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715" firstSheet="6" activeTab="14"/>
  </bookViews>
  <sheets>
    <sheet name="全球新能源汽车销量" sheetId="9" r:id="rId1"/>
    <sheet name="全球新能源车分地区销量" sheetId="10" r:id="rId2"/>
    <sheet name="全球新能源车分车型销量" sheetId="11" r:id="rId3"/>
    <sheet name="欧洲主要国家产销" sheetId="12" r:id="rId4"/>
    <sheet name="Sheet2" sheetId="13" state="hidden" r:id="rId5"/>
    <sheet name="美国新能源车销量" sheetId="45" r:id="rId6"/>
    <sheet name="各区域新能源车渗透率" sheetId="16" r:id="rId7"/>
    <sheet name="中汽协产销" sheetId="15" r:id="rId8"/>
    <sheet name="乘联会销量" sheetId="17" r:id="rId9"/>
    <sheet name="月销量按车企（乘联会）" sheetId="18" r:id="rId10"/>
    <sheet name="月销量按车型（乘联会）" sheetId="19" r:id="rId11"/>
    <sheet name="乘用车产销-按用途（上险）" sheetId="20" state="hidden" r:id="rId12"/>
    <sheet name="国内重点车型销量速递 " sheetId="21" r:id="rId13"/>
    <sheet name="（推广目录2021）" sheetId="32" state="hidden" r:id="rId14"/>
    <sheet name="中国充电桩数量" sheetId="36" r:id="rId15"/>
  </sheets>
  <definedNames>
    <definedName name="_xlnm._FilterDatabase" localSheetId="13" hidden="1">'（推广目录2021）'!$C$1:$X$4468</definedName>
    <definedName name="_xlnm._FilterDatabase" localSheetId="2" hidden="1">全球新能源车分车型销量!$A$6:$OU$6</definedName>
    <definedName name="_xlnm._FilterDatabase" localSheetId="9" hidden="1">'月销量按车企（乘联会）'!#REF!</definedName>
    <definedName name="_xlnm._FilterDatabase" localSheetId="10" hidden="1">'月销量按车型（乘联会）'!$A$2:$LT$383</definedName>
    <definedName name="_xlnm._FilterDatabase" localSheetId="14" hidden="1">中国充电桩数量!#REF!</definedName>
    <definedName name="部件与系统" localSheetId="14">#REF!</definedName>
    <definedName name="部件与系统">#REF!</definedName>
    <definedName name="原材料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Q3" authorId="0">
      <text>
        <r>
          <rPr>
            <sz val="9"/>
            <rFont val="宋体"/>
            <charset val="134"/>
          </rPr>
          <t>更多数据请关注公众号
【众鲤数据网】
官网https://zldatas.com</t>
        </r>
      </text>
    </comment>
  </commentList>
</comments>
</file>

<file path=xl/sharedStrings.xml><?xml version="1.0" encoding="utf-8"?>
<sst xmlns="http://schemas.openxmlformats.org/spreadsheetml/2006/main" count="40903" uniqueCount="11476">
  <si>
    <r>
      <rPr>
        <b/>
        <sz val="11"/>
        <color rgb="FFC00000"/>
        <rFont val="楷体_GB2312"/>
        <charset val="134"/>
      </rPr>
      <t>全球新能源乘用车销量</t>
    </r>
    <r>
      <rPr>
        <b/>
        <sz val="11"/>
        <color rgb="FFC00000"/>
        <rFont val="Arial"/>
        <charset val="134"/>
      </rPr>
      <t>(</t>
    </r>
    <r>
      <rPr>
        <b/>
        <sz val="11"/>
        <color rgb="FFC00000"/>
        <rFont val="楷体_GB2312"/>
        <charset val="134"/>
      </rPr>
      <t>万辆</t>
    </r>
    <r>
      <rPr>
        <b/>
        <sz val="11"/>
        <color rgb="FFC00000"/>
        <rFont val="Arial"/>
        <charset val="134"/>
      </rPr>
      <t>)</t>
    </r>
  </si>
  <si>
    <r>
      <rPr>
        <b/>
        <sz val="11"/>
        <color rgb="FFC00000"/>
        <rFont val="楷体_GB2312"/>
        <charset val="134"/>
      </rPr>
      <t>全球不同动力类型的新能源乘用车销量</t>
    </r>
    <r>
      <rPr>
        <b/>
        <sz val="11"/>
        <color rgb="FFC00000"/>
        <rFont val="Arial"/>
        <charset val="134"/>
      </rPr>
      <t>(</t>
    </r>
    <r>
      <rPr>
        <b/>
        <sz val="11"/>
        <color rgb="FFC00000"/>
        <rFont val="楷体_GB2312"/>
        <charset val="134"/>
      </rPr>
      <t>万辆</t>
    </r>
    <r>
      <rPr>
        <b/>
        <sz val="11"/>
        <color rgb="FFC00000"/>
        <rFont val="Arial"/>
        <charset val="134"/>
      </rPr>
      <t>)</t>
    </r>
  </si>
  <si>
    <r>
      <rPr>
        <b/>
        <sz val="11"/>
        <rFont val="楷体_GB2312"/>
        <charset val="134"/>
      </rPr>
      <t>万辆</t>
    </r>
  </si>
  <si>
    <r>
      <rPr>
        <b/>
        <sz val="11"/>
        <color rgb="FFFFFFFF"/>
        <rFont val="楷体_GB2312"/>
        <charset val="134"/>
      </rPr>
      <t>月份</t>
    </r>
  </si>
  <si>
    <t>YOY</t>
  </si>
  <si>
    <r>
      <rPr>
        <b/>
        <sz val="11"/>
        <color rgb="FFFFFFFF"/>
        <rFont val="楷体_GB2312"/>
        <charset val="134"/>
      </rPr>
      <t>环比</t>
    </r>
  </si>
  <si>
    <t>EV</t>
  </si>
  <si>
    <t>YOY(EV)</t>
  </si>
  <si>
    <t>PHEV</t>
  </si>
  <si>
    <t>YOY(PHEV)</t>
  </si>
  <si>
    <r>
      <rPr>
        <b/>
        <sz val="11"/>
        <color rgb="FFFFFFFF"/>
        <rFont val="楷体_GB2312"/>
        <charset val="134"/>
      </rPr>
      <t>合计</t>
    </r>
  </si>
  <si>
    <t>-</t>
  </si>
  <si>
    <r>
      <rPr>
        <b/>
        <sz val="11"/>
        <color rgb="FF000000"/>
        <rFont val="楷体_GB2312"/>
        <charset val="134"/>
      </rPr>
      <t>合计</t>
    </r>
  </si>
  <si>
    <r>
      <rPr>
        <b/>
        <sz val="11"/>
        <color rgb="FF000000"/>
        <rFont val="楷体_GB2312"/>
        <charset val="134"/>
      </rPr>
      <t>世界汽车组织</t>
    </r>
    <r>
      <rPr>
        <b/>
        <sz val="11"/>
        <color rgb="FF000000"/>
        <rFont val="Arial"/>
        <charset val="134"/>
      </rPr>
      <t>(OICA)</t>
    </r>
    <r>
      <rPr>
        <b/>
        <sz val="11"/>
        <color rgb="FF000000"/>
        <rFont val="楷体_GB2312"/>
        <charset val="134"/>
      </rPr>
      <t>、乘联会</t>
    </r>
  </si>
  <si>
    <r>
      <rPr>
        <b/>
        <sz val="11"/>
        <color rgb="FFC00000"/>
        <rFont val="楷体_GB2312"/>
        <charset val="134"/>
      </rPr>
      <t>地区划分全球新能源乘用车销量</t>
    </r>
    <r>
      <rPr>
        <b/>
        <sz val="11"/>
        <color rgb="FFC00000"/>
        <rFont val="Arial"/>
        <charset val="134"/>
      </rPr>
      <t>(</t>
    </r>
    <r>
      <rPr>
        <b/>
        <sz val="11"/>
        <color rgb="FFC00000"/>
        <rFont val="楷体_GB2312"/>
        <charset val="134"/>
      </rPr>
      <t>万辆</t>
    </r>
    <r>
      <rPr>
        <b/>
        <sz val="11"/>
        <color rgb="FFC00000"/>
        <rFont val="Arial"/>
        <charset val="134"/>
      </rPr>
      <t>)</t>
    </r>
  </si>
  <si>
    <r>
      <rPr>
        <b/>
        <sz val="11"/>
        <color rgb="FFFFFFFF"/>
        <rFont val="楷体_GB2312"/>
        <charset val="134"/>
      </rPr>
      <t>当月</t>
    </r>
  </si>
  <si>
    <r>
      <rPr>
        <b/>
        <sz val="11"/>
        <color rgb="FFFFFFFF"/>
        <rFont val="楷体_GB2312"/>
        <charset val="134"/>
      </rPr>
      <t>中国</t>
    </r>
  </si>
  <si>
    <r>
      <rPr>
        <b/>
        <sz val="11"/>
        <color rgb="FFFFFFFF"/>
        <rFont val="楷体_GB2312"/>
        <charset val="134"/>
      </rPr>
      <t>美国</t>
    </r>
  </si>
  <si>
    <r>
      <rPr>
        <b/>
        <sz val="11"/>
        <color rgb="FFFFFFFF"/>
        <rFont val="楷体_GB2312"/>
        <charset val="134"/>
      </rPr>
      <t>欧洲</t>
    </r>
  </si>
  <si>
    <r>
      <rPr>
        <b/>
        <sz val="11"/>
        <color rgb="FFFFFFFF"/>
        <rFont val="楷体_GB2312"/>
        <charset val="134"/>
      </rPr>
      <t>其他</t>
    </r>
  </si>
  <si>
    <t>德国</t>
  </si>
  <si>
    <r>
      <rPr>
        <b/>
        <sz val="11"/>
        <color rgb="FFFFFFFF"/>
        <rFont val="楷体_GB2312"/>
        <charset val="134"/>
      </rPr>
      <t>法国</t>
    </r>
  </si>
  <si>
    <r>
      <rPr>
        <b/>
        <sz val="11"/>
        <color rgb="FFFFFFFF"/>
        <rFont val="楷体_GB2312"/>
        <charset val="134"/>
      </rPr>
      <t>英国</t>
    </r>
  </si>
  <si>
    <r>
      <rPr>
        <b/>
        <sz val="11"/>
        <color rgb="FFFFFFFF"/>
        <rFont val="楷体_GB2312"/>
        <charset val="134"/>
      </rPr>
      <t>挪威</t>
    </r>
  </si>
  <si>
    <r>
      <rPr>
        <b/>
        <sz val="11"/>
        <color rgb="FFFFFFFF"/>
        <rFont val="楷体_GB2312"/>
        <charset val="134"/>
      </rPr>
      <t>意大利</t>
    </r>
  </si>
  <si>
    <r>
      <rPr>
        <b/>
        <sz val="11"/>
        <color rgb="FFFFFFFF"/>
        <rFont val="楷体_GB2312"/>
        <charset val="134"/>
      </rPr>
      <t>葡萄牙</t>
    </r>
  </si>
  <si>
    <r>
      <rPr>
        <b/>
        <sz val="11"/>
        <color rgb="FFFFFFFF"/>
        <rFont val="楷体_GB2312"/>
        <charset val="134"/>
      </rPr>
      <t>荷兰</t>
    </r>
  </si>
  <si>
    <r>
      <rPr>
        <b/>
        <sz val="11"/>
        <color rgb="FFFFFFFF"/>
        <rFont val="楷体_GB2312"/>
        <charset val="134"/>
      </rPr>
      <t>西班牙</t>
    </r>
  </si>
  <si>
    <r>
      <rPr>
        <b/>
        <sz val="11"/>
        <color rgb="FFFFFFFF"/>
        <rFont val="楷体_GB2312"/>
        <charset val="134"/>
      </rPr>
      <t>芬兰</t>
    </r>
  </si>
  <si>
    <r>
      <rPr>
        <b/>
        <sz val="11"/>
        <color rgb="FFFFFFFF"/>
        <rFont val="楷体_GB2312"/>
        <charset val="134"/>
      </rPr>
      <t>欧洲其他</t>
    </r>
  </si>
  <si>
    <r>
      <rPr>
        <b/>
        <sz val="11"/>
        <color rgb="FFFFFFFF"/>
        <rFont val="楷体_GB2312"/>
        <charset val="134"/>
      </rPr>
      <t>日本</t>
    </r>
  </si>
  <si>
    <r>
      <rPr>
        <b/>
        <sz val="11"/>
        <color rgb="FFFFFFFF"/>
        <rFont val="楷体_GB2312"/>
        <charset val="134"/>
      </rPr>
      <t>韩国</t>
    </r>
  </si>
  <si>
    <r>
      <rPr>
        <b/>
        <sz val="11"/>
        <color rgb="FFFFFFFF"/>
        <rFont val="楷体_GB2312"/>
        <charset val="134"/>
      </rPr>
      <t>总计</t>
    </r>
  </si>
  <si>
    <t>累计销量</t>
  </si>
  <si>
    <r>
      <rPr>
        <b/>
        <sz val="11"/>
        <color rgb="FF000000"/>
        <rFont val="Arial"/>
        <charset val="134"/>
      </rPr>
      <t>2024</t>
    </r>
    <r>
      <rPr>
        <b/>
        <sz val="11"/>
        <color rgb="FF000000"/>
        <rFont val="楷体"/>
        <charset val="134"/>
      </rPr>
      <t>年</t>
    </r>
    <r>
      <rPr>
        <b/>
        <sz val="11"/>
        <color rgb="FF000000"/>
        <rFont val="Arial"/>
        <charset val="134"/>
      </rPr>
      <t>1-2</t>
    </r>
    <r>
      <rPr>
        <b/>
        <sz val="11"/>
        <color rgb="FF000000"/>
        <rFont val="楷体"/>
        <charset val="134"/>
      </rPr>
      <t>月</t>
    </r>
  </si>
  <si>
    <t>2月同比</t>
  </si>
  <si>
    <t>2月环比</t>
  </si>
  <si>
    <t>2月累计同比</t>
  </si>
  <si>
    <t>数据来源：高工锂电</t>
  </si>
  <si>
    <r>
      <rPr>
        <b/>
        <sz val="11"/>
        <color rgb="FFC00000"/>
        <rFont val="楷体"/>
        <charset val="134"/>
      </rPr>
      <t>全球新能源乘用车销量</t>
    </r>
    <r>
      <rPr>
        <b/>
        <sz val="11"/>
        <color rgb="FFC00000"/>
        <rFont val="Arial"/>
        <charset val="134"/>
      </rPr>
      <t>(</t>
    </r>
    <r>
      <rPr>
        <b/>
        <sz val="11"/>
        <color rgb="FFC00000"/>
        <rFont val="楷体"/>
        <charset val="134"/>
      </rPr>
      <t>辆</t>
    </r>
    <r>
      <rPr>
        <b/>
        <sz val="11"/>
        <color rgb="FFC00000"/>
        <rFont val="Arial"/>
        <charset val="134"/>
      </rPr>
      <t>)</t>
    </r>
  </si>
  <si>
    <r>
      <rPr>
        <b/>
        <sz val="11"/>
        <color rgb="FF000000"/>
        <rFont val="楷体"/>
        <charset val="134"/>
      </rPr>
      <t>车型</t>
    </r>
  </si>
  <si>
    <r>
      <rPr>
        <b/>
        <sz val="11"/>
        <color rgb="FF000000"/>
        <rFont val="楷体"/>
        <charset val="134"/>
      </rPr>
      <t>同比</t>
    </r>
  </si>
  <si>
    <r>
      <rPr>
        <b/>
        <sz val="11"/>
        <color rgb="FF000000"/>
        <rFont val="楷体"/>
        <charset val="134"/>
      </rPr>
      <t>环比</t>
    </r>
  </si>
  <si>
    <t>Model Y</t>
  </si>
  <si>
    <r>
      <rPr>
        <sz val="11"/>
        <color rgb="FF000000"/>
        <rFont val="楷体"/>
        <charset val="134"/>
      </rPr>
      <t>五菱宏光</t>
    </r>
    <r>
      <rPr>
        <sz val="11"/>
        <color rgb="FF000000"/>
        <rFont val="Arial"/>
        <charset val="134"/>
      </rPr>
      <t>mini EV</t>
    </r>
  </si>
  <si>
    <t>Model 3</t>
  </si>
  <si>
    <r>
      <rPr>
        <sz val="11"/>
        <color rgb="FF000000"/>
        <rFont val="楷体"/>
        <charset val="134"/>
      </rPr>
      <t>海豚</t>
    </r>
  </si>
  <si>
    <r>
      <rPr>
        <sz val="11"/>
        <color rgb="FF000000"/>
        <rFont val="楷体"/>
        <charset val="134"/>
      </rPr>
      <t>比亚迪元</t>
    </r>
    <r>
      <rPr>
        <sz val="11"/>
        <color rgb="FF000000"/>
        <rFont val="Arial"/>
        <charset val="134"/>
      </rPr>
      <t>PLUS EV</t>
    </r>
  </si>
  <si>
    <r>
      <rPr>
        <sz val="11"/>
        <color rgb="FF000000"/>
        <rFont val="楷体"/>
        <charset val="134"/>
      </rPr>
      <t>比亚迪汉</t>
    </r>
  </si>
  <si>
    <t>AionS</t>
  </si>
  <si>
    <r>
      <rPr>
        <sz val="11"/>
        <color rgb="FF000000"/>
        <rFont val="楷体"/>
        <charset val="134"/>
      </rPr>
      <t>秦</t>
    </r>
    <r>
      <rPr>
        <sz val="11"/>
        <color rgb="FF000000"/>
        <rFont val="Arial"/>
        <charset val="134"/>
      </rPr>
      <t>PLUS EV</t>
    </r>
  </si>
  <si>
    <t>Aion Y</t>
  </si>
  <si>
    <r>
      <rPr>
        <sz val="11"/>
        <color theme="1"/>
        <rFont val="楷体"/>
        <charset val="134"/>
      </rPr>
      <t>长安</t>
    </r>
    <r>
      <rPr>
        <sz val="11"/>
        <color theme="1"/>
        <rFont val="Arial"/>
        <charset val="134"/>
      </rPr>
      <t>Lumin</t>
    </r>
  </si>
  <si>
    <r>
      <rPr>
        <sz val="11"/>
        <color rgb="FF000000"/>
        <rFont val="楷体"/>
        <charset val="134"/>
      </rPr>
      <t>哪吒</t>
    </r>
    <r>
      <rPr>
        <sz val="11"/>
        <color rgb="FF000000"/>
        <rFont val="Arial"/>
        <charset val="134"/>
      </rPr>
      <t>V</t>
    </r>
  </si>
  <si>
    <r>
      <rPr>
        <sz val="11"/>
        <color rgb="FF000000"/>
        <rFont val="Arial"/>
        <charset val="134"/>
      </rPr>
      <t>eQ1</t>
    </r>
    <r>
      <rPr>
        <sz val="11"/>
        <color rgb="FF000000"/>
        <rFont val="楷体"/>
        <charset val="134"/>
      </rPr>
      <t>电动车</t>
    </r>
  </si>
  <si>
    <r>
      <rPr>
        <sz val="11"/>
        <color rgb="FF000000"/>
        <rFont val="楷体"/>
        <charset val="134"/>
      </rPr>
      <t>欧拉好猫</t>
    </r>
  </si>
  <si>
    <r>
      <rPr>
        <sz val="11"/>
        <color rgb="FF000000"/>
        <rFont val="Arial"/>
        <charset val="134"/>
      </rPr>
      <t>QQ</t>
    </r>
    <r>
      <rPr>
        <sz val="11"/>
        <color rgb="FF000000"/>
        <rFont val="楷体"/>
        <charset val="134"/>
      </rPr>
      <t>冰淇淋</t>
    </r>
  </si>
  <si>
    <t>ID.4 CROZZ</t>
  </si>
  <si>
    <r>
      <rPr>
        <sz val="11"/>
        <color rgb="FF000000"/>
        <rFont val="楷体"/>
        <charset val="134"/>
      </rPr>
      <t>大众</t>
    </r>
    <r>
      <rPr>
        <sz val="11"/>
        <color rgb="FF000000"/>
        <rFont val="Arial"/>
        <charset val="134"/>
      </rPr>
      <t>ID.4</t>
    </r>
  </si>
  <si>
    <r>
      <rPr>
        <sz val="11"/>
        <color rgb="FF000000"/>
        <rFont val="楷体"/>
        <charset val="134"/>
      </rPr>
      <t>风神</t>
    </r>
    <r>
      <rPr>
        <sz val="11"/>
        <color rgb="FF000000"/>
        <rFont val="Arial"/>
        <charset val="134"/>
      </rPr>
      <t>E70</t>
    </r>
  </si>
  <si>
    <r>
      <rPr>
        <sz val="11"/>
        <color rgb="FF000000"/>
        <rFont val="楷体"/>
        <charset val="134"/>
      </rPr>
      <t>极氪</t>
    </r>
    <r>
      <rPr>
        <sz val="11"/>
        <color rgb="FF000000"/>
        <rFont val="Arial"/>
        <charset val="134"/>
      </rPr>
      <t>001</t>
    </r>
  </si>
  <si>
    <r>
      <rPr>
        <sz val="11"/>
        <color rgb="FF000000"/>
        <rFont val="楷体"/>
        <charset val="134"/>
      </rPr>
      <t>名爵</t>
    </r>
    <r>
      <rPr>
        <sz val="11"/>
        <color rgb="FF000000"/>
        <rFont val="Arial"/>
        <charset val="134"/>
      </rPr>
      <t>EZS</t>
    </r>
  </si>
  <si>
    <r>
      <rPr>
        <sz val="11"/>
        <color rgb="FF000000"/>
        <rFont val="楷体"/>
        <charset val="134"/>
      </rPr>
      <t>宝骏</t>
    </r>
    <r>
      <rPr>
        <sz val="11"/>
        <color rgb="FF000000"/>
        <rFont val="Arial"/>
        <charset val="134"/>
      </rPr>
      <t>KiWi EV</t>
    </r>
  </si>
  <si>
    <r>
      <rPr>
        <sz val="11"/>
        <color theme="1"/>
        <rFont val="楷体"/>
        <charset val="134"/>
      </rPr>
      <t>几何</t>
    </r>
    <r>
      <rPr>
        <sz val="11"/>
        <color theme="1"/>
        <rFont val="Arial"/>
        <charset val="134"/>
      </rPr>
      <t>E</t>
    </r>
  </si>
  <si>
    <r>
      <rPr>
        <sz val="11"/>
        <color rgb="FF000000"/>
        <rFont val="楷体"/>
        <charset val="134"/>
      </rPr>
      <t>零跑</t>
    </r>
    <r>
      <rPr>
        <sz val="11"/>
        <color rgb="FF000000"/>
        <rFont val="Arial"/>
        <charset val="134"/>
      </rPr>
      <t>C11</t>
    </r>
  </si>
  <si>
    <r>
      <rPr>
        <sz val="11"/>
        <color rgb="FF000000"/>
        <rFont val="楷体"/>
        <charset val="134"/>
      </rPr>
      <t>零跑</t>
    </r>
    <r>
      <rPr>
        <sz val="11"/>
        <color rgb="FF000000"/>
        <rFont val="Arial"/>
        <charset val="134"/>
      </rPr>
      <t>T03</t>
    </r>
  </si>
  <si>
    <t>IONIQ 5</t>
  </si>
  <si>
    <r>
      <rPr>
        <sz val="11"/>
        <color rgb="FF000000"/>
        <rFont val="楷体"/>
        <charset val="134"/>
      </rPr>
      <t>起亚</t>
    </r>
    <r>
      <rPr>
        <sz val="11"/>
        <color rgb="FF000000"/>
        <rFont val="Arial"/>
        <charset val="134"/>
      </rPr>
      <t>EV6</t>
    </r>
  </si>
  <si>
    <t>Mustang Mach-E</t>
  </si>
  <si>
    <r>
      <rPr>
        <sz val="11"/>
        <color rgb="FF000000"/>
        <rFont val="楷体"/>
        <charset val="134"/>
      </rPr>
      <t>几何</t>
    </r>
    <r>
      <rPr>
        <sz val="11"/>
        <color rgb="FF000000"/>
        <rFont val="Arial"/>
        <charset val="134"/>
      </rPr>
      <t>A</t>
    </r>
  </si>
  <si>
    <r>
      <rPr>
        <sz val="11"/>
        <color rgb="FF000000"/>
        <rFont val="楷体"/>
        <charset val="134"/>
      </rPr>
      <t>荣威科莱威</t>
    </r>
  </si>
  <si>
    <r>
      <rPr>
        <sz val="11"/>
        <color rgb="FF000000"/>
        <rFont val="楷体"/>
        <charset val="134"/>
      </rPr>
      <t>哪吒</t>
    </r>
    <r>
      <rPr>
        <sz val="11"/>
        <color rgb="FF000000"/>
        <rFont val="Arial"/>
        <charset val="134"/>
      </rPr>
      <t>U</t>
    </r>
  </si>
  <si>
    <r>
      <rPr>
        <sz val="11"/>
        <color rgb="FF000000"/>
        <rFont val="楷体"/>
        <charset val="134"/>
      </rPr>
      <t>小鹏</t>
    </r>
    <r>
      <rPr>
        <sz val="11"/>
        <color rgb="FF000000"/>
        <rFont val="Arial"/>
        <charset val="134"/>
      </rPr>
      <t>P7</t>
    </r>
  </si>
  <si>
    <r>
      <rPr>
        <sz val="11"/>
        <color rgb="FF000000"/>
        <rFont val="楷体"/>
        <charset val="134"/>
      </rPr>
      <t>比亚迪宋</t>
    </r>
    <r>
      <rPr>
        <sz val="11"/>
        <color rgb="FF000000"/>
        <rFont val="Arial"/>
        <charset val="134"/>
      </rPr>
      <t>Pro EV</t>
    </r>
  </si>
  <si>
    <r>
      <rPr>
        <sz val="11"/>
        <color rgb="FF000000"/>
        <rFont val="楷体"/>
        <charset val="134"/>
      </rPr>
      <t>大众</t>
    </r>
    <r>
      <rPr>
        <sz val="11"/>
        <color rgb="FF000000"/>
        <rFont val="Arial"/>
        <charset val="134"/>
      </rPr>
      <t>ID.3</t>
    </r>
  </si>
  <si>
    <r>
      <rPr>
        <sz val="11"/>
        <color rgb="FF000000"/>
        <rFont val="楷体"/>
        <charset val="134"/>
      </rPr>
      <t>思皓</t>
    </r>
    <r>
      <rPr>
        <sz val="11"/>
        <color rgb="FF000000"/>
        <rFont val="Arial"/>
        <charset val="134"/>
      </rPr>
      <t>E10X</t>
    </r>
  </si>
  <si>
    <r>
      <rPr>
        <sz val="11"/>
        <color rgb="FF000000"/>
        <rFont val="楷体"/>
        <charset val="134"/>
      </rPr>
      <t>东风新能源</t>
    </r>
    <r>
      <rPr>
        <sz val="11"/>
        <color rgb="FF000000"/>
        <rFont val="Arial"/>
        <charset val="134"/>
      </rPr>
      <t>EX1</t>
    </r>
  </si>
  <si>
    <r>
      <rPr>
        <sz val="11"/>
        <color rgb="FF000000"/>
        <rFont val="楷体"/>
        <charset val="134"/>
      </rPr>
      <t>雪佛兰</t>
    </r>
    <r>
      <rPr>
        <sz val="11"/>
        <color rgb="FF000000"/>
        <rFont val="Arial"/>
        <charset val="134"/>
      </rPr>
      <t>Bolt EUV</t>
    </r>
  </si>
  <si>
    <r>
      <rPr>
        <sz val="11"/>
        <color rgb="FF000000"/>
        <rFont val="楷体"/>
        <charset val="134"/>
      </rPr>
      <t>斯柯达</t>
    </r>
    <r>
      <rPr>
        <sz val="11"/>
        <color rgb="FF000000"/>
        <rFont val="Arial"/>
        <charset val="134"/>
      </rPr>
      <t>Enyaq iV</t>
    </r>
  </si>
  <si>
    <t>ID.4 X</t>
  </si>
  <si>
    <r>
      <rPr>
        <sz val="11"/>
        <color rgb="FF000000"/>
        <rFont val="楷体"/>
        <charset val="134"/>
      </rPr>
      <t>蔚来</t>
    </r>
    <r>
      <rPr>
        <sz val="11"/>
        <color rgb="FF000000"/>
        <rFont val="Arial"/>
        <charset val="134"/>
      </rPr>
      <t>ES6</t>
    </r>
  </si>
  <si>
    <r>
      <rPr>
        <sz val="11"/>
        <color rgb="FF000000"/>
        <rFont val="楷体"/>
        <charset val="134"/>
      </rPr>
      <t>长安奔奔</t>
    </r>
  </si>
  <si>
    <t>Marvel R</t>
  </si>
  <si>
    <r>
      <rPr>
        <sz val="11"/>
        <color rgb="FF000000"/>
        <rFont val="楷体"/>
        <charset val="134"/>
      </rPr>
      <t>宝马</t>
    </r>
    <r>
      <rPr>
        <sz val="11"/>
        <color rgb="FF000000"/>
        <rFont val="Arial"/>
        <charset val="134"/>
      </rPr>
      <t>iX3</t>
    </r>
  </si>
  <si>
    <r>
      <rPr>
        <sz val="11"/>
        <color rgb="FF000000"/>
        <rFont val="楷体"/>
        <charset val="134"/>
      </rPr>
      <t>红旗</t>
    </r>
    <r>
      <rPr>
        <sz val="11"/>
        <color rgb="FF000000"/>
        <rFont val="Arial"/>
        <charset val="134"/>
      </rPr>
      <t>E-QM5</t>
    </r>
  </si>
  <si>
    <r>
      <rPr>
        <sz val="11"/>
        <color rgb="FF000000"/>
        <rFont val="楷体"/>
        <charset val="134"/>
      </rPr>
      <t>日产聆风</t>
    </r>
  </si>
  <si>
    <r>
      <rPr>
        <sz val="11"/>
        <color rgb="FF000000"/>
        <rFont val="楷体"/>
        <charset val="134"/>
      </rPr>
      <t>菲亚特</t>
    </r>
    <r>
      <rPr>
        <sz val="11"/>
        <color rgb="FF000000"/>
        <rFont val="Arial"/>
        <charset val="134"/>
      </rPr>
      <t>500</t>
    </r>
  </si>
  <si>
    <t>AionV</t>
  </si>
  <si>
    <r>
      <rPr>
        <sz val="11"/>
        <color rgb="FF000000"/>
        <rFont val="楷体"/>
        <charset val="134"/>
      </rPr>
      <t>比亚迪秦</t>
    </r>
    <r>
      <rPr>
        <sz val="11"/>
        <color rgb="FF000000"/>
        <rFont val="Arial"/>
        <charset val="134"/>
      </rPr>
      <t>Pro EV</t>
    </r>
  </si>
  <si>
    <r>
      <rPr>
        <sz val="11"/>
        <color rgb="FF000000"/>
        <rFont val="楷体"/>
        <charset val="134"/>
      </rPr>
      <t>启辰</t>
    </r>
    <r>
      <rPr>
        <sz val="11"/>
        <color rgb="FF000000"/>
        <rFont val="Arial"/>
        <charset val="134"/>
      </rPr>
      <t>D60</t>
    </r>
  </si>
  <si>
    <r>
      <rPr>
        <sz val="11"/>
        <color rgb="FF000000"/>
        <rFont val="楷体"/>
        <charset val="134"/>
      </rPr>
      <t>起亚</t>
    </r>
    <r>
      <rPr>
        <sz val="11"/>
        <color rgb="FF000000"/>
        <rFont val="Arial"/>
        <charset val="134"/>
      </rPr>
      <t>NIRO EV</t>
    </r>
  </si>
  <si>
    <r>
      <rPr>
        <sz val="11"/>
        <color rgb="FF000000"/>
        <rFont val="楷体"/>
        <charset val="134"/>
      </rPr>
      <t>几何</t>
    </r>
    <r>
      <rPr>
        <sz val="11"/>
        <color rgb="FF000000"/>
        <rFont val="Arial"/>
        <charset val="134"/>
      </rPr>
      <t>C</t>
    </r>
  </si>
  <si>
    <t>Spring Electric</t>
  </si>
  <si>
    <r>
      <rPr>
        <sz val="11"/>
        <color rgb="FF000000"/>
        <rFont val="楷体"/>
        <charset val="134"/>
      </rPr>
      <t>奥迪</t>
    </r>
    <r>
      <rPr>
        <sz val="11"/>
        <color rgb="FF000000"/>
        <rFont val="Arial"/>
        <charset val="134"/>
      </rPr>
      <t>Q4 e-tron</t>
    </r>
  </si>
  <si>
    <r>
      <rPr>
        <sz val="11"/>
        <color theme="1"/>
        <rFont val="楷体"/>
        <charset val="134"/>
      </rPr>
      <t>日产</t>
    </r>
    <r>
      <rPr>
        <sz val="11"/>
        <color theme="1"/>
        <rFont val="Arial"/>
        <charset val="134"/>
      </rPr>
      <t>Sakura</t>
    </r>
  </si>
  <si>
    <t>Velite 6</t>
  </si>
  <si>
    <r>
      <rPr>
        <sz val="11"/>
        <color rgb="FF000000"/>
        <rFont val="楷体"/>
        <charset val="134"/>
      </rPr>
      <t>大众</t>
    </r>
    <r>
      <rPr>
        <sz val="11"/>
        <color rgb="FF000000"/>
        <rFont val="Arial"/>
        <charset val="134"/>
      </rPr>
      <t>ID.6 CROZZ</t>
    </r>
  </si>
  <si>
    <r>
      <rPr>
        <sz val="11"/>
        <color rgb="FF000000"/>
        <rFont val="楷体"/>
        <charset val="134"/>
      </rPr>
      <t>奔腾</t>
    </r>
    <r>
      <rPr>
        <sz val="11"/>
        <color rgb="FF000000"/>
        <rFont val="Arial"/>
        <charset val="134"/>
      </rPr>
      <t>NAT</t>
    </r>
  </si>
  <si>
    <r>
      <rPr>
        <sz val="11"/>
        <color theme="1"/>
        <rFont val="楷体"/>
        <charset val="134"/>
      </rPr>
      <t>荣威</t>
    </r>
    <r>
      <rPr>
        <sz val="11"/>
        <color theme="1"/>
        <rFont val="Arial"/>
        <charset val="134"/>
      </rPr>
      <t>Ei5</t>
    </r>
  </si>
  <si>
    <r>
      <rPr>
        <sz val="11"/>
        <color rgb="FF000000"/>
        <rFont val="楷体"/>
        <charset val="134"/>
      </rPr>
      <t>威马</t>
    </r>
    <r>
      <rPr>
        <sz val="11"/>
        <color rgb="FF000000"/>
        <rFont val="Arial"/>
        <charset val="134"/>
      </rPr>
      <t>E5</t>
    </r>
  </si>
  <si>
    <r>
      <rPr>
        <sz val="11"/>
        <color rgb="FF000000"/>
        <rFont val="楷体"/>
        <charset val="134"/>
      </rPr>
      <t>蔚来</t>
    </r>
    <r>
      <rPr>
        <sz val="11"/>
        <color rgb="FF000000"/>
        <rFont val="Arial"/>
        <charset val="134"/>
      </rPr>
      <t>ET7</t>
    </r>
  </si>
  <si>
    <r>
      <rPr>
        <sz val="11"/>
        <color rgb="FF000000"/>
        <rFont val="楷体"/>
        <charset val="134"/>
      </rPr>
      <t>奥迪</t>
    </r>
    <r>
      <rPr>
        <sz val="11"/>
        <color rgb="FF000000"/>
        <rFont val="Arial"/>
        <charset val="134"/>
      </rPr>
      <t>e-tron</t>
    </r>
  </si>
  <si>
    <t>Model S</t>
  </si>
  <si>
    <r>
      <rPr>
        <sz val="11"/>
        <color rgb="FF000000"/>
        <rFont val="楷体"/>
        <charset val="134"/>
      </rPr>
      <t>力帆枫叶</t>
    </r>
    <r>
      <rPr>
        <sz val="11"/>
        <color rgb="FF000000"/>
        <rFont val="Arial"/>
        <charset val="134"/>
      </rPr>
      <t>80V</t>
    </r>
  </si>
  <si>
    <r>
      <rPr>
        <sz val="11"/>
        <color rgb="FF000000"/>
        <rFont val="楷体"/>
        <charset val="134"/>
      </rPr>
      <t>比亚迪唐</t>
    </r>
    <r>
      <rPr>
        <sz val="11"/>
        <color rgb="FF000000"/>
        <rFont val="Arial"/>
        <charset val="134"/>
      </rPr>
      <t>EV</t>
    </r>
  </si>
  <si>
    <t>Cupra EL-BORN</t>
  </si>
  <si>
    <t>Kona EV</t>
  </si>
  <si>
    <r>
      <rPr>
        <sz val="11"/>
        <color rgb="FF000000"/>
        <rFont val="楷体"/>
        <charset val="134"/>
      </rPr>
      <t>标致</t>
    </r>
    <r>
      <rPr>
        <sz val="11"/>
        <color rgb="FF000000"/>
        <rFont val="Arial"/>
        <charset val="134"/>
      </rPr>
      <t>208</t>
    </r>
  </si>
  <si>
    <r>
      <rPr>
        <sz val="11"/>
        <color rgb="FF000000"/>
        <rFont val="楷体"/>
        <charset val="134"/>
      </rPr>
      <t>小鹏</t>
    </r>
    <r>
      <rPr>
        <sz val="11"/>
        <color rgb="FF000000"/>
        <rFont val="Arial"/>
        <charset val="134"/>
      </rPr>
      <t>P5</t>
    </r>
  </si>
  <si>
    <r>
      <rPr>
        <sz val="11"/>
        <color rgb="FF000000"/>
        <rFont val="楷体"/>
        <charset val="134"/>
      </rPr>
      <t>极星</t>
    </r>
    <r>
      <rPr>
        <sz val="11"/>
        <color rgb="FF000000"/>
        <rFont val="Arial"/>
        <charset val="134"/>
      </rPr>
      <t>2</t>
    </r>
  </si>
  <si>
    <t>BMW i4</t>
  </si>
  <si>
    <r>
      <rPr>
        <sz val="11"/>
        <color rgb="FF000000"/>
        <rFont val="楷体"/>
        <charset val="134"/>
      </rPr>
      <t>福特</t>
    </r>
    <r>
      <rPr>
        <sz val="11"/>
        <color rgb="FF000000"/>
        <rFont val="Arial"/>
        <charset val="134"/>
      </rPr>
      <t>F-Series</t>
    </r>
  </si>
  <si>
    <r>
      <rPr>
        <sz val="11"/>
        <color rgb="FF000000"/>
        <rFont val="楷体"/>
        <charset val="134"/>
      </rPr>
      <t>雷诺</t>
    </r>
    <r>
      <rPr>
        <sz val="11"/>
        <color rgb="FF000000"/>
        <rFont val="Arial"/>
        <charset val="134"/>
      </rPr>
      <t>Megane</t>
    </r>
  </si>
  <si>
    <t>Mini</t>
  </si>
  <si>
    <r>
      <rPr>
        <sz val="11"/>
        <color rgb="FF000000"/>
        <rFont val="楷体"/>
        <charset val="134"/>
      </rPr>
      <t>风行景逸</t>
    </r>
    <r>
      <rPr>
        <sz val="11"/>
        <color rgb="FF000000"/>
        <rFont val="Arial"/>
        <charset val="134"/>
      </rPr>
      <t>S50</t>
    </r>
  </si>
  <si>
    <r>
      <rPr>
        <sz val="11"/>
        <color rgb="FF000000"/>
        <rFont val="楷体"/>
        <charset val="134"/>
      </rPr>
      <t>标致</t>
    </r>
    <r>
      <rPr>
        <sz val="11"/>
        <color rgb="FF000000"/>
        <rFont val="Arial"/>
        <charset val="134"/>
      </rPr>
      <t>2008</t>
    </r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</si>
  <si>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EQE</t>
    </r>
  </si>
  <si>
    <t>Model X</t>
  </si>
  <si>
    <r>
      <rPr>
        <sz val="11"/>
        <color rgb="FF000000"/>
        <rFont val="楷体"/>
        <charset val="134"/>
      </rPr>
      <t>凌宝</t>
    </r>
    <r>
      <rPr>
        <sz val="11"/>
        <color rgb="FF000000"/>
        <rFont val="Arial"/>
        <charset val="134"/>
      </rPr>
      <t>BOX</t>
    </r>
  </si>
  <si>
    <r>
      <rPr>
        <sz val="11"/>
        <color rgb="FF000000"/>
        <rFont val="楷体"/>
        <charset val="134"/>
      </rPr>
      <t>欧宝</t>
    </r>
    <r>
      <rPr>
        <sz val="11"/>
        <color rgb="FF000000"/>
        <rFont val="Arial"/>
        <charset val="134"/>
      </rPr>
      <t>Mokka</t>
    </r>
  </si>
  <si>
    <t>Porter</t>
  </si>
  <si>
    <r>
      <rPr>
        <sz val="11"/>
        <color rgb="FF000000"/>
        <rFont val="楷体"/>
        <charset val="134"/>
      </rPr>
      <t>雪佛兰</t>
    </r>
    <r>
      <rPr>
        <sz val="11"/>
        <color rgb="FF000000"/>
        <rFont val="Arial"/>
        <charset val="134"/>
      </rPr>
      <t>Bolt</t>
    </r>
  </si>
  <si>
    <r>
      <rPr>
        <sz val="11"/>
        <color rgb="FF000000"/>
        <rFont val="楷体"/>
        <charset val="134"/>
      </rPr>
      <t>大众</t>
    </r>
    <r>
      <rPr>
        <sz val="11"/>
        <color rgb="FF000000"/>
        <rFont val="Arial"/>
        <charset val="134"/>
      </rPr>
      <t>ID.5</t>
    </r>
  </si>
  <si>
    <r>
      <rPr>
        <sz val="11"/>
        <color rgb="FF000000"/>
        <rFont val="楷体"/>
        <charset val="134"/>
      </rPr>
      <t>宝马</t>
    </r>
    <r>
      <rPr>
        <sz val="11"/>
        <color rgb="FF000000"/>
        <rFont val="Arial"/>
        <charset val="134"/>
      </rPr>
      <t>iX</t>
    </r>
  </si>
  <si>
    <r>
      <rPr>
        <sz val="11"/>
        <color theme="1"/>
        <rFont val="楷体"/>
        <charset val="134"/>
      </rPr>
      <t>奔驰</t>
    </r>
    <r>
      <rPr>
        <sz val="11"/>
        <color theme="1"/>
        <rFont val="Arial"/>
        <charset val="134"/>
      </rPr>
      <t>EQB</t>
    </r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</si>
  <si>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EQA</t>
    </r>
  </si>
  <si>
    <r>
      <rPr>
        <sz val="11"/>
        <color rgb="FF000000"/>
        <rFont val="楷体"/>
        <charset val="134"/>
      </rPr>
      <t>合创</t>
    </r>
    <r>
      <rPr>
        <sz val="11"/>
        <color rgb="FF000000"/>
        <rFont val="Arial"/>
        <charset val="134"/>
      </rPr>
      <t>Z03</t>
    </r>
  </si>
  <si>
    <r>
      <rPr>
        <sz val="11"/>
        <color rgb="FF000000"/>
        <rFont val="楷体"/>
        <charset val="134"/>
      </rPr>
      <t>宝马</t>
    </r>
    <r>
      <rPr>
        <sz val="11"/>
        <color rgb="FF000000"/>
        <rFont val="Arial"/>
        <charset val="134"/>
      </rPr>
      <t xml:space="preserve">i3 </t>
    </r>
  </si>
  <si>
    <r>
      <rPr>
        <sz val="11"/>
        <color rgb="FF000000"/>
        <rFont val="楷体"/>
        <charset val="134"/>
      </rPr>
      <t>悦虎</t>
    </r>
  </si>
  <si>
    <r>
      <rPr>
        <sz val="11"/>
        <color rgb="FF000000"/>
        <rFont val="楷体"/>
        <charset val="134"/>
      </rPr>
      <t>荣威</t>
    </r>
    <r>
      <rPr>
        <sz val="11"/>
        <color rgb="FF000000"/>
        <rFont val="Arial"/>
        <charset val="134"/>
      </rPr>
      <t>i6 MAX EV</t>
    </r>
  </si>
  <si>
    <r>
      <rPr>
        <sz val="11"/>
        <color rgb="FF000000"/>
        <rFont val="楷体"/>
        <charset val="134"/>
      </rPr>
      <t>比亚迪</t>
    </r>
    <r>
      <rPr>
        <sz val="11"/>
        <color rgb="FF000000"/>
        <rFont val="Arial"/>
        <charset val="134"/>
      </rPr>
      <t>e2</t>
    </r>
  </si>
  <si>
    <r>
      <rPr>
        <sz val="11"/>
        <color rgb="FF000000"/>
        <rFont val="楷体"/>
        <charset val="134"/>
      </rPr>
      <t>保时捷</t>
    </r>
    <r>
      <rPr>
        <sz val="11"/>
        <color rgb="FF000000"/>
        <rFont val="Arial"/>
        <charset val="134"/>
      </rPr>
      <t>Taycan</t>
    </r>
  </si>
  <si>
    <r>
      <rPr>
        <sz val="11"/>
        <color rgb="FF000000"/>
        <rFont val="楷体"/>
        <charset val="134"/>
      </rPr>
      <t>雷诺</t>
    </r>
    <r>
      <rPr>
        <sz val="11"/>
        <color rgb="FF000000"/>
        <rFont val="Arial"/>
        <charset val="134"/>
      </rPr>
      <t>Zoe</t>
    </r>
  </si>
  <si>
    <r>
      <rPr>
        <sz val="11"/>
        <color rgb="FF000000"/>
        <rFont val="楷体"/>
        <charset val="134"/>
      </rPr>
      <t>欧宝</t>
    </r>
    <r>
      <rPr>
        <sz val="11"/>
        <color rgb="FF000000"/>
        <rFont val="Arial"/>
        <charset val="134"/>
      </rPr>
      <t>Corsa</t>
    </r>
  </si>
  <si>
    <r>
      <rPr>
        <sz val="11"/>
        <color rgb="FF000000"/>
        <rFont val="楷体"/>
        <charset val="134"/>
      </rPr>
      <t>海豹</t>
    </r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</si>
  <si>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EQC</t>
    </r>
  </si>
  <si>
    <r>
      <rPr>
        <sz val="11"/>
        <color rgb="FF000000"/>
        <rFont val="楷体"/>
        <charset val="134"/>
      </rPr>
      <t>蔚来</t>
    </r>
    <r>
      <rPr>
        <sz val="11"/>
        <color rgb="FF000000"/>
        <rFont val="Arial"/>
        <charset val="134"/>
      </rPr>
      <t>ES8</t>
    </r>
  </si>
  <si>
    <r>
      <rPr>
        <sz val="11"/>
        <color rgb="FF000000"/>
        <rFont val="楷体"/>
        <charset val="134"/>
      </rPr>
      <t>吉利帝豪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</si>
  <si>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"/>
        <charset val="134"/>
      </rPr>
      <t>雷丁芒果</t>
    </r>
  </si>
  <si>
    <t>ID.6 X</t>
  </si>
  <si>
    <r>
      <rPr>
        <sz val="11"/>
        <color theme="1"/>
        <rFont val="楷体"/>
        <charset val="134"/>
      </rPr>
      <t>梦想家</t>
    </r>
  </si>
  <si>
    <t>R1T</t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</si>
  <si>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EQS</t>
    </r>
  </si>
  <si>
    <r>
      <rPr>
        <sz val="11"/>
        <color rgb="FF000000"/>
        <rFont val="楷体"/>
        <charset val="134"/>
      </rPr>
      <t>东风本田</t>
    </r>
    <r>
      <rPr>
        <sz val="11"/>
        <color rgb="FF000000"/>
        <rFont val="Arial"/>
        <charset val="134"/>
      </rPr>
      <t>M-NV</t>
    </r>
  </si>
  <si>
    <r>
      <rPr>
        <sz val="11"/>
        <color rgb="FF000000"/>
        <rFont val="楷体"/>
        <charset val="134"/>
      </rPr>
      <t>雷诺</t>
    </r>
    <r>
      <rPr>
        <sz val="11"/>
        <color rgb="FF000000"/>
        <rFont val="Arial"/>
        <charset val="134"/>
      </rPr>
      <t>Twingo</t>
    </r>
  </si>
  <si>
    <r>
      <rPr>
        <sz val="11"/>
        <color rgb="FF000000"/>
        <rFont val="楷体"/>
        <charset val="134"/>
      </rPr>
      <t>创维</t>
    </r>
    <r>
      <rPr>
        <sz val="11"/>
        <color rgb="FF000000"/>
        <rFont val="Arial"/>
        <charset val="134"/>
      </rPr>
      <t>EV6</t>
    </r>
  </si>
  <si>
    <r>
      <rPr>
        <sz val="11"/>
        <color rgb="FF000000"/>
        <rFont val="楷体"/>
        <charset val="134"/>
      </rPr>
      <t>雪铁龙</t>
    </r>
    <r>
      <rPr>
        <sz val="11"/>
        <color rgb="FF000000"/>
        <rFont val="Arial"/>
        <charset val="134"/>
      </rPr>
      <t>C4</t>
    </r>
  </si>
  <si>
    <r>
      <rPr>
        <sz val="11"/>
        <color rgb="FF000000"/>
        <rFont val="楷体"/>
        <charset val="134"/>
      </rPr>
      <t>起亚</t>
    </r>
    <r>
      <rPr>
        <sz val="11"/>
        <color rgb="FF000000"/>
        <rFont val="Arial"/>
        <charset val="134"/>
      </rPr>
      <t>Bongo</t>
    </r>
  </si>
  <si>
    <r>
      <rPr>
        <sz val="11"/>
        <color rgb="FF000000"/>
        <rFont val="楷体"/>
        <charset val="134"/>
      </rPr>
      <t>小鹏</t>
    </r>
    <r>
      <rPr>
        <sz val="11"/>
        <color rgb="FF000000"/>
        <rFont val="Arial"/>
        <charset val="134"/>
      </rPr>
      <t>G3</t>
    </r>
  </si>
  <si>
    <r>
      <rPr>
        <sz val="11"/>
        <color theme="1"/>
        <rFont val="楷体"/>
        <charset val="134"/>
      </rPr>
      <t>沃尔沃</t>
    </r>
    <r>
      <rPr>
        <sz val="11"/>
        <color theme="1"/>
        <rFont val="Arial"/>
        <charset val="134"/>
      </rPr>
      <t>XC40</t>
    </r>
  </si>
  <si>
    <r>
      <rPr>
        <sz val="11"/>
        <color rgb="FF000000"/>
        <rFont val="楷体"/>
        <charset val="134"/>
      </rPr>
      <t>东风富康</t>
    </r>
    <r>
      <rPr>
        <sz val="11"/>
        <color rgb="FF000000"/>
        <rFont val="Arial"/>
        <charset val="134"/>
      </rPr>
      <t>ES600</t>
    </r>
  </si>
  <si>
    <r>
      <rPr>
        <sz val="11"/>
        <color rgb="FF000000"/>
        <rFont val="楷体"/>
        <charset val="134"/>
      </rPr>
      <t>蔚来</t>
    </r>
    <r>
      <rPr>
        <sz val="11"/>
        <color rgb="FF000000"/>
        <rFont val="Arial"/>
        <charset val="134"/>
      </rPr>
      <t>EC6</t>
    </r>
  </si>
  <si>
    <r>
      <rPr>
        <sz val="11"/>
        <color rgb="FF000000"/>
        <rFont val="楷体"/>
        <charset val="134"/>
      </rPr>
      <t>大众</t>
    </r>
    <r>
      <rPr>
        <sz val="11"/>
        <color rgb="FF000000"/>
        <rFont val="Arial"/>
        <charset val="134"/>
      </rPr>
      <t>up!</t>
    </r>
  </si>
  <si>
    <r>
      <rPr>
        <sz val="11"/>
        <color theme="1"/>
        <rFont val="楷体"/>
        <charset val="134"/>
      </rPr>
      <t>欧拉芭蕾猫</t>
    </r>
  </si>
  <si>
    <r>
      <rPr>
        <sz val="11"/>
        <color rgb="FF000000"/>
        <rFont val="楷体"/>
        <charset val="134"/>
      </rPr>
      <t>上汽</t>
    </r>
    <r>
      <rPr>
        <sz val="11"/>
        <color rgb="FF000000"/>
        <rFont val="Arial"/>
        <charset val="134"/>
      </rPr>
      <t>MAXUS EUNIQ6</t>
    </r>
  </si>
  <si>
    <r>
      <rPr>
        <sz val="11"/>
        <color rgb="FF000000"/>
        <rFont val="楷体"/>
        <charset val="134"/>
      </rPr>
      <t>东风本田</t>
    </r>
    <r>
      <rPr>
        <sz val="11"/>
        <color rgb="FF000000"/>
        <rFont val="Arial"/>
        <charset val="134"/>
      </rPr>
      <t>CR-V</t>
    </r>
  </si>
  <si>
    <t>MG-5</t>
  </si>
  <si>
    <t>ER6</t>
  </si>
  <si>
    <r>
      <rPr>
        <sz val="11"/>
        <color rgb="FF000000"/>
        <rFont val="楷体"/>
        <charset val="134"/>
      </rPr>
      <t>五菱</t>
    </r>
    <r>
      <rPr>
        <sz val="11"/>
        <color rgb="FF000000"/>
        <rFont val="Arial"/>
        <charset val="134"/>
      </rPr>
      <t>Air EV</t>
    </r>
  </si>
  <si>
    <r>
      <rPr>
        <sz val="11"/>
        <color rgb="FF000000"/>
        <rFont val="楷体"/>
        <charset val="134"/>
      </rPr>
      <t>威马</t>
    </r>
    <r>
      <rPr>
        <sz val="11"/>
        <color rgb="FF000000"/>
        <rFont val="Arial"/>
        <charset val="134"/>
      </rPr>
      <t>W6</t>
    </r>
  </si>
  <si>
    <t>Genesis GV60</t>
  </si>
  <si>
    <r>
      <rPr>
        <sz val="11"/>
        <color theme="1"/>
        <rFont val="楷体"/>
        <charset val="134"/>
      </rPr>
      <t>畅巡</t>
    </r>
    <r>
      <rPr>
        <sz val="11"/>
        <color theme="1"/>
        <rFont val="Arial"/>
        <charset val="134"/>
      </rPr>
      <t>EV</t>
    </r>
  </si>
  <si>
    <r>
      <rPr>
        <sz val="11"/>
        <color rgb="FF000000"/>
        <rFont val="楷体"/>
        <charset val="134"/>
      </rPr>
      <t>威马</t>
    </r>
    <r>
      <rPr>
        <sz val="11"/>
        <color rgb="FF000000"/>
        <rFont val="Arial"/>
        <charset val="134"/>
      </rPr>
      <t>ex5</t>
    </r>
  </si>
  <si>
    <r>
      <rPr>
        <sz val="11"/>
        <color rgb="FF000000"/>
        <rFont val="楷体"/>
        <charset val="134"/>
      </rPr>
      <t>风光</t>
    </r>
    <r>
      <rPr>
        <sz val="11"/>
        <color rgb="FF000000"/>
        <rFont val="Arial"/>
        <charset val="134"/>
      </rPr>
      <t>MINIEV</t>
    </r>
  </si>
  <si>
    <r>
      <rPr>
        <sz val="11"/>
        <color rgb="FF000000"/>
        <rFont val="楷体"/>
        <charset val="134"/>
      </rPr>
      <t>红旗</t>
    </r>
    <r>
      <rPr>
        <sz val="11"/>
        <color rgb="FF000000"/>
        <rFont val="Arial"/>
        <charset val="134"/>
      </rPr>
      <t>E-HS9</t>
    </r>
  </si>
  <si>
    <r>
      <rPr>
        <sz val="11"/>
        <color theme="1"/>
        <rFont val="楷体"/>
        <charset val="134"/>
      </rPr>
      <t>本田</t>
    </r>
    <r>
      <rPr>
        <sz val="11"/>
        <color theme="1"/>
        <rFont val="Arial"/>
        <charset val="134"/>
      </rPr>
      <t>e:NS1</t>
    </r>
  </si>
  <si>
    <t>C40 Recharge</t>
  </si>
  <si>
    <r>
      <rPr>
        <sz val="11"/>
        <color rgb="FF000000"/>
        <rFont val="楷体"/>
        <charset val="134"/>
      </rPr>
      <t>小虎</t>
    </r>
    <r>
      <rPr>
        <sz val="11"/>
        <color rgb="FF000000"/>
        <rFont val="Arial"/>
        <charset val="134"/>
      </rPr>
      <t>FEV</t>
    </r>
  </si>
  <si>
    <t>Transit</t>
  </si>
  <si>
    <r>
      <rPr>
        <sz val="11"/>
        <color theme="1"/>
        <rFont val="楷体"/>
        <charset val="134"/>
      </rPr>
      <t>思皓爱跑</t>
    </r>
  </si>
  <si>
    <r>
      <rPr>
        <sz val="11"/>
        <color theme="1"/>
        <rFont val="楷体"/>
        <charset val="134"/>
      </rPr>
      <t>三菱</t>
    </r>
    <r>
      <rPr>
        <sz val="11"/>
        <color theme="1"/>
        <rFont val="Arial"/>
        <charset val="134"/>
      </rPr>
      <t>eK</t>
    </r>
  </si>
  <si>
    <r>
      <rPr>
        <sz val="11"/>
        <color rgb="FF000000"/>
        <rFont val="楷体"/>
        <charset val="134"/>
      </rPr>
      <t>未列明细</t>
    </r>
  </si>
  <si>
    <t>ARCFOX αT</t>
  </si>
  <si>
    <t>I-Pace</t>
  </si>
  <si>
    <r>
      <rPr>
        <sz val="11"/>
        <color rgb="FF000000"/>
        <rFont val="楷体"/>
        <charset val="134"/>
      </rPr>
      <t>奥迪</t>
    </r>
    <r>
      <rPr>
        <sz val="11"/>
        <color rgb="FF000000"/>
        <rFont val="Arial"/>
        <charset val="134"/>
      </rPr>
      <t>e-tron GT</t>
    </r>
  </si>
  <si>
    <t>ARCFOX αS</t>
  </si>
  <si>
    <t>Ariya</t>
  </si>
  <si>
    <t>Aion LX</t>
  </si>
  <si>
    <t>Cooper</t>
  </si>
  <si>
    <r>
      <rPr>
        <sz val="11"/>
        <color rgb="FF000000"/>
        <rFont val="楷体"/>
        <charset val="134"/>
      </rPr>
      <t>枫叶</t>
    </r>
    <r>
      <rPr>
        <sz val="11"/>
        <color rgb="FF000000"/>
        <rFont val="Arial"/>
        <charset val="134"/>
      </rPr>
      <t>60s</t>
    </r>
  </si>
  <si>
    <r>
      <rPr>
        <sz val="11"/>
        <color rgb="FF000000"/>
        <rFont val="楷体"/>
        <charset val="134"/>
      </rPr>
      <t>比亚迪</t>
    </r>
    <r>
      <rPr>
        <sz val="11"/>
        <color rgb="FF000000"/>
        <rFont val="Arial"/>
        <charset val="134"/>
      </rPr>
      <t>D1</t>
    </r>
  </si>
  <si>
    <r>
      <rPr>
        <sz val="11"/>
        <color theme="1"/>
        <rFont val="Arial"/>
        <charset val="134"/>
      </rPr>
      <t xml:space="preserve">e:NP1 </t>
    </r>
    <r>
      <rPr>
        <sz val="11"/>
        <color theme="1"/>
        <rFont val="楷体"/>
        <charset val="134"/>
      </rPr>
      <t>极湃</t>
    </r>
    <r>
      <rPr>
        <sz val="11"/>
        <color theme="1"/>
        <rFont val="Arial"/>
        <charset val="134"/>
      </rPr>
      <t>1</t>
    </r>
  </si>
  <si>
    <r>
      <rPr>
        <sz val="11"/>
        <color rgb="FF000000"/>
        <rFont val="楷体"/>
        <charset val="134"/>
      </rPr>
      <t>蔚来</t>
    </r>
    <r>
      <rPr>
        <sz val="11"/>
        <color rgb="FF000000"/>
        <rFont val="Arial"/>
        <charset val="134"/>
      </rPr>
      <t>ES7</t>
    </r>
  </si>
  <si>
    <r>
      <rPr>
        <sz val="11"/>
        <color rgb="FF000000"/>
        <rFont val="楷体"/>
        <charset val="134"/>
      </rPr>
      <t>现代</t>
    </r>
    <r>
      <rPr>
        <sz val="11"/>
        <color rgb="FF000000"/>
        <rFont val="Arial"/>
        <charset val="134"/>
      </rPr>
      <t>Ioniq EV</t>
    </r>
  </si>
  <si>
    <t>MG EP</t>
  </si>
  <si>
    <r>
      <rPr>
        <sz val="11"/>
        <color rgb="FF000000"/>
        <rFont val="楷体"/>
        <charset val="134"/>
      </rPr>
      <t>东风富康</t>
    </r>
    <r>
      <rPr>
        <sz val="11"/>
        <color rgb="FF000000"/>
        <rFont val="Arial"/>
        <charset val="134"/>
      </rPr>
      <t>e</t>
    </r>
    <r>
      <rPr>
        <sz val="11"/>
        <color rgb="FF000000"/>
        <rFont val="楷体"/>
        <charset val="134"/>
      </rPr>
      <t>爱丽舍</t>
    </r>
  </si>
  <si>
    <t>DS3 Crossback</t>
  </si>
  <si>
    <t>Vauxhall Vivaro</t>
  </si>
  <si>
    <r>
      <rPr>
        <sz val="11"/>
        <color rgb="FF000000"/>
        <rFont val="楷体"/>
        <charset val="134"/>
      </rPr>
      <t>荣威</t>
    </r>
    <r>
      <rPr>
        <sz val="11"/>
        <color rgb="FF000000"/>
        <rFont val="Arial"/>
        <charset val="134"/>
      </rPr>
      <t>iMAX8 EV</t>
    </r>
  </si>
  <si>
    <r>
      <rPr>
        <sz val="11"/>
        <color rgb="FF000000"/>
        <rFont val="楷体"/>
        <charset val="134"/>
      </rPr>
      <t>奥迪</t>
    </r>
    <r>
      <rPr>
        <sz val="11"/>
        <color rgb="FF000000"/>
        <rFont val="Arial"/>
        <charset val="134"/>
      </rPr>
      <t>Q5 e-tron</t>
    </r>
  </si>
  <si>
    <t>Genesis GV70</t>
  </si>
  <si>
    <r>
      <rPr>
        <sz val="11"/>
        <color rgb="FF000000"/>
        <rFont val="楷体"/>
        <charset val="134"/>
      </rPr>
      <t>马自达</t>
    </r>
    <r>
      <rPr>
        <sz val="11"/>
        <color rgb="FF000000"/>
        <rFont val="Arial"/>
        <charset val="134"/>
      </rPr>
      <t>MX-30</t>
    </r>
  </si>
  <si>
    <r>
      <rPr>
        <sz val="11"/>
        <color rgb="FF000000"/>
        <rFont val="楷体"/>
        <charset val="134"/>
      </rPr>
      <t>炫界</t>
    </r>
    <r>
      <rPr>
        <sz val="11"/>
        <color rgb="FF000000"/>
        <rFont val="Arial"/>
        <charset val="134"/>
      </rPr>
      <t>Pro EV</t>
    </r>
  </si>
  <si>
    <r>
      <rPr>
        <sz val="11"/>
        <color rgb="FF000000"/>
        <rFont val="楷体"/>
        <charset val="134"/>
      </rPr>
      <t>起亚</t>
    </r>
    <r>
      <rPr>
        <sz val="11"/>
        <color rgb="FF000000"/>
        <rFont val="Arial"/>
        <charset val="134"/>
      </rPr>
      <t>Soul</t>
    </r>
  </si>
  <si>
    <r>
      <rPr>
        <sz val="11"/>
        <color rgb="FF000000"/>
        <rFont val="楷体"/>
        <charset val="134"/>
      </rPr>
      <t>爱驰</t>
    </r>
    <r>
      <rPr>
        <sz val="11"/>
        <color rgb="FF000000"/>
        <rFont val="Arial"/>
        <charset val="134"/>
      </rPr>
      <t>U5</t>
    </r>
  </si>
  <si>
    <r>
      <rPr>
        <sz val="11"/>
        <color rgb="FF000000"/>
        <rFont val="楷体"/>
        <charset val="134"/>
      </rPr>
      <t>远志</t>
    </r>
    <r>
      <rPr>
        <sz val="11"/>
        <color rgb="FF000000"/>
        <rFont val="Arial"/>
        <charset val="134"/>
      </rPr>
      <t>M1</t>
    </r>
  </si>
  <si>
    <t>smartfortwo</t>
  </si>
  <si>
    <r>
      <rPr>
        <sz val="11"/>
        <color theme="1"/>
        <rFont val="楷体"/>
        <charset val="134"/>
      </rPr>
      <t>羿</t>
    </r>
  </si>
  <si>
    <t>Genesis G80</t>
  </si>
  <si>
    <r>
      <rPr>
        <sz val="11"/>
        <color rgb="FF000000"/>
        <rFont val="楷体"/>
        <charset val="134"/>
      </rPr>
      <t>比亚迪元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</si>
  <si>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"/>
        <charset val="134"/>
      </rPr>
      <t>标致</t>
    </r>
    <r>
      <rPr>
        <sz val="11"/>
        <color rgb="FF000000"/>
        <rFont val="Arial"/>
        <charset val="134"/>
      </rPr>
      <t>Expert</t>
    </r>
  </si>
  <si>
    <t>Lucid Air</t>
  </si>
  <si>
    <r>
      <rPr>
        <sz val="11"/>
        <color rgb="FF000000"/>
        <rFont val="楷体"/>
        <charset val="134"/>
      </rPr>
      <t>比亚迪</t>
    </r>
    <r>
      <rPr>
        <sz val="11"/>
        <color rgb="FF000000"/>
        <rFont val="Arial"/>
        <charset val="134"/>
      </rPr>
      <t>e6</t>
    </r>
  </si>
  <si>
    <t>Rivian EDV</t>
  </si>
  <si>
    <r>
      <rPr>
        <sz val="11"/>
        <color rgb="FF000000"/>
        <rFont val="楷体"/>
        <charset val="134"/>
      </rPr>
      <t>起亚</t>
    </r>
    <r>
      <rPr>
        <sz val="11"/>
        <color rgb="FF000000"/>
        <rFont val="Arial"/>
        <charset val="134"/>
      </rPr>
      <t>K3 EV</t>
    </r>
  </si>
  <si>
    <r>
      <rPr>
        <sz val="11"/>
        <color rgb="FF000000"/>
        <rFont val="楷体"/>
        <charset val="134"/>
      </rPr>
      <t>三菱</t>
    </r>
    <r>
      <rPr>
        <sz val="11"/>
        <color rgb="FF000000"/>
        <rFont val="Arial"/>
        <charset val="134"/>
      </rPr>
      <t>Minicab-MiEV</t>
    </r>
  </si>
  <si>
    <r>
      <rPr>
        <sz val="11"/>
        <color rgb="FF000000"/>
        <rFont val="楷体"/>
        <charset val="134"/>
      </rPr>
      <t>岚图</t>
    </r>
    <r>
      <rPr>
        <sz val="11"/>
        <color rgb="FF000000"/>
        <rFont val="Arial"/>
        <charset val="134"/>
      </rPr>
      <t>FREE EV</t>
    </r>
  </si>
  <si>
    <r>
      <rPr>
        <sz val="11"/>
        <color rgb="FF000000"/>
        <rFont val="楷体"/>
        <charset val="134"/>
      </rPr>
      <t>北汽</t>
    </r>
    <r>
      <rPr>
        <sz val="11"/>
        <color rgb="FF000000"/>
        <rFont val="Arial"/>
        <charset val="134"/>
      </rPr>
      <t>EU</t>
    </r>
    <r>
      <rPr>
        <sz val="11"/>
        <color rgb="FF000000"/>
        <rFont val="楷体"/>
        <charset val="134"/>
      </rPr>
      <t>系列</t>
    </r>
  </si>
  <si>
    <r>
      <rPr>
        <sz val="11"/>
        <color rgb="FF000000"/>
        <rFont val="楷体"/>
        <charset val="134"/>
      </rPr>
      <t>江铃易至</t>
    </r>
    <r>
      <rPr>
        <sz val="11"/>
        <color rgb="FF000000"/>
        <rFont val="Arial"/>
        <charset val="134"/>
      </rPr>
      <t>EV3</t>
    </r>
  </si>
  <si>
    <r>
      <rPr>
        <sz val="11"/>
        <color theme="1"/>
        <rFont val="楷体"/>
        <charset val="134"/>
      </rPr>
      <t>上汽大通</t>
    </r>
    <r>
      <rPr>
        <sz val="11"/>
        <color theme="1"/>
        <rFont val="Arial"/>
        <charset val="134"/>
      </rPr>
      <t>MAXUS MIFA 9</t>
    </r>
  </si>
  <si>
    <t>R1S</t>
  </si>
  <si>
    <r>
      <rPr>
        <sz val="11"/>
        <color rgb="FF000000"/>
        <rFont val="楷体"/>
        <charset val="134"/>
      </rPr>
      <t>广汽丰田</t>
    </r>
    <r>
      <rPr>
        <sz val="11"/>
        <color rgb="FF000000"/>
        <rFont val="Arial"/>
        <charset val="134"/>
      </rPr>
      <t>iA5</t>
    </r>
  </si>
  <si>
    <t>ID.Buzz</t>
  </si>
  <si>
    <r>
      <rPr>
        <sz val="11"/>
        <color theme="1"/>
        <rFont val="楷体"/>
        <charset val="134"/>
      </rPr>
      <t>宝马</t>
    </r>
    <r>
      <rPr>
        <sz val="11"/>
        <color theme="1"/>
        <rFont val="Arial"/>
        <charset val="134"/>
      </rPr>
      <t>i3</t>
    </r>
  </si>
  <si>
    <r>
      <rPr>
        <sz val="11"/>
        <color rgb="FF000000"/>
        <rFont val="楷体"/>
        <charset val="134"/>
      </rPr>
      <t>雷克萨斯</t>
    </r>
    <r>
      <rPr>
        <sz val="11"/>
        <color rgb="FF000000"/>
        <rFont val="Arial"/>
        <charset val="134"/>
      </rPr>
      <t>UX</t>
    </r>
  </si>
  <si>
    <r>
      <rPr>
        <sz val="11"/>
        <color rgb="FF000000"/>
        <rFont val="楷体"/>
        <charset val="134"/>
      </rPr>
      <t>雷诺</t>
    </r>
    <r>
      <rPr>
        <sz val="11"/>
        <color rgb="FF000000"/>
        <rFont val="Arial"/>
        <charset val="134"/>
      </rPr>
      <t>Kangoo</t>
    </r>
  </si>
  <si>
    <t>Sei 4</t>
  </si>
  <si>
    <r>
      <rPr>
        <sz val="11"/>
        <color rgb="FF000000"/>
        <rFont val="楷体"/>
        <charset val="134"/>
      </rPr>
      <t>华晨新日</t>
    </r>
    <r>
      <rPr>
        <sz val="11"/>
        <color rgb="FF000000"/>
        <rFont val="Arial"/>
        <charset val="134"/>
      </rPr>
      <t>i03A</t>
    </r>
  </si>
  <si>
    <t>Hummer Pickup</t>
  </si>
  <si>
    <r>
      <rPr>
        <sz val="11"/>
        <color rgb="FF000000"/>
        <rFont val="楷体"/>
        <charset val="134"/>
      </rPr>
      <t>标致</t>
    </r>
    <r>
      <rPr>
        <sz val="11"/>
        <color rgb="FF000000"/>
        <rFont val="Arial"/>
        <charset val="134"/>
      </rPr>
      <t>Partner</t>
    </r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</si>
  <si>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EQV</t>
    </r>
  </si>
  <si>
    <t>ProAce</t>
  </si>
  <si>
    <r>
      <rPr>
        <sz val="11"/>
        <color rgb="FF000000"/>
        <rFont val="楷体"/>
        <charset val="134"/>
      </rPr>
      <t>本田</t>
    </r>
    <r>
      <rPr>
        <sz val="11"/>
        <color rgb="FF000000"/>
        <rFont val="Arial"/>
        <charset val="134"/>
      </rPr>
      <t>e</t>
    </r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</si>
  <si>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Vito</t>
    </r>
  </si>
  <si>
    <r>
      <rPr>
        <sz val="11"/>
        <color rgb="FF000000"/>
        <rFont val="楷体"/>
        <charset val="134"/>
      </rPr>
      <t>雪铁龙</t>
    </r>
    <r>
      <rPr>
        <sz val="11"/>
        <color rgb="FF000000"/>
        <rFont val="Arial"/>
        <charset val="134"/>
      </rPr>
      <t>Berlingo</t>
    </r>
  </si>
  <si>
    <r>
      <rPr>
        <sz val="11"/>
        <color rgb="FF000000"/>
        <rFont val="楷体"/>
        <charset val="134"/>
      </rPr>
      <t>雪铁龙</t>
    </r>
    <r>
      <rPr>
        <sz val="11"/>
        <color rgb="FF000000"/>
        <rFont val="Arial"/>
        <charset val="134"/>
      </rPr>
      <t>Jumpy</t>
    </r>
  </si>
  <si>
    <r>
      <rPr>
        <sz val="11"/>
        <color rgb="FF000000"/>
        <rFont val="楷体"/>
        <charset val="134"/>
      </rPr>
      <t>赛力斯</t>
    </r>
    <r>
      <rPr>
        <sz val="11"/>
        <color rgb="FF000000"/>
        <rFont val="Arial"/>
        <charset val="134"/>
      </rPr>
      <t>SF3</t>
    </r>
  </si>
  <si>
    <t>Q2L e-tron</t>
  </si>
  <si>
    <t>Velite 7</t>
  </si>
  <si>
    <t>Vauxhall Corsa</t>
  </si>
  <si>
    <t>C+pod</t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</si>
  <si>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Sprinter</t>
    </r>
  </si>
  <si>
    <t>smartforfour</t>
  </si>
  <si>
    <t>E-JS1</t>
  </si>
  <si>
    <r>
      <rPr>
        <sz val="11"/>
        <color rgb="FF000000"/>
        <rFont val="楷体"/>
        <charset val="134"/>
      </rPr>
      <t>阿图柯</t>
    </r>
  </si>
  <si>
    <t>Maxus e Deliver 3</t>
  </si>
  <si>
    <t>Ducato</t>
  </si>
  <si>
    <t>Zafira Life</t>
  </si>
  <si>
    <r>
      <rPr>
        <sz val="11"/>
        <color rgb="FF000000"/>
        <rFont val="楷体"/>
        <charset val="134"/>
      </rPr>
      <t>理念</t>
    </r>
    <r>
      <rPr>
        <sz val="11"/>
        <color rgb="FF000000"/>
        <rFont val="Arial"/>
        <charset val="134"/>
      </rPr>
      <t>VE-1</t>
    </r>
  </si>
  <si>
    <r>
      <rPr>
        <sz val="11"/>
        <color theme="1"/>
        <rFont val="楷体"/>
        <charset val="134"/>
      </rPr>
      <t>逸动</t>
    </r>
    <r>
      <rPr>
        <sz val="11"/>
        <color theme="1"/>
        <rFont val="Arial"/>
        <charset val="134"/>
      </rPr>
      <t>EV</t>
    </r>
  </si>
  <si>
    <t>Rifter</t>
  </si>
  <si>
    <r>
      <rPr>
        <sz val="11"/>
        <color rgb="FF000000"/>
        <rFont val="楷体"/>
        <charset val="134"/>
      </rPr>
      <t>上汽大通</t>
    </r>
    <r>
      <rPr>
        <sz val="11"/>
        <color rgb="FF000000"/>
        <rFont val="Arial"/>
        <charset val="134"/>
      </rPr>
      <t>MAXUS EUNIQ5</t>
    </r>
  </si>
  <si>
    <t>Elec City</t>
  </si>
  <si>
    <r>
      <rPr>
        <sz val="11"/>
        <color rgb="FF000000"/>
        <rFont val="楷体"/>
        <charset val="134"/>
      </rPr>
      <t>欧宝</t>
    </r>
    <r>
      <rPr>
        <sz val="11"/>
        <color rgb="FF000000"/>
        <rFont val="Arial"/>
        <charset val="134"/>
      </rPr>
      <t>Combo</t>
    </r>
  </si>
  <si>
    <r>
      <rPr>
        <sz val="11"/>
        <color rgb="FF000000"/>
        <rFont val="楷体"/>
        <charset val="134"/>
      </rPr>
      <t>奕泽</t>
    </r>
    <r>
      <rPr>
        <sz val="11"/>
        <color rgb="FF000000"/>
        <rFont val="Arial"/>
        <charset val="134"/>
      </rPr>
      <t>E</t>
    </r>
    <r>
      <rPr>
        <sz val="11"/>
        <color rgb="FF000000"/>
        <rFont val="楷体"/>
        <charset val="134"/>
      </rPr>
      <t>进擎</t>
    </r>
  </si>
  <si>
    <t>Scudo</t>
  </si>
  <si>
    <r>
      <rPr>
        <sz val="11"/>
        <color rgb="FF000000"/>
        <rFont val="楷体"/>
        <charset val="134"/>
      </rPr>
      <t>宝马</t>
    </r>
    <r>
      <rPr>
        <sz val="11"/>
        <color rgb="FF000000"/>
        <rFont val="Arial"/>
        <charset val="134"/>
      </rPr>
      <t>i7</t>
    </r>
  </si>
  <si>
    <r>
      <rPr>
        <sz val="11"/>
        <color rgb="FF000000"/>
        <rFont val="楷体"/>
        <charset val="134"/>
      </rPr>
      <t>梦想家</t>
    </r>
    <r>
      <rPr>
        <sz val="11"/>
        <color rgb="FF000000"/>
        <rFont val="Arial"/>
        <charset val="134"/>
      </rPr>
      <t xml:space="preserve"> EV</t>
    </r>
  </si>
  <si>
    <t>smart #1</t>
  </si>
  <si>
    <t>E-Ulysse</t>
  </si>
  <si>
    <t>Vauxhall Combo</t>
  </si>
  <si>
    <r>
      <rPr>
        <sz val="11"/>
        <color rgb="FF000000"/>
        <rFont val="楷体"/>
        <charset val="134"/>
      </rPr>
      <t>上汽大通</t>
    </r>
    <r>
      <rPr>
        <sz val="11"/>
        <color rgb="FF000000"/>
        <rFont val="Arial"/>
        <charset val="134"/>
      </rPr>
      <t>MAXUS EUNIQ 6</t>
    </r>
  </si>
  <si>
    <r>
      <rPr>
        <sz val="11"/>
        <color theme="1"/>
        <rFont val="Arial"/>
        <charset val="134"/>
      </rPr>
      <t>LYRIQ</t>
    </r>
    <r>
      <rPr>
        <sz val="11"/>
        <color theme="1"/>
        <rFont val="楷体"/>
        <charset val="134"/>
      </rPr>
      <t>锐歌</t>
    </r>
  </si>
  <si>
    <t>Maxus e Deliver 9</t>
  </si>
  <si>
    <t>MG 4</t>
  </si>
  <si>
    <t>GS-6</t>
  </si>
  <si>
    <r>
      <rPr>
        <sz val="11"/>
        <color theme="1"/>
        <rFont val="楷体"/>
        <charset val="134"/>
      </rPr>
      <t>马自达</t>
    </r>
    <r>
      <rPr>
        <sz val="11"/>
        <color theme="1"/>
        <rFont val="Arial"/>
        <charset val="134"/>
      </rPr>
      <t>CX-30 EV</t>
    </r>
  </si>
  <si>
    <t>Traveller</t>
  </si>
  <si>
    <r>
      <rPr>
        <sz val="11"/>
        <color rgb="FF000000"/>
        <rFont val="楷体"/>
        <charset val="134"/>
      </rPr>
      <t>江淮</t>
    </r>
    <r>
      <rPr>
        <sz val="11"/>
        <color rgb="FF000000"/>
        <rFont val="Arial"/>
        <charset val="134"/>
      </rPr>
      <t>J7</t>
    </r>
  </si>
  <si>
    <t>County</t>
  </si>
  <si>
    <t>IONIQ 6</t>
  </si>
  <si>
    <r>
      <rPr>
        <sz val="11"/>
        <color rgb="FF000000"/>
        <rFont val="楷体"/>
        <charset val="134"/>
      </rPr>
      <t>日产</t>
    </r>
    <r>
      <rPr>
        <sz val="11"/>
        <color rgb="FF000000"/>
        <rFont val="Arial"/>
        <charset val="134"/>
      </rPr>
      <t>NV200</t>
    </r>
  </si>
  <si>
    <t>bZ4X</t>
  </si>
  <si>
    <t>ETP3</t>
  </si>
  <si>
    <t>HYCAN 007</t>
  </si>
  <si>
    <r>
      <rPr>
        <sz val="11"/>
        <color rgb="FF000000"/>
        <rFont val="楷体"/>
        <charset val="134"/>
      </rPr>
      <t>知豆</t>
    </r>
    <r>
      <rPr>
        <sz val="11"/>
        <color rgb="FF000000"/>
        <rFont val="Arial"/>
        <charset val="134"/>
      </rPr>
      <t>D2</t>
    </r>
  </si>
  <si>
    <t>FOMM One</t>
  </si>
  <si>
    <t>Goupil G4</t>
  </si>
  <si>
    <t>Crafter</t>
  </si>
  <si>
    <t>Citan</t>
  </si>
  <si>
    <t>Jumper</t>
  </si>
  <si>
    <r>
      <rPr>
        <sz val="11"/>
        <color rgb="FF000000"/>
        <rFont val="楷体"/>
        <charset val="134"/>
      </rPr>
      <t>广汽本田绎乐</t>
    </r>
  </si>
  <si>
    <r>
      <rPr>
        <sz val="11"/>
        <color rgb="FF000000"/>
        <rFont val="楷体"/>
        <charset val="134"/>
      </rPr>
      <t>奇瑞</t>
    </r>
    <r>
      <rPr>
        <sz val="11"/>
        <color rgb="FF000000"/>
        <rFont val="Arial"/>
        <charset val="134"/>
      </rPr>
      <t>eQ5</t>
    </r>
  </si>
  <si>
    <r>
      <rPr>
        <sz val="11"/>
        <color rgb="FF000000"/>
        <rFont val="楷体"/>
        <charset val="134"/>
      </rPr>
      <t>上汽大通</t>
    </r>
    <r>
      <rPr>
        <sz val="11"/>
        <color rgb="FF000000"/>
        <rFont val="Arial"/>
        <charset val="134"/>
      </rPr>
      <t>MAXUS EV80</t>
    </r>
  </si>
  <si>
    <r>
      <rPr>
        <sz val="11"/>
        <color rgb="FF000000"/>
        <rFont val="楷体"/>
        <charset val="134"/>
      </rPr>
      <t>雷诺</t>
    </r>
    <r>
      <rPr>
        <sz val="11"/>
        <color rgb="FF000000"/>
        <rFont val="Arial"/>
        <charset val="134"/>
      </rPr>
      <t>Master</t>
    </r>
  </si>
  <si>
    <r>
      <rPr>
        <sz val="11"/>
        <color rgb="FF000000"/>
        <rFont val="楷体"/>
        <charset val="134"/>
      </rPr>
      <t>雷诺</t>
    </r>
    <r>
      <rPr>
        <sz val="11"/>
        <color rgb="FF000000"/>
        <rFont val="Arial"/>
        <charset val="134"/>
      </rPr>
      <t>Twizy</t>
    </r>
  </si>
  <si>
    <t>VW Transporter</t>
  </si>
  <si>
    <t>Solterra</t>
  </si>
  <si>
    <t>Boxer</t>
  </si>
  <si>
    <r>
      <rPr>
        <sz val="11"/>
        <color rgb="FF000000"/>
        <rFont val="楷体"/>
        <charset val="134"/>
      </rPr>
      <t>江淮</t>
    </r>
    <r>
      <rPr>
        <sz val="11"/>
        <color rgb="FF000000"/>
        <rFont val="Arial"/>
        <charset val="134"/>
      </rPr>
      <t>iEV7S</t>
    </r>
  </si>
  <si>
    <r>
      <rPr>
        <sz val="11"/>
        <color theme="1"/>
        <rFont val="楷体"/>
        <charset val="134"/>
      </rPr>
      <t>知豆</t>
    </r>
    <r>
      <rPr>
        <sz val="11"/>
        <color theme="1"/>
        <rFont val="Arial"/>
        <charset val="134"/>
      </rPr>
      <t>D2S</t>
    </r>
  </si>
  <si>
    <t>Transit Tourneo</t>
  </si>
  <si>
    <t>SpaceTourer</t>
  </si>
  <si>
    <r>
      <rPr>
        <sz val="11"/>
        <color theme="1"/>
        <rFont val="楷体"/>
        <charset val="134"/>
      </rPr>
      <t>江淮</t>
    </r>
    <r>
      <rPr>
        <sz val="11"/>
        <color theme="1"/>
        <rFont val="Arial"/>
        <charset val="134"/>
      </rPr>
      <t>X350</t>
    </r>
  </si>
  <si>
    <r>
      <rPr>
        <sz val="11"/>
        <color rgb="FF000000"/>
        <rFont val="Arial"/>
        <charset val="134"/>
      </rPr>
      <t>YOUNG</t>
    </r>
    <r>
      <rPr>
        <sz val="11"/>
        <color rgb="FF000000"/>
        <rFont val="楷体"/>
        <charset val="134"/>
      </rPr>
      <t>光小新</t>
    </r>
  </si>
  <si>
    <r>
      <rPr>
        <sz val="11"/>
        <color rgb="FF000000"/>
        <rFont val="楷体"/>
        <charset val="134"/>
      </rPr>
      <t>华晨新日</t>
    </r>
    <r>
      <rPr>
        <sz val="11"/>
        <color rgb="FF000000"/>
        <rFont val="Arial"/>
        <charset val="134"/>
      </rPr>
      <t>i03</t>
    </r>
  </si>
  <si>
    <t>Bluecar</t>
  </si>
  <si>
    <t>Taycan Cross Turismo</t>
  </si>
  <si>
    <r>
      <rPr>
        <sz val="11"/>
        <color theme="1"/>
        <rFont val="楷体"/>
        <charset val="134"/>
      </rPr>
      <t>比亚迪</t>
    </r>
    <r>
      <rPr>
        <sz val="11"/>
        <color theme="1"/>
        <rFont val="Arial"/>
        <charset val="134"/>
      </rPr>
      <t>T3</t>
    </r>
  </si>
  <si>
    <r>
      <rPr>
        <sz val="11"/>
        <color rgb="FF000000"/>
        <rFont val="楷体"/>
        <charset val="134"/>
      </rPr>
      <t>英伦</t>
    </r>
    <r>
      <rPr>
        <sz val="11"/>
        <color rgb="FF000000"/>
        <rFont val="Arial"/>
        <charset val="134"/>
      </rPr>
      <t>TX</t>
    </r>
  </si>
  <si>
    <t xml:space="preserve">e-Golf </t>
  </si>
  <si>
    <t>Sero Cargo Bajo</t>
  </si>
  <si>
    <r>
      <rPr>
        <sz val="11"/>
        <color rgb="FF000000"/>
        <rFont val="楷体"/>
        <charset val="134"/>
      </rPr>
      <t>荣威</t>
    </r>
    <r>
      <rPr>
        <sz val="11"/>
        <color rgb="FF000000"/>
        <rFont val="Arial"/>
        <charset val="134"/>
      </rPr>
      <t>R ER6</t>
    </r>
  </si>
  <si>
    <r>
      <rPr>
        <sz val="11"/>
        <color rgb="FF000000"/>
        <rFont val="楷体"/>
        <charset val="134"/>
      </rPr>
      <t>欧拉</t>
    </r>
    <r>
      <rPr>
        <sz val="11"/>
        <color rgb="FF000000"/>
        <rFont val="Arial"/>
        <charset val="134"/>
      </rPr>
      <t>R1</t>
    </r>
  </si>
  <si>
    <r>
      <rPr>
        <sz val="11"/>
        <color rgb="FF000000"/>
        <rFont val="楷体"/>
        <charset val="134"/>
      </rPr>
      <t>思皓</t>
    </r>
    <r>
      <rPr>
        <sz val="11"/>
        <color rgb="FF000000"/>
        <rFont val="Arial"/>
        <charset val="134"/>
      </rPr>
      <t>E50A</t>
    </r>
  </si>
  <si>
    <r>
      <rPr>
        <sz val="11"/>
        <color rgb="FF000000"/>
        <rFont val="楷体"/>
        <charset val="134"/>
      </rPr>
      <t>欧拉</t>
    </r>
    <r>
      <rPr>
        <sz val="11"/>
        <color rgb="FF000000"/>
        <rFont val="Arial"/>
        <charset val="134"/>
      </rPr>
      <t>R2</t>
    </r>
  </si>
  <si>
    <r>
      <rPr>
        <sz val="11"/>
        <color rgb="FF000000"/>
        <rFont val="楷体"/>
        <charset val="134"/>
      </rPr>
      <t>几何</t>
    </r>
    <r>
      <rPr>
        <sz val="11"/>
        <color rgb="FF000000"/>
        <rFont val="Arial"/>
        <charset val="134"/>
      </rPr>
      <t>EX3</t>
    </r>
  </si>
  <si>
    <r>
      <rPr>
        <sz val="11"/>
        <color rgb="FF000000"/>
        <rFont val="楷体"/>
        <charset val="134"/>
      </rPr>
      <t>朋克多多</t>
    </r>
  </si>
  <si>
    <r>
      <rPr>
        <sz val="11"/>
        <color theme="1"/>
        <rFont val="楷体"/>
        <charset val="134"/>
      </rPr>
      <t>长安欧尚</t>
    </r>
    <r>
      <rPr>
        <sz val="11"/>
        <color theme="1"/>
        <rFont val="Arial"/>
        <charset val="134"/>
      </rPr>
      <t>A600EV</t>
    </r>
  </si>
  <si>
    <r>
      <rPr>
        <sz val="11"/>
        <color rgb="FF000000"/>
        <rFont val="楷体"/>
        <charset val="134"/>
      </rPr>
      <t>朋克美美</t>
    </r>
  </si>
  <si>
    <t>BrightDrop EV600</t>
  </si>
  <si>
    <r>
      <rPr>
        <sz val="11"/>
        <color rgb="FF000000"/>
        <rFont val="楷体"/>
        <charset val="134"/>
      </rPr>
      <t>国机智骏</t>
    </r>
    <r>
      <rPr>
        <sz val="11"/>
        <color rgb="FF000000"/>
        <rFont val="Arial"/>
        <charset val="134"/>
      </rPr>
      <t>GC1</t>
    </r>
  </si>
  <si>
    <t>LEVC VN5</t>
  </si>
  <si>
    <r>
      <rPr>
        <sz val="11"/>
        <color rgb="FF000000"/>
        <rFont val="楷体"/>
        <charset val="134"/>
      </rPr>
      <t>比亚迪</t>
    </r>
    <r>
      <rPr>
        <sz val="11"/>
        <color rgb="FF000000"/>
        <rFont val="Arial"/>
        <charset val="134"/>
      </rPr>
      <t>e5</t>
    </r>
  </si>
  <si>
    <t>ID.4/ ID.5</t>
  </si>
  <si>
    <r>
      <rPr>
        <sz val="11"/>
        <color rgb="FF000000"/>
        <rFont val="楷体"/>
        <charset val="134"/>
      </rPr>
      <t>百智大熊</t>
    </r>
  </si>
  <si>
    <r>
      <rPr>
        <sz val="11"/>
        <color rgb="FF000000"/>
        <rFont val="楷体"/>
        <charset val="134"/>
      </rPr>
      <t>比亚迪</t>
    </r>
    <r>
      <rPr>
        <sz val="11"/>
        <color rgb="FF000000"/>
        <rFont val="Arial"/>
        <charset val="134"/>
      </rPr>
      <t>e3</t>
    </r>
  </si>
  <si>
    <r>
      <rPr>
        <sz val="11"/>
        <color rgb="FF000000"/>
        <rFont val="楷体"/>
        <charset val="134"/>
      </rPr>
      <t>国机智骏</t>
    </r>
    <r>
      <rPr>
        <sz val="11"/>
        <color rgb="FF000000"/>
        <rFont val="Arial"/>
        <charset val="134"/>
      </rPr>
      <t>GX5</t>
    </r>
  </si>
  <si>
    <t>Mii</t>
  </si>
  <si>
    <t>ET5</t>
  </si>
  <si>
    <r>
      <rPr>
        <sz val="11"/>
        <color rgb="FF000000"/>
        <rFont val="楷体"/>
        <charset val="134"/>
      </rPr>
      <t>东风风光</t>
    </r>
    <r>
      <rPr>
        <sz val="11"/>
        <color rgb="FF000000"/>
        <rFont val="Arial"/>
        <charset val="134"/>
      </rPr>
      <t>E3</t>
    </r>
  </si>
  <si>
    <r>
      <rPr>
        <sz val="11"/>
        <color rgb="FF000000"/>
        <rFont val="楷体"/>
        <charset val="134"/>
      </rPr>
      <t>北汽</t>
    </r>
    <r>
      <rPr>
        <sz val="11"/>
        <color rgb="FF000000"/>
        <rFont val="Arial"/>
        <charset val="134"/>
      </rPr>
      <t>EC</t>
    </r>
    <r>
      <rPr>
        <sz val="11"/>
        <color rgb="FF000000"/>
        <rFont val="楷体"/>
        <charset val="134"/>
      </rPr>
      <t>系列</t>
    </r>
  </si>
  <si>
    <r>
      <rPr>
        <sz val="11"/>
        <color rgb="FF000000"/>
        <rFont val="楷体"/>
        <charset val="134"/>
      </rPr>
      <t>比亚迪</t>
    </r>
    <r>
      <rPr>
        <sz val="11"/>
        <color rgb="FF000000"/>
        <rFont val="Arial"/>
        <charset val="134"/>
      </rPr>
      <t>e1</t>
    </r>
  </si>
  <si>
    <t>Goupil G2</t>
  </si>
  <si>
    <r>
      <rPr>
        <sz val="11"/>
        <color rgb="FF000000"/>
        <rFont val="楷体"/>
        <charset val="134"/>
      </rPr>
      <t>思皓</t>
    </r>
    <r>
      <rPr>
        <sz val="11"/>
        <color rgb="FF000000"/>
        <rFont val="Arial"/>
        <charset val="134"/>
      </rPr>
      <t>E40X</t>
    </r>
  </si>
  <si>
    <r>
      <rPr>
        <sz val="11"/>
        <color rgb="FF000000"/>
        <rFont val="楷体"/>
        <charset val="134"/>
      </rPr>
      <t>北汽</t>
    </r>
    <r>
      <rPr>
        <sz val="11"/>
        <color rgb="FF000000"/>
        <rFont val="Arial"/>
        <charset val="134"/>
      </rPr>
      <t>EX</t>
    </r>
    <r>
      <rPr>
        <sz val="11"/>
        <color rgb="FF000000"/>
        <rFont val="楷体"/>
        <charset val="134"/>
      </rPr>
      <t>系列</t>
    </r>
  </si>
  <si>
    <r>
      <rPr>
        <sz val="11"/>
        <color rgb="FF000000"/>
        <rFont val="楷体"/>
        <charset val="134"/>
      </rPr>
      <t>东风富康</t>
    </r>
    <r>
      <rPr>
        <sz val="11"/>
        <color rgb="FF000000"/>
        <rFont val="Arial"/>
        <charset val="134"/>
      </rPr>
      <t>ES500</t>
    </r>
  </si>
  <si>
    <r>
      <rPr>
        <sz val="11"/>
        <color theme="1"/>
        <rFont val="楷体"/>
        <charset val="134"/>
      </rPr>
      <t>东风小康</t>
    </r>
    <r>
      <rPr>
        <sz val="11"/>
        <color theme="1"/>
        <rFont val="Arial"/>
        <charset val="134"/>
      </rPr>
      <t>EC36</t>
    </r>
  </si>
  <si>
    <t>City K-ZE</t>
  </si>
  <si>
    <r>
      <rPr>
        <sz val="11"/>
        <color rgb="FF000000"/>
        <rFont val="楷体"/>
        <charset val="134"/>
      </rPr>
      <t>日产轩逸</t>
    </r>
  </si>
  <si>
    <r>
      <rPr>
        <sz val="11"/>
        <color rgb="FF000000"/>
        <rFont val="楷体"/>
        <charset val="134"/>
      </rPr>
      <t>宝骏</t>
    </r>
    <r>
      <rPr>
        <sz val="11"/>
        <color rgb="FF000000"/>
        <rFont val="Arial"/>
        <charset val="134"/>
      </rPr>
      <t>E200</t>
    </r>
  </si>
  <si>
    <t>MINI Countryman</t>
  </si>
  <si>
    <r>
      <rPr>
        <sz val="11"/>
        <color rgb="FF000000"/>
        <rFont val="楷体"/>
        <charset val="134"/>
      </rPr>
      <t>艾瑞泽</t>
    </r>
    <r>
      <rPr>
        <sz val="11"/>
        <color rgb="FF000000"/>
        <rFont val="Arial"/>
        <charset val="134"/>
      </rPr>
      <t>5e</t>
    </r>
  </si>
  <si>
    <r>
      <rPr>
        <sz val="11"/>
        <color rgb="FF000000"/>
        <rFont val="楷体"/>
        <charset val="134"/>
      </rPr>
      <t>宝马</t>
    </r>
    <r>
      <rPr>
        <sz val="11"/>
        <color rgb="FF000000"/>
        <rFont val="Arial"/>
        <charset val="134"/>
      </rPr>
      <t>X3</t>
    </r>
  </si>
  <si>
    <r>
      <rPr>
        <sz val="11"/>
        <color rgb="FF000000"/>
        <rFont val="楷体"/>
        <charset val="134"/>
      </rPr>
      <t>江淮</t>
    </r>
    <r>
      <rPr>
        <sz val="11"/>
        <color rgb="FF000000"/>
        <rFont val="Arial"/>
        <charset val="134"/>
      </rPr>
      <t>X150</t>
    </r>
  </si>
  <si>
    <r>
      <rPr>
        <sz val="11"/>
        <color rgb="FF000000"/>
        <rFont val="楷体"/>
        <charset val="134"/>
      </rPr>
      <t>零跑</t>
    </r>
    <r>
      <rPr>
        <sz val="11"/>
        <color rgb="FF000000"/>
        <rFont val="Arial"/>
        <charset val="134"/>
      </rPr>
      <t>S01</t>
    </r>
  </si>
  <si>
    <t>Citigo</t>
  </si>
  <si>
    <r>
      <rPr>
        <sz val="11"/>
        <color rgb="FF000000"/>
        <rFont val="楷体"/>
        <charset val="134"/>
      </rPr>
      <t>三菱</t>
    </r>
    <r>
      <rPr>
        <sz val="11"/>
        <color rgb="FF000000"/>
        <rFont val="Arial"/>
        <charset val="134"/>
      </rPr>
      <t>i-MiEV</t>
    </r>
  </si>
  <si>
    <t>Ampera-e</t>
  </si>
  <si>
    <t>ARCFOX Lite</t>
  </si>
  <si>
    <t>BEIJING-X7</t>
  </si>
  <si>
    <t>Caddy</t>
  </si>
  <si>
    <t>e2o</t>
  </si>
  <si>
    <t>e-Bora</t>
  </si>
  <si>
    <t>EG2040</t>
  </si>
  <si>
    <t>e-Lavida</t>
  </si>
  <si>
    <t>IDENTY X</t>
  </si>
  <si>
    <t>Marvel X</t>
  </si>
  <si>
    <t>NEVS 9-3</t>
  </si>
  <si>
    <t>Sero Sedan</t>
  </si>
  <si>
    <t>Utility</t>
  </si>
  <si>
    <t>Utility City</t>
  </si>
  <si>
    <r>
      <rPr>
        <sz val="11"/>
        <color rgb="FF000000"/>
        <rFont val="楷体"/>
        <charset val="134"/>
      </rPr>
      <t>昂希诺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</si>
  <si>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"/>
        <charset val="134"/>
      </rPr>
      <t>宝骏</t>
    </r>
    <r>
      <rPr>
        <sz val="11"/>
        <color rgb="FF000000"/>
        <rFont val="Arial"/>
        <charset val="134"/>
      </rPr>
      <t>E100</t>
    </r>
  </si>
  <si>
    <r>
      <rPr>
        <sz val="11"/>
        <color rgb="FF000000"/>
        <rFont val="楷体"/>
        <charset val="134"/>
      </rPr>
      <t>宝骏</t>
    </r>
    <r>
      <rPr>
        <sz val="11"/>
        <color rgb="FF000000"/>
        <rFont val="Arial"/>
        <charset val="134"/>
      </rPr>
      <t>E300</t>
    </r>
  </si>
  <si>
    <r>
      <rPr>
        <sz val="11"/>
        <color rgb="FF000000"/>
        <rFont val="楷体"/>
        <charset val="134"/>
      </rPr>
      <t>北汽</t>
    </r>
    <r>
      <rPr>
        <sz val="11"/>
        <color rgb="FF000000"/>
        <rFont val="Arial"/>
        <charset val="134"/>
      </rPr>
      <t>EV</t>
    </r>
    <r>
      <rPr>
        <sz val="11"/>
        <color rgb="FF000000"/>
        <rFont val="楷体"/>
        <charset val="134"/>
      </rPr>
      <t>系列</t>
    </r>
  </si>
  <si>
    <r>
      <rPr>
        <sz val="11"/>
        <color rgb="FF000000"/>
        <rFont val="楷体"/>
        <charset val="134"/>
      </rPr>
      <t>奔奔</t>
    </r>
    <r>
      <rPr>
        <sz val="11"/>
        <color rgb="FF000000"/>
        <rFont val="Arial"/>
        <charset val="134"/>
      </rPr>
      <t>MINI</t>
    </r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</si>
  <si>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B-Class EV</t>
    </r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</si>
  <si>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GLC</t>
    </r>
  </si>
  <si>
    <r>
      <rPr>
        <sz val="11"/>
        <color rgb="FF000000"/>
        <rFont val="楷体"/>
        <charset val="134"/>
      </rPr>
      <t>奔腾</t>
    </r>
    <r>
      <rPr>
        <sz val="11"/>
        <color rgb="FF000000"/>
        <rFont val="Arial"/>
        <charset val="134"/>
      </rPr>
      <t>B30</t>
    </r>
  </si>
  <si>
    <r>
      <rPr>
        <sz val="11"/>
        <color rgb="FF000000"/>
        <rFont val="楷体"/>
        <charset val="134"/>
      </rPr>
      <t>奔腾</t>
    </r>
    <r>
      <rPr>
        <sz val="11"/>
        <color rgb="FF000000"/>
        <rFont val="Arial"/>
        <charset val="134"/>
      </rPr>
      <t>E01</t>
    </r>
  </si>
  <si>
    <r>
      <rPr>
        <sz val="11"/>
        <color rgb="FF000000"/>
        <rFont val="楷体"/>
        <charset val="134"/>
      </rPr>
      <t>奔腾</t>
    </r>
    <r>
      <rPr>
        <sz val="11"/>
        <color rgb="FF000000"/>
        <rFont val="Arial"/>
        <charset val="134"/>
      </rPr>
      <t>X40 EV</t>
    </r>
  </si>
  <si>
    <r>
      <rPr>
        <sz val="11"/>
        <color rgb="FF000000"/>
        <rFont val="楷体"/>
        <charset val="134"/>
      </rPr>
      <t>本田</t>
    </r>
    <r>
      <rPr>
        <sz val="11"/>
        <color rgb="FF000000"/>
        <rFont val="Arial"/>
        <charset val="134"/>
      </rPr>
      <t>Clarity</t>
    </r>
  </si>
  <si>
    <r>
      <rPr>
        <sz val="11"/>
        <color rgb="FF000000"/>
        <rFont val="楷体"/>
        <charset val="134"/>
      </rPr>
      <t>比亚迪</t>
    </r>
    <r>
      <rPr>
        <sz val="11"/>
        <color rgb="FF000000"/>
        <rFont val="Arial"/>
        <charset val="134"/>
      </rPr>
      <t>S2</t>
    </r>
  </si>
  <si>
    <r>
      <rPr>
        <sz val="11"/>
        <color rgb="FF000000"/>
        <rFont val="楷体"/>
        <charset val="134"/>
      </rPr>
      <t>比亚迪秦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</si>
  <si>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"/>
        <charset val="134"/>
      </rPr>
      <t>比亚迪宋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</si>
  <si>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"/>
        <charset val="134"/>
      </rPr>
      <t>标致</t>
    </r>
    <r>
      <rPr>
        <sz val="11"/>
        <color rgb="FF000000"/>
        <rFont val="Arial"/>
        <charset val="134"/>
      </rPr>
      <t>iOn</t>
    </r>
  </si>
  <si>
    <r>
      <rPr>
        <sz val="11"/>
        <color rgb="FF000000"/>
        <rFont val="楷体"/>
        <charset val="134"/>
      </rPr>
      <t>传祺</t>
    </r>
    <r>
      <rPr>
        <sz val="11"/>
        <color rgb="FF000000"/>
        <rFont val="Arial"/>
        <charset val="134"/>
      </rPr>
      <t>GE3</t>
    </r>
  </si>
  <si>
    <r>
      <rPr>
        <sz val="11"/>
        <color rgb="FF000000"/>
        <rFont val="楷体"/>
        <charset val="134"/>
      </rPr>
      <t>大通</t>
    </r>
    <r>
      <rPr>
        <sz val="11"/>
        <color rgb="FF000000"/>
        <rFont val="Arial"/>
        <charset val="134"/>
      </rPr>
      <t>G10</t>
    </r>
  </si>
  <si>
    <r>
      <rPr>
        <sz val="11"/>
        <color rgb="FF000000"/>
        <rFont val="楷体"/>
        <charset val="134"/>
      </rPr>
      <t>帝豪</t>
    </r>
    <r>
      <rPr>
        <sz val="11"/>
        <color rgb="FF000000"/>
        <rFont val="Arial"/>
        <charset val="134"/>
      </rPr>
      <t>GSe</t>
    </r>
  </si>
  <si>
    <r>
      <rPr>
        <sz val="11"/>
        <color rgb="FF000000"/>
        <rFont val="楷体"/>
        <charset val="134"/>
      </rPr>
      <t>电咖</t>
    </r>
    <r>
      <rPr>
        <sz val="11"/>
        <color rgb="FF000000"/>
        <rFont val="Arial"/>
        <charset val="134"/>
      </rPr>
      <t>EV10</t>
    </r>
  </si>
  <si>
    <r>
      <rPr>
        <sz val="11"/>
        <color rgb="FF000000"/>
        <rFont val="楷体"/>
        <charset val="134"/>
      </rPr>
      <t>东风本田</t>
    </r>
    <r>
      <rPr>
        <sz val="11"/>
        <color rgb="FF000000"/>
        <rFont val="Arial"/>
        <charset val="134"/>
      </rPr>
      <t>X-NV</t>
    </r>
  </si>
  <si>
    <r>
      <rPr>
        <sz val="11"/>
        <color rgb="FF000000"/>
        <rFont val="楷体"/>
        <charset val="134"/>
      </rPr>
      <t>东风标致</t>
    </r>
    <r>
      <rPr>
        <sz val="11"/>
        <color rgb="FF000000"/>
        <rFont val="Arial"/>
        <charset val="134"/>
      </rPr>
      <t>e2008</t>
    </r>
  </si>
  <si>
    <r>
      <rPr>
        <sz val="11"/>
        <color rgb="FF000000"/>
        <rFont val="楷体"/>
        <charset val="134"/>
      </rPr>
      <t>东风风光</t>
    </r>
    <r>
      <rPr>
        <sz val="11"/>
        <color rgb="FF000000"/>
        <rFont val="Arial"/>
        <charset val="134"/>
      </rPr>
      <t>E1</t>
    </r>
  </si>
  <si>
    <r>
      <rPr>
        <sz val="11"/>
        <color rgb="FF000000"/>
        <rFont val="楷体"/>
        <charset val="134"/>
      </rPr>
      <t>东南</t>
    </r>
    <r>
      <rPr>
        <sz val="11"/>
        <color rgb="FF000000"/>
        <rFont val="Arial"/>
        <charset val="134"/>
      </rPr>
      <t>DX3</t>
    </r>
  </si>
  <si>
    <r>
      <rPr>
        <sz val="11"/>
        <color rgb="FF000000"/>
        <rFont val="楷体"/>
        <charset val="134"/>
      </rPr>
      <t>菲斯塔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</si>
  <si>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"/>
        <charset val="134"/>
      </rPr>
      <t>丰田</t>
    </r>
    <r>
      <rPr>
        <sz val="11"/>
        <color rgb="FF000000"/>
        <rFont val="Arial"/>
        <charset val="134"/>
      </rPr>
      <t>C-HR EV</t>
    </r>
  </si>
  <si>
    <r>
      <rPr>
        <sz val="11"/>
        <color rgb="FF000000"/>
        <rFont val="楷体"/>
        <charset val="134"/>
      </rPr>
      <t>风神</t>
    </r>
    <r>
      <rPr>
        <sz val="11"/>
        <color rgb="FF000000"/>
        <rFont val="Arial"/>
        <charset val="134"/>
      </rPr>
      <t>E30</t>
    </r>
  </si>
  <si>
    <r>
      <rPr>
        <sz val="11"/>
        <color rgb="FF000000"/>
        <rFont val="楷体"/>
        <charset val="134"/>
      </rPr>
      <t>枫叶</t>
    </r>
    <r>
      <rPr>
        <sz val="11"/>
        <color rgb="FF000000"/>
        <rFont val="Arial"/>
        <charset val="134"/>
      </rPr>
      <t>30X</t>
    </r>
  </si>
  <si>
    <r>
      <rPr>
        <sz val="11"/>
        <color rgb="FF000000"/>
        <rFont val="楷体"/>
        <charset val="134"/>
      </rPr>
      <t>枫叶</t>
    </r>
    <r>
      <rPr>
        <sz val="11"/>
        <color rgb="FF000000"/>
        <rFont val="Arial"/>
        <charset val="134"/>
      </rPr>
      <t>80V</t>
    </r>
  </si>
  <si>
    <r>
      <rPr>
        <sz val="11"/>
        <color rgb="FF000000"/>
        <rFont val="楷体"/>
        <charset val="134"/>
      </rPr>
      <t>福特福克斯</t>
    </r>
  </si>
  <si>
    <r>
      <rPr>
        <sz val="11"/>
        <color rgb="FF000000"/>
        <rFont val="楷体"/>
        <charset val="134"/>
      </rPr>
      <t>海马</t>
    </r>
    <r>
      <rPr>
        <sz val="11"/>
        <color rgb="FF000000"/>
        <rFont val="Arial"/>
        <charset val="134"/>
      </rPr>
      <t>M3</t>
    </r>
  </si>
  <si>
    <r>
      <rPr>
        <sz val="11"/>
        <color rgb="FF000000"/>
        <rFont val="楷体"/>
        <charset val="134"/>
      </rPr>
      <t>海马爱尚</t>
    </r>
  </si>
  <si>
    <r>
      <rPr>
        <sz val="11"/>
        <color rgb="FF000000"/>
        <rFont val="楷体"/>
        <charset val="134"/>
      </rPr>
      <t>汉腾</t>
    </r>
    <r>
      <rPr>
        <sz val="11"/>
        <color rgb="FF000000"/>
        <rFont val="Arial"/>
        <charset val="134"/>
      </rPr>
      <t>X5</t>
    </r>
  </si>
  <si>
    <r>
      <rPr>
        <sz val="11"/>
        <color rgb="FF000000"/>
        <rFont val="楷体"/>
        <charset val="134"/>
      </rPr>
      <t>红旗</t>
    </r>
    <r>
      <rPr>
        <sz val="11"/>
        <color rgb="FF000000"/>
        <rFont val="Arial"/>
        <charset val="134"/>
      </rPr>
      <t>E-HS3</t>
    </r>
  </si>
  <si>
    <r>
      <rPr>
        <sz val="11"/>
        <color rgb="FF000000"/>
        <rFont val="楷体"/>
        <charset val="134"/>
      </rPr>
      <t>华骐</t>
    </r>
    <r>
      <rPr>
        <sz val="11"/>
        <color rgb="FF000000"/>
        <rFont val="Arial"/>
        <charset val="134"/>
      </rPr>
      <t>300E</t>
    </r>
  </si>
  <si>
    <r>
      <rPr>
        <sz val="11"/>
        <color rgb="FF000000"/>
        <rFont val="楷体"/>
        <charset val="134"/>
      </rPr>
      <t>华泰</t>
    </r>
    <r>
      <rPr>
        <sz val="11"/>
        <color rgb="FF000000"/>
        <rFont val="Arial"/>
        <charset val="134"/>
      </rPr>
      <t>EV160</t>
    </r>
  </si>
  <si>
    <r>
      <rPr>
        <sz val="11"/>
        <color rgb="FF000000"/>
        <rFont val="楷体"/>
        <charset val="134"/>
      </rPr>
      <t>华泰</t>
    </r>
    <r>
      <rPr>
        <sz val="11"/>
        <color rgb="FF000000"/>
        <rFont val="Arial"/>
        <charset val="134"/>
      </rPr>
      <t>xEV260</t>
    </r>
  </si>
  <si>
    <r>
      <rPr>
        <sz val="11"/>
        <color rgb="FF000000"/>
        <rFont val="楷体"/>
        <charset val="134"/>
      </rPr>
      <t>华泰圣达菲</t>
    </r>
    <r>
      <rPr>
        <sz val="11"/>
        <color rgb="FF000000"/>
        <rFont val="Arial"/>
        <charset val="134"/>
      </rPr>
      <t>2</t>
    </r>
  </si>
  <si>
    <r>
      <rPr>
        <sz val="11"/>
        <color rgb="FF000000"/>
        <rFont val="楷体"/>
        <charset val="134"/>
      </rPr>
      <t>吉利知豆</t>
    </r>
    <r>
      <rPr>
        <sz val="11"/>
        <color rgb="FF000000"/>
        <rFont val="Arial"/>
        <charset val="134"/>
      </rPr>
      <t>D2</t>
    </r>
  </si>
  <si>
    <r>
      <rPr>
        <sz val="11"/>
        <color theme="1"/>
        <rFont val="楷体"/>
        <charset val="134"/>
      </rPr>
      <t>吉利知豆</t>
    </r>
    <r>
      <rPr>
        <sz val="11"/>
        <color theme="1"/>
        <rFont val="Arial"/>
        <charset val="134"/>
      </rPr>
      <t>D3</t>
    </r>
  </si>
  <si>
    <r>
      <rPr>
        <sz val="11"/>
        <color rgb="FF000000"/>
        <rFont val="楷体"/>
        <charset val="134"/>
      </rPr>
      <t>江淮</t>
    </r>
    <r>
      <rPr>
        <sz val="11"/>
        <color rgb="FF000000"/>
        <rFont val="Arial"/>
        <charset val="134"/>
      </rPr>
      <t>iC5</t>
    </r>
  </si>
  <si>
    <r>
      <rPr>
        <sz val="11"/>
        <color rgb="FF000000"/>
        <rFont val="楷体"/>
        <charset val="134"/>
      </rPr>
      <t>江淮</t>
    </r>
    <r>
      <rPr>
        <sz val="11"/>
        <color rgb="FF000000"/>
        <rFont val="Arial"/>
        <charset val="134"/>
      </rPr>
      <t>iev6S/E</t>
    </r>
  </si>
  <si>
    <r>
      <rPr>
        <sz val="11"/>
        <color rgb="FF000000"/>
        <rFont val="楷体"/>
        <charset val="134"/>
      </rPr>
      <t>江淮</t>
    </r>
    <r>
      <rPr>
        <sz val="11"/>
        <color rgb="FF000000"/>
        <rFont val="Arial"/>
        <charset val="134"/>
      </rPr>
      <t>iev7</t>
    </r>
  </si>
  <si>
    <r>
      <rPr>
        <sz val="11"/>
        <color rgb="FF000000"/>
        <rFont val="楷体"/>
        <charset val="134"/>
      </rPr>
      <t>江淮</t>
    </r>
    <r>
      <rPr>
        <sz val="11"/>
        <color rgb="FF000000"/>
        <rFont val="Arial"/>
        <charset val="134"/>
      </rPr>
      <t>iEVA50</t>
    </r>
  </si>
  <si>
    <r>
      <rPr>
        <sz val="11"/>
        <color rgb="FF000000"/>
        <rFont val="楷体"/>
        <charset val="134"/>
      </rPr>
      <t>江淮</t>
    </r>
    <r>
      <rPr>
        <sz val="11"/>
        <color rgb="FF000000"/>
        <rFont val="Arial"/>
        <charset val="134"/>
      </rPr>
      <t>iEVS4</t>
    </r>
  </si>
  <si>
    <r>
      <rPr>
        <sz val="11"/>
        <color rgb="FF000000"/>
        <rFont val="楷体"/>
        <charset val="134"/>
      </rPr>
      <t>江铃</t>
    </r>
    <r>
      <rPr>
        <sz val="11"/>
        <color rgb="FF000000"/>
        <rFont val="Arial"/>
        <charset val="134"/>
      </rPr>
      <t>E100</t>
    </r>
  </si>
  <si>
    <r>
      <rPr>
        <sz val="11"/>
        <color rgb="FF000000"/>
        <rFont val="楷体"/>
        <charset val="134"/>
      </rPr>
      <t>江铃</t>
    </r>
    <r>
      <rPr>
        <sz val="11"/>
        <color rgb="FF000000"/>
        <rFont val="Arial"/>
        <charset val="134"/>
      </rPr>
      <t>E160</t>
    </r>
  </si>
  <si>
    <r>
      <rPr>
        <sz val="11"/>
        <color rgb="FF000000"/>
        <rFont val="楷体"/>
        <charset val="134"/>
      </rPr>
      <t>江铃</t>
    </r>
    <r>
      <rPr>
        <sz val="11"/>
        <color rgb="FF000000"/>
        <rFont val="Arial"/>
        <charset val="134"/>
      </rPr>
      <t>E200</t>
    </r>
  </si>
  <si>
    <r>
      <rPr>
        <sz val="11"/>
        <color rgb="FF000000"/>
        <rFont val="楷体"/>
        <charset val="134"/>
      </rPr>
      <t>江铃</t>
    </r>
    <r>
      <rPr>
        <sz val="11"/>
        <color rgb="FF000000"/>
        <rFont val="Arial"/>
        <charset val="134"/>
      </rPr>
      <t>E400</t>
    </r>
  </si>
  <si>
    <r>
      <rPr>
        <sz val="11"/>
        <color rgb="FF000000"/>
        <rFont val="楷体"/>
        <charset val="134"/>
      </rPr>
      <t>江南</t>
    </r>
    <r>
      <rPr>
        <sz val="11"/>
        <color rgb="FF000000"/>
        <rFont val="Arial"/>
        <charset val="134"/>
      </rPr>
      <t>T11</t>
    </r>
  </si>
  <si>
    <r>
      <rPr>
        <sz val="11"/>
        <color rgb="FF000000"/>
        <rFont val="楷体"/>
        <charset val="134"/>
      </rPr>
      <t>开瑞</t>
    </r>
    <r>
      <rPr>
        <sz val="11"/>
        <color rgb="FF000000"/>
        <rFont val="Arial"/>
        <charset val="134"/>
      </rPr>
      <t>K60</t>
    </r>
  </si>
  <si>
    <r>
      <rPr>
        <sz val="11"/>
        <color rgb="FF000000"/>
        <rFont val="楷体"/>
        <charset val="134"/>
      </rPr>
      <t>凯翼</t>
    </r>
    <r>
      <rPr>
        <sz val="11"/>
        <color rgb="FF000000"/>
        <rFont val="Arial"/>
        <charset val="134"/>
      </rPr>
      <t>E5 EV</t>
    </r>
  </si>
  <si>
    <r>
      <rPr>
        <sz val="11"/>
        <color rgb="FF000000"/>
        <rFont val="楷体"/>
        <charset val="134"/>
      </rPr>
      <t>雷丁</t>
    </r>
    <r>
      <rPr>
        <sz val="11"/>
        <color rgb="FF000000"/>
        <rFont val="Arial"/>
        <charset val="134"/>
      </rPr>
      <t>i3</t>
    </r>
  </si>
  <si>
    <r>
      <rPr>
        <sz val="11"/>
        <color rgb="FF000000"/>
        <rFont val="楷体"/>
        <charset val="134"/>
      </rPr>
      <t>雷丁</t>
    </r>
    <r>
      <rPr>
        <sz val="11"/>
        <color rgb="FF000000"/>
        <rFont val="Arial"/>
        <charset val="134"/>
      </rPr>
      <t>i5</t>
    </r>
  </si>
  <si>
    <r>
      <rPr>
        <sz val="11"/>
        <color rgb="FF000000"/>
        <rFont val="楷体"/>
        <charset val="134"/>
      </rPr>
      <t>雷丁</t>
    </r>
    <r>
      <rPr>
        <sz val="11"/>
        <color rgb="FF000000"/>
        <rFont val="Arial"/>
        <charset val="134"/>
      </rPr>
      <t>i9</t>
    </r>
  </si>
  <si>
    <r>
      <rPr>
        <sz val="11"/>
        <color rgb="FF000000"/>
        <rFont val="楷体"/>
        <charset val="134"/>
      </rPr>
      <t>雷诺</t>
    </r>
    <r>
      <rPr>
        <sz val="11"/>
        <color rgb="FF000000"/>
        <rFont val="Arial"/>
        <charset val="134"/>
      </rPr>
      <t>e</t>
    </r>
    <r>
      <rPr>
        <sz val="11"/>
        <color rgb="FF000000"/>
        <rFont val="楷体"/>
        <charset val="134"/>
      </rPr>
      <t>诺</t>
    </r>
  </si>
  <si>
    <r>
      <rPr>
        <sz val="11"/>
        <color rgb="FF000000"/>
        <rFont val="楷体"/>
        <charset val="134"/>
      </rPr>
      <t>雷诺三星</t>
    </r>
    <r>
      <rPr>
        <sz val="11"/>
        <color rgb="FF000000"/>
        <rFont val="Arial"/>
        <charset val="134"/>
      </rPr>
      <t>SM3</t>
    </r>
  </si>
  <si>
    <r>
      <rPr>
        <sz val="11"/>
        <color rgb="FF000000"/>
        <rFont val="楷体"/>
        <charset val="134"/>
      </rPr>
      <t>力帆</t>
    </r>
    <r>
      <rPr>
        <sz val="11"/>
        <color rgb="FF000000"/>
        <rFont val="Arial"/>
        <charset val="134"/>
      </rPr>
      <t>650</t>
    </r>
  </si>
  <si>
    <r>
      <rPr>
        <sz val="11"/>
        <color rgb="FF000000"/>
        <rFont val="楷体"/>
        <charset val="134"/>
      </rPr>
      <t>力帆</t>
    </r>
    <r>
      <rPr>
        <sz val="11"/>
        <color rgb="FF000000"/>
        <rFont val="Arial"/>
        <charset val="134"/>
      </rPr>
      <t>820</t>
    </r>
  </si>
  <si>
    <r>
      <rPr>
        <sz val="11"/>
        <color rgb="FF000000"/>
        <rFont val="楷体"/>
        <charset val="134"/>
      </rPr>
      <t>猎豹</t>
    </r>
    <r>
      <rPr>
        <sz val="11"/>
        <color rgb="FF000000"/>
        <rFont val="Arial"/>
        <charset val="134"/>
      </rPr>
      <t>CS9</t>
    </r>
  </si>
  <si>
    <r>
      <rPr>
        <sz val="11"/>
        <color rgb="FF000000"/>
        <rFont val="楷体"/>
        <charset val="134"/>
      </rPr>
      <t>凌宝</t>
    </r>
    <r>
      <rPr>
        <sz val="11"/>
        <color rgb="FF000000"/>
        <rFont val="Arial"/>
        <charset val="134"/>
      </rPr>
      <t>B0X</t>
    </r>
  </si>
  <si>
    <r>
      <rPr>
        <sz val="11"/>
        <color rgb="FF000000"/>
        <rFont val="楷体"/>
        <charset val="134"/>
      </rPr>
      <t>领途</t>
    </r>
    <r>
      <rPr>
        <sz val="11"/>
        <color rgb="FF000000"/>
        <rFont val="Arial"/>
        <charset val="134"/>
      </rPr>
      <t>C99</t>
    </r>
  </si>
  <si>
    <r>
      <rPr>
        <sz val="11"/>
        <color rgb="FF000000"/>
        <rFont val="楷体"/>
        <charset val="134"/>
      </rPr>
      <t>领途</t>
    </r>
    <r>
      <rPr>
        <sz val="11"/>
        <color rgb="FF000000"/>
        <rFont val="Arial"/>
        <charset val="134"/>
      </rPr>
      <t>E</t>
    </r>
    <r>
      <rPr>
        <sz val="11"/>
        <color rgb="FF000000"/>
        <rFont val="楷体"/>
        <charset val="134"/>
      </rPr>
      <t>行</t>
    </r>
  </si>
  <si>
    <r>
      <rPr>
        <sz val="11"/>
        <color rgb="FF000000"/>
        <rFont val="楷体"/>
        <charset val="134"/>
      </rPr>
      <t>领途</t>
    </r>
    <r>
      <rPr>
        <sz val="11"/>
        <color rgb="FF000000"/>
        <rFont val="Arial"/>
        <charset val="134"/>
      </rPr>
      <t>K-ONE</t>
    </r>
  </si>
  <si>
    <r>
      <rPr>
        <sz val="11"/>
        <color rgb="FF000000"/>
        <rFont val="楷体"/>
        <charset val="134"/>
      </rPr>
      <t>路盛</t>
    </r>
  </si>
  <si>
    <r>
      <rPr>
        <sz val="11"/>
        <color rgb="FF000000"/>
        <rFont val="楷体"/>
        <charset val="134"/>
      </rPr>
      <t>路盛</t>
    </r>
    <r>
      <rPr>
        <sz val="11"/>
        <color rgb="FF000000"/>
        <rFont val="Arial"/>
        <charset val="134"/>
      </rPr>
      <t>S1</t>
    </r>
  </si>
  <si>
    <r>
      <rPr>
        <sz val="11"/>
        <color rgb="FF000000"/>
        <rFont val="楷体"/>
        <charset val="134"/>
      </rPr>
      <t>哪吒</t>
    </r>
    <r>
      <rPr>
        <sz val="11"/>
        <color rgb="FF000000"/>
        <rFont val="Arial"/>
        <charset val="134"/>
      </rPr>
      <t>N01</t>
    </r>
  </si>
  <si>
    <r>
      <rPr>
        <sz val="11"/>
        <color rgb="FF000000"/>
        <rFont val="楷体"/>
        <charset val="134"/>
      </rPr>
      <t>尼欧</t>
    </r>
    <r>
      <rPr>
        <sz val="11"/>
        <color rgb="FF000000"/>
        <rFont val="Arial"/>
        <charset val="134"/>
      </rPr>
      <t>II</t>
    </r>
  </si>
  <si>
    <r>
      <rPr>
        <sz val="11"/>
        <color rgb="FF000000"/>
        <rFont val="楷体"/>
        <charset val="134"/>
      </rPr>
      <t>欧拉</t>
    </r>
    <r>
      <rPr>
        <sz val="11"/>
        <color rgb="FF000000"/>
        <rFont val="Arial"/>
        <charset val="134"/>
      </rPr>
      <t>iQ</t>
    </r>
  </si>
  <si>
    <r>
      <rPr>
        <sz val="11"/>
        <color rgb="FF000000"/>
        <rFont val="楷体"/>
        <charset val="134"/>
      </rPr>
      <t>欧力威</t>
    </r>
  </si>
  <si>
    <r>
      <rPr>
        <sz val="11"/>
        <color rgb="FF000000"/>
        <rFont val="楷体"/>
        <charset val="134"/>
      </rPr>
      <t>其他</t>
    </r>
  </si>
  <si>
    <r>
      <rPr>
        <sz val="11"/>
        <color rgb="FF000000"/>
        <rFont val="楷体"/>
        <charset val="134"/>
      </rPr>
      <t>祺智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</si>
  <si>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"/>
        <charset val="134"/>
      </rPr>
      <t>祺智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</si>
  <si>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"/>
        <charset val="134"/>
      </rPr>
      <t>启辰</t>
    </r>
    <r>
      <rPr>
        <sz val="11"/>
        <color rgb="FF000000"/>
        <rFont val="Arial"/>
        <charset val="134"/>
      </rPr>
      <t>e30</t>
    </r>
  </si>
  <si>
    <r>
      <rPr>
        <sz val="11"/>
        <color rgb="FF000000"/>
        <rFont val="楷体"/>
        <charset val="134"/>
      </rPr>
      <t>启辰</t>
    </r>
    <r>
      <rPr>
        <sz val="11"/>
        <color rgb="FF000000"/>
        <rFont val="Arial"/>
        <charset val="134"/>
      </rPr>
      <t xml:space="preserve">T60 </t>
    </r>
  </si>
  <si>
    <r>
      <rPr>
        <sz val="11"/>
        <color rgb="FF000000"/>
        <rFont val="楷体"/>
        <charset val="134"/>
      </rPr>
      <t>起亚</t>
    </r>
    <r>
      <rPr>
        <sz val="11"/>
        <color rgb="FF000000"/>
        <rFont val="Arial"/>
        <charset val="134"/>
      </rPr>
      <t>Ray</t>
    </r>
  </si>
  <si>
    <r>
      <rPr>
        <sz val="11"/>
        <color rgb="FF000000"/>
        <rFont val="楷体"/>
        <charset val="134"/>
      </rPr>
      <t>全球鹰</t>
    </r>
    <r>
      <rPr>
        <sz val="11"/>
        <color rgb="FF000000"/>
        <rFont val="Arial"/>
        <charset val="134"/>
      </rPr>
      <t>EX3</t>
    </r>
  </si>
  <si>
    <r>
      <rPr>
        <sz val="11"/>
        <color rgb="FF000000"/>
        <rFont val="楷体"/>
        <charset val="134"/>
      </rPr>
      <t>全球鹰</t>
    </r>
    <r>
      <rPr>
        <sz val="11"/>
        <color rgb="FF000000"/>
        <rFont val="Arial"/>
        <charset val="134"/>
      </rPr>
      <t>K12</t>
    </r>
  </si>
  <si>
    <r>
      <rPr>
        <sz val="11"/>
        <color rgb="FF000000"/>
        <rFont val="楷体"/>
        <charset val="134"/>
      </rPr>
      <t>全球鹰</t>
    </r>
    <r>
      <rPr>
        <sz val="11"/>
        <color rgb="FF000000"/>
        <rFont val="Arial"/>
        <charset val="134"/>
      </rPr>
      <t>K22</t>
    </r>
  </si>
  <si>
    <r>
      <rPr>
        <sz val="11"/>
        <color rgb="FF000000"/>
        <rFont val="楷体"/>
        <charset val="134"/>
      </rPr>
      <t>全球鹰</t>
    </r>
    <r>
      <rPr>
        <sz val="11"/>
        <color rgb="FF000000"/>
        <rFont val="Arial"/>
        <charset val="134"/>
      </rPr>
      <t>K27</t>
    </r>
  </si>
  <si>
    <r>
      <rPr>
        <sz val="11"/>
        <color rgb="FF000000"/>
        <rFont val="楷体"/>
        <charset val="134"/>
      </rPr>
      <t>荣威</t>
    </r>
    <r>
      <rPr>
        <sz val="11"/>
        <color rgb="FF000000"/>
        <rFont val="Arial"/>
        <charset val="134"/>
      </rPr>
      <t>ERX5 EV</t>
    </r>
  </si>
  <si>
    <r>
      <rPr>
        <sz val="11"/>
        <color rgb="FF000000"/>
        <rFont val="楷体"/>
        <charset val="134"/>
      </rPr>
      <t>瑞虎</t>
    </r>
    <r>
      <rPr>
        <sz val="11"/>
        <color rgb="FF000000"/>
        <rFont val="Arial"/>
        <charset val="134"/>
      </rPr>
      <t>3xe</t>
    </r>
  </si>
  <si>
    <r>
      <rPr>
        <sz val="11"/>
        <color rgb="FF000000"/>
        <rFont val="楷体"/>
        <charset val="134"/>
      </rPr>
      <t>瑞虎</t>
    </r>
    <r>
      <rPr>
        <sz val="11"/>
        <color rgb="FF000000"/>
        <rFont val="Arial"/>
        <charset val="134"/>
      </rPr>
      <t>e</t>
    </r>
  </si>
  <si>
    <r>
      <rPr>
        <sz val="11"/>
        <color rgb="FF000000"/>
        <rFont val="楷体"/>
        <charset val="134"/>
      </rPr>
      <t>瑞特思</t>
    </r>
  </si>
  <si>
    <r>
      <rPr>
        <sz val="11"/>
        <color rgb="FF000000"/>
        <rFont val="楷体"/>
        <charset val="134"/>
      </rPr>
      <t>时空</t>
    </r>
    <r>
      <rPr>
        <sz val="11"/>
        <color rgb="FF000000"/>
        <rFont val="Arial"/>
        <charset val="134"/>
      </rPr>
      <t>E17</t>
    </r>
  </si>
  <si>
    <r>
      <rPr>
        <sz val="11"/>
        <color rgb="FF000000"/>
        <rFont val="楷体"/>
        <charset val="134"/>
      </rPr>
      <t>思皓</t>
    </r>
    <r>
      <rPr>
        <sz val="11"/>
        <color rgb="FF000000"/>
        <rFont val="Arial"/>
        <charset val="134"/>
      </rPr>
      <t>e20x</t>
    </r>
  </si>
  <si>
    <r>
      <rPr>
        <sz val="11"/>
        <color rgb="FF000000"/>
        <rFont val="楷体"/>
        <charset val="134"/>
      </rPr>
      <t>特斯拉</t>
    </r>
    <r>
      <rPr>
        <sz val="11"/>
        <color rgb="FF000000"/>
        <rFont val="Arial"/>
        <charset val="134"/>
      </rPr>
      <t>Roadster</t>
    </r>
  </si>
  <si>
    <r>
      <rPr>
        <sz val="11"/>
        <color rgb="FF000000"/>
        <rFont val="楷体"/>
        <charset val="134"/>
      </rPr>
      <t>腾势</t>
    </r>
    <r>
      <rPr>
        <sz val="11"/>
        <color rgb="FF000000"/>
        <rFont val="Arial"/>
        <charset val="134"/>
      </rPr>
      <t>N7</t>
    </r>
  </si>
  <si>
    <r>
      <rPr>
        <sz val="11"/>
        <color rgb="FF000000"/>
        <rFont val="楷体"/>
        <charset val="134"/>
      </rPr>
      <t>腾势</t>
    </r>
    <r>
      <rPr>
        <sz val="11"/>
        <color rgb="FF000000"/>
        <rFont val="Arial"/>
        <charset val="134"/>
      </rPr>
      <t>X EV</t>
    </r>
  </si>
  <si>
    <r>
      <rPr>
        <sz val="11"/>
        <color rgb="FF000000"/>
        <rFont val="楷体"/>
        <charset val="134"/>
      </rPr>
      <t>途岳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</si>
  <si>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"/>
        <charset val="134"/>
      </rPr>
      <t>威马</t>
    </r>
    <r>
      <rPr>
        <sz val="11"/>
        <color rgb="FF000000"/>
        <rFont val="Arial"/>
        <charset val="134"/>
      </rPr>
      <t>ex6</t>
    </r>
  </si>
  <si>
    <r>
      <rPr>
        <sz val="11"/>
        <color rgb="FF000000"/>
        <rFont val="楷体"/>
        <charset val="134"/>
      </rPr>
      <t>新特</t>
    </r>
    <r>
      <rPr>
        <sz val="11"/>
        <color rgb="FF000000"/>
        <rFont val="Arial"/>
        <charset val="134"/>
      </rPr>
      <t>DEV 1</t>
    </r>
  </si>
  <si>
    <r>
      <rPr>
        <sz val="11"/>
        <color rgb="FF000000"/>
        <rFont val="楷体"/>
        <charset val="134"/>
      </rPr>
      <t>雪佛兰斯帕可</t>
    </r>
  </si>
  <si>
    <r>
      <rPr>
        <sz val="11"/>
        <color rgb="FF000000"/>
        <rFont val="楷体"/>
        <charset val="134"/>
      </rPr>
      <t>雪铁龙</t>
    </r>
    <r>
      <rPr>
        <sz val="11"/>
        <color rgb="FF000000"/>
        <rFont val="Arial"/>
        <charset val="134"/>
      </rPr>
      <t>C-ZERO</t>
    </r>
  </si>
  <si>
    <r>
      <rPr>
        <sz val="11"/>
        <color rgb="FF000000"/>
        <rFont val="楷体"/>
        <charset val="134"/>
      </rPr>
      <t>雪铁龙</t>
    </r>
    <r>
      <rPr>
        <sz val="11"/>
        <color rgb="FF000000"/>
        <rFont val="Arial"/>
        <charset val="134"/>
      </rPr>
      <t>E-Mehari</t>
    </r>
  </si>
  <si>
    <r>
      <rPr>
        <sz val="11"/>
        <color theme="1"/>
        <rFont val="楷体"/>
        <charset val="134"/>
      </rPr>
      <t>野马</t>
    </r>
    <r>
      <rPr>
        <sz val="11"/>
        <color theme="1"/>
        <rFont val="Arial"/>
        <charset val="134"/>
      </rPr>
      <t>E70</t>
    </r>
  </si>
  <si>
    <r>
      <rPr>
        <sz val="11"/>
        <color rgb="FF000000"/>
        <rFont val="楷体"/>
        <charset val="134"/>
      </rPr>
      <t>易至</t>
    </r>
    <r>
      <rPr>
        <sz val="11"/>
        <color rgb="FF000000"/>
        <rFont val="Arial"/>
        <charset val="134"/>
      </rPr>
      <t>EX5</t>
    </r>
  </si>
  <si>
    <r>
      <rPr>
        <sz val="11"/>
        <color rgb="FF000000"/>
        <rFont val="楷体"/>
        <charset val="134"/>
      </rPr>
      <t>裕路</t>
    </r>
    <r>
      <rPr>
        <sz val="11"/>
        <color rgb="FF000000"/>
        <rFont val="Arial"/>
        <charset val="134"/>
      </rPr>
      <t>EV2</t>
    </r>
  </si>
  <si>
    <r>
      <rPr>
        <sz val="11"/>
        <color rgb="FF000000"/>
        <rFont val="楷体"/>
        <charset val="134"/>
      </rPr>
      <t>云度</t>
    </r>
    <r>
      <rPr>
        <sz val="11"/>
        <color rgb="FF000000"/>
        <rFont val="Arial"/>
        <charset val="134"/>
      </rPr>
      <t>π1</t>
    </r>
  </si>
  <si>
    <r>
      <rPr>
        <sz val="11"/>
        <color rgb="FF000000"/>
        <rFont val="楷体"/>
        <charset val="134"/>
      </rPr>
      <t>云度</t>
    </r>
    <r>
      <rPr>
        <sz val="11"/>
        <color rgb="FF000000"/>
        <rFont val="Arial"/>
        <charset val="134"/>
      </rPr>
      <t>π1 Pro</t>
    </r>
  </si>
  <si>
    <r>
      <rPr>
        <sz val="11"/>
        <color rgb="FF000000"/>
        <rFont val="楷体"/>
        <charset val="134"/>
      </rPr>
      <t>云度</t>
    </r>
    <r>
      <rPr>
        <sz val="11"/>
        <color rgb="FF000000"/>
        <rFont val="Arial"/>
        <charset val="134"/>
      </rPr>
      <t>π3</t>
    </r>
  </si>
  <si>
    <r>
      <rPr>
        <sz val="11"/>
        <color rgb="FF000000"/>
        <rFont val="楷体"/>
        <charset val="134"/>
      </rPr>
      <t>长安</t>
    </r>
    <r>
      <rPr>
        <sz val="11"/>
        <color rgb="FF000000"/>
        <rFont val="Arial"/>
        <charset val="134"/>
      </rPr>
      <t>CS15</t>
    </r>
  </si>
  <si>
    <r>
      <rPr>
        <sz val="11"/>
        <color rgb="FF000000"/>
        <rFont val="楷体"/>
        <charset val="134"/>
      </rPr>
      <t>长城</t>
    </r>
    <r>
      <rPr>
        <sz val="11"/>
        <color rgb="FF000000"/>
        <rFont val="Arial"/>
        <charset val="134"/>
      </rPr>
      <t>C30</t>
    </r>
  </si>
  <si>
    <r>
      <rPr>
        <sz val="11"/>
        <color rgb="FF000000"/>
        <rFont val="楷体"/>
        <charset val="134"/>
      </rPr>
      <t>芝麻</t>
    </r>
    <r>
      <rPr>
        <sz val="11"/>
        <color rgb="FF000000"/>
        <rFont val="Arial"/>
        <charset val="134"/>
      </rPr>
      <t>E30</t>
    </r>
  </si>
  <si>
    <r>
      <rPr>
        <sz val="11"/>
        <color theme="1"/>
        <rFont val="楷体"/>
        <charset val="134"/>
      </rPr>
      <t>众泰</t>
    </r>
    <r>
      <rPr>
        <sz val="11"/>
        <color theme="1"/>
        <rFont val="Arial"/>
        <charset val="134"/>
      </rPr>
      <t>E200</t>
    </r>
  </si>
  <si>
    <r>
      <rPr>
        <sz val="11"/>
        <color theme="1"/>
        <rFont val="楷体"/>
        <charset val="134"/>
      </rPr>
      <t>众泰</t>
    </r>
    <r>
      <rPr>
        <sz val="11"/>
        <color theme="1"/>
        <rFont val="Arial"/>
        <charset val="134"/>
      </rPr>
      <t>T300</t>
    </r>
  </si>
  <si>
    <r>
      <rPr>
        <sz val="11"/>
        <color theme="1"/>
        <rFont val="楷体"/>
        <charset val="134"/>
      </rPr>
      <t>众泰</t>
    </r>
    <r>
      <rPr>
        <sz val="11"/>
        <color theme="1"/>
        <rFont val="Arial"/>
        <charset val="134"/>
      </rPr>
      <t>Z100EV</t>
    </r>
  </si>
  <si>
    <r>
      <rPr>
        <sz val="11"/>
        <color theme="1"/>
        <rFont val="楷体"/>
        <charset val="134"/>
      </rPr>
      <t>众泰</t>
    </r>
    <r>
      <rPr>
        <sz val="11"/>
        <color theme="1"/>
        <rFont val="Arial"/>
        <charset val="134"/>
      </rPr>
      <t>Z500EV</t>
    </r>
  </si>
  <si>
    <r>
      <rPr>
        <sz val="11"/>
        <color theme="1"/>
        <rFont val="楷体"/>
        <charset val="134"/>
      </rPr>
      <t>众泰云</t>
    </r>
    <r>
      <rPr>
        <sz val="11"/>
        <color theme="1"/>
        <rFont val="Arial"/>
        <charset val="134"/>
      </rPr>
      <t>100</t>
    </r>
  </si>
  <si>
    <r>
      <rPr>
        <sz val="11"/>
        <color rgb="FF000000"/>
        <rFont val="楷体"/>
        <charset val="134"/>
      </rPr>
      <t>比亚迪宋</t>
    </r>
  </si>
  <si>
    <r>
      <rPr>
        <sz val="11"/>
        <color rgb="FF000000"/>
        <rFont val="楷体"/>
        <charset val="134"/>
      </rPr>
      <t>秦</t>
    </r>
    <r>
      <rPr>
        <sz val="11"/>
        <color rgb="FF000000"/>
        <rFont val="Arial"/>
        <charset val="134"/>
      </rPr>
      <t>PLUS PHEV</t>
    </r>
  </si>
  <si>
    <r>
      <rPr>
        <sz val="11"/>
        <color rgb="FF000000"/>
        <rFont val="楷体"/>
        <charset val="134"/>
      </rPr>
      <t>问界</t>
    </r>
    <r>
      <rPr>
        <sz val="11"/>
        <color rgb="FF000000"/>
        <rFont val="Arial"/>
        <charset val="134"/>
      </rPr>
      <t>M5</t>
    </r>
  </si>
  <si>
    <r>
      <rPr>
        <sz val="11"/>
        <color rgb="FF000000"/>
        <rFont val="楷体"/>
        <charset val="134"/>
      </rPr>
      <t>比亚迪汉</t>
    </r>
    <r>
      <rPr>
        <sz val="11"/>
        <color rgb="FF000000"/>
        <rFont val="Arial"/>
        <charset val="134"/>
      </rPr>
      <t>DM</t>
    </r>
  </si>
  <si>
    <r>
      <rPr>
        <sz val="11"/>
        <color rgb="FF000000"/>
        <rFont val="楷体"/>
        <charset val="134"/>
      </rPr>
      <t>驱逐舰</t>
    </r>
    <r>
      <rPr>
        <sz val="11"/>
        <color rgb="FF000000"/>
        <rFont val="Arial"/>
        <charset val="134"/>
      </rPr>
      <t>05</t>
    </r>
  </si>
  <si>
    <r>
      <rPr>
        <sz val="11"/>
        <color rgb="FF000000"/>
        <rFont val="楷体"/>
        <charset val="134"/>
      </rPr>
      <t>比亚迪唐</t>
    </r>
  </si>
  <si>
    <r>
      <rPr>
        <sz val="11"/>
        <color rgb="FF000000"/>
        <rFont val="楷体"/>
        <charset val="134"/>
      </rPr>
      <t>帝豪</t>
    </r>
    <r>
      <rPr>
        <sz val="11"/>
        <color rgb="FF000000"/>
        <rFont val="Arial"/>
        <charset val="134"/>
      </rPr>
      <t xml:space="preserve">L </t>
    </r>
    <r>
      <rPr>
        <sz val="11"/>
        <color rgb="FF000000"/>
        <rFont val="楷体"/>
        <charset val="134"/>
      </rPr>
      <t>雷神</t>
    </r>
    <r>
      <rPr>
        <sz val="11"/>
        <color rgb="FF000000"/>
        <rFont val="Arial"/>
        <charset val="134"/>
      </rPr>
      <t>Hi·X</t>
    </r>
  </si>
  <si>
    <r>
      <rPr>
        <sz val="11"/>
        <color rgb="FF000000"/>
        <rFont val="楷体"/>
        <charset val="134"/>
      </rPr>
      <t>问界</t>
    </r>
    <r>
      <rPr>
        <sz val="11"/>
        <color rgb="FF000000"/>
        <rFont val="Arial"/>
        <charset val="134"/>
      </rPr>
      <t>M7</t>
    </r>
  </si>
  <si>
    <r>
      <rPr>
        <sz val="11"/>
        <color rgb="FF000000"/>
        <rFont val="楷体"/>
        <charset val="134"/>
      </rPr>
      <t>理想</t>
    </r>
    <r>
      <rPr>
        <sz val="11"/>
        <color rgb="FF000000"/>
        <rFont val="Arial"/>
        <charset val="134"/>
      </rPr>
      <t>ONE</t>
    </r>
  </si>
  <si>
    <r>
      <rPr>
        <sz val="11"/>
        <color rgb="FF000000"/>
        <rFont val="楷体"/>
        <charset val="134"/>
      </rPr>
      <t>名爵</t>
    </r>
    <r>
      <rPr>
        <sz val="11"/>
        <color rgb="FF000000"/>
        <rFont val="Arial"/>
        <charset val="134"/>
      </rPr>
      <t>HS</t>
    </r>
  </si>
  <si>
    <t>Wrangler</t>
  </si>
  <si>
    <r>
      <rPr>
        <sz val="11"/>
        <color rgb="FF000000"/>
        <rFont val="楷体"/>
        <charset val="134"/>
      </rPr>
      <t>宝马</t>
    </r>
    <r>
      <rPr>
        <sz val="11"/>
        <color rgb="FF000000"/>
        <rFont val="Arial"/>
        <charset val="134"/>
      </rPr>
      <t>X5</t>
    </r>
  </si>
  <si>
    <r>
      <rPr>
        <sz val="11"/>
        <color rgb="FF000000"/>
        <rFont val="楷体"/>
        <charset val="134"/>
      </rPr>
      <t>福特</t>
    </r>
    <r>
      <rPr>
        <sz val="11"/>
        <color rgb="FF000000"/>
        <rFont val="Arial"/>
        <charset val="134"/>
      </rPr>
      <t>Kuga PHEV</t>
    </r>
  </si>
  <si>
    <r>
      <rPr>
        <sz val="11"/>
        <color rgb="FF000000"/>
        <rFont val="楷体"/>
        <charset val="134"/>
      </rPr>
      <t>宝马</t>
    </r>
    <r>
      <rPr>
        <sz val="11"/>
        <color rgb="FF000000"/>
        <rFont val="Arial"/>
        <charset val="134"/>
      </rPr>
      <t>5</t>
    </r>
    <r>
      <rPr>
        <sz val="11"/>
        <color rgb="FF000000"/>
        <rFont val="楷体"/>
        <charset val="134"/>
      </rPr>
      <t>系</t>
    </r>
  </si>
  <si>
    <r>
      <rPr>
        <sz val="11"/>
        <color rgb="FF000000"/>
        <rFont val="楷体"/>
        <charset val="134"/>
      </rPr>
      <t>大众途观</t>
    </r>
  </si>
  <si>
    <r>
      <rPr>
        <sz val="11"/>
        <color rgb="FF000000"/>
        <rFont val="楷体"/>
        <charset val="134"/>
      </rPr>
      <t>荣威</t>
    </r>
    <r>
      <rPr>
        <sz val="11"/>
        <color rgb="FF000000"/>
        <rFont val="Arial"/>
        <charset val="134"/>
      </rPr>
      <t>ERX5 PHEV</t>
    </r>
  </si>
  <si>
    <r>
      <rPr>
        <sz val="11"/>
        <color rgb="FF000000"/>
        <rFont val="楷体"/>
        <charset val="134"/>
      </rPr>
      <t>现代</t>
    </r>
    <r>
      <rPr>
        <sz val="11"/>
        <color rgb="FF000000"/>
        <rFont val="Arial"/>
        <charset val="134"/>
      </rPr>
      <t>ix35</t>
    </r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</si>
  <si>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E</t>
    </r>
    <r>
      <rPr>
        <sz val="11"/>
        <color rgb="FF000000"/>
        <rFont val="楷体"/>
        <charset val="134"/>
      </rPr>
      <t>级</t>
    </r>
  </si>
  <si>
    <r>
      <rPr>
        <sz val="11"/>
        <color rgb="FF000000"/>
        <rFont val="楷体"/>
        <charset val="134"/>
      </rPr>
      <t>沃尔沃</t>
    </r>
    <r>
      <rPr>
        <sz val="11"/>
        <color rgb="FF000000"/>
        <rFont val="Arial"/>
        <charset val="134"/>
      </rPr>
      <t>60</t>
    </r>
    <r>
      <rPr>
        <sz val="11"/>
        <color rgb="FF000000"/>
        <rFont val="楷体"/>
        <charset val="134"/>
      </rPr>
      <t>系列</t>
    </r>
  </si>
  <si>
    <r>
      <rPr>
        <sz val="11"/>
        <color rgb="FF000000"/>
        <rFont val="楷体"/>
        <charset val="134"/>
      </rPr>
      <t>丰田</t>
    </r>
    <r>
      <rPr>
        <sz val="11"/>
        <color rgb="FF000000"/>
        <rFont val="Arial"/>
        <charset val="134"/>
      </rPr>
      <t>RAV4</t>
    </r>
  </si>
  <si>
    <r>
      <rPr>
        <sz val="11"/>
        <color rgb="FF000000"/>
        <rFont val="楷体"/>
        <charset val="134"/>
      </rPr>
      <t>起亚</t>
    </r>
    <r>
      <rPr>
        <sz val="11"/>
        <color rgb="FF000000"/>
        <rFont val="Arial"/>
        <charset val="134"/>
      </rPr>
      <t>sporta</t>
    </r>
  </si>
  <si>
    <r>
      <rPr>
        <sz val="11"/>
        <color rgb="FF000000"/>
        <rFont val="楷体"/>
        <charset val="134"/>
      </rPr>
      <t>领克</t>
    </r>
    <r>
      <rPr>
        <sz val="11"/>
        <color rgb="FF000000"/>
        <rFont val="Arial"/>
        <charset val="134"/>
      </rPr>
      <t>01PHEV</t>
    </r>
  </si>
  <si>
    <r>
      <rPr>
        <sz val="11"/>
        <color rgb="FF000000"/>
        <rFont val="楷体"/>
        <charset val="134"/>
      </rPr>
      <t>宝马</t>
    </r>
    <r>
      <rPr>
        <sz val="11"/>
        <color rgb="FF000000"/>
        <rFont val="Arial"/>
        <charset val="134"/>
      </rPr>
      <t>3</t>
    </r>
    <r>
      <rPr>
        <sz val="11"/>
        <color rgb="FF000000"/>
        <rFont val="楷体"/>
        <charset val="134"/>
      </rPr>
      <t>系</t>
    </r>
  </si>
  <si>
    <r>
      <rPr>
        <sz val="11"/>
        <color rgb="FF000000"/>
        <rFont val="楷体"/>
        <charset val="134"/>
      </rPr>
      <t>奥迪</t>
    </r>
    <r>
      <rPr>
        <sz val="11"/>
        <color rgb="FF000000"/>
        <rFont val="Arial"/>
        <charset val="134"/>
      </rPr>
      <t>Q3</t>
    </r>
  </si>
  <si>
    <r>
      <rPr>
        <sz val="11"/>
        <color rgb="FF000000"/>
        <rFont val="楷体"/>
        <charset val="134"/>
      </rPr>
      <t>迈腾</t>
    </r>
    <r>
      <rPr>
        <sz val="11"/>
        <color rgb="FF000000"/>
        <rFont val="Arial"/>
        <charset val="134"/>
      </rPr>
      <t>GTE</t>
    </r>
  </si>
  <si>
    <r>
      <rPr>
        <sz val="11"/>
        <color rgb="FF000000"/>
        <rFont val="楷体"/>
        <charset val="134"/>
      </rPr>
      <t>拿铁</t>
    </r>
    <r>
      <rPr>
        <sz val="11"/>
        <color rgb="FF000000"/>
        <rFont val="Arial"/>
        <charset val="134"/>
      </rPr>
      <t>DHT-PHEV</t>
    </r>
  </si>
  <si>
    <t>Eclipse Cross</t>
  </si>
  <si>
    <r>
      <rPr>
        <sz val="11"/>
        <color rgb="FF000000"/>
        <rFont val="楷体"/>
        <charset val="134"/>
      </rPr>
      <t>沃尔沃</t>
    </r>
    <r>
      <rPr>
        <sz val="11"/>
        <color rgb="FF000000"/>
        <rFont val="Arial"/>
        <charset val="134"/>
      </rPr>
      <t>XC40</t>
    </r>
  </si>
  <si>
    <r>
      <rPr>
        <sz val="11"/>
        <color rgb="FF000000"/>
        <rFont val="楷体"/>
        <charset val="134"/>
      </rPr>
      <t>三菱欧蓝德</t>
    </r>
  </si>
  <si>
    <t>Grand Cherokee</t>
  </si>
  <si>
    <r>
      <rPr>
        <sz val="11"/>
        <color rgb="FF000000"/>
        <rFont val="楷体"/>
        <charset val="134"/>
      </rPr>
      <t>沃尔沃</t>
    </r>
    <r>
      <rPr>
        <sz val="11"/>
        <color rgb="FF000000"/>
        <rFont val="Arial"/>
        <charset val="134"/>
      </rPr>
      <t>90</t>
    </r>
    <r>
      <rPr>
        <sz val="11"/>
        <color rgb="FF000000"/>
        <rFont val="楷体"/>
        <charset val="134"/>
      </rPr>
      <t>系列</t>
    </r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</si>
  <si>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C-Class</t>
    </r>
  </si>
  <si>
    <r>
      <rPr>
        <sz val="11"/>
        <color rgb="FF000000"/>
        <rFont val="楷体"/>
        <charset val="134"/>
      </rPr>
      <t>领克</t>
    </r>
    <r>
      <rPr>
        <sz val="11"/>
        <color rgb="FF000000"/>
        <rFont val="Arial"/>
        <charset val="134"/>
      </rPr>
      <t>01 PHEV</t>
    </r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</si>
  <si>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GLE</t>
    </r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</si>
  <si>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CLA-Class</t>
    </r>
  </si>
  <si>
    <r>
      <rPr>
        <sz val="11"/>
        <color rgb="FF000000"/>
        <rFont val="楷体"/>
        <charset val="134"/>
      </rPr>
      <t>名爵</t>
    </r>
    <r>
      <rPr>
        <sz val="11"/>
        <color rgb="FF000000"/>
        <rFont val="Arial"/>
        <charset val="134"/>
      </rPr>
      <t>eHS</t>
    </r>
  </si>
  <si>
    <r>
      <rPr>
        <sz val="11"/>
        <color rgb="FF000000"/>
        <rFont val="楷体"/>
        <charset val="134"/>
      </rPr>
      <t>起亚</t>
    </r>
    <r>
      <rPr>
        <sz val="11"/>
        <color rgb="FF000000"/>
        <rFont val="Arial"/>
        <charset val="134"/>
      </rPr>
      <t>NIRO PHEV</t>
    </r>
  </si>
  <si>
    <t>Velite 6 PHEV</t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</si>
  <si>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E-Class</t>
    </r>
  </si>
  <si>
    <r>
      <rPr>
        <sz val="11"/>
        <color rgb="FF000000"/>
        <rFont val="楷体"/>
        <charset val="134"/>
      </rPr>
      <t>奥迪</t>
    </r>
    <r>
      <rPr>
        <sz val="11"/>
        <color rgb="FF000000"/>
        <rFont val="Arial"/>
        <charset val="134"/>
      </rPr>
      <t>A3</t>
    </r>
  </si>
  <si>
    <r>
      <rPr>
        <sz val="11"/>
        <color rgb="FF000000"/>
        <rFont val="楷体"/>
        <charset val="134"/>
      </rPr>
      <t>克莱斯勒</t>
    </r>
    <r>
      <rPr>
        <sz val="11"/>
        <color rgb="FF000000"/>
        <rFont val="Arial"/>
        <charset val="134"/>
      </rPr>
      <t xml:space="preserve">Pacifica </t>
    </r>
  </si>
  <si>
    <r>
      <rPr>
        <sz val="11"/>
        <color rgb="FF000000"/>
        <rFont val="楷体"/>
        <charset val="134"/>
      </rPr>
      <t>起亚</t>
    </r>
    <r>
      <rPr>
        <sz val="11"/>
        <color rgb="FF000000"/>
        <rFont val="Arial"/>
        <charset val="134"/>
      </rPr>
      <t>XCeed</t>
    </r>
  </si>
  <si>
    <r>
      <rPr>
        <sz val="11"/>
        <color rgb="FF000000"/>
        <rFont val="楷体"/>
        <charset val="134"/>
      </rPr>
      <t>斯柯达明锐</t>
    </r>
  </si>
  <si>
    <r>
      <rPr>
        <sz val="11"/>
        <color rgb="FF000000"/>
        <rFont val="楷体"/>
        <charset val="134"/>
      </rPr>
      <t>西雅特</t>
    </r>
    <r>
      <rPr>
        <sz val="11"/>
        <color rgb="FF000000"/>
        <rFont val="Arial"/>
        <charset val="134"/>
      </rPr>
      <t>Leon</t>
    </r>
  </si>
  <si>
    <r>
      <rPr>
        <sz val="11"/>
        <color rgb="FF000000"/>
        <rFont val="楷体"/>
        <charset val="134"/>
      </rPr>
      <t>东风本田</t>
    </r>
    <r>
      <rPr>
        <sz val="11"/>
        <color rgb="FF000000"/>
        <rFont val="Arial"/>
        <charset val="134"/>
      </rPr>
      <t>CR-V PHEV</t>
    </r>
  </si>
  <si>
    <r>
      <rPr>
        <sz val="11"/>
        <color rgb="FF000000"/>
        <rFont val="楷体"/>
        <charset val="134"/>
      </rPr>
      <t>丰田普锐斯</t>
    </r>
  </si>
  <si>
    <r>
      <rPr>
        <sz val="11"/>
        <color rgb="FF000000"/>
        <rFont val="楷体"/>
        <charset val="134"/>
      </rPr>
      <t>领克</t>
    </r>
    <r>
      <rPr>
        <sz val="11"/>
        <color rgb="FF000000"/>
        <rFont val="Arial"/>
        <charset val="134"/>
      </rPr>
      <t>09 PHEV</t>
    </r>
  </si>
  <si>
    <t xml:space="preserve">Golf GTE </t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</si>
  <si>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A-Class</t>
    </r>
  </si>
  <si>
    <r>
      <rPr>
        <sz val="11"/>
        <color rgb="FF000000"/>
        <rFont val="楷体"/>
        <charset val="134"/>
      </rPr>
      <t>吉普指南者</t>
    </r>
  </si>
  <si>
    <t>Sorento</t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</si>
  <si>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GLA-Class</t>
    </r>
  </si>
  <si>
    <t>CUPRA Formentor</t>
  </si>
  <si>
    <r>
      <rPr>
        <sz val="11"/>
        <color rgb="FF000000"/>
        <rFont val="楷体"/>
        <charset val="134"/>
      </rPr>
      <t>摩卡</t>
    </r>
    <r>
      <rPr>
        <sz val="11"/>
        <color rgb="FF000000"/>
        <rFont val="Arial"/>
        <charset val="134"/>
      </rPr>
      <t>DHT-PHEV</t>
    </r>
  </si>
  <si>
    <r>
      <rPr>
        <sz val="11"/>
        <color rgb="FF000000"/>
        <rFont val="楷体"/>
        <charset val="134"/>
      </rPr>
      <t>帕萨特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</si>
  <si>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"/>
        <charset val="134"/>
      </rPr>
      <t>大众帕萨特</t>
    </r>
  </si>
  <si>
    <r>
      <rPr>
        <sz val="11"/>
        <color rgb="FF000000"/>
        <rFont val="楷体"/>
        <charset val="134"/>
      </rPr>
      <t>雷诺</t>
    </r>
    <r>
      <rPr>
        <sz val="11"/>
        <color rgb="FF000000"/>
        <rFont val="Arial"/>
        <charset val="134"/>
      </rPr>
      <t>Captur</t>
    </r>
  </si>
  <si>
    <r>
      <rPr>
        <sz val="11"/>
        <color rgb="FF000000"/>
        <rFont val="楷体"/>
        <charset val="134"/>
      </rPr>
      <t>马自达</t>
    </r>
    <r>
      <rPr>
        <sz val="11"/>
        <color rgb="FF000000"/>
        <rFont val="Arial"/>
        <charset val="134"/>
      </rPr>
      <t>CX-60</t>
    </r>
  </si>
  <si>
    <r>
      <rPr>
        <sz val="11"/>
        <color rgb="FF000000"/>
        <rFont val="楷体"/>
        <charset val="134"/>
      </rPr>
      <t>皓影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</si>
  <si>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"/>
        <charset val="134"/>
      </rPr>
      <t>领克</t>
    </r>
    <r>
      <rPr>
        <sz val="11"/>
        <color rgb="FF000000"/>
        <rFont val="Arial"/>
        <charset val="134"/>
      </rPr>
      <t>06 PHEV</t>
    </r>
  </si>
  <si>
    <r>
      <rPr>
        <sz val="11"/>
        <color rgb="FF000000"/>
        <rFont val="楷体"/>
        <charset val="134"/>
      </rPr>
      <t>卡宴</t>
    </r>
  </si>
  <si>
    <r>
      <rPr>
        <sz val="11"/>
        <color rgb="FF000000"/>
        <rFont val="楷体"/>
        <charset val="134"/>
      </rPr>
      <t>路虎揽胜</t>
    </r>
  </si>
  <si>
    <t>C5 Aircross</t>
  </si>
  <si>
    <r>
      <rPr>
        <sz val="11"/>
        <color rgb="FF000000"/>
        <rFont val="楷体"/>
        <charset val="134"/>
      </rPr>
      <t>岚图</t>
    </r>
    <r>
      <rPr>
        <sz val="11"/>
        <color rgb="FF000000"/>
        <rFont val="Arial"/>
        <charset val="134"/>
      </rPr>
      <t>FREE PHEV</t>
    </r>
  </si>
  <si>
    <r>
      <rPr>
        <sz val="11"/>
        <color rgb="FF000000"/>
        <rFont val="楷体"/>
        <charset val="134"/>
      </rPr>
      <t>探岳</t>
    </r>
    <r>
      <rPr>
        <sz val="11"/>
        <color rgb="FF000000"/>
        <rFont val="Arial"/>
        <charset val="134"/>
      </rPr>
      <t>GTE</t>
    </r>
  </si>
  <si>
    <r>
      <rPr>
        <sz val="11"/>
        <color rgb="FF000000"/>
        <rFont val="楷体"/>
        <charset val="134"/>
      </rPr>
      <t>标致</t>
    </r>
    <r>
      <rPr>
        <sz val="11"/>
        <color rgb="FF000000"/>
        <rFont val="Arial"/>
        <charset val="134"/>
      </rPr>
      <t>3008</t>
    </r>
  </si>
  <si>
    <r>
      <rPr>
        <sz val="11"/>
        <color rgb="FF000000"/>
        <rFont val="楷体"/>
        <charset val="134"/>
      </rPr>
      <t>雷克萨斯</t>
    </r>
    <r>
      <rPr>
        <sz val="11"/>
        <color rgb="FF000000"/>
        <rFont val="Arial"/>
        <charset val="134"/>
      </rPr>
      <t>NX</t>
    </r>
  </si>
  <si>
    <r>
      <rPr>
        <sz val="11"/>
        <color rgb="FF000000"/>
        <rFont val="楷体"/>
        <charset val="134"/>
      </rPr>
      <t>起亚</t>
    </r>
    <r>
      <rPr>
        <sz val="11"/>
        <color rgb="FF000000"/>
        <rFont val="Arial"/>
        <charset val="134"/>
      </rPr>
      <t>Ceed</t>
    </r>
  </si>
  <si>
    <t>Santa Fe</t>
  </si>
  <si>
    <r>
      <rPr>
        <sz val="11"/>
        <color rgb="FF000000"/>
        <rFont val="楷体"/>
        <charset val="134"/>
      </rPr>
      <t>吉普自由侠</t>
    </r>
  </si>
  <si>
    <r>
      <rPr>
        <sz val="11"/>
        <color rgb="FF000000"/>
        <rFont val="楷体"/>
        <charset val="134"/>
      </rPr>
      <t>福特</t>
    </r>
    <r>
      <rPr>
        <sz val="11"/>
        <color rgb="FF000000"/>
        <rFont val="Arial"/>
        <charset val="134"/>
      </rPr>
      <t>Escape PHEV</t>
    </r>
  </si>
  <si>
    <r>
      <rPr>
        <sz val="11"/>
        <color rgb="FF000000"/>
        <rFont val="楷体"/>
        <charset val="134"/>
      </rPr>
      <t>荣威</t>
    </r>
    <r>
      <rPr>
        <sz val="11"/>
        <color rgb="FF000000"/>
        <rFont val="Arial"/>
        <charset val="134"/>
      </rPr>
      <t>ei6</t>
    </r>
  </si>
  <si>
    <r>
      <rPr>
        <sz val="11"/>
        <color rgb="FF000000"/>
        <rFont val="楷体"/>
        <charset val="134"/>
      </rPr>
      <t>比亚迪宋</t>
    </r>
    <r>
      <rPr>
        <sz val="11"/>
        <color rgb="FF000000"/>
        <rFont val="Arial"/>
        <charset val="134"/>
      </rPr>
      <t>MAX</t>
    </r>
  </si>
  <si>
    <r>
      <rPr>
        <sz val="11"/>
        <color rgb="FF000000"/>
        <rFont val="楷体"/>
        <charset val="134"/>
      </rPr>
      <t>奥迪</t>
    </r>
    <r>
      <rPr>
        <sz val="11"/>
        <color rgb="FF000000"/>
        <rFont val="Arial"/>
        <charset val="134"/>
      </rPr>
      <t>Q5</t>
    </r>
  </si>
  <si>
    <r>
      <rPr>
        <sz val="11"/>
        <color rgb="FF000000"/>
        <rFont val="楷体"/>
        <charset val="134"/>
      </rPr>
      <t>上汽大通</t>
    </r>
    <r>
      <rPr>
        <sz val="11"/>
        <color rgb="FF000000"/>
        <rFont val="Arial"/>
        <charset val="134"/>
      </rPr>
      <t>MAXUS EUNIQ 5</t>
    </r>
  </si>
  <si>
    <r>
      <rPr>
        <sz val="11"/>
        <color rgb="FF000000"/>
        <rFont val="楷体"/>
        <charset val="134"/>
      </rPr>
      <t>天际</t>
    </r>
    <r>
      <rPr>
        <sz val="11"/>
        <color rgb="FF000000"/>
        <rFont val="Arial"/>
        <charset val="134"/>
      </rPr>
      <t>ME5</t>
    </r>
  </si>
  <si>
    <r>
      <rPr>
        <sz val="11"/>
        <color rgb="FF000000"/>
        <rFont val="楷体"/>
        <charset val="134"/>
      </rPr>
      <t>沃尔沃</t>
    </r>
    <r>
      <rPr>
        <sz val="11"/>
        <color rgb="FF000000"/>
        <rFont val="Arial"/>
        <charset val="134"/>
      </rPr>
      <t>XC60</t>
    </r>
  </si>
  <si>
    <r>
      <rPr>
        <sz val="11"/>
        <color rgb="FF000000"/>
        <rFont val="楷体"/>
        <charset val="134"/>
      </rPr>
      <t>标致</t>
    </r>
    <r>
      <rPr>
        <sz val="11"/>
        <color rgb="FF000000"/>
        <rFont val="Arial"/>
        <charset val="134"/>
      </rPr>
      <t>308</t>
    </r>
  </si>
  <si>
    <r>
      <rPr>
        <sz val="11"/>
        <color rgb="FF000000"/>
        <rFont val="楷体"/>
        <charset val="134"/>
      </rPr>
      <t>宝马</t>
    </r>
    <r>
      <rPr>
        <sz val="11"/>
        <color rgb="FF000000"/>
        <rFont val="Arial"/>
        <charset val="134"/>
      </rPr>
      <t>X2</t>
    </r>
  </si>
  <si>
    <t>A6L e-tron</t>
  </si>
  <si>
    <t>Grandland X</t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</si>
  <si>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 xml:space="preserve"> B250e PHEV</t>
    </r>
  </si>
  <si>
    <r>
      <rPr>
        <sz val="11"/>
        <color rgb="FF000000"/>
        <rFont val="楷体"/>
        <charset val="134"/>
      </rPr>
      <t>沃尔沃</t>
    </r>
    <r>
      <rPr>
        <sz val="11"/>
        <color rgb="FF000000"/>
        <rFont val="Arial"/>
        <charset val="134"/>
      </rPr>
      <t>S90</t>
    </r>
  </si>
  <si>
    <r>
      <rPr>
        <sz val="11"/>
        <color rgb="FF000000"/>
        <rFont val="楷体"/>
        <charset val="134"/>
      </rPr>
      <t>标致</t>
    </r>
    <r>
      <rPr>
        <sz val="11"/>
        <color rgb="FF000000"/>
        <rFont val="Arial"/>
        <charset val="134"/>
      </rPr>
      <t>508</t>
    </r>
  </si>
  <si>
    <r>
      <rPr>
        <sz val="11"/>
        <color rgb="FF000000"/>
        <rFont val="楷体"/>
        <charset val="134"/>
      </rPr>
      <t>嘉际</t>
    </r>
    <r>
      <rPr>
        <sz val="11"/>
        <color rgb="FF000000"/>
        <rFont val="Arial"/>
        <charset val="134"/>
      </rPr>
      <t>MPV</t>
    </r>
  </si>
  <si>
    <r>
      <rPr>
        <sz val="11"/>
        <color rgb="FF000000"/>
        <rFont val="楷体"/>
        <charset val="134"/>
      </rPr>
      <t>雪铁龙</t>
    </r>
    <r>
      <rPr>
        <sz val="11"/>
        <color rgb="FF000000"/>
        <rFont val="Arial"/>
        <charset val="134"/>
      </rPr>
      <t>DS7</t>
    </r>
  </si>
  <si>
    <r>
      <rPr>
        <sz val="11"/>
        <color rgb="FF000000"/>
        <rFont val="楷体"/>
        <charset val="134"/>
      </rPr>
      <t>宝马</t>
    </r>
    <r>
      <rPr>
        <sz val="11"/>
        <color rgb="FF000000"/>
        <rFont val="Arial"/>
        <charset val="134"/>
      </rPr>
      <t>X1</t>
    </r>
  </si>
  <si>
    <r>
      <rPr>
        <sz val="11"/>
        <color rgb="FF000000"/>
        <rFont val="楷体"/>
        <charset val="134"/>
      </rPr>
      <t>保时捷帕拉梅拉</t>
    </r>
  </si>
  <si>
    <r>
      <rPr>
        <sz val="11"/>
        <color rgb="FF000000"/>
        <rFont val="楷体"/>
        <charset val="134"/>
      </rPr>
      <t>长安</t>
    </r>
    <r>
      <rPr>
        <sz val="11"/>
        <color rgb="FF000000"/>
        <rFont val="Arial"/>
        <charset val="134"/>
      </rPr>
      <t>UNI-K</t>
    </r>
  </si>
  <si>
    <t>Discovery Sport</t>
  </si>
  <si>
    <t>Arteon</t>
  </si>
  <si>
    <r>
      <rPr>
        <sz val="11"/>
        <color rgb="FF000000"/>
        <rFont val="楷体"/>
        <charset val="134"/>
      </rPr>
      <t>斯巴鲁</t>
    </r>
    <r>
      <rPr>
        <sz val="11"/>
        <color rgb="FF000000"/>
        <rFont val="Arial"/>
        <charset val="134"/>
      </rPr>
      <t>XV</t>
    </r>
  </si>
  <si>
    <t>E-Pace</t>
  </si>
  <si>
    <r>
      <rPr>
        <sz val="11"/>
        <color rgb="FF000000"/>
        <rFont val="楷体"/>
        <charset val="134"/>
      </rPr>
      <t>雪铁龙</t>
    </r>
    <r>
      <rPr>
        <sz val="11"/>
        <color rgb="FF000000"/>
        <rFont val="Arial"/>
        <charset val="134"/>
      </rPr>
      <t>C5X</t>
    </r>
  </si>
  <si>
    <t>Aviator</t>
  </si>
  <si>
    <r>
      <rPr>
        <sz val="11"/>
        <color rgb="FF000000"/>
        <rFont val="楷体"/>
        <charset val="134"/>
      </rPr>
      <t>现代</t>
    </r>
    <r>
      <rPr>
        <sz val="11"/>
        <color rgb="FF000000"/>
        <rFont val="Arial"/>
        <charset val="134"/>
      </rPr>
      <t>Ioniq PHEV</t>
    </r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</si>
  <si>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S-Class</t>
    </r>
  </si>
  <si>
    <r>
      <rPr>
        <sz val="11"/>
        <color rgb="FF000000"/>
        <rFont val="楷体"/>
        <charset val="134"/>
      </rPr>
      <t>揽胜极光</t>
    </r>
  </si>
  <si>
    <r>
      <rPr>
        <sz val="11"/>
        <color rgb="FF000000"/>
        <rFont val="楷体"/>
        <charset val="134"/>
      </rPr>
      <t>雪铁龙</t>
    </r>
    <r>
      <rPr>
        <sz val="11"/>
        <color rgb="FF000000"/>
        <rFont val="Arial"/>
        <charset val="134"/>
      </rPr>
      <t>DS4</t>
    </r>
  </si>
  <si>
    <t>Astra</t>
  </si>
  <si>
    <t>RAV4 PHEV</t>
  </si>
  <si>
    <r>
      <rPr>
        <sz val="11"/>
        <color rgb="FF000000"/>
        <rFont val="楷体"/>
        <charset val="134"/>
      </rPr>
      <t>路虎卫士</t>
    </r>
  </si>
  <si>
    <r>
      <rPr>
        <sz val="11"/>
        <color rgb="FF000000"/>
        <rFont val="楷体"/>
        <charset val="134"/>
      </rPr>
      <t>林肯</t>
    </r>
    <r>
      <rPr>
        <sz val="11"/>
        <color rgb="FF000000"/>
        <rFont val="Arial"/>
        <charset val="134"/>
      </rPr>
      <t>MKC</t>
    </r>
  </si>
  <si>
    <r>
      <rPr>
        <sz val="11"/>
        <color rgb="FF000000"/>
        <rFont val="楷体"/>
        <charset val="134"/>
      </rPr>
      <t>卡罗拉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</si>
  <si>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"/>
        <charset val="134"/>
      </rPr>
      <t>奥迪</t>
    </r>
    <r>
      <rPr>
        <sz val="11"/>
        <color rgb="FF000000"/>
        <rFont val="Arial"/>
        <charset val="134"/>
      </rPr>
      <t>Q8</t>
    </r>
  </si>
  <si>
    <r>
      <rPr>
        <sz val="11"/>
        <color rgb="FF000000"/>
        <rFont val="楷体"/>
        <charset val="134"/>
      </rPr>
      <t>领克</t>
    </r>
    <r>
      <rPr>
        <sz val="11"/>
        <color rgb="FF000000"/>
        <rFont val="Arial"/>
        <charset val="134"/>
      </rPr>
      <t>05 PHEV</t>
    </r>
  </si>
  <si>
    <t>Range Rover Velar</t>
  </si>
  <si>
    <t>F-Pace</t>
  </si>
  <si>
    <r>
      <rPr>
        <sz val="11"/>
        <color rgb="FF000000"/>
        <rFont val="楷体"/>
        <charset val="134"/>
      </rPr>
      <t>铃木</t>
    </r>
    <r>
      <rPr>
        <sz val="11"/>
        <color rgb="FF000000"/>
        <rFont val="Arial"/>
        <charset val="134"/>
      </rPr>
      <t>Across</t>
    </r>
  </si>
  <si>
    <r>
      <rPr>
        <sz val="11"/>
        <color rgb="FF000000"/>
        <rFont val="楷体"/>
        <charset val="134"/>
      </rPr>
      <t>奥迪</t>
    </r>
    <r>
      <rPr>
        <sz val="11"/>
        <color rgb="FF000000"/>
        <rFont val="Arial"/>
        <charset val="134"/>
      </rPr>
      <t>A6</t>
    </r>
  </si>
  <si>
    <r>
      <rPr>
        <sz val="11"/>
        <color rgb="FF000000"/>
        <rFont val="楷体"/>
        <charset val="134"/>
      </rPr>
      <t>威兰达</t>
    </r>
    <r>
      <rPr>
        <sz val="11"/>
        <color rgb="FF000000"/>
        <rFont val="Arial"/>
        <charset val="134"/>
      </rPr>
      <t xml:space="preserve"> PHEV</t>
    </r>
  </si>
  <si>
    <r>
      <rPr>
        <sz val="11"/>
        <color rgb="FF000000"/>
        <rFont val="楷体"/>
        <charset val="134"/>
      </rPr>
      <t>大众途锐</t>
    </r>
  </si>
  <si>
    <r>
      <rPr>
        <sz val="11"/>
        <color rgb="FF000000"/>
        <rFont val="楷体"/>
        <charset val="134"/>
      </rPr>
      <t>福特探险者</t>
    </r>
  </si>
  <si>
    <t>DS9</t>
  </si>
  <si>
    <t>Superb</t>
  </si>
  <si>
    <r>
      <rPr>
        <sz val="11"/>
        <color rgb="FF000000"/>
        <rFont val="楷体"/>
        <charset val="134"/>
      </rPr>
      <t>奥迪</t>
    </r>
    <r>
      <rPr>
        <sz val="11"/>
        <color rgb="FF000000"/>
        <rFont val="Arial"/>
        <charset val="134"/>
      </rPr>
      <t>Q7</t>
    </r>
  </si>
  <si>
    <r>
      <rPr>
        <sz val="11"/>
        <color rgb="FF000000"/>
        <rFont val="楷体"/>
        <charset val="134"/>
      </rPr>
      <t>玛奇朵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</si>
  <si>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"/>
        <charset val="134"/>
      </rPr>
      <t>宝马</t>
    </r>
    <r>
      <rPr>
        <sz val="11"/>
        <color rgb="FF000000"/>
        <rFont val="Arial"/>
        <charset val="134"/>
      </rPr>
      <t>740Le</t>
    </r>
  </si>
  <si>
    <r>
      <rPr>
        <sz val="11"/>
        <color rgb="FF000000"/>
        <rFont val="楷体"/>
        <charset val="134"/>
      </rPr>
      <t>宝马</t>
    </r>
    <r>
      <rPr>
        <sz val="11"/>
        <color rgb="FF000000"/>
        <rFont val="Arial"/>
        <charset val="134"/>
      </rPr>
      <t>2</t>
    </r>
    <r>
      <rPr>
        <sz val="11"/>
        <color rgb="FF000000"/>
        <rFont val="楷体"/>
        <charset val="134"/>
      </rPr>
      <t>系</t>
    </r>
  </si>
  <si>
    <r>
      <rPr>
        <sz val="11"/>
        <color rgb="FF000000"/>
        <rFont val="楷体"/>
        <charset val="134"/>
      </rPr>
      <t>法拉利</t>
    </r>
    <r>
      <rPr>
        <sz val="11"/>
        <color rgb="FF000000"/>
        <rFont val="Arial"/>
        <charset val="134"/>
      </rPr>
      <t>SF90</t>
    </r>
  </si>
  <si>
    <t>Vauxhall Grandland X</t>
  </si>
  <si>
    <t>Mercedes-AMG</t>
  </si>
  <si>
    <r>
      <rPr>
        <sz val="11"/>
        <color rgb="FF000000"/>
        <rFont val="楷体"/>
        <charset val="134"/>
      </rPr>
      <t>极星</t>
    </r>
    <r>
      <rPr>
        <sz val="11"/>
        <color rgb="FF000000"/>
        <rFont val="Arial"/>
        <charset val="134"/>
      </rPr>
      <t>1</t>
    </r>
  </si>
  <si>
    <r>
      <rPr>
        <sz val="11"/>
        <color rgb="FF000000"/>
        <rFont val="楷体"/>
        <charset val="134"/>
      </rPr>
      <t>奥迪</t>
    </r>
    <r>
      <rPr>
        <sz val="11"/>
        <color rgb="FF000000"/>
        <rFont val="Arial"/>
        <charset val="134"/>
      </rPr>
      <t>A8</t>
    </r>
  </si>
  <si>
    <r>
      <rPr>
        <sz val="11"/>
        <color rgb="FF000000"/>
        <rFont val="楷体"/>
        <charset val="134"/>
      </rPr>
      <t>宾利</t>
    </r>
    <r>
      <rPr>
        <sz val="11"/>
        <color rgb="FF000000"/>
        <rFont val="Arial"/>
        <charset val="134"/>
      </rPr>
      <t>bentayga</t>
    </r>
  </si>
  <si>
    <t>CUPRA Leon</t>
  </si>
  <si>
    <r>
      <rPr>
        <sz val="11"/>
        <color rgb="FF000000"/>
        <rFont val="楷体"/>
        <charset val="134"/>
      </rPr>
      <t>现代名图</t>
    </r>
  </si>
  <si>
    <t>Ferrari 296</t>
  </si>
  <si>
    <r>
      <rPr>
        <sz val="11"/>
        <color rgb="FF000000"/>
        <rFont val="楷体"/>
        <charset val="134"/>
      </rPr>
      <t>标致</t>
    </r>
    <r>
      <rPr>
        <sz val="11"/>
        <color rgb="FF000000"/>
        <rFont val="Arial"/>
        <charset val="134"/>
      </rPr>
      <t>408</t>
    </r>
  </si>
  <si>
    <t>Tarraco</t>
  </si>
  <si>
    <t>SL-Class</t>
  </si>
  <si>
    <r>
      <rPr>
        <sz val="11"/>
        <color rgb="FF000000"/>
        <rFont val="楷体"/>
        <charset val="134"/>
      </rPr>
      <t>标致</t>
    </r>
    <r>
      <rPr>
        <sz val="11"/>
        <color rgb="FF000000"/>
        <rFont val="Arial"/>
        <charset val="134"/>
      </rPr>
      <t>508L PHEV</t>
    </r>
  </si>
  <si>
    <r>
      <rPr>
        <sz val="11"/>
        <color rgb="FF000000"/>
        <rFont val="楷体"/>
        <charset val="134"/>
      </rPr>
      <t>福特锐际</t>
    </r>
  </si>
  <si>
    <r>
      <rPr>
        <sz val="11"/>
        <color rgb="FF000000"/>
        <rFont val="楷体"/>
        <charset val="134"/>
      </rPr>
      <t>奥迪</t>
    </r>
    <r>
      <rPr>
        <sz val="11"/>
        <color rgb="FF000000"/>
        <rFont val="Arial"/>
        <charset val="134"/>
      </rPr>
      <t>A7</t>
    </r>
  </si>
  <si>
    <t>Revero</t>
  </si>
  <si>
    <t>Transit Custom</t>
  </si>
  <si>
    <t>DS4 Crossback</t>
  </si>
  <si>
    <t>SF90 Spider</t>
  </si>
  <si>
    <t>MG6</t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</si>
  <si>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CLS-Class</t>
    </r>
  </si>
  <si>
    <r>
      <rPr>
        <sz val="11"/>
        <color rgb="FF000000"/>
        <rFont val="楷体"/>
        <charset val="134"/>
      </rPr>
      <t>吉利博瑞</t>
    </r>
    <r>
      <rPr>
        <sz val="11"/>
        <color rgb="FF000000"/>
        <rFont val="Arial"/>
        <charset val="134"/>
      </rPr>
      <t>GE</t>
    </r>
  </si>
  <si>
    <r>
      <rPr>
        <sz val="11"/>
        <color rgb="FF000000"/>
        <rFont val="楷体"/>
        <charset val="134"/>
      </rPr>
      <t>雷凌</t>
    </r>
    <r>
      <rPr>
        <sz val="11"/>
        <color rgb="FF000000"/>
        <rFont val="Arial"/>
        <charset val="134"/>
      </rPr>
      <t>PHEV</t>
    </r>
  </si>
  <si>
    <t>Tonale</t>
  </si>
  <si>
    <r>
      <rPr>
        <sz val="11"/>
        <color rgb="FF000000"/>
        <rFont val="楷体"/>
        <charset val="134"/>
      </rPr>
      <t>发现神行</t>
    </r>
  </si>
  <si>
    <r>
      <rPr>
        <sz val="11"/>
        <color rgb="FF000000"/>
        <rFont val="楷体"/>
        <charset val="134"/>
      </rPr>
      <t>赛力斯</t>
    </r>
    <r>
      <rPr>
        <sz val="11"/>
        <color rgb="FF000000"/>
        <rFont val="Arial"/>
        <charset val="134"/>
      </rPr>
      <t>SF5</t>
    </r>
  </si>
  <si>
    <r>
      <rPr>
        <sz val="11"/>
        <color rgb="FF000000"/>
        <rFont val="楷体"/>
        <charset val="134"/>
      </rPr>
      <t>标致</t>
    </r>
    <r>
      <rPr>
        <sz val="11"/>
        <color rgb="FF000000"/>
        <rFont val="Arial"/>
        <charset val="134"/>
      </rPr>
      <t xml:space="preserve">4008 PHEV </t>
    </r>
  </si>
  <si>
    <r>
      <rPr>
        <sz val="11"/>
        <color rgb="FF000000"/>
        <rFont val="楷体"/>
        <charset val="134"/>
      </rPr>
      <t>天逸</t>
    </r>
    <r>
      <rPr>
        <sz val="11"/>
        <color rgb="FF000000"/>
        <rFont val="Arial"/>
        <charset val="134"/>
      </rPr>
      <t>C5 AIRCROSS PHEV</t>
    </r>
  </si>
  <si>
    <r>
      <rPr>
        <sz val="11"/>
        <color rgb="FF000000"/>
        <rFont val="楷体"/>
        <charset val="134"/>
      </rPr>
      <t>宝马</t>
    </r>
    <r>
      <rPr>
        <sz val="11"/>
        <color rgb="FF000000"/>
        <rFont val="Arial"/>
        <charset val="134"/>
      </rPr>
      <t xml:space="preserve">i8 </t>
    </r>
  </si>
  <si>
    <r>
      <rPr>
        <sz val="11"/>
        <color rgb="FF000000"/>
        <rFont val="楷体"/>
        <charset val="134"/>
      </rPr>
      <t>星越</t>
    </r>
    <r>
      <rPr>
        <sz val="11"/>
        <color rgb="FF000000"/>
        <rFont val="Arial"/>
        <charset val="134"/>
      </rPr>
      <t xml:space="preserve"> PHEV</t>
    </r>
  </si>
  <si>
    <r>
      <rPr>
        <sz val="11"/>
        <color rgb="FF000000"/>
        <rFont val="楷体"/>
        <charset val="134"/>
      </rPr>
      <t>雪铁龙凡尔赛</t>
    </r>
    <r>
      <rPr>
        <sz val="11"/>
        <color rgb="FF000000"/>
        <rFont val="Arial"/>
        <charset val="134"/>
      </rPr>
      <t>C5 X</t>
    </r>
    <r>
      <rPr>
        <sz val="11"/>
        <color rgb="FF000000"/>
        <rFont val="楷体"/>
        <charset val="134"/>
      </rPr>
      <t>新能源</t>
    </r>
  </si>
  <si>
    <r>
      <rPr>
        <sz val="11"/>
        <color rgb="FF000000"/>
        <rFont val="楷体"/>
        <charset val="134"/>
      </rPr>
      <t>缤越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</si>
  <si>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"/>
        <charset val="134"/>
      </rPr>
      <t>领克</t>
    </r>
    <r>
      <rPr>
        <sz val="11"/>
        <color rgb="FF000000"/>
        <rFont val="Arial"/>
        <charset val="134"/>
      </rPr>
      <t>02 PHEV</t>
    </r>
  </si>
  <si>
    <r>
      <rPr>
        <sz val="11"/>
        <color rgb="FF000000"/>
        <rFont val="楷体"/>
        <charset val="134"/>
      </rPr>
      <t>领克</t>
    </r>
    <r>
      <rPr>
        <sz val="11"/>
        <color rgb="FF000000"/>
        <rFont val="Arial"/>
        <charset val="134"/>
      </rPr>
      <t>03 PHEV</t>
    </r>
  </si>
  <si>
    <t>Ampera</t>
  </si>
  <si>
    <t>Clio</t>
  </si>
  <si>
    <t>Kona PHEV</t>
  </si>
  <si>
    <t>Velite 5</t>
  </si>
  <si>
    <t>WEY P8</t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</si>
  <si>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CL</t>
    </r>
  </si>
  <si>
    <r>
      <rPr>
        <sz val="11"/>
        <color rgb="FF000000"/>
        <rFont val="楷体"/>
        <charset val="134"/>
      </rPr>
      <t>比亚迪秦</t>
    </r>
  </si>
  <si>
    <r>
      <rPr>
        <sz val="11"/>
        <color rgb="FF000000"/>
        <rFont val="楷体"/>
        <charset val="134"/>
      </rPr>
      <t>传祺</t>
    </r>
    <r>
      <rPr>
        <sz val="11"/>
        <color rgb="FF000000"/>
        <rFont val="Arial"/>
        <charset val="134"/>
      </rPr>
      <t>GA3S</t>
    </r>
  </si>
  <si>
    <r>
      <rPr>
        <sz val="11"/>
        <color rgb="FF000000"/>
        <rFont val="楷体"/>
        <charset val="134"/>
      </rPr>
      <t>传祺</t>
    </r>
    <r>
      <rPr>
        <sz val="11"/>
        <color rgb="FF000000"/>
        <rFont val="Arial"/>
        <charset val="134"/>
      </rPr>
      <t>GS4</t>
    </r>
  </si>
  <si>
    <r>
      <rPr>
        <sz val="11"/>
        <color rgb="FF000000"/>
        <rFont val="楷体"/>
        <charset val="134"/>
      </rPr>
      <t>帝豪</t>
    </r>
    <r>
      <rPr>
        <sz val="11"/>
        <color rgb="FF000000"/>
        <rFont val="Arial"/>
        <charset val="134"/>
      </rPr>
      <t>GL</t>
    </r>
  </si>
  <si>
    <r>
      <rPr>
        <sz val="11"/>
        <color rgb="FF000000"/>
        <rFont val="楷体"/>
        <charset val="134"/>
      </rPr>
      <t>帝豪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</si>
  <si>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"/>
        <charset val="134"/>
      </rPr>
      <t>福特</t>
    </r>
    <r>
      <rPr>
        <sz val="11"/>
        <color rgb="FF000000"/>
        <rFont val="Arial"/>
        <charset val="134"/>
      </rPr>
      <t>C-MAX</t>
    </r>
  </si>
  <si>
    <r>
      <rPr>
        <sz val="11"/>
        <color rgb="FF000000"/>
        <rFont val="楷体"/>
        <charset val="134"/>
      </rPr>
      <t>福特</t>
    </r>
    <r>
      <rPr>
        <sz val="11"/>
        <color rgb="FF000000"/>
        <rFont val="Arial"/>
        <charset val="134"/>
      </rPr>
      <t>Fusion</t>
    </r>
  </si>
  <si>
    <r>
      <rPr>
        <sz val="11"/>
        <color rgb="FF000000"/>
        <rFont val="楷体"/>
        <charset val="134"/>
      </rPr>
      <t>广汽世锐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</si>
  <si>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"/>
        <charset val="134"/>
      </rPr>
      <t>汉腾</t>
    </r>
    <r>
      <rPr>
        <sz val="11"/>
        <color rgb="FF000000"/>
        <rFont val="Arial"/>
        <charset val="134"/>
      </rPr>
      <t>X7</t>
    </r>
  </si>
  <si>
    <r>
      <rPr>
        <sz val="11"/>
        <color rgb="FF000000"/>
        <rFont val="楷体"/>
        <charset val="134"/>
      </rPr>
      <t>凯迪拉克</t>
    </r>
    <r>
      <rPr>
        <sz val="11"/>
        <color rgb="FF000000"/>
        <rFont val="Arial"/>
        <charset val="134"/>
      </rPr>
      <t>CT6</t>
    </r>
  </si>
  <si>
    <r>
      <rPr>
        <sz val="11"/>
        <color rgb="FF000000"/>
        <rFont val="楷体"/>
        <charset val="134"/>
      </rPr>
      <t>凯迪拉克</t>
    </r>
    <r>
      <rPr>
        <sz val="11"/>
        <color rgb="FF000000"/>
        <rFont val="Arial"/>
        <charset val="134"/>
      </rPr>
      <t>ELR</t>
    </r>
  </si>
  <si>
    <r>
      <rPr>
        <sz val="11"/>
        <color rgb="FF000000"/>
        <rFont val="楷体"/>
        <charset val="134"/>
      </rPr>
      <t>领动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</si>
  <si>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"/>
        <charset val="134"/>
      </rPr>
      <t>蒙迪欧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</si>
  <si>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"/>
        <charset val="134"/>
      </rPr>
      <t>起亚</t>
    </r>
    <r>
      <rPr>
        <sz val="11"/>
        <color rgb="FF000000"/>
        <rFont val="Arial"/>
        <charset val="134"/>
      </rPr>
      <t>K3 PHEV</t>
    </r>
  </si>
  <si>
    <r>
      <rPr>
        <sz val="11"/>
        <color rgb="FF000000"/>
        <rFont val="楷体"/>
        <charset val="134"/>
      </rPr>
      <t>起亚</t>
    </r>
    <r>
      <rPr>
        <sz val="11"/>
        <color rgb="FF000000"/>
        <rFont val="Arial"/>
        <charset val="134"/>
      </rPr>
      <t>K5</t>
    </r>
  </si>
  <si>
    <r>
      <rPr>
        <sz val="11"/>
        <color rgb="FF000000"/>
        <rFont val="楷体"/>
        <charset val="134"/>
      </rPr>
      <t>起亚</t>
    </r>
    <r>
      <rPr>
        <sz val="11"/>
        <color rgb="FF000000"/>
        <rFont val="Arial"/>
        <charset val="134"/>
      </rPr>
      <t>K5 PHEV</t>
    </r>
  </si>
  <si>
    <r>
      <rPr>
        <sz val="11"/>
        <color rgb="FF000000"/>
        <rFont val="楷体"/>
        <charset val="134"/>
      </rPr>
      <t>起亚</t>
    </r>
    <r>
      <rPr>
        <sz val="11"/>
        <color rgb="FF000000"/>
        <rFont val="Arial"/>
        <charset val="134"/>
      </rPr>
      <t>KX3 PHEV</t>
    </r>
  </si>
  <si>
    <r>
      <rPr>
        <sz val="11"/>
        <color rgb="FF000000"/>
        <rFont val="楷体"/>
        <charset val="134"/>
      </rPr>
      <t>起亚</t>
    </r>
    <r>
      <rPr>
        <sz val="11"/>
        <color rgb="FF000000"/>
        <rFont val="Arial"/>
        <charset val="134"/>
      </rPr>
      <t>Optima</t>
    </r>
  </si>
  <si>
    <r>
      <rPr>
        <sz val="11"/>
        <color rgb="FF000000"/>
        <rFont val="楷体"/>
        <charset val="134"/>
      </rPr>
      <t>荣威</t>
    </r>
    <r>
      <rPr>
        <sz val="11"/>
        <color rgb="FF000000"/>
        <rFont val="Arial"/>
        <charset val="134"/>
      </rPr>
      <t>E50</t>
    </r>
  </si>
  <si>
    <r>
      <rPr>
        <sz val="11"/>
        <color rgb="FF000000"/>
        <rFont val="楷体"/>
        <charset val="134"/>
      </rPr>
      <t>荣威</t>
    </r>
    <r>
      <rPr>
        <sz val="11"/>
        <color rgb="FF000000"/>
        <rFont val="Arial"/>
        <charset val="134"/>
      </rPr>
      <t>E950</t>
    </r>
  </si>
  <si>
    <r>
      <rPr>
        <sz val="11"/>
        <color rgb="FF000000"/>
        <rFont val="楷体"/>
        <charset val="134"/>
      </rPr>
      <t>瑞虎</t>
    </r>
    <r>
      <rPr>
        <sz val="11"/>
        <color rgb="FF000000"/>
        <rFont val="Arial"/>
        <charset val="134"/>
      </rPr>
      <t>8 Plus</t>
    </r>
  </si>
  <si>
    <r>
      <rPr>
        <sz val="11"/>
        <color rgb="FF000000"/>
        <rFont val="楷体"/>
        <charset val="134"/>
      </rPr>
      <t>索纳塔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</si>
  <si>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"/>
        <charset val="134"/>
      </rPr>
      <t>腾势</t>
    </r>
    <r>
      <rPr>
        <sz val="11"/>
        <color rgb="FF000000"/>
        <rFont val="Arial"/>
        <charset val="134"/>
      </rPr>
      <t>X PHEV</t>
    </r>
  </si>
  <si>
    <r>
      <rPr>
        <sz val="11"/>
        <color rgb="FF000000"/>
        <rFont val="楷体"/>
        <charset val="134"/>
      </rPr>
      <t>现代索纳塔</t>
    </r>
  </si>
  <si>
    <r>
      <rPr>
        <sz val="11"/>
        <color rgb="FF000000"/>
        <rFont val="楷体"/>
        <charset val="134"/>
      </rPr>
      <t>雪佛兰沃蓝达</t>
    </r>
  </si>
  <si>
    <r>
      <rPr>
        <sz val="11"/>
        <color rgb="FF000000"/>
        <rFont val="楷体"/>
        <charset val="134"/>
      </rPr>
      <t>逸动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</si>
  <si>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"/>
        <charset val="134"/>
      </rPr>
      <t>指挥官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</si>
  <si>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"/>
        <charset val="134"/>
      </rPr>
      <t>现代</t>
    </r>
    <r>
      <rPr>
        <sz val="11"/>
        <color rgb="FF000000"/>
        <rFont val="Arial"/>
        <charset val="134"/>
      </rPr>
      <t>Nexo</t>
    </r>
  </si>
  <si>
    <r>
      <rPr>
        <sz val="11"/>
        <color rgb="FF000000"/>
        <rFont val="楷体"/>
        <charset val="134"/>
      </rPr>
      <t>丰田</t>
    </r>
    <r>
      <rPr>
        <sz val="11"/>
        <color rgb="FF000000"/>
        <rFont val="Arial"/>
        <charset val="134"/>
      </rPr>
      <t>Mirai</t>
    </r>
  </si>
  <si>
    <r>
      <rPr>
        <sz val="11"/>
        <color rgb="FF000000"/>
        <rFont val="楷体"/>
        <charset val="134"/>
      </rPr>
      <t>奔驰</t>
    </r>
    <r>
      <rPr>
        <sz val="11"/>
        <color rgb="FF000000"/>
        <rFont val="Arial"/>
        <charset val="134"/>
      </rPr>
      <t>GLC F-CELL</t>
    </r>
  </si>
  <si>
    <r>
      <rPr>
        <sz val="11"/>
        <color rgb="FFFFFFFF"/>
        <rFont val="楷体_GB2312"/>
        <charset val="134"/>
      </rPr>
      <t>总销量同比</t>
    </r>
  </si>
  <si>
    <r>
      <rPr>
        <sz val="11"/>
        <color rgb="FFFFFFFF"/>
        <rFont val="楷体_GB2312"/>
        <charset val="134"/>
      </rPr>
      <t>新能源汽车总销量</t>
    </r>
  </si>
  <si>
    <r>
      <rPr>
        <b/>
        <sz val="9"/>
        <color rgb="FFFFFFFF"/>
        <rFont val="楷体_GB2312"/>
        <charset val="134"/>
      </rPr>
      <t>欧洲十国</t>
    </r>
  </si>
  <si>
    <r>
      <rPr>
        <b/>
        <sz val="9"/>
        <color rgb="FFFFFFFF"/>
        <rFont val="楷体_GB2312"/>
        <charset val="134"/>
      </rPr>
      <t>法国</t>
    </r>
  </si>
  <si>
    <r>
      <rPr>
        <b/>
        <sz val="9"/>
        <color rgb="FFFFFFFF"/>
        <rFont val="楷体_GB2312"/>
        <charset val="134"/>
      </rPr>
      <t>挪威</t>
    </r>
  </si>
  <si>
    <r>
      <rPr>
        <b/>
        <sz val="9"/>
        <color rgb="FFFFFFFF"/>
        <rFont val="楷体_GB2312"/>
        <charset val="134"/>
      </rPr>
      <t>瑞典</t>
    </r>
  </si>
  <si>
    <r>
      <rPr>
        <b/>
        <sz val="9"/>
        <color rgb="FFFFFFFF"/>
        <rFont val="楷体_GB2312"/>
        <charset val="134"/>
      </rPr>
      <t>西班牙</t>
    </r>
  </si>
  <si>
    <r>
      <rPr>
        <b/>
        <sz val="9"/>
        <color rgb="FFFFFFFF"/>
        <rFont val="楷体_GB2312"/>
        <charset val="134"/>
      </rPr>
      <t>英国</t>
    </r>
  </si>
  <si>
    <r>
      <rPr>
        <b/>
        <sz val="9"/>
        <color rgb="FFFFFFFF"/>
        <rFont val="楷体_GB2312"/>
        <charset val="134"/>
      </rPr>
      <t>德国</t>
    </r>
  </si>
  <si>
    <r>
      <rPr>
        <b/>
        <sz val="9"/>
        <color rgb="FFFFFFFF"/>
        <rFont val="楷体_GB2312"/>
        <charset val="134"/>
      </rPr>
      <t>瑞士</t>
    </r>
  </si>
  <si>
    <r>
      <rPr>
        <b/>
        <sz val="9"/>
        <color rgb="FFFFFFFF"/>
        <rFont val="楷体_GB2312"/>
        <charset val="134"/>
      </rPr>
      <t>葡萄牙</t>
    </r>
  </si>
  <si>
    <r>
      <rPr>
        <b/>
        <sz val="9"/>
        <color rgb="FFFFFFFF"/>
        <rFont val="楷体_GB2312"/>
        <charset val="134"/>
      </rPr>
      <t>意大利</t>
    </r>
  </si>
  <si>
    <r>
      <rPr>
        <b/>
        <sz val="9"/>
        <color rgb="FFFFFFFF"/>
        <rFont val="楷体_GB2312"/>
        <charset val="134"/>
      </rPr>
      <t>丹麦</t>
    </r>
  </si>
  <si>
    <r>
      <rPr>
        <b/>
        <sz val="9"/>
        <color rgb="FF000000"/>
        <rFont val="楷体_GB2312"/>
        <charset val="134"/>
      </rPr>
      <t>纯电动</t>
    </r>
  </si>
  <si>
    <r>
      <rPr>
        <b/>
        <sz val="9"/>
        <color rgb="FF000000"/>
        <rFont val="楷体_GB2312"/>
        <charset val="134"/>
      </rPr>
      <t>插电式</t>
    </r>
  </si>
  <si>
    <r>
      <rPr>
        <b/>
        <sz val="9"/>
        <color rgb="FF000000"/>
        <rFont val="楷体_GB2312"/>
        <charset val="134"/>
      </rPr>
      <t>新能源汽车合计</t>
    </r>
  </si>
  <si>
    <r>
      <rPr>
        <b/>
        <sz val="9"/>
        <color rgb="FF000000"/>
        <rFont val="楷体_GB2312"/>
        <charset val="134"/>
      </rPr>
      <t>汽车销量</t>
    </r>
  </si>
  <si>
    <r>
      <rPr>
        <b/>
        <sz val="9"/>
        <color rgb="FF000000"/>
        <rFont val="楷体_GB2312"/>
        <charset val="134"/>
      </rPr>
      <t>新能源汽车渗透率</t>
    </r>
  </si>
  <si>
    <r>
      <rPr>
        <b/>
        <sz val="9"/>
        <color rgb="FF000000"/>
        <rFont val="楷体_GB2312"/>
        <charset val="134"/>
      </rPr>
      <t>万辆</t>
    </r>
  </si>
  <si>
    <r>
      <rPr>
        <b/>
        <sz val="9"/>
        <color rgb="FF000000"/>
        <rFont val="楷体_GB2312"/>
        <charset val="134"/>
      </rPr>
      <t>当月销量</t>
    </r>
  </si>
  <si>
    <r>
      <rPr>
        <b/>
        <sz val="9"/>
        <color rgb="FF000000"/>
        <rFont val="楷体_GB2312"/>
        <charset val="134"/>
      </rPr>
      <t>同比</t>
    </r>
  </si>
  <si>
    <r>
      <rPr>
        <b/>
        <sz val="9"/>
        <color rgb="FF000000"/>
        <rFont val="楷体_GB2312"/>
        <charset val="134"/>
      </rPr>
      <t>环比</t>
    </r>
  </si>
  <si>
    <r>
      <rPr>
        <b/>
        <sz val="9"/>
        <color rgb="FF000000"/>
        <rFont val="楷体_GB2312"/>
        <charset val="134"/>
      </rPr>
      <t>累计销量</t>
    </r>
  </si>
  <si>
    <r>
      <rPr>
        <b/>
        <sz val="9"/>
        <color rgb="FF000000"/>
        <rFont val="楷体_GB2312"/>
        <charset val="134"/>
      </rPr>
      <t>销量</t>
    </r>
  </si>
  <si>
    <r>
      <rPr>
        <b/>
        <sz val="9"/>
        <color rgb="FF000000"/>
        <rFont val="楷体_GB2312"/>
        <charset val="134"/>
      </rPr>
      <t>渗透率</t>
    </r>
  </si>
  <si>
    <r>
      <rPr>
        <b/>
        <sz val="9"/>
        <color rgb="FF000000"/>
        <rFont val="楷体_GB2312"/>
        <charset val="134"/>
      </rPr>
      <t>累计渗透率</t>
    </r>
  </si>
  <si>
    <t>纯电动</t>
  </si>
  <si>
    <t>插电混动</t>
  </si>
  <si>
    <t>总销量同比</t>
  </si>
  <si>
    <t>新能源汽车销量</t>
  </si>
  <si>
    <t>汽车销量</t>
  </si>
  <si>
    <t>渗透率</t>
  </si>
  <si>
    <t>新能源汽车合计</t>
  </si>
  <si>
    <t>新能源汽车渗透率</t>
  </si>
  <si>
    <r>
      <rPr>
        <b/>
        <sz val="9"/>
        <color theme="0"/>
        <rFont val="楷体"/>
        <charset val="134"/>
      </rPr>
      <t>美国汽车销量</t>
    </r>
  </si>
  <si>
    <r>
      <rPr>
        <b/>
        <sz val="9"/>
        <color theme="1"/>
        <rFont val="楷体"/>
        <charset val="134"/>
      </rPr>
      <t>时间</t>
    </r>
  </si>
  <si>
    <t>FCV</t>
  </si>
  <si>
    <r>
      <rPr>
        <b/>
        <sz val="9"/>
        <color rgb="FF000000"/>
        <rFont val="楷体"/>
        <charset val="134"/>
      </rPr>
      <t>新能源车销量</t>
    </r>
  </si>
  <si>
    <r>
      <rPr>
        <b/>
        <sz val="9"/>
        <color rgb="FF000000"/>
        <rFont val="楷体"/>
        <charset val="134"/>
      </rPr>
      <t>汽车销量</t>
    </r>
  </si>
  <si>
    <r>
      <rPr>
        <b/>
        <sz val="9"/>
        <color rgb="FF000000"/>
        <rFont val="楷体"/>
        <charset val="134"/>
      </rPr>
      <t>新能源汽车渗透率</t>
    </r>
  </si>
  <si>
    <r>
      <rPr>
        <b/>
        <sz val="9"/>
        <color rgb="FF000000"/>
        <rFont val="楷体"/>
        <charset val="134"/>
      </rPr>
      <t>万辆</t>
    </r>
  </si>
  <si>
    <r>
      <rPr>
        <b/>
        <sz val="9"/>
        <color rgb="FF000000"/>
        <rFont val="楷体"/>
        <charset val="134"/>
      </rPr>
      <t>当月销量</t>
    </r>
  </si>
  <si>
    <r>
      <rPr>
        <b/>
        <sz val="9"/>
        <color rgb="FF000000"/>
        <rFont val="楷体"/>
        <charset val="134"/>
      </rPr>
      <t>同比</t>
    </r>
  </si>
  <si>
    <r>
      <rPr>
        <b/>
        <sz val="9"/>
        <color rgb="FF000000"/>
        <rFont val="楷体"/>
        <charset val="134"/>
      </rPr>
      <t>环比</t>
    </r>
  </si>
  <si>
    <r>
      <rPr>
        <b/>
        <sz val="9"/>
        <color rgb="FF000000"/>
        <rFont val="楷体"/>
        <charset val="134"/>
      </rPr>
      <t>累计销量</t>
    </r>
  </si>
  <si>
    <r>
      <rPr>
        <b/>
        <sz val="9"/>
        <color rgb="FF000000"/>
        <rFont val="楷体"/>
        <charset val="134"/>
      </rPr>
      <t>月度总销量</t>
    </r>
  </si>
  <si>
    <r>
      <rPr>
        <b/>
        <sz val="9"/>
        <color rgb="FF000000"/>
        <rFont val="楷体"/>
        <charset val="134"/>
      </rPr>
      <t>累计总销量</t>
    </r>
  </si>
  <si>
    <r>
      <rPr>
        <b/>
        <sz val="9"/>
        <color rgb="FF000000"/>
        <rFont val="楷体"/>
        <charset val="134"/>
      </rPr>
      <t>渗透率</t>
    </r>
  </si>
  <si>
    <r>
      <rPr>
        <b/>
        <sz val="9"/>
        <color rgb="FF000000"/>
        <rFont val="楷体"/>
        <charset val="134"/>
      </rPr>
      <t>累计渗透率</t>
    </r>
  </si>
  <si>
    <r>
      <rPr>
        <b/>
        <sz val="11"/>
        <color rgb="FFFFFFFF"/>
        <rFont val="楷体_GB2312"/>
        <charset val="134"/>
      </rPr>
      <t>欧洲十国合计</t>
    </r>
  </si>
  <si>
    <r>
      <rPr>
        <b/>
        <sz val="11"/>
        <color rgb="FFFFFFFF"/>
        <rFont val="楷体_GB2312"/>
        <charset val="134"/>
      </rPr>
      <t>瑞典</t>
    </r>
  </si>
  <si>
    <r>
      <rPr>
        <b/>
        <sz val="11"/>
        <color rgb="FFFFFFFF"/>
        <rFont val="楷体_GB2312"/>
        <charset val="134"/>
      </rPr>
      <t>德国</t>
    </r>
  </si>
  <si>
    <r>
      <rPr>
        <b/>
        <sz val="11"/>
        <color rgb="FFFFFFFF"/>
        <rFont val="楷体_GB2312"/>
        <charset val="134"/>
      </rPr>
      <t>瑞士</t>
    </r>
  </si>
  <si>
    <r>
      <rPr>
        <b/>
        <sz val="11"/>
        <color rgb="FFFFFFFF"/>
        <rFont val="楷体_GB2312"/>
        <charset val="134"/>
      </rPr>
      <t>丹麦</t>
    </r>
  </si>
  <si>
    <r>
      <rPr>
        <b/>
        <sz val="10"/>
        <color rgb="FF000000"/>
        <rFont val="楷体_GB2312"/>
        <charset val="134"/>
      </rPr>
      <t>新能源车产量</t>
    </r>
  </si>
  <si>
    <r>
      <rPr>
        <b/>
        <sz val="11"/>
        <color rgb="FF000000"/>
        <rFont val="楷体_GB2312"/>
        <charset val="134"/>
      </rPr>
      <t>产量同比</t>
    </r>
  </si>
  <si>
    <r>
      <rPr>
        <b/>
        <sz val="11"/>
        <color rgb="FF000000"/>
        <rFont val="楷体_GB2312"/>
        <charset val="134"/>
      </rPr>
      <t>产量环比</t>
    </r>
  </si>
  <si>
    <r>
      <rPr>
        <b/>
        <sz val="10"/>
        <color rgb="FF000000"/>
        <rFont val="楷体_GB2312"/>
        <charset val="134"/>
      </rPr>
      <t>万辆</t>
    </r>
  </si>
  <si>
    <r>
      <rPr>
        <b/>
        <sz val="10"/>
        <color rgb="FF000000"/>
        <rFont val="Arial"/>
        <charset val="134"/>
      </rPr>
      <t>1</t>
    </r>
    <r>
      <rPr>
        <b/>
        <sz val="10"/>
        <color rgb="FF000000"/>
        <rFont val="楷体_GB2312"/>
        <charset val="134"/>
      </rPr>
      <t>月</t>
    </r>
  </si>
  <si>
    <r>
      <rPr>
        <b/>
        <sz val="10"/>
        <color rgb="FF000000"/>
        <rFont val="Arial"/>
        <charset val="134"/>
      </rPr>
      <t>2</t>
    </r>
    <r>
      <rPr>
        <b/>
        <sz val="10"/>
        <color rgb="FF000000"/>
        <rFont val="楷体_GB2312"/>
        <charset val="134"/>
      </rPr>
      <t>月</t>
    </r>
  </si>
  <si>
    <r>
      <rPr>
        <b/>
        <sz val="10"/>
        <color rgb="FF000000"/>
        <rFont val="Arial"/>
        <charset val="134"/>
      </rPr>
      <t>3</t>
    </r>
    <r>
      <rPr>
        <b/>
        <sz val="10"/>
        <color rgb="FF000000"/>
        <rFont val="楷体_GB2312"/>
        <charset val="134"/>
      </rPr>
      <t>月</t>
    </r>
  </si>
  <si>
    <r>
      <rPr>
        <b/>
        <sz val="10"/>
        <color rgb="FF000000"/>
        <rFont val="Arial"/>
        <charset val="134"/>
      </rPr>
      <t>4</t>
    </r>
    <r>
      <rPr>
        <b/>
        <sz val="10"/>
        <color rgb="FF000000"/>
        <rFont val="楷体_GB2312"/>
        <charset val="134"/>
      </rPr>
      <t>月</t>
    </r>
  </si>
  <si>
    <r>
      <rPr>
        <b/>
        <sz val="10"/>
        <color rgb="FF000000"/>
        <rFont val="Arial"/>
        <charset val="134"/>
      </rPr>
      <t>5</t>
    </r>
    <r>
      <rPr>
        <b/>
        <sz val="10"/>
        <color rgb="FF000000"/>
        <rFont val="楷体_GB2312"/>
        <charset val="134"/>
      </rPr>
      <t>月</t>
    </r>
  </si>
  <si>
    <r>
      <rPr>
        <b/>
        <sz val="10"/>
        <color rgb="FF000000"/>
        <rFont val="Arial"/>
        <charset val="134"/>
      </rPr>
      <t>6</t>
    </r>
    <r>
      <rPr>
        <b/>
        <sz val="10"/>
        <color rgb="FF000000"/>
        <rFont val="楷体_GB2312"/>
        <charset val="134"/>
      </rPr>
      <t>月</t>
    </r>
  </si>
  <si>
    <r>
      <rPr>
        <b/>
        <sz val="10"/>
        <color rgb="FF000000"/>
        <rFont val="Arial"/>
        <charset val="134"/>
      </rPr>
      <t>7</t>
    </r>
    <r>
      <rPr>
        <b/>
        <sz val="10"/>
        <color rgb="FF000000"/>
        <rFont val="楷体_GB2312"/>
        <charset val="134"/>
      </rPr>
      <t>月</t>
    </r>
  </si>
  <si>
    <r>
      <rPr>
        <b/>
        <sz val="10"/>
        <color rgb="FF000000"/>
        <rFont val="Arial"/>
        <charset val="134"/>
      </rPr>
      <t>8</t>
    </r>
    <r>
      <rPr>
        <b/>
        <sz val="10"/>
        <color rgb="FF000000"/>
        <rFont val="楷体_GB2312"/>
        <charset val="134"/>
      </rPr>
      <t>月</t>
    </r>
  </si>
  <si>
    <r>
      <rPr>
        <b/>
        <sz val="10"/>
        <color rgb="FF000000"/>
        <rFont val="Arial"/>
        <charset val="134"/>
      </rPr>
      <t>9</t>
    </r>
    <r>
      <rPr>
        <b/>
        <sz val="10"/>
        <color rgb="FF000000"/>
        <rFont val="楷体_GB2312"/>
        <charset val="134"/>
      </rPr>
      <t>月</t>
    </r>
  </si>
  <si>
    <r>
      <rPr>
        <b/>
        <sz val="10"/>
        <color rgb="FF000000"/>
        <rFont val="Arial"/>
        <charset val="134"/>
      </rPr>
      <t>10</t>
    </r>
    <r>
      <rPr>
        <b/>
        <sz val="10"/>
        <color rgb="FF000000"/>
        <rFont val="楷体_GB2312"/>
        <charset val="134"/>
      </rPr>
      <t>月</t>
    </r>
  </si>
  <si>
    <r>
      <rPr>
        <b/>
        <sz val="10"/>
        <color rgb="FF000000"/>
        <rFont val="Arial"/>
        <charset val="134"/>
      </rPr>
      <t>11</t>
    </r>
    <r>
      <rPr>
        <b/>
        <sz val="10"/>
        <color rgb="FF000000"/>
        <rFont val="楷体_GB2312"/>
        <charset val="134"/>
      </rPr>
      <t>月</t>
    </r>
  </si>
  <si>
    <r>
      <rPr>
        <b/>
        <sz val="10"/>
        <color rgb="FF000000"/>
        <rFont val="Arial"/>
        <charset val="134"/>
      </rPr>
      <t>12</t>
    </r>
    <r>
      <rPr>
        <b/>
        <sz val="10"/>
        <color rgb="FF000000"/>
        <rFont val="楷体_GB2312"/>
        <charset val="134"/>
      </rPr>
      <t>月</t>
    </r>
  </si>
  <si>
    <r>
      <rPr>
        <b/>
        <sz val="10"/>
        <color rgb="FF000000"/>
        <rFont val="楷体_GB2312"/>
        <charset val="134"/>
      </rPr>
      <t>年</t>
    </r>
  </si>
  <si>
    <r>
      <rPr>
        <b/>
        <sz val="10"/>
        <color rgb="FF000000"/>
        <rFont val="Arial"/>
        <charset val="134"/>
      </rPr>
      <t>15</t>
    </r>
    <r>
      <rPr>
        <b/>
        <sz val="10"/>
        <color rgb="FF000000"/>
        <rFont val="楷体_GB2312"/>
        <charset val="134"/>
      </rPr>
      <t>年</t>
    </r>
  </si>
  <si>
    <r>
      <rPr>
        <b/>
        <sz val="10"/>
        <color rgb="FF000000"/>
        <rFont val="楷体_GB2312"/>
        <charset val="134"/>
      </rPr>
      <t>纯电动</t>
    </r>
  </si>
  <si>
    <r>
      <rPr>
        <b/>
        <sz val="10"/>
        <color rgb="FF000000"/>
        <rFont val="楷体_GB2312"/>
        <charset val="134"/>
      </rPr>
      <t>插电混动</t>
    </r>
  </si>
  <si>
    <r>
      <rPr>
        <b/>
        <sz val="10"/>
        <color rgb="FF000000"/>
        <rFont val="楷体_GB2312"/>
        <charset val="134"/>
      </rPr>
      <t>合计</t>
    </r>
  </si>
  <si>
    <r>
      <rPr>
        <b/>
        <sz val="10"/>
        <color rgb="FF000000"/>
        <rFont val="Arial"/>
        <charset val="134"/>
      </rPr>
      <t>16</t>
    </r>
    <r>
      <rPr>
        <b/>
        <sz val="10"/>
        <color rgb="FF000000"/>
        <rFont val="楷体_GB2312"/>
        <charset val="134"/>
      </rPr>
      <t>年</t>
    </r>
  </si>
  <si>
    <r>
      <rPr>
        <b/>
        <sz val="10"/>
        <color rgb="FF000000"/>
        <rFont val="Arial"/>
        <charset val="134"/>
      </rPr>
      <t>17</t>
    </r>
    <r>
      <rPr>
        <b/>
        <sz val="10"/>
        <color rgb="FF000000"/>
        <rFont val="楷体_GB2312"/>
        <charset val="134"/>
      </rPr>
      <t>年</t>
    </r>
  </si>
  <si>
    <r>
      <rPr>
        <b/>
        <sz val="10"/>
        <color rgb="FF000000"/>
        <rFont val="Arial"/>
        <charset val="134"/>
      </rPr>
      <t>18</t>
    </r>
    <r>
      <rPr>
        <b/>
        <sz val="10"/>
        <color rgb="FF000000"/>
        <rFont val="楷体_GB2312"/>
        <charset val="134"/>
      </rPr>
      <t>年</t>
    </r>
  </si>
  <si>
    <t>资料来源：中汽协</t>
  </si>
  <si>
    <r>
      <rPr>
        <b/>
        <sz val="11"/>
        <rFont val="楷体_GB2312"/>
        <charset val="134"/>
      </rPr>
      <t>纯电动乘用车销量</t>
    </r>
  </si>
  <si>
    <r>
      <rPr>
        <b/>
        <sz val="11"/>
        <rFont val="楷体_GB2312"/>
        <charset val="134"/>
      </rPr>
      <t>插电混动乘用车销量</t>
    </r>
  </si>
  <si>
    <r>
      <rPr>
        <b/>
        <sz val="11"/>
        <rFont val="楷体_GB2312"/>
        <charset val="134"/>
      </rPr>
      <t>燃料电池汽车销量</t>
    </r>
  </si>
  <si>
    <r>
      <rPr>
        <b/>
        <sz val="11"/>
        <rFont val="楷体_GB2312"/>
        <charset val="134"/>
      </rPr>
      <t>新能源商用车销量</t>
    </r>
  </si>
  <si>
    <r>
      <rPr>
        <b/>
        <sz val="11"/>
        <rFont val="楷体_GB2312"/>
        <charset val="134"/>
      </rPr>
      <t>总销量</t>
    </r>
  </si>
  <si>
    <r>
      <rPr>
        <b/>
        <sz val="11"/>
        <rFont val="楷体_GB2312"/>
        <charset val="134"/>
      </rPr>
      <t>总销量同比增速</t>
    </r>
  </si>
  <si>
    <r>
      <rPr>
        <b/>
        <sz val="11"/>
        <rFont val="楷体_GB2312"/>
        <charset val="134"/>
      </rPr>
      <t>总销量环比增速</t>
    </r>
  </si>
  <si>
    <r>
      <rPr>
        <b/>
        <sz val="11"/>
        <rFont val="楷体_GB2312"/>
        <charset val="134"/>
      </rPr>
      <t>当年累计总销量</t>
    </r>
  </si>
  <si>
    <r>
      <rPr>
        <b/>
        <sz val="11"/>
        <rFont val="楷体_GB2312"/>
        <charset val="134"/>
      </rPr>
      <t>当年累计总销量同比</t>
    </r>
  </si>
  <si>
    <r>
      <rPr>
        <b/>
        <sz val="11"/>
        <rFont val="楷体_GB2312"/>
        <charset val="134"/>
      </rPr>
      <t>纯电动乘用车产量</t>
    </r>
  </si>
  <si>
    <r>
      <rPr>
        <b/>
        <sz val="11"/>
        <rFont val="楷体_GB2312"/>
        <charset val="134"/>
      </rPr>
      <t>插电混动乘用车产量</t>
    </r>
  </si>
  <si>
    <r>
      <rPr>
        <b/>
        <sz val="11"/>
        <rFont val="楷体_GB2312"/>
        <charset val="134"/>
      </rPr>
      <t>新能源商用车产量</t>
    </r>
  </si>
  <si>
    <r>
      <rPr>
        <b/>
        <sz val="11"/>
        <rFont val="楷体_GB2312"/>
        <charset val="134"/>
      </rPr>
      <t>总产量</t>
    </r>
  </si>
  <si>
    <r>
      <rPr>
        <b/>
        <sz val="11"/>
        <rFont val="楷体_GB2312"/>
        <charset val="134"/>
      </rPr>
      <t>总产量同比增速</t>
    </r>
  </si>
  <si>
    <r>
      <rPr>
        <b/>
        <sz val="11"/>
        <rFont val="楷体_GB2312"/>
        <charset val="134"/>
      </rPr>
      <t>总产量环比增速</t>
    </r>
  </si>
  <si>
    <r>
      <rPr>
        <b/>
        <sz val="11"/>
        <rFont val="楷体_GB2312"/>
        <charset val="134"/>
      </rPr>
      <t>当年累计总产量</t>
    </r>
  </si>
  <si>
    <r>
      <rPr>
        <b/>
        <sz val="11"/>
        <rFont val="楷体_GB2312"/>
        <charset val="134"/>
      </rPr>
      <t>当年累计总产量同比</t>
    </r>
  </si>
  <si>
    <r>
      <rPr>
        <b/>
        <sz val="10"/>
        <color rgb="FF000000"/>
        <rFont val="Arial"/>
        <charset val="134"/>
      </rPr>
      <t>19</t>
    </r>
    <r>
      <rPr>
        <b/>
        <sz val="10"/>
        <color rgb="FF000000"/>
        <rFont val="楷体_GB2312"/>
        <charset val="134"/>
      </rPr>
      <t>年</t>
    </r>
  </si>
  <si>
    <r>
      <rPr>
        <b/>
        <sz val="10"/>
        <color rgb="FF000000"/>
        <rFont val="Arial"/>
        <charset val="134"/>
      </rPr>
      <t>20</t>
    </r>
    <r>
      <rPr>
        <b/>
        <sz val="10"/>
        <color rgb="FF000000"/>
        <rFont val="楷体_GB2312"/>
        <charset val="134"/>
      </rPr>
      <t>年</t>
    </r>
  </si>
  <si>
    <r>
      <rPr>
        <b/>
        <sz val="10"/>
        <color rgb="FF000000"/>
        <rFont val="Arial"/>
        <charset val="134"/>
      </rPr>
      <t>21</t>
    </r>
    <r>
      <rPr>
        <b/>
        <sz val="10"/>
        <color rgb="FF000000"/>
        <rFont val="楷体_GB2312"/>
        <charset val="134"/>
      </rPr>
      <t>年</t>
    </r>
  </si>
  <si>
    <r>
      <rPr>
        <b/>
        <sz val="10"/>
        <color rgb="FF000000"/>
        <rFont val="Arial"/>
        <charset val="134"/>
      </rPr>
      <t>22</t>
    </r>
    <r>
      <rPr>
        <b/>
        <sz val="10"/>
        <color rgb="FF000000"/>
        <rFont val="楷体_GB2312"/>
        <charset val="134"/>
      </rPr>
      <t>年</t>
    </r>
  </si>
  <si>
    <r>
      <rPr>
        <b/>
        <sz val="10"/>
        <color rgb="FF000000"/>
        <rFont val="Arial"/>
        <charset val="134"/>
      </rPr>
      <t>23</t>
    </r>
    <r>
      <rPr>
        <b/>
        <sz val="10"/>
        <color rgb="FF000000"/>
        <rFont val="楷体"/>
        <charset val="134"/>
      </rPr>
      <t>年</t>
    </r>
  </si>
  <si>
    <r>
      <rPr>
        <b/>
        <sz val="10"/>
        <color rgb="FF000000"/>
        <rFont val="Arial"/>
        <charset val="134"/>
      </rPr>
      <t>24</t>
    </r>
    <r>
      <rPr>
        <b/>
        <sz val="10"/>
        <color rgb="FF000000"/>
        <rFont val="楷体"/>
        <charset val="134"/>
      </rPr>
      <t>年</t>
    </r>
  </si>
  <si>
    <r>
      <rPr>
        <b/>
        <sz val="10"/>
        <color rgb="FF000000"/>
        <rFont val="楷体_GB2312"/>
        <charset val="134"/>
      </rPr>
      <t>新能源车销量</t>
    </r>
  </si>
  <si>
    <r>
      <rPr>
        <b/>
        <sz val="11"/>
        <color rgb="FF000000"/>
        <rFont val="楷体_GB2312"/>
        <charset val="134"/>
      </rPr>
      <t>销量同比</t>
    </r>
  </si>
  <si>
    <r>
      <rPr>
        <b/>
        <sz val="11"/>
        <color rgb="FF000000"/>
        <rFont val="楷体_GB2312"/>
        <charset val="134"/>
      </rPr>
      <t>销量环比</t>
    </r>
  </si>
  <si>
    <r>
      <rPr>
        <b/>
        <sz val="10"/>
        <color rgb="FF000000"/>
        <rFont val="楷体_GB2312"/>
        <charset val="134"/>
      </rPr>
      <t>分车型新能源车产量</t>
    </r>
  </si>
  <si>
    <r>
      <rPr>
        <b/>
        <sz val="10"/>
        <color rgb="FF000000"/>
        <rFont val="楷体_GB2312"/>
        <charset val="134"/>
      </rPr>
      <t>分车型新能源车产量同比</t>
    </r>
  </si>
  <si>
    <r>
      <rPr>
        <b/>
        <sz val="10"/>
        <color rgb="FF000000"/>
        <rFont val="楷体_GB2312"/>
        <charset val="134"/>
      </rPr>
      <t>分车型新能源车产量环比</t>
    </r>
  </si>
  <si>
    <r>
      <rPr>
        <b/>
        <sz val="10"/>
        <color rgb="FF000000"/>
        <rFont val="楷体_GB2312"/>
        <charset val="134"/>
      </rPr>
      <t>辆</t>
    </r>
  </si>
  <si>
    <r>
      <rPr>
        <b/>
        <sz val="10"/>
        <color rgb="FF000000"/>
        <rFont val="楷体_GB2312"/>
        <charset val="134"/>
      </rPr>
      <t>乘用车</t>
    </r>
  </si>
  <si>
    <r>
      <rPr>
        <b/>
        <sz val="10"/>
        <color rgb="FF000000"/>
        <rFont val="楷体_GB2312"/>
        <charset val="134"/>
      </rPr>
      <t>商用车</t>
    </r>
  </si>
  <si>
    <r>
      <rPr>
        <b/>
        <sz val="10"/>
        <color rgb="FF000000"/>
        <rFont val="Arial"/>
        <charset val="134"/>
      </rPr>
      <t>17</t>
    </r>
    <r>
      <rPr>
        <b/>
        <sz val="10"/>
        <color rgb="FF000000"/>
        <rFont val="楷体_GB2312"/>
        <charset val="134"/>
      </rPr>
      <t>年合计</t>
    </r>
  </si>
  <si>
    <r>
      <rPr>
        <b/>
        <sz val="10"/>
        <color rgb="FF000000"/>
        <rFont val="Arial"/>
        <charset val="134"/>
      </rPr>
      <t>18</t>
    </r>
    <r>
      <rPr>
        <b/>
        <sz val="10"/>
        <color rgb="FF000000"/>
        <rFont val="楷体_GB2312"/>
        <charset val="134"/>
      </rPr>
      <t>年合计</t>
    </r>
  </si>
  <si>
    <r>
      <rPr>
        <b/>
        <sz val="10"/>
        <color theme="1"/>
        <rFont val="楷体_GB2312"/>
        <charset val="134"/>
      </rPr>
      <t>合计</t>
    </r>
  </si>
  <si>
    <r>
      <rPr>
        <b/>
        <sz val="10"/>
        <color rgb="FFFF0000"/>
        <rFont val="楷体_GB2312"/>
        <charset val="134"/>
      </rPr>
      <t>合计</t>
    </r>
  </si>
  <si>
    <r>
      <rPr>
        <b/>
        <sz val="10"/>
        <color rgb="FF000000"/>
        <rFont val="Arial"/>
        <charset val="134"/>
      </rPr>
      <t>19</t>
    </r>
    <r>
      <rPr>
        <b/>
        <sz val="10"/>
        <color rgb="FF000000"/>
        <rFont val="楷体_GB2312"/>
        <charset val="134"/>
      </rPr>
      <t>年合计</t>
    </r>
  </si>
  <si>
    <r>
      <rPr>
        <b/>
        <sz val="10"/>
        <color rgb="FF000000"/>
        <rFont val="Arial"/>
        <charset val="134"/>
      </rPr>
      <t>20</t>
    </r>
    <r>
      <rPr>
        <b/>
        <sz val="10"/>
        <color rgb="FF000000"/>
        <rFont val="楷体_GB2312"/>
        <charset val="134"/>
      </rPr>
      <t>年合计</t>
    </r>
  </si>
  <si>
    <r>
      <rPr>
        <b/>
        <sz val="10"/>
        <color rgb="FF000000"/>
        <rFont val="Arial"/>
        <charset val="134"/>
      </rPr>
      <t>21</t>
    </r>
    <r>
      <rPr>
        <b/>
        <sz val="10"/>
        <color rgb="FF000000"/>
        <rFont val="楷体_GB2312"/>
        <charset val="134"/>
      </rPr>
      <t>年合计</t>
    </r>
  </si>
  <si>
    <r>
      <rPr>
        <sz val="10"/>
        <color rgb="FF000000"/>
        <rFont val="Arial"/>
        <charset val="134"/>
      </rPr>
      <t>6</t>
    </r>
    <r>
      <rPr>
        <sz val="10"/>
        <color rgb="FF000000"/>
        <rFont val="楷体_GB2312"/>
        <charset val="134"/>
      </rPr>
      <t>月开始不公布新能源商用车数据</t>
    </r>
  </si>
  <si>
    <r>
      <rPr>
        <b/>
        <sz val="10"/>
        <color rgb="FF000000"/>
        <rFont val="Arial"/>
        <charset val="134"/>
      </rPr>
      <t>22</t>
    </r>
    <r>
      <rPr>
        <b/>
        <sz val="10"/>
        <color rgb="FF000000"/>
        <rFont val="楷体_GB2312"/>
        <charset val="134"/>
      </rPr>
      <t>年合计</t>
    </r>
  </si>
  <si>
    <r>
      <rPr>
        <b/>
        <sz val="10"/>
        <color rgb="FF000000"/>
        <rFont val="楷体_GB2312"/>
        <charset val="134"/>
      </rPr>
      <t>分车型新能源车销量</t>
    </r>
  </si>
  <si>
    <r>
      <rPr>
        <b/>
        <sz val="10"/>
        <color rgb="FF000000"/>
        <rFont val="楷体_GB2312"/>
        <charset val="134"/>
      </rPr>
      <t>分车型新能源车销量同比</t>
    </r>
  </si>
  <si>
    <r>
      <rPr>
        <b/>
        <sz val="10"/>
        <color rgb="FF000000"/>
        <rFont val="楷体_GB2312"/>
        <charset val="134"/>
      </rPr>
      <t>分车型新能源车销量环比</t>
    </r>
  </si>
  <si>
    <t>资料来源：乘联会</t>
  </si>
  <si>
    <r>
      <rPr>
        <b/>
        <sz val="11"/>
        <color rgb="FFFFFFFF"/>
        <rFont val="楷体_GB2312"/>
        <charset val="134"/>
      </rPr>
      <t>零售</t>
    </r>
  </si>
  <si>
    <r>
      <rPr>
        <b/>
        <sz val="11"/>
        <color rgb="FFFFFFFF"/>
        <rFont val="楷体_GB2312"/>
        <charset val="134"/>
      </rPr>
      <t>批发</t>
    </r>
  </si>
  <si>
    <r>
      <rPr>
        <b/>
        <sz val="11"/>
        <color rgb="FFFFFFFF"/>
        <rFont val="楷体_GB2312"/>
        <charset val="134"/>
      </rPr>
      <t>产量</t>
    </r>
  </si>
  <si>
    <r>
      <rPr>
        <b/>
        <sz val="11"/>
        <color rgb="FFFFFFFF"/>
        <rFont val="楷体_GB2312"/>
        <charset val="134"/>
      </rPr>
      <t>零售量</t>
    </r>
  </si>
  <si>
    <r>
      <rPr>
        <b/>
        <sz val="11"/>
        <color rgb="FFFFFFFF"/>
        <rFont val="楷体_GB2312"/>
        <charset val="134"/>
      </rPr>
      <t>零售渗透率</t>
    </r>
  </si>
  <si>
    <r>
      <rPr>
        <b/>
        <sz val="11"/>
        <color rgb="FFFFFFFF"/>
        <rFont val="楷体_GB2312"/>
        <charset val="134"/>
      </rPr>
      <t>批发量</t>
    </r>
  </si>
  <si>
    <r>
      <rPr>
        <b/>
        <sz val="11"/>
        <color rgb="FFFFFFFF"/>
        <rFont val="楷体_GB2312"/>
        <charset val="134"/>
      </rPr>
      <t>厂商库存</t>
    </r>
  </si>
  <si>
    <r>
      <rPr>
        <b/>
        <sz val="11"/>
        <color rgb="FFFFFFFF"/>
        <rFont val="楷体_GB2312"/>
        <charset val="134"/>
      </rPr>
      <t>渠道厂库存</t>
    </r>
  </si>
  <si>
    <r>
      <rPr>
        <b/>
        <sz val="11"/>
        <color rgb="FF000000"/>
        <rFont val="楷体_GB2312"/>
        <charset val="134"/>
      </rPr>
      <t>万辆</t>
    </r>
  </si>
  <si>
    <r>
      <rPr>
        <b/>
        <sz val="11"/>
        <color rgb="FF000000"/>
        <rFont val="楷体_GB2312"/>
        <charset val="134"/>
      </rPr>
      <t>纯电动乘用车产量</t>
    </r>
  </si>
  <si>
    <r>
      <rPr>
        <b/>
        <sz val="11"/>
        <color rgb="FF000000"/>
        <rFont val="楷体_GB2312"/>
        <charset val="134"/>
      </rPr>
      <t>插电混动乘用车产量</t>
    </r>
  </si>
  <si>
    <r>
      <rPr>
        <b/>
        <sz val="11"/>
        <color rgb="FF000000"/>
        <rFont val="楷体_GB2312"/>
        <charset val="134"/>
      </rPr>
      <t>新能源乘用车总产量</t>
    </r>
  </si>
  <si>
    <r>
      <rPr>
        <b/>
        <sz val="11"/>
        <color rgb="FF000000"/>
        <rFont val="楷体_GB2312"/>
        <charset val="134"/>
      </rPr>
      <t>总产量同比</t>
    </r>
  </si>
  <si>
    <r>
      <rPr>
        <b/>
        <sz val="11"/>
        <color rgb="FF000000"/>
        <rFont val="楷体_GB2312"/>
        <charset val="134"/>
      </rPr>
      <t>总产量环比</t>
    </r>
  </si>
  <si>
    <r>
      <rPr>
        <b/>
        <sz val="11"/>
        <color rgb="FF000000"/>
        <rFont val="楷体_GB2312"/>
        <charset val="134"/>
      </rPr>
      <t>当年累计总产量</t>
    </r>
  </si>
  <si>
    <r>
      <rPr>
        <b/>
        <sz val="11"/>
        <color rgb="FF000000"/>
        <rFont val="楷体_GB2312"/>
        <charset val="134"/>
      </rPr>
      <t>当年累计总产量同比</t>
    </r>
  </si>
  <si>
    <r>
      <rPr>
        <b/>
        <sz val="11"/>
        <color rgb="FF000000"/>
        <rFont val="楷体_GB2312"/>
        <charset val="134"/>
      </rPr>
      <t>纯电动乘用车销量</t>
    </r>
  </si>
  <si>
    <r>
      <rPr>
        <b/>
        <sz val="11"/>
        <color rgb="FF000000"/>
        <rFont val="楷体_GB2312"/>
        <charset val="134"/>
      </rPr>
      <t>插电混动乘用车销量</t>
    </r>
  </si>
  <si>
    <r>
      <rPr>
        <b/>
        <sz val="11"/>
        <color rgb="FF000000"/>
        <rFont val="楷体_GB2312"/>
        <charset val="134"/>
      </rPr>
      <t>新能源乘用车总销量</t>
    </r>
  </si>
  <si>
    <r>
      <rPr>
        <b/>
        <sz val="11"/>
        <color rgb="FF000000"/>
        <rFont val="楷体_GB2312"/>
        <charset val="134"/>
      </rPr>
      <t>总销量同比</t>
    </r>
  </si>
  <si>
    <r>
      <rPr>
        <b/>
        <sz val="11"/>
        <color rgb="FF000000"/>
        <rFont val="楷体_GB2312"/>
        <charset val="134"/>
      </rPr>
      <t>总销量环比</t>
    </r>
  </si>
  <si>
    <r>
      <rPr>
        <b/>
        <sz val="11"/>
        <color rgb="FF000000"/>
        <rFont val="楷体_GB2312"/>
        <charset val="134"/>
      </rPr>
      <t>当年累计总销量</t>
    </r>
  </si>
  <si>
    <r>
      <rPr>
        <b/>
        <sz val="11"/>
        <color rgb="FF000000"/>
        <rFont val="楷体_GB2312"/>
        <charset val="134"/>
      </rPr>
      <t>当年累计总销量同比</t>
    </r>
  </si>
  <si>
    <r>
      <rPr>
        <b/>
        <sz val="11"/>
        <color rgb="FF000000"/>
        <rFont val="楷体_GB2312"/>
        <charset val="134"/>
      </rPr>
      <t>当月乘用车总销量</t>
    </r>
  </si>
  <si>
    <r>
      <rPr>
        <b/>
        <sz val="11"/>
        <color rgb="FF000000"/>
        <rFont val="楷体_GB2312"/>
        <charset val="134"/>
      </rPr>
      <t>乘用车累计总销量</t>
    </r>
  </si>
  <si>
    <r>
      <rPr>
        <b/>
        <sz val="11"/>
        <color rgb="FF000000"/>
        <rFont val="楷体_GB2312"/>
        <charset val="134"/>
      </rPr>
      <t>当月渗透率</t>
    </r>
  </si>
  <si>
    <r>
      <rPr>
        <b/>
        <sz val="11"/>
        <color rgb="FF000000"/>
        <rFont val="楷体_GB2312"/>
        <charset val="134"/>
      </rPr>
      <t>当月渗透率环比</t>
    </r>
  </si>
  <si>
    <r>
      <rPr>
        <b/>
        <sz val="11"/>
        <color rgb="FF000000"/>
        <rFont val="楷体_GB2312"/>
        <charset val="134"/>
      </rPr>
      <t>累计渗透率</t>
    </r>
  </si>
  <si>
    <r>
      <rPr>
        <b/>
        <sz val="11"/>
        <color rgb="FF000000"/>
        <rFont val="楷体_GB2312"/>
        <charset val="134"/>
      </rPr>
      <t>纯电动乘用车库存</t>
    </r>
  </si>
  <si>
    <r>
      <rPr>
        <b/>
        <sz val="11"/>
        <color rgb="FF000000"/>
        <rFont val="楷体_GB2312"/>
        <charset val="134"/>
      </rPr>
      <t>插电混动乘用车库存</t>
    </r>
  </si>
  <si>
    <r>
      <rPr>
        <b/>
        <sz val="11"/>
        <color rgb="FF000000"/>
        <rFont val="楷体_GB2312"/>
        <charset val="134"/>
      </rPr>
      <t>新能源乘用车总库存</t>
    </r>
  </si>
  <si>
    <r>
      <rPr>
        <b/>
        <sz val="11"/>
        <color rgb="FF000000"/>
        <rFont val="楷体_GB2312"/>
        <charset val="134"/>
      </rPr>
      <t>总库存环比</t>
    </r>
  </si>
  <si>
    <r>
      <rPr>
        <b/>
        <sz val="11"/>
        <color rgb="FF000000"/>
        <rFont val="楷体_GB2312"/>
        <charset val="134"/>
      </rPr>
      <t>当年累计总库存</t>
    </r>
  </si>
  <si>
    <r>
      <rPr>
        <b/>
        <sz val="11"/>
        <color rgb="FF000000"/>
        <rFont val="楷体_GB2312"/>
        <charset val="134"/>
      </rPr>
      <t>总库存同比</t>
    </r>
  </si>
  <si>
    <r>
      <rPr>
        <b/>
        <sz val="11"/>
        <color theme="1"/>
        <rFont val="楷体_GB2312"/>
        <charset val="134"/>
      </rPr>
      <t>总库存环比</t>
    </r>
  </si>
  <si>
    <t>当年累计总库存同比</t>
  </si>
  <si>
    <r>
      <rPr>
        <b/>
        <sz val="10"/>
        <color rgb="FF000000"/>
        <rFont val="Arial"/>
        <charset val="134"/>
      </rPr>
      <t>14</t>
    </r>
    <r>
      <rPr>
        <b/>
        <sz val="10"/>
        <color rgb="FF000000"/>
        <rFont val="楷体_GB2312"/>
        <charset val="134"/>
      </rPr>
      <t>年</t>
    </r>
  </si>
  <si>
    <r>
      <rPr>
        <b/>
        <sz val="10"/>
        <color rgb="FF000000"/>
        <rFont val="Arial"/>
        <charset val="134"/>
      </rPr>
      <t>23</t>
    </r>
    <r>
      <rPr>
        <b/>
        <sz val="10"/>
        <color rgb="FF000000"/>
        <rFont val="楷体_GB2312"/>
        <charset val="134"/>
      </rPr>
      <t>年</t>
    </r>
  </si>
  <si>
    <r>
      <rPr>
        <b/>
        <sz val="10"/>
        <color rgb="FF000000"/>
        <rFont val="Arial"/>
        <charset val="134"/>
      </rPr>
      <t>24</t>
    </r>
    <r>
      <rPr>
        <b/>
        <sz val="10"/>
        <color rgb="FF000000"/>
        <rFont val="楷体_GB2312"/>
        <charset val="134"/>
      </rPr>
      <t>年</t>
    </r>
  </si>
  <si>
    <r>
      <rPr>
        <b/>
        <sz val="10"/>
        <color rgb="FF000000"/>
        <rFont val="楷体_GB2312"/>
        <charset val="134"/>
      </rPr>
      <t>分车型新能源车销量同比变化</t>
    </r>
  </si>
  <si>
    <r>
      <rPr>
        <b/>
        <sz val="10"/>
        <rFont val="楷体_GB2312"/>
        <charset val="134"/>
      </rPr>
      <t>合计</t>
    </r>
  </si>
  <si>
    <r>
      <rPr>
        <b/>
        <sz val="10"/>
        <rFont val="楷体_GB2312"/>
        <charset val="134"/>
      </rPr>
      <t>插电混动</t>
    </r>
  </si>
  <si>
    <r>
      <rPr>
        <b/>
        <sz val="10"/>
        <color rgb="FF000000"/>
        <rFont val="楷体_GB2312"/>
        <charset val="134"/>
      </rPr>
      <t>分车型新能源车销量环比变化</t>
    </r>
  </si>
  <si>
    <t>乘用车</t>
  </si>
  <si>
    <r>
      <rPr>
        <b/>
        <sz val="11"/>
        <color rgb="FFFF0000"/>
        <rFont val="楷体_GB2312"/>
        <charset val="134"/>
      </rPr>
      <t>中国各车企新能源乘用车销量</t>
    </r>
    <r>
      <rPr>
        <b/>
        <sz val="11"/>
        <color rgb="FFFF0000"/>
        <rFont val="Arial"/>
        <charset val="134"/>
      </rPr>
      <t>(</t>
    </r>
    <r>
      <rPr>
        <b/>
        <sz val="11"/>
        <color rgb="FFFF0000"/>
        <rFont val="楷体_GB2312"/>
        <charset val="134"/>
      </rPr>
      <t>辆</t>
    </r>
    <r>
      <rPr>
        <b/>
        <sz val="11"/>
        <color rgb="FFFF0000"/>
        <rFont val="Arial"/>
        <charset val="134"/>
      </rPr>
      <t>)</t>
    </r>
  </si>
  <si>
    <r>
      <rPr>
        <b/>
        <sz val="11"/>
        <color rgb="FFFF0000"/>
        <rFont val="楷体_GB2312"/>
        <charset val="134"/>
      </rPr>
      <t>中国纯电动乘用车车企销量</t>
    </r>
    <r>
      <rPr>
        <b/>
        <sz val="11"/>
        <color rgb="FFFF0000"/>
        <rFont val="Arial"/>
        <charset val="134"/>
      </rPr>
      <t>(</t>
    </r>
    <r>
      <rPr>
        <b/>
        <sz val="11"/>
        <color rgb="FFFF0000"/>
        <rFont val="楷体_GB2312"/>
        <charset val="134"/>
      </rPr>
      <t>辆</t>
    </r>
    <r>
      <rPr>
        <b/>
        <sz val="11"/>
        <color rgb="FFFF0000"/>
        <rFont val="Arial"/>
        <charset val="134"/>
      </rPr>
      <t>)</t>
    </r>
  </si>
  <si>
    <r>
      <rPr>
        <b/>
        <sz val="11"/>
        <color rgb="FFFF0000"/>
        <rFont val="楷体_GB2312"/>
        <charset val="134"/>
      </rPr>
      <t>中国各插电混动车企乘用车销量</t>
    </r>
    <r>
      <rPr>
        <b/>
        <sz val="11"/>
        <color rgb="FFFF0000"/>
        <rFont val="Arial"/>
        <charset val="134"/>
      </rPr>
      <t>(</t>
    </r>
    <r>
      <rPr>
        <b/>
        <sz val="11"/>
        <color rgb="FFFF0000"/>
        <rFont val="楷体_GB2312"/>
        <charset val="134"/>
      </rPr>
      <t>辆</t>
    </r>
    <r>
      <rPr>
        <b/>
        <sz val="11"/>
        <color rgb="FFFF0000"/>
        <rFont val="Arial"/>
        <charset val="134"/>
      </rPr>
      <t>)</t>
    </r>
  </si>
  <si>
    <r>
      <rPr>
        <b/>
        <sz val="11"/>
        <color rgb="FF000000"/>
        <rFont val="楷体_GB2312"/>
        <charset val="134"/>
      </rPr>
      <t>车企</t>
    </r>
  </si>
  <si>
    <t>24年3月同比</t>
  </si>
  <si>
    <t>24年3月环比</t>
  </si>
  <si>
    <r>
      <rPr>
        <b/>
        <sz val="11"/>
        <color rgb="FF000000"/>
        <rFont val="Arial"/>
        <charset val="134"/>
      </rPr>
      <t>19</t>
    </r>
    <r>
      <rPr>
        <b/>
        <sz val="11"/>
        <color rgb="FF000000"/>
        <rFont val="楷体_GB2312"/>
        <charset val="134"/>
      </rPr>
      <t>年</t>
    </r>
  </si>
  <si>
    <r>
      <rPr>
        <b/>
        <sz val="11"/>
        <color rgb="FF000000"/>
        <rFont val="Arial"/>
        <charset val="134"/>
      </rPr>
      <t>20</t>
    </r>
    <r>
      <rPr>
        <b/>
        <sz val="11"/>
        <color rgb="FF000000"/>
        <rFont val="楷体_GB2312"/>
        <charset val="134"/>
      </rPr>
      <t>年</t>
    </r>
  </si>
  <si>
    <r>
      <rPr>
        <b/>
        <sz val="11"/>
        <color rgb="FF000000"/>
        <rFont val="Arial"/>
        <charset val="134"/>
      </rPr>
      <t>20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Q3</t>
    </r>
  </si>
  <si>
    <r>
      <rPr>
        <b/>
        <sz val="11"/>
        <color rgb="FF000000"/>
        <rFont val="Arial"/>
        <charset val="134"/>
      </rPr>
      <t>20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Q4</t>
    </r>
  </si>
  <si>
    <r>
      <rPr>
        <b/>
        <sz val="11"/>
        <color rgb="FF000000"/>
        <rFont val="Arial"/>
        <charset val="134"/>
      </rPr>
      <t>21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Q1</t>
    </r>
  </si>
  <si>
    <r>
      <rPr>
        <b/>
        <sz val="11"/>
        <color rgb="FF000000"/>
        <rFont val="Arial"/>
        <charset val="134"/>
      </rPr>
      <t>21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Q2</t>
    </r>
  </si>
  <si>
    <r>
      <rPr>
        <b/>
        <sz val="11"/>
        <color rgb="FF000000"/>
        <rFont val="Arial"/>
        <charset val="134"/>
      </rPr>
      <t>21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Q3</t>
    </r>
  </si>
  <si>
    <r>
      <rPr>
        <b/>
        <sz val="11"/>
        <color rgb="FF000000"/>
        <rFont val="Arial"/>
        <charset val="134"/>
      </rPr>
      <t>21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Q4</t>
    </r>
  </si>
  <si>
    <r>
      <rPr>
        <b/>
        <sz val="11"/>
        <color rgb="FF000000"/>
        <rFont val="Arial"/>
        <charset val="134"/>
      </rPr>
      <t>22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Q1</t>
    </r>
  </si>
  <si>
    <r>
      <rPr>
        <b/>
        <sz val="11"/>
        <color rgb="FF000000"/>
        <rFont val="Arial"/>
        <charset val="134"/>
      </rPr>
      <t>22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Q2</t>
    </r>
  </si>
  <si>
    <r>
      <rPr>
        <b/>
        <sz val="11"/>
        <color rgb="FF000000"/>
        <rFont val="Arial"/>
        <charset val="134"/>
      </rPr>
      <t>22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Q3</t>
    </r>
  </si>
  <si>
    <r>
      <rPr>
        <b/>
        <sz val="11"/>
        <color rgb="FF000000"/>
        <rFont val="Arial"/>
        <charset val="134"/>
      </rPr>
      <t>22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Q4</t>
    </r>
  </si>
  <si>
    <r>
      <rPr>
        <b/>
        <sz val="11"/>
        <color rgb="FF000000"/>
        <rFont val="Arial"/>
        <charset val="134"/>
      </rPr>
      <t>23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Q1</t>
    </r>
  </si>
  <si>
    <r>
      <rPr>
        <b/>
        <sz val="11"/>
        <color rgb="FF000000"/>
        <rFont val="Arial"/>
        <charset val="134"/>
      </rPr>
      <t>23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Q2</t>
    </r>
  </si>
  <si>
    <r>
      <rPr>
        <b/>
        <sz val="11"/>
        <color rgb="FF000000"/>
        <rFont val="Arial"/>
        <charset val="134"/>
      </rPr>
      <t>23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Q3</t>
    </r>
  </si>
  <si>
    <r>
      <rPr>
        <b/>
        <sz val="11"/>
        <color rgb="FF000000"/>
        <rFont val="Arial"/>
        <charset val="134"/>
      </rPr>
      <t>23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Q4</t>
    </r>
  </si>
  <si>
    <r>
      <rPr>
        <b/>
        <sz val="11"/>
        <color rgb="FF000000"/>
        <rFont val="Arial"/>
        <charset val="134"/>
      </rPr>
      <t>23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Q4</t>
    </r>
    <r>
      <rPr>
        <b/>
        <sz val="11"/>
        <color rgb="FF000000"/>
        <rFont val="楷体_GB2312"/>
        <charset val="134"/>
      </rPr>
      <t>同比</t>
    </r>
  </si>
  <si>
    <r>
      <rPr>
        <b/>
        <sz val="11"/>
        <color rgb="FF000000"/>
        <rFont val="Arial"/>
        <charset val="134"/>
      </rPr>
      <t>23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Q4</t>
    </r>
    <r>
      <rPr>
        <b/>
        <sz val="11"/>
        <color rgb="FF000000"/>
        <rFont val="楷体_GB2312"/>
        <charset val="134"/>
      </rPr>
      <t>环比</t>
    </r>
  </si>
  <si>
    <r>
      <rPr>
        <b/>
        <sz val="11"/>
        <color rgb="FF000000"/>
        <rFont val="Arial"/>
        <charset val="134"/>
      </rPr>
      <t>18</t>
    </r>
    <r>
      <rPr>
        <b/>
        <sz val="11"/>
        <color rgb="FF000000"/>
        <rFont val="宋体"/>
        <charset val="134"/>
      </rPr>
      <t>年</t>
    </r>
  </si>
  <si>
    <r>
      <rPr>
        <b/>
        <sz val="11"/>
        <color rgb="FF000000"/>
        <rFont val="Arial"/>
        <charset val="134"/>
      </rPr>
      <t>21年</t>
    </r>
  </si>
  <si>
    <r>
      <rPr>
        <b/>
        <sz val="11"/>
        <color rgb="FF000000"/>
        <rFont val="Arial"/>
        <charset val="134"/>
      </rPr>
      <t>22年</t>
    </r>
  </si>
  <si>
    <r>
      <rPr>
        <b/>
        <sz val="11"/>
        <color rgb="FF000000"/>
        <rFont val="Arial"/>
        <charset val="134"/>
      </rPr>
      <t>23年</t>
    </r>
  </si>
  <si>
    <r>
      <rPr>
        <b/>
        <sz val="11"/>
        <color rgb="FF000000"/>
        <rFont val="Arial"/>
        <charset val="134"/>
      </rPr>
      <t>23</t>
    </r>
    <r>
      <rPr>
        <b/>
        <sz val="11"/>
        <color rgb="FF000000"/>
        <rFont val="宋体"/>
        <charset val="134"/>
      </rPr>
      <t>年</t>
    </r>
    <r>
      <rPr>
        <b/>
        <sz val="11"/>
        <color rgb="FF000000"/>
        <rFont val="Arial"/>
        <charset val="134"/>
      </rPr>
      <t>Q2</t>
    </r>
  </si>
  <si>
    <r>
      <rPr>
        <b/>
        <sz val="11"/>
        <color rgb="FF000000"/>
        <rFont val="Arial"/>
        <charset val="134"/>
      </rPr>
      <t>23</t>
    </r>
    <r>
      <rPr>
        <b/>
        <sz val="11"/>
        <color rgb="FF000000"/>
        <rFont val="宋体"/>
        <charset val="134"/>
      </rPr>
      <t>年</t>
    </r>
    <r>
      <rPr>
        <b/>
        <sz val="11"/>
        <color rgb="FF000000"/>
        <rFont val="Arial"/>
        <charset val="134"/>
      </rPr>
      <t>Q4</t>
    </r>
  </si>
  <si>
    <r>
      <rPr>
        <b/>
        <sz val="11"/>
        <color rgb="FF000000"/>
        <rFont val="Arial"/>
        <charset val="134"/>
      </rPr>
      <t>18年</t>
    </r>
  </si>
  <si>
    <r>
      <rPr>
        <sz val="11"/>
        <color rgb="FF000000"/>
        <rFont val="楷体_GB2312"/>
        <charset val="134"/>
      </rPr>
      <t>比亚迪</t>
    </r>
  </si>
  <si>
    <r>
      <rPr>
        <sz val="11"/>
        <color rgb="FF000000"/>
        <rFont val="楷体_GB2312"/>
        <charset val="134"/>
      </rPr>
      <t>特斯拉</t>
    </r>
  </si>
  <si>
    <r>
      <rPr>
        <sz val="11"/>
        <color rgb="FF000000"/>
        <rFont val="楷体_GB2312"/>
        <charset val="134"/>
      </rPr>
      <t>理想汽车</t>
    </r>
  </si>
  <si>
    <r>
      <rPr>
        <sz val="11"/>
        <color rgb="FF000000"/>
        <rFont val="楷体_GB2312"/>
        <charset val="134"/>
      </rPr>
      <t>上汽通用五菱</t>
    </r>
  </si>
  <si>
    <r>
      <rPr>
        <sz val="11"/>
        <color rgb="FF000000"/>
        <rFont val="楷体_GB2312"/>
        <charset val="134"/>
      </rPr>
      <t>金康新能源</t>
    </r>
  </si>
  <si>
    <r>
      <rPr>
        <sz val="11"/>
        <color rgb="FF000000"/>
        <rFont val="楷体_GB2312"/>
        <charset val="134"/>
      </rPr>
      <t>长安汽车</t>
    </r>
  </si>
  <si>
    <r>
      <rPr>
        <sz val="11"/>
        <color rgb="FF000000"/>
        <rFont val="楷体_GB2312"/>
        <charset val="134"/>
      </rPr>
      <t>广汽乘用车</t>
    </r>
  </si>
  <si>
    <r>
      <rPr>
        <sz val="11"/>
        <color rgb="FF000000"/>
        <rFont val="楷体_GB2312"/>
        <charset val="134"/>
      </rPr>
      <t>吉利汽车</t>
    </r>
  </si>
  <si>
    <r>
      <rPr>
        <sz val="11"/>
        <color rgb="FF000000"/>
        <rFont val="楷体_GB2312"/>
        <charset val="134"/>
      </rPr>
      <t>上海汽车</t>
    </r>
  </si>
  <si>
    <r>
      <rPr>
        <sz val="11"/>
        <color rgb="FF000000"/>
        <rFont val="楷体_GB2312"/>
        <charset val="134"/>
      </rPr>
      <t>东风乘用车</t>
    </r>
  </si>
  <si>
    <r>
      <rPr>
        <sz val="11"/>
        <color rgb="FF000000"/>
        <rFont val="楷体_GB2312"/>
        <charset val="134"/>
      </rPr>
      <t>合众新能源</t>
    </r>
  </si>
  <si>
    <r>
      <rPr>
        <sz val="11"/>
        <color rgb="FF000000"/>
        <rFont val="楷体_GB2312"/>
        <charset val="134"/>
      </rPr>
      <t>北京奔驰</t>
    </r>
  </si>
  <si>
    <r>
      <rPr>
        <sz val="11"/>
        <color rgb="FF000000"/>
        <rFont val="楷体_GB2312"/>
        <charset val="134"/>
      </rPr>
      <t>奇瑞汽车</t>
    </r>
  </si>
  <si>
    <r>
      <rPr>
        <sz val="11"/>
        <color rgb="FF000000"/>
        <rFont val="楷体_GB2312"/>
        <charset val="134"/>
      </rPr>
      <t>一汽大众</t>
    </r>
  </si>
  <si>
    <t>B:NCEF19EF17ES1</t>
  </si>
  <si>
    <r>
      <rPr>
        <sz val="11"/>
        <color rgb="FF000000"/>
        <rFont val="楷体_GB2312"/>
        <charset val="134"/>
      </rPr>
      <t>长城汽车</t>
    </r>
    <r>
      <rPr>
        <sz val="11"/>
        <color rgb="FF000000"/>
        <rFont val="Arial"/>
        <charset val="134"/>
      </rPr>
      <t xml:space="preserve"> </t>
    </r>
  </si>
  <si>
    <r>
      <rPr>
        <sz val="11"/>
        <color rgb="FF000000"/>
        <rFont val="楷体_GB2312"/>
        <charset val="134"/>
      </rPr>
      <t>蔚来汽车</t>
    </r>
  </si>
  <si>
    <r>
      <rPr>
        <sz val="11"/>
        <color rgb="FF000000"/>
        <rFont val="楷体_GB2312"/>
        <charset val="134"/>
      </rPr>
      <t>岚图汽车</t>
    </r>
  </si>
  <si>
    <r>
      <rPr>
        <sz val="11"/>
        <color rgb="FF000000"/>
        <rFont val="楷体_GB2312"/>
        <charset val="134"/>
      </rPr>
      <t>极氪汽车</t>
    </r>
  </si>
  <si>
    <r>
      <rPr>
        <sz val="11"/>
        <color rgb="FF000000"/>
        <rFont val="楷体_GB2312"/>
        <charset val="134"/>
      </rPr>
      <t>零跑汽车</t>
    </r>
  </si>
  <si>
    <r>
      <rPr>
        <sz val="11"/>
        <color rgb="FF000000"/>
        <rFont val="楷体_GB2312"/>
        <charset val="134"/>
      </rPr>
      <t>上汽大众</t>
    </r>
  </si>
  <si>
    <r>
      <rPr>
        <sz val="11"/>
        <color rgb="FF000000"/>
        <rFont val="楷体_GB2312"/>
        <charset val="134"/>
      </rPr>
      <t>一汽轿车</t>
    </r>
  </si>
  <si>
    <r>
      <rPr>
        <sz val="11"/>
        <color rgb="FF000000"/>
        <rFont val="楷体_GB2312"/>
        <charset val="134"/>
      </rPr>
      <t>华晨宝马</t>
    </r>
  </si>
  <si>
    <r>
      <rPr>
        <sz val="11"/>
        <color rgb="FF000000"/>
        <rFont val="楷体_GB2312"/>
        <charset val="134"/>
      </rPr>
      <t>小鹏汽车</t>
    </r>
  </si>
  <si>
    <r>
      <rPr>
        <sz val="11"/>
        <color rgb="FF000000"/>
        <rFont val="楷体_GB2312"/>
        <charset val="134"/>
      </rPr>
      <t>东风本田</t>
    </r>
  </si>
  <si>
    <r>
      <rPr>
        <sz val="11"/>
        <color rgb="FF000000"/>
        <rFont val="楷体_GB2312"/>
        <charset val="134"/>
      </rPr>
      <t>沃尔沃</t>
    </r>
  </si>
  <si>
    <t>长城汽车</t>
  </si>
  <si>
    <r>
      <rPr>
        <sz val="11"/>
        <color rgb="FF000000"/>
        <rFont val="楷体_GB2312"/>
        <charset val="134"/>
      </rPr>
      <t>广汽本田</t>
    </r>
  </si>
  <si>
    <r>
      <rPr>
        <sz val="11"/>
        <color rgb="FF000000"/>
        <rFont val="楷体_GB2312"/>
        <charset val="134"/>
      </rPr>
      <t>天际汽车</t>
    </r>
  </si>
  <si>
    <r>
      <rPr>
        <sz val="11"/>
        <color rgb="FF000000"/>
        <rFont val="楷体_GB2312"/>
        <charset val="134"/>
      </rPr>
      <t>江淮大众</t>
    </r>
  </si>
  <si>
    <r>
      <rPr>
        <sz val="11"/>
        <color theme="1"/>
        <rFont val="楷体_GB2312"/>
        <charset val="134"/>
      </rPr>
      <t>长安林肯</t>
    </r>
  </si>
  <si>
    <r>
      <rPr>
        <sz val="11"/>
        <color theme="1"/>
        <rFont val="楷体_GB2312"/>
        <charset val="134"/>
      </rPr>
      <t>国金汽车</t>
    </r>
  </si>
  <si>
    <r>
      <rPr>
        <sz val="11"/>
        <color rgb="FF000000"/>
        <rFont val="楷体_GB2312"/>
        <charset val="134"/>
      </rPr>
      <t>上汽通用</t>
    </r>
  </si>
  <si>
    <r>
      <rPr>
        <sz val="11"/>
        <color rgb="FF000000"/>
        <rFont val="楷体_GB2312"/>
        <charset val="134"/>
      </rPr>
      <t>奇瑞捷豹路虎</t>
    </r>
  </si>
  <si>
    <r>
      <rPr>
        <sz val="11"/>
        <color rgb="FF000000"/>
        <rFont val="楷体_GB2312"/>
        <charset val="134"/>
      </rPr>
      <t>一汽丰田</t>
    </r>
  </si>
  <si>
    <r>
      <rPr>
        <sz val="11"/>
        <color rgb="FF000000"/>
        <rFont val="楷体_GB2312"/>
        <charset val="134"/>
      </rPr>
      <t>吉麦新能源</t>
    </r>
  </si>
  <si>
    <r>
      <rPr>
        <sz val="11"/>
        <color rgb="FF000000"/>
        <rFont val="楷体_GB2312"/>
        <charset val="134"/>
      </rPr>
      <t>广汽丰田</t>
    </r>
  </si>
  <si>
    <r>
      <rPr>
        <sz val="11"/>
        <color rgb="FF000000"/>
        <rFont val="楷体_GB2312"/>
        <charset val="134"/>
      </rPr>
      <t>威马汽车</t>
    </r>
  </si>
  <si>
    <r>
      <rPr>
        <sz val="11"/>
        <color rgb="FF000000"/>
        <rFont val="楷体_GB2312"/>
        <charset val="134"/>
      </rPr>
      <t>北京现代</t>
    </r>
  </si>
  <si>
    <r>
      <rPr>
        <sz val="11"/>
        <color rgb="FF000000"/>
        <rFont val="楷体_GB2312"/>
        <charset val="134"/>
      </rPr>
      <t>长安福特</t>
    </r>
  </si>
  <si>
    <r>
      <rPr>
        <sz val="11"/>
        <color rgb="FF000000"/>
        <rFont val="楷体_GB2312"/>
        <charset val="134"/>
      </rPr>
      <t>东风雪铁龙</t>
    </r>
  </si>
  <si>
    <r>
      <rPr>
        <sz val="11"/>
        <color rgb="FF000000"/>
        <rFont val="楷体_GB2312"/>
        <charset val="134"/>
      </rPr>
      <t>神龙汽车</t>
    </r>
  </si>
  <si>
    <r>
      <rPr>
        <sz val="11"/>
        <color rgb="FF000000"/>
        <rFont val="楷体_GB2312"/>
        <charset val="134"/>
      </rPr>
      <t>力帆汽车</t>
    </r>
  </si>
  <si>
    <r>
      <rPr>
        <sz val="11"/>
        <color rgb="FF000000"/>
        <rFont val="楷体_GB2312"/>
        <charset val="134"/>
      </rPr>
      <t>广汽蔚来</t>
    </r>
  </si>
  <si>
    <r>
      <rPr>
        <sz val="11"/>
        <color rgb="FF000000"/>
        <rFont val="楷体_GB2312"/>
        <charset val="134"/>
      </rPr>
      <t>大运汽车</t>
    </r>
  </si>
  <si>
    <r>
      <rPr>
        <sz val="11"/>
        <color rgb="FF000000"/>
        <rFont val="楷体_GB2312"/>
        <charset val="134"/>
      </rPr>
      <t>腾势汽车</t>
    </r>
  </si>
  <si>
    <r>
      <rPr>
        <sz val="11"/>
        <color rgb="FF000000"/>
        <rFont val="楷体_GB2312"/>
        <charset val="134"/>
      </rPr>
      <t>东风悦达起亚</t>
    </r>
  </si>
  <si>
    <r>
      <rPr>
        <sz val="11"/>
        <color rgb="FF000000"/>
        <rFont val="楷体_GB2312"/>
        <charset val="134"/>
      </rPr>
      <t>创维汽车</t>
    </r>
  </si>
  <si>
    <r>
      <rPr>
        <sz val="11"/>
        <color rgb="FF000000"/>
        <rFont val="楷体_GB2312"/>
        <charset val="134"/>
      </rPr>
      <t>广汽菲克</t>
    </r>
  </si>
  <si>
    <r>
      <rPr>
        <sz val="11"/>
        <color rgb="FF000000"/>
        <rFont val="楷体_GB2312"/>
        <charset val="134"/>
      </rPr>
      <t>雷丁汽车</t>
    </r>
  </si>
  <si>
    <r>
      <rPr>
        <sz val="11"/>
        <color rgb="FF000000"/>
        <rFont val="楷体_GB2312"/>
        <charset val="134"/>
      </rPr>
      <t>广汽三菱</t>
    </r>
  </si>
  <si>
    <r>
      <rPr>
        <sz val="11"/>
        <color rgb="FF000000"/>
        <rFont val="楷体_GB2312"/>
        <charset val="134"/>
      </rPr>
      <t>汉腾汽车</t>
    </r>
  </si>
  <si>
    <r>
      <rPr>
        <sz val="11"/>
        <color rgb="FF000000"/>
        <rFont val="楷体_GB2312"/>
        <charset val="134"/>
      </rPr>
      <t>枫叶汽车</t>
    </r>
  </si>
  <si>
    <r>
      <rPr>
        <sz val="11"/>
        <color theme="1"/>
        <rFont val="楷体_GB2312"/>
        <charset val="134"/>
      </rPr>
      <t>赛力斯</t>
    </r>
  </si>
  <si>
    <r>
      <rPr>
        <sz val="11"/>
        <color rgb="FF000000"/>
        <rFont val="楷体_GB2312"/>
        <charset val="134"/>
      </rPr>
      <t>北汽新能源</t>
    </r>
  </si>
  <si>
    <r>
      <rPr>
        <b/>
        <sz val="11"/>
        <color rgb="FF000000"/>
        <rFont val="楷体_GB2312"/>
        <charset val="134"/>
      </rPr>
      <t>总计</t>
    </r>
  </si>
  <si>
    <r>
      <rPr>
        <sz val="11"/>
        <color rgb="FF000000"/>
        <rFont val="楷体_GB2312"/>
        <charset val="134"/>
      </rPr>
      <t>爱驰汽车</t>
    </r>
  </si>
  <si>
    <r>
      <rPr>
        <sz val="11"/>
        <color rgb="FF000000"/>
        <rFont val="楷体_GB2312"/>
        <charset val="134"/>
      </rPr>
      <t>宏瑞汽车</t>
    </r>
  </si>
  <si>
    <r>
      <rPr>
        <sz val="11"/>
        <color rgb="FF000000"/>
        <rFont val="楷体_GB2312"/>
        <charset val="134"/>
      </rPr>
      <t>雷诺江铃</t>
    </r>
  </si>
  <si>
    <r>
      <rPr>
        <sz val="11"/>
        <color theme="1"/>
        <rFont val="楷体_GB2312"/>
        <charset val="134"/>
      </rPr>
      <t>东风日产</t>
    </r>
  </si>
  <si>
    <r>
      <rPr>
        <sz val="11"/>
        <color rgb="FF000000"/>
        <rFont val="楷体_GB2312"/>
        <charset val="134"/>
      </rPr>
      <t>华晨新日</t>
    </r>
  </si>
  <si>
    <r>
      <rPr>
        <sz val="11"/>
        <color rgb="FF000000"/>
        <rFont val="楷体_GB2312"/>
        <charset val="134"/>
      </rPr>
      <t>江铃汽车</t>
    </r>
  </si>
  <si>
    <r>
      <rPr>
        <sz val="11"/>
        <color rgb="FF000000"/>
        <rFont val="楷体_GB2312"/>
        <charset val="134"/>
      </rPr>
      <t>长安马自达</t>
    </r>
  </si>
  <si>
    <r>
      <rPr>
        <sz val="11"/>
        <color theme="1"/>
        <rFont val="楷体_GB2312"/>
        <charset val="134"/>
      </rPr>
      <t>天际汽车</t>
    </r>
  </si>
  <si>
    <r>
      <rPr>
        <sz val="11"/>
        <color rgb="FF000000"/>
        <rFont val="楷体_GB2312"/>
        <charset val="134"/>
      </rPr>
      <t>凯翼汽车</t>
    </r>
  </si>
  <si>
    <r>
      <rPr>
        <sz val="11"/>
        <color rgb="FF000000"/>
        <rFont val="楷体_GB2312"/>
        <charset val="134"/>
      </rPr>
      <t>新特汽车</t>
    </r>
  </si>
  <si>
    <r>
      <rPr>
        <sz val="11"/>
        <color rgb="FF000000"/>
        <rFont val="楷体_GB2312"/>
        <charset val="134"/>
      </rPr>
      <t>御捷新能源</t>
    </r>
  </si>
  <si>
    <r>
      <rPr>
        <sz val="11"/>
        <color rgb="FF000000"/>
        <rFont val="楷体_GB2312"/>
        <charset val="134"/>
      </rPr>
      <t>国机智骏</t>
    </r>
  </si>
  <si>
    <r>
      <rPr>
        <sz val="11"/>
        <color theme="1"/>
        <rFont val="楷体_GB2312"/>
        <charset val="134"/>
      </rPr>
      <t>长安马自达</t>
    </r>
  </si>
  <si>
    <r>
      <rPr>
        <sz val="11"/>
        <color rgb="FF000000"/>
        <rFont val="楷体_GB2312"/>
        <charset val="134"/>
      </rPr>
      <t>领途汽车</t>
    </r>
  </si>
  <si>
    <r>
      <rPr>
        <sz val="11"/>
        <color rgb="FF000000"/>
        <rFont val="楷体_GB2312"/>
        <charset val="134"/>
      </rPr>
      <t>东风曰产</t>
    </r>
  </si>
  <si>
    <r>
      <rPr>
        <sz val="11"/>
        <color rgb="FF000000"/>
        <rFont val="楷体_GB2312"/>
        <charset val="134"/>
      </rPr>
      <t>云度新能源</t>
    </r>
  </si>
  <si>
    <r>
      <rPr>
        <sz val="11"/>
        <color rgb="FF000000"/>
        <rFont val="楷体_GB2312"/>
        <charset val="134"/>
      </rPr>
      <t>海马汽车</t>
    </r>
  </si>
  <si>
    <r>
      <rPr>
        <sz val="11"/>
        <color rgb="FF000000"/>
        <rFont val="楷体_GB2312"/>
        <charset val="134"/>
      </rPr>
      <t>北京汽车</t>
    </r>
  </si>
  <si>
    <r>
      <rPr>
        <sz val="11"/>
        <color rgb="FF000000"/>
        <rFont val="楷体_GB2312"/>
        <charset val="134"/>
      </rPr>
      <t>电咖汽车</t>
    </r>
  </si>
  <si>
    <r>
      <rPr>
        <sz val="11"/>
        <color rgb="FF000000"/>
        <rFont val="楷体_GB2312"/>
        <charset val="134"/>
      </rPr>
      <t>东风雷诺</t>
    </r>
  </si>
  <si>
    <r>
      <rPr>
        <sz val="11"/>
        <color rgb="FF000000"/>
        <rFont val="楷体_GB2312"/>
        <charset val="134"/>
      </rPr>
      <t>东南汽车</t>
    </r>
  </si>
  <si>
    <r>
      <rPr>
        <sz val="11"/>
        <color rgb="FF000000"/>
        <rFont val="楷体_GB2312"/>
        <charset val="134"/>
      </rPr>
      <t>华泰汽车</t>
    </r>
  </si>
  <si>
    <r>
      <rPr>
        <sz val="11"/>
        <color rgb="FF000000"/>
        <rFont val="楷体_GB2312"/>
        <charset val="134"/>
      </rPr>
      <t>江淮汽车</t>
    </r>
  </si>
  <si>
    <r>
      <rPr>
        <sz val="11"/>
        <color rgb="FF000000"/>
        <rFont val="楷体_GB2312"/>
        <charset val="134"/>
      </rPr>
      <t>猎豹汽车</t>
    </r>
  </si>
  <si>
    <r>
      <rPr>
        <sz val="11"/>
        <color rgb="FF000000"/>
        <rFont val="楷体_GB2312"/>
        <charset val="134"/>
      </rPr>
      <t>其他</t>
    </r>
  </si>
  <si>
    <r>
      <rPr>
        <sz val="11"/>
        <color rgb="FF000000"/>
        <rFont val="楷体_GB2312"/>
        <charset val="134"/>
      </rPr>
      <t>野马汽车</t>
    </r>
  </si>
  <si>
    <r>
      <rPr>
        <sz val="11"/>
        <color rgb="FF000000"/>
        <rFont val="楷体_GB2312"/>
        <charset val="134"/>
      </rPr>
      <t>众泰汽车</t>
    </r>
  </si>
  <si>
    <t>smart</t>
  </si>
  <si>
    <r>
      <rPr>
        <sz val="11"/>
        <color rgb="FF000000"/>
        <rFont val="楷体_GB2312"/>
        <charset val="134"/>
      </rPr>
      <t>阿维塔科技</t>
    </r>
  </si>
  <si>
    <r>
      <rPr>
        <sz val="11"/>
        <color rgb="FF000000"/>
        <rFont val="楷体_GB2312"/>
        <charset val="134"/>
      </rPr>
      <t>智己汽车</t>
    </r>
  </si>
  <si>
    <r>
      <rPr>
        <sz val="11"/>
        <color rgb="FF000000"/>
        <rFont val="楷体_GB2312"/>
        <charset val="134"/>
      </rPr>
      <t>赛力斯</t>
    </r>
  </si>
  <si>
    <r>
      <rPr>
        <sz val="11"/>
        <color rgb="FF000000"/>
        <rFont val="楷体_GB2312"/>
        <charset val="134"/>
      </rPr>
      <t>飞凡汽车</t>
    </r>
  </si>
  <si>
    <r>
      <rPr>
        <sz val="11"/>
        <color rgb="FF000000"/>
        <rFont val="楷体_GB2312"/>
        <charset val="134"/>
      </rPr>
      <t>睿蓝汽车</t>
    </r>
  </si>
  <si>
    <r>
      <rPr>
        <sz val="11"/>
        <color theme="1"/>
        <rFont val="楷体_GB2312"/>
        <charset val="134"/>
      </rPr>
      <t>阿维塔科技</t>
    </r>
  </si>
  <si>
    <r>
      <rPr>
        <sz val="11"/>
        <color theme="1"/>
        <rFont val="楷体_GB2312"/>
        <charset val="134"/>
      </rPr>
      <t>智己汽车</t>
    </r>
  </si>
  <si>
    <r>
      <rPr>
        <sz val="11"/>
        <color theme="1"/>
        <rFont val="楷体_GB2312"/>
        <charset val="134"/>
      </rPr>
      <t>飞凡汽车</t>
    </r>
  </si>
  <si>
    <r>
      <rPr>
        <sz val="11"/>
        <color theme="1"/>
        <rFont val="楷体_GB2312"/>
        <charset val="134"/>
      </rPr>
      <t>睿蓝汽车</t>
    </r>
  </si>
  <si>
    <t>资料来源：高工锂电</t>
  </si>
  <si>
    <r>
      <rPr>
        <b/>
        <sz val="11"/>
        <color rgb="FFFF0000"/>
        <rFont val="楷体_GB2312"/>
        <charset val="134"/>
      </rPr>
      <t>中国各新能源乘用车型销量</t>
    </r>
    <r>
      <rPr>
        <b/>
        <sz val="11"/>
        <color rgb="FFFF0000"/>
        <rFont val="Arial"/>
        <charset val="134"/>
      </rPr>
      <t>(</t>
    </r>
    <r>
      <rPr>
        <b/>
        <sz val="11"/>
        <color rgb="FFFF0000"/>
        <rFont val="楷体_GB2312"/>
        <charset val="134"/>
      </rPr>
      <t>辆</t>
    </r>
    <r>
      <rPr>
        <b/>
        <sz val="11"/>
        <color rgb="FFFF0000"/>
        <rFont val="Arial"/>
        <charset val="134"/>
      </rPr>
      <t>)</t>
    </r>
  </si>
  <si>
    <r>
      <rPr>
        <b/>
        <sz val="11"/>
        <color rgb="FFFF0000"/>
        <rFont val="楷体_GB2312"/>
        <charset val="134"/>
      </rPr>
      <t>中国各纯电动乘用车型销量（辆）</t>
    </r>
  </si>
  <si>
    <r>
      <rPr>
        <b/>
        <sz val="11"/>
        <color rgb="FFFF0000"/>
        <rFont val="楷体_GB2312"/>
        <charset val="134"/>
      </rPr>
      <t>中国插电混动乘用车型销量（辆）</t>
    </r>
  </si>
  <si>
    <r>
      <rPr>
        <b/>
        <sz val="11"/>
        <color rgb="FF000000"/>
        <rFont val="楷体_GB2312"/>
        <charset val="134"/>
      </rPr>
      <t>车型</t>
    </r>
  </si>
  <si>
    <r>
      <rPr>
        <b/>
        <sz val="11"/>
        <color rgb="FF000000"/>
        <rFont val="Arial"/>
        <charset val="134"/>
      </rPr>
      <t>24年</t>
    </r>
  </si>
  <si>
    <r>
      <rPr>
        <b/>
        <sz val="11"/>
        <color rgb="FF000000"/>
        <rFont val="Arial"/>
        <charset val="134"/>
      </rPr>
      <t>19</t>
    </r>
    <r>
      <rPr>
        <b/>
        <sz val="11"/>
        <color rgb="FF000000"/>
        <rFont val="宋体"/>
        <charset val="134"/>
      </rPr>
      <t>年</t>
    </r>
  </si>
  <si>
    <r>
      <rPr>
        <b/>
        <sz val="11"/>
        <color rgb="FF000000"/>
        <rFont val="Arial"/>
        <charset val="134"/>
      </rPr>
      <t>20</t>
    </r>
    <r>
      <rPr>
        <b/>
        <sz val="11"/>
        <color rgb="FF000000"/>
        <rFont val="楷体_GB2312"/>
        <charset val="134"/>
      </rPr>
      <t>年</t>
    </r>
    <r>
      <rPr>
        <b/>
        <sz val="11"/>
        <color rgb="FF000000"/>
        <rFont val="Arial"/>
        <charset val="134"/>
      </rPr>
      <t>Q2</t>
    </r>
  </si>
  <si>
    <r>
      <rPr>
        <sz val="11"/>
        <color rgb="FF000000"/>
        <rFont val="楷体_GB2312"/>
        <charset val="134"/>
      </rPr>
      <t>比亚迪宋</t>
    </r>
  </si>
  <si>
    <r>
      <rPr>
        <sz val="11"/>
        <color rgb="FF000000"/>
        <rFont val="楷体_GB2312"/>
        <charset val="134"/>
      </rPr>
      <t>五菱宏光</t>
    </r>
    <r>
      <rPr>
        <sz val="11"/>
        <color rgb="FF000000"/>
        <rFont val="Arial"/>
        <charset val="134"/>
      </rPr>
      <t>mini EV</t>
    </r>
  </si>
  <si>
    <r>
      <rPr>
        <sz val="11"/>
        <color rgb="FF000000"/>
        <rFont val="楷体_GB2312"/>
        <charset val="134"/>
      </rPr>
      <t>秦</t>
    </r>
    <r>
      <rPr>
        <sz val="11"/>
        <color rgb="FF000000"/>
        <rFont val="Arial"/>
        <charset val="134"/>
      </rPr>
      <t>PLUS PHEV</t>
    </r>
  </si>
  <si>
    <r>
      <rPr>
        <sz val="11"/>
        <color rgb="FF000000"/>
        <rFont val="楷体_GB2312"/>
        <charset val="134"/>
      </rPr>
      <t>比亚迪汉</t>
    </r>
    <r>
      <rPr>
        <sz val="11"/>
        <color rgb="FF000000"/>
        <rFont val="Arial"/>
        <charset val="134"/>
      </rPr>
      <t>DM</t>
    </r>
  </si>
  <si>
    <r>
      <rPr>
        <sz val="11"/>
        <color rgb="FF000000"/>
        <rFont val="楷体_GB2312"/>
        <charset val="134"/>
      </rPr>
      <t>海豚</t>
    </r>
  </si>
  <si>
    <r>
      <rPr>
        <sz val="11"/>
        <color rgb="FF000000"/>
        <rFont val="楷体_GB2312"/>
        <charset val="134"/>
      </rPr>
      <t>比亚迪唐</t>
    </r>
  </si>
  <si>
    <r>
      <rPr>
        <sz val="11"/>
        <color rgb="FF000000"/>
        <rFont val="楷体_GB2312"/>
        <charset val="134"/>
      </rPr>
      <t>比亚迪元</t>
    </r>
    <r>
      <rPr>
        <sz val="11"/>
        <color rgb="FF000000"/>
        <rFont val="Arial"/>
        <charset val="134"/>
      </rPr>
      <t>PLUS EV</t>
    </r>
  </si>
  <si>
    <r>
      <rPr>
        <sz val="11"/>
        <color rgb="FF000000"/>
        <rFont val="楷体_GB2312"/>
        <charset val="134"/>
      </rPr>
      <t>理想</t>
    </r>
    <r>
      <rPr>
        <sz val="11"/>
        <color rgb="FF000000"/>
        <rFont val="Arial"/>
        <charset val="134"/>
      </rPr>
      <t>L9</t>
    </r>
  </si>
  <si>
    <r>
      <rPr>
        <sz val="11"/>
        <color rgb="FF000000"/>
        <rFont val="楷体_GB2312"/>
        <charset val="134"/>
      </rPr>
      <t>驱逐舰</t>
    </r>
    <r>
      <rPr>
        <sz val="11"/>
        <color rgb="FF000000"/>
        <rFont val="Arial"/>
        <charset val="134"/>
      </rPr>
      <t>05</t>
    </r>
  </si>
  <si>
    <r>
      <rPr>
        <sz val="11"/>
        <color rgb="FF000000"/>
        <rFont val="楷体_GB2312"/>
        <charset val="134"/>
      </rPr>
      <t>问界</t>
    </r>
    <r>
      <rPr>
        <sz val="11"/>
        <color rgb="FF000000"/>
        <rFont val="Arial"/>
        <charset val="134"/>
      </rPr>
      <t>M5</t>
    </r>
  </si>
  <si>
    <r>
      <rPr>
        <sz val="11"/>
        <color rgb="FF000000"/>
        <rFont val="楷体_GB2312"/>
        <charset val="134"/>
      </rPr>
      <t>比亚迪汉</t>
    </r>
  </si>
  <si>
    <r>
      <rPr>
        <sz val="11"/>
        <color theme="1"/>
        <rFont val="楷体_GB2312"/>
        <charset val="134"/>
      </rPr>
      <t>帝豪</t>
    </r>
    <r>
      <rPr>
        <sz val="11"/>
        <color theme="1"/>
        <rFont val="Arial"/>
        <charset val="134"/>
      </rPr>
      <t xml:space="preserve">L </t>
    </r>
    <r>
      <rPr>
        <sz val="11"/>
        <color theme="1"/>
        <rFont val="楷体_GB2312"/>
        <charset val="134"/>
      </rPr>
      <t>雷神</t>
    </r>
    <r>
      <rPr>
        <sz val="11"/>
        <color theme="1"/>
        <rFont val="Arial"/>
        <charset val="134"/>
      </rPr>
      <t>Hi·X</t>
    </r>
  </si>
  <si>
    <r>
      <rPr>
        <sz val="11"/>
        <color rgb="FF000000"/>
        <rFont val="楷体_GB2312"/>
        <charset val="134"/>
      </rPr>
      <t>哪吒</t>
    </r>
    <r>
      <rPr>
        <sz val="11"/>
        <color rgb="FF000000"/>
        <rFont val="Arial"/>
        <charset val="134"/>
      </rPr>
      <t>V</t>
    </r>
  </si>
  <si>
    <r>
      <rPr>
        <sz val="11"/>
        <color rgb="FF000000"/>
        <rFont val="楷体_GB2312"/>
        <charset val="134"/>
      </rPr>
      <t>问界</t>
    </r>
    <r>
      <rPr>
        <sz val="11"/>
        <color rgb="FF000000"/>
        <rFont val="Arial"/>
        <charset val="134"/>
      </rPr>
      <t>M7</t>
    </r>
  </si>
  <si>
    <r>
      <rPr>
        <sz val="11"/>
        <color rgb="FF000000"/>
        <rFont val="楷体_GB2312"/>
        <charset val="134"/>
      </rPr>
      <t>秦</t>
    </r>
    <r>
      <rPr>
        <sz val="11"/>
        <color rgb="FF000000"/>
        <rFont val="Arial"/>
        <charset val="134"/>
      </rPr>
      <t>PLUS EV</t>
    </r>
  </si>
  <si>
    <r>
      <rPr>
        <sz val="11"/>
        <color rgb="FF000000"/>
        <rFont val="楷体_GB2312"/>
        <charset val="134"/>
      </rPr>
      <t>名爵</t>
    </r>
    <r>
      <rPr>
        <sz val="11"/>
        <color rgb="FF000000"/>
        <rFont val="Arial"/>
        <charset val="134"/>
      </rPr>
      <t>HS</t>
    </r>
  </si>
  <si>
    <r>
      <rPr>
        <sz val="11"/>
        <color rgb="FF000000"/>
        <rFont val="楷体_GB2312"/>
        <charset val="134"/>
      </rPr>
      <t>长安</t>
    </r>
    <r>
      <rPr>
        <sz val="11"/>
        <color rgb="FF000000"/>
        <rFont val="Arial"/>
        <charset val="134"/>
      </rPr>
      <t>Lumin</t>
    </r>
  </si>
  <si>
    <t/>
  </si>
  <si>
    <r>
      <rPr>
        <sz val="11"/>
        <color rgb="FF000000"/>
        <rFont val="楷体_GB2312"/>
        <charset val="134"/>
      </rPr>
      <t>长安深蓝</t>
    </r>
    <r>
      <rPr>
        <sz val="11"/>
        <color rgb="FF000000"/>
        <rFont val="Arial"/>
        <charset val="134"/>
      </rPr>
      <t>SL03 PHEV</t>
    </r>
  </si>
  <si>
    <r>
      <rPr>
        <sz val="11"/>
        <color rgb="FF000000"/>
        <rFont val="Arial"/>
        <charset val="134"/>
      </rPr>
      <t>eQ1</t>
    </r>
    <r>
      <rPr>
        <sz val="11"/>
        <color rgb="FF000000"/>
        <rFont val="楷体_GB2312"/>
        <charset val="134"/>
      </rPr>
      <t>电动车</t>
    </r>
  </si>
  <si>
    <r>
      <rPr>
        <sz val="11"/>
        <color rgb="FF000000"/>
        <rFont val="楷体_GB2312"/>
        <charset val="134"/>
      </rPr>
      <t>荣威</t>
    </r>
    <r>
      <rPr>
        <sz val="11"/>
        <color rgb="FF000000"/>
        <rFont val="Arial"/>
        <charset val="134"/>
      </rPr>
      <t>ERX5 PHEV</t>
    </r>
  </si>
  <si>
    <r>
      <rPr>
        <sz val="11"/>
        <color rgb="FF000000"/>
        <rFont val="楷体_GB2312"/>
        <charset val="134"/>
      </rPr>
      <t>风神</t>
    </r>
    <r>
      <rPr>
        <sz val="11"/>
        <color rgb="FF000000"/>
        <rFont val="Arial"/>
        <charset val="134"/>
      </rPr>
      <t>E70</t>
    </r>
  </si>
  <si>
    <r>
      <rPr>
        <sz val="11"/>
        <color rgb="FF000000"/>
        <rFont val="楷体_GB2312"/>
        <charset val="134"/>
      </rPr>
      <t>奔驰</t>
    </r>
    <r>
      <rPr>
        <sz val="11"/>
        <color rgb="FF000000"/>
        <rFont val="Arial"/>
        <charset val="134"/>
      </rPr>
      <t>E</t>
    </r>
    <r>
      <rPr>
        <sz val="11"/>
        <color rgb="FF000000"/>
        <rFont val="楷体_GB2312"/>
        <charset val="134"/>
      </rPr>
      <t>级</t>
    </r>
  </si>
  <si>
    <r>
      <rPr>
        <sz val="11"/>
        <color rgb="FF000000"/>
        <rFont val="Arial"/>
        <charset val="134"/>
      </rPr>
      <t>QQ</t>
    </r>
    <r>
      <rPr>
        <sz val="11"/>
        <color rgb="FF000000"/>
        <rFont val="楷体_GB2312"/>
        <charset val="134"/>
      </rPr>
      <t>冰淇淋</t>
    </r>
  </si>
  <si>
    <r>
      <rPr>
        <sz val="11"/>
        <color rgb="FF000000"/>
        <rFont val="楷体_GB2312"/>
        <charset val="134"/>
      </rPr>
      <t>艾瑞泽</t>
    </r>
    <r>
      <rPr>
        <sz val="11"/>
        <color rgb="FF000000"/>
        <rFont val="Arial"/>
        <charset val="134"/>
      </rPr>
      <t>EX</t>
    </r>
  </si>
  <si>
    <r>
      <rPr>
        <sz val="11"/>
        <color rgb="FF000000"/>
        <rFont val="楷体_GB2312"/>
        <charset val="134"/>
      </rPr>
      <t>极氪</t>
    </r>
    <r>
      <rPr>
        <sz val="11"/>
        <color rgb="FF000000"/>
        <rFont val="Arial"/>
        <charset val="134"/>
      </rPr>
      <t>001</t>
    </r>
  </si>
  <si>
    <r>
      <rPr>
        <sz val="11"/>
        <color rgb="FF000000"/>
        <rFont val="楷体_GB2312"/>
        <charset val="134"/>
      </rPr>
      <t>领克</t>
    </r>
    <r>
      <rPr>
        <sz val="11"/>
        <color rgb="FF000000"/>
        <rFont val="Arial"/>
        <charset val="134"/>
      </rPr>
      <t>01 PHEV</t>
    </r>
  </si>
  <si>
    <r>
      <rPr>
        <sz val="11"/>
        <color rgb="FF000000"/>
        <rFont val="楷体_GB2312"/>
        <charset val="134"/>
      </rPr>
      <t>海豹</t>
    </r>
  </si>
  <si>
    <r>
      <rPr>
        <sz val="11"/>
        <color rgb="FF000000"/>
        <rFont val="楷体_GB2312"/>
        <charset val="134"/>
      </rPr>
      <t>迈腾</t>
    </r>
    <r>
      <rPr>
        <sz val="11"/>
        <color rgb="FF000000"/>
        <rFont val="Arial"/>
        <charset val="134"/>
      </rPr>
      <t>GTE</t>
    </r>
  </si>
  <si>
    <r>
      <rPr>
        <sz val="11"/>
        <color rgb="FF000000"/>
        <rFont val="楷体_GB2312"/>
        <charset val="134"/>
      </rPr>
      <t>海鸥</t>
    </r>
  </si>
  <si>
    <r>
      <rPr>
        <sz val="11"/>
        <color rgb="FF000000"/>
        <rFont val="楷体_GB2312"/>
        <charset val="134"/>
      </rPr>
      <t>五菱缤果</t>
    </r>
  </si>
  <si>
    <r>
      <rPr>
        <sz val="11"/>
        <color rgb="FF000000"/>
        <rFont val="楷体_GB2312"/>
        <charset val="134"/>
      </rPr>
      <t>东风新能源</t>
    </r>
    <r>
      <rPr>
        <sz val="11"/>
        <color rgb="FF000000"/>
        <rFont val="Arial"/>
        <charset val="134"/>
      </rPr>
      <t>EX1</t>
    </r>
  </si>
  <si>
    <t>Model 4</t>
  </si>
  <si>
    <r>
      <rPr>
        <sz val="11"/>
        <color rgb="FF000000"/>
        <rFont val="楷体_GB2312"/>
        <charset val="134"/>
      </rPr>
      <t>长安奔奔</t>
    </r>
  </si>
  <si>
    <r>
      <rPr>
        <sz val="11"/>
        <color rgb="FF000000"/>
        <rFont val="楷体_GB2312"/>
        <charset val="134"/>
      </rPr>
      <t>几何</t>
    </r>
    <r>
      <rPr>
        <sz val="11"/>
        <color rgb="FF000000"/>
        <rFont val="Arial"/>
        <charset val="134"/>
      </rPr>
      <t>A</t>
    </r>
  </si>
  <si>
    <r>
      <rPr>
        <sz val="11"/>
        <color rgb="FF000000"/>
        <rFont val="楷体_GB2312"/>
        <charset val="134"/>
      </rPr>
      <t>理想</t>
    </r>
    <r>
      <rPr>
        <sz val="11"/>
        <color rgb="FF000000"/>
        <rFont val="Arial"/>
        <charset val="134"/>
      </rPr>
      <t>ONE</t>
    </r>
  </si>
  <si>
    <r>
      <rPr>
        <sz val="11"/>
        <color rgb="FF000000"/>
        <rFont val="楷体_GB2312"/>
        <charset val="134"/>
      </rPr>
      <t>零跑</t>
    </r>
    <r>
      <rPr>
        <sz val="11"/>
        <color rgb="FF000000"/>
        <rFont val="Arial"/>
        <charset val="134"/>
      </rPr>
      <t>T03</t>
    </r>
  </si>
  <si>
    <r>
      <rPr>
        <sz val="11"/>
        <color rgb="FF000000"/>
        <rFont val="楷体_GB2312"/>
        <charset val="134"/>
      </rPr>
      <t>宝马</t>
    </r>
    <r>
      <rPr>
        <sz val="11"/>
        <color rgb="FF000000"/>
        <rFont val="Arial"/>
        <charset val="134"/>
      </rPr>
      <t>5</t>
    </r>
    <r>
      <rPr>
        <sz val="11"/>
        <color rgb="FF000000"/>
        <rFont val="楷体_GB2312"/>
        <charset val="134"/>
      </rPr>
      <t>系</t>
    </r>
  </si>
  <si>
    <r>
      <rPr>
        <sz val="11"/>
        <color rgb="FF000000"/>
        <rFont val="楷体_GB2312"/>
        <charset val="134"/>
      </rPr>
      <t>哪吒</t>
    </r>
    <r>
      <rPr>
        <sz val="11"/>
        <color rgb="FF000000"/>
        <rFont val="Arial"/>
        <charset val="134"/>
      </rPr>
      <t>U</t>
    </r>
  </si>
  <si>
    <r>
      <rPr>
        <sz val="11"/>
        <color rgb="FF000000"/>
        <rFont val="楷体_GB2312"/>
        <charset val="134"/>
      </rPr>
      <t>比亚迪宋</t>
    </r>
    <r>
      <rPr>
        <sz val="11"/>
        <color rgb="FF000000"/>
        <rFont val="Arial"/>
        <charset val="134"/>
      </rPr>
      <t>MAX</t>
    </r>
  </si>
  <si>
    <r>
      <rPr>
        <sz val="11"/>
        <color rgb="FF000000"/>
        <rFont val="楷体_GB2312"/>
        <charset val="134"/>
      </rPr>
      <t>比亚迪宋</t>
    </r>
    <r>
      <rPr>
        <sz val="11"/>
        <color rgb="FF000000"/>
        <rFont val="Arial"/>
        <charset val="134"/>
      </rPr>
      <t>Pro EV</t>
    </r>
  </si>
  <si>
    <r>
      <rPr>
        <sz val="11"/>
        <color theme="1"/>
        <rFont val="楷体_GB2312"/>
        <charset val="134"/>
      </rPr>
      <t>东风本田</t>
    </r>
    <r>
      <rPr>
        <sz val="11"/>
        <color theme="1"/>
        <rFont val="Arial"/>
        <charset val="134"/>
      </rPr>
      <t>CR-V PHEV</t>
    </r>
  </si>
  <si>
    <r>
      <rPr>
        <sz val="11"/>
        <color rgb="FF000000"/>
        <rFont val="楷体_GB2312"/>
        <charset val="134"/>
      </rPr>
      <t>思皓</t>
    </r>
    <r>
      <rPr>
        <sz val="11"/>
        <color rgb="FF000000"/>
        <rFont val="Arial"/>
        <charset val="134"/>
      </rPr>
      <t>E10X</t>
    </r>
  </si>
  <si>
    <r>
      <rPr>
        <sz val="11"/>
        <color rgb="FF000000"/>
        <rFont val="楷体_GB2312"/>
        <charset val="134"/>
      </rPr>
      <t>梦想家</t>
    </r>
    <r>
      <rPr>
        <sz val="11"/>
        <color rgb="FF000000"/>
        <rFont val="Arial"/>
        <charset val="134"/>
      </rPr>
      <t xml:space="preserve"> PHEV</t>
    </r>
  </si>
  <si>
    <r>
      <rPr>
        <sz val="11"/>
        <color theme="1"/>
        <rFont val="楷体_GB2312"/>
        <charset val="134"/>
      </rPr>
      <t>几何</t>
    </r>
    <r>
      <rPr>
        <sz val="11"/>
        <color theme="1"/>
        <rFont val="Arial"/>
        <charset val="134"/>
      </rPr>
      <t>E</t>
    </r>
  </si>
  <si>
    <r>
      <rPr>
        <sz val="11"/>
        <color rgb="FF000000"/>
        <rFont val="楷体_GB2312"/>
        <charset val="134"/>
      </rPr>
      <t>帕萨特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</si>
  <si>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_GB2312"/>
        <charset val="134"/>
      </rPr>
      <t>启辰</t>
    </r>
    <r>
      <rPr>
        <sz val="11"/>
        <color rgb="FF000000"/>
        <rFont val="Arial"/>
        <charset val="134"/>
      </rPr>
      <t>D60</t>
    </r>
  </si>
  <si>
    <r>
      <rPr>
        <sz val="11"/>
        <color rgb="FF000000"/>
        <rFont val="楷体_GB2312"/>
        <charset val="134"/>
      </rPr>
      <t>领克</t>
    </r>
    <r>
      <rPr>
        <sz val="11"/>
        <color rgb="FF000000"/>
        <rFont val="Arial"/>
        <charset val="134"/>
      </rPr>
      <t>09 PHEV</t>
    </r>
  </si>
  <si>
    <r>
      <rPr>
        <sz val="11"/>
        <color rgb="FF000000"/>
        <rFont val="楷体_GB2312"/>
        <charset val="134"/>
      </rPr>
      <t>小鹏</t>
    </r>
    <r>
      <rPr>
        <sz val="11"/>
        <color rgb="FF000000"/>
        <rFont val="Arial"/>
        <charset val="134"/>
      </rPr>
      <t>P7</t>
    </r>
  </si>
  <si>
    <r>
      <rPr>
        <sz val="11"/>
        <color rgb="FF000000"/>
        <rFont val="楷体_GB2312"/>
        <charset val="134"/>
      </rPr>
      <t>奔驰</t>
    </r>
    <r>
      <rPr>
        <sz val="11"/>
        <color rgb="FF000000"/>
        <rFont val="Arial"/>
        <charset val="134"/>
      </rPr>
      <t>C-Class</t>
    </r>
  </si>
  <si>
    <r>
      <rPr>
        <sz val="11"/>
        <color rgb="FF000000"/>
        <rFont val="楷体_GB2312"/>
        <charset val="134"/>
      </rPr>
      <t>红旗</t>
    </r>
    <r>
      <rPr>
        <sz val="11"/>
        <color rgb="FF000000"/>
        <rFont val="Arial"/>
        <charset val="134"/>
      </rPr>
      <t>E-QM5</t>
    </r>
  </si>
  <si>
    <r>
      <rPr>
        <sz val="11"/>
        <color rgb="FF000000"/>
        <rFont val="楷体_GB2312"/>
        <charset val="134"/>
      </rPr>
      <t>探岳</t>
    </r>
    <r>
      <rPr>
        <sz val="11"/>
        <color rgb="FF000000"/>
        <rFont val="Arial"/>
        <charset val="134"/>
      </rPr>
      <t>GTE</t>
    </r>
  </si>
  <si>
    <r>
      <rPr>
        <sz val="11"/>
        <color rgb="FF000000"/>
        <rFont val="楷体_GB2312"/>
        <charset val="134"/>
      </rPr>
      <t>零跑</t>
    </r>
    <r>
      <rPr>
        <sz val="11"/>
        <color rgb="FF000000"/>
        <rFont val="Arial"/>
        <charset val="134"/>
      </rPr>
      <t>C11 EV</t>
    </r>
  </si>
  <si>
    <r>
      <rPr>
        <sz val="11"/>
        <color rgb="FF000000"/>
        <rFont val="楷体_GB2312"/>
        <charset val="134"/>
      </rPr>
      <t>岚图</t>
    </r>
    <r>
      <rPr>
        <sz val="11"/>
        <color rgb="FF000000"/>
        <rFont val="Arial"/>
        <charset val="134"/>
      </rPr>
      <t>FREE PHEV</t>
    </r>
  </si>
  <si>
    <r>
      <rPr>
        <sz val="11"/>
        <color rgb="FF000000"/>
        <rFont val="楷体_GB2312"/>
        <charset val="134"/>
      </rPr>
      <t>领克</t>
    </r>
    <r>
      <rPr>
        <sz val="11"/>
        <color rgb="FF000000"/>
        <rFont val="Arial"/>
        <charset val="134"/>
      </rPr>
      <t>06 PHEV</t>
    </r>
  </si>
  <si>
    <r>
      <rPr>
        <sz val="11"/>
        <color rgb="FF000000"/>
        <rFont val="楷体_GB2312"/>
        <charset val="134"/>
      </rPr>
      <t>骏行</t>
    </r>
  </si>
  <si>
    <r>
      <rPr>
        <sz val="11"/>
        <color rgb="FF000000"/>
        <rFont val="楷体_GB2312"/>
        <charset val="134"/>
      </rPr>
      <t>欧拉好猫</t>
    </r>
  </si>
  <si>
    <r>
      <rPr>
        <sz val="11"/>
        <color rgb="FF000000"/>
        <rFont val="楷体_GB2312"/>
        <charset val="134"/>
      </rPr>
      <t>奔腾</t>
    </r>
    <r>
      <rPr>
        <sz val="11"/>
        <color rgb="FF000000"/>
        <rFont val="Arial"/>
        <charset val="134"/>
      </rPr>
      <t>NAT</t>
    </r>
  </si>
  <si>
    <r>
      <rPr>
        <sz val="11"/>
        <color rgb="FF000000"/>
        <rFont val="楷体_GB2312"/>
        <charset val="134"/>
      </rPr>
      <t>皓影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</si>
  <si>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_GB2312"/>
        <charset val="134"/>
      </rPr>
      <t>沃尔沃</t>
    </r>
    <r>
      <rPr>
        <sz val="11"/>
        <color rgb="FF000000"/>
        <rFont val="Arial"/>
        <charset val="134"/>
      </rPr>
      <t>XC60</t>
    </r>
  </si>
  <si>
    <r>
      <rPr>
        <sz val="11"/>
        <color rgb="FF000000"/>
        <rFont val="楷体_GB2312"/>
        <charset val="134"/>
      </rPr>
      <t>荣威</t>
    </r>
    <r>
      <rPr>
        <sz val="11"/>
        <color rgb="FF000000"/>
        <rFont val="Arial"/>
        <charset val="134"/>
      </rPr>
      <t>Ei5</t>
    </r>
  </si>
  <si>
    <r>
      <rPr>
        <sz val="11"/>
        <color theme="1"/>
        <rFont val="楷体_GB2312"/>
        <charset val="134"/>
      </rPr>
      <t>天际</t>
    </r>
    <r>
      <rPr>
        <sz val="11"/>
        <color theme="1"/>
        <rFont val="Arial"/>
        <charset val="134"/>
      </rPr>
      <t>ME5</t>
    </r>
  </si>
  <si>
    <r>
      <rPr>
        <sz val="11"/>
        <color rgb="FF000000"/>
        <rFont val="楷体_GB2312"/>
        <charset val="134"/>
      </rPr>
      <t>蔚来</t>
    </r>
    <r>
      <rPr>
        <sz val="11"/>
        <color rgb="FF000000"/>
        <rFont val="Arial"/>
        <charset val="134"/>
      </rPr>
      <t>ES6</t>
    </r>
  </si>
  <si>
    <r>
      <rPr>
        <sz val="11"/>
        <color rgb="FF000000"/>
        <rFont val="楷体_GB2312"/>
        <charset val="134"/>
      </rPr>
      <t>摩卡</t>
    </r>
    <r>
      <rPr>
        <sz val="11"/>
        <color rgb="FF000000"/>
        <rFont val="Arial"/>
        <charset val="134"/>
      </rPr>
      <t>DHT-PHEV</t>
    </r>
  </si>
  <si>
    <r>
      <rPr>
        <sz val="11"/>
        <color rgb="FF000000"/>
        <rFont val="楷体_GB2312"/>
        <charset val="134"/>
      </rPr>
      <t>比亚迪秦</t>
    </r>
    <r>
      <rPr>
        <sz val="11"/>
        <color rgb="FF000000"/>
        <rFont val="Arial"/>
        <charset val="134"/>
      </rPr>
      <t>Pro EV</t>
    </r>
  </si>
  <si>
    <r>
      <rPr>
        <sz val="11"/>
        <color rgb="FF000000"/>
        <rFont val="楷体_GB2312"/>
        <charset val="134"/>
      </rPr>
      <t>上汽大通</t>
    </r>
    <r>
      <rPr>
        <sz val="11"/>
        <color rgb="FF000000"/>
        <rFont val="Arial"/>
        <charset val="134"/>
      </rPr>
      <t>MAXUS EUNIQ 5</t>
    </r>
  </si>
  <si>
    <r>
      <rPr>
        <sz val="11"/>
        <color rgb="FF000000"/>
        <rFont val="楷体_GB2312"/>
        <charset val="134"/>
      </rPr>
      <t>力帆枫叶</t>
    </r>
    <r>
      <rPr>
        <sz val="11"/>
        <color rgb="FF000000"/>
        <rFont val="Arial"/>
        <charset val="134"/>
      </rPr>
      <t>80V</t>
    </r>
  </si>
  <si>
    <r>
      <rPr>
        <sz val="11"/>
        <color rgb="FF000000"/>
        <rFont val="楷体_GB2312"/>
        <charset val="134"/>
      </rPr>
      <t>宝骏</t>
    </r>
    <r>
      <rPr>
        <sz val="11"/>
        <color rgb="FF000000"/>
        <rFont val="Arial"/>
        <charset val="134"/>
      </rPr>
      <t>KiWi EV</t>
    </r>
  </si>
  <si>
    <r>
      <rPr>
        <sz val="11"/>
        <color rgb="FF000000"/>
        <rFont val="楷体_GB2312"/>
        <charset val="134"/>
      </rPr>
      <t>冒险家</t>
    </r>
  </si>
  <si>
    <r>
      <rPr>
        <sz val="11"/>
        <color rgb="FF000000"/>
        <rFont val="楷体_GB2312"/>
        <charset val="134"/>
      </rPr>
      <t>蔚来</t>
    </r>
    <r>
      <rPr>
        <sz val="11"/>
        <color rgb="FF000000"/>
        <rFont val="Arial"/>
        <charset val="134"/>
      </rPr>
      <t>ET7</t>
    </r>
  </si>
  <si>
    <r>
      <rPr>
        <sz val="11"/>
        <color rgb="FF000000"/>
        <rFont val="楷体_GB2312"/>
        <charset val="134"/>
      </rPr>
      <t>大众途观</t>
    </r>
  </si>
  <si>
    <r>
      <rPr>
        <sz val="11"/>
        <color rgb="FF000000"/>
        <rFont val="楷体_GB2312"/>
        <charset val="134"/>
      </rPr>
      <t>大众</t>
    </r>
    <r>
      <rPr>
        <sz val="11"/>
        <color rgb="FF000000"/>
        <rFont val="Arial"/>
        <charset val="134"/>
      </rPr>
      <t>ID.6 CROZZ</t>
    </r>
  </si>
  <si>
    <r>
      <rPr>
        <sz val="11"/>
        <color rgb="FF000000"/>
        <rFont val="楷体_GB2312"/>
        <charset val="134"/>
      </rPr>
      <t>名爵</t>
    </r>
    <r>
      <rPr>
        <sz val="11"/>
        <color rgb="FF000000"/>
        <rFont val="Arial"/>
        <charset val="134"/>
      </rPr>
      <t>EZS</t>
    </r>
  </si>
  <si>
    <r>
      <rPr>
        <sz val="11"/>
        <color rgb="FF000000"/>
        <rFont val="楷体_GB2312"/>
        <charset val="134"/>
      </rPr>
      <t>嘉际</t>
    </r>
    <r>
      <rPr>
        <sz val="11"/>
        <color rgb="FF000000"/>
        <rFont val="Arial"/>
        <charset val="134"/>
      </rPr>
      <t>MPV</t>
    </r>
  </si>
  <si>
    <r>
      <rPr>
        <sz val="11"/>
        <color rgb="FF000000"/>
        <rFont val="楷体_GB2312"/>
        <charset val="134"/>
      </rPr>
      <t>比亚迪唐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</si>
  <si>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_GB2312"/>
        <charset val="134"/>
      </rPr>
      <t>沃尔沃</t>
    </r>
    <r>
      <rPr>
        <sz val="11"/>
        <color rgb="FF000000"/>
        <rFont val="Arial"/>
        <charset val="134"/>
      </rPr>
      <t>S90</t>
    </r>
  </si>
  <si>
    <t>Velite 6 EV</t>
  </si>
  <si>
    <r>
      <rPr>
        <sz val="11"/>
        <color rgb="FF000000"/>
        <rFont val="楷体_GB2312"/>
        <charset val="134"/>
      </rPr>
      <t>揽胜极光</t>
    </r>
  </si>
  <si>
    <r>
      <rPr>
        <sz val="11"/>
        <color rgb="FF000000"/>
        <rFont val="楷体_GB2312"/>
        <charset val="134"/>
      </rPr>
      <t>荣威科莱威</t>
    </r>
  </si>
  <si>
    <r>
      <rPr>
        <sz val="11"/>
        <color rgb="FF000000"/>
        <rFont val="楷体_GB2312"/>
        <charset val="134"/>
      </rPr>
      <t>宝马</t>
    </r>
    <r>
      <rPr>
        <sz val="11"/>
        <color rgb="FF000000"/>
        <rFont val="Arial"/>
        <charset val="134"/>
      </rPr>
      <t>iX3</t>
    </r>
  </si>
  <si>
    <r>
      <rPr>
        <sz val="11"/>
        <color rgb="FF000000"/>
        <rFont val="楷体_GB2312"/>
        <charset val="134"/>
      </rPr>
      <t>几何</t>
    </r>
    <r>
      <rPr>
        <sz val="11"/>
        <color rgb="FF000000"/>
        <rFont val="Arial"/>
        <charset val="134"/>
      </rPr>
      <t>C</t>
    </r>
  </si>
  <si>
    <r>
      <rPr>
        <sz val="11"/>
        <color rgb="FF000000"/>
        <rFont val="楷体_GB2312"/>
        <charset val="134"/>
      </rPr>
      <t>威兰达</t>
    </r>
    <r>
      <rPr>
        <sz val="11"/>
        <color rgb="FF000000"/>
        <rFont val="Arial"/>
        <charset val="134"/>
      </rPr>
      <t xml:space="preserve"> PHEV</t>
    </r>
  </si>
  <si>
    <r>
      <rPr>
        <sz val="11"/>
        <color rgb="FF000000"/>
        <rFont val="楷体_GB2312"/>
        <charset val="134"/>
      </rPr>
      <t>长安深蓝</t>
    </r>
    <r>
      <rPr>
        <sz val="11"/>
        <color rgb="FF000000"/>
        <rFont val="Arial"/>
        <charset val="134"/>
      </rPr>
      <t>SL03 EV</t>
    </r>
  </si>
  <si>
    <r>
      <rPr>
        <sz val="11"/>
        <color rgb="FF000000"/>
        <rFont val="楷体_GB2312"/>
        <charset val="134"/>
      </rPr>
      <t>合创</t>
    </r>
    <r>
      <rPr>
        <sz val="11"/>
        <color rgb="FF000000"/>
        <rFont val="Arial"/>
        <charset val="134"/>
      </rPr>
      <t>Z03</t>
    </r>
  </si>
  <si>
    <r>
      <rPr>
        <sz val="11"/>
        <color rgb="FF000000"/>
        <rFont val="楷体_GB2312"/>
        <charset val="134"/>
      </rPr>
      <t>玛奇朵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</si>
  <si>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_GB2312"/>
        <charset val="134"/>
      </rPr>
      <t>吉利帝豪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</si>
  <si>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_GB2312"/>
        <charset val="134"/>
      </rPr>
      <t>沃尔沃</t>
    </r>
    <r>
      <rPr>
        <sz val="11"/>
        <color rgb="FF000000"/>
        <rFont val="Arial"/>
        <charset val="134"/>
      </rPr>
      <t>XC40</t>
    </r>
  </si>
  <si>
    <r>
      <rPr>
        <sz val="11"/>
        <color rgb="FF000000"/>
        <rFont val="楷体_GB2312"/>
        <charset val="134"/>
      </rPr>
      <t>现代名图</t>
    </r>
  </si>
  <si>
    <r>
      <rPr>
        <sz val="11"/>
        <color rgb="FF000000"/>
        <rFont val="楷体_GB2312"/>
        <charset val="134"/>
      </rPr>
      <t>威马</t>
    </r>
    <r>
      <rPr>
        <sz val="11"/>
        <color rgb="FF000000"/>
        <rFont val="Arial"/>
        <charset val="134"/>
      </rPr>
      <t>E5</t>
    </r>
  </si>
  <si>
    <r>
      <rPr>
        <sz val="11"/>
        <color rgb="FF000000"/>
        <rFont val="楷体_GB2312"/>
        <charset val="134"/>
      </rPr>
      <t>沃尔沃</t>
    </r>
    <r>
      <rPr>
        <sz val="11"/>
        <color rgb="FF000000"/>
        <rFont val="Arial"/>
        <charset val="134"/>
      </rPr>
      <t>60</t>
    </r>
    <r>
      <rPr>
        <sz val="11"/>
        <color rgb="FF000000"/>
        <rFont val="楷体_GB2312"/>
        <charset val="134"/>
      </rPr>
      <t>系列</t>
    </r>
  </si>
  <si>
    <r>
      <rPr>
        <sz val="11"/>
        <color rgb="FF000000"/>
        <rFont val="楷体_GB2312"/>
        <charset val="134"/>
      </rPr>
      <t>福特锐际</t>
    </r>
  </si>
  <si>
    <r>
      <rPr>
        <sz val="11"/>
        <color rgb="FF000000"/>
        <rFont val="楷体_GB2312"/>
        <charset val="134"/>
      </rPr>
      <t>蔚来</t>
    </r>
    <r>
      <rPr>
        <sz val="11"/>
        <color rgb="FF000000"/>
        <rFont val="Arial"/>
        <charset val="134"/>
      </rPr>
      <t>ES7</t>
    </r>
  </si>
  <si>
    <r>
      <rPr>
        <sz val="11"/>
        <color rgb="FF000000"/>
        <rFont val="楷体_GB2312"/>
        <charset val="134"/>
      </rPr>
      <t>东风富康</t>
    </r>
    <r>
      <rPr>
        <sz val="11"/>
        <color rgb="FF000000"/>
        <rFont val="Arial"/>
        <charset val="134"/>
      </rPr>
      <t>ES600</t>
    </r>
  </si>
  <si>
    <r>
      <rPr>
        <sz val="11"/>
        <color rgb="FF000000"/>
        <rFont val="楷体_GB2312"/>
        <charset val="134"/>
      </rPr>
      <t>卡罗拉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</si>
  <si>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_GB2312"/>
        <charset val="134"/>
      </rPr>
      <t>逸动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</si>
  <si>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_GB2312"/>
        <charset val="134"/>
      </rPr>
      <t>小鹏</t>
    </r>
    <r>
      <rPr>
        <sz val="11"/>
        <color rgb="FF000000"/>
        <rFont val="Arial"/>
        <charset val="134"/>
      </rPr>
      <t>P5</t>
    </r>
  </si>
  <si>
    <r>
      <rPr>
        <sz val="11"/>
        <color rgb="FF000000"/>
        <rFont val="楷体_GB2312"/>
        <charset val="134"/>
      </rPr>
      <t>领克</t>
    </r>
    <r>
      <rPr>
        <sz val="11"/>
        <color rgb="FF000000"/>
        <rFont val="Arial"/>
        <charset val="134"/>
      </rPr>
      <t>05 PHEV</t>
    </r>
  </si>
  <si>
    <r>
      <rPr>
        <sz val="11"/>
        <color rgb="FF000000"/>
        <rFont val="楷体_GB2312"/>
        <charset val="134"/>
      </rPr>
      <t>悦虎</t>
    </r>
  </si>
  <si>
    <r>
      <rPr>
        <sz val="11"/>
        <color rgb="FF000000"/>
        <rFont val="楷体_GB2312"/>
        <charset val="134"/>
      </rPr>
      <t>凌宝</t>
    </r>
    <r>
      <rPr>
        <sz val="11"/>
        <color rgb="FF000000"/>
        <rFont val="Arial"/>
        <charset val="134"/>
      </rPr>
      <t>BOX</t>
    </r>
  </si>
  <si>
    <r>
      <rPr>
        <sz val="11"/>
        <color rgb="FF000000"/>
        <rFont val="楷体_GB2312"/>
        <charset val="134"/>
      </rPr>
      <t>荣威</t>
    </r>
    <r>
      <rPr>
        <sz val="11"/>
        <color rgb="FF000000"/>
        <rFont val="Arial"/>
        <charset val="134"/>
      </rPr>
      <t>ei6</t>
    </r>
  </si>
  <si>
    <r>
      <rPr>
        <sz val="11"/>
        <color rgb="FF000000"/>
        <rFont val="楷体_GB2312"/>
        <charset val="134"/>
      </rPr>
      <t>标致</t>
    </r>
    <r>
      <rPr>
        <sz val="11"/>
        <color rgb="FF000000"/>
        <rFont val="Arial"/>
        <charset val="134"/>
      </rPr>
      <t>508L PHEV</t>
    </r>
  </si>
  <si>
    <r>
      <rPr>
        <sz val="11"/>
        <color rgb="FF000000"/>
        <rFont val="楷体_GB2312"/>
        <charset val="134"/>
      </rPr>
      <t>吉利博瑞</t>
    </r>
    <r>
      <rPr>
        <sz val="11"/>
        <color rgb="FF000000"/>
        <rFont val="Arial"/>
        <charset val="134"/>
      </rPr>
      <t>GE</t>
    </r>
  </si>
  <si>
    <r>
      <rPr>
        <sz val="11"/>
        <color rgb="FF000000"/>
        <rFont val="楷体_GB2312"/>
        <charset val="134"/>
      </rPr>
      <t>雷凌</t>
    </r>
    <r>
      <rPr>
        <sz val="11"/>
        <color rgb="FF000000"/>
        <rFont val="Arial"/>
        <charset val="134"/>
      </rPr>
      <t>PHEV</t>
    </r>
  </si>
  <si>
    <r>
      <rPr>
        <sz val="11"/>
        <color theme="1"/>
        <rFont val="楷体_GB2312"/>
        <charset val="134"/>
      </rPr>
      <t>宝马</t>
    </r>
    <r>
      <rPr>
        <sz val="11"/>
        <color theme="1"/>
        <rFont val="Arial"/>
        <charset val="134"/>
      </rPr>
      <t>i3</t>
    </r>
  </si>
  <si>
    <r>
      <rPr>
        <sz val="11"/>
        <color rgb="FF000000"/>
        <rFont val="楷体_GB2312"/>
        <charset val="134"/>
      </rPr>
      <t>发现神行</t>
    </r>
  </si>
  <si>
    <r>
      <rPr>
        <sz val="11"/>
        <color rgb="FF000000"/>
        <rFont val="楷体_GB2312"/>
        <charset val="134"/>
      </rPr>
      <t>东风本田</t>
    </r>
    <r>
      <rPr>
        <sz val="11"/>
        <color rgb="FF000000"/>
        <rFont val="Arial"/>
        <charset val="134"/>
      </rPr>
      <t>M-NV</t>
    </r>
  </si>
  <si>
    <r>
      <rPr>
        <sz val="11"/>
        <color rgb="FF000000"/>
        <rFont val="楷体_GB2312"/>
        <charset val="134"/>
      </rPr>
      <t>赛力斯</t>
    </r>
    <r>
      <rPr>
        <sz val="11"/>
        <color rgb="FF000000"/>
        <rFont val="Arial"/>
        <charset val="134"/>
      </rPr>
      <t>SF5</t>
    </r>
  </si>
  <si>
    <r>
      <rPr>
        <sz val="11"/>
        <color rgb="FF000000"/>
        <rFont val="楷体_GB2312"/>
        <charset val="134"/>
      </rPr>
      <t>标致</t>
    </r>
    <r>
      <rPr>
        <sz val="11"/>
        <color rgb="FF000000"/>
        <rFont val="Arial"/>
        <charset val="134"/>
      </rPr>
      <t xml:space="preserve">4008 PHEV </t>
    </r>
  </si>
  <si>
    <r>
      <rPr>
        <sz val="11"/>
        <color rgb="FF000000"/>
        <rFont val="楷体_GB2312"/>
        <charset val="134"/>
      </rPr>
      <t>风光</t>
    </r>
    <r>
      <rPr>
        <sz val="11"/>
        <color rgb="FF000000"/>
        <rFont val="Arial"/>
        <charset val="134"/>
      </rPr>
      <t>MINIEV</t>
    </r>
  </si>
  <si>
    <r>
      <rPr>
        <sz val="11"/>
        <color rgb="FF000000"/>
        <rFont val="楷体_GB2312"/>
        <charset val="134"/>
      </rPr>
      <t>天逸</t>
    </r>
    <r>
      <rPr>
        <sz val="11"/>
        <color rgb="FF000000"/>
        <rFont val="Arial"/>
        <charset val="134"/>
      </rPr>
      <t>C5 AIRCROSS PHEV</t>
    </r>
  </si>
  <si>
    <r>
      <rPr>
        <sz val="11"/>
        <color rgb="FF000000"/>
        <rFont val="楷体_GB2312"/>
        <charset val="134"/>
      </rPr>
      <t>创维</t>
    </r>
    <r>
      <rPr>
        <sz val="11"/>
        <color rgb="FF000000"/>
        <rFont val="Arial"/>
        <charset val="134"/>
      </rPr>
      <t>EV6</t>
    </r>
  </si>
  <si>
    <r>
      <rPr>
        <sz val="11"/>
        <color rgb="FF000000"/>
        <rFont val="楷体_GB2312"/>
        <charset val="134"/>
      </rPr>
      <t>星越</t>
    </r>
    <r>
      <rPr>
        <sz val="11"/>
        <color rgb="FF000000"/>
        <rFont val="Arial"/>
        <charset val="134"/>
      </rPr>
      <t xml:space="preserve"> PHEV</t>
    </r>
  </si>
  <si>
    <r>
      <rPr>
        <sz val="11"/>
        <color rgb="FF000000"/>
        <rFont val="楷体_GB2312"/>
        <charset val="134"/>
      </rPr>
      <t>雷丁芒果</t>
    </r>
  </si>
  <si>
    <r>
      <rPr>
        <sz val="11"/>
        <color rgb="FF000000"/>
        <rFont val="楷体_GB2312"/>
        <charset val="134"/>
      </rPr>
      <t>雪铁龙凡尔赛</t>
    </r>
    <r>
      <rPr>
        <sz val="11"/>
        <color rgb="FF000000"/>
        <rFont val="Arial"/>
        <charset val="134"/>
      </rPr>
      <t>C5 X</t>
    </r>
    <r>
      <rPr>
        <sz val="11"/>
        <color rgb="FF000000"/>
        <rFont val="楷体_GB2312"/>
        <charset val="134"/>
      </rPr>
      <t>新能源</t>
    </r>
  </si>
  <si>
    <r>
      <rPr>
        <sz val="11"/>
        <color rgb="FF000000"/>
        <rFont val="楷体_GB2312"/>
        <charset val="134"/>
      </rPr>
      <t>零跑</t>
    </r>
    <r>
      <rPr>
        <sz val="11"/>
        <color rgb="FF000000"/>
        <rFont val="Arial"/>
        <charset val="134"/>
      </rPr>
      <t>C11</t>
    </r>
  </si>
  <si>
    <r>
      <rPr>
        <sz val="11"/>
        <color rgb="FF000000"/>
        <rFont val="楷体_GB2312"/>
        <charset val="134"/>
      </rPr>
      <t>蔚来</t>
    </r>
    <r>
      <rPr>
        <sz val="11"/>
        <color rgb="FF000000"/>
        <rFont val="Arial"/>
        <charset val="134"/>
      </rPr>
      <t>ES8</t>
    </r>
  </si>
  <si>
    <r>
      <rPr>
        <sz val="11"/>
        <color rgb="FF000000"/>
        <rFont val="楷体_GB2312"/>
        <charset val="134"/>
      </rPr>
      <t>缤越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</si>
  <si>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_GB2312"/>
        <charset val="134"/>
      </rPr>
      <t>思皓爱跑</t>
    </r>
  </si>
  <si>
    <r>
      <rPr>
        <sz val="11"/>
        <color rgb="FF000000"/>
        <rFont val="楷体_GB2312"/>
        <charset val="134"/>
      </rPr>
      <t>宝马</t>
    </r>
    <r>
      <rPr>
        <sz val="11"/>
        <color rgb="FF000000"/>
        <rFont val="Arial"/>
        <charset val="134"/>
      </rPr>
      <t>X1</t>
    </r>
  </si>
  <si>
    <r>
      <rPr>
        <sz val="11"/>
        <color rgb="FF000000"/>
        <rFont val="楷体_GB2312"/>
        <charset val="134"/>
      </rPr>
      <t>东风本田</t>
    </r>
    <r>
      <rPr>
        <sz val="11"/>
        <color rgb="FF000000"/>
        <rFont val="Arial"/>
        <charset val="134"/>
      </rPr>
      <t>CR-V</t>
    </r>
  </si>
  <si>
    <r>
      <rPr>
        <sz val="11"/>
        <color rgb="FF000000"/>
        <rFont val="楷体_GB2312"/>
        <charset val="134"/>
      </rPr>
      <t>领克</t>
    </r>
    <r>
      <rPr>
        <sz val="11"/>
        <color rgb="FF000000"/>
        <rFont val="Arial"/>
        <charset val="134"/>
      </rPr>
      <t>02 PHEV</t>
    </r>
  </si>
  <si>
    <r>
      <rPr>
        <sz val="11"/>
        <color rgb="FF000000"/>
        <rFont val="楷体_GB2312"/>
        <charset val="134"/>
      </rPr>
      <t>帝豪</t>
    </r>
    <r>
      <rPr>
        <sz val="11"/>
        <color rgb="FF000000"/>
        <rFont val="Arial"/>
        <charset val="134"/>
      </rPr>
      <t xml:space="preserve">L </t>
    </r>
    <r>
      <rPr>
        <sz val="11"/>
        <color rgb="FF000000"/>
        <rFont val="楷体_GB2312"/>
        <charset val="134"/>
      </rPr>
      <t>雷神</t>
    </r>
    <r>
      <rPr>
        <sz val="11"/>
        <color rgb="FF000000"/>
        <rFont val="Arial"/>
        <charset val="134"/>
      </rPr>
      <t>Hi·X</t>
    </r>
  </si>
  <si>
    <r>
      <rPr>
        <sz val="11"/>
        <color rgb="FF000000"/>
        <rFont val="楷体_GB2312"/>
        <charset val="134"/>
      </rPr>
      <t>枫叶</t>
    </r>
    <r>
      <rPr>
        <sz val="11"/>
        <color rgb="FF000000"/>
        <rFont val="Arial"/>
        <charset val="134"/>
      </rPr>
      <t>60s</t>
    </r>
  </si>
  <si>
    <r>
      <rPr>
        <sz val="11"/>
        <color rgb="FF000000"/>
        <rFont val="楷体_GB2312"/>
        <charset val="134"/>
      </rPr>
      <t>领克</t>
    </r>
    <r>
      <rPr>
        <sz val="11"/>
        <color rgb="FF000000"/>
        <rFont val="Arial"/>
        <charset val="134"/>
      </rPr>
      <t>03 PHEV</t>
    </r>
  </si>
  <si>
    <r>
      <rPr>
        <sz val="11"/>
        <color rgb="FF000000"/>
        <rFont val="楷体_GB2312"/>
        <charset val="134"/>
      </rPr>
      <t>大众</t>
    </r>
    <r>
      <rPr>
        <sz val="11"/>
        <color rgb="FF000000"/>
        <rFont val="Arial"/>
        <charset val="134"/>
      </rPr>
      <t>ID.3</t>
    </r>
  </si>
  <si>
    <r>
      <rPr>
        <sz val="11"/>
        <color rgb="FF000000"/>
        <rFont val="楷体_GB2312"/>
        <charset val="134"/>
      </rPr>
      <t>索纳塔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</si>
  <si>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_GB2312"/>
        <charset val="134"/>
      </rPr>
      <t>拿铁</t>
    </r>
    <r>
      <rPr>
        <sz val="11"/>
        <color rgb="FF000000"/>
        <rFont val="Arial"/>
        <charset val="134"/>
      </rPr>
      <t>DHT-PHEV</t>
    </r>
  </si>
  <si>
    <r>
      <rPr>
        <sz val="11"/>
        <color rgb="FF000000"/>
        <rFont val="楷体_GB2312"/>
        <charset val="134"/>
      </rPr>
      <t>小鹏</t>
    </r>
    <r>
      <rPr>
        <sz val="11"/>
        <color rgb="FF000000"/>
        <rFont val="Arial"/>
        <charset val="134"/>
      </rPr>
      <t>G3</t>
    </r>
  </si>
  <si>
    <r>
      <rPr>
        <sz val="11"/>
        <color rgb="FF000000"/>
        <rFont val="楷体_GB2312"/>
        <charset val="134"/>
      </rPr>
      <t>荣威</t>
    </r>
    <r>
      <rPr>
        <sz val="11"/>
        <color rgb="FF000000"/>
        <rFont val="Arial"/>
        <charset val="134"/>
      </rPr>
      <t>E950</t>
    </r>
  </si>
  <si>
    <r>
      <rPr>
        <sz val="11"/>
        <color rgb="FF000000"/>
        <rFont val="楷体_GB2312"/>
        <charset val="134"/>
      </rPr>
      <t>奔驰</t>
    </r>
    <r>
      <rPr>
        <sz val="11"/>
        <color rgb="FF000000"/>
        <rFont val="Arial"/>
        <charset val="134"/>
      </rPr>
      <t>EQE</t>
    </r>
  </si>
  <si>
    <r>
      <rPr>
        <sz val="11"/>
        <color rgb="FF000000"/>
        <rFont val="楷体_GB2312"/>
        <charset val="134"/>
      </rPr>
      <t>领动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</si>
  <si>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_GB2312"/>
        <charset val="134"/>
      </rPr>
      <t>菱智</t>
    </r>
    <r>
      <rPr>
        <sz val="11"/>
        <color rgb="FF000000"/>
        <rFont val="Arial"/>
        <charset val="134"/>
      </rPr>
      <t>M5 EV</t>
    </r>
  </si>
  <si>
    <r>
      <rPr>
        <sz val="11"/>
        <color rgb="FF000000"/>
        <rFont val="楷体_GB2312"/>
        <charset val="134"/>
      </rPr>
      <t>起亚</t>
    </r>
    <r>
      <rPr>
        <sz val="11"/>
        <color rgb="FF000000"/>
        <rFont val="Arial"/>
        <charset val="134"/>
      </rPr>
      <t>K3 PHEV</t>
    </r>
  </si>
  <si>
    <r>
      <rPr>
        <sz val="11"/>
        <color rgb="FF000000"/>
        <rFont val="楷体_GB2312"/>
        <charset val="134"/>
      </rPr>
      <t>风行景逸</t>
    </r>
    <r>
      <rPr>
        <sz val="11"/>
        <color rgb="FF000000"/>
        <rFont val="Arial"/>
        <charset val="134"/>
      </rPr>
      <t>S50</t>
    </r>
  </si>
  <si>
    <r>
      <rPr>
        <sz val="11"/>
        <color rgb="FF000000"/>
        <rFont val="楷体_GB2312"/>
        <charset val="134"/>
      </rPr>
      <t>指挥官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</si>
  <si>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_GB2312"/>
        <charset val="134"/>
      </rPr>
      <t>欧尚</t>
    </r>
    <r>
      <rPr>
        <sz val="11"/>
        <color rgb="FF000000"/>
        <rFont val="Arial"/>
        <charset val="134"/>
      </rPr>
      <t>Z6</t>
    </r>
  </si>
  <si>
    <r>
      <rPr>
        <sz val="11"/>
        <color rgb="FF000000"/>
        <rFont val="楷体_GB2312"/>
        <charset val="134"/>
      </rPr>
      <t>腾势</t>
    </r>
    <r>
      <rPr>
        <sz val="11"/>
        <color rgb="FF000000"/>
        <rFont val="Arial"/>
        <charset val="134"/>
      </rPr>
      <t>X PHEV</t>
    </r>
  </si>
  <si>
    <r>
      <rPr>
        <sz val="11"/>
        <color rgb="FF000000"/>
        <rFont val="楷体_GB2312"/>
        <charset val="134"/>
      </rPr>
      <t>奥迪</t>
    </r>
    <r>
      <rPr>
        <sz val="11"/>
        <color rgb="FF000000"/>
        <rFont val="Arial"/>
        <charset val="134"/>
      </rPr>
      <t>Q4 e-tron</t>
    </r>
  </si>
  <si>
    <r>
      <rPr>
        <sz val="11"/>
        <color rgb="FF000000"/>
        <rFont val="楷体_GB2312"/>
        <charset val="134"/>
      </rPr>
      <t>瑞虎</t>
    </r>
    <r>
      <rPr>
        <sz val="11"/>
        <color rgb="FF000000"/>
        <rFont val="Arial"/>
        <charset val="134"/>
      </rPr>
      <t>8 Plus</t>
    </r>
  </si>
  <si>
    <r>
      <rPr>
        <sz val="11"/>
        <color theme="1"/>
        <rFont val="楷体_GB2312"/>
        <charset val="134"/>
      </rPr>
      <t>本田</t>
    </r>
    <r>
      <rPr>
        <sz val="11"/>
        <color theme="1"/>
        <rFont val="Arial"/>
        <charset val="134"/>
      </rPr>
      <t>e:NS1</t>
    </r>
  </si>
  <si>
    <r>
      <rPr>
        <sz val="11"/>
        <color rgb="FF000000"/>
        <rFont val="楷体_GB2312"/>
        <charset val="134"/>
      </rPr>
      <t>凌宝</t>
    </r>
    <r>
      <rPr>
        <sz val="11"/>
        <color rgb="FF000000"/>
        <rFont val="Arial"/>
        <charset val="134"/>
      </rPr>
      <t>uni</t>
    </r>
  </si>
  <si>
    <r>
      <rPr>
        <sz val="11"/>
        <color rgb="FF000000"/>
        <rFont val="楷体_GB2312"/>
        <charset val="134"/>
      </rPr>
      <t>蔚来</t>
    </r>
    <r>
      <rPr>
        <sz val="11"/>
        <color rgb="FF000000"/>
        <rFont val="Arial"/>
        <charset val="134"/>
      </rPr>
      <t>EC6</t>
    </r>
  </si>
  <si>
    <r>
      <rPr>
        <sz val="11"/>
        <color rgb="FF000000"/>
        <rFont val="楷体_GB2312"/>
        <charset val="134"/>
      </rPr>
      <t>比亚迪秦</t>
    </r>
  </si>
  <si>
    <r>
      <rPr>
        <sz val="11"/>
        <color rgb="FF000000"/>
        <rFont val="楷体_GB2312"/>
        <charset val="134"/>
      </rPr>
      <t>比亚迪</t>
    </r>
    <r>
      <rPr>
        <sz val="11"/>
        <color rgb="FF000000"/>
        <rFont val="Arial"/>
        <charset val="134"/>
      </rPr>
      <t>e6</t>
    </r>
  </si>
  <si>
    <r>
      <rPr>
        <sz val="11"/>
        <color rgb="FF000000"/>
        <rFont val="楷体_GB2312"/>
        <charset val="134"/>
      </rPr>
      <t>传祺</t>
    </r>
    <r>
      <rPr>
        <sz val="11"/>
        <color rgb="FF000000"/>
        <rFont val="Arial"/>
        <charset val="134"/>
      </rPr>
      <t>GA3S</t>
    </r>
  </si>
  <si>
    <r>
      <rPr>
        <sz val="11"/>
        <color rgb="FF000000"/>
        <rFont val="楷体_GB2312"/>
        <charset val="134"/>
      </rPr>
      <t>爱驰</t>
    </r>
    <r>
      <rPr>
        <sz val="11"/>
        <color rgb="FF000000"/>
        <rFont val="Arial"/>
        <charset val="134"/>
      </rPr>
      <t>U5</t>
    </r>
  </si>
  <si>
    <r>
      <rPr>
        <sz val="11"/>
        <color rgb="FF000000"/>
        <rFont val="楷体_GB2312"/>
        <charset val="134"/>
      </rPr>
      <t>传祺</t>
    </r>
    <r>
      <rPr>
        <sz val="11"/>
        <color rgb="FF000000"/>
        <rFont val="Arial"/>
        <charset val="134"/>
      </rPr>
      <t>GS4</t>
    </r>
  </si>
  <si>
    <r>
      <rPr>
        <sz val="11"/>
        <color rgb="FF000000"/>
        <rFont val="楷体_GB2312"/>
        <charset val="134"/>
      </rPr>
      <t>荣威</t>
    </r>
    <r>
      <rPr>
        <sz val="11"/>
        <color rgb="FF000000"/>
        <rFont val="Arial"/>
        <charset val="134"/>
      </rPr>
      <t>i6 MAX EV</t>
    </r>
  </si>
  <si>
    <r>
      <rPr>
        <sz val="11"/>
        <color rgb="FF000000"/>
        <rFont val="楷体_GB2312"/>
        <charset val="134"/>
      </rPr>
      <t>比亚迪</t>
    </r>
    <r>
      <rPr>
        <sz val="11"/>
        <color rgb="FF000000"/>
        <rFont val="Arial"/>
        <charset val="134"/>
      </rPr>
      <t>e3</t>
    </r>
  </si>
  <si>
    <r>
      <rPr>
        <sz val="11"/>
        <color rgb="FF000000"/>
        <rFont val="楷体_GB2312"/>
        <charset val="134"/>
      </rPr>
      <t>帝豪</t>
    </r>
    <r>
      <rPr>
        <sz val="11"/>
        <color rgb="FF000000"/>
        <rFont val="Arial"/>
        <charset val="134"/>
      </rPr>
      <t>GL</t>
    </r>
  </si>
  <si>
    <r>
      <rPr>
        <sz val="11"/>
        <color theme="1"/>
        <rFont val="Arial"/>
        <charset val="134"/>
      </rPr>
      <t xml:space="preserve">e:NP1 </t>
    </r>
    <r>
      <rPr>
        <sz val="11"/>
        <color theme="1"/>
        <rFont val="楷体_GB2312"/>
        <charset val="134"/>
      </rPr>
      <t>极湃</t>
    </r>
    <r>
      <rPr>
        <sz val="11"/>
        <color theme="1"/>
        <rFont val="Arial"/>
        <charset val="134"/>
      </rPr>
      <t>1</t>
    </r>
  </si>
  <si>
    <r>
      <rPr>
        <sz val="11"/>
        <color rgb="FF000000"/>
        <rFont val="楷体_GB2312"/>
        <charset val="134"/>
      </rPr>
      <t>帝豪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</si>
  <si>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_GB2312"/>
        <charset val="134"/>
      </rPr>
      <t>几何</t>
    </r>
    <r>
      <rPr>
        <sz val="11"/>
        <color rgb="FF000000"/>
        <rFont val="Arial"/>
        <charset val="134"/>
      </rPr>
      <t>E</t>
    </r>
  </si>
  <si>
    <r>
      <rPr>
        <sz val="11"/>
        <color theme="1"/>
        <rFont val="楷体_GB2312"/>
        <charset val="134"/>
      </rPr>
      <t>畅巡</t>
    </r>
    <r>
      <rPr>
        <sz val="11"/>
        <color theme="1"/>
        <rFont val="Arial"/>
        <charset val="134"/>
      </rPr>
      <t>EV</t>
    </r>
  </si>
  <si>
    <r>
      <rPr>
        <sz val="11"/>
        <color rgb="FF000000"/>
        <rFont val="楷体_GB2312"/>
        <charset val="134"/>
      </rPr>
      <t>广汽世锐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</si>
  <si>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_GB2312"/>
        <charset val="134"/>
      </rPr>
      <t>汉腾</t>
    </r>
    <r>
      <rPr>
        <sz val="11"/>
        <color rgb="FF000000"/>
        <rFont val="Arial"/>
        <charset val="134"/>
      </rPr>
      <t>X7</t>
    </r>
  </si>
  <si>
    <r>
      <rPr>
        <sz val="11"/>
        <color rgb="FF000000"/>
        <rFont val="楷体_GB2312"/>
        <charset val="134"/>
      </rPr>
      <t>蒙迪欧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</si>
  <si>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_GB2312"/>
        <charset val="134"/>
      </rPr>
      <t>岚图</t>
    </r>
    <r>
      <rPr>
        <sz val="11"/>
        <color rgb="FF000000"/>
        <rFont val="Arial"/>
        <charset val="134"/>
      </rPr>
      <t>FREE EV</t>
    </r>
  </si>
  <si>
    <r>
      <rPr>
        <sz val="11"/>
        <color rgb="FF000000"/>
        <rFont val="楷体_GB2312"/>
        <charset val="134"/>
      </rPr>
      <t>祺智</t>
    </r>
    <r>
      <rPr>
        <sz val="11"/>
        <color rgb="FF000000"/>
        <rFont val="Arial"/>
        <charset val="134"/>
      </rPr>
      <t>PHEV</t>
    </r>
  </si>
  <si>
    <r>
      <rPr>
        <sz val="11"/>
        <color rgb="FF000000"/>
        <rFont val="楷体_GB2312"/>
        <charset val="134"/>
      </rPr>
      <t>起亚</t>
    </r>
    <r>
      <rPr>
        <sz val="11"/>
        <color rgb="FF000000"/>
        <rFont val="Arial"/>
        <charset val="134"/>
      </rPr>
      <t>K5 PHEV</t>
    </r>
  </si>
  <si>
    <r>
      <rPr>
        <sz val="11"/>
        <color rgb="FF000000"/>
        <rFont val="楷体_GB2312"/>
        <charset val="134"/>
      </rPr>
      <t>蔚来</t>
    </r>
    <r>
      <rPr>
        <sz val="11"/>
        <color rgb="FF000000"/>
        <rFont val="Arial"/>
        <charset val="134"/>
      </rPr>
      <t>ET5</t>
    </r>
  </si>
  <si>
    <r>
      <rPr>
        <sz val="11"/>
        <color rgb="FF000000"/>
        <rFont val="楷体_GB2312"/>
        <charset val="134"/>
      </rPr>
      <t>荣威</t>
    </r>
    <r>
      <rPr>
        <sz val="11"/>
        <color rgb="FF000000"/>
        <rFont val="Arial"/>
        <charset val="134"/>
      </rPr>
      <t>iMAX8 EV</t>
    </r>
  </si>
  <si>
    <r>
      <rPr>
        <sz val="11"/>
        <color rgb="FF000000"/>
        <rFont val="楷体_GB2312"/>
        <charset val="134"/>
      </rPr>
      <t>起亚</t>
    </r>
    <r>
      <rPr>
        <sz val="11"/>
        <color rgb="FF000000"/>
        <rFont val="Arial"/>
        <charset val="134"/>
      </rPr>
      <t>KX3 PHEV</t>
    </r>
  </si>
  <si>
    <r>
      <rPr>
        <sz val="11"/>
        <color rgb="FF000000"/>
        <rFont val="楷体_GB2312"/>
        <charset val="134"/>
      </rPr>
      <t>荣威</t>
    </r>
    <r>
      <rPr>
        <sz val="11"/>
        <color rgb="FF000000"/>
        <rFont val="Arial"/>
        <charset val="134"/>
      </rPr>
      <t>E50</t>
    </r>
  </si>
  <si>
    <r>
      <rPr>
        <sz val="11"/>
        <color rgb="FF000000"/>
        <rFont val="楷体_GB2312"/>
        <charset val="134"/>
      </rPr>
      <t>小虎</t>
    </r>
    <r>
      <rPr>
        <sz val="11"/>
        <color rgb="FF000000"/>
        <rFont val="Arial"/>
        <charset val="134"/>
      </rPr>
      <t>FEV</t>
    </r>
  </si>
  <si>
    <r>
      <rPr>
        <sz val="11"/>
        <color rgb="FF000000"/>
        <rFont val="楷体_GB2312"/>
        <charset val="134"/>
      </rPr>
      <t>逸动</t>
    </r>
    <r>
      <rPr>
        <sz val="11"/>
        <color rgb="FF000000"/>
        <rFont val="Arial"/>
        <charset val="134"/>
      </rPr>
      <t>PHEV</t>
    </r>
  </si>
  <si>
    <r>
      <rPr>
        <sz val="11"/>
        <color theme="1"/>
        <rFont val="Arial"/>
        <charset val="134"/>
      </rPr>
      <t>LYRIQ</t>
    </r>
    <r>
      <rPr>
        <sz val="11"/>
        <color theme="1"/>
        <rFont val="楷体_GB2312"/>
        <charset val="134"/>
      </rPr>
      <t>锐歌</t>
    </r>
  </si>
  <si>
    <r>
      <rPr>
        <sz val="11"/>
        <color rgb="FF000000"/>
        <rFont val="楷体_GB2312"/>
        <charset val="134"/>
      </rPr>
      <t>红旗</t>
    </r>
    <r>
      <rPr>
        <sz val="11"/>
        <color rgb="FF000000"/>
        <rFont val="Arial"/>
        <charset val="134"/>
      </rPr>
      <t>E-HS9</t>
    </r>
  </si>
  <si>
    <r>
      <rPr>
        <sz val="11"/>
        <color theme="1"/>
        <rFont val="楷体_GB2312"/>
        <charset val="134"/>
      </rPr>
      <t>理想</t>
    </r>
    <r>
      <rPr>
        <sz val="11"/>
        <color theme="1"/>
        <rFont val="Arial"/>
        <charset val="134"/>
      </rPr>
      <t>L8</t>
    </r>
  </si>
  <si>
    <r>
      <rPr>
        <sz val="11"/>
        <color rgb="FF000000"/>
        <rFont val="楷体_GB2312"/>
        <charset val="134"/>
      </rPr>
      <t>欧拉芭蕾猫</t>
    </r>
  </si>
  <si>
    <r>
      <rPr>
        <sz val="11"/>
        <color theme="1"/>
        <rFont val="楷体_GB2312"/>
        <charset val="134"/>
      </rPr>
      <t>腾势</t>
    </r>
    <r>
      <rPr>
        <sz val="11"/>
        <color theme="1"/>
        <rFont val="Arial"/>
        <charset val="134"/>
      </rPr>
      <t>D9</t>
    </r>
  </si>
  <si>
    <r>
      <rPr>
        <sz val="11"/>
        <color theme="1"/>
        <rFont val="楷体_GB2312"/>
        <charset val="134"/>
      </rPr>
      <t>护卫舰</t>
    </r>
    <r>
      <rPr>
        <sz val="11"/>
        <color theme="1"/>
        <rFont val="Arial"/>
        <charset val="134"/>
      </rPr>
      <t>07</t>
    </r>
  </si>
  <si>
    <r>
      <rPr>
        <sz val="11"/>
        <color theme="1"/>
        <rFont val="楷体_GB2312"/>
        <charset val="134"/>
      </rPr>
      <t>问界</t>
    </r>
    <r>
      <rPr>
        <sz val="11"/>
        <color theme="1"/>
        <rFont val="Arial"/>
        <charset val="134"/>
      </rPr>
      <t>M5 PHEV</t>
    </r>
  </si>
  <si>
    <r>
      <rPr>
        <sz val="11"/>
        <color rgb="FF000000"/>
        <rFont val="楷体_GB2312"/>
        <charset val="134"/>
      </rPr>
      <t>长安</t>
    </r>
    <r>
      <rPr>
        <sz val="11"/>
        <color rgb="FF000000"/>
        <rFont val="Arial"/>
        <charset val="134"/>
      </rPr>
      <t>UNI-K</t>
    </r>
  </si>
  <si>
    <r>
      <rPr>
        <sz val="11"/>
        <color rgb="FF000000"/>
        <rFont val="楷体_GB2312"/>
        <charset val="134"/>
      </rPr>
      <t>比亚迪元</t>
    </r>
    <r>
      <rPr>
        <sz val="11"/>
        <color rgb="FF000000"/>
        <rFont val="Arial"/>
        <charset val="134"/>
      </rPr>
      <t>EV</t>
    </r>
  </si>
  <si>
    <r>
      <rPr>
        <sz val="11"/>
        <color theme="1"/>
        <rFont val="楷体_GB2312"/>
        <charset val="134"/>
      </rPr>
      <t>哈弗大狗</t>
    </r>
  </si>
  <si>
    <r>
      <rPr>
        <sz val="11"/>
        <color rgb="FF000000"/>
        <rFont val="楷体_GB2312"/>
        <charset val="134"/>
      </rPr>
      <t>威马</t>
    </r>
    <r>
      <rPr>
        <sz val="11"/>
        <color rgb="FF000000"/>
        <rFont val="Arial"/>
        <charset val="134"/>
      </rPr>
      <t>W6</t>
    </r>
  </si>
  <si>
    <r>
      <rPr>
        <sz val="11"/>
        <color theme="1"/>
        <rFont val="楷体_GB2312"/>
        <charset val="134"/>
      </rPr>
      <t>广汽丰田</t>
    </r>
    <r>
      <rPr>
        <sz val="11"/>
        <color theme="1"/>
        <rFont val="Arial"/>
        <charset val="134"/>
      </rPr>
      <t>bZ4X</t>
    </r>
  </si>
  <si>
    <r>
      <rPr>
        <sz val="11"/>
        <color rgb="FF000000"/>
        <rFont val="楷体_GB2312"/>
        <charset val="134"/>
      </rPr>
      <t>羿</t>
    </r>
  </si>
  <si>
    <r>
      <rPr>
        <sz val="11"/>
        <color theme="1"/>
        <rFont val="楷体_GB2312"/>
        <charset val="134"/>
      </rPr>
      <t>哈弗</t>
    </r>
    <r>
      <rPr>
        <sz val="11"/>
        <color theme="1"/>
        <rFont val="Arial"/>
        <charset val="134"/>
      </rPr>
      <t>H6</t>
    </r>
  </si>
  <si>
    <r>
      <rPr>
        <sz val="11"/>
        <color theme="1"/>
        <rFont val="楷体_GB2312"/>
        <charset val="134"/>
      </rPr>
      <t>长安</t>
    </r>
    <r>
      <rPr>
        <sz val="11"/>
        <color theme="1"/>
        <rFont val="Arial"/>
        <charset val="134"/>
      </rPr>
      <t>UNI-V</t>
    </r>
  </si>
  <si>
    <r>
      <rPr>
        <sz val="11"/>
        <color theme="1"/>
        <rFont val="楷体_GB2312"/>
        <charset val="134"/>
      </rPr>
      <t>星越</t>
    </r>
    <r>
      <rPr>
        <sz val="11"/>
        <color theme="1"/>
        <rFont val="Arial"/>
        <charset val="134"/>
      </rPr>
      <t>L</t>
    </r>
  </si>
  <si>
    <r>
      <rPr>
        <sz val="11"/>
        <color theme="1"/>
        <rFont val="楷体_GB2312"/>
        <charset val="134"/>
      </rPr>
      <t>上汽大通</t>
    </r>
    <r>
      <rPr>
        <sz val="11"/>
        <color theme="1"/>
        <rFont val="Arial"/>
        <charset val="134"/>
      </rPr>
      <t>MAXUS MIFA 9</t>
    </r>
  </si>
  <si>
    <r>
      <rPr>
        <sz val="11"/>
        <color rgb="FF000000"/>
        <rFont val="楷体_GB2312"/>
        <charset val="134"/>
      </rPr>
      <t>奥迪</t>
    </r>
    <r>
      <rPr>
        <sz val="11"/>
        <color rgb="FF000000"/>
        <rFont val="Arial"/>
        <charset val="134"/>
      </rPr>
      <t>Q5 e-tron</t>
    </r>
  </si>
  <si>
    <r>
      <rPr>
        <sz val="11"/>
        <color rgb="FF000000"/>
        <rFont val="楷体_GB2312"/>
        <charset val="134"/>
      </rPr>
      <t>日产</t>
    </r>
    <r>
      <rPr>
        <sz val="11"/>
        <color rgb="FF000000"/>
        <rFont val="Arial"/>
        <charset val="134"/>
      </rPr>
      <t>Ariya</t>
    </r>
  </si>
  <si>
    <r>
      <rPr>
        <sz val="11"/>
        <color rgb="FF000000"/>
        <rFont val="楷体_GB2312"/>
        <charset val="134"/>
      </rPr>
      <t>北汽</t>
    </r>
    <r>
      <rPr>
        <sz val="11"/>
        <color rgb="FF000000"/>
        <rFont val="Arial"/>
        <charset val="134"/>
      </rPr>
      <t>EU</t>
    </r>
    <r>
      <rPr>
        <sz val="11"/>
        <color rgb="FF000000"/>
        <rFont val="楷体_GB2312"/>
        <charset val="134"/>
      </rPr>
      <t>系列</t>
    </r>
  </si>
  <si>
    <r>
      <rPr>
        <sz val="11"/>
        <color rgb="FF000000"/>
        <rFont val="楷体_GB2312"/>
        <charset val="134"/>
      </rPr>
      <t>比亚迪</t>
    </r>
    <r>
      <rPr>
        <sz val="11"/>
        <color rgb="FF000000"/>
        <rFont val="Arial"/>
        <charset val="134"/>
      </rPr>
      <t>D1</t>
    </r>
  </si>
  <si>
    <r>
      <rPr>
        <sz val="11"/>
        <color rgb="FF000000"/>
        <rFont val="楷体_GB2312"/>
        <charset val="134"/>
      </rPr>
      <t>上汽</t>
    </r>
    <r>
      <rPr>
        <sz val="11"/>
        <color rgb="FF000000"/>
        <rFont val="Arial"/>
        <charset val="134"/>
      </rPr>
      <t>MAXUS EUNIQ6</t>
    </r>
  </si>
  <si>
    <r>
      <rPr>
        <sz val="11"/>
        <color rgb="FF000000"/>
        <rFont val="楷体_GB2312"/>
        <charset val="134"/>
      </rPr>
      <t>威马</t>
    </r>
    <r>
      <rPr>
        <sz val="11"/>
        <color rgb="FF000000"/>
        <rFont val="Arial"/>
        <charset val="134"/>
      </rPr>
      <t>ex5</t>
    </r>
  </si>
  <si>
    <r>
      <rPr>
        <sz val="11"/>
        <color rgb="FF000000"/>
        <rFont val="楷体_GB2312"/>
        <charset val="134"/>
      </rPr>
      <t>华晨新日</t>
    </r>
    <r>
      <rPr>
        <sz val="11"/>
        <color rgb="FF000000"/>
        <rFont val="Arial"/>
        <charset val="134"/>
      </rPr>
      <t>i03A</t>
    </r>
  </si>
  <si>
    <r>
      <rPr>
        <sz val="11"/>
        <color rgb="FF000000"/>
        <rFont val="楷体_GB2312"/>
        <charset val="134"/>
      </rPr>
      <t>江铃易至</t>
    </r>
    <r>
      <rPr>
        <sz val="11"/>
        <color rgb="FF000000"/>
        <rFont val="Arial"/>
        <charset val="134"/>
      </rPr>
      <t>EV3</t>
    </r>
  </si>
  <si>
    <r>
      <rPr>
        <sz val="11"/>
        <color rgb="FF000000"/>
        <rFont val="楷体_GB2312"/>
        <charset val="134"/>
      </rPr>
      <t>东风富康</t>
    </r>
    <r>
      <rPr>
        <sz val="11"/>
        <color rgb="FF000000"/>
        <rFont val="Arial"/>
        <charset val="134"/>
      </rPr>
      <t>e</t>
    </r>
    <r>
      <rPr>
        <sz val="11"/>
        <color rgb="FF000000"/>
        <rFont val="楷体_GB2312"/>
        <charset val="134"/>
      </rPr>
      <t>爱丽舍</t>
    </r>
  </si>
  <si>
    <r>
      <rPr>
        <sz val="11"/>
        <color rgb="FF000000"/>
        <rFont val="楷体_GB2312"/>
        <charset val="134"/>
      </rPr>
      <t>奥迪</t>
    </r>
    <r>
      <rPr>
        <sz val="11"/>
        <color rgb="FF000000"/>
        <rFont val="Arial"/>
        <charset val="134"/>
      </rPr>
      <t>e-tron</t>
    </r>
  </si>
  <si>
    <r>
      <rPr>
        <sz val="11"/>
        <color rgb="FF000000"/>
        <rFont val="楷体_GB2312"/>
        <charset val="134"/>
      </rPr>
      <t>奔驰</t>
    </r>
    <r>
      <rPr>
        <sz val="11"/>
        <color rgb="FF000000"/>
        <rFont val="Arial"/>
        <charset val="134"/>
      </rPr>
      <t>EQC</t>
    </r>
  </si>
  <si>
    <r>
      <rPr>
        <sz val="11"/>
        <color rgb="FF000000"/>
        <rFont val="楷体_GB2312"/>
        <charset val="134"/>
      </rPr>
      <t>远志</t>
    </r>
    <r>
      <rPr>
        <sz val="11"/>
        <color rgb="FF000000"/>
        <rFont val="Arial"/>
        <charset val="134"/>
      </rPr>
      <t>M1</t>
    </r>
  </si>
  <si>
    <r>
      <rPr>
        <sz val="11"/>
        <color rgb="FF000000"/>
        <rFont val="楷体_GB2312"/>
        <charset val="134"/>
      </rPr>
      <t>比亚迪</t>
    </r>
    <r>
      <rPr>
        <sz val="11"/>
        <color rgb="FF000000"/>
        <rFont val="Arial"/>
        <charset val="134"/>
      </rPr>
      <t>e2</t>
    </r>
  </si>
  <si>
    <r>
      <rPr>
        <sz val="11"/>
        <color rgb="FF000000"/>
        <rFont val="楷体_GB2312"/>
        <charset val="134"/>
      </rPr>
      <t>广汽本田绎乐</t>
    </r>
  </si>
  <si>
    <r>
      <rPr>
        <sz val="11"/>
        <color rgb="FF000000"/>
        <rFont val="楷体_GB2312"/>
        <charset val="134"/>
      </rPr>
      <t>奔驰</t>
    </r>
    <r>
      <rPr>
        <sz val="11"/>
        <color rgb="FF000000"/>
        <rFont val="Arial"/>
        <charset val="134"/>
      </rPr>
      <t>EQB</t>
    </r>
  </si>
  <si>
    <r>
      <rPr>
        <sz val="11"/>
        <color rgb="FF000000"/>
        <rFont val="楷体_GB2312"/>
        <charset val="134"/>
      </rPr>
      <t>梦想家</t>
    </r>
    <r>
      <rPr>
        <sz val="11"/>
        <color rgb="FF000000"/>
        <rFont val="Arial"/>
        <charset val="134"/>
      </rPr>
      <t xml:space="preserve"> EV</t>
    </r>
  </si>
  <si>
    <r>
      <rPr>
        <sz val="11"/>
        <color rgb="FF000000"/>
        <rFont val="楷体_GB2312"/>
        <charset val="134"/>
      </rPr>
      <t>理念</t>
    </r>
    <r>
      <rPr>
        <sz val="11"/>
        <color rgb="FF000000"/>
        <rFont val="Arial"/>
        <charset val="134"/>
      </rPr>
      <t>VE-1</t>
    </r>
  </si>
  <si>
    <r>
      <rPr>
        <sz val="11"/>
        <color rgb="FF000000"/>
        <rFont val="楷体_GB2312"/>
        <charset val="134"/>
      </rPr>
      <t>广汽丰田</t>
    </r>
    <r>
      <rPr>
        <sz val="11"/>
        <color rgb="FF000000"/>
        <rFont val="Arial"/>
        <charset val="134"/>
      </rPr>
      <t>iA5</t>
    </r>
  </si>
  <si>
    <r>
      <rPr>
        <sz val="11"/>
        <color rgb="FF000000"/>
        <rFont val="楷体_GB2312"/>
        <charset val="134"/>
      </rPr>
      <t>奔驰</t>
    </r>
    <r>
      <rPr>
        <sz val="11"/>
        <color rgb="FF000000"/>
        <rFont val="Arial"/>
        <charset val="134"/>
      </rPr>
      <t>EQA</t>
    </r>
  </si>
  <si>
    <r>
      <rPr>
        <sz val="11"/>
        <color theme="1"/>
        <rFont val="楷体_GB2312"/>
        <charset val="134"/>
      </rPr>
      <t>马自达</t>
    </r>
    <r>
      <rPr>
        <sz val="11"/>
        <color theme="1"/>
        <rFont val="Arial"/>
        <charset val="134"/>
      </rPr>
      <t>CX-30 EV</t>
    </r>
  </si>
  <si>
    <r>
      <rPr>
        <sz val="11"/>
        <color rgb="FF000000"/>
        <rFont val="楷体_GB2312"/>
        <charset val="134"/>
      </rPr>
      <t>阿图柯</t>
    </r>
  </si>
  <si>
    <r>
      <rPr>
        <sz val="11"/>
        <color rgb="FF000000"/>
        <rFont val="楷体_GB2312"/>
        <charset val="134"/>
      </rPr>
      <t>炫界</t>
    </r>
    <r>
      <rPr>
        <sz val="11"/>
        <color rgb="FF000000"/>
        <rFont val="Arial"/>
        <charset val="134"/>
      </rPr>
      <t>Pro EV</t>
    </r>
  </si>
  <si>
    <r>
      <rPr>
        <sz val="11"/>
        <color rgb="FF000000"/>
        <rFont val="楷体_GB2312"/>
        <charset val="134"/>
      </rPr>
      <t>奇瑞</t>
    </r>
    <r>
      <rPr>
        <sz val="11"/>
        <color rgb="FF000000"/>
        <rFont val="Arial"/>
        <charset val="134"/>
      </rPr>
      <t>eQ5</t>
    </r>
  </si>
  <si>
    <r>
      <rPr>
        <sz val="11"/>
        <color rgb="FF000000"/>
        <rFont val="楷体_GB2312"/>
        <charset val="134"/>
      </rPr>
      <t>起亚</t>
    </r>
    <r>
      <rPr>
        <sz val="11"/>
        <color rgb="FF000000"/>
        <rFont val="Arial"/>
        <charset val="134"/>
      </rPr>
      <t>K3 EV</t>
    </r>
  </si>
  <si>
    <r>
      <rPr>
        <sz val="11"/>
        <color rgb="FF000000"/>
        <rFont val="楷体_GB2312"/>
        <charset val="134"/>
      </rPr>
      <t>奕泽</t>
    </r>
    <r>
      <rPr>
        <sz val="11"/>
        <color rgb="FF000000"/>
        <rFont val="Arial"/>
        <charset val="134"/>
      </rPr>
      <t>E</t>
    </r>
    <r>
      <rPr>
        <sz val="11"/>
        <color rgb="FF000000"/>
        <rFont val="楷体_GB2312"/>
        <charset val="134"/>
      </rPr>
      <t>进擎</t>
    </r>
  </si>
  <si>
    <r>
      <rPr>
        <sz val="11"/>
        <color rgb="FF000000"/>
        <rFont val="Arial"/>
        <charset val="134"/>
      </rPr>
      <t>YOUNG</t>
    </r>
    <r>
      <rPr>
        <sz val="11"/>
        <color rgb="FF000000"/>
        <rFont val="楷体_GB2312"/>
        <charset val="134"/>
      </rPr>
      <t>光小新</t>
    </r>
  </si>
  <si>
    <r>
      <rPr>
        <sz val="11"/>
        <color rgb="FF000000"/>
        <rFont val="楷体_GB2312"/>
        <charset val="134"/>
      </rPr>
      <t>华晨新日</t>
    </r>
    <r>
      <rPr>
        <sz val="11"/>
        <color rgb="FF000000"/>
        <rFont val="Arial"/>
        <charset val="134"/>
      </rPr>
      <t>i03</t>
    </r>
  </si>
  <si>
    <r>
      <rPr>
        <sz val="11"/>
        <color theme="1"/>
        <rFont val="楷体_GB2312"/>
        <charset val="134"/>
      </rPr>
      <t>梦想家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</si>
  <si>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R1</t>
    </r>
  </si>
  <si>
    <r>
      <rPr>
        <sz val="11"/>
        <color rgb="FF000000"/>
        <rFont val="楷体_GB2312"/>
        <charset val="134"/>
      </rPr>
      <t>思皓</t>
    </r>
    <r>
      <rPr>
        <sz val="11"/>
        <color rgb="FF000000"/>
        <rFont val="Arial"/>
        <charset val="134"/>
      </rPr>
      <t>E50A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</si>
  <si>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R2</t>
    </r>
  </si>
  <si>
    <r>
      <rPr>
        <sz val="11"/>
        <color rgb="FF000000"/>
        <rFont val="楷体_GB2312"/>
        <charset val="134"/>
      </rPr>
      <t>几何</t>
    </r>
    <r>
      <rPr>
        <sz val="11"/>
        <color rgb="FF000000"/>
        <rFont val="Arial"/>
        <charset val="134"/>
      </rPr>
      <t>EX3</t>
    </r>
  </si>
  <si>
    <r>
      <rPr>
        <sz val="11"/>
        <color rgb="FF000000"/>
        <rFont val="楷体_GB2312"/>
        <charset val="134"/>
      </rPr>
      <t>朋克多多</t>
    </r>
  </si>
  <si>
    <r>
      <rPr>
        <sz val="11"/>
        <color theme="1"/>
        <rFont val="楷体_GB2312"/>
        <charset val="134"/>
      </rPr>
      <t>长安欧尚</t>
    </r>
    <r>
      <rPr>
        <sz val="11"/>
        <color theme="1"/>
        <rFont val="Arial"/>
        <charset val="134"/>
      </rPr>
      <t>A600EV</t>
    </r>
  </si>
  <si>
    <r>
      <rPr>
        <sz val="11"/>
        <color rgb="FF000000"/>
        <rFont val="楷体_GB2312"/>
        <charset val="134"/>
      </rPr>
      <t>朋克美美</t>
    </r>
  </si>
  <si>
    <r>
      <rPr>
        <sz val="11"/>
        <color rgb="FF000000"/>
        <rFont val="楷体_GB2312"/>
        <charset val="134"/>
      </rPr>
      <t>国机智骏</t>
    </r>
    <r>
      <rPr>
        <sz val="11"/>
        <color rgb="FF000000"/>
        <rFont val="Arial"/>
        <charset val="134"/>
      </rPr>
      <t>GC1</t>
    </r>
  </si>
  <si>
    <r>
      <rPr>
        <sz val="11"/>
        <color rgb="FF000000"/>
        <rFont val="楷体_GB2312"/>
        <charset val="134"/>
      </rPr>
      <t>百智大熊</t>
    </r>
  </si>
  <si>
    <r>
      <rPr>
        <sz val="11"/>
        <color rgb="FF000000"/>
        <rFont val="楷体_GB2312"/>
        <charset val="134"/>
      </rPr>
      <t>国机智骏</t>
    </r>
    <r>
      <rPr>
        <sz val="11"/>
        <color rgb="FF000000"/>
        <rFont val="Arial"/>
        <charset val="134"/>
      </rPr>
      <t>GX5</t>
    </r>
  </si>
  <si>
    <r>
      <rPr>
        <sz val="11"/>
        <color rgb="FF000000"/>
        <rFont val="楷体_GB2312"/>
        <charset val="134"/>
      </rPr>
      <t>众泰</t>
    </r>
    <r>
      <rPr>
        <sz val="11"/>
        <color rgb="FF000000"/>
        <rFont val="Arial"/>
        <charset val="134"/>
      </rPr>
      <t>Z500EV</t>
    </r>
  </si>
  <si>
    <r>
      <rPr>
        <sz val="11"/>
        <color rgb="FF000000"/>
        <rFont val="楷体_GB2312"/>
        <charset val="134"/>
      </rPr>
      <t>东风风光</t>
    </r>
    <r>
      <rPr>
        <sz val="11"/>
        <color rgb="FF000000"/>
        <rFont val="Arial"/>
        <charset val="134"/>
      </rPr>
      <t>E3</t>
    </r>
  </si>
  <si>
    <r>
      <rPr>
        <sz val="11"/>
        <color theme="1"/>
        <rFont val="楷体_GB2312"/>
        <charset val="134"/>
      </rPr>
      <t>北汽</t>
    </r>
    <r>
      <rPr>
        <sz val="11"/>
        <color theme="1"/>
        <rFont val="Arial"/>
        <charset val="134"/>
      </rPr>
      <t>EC</t>
    </r>
    <r>
      <rPr>
        <sz val="11"/>
        <color theme="1"/>
        <rFont val="楷体_GB2312"/>
        <charset val="134"/>
      </rPr>
      <t>系列</t>
    </r>
  </si>
  <si>
    <r>
      <rPr>
        <sz val="11"/>
        <color rgb="FF000000"/>
        <rFont val="楷体_GB2312"/>
        <charset val="134"/>
      </rPr>
      <t>思皓</t>
    </r>
    <r>
      <rPr>
        <sz val="11"/>
        <color rgb="FF000000"/>
        <rFont val="Arial"/>
        <charset val="134"/>
      </rPr>
      <t>E40X</t>
    </r>
  </si>
  <si>
    <r>
      <rPr>
        <sz val="11"/>
        <color rgb="FF000000"/>
        <rFont val="楷体_GB2312"/>
        <charset val="134"/>
      </rPr>
      <t>北汽</t>
    </r>
    <r>
      <rPr>
        <sz val="11"/>
        <color rgb="FF000000"/>
        <rFont val="Arial"/>
        <charset val="134"/>
      </rPr>
      <t>EX</t>
    </r>
    <r>
      <rPr>
        <sz val="11"/>
        <color rgb="FF000000"/>
        <rFont val="楷体_GB2312"/>
        <charset val="134"/>
      </rPr>
      <t>系列</t>
    </r>
  </si>
  <si>
    <r>
      <rPr>
        <sz val="11"/>
        <color rgb="FF000000"/>
        <rFont val="楷体_GB2312"/>
        <charset val="134"/>
      </rPr>
      <t>日产轩逸</t>
    </r>
  </si>
  <si>
    <r>
      <rPr>
        <sz val="11"/>
        <color rgb="FF000000"/>
        <rFont val="楷体_GB2312"/>
        <charset val="134"/>
      </rPr>
      <t>宝骏</t>
    </r>
    <r>
      <rPr>
        <sz val="11"/>
        <color rgb="FF000000"/>
        <rFont val="Arial"/>
        <charset val="134"/>
      </rPr>
      <t>E200</t>
    </r>
  </si>
  <si>
    <r>
      <rPr>
        <sz val="11"/>
        <color rgb="FF000000"/>
        <rFont val="楷体_GB2312"/>
        <charset val="134"/>
      </rPr>
      <t>艾瑞泽</t>
    </r>
    <r>
      <rPr>
        <sz val="11"/>
        <color rgb="FF000000"/>
        <rFont val="Arial"/>
        <charset val="134"/>
      </rPr>
      <t>5e</t>
    </r>
  </si>
  <si>
    <r>
      <rPr>
        <sz val="11"/>
        <color rgb="FF000000"/>
        <rFont val="楷体_GB2312"/>
        <charset val="134"/>
      </rPr>
      <t>零跑</t>
    </r>
    <r>
      <rPr>
        <sz val="11"/>
        <color rgb="FF000000"/>
        <rFont val="Arial"/>
        <charset val="134"/>
      </rPr>
      <t>S01</t>
    </r>
  </si>
  <si>
    <r>
      <rPr>
        <sz val="11"/>
        <color rgb="FF000000"/>
        <rFont val="楷体_GB2312"/>
        <charset val="134"/>
      </rPr>
      <t>枫叶</t>
    </r>
    <r>
      <rPr>
        <sz val="11"/>
        <color rgb="FF000000"/>
        <rFont val="Arial"/>
        <charset val="134"/>
      </rPr>
      <t>80V</t>
    </r>
  </si>
  <si>
    <r>
      <rPr>
        <sz val="11"/>
        <color rgb="FF000000"/>
        <rFont val="楷体_GB2312"/>
        <charset val="134"/>
      </rPr>
      <t>云度</t>
    </r>
    <r>
      <rPr>
        <sz val="11"/>
        <color rgb="FF000000"/>
        <rFont val="Arial"/>
        <charset val="134"/>
      </rPr>
      <t>π1 Pro</t>
    </r>
  </si>
  <si>
    <r>
      <rPr>
        <sz val="11"/>
        <color rgb="FF000000"/>
        <rFont val="楷体_GB2312"/>
        <charset val="134"/>
      </rPr>
      <t>云度</t>
    </r>
    <r>
      <rPr>
        <sz val="11"/>
        <color rgb="FF000000"/>
        <rFont val="Arial"/>
        <charset val="134"/>
      </rPr>
      <t>π3</t>
    </r>
  </si>
  <si>
    <r>
      <rPr>
        <sz val="11"/>
        <color rgb="FF000000"/>
        <rFont val="楷体_GB2312"/>
        <charset val="134"/>
      </rPr>
      <t>海马爱尚</t>
    </r>
  </si>
  <si>
    <r>
      <rPr>
        <sz val="11"/>
        <color rgb="FF000000"/>
        <rFont val="楷体_GB2312"/>
        <charset val="134"/>
      </rPr>
      <t>丰田</t>
    </r>
    <r>
      <rPr>
        <sz val="11"/>
        <color rgb="FF000000"/>
        <rFont val="Arial"/>
        <charset val="134"/>
      </rPr>
      <t>C-HR EV</t>
    </r>
  </si>
  <si>
    <r>
      <rPr>
        <sz val="11"/>
        <color rgb="FF000000"/>
        <rFont val="楷体_GB2312"/>
        <charset val="134"/>
      </rPr>
      <t>威马</t>
    </r>
    <r>
      <rPr>
        <sz val="11"/>
        <color rgb="FF000000"/>
        <rFont val="Arial"/>
        <charset val="134"/>
      </rPr>
      <t>ex6</t>
    </r>
  </si>
  <si>
    <r>
      <rPr>
        <sz val="11"/>
        <color rgb="FF000000"/>
        <rFont val="楷体_GB2312"/>
        <charset val="134"/>
      </rPr>
      <t>众泰云</t>
    </r>
    <r>
      <rPr>
        <sz val="11"/>
        <color rgb="FF000000"/>
        <rFont val="Arial"/>
        <charset val="134"/>
      </rPr>
      <t>100</t>
    </r>
  </si>
  <si>
    <r>
      <rPr>
        <sz val="11"/>
        <color rgb="FF000000"/>
        <rFont val="楷体_GB2312"/>
        <charset val="134"/>
      </rPr>
      <t>开瑞</t>
    </r>
    <r>
      <rPr>
        <sz val="11"/>
        <color rgb="FF000000"/>
        <rFont val="Arial"/>
        <charset val="134"/>
      </rPr>
      <t>K60</t>
    </r>
  </si>
  <si>
    <r>
      <rPr>
        <sz val="11"/>
        <color rgb="FF000000"/>
        <rFont val="楷体_GB2312"/>
        <charset val="134"/>
      </rPr>
      <t>昂希诺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</si>
  <si>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_GB2312"/>
        <charset val="134"/>
      </rPr>
      <t>宝骏</t>
    </r>
    <r>
      <rPr>
        <sz val="11"/>
        <color rgb="FF000000"/>
        <rFont val="Arial"/>
        <charset val="134"/>
      </rPr>
      <t>E100</t>
    </r>
  </si>
  <si>
    <r>
      <rPr>
        <sz val="11"/>
        <color rgb="FF000000"/>
        <rFont val="楷体_GB2312"/>
        <charset val="134"/>
      </rPr>
      <t>宝骏</t>
    </r>
    <r>
      <rPr>
        <sz val="11"/>
        <color rgb="FF000000"/>
        <rFont val="Arial"/>
        <charset val="134"/>
      </rPr>
      <t>E300</t>
    </r>
  </si>
  <si>
    <r>
      <rPr>
        <sz val="11"/>
        <color rgb="FF000000"/>
        <rFont val="楷体_GB2312"/>
        <charset val="134"/>
      </rPr>
      <t>奔腾</t>
    </r>
    <r>
      <rPr>
        <sz val="11"/>
        <color rgb="FF000000"/>
        <rFont val="Arial"/>
        <charset val="134"/>
      </rPr>
      <t>B30</t>
    </r>
  </si>
  <si>
    <r>
      <rPr>
        <sz val="11"/>
        <color rgb="FF000000"/>
        <rFont val="楷体_GB2312"/>
        <charset val="134"/>
      </rPr>
      <t>奔腾</t>
    </r>
    <r>
      <rPr>
        <sz val="11"/>
        <color rgb="FF000000"/>
        <rFont val="Arial"/>
        <charset val="134"/>
      </rPr>
      <t>E01</t>
    </r>
  </si>
  <si>
    <r>
      <rPr>
        <sz val="11"/>
        <color rgb="FF000000"/>
        <rFont val="楷体_GB2312"/>
        <charset val="134"/>
      </rPr>
      <t>奔腾</t>
    </r>
    <r>
      <rPr>
        <sz val="11"/>
        <color rgb="FF000000"/>
        <rFont val="Arial"/>
        <charset val="134"/>
      </rPr>
      <t>X40 EV</t>
    </r>
  </si>
  <si>
    <r>
      <rPr>
        <sz val="11"/>
        <color rgb="FF000000"/>
        <rFont val="楷体_GB2312"/>
        <charset val="134"/>
      </rPr>
      <t>比亚迪</t>
    </r>
    <r>
      <rPr>
        <sz val="11"/>
        <color rgb="FF000000"/>
        <rFont val="Arial"/>
        <charset val="134"/>
      </rPr>
      <t>e1</t>
    </r>
  </si>
  <si>
    <r>
      <rPr>
        <sz val="11"/>
        <color rgb="FF000000"/>
        <rFont val="楷体_GB2312"/>
        <charset val="134"/>
      </rPr>
      <t>比亚迪</t>
    </r>
    <r>
      <rPr>
        <sz val="11"/>
        <color rgb="FF000000"/>
        <rFont val="Arial"/>
        <charset val="134"/>
      </rPr>
      <t>e5</t>
    </r>
  </si>
  <si>
    <r>
      <rPr>
        <sz val="11"/>
        <color rgb="FF000000"/>
        <rFont val="楷体_GB2312"/>
        <charset val="134"/>
      </rPr>
      <t>比亚迪</t>
    </r>
    <r>
      <rPr>
        <sz val="11"/>
        <color rgb="FF000000"/>
        <rFont val="Arial"/>
        <charset val="134"/>
      </rPr>
      <t>S2</t>
    </r>
  </si>
  <si>
    <r>
      <rPr>
        <sz val="11"/>
        <color rgb="FF000000"/>
        <rFont val="楷体_GB2312"/>
        <charset val="134"/>
      </rPr>
      <t>比亚迪秦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</si>
  <si>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_GB2312"/>
        <charset val="134"/>
      </rPr>
      <t>比亚迪宋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</si>
  <si>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_GB2312"/>
        <charset val="134"/>
      </rPr>
      <t>传祺</t>
    </r>
    <r>
      <rPr>
        <sz val="11"/>
        <color rgb="FF000000"/>
        <rFont val="Arial"/>
        <charset val="134"/>
      </rPr>
      <t>GE3</t>
    </r>
  </si>
  <si>
    <r>
      <rPr>
        <sz val="11"/>
        <color rgb="FF000000"/>
        <rFont val="楷体_GB2312"/>
        <charset val="134"/>
      </rPr>
      <t>大通</t>
    </r>
    <r>
      <rPr>
        <sz val="11"/>
        <color rgb="FF000000"/>
        <rFont val="Arial"/>
        <charset val="134"/>
      </rPr>
      <t>G10</t>
    </r>
  </si>
  <si>
    <r>
      <rPr>
        <sz val="11"/>
        <color rgb="FF000000"/>
        <rFont val="楷体_GB2312"/>
        <charset val="134"/>
      </rPr>
      <t>帝豪</t>
    </r>
    <r>
      <rPr>
        <sz val="11"/>
        <color rgb="FF000000"/>
        <rFont val="Arial"/>
        <charset val="134"/>
      </rPr>
      <t>GSe</t>
    </r>
  </si>
  <si>
    <r>
      <rPr>
        <sz val="11"/>
        <color rgb="FF000000"/>
        <rFont val="楷体_GB2312"/>
        <charset val="134"/>
      </rPr>
      <t>东风本田</t>
    </r>
    <r>
      <rPr>
        <sz val="11"/>
        <color rgb="FF000000"/>
        <rFont val="Arial"/>
        <charset val="134"/>
      </rPr>
      <t>X-NV</t>
    </r>
  </si>
  <si>
    <r>
      <rPr>
        <sz val="11"/>
        <color rgb="FF000000"/>
        <rFont val="楷体_GB2312"/>
        <charset val="134"/>
      </rPr>
      <t>东风标致</t>
    </r>
    <r>
      <rPr>
        <sz val="11"/>
        <color rgb="FF000000"/>
        <rFont val="Arial"/>
        <charset val="134"/>
      </rPr>
      <t>e2008</t>
    </r>
  </si>
  <si>
    <r>
      <rPr>
        <sz val="11"/>
        <color rgb="FF000000"/>
        <rFont val="楷体_GB2312"/>
        <charset val="134"/>
      </rPr>
      <t>东风风光</t>
    </r>
    <r>
      <rPr>
        <sz val="11"/>
        <color rgb="FF000000"/>
        <rFont val="Arial"/>
        <charset val="134"/>
      </rPr>
      <t>E1</t>
    </r>
  </si>
  <si>
    <r>
      <rPr>
        <sz val="11"/>
        <color rgb="FF000000"/>
        <rFont val="楷体_GB2312"/>
        <charset val="134"/>
      </rPr>
      <t>东风富康</t>
    </r>
    <r>
      <rPr>
        <sz val="11"/>
        <color rgb="FF000000"/>
        <rFont val="Arial"/>
        <charset val="134"/>
      </rPr>
      <t>ES500</t>
    </r>
  </si>
  <si>
    <r>
      <rPr>
        <sz val="11"/>
        <color rgb="FF000000"/>
        <rFont val="楷体_GB2312"/>
        <charset val="134"/>
      </rPr>
      <t>东南</t>
    </r>
    <r>
      <rPr>
        <sz val="11"/>
        <color rgb="FF000000"/>
        <rFont val="Arial"/>
        <charset val="134"/>
      </rPr>
      <t>DX3</t>
    </r>
  </si>
  <si>
    <r>
      <rPr>
        <sz val="11"/>
        <color rgb="FF000000"/>
        <rFont val="楷体_GB2312"/>
        <charset val="134"/>
      </rPr>
      <t>菲斯塔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</si>
  <si>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_GB2312"/>
        <charset val="134"/>
      </rPr>
      <t>枫叶</t>
    </r>
    <r>
      <rPr>
        <sz val="11"/>
        <color rgb="FF000000"/>
        <rFont val="Arial"/>
        <charset val="134"/>
      </rPr>
      <t>30X</t>
    </r>
  </si>
  <si>
    <r>
      <rPr>
        <sz val="11"/>
        <color rgb="FF000000"/>
        <rFont val="楷体_GB2312"/>
        <charset val="134"/>
      </rPr>
      <t>汉腾</t>
    </r>
    <r>
      <rPr>
        <sz val="11"/>
        <color rgb="FF000000"/>
        <rFont val="Arial"/>
        <charset val="134"/>
      </rPr>
      <t>X5</t>
    </r>
  </si>
  <si>
    <r>
      <rPr>
        <sz val="11"/>
        <color rgb="FF000000"/>
        <rFont val="楷体_GB2312"/>
        <charset val="134"/>
      </rPr>
      <t>红旗</t>
    </r>
    <r>
      <rPr>
        <sz val="11"/>
        <color rgb="FF000000"/>
        <rFont val="Arial"/>
        <charset val="134"/>
      </rPr>
      <t>E-HS3</t>
    </r>
  </si>
  <si>
    <r>
      <rPr>
        <sz val="11"/>
        <color rgb="FF000000"/>
        <rFont val="楷体_GB2312"/>
        <charset val="134"/>
      </rPr>
      <t>华骐</t>
    </r>
    <r>
      <rPr>
        <sz val="11"/>
        <color rgb="FF000000"/>
        <rFont val="Arial"/>
        <charset val="134"/>
      </rPr>
      <t>300E</t>
    </r>
  </si>
  <si>
    <r>
      <rPr>
        <sz val="11"/>
        <color rgb="FF000000"/>
        <rFont val="楷体_GB2312"/>
        <charset val="134"/>
      </rPr>
      <t>华泰</t>
    </r>
    <r>
      <rPr>
        <sz val="11"/>
        <color rgb="FF000000"/>
        <rFont val="Arial"/>
        <charset val="134"/>
      </rPr>
      <t>EV160</t>
    </r>
  </si>
  <si>
    <r>
      <rPr>
        <sz val="11"/>
        <color rgb="FF000000"/>
        <rFont val="楷体_GB2312"/>
        <charset val="134"/>
      </rPr>
      <t>华泰</t>
    </r>
    <r>
      <rPr>
        <sz val="11"/>
        <color rgb="FF000000"/>
        <rFont val="Arial"/>
        <charset val="134"/>
      </rPr>
      <t>xEV260</t>
    </r>
  </si>
  <si>
    <r>
      <rPr>
        <sz val="11"/>
        <color rgb="FF000000"/>
        <rFont val="楷体_GB2312"/>
        <charset val="134"/>
      </rPr>
      <t>华泰圣达菲</t>
    </r>
    <r>
      <rPr>
        <sz val="11"/>
        <color rgb="FF000000"/>
        <rFont val="Arial"/>
        <charset val="134"/>
      </rPr>
      <t>2</t>
    </r>
  </si>
  <si>
    <r>
      <rPr>
        <sz val="11"/>
        <color rgb="FF000000"/>
        <rFont val="楷体_GB2312"/>
        <charset val="134"/>
      </rPr>
      <t>吉利知豆</t>
    </r>
    <r>
      <rPr>
        <sz val="11"/>
        <color rgb="FF000000"/>
        <rFont val="Arial"/>
        <charset val="134"/>
      </rPr>
      <t>D2</t>
    </r>
  </si>
  <si>
    <r>
      <rPr>
        <sz val="11"/>
        <color rgb="FF000000"/>
        <rFont val="楷体_GB2312"/>
        <charset val="134"/>
      </rPr>
      <t>江淮</t>
    </r>
    <r>
      <rPr>
        <sz val="11"/>
        <color rgb="FF000000"/>
        <rFont val="Arial"/>
        <charset val="134"/>
      </rPr>
      <t>iC5</t>
    </r>
  </si>
  <si>
    <r>
      <rPr>
        <sz val="11"/>
        <color rgb="FF000000"/>
        <rFont val="楷体_GB2312"/>
        <charset val="134"/>
      </rPr>
      <t>江淮</t>
    </r>
    <r>
      <rPr>
        <sz val="11"/>
        <color rgb="FF000000"/>
        <rFont val="Arial"/>
        <charset val="134"/>
      </rPr>
      <t>iev6S/E</t>
    </r>
  </si>
  <si>
    <r>
      <rPr>
        <sz val="11"/>
        <color rgb="FF000000"/>
        <rFont val="楷体_GB2312"/>
        <charset val="134"/>
      </rPr>
      <t>江淮</t>
    </r>
    <r>
      <rPr>
        <sz val="11"/>
        <color rgb="FF000000"/>
        <rFont val="Arial"/>
        <charset val="134"/>
      </rPr>
      <t>iev7</t>
    </r>
  </si>
  <si>
    <r>
      <rPr>
        <sz val="11"/>
        <color rgb="FF000000"/>
        <rFont val="楷体_GB2312"/>
        <charset val="134"/>
      </rPr>
      <t>江淮</t>
    </r>
    <r>
      <rPr>
        <sz val="11"/>
        <color rgb="FF000000"/>
        <rFont val="Arial"/>
        <charset val="134"/>
      </rPr>
      <t>iEV7S</t>
    </r>
  </si>
  <si>
    <r>
      <rPr>
        <sz val="11"/>
        <color rgb="FF000000"/>
        <rFont val="楷体_GB2312"/>
        <charset val="134"/>
      </rPr>
      <t>江淮</t>
    </r>
    <r>
      <rPr>
        <sz val="11"/>
        <color rgb="FF000000"/>
        <rFont val="Arial"/>
        <charset val="134"/>
      </rPr>
      <t>iEVA50</t>
    </r>
  </si>
  <si>
    <r>
      <rPr>
        <sz val="11"/>
        <color rgb="FF000000"/>
        <rFont val="楷体_GB2312"/>
        <charset val="134"/>
      </rPr>
      <t>江淮</t>
    </r>
    <r>
      <rPr>
        <sz val="11"/>
        <color rgb="FF000000"/>
        <rFont val="Arial"/>
        <charset val="134"/>
      </rPr>
      <t>iEVS4</t>
    </r>
  </si>
  <si>
    <r>
      <rPr>
        <sz val="11"/>
        <color rgb="FF000000"/>
        <rFont val="楷体_GB2312"/>
        <charset val="134"/>
      </rPr>
      <t>江铃</t>
    </r>
    <r>
      <rPr>
        <sz val="11"/>
        <color rgb="FF000000"/>
        <rFont val="Arial"/>
        <charset val="134"/>
      </rPr>
      <t>E160</t>
    </r>
  </si>
  <si>
    <r>
      <rPr>
        <sz val="11"/>
        <color rgb="FF000000"/>
        <rFont val="楷体_GB2312"/>
        <charset val="134"/>
      </rPr>
      <t>江铃</t>
    </r>
    <r>
      <rPr>
        <sz val="11"/>
        <color rgb="FF000000"/>
        <rFont val="Arial"/>
        <charset val="134"/>
      </rPr>
      <t>E200</t>
    </r>
  </si>
  <si>
    <r>
      <rPr>
        <sz val="11"/>
        <color rgb="FF000000"/>
        <rFont val="楷体_GB2312"/>
        <charset val="134"/>
      </rPr>
      <t>江铃</t>
    </r>
    <r>
      <rPr>
        <sz val="11"/>
        <color rgb="FF000000"/>
        <rFont val="Arial"/>
        <charset val="134"/>
      </rPr>
      <t>E400</t>
    </r>
  </si>
  <si>
    <r>
      <rPr>
        <sz val="11"/>
        <color rgb="FF000000"/>
        <rFont val="楷体_GB2312"/>
        <charset val="134"/>
      </rPr>
      <t>北汽</t>
    </r>
    <r>
      <rPr>
        <sz val="11"/>
        <color rgb="FF000000"/>
        <rFont val="Arial"/>
        <charset val="134"/>
      </rPr>
      <t>EC</t>
    </r>
    <r>
      <rPr>
        <sz val="11"/>
        <color rgb="FF000000"/>
        <rFont val="楷体_GB2312"/>
        <charset val="134"/>
      </rPr>
      <t>系列</t>
    </r>
  </si>
  <si>
    <r>
      <rPr>
        <sz val="11"/>
        <color rgb="FF000000"/>
        <rFont val="楷体_GB2312"/>
        <charset val="134"/>
      </rPr>
      <t>凯翼</t>
    </r>
    <r>
      <rPr>
        <sz val="11"/>
        <color rgb="FF000000"/>
        <rFont val="Arial"/>
        <charset val="134"/>
      </rPr>
      <t>E5 EV</t>
    </r>
  </si>
  <si>
    <r>
      <rPr>
        <sz val="11"/>
        <color rgb="FF000000"/>
        <rFont val="楷体_GB2312"/>
        <charset val="134"/>
      </rPr>
      <t>雷丁</t>
    </r>
    <r>
      <rPr>
        <sz val="11"/>
        <color rgb="FF000000"/>
        <rFont val="Arial"/>
        <charset val="134"/>
      </rPr>
      <t>i3</t>
    </r>
  </si>
  <si>
    <r>
      <rPr>
        <sz val="11"/>
        <color rgb="FF000000"/>
        <rFont val="楷体_GB2312"/>
        <charset val="134"/>
      </rPr>
      <t>雷丁</t>
    </r>
    <r>
      <rPr>
        <sz val="11"/>
        <color rgb="FF000000"/>
        <rFont val="Arial"/>
        <charset val="134"/>
      </rPr>
      <t>i5</t>
    </r>
  </si>
  <si>
    <r>
      <rPr>
        <sz val="11"/>
        <color rgb="FF000000"/>
        <rFont val="楷体_GB2312"/>
        <charset val="134"/>
      </rPr>
      <t>雷丁</t>
    </r>
    <r>
      <rPr>
        <sz val="11"/>
        <color rgb="FF000000"/>
        <rFont val="Arial"/>
        <charset val="134"/>
      </rPr>
      <t>i9</t>
    </r>
  </si>
  <si>
    <r>
      <rPr>
        <sz val="11"/>
        <color rgb="FF000000"/>
        <rFont val="楷体_GB2312"/>
        <charset val="134"/>
      </rPr>
      <t>雷诺</t>
    </r>
    <r>
      <rPr>
        <sz val="11"/>
        <color rgb="FF000000"/>
        <rFont val="Arial"/>
        <charset val="134"/>
      </rPr>
      <t>e</t>
    </r>
    <r>
      <rPr>
        <sz val="11"/>
        <color rgb="FF000000"/>
        <rFont val="楷体_GB2312"/>
        <charset val="134"/>
      </rPr>
      <t>诺</t>
    </r>
  </si>
  <si>
    <r>
      <rPr>
        <sz val="11"/>
        <color rgb="FF000000"/>
        <rFont val="楷体_GB2312"/>
        <charset val="134"/>
      </rPr>
      <t>力帆</t>
    </r>
    <r>
      <rPr>
        <sz val="11"/>
        <color rgb="FF000000"/>
        <rFont val="Arial"/>
        <charset val="134"/>
      </rPr>
      <t>650</t>
    </r>
  </si>
  <si>
    <r>
      <rPr>
        <sz val="11"/>
        <color rgb="FF000000"/>
        <rFont val="楷体_GB2312"/>
        <charset val="134"/>
      </rPr>
      <t>力帆</t>
    </r>
    <r>
      <rPr>
        <sz val="11"/>
        <color rgb="FF000000"/>
        <rFont val="Arial"/>
        <charset val="134"/>
      </rPr>
      <t>820</t>
    </r>
  </si>
  <si>
    <r>
      <rPr>
        <sz val="11"/>
        <color rgb="FF000000"/>
        <rFont val="楷体_GB2312"/>
        <charset val="134"/>
      </rPr>
      <t>猎豹</t>
    </r>
    <r>
      <rPr>
        <sz val="11"/>
        <color rgb="FF000000"/>
        <rFont val="Arial"/>
        <charset val="134"/>
      </rPr>
      <t>CS9</t>
    </r>
  </si>
  <si>
    <r>
      <rPr>
        <sz val="11"/>
        <color rgb="FF000000"/>
        <rFont val="楷体_GB2312"/>
        <charset val="134"/>
      </rPr>
      <t>凌宝</t>
    </r>
    <r>
      <rPr>
        <sz val="11"/>
        <color rgb="FF000000"/>
        <rFont val="Arial"/>
        <charset val="134"/>
      </rPr>
      <t>B0X</t>
    </r>
  </si>
  <si>
    <r>
      <rPr>
        <sz val="11"/>
        <color rgb="FF000000"/>
        <rFont val="楷体_GB2312"/>
        <charset val="134"/>
      </rPr>
      <t>领途</t>
    </r>
    <r>
      <rPr>
        <sz val="11"/>
        <color rgb="FF000000"/>
        <rFont val="Arial"/>
        <charset val="134"/>
      </rPr>
      <t>K-ONE</t>
    </r>
  </si>
  <si>
    <r>
      <rPr>
        <sz val="11"/>
        <color rgb="FF000000"/>
        <rFont val="楷体_GB2312"/>
        <charset val="134"/>
      </rPr>
      <t>路盛</t>
    </r>
  </si>
  <si>
    <r>
      <rPr>
        <sz val="11"/>
        <color rgb="FF000000"/>
        <rFont val="楷体_GB2312"/>
        <charset val="134"/>
      </rPr>
      <t>路盛</t>
    </r>
    <r>
      <rPr>
        <sz val="11"/>
        <color rgb="FF000000"/>
        <rFont val="Arial"/>
        <charset val="134"/>
      </rPr>
      <t>S1</t>
    </r>
  </si>
  <si>
    <r>
      <rPr>
        <sz val="11"/>
        <color rgb="FF000000"/>
        <rFont val="楷体_GB2312"/>
        <charset val="134"/>
      </rPr>
      <t>哪吒</t>
    </r>
    <r>
      <rPr>
        <sz val="11"/>
        <color rgb="FF000000"/>
        <rFont val="Arial"/>
        <charset val="134"/>
      </rPr>
      <t>N01</t>
    </r>
  </si>
  <si>
    <r>
      <rPr>
        <sz val="11"/>
        <color rgb="FF000000"/>
        <rFont val="楷体_GB2312"/>
        <charset val="134"/>
      </rPr>
      <t>尼欧</t>
    </r>
    <r>
      <rPr>
        <sz val="11"/>
        <color rgb="FF000000"/>
        <rFont val="Arial"/>
        <charset val="134"/>
      </rPr>
      <t>II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</si>
  <si>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iQ</t>
    </r>
  </si>
  <si>
    <r>
      <rPr>
        <sz val="11"/>
        <color rgb="FF000000"/>
        <rFont val="楷体_GB2312"/>
        <charset val="134"/>
      </rPr>
      <t>祺智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</si>
  <si>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_GB2312"/>
        <charset val="134"/>
      </rPr>
      <t>启辰</t>
    </r>
    <r>
      <rPr>
        <sz val="11"/>
        <color rgb="FF000000"/>
        <rFont val="Arial"/>
        <charset val="134"/>
      </rPr>
      <t>e30</t>
    </r>
  </si>
  <si>
    <r>
      <rPr>
        <sz val="11"/>
        <color rgb="FF000000"/>
        <rFont val="楷体_GB2312"/>
        <charset val="134"/>
      </rPr>
      <t>启辰</t>
    </r>
    <r>
      <rPr>
        <sz val="11"/>
        <color rgb="FF000000"/>
        <rFont val="Arial"/>
        <charset val="134"/>
      </rPr>
      <t xml:space="preserve">T60 </t>
    </r>
  </si>
  <si>
    <r>
      <rPr>
        <sz val="11"/>
        <color rgb="FF000000"/>
        <rFont val="楷体_GB2312"/>
        <charset val="134"/>
      </rPr>
      <t>荣威</t>
    </r>
    <r>
      <rPr>
        <sz val="11"/>
        <color rgb="FF000000"/>
        <rFont val="Arial"/>
        <charset val="134"/>
      </rPr>
      <t>ERX5 EV</t>
    </r>
  </si>
  <si>
    <r>
      <rPr>
        <sz val="11"/>
        <color rgb="FF000000"/>
        <rFont val="楷体_GB2312"/>
        <charset val="134"/>
      </rPr>
      <t>瑞虎</t>
    </r>
    <r>
      <rPr>
        <sz val="11"/>
        <color rgb="FF000000"/>
        <rFont val="Arial"/>
        <charset val="134"/>
      </rPr>
      <t>3xe</t>
    </r>
  </si>
  <si>
    <r>
      <rPr>
        <sz val="11"/>
        <color rgb="FF000000"/>
        <rFont val="楷体_GB2312"/>
        <charset val="134"/>
      </rPr>
      <t>瑞虎</t>
    </r>
    <r>
      <rPr>
        <sz val="11"/>
        <color rgb="FF000000"/>
        <rFont val="Arial"/>
        <charset val="134"/>
      </rPr>
      <t>e</t>
    </r>
  </si>
  <si>
    <r>
      <rPr>
        <sz val="11"/>
        <color rgb="FF000000"/>
        <rFont val="楷体_GB2312"/>
        <charset val="134"/>
      </rPr>
      <t>思皓</t>
    </r>
    <r>
      <rPr>
        <sz val="11"/>
        <color rgb="FF000000"/>
        <rFont val="Arial"/>
        <charset val="134"/>
      </rPr>
      <t>e20x</t>
    </r>
  </si>
  <si>
    <r>
      <rPr>
        <sz val="11"/>
        <color rgb="FF000000"/>
        <rFont val="楷体_GB2312"/>
        <charset val="134"/>
      </rPr>
      <t>腾势</t>
    </r>
  </si>
  <si>
    <r>
      <rPr>
        <sz val="11"/>
        <color rgb="FF000000"/>
        <rFont val="楷体_GB2312"/>
        <charset val="134"/>
      </rPr>
      <t>腾势</t>
    </r>
    <r>
      <rPr>
        <sz val="11"/>
        <color rgb="FF000000"/>
        <rFont val="Arial"/>
        <charset val="134"/>
      </rPr>
      <t>X EV</t>
    </r>
  </si>
  <si>
    <r>
      <rPr>
        <sz val="11"/>
        <color rgb="FF000000"/>
        <rFont val="楷体_GB2312"/>
        <charset val="134"/>
      </rPr>
      <t>途岳</t>
    </r>
    <r>
      <rPr>
        <sz val="11"/>
        <color rgb="FF000000"/>
        <rFont val="Arial"/>
        <charset val="134"/>
      </rPr>
      <t>EV</t>
    </r>
  </si>
  <si>
    <r>
      <rPr>
        <sz val="11"/>
        <color rgb="FF000000"/>
        <rFont val="楷体_GB2312"/>
        <charset val="134"/>
      </rPr>
      <t>新特</t>
    </r>
    <r>
      <rPr>
        <sz val="11"/>
        <color rgb="FF000000"/>
        <rFont val="Arial"/>
        <charset val="134"/>
      </rPr>
      <t>DEV 1</t>
    </r>
  </si>
  <si>
    <r>
      <rPr>
        <sz val="11"/>
        <color rgb="FF000000"/>
        <rFont val="楷体_GB2312"/>
        <charset val="134"/>
      </rPr>
      <t>野马</t>
    </r>
    <r>
      <rPr>
        <sz val="11"/>
        <color rgb="FF000000"/>
        <rFont val="Arial"/>
        <charset val="134"/>
      </rPr>
      <t>E70</t>
    </r>
  </si>
  <si>
    <r>
      <rPr>
        <sz val="11"/>
        <color rgb="FF000000"/>
        <rFont val="楷体_GB2312"/>
        <charset val="134"/>
      </rPr>
      <t>易至</t>
    </r>
    <r>
      <rPr>
        <sz val="11"/>
        <color rgb="FF000000"/>
        <rFont val="Arial"/>
        <charset val="134"/>
      </rPr>
      <t>EX5</t>
    </r>
  </si>
  <si>
    <r>
      <rPr>
        <sz val="11"/>
        <color rgb="FF000000"/>
        <rFont val="楷体_GB2312"/>
        <charset val="134"/>
      </rPr>
      <t>裕路</t>
    </r>
    <r>
      <rPr>
        <sz val="11"/>
        <color rgb="FF000000"/>
        <rFont val="Arial"/>
        <charset val="134"/>
      </rPr>
      <t>EV2</t>
    </r>
  </si>
  <si>
    <r>
      <rPr>
        <sz val="11"/>
        <color rgb="FF000000"/>
        <rFont val="楷体_GB2312"/>
        <charset val="134"/>
      </rPr>
      <t>云度</t>
    </r>
    <r>
      <rPr>
        <sz val="11"/>
        <color rgb="FF000000"/>
        <rFont val="Arial"/>
        <charset val="134"/>
      </rPr>
      <t>π1</t>
    </r>
  </si>
  <si>
    <r>
      <rPr>
        <sz val="11"/>
        <color rgb="FF000000"/>
        <rFont val="楷体_GB2312"/>
        <charset val="134"/>
      </rPr>
      <t>长安</t>
    </r>
    <r>
      <rPr>
        <sz val="11"/>
        <color rgb="FF000000"/>
        <rFont val="Arial"/>
        <charset val="134"/>
      </rPr>
      <t>CS15</t>
    </r>
  </si>
  <si>
    <r>
      <rPr>
        <sz val="11"/>
        <color rgb="FF000000"/>
        <rFont val="楷体_GB2312"/>
        <charset val="134"/>
      </rPr>
      <t>长城</t>
    </r>
    <r>
      <rPr>
        <sz val="11"/>
        <color rgb="FF000000"/>
        <rFont val="Arial"/>
        <charset val="134"/>
      </rPr>
      <t>C30</t>
    </r>
  </si>
  <si>
    <r>
      <rPr>
        <sz val="11"/>
        <color rgb="FF000000"/>
        <rFont val="楷体_GB2312"/>
        <charset val="134"/>
      </rPr>
      <t>众泰</t>
    </r>
    <r>
      <rPr>
        <sz val="11"/>
        <color rgb="FF000000"/>
        <rFont val="Arial"/>
        <charset val="134"/>
      </rPr>
      <t>E200</t>
    </r>
  </si>
  <si>
    <r>
      <rPr>
        <sz val="11"/>
        <color rgb="FF000000"/>
        <rFont val="楷体_GB2312"/>
        <charset val="134"/>
      </rPr>
      <t>众泰</t>
    </r>
    <r>
      <rPr>
        <sz val="11"/>
        <color rgb="FF000000"/>
        <rFont val="Arial"/>
        <charset val="134"/>
      </rPr>
      <t>T300</t>
    </r>
  </si>
  <si>
    <r>
      <rPr>
        <sz val="11"/>
        <color rgb="FF000000"/>
        <rFont val="楷体_GB2312"/>
        <charset val="134"/>
      </rPr>
      <t>众泰</t>
    </r>
    <r>
      <rPr>
        <sz val="11"/>
        <color rgb="FF000000"/>
        <rFont val="Arial"/>
        <charset val="134"/>
      </rPr>
      <t>Z100EV</t>
    </r>
  </si>
  <si>
    <r>
      <rPr>
        <sz val="11"/>
        <color rgb="FF000000"/>
        <rFont val="楷体_GB2312"/>
        <charset val="134"/>
      </rPr>
      <t>北汽</t>
    </r>
    <r>
      <rPr>
        <sz val="11"/>
        <color rgb="FF000000"/>
        <rFont val="Arial"/>
        <charset val="134"/>
      </rPr>
      <t>EV</t>
    </r>
    <r>
      <rPr>
        <sz val="11"/>
        <color rgb="FF000000"/>
        <rFont val="楷体_GB2312"/>
        <charset val="134"/>
      </rPr>
      <t>系列</t>
    </r>
  </si>
  <si>
    <r>
      <rPr>
        <sz val="11"/>
        <color rgb="FF000000"/>
        <rFont val="楷体_GB2312"/>
        <charset val="134"/>
      </rPr>
      <t>奔奔</t>
    </r>
    <r>
      <rPr>
        <sz val="11"/>
        <color rgb="FF000000"/>
        <rFont val="Arial"/>
        <charset val="134"/>
      </rPr>
      <t>MINI</t>
    </r>
  </si>
  <si>
    <r>
      <rPr>
        <sz val="11"/>
        <color rgb="FF000000"/>
        <rFont val="楷体_GB2312"/>
        <charset val="134"/>
      </rPr>
      <t>电咖</t>
    </r>
    <r>
      <rPr>
        <sz val="11"/>
        <color rgb="FF000000"/>
        <rFont val="Arial"/>
        <charset val="134"/>
      </rPr>
      <t>EV10</t>
    </r>
  </si>
  <si>
    <r>
      <rPr>
        <sz val="11"/>
        <color rgb="FF000000"/>
        <rFont val="楷体_GB2312"/>
        <charset val="134"/>
      </rPr>
      <t>风神</t>
    </r>
    <r>
      <rPr>
        <sz val="11"/>
        <color rgb="FF000000"/>
        <rFont val="Arial"/>
        <charset val="134"/>
      </rPr>
      <t>E30</t>
    </r>
  </si>
  <si>
    <r>
      <rPr>
        <sz val="11"/>
        <color rgb="FF000000"/>
        <rFont val="楷体_GB2312"/>
        <charset val="134"/>
      </rPr>
      <t>海马</t>
    </r>
    <r>
      <rPr>
        <sz val="11"/>
        <color rgb="FF000000"/>
        <rFont val="Arial"/>
        <charset val="134"/>
      </rPr>
      <t>M3</t>
    </r>
  </si>
  <si>
    <r>
      <rPr>
        <sz val="11"/>
        <color rgb="FF000000"/>
        <rFont val="楷体_GB2312"/>
        <charset val="134"/>
      </rPr>
      <t>吉利知豆</t>
    </r>
    <r>
      <rPr>
        <sz val="11"/>
        <color rgb="FF000000"/>
        <rFont val="Arial"/>
        <charset val="134"/>
      </rPr>
      <t>D3</t>
    </r>
  </si>
  <si>
    <r>
      <rPr>
        <sz val="11"/>
        <color rgb="FF000000"/>
        <rFont val="楷体_GB2312"/>
        <charset val="134"/>
      </rPr>
      <t>江铃</t>
    </r>
    <r>
      <rPr>
        <sz val="11"/>
        <color rgb="FF000000"/>
        <rFont val="Arial"/>
        <charset val="134"/>
      </rPr>
      <t>E100</t>
    </r>
  </si>
  <si>
    <r>
      <rPr>
        <sz val="11"/>
        <color rgb="FF000000"/>
        <rFont val="楷体_GB2312"/>
        <charset val="134"/>
      </rPr>
      <t>江南</t>
    </r>
    <r>
      <rPr>
        <sz val="11"/>
        <color rgb="FF000000"/>
        <rFont val="Arial"/>
        <charset val="134"/>
      </rPr>
      <t>T11</t>
    </r>
  </si>
  <si>
    <r>
      <rPr>
        <sz val="11"/>
        <color rgb="FF000000"/>
        <rFont val="楷体_GB2312"/>
        <charset val="134"/>
      </rPr>
      <t>领途</t>
    </r>
    <r>
      <rPr>
        <sz val="11"/>
        <color rgb="FF000000"/>
        <rFont val="Arial"/>
        <charset val="134"/>
      </rPr>
      <t>C99</t>
    </r>
  </si>
  <si>
    <r>
      <rPr>
        <sz val="11"/>
        <color rgb="FF000000"/>
        <rFont val="楷体_GB2312"/>
        <charset val="134"/>
      </rPr>
      <t>领途</t>
    </r>
    <r>
      <rPr>
        <sz val="11"/>
        <color rgb="FF000000"/>
        <rFont val="Arial"/>
        <charset val="134"/>
      </rPr>
      <t>E</t>
    </r>
    <r>
      <rPr>
        <sz val="11"/>
        <color rgb="FF000000"/>
        <rFont val="楷体_GB2312"/>
        <charset val="134"/>
      </rPr>
      <t>行</t>
    </r>
  </si>
  <si>
    <r>
      <rPr>
        <sz val="11"/>
        <color rgb="FF000000"/>
        <rFont val="楷体_GB2312"/>
        <charset val="134"/>
      </rPr>
      <t>欧力威</t>
    </r>
  </si>
  <si>
    <r>
      <rPr>
        <sz val="11"/>
        <color rgb="FF000000"/>
        <rFont val="楷体_GB2312"/>
        <charset val="134"/>
      </rPr>
      <t>全球鹰</t>
    </r>
    <r>
      <rPr>
        <sz val="11"/>
        <color rgb="FF000000"/>
        <rFont val="Arial"/>
        <charset val="134"/>
      </rPr>
      <t>EX3</t>
    </r>
  </si>
  <si>
    <r>
      <rPr>
        <sz val="11"/>
        <color rgb="FF000000"/>
        <rFont val="楷体_GB2312"/>
        <charset val="134"/>
      </rPr>
      <t>全球鹰</t>
    </r>
    <r>
      <rPr>
        <sz val="11"/>
        <color rgb="FF000000"/>
        <rFont val="Arial"/>
        <charset val="134"/>
      </rPr>
      <t>K12</t>
    </r>
  </si>
  <si>
    <r>
      <rPr>
        <sz val="11"/>
        <color rgb="FF000000"/>
        <rFont val="楷体_GB2312"/>
        <charset val="134"/>
      </rPr>
      <t>全球鹰</t>
    </r>
    <r>
      <rPr>
        <sz val="11"/>
        <color rgb="FF000000"/>
        <rFont val="Arial"/>
        <charset val="134"/>
      </rPr>
      <t>K22</t>
    </r>
  </si>
  <si>
    <r>
      <rPr>
        <sz val="11"/>
        <color rgb="FF000000"/>
        <rFont val="楷体_GB2312"/>
        <charset val="134"/>
      </rPr>
      <t>全球鹰</t>
    </r>
    <r>
      <rPr>
        <sz val="11"/>
        <color rgb="FF000000"/>
        <rFont val="Arial"/>
        <charset val="134"/>
      </rPr>
      <t>K27</t>
    </r>
  </si>
  <si>
    <r>
      <rPr>
        <sz val="11"/>
        <color rgb="FF000000"/>
        <rFont val="楷体_GB2312"/>
        <charset val="134"/>
      </rPr>
      <t>荣威</t>
    </r>
    <r>
      <rPr>
        <sz val="11"/>
        <color rgb="FF000000"/>
        <rFont val="Arial"/>
        <charset val="134"/>
      </rPr>
      <t>R ER6</t>
    </r>
  </si>
  <si>
    <r>
      <rPr>
        <sz val="11"/>
        <color rgb="FF000000"/>
        <rFont val="楷体_GB2312"/>
        <charset val="134"/>
      </rPr>
      <t>瑞特思</t>
    </r>
  </si>
  <si>
    <r>
      <rPr>
        <sz val="11"/>
        <color rgb="FF000000"/>
        <rFont val="楷体_GB2312"/>
        <charset val="134"/>
      </rPr>
      <t>时空</t>
    </r>
    <r>
      <rPr>
        <sz val="11"/>
        <color rgb="FF000000"/>
        <rFont val="Arial"/>
        <charset val="134"/>
      </rPr>
      <t>E17</t>
    </r>
  </si>
  <si>
    <r>
      <rPr>
        <sz val="11"/>
        <color rgb="FF000000"/>
        <rFont val="楷体_GB2312"/>
        <charset val="134"/>
      </rPr>
      <t>芝麻</t>
    </r>
    <r>
      <rPr>
        <sz val="11"/>
        <color rgb="FF000000"/>
        <rFont val="Arial"/>
        <charset val="134"/>
      </rPr>
      <t>E30</t>
    </r>
  </si>
  <si>
    <r>
      <rPr>
        <sz val="11"/>
        <color rgb="FF000000"/>
        <rFont val="楷体_GB2312"/>
        <charset val="134"/>
      </rPr>
      <t>熊猫</t>
    </r>
    <r>
      <rPr>
        <sz val="11"/>
        <color rgb="FF000000"/>
        <rFont val="Arial"/>
        <charset val="134"/>
      </rPr>
      <t>mini</t>
    </r>
  </si>
  <si>
    <r>
      <rPr>
        <sz val="11"/>
        <color rgb="FF000000"/>
        <rFont val="Arial"/>
        <charset val="134"/>
      </rPr>
      <t>smart</t>
    </r>
    <r>
      <rPr>
        <sz val="11"/>
        <color rgb="FF000000"/>
        <rFont val="楷体_GB2312"/>
        <charset val="134"/>
      </rPr>
      <t>精灵</t>
    </r>
    <r>
      <rPr>
        <sz val="11"/>
        <color rgb="FF000000"/>
        <rFont val="Arial"/>
        <charset val="134"/>
      </rPr>
      <t>#1</t>
    </r>
  </si>
  <si>
    <r>
      <rPr>
        <sz val="11"/>
        <color rgb="FF000000"/>
        <rFont val="楷体_GB2312"/>
        <charset val="134"/>
      </rPr>
      <t>哪吒</t>
    </r>
    <r>
      <rPr>
        <sz val="11"/>
        <color rgb="FF000000"/>
        <rFont val="Arial"/>
        <charset val="134"/>
      </rPr>
      <t>S</t>
    </r>
  </si>
  <si>
    <r>
      <rPr>
        <sz val="11"/>
        <color rgb="FF000000"/>
        <rFont val="楷体_GB2312"/>
        <charset val="134"/>
      </rPr>
      <t>阿维塔</t>
    </r>
    <r>
      <rPr>
        <sz val="11"/>
        <color rgb="FF000000"/>
        <rFont val="Arial"/>
        <charset val="134"/>
      </rPr>
      <t>11</t>
    </r>
  </si>
  <si>
    <r>
      <rPr>
        <sz val="11"/>
        <color rgb="FF000000"/>
        <rFont val="楷体_GB2312"/>
        <charset val="134"/>
      </rPr>
      <t>欧拉闪电猫</t>
    </r>
  </si>
  <si>
    <t>MG MULAN</t>
  </si>
  <si>
    <r>
      <rPr>
        <sz val="11"/>
        <color rgb="FF000000"/>
        <rFont val="楷体_GB2312"/>
        <charset val="134"/>
      </rPr>
      <t>问界</t>
    </r>
    <r>
      <rPr>
        <sz val="11"/>
        <color rgb="FF000000"/>
        <rFont val="Arial"/>
        <charset val="134"/>
      </rPr>
      <t>M5 EV</t>
    </r>
  </si>
  <si>
    <r>
      <rPr>
        <sz val="11"/>
        <color rgb="FF000000"/>
        <rFont val="楷体_GB2312"/>
        <charset val="134"/>
      </rPr>
      <t>智己</t>
    </r>
    <r>
      <rPr>
        <sz val="11"/>
        <color rgb="FF000000"/>
        <rFont val="Arial"/>
        <charset val="134"/>
      </rPr>
      <t>LS7</t>
    </r>
  </si>
  <si>
    <r>
      <rPr>
        <sz val="11"/>
        <color rgb="FF000000"/>
        <rFont val="楷体_GB2312"/>
        <charset val="134"/>
      </rPr>
      <t>小鹏</t>
    </r>
    <r>
      <rPr>
        <sz val="11"/>
        <color rgb="FF000000"/>
        <rFont val="Arial"/>
        <charset val="134"/>
      </rPr>
      <t>G9</t>
    </r>
  </si>
  <si>
    <r>
      <rPr>
        <sz val="11"/>
        <color rgb="FF000000"/>
        <rFont val="楷体_GB2312"/>
        <charset val="134"/>
      </rPr>
      <t>五菱</t>
    </r>
    <r>
      <rPr>
        <sz val="11"/>
        <color rgb="FF000000"/>
        <rFont val="Arial"/>
        <charset val="134"/>
      </rPr>
      <t>Air ev</t>
    </r>
    <r>
      <rPr>
        <sz val="11"/>
        <color rgb="FF000000"/>
        <rFont val="楷体_GB2312"/>
        <charset val="134"/>
      </rPr>
      <t>晴空</t>
    </r>
  </si>
  <si>
    <r>
      <rPr>
        <sz val="11"/>
        <color rgb="FF000000"/>
        <rFont val="楷体_GB2312"/>
        <charset val="134"/>
      </rPr>
      <t>几何</t>
    </r>
    <r>
      <rPr>
        <sz val="11"/>
        <color rgb="FF000000"/>
        <rFont val="Arial"/>
        <charset val="134"/>
      </rPr>
      <t>G6</t>
    </r>
  </si>
  <si>
    <r>
      <rPr>
        <sz val="11"/>
        <color rgb="FF000000"/>
        <rFont val="楷体_GB2312"/>
        <charset val="134"/>
      </rPr>
      <t>几何</t>
    </r>
    <r>
      <rPr>
        <sz val="11"/>
        <color rgb="FF000000"/>
        <rFont val="Arial"/>
        <charset val="134"/>
      </rPr>
      <t>M6</t>
    </r>
  </si>
  <si>
    <r>
      <rPr>
        <sz val="11"/>
        <color rgb="FF000000"/>
        <rFont val="楷体_GB2312"/>
        <charset val="134"/>
      </rPr>
      <t>极氪</t>
    </r>
    <r>
      <rPr>
        <sz val="11"/>
        <color rgb="FF000000"/>
        <rFont val="Arial"/>
        <charset val="134"/>
      </rPr>
      <t>009</t>
    </r>
  </si>
  <si>
    <r>
      <rPr>
        <sz val="11"/>
        <color rgb="FF000000"/>
        <rFont val="楷体_GB2312"/>
        <charset val="134"/>
      </rPr>
      <t>元宝</t>
    </r>
  </si>
  <si>
    <r>
      <rPr>
        <sz val="11"/>
        <color rgb="FF000000"/>
        <rFont val="楷体_GB2312"/>
        <charset val="134"/>
      </rPr>
      <t>广汽丰田</t>
    </r>
    <r>
      <rPr>
        <sz val="11"/>
        <color rgb="FF000000"/>
        <rFont val="Arial"/>
        <charset val="134"/>
      </rPr>
      <t>bZ4X</t>
    </r>
  </si>
  <si>
    <r>
      <rPr>
        <sz val="11"/>
        <color rgb="FF000000"/>
        <rFont val="楷体_GB2312"/>
        <charset val="134"/>
      </rPr>
      <t>花仙子</t>
    </r>
  </si>
  <si>
    <r>
      <rPr>
        <sz val="11"/>
        <color rgb="FF000000"/>
        <rFont val="楷体_GB2312"/>
        <charset val="134"/>
      </rPr>
      <t>启辰</t>
    </r>
    <r>
      <rPr>
        <sz val="11"/>
        <color rgb="FF000000"/>
        <rFont val="Arial"/>
        <charset val="134"/>
      </rPr>
      <t>T60</t>
    </r>
  </si>
  <si>
    <r>
      <rPr>
        <sz val="11"/>
        <color rgb="FF000000"/>
        <rFont val="楷体_GB2312"/>
        <charset val="134"/>
      </rPr>
      <t>智己</t>
    </r>
    <r>
      <rPr>
        <sz val="11"/>
        <color rgb="FF000000"/>
        <rFont val="Arial"/>
        <charset val="134"/>
      </rPr>
      <t>L7</t>
    </r>
  </si>
  <si>
    <r>
      <rPr>
        <sz val="11"/>
        <color rgb="FF000000"/>
        <rFont val="楷体_GB2312"/>
        <charset val="134"/>
      </rPr>
      <t>飞凡</t>
    </r>
    <r>
      <rPr>
        <sz val="11"/>
        <color rgb="FF000000"/>
        <rFont val="Arial"/>
        <charset val="134"/>
      </rPr>
      <t>R7</t>
    </r>
  </si>
  <si>
    <r>
      <rPr>
        <sz val="11"/>
        <color rgb="FF000000"/>
        <rFont val="楷体_GB2312"/>
        <charset val="134"/>
      </rPr>
      <t>零跑</t>
    </r>
    <r>
      <rPr>
        <sz val="11"/>
        <color rgb="FF000000"/>
        <rFont val="Arial"/>
        <charset val="134"/>
      </rPr>
      <t>C01</t>
    </r>
  </si>
  <si>
    <r>
      <rPr>
        <sz val="11"/>
        <color rgb="FF000000"/>
        <rFont val="楷体_GB2312"/>
        <charset val="134"/>
      </rPr>
      <t>睿蓝</t>
    </r>
    <r>
      <rPr>
        <sz val="11"/>
        <color rgb="FF000000"/>
        <rFont val="Arial"/>
        <charset val="134"/>
      </rPr>
      <t>9</t>
    </r>
  </si>
  <si>
    <r>
      <rPr>
        <sz val="11"/>
        <color rgb="FF000000"/>
        <rFont val="楷体_GB2312"/>
        <charset val="134"/>
      </rPr>
      <t>无界</t>
    </r>
    <r>
      <rPr>
        <sz val="11"/>
        <color rgb="FF000000"/>
        <rFont val="Arial"/>
        <charset val="134"/>
      </rPr>
      <t>Pro</t>
    </r>
  </si>
  <si>
    <r>
      <rPr>
        <sz val="11"/>
        <color rgb="FF000000"/>
        <rFont val="楷体_GB2312"/>
        <charset val="134"/>
      </rPr>
      <t>沃尔沃</t>
    </r>
    <r>
      <rPr>
        <sz val="11"/>
        <color rgb="FF000000"/>
        <rFont val="Arial"/>
        <charset val="134"/>
      </rPr>
      <t>C40</t>
    </r>
  </si>
  <si>
    <r>
      <rPr>
        <sz val="11"/>
        <color rgb="FF000000"/>
        <rFont val="楷体_GB2312"/>
        <charset val="134"/>
      </rPr>
      <t>爱驰</t>
    </r>
    <r>
      <rPr>
        <sz val="11"/>
        <color rgb="FF000000"/>
        <rFont val="Arial"/>
        <charset val="134"/>
      </rPr>
      <t>U6</t>
    </r>
  </si>
  <si>
    <r>
      <rPr>
        <sz val="11"/>
        <color rgb="FF000000"/>
        <rFont val="楷体_GB2312"/>
        <charset val="134"/>
      </rPr>
      <t>比亚迪</t>
    </r>
    <r>
      <rPr>
        <sz val="11"/>
        <color rgb="FF000000"/>
        <rFont val="Arial"/>
        <charset val="134"/>
      </rPr>
      <t>T3</t>
    </r>
  </si>
  <si>
    <r>
      <rPr>
        <sz val="11"/>
        <color rgb="FF000000"/>
        <rFont val="楷体_GB2312"/>
        <charset val="134"/>
      </rPr>
      <t>理想</t>
    </r>
    <r>
      <rPr>
        <sz val="11"/>
        <color rgb="FF000000"/>
        <rFont val="Arial"/>
        <charset val="134"/>
      </rPr>
      <t>L8</t>
    </r>
  </si>
  <si>
    <r>
      <rPr>
        <sz val="11"/>
        <color rgb="FF000000"/>
        <rFont val="楷体_GB2312"/>
        <charset val="134"/>
      </rPr>
      <t>腾势</t>
    </r>
    <r>
      <rPr>
        <sz val="11"/>
        <color rgb="FF000000"/>
        <rFont val="Arial"/>
        <charset val="134"/>
      </rPr>
      <t>D9</t>
    </r>
  </si>
  <si>
    <r>
      <rPr>
        <sz val="11"/>
        <color rgb="FF000000"/>
        <rFont val="楷体_GB2312"/>
        <charset val="134"/>
      </rPr>
      <t>护卫舰</t>
    </r>
    <r>
      <rPr>
        <sz val="11"/>
        <color rgb="FF000000"/>
        <rFont val="Arial"/>
        <charset val="134"/>
      </rPr>
      <t>07</t>
    </r>
  </si>
  <si>
    <r>
      <rPr>
        <sz val="11"/>
        <color rgb="FF000000"/>
        <rFont val="楷体_GB2312"/>
        <charset val="134"/>
      </rPr>
      <t>问界</t>
    </r>
    <r>
      <rPr>
        <sz val="11"/>
        <color rgb="FF000000"/>
        <rFont val="Arial"/>
        <charset val="134"/>
      </rPr>
      <t>M5 PHEV</t>
    </r>
  </si>
  <si>
    <r>
      <rPr>
        <sz val="11"/>
        <color rgb="FF000000"/>
        <rFont val="楷体_GB2312"/>
        <charset val="134"/>
      </rPr>
      <t>哈弗大狗</t>
    </r>
  </si>
  <si>
    <r>
      <rPr>
        <sz val="11"/>
        <color rgb="FF000000"/>
        <rFont val="楷体_GB2312"/>
        <charset val="134"/>
      </rPr>
      <t>哈弗</t>
    </r>
    <r>
      <rPr>
        <sz val="11"/>
        <color rgb="FF000000"/>
        <rFont val="Arial"/>
        <charset val="134"/>
      </rPr>
      <t>H6</t>
    </r>
  </si>
  <si>
    <r>
      <rPr>
        <sz val="11"/>
        <color rgb="FF000000"/>
        <rFont val="楷体_GB2312"/>
        <charset val="134"/>
      </rPr>
      <t>长安</t>
    </r>
    <r>
      <rPr>
        <sz val="11"/>
        <color rgb="FF000000"/>
        <rFont val="Arial"/>
        <charset val="134"/>
      </rPr>
      <t>UNI-V</t>
    </r>
  </si>
  <si>
    <r>
      <rPr>
        <sz val="11"/>
        <color rgb="FF000000"/>
        <rFont val="楷体_GB2312"/>
        <charset val="134"/>
      </rPr>
      <t>星越</t>
    </r>
    <r>
      <rPr>
        <sz val="11"/>
        <color rgb="FF000000"/>
        <rFont val="Arial"/>
        <charset val="134"/>
      </rPr>
      <t>L</t>
    </r>
  </si>
  <si>
    <r>
      <rPr>
        <b/>
        <sz val="11"/>
        <color rgb="FFFFFFFF"/>
        <rFont val="楷体_GB2312"/>
        <charset val="134"/>
      </rPr>
      <t>总销量（辆）</t>
    </r>
  </si>
  <si>
    <r>
      <rPr>
        <b/>
        <sz val="11"/>
        <color rgb="FFFFFFFF"/>
        <rFont val="楷体_GB2312"/>
        <charset val="134"/>
      </rPr>
      <t>分用途（辆）</t>
    </r>
  </si>
  <si>
    <r>
      <rPr>
        <b/>
        <sz val="11"/>
        <color rgb="FFFFFFFF"/>
        <rFont val="楷体_GB2312"/>
        <charset val="134"/>
      </rPr>
      <t>是否限购城市（辆）</t>
    </r>
  </si>
  <si>
    <r>
      <rPr>
        <b/>
        <sz val="11"/>
        <color rgb="FFFFFFFF"/>
        <rFont val="楷体_GB2312"/>
        <charset val="134"/>
      </rPr>
      <t>同比</t>
    </r>
  </si>
  <si>
    <t>EV%</t>
  </si>
  <si>
    <t>PHEV%</t>
  </si>
  <si>
    <r>
      <rPr>
        <b/>
        <sz val="11"/>
        <color rgb="FFFFFFFF"/>
        <rFont val="楷体_GB2312"/>
        <charset val="134"/>
      </rPr>
      <t>非限购</t>
    </r>
  </si>
  <si>
    <r>
      <rPr>
        <b/>
        <sz val="11"/>
        <color rgb="FFFFFFFF"/>
        <rFont val="楷体_GB2312"/>
        <charset val="134"/>
      </rPr>
      <t>限购</t>
    </r>
  </si>
  <si>
    <r>
      <rPr>
        <b/>
        <sz val="11"/>
        <color rgb="FFFFFFFF"/>
        <rFont val="楷体_GB2312"/>
        <charset val="134"/>
      </rPr>
      <t>限购城市</t>
    </r>
  </si>
  <si>
    <r>
      <rPr>
        <b/>
        <sz val="11"/>
        <color rgb="FFFFFFFF"/>
        <rFont val="楷体_GB2312"/>
        <charset val="134"/>
      </rPr>
      <t>非限购</t>
    </r>
    <r>
      <rPr>
        <b/>
        <sz val="11"/>
        <color rgb="FFFFFFFF"/>
        <rFont val="Arial"/>
        <charset val="134"/>
      </rPr>
      <t>%</t>
    </r>
  </si>
  <si>
    <r>
      <rPr>
        <b/>
        <sz val="11"/>
        <color rgb="FFFFFFFF"/>
        <rFont val="楷体_GB2312"/>
        <charset val="134"/>
      </rPr>
      <t>限购</t>
    </r>
    <r>
      <rPr>
        <b/>
        <sz val="11"/>
        <color rgb="FFFFFFFF"/>
        <rFont val="Arial"/>
        <charset val="134"/>
      </rPr>
      <t>%</t>
    </r>
  </si>
  <si>
    <r>
      <rPr>
        <b/>
        <sz val="11"/>
        <color rgb="FFFFFFFF"/>
        <rFont val="楷体_GB2312"/>
        <charset val="134"/>
      </rPr>
      <t>单位</t>
    </r>
  </si>
  <si>
    <r>
      <rPr>
        <b/>
        <sz val="11"/>
        <color rgb="FFFFFFFF"/>
        <rFont val="楷体_GB2312"/>
        <charset val="134"/>
      </rPr>
      <t>个人</t>
    </r>
  </si>
  <si>
    <r>
      <rPr>
        <b/>
        <sz val="11"/>
        <color rgb="FFFFFFFF"/>
        <rFont val="楷体_GB2312"/>
        <charset val="134"/>
      </rPr>
      <t>营运</t>
    </r>
  </si>
  <si>
    <r>
      <rPr>
        <b/>
        <sz val="11"/>
        <color rgb="FFFFFFFF"/>
        <rFont val="楷体_GB2312"/>
        <charset val="134"/>
      </rPr>
      <t>单位</t>
    </r>
    <r>
      <rPr>
        <b/>
        <sz val="11"/>
        <color rgb="FFFFFFFF"/>
        <rFont val="Arial"/>
        <charset val="134"/>
      </rPr>
      <t>%</t>
    </r>
  </si>
  <si>
    <r>
      <rPr>
        <b/>
        <sz val="11"/>
        <color rgb="FFFFFFFF"/>
        <rFont val="楷体_GB2312"/>
        <charset val="134"/>
      </rPr>
      <t>个人</t>
    </r>
    <r>
      <rPr>
        <b/>
        <sz val="11"/>
        <color rgb="FFFFFFFF"/>
        <rFont val="Arial"/>
        <charset val="134"/>
      </rPr>
      <t>%</t>
    </r>
  </si>
  <si>
    <r>
      <rPr>
        <b/>
        <sz val="11"/>
        <color rgb="FFFFFFFF"/>
        <rFont val="楷体_GB2312"/>
        <charset val="134"/>
      </rPr>
      <t>营运</t>
    </r>
    <r>
      <rPr>
        <b/>
        <sz val="11"/>
        <color rgb="FFFFFFFF"/>
        <rFont val="Arial"/>
        <charset val="134"/>
      </rPr>
      <t>%</t>
    </r>
  </si>
  <si>
    <r>
      <rPr>
        <b/>
        <sz val="11"/>
        <color rgb="FFFFFFFF"/>
        <rFont val="楷体_GB2312"/>
        <charset val="134"/>
      </rPr>
      <t>北京</t>
    </r>
  </si>
  <si>
    <r>
      <rPr>
        <b/>
        <sz val="11"/>
        <color rgb="FFFFFFFF"/>
        <rFont val="楷体_GB2312"/>
        <charset val="134"/>
      </rPr>
      <t>上海</t>
    </r>
  </si>
  <si>
    <r>
      <rPr>
        <b/>
        <sz val="11"/>
        <color rgb="FFFFFFFF"/>
        <rFont val="楷体_GB2312"/>
        <charset val="134"/>
      </rPr>
      <t>广州</t>
    </r>
  </si>
  <si>
    <r>
      <rPr>
        <b/>
        <sz val="11"/>
        <color rgb="FFFFFFFF"/>
        <rFont val="楷体_GB2312"/>
        <charset val="134"/>
      </rPr>
      <t>深圳</t>
    </r>
  </si>
  <si>
    <r>
      <rPr>
        <b/>
        <sz val="11"/>
        <color rgb="FFFFFFFF"/>
        <rFont val="楷体_GB2312"/>
        <charset val="134"/>
      </rPr>
      <t>天津</t>
    </r>
  </si>
  <si>
    <r>
      <rPr>
        <b/>
        <sz val="11"/>
        <color rgb="FFFFFFFF"/>
        <rFont val="楷体_GB2312"/>
        <charset val="134"/>
      </rPr>
      <t>杭州</t>
    </r>
  </si>
  <si>
    <r>
      <rPr>
        <b/>
        <sz val="11"/>
        <color rgb="FFFFFFFF"/>
        <rFont val="楷体_GB2312"/>
        <charset val="134"/>
      </rPr>
      <t>石家庄</t>
    </r>
  </si>
  <si>
    <r>
      <rPr>
        <b/>
        <sz val="11"/>
        <color theme="0"/>
        <rFont val="楷体_GB2312"/>
        <charset val="134"/>
      </rPr>
      <t>车企</t>
    </r>
  </si>
  <si>
    <r>
      <rPr>
        <b/>
        <sz val="12"/>
        <color rgb="FF000000"/>
        <rFont val="楷体_GB2312"/>
        <charset val="134"/>
      </rPr>
      <t>上汽通用五菱</t>
    </r>
  </si>
  <si>
    <r>
      <rPr>
        <b/>
        <sz val="12"/>
        <color rgb="FF000000"/>
        <rFont val="楷体_GB2312"/>
        <charset val="134"/>
      </rPr>
      <t>特斯拉</t>
    </r>
  </si>
  <si>
    <r>
      <rPr>
        <b/>
        <sz val="12"/>
        <color rgb="FF000000"/>
        <rFont val="楷体_GB2312"/>
        <charset val="134"/>
      </rPr>
      <t>比亚迪</t>
    </r>
  </si>
  <si>
    <r>
      <rPr>
        <b/>
        <sz val="12"/>
        <color rgb="FF000000"/>
        <rFont val="楷体_GB2312"/>
        <charset val="134"/>
      </rPr>
      <t>蔚来</t>
    </r>
  </si>
  <si>
    <r>
      <rPr>
        <b/>
        <sz val="12"/>
        <color rgb="FF000000"/>
        <rFont val="楷体_GB2312"/>
        <charset val="134"/>
      </rPr>
      <t>小鹏</t>
    </r>
  </si>
  <si>
    <r>
      <rPr>
        <b/>
        <sz val="12"/>
        <color rgb="FF000000"/>
        <rFont val="楷体_GB2312"/>
        <charset val="134"/>
      </rPr>
      <t>理想</t>
    </r>
  </si>
  <si>
    <r>
      <rPr>
        <b/>
        <sz val="12"/>
        <color rgb="FF000000"/>
        <rFont val="楷体_GB2312"/>
        <charset val="134"/>
      </rPr>
      <t>长城</t>
    </r>
  </si>
  <si>
    <r>
      <rPr>
        <b/>
        <sz val="12"/>
        <color rgb="FF000000"/>
        <rFont val="楷体_GB2312"/>
        <charset val="134"/>
      </rPr>
      <t>广汽乘用车</t>
    </r>
  </si>
  <si>
    <r>
      <rPr>
        <b/>
        <sz val="12"/>
        <color rgb="FF000000"/>
        <rFont val="楷体_GB2312"/>
        <charset val="134"/>
      </rPr>
      <t>长安</t>
    </r>
  </si>
  <si>
    <t>合计销量</t>
  </si>
  <si>
    <t>MINI EV</t>
  </si>
  <si>
    <r>
      <rPr>
        <sz val="11"/>
        <color rgb="FF000000"/>
        <rFont val="楷体_GB2312"/>
        <charset val="134"/>
      </rPr>
      <t>汉</t>
    </r>
    <r>
      <rPr>
        <sz val="11"/>
        <color rgb="FF000000"/>
        <rFont val="Arial"/>
        <charset val="134"/>
      </rPr>
      <t>EV</t>
    </r>
  </si>
  <si>
    <t>EC6</t>
  </si>
  <si>
    <t>ES6</t>
  </si>
  <si>
    <t>ES8</t>
  </si>
  <si>
    <t>G3</t>
  </si>
  <si>
    <t>P7</t>
  </si>
  <si>
    <t>ONE</t>
  </si>
  <si>
    <t>欧拉好猫</t>
  </si>
  <si>
    <t>AionY</t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</si>
  <si>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R3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</si>
  <si>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R4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</si>
  <si>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R5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</si>
  <si>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R6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</si>
  <si>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R7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</si>
  <si>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R8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</si>
  <si>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R9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</si>
  <si>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R10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</si>
  <si>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R11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</si>
  <si>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R12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</si>
  <si>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R13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</si>
  <si>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R14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</si>
  <si>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R15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</si>
  <si>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R16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</si>
  <si>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R17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</si>
  <si>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R18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</si>
  <si>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R19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</si>
  <si>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R20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</si>
  <si>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R21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</si>
  <si>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R22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</si>
  <si>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R23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</si>
  <si>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R24</t>
    </r>
  </si>
  <si>
    <r>
      <rPr>
        <sz val="11"/>
        <color rgb="FF000000"/>
        <rFont val="楷体_GB2312"/>
        <charset val="134"/>
      </rPr>
      <t>欧拉</t>
    </r>
    <r>
      <rPr>
        <sz val="11"/>
        <color rgb="FF000000"/>
        <rFont val="Arial"/>
        <charset val="134"/>
      </rPr>
      <t>R25</t>
    </r>
  </si>
  <si>
    <r>
      <rPr>
        <b/>
        <sz val="11"/>
        <color rgb="FFFFFFFF"/>
        <rFont val="楷体_GB2312"/>
        <charset val="134"/>
      </rPr>
      <t>年份</t>
    </r>
  </si>
  <si>
    <r>
      <rPr>
        <b/>
        <sz val="11"/>
        <color rgb="FFFFFFFF"/>
        <rFont val="楷体_GB2312"/>
        <charset val="134"/>
      </rPr>
      <t>批次</t>
    </r>
  </si>
  <si>
    <r>
      <rPr>
        <b/>
        <sz val="11"/>
        <color rgb="FFFFFFFF"/>
        <rFont val="楷体_GB2312"/>
        <charset val="134"/>
      </rPr>
      <t>企业名称</t>
    </r>
  </si>
  <si>
    <r>
      <rPr>
        <b/>
        <sz val="11"/>
        <color rgb="FFFFFFFF"/>
        <rFont val="楷体_GB2312"/>
        <charset val="134"/>
      </rPr>
      <t>商标</t>
    </r>
  </si>
  <si>
    <r>
      <rPr>
        <b/>
        <sz val="11"/>
        <color rgb="FFFFFFFF"/>
        <rFont val="楷体_GB2312"/>
        <charset val="134"/>
      </rPr>
      <t>车型编号</t>
    </r>
  </si>
  <si>
    <r>
      <rPr>
        <b/>
        <sz val="11"/>
        <color rgb="FFFFFFFF"/>
        <rFont val="楷体_GB2312"/>
        <charset val="134"/>
      </rPr>
      <t>产品类型</t>
    </r>
  </si>
  <si>
    <r>
      <rPr>
        <b/>
        <sz val="11"/>
        <color rgb="FFFFFFFF"/>
        <rFont val="楷体_GB2312"/>
        <charset val="134"/>
      </rPr>
      <t>动力类型</t>
    </r>
  </si>
  <si>
    <r>
      <rPr>
        <b/>
        <sz val="11"/>
        <color rgb="FFFFFFFF"/>
        <rFont val="楷体_GB2312"/>
        <charset val="134"/>
      </rPr>
      <t>汽车类型</t>
    </r>
  </si>
  <si>
    <r>
      <rPr>
        <b/>
        <sz val="11"/>
        <color rgb="FFFFFFFF"/>
        <rFont val="楷体_GB2312"/>
        <charset val="134"/>
      </rPr>
      <t>续驶里程
（</t>
    </r>
    <r>
      <rPr>
        <b/>
        <sz val="11"/>
        <color rgb="FFFFFFFF"/>
        <rFont val="Arial"/>
        <charset val="134"/>
      </rPr>
      <t>km</t>
    </r>
    <r>
      <rPr>
        <b/>
        <sz val="11"/>
        <color rgb="FFFFFFFF"/>
        <rFont val="楷体_GB2312"/>
        <charset val="134"/>
      </rPr>
      <t>；工况法）</t>
    </r>
  </si>
  <si>
    <r>
      <rPr>
        <b/>
        <sz val="11"/>
        <color rgb="FFFFFFFF"/>
        <rFont val="楷体_GB2312"/>
        <charset val="134"/>
      </rPr>
      <t>续驶里程
（</t>
    </r>
    <r>
      <rPr>
        <b/>
        <sz val="11"/>
        <color rgb="FFFFFFFF"/>
        <rFont val="Arial"/>
        <charset val="134"/>
      </rPr>
      <t>km</t>
    </r>
    <r>
      <rPr>
        <b/>
        <sz val="11"/>
        <color rgb="FFFFFFFF"/>
        <rFont val="楷体_GB2312"/>
        <charset val="134"/>
      </rPr>
      <t>；等速法）</t>
    </r>
  </si>
  <si>
    <r>
      <rPr>
        <b/>
        <sz val="11"/>
        <color rgb="FFFFFFFF"/>
        <rFont val="Arial"/>
        <charset val="134"/>
      </rPr>
      <t>Ekg</t>
    </r>
    <r>
      <rPr>
        <b/>
        <sz val="11"/>
        <color rgb="FFFFFFFF"/>
        <rFont val="楷体_GB2312"/>
        <charset val="134"/>
      </rPr>
      <t>单位载质量能量消耗量（</t>
    </r>
    <r>
      <rPr>
        <b/>
        <sz val="11"/>
        <color rgb="FFFFFFFF"/>
        <rFont val="Arial"/>
        <charset val="134"/>
      </rPr>
      <t>Wh/km·kg</t>
    </r>
    <r>
      <rPr>
        <b/>
        <sz val="11"/>
        <color rgb="FFFFFFFF"/>
        <rFont val="楷体_GB2312"/>
        <charset val="134"/>
      </rPr>
      <t>）</t>
    </r>
  </si>
  <si>
    <r>
      <rPr>
        <b/>
        <sz val="11"/>
        <color rgb="FFFFFFFF"/>
        <rFont val="楷体_GB2312"/>
        <charset val="134"/>
      </rPr>
      <t>工况条件下百公里耗电量（</t>
    </r>
    <r>
      <rPr>
        <b/>
        <sz val="11"/>
        <color rgb="FFFFFFFF"/>
        <rFont val="Arial"/>
        <charset val="134"/>
      </rPr>
      <t>Y</t>
    </r>
    <r>
      <rPr>
        <b/>
        <sz val="11"/>
        <color rgb="FFFFFFFF"/>
        <rFont val="楷体_GB2312"/>
        <charset val="134"/>
      </rPr>
      <t>）</t>
    </r>
  </si>
  <si>
    <r>
      <rPr>
        <b/>
        <sz val="11"/>
        <color rgb="FFFFFFFF"/>
        <rFont val="楷体_GB2312"/>
        <charset val="134"/>
      </rPr>
      <t>电池系统能量密度（</t>
    </r>
    <r>
      <rPr>
        <b/>
        <sz val="11"/>
        <color rgb="FFFFFFFF"/>
        <rFont val="Arial"/>
        <charset val="134"/>
      </rPr>
      <t>Wh/kg</t>
    </r>
    <r>
      <rPr>
        <b/>
        <sz val="11"/>
        <color rgb="FFFFFFFF"/>
        <rFont val="楷体_GB2312"/>
        <charset val="134"/>
      </rPr>
      <t>）</t>
    </r>
  </si>
  <si>
    <r>
      <rPr>
        <b/>
        <sz val="11"/>
        <color rgb="FFFFFFFF"/>
        <rFont val="楷体_GB2312"/>
        <charset val="134"/>
      </rPr>
      <t>储能装置总储电量（</t>
    </r>
    <r>
      <rPr>
        <b/>
        <sz val="11"/>
        <color rgb="FFFFFFFF"/>
        <rFont val="Arial"/>
        <charset val="134"/>
      </rPr>
      <t>kWh</t>
    </r>
    <r>
      <rPr>
        <b/>
        <sz val="11"/>
        <color rgb="FFFFFFFF"/>
        <rFont val="楷体_GB2312"/>
        <charset val="134"/>
      </rPr>
      <t>）</t>
    </r>
  </si>
  <si>
    <r>
      <rPr>
        <b/>
        <sz val="11"/>
        <color rgb="FFFFFFFF"/>
        <rFont val="楷体_GB2312"/>
        <charset val="134"/>
      </rPr>
      <t>储能装置种类</t>
    </r>
  </si>
  <si>
    <r>
      <rPr>
        <b/>
        <sz val="11"/>
        <color rgb="FFFFFFFF"/>
        <rFont val="楷体_GB2312"/>
        <charset val="134"/>
      </rPr>
      <t>燃料电池系统额定功率（</t>
    </r>
    <r>
      <rPr>
        <b/>
        <sz val="11"/>
        <color rgb="FFFFFFFF"/>
        <rFont val="Arial"/>
        <charset val="134"/>
      </rPr>
      <t>kW</t>
    </r>
    <r>
      <rPr>
        <b/>
        <sz val="11"/>
        <color rgb="FFFFFFFF"/>
        <rFont val="楷体_GB2312"/>
        <charset val="134"/>
      </rPr>
      <t>）</t>
    </r>
  </si>
  <si>
    <r>
      <rPr>
        <b/>
        <sz val="11"/>
        <color rgb="FFFFFFFF"/>
        <rFont val="楷体_GB2312"/>
        <charset val="134"/>
      </rPr>
      <t>燃料电池系统峰值功率（</t>
    </r>
    <r>
      <rPr>
        <b/>
        <sz val="11"/>
        <color rgb="FFFFFFFF"/>
        <rFont val="Arial"/>
        <charset val="134"/>
      </rPr>
      <t>kW</t>
    </r>
    <r>
      <rPr>
        <b/>
        <sz val="11"/>
        <color rgb="FFFFFFFF"/>
        <rFont val="楷体_GB2312"/>
        <charset val="134"/>
      </rPr>
      <t>）</t>
    </r>
  </si>
  <si>
    <r>
      <rPr>
        <b/>
        <sz val="11"/>
        <color rgb="FFFFFFFF"/>
        <rFont val="楷体_GB2312"/>
        <charset val="134"/>
      </rPr>
      <t>车长（</t>
    </r>
    <r>
      <rPr>
        <b/>
        <sz val="11"/>
        <color rgb="FFFFFFFF"/>
        <rFont val="Arial"/>
        <charset val="134"/>
      </rPr>
      <t>mm</t>
    </r>
    <r>
      <rPr>
        <b/>
        <sz val="11"/>
        <color rgb="FFFFFFFF"/>
        <rFont val="楷体_GB2312"/>
        <charset val="134"/>
      </rPr>
      <t>）</t>
    </r>
  </si>
  <si>
    <r>
      <rPr>
        <b/>
        <sz val="11"/>
        <color rgb="FFFFFFFF"/>
        <rFont val="楷体_GB2312"/>
        <charset val="134"/>
      </rPr>
      <t>车宽（</t>
    </r>
    <r>
      <rPr>
        <b/>
        <sz val="11"/>
        <color rgb="FFFFFFFF"/>
        <rFont val="Arial"/>
        <charset val="134"/>
      </rPr>
      <t>mm</t>
    </r>
    <r>
      <rPr>
        <b/>
        <sz val="11"/>
        <color rgb="FFFFFFFF"/>
        <rFont val="楷体_GB2312"/>
        <charset val="134"/>
      </rPr>
      <t>）</t>
    </r>
  </si>
  <si>
    <r>
      <rPr>
        <b/>
        <sz val="11"/>
        <color rgb="FFFFFFFF"/>
        <rFont val="楷体_GB2312"/>
        <charset val="134"/>
      </rPr>
      <t>车高（</t>
    </r>
    <r>
      <rPr>
        <b/>
        <sz val="11"/>
        <color rgb="FFFFFFFF"/>
        <rFont val="Arial"/>
        <charset val="134"/>
      </rPr>
      <t>mm</t>
    </r>
    <r>
      <rPr>
        <b/>
        <sz val="11"/>
        <color rgb="FFFFFFFF"/>
        <rFont val="楷体_GB2312"/>
        <charset val="134"/>
      </rPr>
      <t>）</t>
    </r>
  </si>
  <si>
    <r>
      <rPr>
        <b/>
        <sz val="11"/>
        <color rgb="FFFFFFFF"/>
        <rFont val="楷体_GB2312"/>
        <charset val="134"/>
      </rPr>
      <t>总质量（</t>
    </r>
    <r>
      <rPr>
        <b/>
        <sz val="11"/>
        <color rgb="FFFFFFFF"/>
        <rFont val="Arial"/>
        <charset val="134"/>
      </rPr>
      <t>kg</t>
    </r>
    <r>
      <rPr>
        <b/>
        <sz val="11"/>
        <color rgb="FFFFFFFF"/>
        <rFont val="楷体_GB2312"/>
        <charset val="134"/>
      </rPr>
      <t>）</t>
    </r>
  </si>
  <si>
    <r>
      <rPr>
        <b/>
        <sz val="11"/>
        <color rgb="FFFFFFFF"/>
        <rFont val="楷体_GB2312"/>
        <charset val="134"/>
      </rPr>
      <t>整备质量（</t>
    </r>
    <r>
      <rPr>
        <b/>
        <sz val="11"/>
        <color rgb="FFFFFFFF"/>
        <rFont val="Arial"/>
        <charset val="134"/>
      </rPr>
      <t>kg</t>
    </r>
    <r>
      <rPr>
        <b/>
        <sz val="11"/>
        <color rgb="FFFFFFFF"/>
        <rFont val="楷体_GB2312"/>
        <charset val="134"/>
      </rPr>
      <t>）</t>
    </r>
  </si>
  <si>
    <r>
      <rPr>
        <sz val="11"/>
        <color rgb="FF000000"/>
        <rFont val="楷体_GB2312"/>
        <charset val="134"/>
      </rPr>
      <t>中国第一汽车集团有限公司</t>
    </r>
  </si>
  <si>
    <r>
      <rPr>
        <sz val="11"/>
        <color rgb="FF000000"/>
        <rFont val="楷体_GB2312"/>
        <charset val="134"/>
      </rPr>
      <t>解放牌</t>
    </r>
  </si>
  <si>
    <t>CA3310P66L4T4BEVA2</t>
  </si>
  <si>
    <r>
      <rPr>
        <sz val="11"/>
        <color rgb="FF000000"/>
        <rFont val="楷体_GB2312"/>
        <charset val="134"/>
      </rPr>
      <t>换电式纯电动自卸汽车</t>
    </r>
  </si>
  <si>
    <r>
      <rPr>
        <sz val="11"/>
        <color rgb="FF000000"/>
        <rFont val="楷体_GB2312"/>
        <charset val="134"/>
      </rPr>
      <t>专用车</t>
    </r>
  </si>
  <si>
    <r>
      <rPr>
        <sz val="11"/>
        <color rgb="FF000000"/>
        <rFont val="楷体_GB2312"/>
        <charset val="134"/>
      </rPr>
      <t>纯电动</t>
    </r>
  </si>
  <si>
    <t>220</t>
  </si>
  <si>
    <t>0.206</t>
  </si>
  <si>
    <t>161.27</t>
  </si>
  <si>
    <t>350.070</t>
  </si>
  <si>
    <r>
      <rPr>
        <sz val="11"/>
        <color rgb="FF000000"/>
        <rFont val="楷体_GB2312"/>
        <charset val="134"/>
      </rPr>
      <t>磷酸铁锂蓄电池</t>
    </r>
  </si>
  <si>
    <t>9650/10350/9450/9850/10050</t>
  </si>
  <si>
    <t>2550</t>
  </si>
  <si>
    <t>3600</t>
  </si>
  <si>
    <t>31000</t>
  </si>
  <si>
    <t>18200/20020</t>
  </si>
  <si>
    <r>
      <rPr>
        <sz val="11"/>
        <color rgb="FF000000"/>
        <rFont val="楷体_GB2312"/>
        <charset val="134"/>
      </rPr>
      <t>东风汽车股份有限公司</t>
    </r>
  </si>
  <si>
    <r>
      <rPr>
        <sz val="11"/>
        <color rgb="FF000000"/>
        <rFont val="楷体_GB2312"/>
        <charset val="134"/>
      </rPr>
      <t>东风牌</t>
    </r>
  </si>
  <si>
    <t>DFA6110CBEV3</t>
  </si>
  <si>
    <r>
      <rPr>
        <sz val="11"/>
        <color rgb="FF000000"/>
        <rFont val="楷体_GB2312"/>
        <charset val="134"/>
      </rPr>
      <t>纯电动低地板城市客车</t>
    </r>
  </si>
  <si>
    <r>
      <rPr>
        <sz val="11"/>
        <color rgb="FF000000"/>
        <rFont val="楷体_GB2312"/>
        <charset val="134"/>
      </rPr>
      <t>商用车</t>
    </r>
  </si>
  <si>
    <r>
      <rPr>
        <sz val="11"/>
        <rFont val="Arial"/>
        <charset val="134"/>
      </rPr>
      <t>161.27/160.43</t>
    </r>
  </si>
  <si>
    <r>
      <rPr>
        <sz val="11"/>
        <color rgb="FF000000"/>
        <rFont val="楷体_GB2312"/>
        <charset val="134"/>
      </rPr>
      <t>磷酸铁锂动力蓄电池</t>
    </r>
  </si>
  <si>
    <r>
      <rPr>
        <sz val="11"/>
        <rFont val="Arial"/>
        <charset val="134"/>
      </rPr>
      <t>11400/11700/12000</t>
    </r>
  </si>
  <si>
    <r>
      <rPr>
        <sz val="11"/>
        <color rgb="FF000000"/>
        <rFont val="楷体_GB2312"/>
        <charset val="134"/>
      </rPr>
      <t>东风汽车集团有限公司</t>
    </r>
  </si>
  <si>
    <t>EQ3120TLBEV</t>
  </si>
  <si>
    <r>
      <rPr>
        <sz val="11"/>
        <color rgb="FF000000"/>
        <rFont val="楷体_GB2312"/>
        <charset val="134"/>
      </rPr>
      <t>纯电动自卸汽车</t>
    </r>
  </si>
  <si>
    <t>0.210/0.240/0.280</t>
  </si>
  <si>
    <t>158.08/161.27</t>
  </si>
  <si>
    <r>
      <rPr>
        <sz val="11"/>
        <color rgb="FF000000"/>
        <rFont val="楷体_GB2312"/>
        <charset val="134"/>
      </rPr>
      <t>磷酸铁锂电池</t>
    </r>
  </si>
  <si>
    <t>10525/10625/10725/10925/11125/11525/11725/11995</t>
  </si>
  <si>
    <t>3280/3320/3450/3900/4000</t>
  </si>
  <si>
    <t>22300/23500/24500</t>
  </si>
  <si>
    <r>
      <rPr>
        <sz val="11"/>
        <color rgb="FF000000"/>
        <rFont val="楷体_GB2312"/>
        <charset val="134"/>
      </rPr>
      <t>东风商用车有限公司</t>
    </r>
  </si>
  <si>
    <t>DFH3310AEV1</t>
  </si>
  <si>
    <t>0.218/0.201/0.194</t>
  </si>
  <si>
    <t>2360/2400/2470</t>
  </si>
  <si>
    <t>2580/2660/2750/2850</t>
  </si>
  <si>
    <t>7400/7000/6810</t>
  </si>
  <si>
    <r>
      <rPr>
        <sz val="11"/>
        <color rgb="FF000000"/>
        <rFont val="楷体_GB2312"/>
        <charset val="134"/>
      </rPr>
      <t>东风特种汽车有限公司</t>
    </r>
  </si>
  <si>
    <t>EQ6690CTBEV1</t>
  </si>
  <si>
    <r>
      <rPr>
        <sz val="11"/>
        <color rgb="FF000000"/>
        <rFont val="楷体_GB2312"/>
        <charset val="134"/>
      </rPr>
      <t>纯电动城市客车</t>
    </r>
  </si>
  <si>
    <t>159.79/160.26</t>
  </si>
  <si>
    <t>2940/2985/3090</t>
  </si>
  <si>
    <t>5950/6100</t>
  </si>
  <si>
    <r>
      <rPr>
        <sz val="11"/>
        <color rgb="FF000000"/>
        <rFont val="楷体_GB2312"/>
        <charset val="134"/>
      </rPr>
      <t>神龙汽车有限公司</t>
    </r>
  </si>
  <si>
    <r>
      <rPr>
        <sz val="11"/>
        <color rgb="FF000000"/>
        <rFont val="楷体_GB2312"/>
        <charset val="134"/>
      </rPr>
      <t>富康牌</t>
    </r>
  </si>
  <si>
    <t>DC7006XAAXBEVL</t>
  </si>
  <si>
    <r>
      <rPr>
        <sz val="11"/>
        <color rgb="FF000000"/>
        <rFont val="楷体_GB2312"/>
        <charset val="134"/>
      </rPr>
      <t>纯电动轿车</t>
    </r>
  </si>
  <si>
    <r>
      <rPr>
        <sz val="11"/>
        <color rgb="FF000000"/>
        <rFont val="楷体_GB2312"/>
        <charset val="134"/>
      </rPr>
      <t>乘用车</t>
    </r>
  </si>
  <si>
    <r>
      <rPr>
        <sz val="11"/>
        <color rgb="FF000000"/>
        <rFont val="楷体_GB2312"/>
        <charset val="134"/>
      </rPr>
      <t>三元锂离子蓄电池</t>
    </r>
  </si>
  <si>
    <r>
      <rPr>
        <sz val="11"/>
        <color rgb="FF000000"/>
        <rFont val="楷体_GB2312"/>
        <charset val="134"/>
      </rPr>
      <t>北汽福田汽车股份有限公司</t>
    </r>
  </si>
  <si>
    <r>
      <rPr>
        <sz val="11"/>
        <color rgb="FF000000"/>
        <rFont val="楷体_GB2312"/>
        <charset val="134"/>
      </rPr>
      <t>福田牌</t>
    </r>
  </si>
  <si>
    <t>BJ1030EVJA7</t>
  </si>
  <si>
    <r>
      <rPr>
        <sz val="11"/>
        <color rgb="FF000000"/>
        <rFont val="楷体_GB2312"/>
        <charset val="134"/>
      </rPr>
      <t>纯电动载货汽车</t>
    </r>
  </si>
  <si>
    <t>0.190/0.202</t>
  </si>
  <si>
    <t>4895/4915/5295/5315</t>
  </si>
  <si>
    <t>1650/1740</t>
  </si>
  <si>
    <t>1915/1950</t>
  </si>
  <si>
    <t>1340/1420</t>
  </si>
  <si>
    <t>BJ5030XXYEV7</t>
  </si>
  <si>
    <r>
      <rPr>
        <sz val="11"/>
        <color rgb="FF000000"/>
        <rFont val="楷体_GB2312"/>
        <charset val="134"/>
      </rPr>
      <t>纯电动厢式运输车</t>
    </r>
  </si>
  <si>
    <t>0.189/0.202</t>
  </si>
  <si>
    <t>4965/4985/5365/5385</t>
  </si>
  <si>
    <t>1700/1790</t>
  </si>
  <si>
    <t>2495/2545</t>
  </si>
  <si>
    <t>1505/1600</t>
  </si>
  <si>
    <t>BJ5039XXYEVC</t>
  </si>
  <si>
    <t>0.236/0.243</t>
  </si>
  <si>
    <t>140.40</t>
  </si>
  <si>
    <t>50.230</t>
  </si>
  <si>
    <r>
      <rPr>
        <sz val="11"/>
        <rFont val="Arial"/>
        <charset val="134"/>
      </rPr>
      <t>5320/5340</t>
    </r>
  </si>
  <si>
    <r>
      <rPr>
        <sz val="11"/>
        <rFont val="Arial"/>
        <charset val="134"/>
      </rPr>
      <t>2260/1995</t>
    </r>
  </si>
  <si>
    <r>
      <rPr>
        <sz val="11"/>
        <rFont val="Arial"/>
        <charset val="134"/>
      </rPr>
      <t>1950/1900</t>
    </r>
  </si>
  <si>
    <t>BJ5045XXYEVY</t>
  </si>
  <si>
    <t>2160/2190/2200/2240</t>
  </si>
  <si>
    <t>3100/3140/3160</t>
  </si>
  <si>
    <t>BJ5103ZYSEV-H1</t>
  </si>
  <si>
    <r>
      <rPr>
        <sz val="11"/>
        <color rgb="FF000000"/>
        <rFont val="楷体_GB2312"/>
        <charset val="134"/>
      </rPr>
      <t>纯电动压缩式垃圾车</t>
    </r>
  </si>
  <si>
    <t>6800/6500</t>
  </si>
  <si>
    <t>6950/7100</t>
  </si>
  <si>
    <t>BJ5184TCAEV-H1</t>
  </si>
  <si>
    <r>
      <rPr>
        <sz val="11"/>
        <color rgb="FF000000"/>
        <rFont val="楷体_GB2312"/>
        <charset val="134"/>
      </rPr>
      <t>纯电动餐厨垃圾车</t>
    </r>
  </si>
  <si>
    <r>
      <rPr>
        <sz val="11"/>
        <color rgb="FF000000"/>
        <rFont val="楷体_GB2312"/>
        <charset val="134"/>
      </rPr>
      <t>河北长征汽车制造有限公司</t>
    </r>
  </si>
  <si>
    <r>
      <rPr>
        <sz val="11"/>
        <color rgb="FF000000"/>
        <rFont val="楷体_GB2312"/>
        <charset val="134"/>
      </rPr>
      <t>长征牌</t>
    </r>
  </si>
  <si>
    <t>CZ4251SU40BEV3</t>
  </si>
  <si>
    <r>
      <rPr>
        <sz val="11"/>
        <color rgb="FF000000"/>
        <rFont val="楷体_GB2312"/>
        <charset val="134"/>
      </rPr>
      <t>纯电动半挂牵引车</t>
    </r>
  </si>
  <si>
    <r>
      <rPr>
        <sz val="11"/>
        <color rgb="FF000000"/>
        <rFont val="楷体_GB2312"/>
        <charset val="134"/>
      </rPr>
      <t>山东凯马汽车制造有限公司</t>
    </r>
  </si>
  <si>
    <r>
      <rPr>
        <sz val="11"/>
        <color rgb="FF000000"/>
        <rFont val="楷体_GB2312"/>
        <charset val="134"/>
      </rPr>
      <t>凯马牌</t>
    </r>
  </si>
  <si>
    <t>KMC5034CCYBEVA360D</t>
  </si>
  <si>
    <r>
      <rPr>
        <sz val="11"/>
        <color rgb="FF000000"/>
        <rFont val="楷体_GB2312"/>
        <charset val="134"/>
      </rPr>
      <t>纯电动仓栅式运输车</t>
    </r>
  </si>
  <si>
    <r>
      <rPr>
        <sz val="11"/>
        <color rgb="FF000000"/>
        <rFont val="楷体_GB2312"/>
        <charset val="134"/>
      </rPr>
      <t>磷酸铁锂</t>
    </r>
  </si>
  <si>
    <t>5995/5795</t>
  </si>
  <si>
    <t>1910/1810</t>
  </si>
  <si>
    <t>2740/2640/2540/2100</t>
  </si>
  <si>
    <t>KMC5034XXYBEVA360D</t>
  </si>
  <si>
    <r>
      <rPr>
        <sz val="11"/>
        <color rgb="FF000000"/>
        <rFont val="楷体_GB2312"/>
        <charset val="134"/>
      </rPr>
      <t>上汽大通汽车有限公司</t>
    </r>
  </si>
  <si>
    <r>
      <rPr>
        <sz val="11"/>
        <color rgb="FF000000"/>
        <rFont val="楷体_GB2312"/>
        <charset val="134"/>
      </rPr>
      <t>跃进牌</t>
    </r>
  </si>
  <si>
    <t>SH1037PCEVNZ2</t>
  </si>
  <si>
    <t>SH5037CCYPCEVNZ2</t>
  </si>
  <si>
    <t>2560/2210</t>
  </si>
  <si>
    <t>SH5037XXYPCEVNZ2</t>
  </si>
  <si>
    <r>
      <rPr>
        <sz val="11"/>
        <color rgb="FF000000"/>
        <rFont val="楷体_GB2312"/>
        <charset val="134"/>
      </rPr>
      <t>北汽蓝谷麦格纳汽车有限公司</t>
    </r>
  </si>
  <si>
    <r>
      <rPr>
        <sz val="11"/>
        <color rgb="FF000000"/>
        <rFont val="楷体_GB2312"/>
        <charset val="134"/>
      </rPr>
      <t>极狐</t>
    </r>
    <r>
      <rPr>
        <sz val="11"/>
        <color rgb="FF000000"/>
        <rFont val="Arial"/>
        <charset val="134"/>
      </rPr>
      <t>(ARCFOX)</t>
    </r>
    <r>
      <rPr>
        <sz val="11"/>
        <color rgb="FF000000"/>
        <rFont val="楷体_GB2312"/>
        <charset val="134"/>
      </rPr>
      <t>牌</t>
    </r>
  </si>
  <si>
    <t>BJ7001A612BEV</t>
  </si>
  <si>
    <r>
      <rPr>
        <sz val="11"/>
        <color rgb="FF000000"/>
        <rFont val="Arial"/>
        <charset val="134"/>
      </rPr>
      <t>708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CLTC</t>
    </r>
    <r>
      <rPr>
        <sz val="11"/>
        <color rgb="FF000000"/>
        <rFont val="楷体_GB2312"/>
        <charset val="134"/>
      </rPr>
      <t>）</t>
    </r>
  </si>
  <si>
    <r>
      <rPr>
        <sz val="11"/>
        <color rgb="FF000000"/>
        <rFont val="Arial"/>
        <charset val="134"/>
      </rPr>
      <t>15.4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CLTC</t>
    </r>
    <r>
      <rPr>
        <sz val="11"/>
        <color rgb="FF000000"/>
        <rFont val="楷体_GB2312"/>
        <charset val="134"/>
      </rPr>
      <t>）</t>
    </r>
  </si>
  <si>
    <r>
      <rPr>
        <sz val="11"/>
        <color rgb="FF000000"/>
        <rFont val="楷体_GB2312"/>
        <charset val="134"/>
      </rPr>
      <t>三元锂离子电池</t>
    </r>
  </si>
  <si>
    <t>BJ7001AUAF-BEV</t>
  </si>
  <si>
    <r>
      <rPr>
        <sz val="11"/>
        <color rgb="FF000000"/>
        <rFont val="楷体_GB2312"/>
        <charset val="134"/>
      </rPr>
      <t>江苏悦达起亚汽车有限公司</t>
    </r>
  </si>
  <si>
    <r>
      <rPr>
        <sz val="11"/>
        <color rgb="FF000000"/>
        <rFont val="楷体_GB2312"/>
        <charset val="134"/>
      </rPr>
      <t>悦达牌</t>
    </r>
  </si>
  <si>
    <t>YQZ7000BEVHIPHIZ</t>
  </si>
  <si>
    <r>
      <rPr>
        <sz val="11"/>
        <color rgb="FF000000"/>
        <rFont val="楷体_GB2312"/>
        <charset val="134"/>
      </rPr>
      <t>三元锂离子动力电池</t>
    </r>
  </si>
  <si>
    <t>YQZ7002BEVHIPHIZ</t>
  </si>
  <si>
    <r>
      <rPr>
        <sz val="11"/>
        <color rgb="FF000000"/>
        <rFont val="楷体_GB2312"/>
        <charset val="134"/>
      </rPr>
      <t>徐州徐工汽车制造有限公司</t>
    </r>
  </si>
  <si>
    <r>
      <rPr>
        <sz val="11"/>
        <color rgb="FF000000"/>
        <rFont val="楷体_GB2312"/>
        <charset val="134"/>
      </rPr>
      <t>徐工牌</t>
    </r>
  </si>
  <si>
    <t>XGA3140BEVEA</t>
  </si>
  <si>
    <t>5995/6295</t>
  </si>
  <si>
    <t>2450/2620/2640</t>
  </si>
  <si>
    <t>7680/7300/7000</t>
  </si>
  <si>
    <t>XGA3160BEVEA</t>
  </si>
  <si>
    <t>2640/2450</t>
  </si>
  <si>
    <t>8000/7650/7300</t>
  </si>
  <si>
    <t>XGA4255BEVWCA</t>
  </si>
  <si>
    <r>
      <rPr>
        <sz val="11"/>
        <color rgb="FF000000"/>
        <rFont val="楷体_GB2312"/>
        <charset val="134"/>
      </rPr>
      <t>换电式纯电动半挂牵引车</t>
    </r>
  </si>
  <si>
    <t>7420/7470/7510</t>
  </si>
  <si>
    <t>3100/3170/3270/3320/3380/3430/3500/3550/3750/3800</t>
  </si>
  <si>
    <t>12300/12800/13300</t>
  </si>
  <si>
    <t>XGA5311GJBBEVNEGC</t>
  </si>
  <si>
    <r>
      <rPr>
        <sz val="11"/>
        <color rgb="FF000000"/>
        <rFont val="楷体_GB2312"/>
        <charset val="134"/>
      </rPr>
      <t>纯电动混凝土搅拌运输车</t>
    </r>
  </si>
  <si>
    <t>XGA5312ZLJBEVWE1A</t>
  </si>
  <si>
    <r>
      <rPr>
        <sz val="11"/>
        <color rgb="FF000000"/>
        <rFont val="楷体_GB2312"/>
        <charset val="134"/>
      </rPr>
      <t>换电式纯电动自卸式垃圾车</t>
    </r>
  </si>
  <si>
    <t>9600/9800/10200/10300/10500</t>
  </si>
  <si>
    <t>2500/2550</t>
  </si>
  <si>
    <t>3300/3500/3600</t>
  </si>
  <si>
    <t>17950/18800/19700</t>
  </si>
  <si>
    <r>
      <rPr>
        <sz val="11"/>
        <color rgb="FF000000"/>
        <rFont val="楷体_GB2312"/>
        <charset val="134"/>
      </rPr>
      <t>扬州亚星客车股份有限公司</t>
    </r>
  </si>
  <si>
    <r>
      <rPr>
        <sz val="11"/>
        <color rgb="FF000000"/>
        <rFont val="楷体_GB2312"/>
        <charset val="134"/>
      </rPr>
      <t>亚星牌</t>
    </r>
  </si>
  <si>
    <t>JS6108GHBEV38</t>
  </si>
  <si>
    <r>
      <rPr>
        <sz val="11"/>
        <color rgb="FF000000"/>
        <rFont val="楷体_GB2312"/>
        <charset val="134"/>
      </rPr>
      <t>纯电动低入口城市客车</t>
    </r>
  </si>
  <si>
    <t>L228C01:160.26/L228G01:159.79</t>
  </si>
  <si>
    <t>3320/3420</t>
  </si>
  <si>
    <t>10300/10900/11500</t>
  </si>
  <si>
    <r>
      <rPr>
        <sz val="11"/>
        <color rgb="FF000000"/>
        <rFont val="楷体_GB2312"/>
        <charset val="134"/>
      </rPr>
      <t>浙江豪情汽车制造有限公司</t>
    </r>
  </si>
  <si>
    <r>
      <rPr>
        <sz val="11"/>
        <color rgb="FF000000"/>
        <rFont val="楷体_GB2312"/>
        <charset val="134"/>
      </rPr>
      <t>精灵</t>
    </r>
    <r>
      <rPr>
        <sz val="11"/>
        <color rgb="FF000000"/>
        <rFont val="Arial"/>
        <charset val="134"/>
      </rPr>
      <t>(smart)</t>
    </r>
    <r>
      <rPr>
        <sz val="11"/>
        <color rgb="FF000000"/>
        <rFont val="楷体_GB2312"/>
        <charset val="134"/>
      </rPr>
      <t>牌</t>
    </r>
  </si>
  <si>
    <t>JL7000BEV08</t>
  </si>
  <si>
    <r>
      <rPr>
        <sz val="11"/>
        <color rgb="FF000000"/>
        <rFont val="楷体_GB2312"/>
        <charset val="134"/>
      </rPr>
      <t>磷酸铁锂锂离子动力电池</t>
    </r>
  </si>
  <si>
    <t>JL7000BEV09</t>
  </si>
  <si>
    <r>
      <rPr>
        <sz val="11"/>
        <color rgb="FF000000"/>
        <rFont val="楷体_GB2312"/>
        <charset val="134"/>
      </rPr>
      <t>浙江吉利汽车有限公司</t>
    </r>
  </si>
  <si>
    <r>
      <rPr>
        <sz val="11"/>
        <color rgb="FF000000"/>
        <rFont val="楷体_GB2312"/>
        <charset val="134"/>
      </rPr>
      <t>帝豪牌</t>
    </r>
  </si>
  <si>
    <t>MR7003BEV06</t>
  </si>
  <si>
    <t>732(CLTC)</t>
  </si>
  <si>
    <t>14.7(CLTC)</t>
  </si>
  <si>
    <t>1560/1548</t>
  </si>
  <si>
    <t>MR7003BEV07</t>
  </si>
  <si>
    <t>536(CLTC)</t>
  </si>
  <si>
    <t>17.4(CLTC)</t>
  </si>
  <si>
    <r>
      <rPr>
        <sz val="11"/>
        <color rgb="FF000000"/>
        <rFont val="楷体_GB2312"/>
        <charset val="134"/>
      </rPr>
      <t>极氪牌</t>
    </r>
  </si>
  <si>
    <t>MR7001BEV15</t>
  </si>
  <si>
    <t>MR7001BEV16</t>
  </si>
  <si>
    <t>616(CLTC)</t>
  </si>
  <si>
    <t>17.5(CLTC)</t>
  </si>
  <si>
    <t>MR7001BEV17</t>
  </si>
  <si>
    <t>MR7001BEV18</t>
  </si>
  <si>
    <t>MR7001BEV20</t>
  </si>
  <si>
    <t>MR7001BEV21</t>
  </si>
  <si>
    <r>
      <rPr>
        <sz val="11"/>
        <color rgb="FF000000"/>
        <rFont val="楷体_GB2312"/>
        <charset val="134"/>
      </rPr>
      <t>领克牌</t>
    </r>
  </si>
  <si>
    <t>MR6453DCHEV02</t>
  </si>
  <si>
    <r>
      <rPr>
        <sz val="11"/>
        <color rgb="FF000000"/>
        <rFont val="楷体_GB2312"/>
        <charset val="134"/>
      </rPr>
      <t>插电式混合动力多用途乘用车</t>
    </r>
  </si>
  <si>
    <r>
      <rPr>
        <sz val="11"/>
        <color rgb="FF000000"/>
        <rFont val="楷体_GB2312"/>
        <charset val="134"/>
      </rPr>
      <t>插电式混合动力</t>
    </r>
  </si>
  <si>
    <r>
      <rPr>
        <sz val="11"/>
        <color rgb="FF000000"/>
        <rFont val="楷体_GB2312"/>
        <charset val="134"/>
      </rPr>
      <t>镍钴锰三元锂离子电池</t>
    </r>
  </si>
  <si>
    <t>MR6463DCHEV01</t>
  </si>
  <si>
    <r>
      <rPr>
        <sz val="11"/>
        <color rgb="FF000000"/>
        <rFont val="楷体_GB2312"/>
        <charset val="134"/>
      </rPr>
      <t>安徽安凯汽车股份有限公司</t>
    </r>
  </si>
  <si>
    <r>
      <rPr>
        <sz val="11"/>
        <color rgb="FF000000"/>
        <rFont val="楷体_GB2312"/>
        <charset val="134"/>
      </rPr>
      <t>安凯牌</t>
    </r>
  </si>
  <si>
    <t>HFF6829A6EV11</t>
  </si>
  <si>
    <t>3290/3430</t>
  </si>
  <si>
    <t>8600/9000</t>
  </si>
  <si>
    <t>HFF6850E9EV21</t>
  </si>
  <si>
    <t>160.26/159.79</t>
  </si>
  <si>
    <t>9200/9450</t>
  </si>
  <si>
    <r>
      <rPr>
        <sz val="11"/>
        <color rgb="FF000000"/>
        <rFont val="楷体_GB2312"/>
        <charset val="134"/>
      </rPr>
      <t>四川江淮汽车有限公司</t>
    </r>
  </si>
  <si>
    <r>
      <rPr>
        <sz val="11"/>
        <color rgb="FF000000"/>
        <rFont val="楷体_GB2312"/>
        <charset val="134"/>
      </rPr>
      <t>江淮牌</t>
    </r>
  </si>
  <si>
    <t>HFC5043XTYEV1N</t>
  </si>
  <si>
    <r>
      <rPr>
        <sz val="11"/>
        <color rgb="FF000000"/>
        <rFont val="楷体_GB2312"/>
        <charset val="134"/>
      </rPr>
      <t>纯电动密闭式桶装垃圾车</t>
    </r>
  </si>
  <si>
    <r>
      <rPr>
        <sz val="11"/>
        <color rgb="FF000000"/>
        <rFont val="楷体_GB2312"/>
        <charset val="134"/>
      </rPr>
      <t>零跑汽车有限公司</t>
    </r>
  </si>
  <si>
    <r>
      <rPr>
        <sz val="11"/>
        <color rgb="FF000000"/>
        <rFont val="楷体_GB2312"/>
        <charset val="134"/>
      </rPr>
      <t>零跑牌</t>
    </r>
  </si>
  <si>
    <t>FZ6480BEV15</t>
  </si>
  <si>
    <r>
      <rPr>
        <sz val="11"/>
        <color rgb="FF000000"/>
        <rFont val="楷体_GB2312"/>
        <charset val="134"/>
      </rPr>
      <t>纯电动多用途乘用车</t>
    </r>
  </si>
  <si>
    <r>
      <rPr>
        <sz val="11"/>
        <color rgb="FF000000"/>
        <rFont val="楷体_GB2312"/>
        <charset val="134"/>
      </rPr>
      <t>中国重汽集团济南卡车股份有限公司</t>
    </r>
  </si>
  <si>
    <r>
      <rPr>
        <sz val="11"/>
        <color rgb="FF000000"/>
        <rFont val="楷体_GB2312"/>
        <charset val="134"/>
      </rPr>
      <t>豪沃牌</t>
    </r>
  </si>
  <si>
    <t>ZZ5187XYKN561GZ1BEV</t>
  </si>
  <si>
    <r>
      <rPr>
        <sz val="11"/>
        <color rgb="FF000000"/>
        <rFont val="楷体_GB2312"/>
        <charset val="134"/>
      </rPr>
      <t>纯电动翼开启厢式车</t>
    </r>
  </si>
  <si>
    <t>9467/9637</t>
  </si>
  <si>
    <r>
      <rPr>
        <sz val="11"/>
        <color rgb="FF000000"/>
        <rFont val="楷体_GB2312"/>
        <charset val="134"/>
      </rPr>
      <t>中国重汽集团济南商用车有限公司</t>
    </r>
  </si>
  <si>
    <t>ZZ1047G3314Z147BEV</t>
  </si>
  <si>
    <t>2100/2150/2200</t>
  </si>
  <si>
    <t>2400/2500</t>
  </si>
  <si>
    <t>ZZ5047CCYF3111Z146BEV</t>
  </si>
  <si>
    <t>2480/2810</t>
  </si>
  <si>
    <r>
      <rPr>
        <sz val="11"/>
        <color rgb="FF000000"/>
        <rFont val="楷体_GB2312"/>
        <charset val="134"/>
      </rPr>
      <t>汕德卡牌</t>
    </r>
  </si>
  <si>
    <t>ZZ3316Y406GZ1BEV</t>
  </si>
  <si>
    <t>3800/3900/4000</t>
  </si>
  <si>
    <r>
      <rPr>
        <sz val="11"/>
        <color rgb="FF000000"/>
        <rFont val="楷体_GB2312"/>
        <charset val="134"/>
      </rPr>
      <t>一汽解放青岛汽车有限公司</t>
    </r>
  </si>
  <si>
    <t>CA1043P40L2BEVA84</t>
  </si>
  <si>
    <t>2150/2200</t>
  </si>
  <si>
    <t>2405/2475</t>
  </si>
  <si>
    <r>
      <rPr>
        <sz val="11"/>
        <color rgb="FF000000"/>
        <rFont val="楷体_GB2312"/>
        <charset val="134"/>
      </rPr>
      <t>中国重汽集团青岛重工有限公司</t>
    </r>
  </si>
  <si>
    <r>
      <rPr>
        <sz val="11"/>
        <color rgb="FF000000"/>
        <rFont val="楷体_GB2312"/>
        <charset val="134"/>
      </rPr>
      <t>青专牌</t>
    </r>
  </si>
  <si>
    <t>QDZ5100GXEZHG3W34BEV</t>
  </si>
  <si>
    <r>
      <rPr>
        <sz val="11"/>
        <color rgb="FF000000"/>
        <rFont val="楷体_GB2312"/>
        <charset val="134"/>
      </rPr>
      <t>纯电动吸粪车</t>
    </r>
  </si>
  <si>
    <t>QDZ5180GQXZHTX45BEV</t>
  </si>
  <si>
    <r>
      <rPr>
        <sz val="11"/>
        <color rgb="FF000000"/>
        <rFont val="楷体_GB2312"/>
        <charset val="134"/>
      </rPr>
      <t>纯电动清洗车</t>
    </r>
  </si>
  <si>
    <t>8030/8330</t>
  </si>
  <si>
    <r>
      <rPr>
        <sz val="11"/>
        <color rgb="FF000000"/>
        <rFont val="楷体_GB2312"/>
        <charset val="134"/>
      </rPr>
      <t>山东汽车制造有限公司</t>
    </r>
  </si>
  <si>
    <r>
      <rPr>
        <sz val="11"/>
        <color rgb="FF000000"/>
        <rFont val="楷体_GB2312"/>
        <charset val="134"/>
      </rPr>
      <t>陕汽牌</t>
    </r>
  </si>
  <si>
    <t>YTQ5042CCYJEEV339</t>
  </si>
  <si>
    <t>2050/2100/2150/2200</t>
  </si>
  <si>
    <t>2400/2430/2480/2780/2880/2930/2980/3030/3130/3180/3230/3330</t>
  </si>
  <si>
    <r>
      <rPr>
        <sz val="11"/>
        <color rgb="FF000000"/>
        <rFont val="楷体_GB2312"/>
        <charset val="134"/>
      </rPr>
      <t>山东唐骏欧铃汽车制造有限公司</t>
    </r>
  </si>
  <si>
    <r>
      <rPr>
        <sz val="11"/>
        <color rgb="FF000000"/>
        <rFont val="楷体_GB2312"/>
        <charset val="134"/>
      </rPr>
      <t>欧铃牌</t>
    </r>
  </si>
  <si>
    <t>ZB5310TZLBEVHN</t>
  </si>
  <si>
    <r>
      <rPr>
        <sz val="11"/>
        <color rgb="FF000000"/>
        <rFont val="楷体_GB2312"/>
        <charset val="134"/>
      </rPr>
      <t>换电式纯电动渣料运输车</t>
    </r>
  </si>
  <si>
    <t>9420/9520/9620/9720/9835</t>
  </si>
  <si>
    <t>3360/3450/3500/3600/3700/3800</t>
  </si>
  <si>
    <t>19200/18500</t>
  </si>
  <si>
    <r>
      <rPr>
        <sz val="11"/>
        <color rgb="FF000000"/>
        <rFont val="楷体_GB2312"/>
        <charset val="134"/>
      </rPr>
      <t>远程牌</t>
    </r>
  </si>
  <si>
    <t>ZB1040BEVVDD2</t>
  </si>
  <si>
    <t>ZB5040CCYBEVVDD2</t>
  </si>
  <si>
    <r>
      <rPr>
        <sz val="11"/>
        <color rgb="FF000000"/>
        <rFont val="楷体_GB2312"/>
        <charset val="134"/>
      </rPr>
      <t>宇通客车股份有限公司</t>
    </r>
  </si>
  <si>
    <r>
      <rPr>
        <sz val="11"/>
        <color rgb="FF000000"/>
        <rFont val="楷体_GB2312"/>
        <charset val="134"/>
      </rPr>
      <t>宇通牌</t>
    </r>
  </si>
  <si>
    <t>ZK6827BEVG35</t>
  </si>
  <si>
    <t>3345/3300/3460</t>
  </si>
  <si>
    <t>8950/9150/9350/9600</t>
  </si>
  <si>
    <t>ZK6856BEVG14E</t>
  </si>
  <si>
    <t>7000/7250/7500/7750/8040</t>
  </si>
  <si>
    <r>
      <rPr>
        <sz val="11"/>
        <color rgb="FF000000"/>
        <rFont val="楷体_GB2312"/>
        <charset val="134"/>
      </rPr>
      <t>湖北新楚风汽车股份有限公司</t>
    </r>
  </si>
  <si>
    <r>
      <rPr>
        <sz val="11"/>
        <color rgb="FF000000"/>
        <rFont val="楷体_GB2312"/>
        <charset val="134"/>
      </rPr>
      <t>楚风牌</t>
    </r>
  </si>
  <si>
    <t>HQG4250EV</t>
  </si>
  <si>
    <t>3400/3200/3250</t>
  </si>
  <si>
    <r>
      <rPr>
        <sz val="11"/>
        <color rgb="FF000000"/>
        <rFont val="楷体_GB2312"/>
        <charset val="134"/>
      </rPr>
      <t>比亚迪汽车工业有限公司</t>
    </r>
  </si>
  <si>
    <r>
      <rPr>
        <sz val="11"/>
        <color rgb="FF000000"/>
        <rFont val="楷体_GB2312"/>
        <charset val="134"/>
      </rPr>
      <t>比亚迪牌</t>
    </r>
  </si>
  <si>
    <t>BYD7004BEV6</t>
  </si>
  <si>
    <t>420(CLTC)</t>
  </si>
  <si>
    <t>10.5(CLTC)</t>
  </si>
  <si>
    <t>4070/4125</t>
  </si>
  <si>
    <t>BYD7004BEV7</t>
  </si>
  <si>
    <t>401(CLTC)</t>
  </si>
  <si>
    <t>11.3(CLTC)</t>
  </si>
  <si>
    <t>4125/4150</t>
  </si>
  <si>
    <r>
      <rPr>
        <sz val="11"/>
        <color rgb="FF000000"/>
        <rFont val="楷体_GB2312"/>
        <charset val="134"/>
      </rPr>
      <t>腾势牌</t>
    </r>
  </si>
  <si>
    <t>QCJ6520MT6HEV</t>
  </si>
  <si>
    <t>QCJ6520MT6HEV1</t>
  </si>
  <si>
    <r>
      <rPr>
        <sz val="11"/>
        <color rgb="FF000000"/>
        <rFont val="楷体_GB2312"/>
        <charset val="134"/>
      </rPr>
      <t>三一汽车制造有限公司</t>
    </r>
  </si>
  <si>
    <r>
      <rPr>
        <sz val="11"/>
        <color rgb="FF000000"/>
        <rFont val="楷体_GB2312"/>
        <charset val="134"/>
      </rPr>
      <t>三一牌</t>
    </r>
  </si>
  <si>
    <t>SYM3312ZZX5BEV1</t>
  </si>
  <si>
    <t>3400/3450</t>
  </si>
  <si>
    <t>SYM3312ZZX9BEV</t>
  </si>
  <si>
    <t>0.163/0.173/0.182</t>
  </si>
  <si>
    <t>9530/9730</t>
  </si>
  <si>
    <t>3250/3350/3450/3550</t>
  </si>
  <si>
    <t>16500/17300/18000</t>
  </si>
  <si>
    <t>SYM3314ZZX3BEV</t>
  </si>
  <si>
    <t>0.175/0.182/0.188/0.196</t>
  </si>
  <si>
    <t>L302C01:161.27/L302H01:158.08</t>
  </si>
  <si>
    <t>9600/9800/9850/10000</t>
  </si>
  <si>
    <t>3050/3150/3250/3350/3450/3550/3600</t>
  </si>
  <si>
    <t>16500/17000/17500/18000</t>
  </si>
  <si>
    <t>SYM41800SWSEV</t>
  </si>
  <si>
    <t>SYM42503SWSEV</t>
  </si>
  <si>
    <t>SYM42503SWSEV1</t>
  </si>
  <si>
    <t>0.152/0.166</t>
  </si>
  <si>
    <t>7345/7395</t>
  </si>
  <si>
    <t>11200/12300</t>
  </si>
  <si>
    <t>SYM5310GJB5BEV4</t>
  </si>
  <si>
    <r>
      <rPr>
        <sz val="11"/>
        <color rgb="FF000000"/>
        <rFont val="楷体_GB2312"/>
        <charset val="134"/>
      </rPr>
      <t>换电式纯电动混凝土搅拌运输车</t>
    </r>
  </si>
  <si>
    <t>SYM5310GJB5BEV5</t>
  </si>
  <si>
    <t>SYM5310GJB5BEV6</t>
  </si>
  <si>
    <t>SYM5310GJB9BEV3</t>
  </si>
  <si>
    <r>
      <rPr>
        <sz val="11"/>
        <color rgb="FF000000"/>
        <rFont val="楷体_GB2312"/>
        <charset val="134"/>
      </rPr>
      <t>安徽华菱汽车有限公司</t>
    </r>
  </si>
  <si>
    <t>HN4250N36C6BEVY</t>
  </si>
  <si>
    <t>3350/3400/3650/3730</t>
  </si>
  <si>
    <t>HN4251N36C6BEVY</t>
  </si>
  <si>
    <t>3550/3600/3650/3730</t>
  </si>
  <si>
    <t>HN4252B41C6BEVY</t>
  </si>
  <si>
    <t>3050/3100</t>
  </si>
  <si>
    <t>11700/12800</t>
  </si>
  <si>
    <t>HN5310GJBN36C1BEVY</t>
  </si>
  <si>
    <t>HN5311GJBN36C1BEVY</t>
  </si>
  <si>
    <r>
      <rPr>
        <sz val="11"/>
        <color rgb="FF000000"/>
        <rFont val="楷体_GB2312"/>
        <charset val="134"/>
      </rPr>
      <t>东风柳州汽车有限公司</t>
    </r>
  </si>
  <si>
    <r>
      <rPr>
        <sz val="11"/>
        <color rgb="FF000000"/>
        <rFont val="楷体_GB2312"/>
        <charset val="134"/>
      </rPr>
      <t>乘龙牌</t>
    </r>
  </si>
  <si>
    <t>LZ1040L2AZBEV121</t>
  </si>
  <si>
    <r>
      <rPr>
        <sz val="11"/>
        <color rgb="FF000000"/>
        <rFont val="Arial"/>
        <charset val="134"/>
      </rPr>
      <t>391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40km/h</t>
    </r>
    <r>
      <rPr>
        <sz val="11"/>
        <color rgb="FF000000"/>
        <rFont val="楷体_GB2312"/>
        <charset val="134"/>
      </rPr>
      <t>等速法）</t>
    </r>
  </si>
  <si>
    <t>0.260/0.278</t>
  </si>
  <si>
    <t>2050/2150/2200</t>
  </si>
  <si>
    <t>3000/3100</t>
  </si>
  <si>
    <t>LZ5040XXYL2AZBEV133</t>
  </si>
  <si>
    <r>
      <rPr>
        <sz val="11"/>
        <color rgb="FF000000"/>
        <rFont val="Arial"/>
        <charset val="134"/>
      </rPr>
      <t>376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40km/h</t>
    </r>
    <r>
      <rPr>
        <sz val="11"/>
        <color rgb="FF000000"/>
        <rFont val="楷体_GB2312"/>
        <charset val="134"/>
      </rPr>
      <t>等速法）</t>
    </r>
  </si>
  <si>
    <t>0.288/0.274/0.267</t>
  </si>
  <si>
    <t>2850/3000/3150/3250/3350</t>
  </si>
  <si>
    <t>3100/3030/2990</t>
  </si>
  <si>
    <t>LZ5180XXYH5AZBEV101</t>
  </si>
  <si>
    <r>
      <rPr>
        <sz val="11"/>
        <color rgb="FF000000"/>
        <rFont val="Arial"/>
        <charset val="134"/>
      </rPr>
      <t>310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40km/h</t>
    </r>
    <r>
      <rPr>
        <sz val="11"/>
        <color rgb="FF000000"/>
        <rFont val="楷体_GB2312"/>
        <charset val="134"/>
      </rPr>
      <t>等速法）</t>
    </r>
  </si>
  <si>
    <r>
      <rPr>
        <sz val="11"/>
        <color rgb="FF000000"/>
        <rFont val="楷体_GB2312"/>
        <charset val="134"/>
      </rPr>
      <t>上汽通用五菱汽车股份有限公司</t>
    </r>
  </si>
  <si>
    <r>
      <rPr>
        <sz val="11"/>
        <color rgb="FF000000"/>
        <rFont val="楷体_GB2312"/>
        <charset val="134"/>
      </rPr>
      <t>五菱牌</t>
    </r>
  </si>
  <si>
    <t>LZW1030LEVC7EBNA</t>
  </si>
  <si>
    <t>320(CLTC)</t>
  </si>
  <si>
    <t>LZW6450EVA6EAU</t>
  </si>
  <si>
    <t>300(CLTC)</t>
  </si>
  <si>
    <t>15.2(CLTC)</t>
  </si>
  <si>
    <r>
      <rPr>
        <sz val="11"/>
        <color rgb="FF000000"/>
        <rFont val="楷体_GB2312"/>
        <charset val="134"/>
      </rPr>
      <t>上汽依维柯红岩商用车有限公司</t>
    </r>
  </si>
  <si>
    <r>
      <rPr>
        <sz val="11"/>
        <color rgb="FF000000"/>
        <rFont val="楷体_GB2312"/>
        <charset val="134"/>
      </rPr>
      <t>红岩牌</t>
    </r>
  </si>
  <si>
    <t>CQ3310BEVES56SH</t>
  </si>
  <si>
    <t>0.284;0.245;0.218</t>
  </si>
  <si>
    <t>10465/10510/10610/10665/10710/10865/10910/11065/
11110/11265/11310/11465/11510/11665/11710/11865/11910</t>
  </si>
  <si>
    <t>3635/3695</t>
  </si>
  <si>
    <t>24000/22900/21900</t>
  </si>
  <si>
    <t>CQ3311BEVES46S</t>
  </si>
  <si>
    <t>0.170;0.189</t>
  </si>
  <si>
    <t>9410/9710/9910/9665/9865/10065/10110/10165/10265/10310/10465</t>
  </si>
  <si>
    <t>16500;17900</t>
  </si>
  <si>
    <t>CQ3311BEVES56UH</t>
  </si>
  <si>
    <t>0.286/0.245/0.217</t>
  </si>
  <si>
    <t>10510/10610/10710/10465/10665/10910/11110/10865/
11065/11310/11510/11265/11465/11665/11710/11865/11910</t>
  </si>
  <si>
    <t>3435/3495</t>
  </si>
  <si>
    <t>24400/23300/22300</t>
  </si>
  <si>
    <t>CQ4251BEVES24S</t>
  </si>
  <si>
    <t>0.171/0.164</t>
  </si>
  <si>
    <t>3120/3180/3680/3715/3860/3960</t>
  </si>
  <si>
    <t>11000/10400</t>
  </si>
  <si>
    <t>CQ4251BEVES24UH</t>
  </si>
  <si>
    <t>0.206/0.187</t>
  </si>
  <si>
    <t>3460/3530/3730/3785/3910/3980</t>
  </si>
  <si>
    <t>13300/12100</t>
  </si>
  <si>
    <r>
      <rPr>
        <sz val="11"/>
        <color rgb="FF000000"/>
        <rFont val="楷体_GB2312"/>
        <charset val="134"/>
      </rPr>
      <t>重庆长安汽车股份有限公司</t>
    </r>
  </si>
  <si>
    <r>
      <rPr>
        <sz val="11"/>
        <color rgb="FF000000"/>
        <rFont val="楷体_GB2312"/>
        <charset val="134"/>
      </rPr>
      <t>阿维塔（</t>
    </r>
    <r>
      <rPr>
        <sz val="11"/>
        <color rgb="FF000000"/>
        <rFont val="Arial"/>
        <charset val="134"/>
      </rPr>
      <t>AVATR</t>
    </r>
    <r>
      <rPr>
        <sz val="11"/>
        <color rgb="FF000000"/>
        <rFont val="楷体_GB2312"/>
        <charset val="134"/>
      </rPr>
      <t>）牌</t>
    </r>
  </si>
  <si>
    <t>SC6491EBEBEV</t>
  </si>
  <si>
    <r>
      <rPr>
        <sz val="11"/>
        <color rgb="FF000000"/>
        <rFont val="楷体_GB2312"/>
        <charset val="134"/>
      </rPr>
      <t>长安牌</t>
    </r>
  </si>
  <si>
    <t>SC1040NRD61BEV</t>
  </si>
  <si>
    <t>SC5031XXYPQ6B5BEV</t>
  </si>
  <si>
    <t>SC5040CCYNRD61BEV</t>
  </si>
  <si>
    <t>SC5040XXYNRD61BEV</t>
  </si>
  <si>
    <r>
      <rPr>
        <sz val="11"/>
        <color rgb="FF000000"/>
        <rFont val="楷体_GB2312"/>
        <charset val="134"/>
      </rPr>
      <t>三元材料电池</t>
    </r>
  </si>
  <si>
    <t>SC7006AAEBEV</t>
  </si>
  <si>
    <r>
      <rPr>
        <sz val="11"/>
        <color rgb="FF000000"/>
        <rFont val="楷体_GB2312"/>
        <charset val="134"/>
      </rPr>
      <t>成都大运汽车集团有限公司</t>
    </r>
  </si>
  <si>
    <r>
      <rPr>
        <sz val="11"/>
        <color rgb="FF000000"/>
        <rFont val="楷体_GB2312"/>
        <charset val="134"/>
      </rPr>
      <t>大运牌</t>
    </r>
  </si>
  <si>
    <t>CGC1042BBEV428</t>
  </si>
  <si>
    <t>0.201/0.221</t>
  </si>
  <si>
    <t>1850/1910/1950/2000</t>
  </si>
  <si>
    <t>2215/2240</t>
  </si>
  <si>
    <t>2160/2370</t>
  </si>
  <si>
    <t>CGC5030CCYBBEV428</t>
  </si>
  <si>
    <t>1830/1850/1890/1910/1930/1950/1980/2000</t>
  </si>
  <si>
    <t>2150/2200/2250/2350/2400/2450/2500/2550/2600/2650/2700/2750/2800/2850/2900/2930</t>
  </si>
  <si>
    <t>CGC5042CCYBBEV428</t>
  </si>
  <si>
    <t>CGC5044CCYBBEV633</t>
  </si>
  <si>
    <t>0.246/0.263/0.283</t>
  </si>
  <si>
    <t>154.59/153.84</t>
  </si>
  <si>
    <t>2060/2080/2100/2160/2180/2200</t>
  </si>
  <si>
    <t>2960/2995/3020/3070/3110</t>
  </si>
  <si>
    <t>2950/3050/3150</t>
  </si>
  <si>
    <t>CGC5044XXYBBEV633</t>
  </si>
  <si>
    <t>2080/2100/2180/2200/2280</t>
  </si>
  <si>
    <t>2200/2250/2300/2350/2400/2450/2550/2600/2700/2800/2900/2930/2960/2995/3020/3070/3110</t>
  </si>
  <si>
    <r>
      <rPr>
        <sz val="11"/>
        <color rgb="FF000000"/>
        <rFont val="楷体_GB2312"/>
        <charset val="134"/>
      </rPr>
      <t>中国重汽集团成都王牌商用车有限公司</t>
    </r>
  </si>
  <si>
    <r>
      <rPr>
        <sz val="11"/>
        <color rgb="FF000000"/>
        <rFont val="楷体_GB2312"/>
        <charset val="134"/>
      </rPr>
      <t>王牌牌</t>
    </r>
  </si>
  <si>
    <t>CDW5044XXYG331DZHBEV</t>
  </si>
  <si>
    <t>2160/2180/2200/2260</t>
  </si>
  <si>
    <t>2860/2910/2960/3010/3060/3110/3160/3210/3260/3320</t>
  </si>
  <si>
    <r>
      <rPr>
        <sz val="11"/>
        <color rgb="FF000000"/>
        <rFont val="楷体_GB2312"/>
        <charset val="134"/>
      </rPr>
      <t>陕西汽车集团股份有限公司</t>
    </r>
  </si>
  <si>
    <t>SX4250SHEV404</t>
  </si>
  <si>
    <r>
      <rPr>
        <sz val="11"/>
        <color rgb="FF000000"/>
        <rFont val="楷体_GB2312"/>
        <charset val="134"/>
      </rPr>
      <t>插电式增程混合动力牵引汽车</t>
    </r>
  </si>
  <si>
    <r>
      <rPr>
        <sz val="11"/>
        <color rgb="FF000000"/>
        <rFont val="楷体_GB2312"/>
        <charset val="134"/>
      </rPr>
      <t>锰酸锂蓄电池</t>
    </r>
  </si>
  <si>
    <r>
      <rPr>
        <sz val="11"/>
        <rFont val="Arial"/>
        <charset val="134"/>
      </rPr>
      <t>2400/2450/2500/2550</t>
    </r>
  </si>
  <si>
    <r>
      <rPr>
        <sz val="11"/>
        <rFont val="Arial"/>
        <charset val="134"/>
      </rPr>
      <t>2800/2900/2950/3000/3250/3280/3300</t>
    </r>
  </si>
  <si>
    <r>
      <rPr>
        <sz val="11"/>
        <rFont val="Arial"/>
        <charset val="134"/>
      </rPr>
      <t>11000/11500/11800/12050</t>
    </r>
  </si>
  <si>
    <t>SX4257MF4XSEV2</t>
  </si>
  <si>
    <r>
      <rPr>
        <sz val="11"/>
        <color rgb="FF000000"/>
        <rFont val="楷体_GB2312"/>
        <charset val="134"/>
      </rPr>
      <t>换电式纯电动牵引汽车</t>
    </r>
  </si>
  <si>
    <t>6975/7375/7425</t>
  </si>
  <si>
    <t>3360/3390</t>
  </si>
  <si>
    <t>11800/12420/12970</t>
  </si>
  <si>
    <t>SX5317GJBMF346BEV1</t>
  </si>
  <si>
    <t>161.27/158.08</t>
  </si>
  <si>
    <r>
      <rPr>
        <sz val="11"/>
        <color rgb="FF000000"/>
        <rFont val="楷体_GB2312"/>
        <charset val="134"/>
      </rPr>
      <t>奇瑞商用车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安徽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有限公司</t>
    </r>
  </si>
  <si>
    <r>
      <rPr>
        <sz val="11"/>
        <color rgb="FF000000"/>
        <rFont val="楷体_GB2312"/>
        <charset val="134"/>
      </rPr>
      <t>开瑞牌</t>
    </r>
  </si>
  <si>
    <t>SQR3310SEVH55</t>
  </si>
  <si>
    <t>0.281/0.286</t>
  </si>
  <si>
    <t>10565/10865</t>
  </si>
  <si>
    <t>19900/20100</t>
  </si>
  <si>
    <t>SQR5032XXYBEVH36</t>
  </si>
  <si>
    <t>SQR5035CCYBEVH08</t>
  </si>
  <si>
    <t>SQR5310GJBSEVEAX</t>
  </si>
  <si>
    <t>3900/3980</t>
  </si>
  <si>
    <r>
      <rPr>
        <sz val="11"/>
        <color rgb="FF000000"/>
        <rFont val="楷体_GB2312"/>
        <charset val="134"/>
      </rPr>
      <t>上海汽车集团股份有限公司</t>
    </r>
  </si>
  <si>
    <r>
      <rPr>
        <sz val="11"/>
        <color rgb="FF000000"/>
        <rFont val="楷体_GB2312"/>
        <charset val="134"/>
      </rPr>
      <t>智己牌</t>
    </r>
  </si>
  <si>
    <t>CSA6501LBEV1</t>
  </si>
  <si>
    <t>CSA6501LBEV2</t>
  </si>
  <si>
    <t>1731/1763/1773</t>
  </si>
  <si>
    <r>
      <rPr>
        <sz val="11"/>
        <color rgb="FF000000"/>
        <rFont val="楷体_GB2312"/>
        <charset val="134"/>
      </rPr>
      <t>厦门金龙联合汽车工业有限公司</t>
    </r>
  </si>
  <si>
    <r>
      <rPr>
        <sz val="11"/>
        <color rgb="FF000000"/>
        <rFont val="楷体_GB2312"/>
        <charset val="134"/>
      </rPr>
      <t>金龙牌</t>
    </r>
  </si>
  <si>
    <t>XMQ4180BEVL03</t>
  </si>
  <si>
    <t>3100/3160/3300/3360</t>
  </si>
  <si>
    <t>8500/8200</t>
  </si>
  <si>
    <t>XMQ6601EGBEVL</t>
  </si>
  <si>
    <t>158.55/160.43</t>
  </si>
  <si>
    <t>2860/2950/2980/3000</t>
  </si>
  <si>
    <t>5700/5900/6100</t>
  </si>
  <si>
    <t>XMQ6810WGBEVL</t>
  </si>
  <si>
    <t>161.27/160.43</t>
  </si>
  <si>
    <t>2450/2500</t>
  </si>
  <si>
    <t>3045/3090/3115/3145/3175/3225</t>
  </si>
  <si>
    <t>8000/8300/8600</t>
  </si>
  <si>
    <r>
      <rPr>
        <sz val="11"/>
        <color rgb="FF000000"/>
        <rFont val="楷体_GB2312"/>
        <charset val="134"/>
      </rPr>
      <t>明君汽车有限公司</t>
    </r>
  </si>
  <si>
    <r>
      <rPr>
        <sz val="11"/>
        <color rgb="FF000000"/>
        <rFont val="楷体_GB2312"/>
        <charset val="134"/>
      </rPr>
      <t>华凯牌</t>
    </r>
  </si>
  <si>
    <t>MJC1020BEV1</t>
  </si>
  <si>
    <t>4350;4550</t>
  </si>
  <si>
    <t>MJC5030XXYBEV3</t>
  </si>
  <si>
    <r>
      <rPr>
        <sz val="11"/>
        <color rgb="FF000000"/>
        <rFont val="楷体_GB2312"/>
        <charset val="134"/>
      </rPr>
      <t>肇庆小鹏新能源投资有限公司</t>
    </r>
  </si>
  <si>
    <r>
      <rPr>
        <sz val="11"/>
        <color rgb="FF000000"/>
        <rFont val="楷体_GB2312"/>
        <charset val="134"/>
      </rPr>
      <t>小鹏牌</t>
    </r>
  </si>
  <si>
    <t>NHQ6490BEVGD</t>
  </si>
  <si>
    <t>570(CLTC)</t>
  </si>
  <si>
    <t>2190/2230</t>
  </si>
  <si>
    <t>NHQ7000BEVDJ</t>
  </si>
  <si>
    <t>480(CLTC)</t>
  </si>
  <si>
    <t>13.2(CLTC)</t>
  </si>
  <si>
    <t>NHQ7000BEVDX</t>
  </si>
  <si>
    <t>460(CLTC)</t>
  </si>
  <si>
    <t>13.6(CLTC)</t>
  </si>
  <si>
    <r>
      <rPr>
        <sz val="11"/>
        <color rgb="FF000000"/>
        <rFont val="楷体_GB2312"/>
        <charset val="134"/>
      </rPr>
      <t>南京金龙客车制造有限公司</t>
    </r>
  </si>
  <si>
    <r>
      <rPr>
        <sz val="11"/>
        <color rgb="FF000000"/>
        <rFont val="楷体_GB2312"/>
        <charset val="134"/>
      </rPr>
      <t>开沃牌</t>
    </r>
  </si>
  <si>
    <t>NJL3313ZHKBEV</t>
  </si>
  <si>
    <r>
      <rPr>
        <sz val="11"/>
        <color rgb="FF000000"/>
        <rFont val="楷体_GB2312"/>
        <charset val="134"/>
      </rPr>
      <t>磷酸铁锂锂离子动力蓄电池</t>
    </r>
  </si>
  <si>
    <t>21000/21500</t>
  </si>
  <si>
    <t>NJL4251KEKBEV12</t>
  </si>
  <si>
    <t>7510/7560</t>
  </si>
  <si>
    <t>3280/3750</t>
  </si>
  <si>
    <t>10650/11700</t>
  </si>
  <si>
    <t>NJL4251KEKBEV4</t>
  </si>
  <si>
    <t>11400/11710/12500</t>
  </si>
  <si>
    <t>NJL4251KEKBEV9</t>
  </si>
  <si>
    <t>NJL5180GQXBEV3</t>
  </si>
  <si>
    <t>9400/9315</t>
  </si>
  <si>
    <t>9480/9280/9080</t>
  </si>
  <si>
    <t>NJL6116EVF1</t>
  </si>
  <si>
    <t>158.98/157.18</t>
  </si>
  <si>
    <t>10980/11330/11680</t>
  </si>
  <si>
    <t>NJL6116EVF2</t>
  </si>
  <si>
    <t>160.90/160.08</t>
  </si>
  <si>
    <t>11130/11480/11830</t>
  </si>
  <si>
    <t>NJL6126EVD</t>
  </si>
  <si>
    <t>12200/12600/13000</t>
  </si>
  <si>
    <t>NJL6126EVD1</t>
  </si>
  <si>
    <t>12000/12400/12800</t>
  </si>
  <si>
    <t>NJL6126EVF</t>
  </si>
  <si>
    <t>11600/11950/12300</t>
  </si>
  <si>
    <t>NJL6471BEV500</t>
  </si>
  <si>
    <r>
      <rPr>
        <sz val="11"/>
        <color rgb="FF000000"/>
        <rFont val="楷体_GB2312"/>
        <charset val="134"/>
      </rPr>
      <t>换电式纯电动多用途乘用车</t>
    </r>
  </si>
  <si>
    <t>NJL6600EVQ4</t>
  </si>
  <si>
    <t>2850/2980</t>
  </si>
  <si>
    <t>5350/5550</t>
  </si>
  <si>
    <t>NJL6800EV</t>
  </si>
  <si>
    <t>2790/3045</t>
  </si>
  <si>
    <t>6500/6900</t>
  </si>
  <si>
    <t>NJL6856EVD</t>
  </si>
  <si>
    <t>9100/9600</t>
  </si>
  <si>
    <r>
      <rPr>
        <sz val="11"/>
        <color rgb="FF000000"/>
        <rFont val="楷体_GB2312"/>
        <charset val="134"/>
      </rPr>
      <t>华晨鑫源重庆汽车有限公司</t>
    </r>
  </si>
  <si>
    <r>
      <rPr>
        <sz val="11"/>
        <color rgb="FF000000"/>
        <rFont val="楷体_GB2312"/>
        <charset val="134"/>
      </rPr>
      <t>金杯牌</t>
    </r>
  </si>
  <si>
    <t>JKC6450A0L1BEV</t>
  </si>
  <si>
    <r>
      <rPr>
        <sz val="11"/>
        <color rgb="FF000000"/>
        <rFont val="楷体_GB2312"/>
        <charset val="134"/>
      </rPr>
      <t>中车时代电动汽车股份有限公司</t>
    </r>
  </si>
  <si>
    <r>
      <rPr>
        <sz val="11"/>
        <color rgb="FF000000"/>
        <rFont val="楷体_GB2312"/>
        <charset val="134"/>
      </rPr>
      <t>中国中车牌</t>
    </r>
  </si>
  <si>
    <t>TEG5310ZLJADFBEV1</t>
  </si>
  <si>
    <r>
      <rPr>
        <sz val="11"/>
        <color rgb="FF000000"/>
        <rFont val="楷体_GB2312"/>
        <charset val="134"/>
      </rPr>
      <t>纯电动自卸式垃圾车</t>
    </r>
  </si>
  <si>
    <t>9560/9710</t>
  </si>
  <si>
    <t>3300/3500</t>
  </si>
  <si>
    <t>16800/17300/17800/18300</t>
  </si>
  <si>
    <r>
      <rPr>
        <sz val="11"/>
        <color rgb="FF000000"/>
        <rFont val="楷体_GB2312"/>
        <charset val="134"/>
      </rPr>
      <t>程力汽车集团股份有限公司</t>
    </r>
  </si>
  <si>
    <r>
      <rPr>
        <sz val="11"/>
        <color rgb="FF000000"/>
        <rFont val="楷体_GB2312"/>
        <charset val="134"/>
      </rPr>
      <t>程力牌</t>
    </r>
  </si>
  <si>
    <t>CL5041TSLBEV</t>
  </si>
  <si>
    <r>
      <rPr>
        <sz val="11"/>
        <color rgb="FF000000"/>
        <rFont val="楷体_GB2312"/>
        <charset val="134"/>
      </rPr>
      <t>纯电动扫路车</t>
    </r>
  </si>
  <si>
    <t>1650/1680</t>
  </si>
  <si>
    <t>2280/2340</t>
  </si>
  <si>
    <t>CL5320ZXXBEV</t>
  </si>
  <si>
    <r>
      <rPr>
        <sz val="11"/>
        <color rgb="FF000000"/>
        <rFont val="楷体_GB2312"/>
        <charset val="134"/>
      </rPr>
      <t>纯电动车厢可卸式垃圾车</t>
    </r>
  </si>
  <si>
    <t>0.123/0.125/0.128</t>
  </si>
  <si>
    <t>9600/9450/9300</t>
  </si>
  <si>
    <t>2550/2520</t>
  </si>
  <si>
    <t>3150/3100/3050</t>
  </si>
  <si>
    <t>14150/14450/14850</t>
  </si>
  <si>
    <r>
      <rPr>
        <sz val="11"/>
        <color rgb="FF000000"/>
        <rFont val="楷体_GB2312"/>
        <charset val="134"/>
      </rPr>
      <t>江苏吉麦新能源车业有限公司</t>
    </r>
  </si>
  <si>
    <r>
      <rPr>
        <sz val="11"/>
        <color rgb="FF000000"/>
        <rFont val="楷体_GB2312"/>
        <charset val="134"/>
      </rPr>
      <t>凌宝牌</t>
    </r>
  </si>
  <si>
    <t>HXK7000BEVA15</t>
  </si>
  <si>
    <r>
      <rPr>
        <sz val="6"/>
        <rFont val="楷体_GB2312"/>
        <charset val="134"/>
      </rPr>
      <t>三元锂离子动力电池</t>
    </r>
  </si>
  <si>
    <r>
      <rPr>
        <sz val="11"/>
        <color rgb="FF000000"/>
        <rFont val="楷体_GB2312"/>
        <charset val="134"/>
      </rPr>
      <t>成都客车股份有限公司</t>
    </r>
  </si>
  <si>
    <r>
      <rPr>
        <sz val="11"/>
        <color rgb="FF000000"/>
        <rFont val="楷体_GB2312"/>
        <charset val="134"/>
      </rPr>
      <t>蜀都牌</t>
    </r>
  </si>
  <si>
    <t>CDK5070TXSBEV</t>
  </si>
  <si>
    <r>
      <rPr>
        <sz val="11"/>
        <color rgb="FF000000"/>
        <rFont val="楷体_GB2312"/>
        <charset val="134"/>
      </rPr>
      <t>纯电动洗扫车</t>
    </r>
  </si>
  <si>
    <t>5590/5850</t>
  </si>
  <si>
    <r>
      <rPr>
        <sz val="11"/>
        <color rgb="FF000000"/>
        <rFont val="楷体_GB2312"/>
        <charset val="134"/>
      </rPr>
      <t>郑州宇通集团有限公司</t>
    </r>
  </si>
  <si>
    <t>ZKH3310P6BEV30A</t>
  </si>
  <si>
    <t>0.174/0.181/0.191/0.199</t>
  </si>
  <si>
    <t>9710/9910</t>
  </si>
  <si>
    <t>3450/3500/3550/3600/3680/3750/3830</t>
  </si>
  <si>
    <t>17300/17800/18500/19000</t>
  </si>
  <si>
    <t>ZKH5043CCYBEV2</t>
  </si>
  <si>
    <t>159.20/157.20</t>
  </si>
  <si>
    <t>2470/2810/2775/2875/2975/3075</t>
  </si>
  <si>
    <t>ZKH5043XYZBEV3B</t>
  </si>
  <si>
    <r>
      <rPr>
        <sz val="11"/>
        <color rgb="FF000000"/>
        <rFont val="楷体_GB2312"/>
        <charset val="134"/>
      </rPr>
      <t>纯电动邮政车</t>
    </r>
  </si>
  <si>
    <t>0.222/0.232/0.236</t>
  </si>
  <si>
    <t>2140/2170</t>
  </si>
  <si>
    <t>3130/2930/2830</t>
  </si>
  <si>
    <t>2690/2770/2800</t>
  </si>
  <si>
    <t>ZKH5311GJBP6BEV2</t>
  </si>
  <si>
    <t>3880/3950</t>
  </si>
  <si>
    <t>ZKH5311GJBP6BEV50</t>
  </si>
  <si>
    <r>
      <rPr>
        <sz val="11"/>
        <color rgb="FF000000"/>
        <rFont val="楷体_GB2312"/>
        <charset val="134"/>
      </rPr>
      <t>上海万象汽车制造有限公司</t>
    </r>
  </si>
  <si>
    <r>
      <rPr>
        <sz val="11"/>
        <color rgb="FF000000"/>
        <rFont val="楷体_GB2312"/>
        <charset val="134"/>
      </rPr>
      <t>象牌</t>
    </r>
  </si>
  <si>
    <t>SXC1030BEVR</t>
  </si>
  <si>
    <t>SXC5030CCYBEVR</t>
  </si>
  <si>
    <t>SXC5030XXYBEVR</t>
  </si>
  <si>
    <r>
      <rPr>
        <sz val="11"/>
        <color rgb="FF000000"/>
        <rFont val="楷体_GB2312"/>
        <charset val="134"/>
      </rPr>
      <t>合众新能源汽车有限公司</t>
    </r>
  </si>
  <si>
    <r>
      <rPr>
        <sz val="11"/>
        <color rgb="FF000000"/>
        <rFont val="楷体_GB2312"/>
        <charset val="134"/>
      </rPr>
      <t>哪吒牌</t>
    </r>
  </si>
  <si>
    <t>THZ7000BEVS401</t>
  </si>
  <si>
    <t>715(CLTC)</t>
  </si>
  <si>
    <t>13.5(CLTC)</t>
  </si>
  <si>
    <t>THZ7000BEVS402</t>
  </si>
  <si>
    <t>THZ7000BEVS403</t>
  </si>
  <si>
    <t>650(CLTC)</t>
  </si>
  <si>
    <t>16(CLTC)</t>
  </si>
  <si>
    <r>
      <rPr>
        <sz val="11"/>
        <color rgb="FF000000"/>
        <rFont val="楷体_GB2312"/>
        <charset val="134"/>
      </rPr>
      <t>奇瑞新能源汽车股份有限公司</t>
    </r>
  </si>
  <si>
    <r>
      <rPr>
        <sz val="11"/>
        <color rgb="FF000000"/>
        <rFont val="楷体_GB2312"/>
        <charset val="134"/>
      </rPr>
      <t>奇瑞牌</t>
    </r>
  </si>
  <si>
    <t>NEQ7000BEVJ726</t>
  </si>
  <si>
    <t>1550/1590</t>
  </si>
  <si>
    <r>
      <rPr>
        <sz val="11"/>
        <color rgb="FF000000"/>
        <rFont val="楷体_GB2312"/>
        <charset val="134"/>
      </rPr>
      <t>广西申龙汽车制造有限公司</t>
    </r>
  </si>
  <si>
    <r>
      <rPr>
        <sz val="11"/>
        <color rgb="FF000000"/>
        <rFont val="楷体_GB2312"/>
        <charset val="134"/>
      </rPr>
      <t>紫象牌</t>
    </r>
  </si>
  <si>
    <t>HQK5032XXYGBEVU1</t>
  </si>
  <si>
    <t>202(CLTC)</t>
  </si>
  <si>
    <t>HQK6601UBEVU</t>
  </si>
  <si>
    <t>158.00/157.00</t>
  </si>
  <si>
    <t>3950/4180</t>
  </si>
  <si>
    <r>
      <rPr>
        <sz val="11"/>
        <color rgb="FF000000"/>
        <rFont val="楷体_GB2312"/>
        <charset val="134"/>
      </rPr>
      <t>奇瑞万达贵州客车股份有限公司</t>
    </r>
  </si>
  <si>
    <r>
      <rPr>
        <sz val="11"/>
        <color rgb="FF000000"/>
        <rFont val="楷体_GB2312"/>
        <charset val="134"/>
      </rPr>
      <t>万达牌</t>
    </r>
  </si>
  <si>
    <t>WD6117BEVH01</t>
  </si>
  <si>
    <t>3430/3600</t>
  </si>
  <si>
    <t>11400/11800/12200</t>
  </si>
  <si>
    <r>
      <rPr>
        <sz val="11"/>
        <color rgb="FF000000"/>
        <rFont val="楷体_GB2312"/>
        <charset val="134"/>
      </rPr>
      <t>重庆瑞驰汽车实业有限公司</t>
    </r>
  </si>
  <si>
    <r>
      <rPr>
        <sz val="11"/>
        <color rgb="FF000000"/>
        <rFont val="楷体_GB2312"/>
        <charset val="134"/>
      </rPr>
      <t>瑞驰牌</t>
    </r>
  </si>
  <si>
    <t>CRC1020DK2-BEV</t>
  </si>
  <si>
    <t>171(CLTC)</t>
  </si>
  <si>
    <r>
      <rPr>
        <sz val="11"/>
        <color rgb="FF000000"/>
        <rFont val="楷体_GB2312"/>
        <charset val="134"/>
      </rPr>
      <t>三元锂电池</t>
    </r>
  </si>
  <si>
    <t>CRC5020XXYDK2-BEV</t>
  </si>
  <si>
    <t>1140/1150</t>
  </si>
  <si>
    <r>
      <rPr>
        <sz val="11"/>
        <color rgb="FF000000"/>
        <rFont val="楷体_GB2312"/>
        <charset val="134"/>
      </rPr>
      <t>浙江新吉奥汽车有限公司</t>
    </r>
  </si>
  <si>
    <r>
      <rPr>
        <sz val="11"/>
        <color rgb="FF000000"/>
        <rFont val="楷体_GB2312"/>
        <charset val="134"/>
      </rPr>
      <t>吉奥牌</t>
    </r>
  </si>
  <si>
    <t>NGA5032XXYBEV1</t>
  </si>
  <si>
    <r>
      <rPr>
        <sz val="11"/>
        <color rgb="FF000000"/>
        <rFont val="楷体_GB2312"/>
        <charset val="134"/>
      </rPr>
      <t>磷酸铁锂动力电池</t>
    </r>
  </si>
  <si>
    <r>
      <rPr>
        <sz val="11"/>
        <color rgb="FF000000"/>
        <rFont val="楷体_GB2312"/>
        <charset val="134"/>
      </rPr>
      <t>广西玉柴新能源汽车有限公司</t>
    </r>
  </si>
  <si>
    <r>
      <rPr>
        <sz val="11"/>
        <color rgb="FF000000"/>
        <rFont val="楷体_GB2312"/>
        <charset val="134"/>
      </rPr>
      <t>玉柴牌</t>
    </r>
  </si>
  <si>
    <t>YCE5043CCYBEV</t>
  </si>
  <si>
    <t>0.270/0.285</t>
  </si>
  <si>
    <t>2560/2960/3010/3060/3110/3160</t>
  </si>
  <si>
    <t>3130/3200</t>
  </si>
  <si>
    <t>YCE5047XXYBEV</t>
  </si>
  <si>
    <t>2030/2070/2110/2130/2150/2170</t>
  </si>
  <si>
    <t>2850/2940/2980/3040/3080/3120</t>
  </si>
  <si>
    <r>
      <rPr>
        <sz val="11"/>
        <color rgb="FF000000"/>
        <rFont val="楷体_GB2312"/>
        <charset val="134"/>
      </rPr>
      <t>山东豪驰智能汽车有限公司</t>
    </r>
  </si>
  <si>
    <r>
      <rPr>
        <sz val="11"/>
        <color rgb="FF000000"/>
        <rFont val="楷体_GB2312"/>
        <charset val="134"/>
      </rPr>
      <t>橙仕牌</t>
    </r>
  </si>
  <si>
    <t>HDY5010XDWBEV01</t>
  </si>
  <si>
    <r>
      <rPr>
        <sz val="11"/>
        <color rgb="FF000000"/>
        <rFont val="楷体_GB2312"/>
        <charset val="134"/>
      </rPr>
      <t>纯电动流动服务车</t>
    </r>
  </si>
  <si>
    <t>865/855</t>
  </si>
  <si>
    <t>HDY5010XJCBEV01</t>
  </si>
  <si>
    <r>
      <rPr>
        <sz val="11"/>
        <color rgb="FF000000"/>
        <rFont val="楷体_GB2312"/>
        <charset val="134"/>
      </rPr>
      <t>纯电动检测车</t>
    </r>
  </si>
  <si>
    <t>1685/1810</t>
  </si>
  <si>
    <t>970/960</t>
  </si>
  <si>
    <t>HDY5020XYLBEV01</t>
  </si>
  <si>
    <r>
      <rPr>
        <sz val="11"/>
        <color rgb="FF000000"/>
        <rFont val="楷体_GB2312"/>
        <charset val="134"/>
      </rPr>
      <t>纯电动体检医疗车</t>
    </r>
  </si>
  <si>
    <t>1580/1690/1800</t>
  </si>
  <si>
    <t>2350/2510</t>
  </si>
  <si>
    <r>
      <rPr>
        <sz val="11"/>
        <color rgb="FF000000"/>
        <rFont val="楷体_GB2312"/>
        <charset val="134"/>
      </rPr>
      <t>青岛美锦新能源汽车制造有限公司</t>
    </r>
  </si>
  <si>
    <r>
      <rPr>
        <sz val="11"/>
        <color rgb="FF000000"/>
        <rFont val="楷体_GB2312"/>
        <charset val="134"/>
      </rPr>
      <t>美锦飞驰牌</t>
    </r>
  </si>
  <si>
    <t>QMJ6111BEVGA</t>
  </si>
  <si>
    <t>11600/11000</t>
  </si>
  <si>
    <t>QMJ6850BEVGA</t>
  </si>
  <si>
    <t>3185/3170/3000</t>
  </si>
  <si>
    <t>9050/8800/8300/7900</t>
  </si>
  <si>
    <r>
      <rPr>
        <sz val="11"/>
        <color rgb="FF000000"/>
        <rFont val="楷体_GB2312"/>
        <charset val="134"/>
      </rPr>
      <t>江西吉利新能源商用车有限公司</t>
    </r>
  </si>
  <si>
    <t>JGL5049XXYBEVM3</t>
  </si>
  <si>
    <t>0.261/0.290</t>
  </si>
  <si>
    <t>2980/3130</t>
  </si>
  <si>
    <t>3000/3150</t>
  </si>
  <si>
    <r>
      <rPr>
        <sz val="11"/>
        <color rgb="FF000000"/>
        <rFont val="楷体_GB2312"/>
        <charset val="134"/>
      </rPr>
      <t>北京福田欧辉新能源汽车有限公司</t>
    </r>
  </si>
  <si>
    <t>BJ6129EVCA-N1</t>
  </si>
  <si>
    <t>160.80/145.81</t>
  </si>
  <si>
    <t>3060/3100/3200/3250</t>
  </si>
  <si>
    <t>12650/12850</t>
  </si>
  <si>
    <r>
      <rPr>
        <sz val="11"/>
        <color rgb="FF000000"/>
        <rFont val="楷体_GB2312"/>
        <charset val="134"/>
      </rPr>
      <t>北京华林特装车有限公司</t>
    </r>
  </si>
  <si>
    <r>
      <rPr>
        <sz val="11"/>
        <color rgb="FF000000"/>
        <rFont val="楷体_GB2312"/>
        <charset val="134"/>
      </rPr>
      <t>华林牌</t>
    </r>
  </si>
  <si>
    <t>HLT5080XTYEV</t>
  </si>
  <si>
    <r>
      <rPr>
        <sz val="11"/>
        <rFont val="楷体_GB2312"/>
        <charset val="134"/>
      </rPr>
      <t>磷酸铁锂蓄电池</t>
    </r>
  </si>
  <si>
    <r>
      <rPr>
        <sz val="11"/>
        <color rgb="FF000000"/>
        <rFont val="楷体_GB2312"/>
        <charset val="134"/>
      </rPr>
      <t>北京环卫集团环卫装备有限公司</t>
    </r>
  </si>
  <si>
    <r>
      <rPr>
        <sz val="11"/>
        <color rgb="FF000000"/>
        <rFont val="楷体_GB2312"/>
        <charset val="134"/>
      </rPr>
      <t>亚洁牌</t>
    </r>
  </si>
  <si>
    <t>BQJ5180TSLBYDBEV</t>
  </si>
  <si>
    <r>
      <rPr>
        <sz val="11"/>
        <color rgb="FF000000"/>
        <rFont val="楷体_GB2312"/>
        <charset val="134"/>
      </rPr>
      <t>河北安鑫专用汽车制造有限公司</t>
    </r>
  </si>
  <si>
    <r>
      <rPr>
        <sz val="11"/>
        <color rgb="FF000000"/>
        <rFont val="楷体_GB2312"/>
        <charset val="134"/>
      </rPr>
      <t>盼科牌</t>
    </r>
  </si>
  <si>
    <t>AXH5181TXSLQBEV</t>
  </si>
  <si>
    <r>
      <rPr>
        <sz val="11"/>
        <color rgb="FF000000"/>
        <rFont val="楷体_GB2312"/>
        <charset val="134"/>
      </rPr>
      <t>铁岭陆平专用汽车有限责任公司</t>
    </r>
  </si>
  <si>
    <r>
      <rPr>
        <sz val="11"/>
        <color rgb="FF000000"/>
        <rFont val="楷体_GB2312"/>
        <charset val="134"/>
      </rPr>
      <t>陆平机器牌</t>
    </r>
  </si>
  <si>
    <t>LPC5070GQXBEV</t>
  </si>
  <si>
    <r>
      <rPr>
        <sz val="11"/>
        <color rgb="FF000000"/>
        <rFont val="楷体_GB2312"/>
        <charset val="134"/>
      </rPr>
      <t>纯电动下水道疏通清洗车</t>
    </r>
  </si>
  <si>
    <t>LPC5070XDYBEV</t>
  </si>
  <si>
    <r>
      <rPr>
        <sz val="11"/>
        <color rgb="FF000000"/>
        <rFont val="楷体_GB2312"/>
        <charset val="134"/>
      </rPr>
      <t>纯电动电源车</t>
    </r>
  </si>
  <si>
    <r>
      <rPr>
        <sz val="11"/>
        <color rgb="FF000000"/>
        <rFont val="楷体_GB2312"/>
        <charset val="134"/>
      </rPr>
      <t>上海神舟精宜汽车制造有限公司</t>
    </r>
  </si>
  <si>
    <r>
      <rPr>
        <sz val="11"/>
        <color rgb="FF000000"/>
        <rFont val="楷体_GB2312"/>
        <charset val="134"/>
      </rPr>
      <t>交大神舟牌</t>
    </r>
  </si>
  <si>
    <t>SSZ5180GQXBEV</t>
  </si>
  <si>
    <r>
      <rPr>
        <sz val="11"/>
        <rFont val="楷体_GB2312"/>
        <charset val="134"/>
      </rPr>
      <t>磷酸铁锂电池</t>
    </r>
  </si>
  <si>
    <t>7620/8500</t>
  </si>
  <si>
    <t>2900/2770</t>
  </si>
  <si>
    <t>8760/9220</t>
  </si>
  <si>
    <r>
      <rPr>
        <sz val="11"/>
        <color rgb="FF000000"/>
        <rFont val="楷体_GB2312"/>
        <charset val="134"/>
      </rPr>
      <t>无锡中车新能源汽车有限公司</t>
    </r>
  </si>
  <si>
    <t>TEG6105URBEV82</t>
  </si>
  <si>
    <t>10500/10480</t>
  </si>
  <si>
    <t>2500/2540</t>
  </si>
  <si>
    <t>3380/3320</t>
  </si>
  <si>
    <t>11100/10800</t>
  </si>
  <si>
    <r>
      <rPr>
        <sz val="11"/>
        <color rgb="FF000000"/>
        <rFont val="楷体_GB2312"/>
        <charset val="134"/>
      </rPr>
      <t>航天晨光股份有限公司</t>
    </r>
  </si>
  <si>
    <r>
      <rPr>
        <sz val="11"/>
        <color rgb="FF000000"/>
        <rFont val="楷体_GB2312"/>
        <charset val="134"/>
      </rPr>
      <t>三力牌</t>
    </r>
  </si>
  <si>
    <t>CGJ5087ZZZSHBEV</t>
  </si>
  <si>
    <r>
      <rPr>
        <sz val="11"/>
        <color rgb="FF000000"/>
        <rFont val="楷体_GB2312"/>
        <charset val="134"/>
      </rPr>
      <t>纯电动自装卸式垃圾车</t>
    </r>
  </si>
  <si>
    <t>CGJ5180TCADFBEV</t>
  </si>
  <si>
    <r>
      <rPr>
        <sz val="11"/>
        <color rgb="FF000000"/>
        <rFont val="楷体_GB2312"/>
        <charset val="134"/>
      </rPr>
      <t>扬州三源机械有限公司</t>
    </r>
  </si>
  <si>
    <r>
      <rPr>
        <sz val="11"/>
        <color rgb="FF000000"/>
        <rFont val="楷体_GB2312"/>
        <charset val="134"/>
      </rPr>
      <t>三联牌</t>
    </r>
  </si>
  <si>
    <t>YSY5080ZZZBEV</t>
  </si>
  <si>
    <r>
      <rPr>
        <sz val="11"/>
        <color rgb="FF000000"/>
        <rFont val="楷体_GB2312"/>
        <charset val="134"/>
      </rPr>
      <t>徐州徐工施维英机械有限公司</t>
    </r>
  </si>
  <si>
    <t>XZS5318GJB7DEV4</t>
  </si>
  <si>
    <t>XZS5318GJB7DEV5</t>
  </si>
  <si>
    <r>
      <rPr>
        <sz val="11"/>
        <color rgb="FF000000"/>
        <rFont val="楷体_GB2312"/>
        <charset val="134"/>
      </rPr>
      <t>徐州徐工环境技术有限公司</t>
    </r>
  </si>
  <si>
    <t>XGH5081TSLDBEV</t>
  </si>
  <si>
    <r>
      <rPr>
        <sz val="11"/>
        <color rgb="FF000000"/>
        <rFont val="Arial"/>
        <charset val="134"/>
      </rPr>
      <t>L302H02:158.24</t>
    </r>
    <r>
      <rPr>
        <sz val="11"/>
        <color rgb="FF000000"/>
        <rFont val="楷体_GB2312"/>
        <charset val="134"/>
      </rPr>
      <t>和</t>
    </r>
    <r>
      <rPr>
        <sz val="11"/>
        <color rgb="FF000000"/>
        <rFont val="Arial"/>
        <charset val="134"/>
      </rPr>
      <t>L302C01:161.27</t>
    </r>
  </si>
  <si>
    <t>XGH5081TXSDBEV</t>
  </si>
  <si>
    <t>XGH5100TSLYBEV</t>
  </si>
  <si>
    <t>XGH5100ZZZYBEV</t>
  </si>
  <si>
    <t>XGH5101ZYSYBEV</t>
  </si>
  <si>
    <t>XGH5180GQXZBEV</t>
  </si>
  <si>
    <t>8220/8760/9230</t>
  </si>
  <si>
    <t>XGH5180TDYLBEV</t>
  </si>
  <si>
    <r>
      <rPr>
        <sz val="11"/>
        <color rgb="FF000000"/>
        <rFont val="楷体_GB2312"/>
        <charset val="134"/>
      </rPr>
      <t>纯电动多功能抑尘车</t>
    </r>
  </si>
  <si>
    <t>10950/10580/10425/10500</t>
  </si>
  <si>
    <t>3700/3410/3460/3540</t>
  </si>
  <si>
    <t>11600/11150/11000/11240</t>
  </si>
  <si>
    <t>XGH5180TSLLBEV</t>
  </si>
  <si>
    <t>XGH5180ZYSDBEV</t>
  </si>
  <si>
    <t>0.180/0.190/0.180</t>
  </si>
  <si>
    <t>8625/8515/8355</t>
  </si>
  <si>
    <t>10550/10910/10720</t>
  </si>
  <si>
    <t>XGH5180ZYSDBEVG</t>
  </si>
  <si>
    <t>XGH5180ZYSLBEVG</t>
  </si>
  <si>
    <t>XGH5181TDYDBEV</t>
  </si>
  <si>
    <t>XGH5181TSLYBEV</t>
  </si>
  <si>
    <t>XGH5181TXSLBEV</t>
  </si>
  <si>
    <t>XGH5181TXSYBEV</t>
  </si>
  <si>
    <r>
      <rPr>
        <sz val="11"/>
        <color rgb="FF000000"/>
        <rFont val="楷体_GB2312"/>
        <charset val="134"/>
      </rPr>
      <t>中科尚昇新能源汽车有限公司</t>
    </r>
  </si>
  <si>
    <r>
      <rPr>
        <sz val="11"/>
        <color rgb="FF000000"/>
        <rFont val="楷体_GB2312"/>
        <charset val="134"/>
      </rPr>
      <t>中科尚昇牌</t>
    </r>
  </si>
  <si>
    <t>ZKS5080ZZZJEV</t>
  </si>
  <si>
    <t>ZKS5180TXSJEV</t>
  </si>
  <si>
    <t>L302H02:158.24/L302C01:161.27</t>
  </si>
  <si>
    <r>
      <rPr>
        <sz val="11"/>
        <color rgb="FF000000"/>
        <rFont val="楷体_GB2312"/>
        <charset val="134"/>
      </rPr>
      <t>中汽商用汽车有限公司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杭州</t>
    </r>
    <r>
      <rPr>
        <sz val="11"/>
        <color rgb="FF000000"/>
        <rFont val="Arial"/>
        <charset val="134"/>
      </rPr>
      <t>)</t>
    </r>
  </si>
  <si>
    <r>
      <rPr>
        <sz val="11"/>
        <color rgb="FF000000"/>
        <rFont val="楷体_GB2312"/>
        <charset val="134"/>
      </rPr>
      <t>中汽牌</t>
    </r>
  </si>
  <si>
    <t>ZQZ5090TCABEVDB</t>
  </si>
  <si>
    <t>156.73/155.63</t>
  </si>
  <si>
    <t>2900/2650</t>
  </si>
  <si>
    <r>
      <rPr>
        <sz val="11"/>
        <color rgb="FF000000"/>
        <rFont val="楷体_GB2312"/>
        <charset val="134"/>
      </rPr>
      <t>福龙马集团股份有限公司</t>
    </r>
  </si>
  <si>
    <r>
      <rPr>
        <sz val="11"/>
        <color rgb="FF000000"/>
        <rFont val="楷体_GB2312"/>
        <charset val="134"/>
      </rPr>
      <t>福龙马牌</t>
    </r>
  </si>
  <si>
    <t>FLM5040TYHFSBEV</t>
  </si>
  <si>
    <r>
      <rPr>
        <sz val="11"/>
        <color rgb="FF000000"/>
        <rFont val="楷体_GB2312"/>
        <charset val="134"/>
      </rPr>
      <t>纯电动路面养护车</t>
    </r>
  </si>
  <si>
    <t>FLM5140TCASZBEV</t>
  </si>
  <si>
    <t>8200/8050/7900/8500/8350</t>
  </si>
  <si>
    <t>FLM5181TDYDFBEV</t>
  </si>
  <si>
    <t>9650/8760</t>
  </si>
  <si>
    <t>3900/3400</t>
  </si>
  <si>
    <t>12350/10970</t>
  </si>
  <si>
    <r>
      <rPr>
        <sz val="11"/>
        <color rgb="FF000000"/>
        <rFont val="楷体_GB2312"/>
        <charset val="134"/>
      </rPr>
      <t>江西凯马百路佳客车有限公司</t>
    </r>
  </si>
  <si>
    <r>
      <rPr>
        <sz val="11"/>
        <color rgb="FF000000"/>
        <rFont val="楷体_GB2312"/>
        <charset val="134"/>
      </rPr>
      <t>江西牌</t>
    </r>
  </si>
  <si>
    <t>JXK6112BEV</t>
  </si>
  <si>
    <r>
      <rPr>
        <sz val="11"/>
        <color rgb="FF000000"/>
        <rFont val="楷体_GB2312"/>
        <charset val="134"/>
      </rPr>
      <t>中国重汽集团济南专用车有限公司</t>
    </r>
  </si>
  <si>
    <r>
      <rPr>
        <sz val="11"/>
        <color rgb="FF000000"/>
        <rFont val="楷体_GB2312"/>
        <charset val="134"/>
      </rPr>
      <t>绿叶牌</t>
    </r>
  </si>
  <si>
    <t>JYJ5186TXSEV</t>
  </si>
  <si>
    <r>
      <rPr>
        <sz val="11"/>
        <color rgb="FF000000"/>
        <rFont val="楷体_GB2312"/>
        <charset val="134"/>
      </rPr>
      <t>烟台海德专用汽车有限公司</t>
    </r>
  </si>
  <si>
    <r>
      <rPr>
        <sz val="11"/>
        <color rgb="FF000000"/>
        <rFont val="楷体_GB2312"/>
        <charset val="134"/>
      </rPr>
      <t>海德牌</t>
    </r>
  </si>
  <si>
    <t>CHD5041TYHDFBEV</t>
  </si>
  <si>
    <t>2140/2550</t>
  </si>
  <si>
    <t>CHD5120TXSSQBEV</t>
  </si>
  <si>
    <t>CHD5120ZYSSQBEV</t>
  </si>
  <si>
    <t>0.153/0.144/0.156/0.162</t>
  </si>
  <si>
    <t>6840/6815/6555/6655</t>
  </si>
  <si>
    <t>6890/6570/6980/7170</t>
  </si>
  <si>
    <t>CHD5122ZXXSQBEV</t>
  </si>
  <si>
    <t>0.170/0.160</t>
  </si>
  <si>
    <t>2365/2420/2500</t>
  </si>
  <si>
    <t>2700/2750/2800</t>
  </si>
  <si>
    <t>6780/6420</t>
  </si>
  <si>
    <t>CHD5181GQXSQBEV</t>
  </si>
  <si>
    <t>9720/9660/9110/8630</t>
  </si>
  <si>
    <t>8900/8550</t>
  </si>
  <si>
    <t>CHD5181ZYSDFBEV</t>
  </si>
  <si>
    <t>0.172/0.167/0.161</t>
  </si>
  <si>
    <t>10200/9950/9650</t>
  </si>
  <si>
    <r>
      <rPr>
        <sz val="11"/>
        <color rgb="FF000000"/>
        <rFont val="楷体_GB2312"/>
        <charset val="134"/>
      </rPr>
      <t>郑州宇通重工有限公司</t>
    </r>
  </si>
  <si>
    <t>YTZ5041TYHD0BEV</t>
  </si>
  <si>
    <t>5290/4830</t>
  </si>
  <si>
    <t>2330/2390/2445</t>
  </si>
  <si>
    <t>3060/2980</t>
  </si>
  <si>
    <r>
      <rPr>
        <sz val="11"/>
        <color rgb="FF000000"/>
        <rFont val="楷体_GB2312"/>
        <charset val="134"/>
      </rPr>
      <t>郑州比克新能源汽车有限公司</t>
    </r>
  </si>
  <si>
    <r>
      <rPr>
        <sz val="11"/>
        <color rgb="FF000000"/>
        <rFont val="楷体_GB2312"/>
        <charset val="134"/>
      </rPr>
      <t>比克牌</t>
    </r>
  </si>
  <si>
    <t>BAK5311ZLJBEV1</t>
  </si>
  <si>
    <t>0.134/0.139/0.145</t>
  </si>
  <si>
    <t>3150/3250/3350/3450/3550</t>
  </si>
  <si>
    <t>13500/14100/14840</t>
  </si>
  <si>
    <t>BAK5312ZLJBEV</t>
  </si>
  <si>
    <t>0.110/0.122</t>
  </si>
  <si>
    <t>9410/9710/9760</t>
  </si>
  <si>
    <t>3850/3420</t>
  </si>
  <si>
    <t>16500/17900</t>
  </si>
  <si>
    <r>
      <rPr>
        <sz val="11"/>
        <color rgb="FF000000"/>
        <rFont val="楷体_GB2312"/>
        <charset val="134"/>
      </rPr>
      <t>洛阳广通汽车有限公司</t>
    </r>
  </si>
  <si>
    <r>
      <rPr>
        <sz val="11"/>
        <color rgb="FF000000"/>
        <rFont val="楷体_GB2312"/>
        <charset val="134"/>
      </rPr>
      <t>广通牌</t>
    </r>
  </si>
  <si>
    <t>LGQ5181TXSBEV1</t>
  </si>
  <si>
    <t>12600/12300</t>
  </si>
  <si>
    <r>
      <rPr>
        <sz val="11"/>
        <color rgb="FF000000"/>
        <rFont val="楷体_GB2312"/>
        <charset val="134"/>
      </rPr>
      <t>武汉市汉福专用车有限公司</t>
    </r>
  </si>
  <si>
    <r>
      <rPr>
        <sz val="11"/>
        <color rgb="FF000000"/>
        <rFont val="楷体_GB2312"/>
        <charset val="134"/>
      </rPr>
      <t>金银湖牌</t>
    </r>
  </si>
  <si>
    <t>WFA5042TYHBEV</t>
  </si>
  <si>
    <t>5240/5590</t>
  </si>
  <si>
    <r>
      <rPr>
        <sz val="11"/>
        <color rgb="FF000000"/>
        <rFont val="楷体_GB2312"/>
        <charset val="134"/>
      </rPr>
      <t>楚胜汽车集团有限公司</t>
    </r>
  </si>
  <si>
    <r>
      <rPr>
        <sz val="11"/>
        <color rgb="FF000000"/>
        <rFont val="楷体_GB2312"/>
        <charset val="134"/>
      </rPr>
      <t>楚胜牌</t>
    </r>
  </si>
  <si>
    <t>CSC5080TCAEHBEV</t>
  </si>
  <si>
    <t>5850/6000</t>
  </si>
  <si>
    <t>CSC5080TCAJH6BEV</t>
  </si>
  <si>
    <t>6250/5950</t>
  </si>
  <si>
    <t>CSC5180TXSEHBEV</t>
  </si>
  <si>
    <r>
      <rPr>
        <sz val="11"/>
        <color rgb="FF000000"/>
        <rFont val="Arial"/>
        <charset val="134"/>
      </rPr>
      <t>405(</t>
    </r>
    <r>
      <rPr>
        <sz val="11"/>
        <color rgb="FF000000"/>
        <rFont val="楷体_GB2312"/>
        <charset val="134"/>
      </rPr>
      <t>对应</t>
    </r>
    <r>
      <rPr>
        <sz val="11"/>
        <color rgb="FF000000"/>
        <rFont val="Arial"/>
        <charset val="134"/>
      </rPr>
      <t>TZ370XS-LKM1103</t>
    </r>
    <r>
      <rPr>
        <sz val="11"/>
        <color rgb="FF000000"/>
        <rFont val="楷体_GB2312"/>
        <charset val="134"/>
      </rPr>
      <t>驱动电机和</t>
    </r>
    <r>
      <rPr>
        <sz val="11"/>
        <color rgb="FF000000"/>
        <rFont val="Arial"/>
        <charset val="134"/>
      </rPr>
      <t>281.92</t>
    </r>
    <r>
      <rPr>
        <sz val="11"/>
        <color rgb="FF000000"/>
        <rFont val="楷体_GB2312"/>
        <charset val="134"/>
      </rPr>
      <t>电量</t>
    </r>
    <r>
      <rPr>
        <sz val="11"/>
        <color rgb="FF000000"/>
        <rFont val="Arial"/>
        <charset val="134"/>
      </rPr>
      <t>)</t>
    </r>
  </si>
  <si>
    <t>8980/8950</t>
  </si>
  <si>
    <r>
      <rPr>
        <sz val="11"/>
        <color rgb="FF000000"/>
        <rFont val="楷体_GB2312"/>
        <charset val="134"/>
      </rPr>
      <t>徐工湖北环保科技股份有限公司</t>
    </r>
  </si>
  <si>
    <t>DXA5040TYHYBEV</t>
  </si>
  <si>
    <t>DXA5070XTYLBEV</t>
  </si>
  <si>
    <t>DXA5100GQXDBEV</t>
  </si>
  <si>
    <t>DXA5181GPSLBEV</t>
  </si>
  <si>
    <r>
      <rPr>
        <sz val="11"/>
        <color rgb="FF000000"/>
        <rFont val="楷体_GB2312"/>
        <charset val="134"/>
      </rPr>
      <t>纯电动绿化喷洒车</t>
    </r>
  </si>
  <si>
    <t>9130/8630</t>
  </si>
  <si>
    <t>2960/3010</t>
  </si>
  <si>
    <t>DXA5182GQXDBEV</t>
  </si>
  <si>
    <r>
      <rPr>
        <sz val="11"/>
        <color rgb="FF000000"/>
        <rFont val="楷体_GB2312"/>
        <charset val="134"/>
      </rPr>
      <t>长沙中联重科环境产业有限公司</t>
    </r>
  </si>
  <si>
    <r>
      <rPr>
        <sz val="11"/>
        <color rgb="FF000000"/>
        <rFont val="楷体_GB2312"/>
        <charset val="134"/>
      </rPr>
      <t>中联牌</t>
    </r>
  </si>
  <si>
    <t>ZBH5080XTYSHBEV</t>
  </si>
  <si>
    <t>ZBH5102GQXBJBEV</t>
  </si>
  <si>
    <t>6297/7192</t>
  </si>
  <si>
    <t>ZBH5180TXSBJBEV</t>
  </si>
  <si>
    <t>ZBH5180TXSDFABEV</t>
  </si>
  <si>
    <r>
      <rPr>
        <sz val="11"/>
        <color rgb="FF000000"/>
        <rFont val="Arial"/>
        <charset val="134"/>
      </rPr>
      <t>365(</t>
    </r>
    <r>
      <rPr>
        <sz val="11"/>
        <color rgb="FF000000"/>
        <rFont val="楷体_GB2312"/>
        <charset val="134"/>
      </rPr>
      <t>对应</t>
    </r>
    <r>
      <rPr>
        <sz val="11"/>
        <color rgb="FF000000"/>
        <rFont val="Arial"/>
        <charset val="134"/>
      </rPr>
      <t>TZ370XS-LKM1101</t>
    </r>
    <r>
      <rPr>
        <sz val="11"/>
        <color rgb="FF000000"/>
        <rFont val="楷体_GB2312"/>
        <charset val="134"/>
      </rPr>
      <t>驱动电机</t>
    </r>
    <r>
      <rPr>
        <sz val="11"/>
        <color rgb="FF000000"/>
        <rFont val="Arial"/>
        <charset val="134"/>
      </rPr>
      <t>)</t>
    </r>
  </si>
  <si>
    <t>8800/8770</t>
  </si>
  <si>
    <t>ZBH5252GQXDNBEV</t>
  </si>
  <si>
    <r>
      <rPr>
        <sz val="11"/>
        <color rgb="FF000000"/>
        <rFont val="楷体_GB2312"/>
        <charset val="134"/>
      </rPr>
      <t>广州市环境卫生机械设备厂有限公司</t>
    </r>
  </si>
  <si>
    <r>
      <rPr>
        <sz val="11"/>
        <color rgb="FF000000"/>
        <rFont val="楷体_GB2312"/>
        <charset val="134"/>
      </rPr>
      <t>广环牌</t>
    </r>
  </si>
  <si>
    <t>GH5180ZLJEQBEV</t>
  </si>
  <si>
    <t>0.154/0.159</t>
  </si>
  <si>
    <t>9030/9330</t>
  </si>
  <si>
    <r>
      <rPr>
        <sz val="11"/>
        <color rgb="FF000000"/>
        <rFont val="楷体_GB2312"/>
        <charset val="134"/>
      </rPr>
      <t>四川川宏机械有限公司</t>
    </r>
  </si>
  <si>
    <r>
      <rPr>
        <sz val="11"/>
        <color rgb="FF000000"/>
        <rFont val="楷体_GB2312"/>
        <charset val="134"/>
      </rPr>
      <t>勤宏牌</t>
    </r>
  </si>
  <si>
    <t>SQH5313ZLJBEV</t>
  </si>
  <si>
    <t>0.138/0.141/0.146/0.153/0.159</t>
  </si>
  <si>
    <t>157.57/160.26</t>
  </si>
  <si>
    <t>9230/9300/9400</t>
  </si>
  <si>
    <t>3420/3500/3600</t>
  </si>
  <si>
    <t>17750/18000/18500/19000/19500</t>
  </si>
  <si>
    <t>SQH5316ZLJBEV</t>
  </si>
  <si>
    <r>
      <rPr>
        <sz val="11"/>
        <color rgb="FF000000"/>
        <rFont val="Arial"/>
        <charset val="134"/>
      </rPr>
      <t>0.159</t>
    </r>
    <r>
      <rPr>
        <sz val="11"/>
        <color rgb="FF000000"/>
        <rFont val="楷体_GB2312"/>
        <charset val="134"/>
      </rPr>
      <t>，</t>
    </r>
    <r>
      <rPr>
        <sz val="11"/>
        <color rgb="FF000000"/>
        <rFont val="Arial"/>
        <charset val="134"/>
      </rPr>
      <t>0.165</t>
    </r>
    <r>
      <rPr>
        <sz val="11"/>
        <color rgb="FF000000"/>
        <rFont val="楷体_GB2312"/>
        <charset val="134"/>
      </rPr>
      <t>，</t>
    </r>
    <r>
      <rPr>
        <sz val="11"/>
        <color rgb="FF000000"/>
        <rFont val="Arial"/>
        <charset val="134"/>
      </rPr>
      <t>0.171</t>
    </r>
    <r>
      <rPr>
        <sz val="11"/>
        <color rgb="FF000000"/>
        <rFont val="楷体_GB2312"/>
        <charset val="134"/>
      </rPr>
      <t>，</t>
    </r>
    <r>
      <rPr>
        <sz val="11"/>
        <color rgb="FF000000"/>
        <rFont val="Arial"/>
        <charset val="134"/>
      </rPr>
      <t>0.181</t>
    </r>
  </si>
  <si>
    <t>L228H01:157.57/L228C01:160.26</t>
  </si>
  <si>
    <t>9650/9750/9850/9950</t>
  </si>
  <si>
    <t>3400/3450/3600</t>
  </si>
  <si>
    <t>17000/17500/18000/18700</t>
  </si>
  <si>
    <t>SQH5316ZLJBEVH</t>
  </si>
  <si>
    <t>0.144/0.149/0.154/0.160</t>
  </si>
  <si>
    <r>
      <rPr>
        <sz val="11"/>
        <color rgb="FF000000"/>
        <rFont val="楷体_GB2312"/>
        <charset val="134"/>
      </rPr>
      <t>成都青特特种汽车有限公司</t>
    </r>
  </si>
  <si>
    <r>
      <rPr>
        <sz val="11"/>
        <color rgb="FF000000"/>
        <rFont val="楷体_GB2312"/>
        <charset val="134"/>
      </rPr>
      <t>青特牌</t>
    </r>
  </si>
  <si>
    <t>CQT5310ZLJ56EV</t>
  </si>
  <si>
    <t>0.177/0.160/0.154</t>
  </si>
  <si>
    <t>9550/9650/9850/10050</t>
  </si>
  <si>
    <t>3560/3400/3600</t>
  </si>
  <si>
    <t>19600/18440/17900</t>
  </si>
  <si>
    <r>
      <rPr>
        <sz val="11"/>
        <color rgb="FF000000"/>
        <rFont val="楷体_GB2312"/>
        <charset val="134"/>
      </rPr>
      <t>今创城投（成都）环境工程有限公司</t>
    </r>
  </si>
  <si>
    <r>
      <rPr>
        <sz val="11"/>
        <color rgb="FF000000"/>
        <rFont val="楷体_GB2312"/>
        <charset val="134"/>
      </rPr>
      <t>今创嘉蓝牌</t>
    </r>
  </si>
  <si>
    <t>KTE5311ZLJHNBEV</t>
  </si>
  <si>
    <t>0.171/0.185/0.196</t>
  </si>
  <si>
    <t>9600/9700/9800</t>
  </si>
  <si>
    <t>3350/3400</t>
  </si>
  <si>
    <t>18000/19000/19700</t>
  </si>
  <si>
    <r>
      <rPr>
        <sz val="11"/>
        <color rgb="FF000000"/>
        <rFont val="楷体_GB2312"/>
        <charset val="134"/>
      </rPr>
      <t>洛阳中集凌宇汽车有限公司</t>
    </r>
  </si>
  <si>
    <r>
      <rPr>
        <sz val="11"/>
        <color rgb="FF000000"/>
        <rFont val="楷体_GB2312"/>
        <charset val="134"/>
      </rPr>
      <t>凌宇牌</t>
    </r>
  </si>
  <si>
    <t>CLY5314GJB30BEV</t>
  </si>
  <si>
    <t>CLY5317GJB30BEV1</t>
  </si>
  <si>
    <r>
      <rPr>
        <sz val="10.5"/>
        <rFont val="楷体_GB2312"/>
        <charset val="134"/>
      </rPr>
      <t>中国第一汽车集团有限公司</t>
    </r>
  </si>
  <si>
    <r>
      <rPr>
        <sz val="10.5"/>
        <rFont val="楷体_GB2312"/>
        <charset val="134"/>
      </rPr>
      <t>红旗牌</t>
    </r>
  </si>
  <si>
    <r>
      <rPr>
        <sz val="10.5"/>
        <rFont val="Arial"/>
        <charset val="134"/>
      </rPr>
      <t>CA7000H0EVE</t>
    </r>
  </si>
  <si>
    <r>
      <rPr>
        <sz val="10.5"/>
        <rFont val="楷体_GB2312"/>
        <charset val="134"/>
      </rPr>
      <t>纯电动轿车</t>
    </r>
  </si>
  <si>
    <r>
      <rPr>
        <sz val="11"/>
        <color theme="1"/>
        <rFont val="楷体_GB2312"/>
        <charset val="134"/>
      </rPr>
      <t>三元锂离子蓄电池</t>
    </r>
  </si>
  <si>
    <r>
      <rPr>
        <sz val="10.5"/>
        <rFont val="楷体_GB2312"/>
        <charset val="134"/>
      </rPr>
      <t>一汽</t>
    </r>
    <r>
      <rPr>
        <sz val="10.5"/>
        <rFont val="Arial"/>
        <charset val="134"/>
      </rPr>
      <t>-</t>
    </r>
    <r>
      <rPr>
        <sz val="10.5"/>
        <rFont val="楷体_GB2312"/>
        <charset val="134"/>
      </rPr>
      <t>大众汽车有限公司</t>
    </r>
  </si>
  <si>
    <r>
      <rPr>
        <sz val="10.5"/>
        <rFont val="楷体_GB2312"/>
        <charset val="134"/>
      </rPr>
      <t>大众牌</t>
    </r>
  </si>
  <si>
    <r>
      <rPr>
        <sz val="10.5"/>
        <rFont val="Arial"/>
        <charset val="134"/>
      </rPr>
      <t>FV6465BCBBEV</t>
    </r>
  </si>
  <si>
    <r>
      <rPr>
        <sz val="10.5"/>
        <rFont val="楷体_GB2312"/>
        <charset val="134"/>
      </rPr>
      <t>纯电动多用途乘用车</t>
    </r>
  </si>
  <si>
    <t>560(CLTC)</t>
  </si>
  <si>
    <r>
      <rPr>
        <sz val="11"/>
        <color theme="1"/>
        <rFont val="楷体_GB2312"/>
        <charset val="134"/>
      </rPr>
      <t>镍钴锰三元锂蓄电池</t>
    </r>
  </si>
  <si>
    <r>
      <rPr>
        <sz val="10.5"/>
        <rFont val="Arial"/>
        <charset val="134"/>
      </rPr>
      <t>FV6498BCBBEV</t>
    </r>
  </si>
  <si>
    <r>
      <rPr>
        <sz val="10.5"/>
        <rFont val="Arial"/>
        <charset val="134"/>
      </rPr>
      <t>FV7147FADEBHEV</t>
    </r>
  </si>
  <si>
    <r>
      <rPr>
        <sz val="10.5"/>
        <rFont val="楷体_GB2312"/>
        <charset val="134"/>
      </rPr>
      <t>插电式混合动力轿车</t>
    </r>
  </si>
  <si>
    <r>
      <rPr>
        <sz val="10.5"/>
        <rFont val="楷体_GB2312"/>
        <charset val="134"/>
      </rPr>
      <t xml:space="preserve">奥迪
</t>
    </r>
    <r>
      <rPr>
        <sz val="10.5"/>
        <rFont val="Arial"/>
        <charset val="134"/>
      </rPr>
      <t>(AUDI)</t>
    </r>
    <r>
      <rPr>
        <sz val="10.5"/>
        <rFont val="楷体_GB2312"/>
        <charset val="134"/>
      </rPr>
      <t>牌</t>
    </r>
  </si>
  <si>
    <r>
      <rPr>
        <sz val="10.5"/>
        <rFont val="Arial"/>
        <charset val="134"/>
      </rPr>
      <t>FV6469ABABEV</t>
    </r>
  </si>
  <si>
    <r>
      <rPr>
        <sz val="10.5"/>
        <rFont val="楷体_GB2312"/>
        <charset val="134"/>
      </rPr>
      <t>东风汽车股份有限公司</t>
    </r>
  </si>
  <si>
    <r>
      <rPr>
        <sz val="10.5"/>
        <rFont val="楷体_GB2312"/>
        <charset val="134"/>
      </rPr>
      <t>东风牌</t>
    </r>
  </si>
  <si>
    <r>
      <rPr>
        <sz val="10.5"/>
        <rFont val="Arial"/>
        <charset val="134"/>
      </rPr>
      <t>DFA1040EBEV4</t>
    </r>
  </si>
  <si>
    <r>
      <rPr>
        <sz val="10.5"/>
        <rFont val="楷体_GB2312"/>
        <charset val="134"/>
      </rPr>
      <t>纯电动载货汽车</t>
    </r>
  </si>
  <si>
    <t>0.241/0.255</t>
  </si>
  <si>
    <t>153.18/153.84</t>
  </si>
  <si>
    <r>
      <rPr>
        <sz val="11"/>
        <color theme="1"/>
        <rFont val="楷体_GB2312"/>
        <charset val="134"/>
      </rPr>
      <t>磷酸铁锂蓄电池</t>
    </r>
  </si>
  <si>
    <t>2900/2990</t>
  </si>
  <si>
    <r>
      <rPr>
        <sz val="10.5"/>
        <rFont val="楷体_GB2312"/>
        <charset val="134"/>
      </rPr>
      <t>东风商用车有限公司</t>
    </r>
  </si>
  <si>
    <r>
      <rPr>
        <sz val="10.5"/>
        <rFont val="Arial"/>
        <charset val="134"/>
      </rPr>
      <t>DFH3310ASEV2</t>
    </r>
  </si>
  <si>
    <r>
      <rPr>
        <sz val="10.5"/>
        <rFont val="楷体_GB2312"/>
        <charset val="134"/>
      </rPr>
      <t>换电式纯电动自卸汽车</t>
    </r>
  </si>
  <si>
    <t>0.136/0.142</t>
  </si>
  <si>
    <t>9925/10125/10425/10525/10725/10925</t>
  </si>
  <si>
    <t>3600/3700/3900/4000</t>
  </si>
  <si>
    <t>18500/19000</t>
  </si>
  <si>
    <r>
      <rPr>
        <sz val="10.5"/>
        <rFont val="Arial"/>
        <charset val="134"/>
      </rPr>
      <t>DFH3310ASEV3</t>
    </r>
  </si>
  <si>
    <t>0.140/0.150/0.170</t>
  </si>
  <si>
    <r>
      <rPr>
        <sz val="11"/>
        <color theme="1"/>
        <rFont val="楷体_GB2312"/>
        <charset val="134"/>
      </rPr>
      <t>磷酸铁锂电池</t>
    </r>
  </si>
  <si>
    <t>9825/9925/10125/10425/10525/10725/10925</t>
  </si>
  <si>
    <t>3700/3750/3900/4000</t>
  </si>
  <si>
    <t>18700/19400/20200</t>
  </si>
  <si>
    <r>
      <rPr>
        <sz val="10.5"/>
        <rFont val="Arial"/>
        <charset val="134"/>
      </rPr>
      <t>DFH3310ASEV4</t>
    </r>
  </si>
  <si>
    <t>0.180/0.200/0.230</t>
  </si>
  <si>
    <t>10725/10925/11125/11525/11725</t>
  </si>
  <si>
    <t>3550/3600/3900/4000</t>
  </si>
  <si>
    <t>21600/22600/23600</t>
  </si>
  <si>
    <r>
      <rPr>
        <sz val="10.5"/>
        <rFont val="Arial"/>
        <charset val="134"/>
      </rPr>
      <t>DFH4250DBEV5</t>
    </r>
  </si>
  <si>
    <r>
      <rPr>
        <sz val="10.5"/>
        <rFont val="楷体_GB2312"/>
        <charset val="134"/>
      </rPr>
      <t>纯电动半挂牵引车</t>
    </r>
  </si>
  <si>
    <t>3150/3200/3720</t>
  </si>
  <si>
    <r>
      <rPr>
        <sz val="10.5"/>
        <rFont val="Arial"/>
        <charset val="134"/>
      </rPr>
      <t>DFH4250DSEV1</t>
    </r>
  </si>
  <si>
    <r>
      <rPr>
        <sz val="10.5"/>
        <rFont val="楷体_GB2312"/>
        <charset val="134"/>
      </rPr>
      <t>换电式纯电动半挂牵引车</t>
    </r>
  </si>
  <si>
    <t>3450/3720</t>
  </si>
  <si>
    <r>
      <rPr>
        <sz val="10.5"/>
        <rFont val="楷体_GB2312"/>
        <charset val="134"/>
      </rPr>
      <t>东风特种汽车有限公司</t>
    </r>
  </si>
  <si>
    <r>
      <rPr>
        <sz val="10.5"/>
        <rFont val="Arial"/>
        <charset val="134"/>
      </rPr>
      <t>EQ6690CTBEV</t>
    </r>
  </si>
  <si>
    <r>
      <rPr>
        <sz val="10.5"/>
        <rFont val="楷体_GB2312"/>
        <charset val="134"/>
      </rPr>
      <t>纯电动城市客车</t>
    </r>
  </si>
  <si>
    <t>2940/2985/3060</t>
  </si>
  <si>
    <r>
      <rPr>
        <sz val="10.5"/>
        <rFont val="楷体_GB2312"/>
        <charset val="134"/>
      </rPr>
      <t>东风汽车有限公司</t>
    </r>
  </si>
  <si>
    <r>
      <rPr>
        <sz val="10.5"/>
        <rFont val="楷体_GB2312"/>
        <charset val="134"/>
      </rPr>
      <t>启辰牌</t>
    </r>
  </si>
  <si>
    <r>
      <rPr>
        <sz val="10.5"/>
        <rFont val="Arial"/>
        <charset val="134"/>
      </rPr>
      <t>DFL7000NA67BEV</t>
    </r>
  </si>
  <si>
    <r>
      <rPr>
        <sz val="11"/>
        <color theme="1"/>
        <rFont val="楷体_GB2312"/>
        <charset val="134"/>
      </rPr>
      <t>磷酸铁锂离子电池</t>
    </r>
  </si>
  <si>
    <r>
      <rPr>
        <sz val="10.5"/>
        <rFont val="楷体_GB2312"/>
        <charset val="134"/>
      </rPr>
      <t>上汽大众汽车有限公司</t>
    </r>
  </si>
  <si>
    <r>
      <rPr>
        <sz val="10.5"/>
        <rFont val="楷体_GB2312"/>
        <charset val="134"/>
      </rPr>
      <t xml:space="preserve">大众汽车
</t>
    </r>
    <r>
      <rPr>
        <sz val="10.5"/>
        <rFont val="Arial"/>
        <charset val="134"/>
      </rPr>
      <t>(VOLKSWA GEN)</t>
    </r>
    <r>
      <rPr>
        <sz val="10.5"/>
        <rFont val="楷体_GB2312"/>
        <charset val="134"/>
      </rPr>
      <t>牌</t>
    </r>
  </si>
  <si>
    <r>
      <rPr>
        <sz val="10.5"/>
        <rFont val="Arial"/>
        <charset val="134"/>
      </rPr>
      <t>SVW6461DEV</t>
    </r>
  </si>
  <si>
    <r>
      <rPr>
        <sz val="11"/>
        <color theme="1"/>
        <rFont val="楷体_GB2312"/>
        <charset val="134"/>
      </rPr>
      <t>三元锂离子动力蓄电池</t>
    </r>
  </si>
  <si>
    <r>
      <rPr>
        <sz val="10.5"/>
        <rFont val="Arial"/>
        <charset val="134"/>
      </rPr>
      <t>SVW6461EEV</t>
    </r>
  </si>
  <si>
    <r>
      <rPr>
        <sz val="10.5"/>
        <rFont val="Arial"/>
        <charset val="134"/>
      </rPr>
      <t>SVW6492DEV</t>
    </r>
  </si>
  <si>
    <r>
      <rPr>
        <sz val="10.5"/>
        <rFont val="Arial"/>
        <charset val="134"/>
      </rPr>
      <t>SVW6492EEV</t>
    </r>
  </si>
  <si>
    <r>
      <rPr>
        <sz val="10.5"/>
        <rFont val="Arial"/>
        <charset val="134"/>
      </rPr>
      <t>SVW7000BEV</t>
    </r>
  </si>
  <si>
    <r>
      <rPr>
        <sz val="10.5"/>
        <rFont val="楷体_GB2312"/>
        <charset val="134"/>
      </rPr>
      <t>北汽福田汽车股份有限公司</t>
    </r>
  </si>
  <si>
    <r>
      <rPr>
        <sz val="10.5"/>
        <rFont val="楷体_GB2312"/>
        <charset val="134"/>
      </rPr>
      <t>福田牌</t>
    </r>
  </si>
  <si>
    <r>
      <rPr>
        <sz val="10.5"/>
        <rFont val="Arial"/>
        <charset val="134"/>
      </rPr>
      <t>BJ5039XXYEVA</t>
    </r>
  </si>
  <si>
    <r>
      <rPr>
        <sz val="10.5"/>
        <rFont val="楷体_GB2312"/>
        <charset val="134"/>
      </rPr>
      <t>纯电动厢式运输车</t>
    </r>
  </si>
  <si>
    <t>0.273/0.266</t>
  </si>
  <si>
    <t>5320/5340</t>
  </si>
  <si>
    <t>2280/1995</t>
  </si>
  <si>
    <t>2050/2015</t>
  </si>
  <si>
    <r>
      <rPr>
        <sz val="10.5"/>
        <rFont val="Arial"/>
        <charset val="134"/>
      </rPr>
      <t>BJ5065XXYEVK</t>
    </r>
  </si>
  <si>
    <t>2800/3100/3140/3160</t>
  </si>
  <si>
    <r>
      <rPr>
        <sz val="10.5"/>
        <rFont val="Arial"/>
        <charset val="134"/>
      </rPr>
      <t>BJ5123TSLEV-H1</t>
    </r>
  </si>
  <si>
    <r>
      <rPr>
        <sz val="10.5"/>
        <rFont val="楷体_GB2312"/>
        <charset val="134"/>
      </rPr>
      <t>纯电动扫路车</t>
    </r>
  </si>
  <si>
    <t>2380/2410</t>
  </si>
  <si>
    <t>2630/2660</t>
  </si>
  <si>
    <r>
      <rPr>
        <sz val="10.5"/>
        <rFont val="Arial"/>
        <charset val="134"/>
      </rPr>
      <t>BJ5184ZXXEV-H1</t>
    </r>
  </si>
  <si>
    <r>
      <rPr>
        <sz val="10.5"/>
        <rFont val="楷体_GB2312"/>
        <charset val="134"/>
      </rPr>
      <t>纯电动车厢可卸式垃圾车</t>
    </r>
  </si>
  <si>
    <r>
      <rPr>
        <sz val="10.5"/>
        <rFont val="楷体_GB2312"/>
        <charset val="134"/>
      </rPr>
      <t>北汽瑞翔汽车有限公司</t>
    </r>
  </si>
  <si>
    <r>
      <rPr>
        <sz val="10.5"/>
        <rFont val="楷体_GB2312"/>
        <charset val="134"/>
      </rPr>
      <t>北京牌</t>
    </r>
  </si>
  <si>
    <r>
      <rPr>
        <sz val="10.5"/>
        <rFont val="Arial"/>
        <charset val="134"/>
      </rPr>
      <t>BJ5030XLCDMN5X
BEV</t>
    </r>
  </si>
  <si>
    <r>
      <rPr>
        <sz val="10.5"/>
        <rFont val="楷体_GB2312"/>
        <charset val="134"/>
      </rPr>
      <t>纯电动冷藏车</t>
    </r>
  </si>
  <si>
    <r>
      <rPr>
        <sz val="11"/>
        <color theme="1"/>
        <rFont val="楷体_GB2312"/>
        <charset val="134"/>
      </rPr>
      <t>磷酸铁锂</t>
    </r>
  </si>
  <si>
    <r>
      <rPr>
        <sz val="10.5"/>
        <rFont val="楷体_GB2312"/>
        <charset val="134"/>
      </rPr>
      <t>长城汽车股份有限公司</t>
    </r>
  </si>
  <si>
    <r>
      <rPr>
        <sz val="10.5"/>
        <rFont val="楷体_GB2312"/>
        <charset val="134"/>
      </rPr>
      <t>欧拉牌</t>
    </r>
  </si>
  <si>
    <r>
      <rPr>
        <sz val="10.5"/>
        <rFont val="Arial"/>
        <charset val="134"/>
      </rPr>
      <t>CC7000BH02BBEV</t>
    </r>
  </si>
  <si>
    <t>500(CLTC)</t>
  </si>
  <si>
    <t>1930/1970</t>
  </si>
  <si>
    <r>
      <rPr>
        <sz val="10.5"/>
        <rFont val="Arial"/>
        <charset val="134"/>
      </rPr>
      <t>CC7000BH03BBEV</t>
    </r>
  </si>
  <si>
    <r>
      <rPr>
        <sz val="11"/>
        <color rgb="FF000000"/>
        <rFont val="Arial"/>
        <charset val="134"/>
      </rPr>
      <t>680</t>
    </r>
    <r>
      <rPr>
        <sz val="11"/>
        <color theme="1"/>
        <rFont val="楷体_GB2312"/>
        <charset val="134"/>
      </rPr>
      <t>（</t>
    </r>
    <r>
      <rPr>
        <sz val="11"/>
        <color theme="1"/>
        <rFont val="Arial"/>
        <charset val="134"/>
      </rPr>
      <t>CLTC</t>
    </r>
    <r>
      <rPr>
        <sz val="11"/>
        <color theme="1"/>
        <rFont val="楷体_GB2312"/>
        <charset val="134"/>
      </rPr>
      <t>）</t>
    </r>
  </si>
  <si>
    <r>
      <rPr>
        <sz val="11"/>
        <color theme="1"/>
        <rFont val="楷体_GB2312"/>
        <charset val="134"/>
      </rPr>
      <t>三元锂离子电池</t>
    </r>
  </si>
  <si>
    <r>
      <rPr>
        <sz val="10.5"/>
        <rFont val="Arial"/>
        <charset val="134"/>
      </rPr>
      <t>CC7000BH23BBEV</t>
    </r>
  </si>
  <si>
    <t>600(CLTC)</t>
  </si>
  <si>
    <r>
      <rPr>
        <sz val="10.5"/>
        <rFont val="楷体_GB2312"/>
        <charset val="134"/>
      </rPr>
      <t>河北长征汽车制造有限公司</t>
    </r>
  </si>
  <si>
    <r>
      <rPr>
        <sz val="10.5"/>
        <rFont val="楷体_GB2312"/>
        <charset val="134"/>
      </rPr>
      <t>长征牌</t>
    </r>
  </si>
  <si>
    <r>
      <rPr>
        <sz val="10.5"/>
        <rFont val="Arial"/>
        <charset val="134"/>
      </rPr>
      <t>CZ3310SU60BEV</t>
    </r>
  </si>
  <si>
    <t>9480/9680</t>
  </si>
  <si>
    <r>
      <rPr>
        <sz val="10.5"/>
        <rFont val="Arial"/>
        <charset val="134"/>
      </rPr>
      <t>CZ3310SU60BEV1</t>
    </r>
  </si>
  <si>
    <r>
      <rPr>
        <sz val="10.5"/>
        <rFont val="楷体_GB2312"/>
        <charset val="134"/>
      </rPr>
      <t>纯电动自卸汽车</t>
    </r>
  </si>
  <si>
    <r>
      <rPr>
        <sz val="10.5"/>
        <rFont val="楷体_GB2312"/>
        <charset val="134"/>
      </rPr>
      <t>山东凯马汽车制造有限公司</t>
    </r>
  </si>
  <si>
    <r>
      <rPr>
        <sz val="10.5"/>
        <rFont val="楷体_GB2312"/>
        <charset val="134"/>
      </rPr>
      <t>凯马牌</t>
    </r>
  </si>
  <si>
    <r>
      <rPr>
        <sz val="10.5"/>
        <rFont val="Arial"/>
        <charset val="134"/>
      </rPr>
      <t>KMC5033CCYBEVB
305D</t>
    </r>
  </si>
  <si>
    <r>
      <rPr>
        <sz val="10.5"/>
        <rFont val="楷体_GB2312"/>
        <charset val="134"/>
      </rPr>
      <t>纯电动仓栅式运输车</t>
    </r>
  </si>
  <si>
    <t>5595/5475/5095/4995</t>
  </si>
  <si>
    <t>1770/1715</t>
  </si>
  <si>
    <t>2660/2560/2460/2120</t>
  </si>
  <si>
    <r>
      <rPr>
        <sz val="10.5"/>
        <rFont val="Arial"/>
        <charset val="134"/>
      </rPr>
      <t>KMC5033CCYBEVB
318X1</t>
    </r>
  </si>
  <si>
    <t>137.96/139.30</t>
  </si>
  <si>
    <r>
      <rPr>
        <sz val="11"/>
        <color theme="1"/>
        <rFont val="楷体_GB2312"/>
        <charset val="134"/>
      </rPr>
      <t>锂离子蓄电池</t>
    </r>
  </si>
  <si>
    <t>5995/5610/5540/5795</t>
  </si>
  <si>
    <t>1950/1840/1910/1810</t>
  </si>
  <si>
    <t>2740/2590/2490/2040</t>
  </si>
  <si>
    <r>
      <rPr>
        <sz val="10.5"/>
        <rFont val="Arial"/>
        <charset val="134"/>
      </rPr>
      <t>KMC5033XXYBEVB
305D</t>
    </r>
  </si>
  <si>
    <t>2680/2580/2480/2120</t>
  </si>
  <si>
    <r>
      <rPr>
        <sz val="10.5"/>
        <rFont val="楷体_GB2312"/>
        <charset val="134"/>
      </rPr>
      <t>威马汽车制造温州有限公司</t>
    </r>
  </si>
  <si>
    <r>
      <rPr>
        <sz val="10.5"/>
        <rFont val="楷体_GB2312"/>
        <charset val="134"/>
      </rPr>
      <t>威尔马斯特
牌</t>
    </r>
  </si>
  <si>
    <r>
      <rPr>
        <sz val="10.5"/>
        <rFont val="Arial"/>
        <charset val="134"/>
      </rPr>
      <t>SZS6460A60BEV</t>
    </r>
  </si>
  <si>
    <t>13.8(CLTC)</t>
  </si>
  <si>
    <r>
      <rPr>
        <sz val="10.5"/>
        <rFont val="楷体_GB2312"/>
        <charset val="134"/>
      </rPr>
      <t>上汽大通汽车有限公司</t>
    </r>
  </si>
  <si>
    <r>
      <rPr>
        <sz val="10.5"/>
        <rFont val="楷体_GB2312"/>
        <charset val="134"/>
      </rPr>
      <t>跃进牌</t>
    </r>
  </si>
  <si>
    <r>
      <rPr>
        <sz val="10.5"/>
        <rFont val="Arial"/>
        <charset val="134"/>
      </rPr>
      <t>SH5037XXYPCEVN
Z1</t>
    </r>
  </si>
  <si>
    <r>
      <rPr>
        <sz val="10.5"/>
        <rFont val="Arial"/>
        <charset val="134"/>
      </rPr>
      <t>SH5047CCYPCEVN
Z1</t>
    </r>
  </si>
  <si>
    <t>1820/1955</t>
  </si>
  <si>
    <t>2640/2385</t>
  </si>
  <si>
    <r>
      <rPr>
        <sz val="10.5"/>
        <rFont val="楷体_GB2312"/>
        <charset val="134"/>
      </rPr>
      <t>上海申沃客车有限公司</t>
    </r>
  </si>
  <si>
    <r>
      <rPr>
        <sz val="10.5"/>
        <rFont val="楷体_GB2312"/>
        <charset val="134"/>
      </rPr>
      <t>申沃牌</t>
    </r>
  </si>
  <si>
    <r>
      <rPr>
        <sz val="10.5"/>
        <rFont val="Arial"/>
        <charset val="134"/>
      </rPr>
      <t>SWB6113EV01Y</t>
    </r>
  </si>
  <si>
    <r>
      <rPr>
        <sz val="10.5"/>
        <rFont val="楷体_GB2312"/>
        <charset val="134"/>
      </rPr>
      <t>纯电动客车</t>
    </r>
  </si>
  <si>
    <r>
      <rPr>
        <sz val="11"/>
        <color theme="1"/>
        <rFont val="楷体_GB2312"/>
        <charset val="134"/>
      </rPr>
      <t>磷酸铁锂锂离子电池</t>
    </r>
  </si>
  <si>
    <t>11700/12000</t>
  </si>
  <si>
    <r>
      <rPr>
        <sz val="10.5"/>
        <rFont val="楷体_GB2312"/>
        <charset val="134"/>
      </rPr>
      <t>徐州徐工汽车制造有限公司</t>
    </r>
  </si>
  <si>
    <r>
      <rPr>
        <sz val="10.5"/>
        <rFont val="楷体_GB2312"/>
        <charset val="134"/>
      </rPr>
      <t>徐工牌</t>
    </r>
  </si>
  <si>
    <r>
      <rPr>
        <sz val="10.5"/>
        <rFont val="Arial"/>
        <charset val="134"/>
      </rPr>
      <t>XGA4255BEVWC1
A</t>
    </r>
  </si>
  <si>
    <t>3380/3420/3475/3550/3620/3690/3750/3800</t>
  </si>
  <si>
    <t>12400/12800/13400</t>
  </si>
  <si>
    <r>
      <rPr>
        <sz val="10.5"/>
        <rFont val="Arial"/>
        <charset val="134"/>
      </rPr>
      <t>XGA4257BEVWCA</t>
    </r>
  </si>
  <si>
    <t>7420/7510/7470</t>
  </si>
  <si>
    <t>3100/3170/3230/3320/3380/3420/3475/3550/3620/3750/3800</t>
  </si>
  <si>
    <t>13000/12500/12000</t>
  </si>
  <si>
    <r>
      <rPr>
        <sz val="10.5"/>
        <rFont val="Arial"/>
        <charset val="134"/>
      </rPr>
      <t>XGA5310GJBBEVN
EAD</t>
    </r>
  </si>
  <si>
    <r>
      <rPr>
        <sz val="10.5"/>
        <rFont val="楷体_GB2312"/>
        <charset val="134"/>
      </rPr>
      <t>换电式纯电动混凝土搅拌
运输车</t>
    </r>
  </si>
  <si>
    <t>3885/3960</t>
  </si>
  <si>
    <r>
      <rPr>
        <sz val="10.5"/>
        <rFont val="Arial"/>
        <charset val="134"/>
      </rPr>
      <t>XGA5310GJBBEVN
EGA</t>
    </r>
  </si>
  <si>
    <r>
      <rPr>
        <sz val="10.5"/>
        <rFont val="Arial"/>
        <charset val="134"/>
      </rPr>
      <t>XGA5310GJBBEVN
EGAB</t>
    </r>
  </si>
  <si>
    <r>
      <rPr>
        <sz val="10.5"/>
        <rFont val="Arial"/>
        <charset val="134"/>
      </rPr>
      <t>XGA5310GJBBEVN
EGAC</t>
    </r>
  </si>
  <si>
    <r>
      <rPr>
        <sz val="10.5"/>
        <rFont val="Arial"/>
        <charset val="134"/>
      </rPr>
      <t>XGA5311GJBBEVN
EG</t>
    </r>
  </si>
  <si>
    <r>
      <rPr>
        <sz val="10.5"/>
        <rFont val="楷体_GB2312"/>
        <charset val="134"/>
      </rPr>
      <t>纯电动混凝土搅拌运输车</t>
    </r>
  </si>
  <si>
    <r>
      <rPr>
        <sz val="10.5"/>
        <rFont val="Arial"/>
        <charset val="134"/>
      </rPr>
      <t>XGA5311GJBBEVN
EGB</t>
    </r>
  </si>
  <si>
    <r>
      <rPr>
        <sz val="10.5"/>
        <rFont val="Arial"/>
        <charset val="134"/>
      </rPr>
      <t>XGA5315GJBBEVNEGD</t>
    </r>
  </si>
  <si>
    <r>
      <rPr>
        <sz val="10.5"/>
        <rFont val="楷体_GB2312"/>
        <charset val="134"/>
      </rPr>
      <t>浙江飞碟汽车制造有限公司</t>
    </r>
  </si>
  <si>
    <r>
      <rPr>
        <sz val="10.5"/>
        <rFont val="楷体_GB2312"/>
        <charset val="134"/>
      </rPr>
      <t>飞碟牌</t>
    </r>
  </si>
  <si>
    <r>
      <rPr>
        <sz val="10.5"/>
        <rFont val="Arial"/>
        <charset val="134"/>
      </rPr>
      <t>FD5032CCYBEV-1</t>
    </r>
  </si>
  <si>
    <t>1710/1740</t>
  </si>
  <si>
    <t>1970/2050/2100</t>
  </si>
  <si>
    <r>
      <rPr>
        <sz val="10.5"/>
        <rFont val="楷体_GB2312"/>
        <charset val="134"/>
      </rPr>
      <t>浙江吉利汽车有限公司</t>
    </r>
  </si>
  <si>
    <r>
      <rPr>
        <sz val="10.5"/>
        <rFont val="楷体_GB2312"/>
        <charset val="134"/>
      </rPr>
      <t>帝豪牌</t>
    </r>
  </si>
  <si>
    <r>
      <rPr>
        <sz val="10.5"/>
        <rFont val="Arial"/>
        <charset val="134"/>
      </rPr>
      <t>MR7002BEV30</t>
    </r>
  </si>
  <si>
    <t>430(CLTC)</t>
  </si>
  <si>
    <r>
      <rPr>
        <sz val="11"/>
        <color theme="1"/>
        <rFont val="楷体_GB2312"/>
        <charset val="134"/>
      </rPr>
      <t>磷酸铁锂离子蓄电池</t>
    </r>
  </si>
  <si>
    <r>
      <rPr>
        <sz val="10.5"/>
        <rFont val="Arial"/>
        <charset val="134"/>
      </rPr>
      <t>MR7003BEV05</t>
    </r>
  </si>
  <si>
    <r>
      <rPr>
        <sz val="11"/>
        <color theme="1"/>
        <rFont val="楷体_GB2312"/>
        <charset val="134"/>
      </rPr>
      <t>磷酸铁锂锂离子动力电池</t>
    </r>
  </si>
  <si>
    <r>
      <rPr>
        <sz val="10.5"/>
        <rFont val="楷体_GB2312"/>
        <charset val="134"/>
      </rPr>
      <t>安徽江淮汽车集团股份有限公
司</t>
    </r>
  </si>
  <si>
    <r>
      <rPr>
        <sz val="10.5"/>
        <rFont val="楷体_GB2312"/>
        <charset val="134"/>
      </rPr>
      <t>蔚来牌</t>
    </r>
  </si>
  <si>
    <r>
      <rPr>
        <sz val="10.5"/>
        <rFont val="Arial"/>
        <charset val="134"/>
      </rPr>
      <t>HFC7003CSEV1-W</t>
    </r>
  </si>
  <si>
    <r>
      <rPr>
        <sz val="10.5"/>
        <rFont val="楷体_GB2312"/>
        <charset val="134"/>
      </rPr>
      <t>换电式纯电动轿车</t>
    </r>
  </si>
  <si>
    <t>4790/4913</t>
  </si>
  <si>
    <r>
      <rPr>
        <sz val="10.5"/>
        <rFont val="楷体_GB2312"/>
        <charset val="134"/>
      </rPr>
      <t>零跑汽车有限公司</t>
    </r>
  </si>
  <si>
    <r>
      <rPr>
        <sz val="10.5"/>
        <rFont val="楷体_GB2312"/>
        <charset val="134"/>
      </rPr>
      <t>零跑牌</t>
    </r>
  </si>
  <si>
    <r>
      <rPr>
        <sz val="10.5"/>
        <rFont val="Arial"/>
        <charset val="134"/>
      </rPr>
      <t>FZ7000BEVC01A</t>
    </r>
  </si>
  <si>
    <r>
      <rPr>
        <sz val="10.5"/>
        <rFont val="Arial"/>
        <charset val="134"/>
      </rPr>
      <t>FZ7000BEVC01B</t>
    </r>
  </si>
  <si>
    <r>
      <rPr>
        <sz val="11"/>
        <color theme="1"/>
        <rFont val="楷体_GB2312"/>
        <charset val="134"/>
      </rPr>
      <t>三元锂电池</t>
    </r>
  </si>
  <si>
    <r>
      <rPr>
        <sz val="10.5"/>
        <rFont val="Arial"/>
        <charset val="134"/>
      </rPr>
      <t>FZ7000BEVWC01C</t>
    </r>
  </si>
  <si>
    <r>
      <rPr>
        <sz val="10.5"/>
        <rFont val="楷体_GB2312"/>
        <charset val="134"/>
      </rPr>
      <t>中国重汽集团济南商用车有限
公司</t>
    </r>
  </si>
  <si>
    <r>
      <rPr>
        <sz val="10.5"/>
        <rFont val="楷体_GB2312"/>
        <charset val="134"/>
      </rPr>
      <t>汕德卡牌</t>
    </r>
  </si>
  <si>
    <r>
      <rPr>
        <sz val="10.5"/>
        <rFont val="Arial"/>
        <charset val="134"/>
      </rPr>
      <t>ZZ4256Y344HZ1BE
V35</t>
    </r>
  </si>
  <si>
    <r>
      <rPr>
        <sz val="10.5"/>
        <rFont val="楷体_GB2312"/>
        <charset val="134"/>
      </rPr>
      <t>纯电动牵引汽车</t>
    </r>
  </si>
  <si>
    <t>3290/3890/3980</t>
  </si>
  <si>
    <r>
      <rPr>
        <sz val="10.5"/>
        <rFont val="楷体_GB2312"/>
        <charset val="134"/>
      </rPr>
      <t>豪沃牌</t>
    </r>
  </si>
  <si>
    <r>
      <rPr>
        <sz val="10.5"/>
        <rFont val="Arial"/>
        <charset val="134"/>
      </rPr>
      <t>ZZ1047F3111Z146
BEV</t>
    </r>
  </si>
  <si>
    <r>
      <rPr>
        <sz val="10.5"/>
        <rFont val="Arial"/>
        <charset val="134"/>
      </rPr>
      <t>ZZ5047XLCG3314Z
146BEV</t>
    </r>
  </si>
  <si>
    <t>158.08(L302H01)/161.27(L302C01)</t>
  </si>
  <si>
    <t>3325/3875/3705/3845</t>
  </si>
  <si>
    <r>
      <rPr>
        <sz val="10.5"/>
        <rFont val="Arial"/>
        <charset val="134"/>
      </rPr>
      <t>ZZ5047XXYF3111Z
146BEV</t>
    </r>
  </si>
  <si>
    <t>2150/2200/2250</t>
  </si>
  <si>
    <t>2950/3150/3250/3350</t>
  </si>
  <si>
    <r>
      <rPr>
        <sz val="10.5"/>
        <rFont val="楷体_GB2312"/>
        <charset val="134"/>
      </rPr>
      <t>中国重汽集团济宁商用车有限
公司</t>
    </r>
  </si>
  <si>
    <r>
      <rPr>
        <sz val="10.5"/>
        <rFont val="Arial"/>
        <charset val="134"/>
      </rPr>
      <t>ZZ4187N361KZ1BE
V</t>
    </r>
  </si>
  <si>
    <t>1900/1920/1945</t>
  </si>
  <si>
    <t>2580/2630/2680/2730/2780/2810</t>
  </si>
  <si>
    <r>
      <rPr>
        <sz val="10.5"/>
        <rFont val="楷体_GB2312"/>
        <charset val="134"/>
      </rPr>
      <t>一汽解放青岛汽车有限公司</t>
    </r>
  </si>
  <si>
    <r>
      <rPr>
        <sz val="10.5"/>
        <rFont val="楷体_GB2312"/>
        <charset val="134"/>
      </rPr>
      <t>解放牌</t>
    </r>
  </si>
  <si>
    <r>
      <rPr>
        <sz val="10.5"/>
        <rFont val="Arial"/>
        <charset val="134"/>
      </rPr>
      <t>CA3310P27L5T4BE
VA80</t>
    </r>
  </si>
  <si>
    <t>10545/10445</t>
  </si>
  <si>
    <t>3500/3600</t>
  </si>
  <si>
    <r>
      <rPr>
        <sz val="10.5"/>
        <rFont val="Arial"/>
        <charset val="134"/>
      </rPr>
      <t>CA3310P27L7T4BE
VA80</t>
    </r>
  </si>
  <si>
    <t>11345/11245</t>
  </si>
  <si>
    <r>
      <rPr>
        <sz val="10.5"/>
        <rFont val="Arial"/>
        <charset val="134"/>
      </rPr>
      <t>CA4259P26T1BEV
A80</t>
    </r>
  </si>
  <si>
    <r>
      <rPr>
        <sz val="10.5"/>
        <rFont val="Arial"/>
        <charset val="134"/>
      </rPr>
      <t>CA5040XLCP40L3B
EVA84</t>
    </r>
  </si>
  <si>
    <t>153.84/154.59</t>
  </si>
  <si>
    <t>2060/2160/2260</t>
  </si>
  <si>
    <t>3060/3110/3160/3210/3260/3310</t>
  </si>
  <si>
    <r>
      <rPr>
        <sz val="10.5"/>
        <rFont val="Arial"/>
        <charset val="134"/>
      </rPr>
      <t>CA5042XLCP40K51
L2E6PHEVA84</t>
    </r>
  </si>
  <si>
    <r>
      <rPr>
        <sz val="10.5"/>
        <rFont val="楷体_GB2312"/>
        <charset val="134"/>
      </rPr>
      <t>插电式混合动力冷藏车</t>
    </r>
  </si>
  <si>
    <r>
      <rPr>
        <sz val="11"/>
        <color theme="1"/>
        <rFont val="楷体_GB2312"/>
        <charset val="134"/>
      </rPr>
      <t>锰酸锂蓄电池</t>
    </r>
  </si>
  <si>
    <t>2060/2260</t>
  </si>
  <si>
    <t>2980/3100/3300</t>
  </si>
  <si>
    <r>
      <rPr>
        <sz val="10.5"/>
        <rFont val="Arial"/>
        <charset val="134"/>
      </rPr>
      <t>CA5043CCYP40L3B
EVA84</t>
    </r>
  </si>
  <si>
    <t>1950/2000/2050/2100/2150/2200</t>
  </si>
  <si>
    <t>2780/2980/3110/3210/3310</t>
  </si>
  <si>
    <r>
      <rPr>
        <sz val="10.5"/>
        <rFont val="楷体_GB2312"/>
        <charset val="134"/>
      </rPr>
      <t>中国重汽集团青岛重工有限公
司</t>
    </r>
  </si>
  <si>
    <r>
      <rPr>
        <sz val="10.5"/>
        <rFont val="楷体_GB2312"/>
        <charset val="134"/>
      </rPr>
      <t>青专牌</t>
    </r>
  </si>
  <si>
    <r>
      <rPr>
        <sz val="10.5"/>
        <rFont val="Arial"/>
        <charset val="134"/>
      </rPr>
      <t>QDZ5180TCAED50
BEV</t>
    </r>
  </si>
  <si>
    <r>
      <rPr>
        <sz val="10.5"/>
        <rFont val="楷体_GB2312"/>
        <charset val="134"/>
      </rPr>
      <t>纯电动餐厨垃圾车</t>
    </r>
  </si>
  <si>
    <t>7800/7900</t>
  </si>
  <si>
    <t>3210/3260</t>
  </si>
  <si>
    <t>10750/10400</t>
  </si>
  <si>
    <r>
      <rPr>
        <sz val="10.5"/>
        <rFont val="Arial"/>
        <charset val="134"/>
      </rPr>
      <t>QDZ5180TXSZDG5
3BEV</t>
    </r>
  </si>
  <si>
    <r>
      <rPr>
        <sz val="10.5"/>
        <rFont val="楷体_GB2312"/>
        <charset val="134"/>
      </rPr>
      <t>纯电动洗扫车</t>
    </r>
  </si>
  <si>
    <t>3035/2900</t>
  </si>
  <si>
    <r>
      <rPr>
        <sz val="10.5"/>
        <rFont val="楷体_GB2312"/>
        <charset val="134"/>
      </rPr>
      <t>山东汽车制造有限公司</t>
    </r>
  </si>
  <si>
    <r>
      <rPr>
        <sz val="10.5"/>
        <rFont val="楷体_GB2312"/>
        <charset val="134"/>
      </rPr>
      <t>陕汽牌</t>
    </r>
  </si>
  <si>
    <r>
      <rPr>
        <sz val="10.5"/>
        <rFont val="Arial"/>
        <charset val="134"/>
      </rPr>
      <t>YTQ1042JEEV337</t>
    </r>
  </si>
  <si>
    <r>
      <rPr>
        <sz val="10.5"/>
        <rFont val="Arial"/>
        <charset val="134"/>
      </rPr>
      <t>YTQ5042XXYJEEV3
39</t>
    </r>
  </si>
  <si>
    <t>2050/2080/2100/2130/2150/2180</t>
  </si>
  <si>
    <t>2730/2830/2860/2930/2960/2980/3030/3060/3110/3160/3210</t>
  </si>
  <si>
    <r>
      <rPr>
        <sz val="10.5"/>
        <rFont val="楷体_GB2312"/>
        <charset val="134"/>
      </rPr>
      <t>山东唐骏欧铃汽车制造有限公
司</t>
    </r>
  </si>
  <si>
    <r>
      <rPr>
        <sz val="10.5"/>
        <rFont val="楷体_GB2312"/>
        <charset val="134"/>
      </rPr>
      <t>远程牌</t>
    </r>
  </si>
  <si>
    <r>
      <rPr>
        <sz val="10.5"/>
        <rFont val="Arial"/>
        <charset val="134"/>
      </rPr>
      <t>ZB1041BEVVDD2</t>
    </r>
  </si>
  <si>
    <r>
      <rPr>
        <sz val="10.5"/>
        <rFont val="Arial"/>
        <charset val="134"/>
      </rPr>
      <t>ZB5040XLCBEVVD
D2</t>
    </r>
  </si>
  <si>
    <r>
      <rPr>
        <sz val="10.5"/>
        <rFont val="楷体_GB2312"/>
        <charset val="134"/>
      </rPr>
      <t>宇通客车股份有限公司</t>
    </r>
  </si>
  <si>
    <r>
      <rPr>
        <sz val="10.5"/>
        <rFont val="楷体_GB2312"/>
        <charset val="134"/>
      </rPr>
      <t>宇通牌</t>
    </r>
  </si>
  <si>
    <r>
      <rPr>
        <sz val="10.5"/>
        <rFont val="Arial"/>
        <charset val="134"/>
      </rPr>
      <t>ZK6856BEVG4K</t>
    </r>
  </si>
  <si>
    <t>3000/3200</t>
  </si>
  <si>
    <t>8200/8500/8800/9100</t>
  </si>
  <si>
    <r>
      <rPr>
        <sz val="10.5"/>
        <rFont val="楷体_GB2312"/>
        <charset val="134"/>
      </rPr>
      <t>湖北新楚风汽车股份有限公司</t>
    </r>
  </si>
  <si>
    <r>
      <rPr>
        <sz val="10.5"/>
        <rFont val="楷体_GB2312"/>
        <charset val="134"/>
      </rPr>
      <t>楚风牌</t>
    </r>
  </si>
  <si>
    <r>
      <rPr>
        <sz val="10.5"/>
        <rFont val="Arial"/>
        <charset val="134"/>
      </rPr>
      <t>HQG5043XXYEV15</t>
    </r>
  </si>
  <si>
    <t>0.256/0.273</t>
  </si>
  <si>
    <t>2050/2110/2150/2210</t>
  </si>
  <si>
    <t>2900/3000/3100</t>
  </si>
  <si>
    <t>2870/2970</t>
  </si>
  <si>
    <r>
      <rPr>
        <sz val="10.5"/>
        <rFont val="Arial"/>
        <charset val="134"/>
      </rPr>
      <t>HQG5086ZYSEV2</t>
    </r>
  </si>
  <si>
    <r>
      <rPr>
        <sz val="10.5"/>
        <rFont val="楷体_GB2312"/>
        <charset val="134"/>
      </rPr>
      <t>纯电动压缩式垃圾车</t>
    </r>
  </si>
  <si>
    <r>
      <rPr>
        <sz val="10.5"/>
        <rFont val="楷体_GB2312"/>
        <charset val="134"/>
      </rPr>
      <t>湖北三环汽车有限公司</t>
    </r>
  </si>
  <si>
    <r>
      <rPr>
        <sz val="10.5"/>
        <rFont val="楷体_GB2312"/>
        <charset val="134"/>
      </rPr>
      <t>十通牌</t>
    </r>
  </si>
  <si>
    <r>
      <rPr>
        <sz val="10.5"/>
        <rFont val="Arial"/>
        <charset val="134"/>
      </rPr>
      <t>STQ5041XXYNSBE
V</t>
    </r>
  </si>
  <si>
    <r>
      <rPr>
        <sz val="10.5"/>
        <rFont val="楷体_GB2312"/>
        <charset val="134"/>
      </rPr>
      <t>换电式纯电动厢式运输车</t>
    </r>
  </si>
  <si>
    <t>2900/3000</t>
  </si>
  <si>
    <r>
      <rPr>
        <sz val="10.5"/>
        <rFont val="楷体_GB2312"/>
        <charset val="134"/>
      </rPr>
      <t>湖北三江航天万山特种车辆有
限公司</t>
    </r>
  </si>
  <si>
    <r>
      <rPr>
        <sz val="10.5"/>
        <rFont val="楷体_GB2312"/>
        <charset val="134"/>
      </rPr>
      <t>万山牌</t>
    </r>
  </si>
  <si>
    <r>
      <rPr>
        <sz val="10.5"/>
        <rFont val="Arial"/>
        <charset val="134"/>
      </rPr>
      <t>WS5180TXSBEV</t>
    </r>
  </si>
  <si>
    <r>
      <rPr>
        <sz val="11"/>
        <color rgb="FF000000"/>
        <rFont val="Arial"/>
        <charset val="134"/>
      </rPr>
      <t>161</t>
    </r>
    <r>
      <rPr>
        <sz val="11"/>
        <color theme="1"/>
        <rFont val="楷体_GB2312"/>
        <charset val="134"/>
      </rPr>
      <t>，</t>
    </r>
    <r>
      <rPr>
        <sz val="11"/>
        <color theme="1"/>
        <rFont val="Arial"/>
        <charset val="134"/>
      </rPr>
      <t>160</t>
    </r>
  </si>
  <si>
    <r>
      <rPr>
        <sz val="10.5"/>
        <rFont val="Arial"/>
        <charset val="134"/>
      </rPr>
      <t>WS6105WEVJ0C</t>
    </r>
  </si>
  <si>
    <r>
      <rPr>
        <sz val="11"/>
        <color rgb="FF000000"/>
        <rFont val="Arial"/>
        <charset val="134"/>
      </rPr>
      <t>160</t>
    </r>
    <r>
      <rPr>
        <sz val="11"/>
        <color theme="1"/>
        <rFont val="楷体_GB2312"/>
        <charset val="134"/>
      </rPr>
      <t>，</t>
    </r>
    <r>
      <rPr>
        <sz val="11"/>
        <color theme="1"/>
        <rFont val="Arial"/>
        <charset val="134"/>
      </rPr>
      <t>159</t>
    </r>
  </si>
  <si>
    <t>10800/10400</t>
  </si>
  <si>
    <r>
      <rPr>
        <sz val="10.5"/>
        <rFont val="Arial"/>
        <charset val="134"/>
      </rPr>
      <t>WS6655WEVJ0C</t>
    </r>
  </si>
  <si>
    <t>2790/3000</t>
  </si>
  <si>
    <t>5400/5700/6000</t>
  </si>
  <si>
    <r>
      <rPr>
        <sz val="10.5"/>
        <rFont val="楷体_GB2312"/>
        <charset val="134"/>
      </rPr>
      <t>比亚迪汽车工业有限公司</t>
    </r>
  </si>
  <si>
    <r>
      <rPr>
        <sz val="10.5"/>
        <rFont val="楷体_GB2312"/>
        <charset val="134"/>
      </rPr>
      <t>比亚迪牌</t>
    </r>
  </si>
  <si>
    <r>
      <rPr>
        <sz val="10.5"/>
        <rFont val="Arial"/>
        <charset val="134"/>
      </rPr>
      <t>BYD5022XLHBEVA</t>
    </r>
  </si>
  <si>
    <r>
      <rPr>
        <sz val="10.5"/>
        <rFont val="楷体_GB2312"/>
        <charset val="134"/>
      </rPr>
      <t>纯电动教练车</t>
    </r>
  </si>
  <si>
    <r>
      <rPr>
        <sz val="11"/>
        <color rgb="FF000000"/>
        <rFont val="Arial"/>
        <charset val="134"/>
      </rPr>
      <t>350</t>
    </r>
    <r>
      <rPr>
        <sz val="11"/>
        <color theme="1"/>
        <rFont val="楷体_GB2312"/>
        <charset val="134"/>
      </rPr>
      <t>（</t>
    </r>
    <r>
      <rPr>
        <sz val="11"/>
        <color theme="1"/>
        <rFont val="Arial"/>
        <charset val="134"/>
      </rPr>
      <t>CLTC</t>
    </r>
    <r>
      <rPr>
        <sz val="11"/>
        <color theme="1"/>
        <rFont val="楷体_GB2312"/>
        <charset val="134"/>
      </rPr>
      <t>）</t>
    </r>
  </si>
  <si>
    <r>
      <rPr>
        <sz val="11"/>
        <color rgb="FF000000"/>
        <rFont val="Arial"/>
        <charset val="134"/>
      </rPr>
      <t>11.5</t>
    </r>
    <r>
      <rPr>
        <sz val="11"/>
        <color theme="1"/>
        <rFont val="楷体_GB2312"/>
        <charset val="134"/>
      </rPr>
      <t>（</t>
    </r>
    <r>
      <rPr>
        <sz val="11"/>
        <color theme="1"/>
        <rFont val="Arial"/>
        <charset val="134"/>
      </rPr>
      <t>CLTC</t>
    </r>
    <r>
      <rPr>
        <sz val="11"/>
        <color theme="1"/>
        <rFont val="楷体_GB2312"/>
        <charset val="134"/>
      </rPr>
      <t>）</t>
    </r>
  </si>
  <si>
    <r>
      <rPr>
        <sz val="10.5"/>
        <rFont val="Arial"/>
        <charset val="134"/>
      </rPr>
      <t>BYD5022XLHBEVA
1</t>
    </r>
  </si>
  <si>
    <r>
      <rPr>
        <sz val="10.5"/>
        <rFont val="Arial"/>
        <charset val="134"/>
      </rPr>
      <t>BYD7150YT6HEV7</t>
    </r>
  </si>
  <si>
    <r>
      <rPr>
        <sz val="10.5"/>
        <rFont val="楷体_GB2312"/>
        <charset val="134"/>
      </rPr>
      <t>安徽华菱汽车有限公司</t>
    </r>
  </si>
  <si>
    <r>
      <rPr>
        <sz val="10.5"/>
        <rFont val="楷体_GB2312"/>
        <charset val="134"/>
      </rPr>
      <t>华菱之星牌</t>
    </r>
  </si>
  <si>
    <r>
      <rPr>
        <sz val="10.5"/>
        <rFont val="Arial"/>
        <charset val="134"/>
      </rPr>
      <t>HN3313B36C7BEV</t>
    </r>
  </si>
  <si>
    <t>10500/10400/10300/10200</t>
  </si>
  <si>
    <r>
      <rPr>
        <sz val="10.5"/>
        <rFont val="Arial"/>
        <charset val="134"/>
      </rPr>
      <t>HN3310N36C2BEV
Y</t>
    </r>
  </si>
  <si>
    <t>3350/3400/3450/3500/3580/3600/3700/3800</t>
  </si>
  <si>
    <t>16500/17600</t>
  </si>
  <si>
    <r>
      <rPr>
        <sz val="10.5"/>
        <rFont val="Arial"/>
        <charset val="134"/>
      </rPr>
      <t>HN4250B40C6BEV
Y</t>
    </r>
  </si>
  <si>
    <t>3400/3450/3500/3600/3700/3800</t>
  </si>
  <si>
    <r>
      <rPr>
        <sz val="10.5"/>
        <rFont val="Arial"/>
        <charset val="134"/>
      </rPr>
      <t>HN4250B41C6BEV
Y</t>
    </r>
  </si>
  <si>
    <t>7060/7160</t>
  </si>
  <si>
    <r>
      <rPr>
        <sz val="10.5"/>
        <rFont val="Arial"/>
        <charset val="134"/>
      </rPr>
      <t>HN4250H40C8BEV
Y</t>
    </r>
  </si>
  <si>
    <t>7490/7390</t>
  </si>
  <si>
    <t>3835/3800/3750/3520/3300/3200</t>
  </si>
  <si>
    <t>10800/11700</t>
  </si>
  <si>
    <r>
      <rPr>
        <sz val="10.5"/>
        <rFont val="Arial"/>
        <charset val="134"/>
      </rPr>
      <t>HN4251B41C6BEV
Y</t>
    </r>
  </si>
  <si>
    <t>11100/12100</t>
  </si>
  <si>
    <r>
      <rPr>
        <sz val="10.5"/>
        <rFont val="楷体_GB2312"/>
        <charset val="134"/>
      </rPr>
      <t>广汽乘用车</t>
    </r>
    <r>
      <rPr>
        <sz val="10.5"/>
        <rFont val="Arial"/>
        <charset val="134"/>
      </rPr>
      <t>(</t>
    </r>
    <r>
      <rPr>
        <sz val="10.5"/>
        <rFont val="楷体_GB2312"/>
        <charset val="134"/>
      </rPr>
      <t>杭州</t>
    </r>
    <r>
      <rPr>
        <sz val="10.5"/>
        <rFont val="Arial"/>
        <charset val="134"/>
      </rPr>
      <t>)</t>
    </r>
    <r>
      <rPr>
        <sz val="10.5"/>
        <rFont val="楷体_GB2312"/>
        <charset val="134"/>
      </rPr>
      <t>有限公司</t>
    </r>
  </si>
  <si>
    <r>
      <rPr>
        <sz val="10.5"/>
        <rFont val="楷体_GB2312"/>
        <charset val="134"/>
      </rPr>
      <t>合创牌</t>
    </r>
  </si>
  <si>
    <r>
      <rPr>
        <sz val="10.5"/>
        <rFont val="Arial"/>
        <charset val="134"/>
      </rPr>
      <t>GAH6460BEVS0D</t>
    </r>
  </si>
  <si>
    <r>
      <rPr>
        <sz val="10.5"/>
        <rFont val="楷体_GB2312"/>
        <charset val="134"/>
      </rPr>
      <t>广汽乘用车有限公司</t>
    </r>
  </si>
  <si>
    <r>
      <rPr>
        <sz val="10.5"/>
        <rFont val="楷体_GB2312"/>
        <charset val="134"/>
      </rPr>
      <t xml:space="preserve">埃安
</t>
    </r>
    <r>
      <rPr>
        <sz val="10.5"/>
        <rFont val="Arial"/>
        <charset val="134"/>
      </rPr>
      <t>(AION)</t>
    </r>
    <r>
      <rPr>
        <sz val="10.5"/>
        <rFont val="楷体_GB2312"/>
        <charset val="134"/>
      </rPr>
      <t>牌</t>
    </r>
  </si>
  <si>
    <r>
      <rPr>
        <sz val="10.5"/>
        <rFont val="Arial"/>
        <charset val="134"/>
      </rPr>
      <t>GAM7001BEVA0N</t>
    </r>
  </si>
  <si>
    <t>4768/4805</t>
  </si>
  <si>
    <t>1685/1705</t>
  </si>
  <si>
    <r>
      <rPr>
        <sz val="10.5"/>
        <rFont val="楷体_GB2312"/>
        <charset val="134"/>
      </rPr>
      <t>东风柳州汽车有限公司</t>
    </r>
  </si>
  <si>
    <r>
      <rPr>
        <sz val="10.5"/>
        <rFont val="楷体_GB2312"/>
        <charset val="134"/>
      </rPr>
      <t>乘龙牌</t>
    </r>
  </si>
  <si>
    <r>
      <rPr>
        <sz val="10.5"/>
        <rFont val="Arial"/>
        <charset val="134"/>
      </rPr>
      <t>LZ4250H5DZBEV3</t>
    </r>
  </si>
  <si>
    <r>
      <rPr>
        <sz val="11"/>
        <color rgb="FF000000"/>
        <rFont val="Arial"/>
        <charset val="134"/>
      </rPr>
      <t>315</t>
    </r>
    <r>
      <rPr>
        <sz val="11"/>
        <color theme="1"/>
        <rFont val="楷体_GB2312"/>
        <charset val="134"/>
      </rPr>
      <t>（</t>
    </r>
    <r>
      <rPr>
        <sz val="11"/>
        <color theme="1"/>
        <rFont val="Arial"/>
        <charset val="134"/>
      </rPr>
      <t>40km/h</t>
    </r>
    <r>
      <rPr>
        <sz val="11"/>
        <color theme="1"/>
        <rFont val="楷体_GB2312"/>
        <charset val="134"/>
      </rPr>
      <t>等速法）</t>
    </r>
  </si>
  <si>
    <t>0.143/0.149</t>
  </si>
  <si>
    <t>3690/3600/3320</t>
  </si>
  <si>
    <t>10000/10600</t>
  </si>
  <si>
    <r>
      <rPr>
        <sz val="10.5"/>
        <rFont val="Arial"/>
        <charset val="134"/>
      </rPr>
      <t>LZ5040XXYL2AZBE
V142</t>
    </r>
  </si>
  <si>
    <r>
      <rPr>
        <sz val="11"/>
        <color rgb="FF000000"/>
        <rFont val="Arial"/>
        <charset val="134"/>
      </rPr>
      <t>342</t>
    </r>
    <r>
      <rPr>
        <sz val="11"/>
        <color theme="1"/>
        <rFont val="楷体_GB2312"/>
        <charset val="134"/>
      </rPr>
      <t>（</t>
    </r>
    <r>
      <rPr>
        <sz val="11"/>
        <color theme="1"/>
        <rFont val="Arial"/>
        <charset val="134"/>
      </rPr>
      <t>40km/h</t>
    </r>
    <r>
      <rPr>
        <sz val="11"/>
        <color theme="1"/>
        <rFont val="楷体_GB2312"/>
        <charset val="134"/>
      </rPr>
      <t>等速法）</t>
    </r>
  </si>
  <si>
    <t>0.290/0.268</t>
  </si>
  <si>
    <t>3100/2990</t>
  </si>
  <si>
    <r>
      <rPr>
        <sz val="10.5"/>
        <rFont val="楷体_GB2312"/>
        <charset val="134"/>
      </rPr>
      <t>上汽通用五菱汽车股份有限公
司</t>
    </r>
  </si>
  <si>
    <r>
      <rPr>
        <sz val="10.5"/>
        <rFont val="楷体_GB2312"/>
        <charset val="134"/>
      </rPr>
      <t>五菱牌</t>
    </r>
  </si>
  <si>
    <r>
      <rPr>
        <sz val="10.5"/>
        <rFont val="Arial"/>
        <charset val="134"/>
      </rPr>
      <t>LZW6520EVC7EBN</t>
    </r>
  </si>
  <si>
    <t>360(CLTC)</t>
  </si>
  <si>
    <t>17.0(CLTC)</t>
  </si>
  <si>
    <t>1910/1890</t>
  </si>
  <si>
    <t>1840/1875</t>
  </si>
  <si>
    <r>
      <rPr>
        <sz val="10.5"/>
        <rFont val="Arial"/>
        <charset val="134"/>
      </rPr>
      <t>LZW6520EVC7EBN
A</t>
    </r>
  </si>
  <si>
    <r>
      <rPr>
        <sz val="10.5"/>
        <rFont val="楷体_GB2312"/>
        <charset val="134"/>
      </rPr>
      <t>上汽依维柯红岩商用车有限公
司</t>
    </r>
  </si>
  <si>
    <r>
      <rPr>
        <sz val="10.5"/>
        <rFont val="楷体_GB2312"/>
        <charset val="134"/>
      </rPr>
      <t>红岩牌</t>
    </r>
  </si>
  <si>
    <r>
      <rPr>
        <sz val="10.5"/>
        <rFont val="Arial"/>
        <charset val="134"/>
      </rPr>
      <t>CQ3310BEVES46S</t>
    </r>
  </si>
  <si>
    <t>0.197;0.211;0.231</t>
  </si>
  <si>
    <t>3590/3660/3730/3800</t>
  </si>
  <si>
    <t>18800;19600;20580</t>
  </si>
  <si>
    <r>
      <rPr>
        <sz val="10.5"/>
        <rFont val="Arial"/>
        <charset val="134"/>
      </rPr>
      <t>CQ4180BEVES21S
H</t>
    </r>
  </si>
  <si>
    <t>3595/3665</t>
  </si>
  <si>
    <r>
      <rPr>
        <sz val="10.5"/>
        <rFont val="Arial"/>
        <charset val="134"/>
      </rPr>
      <t>CQ4250BEVES24Q
A</t>
    </r>
  </si>
  <si>
    <t>0.157/0.169</t>
  </si>
  <si>
    <t>3216/3320/3495/3715/3785/3860/3960</t>
  </si>
  <si>
    <t>10300/11320</t>
  </si>
  <si>
    <r>
      <rPr>
        <sz val="10.5"/>
        <rFont val="Arial"/>
        <charset val="134"/>
      </rPr>
      <t>CQ5181XXYBEVSQ
41H</t>
    </r>
  </si>
  <si>
    <t>3925/4000</t>
  </si>
  <si>
    <r>
      <rPr>
        <sz val="10.5"/>
        <rFont val="楷体_GB2312"/>
        <charset val="134"/>
      </rPr>
      <t>庆铃汽车股份有限公司</t>
    </r>
  </si>
  <si>
    <r>
      <rPr>
        <sz val="10.5"/>
        <rFont val="楷体_GB2312"/>
        <charset val="134"/>
      </rPr>
      <t>庆铃牌</t>
    </r>
    <r>
      <rPr>
        <sz val="10.5"/>
        <rFont val="Arial"/>
        <charset val="134"/>
      </rPr>
      <t>(</t>
    </r>
    <r>
      <rPr>
        <sz val="10.5"/>
        <rFont val="楷体_GB2312"/>
        <charset val="134"/>
      </rPr>
      <t>繁体</t>
    </r>
    <r>
      <rPr>
        <sz val="10.5"/>
        <rFont val="Arial"/>
        <charset val="134"/>
      </rPr>
      <t xml:space="preserve">)
</t>
    </r>
    <r>
      <rPr>
        <sz val="10.5"/>
        <rFont val="楷体_GB2312"/>
        <charset val="134"/>
      </rPr>
      <t>牌</t>
    </r>
  </si>
  <si>
    <r>
      <rPr>
        <sz val="10.5"/>
        <rFont val="Arial"/>
        <charset val="134"/>
      </rPr>
      <t>QL5043XLCBEVEC
HA2</t>
    </r>
  </si>
  <si>
    <r>
      <rPr>
        <sz val="10.5"/>
        <rFont val="楷体_GB2312"/>
        <charset val="134"/>
      </rPr>
      <t>重庆铃耀汽车有限公司</t>
    </r>
  </si>
  <si>
    <r>
      <rPr>
        <sz val="10.5"/>
        <rFont val="楷体_GB2312"/>
        <charset val="134"/>
      </rPr>
      <t>长安牌</t>
    </r>
  </si>
  <si>
    <r>
      <rPr>
        <sz val="10.5"/>
        <rFont val="Arial"/>
        <charset val="134"/>
      </rPr>
      <t>SC6471DEA6HEV</t>
    </r>
  </si>
  <si>
    <r>
      <rPr>
        <sz val="10.5"/>
        <rFont val="楷体_GB2312"/>
        <charset val="134"/>
      </rPr>
      <t>插电式混合动力多用途乘
用车</t>
    </r>
  </si>
  <si>
    <r>
      <rPr>
        <sz val="10.5"/>
        <rFont val="Arial"/>
        <charset val="134"/>
      </rPr>
      <t>SC6471DEB6HEV</t>
    </r>
  </si>
  <si>
    <r>
      <rPr>
        <sz val="10.5"/>
        <rFont val="楷体_GB2312"/>
        <charset val="134"/>
      </rPr>
      <t>重庆长安汽车股份有限公司</t>
    </r>
  </si>
  <si>
    <r>
      <rPr>
        <sz val="10.5"/>
        <rFont val="Arial"/>
        <charset val="134"/>
      </rPr>
      <t>SC1031XDD66BEV</t>
    </r>
  </si>
  <si>
    <r>
      <rPr>
        <sz val="10.5"/>
        <rFont val="Arial"/>
        <charset val="134"/>
      </rPr>
      <t>SC1031XND66BEV</t>
    </r>
  </si>
  <si>
    <r>
      <rPr>
        <sz val="10.5"/>
        <rFont val="Arial"/>
        <charset val="134"/>
      </rPr>
      <t>SC5031CCYXDD66
BEV</t>
    </r>
  </si>
  <si>
    <t>1660/1680</t>
  </si>
  <si>
    <r>
      <rPr>
        <sz val="10.5"/>
        <rFont val="Arial"/>
        <charset val="134"/>
      </rPr>
      <t>SC5031XXYXDD66
BEV</t>
    </r>
  </si>
  <si>
    <r>
      <rPr>
        <sz val="10.5"/>
        <rFont val="楷体_GB2312"/>
        <charset val="134"/>
      </rPr>
      <t>阿维塔
（</t>
    </r>
    <r>
      <rPr>
        <sz val="10.5"/>
        <rFont val="Arial"/>
        <charset val="134"/>
      </rPr>
      <t>AVATR</t>
    </r>
    <r>
      <rPr>
        <sz val="10.5"/>
        <rFont val="楷体_GB2312"/>
        <charset val="134"/>
      </rPr>
      <t>）
牌</t>
    </r>
  </si>
  <si>
    <r>
      <rPr>
        <sz val="10.5"/>
        <rFont val="Arial"/>
        <charset val="134"/>
      </rPr>
      <t>SC6491EBBBEV</t>
    </r>
  </si>
  <si>
    <r>
      <rPr>
        <sz val="11"/>
        <color theme="1"/>
        <rFont val="楷体_GB2312"/>
        <charset val="134"/>
      </rPr>
      <t>三元材料电池</t>
    </r>
  </si>
  <si>
    <r>
      <rPr>
        <sz val="10.5"/>
        <rFont val="Arial"/>
        <charset val="134"/>
      </rPr>
      <t>SC6491EBCBEV</t>
    </r>
  </si>
  <si>
    <r>
      <rPr>
        <sz val="10.5"/>
        <rFont val="楷体_GB2312"/>
        <charset val="134"/>
      </rPr>
      <t>成都大运汽车集团有限公司</t>
    </r>
  </si>
  <si>
    <r>
      <rPr>
        <sz val="10.5"/>
        <rFont val="楷体_GB2312"/>
        <charset val="134"/>
      </rPr>
      <t>大运牌</t>
    </r>
  </si>
  <si>
    <r>
      <rPr>
        <sz val="10.5"/>
        <rFont val="Arial"/>
        <charset val="134"/>
      </rPr>
      <t>CGC3310BEV1Z4</t>
    </r>
  </si>
  <si>
    <t>10160/10260/10360/10460</t>
  </si>
  <si>
    <r>
      <rPr>
        <sz val="10.5"/>
        <rFont val="Arial"/>
        <charset val="134"/>
      </rPr>
      <t>CGC4250BEV1Z9</t>
    </r>
  </si>
  <si>
    <r>
      <rPr>
        <sz val="10.5"/>
        <rFont val="楷体_GB2312"/>
        <charset val="134"/>
      </rPr>
      <t>换电式纯电动牵引汽车</t>
    </r>
  </si>
  <si>
    <t>3500/3740</t>
  </si>
  <si>
    <r>
      <rPr>
        <sz val="10.5"/>
        <rFont val="楷体_GB2312"/>
        <charset val="134"/>
      </rPr>
      <t>重汽</t>
    </r>
    <r>
      <rPr>
        <sz val="10.5"/>
        <rFont val="Arial"/>
        <charset val="134"/>
      </rPr>
      <t>(</t>
    </r>
    <r>
      <rPr>
        <sz val="10.5"/>
        <rFont val="楷体_GB2312"/>
        <charset val="134"/>
      </rPr>
      <t>重庆</t>
    </r>
    <r>
      <rPr>
        <sz val="10.5"/>
        <rFont val="Arial"/>
        <charset val="134"/>
      </rPr>
      <t>)</t>
    </r>
    <r>
      <rPr>
        <sz val="10.5"/>
        <rFont val="楷体_GB2312"/>
        <charset val="134"/>
      </rPr>
      <t>轻型汽车有限公司</t>
    </r>
  </si>
  <si>
    <r>
      <rPr>
        <sz val="10.5"/>
        <rFont val="楷体_GB2312"/>
        <charset val="134"/>
      </rPr>
      <t>天琴牌</t>
    </r>
  </si>
  <si>
    <r>
      <rPr>
        <sz val="10.5"/>
        <rFont val="Arial"/>
        <charset val="134"/>
      </rPr>
      <t>YZ7001BEV3</t>
    </r>
  </si>
  <si>
    <r>
      <rPr>
        <sz val="11"/>
        <color theme="1"/>
        <rFont val="楷体_GB2312"/>
        <charset val="134"/>
      </rPr>
      <t>磷酸铁锂动力蓄电池</t>
    </r>
  </si>
  <si>
    <r>
      <rPr>
        <sz val="10.5"/>
        <rFont val="Arial"/>
        <charset val="134"/>
      </rPr>
      <t>YZ7001BEV4</t>
    </r>
  </si>
  <si>
    <r>
      <rPr>
        <sz val="10.5"/>
        <rFont val="楷体_GB2312"/>
        <charset val="134"/>
      </rPr>
      <t>比亚迪汽车有限公司</t>
    </r>
  </si>
  <si>
    <r>
      <rPr>
        <sz val="10.5"/>
        <rFont val="Arial"/>
        <charset val="134"/>
      </rPr>
      <t>BYD6461ST6HEV7</t>
    </r>
  </si>
  <si>
    <r>
      <rPr>
        <sz val="10.5"/>
        <rFont val="Arial"/>
        <charset val="134"/>
      </rPr>
      <t>BYD6461ST6HEV8</t>
    </r>
  </si>
  <si>
    <r>
      <rPr>
        <sz val="10.5"/>
        <rFont val="Arial"/>
        <charset val="134"/>
      </rPr>
      <t>BYD6482ST6HEV4</t>
    </r>
  </si>
  <si>
    <r>
      <rPr>
        <sz val="10.5"/>
        <rFont val="Arial"/>
        <charset val="134"/>
      </rPr>
      <t>BYD6482ST6HEV5</t>
    </r>
  </si>
  <si>
    <r>
      <rPr>
        <sz val="10.5"/>
        <rFont val="楷体_GB2312"/>
        <charset val="134"/>
      </rPr>
      <t>陕西汽车集团股份有限公司</t>
    </r>
  </si>
  <si>
    <r>
      <rPr>
        <sz val="10.5"/>
        <rFont val="Arial"/>
        <charset val="134"/>
      </rPr>
      <t>SX4187MF1C1SEV</t>
    </r>
  </si>
  <si>
    <t>3330/3730</t>
  </si>
  <si>
    <t>8800/9300/9650</t>
  </si>
  <si>
    <r>
      <rPr>
        <sz val="10.5"/>
        <rFont val="Arial"/>
        <charset val="134"/>
      </rPr>
      <t>SX4257XF4C1SEV</t>
    </r>
  </si>
  <si>
    <t>7410/7460</t>
  </si>
  <si>
    <t>3350/3450/3510/3880/3950</t>
  </si>
  <si>
    <t>11820/12400/13000</t>
  </si>
  <si>
    <r>
      <rPr>
        <sz val="10.5"/>
        <rFont val="Arial"/>
        <charset val="134"/>
      </rPr>
      <t>SX5317GJBMF346S
EV1</t>
    </r>
  </si>
  <si>
    <r>
      <rPr>
        <sz val="10.5"/>
        <rFont val="楷体_GB2312"/>
        <charset val="134"/>
      </rPr>
      <t>奇瑞商用车</t>
    </r>
    <r>
      <rPr>
        <sz val="10.5"/>
        <rFont val="Arial"/>
        <charset val="134"/>
      </rPr>
      <t>(</t>
    </r>
    <r>
      <rPr>
        <sz val="10.5"/>
        <rFont val="楷体_GB2312"/>
        <charset val="134"/>
      </rPr>
      <t>安徽</t>
    </r>
    <r>
      <rPr>
        <sz val="10.5"/>
        <rFont val="Arial"/>
        <charset val="134"/>
      </rPr>
      <t>)</t>
    </r>
    <r>
      <rPr>
        <sz val="10.5"/>
        <rFont val="楷体_GB2312"/>
        <charset val="134"/>
      </rPr>
      <t>有限公司</t>
    </r>
  </si>
  <si>
    <r>
      <rPr>
        <sz val="10.5"/>
        <rFont val="楷体_GB2312"/>
        <charset val="134"/>
      </rPr>
      <t>开瑞牌</t>
    </r>
  </si>
  <si>
    <r>
      <rPr>
        <sz val="10.5"/>
        <rFont val="Arial"/>
        <charset val="134"/>
      </rPr>
      <t>SQR5030XJCBEVH
12</t>
    </r>
  </si>
  <si>
    <r>
      <rPr>
        <sz val="10.5"/>
        <rFont val="楷体_GB2312"/>
        <charset val="134"/>
      </rPr>
      <t>纯电动检测车</t>
    </r>
  </si>
  <si>
    <t>1785/1910</t>
  </si>
  <si>
    <r>
      <rPr>
        <sz val="10.5"/>
        <rFont val="Arial"/>
        <charset val="134"/>
      </rPr>
      <t>SQR5035XXYBEVH
08</t>
    </r>
  </si>
  <si>
    <r>
      <rPr>
        <sz val="10.5"/>
        <rFont val="楷体_GB2312"/>
        <charset val="134"/>
      </rPr>
      <t>上海汽车集团股份有限公司</t>
    </r>
  </si>
  <si>
    <r>
      <rPr>
        <sz val="10.5"/>
        <rFont val="楷体_GB2312"/>
        <charset val="134"/>
      </rPr>
      <t>名爵牌</t>
    </r>
  </si>
  <si>
    <r>
      <rPr>
        <sz val="10.5"/>
        <rFont val="Arial"/>
        <charset val="134"/>
      </rPr>
      <t>CSA7002XBEV1</t>
    </r>
  </si>
  <si>
    <t>425(CLTC)</t>
  </si>
  <si>
    <r>
      <rPr>
        <sz val="10.5"/>
        <rFont val="Arial"/>
        <charset val="134"/>
      </rPr>
      <t>CSA7002XBEV2</t>
    </r>
  </si>
  <si>
    <t>520(CLTC)</t>
  </si>
  <si>
    <r>
      <rPr>
        <sz val="10.5"/>
        <rFont val="楷体_GB2312"/>
        <charset val="134"/>
      </rPr>
      <t>荣威牌</t>
    </r>
  </si>
  <si>
    <r>
      <rPr>
        <sz val="10.5"/>
        <rFont val="Arial"/>
        <charset val="134"/>
      </rPr>
      <t>CSA6473RFPHEV2</t>
    </r>
  </si>
  <si>
    <r>
      <rPr>
        <sz val="10.5"/>
        <rFont val="Arial"/>
        <charset val="134"/>
      </rPr>
      <t>CSA7001SBEV5</t>
    </r>
  </si>
  <si>
    <r>
      <rPr>
        <sz val="10.5"/>
        <rFont val="楷体_GB2312"/>
        <charset val="134"/>
      </rPr>
      <t>厦门金龙联合汽车工业有限公
司</t>
    </r>
  </si>
  <si>
    <r>
      <rPr>
        <sz val="10.5"/>
        <rFont val="楷体_GB2312"/>
        <charset val="134"/>
      </rPr>
      <t>金龙牌</t>
    </r>
  </si>
  <si>
    <r>
      <rPr>
        <sz val="10.5"/>
        <rFont val="Arial"/>
        <charset val="134"/>
      </rPr>
      <t>XMQ5180ZYSBEVL
D</t>
    </r>
  </si>
  <si>
    <t>0.220/0.240/0.260</t>
  </si>
  <si>
    <t>8620/8750/8860/9015</t>
  </si>
  <si>
    <t>11560/12080/12600</t>
  </si>
  <si>
    <r>
      <rPr>
        <sz val="10.5"/>
        <rFont val="楷体_GB2312"/>
        <charset val="134"/>
      </rPr>
      <t>厦门金龙旅行车有限公司</t>
    </r>
  </si>
  <si>
    <r>
      <rPr>
        <sz val="10.5"/>
        <rFont val="楷体_GB2312"/>
        <charset val="134"/>
      </rPr>
      <t>金旅牌</t>
    </r>
  </si>
  <si>
    <r>
      <rPr>
        <sz val="10.5"/>
        <rFont val="Arial"/>
        <charset val="134"/>
      </rPr>
      <t>XML5030XXYEV30</t>
    </r>
  </si>
  <si>
    <r>
      <rPr>
        <sz val="11"/>
        <color rgb="FF000000"/>
        <rFont val="Arial"/>
        <charset val="134"/>
      </rPr>
      <t>260</t>
    </r>
    <r>
      <rPr>
        <sz val="11"/>
        <color theme="1"/>
        <rFont val="楷体_GB2312"/>
        <charset val="134"/>
      </rPr>
      <t>（</t>
    </r>
    <r>
      <rPr>
        <sz val="11"/>
        <color theme="1"/>
        <rFont val="Arial"/>
        <charset val="134"/>
      </rPr>
      <t>CLTC</t>
    </r>
    <r>
      <rPr>
        <sz val="11"/>
        <color theme="1"/>
        <rFont val="楷体_GB2312"/>
        <charset val="134"/>
      </rPr>
      <t>）</t>
    </r>
  </si>
  <si>
    <r>
      <rPr>
        <sz val="10.5"/>
        <rFont val="Arial"/>
        <charset val="134"/>
      </rPr>
      <t>XML5030XXYEV50</t>
    </r>
  </si>
  <si>
    <r>
      <rPr>
        <sz val="11"/>
        <color rgb="FF000000"/>
        <rFont val="Arial"/>
        <charset val="134"/>
      </rPr>
      <t>242</t>
    </r>
    <r>
      <rPr>
        <sz val="11"/>
        <color theme="1"/>
        <rFont val="楷体_GB2312"/>
        <charset val="134"/>
      </rPr>
      <t>（</t>
    </r>
    <r>
      <rPr>
        <sz val="11"/>
        <color theme="1"/>
        <rFont val="Arial"/>
        <charset val="134"/>
      </rPr>
      <t>CLTC</t>
    </r>
    <r>
      <rPr>
        <sz val="11"/>
        <color theme="1"/>
        <rFont val="楷体_GB2312"/>
        <charset val="134"/>
      </rPr>
      <t>）</t>
    </r>
  </si>
  <si>
    <r>
      <rPr>
        <sz val="10.5"/>
        <rFont val="Arial"/>
        <charset val="134"/>
      </rPr>
      <t>XML5050TSLJEVP0</t>
    </r>
  </si>
  <si>
    <t>5500/5630</t>
  </si>
  <si>
    <t>2415/2330</t>
  </si>
  <si>
    <r>
      <rPr>
        <sz val="10.5"/>
        <rFont val="Arial"/>
        <charset val="134"/>
      </rPr>
      <t>XML5180GQXJEVP
0</t>
    </r>
  </si>
  <si>
    <r>
      <rPr>
        <sz val="10.5"/>
        <rFont val="楷体_GB2312"/>
        <charset val="134"/>
      </rPr>
      <t>纯电动清洗车</t>
    </r>
  </si>
  <si>
    <t>7610/8230/8490</t>
  </si>
  <si>
    <t>8755/9220</t>
  </si>
  <si>
    <r>
      <rPr>
        <sz val="10.5"/>
        <rFont val="Arial"/>
        <charset val="134"/>
      </rPr>
      <t>XML5180TXSJEVP0</t>
    </r>
  </si>
  <si>
    <r>
      <rPr>
        <sz val="10.5"/>
        <rFont val="楷体_GB2312"/>
        <charset val="134"/>
      </rPr>
      <t>中通客车股份有限公司</t>
    </r>
  </si>
  <si>
    <r>
      <rPr>
        <sz val="10.5"/>
        <rFont val="楷体_GB2312"/>
        <charset val="134"/>
      </rPr>
      <t>中通牌</t>
    </r>
  </si>
  <si>
    <r>
      <rPr>
        <sz val="10.5"/>
        <rFont val="Arial"/>
        <charset val="134"/>
      </rPr>
      <t>LCK6827EVGA4</t>
    </r>
  </si>
  <si>
    <t>3185/3000</t>
  </si>
  <si>
    <t>8100/7650/7250/7050</t>
  </si>
  <si>
    <r>
      <rPr>
        <sz val="10.5"/>
        <rFont val="楷体_GB2312"/>
        <charset val="134"/>
      </rPr>
      <t>吉利四川商用车有限公司</t>
    </r>
  </si>
  <si>
    <r>
      <rPr>
        <sz val="10.5"/>
        <rFont val="Arial"/>
        <charset val="134"/>
      </rPr>
      <t>DNC1047BEVM5</t>
    </r>
  </si>
  <si>
    <r>
      <rPr>
        <sz val="10.5"/>
        <rFont val="楷体_GB2312"/>
        <charset val="134"/>
      </rPr>
      <t>肇庆小鹏新能源投资有限公司</t>
    </r>
  </si>
  <si>
    <r>
      <rPr>
        <sz val="10.5"/>
        <rFont val="楷体_GB2312"/>
        <charset val="134"/>
      </rPr>
      <t>小鹏牌</t>
    </r>
  </si>
  <si>
    <r>
      <rPr>
        <sz val="10.5"/>
        <rFont val="Arial"/>
        <charset val="134"/>
      </rPr>
      <t>NHQ6490BEVGH</t>
    </r>
  </si>
  <si>
    <t>2205/2225</t>
  </si>
  <si>
    <r>
      <rPr>
        <sz val="10.5"/>
        <rFont val="Arial"/>
        <charset val="134"/>
      </rPr>
      <t>NHQ6490BEVGK</t>
    </r>
  </si>
  <si>
    <t>1680/1670</t>
  </si>
  <si>
    <t>2335/2355</t>
  </si>
  <si>
    <r>
      <rPr>
        <sz val="10.5"/>
        <rFont val="楷体_GB2312"/>
        <charset val="134"/>
      </rPr>
      <t>南京金龙客车制造有限公司</t>
    </r>
  </si>
  <si>
    <r>
      <rPr>
        <sz val="10.5"/>
        <rFont val="楷体_GB2312"/>
        <charset val="134"/>
      </rPr>
      <t>开沃牌</t>
    </r>
  </si>
  <si>
    <r>
      <rPr>
        <sz val="10.5"/>
        <rFont val="Arial"/>
        <charset val="134"/>
      </rPr>
      <t>NJL3311ZHLBEV</t>
    </r>
  </si>
  <si>
    <r>
      <rPr>
        <sz val="11"/>
        <color theme="1"/>
        <rFont val="楷体_GB2312"/>
        <charset val="134"/>
      </rPr>
      <t>磷酸铁锂锂离子动力蓄电池</t>
    </r>
  </si>
  <si>
    <t>20900/21400/21900</t>
  </si>
  <si>
    <r>
      <rPr>
        <sz val="10.5"/>
        <rFont val="Arial"/>
        <charset val="134"/>
      </rPr>
      <t>NJL3313KHKBEV</t>
    </r>
  </si>
  <si>
    <t>3340/3500</t>
  </si>
  <si>
    <t>16500/17000</t>
  </si>
  <si>
    <r>
      <rPr>
        <sz val="10.5"/>
        <rFont val="Arial"/>
        <charset val="134"/>
      </rPr>
      <t>NJL4251KEKBEV10</t>
    </r>
  </si>
  <si>
    <r>
      <rPr>
        <sz val="10.5"/>
        <rFont val="Arial"/>
        <charset val="134"/>
      </rPr>
      <t>NJL4251KEKBEV5</t>
    </r>
  </si>
  <si>
    <t>11230/12300</t>
  </si>
  <si>
    <r>
      <rPr>
        <sz val="10.5"/>
        <rFont val="Arial"/>
        <charset val="134"/>
      </rPr>
      <t>NJL6620EVD1</t>
    </r>
  </si>
  <si>
    <r>
      <rPr>
        <sz val="10.5"/>
        <rFont val="楷体_GB2312"/>
        <charset val="134"/>
      </rPr>
      <t>纯电动低入口城市客车</t>
    </r>
  </si>
  <si>
    <t>6050/6350</t>
  </si>
  <si>
    <r>
      <rPr>
        <sz val="10.5"/>
        <rFont val="Arial"/>
        <charset val="134"/>
      </rPr>
      <t>NJL6856EVF</t>
    </r>
  </si>
  <si>
    <r>
      <rPr>
        <sz val="10.5"/>
        <rFont val="楷体_GB2312"/>
        <charset val="134"/>
      </rPr>
      <t>纯电动低地板城市客车</t>
    </r>
  </si>
  <si>
    <t>8600/9100</t>
  </si>
  <si>
    <r>
      <rPr>
        <sz val="10.5"/>
        <rFont val="楷体_GB2312"/>
        <charset val="134"/>
      </rPr>
      <t>华晨鑫源重庆汽车有限公司</t>
    </r>
  </si>
  <si>
    <r>
      <rPr>
        <sz val="10.5"/>
        <rFont val="楷体_GB2312"/>
        <charset val="134"/>
      </rPr>
      <t>鑫源牌</t>
    </r>
  </si>
  <si>
    <r>
      <rPr>
        <sz val="10.5"/>
        <rFont val="Arial"/>
        <charset val="134"/>
      </rPr>
      <t>JKC6450A0X2BEV</t>
    </r>
  </si>
  <si>
    <r>
      <rPr>
        <sz val="10.5"/>
        <rFont val="楷体_GB2312"/>
        <charset val="134"/>
      </rPr>
      <t>中车时代电动汽车股份有限公
司</t>
    </r>
  </si>
  <si>
    <r>
      <rPr>
        <sz val="10.5"/>
        <rFont val="楷体_GB2312"/>
        <charset val="134"/>
      </rPr>
      <t>中国中车牌</t>
    </r>
  </si>
  <si>
    <r>
      <rPr>
        <sz val="10.5"/>
        <rFont val="Arial"/>
        <charset val="134"/>
      </rPr>
      <t>TEG5310ZLJAXGBE
V1H</t>
    </r>
  </si>
  <si>
    <r>
      <rPr>
        <sz val="10.5"/>
        <rFont val="楷体_GB2312"/>
        <charset val="134"/>
      </rPr>
      <t>换电式纯电动自卸式垃圾
车</t>
    </r>
  </si>
  <si>
    <t>10500/10800</t>
  </si>
  <si>
    <t>3300/3500/3600/3700/3800</t>
  </si>
  <si>
    <t>20700/21700/22700</t>
  </si>
  <si>
    <r>
      <rPr>
        <sz val="10.5"/>
        <rFont val="楷体_GB2312"/>
        <charset val="134"/>
      </rPr>
      <t>四川南骏汽车集团有限公司</t>
    </r>
  </si>
  <si>
    <r>
      <rPr>
        <sz val="10.5"/>
        <rFont val="楷体_GB2312"/>
        <charset val="134"/>
      </rPr>
      <t>南骏牌</t>
    </r>
  </si>
  <si>
    <r>
      <rPr>
        <sz val="10.5"/>
        <rFont val="Arial"/>
        <charset val="134"/>
      </rPr>
      <t>NJA1030SDG36BE
V</t>
    </r>
  </si>
  <si>
    <t>0.278/0.262</t>
  </si>
  <si>
    <t>5780/5980</t>
  </si>
  <si>
    <t>2000/1910</t>
  </si>
  <si>
    <r>
      <rPr>
        <sz val="10.5"/>
        <rFont val="Arial"/>
        <charset val="134"/>
      </rPr>
      <t>NJA5030CCYSDG3
6BEV</t>
    </r>
  </si>
  <si>
    <t>0.288/0.269</t>
  </si>
  <si>
    <t>2185/2430/2730</t>
  </si>
  <si>
    <t>2050/1950</t>
  </si>
  <si>
    <r>
      <rPr>
        <sz val="10.5"/>
        <rFont val="Arial"/>
        <charset val="134"/>
      </rPr>
      <t>NJA5030XXYSDG3
6BEV</t>
    </r>
  </si>
  <si>
    <t>5795/5995</t>
  </si>
  <si>
    <t>2100/2205/2655/2755</t>
  </si>
  <si>
    <r>
      <rPr>
        <sz val="10.5"/>
        <rFont val="楷体_GB2312"/>
        <charset val="134"/>
      </rPr>
      <t>程力汽车集团股份有限公司</t>
    </r>
  </si>
  <si>
    <r>
      <rPr>
        <sz val="10.5"/>
        <rFont val="楷体_GB2312"/>
        <charset val="134"/>
      </rPr>
      <t>程力牌</t>
    </r>
  </si>
  <si>
    <r>
      <rPr>
        <sz val="10.5"/>
        <rFont val="Arial"/>
        <charset val="134"/>
      </rPr>
      <t>CL5183TXSBEV</t>
    </r>
  </si>
  <si>
    <r>
      <rPr>
        <sz val="10.5"/>
        <rFont val="楷体_GB2312"/>
        <charset val="134"/>
      </rPr>
      <t>江苏吉麦新能源车业有限公司</t>
    </r>
  </si>
  <si>
    <r>
      <rPr>
        <sz val="10.5"/>
        <rFont val="楷体_GB2312"/>
        <charset val="134"/>
      </rPr>
      <t>国吉牌</t>
    </r>
  </si>
  <si>
    <r>
      <rPr>
        <sz val="10.5"/>
        <rFont val="Arial"/>
        <charset val="134"/>
      </rPr>
      <t>HXK1030BEVA03</t>
    </r>
  </si>
  <si>
    <r>
      <rPr>
        <sz val="11"/>
        <color theme="1"/>
        <rFont val="楷体_GB2312"/>
        <charset val="134"/>
      </rPr>
      <t>磷酸铁锂动力电池</t>
    </r>
  </si>
  <si>
    <r>
      <rPr>
        <sz val="10.5"/>
        <rFont val="Arial"/>
        <charset val="134"/>
      </rPr>
      <t>HXK5030XXYBEVA
03</t>
    </r>
  </si>
  <si>
    <r>
      <rPr>
        <sz val="10.5"/>
        <rFont val="楷体_GB2312"/>
        <charset val="134"/>
      </rPr>
      <t>成都客车股份有限公司</t>
    </r>
  </si>
  <si>
    <r>
      <rPr>
        <sz val="10.5"/>
        <rFont val="楷体_GB2312"/>
        <charset val="134"/>
      </rPr>
      <t>蜀都牌</t>
    </r>
  </si>
  <si>
    <r>
      <rPr>
        <sz val="10.5"/>
        <rFont val="Arial"/>
        <charset val="134"/>
      </rPr>
      <t>CDK5180TDYBEV</t>
    </r>
  </si>
  <si>
    <r>
      <rPr>
        <sz val="10.5"/>
        <rFont val="楷体_GB2312"/>
        <charset val="134"/>
      </rPr>
      <t>纯电动多功能抑尘车</t>
    </r>
  </si>
  <si>
    <r>
      <rPr>
        <sz val="10.5"/>
        <rFont val="Arial"/>
        <charset val="134"/>
      </rPr>
      <t>CDK5180TXSBEV1</t>
    </r>
  </si>
  <si>
    <t>11495/11950</t>
  </si>
  <si>
    <r>
      <rPr>
        <sz val="10.5"/>
        <rFont val="楷体_GB2312"/>
        <charset val="134"/>
      </rPr>
      <t>郑州宇通集团有限公司</t>
    </r>
  </si>
  <si>
    <r>
      <rPr>
        <sz val="10.5"/>
        <rFont val="Arial"/>
        <charset val="134"/>
      </rPr>
      <t>ZKH3310P6BEV10</t>
    </r>
  </si>
  <si>
    <t>0.211/0.233/0.251/0.272</t>
  </si>
  <si>
    <t>10250/10550/10750/10850/11050/11250/11450/11650/11850/11920</t>
  </si>
  <si>
    <t>3830/3750/3680</t>
  </si>
  <si>
    <t>21700/22600/23200/23800</t>
  </si>
  <si>
    <r>
      <rPr>
        <sz val="10.5"/>
        <rFont val="Arial"/>
        <charset val="134"/>
      </rPr>
      <t>ZKH3310P6BEV30</t>
    </r>
  </si>
  <si>
    <t>0.135/0.140/0.145/0.152</t>
  </si>
  <si>
    <t>3450/3500/3550/3680/3750/3830</t>
  </si>
  <si>
    <t>16500/17000/17500/18100</t>
  </si>
  <si>
    <r>
      <rPr>
        <sz val="10.5"/>
        <rFont val="Arial"/>
        <charset val="134"/>
      </rPr>
      <t>ZKH4250P4BEV5D</t>
    </r>
  </si>
  <si>
    <t>0.170/0.174/0.176/0.180/0.183</t>
  </si>
  <si>
    <t>2550/2500</t>
  </si>
  <si>
    <t>3160/3500/3670/3995</t>
  </si>
  <si>
    <t>11100/11400/11600/11900/12100</t>
  </si>
  <si>
    <r>
      <rPr>
        <sz val="10.5"/>
        <rFont val="Arial"/>
        <charset val="134"/>
      </rPr>
      <t>ZKH5310GJBP6BE
V12C</t>
    </r>
  </si>
  <si>
    <r>
      <rPr>
        <sz val="10.5"/>
        <rFont val="Arial"/>
        <charset val="134"/>
      </rPr>
      <t>ZKH5311GJBP6BE
V</t>
    </r>
  </si>
  <si>
    <t>161.20/160.40</t>
  </si>
  <si>
    <r>
      <rPr>
        <sz val="10.5"/>
        <rFont val="Arial"/>
        <charset val="134"/>
      </rPr>
      <t>ZKH5311GJBP6BE
V1</t>
    </r>
  </si>
  <si>
    <r>
      <rPr>
        <sz val="10.5"/>
        <rFont val="Arial"/>
        <charset val="134"/>
      </rPr>
      <t>ZKH5311GJBP6BE
V51</t>
    </r>
  </si>
  <si>
    <t>0.165/0.170</t>
  </si>
  <si>
    <t>15400/15900</t>
  </si>
  <si>
    <r>
      <rPr>
        <sz val="10.5"/>
        <rFont val="楷体_GB2312"/>
        <charset val="134"/>
      </rPr>
      <t>上海万象汽车制造有限公司</t>
    </r>
  </si>
  <si>
    <r>
      <rPr>
        <sz val="10.5"/>
        <rFont val="楷体_GB2312"/>
        <charset val="134"/>
      </rPr>
      <t>象牌</t>
    </r>
  </si>
  <si>
    <r>
      <rPr>
        <sz val="10.5"/>
        <rFont val="Arial"/>
        <charset val="134"/>
      </rPr>
      <t>SXC5038XXYBEVR</t>
    </r>
  </si>
  <si>
    <r>
      <rPr>
        <sz val="10.5"/>
        <rFont val="楷体_GB2312"/>
        <charset val="134"/>
      </rPr>
      <t>合众新能源汽车有限公司</t>
    </r>
  </si>
  <si>
    <r>
      <rPr>
        <sz val="10.5"/>
        <rFont val="楷体_GB2312"/>
        <charset val="134"/>
      </rPr>
      <t>哪吒牌</t>
    </r>
  </si>
  <si>
    <r>
      <rPr>
        <sz val="10.5"/>
        <rFont val="Arial"/>
        <charset val="134"/>
      </rPr>
      <t>THZ6451BEVS30A</t>
    </r>
  </si>
  <si>
    <r>
      <rPr>
        <sz val="11"/>
        <color theme="1"/>
        <rFont val="楷体_GB2312"/>
        <charset val="134"/>
      </rPr>
      <t>镍钴锰酸锂蓄电池</t>
    </r>
  </si>
  <si>
    <t>4530/4549</t>
  </si>
  <si>
    <r>
      <rPr>
        <sz val="10.5"/>
        <rFont val="Arial"/>
        <charset val="134"/>
      </rPr>
      <t>THZ7000BEVS11G</t>
    </r>
  </si>
  <si>
    <r>
      <rPr>
        <sz val="10.5"/>
        <rFont val="楷体_GB2312"/>
        <charset val="134"/>
      </rPr>
      <t>奇瑞新能源汽车股份有限公司</t>
    </r>
  </si>
  <si>
    <r>
      <rPr>
        <sz val="10.5"/>
        <rFont val="楷体_GB2312"/>
        <charset val="134"/>
      </rPr>
      <t>奇瑞牌</t>
    </r>
  </si>
  <si>
    <r>
      <rPr>
        <sz val="10.5"/>
        <rFont val="Arial"/>
        <charset val="134"/>
      </rPr>
      <t>NEQ7000BEVJ72W</t>
    </r>
  </si>
  <si>
    <r>
      <rPr>
        <sz val="10.5"/>
        <rFont val="楷体_GB2312"/>
        <charset val="134"/>
      </rPr>
      <t>赛力斯汽车有限公司</t>
    </r>
  </si>
  <si>
    <r>
      <rPr>
        <sz val="10.5"/>
        <rFont val="楷体_GB2312"/>
        <charset val="134"/>
      </rPr>
      <t>赛力斯牌</t>
    </r>
  </si>
  <si>
    <r>
      <rPr>
        <sz val="10.5"/>
        <rFont val="Arial"/>
        <charset val="134"/>
      </rPr>
      <t>SKE6480SBEVAS</t>
    </r>
  </si>
  <si>
    <r>
      <rPr>
        <sz val="10.5"/>
        <rFont val="Arial"/>
        <charset val="134"/>
      </rPr>
      <t>SKE6480SBEVR</t>
    </r>
  </si>
  <si>
    <r>
      <rPr>
        <sz val="10.5"/>
        <rFont val="楷体_GB2312"/>
        <charset val="134"/>
      </rPr>
      <t>东莞中汽宏远汽车有限公司</t>
    </r>
  </si>
  <si>
    <r>
      <rPr>
        <sz val="10.5"/>
        <rFont val="楷体_GB2312"/>
        <charset val="134"/>
      </rPr>
      <t>宏远牌</t>
    </r>
  </si>
  <si>
    <r>
      <rPr>
        <sz val="10.5"/>
        <rFont val="Arial"/>
        <charset val="134"/>
      </rPr>
      <t>KMT5040XXYBEV1</t>
    </r>
  </si>
  <si>
    <r>
      <rPr>
        <sz val="10.5"/>
        <rFont val="楷体_GB2312"/>
        <charset val="134"/>
      </rPr>
      <t>广西申龙汽车制造有限公司</t>
    </r>
  </si>
  <si>
    <r>
      <rPr>
        <sz val="10.5"/>
        <rFont val="楷体_GB2312"/>
        <charset val="134"/>
      </rPr>
      <t>紫象牌</t>
    </r>
  </si>
  <si>
    <r>
      <rPr>
        <sz val="10.5"/>
        <rFont val="Arial"/>
        <charset val="134"/>
      </rPr>
      <t>HQK5025XXYCBEV
2</t>
    </r>
  </si>
  <si>
    <t>305(CLTC)</t>
  </si>
  <si>
    <r>
      <rPr>
        <sz val="10.5"/>
        <rFont val="Arial"/>
        <charset val="134"/>
      </rPr>
      <t>HQK5032XXYGBEV
U</t>
    </r>
  </si>
  <si>
    <t>205(CLTC)</t>
  </si>
  <si>
    <r>
      <rPr>
        <sz val="10.5"/>
        <rFont val="楷体_GB2312"/>
        <charset val="134"/>
      </rPr>
      <t>奇瑞万达贵州客车股份有限公
司</t>
    </r>
  </si>
  <si>
    <r>
      <rPr>
        <sz val="10.5"/>
        <rFont val="楷体_GB2312"/>
        <charset val="134"/>
      </rPr>
      <t>万达牌</t>
    </r>
  </si>
  <si>
    <r>
      <rPr>
        <sz val="10.5"/>
        <rFont val="Arial"/>
        <charset val="134"/>
      </rPr>
      <t>WD6117BEVSG01</t>
    </r>
  </si>
  <si>
    <r>
      <rPr>
        <sz val="10.5"/>
        <rFont val="楷体_GB2312"/>
        <charset val="134"/>
      </rPr>
      <t>纯电动双层城市客车</t>
    </r>
  </si>
  <si>
    <t>13400/13000/12600</t>
  </si>
  <si>
    <r>
      <rPr>
        <sz val="10.5"/>
        <rFont val="楷体_GB2312"/>
        <charset val="134"/>
      </rPr>
      <t>广西汽车集团有限公司</t>
    </r>
  </si>
  <si>
    <r>
      <rPr>
        <sz val="10.5"/>
        <rFont val="Arial"/>
        <charset val="134"/>
      </rPr>
      <t>GXA1034BEV1</t>
    </r>
  </si>
  <si>
    <t>240(CLTC)</t>
  </si>
  <si>
    <r>
      <rPr>
        <sz val="10.5"/>
        <rFont val="Arial"/>
        <charset val="134"/>
      </rPr>
      <t>GXA5039XXYBEV1</t>
    </r>
  </si>
  <si>
    <t>261(CLTC)</t>
  </si>
  <si>
    <r>
      <rPr>
        <sz val="10.5"/>
        <rFont val="楷体_GB2312"/>
        <charset val="134"/>
      </rPr>
      <t>重庆瑞驰汽车实业有限公司</t>
    </r>
  </si>
  <si>
    <r>
      <rPr>
        <sz val="10.5"/>
        <rFont val="楷体_GB2312"/>
        <charset val="134"/>
      </rPr>
      <t>瑞驰牌</t>
    </r>
  </si>
  <si>
    <r>
      <rPr>
        <sz val="10.5"/>
        <rFont val="Arial"/>
        <charset val="134"/>
      </rPr>
      <t>CRC5030XXYFC24-
BEV</t>
    </r>
  </si>
  <si>
    <t>275(CLTC)</t>
  </si>
  <si>
    <t>1500/1530</t>
  </si>
  <si>
    <r>
      <rPr>
        <sz val="10.5"/>
        <rFont val="楷体_GB2312"/>
        <charset val="134"/>
      </rPr>
      <t>江西吉利新能源商用车有限公
司</t>
    </r>
  </si>
  <si>
    <r>
      <rPr>
        <sz val="10.5"/>
        <rFont val="Arial"/>
        <charset val="134"/>
      </rPr>
      <t>JGL1042SHEVGN1</t>
    </r>
  </si>
  <si>
    <r>
      <rPr>
        <sz val="10.5"/>
        <rFont val="楷体_GB2312"/>
        <charset val="134"/>
      </rPr>
      <t>插电式混合动力载货汽车</t>
    </r>
  </si>
  <si>
    <r>
      <rPr>
        <sz val="10.5"/>
        <rFont val="Arial"/>
        <charset val="134"/>
      </rPr>
      <t>JGL1047BEVGN2</t>
    </r>
  </si>
  <si>
    <r>
      <rPr>
        <sz val="10.5"/>
        <rFont val="Arial"/>
        <charset val="134"/>
      </rPr>
      <t>JGL1047BEVGN5</t>
    </r>
  </si>
  <si>
    <r>
      <rPr>
        <sz val="10.5"/>
        <rFont val="Arial"/>
        <charset val="134"/>
      </rPr>
      <t>JGL1049SHEVGN2</t>
    </r>
  </si>
  <si>
    <r>
      <rPr>
        <sz val="10.5"/>
        <rFont val="Arial"/>
        <charset val="134"/>
      </rPr>
      <t>JGL5047XLCBEVM
5</t>
    </r>
  </si>
  <si>
    <r>
      <rPr>
        <sz val="10.5"/>
        <rFont val="Arial"/>
        <charset val="134"/>
      </rPr>
      <t>JGL5049CCYSHEV
GN2</t>
    </r>
  </si>
  <si>
    <r>
      <rPr>
        <sz val="10.5"/>
        <rFont val="楷体_GB2312"/>
        <charset val="134"/>
      </rPr>
      <t>插电式混合动力仓栅式运
输车</t>
    </r>
  </si>
  <si>
    <t>2430/3050</t>
  </si>
  <si>
    <t>3220/3360</t>
  </si>
  <si>
    <r>
      <rPr>
        <sz val="10.5"/>
        <rFont val="Arial"/>
        <charset val="134"/>
      </rPr>
      <t>JGL5049XLCSHEVG
N2</t>
    </r>
  </si>
  <si>
    <t>2100/2250</t>
  </si>
  <si>
    <t>3030/3130/3230/3330</t>
  </si>
  <si>
    <r>
      <rPr>
        <sz val="10.5"/>
        <rFont val="Arial"/>
        <charset val="134"/>
      </rPr>
      <t>JGL5049XXYSHEV
GN2</t>
    </r>
  </si>
  <si>
    <r>
      <rPr>
        <sz val="10.5"/>
        <rFont val="楷体_GB2312"/>
        <charset val="134"/>
      </rPr>
      <t>插电式混合动力厢式运输
车</t>
    </r>
  </si>
  <si>
    <t>3030/3130</t>
  </si>
  <si>
    <r>
      <rPr>
        <sz val="10.5"/>
        <rFont val="楷体_GB2312"/>
        <charset val="134"/>
      </rPr>
      <t>北京环卫集团环卫装备有限公
司</t>
    </r>
  </si>
  <si>
    <r>
      <rPr>
        <sz val="10.5"/>
        <rFont val="楷体_GB2312"/>
        <charset val="134"/>
      </rPr>
      <t>亚洁牌</t>
    </r>
  </si>
  <si>
    <r>
      <rPr>
        <sz val="10.5"/>
        <rFont val="Arial"/>
        <charset val="134"/>
      </rPr>
      <t>BQJ5180TDYDFBE
V</t>
    </r>
  </si>
  <si>
    <r>
      <rPr>
        <sz val="10.5"/>
        <rFont val="楷体_GB2312"/>
        <charset val="134"/>
      </rPr>
      <t>天津比亚迪汽车有限公司</t>
    </r>
  </si>
  <si>
    <r>
      <rPr>
        <sz val="10.5"/>
        <rFont val="楷体_GB2312"/>
        <charset val="134"/>
      </rPr>
      <t>金马牌</t>
    </r>
  </si>
  <si>
    <r>
      <rPr>
        <sz val="10.5"/>
        <rFont val="Arial"/>
        <charset val="134"/>
      </rPr>
      <t>TJK5120TCABEV</t>
    </r>
  </si>
  <si>
    <r>
      <rPr>
        <sz val="10.5"/>
        <rFont val="楷体_GB2312"/>
        <charset val="134"/>
      </rPr>
      <t>远大汽车制造有限公司</t>
    </r>
  </si>
  <si>
    <r>
      <rPr>
        <sz val="10.5"/>
        <rFont val="楷体_GB2312"/>
        <charset val="134"/>
      </rPr>
      <t>衡霸牌</t>
    </r>
  </si>
  <si>
    <r>
      <rPr>
        <sz val="10.5"/>
        <rFont val="Arial"/>
        <charset val="134"/>
      </rPr>
      <t>YYD5320ZXXDBEV</t>
    </r>
  </si>
  <si>
    <r>
      <rPr>
        <sz val="10.5"/>
        <rFont val="楷体_GB2312"/>
        <charset val="134"/>
      </rPr>
      <t>河北雷萨重型工程机械有限责
任公司</t>
    </r>
  </si>
  <si>
    <r>
      <rPr>
        <sz val="10.5"/>
        <rFont val="楷体_GB2312"/>
        <charset val="134"/>
      </rPr>
      <t>雷萨牌</t>
    </r>
  </si>
  <si>
    <r>
      <rPr>
        <sz val="10.5"/>
        <rFont val="Arial"/>
        <charset val="134"/>
      </rPr>
      <t>BJ5319GJBEV3A</t>
    </r>
  </si>
  <si>
    <t>L302H02:158.24;L302G01:160.43</t>
  </si>
  <si>
    <r>
      <rPr>
        <sz val="10.5"/>
        <rFont val="楷体_GB2312"/>
        <charset val="134"/>
      </rPr>
      <t>航天晨光股份有限公司</t>
    </r>
  </si>
  <si>
    <r>
      <rPr>
        <sz val="10.5"/>
        <rFont val="楷体_GB2312"/>
        <charset val="134"/>
      </rPr>
      <t>三力牌</t>
    </r>
  </si>
  <si>
    <r>
      <rPr>
        <sz val="10.5"/>
        <rFont val="Arial"/>
        <charset val="134"/>
      </rPr>
      <t>CGJ5102GQXSHBE
V</t>
    </r>
  </si>
  <si>
    <r>
      <rPr>
        <sz val="10.5"/>
        <rFont val="楷体_GB2312"/>
        <charset val="134"/>
      </rPr>
      <t>纯电动下水道疏通清洗车</t>
    </r>
  </si>
  <si>
    <r>
      <rPr>
        <sz val="10.5"/>
        <rFont val="Arial"/>
        <charset val="134"/>
      </rPr>
      <t>CGJ5180GXEEQBE
V</t>
    </r>
  </si>
  <si>
    <r>
      <rPr>
        <sz val="10.5"/>
        <rFont val="楷体_GB2312"/>
        <charset val="134"/>
      </rPr>
      <t>纯电动吸粪车</t>
    </r>
  </si>
  <si>
    <t>8755/9130/8110/9240</t>
  </si>
  <si>
    <t>2810/3020</t>
  </si>
  <si>
    <r>
      <rPr>
        <sz val="10.5"/>
        <rFont val="楷体_GB2312"/>
        <charset val="134"/>
      </rPr>
      <t>扬州三源机械有限公司</t>
    </r>
  </si>
  <si>
    <r>
      <rPr>
        <sz val="10.5"/>
        <rFont val="楷体_GB2312"/>
        <charset val="134"/>
      </rPr>
      <t>三联牌</t>
    </r>
  </si>
  <si>
    <r>
      <rPr>
        <sz val="10.5"/>
        <rFont val="Arial"/>
        <charset val="134"/>
      </rPr>
      <t>YSY5080ZYSBEV</t>
    </r>
  </si>
  <si>
    <r>
      <rPr>
        <sz val="10.5"/>
        <rFont val="楷体_GB2312"/>
        <charset val="134"/>
      </rPr>
      <t>扬州金威环保科技有限公司</t>
    </r>
  </si>
  <si>
    <r>
      <rPr>
        <sz val="10.5"/>
        <rFont val="楷体_GB2312"/>
        <charset val="134"/>
      </rPr>
      <t>金驫牌</t>
    </r>
  </si>
  <si>
    <r>
      <rPr>
        <sz val="10.5"/>
        <rFont val="Arial"/>
        <charset val="134"/>
      </rPr>
      <t>YJW5250GQXBEV</t>
    </r>
  </si>
  <si>
    <r>
      <rPr>
        <sz val="10.5"/>
        <rFont val="楷体_GB2312"/>
        <charset val="134"/>
      </rPr>
      <t>徐州徐工环境技术有限公司</t>
    </r>
  </si>
  <si>
    <r>
      <rPr>
        <sz val="10.5"/>
        <rFont val="Arial"/>
        <charset val="134"/>
      </rPr>
      <t>XGH5100GQXYBE
V</t>
    </r>
  </si>
  <si>
    <r>
      <rPr>
        <sz val="10.5"/>
        <rFont val="楷体_GB2312"/>
        <charset val="134"/>
      </rPr>
      <t>纯电动护栏清洗车</t>
    </r>
  </si>
  <si>
    <r>
      <rPr>
        <sz val="10.5"/>
        <rFont val="Arial"/>
        <charset val="134"/>
      </rPr>
      <t>XGH5180TCAZBEV</t>
    </r>
  </si>
  <si>
    <t>9600/9330</t>
  </si>
  <si>
    <r>
      <rPr>
        <sz val="10.5"/>
        <rFont val="Arial"/>
        <charset val="134"/>
      </rPr>
      <t>XGH5180ZXXZBEV</t>
    </r>
  </si>
  <si>
    <t>3140/3035</t>
  </si>
  <si>
    <r>
      <rPr>
        <sz val="10.5"/>
        <rFont val="Arial"/>
        <charset val="134"/>
      </rPr>
      <t>XGH5180ZYSZBEV</t>
    </r>
  </si>
  <si>
    <t>0.190/0.200/0.190</t>
  </si>
  <si>
    <t>8980/8870/8710</t>
  </si>
  <si>
    <t>11100/11425/11250</t>
  </si>
  <si>
    <r>
      <rPr>
        <sz val="10.5"/>
        <rFont val="楷体_GB2312"/>
        <charset val="134"/>
      </rPr>
      <t>海沃机械</t>
    </r>
    <r>
      <rPr>
        <sz val="10.5"/>
        <rFont val="Arial"/>
        <charset val="134"/>
      </rPr>
      <t>(</t>
    </r>
    <r>
      <rPr>
        <sz val="10.5"/>
        <rFont val="楷体_GB2312"/>
        <charset val="134"/>
      </rPr>
      <t>中国</t>
    </r>
    <r>
      <rPr>
        <sz val="10.5"/>
        <rFont val="Arial"/>
        <charset val="134"/>
      </rPr>
      <t>)</t>
    </r>
    <r>
      <rPr>
        <sz val="10.5"/>
        <rFont val="楷体_GB2312"/>
        <charset val="134"/>
      </rPr>
      <t>有限公司</t>
    </r>
  </si>
  <si>
    <r>
      <rPr>
        <sz val="10.5"/>
        <rFont val="楷体_GB2312"/>
        <charset val="134"/>
      </rPr>
      <t>海沃牌</t>
    </r>
  </si>
  <si>
    <r>
      <rPr>
        <sz val="10.5"/>
        <rFont val="Arial"/>
        <charset val="134"/>
      </rPr>
      <t>HWJ5081TCABYBE
V</t>
    </r>
  </si>
  <si>
    <r>
      <rPr>
        <sz val="10.5"/>
        <rFont val="楷体_GB2312"/>
        <charset val="134"/>
      </rPr>
      <t>中汽商用汽车有限公司</t>
    </r>
    <r>
      <rPr>
        <sz val="10.5"/>
        <rFont val="Arial"/>
        <charset val="134"/>
      </rPr>
      <t>(</t>
    </r>
    <r>
      <rPr>
        <sz val="10.5"/>
        <rFont val="楷体_GB2312"/>
        <charset val="134"/>
      </rPr>
      <t>杭州</t>
    </r>
    <r>
      <rPr>
        <sz val="10.5"/>
        <rFont val="Arial"/>
        <charset val="134"/>
      </rPr>
      <t>)</t>
    </r>
  </si>
  <si>
    <r>
      <rPr>
        <sz val="10.5"/>
        <rFont val="楷体_GB2312"/>
        <charset val="134"/>
      </rPr>
      <t>中汽牌</t>
    </r>
  </si>
  <si>
    <r>
      <rPr>
        <sz val="10.5"/>
        <rFont val="Arial"/>
        <charset val="134"/>
      </rPr>
      <t>ZQZ5120TCABEVD
B</t>
    </r>
  </si>
  <si>
    <t>2520/2380</t>
  </si>
  <si>
    <t>3000/2780</t>
  </si>
  <si>
    <r>
      <rPr>
        <sz val="10.5"/>
        <rFont val="Arial"/>
        <charset val="134"/>
      </rPr>
      <t>ZQZ5189ZYSBEVDB</t>
    </r>
  </si>
  <si>
    <t>0.268/0.258/0.249/0.236</t>
  </si>
  <si>
    <t>8890/8780/8740/8500/8690/8580/8540/8300</t>
  </si>
  <si>
    <t>3350/3150</t>
  </si>
  <si>
    <t>12500/12300/12100/11800</t>
  </si>
  <si>
    <r>
      <rPr>
        <sz val="10.5"/>
        <rFont val="楷体_GB2312"/>
        <charset val="134"/>
      </rPr>
      <t>福龙马集团股份有限公司</t>
    </r>
  </si>
  <si>
    <r>
      <rPr>
        <sz val="10.5"/>
        <rFont val="楷体_GB2312"/>
        <charset val="134"/>
      </rPr>
      <t>福龙马牌</t>
    </r>
  </si>
  <si>
    <r>
      <rPr>
        <sz val="10.5"/>
        <rFont val="Arial"/>
        <charset val="134"/>
      </rPr>
      <t>FLM5120TXCNJBE
V</t>
    </r>
  </si>
  <si>
    <r>
      <rPr>
        <sz val="10.5"/>
        <rFont val="楷体_GB2312"/>
        <charset val="134"/>
      </rPr>
      <t>纯电动吸尘车</t>
    </r>
  </si>
  <si>
    <r>
      <rPr>
        <sz val="10.5"/>
        <rFont val="Arial"/>
        <charset val="134"/>
      </rPr>
      <t>FLM5183GQXDFBE
VS</t>
    </r>
  </si>
  <si>
    <t>7930/8430</t>
  </si>
  <si>
    <r>
      <rPr>
        <sz val="10.5"/>
        <rFont val="楷体_GB2312"/>
        <charset val="134"/>
      </rPr>
      <t>中国重汽集团济南专用车有限
公司</t>
    </r>
  </si>
  <si>
    <r>
      <rPr>
        <sz val="10.5"/>
        <rFont val="楷体_GB2312"/>
        <charset val="134"/>
      </rPr>
      <t>绿叶牌</t>
    </r>
  </si>
  <si>
    <r>
      <rPr>
        <sz val="10.5"/>
        <rFont val="Arial"/>
        <charset val="134"/>
      </rPr>
      <t>JYJ5186GSSEV</t>
    </r>
  </si>
  <si>
    <r>
      <rPr>
        <sz val="10.5"/>
        <rFont val="楷体_GB2312"/>
        <charset val="134"/>
      </rPr>
      <t>纯电动洒水车</t>
    </r>
  </si>
  <si>
    <r>
      <rPr>
        <sz val="10.5"/>
        <rFont val="楷体_GB2312"/>
        <charset val="134"/>
      </rPr>
      <t>中通新能源汽车有限公司</t>
    </r>
  </si>
  <si>
    <r>
      <rPr>
        <sz val="10.5"/>
        <rFont val="楷体_GB2312"/>
        <charset val="134"/>
      </rPr>
      <t>东岳牌</t>
    </r>
  </si>
  <si>
    <r>
      <rPr>
        <sz val="10.5"/>
        <rFont val="Arial"/>
        <charset val="134"/>
      </rPr>
      <t>ZTQ5180TWQZ6Y
53BEV</t>
    </r>
  </si>
  <si>
    <r>
      <rPr>
        <sz val="10.5"/>
        <rFont val="楷体_GB2312"/>
        <charset val="134"/>
      </rPr>
      <t>纯电动道路污染清除车</t>
    </r>
  </si>
  <si>
    <t>9300/9000</t>
  </si>
  <si>
    <t>3330/3275</t>
  </si>
  <si>
    <t>14480/13800</t>
  </si>
  <si>
    <r>
      <rPr>
        <sz val="10.5"/>
        <rFont val="楷体_GB2312"/>
        <charset val="134"/>
      </rPr>
      <t>郑州宇通重工有限公司</t>
    </r>
  </si>
  <si>
    <r>
      <rPr>
        <sz val="10.5"/>
        <rFont val="Arial"/>
        <charset val="134"/>
      </rPr>
      <t>YTZ5041TXSD0BEV</t>
    </r>
  </si>
  <si>
    <t>4150/4250</t>
  </si>
  <si>
    <r>
      <rPr>
        <sz val="10.5"/>
        <rFont val="Arial"/>
        <charset val="134"/>
      </rPr>
      <t>YTZ5041ZXLD0BEV</t>
    </r>
  </si>
  <si>
    <r>
      <rPr>
        <sz val="10.5"/>
        <rFont val="楷体_GB2312"/>
        <charset val="134"/>
      </rPr>
      <t>纯电动厢式垃圾车</t>
    </r>
  </si>
  <si>
    <t>159.26/157.20</t>
  </si>
  <si>
    <r>
      <rPr>
        <sz val="10.5"/>
        <rFont val="Arial"/>
        <charset val="134"/>
      </rPr>
      <t>YTZ5085XTYD0BEV</t>
    </r>
  </si>
  <si>
    <r>
      <rPr>
        <sz val="10.5"/>
        <rFont val="楷体_GB2312"/>
        <charset val="134"/>
      </rPr>
      <t>纯电动密闭式桶装垃圾车</t>
    </r>
  </si>
  <si>
    <t>7490/7265</t>
  </si>
  <si>
    <r>
      <rPr>
        <sz val="10.5"/>
        <rFont val="Arial"/>
        <charset val="134"/>
      </rPr>
      <t>YTZ5103ZYSD0BEV</t>
    </r>
  </si>
  <si>
    <t>0.276/0.288</t>
  </si>
  <si>
    <t>6895/6665</t>
  </si>
  <si>
    <t>6870/7000</t>
  </si>
  <si>
    <r>
      <rPr>
        <sz val="10.5"/>
        <rFont val="Arial"/>
        <charset val="134"/>
      </rPr>
      <t>YTZ5140ZYSD0BEV</t>
    </r>
  </si>
  <si>
    <t>0.244/0.249</t>
  </si>
  <si>
    <t>8165/7945</t>
  </si>
  <si>
    <t>9270/9370</t>
  </si>
  <si>
    <r>
      <rPr>
        <sz val="10.5"/>
        <rFont val="Arial"/>
        <charset val="134"/>
      </rPr>
      <t>YTZ5181GQXD2BE
V</t>
    </r>
  </si>
  <si>
    <t>8725/7755/8350</t>
  </si>
  <si>
    <t>8440/8100</t>
  </si>
  <si>
    <r>
      <rPr>
        <sz val="10.5"/>
        <rFont val="Arial"/>
        <charset val="134"/>
      </rPr>
      <t>YTZ5184TXSD4BEV</t>
    </r>
  </si>
  <si>
    <t>160.40/160.30</t>
  </si>
  <si>
    <r>
      <rPr>
        <sz val="10.5"/>
        <rFont val="Arial"/>
        <charset val="134"/>
      </rPr>
      <t>YTZ5320ZXXD1BE
V</t>
    </r>
  </si>
  <si>
    <t>0.129/0.125</t>
  </si>
  <si>
    <t>161.29/160.44</t>
  </si>
  <si>
    <t>15300/14800</t>
  </si>
  <si>
    <r>
      <rPr>
        <sz val="10.5"/>
        <rFont val="楷体_GB2312"/>
        <charset val="134"/>
      </rPr>
      <t>徐工湖北环保科技股份有限公
司</t>
    </r>
  </si>
  <si>
    <r>
      <rPr>
        <sz val="10.5"/>
        <rFont val="Arial"/>
        <charset val="134"/>
      </rPr>
      <t>DXA5180GXELBEV</t>
    </r>
  </si>
  <si>
    <r>
      <rPr>
        <sz val="10.5"/>
        <rFont val="楷体_GB2312"/>
        <charset val="134"/>
      </rPr>
      <t>湖北凯力专用汽车有限公司</t>
    </r>
  </si>
  <si>
    <r>
      <rPr>
        <sz val="10.5"/>
        <rFont val="楷体_GB2312"/>
        <charset val="134"/>
      </rPr>
      <t>凯力风牌</t>
    </r>
  </si>
  <si>
    <r>
      <rPr>
        <sz val="10.5"/>
        <rFont val="Arial"/>
        <charset val="134"/>
      </rPr>
      <t>KLF5080TCABEV</t>
    </r>
  </si>
  <si>
    <t>2290/2300</t>
  </si>
  <si>
    <t>2650/2750/2800</t>
  </si>
  <si>
    <t>5660/5880</t>
  </si>
  <si>
    <r>
      <rPr>
        <sz val="10.5"/>
        <rFont val="楷体_GB2312"/>
        <charset val="134"/>
      </rPr>
      <t>湖北拓普斯智能装备有限公司</t>
    </r>
  </si>
  <si>
    <r>
      <rPr>
        <sz val="10.5"/>
        <rFont val="楷体_GB2312"/>
        <charset val="134"/>
      </rPr>
      <t>天力马牌</t>
    </r>
  </si>
  <si>
    <r>
      <rPr>
        <sz val="10.5"/>
        <rFont val="Arial"/>
        <charset val="134"/>
      </rPr>
      <t>TPS5040TYHBEV</t>
    </r>
  </si>
  <si>
    <r>
      <rPr>
        <sz val="10.5"/>
        <rFont val="楷体_GB2312"/>
        <charset val="134"/>
      </rPr>
      <t>纯电动路面养护车</t>
    </r>
  </si>
  <si>
    <r>
      <rPr>
        <sz val="11"/>
        <color rgb="FF000000"/>
        <rFont val="Arial"/>
        <charset val="134"/>
      </rPr>
      <t>1780</t>
    </r>
    <r>
      <rPr>
        <sz val="11"/>
        <color theme="1"/>
        <rFont val="楷体_GB2312"/>
        <charset val="134"/>
      </rPr>
      <t>，</t>
    </r>
    <r>
      <rPr>
        <sz val="11"/>
        <color theme="1"/>
        <rFont val="Arial"/>
        <charset val="134"/>
      </rPr>
      <t>1820</t>
    </r>
  </si>
  <si>
    <r>
      <rPr>
        <sz val="10.5"/>
        <rFont val="Arial"/>
        <charset val="134"/>
      </rPr>
      <t>TPS5120TCABEV</t>
    </r>
  </si>
  <si>
    <r>
      <rPr>
        <sz val="11"/>
        <color rgb="FF000000"/>
        <rFont val="Arial"/>
        <charset val="134"/>
      </rPr>
      <t>6780</t>
    </r>
    <r>
      <rPr>
        <sz val="11"/>
        <color theme="1"/>
        <rFont val="楷体_GB2312"/>
        <charset val="134"/>
      </rPr>
      <t>，</t>
    </r>
    <r>
      <rPr>
        <sz val="11"/>
        <color theme="1"/>
        <rFont val="Arial"/>
        <charset val="134"/>
      </rPr>
      <t>6815</t>
    </r>
  </si>
  <si>
    <r>
      <rPr>
        <sz val="10.5"/>
        <rFont val="Arial"/>
        <charset val="134"/>
      </rPr>
      <t>TPS5120TXSBEV</t>
    </r>
  </si>
  <si>
    <r>
      <rPr>
        <sz val="11"/>
        <color rgb="FF000000"/>
        <rFont val="Arial"/>
        <charset val="134"/>
      </rPr>
      <t>7875</t>
    </r>
    <r>
      <rPr>
        <sz val="11"/>
        <color theme="1"/>
        <rFont val="楷体_GB2312"/>
        <charset val="134"/>
      </rPr>
      <t>，</t>
    </r>
    <r>
      <rPr>
        <sz val="11"/>
        <color theme="1"/>
        <rFont val="Arial"/>
        <charset val="134"/>
      </rPr>
      <t>7810</t>
    </r>
  </si>
  <si>
    <r>
      <rPr>
        <sz val="10.5"/>
        <rFont val="楷体_GB2312"/>
        <charset val="134"/>
      </rPr>
      <t>衡阳智电客车有限责任公司</t>
    </r>
  </si>
  <si>
    <r>
      <rPr>
        <sz val="10.5"/>
        <rFont val="楷体_GB2312"/>
        <charset val="134"/>
      </rPr>
      <t>雁城牌</t>
    </r>
  </si>
  <si>
    <r>
      <rPr>
        <sz val="10.5"/>
        <rFont val="Arial"/>
        <charset val="134"/>
      </rPr>
      <t>HYK6105GBEV2</t>
    </r>
  </si>
  <si>
    <t>3160/3050</t>
  </si>
  <si>
    <t>11700/11400</t>
  </si>
  <si>
    <r>
      <rPr>
        <sz val="10.5"/>
        <rFont val="Arial"/>
        <charset val="134"/>
      </rPr>
      <t>HYK6121GBEV1</t>
    </r>
  </si>
  <si>
    <t>3200/3050</t>
  </si>
  <si>
    <t>12290/12050</t>
  </si>
  <si>
    <r>
      <rPr>
        <sz val="10.5"/>
        <rFont val="楷体_GB2312"/>
        <charset val="134"/>
      </rPr>
      <t>中联重科股份有限公司</t>
    </r>
  </si>
  <si>
    <r>
      <rPr>
        <sz val="10.5"/>
        <rFont val="楷体_GB2312"/>
        <charset val="134"/>
      </rPr>
      <t>中联牌</t>
    </r>
  </si>
  <si>
    <r>
      <rPr>
        <sz val="10.5"/>
        <rFont val="Arial"/>
        <charset val="134"/>
      </rPr>
      <t>ZLJ5310GJBJBEV</t>
    </r>
  </si>
  <si>
    <r>
      <rPr>
        <sz val="10.5"/>
        <rFont val="楷体_GB2312"/>
        <charset val="134"/>
      </rPr>
      <t>长沙中联重科环境产业有限公
司</t>
    </r>
  </si>
  <si>
    <r>
      <rPr>
        <sz val="10.5"/>
        <rFont val="Arial"/>
        <charset val="134"/>
      </rPr>
      <t>ZBH5040TCXQLBE
V</t>
    </r>
  </si>
  <si>
    <r>
      <rPr>
        <sz val="10.5"/>
        <rFont val="楷体_GB2312"/>
        <charset val="134"/>
      </rPr>
      <t>纯电动除雪车</t>
    </r>
  </si>
  <si>
    <t>6165/6295</t>
  </si>
  <si>
    <t>2440/2480/2680</t>
  </si>
  <si>
    <r>
      <rPr>
        <sz val="10.5"/>
        <rFont val="Arial"/>
        <charset val="134"/>
      </rPr>
      <t>ZBH5183GQXHFBE
V</t>
    </r>
  </si>
  <si>
    <r>
      <rPr>
        <sz val="11"/>
        <color rgb="FF000000"/>
        <rFont val="Arial"/>
        <charset val="134"/>
      </rPr>
      <t>B54HCGABA</t>
    </r>
    <r>
      <rPr>
        <sz val="11"/>
        <color theme="1"/>
        <rFont val="楷体_GB2312"/>
        <charset val="134"/>
      </rPr>
      <t>箱：</t>
    </r>
    <r>
      <rPr>
        <sz val="11"/>
        <color theme="1"/>
        <rFont val="Arial"/>
        <charset val="134"/>
      </rPr>
      <t>142.88/B54HCCAAA</t>
    </r>
    <r>
      <rPr>
        <sz val="11"/>
        <color theme="1"/>
        <rFont val="楷体_GB2312"/>
        <charset val="134"/>
      </rPr>
      <t>箱：</t>
    </r>
    <r>
      <rPr>
        <sz val="11"/>
        <color theme="1"/>
        <rFont val="Arial"/>
        <charset val="134"/>
      </rPr>
      <t>142.92</t>
    </r>
  </si>
  <si>
    <t>7875/8585</t>
  </si>
  <si>
    <r>
      <rPr>
        <sz val="10.5"/>
        <rFont val="Arial"/>
        <charset val="134"/>
      </rPr>
      <t>ZBH5184TSLDFBEV</t>
    </r>
  </si>
  <si>
    <r>
      <rPr>
        <sz val="11"/>
        <color rgb="FF000000"/>
        <rFont val="Arial"/>
        <charset val="134"/>
      </rPr>
      <t>365(</t>
    </r>
    <r>
      <rPr>
        <sz val="11"/>
        <color theme="1"/>
        <rFont val="楷体_GB2312"/>
        <charset val="134"/>
      </rPr>
      <t>对应</t>
    </r>
    <r>
      <rPr>
        <sz val="11"/>
        <color theme="1"/>
        <rFont val="Arial"/>
        <charset val="134"/>
      </rPr>
      <t>TZ370XS-LKM1101</t>
    </r>
    <r>
      <rPr>
        <sz val="11"/>
        <color theme="1"/>
        <rFont val="楷体_GB2312"/>
        <charset val="134"/>
      </rPr>
      <t>驱动电机</t>
    </r>
    <r>
      <rPr>
        <sz val="11"/>
        <color theme="1"/>
        <rFont val="Arial"/>
        <charset val="134"/>
      </rPr>
      <t>)</t>
    </r>
  </si>
  <si>
    <t>8620/8650</t>
  </si>
  <si>
    <t>13400/13600</t>
  </si>
  <si>
    <r>
      <rPr>
        <sz val="10.5"/>
        <rFont val="楷体_GB2312"/>
        <charset val="134"/>
      </rPr>
      <t>芜湖中集瑞江汽车有限公司</t>
    </r>
  </si>
  <si>
    <r>
      <rPr>
        <sz val="10.5"/>
        <rFont val="楷体_GB2312"/>
        <charset val="134"/>
      </rPr>
      <t>瑞江牌</t>
    </r>
  </si>
  <si>
    <r>
      <rPr>
        <sz val="10.5"/>
        <rFont val="Arial"/>
        <charset val="134"/>
      </rPr>
      <t>WL5310GJBNJLAZ
BEV</t>
    </r>
  </si>
  <si>
    <t>WL5318GJBCAAZBEV</t>
  </si>
  <si>
    <r>
      <rPr>
        <sz val="10.5"/>
        <rFont val="楷体_GB2312"/>
        <charset val="134"/>
      </rPr>
      <t>换电式纯电动混凝土搅拌</t>
    </r>
  </si>
  <si>
    <r>
      <rPr>
        <sz val="10.5"/>
        <rFont val="Arial"/>
        <charset val="134"/>
      </rPr>
      <t>CA5181XXYP62L5F
CEV</t>
    </r>
  </si>
  <si>
    <r>
      <rPr>
        <sz val="10.5"/>
        <rFont val="楷体_GB2312"/>
        <charset val="134"/>
      </rPr>
      <t>燃料电池厢式运输车</t>
    </r>
  </si>
  <si>
    <r>
      <rPr>
        <sz val="11"/>
        <color rgb="FF000000"/>
        <rFont val="楷体_GB2312"/>
        <charset val="134"/>
      </rPr>
      <t>燃料电池</t>
    </r>
  </si>
  <si>
    <t>3780/3800/4000</t>
  </si>
  <si>
    <t>9100/10000</t>
  </si>
  <si>
    <r>
      <rPr>
        <sz val="10.5"/>
        <rFont val="楷体_GB2312"/>
        <charset val="134"/>
      </rPr>
      <t>东风汽车集团有限公司</t>
    </r>
  </si>
  <si>
    <r>
      <rPr>
        <sz val="10.5"/>
        <rFont val="楷体_GB2312"/>
        <charset val="134"/>
      </rPr>
      <t>华神牌</t>
    </r>
  </si>
  <si>
    <r>
      <rPr>
        <sz val="10.5"/>
        <rFont val="Arial"/>
        <charset val="134"/>
      </rPr>
      <t>DFD4180GLFCEV</t>
    </r>
  </si>
  <si>
    <r>
      <rPr>
        <sz val="10.5"/>
        <rFont val="楷体_GB2312"/>
        <charset val="134"/>
      </rPr>
      <t>燃料电池半挂牵引车</t>
    </r>
  </si>
  <si>
    <t>2770/2820/3000</t>
  </si>
  <si>
    <t>7920/8100</t>
  </si>
  <si>
    <r>
      <rPr>
        <sz val="10.5"/>
        <rFont val="楷体_GB2312"/>
        <charset val="134"/>
      </rPr>
      <t>北京汽车制造厂有限公司</t>
    </r>
  </si>
  <si>
    <r>
      <rPr>
        <sz val="10.5"/>
        <rFont val="楷体_GB2312"/>
        <charset val="134"/>
      </rPr>
      <t>燕铃牌</t>
    </r>
  </si>
  <si>
    <r>
      <rPr>
        <sz val="10.5"/>
        <rFont val="Arial"/>
        <charset val="134"/>
      </rPr>
      <t>BAW7000UL46BEV</t>
    </r>
  </si>
  <si>
    <r>
      <rPr>
        <sz val="10.5"/>
        <rFont val="Arial"/>
        <charset val="134"/>
      </rPr>
      <t>BAW7000UL47BEV</t>
    </r>
  </si>
  <si>
    <r>
      <rPr>
        <sz val="10.5"/>
        <rFont val="Arial"/>
        <charset val="134"/>
      </rPr>
      <t>BJ5186XXYFCEV2</t>
    </r>
  </si>
  <si>
    <r>
      <rPr>
        <sz val="10.5"/>
        <rFont val="楷体_GB2312"/>
        <charset val="134"/>
      </rPr>
      <t>江铃汽车股份有限公司</t>
    </r>
  </si>
  <si>
    <r>
      <rPr>
        <sz val="10.5"/>
        <rFont val="楷体_GB2312"/>
        <charset val="134"/>
      </rPr>
      <t>江铃牌</t>
    </r>
  </si>
  <si>
    <r>
      <rPr>
        <sz val="10.5"/>
        <rFont val="Arial"/>
        <charset val="134"/>
      </rPr>
      <t>JX5032XGCMS7BE
V</t>
    </r>
  </si>
  <si>
    <r>
      <rPr>
        <sz val="10.5"/>
        <rFont val="楷体_GB2312"/>
        <charset val="134"/>
      </rPr>
      <t>纯电动工程车</t>
    </r>
  </si>
  <si>
    <t>1845/1975</t>
  </si>
  <si>
    <r>
      <rPr>
        <sz val="10.5"/>
        <rFont val="楷体_GB2312"/>
        <charset val="134"/>
      </rPr>
      <t>中国重汽集团福建海西汽车有
限公司</t>
    </r>
  </si>
  <si>
    <r>
      <rPr>
        <sz val="10.5"/>
        <rFont val="楷体_GB2312"/>
        <charset val="134"/>
      </rPr>
      <t>豪曼牌</t>
    </r>
  </si>
  <si>
    <r>
      <rPr>
        <sz val="10.5"/>
        <rFont val="Arial"/>
        <charset val="134"/>
      </rPr>
      <t>ZZ5048XXYF17ZBE
V0</t>
    </r>
  </si>
  <si>
    <t>0.285/0.275</t>
  </si>
  <si>
    <t>3080/3010</t>
  </si>
  <si>
    <r>
      <rPr>
        <sz val="10.5"/>
        <rFont val="Arial"/>
        <charset val="134"/>
      </rPr>
      <t>ZZ5048XXYG17ZB
EV2</t>
    </r>
  </si>
  <si>
    <t>2150/2180/2200</t>
  </si>
  <si>
    <t>3100/3150</t>
  </si>
  <si>
    <r>
      <rPr>
        <sz val="10.5"/>
        <rFont val="Arial"/>
        <charset val="134"/>
      </rPr>
      <t>ZZ5048XXYG17ZB
EV5</t>
    </r>
  </si>
  <si>
    <r>
      <rPr>
        <sz val="10.5"/>
        <rFont val="Arial"/>
        <charset val="134"/>
      </rPr>
      <t>ZZ5047XXYF3415F
145PHEV17</t>
    </r>
  </si>
  <si>
    <r>
      <rPr>
        <sz val="11"/>
        <color theme="1"/>
        <rFont val="楷体_GB2312"/>
        <charset val="134"/>
      </rPr>
      <t>锰酸锂电池</t>
    </r>
  </si>
  <si>
    <t>2080/2120/2170</t>
  </si>
  <si>
    <t>2850/3100/3150/3200/3350</t>
  </si>
  <si>
    <r>
      <rPr>
        <sz val="10.5"/>
        <rFont val="楷体_GB2312"/>
        <charset val="134"/>
      </rPr>
      <t>三一汽车制造有限公司</t>
    </r>
  </si>
  <si>
    <r>
      <rPr>
        <sz val="10.5"/>
        <rFont val="楷体_GB2312"/>
        <charset val="134"/>
      </rPr>
      <t>三一牌</t>
    </r>
  </si>
  <si>
    <r>
      <rPr>
        <sz val="10.5"/>
        <rFont val="Arial"/>
        <charset val="134"/>
      </rPr>
      <t>SYM42503SWFCE
V5</t>
    </r>
  </si>
  <si>
    <r>
      <rPr>
        <sz val="10.5"/>
        <rFont val="Arial"/>
        <charset val="134"/>
      </rPr>
      <t>LZ4250H7DZFCEV
2</t>
    </r>
  </si>
  <si>
    <t>11400/10700</t>
  </si>
  <si>
    <r>
      <rPr>
        <sz val="10.5"/>
        <rFont val="Arial"/>
        <charset val="134"/>
      </rPr>
      <t>LZW5027XXYEVC7
EBNA</t>
    </r>
  </si>
  <si>
    <t>370(CLTC)</t>
  </si>
  <si>
    <r>
      <rPr>
        <sz val="10.5"/>
        <rFont val="Arial"/>
        <charset val="134"/>
      </rPr>
      <t>LZW7004EVPUAM</t>
    </r>
  </si>
  <si>
    <t>170(CLTC)</t>
  </si>
  <si>
    <t>9.3(CLTC)</t>
  </si>
  <si>
    <r>
      <rPr>
        <sz val="10.5"/>
        <rFont val="Arial"/>
        <charset val="134"/>
      </rPr>
      <t>QL5080CCYFCEVE
RKA</t>
    </r>
  </si>
  <si>
    <r>
      <rPr>
        <sz val="10.5"/>
        <rFont val="楷体_GB2312"/>
        <charset val="134"/>
      </rPr>
      <t>燃料电池仓栅式运输车</t>
    </r>
  </si>
  <si>
    <r>
      <rPr>
        <sz val="10.5"/>
        <rFont val="Arial"/>
        <charset val="134"/>
      </rPr>
      <t>QL5180XXYFCEVE
XWH</t>
    </r>
  </si>
  <si>
    <r>
      <rPr>
        <sz val="10.5"/>
        <rFont val="Arial"/>
        <charset val="134"/>
      </rPr>
      <t>QL5180XYKFCEVEX
WH</t>
    </r>
  </si>
  <si>
    <r>
      <rPr>
        <sz val="10.5"/>
        <rFont val="楷体_GB2312"/>
        <charset val="134"/>
      </rPr>
      <t>燃料电池翼开启厢式车</t>
    </r>
  </si>
  <si>
    <r>
      <rPr>
        <sz val="10.5"/>
        <rFont val="Arial"/>
        <charset val="134"/>
      </rPr>
      <t>SC7006AAAFCEV</t>
    </r>
  </si>
  <si>
    <r>
      <rPr>
        <sz val="10.5"/>
        <rFont val="楷体_GB2312"/>
        <charset val="134"/>
      </rPr>
      <t>燃料电池轿车</t>
    </r>
  </si>
  <si>
    <r>
      <rPr>
        <sz val="10.5"/>
        <rFont val="Arial"/>
        <charset val="134"/>
      </rPr>
      <t>CGC4250FCEV4Z2</t>
    </r>
  </si>
  <si>
    <r>
      <rPr>
        <sz val="10.5"/>
        <rFont val="楷体_GB2312"/>
        <charset val="134"/>
      </rPr>
      <t>燃料电池牵引汽车</t>
    </r>
  </si>
  <si>
    <r>
      <rPr>
        <sz val="10.5"/>
        <rFont val="楷体_GB2312"/>
        <charset val="134"/>
      </rPr>
      <t>金龙联合汽车工业</t>
    </r>
    <r>
      <rPr>
        <sz val="10.5"/>
        <rFont val="Arial"/>
        <charset val="134"/>
      </rPr>
      <t>(</t>
    </r>
    <r>
      <rPr>
        <sz val="10.5"/>
        <rFont val="楷体_GB2312"/>
        <charset val="134"/>
      </rPr>
      <t>苏州</t>
    </r>
    <r>
      <rPr>
        <sz val="10.5"/>
        <rFont val="Arial"/>
        <charset val="134"/>
      </rPr>
      <t>)</t>
    </r>
    <r>
      <rPr>
        <sz val="10.5"/>
        <rFont val="楷体_GB2312"/>
        <charset val="134"/>
      </rPr>
      <t>有限公
司</t>
    </r>
  </si>
  <si>
    <r>
      <rPr>
        <sz val="10.5"/>
        <rFont val="楷体_GB2312"/>
        <charset val="134"/>
      </rPr>
      <t>海格牌</t>
    </r>
  </si>
  <si>
    <r>
      <rPr>
        <sz val="10.5"/>
        <rFont val="Arial"/>
        <charset val="134"/>
      </rPr>
      <t>KLQ6106GAFCEV9</t>
    </r>
  </si>
  <si>
    <r>
      <rPr>
        <sz val="10.5"/>
        <rFont val="楷体_GB2312"/>
        <charset val="134"/>
      </rPr>
      <t>燃料电池低入口城市客车</t>
    </r>
  </si>
  <si>
    <t>12150/11850/11500</t>
  </si>
  <si>
    <r>
      <rPr>
        <sz val="10.5"/>
        <rFont val="楷体_GB2312"/>
        <charset val="134"/>
      </rPr>
      <t>厦门金龙联合汽车工业有限公司</t>
    </r>
  </si>
  <si>
    <r>
      <rPr>
        <sz val="10.5"/>
        <rFont val="Arial"/>
        <charset val="134"/>
      </rPr>
      <t>XMQ5030XLCSHEVL01</t>
    </r>
  </si>
  <si>
    <r>
      <rPr>
        <sz val="10.5"/>
        <rFont val="楷体_GB2312"/>
        <charset val="134"/>
      </rPr>
      <t>插电式增程混合动力冷藏车</t>
    </r>
  </si>
  <si>
    <r>
      <rPr>
        <sz val="10.5"/>
        <rFont val="Arial"/>
        <charset val="134"/>
      </rPr>
      <t>XMQ6601DGBEVL</t>
    </r>
  </si>
  <si>
    <t>2820/2850/2880</t>
  </si>
  <si>
    <t>3800/3950/4100</t>
  </si>
  <si>
    <r>
      <rPr>
        <sz val="10.5"/>
        <rFont val="Arial"/>
        <charset val="134"/>
      </rPr>
      <t>XML6559JEVJ0</t>
    </r>
  </si>
  <si>
    <r>
      <rPr>
        <sz val="10.5"/>
        <rFont val="Arial"/>
        <charset val="134"/>
      </rPr>
      <t>XML6605JEVJ0C1</t>
    </r>
  </si>
  <si>
    <t>2100/2320</t>
  </si>
  <si>
    <t>2790/3000/3130</t>
  </si>
  <si>
    <t>6100/5900/5700</t>
  </si>
  <si>
    <r>
      <rPr>
        <sz val="10.5"/>
        <rFont val="Arial"/>
        <charset val="134"/>
      </rPr>
      <t>DNC6600BEVG13</t>
    </r>
  </si>
  <si>
    <t>5300/5600</t>
  </si>
  <si>
    <r>
      <rPr>
        <sz val="10.5"/>
        <rFont val="Arial"/>
        <charset val="134"/>
      </rPr>
      <t>NJL4250ZEKFCEV6</t>
    </r>
  </si>
  <si>
    <t>7470/7520</t>
  </si>
  <si>
    <t>3460/3700/3955</t>
  </si>
  <si>
    <t>11000/12000</t>
  </si>
  <si>
    <r>
      <rPr>
        <sz val="10.5"/>
        <rFont val="Arial"/>
        <charset val="134"/>
      </rPr>
      <t>NJL5040ZZZBEV4</t>
    </r>
  </si>
  <si>
    <r>
      <rPr>
        <sz val="10.5"/>
        <rFont val="楷体_GB2312"/>
        <charset val="134"/>
      </rPr>
      <t>纯电动自装卸式垃圾车</t>
    </r>
  </si>
  <si>
    <r>
      <rPr>
        <sz val="10.5"/>
        <rFont val="Arial"/>
        <charset val="134"/>
      </rPr>
      <t>CL5031ZXXBEV</t>
    </r>
  </si>
  <si>
    <t>4860/4660</t>
  </si>
  <si>
    <t>1665/1620</t>
  </si>
  <si>
    <t>2050/2020</t>
  </si>
  <si>
    <r>
      <rPr>
        <sz val="10.5"/>
        <rFont val="Arial"/>
        <charset val="134"/>
      </rPr>
      <t>CL5047ZZZBEV</t>
    </r>
  </si>
  <si>
    <t>1660/1686</t>
  </si>
  <si>
    <t>2120/2150</t>
  </si>
  <si>
    <r>
      <rPr>
        <sz val="10.5"/>
        <rFont val="楷体_GB2312"/>
        <charset val="134"/>
      </rPr>
      <t>凌宝牌</t>
    </r>
  </si>
  <si>
    <r>
      <rPr>
        <sz val="10.5"/>
        <rFont val="Arial"/>
        <charset val="134"/>
      </rPr>
      <t>HXK7000BEVA14</t>
    </r>
  </si>
  <si>
    <r>
      <rPr>
        <sz val="10.5"/>
        <rFont val="Arial"/>
        <charset val="134"/>
      </rPr>
      <t>HXK7000BEVB02</t>
    </r>
  </si>
  <si>
    <r>
      <rPr>
        <sz val="10.5"/>
        <rFont val="Arial"/>
        <charset val="134"/>
      </rPr>
      <t>ZKH3310P6FCEV2</t>
    </r>
  </si>
  <si>
    <r>
      <rPr>
        <sz val="10.5"/>
        <rFont val="楷体_GB2312"/>
        <charset val="134"/>
      </rPr>
      <t>燃料电池自卸汽车</t>
    </r>
  </si>
  <si>
    <t>10070/10270/10170/10370</t>
  </si>
  <si>
    <t>3250/3300/3400/3500/3590/3690</t>
  </si>
  <si>
    <t>18000/18500/19000/19700</t>
  </si>
  <si>
    <r>
      <rPr>
        <sz val="10.5"/>
        <rFont val="Arial"/>
        <charset val="134"/>
      </rPr>
      <t>ZKH5310GJBP6FCE
V3</t>
    </r>
  </si>
  <si>
    <r>
      <rPr>
        <sz val="10.5"/>
        <rFont val="楷体_GB2312"/>
        <charset val="134"/>
      </rPr>
      <t>燃料电池混凝土搅拌运输
车</t>
    </r>
  </si>
  <si>
    <t>3910/3995</t>
  </si>
  <si>
    <r>
      <rPr>
        <sz val="10.5"/>
        <rFont val="Arial"/>
        <charset val="134"/>
      </rPr>
      <t>SXC6110GFCEV4</t>
    </r>
  </si>
  <si>
    <r>
      <rPr>
        <sz val="10.5"/>
        <rFont val="楷体_GB2312"/>
        <charset val="134"/>
      </rPr>
      <t>燃料电池低地板城市客车</t>
    </r>
  </si>
  <si>
    <t>11650/11450</t>
  </si>
  <si>
    <r>
      <rPr>
        <sz val="10.5"/>
        <rFont val="Arial"/>
        <charset val="134"/>
      </rPr>
      <t>SXC6110GFCEV5</t>
    </r>
  </si>
  <si>
    <r>
      <rPr>
        <sz val="10.5"/>
        <rFont val="Arial"/>
        <charset val="134"/>
      </rPr>
      <t>SXC6490CBEVR</t>
    </r>
  </si>
  <si>
    <r>
      <rPr>
        <sz val="10.5"/>
        <rFont val="楷体_GB2312"/>
        <charset val="134"/>
      </rPr>
      <t>纯电动轻型客车</t>
    </r>
  </si>
  <si>
    <r>
      <rPr>
        <sz val="10.5"/>
        <rFont val="楷体_GB2312"/>
        <charset val="134"/>
      </rPr>
      <t>湖州远程汽车有限公司</t>
    </r>
  </si>
  <si>
    <r>
      <rPr>
        <sz val="10.5"/>
        <rFont val="楷体_GB2312"/>
        <charset val="134"/>
      </rPr>
      <t>恩纳德牌</t>
    </r>
  </si>
  <si>
    <r>
      <rPr>
        <sz val="10.5"/>
        <rFont val="Arial"/>
        <charset val="134"/>
      </rPr>
      <t>HZK5020XBWBEV</t>
    </r>
  </si>
  <si>
    <r>
      <rPr>
        <sz val="10.5"/>
        <rFont val="楷体_GB2312"/>
        <charset val="134"/>
      </rPr>
      <t>纯电动保温车</t>
    </r>
  </si>
  <si>
    <r>
      <rPr>
        <sz val="10.5"/>
        <rFont val="Arial"/>
        <charset val="134"/>
      </rPr>
      <t>HZK5020XYKBEV</t>
    </r>
  </si>
  <si>
    <r>
      <rPr>
        <sz val="10.5"/>
        <rFont val="楷体_GB2312"/>
        <charset val="134"/>
      </rPr>
      <t>纯电动翼开启厢式车</t>
    </r>
  </si>
  <si>
    <r>
      <rPr>
        <sz val="10.5"/>
        <rFont val="Arial"/>
        <charset val="134"/>
      </rPr>
      <t>HZK5039XLCBEV</t>
    </r>
  </si>
  <si>
    <r>
      <rPr>
        <sz val="10.5"/>
        <rFont val="Arial"/>
        <charset val="134"/>
      </rPr>
      <t>ZQZ5030TYHBEV1</t>
    </r>
  </si>
  <si>
    <r>
      <rPr>
        <sz val="10.5"/>
        <rFont val="Arial"/>
        <charset val="134"/>
      </rPr>
      <t>FLM5030XTYCCBE
V</t>
    </r>
  </si>
  <si>
    <r>
      <rPr>
        <sz val="10.5"/>
        <rFont val="Arial"/>
        <charset val="134"/>
      </rPr>
      <t>YTZ5033ZZZD0BE
V</t>
    </r>
  </si>
  <si>
    <t>2020/2100/2200</t>
  </si>
  <si>
    <r>
      <rPr>
        <sz val="10.5"/>
        <rFont val="Arial"/>
        <charset val="134"/>
      </rPr>
      <t>YTZ5180GQXD1FC
EV</t>
    </r>
  </si>
  <si>
    <r>
      <rPr>
        <sz val="10.5"/>
        <rFont val="楷体_GB2312"/>
        <charset val="134"/>
      </rPr>
      <t>燃料电池清洗车</t>
    </r>
  </si>
  <si>
    <t>8665/9260/9640</t>
  </si>
  <si>
    <t>10520/10120</t>
  </si>
  <si>
    <r>
      <rPr>
        <sz val="10.5"/>
        <rFont val="Arial"/>
        <charset val="134"/>
      </rPr>
      <t>YTZ5180TXSD0FCE
V</t>
    </r>
  </si>
  <si>
    <r>
      <rPr>
        <sz val="10.5"/>
        <rFont val="楷体_GB2312"/>
        <charset val="134"/>
      </rPr>
      <t>燃料电池洗扫车</t>
    </r>
  </si>
  <si>
    <t>13400/13750</t>
  </si>
  <si>
    <r>
      <rPr>
        <sz val="10.5"/>
        <rFont val="楷体_GB2312"/>
        <charset val="134"/>
      </rPr>
      <t>郑州博歌车辆有限公司</t>
    </r>
  </si>
  <si>
    <r>
      <rPr>
        <sz val="10.5"/>
        <rFont val="楷体_GB2312"/>
        <charset val="134"/>
      </rPr>
      <t>仁拓博歌牌</t>
    </r>
  </si>
  <si>
    <r>
      <rPr>
        <sz val="10.5"/>
        <rFont val="Arial"/>
        <charset val="134"/>
      </rPr>
      <t>ZBG5310GJB7PHE
V</t>
    </r>
  </si>
  <si>
    <r>
      <rPr>
        <sz val="10.5"/>
        <rFont val="楷体_GB2312"/>
        <charset val="134"/>
      </rPr>
      <t>插电式混合动力混凝土搅
拌运输车</t>
    </r>
  </si>
  <si>
    <r>
      <rPr>
        <sz val="10.5"/>
        <rFont val="楷体_GB2312"/>
        <charset val="134"/>
      </rPr>
      <t>中原总机石油设备有限公司</t>
    </r>
  </si>
  <si>
    <r>
      <rPr>
        <sz val="10.5"/>
        <rFont val="楷体_GB2312"/>
        <charset val="134"/>
      </rPr>
      <t>中原总机牌</t>
    </r>
  </si>
  <si>
    <r>
      <rPr>
        <sz val="10.5"/>
        <rFont val="Arial"/>
        <charset val="134"/>
      </rPr>
      <t>JZY5180ZXXFCEV</t>
    </r>
  </si>
  <si>
    <r>
      <rPr>
        <sz val="10.5"/>
        <rFont val="楷体_GB2312"/>
        <charset val="134"/>
      </rPr>
      <t>燃料电池车厢可卸式垃圾
车</t>
    </r>
  </si>
  <si>
    <r>
      <rPr>
        <sz val="10.5"/>
        <rFont val="Arial"/>
        <charset val="134"/>
      </rPr>
      <t>TPS5090ZYSBEV</t>
    </r>
  </si>
  <si>
    <t>0.290/0.300</t>
  </si>
  <si>
    <r>
      <rPr>
        <sz val="11"/>
        <color rgb="FF000000"/>
        <rFont val="Arial"/>
        <charset val="134"/>
      </rPr>
      <t>6523</t>
    </r>
    <r>
      <rPr>
        <sz val="11"/>
        <color theme="1"/>
        <rFont val="楷体_GB2312"/>
        <charset val="134"/>
      </rPr>
      <t>，</t>
    </r>
    <r>
      <rPr>
        <sz val="11"/>
        <color theme="1"/>
        <rFont val="Arial"/>
        <charset val="134"/>
      </rPr>
      <t>6903</t>
    </r>
    <r>
      <rPr>
        <sz val="11"/>
        <color theme="1"/>
        <rFont val="楷体_GB2312"/>
        <charset val="134"/>
      </rPr>
      <t>，</t>
    </r>
    <r>
      <rPr>
        <sz val="11"/>
        <color theme="1"/>
        <rFont val="Arial"/>
        <charset val="134"/>
      </rPr>
      <t>6703</t>
    </r>
  </si>
  <si>
    <r>
      <rPr>
        <sz val="11"/>
        <color rgb="FF000000"/>
        <rFont val="Arial"/>
        <charset val="134"/>
      </rPr>
      <t>2470</t>
    </r>
    <r>
      <rPr>
        <sz val="11"/>
        <color theme="1"/>
        <rFont val="楷体_GB2312"/>
        <charset val="134"/>
      </rPr>
      <t>，</t>
    </r>
    <r>
      <rPr>
        <sz val="11"/>
        <color theme="1"/>
        <rFont val="Arial"/>
        <charset val="134"/>
      </rPr>
      <t>2430</t>
    </r>
  </si>
  <si>
    <r>
      <rPr>
        <sz val="11"/>
        <color rgb="FF000000"/>
        <rFont val="Arial"/>
        <charset val="134"/>
      </rPr>
      <t>6370</t>
    </r>
    <r>
      <rPr>
        <sz val="11"/>
        <color theme="1"/>
        <rFont val="楷体_GB2312"/>
        <charset val="134"/>
      </rPr>
      <t>，</t>
    </r>
    <r>
      <rPr>
        <sz val="11"/>
        <color theme="1"/>
        <rFont val="Arial"/>
        <charset val="134"/>
      </rPr>
      <t>6250</t>
    </r>
  </si>
  <si>
    <r>
      <rPr>
        <sz val="10.5"/>
        <rFont val="Arial"/>
        <charset val="134"/>
      </rPr>
      <t>ZBH5040ZZZETBE
V</t>
    </r>
  </si>
  <si>
    <t>0.465/0.388/0.425</t>
  </si>
  <si>
    <t>5480/5535</t>
  </si>
  <si>
    <t>1935/1775</t>
  </si>
  <si>
    <t>2395/2480</t>
  </si>
  <si>
    <t>3540/3350/3450</t>
  </si>
  <si>
    <r>
      <rPr>
        <sz val="10.5"/>
        <rFont val="Arial"/>
        <charset val="134"/>
      </rPr>
      <t>ZBH5181ZYSDFFC
EVGD</t>
    </r>
  </si>
  <si>
    <r>
      <rPr>
        <sz val="10.5"/>
        <rFont val="楷体_GB2312"/>
        <charset val="134"/>
      </rPr>
      <t>燃料电池压缩式垃圾车</t>
    </r>
  </si>
  <si>
    <t>9820/9526/9776</t>
  </si>
  <si>
    <t>11550/11650</t>
  </si>
  <si>
    <r>
      <rPr>
        <sz val="10.5"/>
        <rFont val="Arial"/>
        <charset val="134"/>
      </rPr>
      <t>ZBH5181ZYSLZFCE
VQN</t>
    </r>
  </si>
  <si>
    <r>
      <rPr>
        <sz val="11"/>
        <color rgb="FF000000"/>
        <rFont val="Arial"/>
        <charset val="134"/>
      </rPr>
      <t>460(</t>
    </r>
    <r>
      <rPr>
        <sz val="11"/>
        <color theme="1"/>
        <rFont val="楷体_GB2312"/>
        <charset val="134"/>
      </rPr>
      <t>氢系统工作）</t>
    </r>
  </si>
  <si>
    <r>
      <rPr>
        <sz val="10.5"/>
        <rFont val="楷体_GB2312"/>
        <charset val="134"/>
      </rPr>
      <t>成都新全义机械制造有限公司</t>
    </r>
  </si>
  <si>
    <r>
      <rPr>
        <sz val="10.5"/>
        <rFont val="楷体_GB2312"/>
        <charset val="134"/>
      </rPr>
      <t>鑫驰牌</t>
    </r>
  </si>
  <si>
    <t>XQY5030ZXXEV</t>
  </si>
  <si>
    <t>0.290/0.280</t>
  </si>
  <si>
    <t>1640/1590</t>
  </si>
  <si>
    <t>XQY5031ZLJEV</t>
  </si>
  <si>
    <r>
      <rPr>
        <sz val="10.5"/>
        <rFont val="楷体_GB2312"/>
        <charset val="134"/>
      </rPr>
      <t>纯电动自卸式垃圾车</t>
    </r>
  </si>
  <si>
    <t>0.380/0.470</t>
  </si>
  <si>
    <t>1580/1700</t>
  </si>
  <si>
    <t>1890/2035</t>
  </si>
  <si>
    <r>
      <rPr>
        <sz val="10.5"/>
        <rFont val="Arial"/>
        <charset val="134"/>
      </rPr>
      <t>CA6820URBEV21</t>
    </r>
  </si>
  <si>
    <t>3310/3420/3480</t>
  </si>
  <si>
    <t>9200/9500</t>
  </si>
  <si>
    <r>
      <rPr>
        <sz val="10.5"/>
        <rFont val="楷体_GB2312"/>
        <charset val="134"/>
      </rPr>
      <t>东风日产牌</t>
    </r>
  </si>
  <si>
    <r>
      <rPr>
        <sz val="10.5"/>
        <rFont val="Arial"/>
        <charset val="134"/>
      </rPr>
      <t>DFL6460NEU2BEV</t>
    </r>
  </si>
  <si>
    <r>
      <rPr>
        <sz val="10.5"/>
        <rFont val="Arial"/>
        <charset val="134"/>
      </rPr>
      <t>DFA1030M1BEV2</t>
    </r>
  </si>
  <si>
    <r>
      <rPr>
        <sz val="10.5"/>
        <rFont val="Arial"/>
        <charset val="134"/>
      </rPr>
      <t>DFA5030CCYM1BE
V</t>
    </r>
  </si>
  <si>
    <r>
      <rPr>
        <sz val="10.5"/>
        <rFont val="Arial"/>
        <charset val="134"/>
      </rPr>
      <t>DFA5030CCYM1BE
V1</t>
    </r>
  </si>
  <si>
    <r>
      <rPr>
        <sz val="10.5"/>
        <rFont val="Arial"/>
        <charset val="134"/>
      </rPr>
      <t>DFA5030CCYM1BE
V2</t>
    </r>
  </si>
  <si>
    <r>
      <rPr>
        <sz val="10.5"/>
        <rFont val="Arial"/>
        <charset val="134"/>
      </rPr>
      <t>DFA5030XXYM1BE
V2</t>
    </r>
  </si>
  <si>
    <r>
      <rPr>
        <sz val="10.5"/>
        <rFont val="Arial"/>
        <charset val="134"/>
      </rPr>
      <t>DFA5030XXYMSEV</t>
    </r>
  </si>
  <si>
    <r>
      <rPr>
        <sz val="10.5"/>
        <rFont val="Arial"/>
        <charset val="134"/>
      </rPr>
      <t>DFA6110CBEV1</t>
    </r>
  </si>
  <si>
    <t>158.37/156.60</t>
  </si>
  <si>
    <t>11400/11700/12000</t>
  </si>
  <si>
    <r>
      <rPr>
        <sz val="10.5"/>
        <rFont val="楷体_GB2312"/>
        <charset val="134"/>
      </rPr>
      <t>岚图牌</t>
    </r>
  </si>
  <si>
    <r>
      <rPr>
        <sz val="10.5"/>
        <rFont val="Arial"/>
        <charset val="134"/>
      </rPr>
      <t>EQ6530AL5F2BEV</t>
    </r>
  </si>
  <si>
    <t>1820/1800</t>
  </si>
  <si>
    <r>
      <rPr>
        <sz val="10.5"/>
        <rFont val="Arial"/>
        <charset val="134"/>
      </rPr>
      <t>EQ6531AL5F2BEV</t>
    </r>
  </si>
  <si>
    <r>
      <rPr>
        <sz val="10.5"/>
        <rFont val="楷体_GB2312"/>
        <charset val="134"/>
      </rPr>
      <t>风神牌</t>
    </r>
  </si>
  <si>
    <r>
      <rPr>
        <sz val="10.5"/>
        <rFont val="Arial"/>
        <charset val="134"/>
      </rPr>
      <t>DFM7002G1F0BEV</t>
    </r>
  </si>
  <si>
    <r>
      <rPr>
        <sz val="10.5"/>
        <rFont val="Arial"/>
        <charset val="134"/>
      </rPr>
      <t>BJ5031CCYEV3</t>
    </r>
  </si>
  <si>
    <t>0.217;0.233</t>
  </si>
  <si>
    <t>1680/1720</t>
  </si>
  <si>
    <t>2360/2490</t>
  </si>
  <si>
    <t>1450/1550</t>
  </si>
  <si>
    <r>
      <rPr>
        <sz val="10.5"/>
        <rFont val="Arial"/>
        <charset val="134"/>
      </rPr>
      <t>BJ5045CCYEV</t>
    </r>
  </si>
  <si>
    <t>2060/2200</t>
  </si>
  <si>
    <t>2940/3140</t>
  </si>
  <si>
    <r>
      <rPr>
        <sz val="10.5"/>
        <rFont val="Arial"/>
        <charset val="134"/>
      </rPr>
      <t>BJ5045XTYEV-H1</t>
    </r>
  </si>
  <si>
    <t>0.200/0.210</t>
  </si>
  <si>
    <t>1800/1900</t>
  </si>
  <si>
    <t>2380/2180</t>
  </si>
  <si>
    <t>2480/2560</t>
  </si>
  <si>
    <r>
      <rPr>
        <sz val="10.5"/>
        <rFont val="Arial"/>
        <charset val="134"/>
      </rPr>
      <t>BJ5123TXSEV-H1</t>
    </r>
  </si>
  <si>
    <r>
      <rPr>
        <sz val="10.5"/>
        <rFont val="Arial"/>
        <charset val="134"/>
      </rPr>
      <t>CC7000BJ01KBEV</t>
    </r>
  </si>
  <si>
    <r>
      <rPr>
        <sz val="10.5"/>
        <rFont val="楷体_GB2312"/>
        <charset val="134"/>
      </rPr>
      <t>魏牌牌</t>
    </r>
  </si>
  <si>
    <r>
      <rPr>
        <sz val="10.5"/>
        <rFont val="Arial"/>
        <charset val="134"/>
      </rPr>
      <t>CC6480CL01APHE
V</t>
    </r>
  </si>
  <si>
    <r>
      <rPr>
        <sz val="10.5"/>
        <rFont val="Arial"/>
        <charset val="134"/>
      </rPr>
      <t>CC6480CL21APHE
V</t>
    </r>
  </si>
  <si>
    <r>
      <rPr>
        <sz val="10.5"/>
        <rFont val="楷体_GB2312"/>
        <charset val="134"/>
      </rPr>
      <t>河北中兴汽车制造有限公司</t>
    </r>
  </si>
  <si>
    <r>
      <rPr>
        <sz val="10.5"/>
        <rFont val="楷体_GB2312"/>
        <charset val="134"/>
      </rPr>
      <t>田野牌</t>
    </r>
  </si>
  <si>
    <r>
      <rPr>
        <sz val="10.5"/>
        <rFont val="Arial"/>
        <charset val="134"/>
      </rPr>
      <t>BQ6460N1BEV</t>
    </r>
  </si>
  <si>
    <r>
      <rPr>
        <sz val="10.5"/>
        <rFont val="楷体_GB2312"/>
        <charset val="134"/>
      </rPr>
      <t>换电式纯电动多用途乘用
车</t>
    </r>
  </si>
  <si>
    <t>418(CLTC)</t>
  </si>
  <si>
    <t>15.5(CLTC)</t>
  </si>
  <si>
    <r>
      <rPr>
        <sz val="10.5"/>
        <rFont val="Arial"/>
        <charset val="134"/>
      </rPr>
      <t>CZ4251SU40BEV2</t>
    </r>
  </si>
  <si>
    <r>
      <rPr>
        <sz val="10.5"/>
        <rFont val="楷体_GB2312"/>
        <charset val="134"/>
      </rPr>
      <t>辽宁航天凌河汽车有限公司</t>
    </r>
  </si>
  <si>
    <r>
      <rPr>
        <sz val="10.5"/>
        <rFont val="楷体_GB2312"/>
        <charset val="134"/>
      </rPr>
      <t>凌河牌</t>
    </r>
  </si>
  <si>
    <r>
      <rPr>
        <sz val="10.5"/>
        <rFont val="Arial"/>
        <charset val="134"/>
      </rPr>
      <t>LH4250EBEV</t>
    </r>
  </si>
  <si>
    <r>
      <rPr>
        <sz val="10.5"/>
        <rFont val="楷体_GB2312"/>
        <charset val="134"/>
      </rPr>
      <t>大通牌</t>
    </r>
  </si>
  <si>
    <r>
      <rPr>
        <sz val="10.5"/>
        <rFont val="Arial"/>
        <charset val="134"/>
      </rPr>
      <t>SH5031XXYA6BEV-
5</t>
    </r>
  </si>
  <si>
    <r>
      <rPr>
        <sz val="10.5"/>
        <rFont val="Arial"/>
        <charset val="134"/>
      </rPr>
      <t>SH5045XXYA7BEV-
5</t>
    </r>
  </si>
  <si>
    <r>
      <rPr>
        <sz val="10.5"/>
        <rFont val="Arial"/>
        <charset val="134"/>
      </rPr>
      <t>SH5047XLCZFEVM
Z5</t>
    </r>
  </si>
  <si>
    <t>2100/2220/2270</t>
  </si>
  <si>
    <t>3045/3145/3180/3245</t>
  </si>
  <si>
    <r>
      <rPr>
        <sz val="10.5"/>
        <rFont val="Arial"/>
        <charset val="134"/>
      </rPr>
      <t>SH5047XXYZFEVM
Z5</t>
    </r>
  </si>
  <si>
    <r>
      <rPr>
        <sz val="10.5"/>
        <rFont val="Arial"/>
        <charset val="134"/>
      </rPr>
      <t>SH5047XXYZFEVM
Z6</t>
    </r>
  </si>
  <si>
    <t>3100/3140</t>
  </si>
  <si>
    <r>
      <rPr>
        <sz val="10.5"/>
        <rFont val="楷体_GB2312"/>
        <charset val="134"/>
      </rPr>
      <t>南京汽车集团有限公司</t>
    </r>
  </si>
  <si>
    <r>
      <rPr>
        <sz val="10.5"/>
        <rFont val="楷体_GB2312"/>
        <charset val="134"/>
      </rPr>
      <t>依维柯牌</t>
    </r>
  </si>
  <si>
    <r>
      <rPr>
        <sz val="10.5"/>
        <rFont val="Arial"/>
        <charset val="134"/>
      </rPr>
      <t>NJ5047XGCEVFE</t>
    </r>
  </si>
  <si>
    <t>2300/2500/2650</t>
  </si>
  <si>
    <t>3150/3380</t>
  </si>
  <si>
    <r>
      <rPr>
        <sz val="10.5"/>
        <rFont val="楷体_GB2312"/>
        <charset val="134"/>
      </rPr>
      <t>北汽蓝谷麦格纳汽车有限公司</t>
    </r>
  </si>
  <si>
    <r>
      <rPr>
        <sz val="10.5"/>
        <rFont val="楷体_GB2312"/>
        <charset val="134"/>
      </rPr>
      <t xml:space="preserve">极狐
</t>
    </r>
    <r>
      <rPr>
        <sz val="10.5"/>
        <rFont val="Arial"/>
        <charset val="134"/>
      </rPr>
      <t>(ARCFOX)</t>
    </r>
    <r>
      <rPr>
        <sz val="10.5"/>
        <rFont val="楷体_GB2312"/>
        <charset val="134"/>
      </rPr>
      <t>牌</t>
    </r>
  </si>
  <si>
    <r>
      <rPr>
        <sz val="10.5"/>
        <rFont val="Arial"/>
        <charset val="134"/>
      </rPr>
      <t>BJ6480A60BEV</t>
    </r>
  </si>
  <si>
    <t>653(CLTC)</t>
  </si>
  <si>
    <t>16.3(CLTC)</t>
  </si>
  <si>
    <r>
      <rPr>
        <sz val="10.5"/>
        <rFont val="Arial"/>
        <charset val="134"/>
      </rPr>
      <t>BJ6480BSAB-BEV</t>
    </r>
  </si>
  <si>
    <r>
      <rPr>
        <sz val="10.5"/>
        <rFont val="Arial"/>
        <charset val="134"/>
      </rPr>
      <t>FD5042XXYW68BE
V-1</t>
    </r>
  </si>
  <si>
    <t>2160/2220</t>
  </si>
  <si>
    <t>2920/3120</t>
  </si>
  <si>
    <r>
      <rPr>
        <sz val="10.5"/>
        <rFont val="楷体_GB2312"/>
        <charset val="134"/>
      </rPr>
      <t>浙江豪情汽车制造有限公司</t>
    </r>
  </si>
  <si>
    <r>
      <rPr>
        <sz val="10.5"/>
        <rFont val="Arial"/>
        <charset val="134"/>
      </rPr>
      <t>HQ7152DCHEV01</t>
    </r>
  </si>
  <si>
    <r>
      <rPr>
        <sz val="11"/>
        <color theme="1"/>
        <rFont val="楷体_GB2312"/>
        <charset val="134"/>
      </rPr>
      <t>锂离子动力蓄电池</t>
    </r>
  </si>
  <si>
    <r>
      <rPr>
        <sz val="10.5"/>
        <rFont val="Arial"/>
        <charset val="134"/>
      </rPr>
      <t>HQ7152DCHEV02</t>
    </r>
  </si>
  <si>
    <r>
      <rPr>
        <sz val="10.5"/>
        <rFont val="楷体_GB2312"/>
        <charset val="134"/>
      </rPr>
      <t>精灵</t>
    </r>
    <r>
      <rPr>
        <sz val="10.5"/>
        <rFont val="Arial"/>
        <charset val="134"/>
      </rPr>
      <t xml:space="preserve">(smart)
</t>
    </r>
    <r>
      <rPr>
        <sz val="10.5"/>
        <rFont val="楷体_GB2312"/>
        <charset val="134"/>
      </rPr>
      <t>牌</t>
    </r>
  </si>
  <si>
    <r>
      <rPr>
        <sz val="10.5"/>
        <rFont val="Arial"/>
        <charset val="134"/>
      </rPr>
      <t>JL7000BEV02</t>
    </r>
  </si>
  <si>
    <r>
      <rPr>
        <sz val="11"/>
        <color theme="1"/>
        <rFont val="楷体_GB2312"/>
        <charset val="134"/>
      </rPr>
      <t>三元锂离子动力电池</t>
    </r>
  </si>
  <si>
    <r>
      <rPr>
        <sz val="10.5"/>
        <rFont val="Arial"/>
        <charset val="134"/>
      </rPr>
      <t>JL7000BEV03</t>
    </r>
  </si>
  <si>
    <r>
      <rPr>
        <sz val="10.5"/>
        <rFont val="Arial"/>
        <charset val="134"/>
      </rPr>
      <t>JL7000BEV04</t>
    </r>
  </si>
  <si>
    <r>
      <rPr>
        <sz val="10.5"/>
        <rFont val="Arial"/>
        <charset val="134"/>
      </rPr>
      <t>JL7000BEV05</t>
    </r>
  </si>
  <si>
    <r>
      <rPr>
        <sz val="10.5"/>
        <rFont val="Arial"/>
        <charset val="134"/>
      </rPr>
      <t>JL7000BEV06</t>
    </r>
  </si>
  <si>
    <r>
      <rPr>
        <sz val="10.5"/>
        <rFont val="Arial"/>
        <charset val="134"/>
      </rPr>
      <t>JL7000BEV07</t>
    </r>
  </si>
  <si>
    <r>
      <rPr>
        <sz val="10.5"/>
        <rFont val="楷体_GB2312"/>
        <charset val="134"/>
      </rPr>
      <t>东南</t>
    </r>
    <r>
      <rPr>
        <sz val="10.5"/>
        <rFont val="Arial"/>
        <charset val="134"/>
      </rPr>
      <t>(</t>
    </r>
    <r>
      <rPr>
        <sz val="10.5"/>
        <rFont val="楷体_GB2312"/>
        <charset val="134"/>
      </rPr>
      <t>福建</t>
    </r>
    <r>
      <rPr>
        <sz val="10.5"/>
        <rFont val="Arial"/>
        <charset val="134"/>
      </rPr>
      <t>)</t>
    </r>
    <r>
      <rPr>
        <sz val="10.5"/>
        <rFont val="楷体_GB2312"/>
        <charset val="134"/>
      </rPr>
      <t>汽车工业有限公司</t>
    </r>
  </si>
  <si>
    <r>
      <rPr>
        <sz val="10.5"/>
        <rFont val="楷体_GB2312"/>
        <charset val="134"/>
      </rPr>
      <t>东南牌</t>
    </r>
  </si>
  <si>
    <r>
      <rPr>
        <sz val="10.5"/>
        <rFont val="Arial"/>
        <charset val="134"/>
      </rPr>
      <t>DN6530MBEV5</t>
    </r>
  </si>
  <si>
    <r>
      <rPr>
        <sz val="10.5"/>
        <rFont val="楷体_GB2312"/>
        <charset val="134"/>
      </rPr>
      <t>中国重汽集团福建海西汽车有限公司</t>
    </r>
  </si>
  <si>
    <r>
      <rPr>
        <sz val="10.5"/>
        <rFont val="Arial"/>
        <charset val="134"/>
      </rPr>
      <t>ZZ1048G17ZBEV4</t>
    </r>
  </si>
  <si>
    <r>
      <rPr>
        <sz val="10.5"/>
        <rFont val="楷体_GB2312"/>
        <charset val="134"/>
      </rPr>
      <t>中国重汽集团济南卡车股份有
限公司</t>
    </r>
  </si>
  <si>
    <r>
      <rPr>
        <sz val="10.5"/>
        <rFont val="Arial"/>
        <charset val="134"/>
      </rPr>
      <t>ZZ4257Y344GZ1BE
V42</t>
    </r>
  </si>
  <si>
    <t>160.26/157.57</t>
  </si>
  <si>
    <t>3135/3635</t>
  </si>
  <si>
    <r>
      <rPr>
        <sz val="10.5"/>
        <rFont val="Arial"/>
        <charset val="134"/>
      </rPr>
      <t>ZZ5047CCYG3314
Z146BEV</t>
    </r>
  </si>
  <si>
    <t>2150/2200/2300</t>
  </si>
  <si>
    <t>2500/2850/3100/3150/3320</t>
  </si>
  <si>
    <r>
      <rPr>
        <sz val="10.5"/>
        <rFont val="楷体_GB2312"/>
        <charset val="134"/>
      </rPr>
      <t>中国重型汽车集团有限公司</t>
    </r>
  </si>
  <si>
    <r>
      <rPr>
        <sz val="10.5"/>
        <rFont val="Arial"/>
        <charset val="134"/>
      </rPr>
      <t>ZZ5107GXEK341C
Z199BEV</t>
    </r>
  </si>
  <si>
    <r>
      <rPr>
        <sz val="10.5"/>
        <rFont val="Arial"/>
        <charset val="134"/>
      </rPr>
      <t>ZK6106BEVG17E</t>
    </r>
  </si>
  <si>
    <t>3360/3315/3335</t>
  </si>
  <si>
    <t>11340/11850/12250/12640/12950</t>
  </si>
  <si>
    <r>
      <rPr>
        <sz val="10.5"/>
        <rFont val="Arial"/>
        <charset val="134"/>
      </rPr>
      <t>ZK6106CHEVNPG3</t>
    </r>
  </si>
  <si>
    <r>
      <rPr>
        <sz val="10.5"/>
        <rFont val="楷体_GB2312"/>
        <charset val="134"/>
      </rPr>
      <t>插电式混合动力低入口城
市客车</t>
    </r>
  </si>
  <si>
    <t>11900/12400/12900/13430/13680</t>
  </si>
  <si>
    <r>
      <rPr>
        <sz val="10.5"/>
        <rFont val="Arial"/>
        <charset val="134"/>
      </rPr>
      <t>ZK6126CHEVNPG3</t>
    </r>
  </si>
  <si>
    <t>160.20/159.70</t>
  </si>
  <si>
    <t>10450/10900/11350/11800</t>
  </si>
  <si>
    <r>
      <rPr>
        <sz val="10.5"/>
        <rFont val="Arial"/>
        <charset val="134"/>
      </rPr>
      <t>WS6855WEVJ0C</t>
    </r>
  </si>
  <si>
    <t>3050/3195</t>
  </si>
  <si>
    <t>8700/8300/7900</t>
  </si>
  <si>
    <r>
      <rPr>
        <sz val="10.5"/>
        <rFont val="Arial"/>
        <charset val="134"/>
      </rPr>
      <t>SYM3312ZZX3BEV1</t>
    </r>
  </si>
  <si>
    <t>0.202/0.211/0.225/0.243</t>
  </si>
  <si>
    <t>9900/10100/10300/10600/10900/11100/11300/11500/11700/11900</t>
  </si>
  <si>
    <t>3550/3600/3650</t>
  </si>
  <si>
    <t>19500/20000/20700/21440</t>
  </si>
  <si>
    <r>
      <rPr>
        <sz val="10.5"/>
        <rFont val="Arial"/>
        <charset val="134"/>
      </rPr>
      <t>SYM3312ZZX5BEV</t>
    </r>
  </si>
  <si>
    <t>0.139/0.147/0.155</t>
  </si>
  <si>
    <t>16000/16800/17580</t>
  </si>
  <si>
    <r>
      <rPr>
        <sz val="10.5"/>
        <rFont val="Arial"/>
        <charset val="134"/>
      </rPr>
      <t>SYM3312ZZX7BEV</t>
    </r>
  </si>
  <si>
    <t>0.135/0.142/0.149</t>
  </si>
  <si>
    <t>9600/9800/10000/10200/10500/10800/11000/11200</t>
  </si>
  <si>
    <t>15010/15800/16500</t>
  </si>
  <si>
    <r>
      <rPr>
        <sz val="10.5"/>
        <rFont val="Arial"/>
        <charset val="134"/>
      </rPr>
      <t>SYM3314ZZX1BEV</t>
    </r>
  </si>
  <si>
    <t>0.147/0.156/0.165</t>
  </si>
  <si>
    <t>L302C01:161.27;L302H01:158.08</t>
  </si>
  <si>
    <t>15900/16700/17480</t>
  </si>
  <si>
    <r>
      <rPr>
        <sz val="10.5"/>
        <rFont val="Arial"/>
        <charset val="134"/>
      </rPr>
      <t>SYM3314ZZX2BEV</t>
    </r>
  </si>
  <si>
    <t>0.158/0.168/0.179</t>
  </si>
  <si>
    <t>L228H01:157.57;L228C01:160.26</t>
  </si>
  <si>
    <t>16900/17700/18580</t>
  </si>
  <si>
    <r>
      <rPr>
        <sz val="10.5"/>
        <rFont val="Arial"/>
        <charset val="134"/>
      </rPr>
      <t>LZ4250H5DZBEV4</t>
    </r>
  </si>
  <si>
    <r>
      <rPr>
        <sz val="11"/>
        <color rgb="FF000000"/>
        <rFont val="Arial"/>
        <charset val="134"/>
      </rPr>
      <t>260</t>
    </r>
    <r>
      <rPr>
        <sz val="11"/>
        <color theme="1"/>
        <rFont val="楷体_GB2312"/>
        <charset val="134"/>
      </rPr>
      <t>（</t>
    </r>
    <r>
      <rPr>
        <sz val="11"/>
        <color theme="1"/>
        <rFont val="Arial"/>
        <charset val="134"/>
      </rPr>
      <t>40km/h</t>
    </r>
    <r>
      <rPr>
        <sz val="11"/>
        <color theme="1"/>
        <rFont val="楷体_GB2312"/>
        <charset val="134"/>
      </rPr>
      <t>等速法）</t>
    </r>
  </si>
  <si>
    <t>3690/3600/3320/2800</t>
  </si>
  <si>
    <t>9600/10500</t>
  </si>
  <si>
    <r>
      <rPr>
        <sz val="10.5"/>
        <rFont val="Arial"/>
        <charset val="134"/>
      </rPr>
      <t>LZ5040XLCL2AZBE
V131</t>
    </r>
  </si>
  <si>
    <r>
      <rPr>
        <sz val="11"/>
        <color rgb="FF000000"/>
        <rFont val="Arial"/>
        <charset val="134"/>
      </rPr>
      <t>376</t>
    </r>
    <r>
      <rPr>
        <sz val="11"/>
        <color theme="1"/>
        <rFont val="楷体_GB2312"/>
        <charset val="134"/>
      </rPr>
      <t>（</t>
    </r>
    <r>
      <rPr>
        <sz val="11"/>
        <color theme="1"/>
        <rFont val="Arial"/>
        <charset val="134"/>
      </rPr>
      <t>40km/h</t>
    </r>
    <r>
      <rPr>
        <sz val="11"/>
        <color theme="1"/>
        <rFont val="楷体_GB2312"/>
        <charset val="134"/>
      </rPr>
      <t>等速法）</t>
    </r>
  </si>
  <si>
    <t>2060/2120/2220/2260</t>
  </si>
  <si>
    <t>2850/2950/3050/3150/3250/3350</t>
  </si>
  <si>
    <r>
      <rPr>
        <sz val="10.5"/>
        <rFont val="Arial"/>
        <charset val="134"/>
      </rPr>
      <t>LZW7005EVC2MB
M</t>
    </r>
  </si>
  <si>
    <t>10.3(CLTC)</t>
  </si>
  <si>
    <r>
      <rPr>
        <sz val="10.5"/>
        <rFont val="Arial"/>
        <charset val="134"/>
      </rPr>
      <t>CQ4180BEVES21Q</t>
    </r>
  </si>
  <si>
    <t>3415/3485</t>
  </si>
  <si>
    <r>
      <rPr>
        <sz val="10.5"/>
        <rFont val="Arial"/>
        <charset val="134"/>
      </rPr>
      <t>CQ4180BEVES21S</t>
    </r>
  </si>
  <si>
    <r>
      <rPr>
        <sz val="10.5"/>
        <rFont val="Arial"/>
        <charset val="134"/>
      </rPr>
      <t>CQ4250BEVES24Q</t>
    </r>
  </si>
  <si>
    <t>0.188;0.180</t>
  </si>
  <si>
    <t>3785/3216/3320/3715/3860/3960/3495</t>
  </si>
  <si>
    <r>
      <rPr>
        <sz val="10.5"/>
        <rFont val="Arial"/>
        <charset val="134"/>
      </rPr>
      <t>CQ4250BEVES24Q
H</t>
    </r>
  </si>
  <si>
    <t>11370/12500</t>
  </si>
  <si>
    <r>
      <rPr>
        <sz val="10.5"/>
        <rFont val="Arial"/>
        <charset val="134"/>
      </rPr>
      <t>CQ4250BEVES24S
H</t>
    </r>
  </si>
  <si>
    <t>0.216/0.197</t>
  </si>
  <si>
    <t>3575/3645/3715/3785/3860/3960</t>
  </si>
  <si>
    <t>11820/13000</t>
  </si>
  <si>
    <r>
      <rPr>
        <sz val="10.5"/>
        <rFont val="Arial"/>
        <charset val="134"/>
      </rPr>
      <t>CQ4250BEVSS24S</t>
    </r>
  </si>
  <si>
    <t>0.188/0.205</t>
  </si>
  <si>
    <t>3505/3575/3645/3715/3785/3860/3960</t>
  </si>
  <si>
    <t>11300/12420</t>
  </si>
  <si>
    <r>
      <rPr>
        <sz val="10.5"/>
        <rFont val="Arial"/>
        <charset val="134"/>
      </rPr>
      <t>SC5031XXYPQ6B3
BEV</t>
    </r>
  </si>
  <si>
    <r>
      <rPr>
        <sz val="10.5"/>
        <rFont val="Arial"/>
        <charset val="134"/>
      </rPr>
      <t>SC5031XXYVQ6B5
BEV</t>
    </r>
  </si>
  <si>
    <r>
      <rPr>
        <sz val="10.5"/>
        <rFont val="Arial"/>
        <charset val="134"/>
      </rPr>
      <t>SC6493ADA6HEV</t>
    </r>
  </si>
  <si>
    <t>1690/1700</t>
  </si>
  <si>
    <r>
      <rPr>
        <sz val="10.5"/>
        <rFont val="Arial"/>
        <charset val="134"/>
      </rPr>
      <t>SC7006AABBEV</t>
    </r>
  </si>
  <si>
    <r>
      <rPr>
        <sz val="10.5"/>
        <rFont val="Arial"/>
        <charset val="134"/>
      </rPr>
      <t>SC7006AACBEV</t>
    </r>
  </si>
  <si>
    <r>
      <rPr>
        <sz val="10.5"/>
        <rFont val="Arial"/>
        <charset val="134"/>
      </rPr>
      <t>SC7006AAFBEV</t>
    </r>
  </si>
  <si>
    <r>
      <rPr>
        <sz val="10.5"/>
        <rFont val="Arial"/>
        <charset val="134"/>
      </rPr>
      <t>SC7154CAA6HEV</t>
    </r>
  </si>
  <si>
    <t>4680/4695</t>
  </si>
  <si>
    <r>
      <rPr>
        <sz val="10.5"/>
        <rFont val="Arial"/>
        <charset val="134"/>
      </rPr>
      <t>SC7156AAB6HEV</t>
    </r>
  </si>
  <si>
    <r>
      <rPr>
        <sz val="10.5"/>
        <rFont val="Arial"/>
        <charset val="134"/>
      </rPr>
      <t>SC7156AAE6HEV</t>
    </r>
  </si>
  <si>
    <r>
      <rPr>
        <sz val="10.5"/>
        <rFont val="楷体_GB2312"/>
        <charset val="134"/>
      </rPr>
      <t>中植一客成都汽车有限公司</t>
    </r>
  </si>
  <si>
    <r>
      <rPr>
        <sz val="10.5"/>
        <rFont val="楷体_GB2312"/>
        <charset val="134"/>
      </rPr>
      <t>中植汽车牌</t>
    </r>
  </si>
  <si>
    <r>
      <rPr>
        <sz val="10.5"/>
        <rFont val="Arial"/>
        <charset val="134"/>
      </rPr>
      <t>CDL5040TYHBEV</t>
    </r>
  </si>
  <si>
    <r>
      <rPr>
        <sz val="10.5"/>
        <rFont val="Arial"/>
        <charset val="134"/>
      </rPr>
      <t>KLQ6106GAEVH1</t>
    </r>
  </si>
  <si>
    <t>155.63/156.73</t>
  </si>
  <si>
    <t>3260/3300</t>
  </si>
  <si>
    <r>
      <rPr>
        <sz val="10.5"/>
        <rFont val="Arial"/>
        <charset val="134"/>
      </rPr>
      <t>KLQ6816GAEVN5
W</t>
    </r>
  </si>
  <si>
    <t>2350/2400</t>
  </si>
  <si>
    <t>2960/3020/3180/3240</t>
  </si>
  <si>
    <t>7550/7850/8150</t>
  </si>
  <si>
    <r>
      <rPr>
        <sz val="10.5"/>
        <rFont val="Arial"/>
        <charset val="134"/>
      </rPr>
      <t>CSA6473RFPHEV1</t>
    </r>
  </si>
  <si>
    <r>
      <rPr>
        <sz val="10.5"/>
        <rFont val="Arial"/>
        <charset val="134"/>
      </rPr>
      <t>XMQ5090TCABEVL
D</t>
    </r>
  </si>
  <si>
    <t>6450/6640</t>
  </si>
  <si>
    <r>
      <rPr>
        <sz val="10.5"/>
        <rFont val="Arial"/>
        <charset val="134"/>
      </rPr>
      <t>XMQ6112AGBEVL
05</t>
    </r>
  </si>
  <si>
    <t>3610/3470</t>
  </si>
  <si>
    <r>
      <rPr>
        <sz val="10.5"/>
        <rFont val="Arial"/>
        <charset val="134"/>
      </rPr>
      <t>XMQ6850FGBEVL</t>
    </r>
  </si>
  <si>
    <t>3225/3275</t>
  </si>
  <si>
    <t>8800/9100/9500</t>
  </si>
  <si>
    <r>
      <rPr>
        <sz val="10.5"/>
        <rFont val="Arial"/>
        <charset val="134"/>
      </rPr>
      <t>XMQ6850FGBEVL0
1</t>
    </r>
  </si>
  <si>
    <r>
      <rPr>
        <sz val="10.5"/>
        <rFont val="Arial"/>
        <charset val="134"/>
      </rPr>
      <t>XML6805JEVJ0CA</t>
    </r>
  </si>
  <si>
    <t>161.00/160.00</t>
  </si>
  <si>
    <t>2320/2350</t>
  </si>
  <si>
    <t>3150/3135/2980</t>
  </si>
  <si>
    <t>7300/7600/7900</t>
  </si>
  <si>
    <r>
      <rPr>
        <sz val="10.5"/>
        <rFont val="Arial"/>
        <charset val="134"/>
      </rPr>
      <t>LCK6828EVQGA5</t>
    </r>
  </si>
  <si>
    <t>3355/3225</t>
  </si>
  <si>
    <t>8800/9300</t>
  </si>
  <si>
    <r>
      <rPr>
        <sz val="10.5"/>
        <rFont val="Arial"/>
        <charset val="134"/>
      </rPr>
      <t>DNC5031XXYBEVG
N1</t>
    </r>
  </si>
  <si>
    <r>
      <rPr>
        <sz val="10.5"/>
        <rFont val="Arial"/>
        <charset val="134"/>
      </rPr>
      <t>DNC5031XXYBEVG
N2</t>
    </r>
  </si>
  <si>
    <r>
      <rPr>
        <sz val="10.5"/>
        <rFont val="Arial"/>
        <charset val="134"/>
      </rPr>
      <t>DNC5035XXYBEVG
DN1</t>
    </r>
  </si>
  <si>
    <r>
      <rPr>
        <sz val="10.5"/>
        <rFont val="Arial"/>
        <charset val="134"/>
      </rPr>
      <t>DNC5035XXYBEVG
N2</t>
    </r>
  </si>
  <si>
    <r>
      <rPr>
        <sz val="10.5"/>
        <rFont val="Arial"/>
        <charset val="134"/>
      </rPr>
      <t>DNC5037XXYBEVG
DN1</t>
    </r>
  </si>
  <si>
    <r>
      <rPr>
        <sz val="10.5"/>
        <rFont val="Arial"/>
        <charset val="134"/>
      </rPr>
      <t>DNC5042XXYSHEV
GM3</t>
    </r>
  </si>
  <si>
    <t>2150/2250</t>
  </si>
  <si>
    <t>2880/2980/3080/3180/3280/3380</t>
  </si>
  <si>
    <t>3555/3700/3805</t>
  </si>
  <si>
    <r>
      <rPr>
        <sz val="10.5"/>
        <rFont val="Arial"/>
        <charset val="134"/>
      </rPr>
      <t>DNC5047ZXXSHEV
GN1</t>
    </r>
  </si>
  <si>
    <r>
      <rPr>
        <sz val="10.5"/>
        <rFont val="楷体_GB2312"/>
        <charset val="134"/>
      </rPr>
      <t>插电式混合动力车厢可卸
式垃圾车</t>
    </r>
  </si>
  <si>
    <t>2350/2180</t>
  </si>
  <si>
    <r>
      <rPr>
        <sz val="10.5"/>
        <rFont val="Arial"/>
        <charset val="134"/>
      </rPr>
      <t>NJL3313KHKBEV1</t>
    </r>
  </si>
  <si>
    <r>
      <rPr>
        <sz val="10.5"/>
        <rFont val="Arial"/>
        <charset val="134"/>
      </rPr>
      <t>NJL5040TYHBEV2</t>
    </r>
  </si>
  <si>
    <r>
      <rPr>
        <sz val="10.5"/>
        <rFont val="Arial"/>
        <charset val="134"/>
      </rPr>
      <t>NJL5080XTYBEV1</t>
    </r>
  </si>
  <si>
    <r>
      <rPr>
        <sz val="10.5"/>
        <rFont val="Arial"/>
        <charset val="134"/>
      </rPr>
      <t>NJL5180TXSBEV4</t>
    </r>
  </si>
  <si>
    <r>
      <rPr>
        <sz val="11"/>
        <color theme="1"/>
        <rFont val="楷体_GB2312"/>
        <charset val="134"/>
      </rPr>
      <t>磷酸铁锂锂离子蓄电池</t>
    </r>
  </si>
  <si>
    <r>
      <rPr>
        <sz val="10.5"/>
        <rFont val="Arial"/>
        <charset val="134"/>
      </rPr>
      <t>NJL6106EVD2</t>
    </r>
  </si>
  <si>
    <t>11150/11550/11950</t>
  </si>
  <si>
    <r>
      <rPr>
        <sz val="10.5"/>
        <rFont val="Arial"/>
        <charset val="134"/>
      </rPr>
      <t>NJL6856EV2</t>
    </r>
  </si>
  <si>
    <t>3050/3210</t>
  </si>
  <si>
    <t>8600/8900</t>
  </si>
  <si>
    <r>
      <rPr>
        <sz val="10.5"/>
        <rFont val="楷体_GB2312"/>
        <charset val="134"/>
      </rPr>
      <t>万向集团公司</t>
    </r>
  </si>
  <si>
    <r>
      <rPr>
        <sz val="10.5"/>
        <rFont val="楷体_GB2312"/>
        <charset val="134"/>
      </rPr>
      <t>万向牌</t>
    </r>
  </si>
  <si>
    <r>
      <rPr>
        <sz val="10.5"/>
        <rFont val="Arial"/>
        <charset val="134"/>
      </rPr>
      <t>WXB6111BEV1</t>
    </r>
  </si>
  <si>
    <t>12550/12050/11550</t>
  </si>
  <si>
    <r>
      <rPr>
        <sz val="10.5"/>
        <rFont val="Arial"/>
        <charset val="134"/>
      </rPr>
      <t>TEG6129EHEVN09</t>
    </r>
  </si>
  <si>
    <t>3120/3280/3460</t>
  </si>
  <si>
    <t>13400/13100/12700/12300</t>
  </si>
  <si>
    <r>
      <rPr>
        <sz val="10.5"/>
        <rFont val="Arial"/>
        <charset val="134"/>
      </rPr>
      <t>CL5120GSSBEV</t>
    </r>
  </si>
  <si>
    <r>
      <rPr>
        <sz val="10.5"/>
        <rFont val="Arial"/>
        <charset val="134"/>
      </rPr>
      <t>CL5180GXSBEV</t>
    </r>
  </si>
  <si>
    <r>
      <rPr>
        <sz val="10.5"/>
        <rFont val="楷体_GB2312"/>
        <charset val="134"/>
      </rPr>
      <t>纯电动清洗洒水车</t>
    </r>
  </si>
  <si>
    <t>7950/8490/9050</t>
  </si>
  <si>
    <r>
      <rPr>
        <sz val="10.5"/>
        <rFont val="Arial"/>
        <charset val="134"/>
      </rPr>
      <t>ZKH4250P4BEV11</t>
    </r>
  </si>
  <si>
    <t>0.186/0.194/0.204</t>
  </si>
  <si>
    <t>3560/3600/3995</t>
  </si>
  <si>
    <t>12300/12800/13400</t>
  </si>
  <si>
    <r>
      <rPr>
        <sz val="10.5"/>
        <rFont val="Arial"/>
        <charset val="134"/>
      </rPr>
      <t>ZKH4250P4BEV1C</t>
    </r>
  </si>
  <si>
    <t>0.169/0.174/0.162/0.166</t>
  </si>
  <si>
    <t>3440/3500/3550/3685/3995</t>
  </si>
  <si>
    <t>11000/11400/10400/10800</t>
  </si>
  <si>
    <r>
      <rPr>
        <sz val="10.5"/>
        <rFont val="Arial"/>
        <charset val="134"/>
      </rPr>
      <t>ZKH4250P4BEV3X</t>
    </r>
  </si>
  <si>
    <t>0.166/0.171/0.174/0.177</t>
  </si>
  <si>
    <t>3130/3500/3550/3685/3995</t>
  </si>
  <si>
    <t>10800/11250/11500/11700</t>
  </si>
  <si>
    <r>
      <rPr>
        <sz val="10.5"/>
        <rFont val="楷体_GB2312"/>
        <charset val="134"/>
      </rPr>
      <t>珠海广通汽车有限公司</t>
    </r>
  </si>
  <si>
    <r>
      <rPr>
        <sz val="10.5"/>
        <rFont val="楷体_GB2312"/>
        <charset val="134"/>
      </rPr>
      <t>广通牌</t>
    </r>
  </si>
  <si>
    <r>
      <rPr>
        <sz val="10.5"/>
        <rFont val="Arial"/>
        <charset val="134"/>
      </rPr>
      <t>GTQ6859BEVB30</t>
    </r>
  </si>
  <si>
    <t>9000/9200</t>
  </si>
  <si>
    <r>
      <rPr>
        <sz val="10.5"/>
        <rFont val="Arial"/>
        <charset val="134"/>
      </rPr>
      <t>THZ5010XLHBEVS
112</t>
    </r>
  </si>
  <si>
    <r>
      <rPr>
        <sz val="10.5"/>
        <rFont val="Arial"/>
        <charset val="134"/>
      </rPr>
      <t>THZ7000BEVS11E</t>
    </r>
  </si>
  <si>
    <r>
      <rPr>
        <sz val="10.5"/>
        <rFont val="楷体_GB2312"/>
        <charset val="134"/>
      </rPr>
      <t>佛山市飞驰汽车科技有限公司</t>
    </r>
  </si>
  <si>
    <r>
      <rPr>
        <sz val="10.5"/>
        <rFont val="楷体_GB2312"/>
        <charset val="134"/>
      </rPr>
      <t>飞驰牌</t>
    </r>
  </si>
  <si>
    <r>
      <rPr>
        <sz val="10.5"/>
        <rFont val="Arial"/>
        <charset val="134"/>
      </rPr>
      <t>FSQ6852BEVGA</t>
    </r>
  </si>
  <si>
    <t>9700/9200/8700</t>
  </si>
  <si>
    <r>
      <rPr>
        <sz val="10.5"/>
        <rFont val="Arial"/>
        <charset val="134"/>
      </rPr>
      <t>CRC5030XXYFC22-
BEV</t>
    </r>
  </si>
  <si>
    <t>267(CLTC)</t>
  </si>
  <si>
    <t>1470/1505</t>
  </si>
  <si>
    <r>
      <rPr>
        <sz val="10.5"/>
        <rFont val="Arial"/>
        <charset val="134"/>
      </rPr>
      <t>CRC5030XXYFC23-
BEV</t>
    </r>
  </si>
  <si>
    <r>
      <rPr>
        <sz val="10.5"/>
        <rFont val="Arial"/>
        <charset val="134"/>
      </rPr>
      <t>JGL5042CCYSHEV
GN1</t>
    </r>
  </si>
  <si>
    <r>
      <rPr>
        <sz val="10.5"/>
        <rFont val="Arial"/>
        <charset val="134"/>
      </rPr>
      <t>JGL5042XLCSHEVG
N1</t>
    </r>
  </si>
  <si>
    <r>
      <rPr>
        <sz val="10.5"/>
        <rFont val="Arial"/>
        <charset val="134"/>
      </rPr>
      <t>JGL5042XXYSHEV
GN1</t>
    </r>
  </si>
  <si>
    <r>
      <rPr>
        <sz val="10.5"/>
        <rFont val="Arial"/>
        <charset val="134"/>
      </rPr>
      <t>JGL5047CCYBEVM
5</t>
    </r>
  </si>
  <si>
    <t>3070/2510</t>
  </si>
  <si>
    <t>3150/3000</t>
  </si>
  <si>
    <r>
      <rPr>
        <sz val="10.5"/>
        <rFont val="Arial"/>
        <charset val="134"/>
      </rPr>
      <t>JGL5047XXYBEVG
N3</t>
    </r>
  </si>
  <si>
    <r>
      <rPr>
        <sz val="10.5"/>
        <rFont val="楷体_GB2312"/>
        <charset val="134"/>
      </rPr>
      <t>河北万利特种车辆制造有限公
司</t>
    </r>
  </si>
  <si>
    <r>
      <rPr>
        <sz val="10.5"/>
        <rFont val="楷体_GB2312"/>
        <charset val="134"/>
      </rPr>
      <t>富岩汽车牌</t>
    </r>
  </si>
  <si>
    <r>
      <rPr>
        <sz val="10.5"/>
        <rFont val="Arial"/>
        <charset val="134"/>
      </rPr>
      <t>HWL5040TYHBEV</t>
    </r>
  </si>
  <si>
    <r>
      <rPr>
        <sz val="11"/>
        <color theme="1"/>
        <rFont val="楷体_GB2312"/>
        <charset val="134"/>
      </rPr>
      <t>储能装置种类</t>
    </r>
  </si>
  <si>
    <t>5140/5480</t>
  </si>
  <si>
    <r>
      <rPr>
        <sz val="10.5"/>
        <rFont val="Arial"/>
        <charset val="134"/>
      </rPr>
      <t>HWL5180TDYBEV</t>
    </r>
  </si>
  <si>
    <t>9800/10250</t>
  </si>
  <si>
    <t>3300/3500/3700/3950</t>
  </si>
  <si>
    <r>
      <rPr>
        <sz val="10.5"/>
        <rFont val="Arial"/>
        <charset val="134"/>
      </rPr>
      <t>HWL5180TXSBEV</t>
    </r>
  </si>
  <si>
    <r>
      <rPr>
        <sz val="10.5"/>
        <rFont val="楷体_GB2312"/>
        <charset val="134"/>
      </rPr>
      <t>河北永惟特种装备有限公司</t>
    </r>
  </si>
  <si>
    <r>
      <rPr>
        <sz val="10.5"/>
        <rFont val="楷体_GB2312"/>
        <charset val="134"/>
      </rPr>
      <t>永惟牌</t>
    </r>
  </si>
  <si>
    <r>
      <rPr>
        <sz val="10.5"/>
        <rFont val="Arial"/>
        <charset val="134"/>
      </rPr>
      <t>HYW5310GJBBEV</t>
    </r>
  </si>
  <si>
    <r>
      <rPr>
        <sz val="10.5"/>
        <rFont val="楷体_GB2312"/>
        <charset val="134"/>
      </rPr>
      <t>换电式纯电动混凝土搅拌运输车</t>
    </r>
  </si>
  <si>
    <r>
      <rPr>
        <sz val="10.5"/>
        <rFont val="Arial"/>
        <charset val="134"/>
      </rPr>
      <t>HYW5311GJBBEV</t>
    </r>
  </si>
  <si>
    <r>
      <rPr>
        <sz val="10.5"/>
        <rFont val="Arial"/>
        <charset val="134"/>
      </rPr>
      <t>CGJ5127GXESHBE
V</t>
    </r>
  </si>
  <si>
    <r>
      <rPr>
        <sz val="11"/>
        <color theme="1"/>
        <rFont val="楷体_GB2312"/>
        <charset val="134"/>
      </rPr>
      <t>酸铁锂蓄电池</t>
    </r>
  </si>
  <si>
    <r>
      <rPr>
        <sz val="10.5"/>
        <rFont val="Arial"/>
        <charset val="134"/>
      </rPr>
      <t>CGJ5127TCASHBE
V</t>
    </r>
  </si>
  <si>
    <r>
      <rPr>
        <sz val="10.5"/>
        <rFont val="Arial"/>
        <charset val="134"/>
      </rPr>
      <t>CGJ5128ZYSEQBEV</t>
    </r>
  </si>
  <si>
    <r>
      <rPr>
        <sz val="10.5"/>
        <rFont val="Arial"/>
        <charset val="134"/>
      </rPr>
      <t>CGJ5180ZDJDFBEV</t>
    </r>
  </si>
  <si>
    <r>
      <rPr>
        <sz val="10.5"/>
        <rFont val="楷体_GB2312"/>
        <charset val="134"/>
      </rPr>
      <t>纯电动压缩式对接垃圾车</t>
    </r>
  </si>
  <si>
    <t>L271C01:140.7/L271D02:140.40</t>
  </si>
  <si>
    <r>
      <rPr>
        <sz val="10.5"/>
        <rFont val="Arial"/>
        <charset val="134"/>
      </rPr>
      <t>CGJ5188TCAEQBE
V</t>
    </r>
  </si>
  <si>
    <r>
      <rPr>
        <sz val="10.5"/>
        <rFont val="Arial"/>
        <charset val="134"/>
      </rPr>
      <t>CGJ5188TXSEQBEV</t>
    </r>
  </si>
  <si>
    <r>
      <rPr>
        <sz val="10.5"/>
        <rFont val="Arial"/>
        <charset val="134"/>
      </rPr>
      <t>CGJ5188ZDJEQBEV</t>
    </r>
  </si>
  <si>
    <r>
      <rPr>
        <sz val="10.5"/>
        <rFont val="Arial"/>
        <charset val="134"/>
      </rPr>
      <t>CGJ5188ZYSEQBEV</t>
    </r>
  </si>
  <si>
    <r>
      <rPr>
        <sz val="10.5"/>
        <rFont val="Arial"/>
        <charset val="134"/>
      </rPr>
      <t>CGJ5189ZYSDFBEV</t>
    </r>
  </si>
  <si>
    <t>0.190/0.190/0.200</t>
  </si>
  <si>
    <t>8355/8780/8635</t>
  </si>
  <si>
    <t>10115/10240/10615</t>
  </si>
  <si>
    <r>
      <rPr>
        <sz val="10.5"/>
        <rFont val="楷体_GB2312"/>
        <charset val="134"/>
      </rPr>
      <t>徐州工程机械集团有限公司</t>
    </r>
  </si>
  <si>
    <r>
      <rPr>
        <sz val="10.5"/>
        <rFont val="Arial"/>
        <charset val="134"/>
      </rPr>
      <t>XZJ5350JQZ25PHE
V</t>
    </r>
  </si>
  <si>
    <r>
      <rPr>
        <sz val="10.5"/>
        <rFont val="楷体_GB2312"/>
        <charset val="134"/>
      </rPr>
      <t>插电式混合动力汽车起重
机</t>
    </r>
  </si>
  <si>
    <r>
      <rPr>
        <sz val="10.5"/>
        <rFont val="Arial"/>
        <charset val="134"/>
      </rPr>
      <t>XZJ5351JQZ25PHE
V</t>
    </r>
  </si>
  <si>
    <r>
      <rPr>
        <sz val="10.5"/>
        <rFont val="Arial"/>
        <charset val="134"/>
      </rPr>
      <t>ZQZ5127TXSBEVD
B</t>
    </r>
  </si>
  <si>
    <r>
      <rPr>
        <sz val="10.5"/>
        <rFont val="Arial"/>
        <charset val="134"/>
      </rPr>
      <t>ZQZ5187TXSBEVS
X</t>
    </r>
  </si>
  <si>
    <r>
      <rPr>
        <sz val="10.5"/>
        <rFont val="楷体_GB2312"/>
        <charset val="134"/>
      </rPr>
      <t>启航汽车有限公司</t>
    </r>
  </si>
  <si>
    <r>
      <rPr>
        <sz val="10.5"/>
        <rFont val="楷体_GB2312"/>
        <charset val="134"/>
      </rPr>
      <t>启敬牌</t>
    </r>
  </si>
  <si>
    <r>
      <rPr>
        <sz val="10.5"/>
        <rFont val="Arial"/>
        <charset val="134"/>
      </rPr>
      <t>QHV5038TYHSCBE
V</t>
    </r>
  </si>
  <si>
    <r>
      <rPr>
        <sz val="10.5"/>
        <rFont val="Arial"/>
        <charset val="134"/>
      </rPr>
      <t>FLM5120GQXNJBE
VH</t>
    </r>
  </si>
  <si>
    <r>
      <rPr>
        <sz val="10.5"/>
        <rFont val="楷体_GB2312"/>
        <charset val="134"/>
      </rPr>
      <t>江西江铃汽车集团改装车股份
有限公司</t>
    </r>
  </si>
  <si>
    <r>
      <rPr>
        <sz val="10.5"/>
        <rFont val="Arial"/>
        <charset val="134"/>
      </rPr>
      <t>JX5035XJCMJBEV</t>
    </r>
  </si>
  <si>
    <t>4744/4944</t>
  </si>
  <si>
    <r>
      <rPr>
        <sz val="10.5"/>
        <rFont val="Arial"/>
        <charset val="134"/>
      </rPr>
      <t>YTZ5070XTYD0BEV</t>
    </r>
  </si>
  <si>
    <t>0.243/0.235</t>
  </si>
  <si>
    <t>6985/6720</t>
  </si>
  <si>
    <t>4360/4250</t>
  </si>
  <si>
    <r>
      <rPr>
        <sz val="10.5"/>
        <rFont val="Arial"/>
        <charset val="134"/>
      </rPr>
      <t>YTZ5083XTYD0BEV</t>
    </r>
  </si>
  <si>
    <t>0.252/0.240</t>
  </si>
  <si>
    <t>5180/5020</t>
  </si>
  <si>
    <r>
      <rPr>
        <sz val="10.5"/>
        <rFont val="Arial"/>
        <charset val="134"/>
      </rPr>
      <t>YTZ5181TDYD1BE
V</t>
    </r>
  </si>
  <si>
    <t>3835/3800</t>
  </si>
  <si>
    <t>11200/11100</t>
  </si>
  <si>
    <r>
      <rPr>
        <sz val="10.5"/>
        <rFont val="Arial"/>
        <charset val="134"/>
      </rPr>
      <t>YTZ5183ZYSD0BEV</t>
    </r>
  </si>
  <si>
    <t>0.230/0.238</t>
  </si>
  <si>
    <t>8785/8885/8825/8925/8525/8625</t>
  </si>
  <si>
    <t>3010/3030</t>
  </si>
  <si>
    <t>12000/12200</t>
  </si>
  <si>
    <r>
      <rPr>
        <sz val="10.5"/>
        <rFont val="楷体_GB2312"/>
        <charset val="134"/>
      </rPr>
      <t>河南华路汽车有限公司</t>
    </r>
  </si>
  <si>
    <r>
      <rPr>
        <sz val="10.5"/>
        <rFont val="楷体_GB2312"/>
        <charset val="134"/>
      </rPr>
      <t>华路达牌</t>
    </r>
  </si>
  <si>
    <r>
      <rPr>
        <sz val="10.5"/>
        <rFont val="Arial"/>
        <charset val="134"/>
      </rPr>
      <t>YHL5070XZHJEV</t>
    </r>
  </si>
  <si>
    <r>
      <rPr>
        <sz val="10.5"/>
        <rFont val="楷体_GB2312"/>
        <charset val="134"/>
      </rPr>
      <t>纯电动指挥车</t>
    </r>
  </si>
  <si>
    <t>2970/3250</t>
  </si>
  <si>
    <r>
      <rPr>
        <sz val="10.5"/>
        <rFont val="楷体_GB2312"/>
        <charset val="134"/>
      </rPr>
      <t>郑州比克新能源汽车有限公司</t>
    </r>
  </si>
  <si>
    <r>
      <rPr>
        <sz val="10.5"/>
        <rFont val="楷体_GB2312"/>
        <charset val="134"/>
      </rPr>
      <t>比克牌</t>
    </r>
  </si>
  <si>
    <r>
      <rPr>
        <sz val="10.5"/>
        <rFont val="Arial"/>
        <charset val="134"/>
      </rPr>
      <t>BAK5310ZLJBEV</t>
    </r>
  </si>
  <si>
    <r>
      <rPr>
        <sz val="10.5"/>
        <rFont val="楷体_GB2312"/>
        <charset val="134"/>
      </rPr>
      <t>换电式纯电动自卸式垃圾车</t>
    </r>
  </si>
  <si>
    <t>0.210/0.260</t>
  </si>
  <si>
    <t>9600/9800/10500/10800/10200/10300</t>
  </si>
  <si>
    <t>20700/21700</t>
  </si>
  <si>
    <r>
      <rPr>
        <sz val="10.5"/>
        <rFont val="Arial"/>
        <charset val="134"/>
      </rPr>
      <t>BAK5311ZLJBEV</t>
    </r>
  </si>
  <si>
    <t>0.184/0.189/0.197/0.205</t>
  </si>
  <si>
    <t>3450/3550</t>
  </si>
  <si>
    <t>16500/16900/17500/18000</t>
  </si>
  <si>
    <r>
      <rPr>
        <sz val="10.5"/>
        <rFont val="Arial"/>
        <charset val="134"/>
      </rPr>
      <t>ZBH5120TCASHAB
EV</t>
    </r>
  </si>
  <si>
    <t>6250/6550</t>
  </si>
  <si>
    <r>
      <rPr>
        <sz val="10.5"/>
        <rFont val="Arial"/>
        <charset val="134"/>
      </rPr>
      <t>ZBH5120TXSBJBEV</t>
    </r>
  </si>
  <si>
    <r>
      <rPr>
        <sz val="10.5"/>
        <rFont val="Arial"/>
        <charset val="134"/>
      </rPr>
      <t>ZBH5120TXSETBEV</t>
    </r>
  </si>
  <si>
    <t>L302H01:158.08Wh/kg/L302H02:158.24Wh/kg</t>
  </si>
  <si>
    <r>
      <rPr>
        <sz val="10.5"/>
        <rFont val="楷体_GB2312"/>
        <charset val="134"/>
      </rPr>
      <t>重庆耐德山花特种车有限责任
公司</t>
    </r>
  </si>
  <si>
    <r>
      <rPr>
        <sz val="10.5"/>
        <rFont val="楷体_GB2312"/>
        <charset val="134"/>
      </rPr>
      <t>耐德山花牌</t>
    </r>
  </si>
  <si>
    <r>
      <rPr>
        <sz val="10.5"/>
        <rFont val="Arial"/>
        <charset val="134"/>
      </rPr>
      <t>NDT5042XXHBEV</t>
    </r>
  </si>
  <si>
    <r>
      <rPr>
        <sz val="10.5"/>
        <rFont val="楷体_GB2312"/>
        <charset val="134"/>
      </rPr>
      <t>纯电动救险车</t>
    </r>
  </si>
  <si>
    <r>
      <rPr>
        <sz val="10.5"/>
        <rFont val="Arial"/>
        <charset val="134"/>
      </rPr>
      <t>NDT5180GQXBEV</t>
    </r>
  </si>
  <si>
    <r>
      <rPr>
        <sz val="10.5"/>
        <rFont val="Arial"/>
        <charset val="134"/>
      </rPr>
      <t>NDT5180TXSBEV</t>
    </r>
  </si>
  <si>
    <t>L302H01:158.08/L302H02:158.24/L302C01:161.27</t>
  </si>
  <si>
    <r>
      <rPr>
        <sz val="10.5"/>
        <rFont val="楷体_GB2312"/>
        <charset val="134"/>
      </rPr>
      <t>洛阳中集凌宇汽车有限公司</t>
    </r>
  </si>
  <si>
    <r>
      <rPr>
        <sz val="10.5"/>
        <rFont val="楷体_GB2312"/>
        <charset val="134"/>
      </rPr>
      <t>凌宇牌</t>
    </r>
  </si>
  <si>
    <r>
      <rPr>
        <sz val="10.5"/>
        <rFont val="Arial"/>
        <charset val="134"/>
      </rPr>
      <t>CLY5317GJB30BEV</t>
    </r>
  </si>
  <si>
    <r>
      <rPr>
        <sz val="10.5"/>
        <rFont val="楷体_GB2312"/>
        <charset val="134"/>
      </rPr>
      <t>重庆金康新能源汽车有限公司</t>
    </r>
  </si>
  <si>
    <r>
      <rPr>
        <sz val="10.5"/>
        <rFont val="Arial"/>
        <charset val="134"/>
      </rPr>
      <t>SKE6500SSHEVAS</t>
    </r>
  </si>
  <si>
    <r>
      <rPr>
        <sz val="10.5"/>
        <rFont val="楷体_GB2312"/>
        <charset val="134"/>
      </rPr>
      <t>插电式增程混合动力多用
途乘用车</t>
    </r>
  </si>
  <si>
    <r>
      <rPr>
        <sz val="10.5"/>
        <rFont val="楷体_GB2312"/>
        <charset val="134"/>
      </rPr>
      <t>山西新能源汽车工业有限公司</t>
    </r>
  </si>
  <si>
    <r>
      <rPr>
        <sz val="10.5"/>
        <rFont val="Arial"/>
        <charset val="134"/>
      </rPr>
      <t>JHC5031XXYBEVG
N2</t>
    </r>
  </si>
  <si>
    <t>2160/1995</t>
  </si>
  <si>
    <r>
      <rPr>
        <sz val="10.5"/>
        <rFont val="Arial"/>
        <charset val="134"/>
      </rPr>
      <t>JHC5037XXYBEVG
N1</t>
    </r>
  </si>
  <si>
    <r>
      <rPr>
        <sz val="10.5"/>
        <rFont val="Arial"/>
        <charset val="134"/>
      </rPr>
      <t>XGA4251BEVWC1A</t>
    </r>
  </si>
  <si>
    <t>3270/3320/3380/3430/3475/3550/3620/3690/3750/3800</t>
  </si>
  <si>
    <r>
      <rPr>
        <sz val="10.5"/>
        <rFont val="Arial"/>
        <charset val="134"/>
      </rPr>
      <t>XGA4252BEVWC1
A</t>
    </r>
  </si>
  <si>
    <t>10200/10500/10800</t>
  </si>
  <si>
    <r>
      <rPr>
        <sz val="10.5"/>
        <rFont val="Arial"/>
        <charset val="134"/>
      </rPr>
      <t>XGA5310GJBBEVN
EAC</t>
    </r>
  </si>
  <si>
    <r>
      <rPr>
        <sz val="10.5"/>
        <rFont val="Arial"/>
        <charset val="134"/>
      </rPr>
      <t>XGA5310GJBBEVN
EAE</t>
    </r>
  </si>
  <si>
    <r>
      <rPr>
        <sz val="10.5"/>
        <rFont val="Arial"/>
        <charset val="134"/>
      </rPr>
      <t>XGA5310GJBBEVN
EAF</t>
    </r>
  </si>
  <si>
    <r>
      <rPr>
        <sz val="10.5"/>
        <rFont val="Arial"/>
        <charset val="134"/>
      </rPr>
      <t>XGA5310GJBBEVN
EG</t>
    </r>
  </si>
  <si>
    <r>
      <rPr>
        <sz val="10.5"/>
        <rFont val="楷体_GB2312"/>
        <charset val="134"/>
      </rPr>
      <t>扬州亚星客车股份有限公司</t>
    </r>
  </si>
  <si>
    <r>
      <rPr>
        <sz val="10.5"/>
        <rFont val="楷体_GB2312"/>
        <charset val="134"/>
      </rPr>
      <t>亚星牌</t>
    </r>
  </si>
  <si>
    <r>
      <rPr>
        <sz val="10.5"/>
        <rFont val="Arial"/>
        <charset val="134"/>
      </rPr>
      <t>JS6828GHBEV1</t>
    </r>
  </si>
  <si>
    <t>3050/3130/3160</t>
  </si>
  <si>
    <t>6500/6800</t>
  </si>
  <si>
    <r>
      <rPr>
        <sz val="10.5"/>
        <rFont val="Arial"/>
        <charset val="134"/>
      </rPr>
      <t>JS6828GHBEV2</t>
    </r>
  </si>
  <si>
    <r>
      <rPr>
        <sz val="10.5"/>
        <rFont val="楷体_GB2312"/>
        <charset val="134"/>
      </rPr>
      <t>安徽安凯汽车股份有限公司</t>
    </r>
  </si>
  <si>
    <r>
      <rPr>
        <sz val="10.5"/>
        <rFont val="楷体_GB2312"/>
        <charset val="134"/>
      </rPr>
      <t>安凯牌</t>
    </r>
  </si>
  <si>
    <r>
      <rPr>
        <sz val="10.5"/>
        <rFont val="Arial"/>
        <charset val="134"/>
      </rPr>
      <t>HFF5030XXYEV2</t>
    </r>
  </si>
  <si>
    <r>
      <rPr>
        <sz val="10.5"/>
        <rFont val="Arial"/>
        <charset val="134"/>
      </rPr>
      <t>HFF6709G7EV22</t>
    </r>
  </si>
  <si>
    <t>5750/5950/6250/6500</t>
  </si>
  <si>
    <r>
      <rPr>
        <sz val="10.5"/>
        <rFont val="楷体_GB2312"/>
        <charset val="134"/>
      </rPr>
      <t>江淮牌</t>
    </r>
  </si>
  <si>
    <r>
      <rPr>
        <sz val="10.5"/>
        <rFont val="Arial"/>
        <charset val="134"/>
      </rPr>
      <t>HFC5045XXYEV20</t>
    </r>
  </si>
  <si>
    <t>2020/2060/2120/2160/2170/2210</t>
  </si>
  <si>
    <t>2940/3140/3240/3040</t>
  </si>
  <si>
    <r>
      <rPr>
        <sz val="10.5"/>
        <rFont val="Arial"/>
        <charset val="134"/>
      </rPr>
      <t>HFC6494ECSEV1-
W</t>
    </r>
  </si>
  <si>
    <r>
      <rPr>
        <sz val="10.5"/>
        <rFont val="Arial"/>
        <charset val="134"/>
      </rPr>
      <t>YTQ5042CCYJEEV3
37</t>
    </r>
  </si>
  <si>
    <t>2400/2480/2790/2890/2990/3040/3095/3195/3295/3345</t>
  </si>
  <si>
    <r>
      <rPr>
        <sz val="10.5"/>
        <rFont val="Arial"/>
        <charset val="134"/>
      </rPr>
      <t>YTQ5042CCYJEEV3
38</t>
    </r>
  </si>
  <si>
    <r>
      <rPr>
        <sz val="10.5"/>
        <rFont val="Arial"/>
        <charset val="134"/>
      </rPr>
      <t>HN3311N36C2BEV
Y</t>
    </r>
  </si>
  <si>
    <t>17600/18800</t>
  </si>
  <si>
    <r>
      <rPr>
        <sz val="10.5"/>
        <rFont val="Arial"/>
        <charset val="134"/>
      </rPr>
      <t>GAH7000BEVS0C</t>
    </r>
  </si>
  <si>
    <r>
      <rPr>
        <sz val="10.5"/>
        <rFont val="楷体_GB2312"/>
        <charset val="134"/>
      </rPr>
      <t>庆铃牌</t>
    </r>
    <r>
      <rPr>
        <sz val="10.5"/>
        <rFont val="Arial"/>
        <charset val="134"/>
      </rPr>
      <t>(</t>
    </r>
    <r>
      <rPr>
        <sz val="10.5"/>
        <rFont val="楷体_GB2312"/>
        <charset val="134"/>
      </rPr>
      <t>繁
体</t>
    </r>
    <r>
      <rPr>
        <sz val="10.5"/>
        <rFont val="Arial"/>
        <charset val="134"/>
      </rPr>
      <t>)</t>
    </r>
    <r>
      <rPr>
        <sz val="10.5"/>
        <rFont val="楷体_GB2312"/>
        <charset val="134"/>
      </rPr>
      <t>牌</t>
    </r>
  </si>
  <si>
    <r>
      <rPr>
        <sz val="10.5"/>
        <rFont val="Arial"/>
        <charset val="134"/>
      </rPr>
      <t>QL5070XXYBEVEC
HA2</t>
    </r>
  </si>
  <si>
    <t>0.210/0.210/0.220/0.230</t>
  </si>
  <si>
    <t>5995/6925</t>
  </si>
  <si>
    <t>2150/2220/2360</t>
  </si>
  <si>
    <t>3150/3200/3280</t>
  </si>
  <si>
    <t>3510/3580/3650/3800</t>
  </si>
  <si>
    <r>
      <rPr>
        <sz val="10.5"/>
        <rFont val="Arial"/>
        <charset val="134"/>
      </rPr>
      <t>CGC5040CCYBBEV
633</t>
    </r>
  </si>
  <si>
    <t>0.260/0.285</t>
  </si>
  <si>
    <t>2960/3010/3060/3100</t>
  </si>
  <si>
    <t>2850/2995</t>
  </si>
  <si>
    <r>
      <rPr>
        <sz val="10.5"/>
        <rFont val="Arial"/>
        <charset val="134"/>
      </rPr>
      <t>HXK1030BEVA01</t>
    </r>
  </si>
  <si>
    <r>
      <rPr>
        <sz val="10.5"/>
        <rFont val="Arial"/>
        <charset val="134"/>
      </rPr>
      <t>HXK5030XXYBEVA
01</t>
    </r>
  </si>
  <si>
    <r>
      <rPr>
        <sz val="10.5"/>
        <rFont val="Arial"/>
        <charset val="134"/>
      </rPr>
      <t>HXK5030XXYBEVA
02</t>
    </r>
  </si>
  <si>
    <r>
      <rPr>
        <sz val="10.5"/>
        <rFont val="Arial"/>
        <charset val="134"/>
      </rPr>
      <t>CDK5180GQXBEV1</t>
    </r>
  </si>
  <si>
    <t>2840/2770</t>
  </si>
  <si>
    <t>8470/8940</t>
  </si>
  <si>
    <r>
      <rPr>
        <sz val="10.5"/>
        <rFont val="Arial"/>
        <charset val="134"/>
      </rPr>
      <t>NEQ7000BEVJ60F</t>
    </r>
  </si>
  <si>
    <t>4572/4602</t>
  </si>
  <si>
    <r>
      <rPr>
        <sz val="10.5"/>
        <rFont val="Arial"/>
        <charset val="134"/>
      </rPr>
      <t>NEQ7000BEVJ721</t>
    </r>
  </si>
  <si>
    <r>
      <rPr>
        <sz val="10.5"/>
        <rFont val="Arial"/>
        <charset val="134"/>
      </rPr>
      <t>NEQ7000BEVJ723</t>
    </r>
  </si>
  <si>
    <t>3200/3402</t>
  </si>
  <si>
    <t>1670/1680</t>
  </si>
  <si>
    <t>965/980</t>
  </si>
  <si>
    <r>
      <rPr>
        <sz val="10.5"/>
        <rFont val="Arial"/>
        <charset val="134"/>
      </rPr>
      <t>NEQ7000BEVJ724</t>
    </r>
  </si>
  <si>
    <t>985/1015</t>
  </si>
  <si>
    <r>
      <rPr>
        <sz val="10.5"/>
        <rFont val="Arial"/>
        <charset val="134"/>
      </rPr>
      <t>NEQ7000BEVJ725</t>
    </r>
  </si>
  <si>
    <r>
      <rPr>
        <sz val="10.5"/>
        <rFont val="Arial"/>
        <charset val="134"/>
      </rPr>
      <t>NEQ7000BEVJ72Z</t>
    </r>
  </si>
  <si>
    <r>
      <rPr>
        <sz val="10.5"/>
        <rFont val="Arial"/>
        <charset val="134"/>
      </rPr>
      <t>HQK5025XXYCBEV
1</t>
    </r>
  </si>
  <si>
    <r>
      <rPr>
        <sz val="11"/>
        <color theme="1"/>
        <rFont val="楷体_GB2312"/>
        <charset val="134"/>
      </rPr>
      <t>磷酸铁锂离子动力蓄电池</t>
    </r>
  </si>
  <si>
    <r>
      <rPr>
        <sz val="10.5"/>
        <rFont val="楷体_GB2312"/>
        <charset val="134"/>
      </rPr>
      <t>创菱牌</t>
    </r>
  </si>
  <si>
    <r>
      <rPr>
        <sz val="10.5"/>
        <rFont val="Arial"/>
        <charset val="134"/>
      </rPr>
      <t>GXA1032BEV2</t>
    </r>
  </si>
  <si>
    <t>282(CLTC)</t>
  </si>
  <si>
    <r>
      <rPr>
        <sz val="10.5"/>
        <rFont val="Arial"/>
        <charset val="134"/>
      </rPr>
      <t>GXA5032XXYBEVC</t>
    </r>
  </si>
  <si>
    <r>
      <rPr>
        <sz val="10.5"/>
        <rFont val="楷体_GB2312"/>
        <charset val="134"/>
      </rPr>
      <t>延边国泰新能源汽车有限公司</t>
    </r>
  </si>
  <si>
    <r>
      <rPr>
        <sz val="10.5"/>
        <rFont val="楷体_GB2312"/>
        <charset val="134"/>
      </rPr>
      <t>长白山牌</t>
    </r>
  </si>
  <si>
    <r>
      <rPr>
        <sz val="10.5"/>
        <rFont val="Arial"/>
        <charset val="134"/>
      </rPr>
      <t>JYB5040XLCBEV</t>
    </r>
  </si>
  <si>
    <r>
      <rPr>
        <sz val="10.5"/>
        <rFont val="楷体_GB2312"/>
        <charset val="134"/>
      </rPr>
      <t>换电式纯电动冷藏车</t>
    </r>
  </si>
  <si>
    <r>
      <rPr>
        <sz val="10.5"/>
        <rFont val="楷体_GB2312"/>
        <charset val="134"/>
      </rPr>
      <t>广西玉柴新能源汽车有限公司</t>
    </r>
  </si>
  <si>
    <r>
      <rPr>
        <sz val="10.5"/>
        <rFont val="楷体_GB2312"/>
        <charset val="134"/>
      </rPr>
      <t>玉柴牌</t>
    </r>
  </si>
  <si>
    <r>
      <rPr>
        <sz val="10.5"/>
        <rFont val="Arial"/>
        <charset val="134"/>
      </rPr>
      <t>YCE5042XLCBEV</t>
    </r>
  </si>
  <si>
    <t>2100/2140/2180/2200/2220/2240</t>
  </si>
  <si>
    <t>2975/3055/3080/3125</t>
  </si>
  <si>
    <r>
      <rPr>
        <sz val="10.5"/>
        <rFont val="Arial"/>
        <charset val="134"/>
      </rPr>
      <t>YCE5046XXYBEV</t>
    </r>
  </si>
  <si>
    <r>
      <rPr>
        <sz val="10.5"/>
        <rFont val="楷体_GB2312"/>
        <charset val="134"/>
      </rPr>
      <t>国唐汽车有限公司</t>
    </r>
  </si>
  <si>
    <r>
      <rPr>
        <sz val="10.5"/>
        <rFont val="楷体_GB2312"/>
        <charset val="134"/>
      </rPr>
      <t>国唐牌</t>
    </r>
  </si>
  <si>
    <r>
      <rPr>
        <sz val="10.5"/>
        <rFont val="Arial"/>
        <charset val="134"/>
      </rPr>
      <t>SGK6106BEVGK21</t>
    </r>
  </si>
  <si>
    <r>
      <rPr>
        <sz val="10.5"/>
        <rFont val="Arial"/>
        <charset val="134"/>
      </rPr>
      <t>XGH5070XTYLBEV</t>
    </r>
  </si>
  <si>
    <r>
      <rPr>
        <sz val="10.5"/>
        <rFont val="楷体_GB2312"/>
        <charset val="134"/>
      </rPr>
      <t>武汉客车制造股份有限公司</t>
    </r>
  </si>
  <si>
    <r>
      <rPr>
        <sz val="10.5"/>
        <rFont val="楷体_GB2312"/>
        <charset val="134"/>
      </rPr>
      <t>武客华中牌</t>
    </r>
  </si>
  <si>
    <r>
      <rPr>
        <sz val="10.5"/>
        <rFont val="Arial"/>
        <charset val="134"/>
      </rPr>
      <t>WH6104GBEV</t>
    </r>
  </si>
  <si>
    <t>160.00/160.00</t>
  </si>
  <si>
    <t>11600/11100</t>
  </si>
  <si>
    <r>
      <rPr>
        <sz val="10.5"/>
        <rFont val="楷体_GB2312"/>
        <charset val="134"/>
      </rPr>
      <t>广东精益专用汽车有限公司</t>
    </r>
  </si>
  <si>
    <r>
      <rPr>
        <sz val="10.5"/>
        <rFont val="楷体_GB2312"/>
        <charset val="134"/>
      </rPr>
      <t>精益旺牌</t>
    </r>
  </si>
  <si>
    <r>
      <rPr>
        <sz val="10.5"/>
        <rFont val="Arial"/>
        <charset val="134"/>
      </rPr>
      <t>GJY5045XLCBEV</t>
    </r>
  </si>
  <si>
    <t>2140/2190/2240</t>
  </si>
  <si>
    <t>2910/2960/3010/3060/3110/3160/3210/3260</t>
  </si>
  <si>
    <r>
      <rPr>
        <sz val="10.5"/>
        <rFont val="楷体_GB2312"/>
        <charset val="134"/>
      </rPr>
      <t>四川瑞越汽车有限公司</t>
    </r>
  </si>
  <si>
    <r>
      <rPr>
        <sz val="10.5"/>
        <rFont val="Arial"/>
        <charset val="134"/>
      </rPr>
      <t>NJP5040XLCJBEV</t>
    </r>
  </si>
  <si>
    <t>2300/2200/2100</t>
  </si>
  <si>
    <t>3200/3100/3000/2900</t>
  </si>
  <si>
    <r>
      <rPr>
        <sz val="10.5"/>
        <rFont val="Arial"/>
        <charset val="134"/>
      </rPr>
      <t>FV6462HCDEHEV</t>
    </r>
  </si>
  <si>
    <r>
      <rPr>
        <sz val="10.5"/>
        <rFont val="Arial"/>
        <charset val="134"/>
      </rPr>
      <t>EQ5081XXYACFCE
V</t>
    </r>
  </si>
  <si>
    <r>
      <rPr>
        <sz val="11"/>
        <color rgb="FF000000"/>
        <rFont val="Arial"/>
        <charset val="134"/>
      </rPr>
      <t>8.5(CLTC</t>
    </r>
    <r>
      <rPr>
        <sz val="11"/>
        <color theme="1"/>
        <rFont val="楷体_GB2312"/>
        <charset val="134"/>
      </rPr>
      <t>工况</t>
    </r>
    <r>
      <rPr>
        <sz val="11"/>
        <color theme="1"/>
        <rFont val="Arial"/>
        <charset val="134"/>
      </rPr>
      <t>)</t>
    </r>
  </si>
  <si>
    <r>
      <rPr>
        <sz val="10.5"/>
        <rFont val="楷体_GB2312"/>
        <charset val="134"/>
      </rPr>
      <t>东风小康汽车有限公司</t>
    </r>
  </si>
  <si>
    <r>
      <rPr>
        <sz val="10.5"/>
        <rFont val="Arial"/>
        <charset val="134"/>
      </rPr>
      <t>DXK7001RD15BEV</t>
    </r>
  </si>
  <si>
    <r>
      <rPr>
        <sz val="10.5"/>
        <rFont val="Arial"/>
        <charset val="134"/>
      </rPr>
      <t>DXK7001RD1BEV</t>
    </r>
  </si>
  <si>
    <r>
      <rPr>
        <sz val="11"/>
        <color rgb="FF000000"/>
        <rFont val="Arial"/>
        <charset val="134"/>
      </rPr>
      <t>380(</t>
    </r>
    <r>
      <rPr>
        <sz val="11"/>
        <color theme="1"/>
        <rFont val="楷体_GB2312"/>
        <charset val="134"/>
      </rPr>
      <t>氢系统工作</t>
    </r>
    <r>
      <rPr>
        <sz val="11"/>
        <color theme="1"/>
        <rFont val="Arial"/>
        <charset val="134"/>
      </rPr>
      <t>)</t>
    </r>
  </si>
  <si>
    <t>2370/2500/2550</t>
  </si>
  <si>
    <t>3100/3300</t>
  </si>
  <si>
    <r>
      <rPr>
        <sz val="10.5"/>
        <rFont val="Arial"/>
        <charset val="134"/>
      </rPr>
      <t>DFD4250GLFCEV</t>
    </r>
  </si>
  <si>
    <r>
      <rPr>
        <sz val="10.5"/>
        <rFont val="Arial"/>
        <charset val="134"/>
      </rPr>
      <t>DFD4250GLFCEV2</t>
    </r>
  </si>
  <si>
    <r>
      <rPr>
        <sz val="10.5"/>
        <rFont val="Arial"/>
        <charset val="134"/>
      </rPr>
      <t>BAW7000UL44BEV</t>
    </r>
  </si>
  <si>
    <r>
      <rPr>
        <sz val="10.5"/>
        <rFont val="Arial"/>
        <charset val="134"/>
      </rPr>
      <t>BJ4259FCEVPH2</t>
    </r>
  </si>
  <si>
    <t>2490/2550</t>
  </si>
  <si>
    <r>
      <rPr>
        <sz val="10.5"/>
        <rFont val="Arial"/>
        <charset val="134"/>
      </rPr>
      <t>KMC5030ZZZBEVA
240WK</t>
    </r>
  </si>
  <si>
    <r>
      <rPr>
        <sz val="10.5"/>
        <rFont val="Arial"/>
        <charset val="134"/>
      </rPr>
      <t>JX1032PSEG5BEV</t>
    </r>
  </si>
  <si>
    <r>
      <rPr>
        <sz val="10.5"/>
        <rFont val="楷体_GB2312"/>
        <charset val="134"/>
      </rPr>
      <t>纯电动多用途货车</t>
    </r>
  </si>
  <si>
    <r>
      <rPr>
        <sz val="10.5"/>
        <rFont val="Arial"/>
        <charset val="134"/>
      </rPr>
      <t>ZZ5048XXYG17ZB
EV3</t>
    </r>
  </si>
  <si>
    <t>0.250/0.230</t>
  </si>
  <si>
    <t>2100/2150/2180</t>
  </si>
  <si>
    <t>3060/3120/3160/3220</t>
  </si>
  <si>
    <t>2935/2735</t>
  </si>
  <si>
    <r>
      <rPr>
        <sz val="10.5"/>
        <rFont val="Arial"/>
        <charset val="134"/>
      </rPr>
      <t>YTQ5043XLCKHPH
EV333</t>
    </r>
  </si>
  <si>
    <t>2060/2160/2210/2260</t>
  </si>
  <si>
    <t>2970/3020/3070/3120/3170/3220/3270</t>
  </si>
  <si>
    <r>
      <rPr>
        <sz val="10.5"/>
        <rFont val="Arial"/>
        <charset val="134"/>
      </rPr>
      <t>SYM42503S1FCEV
4</t>
    </r>
  </si>
  <si>
    <r>
      <rPr>
        <sz val="10.5"/>
        <rFont val="Arial"/>
        <charset val="134"/>
      </rPr>
      <t>SC6450VQ6B5BEV</t>
    </r>
  </si>
  <si>
    <r>
      <rPr>
        <sz val="10.5"/>
        <rFont val="Arial"/>
        <charset val="134"/>
      </rPr>
      <t>CGC4250FCEV4Z1</t>
    </r>
  </si>
  <si>
    <r>
      <rPr>
        <sz val="10.5"/>
        <rFont val="楷体_GB2312"/>
        <charset val="134"/>
      </rPr>
      <t>四川野马汽车股份有限公司</t>
    </r>
  </si>
  <si>
    <r>
      <rPr>
        <sz val="10.5"/>
        <rFont val="楷体_GB2312"/>
        <charset val="134"/>
      </rPr>
      <t>野马牌</t>
    </r>
  </si>
  <si>
    <r>
      <rPr>
        <sz val="10.5"/>
        <rFont val="Arial"/>
        <charset val="134"/>
      </rPr>
      <t>SQJ7001YAC2BEV</t>
    </r>
  </si>
  <si>
    <r>
      <rPr>
        <sz val="10.5"/>
        <rFont val="Arial"/>
        <charset val="134"/>
      </rPr>
      <t>KLQ6602GEVN1</t>
    </r>
  </si>
  <si>
    <t>2845/2900/2950/3020</t>
  </si>
  <si>
    <t>4900/5200/5440</t>
  </si>
  <si>
    <r>
      <rPr>
        <sz val="10.5"/>
        <rFont val="Arial"/>
        <charset val="134"/>
      </rPr>
      <t>NJL6600EVQ53</t>
    </r>
  </si>
  <si>
    <t>5450/5700</t>
  </si>
  <si>
    <r>
      <rPr>
        <sz val="10.5"/>
        <rFont val="Arial"/>
        <charset val="134"/>
      </rPr>
      <t>FSQ5041XLCEFCEV
2</t>
    </r>
  </si>
  <si>
    <r>
      <rPr>
        <sz val="10.5"/>
        <rFont val="楷体_GB2312"/>
        <charset val="134"/>
      </rPr>
      <t>燃料电池冷藏车</t>
    </r>
  </si>
  <si>
    <r>
      <rPr>
        <sz val="10.5"/>
        <rFont val="楷体_GB2312"/>
        <charset val="134"/>
      </rPr>
      <t>青岛美锦新能源汽车制造有限
公司</t>
    </r>
  </si>
  <si>
    <r>
      <rPr>
        <sz val="10.5"/>
        <rFont val="楷体_GB2312"/>
        <charset val="134"/>
      </rPr>
      <t>美锦飞驰牌</t>
    </r>
  </si>
  <si>
    <r>
      <rPr>
        <sz val="10.5"/>
        <rFont val="Arial"/>
        <charset val="134"/>
      </rPr>
      <t>QMJ5040XLCEFCE
V1</t>
    </r>
  </si>
  <si>
    <r>
      <rPr>
        <sz val="10.5"/>
        <rFont val="Arial"/>
        <charset val="134"/>
      </rPr>
      <t>QMJ5080XLCEFCE
V</t>
    </r>
  </si>
  <si>
    <r>
      <rPr>
        <sz val="10.5"/>
        <rFont val="Arial"/>
        <charset val="134"/>
      </rPr>
      <t>SGK6600BEVGK11</t>
    </r>
  </si>
  <si>
    <r>
      <rPr>
        <sz val="10.5"/>
        <rFont val="Arial"/>
        <charset val="134"/>
      </rPr>
      <t>YTZ5032ZZZD0BE
V</t>
    </r>
  </si>
  <si>
    <t>2020/2100</t>
  </si>
  <si>
    <r>
      <rPr>
        <sz val="10.5"/>
        <rFont val="Arial"/>
        <charset val="134"/>
      </rPr>
      <t>YTZ5181ZXLD0FCE
V</t>
    </r>
  </si>
  <si>
    <r>
      <rPr>
        <sz val="10.5"/>
        <rFont val="楷体_GB2312"/>
        <charset val="134"/>
      </rPr>
      <t>燃料电池厢式垃圾车</t>
    </r>
  </si>
  <si>
    <r>
      <rPr>
        <sz val="10.5"/>
        <rFont val="Arial"/>
        <charset val="134"/>
      </rPr>
      <t>ZBH5180TXSBJFCE
VYH</t>
    </r>
  </si>
  <si>
    <r>
      <rPr>
        <sz val="11"/>
        <color theme="1"/>
        <rFont val="楷体_GB2312"/>
        <charset val="134"/>
      </rPr>
      <t>氢工作</t>
    </r>
    <r>
      <rPr>
        <sz val="11"/>
        <color theme="1"/>
        <rFont val="Arial"/>
        <charset val="134"/>
      </rPr>
      <t>510km</t>
    </r>
  </si>
  <si>
    <r>
      <rPr>
        <sz val="10.5"/>
        <rFont val="Arial"/>
        <charset val="134"/>
      </rPr>
      <t>ZBH5180TXSDFFC
EVGD</t>
    </r>
  </si>
  <si>
    <r>
      <rPr>
        <sz val="10.5"/>
        <rFont val="Arial"/>
        <charset val="134"/>
      </rPr>
      <t>ZBH5182GQXDFFC
EVGD</t>
    </r>
  </si>
  <si>
    <t>9470/8620</t>
  </si>
  <si>
    <r>
      <rPr>
        <sz val="10.5"/>
        <rFont val="Arial"/>
        <charset val="134"/>
      </rPr>
      <t>DFL6460NAU1BEV</t>
    </r>
  </si>
  <si>
    <r>
      <rPr>
        <sz val="10.5"/>
        <rFont val="Arial"/>
        <charset val="134"/>
      </rPr>
      <t>DFL6460NAU2BEV</t>
    </r>
  </si>
  <si>
    <r>
      <rPr>
        <sz val="10.5"/>
        <rFont val="Arial"/>
        <charset val="134"/>
      </rPr>
      <t>DFL6460NEU1BEV</t>
    </r>
  </si>
  <si>
    <r>
      <rPr>
        <sz val="10.5"/>
        <rFont val="Arial"/>
        <charset val="134"/>
      </rPr>
      <t>DFA1030M1BEV</t>
    </r>
  </si>
  <si>
    <t>2120/2450</t>
  </si>
  <si>
    <r>
      <rPr>
        <sz val="10.5"/>
        <rFont val="Arial"/>
        <charset val="134"/>
      </rPr>
      <t>DFA1030M1BEV1</t>
    </r>
  </si>
  <si>
    <r>
      <rPr>
        <sz val="10.5"/>
        <rFont val="Arial"/>
        <charset val="134"/>
      </rPr>
      <t>DFA5030CCYM1BE
V3</t>
    </r>
  </si>
  <si>
    <r>
      <rPr>
        <sz val="10.5"/>
        <rFont val="Arial"/>
        <charset val="134"/>
      </rPr>
      <t>DFA5030CCYM1BE
V4</t>
    </r>
  </si>
  <si>
    <r>
      <rPr>
        <sz val="10.5"/>
        <rFont val="Arial"/>
        <charset val="134"/>
      </rPr>
      <t>DFA5030XXYM1BE
V</t>
    </r>
  </si>
  <si>
    <r>
      <rPr>
        <sz val="10.5"/>
        <rFont val="Arial"/>
        <charset val="134"/>
      </rPr>
      <t>DFA5030XXYM1BE
V1</t>
    </r>
  </si>
  <si>
    <r>
      <rPr>
        <sz val="10.5"/>
        <rFont val="Arial"/>
        <charset val="134"/>
      </rPr>
      <t>DFA5030XXYM1BE
V3</t>
    </r>
  </si>
  <si>
    <r>
      <rPr>
        <sz val="10.5"/>
        <rFont val="Arial"/>
        <charset val="134"/>
      </rPr>
      <t>DFA5030XXYM1BE
V4</t>
    </r>
  </si>
  <si>
    <r>
      <rPr>
        <sz val="10.5"/>
        <rFont val="Arial"/>
        <charset val="134"/>
      </rPr>
      <t>DFA5040CCYTBEV
6</t>
    </r>
  </si>
  <si>
    <t>5450/5750</t>
  </si>
  <si>
    <r>
      <rPr>
        <sz val="10.5"/>
        <rFont val="Arial"/>
        <charset val="134"/>
      </rPr>
      <t>DFA5040XLCEBEV4</t>
    </r>
  </si>
  <si>
    <t>2260/2200</t>
  </si>
  <si>
    <t>3240/2990</t>
  </si>
  <si>
    <r>
      <rPr>
        <sz val="10.5"/>
        <rFont val="Arial"/>
        <charset val="134"/>
      </rPr>
      <t>DFA5040XLCTBEV3</t>
    </r>
  </si>
  <si>
    <r>
      <rPr>
        <sz val="10.5"/>
        <rFont val="Arial"/>
        <charset val="134"/>
      </rPr>
      <t>DFA5040XXYEBEV
3</t>
    </r>
  </si>
  <si>
    <t>0.261/0.273/0.287</t>
  </si>
  <si>
    <t>2940/3100/3150/2920/2990/3130</t>
  </si>
  <si>
    <t>2850/2920/2995</t>
  </si>
  <si>
    <r>
      <rPr>
        <sz val="10.5"/>
        <rFont val="Arial"/>
        <charset val="134"/>
      </rPr>
      <t>DFA5040XXYEBEV
4</t>
    </r>
  </si>
  <si>
    <t>0.244/0.290</t>
  </si>
  <si>
    <t>2990/3130</t>
  </si>
  <si>
    <t>2920/3170</t>
  </si>
  <si>
    <r>
      <rPr>
        <sz val="10.5"/>
        <rFont val="Arial"/>
        <charset val="134"/>
      </rPr>
      <t>DFA6110CBEV2</t>
    </r>
  </si>
  <si>
    <r>
      <rPr>
        <sz val="10.5"/>
        <rFont val="Arial"/>
        <charset val="134"/>
      </rPr>
      <t>DFA6850EBEV4</t>
    </r>
  </si>
  <si>
    <t>7900/8300/8700</t>
  </si>
  <si>
    <r>
      <rPr>
        <sz val="10.5"/>
        <rFont val="Arial"/>
        <charset val="134"/>
      </rPr>
      <t>DFH3310ASEV1</t>
    </r>
  </si>
  <si>
    <t>0.160/0.190</t>
  </si>
  <si>
    <t>10525/10625/10725/10925/11125/11525/11725</t>
  </si>
  <si>
    <t>20500/21750</t>
  </si>
  <si>
    <r>
      <rPr>
        <sz val="10.5"/>
        <rFont val="Arial"/>
        <charset val="134"/>
      </rPr>
      <t>DFH4250DSEV</t>
    </r>
  </si>
  <si>
    <t>12350/12950</t>
  </si>
  <si>
    <r>
      <rPr>
        <sz val="10.5"/>
        <rFont val="Arial"/>
        <charset val="134"/>
      </rPr>
      <t>DXK6460HF4BEV</t>
    </r>
  </si>
  <si>
    <r>
      <rPr>
        <sz val="10.5"/>
        <rFont val="Arial"/>
        <charset val="134"/>
      </rPr>
      <t>DFM7002G1F8BEV</t>
    </r>
  </si>
  <si>
    <r>
      <rPr>
        <sz val="10.5"/>
        <rFont val="Arial"/>
        <charset val="134"/>
      </rPr>
      <t>DFM7002G1F9BEV</t>
    </r>
  </si>
  <si>
    <r>
      <rPr>
        <sz val="10.5"/>
        <rFont val="Arial"/>
        <charset val="134"/>
      </rPr>
      <t>DFM7002G1FABEV</t>
    </r>
  </si>
  <si>
    <r>
      <rPr>
        <sz val="10.5"/>
        <rFont val="Arial"/>
        <charset val="134"/>
      </rPr>
      <t>BJ5038XXYEV4</t>
    </r>
  </si>
  <si>
    <t>0.251/0.259</t>
  </si>
  <si>
    <t>1425/1465</t>
  </si>
  <si>
    <r>
      <rPr>
        <sz val="10.5"/>
        <rFont val="Arial"/>
        <charset val="134"/>
      </rPr>
      <t>BJ5038XYZEV1</t>
    </r>
  </si>
  <si>
    <r>
      <rPr>
        <sz val="10.5"/>
        <rFont val="楷体_GB2312"/>
        <charset val="134"/>
      </rPr>
      <t>纯电动邮政车</t>
    </r>
  </si>
  <si>
    <t>1955/2205</t>
  </si>
  <si>
    <r>
      <rPr>
        <sz val="10.5"/>
        <rFont val="Arial"/>
        <charset val="134"/>
      </rPr>
      <t>BJ5045TYHEV-H1</t>
    </r>
  </si>
  <si>
    <r>
      <rPr>
        <sz val="10.5"/>
        <rFont val="楷体_GB2312"/>
        <charset val="134"/>
      </rPr>
      <t>北京福田戴姆勒汽车有限公司</t>
    </r>
  </si>
  <si>
    <r>
      <rPr>
        <sz val="10.5"/>
        <rFont val="楷体_GB2312"/>
        <charset val="134"/>
      </rPr>
      <t>欧曼牌</t>
    </r>
  </si>
  <si>
    <r>
      <rPr>
        <sz val="10.5"/>
        <rFont val="Arial"/>
        <charset val="134"/>
      </rPr>
      <t>BJ4259EVDHF-02</t>
    </r>
  </si>
  <si>
    <r>
      <rPr>
        <sz val="11"/>
        <color rgb="FF000000"/>
        <rFont val="Arial"/>
        <charset val="134"/>
      </rPr>
      <t>L228C01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>160.26</t>
    </r>
    <r>
      <rPr>
        <sz val="11"/>
        <color rgb="FF000000"/>
        <rFont val="楷体_GB2312"/>
        <charset val="134"/>
      </rPr>
      <t>；</t>
    </r>
    <r>
      <rPr>
        <sz val="11"/>
        <color rgb="FF000000"/>
        <rFont val="Arial"/>
        <charset val="134"/>
      </rPr>
      <t>L228H01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>157.57</t>
    </r>
  </si>
  <si>
    <t>3150/3525</t>
  </si>
  <si>
    <r>
      <rPr>
        <sz val="10.5"/>
        <rFont val="Arial"/>
        <charset val="134"/>
      </rPr>
      <t>BJ5319GJBEVGRF-
02</t>
    </r>
  </si>
  <si>
    <t>L302H02/L302G01:158.24/160.43</t>
  </si>
  <si>
    <r>
      <rPr>
        <sz val="10.5"/>
        <rFont val="Arial"/>
        <charset val="134"/>
      </rPr>
      <t>CC6470CA22ABEV</t>
    </r>
  </si>
  <si>
    <t>17.9(CLTC)</t>
  </si>
  <si>
    <r>
      <rPr>
        <sz val="10.5"/>
        <rFont val="Arial"/>
        <charset val="134"/>
      </rPr>
      <t>CC7000BJ01JBEV</t>
    </r>
  </si>
  <si>
    <t>13.4(CLTC)</t>
  </si>
  <si>
    <r>
      <rPr>
        <sz val="10.5"/>
        <rFont val="Arial"/>
        <charset val="134"/>
      </rPr>
      <t>CC7000CG00FBEV</t>
    </r>
  </si>
  <si>
    <t>1867/1880</t>
  </si>
  <si>
    <r>
      <rPr>
        <sz val="10.5"/>
        <rFont val="楷体_GB2312"/>
        <charset val="134"/>
      </rPr>
      <t>长城牌</t>
    </r>
  </si>
  <si>
    <r>
      <rPr>
        <sz val="10.5"/>
        <rFont val="Arial"/>
        <charset val="134"/>
      </rPr>
      <t>CC5030XGCQA01B
EV</t>
    </r>
  </si>
  <si>
    <t>5602/5665</t>
  </si>
  <si>
    <r>
      <rPr>
        <sz val="10.5"/>
        <rFont val="Arial"/>
        <charset val="134"/>
      </rPr>
      <t>CZ4251SU40BEV</t>
    </r>
  </si>
  <si>
    <t>160.26/160.88</t>
  </si>
  <si>
    <t>281.917/282.624</t>
  </si>
  <si>
    <r>
      <rPr>
        <sz val="10.5"/>
        <rFont val="楷体_GB2312"/>
        <charset val="134"/>
      </rPr>
      <t>北奔重型汽车集团有限公司</t>
    </r>
  </si>
  <si>
    <r>
      <rPr>
        <sz val="10.5"/>
        <rFont val="楷体_GB2312"/>
        <charset val="134"/>
      </rPr>
      <t>北奔牌</t>
    </r>
  </si>
  <si>
    <r>
      <rPr>
        <sz val="10.5"/>
        <rFont val="Arial"/>
        <charset val="134"/>
      </rPr>
      <t>ND4250BBXJ7Z06
BEV</t>
    </r>
  </si>
  <si>
    <r>
      <rPr>
        <sz val="10.5"/>
        <rFont val="楷体_GB2312"/>
        <charset val="134"/>
      </rPr>
      <t>丹东黄海汽车有限责任公司</t>
    </r>
  </si>
  <si>
    <r>
      <rPr>
        <sz val="10.5"/>
        <rFont val="楷体_GB2312"/>
        <charset val="134"/>
      </rPr>
      <t>黄海牌</t>
    </r>
  </si>
  <si>
    <r>
      <rPr>
        <sz val="10.5"/>
        <rFont val="Arial"/>
        <charset val="134"/>
      </rPr>
      <t>DD6851EV9</t>
    </r>
  </si>
  <si>
    <t>3070/3130/3220/3280</t>
  </si>
  <si>
    <t>8300/8600/9000</t>
  </si>
  <si>
    <r>
      <rPr>
        <sz val="10.5"/>
        <rFont val="Arial"/>
        <charset val="134"/>
      </rPr>
      <t>KMC1033BEVC305
D</t>
    </r>
  </si>
  <si>
    <t>4995/5095/5475/5595</t>
  </si>
  <si>
    <t>1715/1770</t>
  </si>
  <si>
    <t>2070/2120</t>
  </si>
  <si>
    <r>
      <rPr>
        <sz val="10.5"/>
        <rFont val="Arial"/>
        <charset val="134"/>
      </rPr>
      <t>KMC5033CCYBEVC
305D</t>
    </r>
  </si>
  <si>
    <t>2120/2460/2560/2660</t>
  </si>
  <si>
    <r>
      <rPr>
        <sz val="10.5"/>
        <rFont val="Arial"/>
        <charset val="134"/>
      </rPr>
      <t>KMC5033XXYBEVC
305D</t>
    </r>
  </si>
  <si>
    <t>2120/2480/2580/2680</t>
  </si>
  <si>
    <r>
      <rPr>
        <sz val="10.5"/>
        <rFont val="Arial"/>
        <charset val="134"/>
      </rPr>
      <t>KMC5033XXYBEVC
305M</t>
    </r>
  </si>
  <si>
    <t>4865/5265</t>
  </si>
  <si>
    <r>
      <rPr>
        <sz val="10.5"/>
        <rFont val="Arial"/>
        <charset val="134"/>
      </rPr>
      <t>SH5033XXYK6BEV-
4G</t>
    </r>
  </si>
  <si>
    <r>
      <rPr>
        <sz val="10.5"/>
        <rFont val="Arial"/>
        <charset val="134"/>
      </rPr>
      <t>SH5035XXYK6BEV-
4</t>
    </r>
  </si>
  <si>
    <r>
      <rPr>
        <sz val="10.5"/>
        <rFont val="Arial"/>
        <charset val="134"/>
      </rPr>
      <t>SH5127XXYZHEV
WZ1</t>
    </r>
  </si>
  <si>
    <t>5995/6990</t>
  </si>
  <si>
    <t>3430/3450</t>
  </si>
  <si>
    <r>
      <rPr>
        <sz val="10.5"/>
        <rFont val="Arial"/>
        <charset val="134"/>
      </rPr>
      <t>XGA3319BEVWEA</t>
    </r>
  </si>
  <si>
    <t>9600/9800/10200/10300/10500/10800/11000/11200/11400/11600/11800/11950</t>
  </si>
  <si>
    <t>22800/23900/24800</t>
  </si>
  <si>
    <r>
      <rPr>
        <sz val="10.5"/>
        <rFont val="Arial"/>
        <charset val="134"/>
      </rPr>
      <t>XGA5315GJBBEVN
EGC</t>
    </r>
  </si>
  <si>
    <r>
      <rPr>
        <sz val="10.5"/>
        <rFont val="Arial"/>
        <charset val="134"/>
      </rPr>
      <t>FD5110ZYSW68BE
V</t>
    </r>
  </si>
  <si>
    <t>6915/6995</t>
  </si>
  <si>
    <r>
      <rPr>
        <sz val="10.5"/>
        <rFont val="Arial"/>
        <charset val="134"/>
      </rPr>
      <t>HFF6709G7EV11</t>
    </r>
  </si>
  <si>
    <t>2890/2990</t>
  </si>
  <si>
    <t>5600/5800/6000/6200</t>
  </si>
  <si>
    <r>
      <rPr>
        <sz val="11"/>
        <color rgb="FF000000"/>
        <rFont val="楷体_GB2312"/>
        <charset val="134"/>
      </rPr>
      <t>安徽江淮汽车集团股份有限公司</t>
    </r>
  </si>
  <si>
    <r>
      <rPr>
        <sz val="10.5"/>
        <rFont val="Arial"/>
        <charset val="134"/>
      </rPr>
      <t>HFC1040EV3</t>
    </r>
  </si>
  <si>
    <t>1900/2000</t>
  </si>
  <si>
    <r>
      <rPr>
        <sz val="10.5"/>
        <rFont val="楷体_GB2312"/>
        <charset val="134"/>
      </rPr>
      <t>四川江淮汽车有限公司</t>
    </r>
  </si>
  <si>
    <r>
      <rPr>
        <sz val="10.5"/>
        <rFont val="Arial"/>
        <charset val="134"/>
      </rPr>
      <t>HFC1043EV1N</t>
    </r>
  </si>
  <si>
    <t>2115/2205</t>
  </si>
  <si>
    <t>2180/2445</t>
  </si>
  <si>
    <r>
      <rPr>
        <sz val="10.5"/>
        <rFont val="Arial"/>
        <charset val="134"/>
      </rPr>
      <t>FZ6480BEV13</t>
    </r>
  </si>
  <si>
    <r>
      <rPr>
        <sz val="10.5"/>
        <rFont val="楷体_GB2312"/>
        <charset val="134"/>
      </rPr>
      <t>中国重汽集团济南商用车有
限公司</t>
    </r>
  </si>
  <si>
    <r>
      <rPr>
        <sz val="10.5"/>
        <rFont val="Arial"/>
        <charset val="134"/>
      </rPr>
      <t>ZZ4256V394HZ1S
BEV</t>
    </r>
  </si>
  <si>
    <t>2495/2520</t>
  </si>
  <si>
    <r>
      <rPr>
        <sz val="10.5"/>
        <rFont val="楷体_GB2312"/>
        <charset val="134"/>
      </rPr>
      <t>中国重汽集团济南卡车股份
有限公司</t>
    </r>
  </si>
  <si>
    <r>
      <rPr>
        <sz val="10.5"/>
        <rFont val="Arial"/>
        <charset val="134"/>
      </rPr>
      <t>ZZ3317V446GZ1SB
EV</t>
    </r>
  </si>
  <si>
    <t>2080/2130/2150</t>
  </si>
  <si>
    <r>
      <rPr>
        <sz val="10.5"/>
        <rFont val="Arial"/>
        <charset val="134"/>
      </rPr>
      <t>ZZ1047F3111Z145
BEV</t>
    </r>
  </si>
  <si>
    <r>
      <rPr>
        <sz val="10.5"/>
        <rFont val="Arial"/>
        <charset val="134"/>
      </rPr>
      <t>ZZ1047G3314Z146
BEV</t>
    </r>
  </si>
  <si>
    <r>
      <rPr>
        <sz val="10.5"/>
        <rFont val="Arial"/>
        <charset val="134"/>
      </rPr>
      <t>ZZ5047XXYG3314
Z146BEV</t>
    </r>
  </si>
  <si>
    <r>
      <rPr>
        <sz val="10.5"/>
        <rFont val="Arial"/>
        <charset val="134"/>
      </rPr>
      <t>ZZ5047XXYG3314
Z147BEV</t>
    </r>
  </si>
  <si>
    <r>
      <rPr>
        <sz val="10.5"/>
        <rFont val="Arial"/>
        <charset val="134"/>
      </rPr>
      <t>CA3311P27L4T4BE
VA80</t>
    </r>
  </si>
  <si>
    <t>9645/9445</t>
  </si>
  <si>
    <r>
      <rPr>
        <sz val="10.5"/>
        <rFont val="Arial"/>
        <charset val="134"/>
      </rPr>
      <t>CA3312P27L4T4BE
VA80</t>
    </r>
  </si>
  <si>
    <t>0.208/0.221</t>
  </si>
  <si>
    <t>159.00/150.00</t>
  </si>
  <si>
    <t>17700/18500</t>
  </si>
  <si>
    <r>
      <rPr>
        <sz val="10.5"/>
        <rFont val="Arial"/>
        <charset val="134"/>
      </rPr>
      <t>YTQ5042XXYJEEV3
32</t>
    </r>
  </si>
  <si>
    <t>2000/2050/2080/2100/2130/2150/2180</t>
  </si>
  <si>
    <t>2860/2910/2930/2960/3010/3060/3110/3160/3210/3260</t>
  </si>
  <si>
    <r>
      <rPr>
        <sz val="10.5"/>
        <rFont val="Arial"/>
        <charset val="134"/>
      </rPr>
      <t>YTQ5042XXYJEEV3
38</t>
    </r>
  </si>
  <si>
    <t>2130/2150/2180</t>
  </si>
  <si>
    <t>2860/2930/2960/3060/3110/3160/3210</t>
  </si>
  <si>
    <r>
      <rPr>
        <sz val="10.5"/>
        <rFont val="Arial"/>
        <charset val="134"/>
      </rPr>
      <t>ZK6606BEVG3C</t>
    </r>
  </si>
  <si>
    <t>3900/4000/4180/4330</t>
  </si>
  <si>
    <r>
      <rPr>
        <sz val="10.5"/>
        <rFont val="Arial"/>
        <charset val="134"/>
      </rPr>
      <t>ZK6700BEVG1A</t>
    </r>
  </si>
  <si>
    <t>6970/7005</t>
  </si>
  <si>
    <t>2770/2980</t>
  </si>
  <si>
    <t>5150/5300/5500/5700/5900</t>
  </si>
  <si>
    <r>
      <rPr>
        <sz val="10.5"/>
        <rFont val="Arial"/>
        <charset val="134"/>
      </rPr>
      <t>ZK6700BEVG2A</t>
    </r>
  </si>
  <si>
    <t>5310/5500/5700/5900/6100</t>
  </si>
  <si>
    <r>
      <rPr>
        <sz val="10.5"/>
        <rFont val="Arial"/>
        <charset val="134"/>
      </rPr>
      <t>ZK6700BEVG3A</t>
    </r>
  </si>
  <si>
    <r>
      <rPr>
        <sz val="10.5"/>
        <rFont val="Arial"/>
        <charset val="134"/>
      </rPr>
      <t>ZK6856BEVG6E</t>
    </r>
  </si>
  <si>
    <t>8700/9000/9300/9500</t>
  </si>
  <si>
    <r>
      <rPr>
        <sz val="10.5"/>
        <rFont val="Arial"/>
        <charset val="134"/>
      </rPr>
      <t>HQG5040ZXXEV5</t>
    </r>
  </si>
  <si>
    <r>
      <rPr>
        <sz val="10.5"/>
        <rFont val="Arial"/>
        <charset val="134"/>
      </rPr>
      <t>BYD1120A2EV1</t>
    </r>
  </si>
  <si>
    <r>
      <rPr>
        <sz val="10.5"/>
        <rFont val="Arial"/>
        <charset val="134"/>
      </rPr>
      <t>BYD5310GJBEV4</t>
    </r>
  </si>
  <si>
    <r>
      <rPr>
        <sz val="10.5"/>
        <rFont val="Arial"/>
        <charset val="134"/>
      </rPr>
      <t>BYD7009BEV8</t>
    </r>
  </si>
  <si>
    <r>
      <rPr>
        <sz val="10.5"/>
        <rFont val="Arial"/>
        <charset val="134"/>
      </rPr>
      <t>SYM3312ZZX8BEV</t>
    </r>
  </si>
  <si>
    <t>0.179/0.185/0.193/0.200</t>
  </si>
  <si>
    <r>
      <rPr>
        <sz val="10.5"/>
        <rFont val="Arial"/>
        <charset val="134"/>
      </rPr>
      <t>SYM5310GJB4BEV
1</t>
    </r>
  </si>
  <si>
    <r>
      <rPr>
        <sz val="10.5"/>
        <rFont val="Arial"/>
        <charset val="134"/>
      </rPr>
      <t>HN4253B36C6BEV</t>
    </r>
  </si>
  <si>
    <t>3150/3200/3400/3450/3500/3600/3700/3800</t>
  </si>
  <si>
    <r>
      <rPr>
        <sz val="10.5"/>
        <rFont val="Arial"/>
        <charset val="134"/>
      </rPr>
      <t>HN3313B36C2BEV
Y</t>
    </r>
  </si>
  <si>
    <t>9520/9620/9720</t>
  </si>
  <si>
    <t>3360/3450/3500/3580/3600/3700/3800</t>
  </si>
  <si>
    <t>18700/19700</t>
  </si>
  <si>
    <r>
      <rPr>
        <sz val="10.5"/>
        <rFont val="Arial"/>
        <charset val="134"/>
      </rPr>
      <t>HN5180TCLB36G1
BEVY</t>
    </r>
  </si>
  <si>
    <r>
      <rPr>
        <sz val="10.5"/>
        <rFont val="楷体_GB2312"/>
        <charset val="134"/>
      </rPr>
      <t>纯电动车辆运输车</t>
    </r>
  </si>
  <si>
    <r>
      <rPr>
        <sz val="10.5"/>
        <rFont val="楷体_GB2312"/>
        <charset val="134"/>
      </rPr>
      <t>广汽丰田汽车有限公司</t>
    </r>
  </si>
  <si>
    <r>
      <rPr>
        <sz val="10.5"/>
        <rFont val="楷体_GB2312"/>
        <charset val="134"/>
      </rPr>
      <t xml:space="preserve">丰田
</t>
    </r>
    <r>
      <rPr>
        <sz val="10.5"/>
        <rFont val="Arial"/>
        <charset val="134"/>
      </rPr>
      <t>(TOYOTA)</t>
    </r>
    <r>
      <rPr>
        <sz val="10.5"/>
        <rFont val="楷体_GB2312"/>
        <charset val="134"/>
      </rPr>
      <t>牌</t>
    </r>
  </si>
  <si>
    <r>
      <rPr>
        <sz val="10.5"/>
        <rFont val="Arial"/>
        <charset val="134"/>
      </rPr>
      <t>GTM6470BFBEV</t>
    </r>
  </si>
  <si>
    <r>
      <rPr>
        <sz val="11"/>
        <color rgb="FF000000"/>
        <rFont val="Arial"/>
        <charset val="134"/>
      </rPr>
      <t>615(CLTC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</si>
  <si>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r>
      <rPr>
        <sz val="11"/>
        <color rgb="FF000000"/>
        <rFont val="Arial"/>
        <charset val="134"/>
      </rPr>
      <t>11.6(CLTC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</si>
  <si>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r>
      <rPr>
        <sz val="11"/>
        <color rgb="FF000000"/>
        <rFont val="楷体_GB2312"/>
        <charset val="134"/>
      </rPr>
      <t>锂离子动力蓄电池</t>
    </r>
  </si>
  <si>
    <r>
      <rPr>
        <sz val="10.5"/>
        <rFont val="Arial"/>
        <charset val="134"/>
      </rPr>
      <t>GTM6470BFEBEV</t>
    </r>
  </si>
  <si>
    <r>
      <rPr>
        <sz val="10.5"/>
        <rFont val="Arial"/>
        <charset val="134"/>
      </rPr>
      <t>GTM6470BWBEV</t>
    </r>
  </si>
  <si>
    <r>
      <rPr>
        <sz val="11"/>
        <color rgb="FF000000"/>
        <rFont val="Arial"/>
        <charset val="134"/>
      </rPr>
      <t>560(CLTC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</si>
  <si>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r>
      <rPr>
        <sz val="11"/>
        <color rgb="FF000000"/>
        <rFont val="Arial"/>
        <charset val="134"/>
      </rPr>
      <t>13.1(CLTC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</si>
  <si>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r>
      <rPr>
        <sz val="10.5"/>
        <rFont val="Arial"/>
        <charset val="134"/>
      </rPr>
      <t>GAH6460BEVS0A</t>
    </r>
  </si>
  <si>
    <r>
      <rPr>
        <sz val="10.5"/>
        <rFont val="Arial"/>
        <charset val="134"/>
      </rPr>
      <t>GAH6460BEVS0B</t>
    </r>
  </si>
  <si>
    <r>
      <rPr>
        <sz val="10.5"/>
        <rFont val="Arial"/>
        <charset val="134"/>
      </rPr>
      <t>GAH6460BEVS0C</t>
    </r>
  </si>
  <si>
    <r>
      <rPr>
        <sz val="10.5"/>
        <rFont val="Arial"/>
        <charset val="134"/>
      </rPr>
      <t>GAH6460BEVS0E</t>
    </r>
  </si>
  <si>
    <r>
      <rPr>
        <sz val="10.5"/>
        <rFont val="Arial"/>
        <charset val="134"/>
      </rPr>
      <t>GAH7001BEVN0A</t>
    </r>
  </si>
  <si>
    <t>1625/1645</t>
  </si>
  <si>
    <r>
      <rPr>
        <sz val="10.5"/>
        <rFont val="Arial"/>
        <charset val="134"/>
      </rPr>
      <t>LZ1040L2AZBEV13
1</t>
    </r>
  </si>
  <si>
    <t>0.259/0.276</t>
  </si>
  <si>
    <t>2940/3040</t>
  </si>
  <si>
    <r>
      <rPr>
        <sz val="10.5"/>
        <rFont val="Arial"/>
        <charset val="134"/>
      </rPr>
      <t>LZ1040L2AZBEV14
1</t>
    </r>
  </si>
  <si>
    <r>
      <rPr>
        <sz val="11"/>
        <color rgb="FF000000"/>
        <rFont val="Arial"/>
        <charset val="134"/>
      </rPr>
      <t>342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40km/h</t>
    </r>
    <r>
      <rPr>
        <sz val="11"/>
        <color rgb="FF000000"/>
        <rFont val="楷体_GB2312"/>
        <charset val="134"/>
      </rPr>
      <t>等速法）</t>
    </r>
  </si>
  <si>
    <t>0.244/0.260</t>
  </si>
  <si>
    <t>2840/2940</t>
  </si>
  <si>
    <r>
      <rPr>
        <sz val="10.5"/>
        <rFont val="Arial"/>
        <charset val="134"/>
      </rPr>
      <t>LZ4250H5DZBEV1</t>
    </r>
  </si>
  <si>
    <r>
      <rPr>
        <sz val="11"/>
        <color rgb="FF000000"/>
        <rFont val="Arial"/>
        <charset val="134"/>
      </rPr>
      <t>210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40km/h</t>
    </r>
    <r>
      <rPr>
        <sz val="11"/>
        <color rgb="FF000000"/>
        <rFont val="楷体_GB2312"/>
        <charset val="134"/>
      </rPr>
      <t>等速法）</t>
    </r>
  </si>
  <si>
    <t>0.141/0.146</t>
  </si>
  <si>
    <t>9800/10300</t>
  </si>
  <si>
    <r>
      <rPr>
        <sz val="10.5"/>
        <rFont val="Arial"/>
        <charset val="134"/>
      </rPr>
      <t>LZ4250H5DZBEV2</t>
    </r>
  </si>
  <si>
    <r>
      <rPr>
        <sz val="11"/>
        <color rgb="FF000000"/>
        <rFont val="Arial"/>
        <charset val="134"/>
      </rPr>
      <t>260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40km/h</t>
    </r>
    <r>
      <rPr>
        <sz val="11"/>
        <color rgb="FF000000"/>
        <rFont val="楷体_GB2312"/>
        <charset val="134"/>
      </rPr>
      <t>等速法）</t>
    </r>
  </si>
  <si>
    <r>
      <rPr>
        <sz val="10.5"/>
        <rFont val="Arial"/>
        <charset val="134"/>
      </rPr>
      <t>LZ5040XXYL2AZBE
V152</t>
    </r>
  </si>
  <si>
    <r>
      <rPr>
        <sz val="11"/>
        <color rgb="FF000000"/>
        <rFont val="Arial"/>
        <charset val="134"/>
      </rPr>
      <t>440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40km/h</t>
    </r>
    <r>
      <rPr>
        <sz val="11"/>
        <color rgb="FF000000"/>
        <rFont val="楷体_GB2312"/>
        <charset val="134"/>
      </rPr>
      <t>等速法）</t>
    </r>
  </si>
  <si>
    <t>0.258/0.278/0.288</t>
  </si>
  <si>
    <t>2990/3100/3150</t>
  </si>
  <si>
    <r>
      <rPr>
        <sz val="10.5"/>
        <rFont val="楷体_GB2312"/>
        <charset val="134"/>
      </rPr>
      <t>上汽通用五菱汽车股份有限
公司</t>
    </r>
  </si>
  <si>
    <r>
      <rPr>
        <sz val="10.5"/>
        <rFont val="Arial"/>
        <charset val="134"/>
      </rPr>
      <t>LZW7005EVA5DBK
A</t>
    </r>
  </si>
  <si>
    <t>9.5(CLTC)</t>
  </si>
  <si>
    <r>
      <rPr>
        <sz val="10.5"/>
        <rFont val="Arial"/>
        <charset val="134"/>
      </rPr>
      <t>LZW7005EVA5EBK</t>
    </r>
  </si>
  <si>
    <t>10.0(CLTC)</t>
  </si>
  <si>
    <r>
      <rPr>
        <sz val="10.5"/>
        <rFont val="Arial"/>
        <charset val="134"/>
      </rPr>
      <t>LZW7005EVC1DBK
A</t>
    </r>
  </si>
  <si>
    <r>
      <rPr>
        <sz val="10.5"/>
        <rFont val="Arial"/>
        <charset val="134"/>
      </rPr>
      <t>LZW7005EVC1HBK
A</t>
    </r>
  </si>
  <si>
    <r>
      <rPr>
        <sz val="10.5"/>
        <rFont val="Arial"/>
        <charset val="134"/>
      </rPr>
      <t>LZW7005EVC2CB
M</t>
    </r>
  </si>
  <si>
    <r>
      <rPr>
        <sz val="10.5"/>
        <rFont val="楷体_GB2312"/>
        <charset val="134"/>
      </rPr>
      <t>上汽依维柯红岩商用车有限
公司</t>
    </r>
  </si>
  <si>
    <r>
      <rPr>
        <sz val="10.5"/>
        <rFont val="Arial"/>
        <charset val="134"/>
      </rPr>
      <t>CQ4180BEVSS21S</t>
    </r>
  </si>
  <si>
    <t>3381/3485/3785/3715/3860/3960</t>
  </si>
  <si>
    <r>
      <rPr>
        <sz val="10.5"/>
        <rFont val="Arial"/>
        <charset val="134"/>
      </rPr>
      <t>SC7001FAKBEV</t>
    </r>
  </si>
  <si>
    <r>
      <rPr>
        <sz val="10.5"/>
        <rFont val="Arial"/>
        <charset val="134"/>
      </rPr>
      <t>CGC1040BBEV633</t>
    </r>
  </si>
  <si>
    <t>2100/2200/2280</t>
  </si>
  <si>
    <t>2270/2300/2330</t>
  </si>
  <si>
    <r>
      <rPr>
        <sz val="10.5"/>
        <rFont val="Arial"/>
        <charset val="134"/>
      </rPr>
      <t>CGC3310BEV1Z3</t>
    </r>
  </si>
  <si>
    <t>9490/9690</t>
  </si>
  <si>
    <r>
      <rPr>
        <sz val="10.5"/>
        <rFont val="Arial"/>
        <charset val="134"/>
      </rPr>
      <t>CGC7000BEV2J5</t>
    </r>
  </si>
  <si>
    <t>10.7(CLTC)</t>
  </si>
  <si>
    <r>
      <rPr>
        <sz val="10.5"/>
        <rFont val="楷体_GB2312"/>
        <charset val="134"/>
      </rPr>
      <t>中国重汽集团成都王牌商用
车有限公司</t>
    </r>
  </si>
  <si>
    <r>
      <rPr>
        <sz val="10.5"/>
        <rFont val="Arial"/>
        <charset val="134"/>
      </rPr>
      <t>ZZ5312GJBV3567Z
1SEV</t>
    </r>
  </si>
  <si>
    <r>
      <rPr>
        <sz val="11"/>
        <color rgb="FF000000"/>
        <rFont val="Arial"/>
        <charset val="134"/>
      </rPr>
      <t>L228C01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>160.26</t>
    </r>
  </si>
  <si>
    <r>
      <rPr>
        <sz val="10.5"/>
        <rFont val="Arial"/>
        <charset val="134"/>
      </rPr>
      <t>YZ7001BEV2</t>
    </r>
  </si>
  <si>
    <r>
      <rPr>
        <sz val="10.5"/>
        <rFont val="楷体_GB2312"/>
        <charset val="134"/>
      </rPr>
      <t>东风云南汽车有限公司</t>
    </r>
  </si>
  <si>
    <r>
      <rPr>
        <sz val="10.5"/>
        <rFont val="Arial"/>
        <charset val="134"/>
      </rPr>
      <t>EQ5310ZLJPBEV</t>
    </r>
  </si>
  <si>
    <t>0.250/0.230/0.220</t>
  </si>
  <si>
    <t>19800/19000/18200</t>
  </si>
  <si>
    <r>
      <rPr>
        <sz val="10.5"/>
        <rFont val="Arial"/>
        <charset val="134"/>
      </rPr>
      <t>BYD6470ST6HEV8</t>
    </r>
  </si>
  <si>
    <r>
      <rPr>
        <sz val="10.5"/>
        <rFont val="Arial"/>
        <charset val="134"/>
      </rPr>
      <t>SX3257MF404BEV
1</t>
    </r>
  </si>
  <si>
    <t>0.250/0.286</t>
  </si>
  <si>
    <t>8600/8800</t>
  </si>
  <si>
    <t>17000/18000</t>
  </si>
  <si>
    <r>
      <rPr>
        <sz val="10.5"/>
        <rFont val="Arial"/>
        <charset val="134"/>
      </rPr>
      <t>SX3317XF406BEV1</t>
    </r>
  </si>
  <si>
    <t>0.164/0.187/0.208</t>
  </si>
  <si>
    <t>9400/9700/10200</t>
  </si>
  <si>
    <t>21100/22300/23200</t>
  </si>
  <si>
    <r>
      <rPr>
        <sz val="10.5"/>
        <rFont val="Arial"/>
        <charset val="134"/>
      </rPr>
      <t>SX4257MF4F1BEV</t>
    </r>
  </si>
  <si>
    <t>7460/7410</t>
  </si>
  <si>
    <t>3200/3745/3820</t>
  </si>
  <si>
    <t>10700/11225/11750</t>
  </si>
  <si>
    <r>
      <rPr>
        <sz val="10.5"/>
        <rFont val="Arial"/>
        <charset val="134"/>
      </rPr>
      <t>SX5180GQXBEV50
1N</t>
    </r>
  </si>
  <si>
    <t>8475/9075/9550</t>
  </si>
  <si>
    <t>2850/2900/2960</t>
  </si>
  <si>
    <t>9150/9500</t>
  </si>
  <si>
    <r>
      <rPr>
        <sz val="10.5"/>
        <rFont val="楷体_GB2312"/>
        <charset val="134"/>
      </rPr>
      <t>金龙联合汽车工业</t>
    </r>
    <r>
      <rPr>
        <sz val="10.5"/>
        <rFont val="Arial"/>
        <charset val="134"/>
      </rPr>
      <t>(</t>
    </r>
    <r>
      <rPr>
        <sz val="10.5"/>
        <rFont val="楷体_GB2312"/>
        <charset val="134"/>
      </rPr>
      <t>苏州</t>
    </r>
    <r>
      <rPr>
        <sz val="10.5"/>
        <rFont val="Arial"/>
        <charset val="134"/>
      </rPr>
      <t>)</t>
    </r>
    <r>
      <rPr>
        <sz val="10.5"/>
        <rFont val="楷体_GB2312"/>
        <charset val="134"/>
      </rPr>
      <t>有限
公司</t>
    </r>
  </si>
  <si>
    <r>
      <rPr>
        <sz val="10.5"/>
        <rFont val="Arial"/>
        <charset val="134"/>
      </rPr>
      <t>KLQ6675GAEVN1
W</t>
    </r>
  </si>
  <si>
    <t>2740/2825/3010</t>
  </si>
  <si>
    <t>5900/6230</t>
  </si>
  <si>
    <r>
      <rPr>
        <sz val="10.5"/>
        <rFont val="Arial"/>
        <charset val="134"/>
      </rPr>
      <t>KLQ6675GAEVN2</t>
    </r>
  </si>
  <si>
    <t>3050/3110</t>
  </si>
  <si>
    <r>
      <rPr>
        <sz val="10.5"/>
        <rFont val="Arial"/>
        <charset val="134"/>
      </rPr>
      <t>SQR5031XXYBEVH
36</t>
    </r>
  </si>
  <si>
    <r>
      <rPr>
        <sz val="10.5"/>
        <rFont val="Arial"/>
        <charset val="134"/>
      </rPr>
      <t>SQR5040ZZZBEVZY1</t>
    </r>
  </si>
  <si>
    <r>
      <rPr>
        <sz val="10.5"/>
        <rFont val="Arial"/>
        <charset val="134"/>
      </rPr>
      <t>SQR5120ZYSBEVW
Z1</t>
    </r>
  </si>
  <si>
    <t>0.269/0.288</t>
  </si>
  <si>
    <t>7820/7955/8275</t>
  </si>
  <si>
    <t>8200/8450</t>
  </si>
  <si>
    <r>
      <rPr>
        <sz val="10.5"/>
        <rFont val="楷体_GB2312"/>
        <charset val="134"/>
      </rPr>
      <t>上汽飞凡牌</t>
    </r>
  </si>
  <si>
    <r>
      <rPr>
        <sz val="10.5"/>
        <rFont val="Arial"/>
        <charset val="134"/>
      </rPr>
      <t>CSA6493YBEV1</t>
    </r>
  </si>
  <si>
    <r>
      <rPr>
        <sz val="10.5"/>
        <rFont val="Arial"/>
        <charset val="134"/>
      </rPr>
      <t>CSA6493YBEV2</t>
    </r>
  </si>
  <si>
    <r>
      <rPr>
        <sz val="10.5"/>
        <rFont val="Arial"/>
        <charset val="134"/>
      </rPr>
      <t>CSA6493YBEV3</t>
    </r>
  </si>
  <si>
    <r>
      <rPr>
        <sz val="10.5"/>
        <rFont val="Arial"/>
        <charset val="134"/>
      </rPr>
      <t>CSA6493YSEV1</t>
    </r>
  </si>
  <si>
    <r>
      <rPr>
        <sz val="10.5"/>
        <rFont val="Arial"/>
        <charset val="134"/>
      </rPr>
      <t>CSA6493YSEV2</t>
    </r>
  </si>
  <si>
    <r>
      <rPr>
        <sz val="10.5"/>
        <rFont val="楷体_GB2312"/>
        <charset val="134"/>
      </rPr>
      <t>厦门金龙联合汽车工业有限
公司</t>
    </r>
  </si>
  <si>
    <r>
      <rPr>
        <sz val="10.5"/>
        <rFont val="Arial"/>
        <charset val="134"/>
      </rPr>
      <t>XMQ3310BEVL</t>
    </r>
  </si>
  <si>
    <t>9700/9900/10300</t>
  </si>
  <si>
    <t>3100/3250/3350/3450/3560/3630</t>
  </si>
  <si>
    <t>16370/17300/18000</t>
  </si>
  <si>
    <r>
      <rPr>
        <sz val="10.5"/>
        <rFont val="Arial"/>
        <charset val="134"/>
      </rPr>
      <t>XMQ3310BEVL01</t>
    </r>
  </si>
  <si>
    <r>
      <rPr>
        <sz val="10.5"/>
        <rFont val="Arial"/>
        <charset val="134"/>
      </rPr>
      <t>XMQ4251BEVL</t>
    </r>
  </si>
  <si>
    <t>0.160/0.160/0.170</t>
  </si>
  <si>
    <t>3300/3350/3400</t>
  </si>
  <si>
    <t>10080/10500/11000</t>
  </si>
  <si>
    <r>
      <rPr>
        <sz val="10.5"/>
        <rFont val="Arial"/>
        <charset val="134"/>
      </rPr>
      <t>XMQ5030XXYBEVL
D</t>
    </r>
  </si>
  <si>
    <t>2000/2200/2400</t>
  </si>
  <si>
    <r>
      <rPr>
        <sz val="10.5"/>
        <rFont val="Arial"/>
        <charset val="134"/>
      </rPr>
      <t>XML5036XXYEVJ02</t>
    </r>
  </si>
  <si>
    <r>
      <rPr>
        <sz val="11"/>
        <color rgb="FF000000"/>
        <rFont val="Arial"/>
        <charset val="134"/>
      </rPr>
      <t>227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CLTC</t>
    </r>
    <r>
      <rPr>
        <sz val="11"/>
        <color rgb="FF000000"/>
        <rFont val="楷体_GB2312"/>
        <charset val="134"/>
      </rPr>
      <t>）</t>
    </r>
  </si>
  <si>
    <t>2260/2066/1980</t>
  </si>
  <si>
    <r>
      <rPr>
        <sz val="10.5"/>
        <rFont val="Arial"/>
        <charset val="134"/>
      </rPr>
      <t>XML6885JEVP0C2</t>
    </r>
  </si>
  <si>
    <t>2520/2500</t>
  </si>
  <si>
    <t>3250/3200</t>
  </si>
  <si>
    <t>8780/8400</t>
  </si>
  <si>
    <r>
      <rPr>
        <sz val="10.5"/>
        <rFont val="Arial"/>
        <charset val="134"/>
      </rPr>
      <t>LCK6670EVGB</t>
    </r>
  </si>
  <si>
    <t>2300/2340</t>
  </si>
  <si>
    <t>2800/2860/3000</t>
  </si>
  <si>
    <t>5200/5500/5700</t>
  </si>
  <si>
    <r>
      <rPr>
        <sz val="10.5"/>
        <rFont val="Arial"/>
        <charset val="134"/>
      </rPr>
      <t>LCK6828EVQA2</t>
    </r>
  </si>
  <si>
    <r>
      <rPr>
        <sz val="10.5"/>
        <rFont val="楷体_GB2312"/>
        <charset val="134"/>
      </rPr>
      <t>山西成功汽车制造有限公司</t>
    </r>
  </si>
  <si>
    <r>
      <rPr>
        <sz val="10.5"/>
        <rFont val="楷体_GB2312"/>
        <charset val="134"/>
      </rPr>
      <t>太行成功牌</t>
    </r>
  </si>
  <si>
    <r>
      <rPr>
        <sz val="10.5"/>
        <rFont val="Arial"/>
        <charset val="134"/>
      </rPr>
      <t>SCH5032XXY-BEV4</t>
    </r>
  </si>
  <si>
    <t>260(CLTC)</t>
  </si>
  <si>
    <r>
      <rPr>
        <sz val="10.5"/>
        <rFont val="Arial"/>
        <charset val="134"/>
      </rPr>
      <t>DNC5037XXYSEVG
N1</t>
    </r>
  </si>
  <si>
    <r>
      <rPr>
        <sz val="10.5"/>
        <rFont val="Arial"/>
        <charset val="134"/>
      </rPr>
      <t>DNC5047CCYBEV
M5</t>
    </r>
  </si>
  <si>
    <t>3130/2680/2525</t>
  </si>
  <si>
    <t>3150/3050</t>
  </si>
  <si>
    <r>
      <rPr>
        <sz val="10.5"/>
        <rFont val="Arial"/>
        <charset val="134"/>
      </rPr>
      <t>DNC5170XXCCHE
VGNM2</t>
    </r>
  </si>
  <si>
    <r>
      <rPr>
        <sz val="10.5"/>
        <rFont val="楷体_GB2312"/>
        <charset val="134"/>
      </rPr>
      <t>插电式混合动力宣传车</t>
    </r>
  </si>
  <si>
    <r>
      <rPr>
        <sz val="10.5"/>
        <rFont val="Arial"/>
        <charset val="134"/>
      </rPr>
      <t>NHQ7000BEVDH</t>
    </r>
  </si>
  <si>
    <r>
      <rPr>
        <sz val="11"/>
        <color rgb="FF000000"/>
        <rFont val="楷体_GB2312"/>
        <charset val="134"/>
      </rPr>
      <t>三元锂离子动力蓄电池</t>
    </r>
  </si>
  <si>
    <r>
      <rPr>
        <sz val="10.5"/>
        <rFont val="Arial"/>
        <charset val="134"/>
      </rPr>
      <t>NJL3310ZHLBEV</t>
    </r>
  </si>
  <si>
    <r>
      <rPr>
        <sz val="10.5"/>
        <rFont val="Arial"/>
        <charset val="134"/>
      </rPr>
      <t>NJL4250ZEKBEV6</t>
    </r>
  </si>
  <si>
    <t>3280/3700/3955</t>
  </si>
  <si>
    <t>10650/11510</t>
  </si>
  <si>
    <r>
      <rPr>
        <sz val="10.5"/>
        <rFont val="Arial"/>
        <charset val="134"/>
      </rPr>
      <t>NJL5036XXYEV2</t>
    </r>
  </si>
  <si>
    <t>5200/5300</t>
  </si>
  <si>
    <t>2260/2080/1980</t>
  </si>
  <si>
    <r>
      <rPr>
        <sz val="10.5"/>
        <rFont val="Arial"/>
        <charset val="134"/>
      </rPr>
      <t>NJL6106EVD1</t>
    </r>
  </si>
  <si>
    <r>
      <rPr>
        <sz val="10.5"/>
        <rFont val="Arial"/>
        <charset val="134"/>
      </rPr>
      <t>NJL6106EVF</t>
    </r>
  </si>
  <si>
    <t>11650/11980/12450</t>
  </si>
  <si>
    <r>
      <rPr>
        <sz val="10.5"/>
        <rFont val="Arial"/>
        <charset val="134"/>
      </rPr>
      <t>NJL6106HEVND</t>
    </r>
  </si>
  <si>
    <t>11000/11600</t>
  </si>
  <si>
    <t>JKC5035XXYA0X4BEV</t>
  </si>
  <si>
    <r>
      <rPr>
        <sz val="11"/>
        <color rgb="FF000000"/>
        <rFont val="楷体_GB2312"/>
        <charset val="134"/>
      </rPr>
      <t>镍钴锰三元锂蓄电池</t>
    </r>
  </si>
  <si>
    <r>
      <rPr>
        <sz val="10.5"/>
        <rFont val="Arial"/>
        <charset val="134"/>
      </rPr>
      <t>JKC6450A0X0BEV</t>
    </r>
  </si>
  <si>
    <t>4495/4500</t>
  </si>
  <si>
    <r>
      <rPr>
        <sz val="10.5"/>
        <rFont val="Arial"/>
        <charset val="134"/>
      </rPr>
      <t>WXB6111BEV</t>
    </r>
  </si>
  <si>
    <r>
      <rPr>
        <sz val="11"/>
        <color rgb="FF000000"/>
        <rFont val="楷体_GB2312"/>
        <charset val="134"/>
      </rPr>
      <t>磷酸铁锂锂离子电池</t>
    </r>
  </si>
  <si>
    <r>
      <rPr>
        <sz val="10.5"/>
        <rFont val="Arial"/>
        <charset val="134"/>
      </rPr>
      <t>WXB6850GEV</t>
    </r>
  </si>
  <si>
    <t>9000/9400</t>
  </si>
  <si>
    <r>
      <rPr>
        <sz val="10.5"/>
        <rFont val="Arial"/>
        <charset val="134"/>
      </rPr>
      <t>CDK5180ZYSBEV</t>
    </r>
  </si>
  <si>
    <r>
      <rPr>
        <sz val="10.5"/>
        <rFont val="Arial"/>
        <charset val="134"/>
      </rPr>
      <t>ZKH3310P6BEV31</t>
    </r>
  </si>
  <si>
    <t>0.190/0.200/0.207/0.217</t>
  </si>
  <si>
    <t>9530/9650/9730</t>
  </si>
  <si>
    <t>3680/3560/3520/3420/3250</t>
  </si>
  <si>
    <t>17500/18200/18600/19200</t>
  </si>
  <si>
    <r>
      <rPr>
        <sz val="10.5"/>
        <rFont val="Arial"/>
        <charset val="134"/>
      </rPr>
      <t>ZKH4180P1BEV5</t>
    </r>
  </si>
  <si>
    <t>0.220/0.230/0.242</t>
  </si>
  <si>
    <t>9200/9600/10000</t>
  </si>
  <si>
    <r>
      <rPr>
        <sz val="10.5"/>
        <rFont val="Arial"/>
        <charset val="134"/>
      </rPr>
      <t>ZKH4250P4BEV10</t>
    </r>
  </si>
  <si>
    <t>0.170/0.175/0.180</t>
  </si>
  <si>
    <t>3570/3685/3995</t>
  </si>
  <si>
    <t>11100/11500/11900</t>
  </si>
  <si>
    <r>
      <rPr>
        <sz val="10.5"/>
        <rFont val="Arial"/>
        <charset val="134"/>
      </rPr>
      <t>ZKH4250P4BEV5X</t>
    </r>
  </si>
  <si>
    <t>0.174/0.176/0.180/0.183</t>
  </si>
  <si>
    <t>11400/11600/11900/12100</t>
  </si>
  <si>
    <r>
      <rPr>
        <sz val="10.5"/>
        <rFont val="Arial"/>
        <charset val="134"/>
      </rPr>
      <t>ZKH5043CCYBEV1</t>
    </r>
  </si>
  <si>
    <t>2470/2810</t>
  </si>
  <si>
    <r>
      <rPr>
        <sz val="10.5"/>
        <rFont val="Arial"/>
        <charset val="134"/>
      </rPr>
      <t>SXC6112GBEV3</t>
    </r>
  </si>
  <si>
    <t>0.148/0.133</t>
  </si>
  <si>
    <t>17000/17800</t>
  </si>
  <si>
    <t>11100/11200</t>
  </si>
  <si>
    <r>
      <rPr>
        <sz val="10.5"/>
        <rFont val="Arial"/>
        <charset val="134"/>
      </rPr>
      <t>NEQ7000BEVJ72X</t>
    </r>
  </si>
  <si>
    <r>
      <rPr>
        <sz val="10.5"/>
        <rFont val="Arial"/>
        <charset val="134"/>
      </rPr>
      <t>NEQ7000BEVJ72Y</t>
    </r>
  </si>
  <si>
    <r>
      <rPr>
        <sz val="10.5"/>
        <rFont val="Arial"/>
        <charset val="134"/>
      </rPr>
      <t>SKE6500SSHEVR</t>
    </r>
  </si>
  <si>
    <r>
      <rPr>
        <sz val="10.5"/>
        <rFont val="Arial"/>
        <charset val="134"/>
      </rPr>
      <t>FSQ6650BEVGA</t>
    </r>
  </si>
  <si>
    <r>
      <rPr>
        <sz val="10.5"/>
        <rFont val="Arial"/>
        <charset val="134"/>
      </rPr>
      <t>HQK6803UBEVU1</t>
    </r>
  </si>
  <si>
    <t>3220/3400</t>
  </si>
  <si>
    <r>
      <rPr>
        <sz val="10.5"/>
        <rFont val="Arial"/>
        <charset val="134"/>
      </rPr>
      <t>GXA5032XXYBEVB</t>
    </r>
  </si>
  <si>
    <t>371(CLTC)</t>
  </si>
  <si>
    <r>
      <rPr>
        <sz val="10.5"/>
        <rFont val="Arial"/>
        <charset val="134"/>
      </rPr>
      <t>CRC1030DC17-BEV</t>
    </r>
  </si>
  <si>
    <t>258(CLTC)</t>
  </si>
  <si>
    <r>
      <rPr>
        <sz val="10.5"/>
        <rFont val="Arial"/>
        <charset val="134"/>
      </rPr>
      <t>CRC1030SC3-BEV</t>
    </r>
  </si>
  <si>
    <r>
      <rPr>
        <sz val="10.5"/>
        <rFont val="Arial"/>
        <charset val="134"/>
      </rPr>
      <t>CRC5030CCYDC2-
BEV</t>
    </r>
  </si>
  <si>
    <r>
      <rPr>
        <sz val="10.5"/>
        <rFont val="Arial"/>
        <charset val="134"/>
      </rPr>
      <t>CRC5030XXYDC17
-BEV</t>
    </r>
  </si>
  <si>
    <r>
      <rPr>
        <sz val="10.5"/>
        <rFont val="Arial"/>
        <charset val="134"/>
      </rPr>
      <t>JYB5040XXYBEV</t>
    </r>
  </si>
  <si>
    <r>
      <rPr>
        <sz val="10.5"/>
        <rFont val="楷体_GB2312"/>
        <charset val="134"/>
      </rPr>
      <t>浙江新吉奥汽车有限公司</t>
    </r>
  </si>
  <si>
    <r>
      <rPr>
        <sz val="10.5"/>
        <rFont val="楷体_GB2312"/>
        <charset val="134"/>
      </rPr>
      <t>吉奥牌</t>
    </r>
  </si>
  <si>
    <r>
      <rPr>
        <sz val="10.5"/>
        <rFont val="Arial"/>
        <charset val="134"/>
      </rPr>
      <t>NGA1030BEV1</t>
    </r>
  </si>
  <si>
    <r>
      <rPr>
        <sz val="10.5"/>
        <rFont val="Arial"/>
        <charset val="134"/>
      </rPr>
      <t>NGA5030XXYBEV4</t>
    </r>
  </si>
  <si>
    <r>
      <rPr>
        <sz val="10.5"/>
        <rFont val="Arial"/>
        <charset val="134"/>
      </rPr>
      <t>NGA5031XXYBEV3</t>
    </r>
  </si>
  <si>
    <r>
      <rPr>
        <sz val="10.5"/>
        <rFont val="Arial"/>
        <charset val="134"/>
      </rPr>
      <t>YCE5041XLCBEV</t>
    </r>
  </si>
  <si>
    <r>
      <rPr>
        <sz val="10.5"/>
        <rFont val="Arial"/>
        <charset val="134"/>
      </rPr>
      <t>YCE5045XXYBEV</t>
    </r>
  </si>
  <si>
    <r>
      <rPr>
        <sz val="10.5"/>
        <rFont val="楷体_GB2312"/>
        <charset val="134"/>
      </rPr>
      <t>江西吉利新能源商用车有限
公司</t>
    </r>
  </si>
  <si>
    <r>
      <rPr>
        <sz val="10.5"/>
        <rFont val="Arial"/>
        <charset val="134"/>
      </rPr>
      <t>JGL5037CCYBEVM
1</t>
    </r>
  </si>
  <si>
    <t>1800/1850</t>
  </si>
  <si>
    <r>
      <rPr>
        <sz val="10.5"/>
        <rFont val="Arial"/>
        <charset val="134"/>
      </rPr>
      <t>JGL5042XXYBEVG
M1</t>
    </r>
  </si>
  <si>
    <t>1970/2150</t>
  </si>
  <si>
    <r>
      <rPr>
        <sz val="10.5"/>
        <rFont val="Arial"/>
        <charset val="134"/>
      </rPr>
      <t>JGL5047XXYBEVG
M9</t>
    </r>
  </si>
  <si>
    <r>
      <rPr>
        <sz val="10.5"/>
        <rFont val="Arial"/>
        <charset val="134"/>
      </rPr>
      <t>BJ6109EVCA-N</t>
    </r>
  </si>
  <si>
    <t>3060/3100/3200/3250/3290</t>
  </si>
  <si>
    <t>11400/11600/11900</t>
  </si>
  <si>
    <r>
      <rPr>
        <sz val="10.5"/>
        <rFont val="楷体_GB2312"/>
        <charset val="134"/>
      </rPr>
      <t>北京福田欧辉新能源汽车有
限公司</t>
    </r>
  </si>
  <si>
    <r>
      <rPr>
        <sz val="10.5"/>
        <rFont val="Arial"/>
        <charset val="134"/>
      </rPr>
      <t>BJ6851EVCA-N</t>
    </r>
  </si>
  <si>
    <t>3060/3090/3120</t>
  </si>
  <si>
    <t>8400/8800</t>
  </si>
  <si>
    <r>
      <rPr>
        <sz val="10.5"/>
        <rFont val="楷体_GB2312"/>
        <charset val="134"/>
      </rPr>
      <t>唐鸿重工专用汽车股份有限
公司</t>
    </r>
  </si>
  <si>
    <r>
      <rPr>
        <sz val="10.5"/>
        <rFont val="楷体_GB2312"/>
        <charset val="134"/>
      </rPr>
      <t>唐鸿重工牌</t>
    </r>
  </si>
  <si>
    <r>
      <rPr>
        <sz val="10.5"/>
        <rFont val="Arial"/>
        <charset val="134"/>
      </rPr>
      <t>XT5317GJBTXBEV</t>
    </r>
  </si>
  <si>
    <r>
      <rPr>
        <sz val="10.5"/>
        <rFont val="楷体_GB2312"/>
        <charset val="134"/>
      </rPr>
      <t>石家庄煤矿机械有限责任公司</t>
    </r>
  </si>
  <si>
    <r>
      <rPr>
        <sz val="10.5"/>
        <rFont val="楷体_GB2312"/>
        <charset val="134"/>
      </rPr>
      <t>石煤牌</t>
    </r>
  </si>
  <si>
    <r>
      <rPr>
        <sz val="10.5"/>
        <rFont val="Arial"/>
        <charset val="134"/>
      </rPr>
      <t>SMJ5040TYHCBEV</t>
    </r>
  </si>
  <si>
    <r>
      <rPr>
        <sz val="10.5"/>
        <rFont val="Arial"/>
        <charset val="134"/>
      </rPr>
      <t>SMJ5311ZLJZBEV</t>
    </r>
  </si>
  <si>
    <r>
      <rPr>
        <sz val="10.5"/>
        <rFont val="Arial"/>
        <charset val="134"/>
      </rPr>
      <t>HYW5311ZLJBEV</t>
    </r>
  </si>
  <si>
    <t>0.220/0.210/0.200</t>
  </si>
  <si>
    <t>3200/3500/3600</t>
  </si>
  <si>
    <t>18500/18000/17300</t>
  </si>
  <si>
    <r>
      <rPr>
        <sz val="10.5"/>
        <rFont val="楷体_GB2312"/>
        <charset val="134"/>
      </rPr>
      <t>保定长安客车制造有限公司</t>
    </r>
  </si>
  <si>
    <r>
      <rPr>
        <sz val="10.5"/>
        <rFont val="Arial"/>
        <charset val="134"/>
      </rPr>
      <t>SC5031XXYAAMBE
V</t>
    </r>
  </si>
  <si>
    <t>1560/1610</t>
  </si>
  <si>
    <r>
      <rPr>
        <sz val="10.5"/>
        <rFont val="Arial"/>
        <charset val="134"/>
      </rPr>
      <t>SC5031XXYAANBE
V</t>
    </r>
  </si>
  <si>
    <r>
      <rPr>
        <sz val="10.5"/>
        <rFont val="楷体_GB2312"/>
        <charset val="134"/>
      </rPr>
      <t>南京市公共交通车辆厂</t>
    </r>
  </si>
  <si>
    <r>
      <rPr>
        <sz val="10.5"/>
        <rFont val="楷体_GB2312"/>
        <charset val="134"/>
      </rPr>
      <t>建康牌</t>
    </r>
  </si>
  <si>
    <r>
      <rPr>
        <sz val="10.5"/>
        <rFont val="Arial"/>
        <charset val="134"/>
      </rPr>
      <t>NJC6107GBEV3</t>
    </r>
  </si>
  <si>
    <t>11800/12200</t>
  </si>
  <si>
    <r>
      <rPr>
        <sz val="10.5"/>
        <rFont val="Arial"/>
        <charset val="134"/>
      </rPr>
      <t>CGJ5128TCAEQBE
V</t>
    </r>
  </si>
  <si>
    <r>
      <rPr>
        <sz val="10.5"/>
        <rFont val="Arial"/>
        <charset val="134"/>
      </rPr>
      <t>CGJ5128ZLJEQBEV</t>
    </r>
  </si>
  <si>
    <r>
      <rPr>
        <sz val="10.5"/>
        <rFont val="Arial"/>
        <charset val="134"/>
      </rPr>
      <t>YSY5181TXSBEV</t>
    </r>
  </si>
  <si>
    <t>13450/13250</t>
  </si>
  <si>
    <r>
      <rPr>
        <sz val="10.5"/>
        <rFont val="Arial"/>
        <charset val="134"/>
      </rPr>
      <t>XGH5100TXSYBEV</t>
    </r>
  </si>
  <si>
    <r>
      <rPr>
        <sz val="10.5"/>
        <rFont val="楷体_GB2312"/>
        <charset val="134"/>
      </rPr>
      <t>今创城投（成都）环境工程有
限公司</t>
    </r>
  </si>
  <si>
    <r>
      <rPr>
        <sz val="10.5"/>
        <rFont val="楷体_GB2312"/>
        <charset val="134"/>
      </rPr>
      <t>今创嘉蓝牌</t>
    </r>
  </si>
  <si>
    <r>
      <rPr>
        <sz val="10.5"/>
        <rFont val="Arial"/>
        <charset val="134"/>
      </rPr>
      <t>KTE5183TXSDEV</t>
    </r>
  </si>
  <si>
    <r>
      <rPr>
        <sz val="10.5"/>
        <rFont val="Arial"/>
        <charset val="134"/>
      </rPr>
      <t>XGH5120TXSBBEV</t>
    </r>
  </si>
  <si>
    <r>
      <rPr>
        <sz val="10.5"/>
        <rFont val="Arial"/>
        <charset val="134"/>
      </rPr>
      <t>XGH5180ZXXLBEV</t>
    </r>
  </si>
  <si>
    <r>
      <rPr>
        <sz val="10.5"/>
        <rFont val="楷体_GB2312"/>
        <charset val="134"/>
      </rPr>
      <t>江苏中科尚昇环境科技有限
公司</t>
    </r>
  </si>
  <si>
    <r>
      <rPr>
        <sz val="10.5"/>
        <rFont val="楷体_GB2312"/>
        <charset val="134"/>
      </rPr>
      <t>中科尚昇牌</t>
    </r>
  </si>
  <si>
    <r>
      <rPr>
        <sz val="10.5"/>
        <rFont val="Arial"/>
        <charset val="134"/>
      </rPr>
      <t>ZKS5120TCABEV</t>
    </r>
  </si>
  <si>
    <t>8250/7700</t>
  </si>
  <si>
    <r>
      <rPr>
        <sz val="10.5"/>
        <rFont val="Arial"/>
        <charset val="134"/>
      </rPr>
      <t>HZK5039XCCBEV</t>
    </r>
  </si>
  <si>
    <r>
      <rPr>
        <sz val="10.5"/>
        <rFont val="楷体_GB2312"/>
        <charset val="134"/>
      </rPr>
      <t>纯电动餐车</t>
    </r>
  </si>
  <si>
    <r>
      <rPr>
        <sz val="10.5"/>
        <rFont val="Arial"/>
        <charset val="134"/>
      </rPr>
      <t>ZQZ5187GQXBEV</t>
    </r>
  </si>
  <si>
    <t>9000/7900</t>
  </si>
  <si>
    <t>9600/9450</t>
  </si>
  <si>
    <r>
      <rPr>
        <sz val="10.5"/>
        <rFont val="Arial"/>
        <charset val="134"/>
      </rPr>
      <t>ZQZ5187TXSBEV</t>
    </r>
  </si>
  <si>
    <r>
      <rPr>
        <sz val="10.5"/>
        <rFont val="Arial"/>
        <charset val="134"/>
      </rPr>
      <t>QHV5048TYHEQB
EV</t>
    </r>
  </si>
  <si>
    <t>5250/5610</t>
  </si>
  <si>
    <r>
      <rPr>
        <sz val="10.5"/>
        <rFont val="楷体_GB2312"/>
        <charset val="134"/>
      </rPr>
      <t>福建海山机械股份有限公司</t>
    </r>
  </si>
  <si>
    <r>
      <rPr>
        <sz val="10.5"/>
        <rFont val="楷体_GB2312"/>
        <charset val="134"/>
      </rPr>
      <t>海山飓风牌</t>
    </r>
  </si>
  <si>
    <r>
      <rPr>
        <sz val="10.5"/>
        <rFont val="Arial"/>
        <charset val="134"/>
      </rPr>
      <t>FHS5040TWQYBEV</t>
    </r>
  </si>
  <si>
    <t>L173TB1:154.59/L173TB2:153.84</t>
  </si>
  <si>
    <t>6320/5995</t>
  </si>
  <si>
    <r>
      <rPr>
        <sz val="10.5"/>
        <rFont val="Arial"/>
        <charset val="134"/>
      </rPr>
      <t>FHS5080TWQDBE
V</t>
    </r>
  </si>
  <si>
    <r>
      <rPr>
        <sz val="10.5"/>
        <rFont val="楷体_GB2312"/>
        <charset val="134"/>
      </rPr>
      <t>江西江铃汽车集团改装车股
份有限公司</t>
    </r>
  </si>
  <si>
    <r>
      <rPr>
        <sz val="10.5"/>
        <rFont val="Arial"/>
        <charset val="134"/>
      </rPr>
      <t>JX5020TXUZA5-BE
V</t>
    </r>
  </si>
  <si>
    <r>
      <rPr>
        <sz val="10.5"/>
        <rFont val="楷体_GB2312"/>
        <charset val="134"/>
      </rPr>
      <t>纯电动巡逻车</t>
    </r>
  </si>
  <si>
    <t>4580/4856</t>
  </si>
  <si>
    <t>1674/2045</t>
  </si>
  <si>
    <r>
      <rPr>
        <sz val="10.5"/>
        <rFont val="Arial"/>
        <charset val="134"/>
      </rPr>
      <t>YTZ5031ZXLD0BEV</t>
    </r>
  </si>
  <si>
    <t>2230/2080</t>
  </si>
  <si>
    <r>
      <rPr>
        <sz val="10.5"/>
        <rFont val="Arial"/>
        <charset val="134"/>
      </rPr>
      <t>YTZ5040TSLD0BEV</t>
    </r>
  </si>
  <si>
    <t>2400/2465</t>
  </si>
  <si>
    <r>
      <rPr>
        <sz val="10.5"/>
        <rFont val="Arial"/>
        <charset val="134"/>
      </rPr>
      <t>YTZ5100TDYD0BE
V</t>
    </r>
  </si>
  <si>
    <t>2890/2860</t>
  </si>
  <si>
    <t>6300/6200</t>
  </si>
  <si>
    <r>
      <rPr>
        <sz val="10.5"/>
        <rFont val="Arial"/>
        <charset val="134"/>
      </rPr>
      <t>YTZ5120TXSD0BEV</t>
    </r>
  </si>
  <si>
    <t>2810/2840</t>
  </si>
  <si>
    <r>
      <rPr>
        <sz val="10.5"/>
        <rFont val="Arial"/>
        <charset val="134"/>
      </rPr>
      <t>YTZ5182ZYSD0BEV</t>
    </r>
  </si>
  <si>
    <t>0.254/0.259</t>
  </si>
  <si>
    <t>9385/9335/9080</t>
  </si>
  <si>
    <t>12600/12700</t>
  </si>
  <si>
    <r>
      <rPr>
        <sz val="10.5"/>
        <rFont val="Arial"/>
        <charset val="134"/>
      </rPr>
      <t>YTZ5186GQXD0BE
V</t>
    </r>
  </si>
  <si>
    <t>9640/9250/8720</t>
  </si>
  <si>
    <t>2900/2850</t>
  </si>
  <si>
    <t>9805/9480</t>
  </si>
  <si>
    <r>
      <rPr>
        <sz val="10.5"/>
        <rFont val="Arial"/>
        <charset val="134"/>
      </rPr>
      <t>WH6103GBEV1</t>
    </r>
  </si>
  <si>
    <r>
      <rPr>
        <sz val="10.5"/>
        <rFont val="楷体_GB2312"/>
        <charset val="134"/>
      </rPr>
      <t>湖北五环专用汽车有限公司</t>
    </r>
  </si>
  <si>
    <r>
      <rPr>
        <sz val="10.5"/>
        <rFont val="楷体_GB2312"/>
        <charset val="134"/>
      </rPr>
      <t>华通牌</t>
    </r>
  </si>
  <si>
    <r>
      <rPr>
        <sz val="10.5"/>
        <rFont val="Arial"/>
        <charset val="134"/>
      </rPr>
      <t>HCQ5040TSLEQBE
V</t>
    </r>
  </si>
  <si>
    <r>
      <rPr>
        <sz val="10.5"/>
        <rFont val="Arial"/>
        <charset val="134"/>
      </rPr>
      <t>HCQ5080TXCEQBE
V</t>
    </r>
  </si>
  <si>
    <r>
      <rPr>
        <sz val="10.5"/>
        <rFont val="Arial"/>
        <charset val="134"/>
      </rPr>
      <t>HCQ5181TXSEQBE
V</t>
    </r>
  </si>
  <si>
    <t>13990/14490</t>
  </si>
  <si>
    <r>
      <rPr>
        <sz val="10.5"/>
        <rFont val="楷体_GB2312"/>
        <charset val="134"/>
      </rPr>
      <t>长沙中联重科环境产业有限
公司</t>
    </r>
  </si>
  <si>
    <r>
      <rPr>
        <sz val="10.5"/>
        <rFont val="Arial"/>
        <charset val="134"/>
      </rPr>
      <t>ZBH5080ZZZSHBE
V</t>
    </r>
  </si>
  <si>
    <r>
      <rPr>
        <sz val="10.5"/>
        <rFont val="Arial"/>
        <charset val="134"/>
      </rPr>
      <t>ZBH5101ZYSJXBEV</t>
    </r>
  </si>
  <si>
    <t>0.191/0.200/0.204</t>
  </si>
  <si>
    <t>6390/6870/6505</t>
  </si>
  <si>
    <t>6355/6550/6630</t>
  </si>
  <si>
    <r>
      <rPr>
        <sz val="10.5"/>
        <rFont val="Arial"/>
        <charset val="134"/>
      </rPr>
      <t>ZBH5120ZXXSHBE
V</t>
    </r>
  </si>
  <si>
    <r>
      <rPr>
        <sz val="11"/>
        <color rgb="FF000000"/>
        <rFont val="Arial"/>
        <charset val="134"/>
      </rPr>
      <t>445</t>
    </r>
    <r>
      <rPr>
        <sz val="11"/>
        <color rgb="FF000000"/>
        <rFont val="楷体_GB2312"/>
        <charset val="134"/>
      </rPr>
      <t xml:space="preserve">（总储电量
</t>
    </r>
    <r>
      <rPr>
        <sz val="11"/>
        <color rgb="FF000000"/>
        <rFont val="Arial"/>
        <charset val="134"/>
      </rPr>
      <t>210.56kwh</t>
    </r>
    <r>
      <rPr>
        <sz val="11"/>
        <color rgb="FF000000"/>
        <rFont val="楷体_GB2312"/>
        <charset val="134"/>
      </rPr>
      <t>）</t>
    </r>
  </si>
  <si>
    <t>2870/2730</t>
  </si>
  <si>
    <r>
      <rPr>
        <sz val="10.5"/>
        <rFont val="Arial"/>
        <charset val="134"/>
      </rPr>
      <t>ZBH5121GQXSHBE
V</t>
    </r>
  </si>
  <si>
    <t>ZBH5122GQXSHABEV</t>
  </si>
  <si>
    <t>8715/8245/7495</t>
  </si>
  <si>
    <r>
      <rPr>
        <sz val="10.5"/>
        <rFont val="Arial"/>
        <charset val="134"/>
      </rPr>
      <t>ZBH5124TXCSHAB
EV</t>
    </r>
  </si>
  <si>
    <r>
      <rPr>
        <sz val="10.5"/>
        <rFont val="Arial"/>
        <charset val="134"/>
      </rPr>
      <t>ZBH5182ZYSDFBE
VM</t>
    </r>
  </si>
  <si>
    <r>
      <rPr>
        <sz val="10.5"/>
        <rFont val="楷体_GB2312"/>
        <charset val="134"/>
      </rPr>
      <t>一汽</t>
    </r>
    <r>
      <rPr>
        <sz val="10.5"/>
        <rFont val="Arial"/>
        <charset val="134"/>
      </rPr>
      <t>(</t>
    </r>
    <r>
      <rPr>
        <sz val="10.5"/>
        <rFont val="楷体_GB2312"/>
        <charset val="134"/>
      </rPr>
      <t>四川</t>
    </r>
    <r>
      <rPr>
        <sz val="10.5"/>
        <rFont val="Arial"/>
        <charset val="134"/>
      </rPr>
      <t>)</t>
    </r>
    <r>
      <rPr>
        <sz val="10.5"/>
        <rFont val="楷体_GB2312"/>
        <charset val="134"/>
      </rPr>
      <t>专用汽车有限公司</t>
    </r>
  </si>
  <si>
    <r>
      <rPr>
        <sz val="10.5"/>
        <rFont val="楷体_GB2312"/>
        <charset val="134"/>
      </rPr>
      <t>远达牌</t>
    </r>
  </si>
  <si>
    <r>
      <rPr>
        <sz val="10.5"/>
        <rFont val="Arial"/>
        <charset val="134"/>
      </rPr>
      <t>SCZ5312ZLJBEV</t>
    </r>
  </si>
  <si>
    <t>0.150/0.160/0.160/0.170</t>
  </si>
  <si>
    <t>17000/17300/17900/18500</t>
  </si>
  <si>
    <r>
      <rPr>
        <sz val="10.5"/>
        <rFont val="楷体_GB2312"/>
        <charset val="134"/>
      </rPr>
      <t>四川川宏机械有限公司</t>
    </r>
  </si>
  <si>
    <r>
      <rPr>
        <sz val="10.5"/>
        <rFont val="楷体_GB2312"/>
        <charset val="134"/>
      </rPr>
      <t>勤宏牌</t>
    </r>
  </si>
  <si>
    <r>
      <rPr>
        <sz val="10.5"/>
        <rFont val="Arial"/>
        <charset val="134"/>
      </rPr>
      <t>SQH5310ZLJEV</t>
    </r>
  </si>
  <si>
    <t>0.206/0.216/0.227/0.240/0.248</t>
  </si>
  <si>
    <t>10700/10500</t>
  </si>
  <si>
    <t>3550/3600/3700</t>
  </si>
  <si>
    <t>20500/21000/21500/22000/22300</t>
  </si>
  <si>
    <r>
      <rPr>
        <sz val="10.5"/>
        <rFont val="Arial"/>
        <charset val="134"/>
      </rPr>
      <t>SQH5312ZLJBEV</t>
    </r>
  </si>
  <si>
    <t>0.194/0.202/0.210/0.222</t>
  </si>
  <si>
    <t>17500/18000/18500/19200</t>
  </si>
  <si>
    <r>
      <rPr>
        <sz val="10.5"/>
        <rFont val="Arial"/>
        <charset val="134"/>
      </rPr>
      <t>XQY5180TDYEV</t>
    </r>
  </si>
  <si>
    <r>
      <rPr>
        <sz val="10.5"/>
        <rFont val="Arial"/>
        <charset val="134"/>
      </rPr>
      <t>WL5310GJBCQAZB
EV</t>
    </r>
  </si>
  <si>
    <r>
      <rPr>
        <sz val="10.5"/>
        <rFont val="Arial"/>
        <charset val="134"/>
      </rPr>
      <t>WL5310GJBYTAZB
EV</t>
    </r>
  </si>
  <si>
    <t>L302C01:161.2/L302G01:160.4</t>
  </si>
  <si>
    <t>3990/3850</t>
  </si>
  <si>
    <r>
      <rPr>
        <sz val="10.5"/>
        <rFont val="Arial"/>
        <charset val="134"/>
      </rPr>
      <t>CA3310P66L4T4FC
EV</t>
    </r>
  </si>
  <si>
    <t>3400/3550</t>
  </si>
  <si>
    <r>
      <rPr>
        <sz val="10.5"/>
        <rFont val="Arial"/>
        <charset val="134"/>
      </rPr>
      <t>DXK7001RD2BEV</t>
    </r>
  </si>
  <si>
    <r>
      <rPr>
        <sz val="11"/>
        <color rgb="FF000000"/>
        <rFont val="Arial"/>
        <charset val="134"/>
      </rPr>
      <t>8.5(CLTC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</si>
  <si>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r>
      <rPr>
        <sz val="10.5"/>
        <rFont val="Arial"/>
        <charset val="134"/>
      </rPr>
      <t>DXK7001RD5BEV</t>
    </r>
  </si>
  <si>
    <r>
      <rPr>
        <sz val="10.5"/>
        <rFont val="Arial"/>
        <charset val="134"/>
      </rPr>
      <t>DFD4250GLFCEV1</t>
    </r>
  </si>
  <si>
    <r>
      <rPr>
        <sz val="10.5"/>
        <rFont val="Arial"/>
        <charset val="134"/>
      </rPr>
      <t>BAW7000UL45BEV</t>
    </r>
  </si>
  <si>
    <r>
      <rPr>
        <sz val="10.5"/>
        <rFont val="楷体_GB2312"/>
        <charset val="134"/>
      </rPr>
      <t>北京奔驰汽车有限公司</t>
    </r>
  </si>
  <si>
    <r>
      <rPr>
        <sz val="10.5"/>
        <rFont val="楷体_GB2312"/>
        <charset val="134"/>
      </rPr>
      <t>梅赛德斯</t>
    </r>
    <r>
      <rPr>
        <sz val="10.5"/>
        <rFont val="Arial"/>
        <charset val="134"/>
      </rPr>
      <t>-</t>
    </r>
    <r>
      <rPr>
        <sz val="10.5"/>
        <rFont val="楷体_GB2312"/>
        <charset val="134"/>
      </rPr>
      <t>奔驰</t>
    </r>
    <r>
      <rPr>
        <sz val="10.5"/>
        <rFont val="Arial"/>
        <charset val="134"/>
      </rPr>
      <t xml:space="preserve"> (Mercedes-
Benz)</t>
    </r>
    <r>
      <rPr>
        <sz val="10.5"/>
        <rFont val="楷体_GB2312"/>
        <charset val="134"/>
      </rPr>
      <t>牌</t>
    </r>
  </si>
  <si>
    <r>
      <rPr>
        <sz val="10.5"/>
        <rFont val="Arial"/>
        <charset val="134"/>
      </rPr>
      <t>BJ7003NBEV1</t>
    </r>
  </si>
  <si>
    <t>752(CLTC)</t>
  </si>
  <si>
    <t>13.7(CLTC)</t>
  </si>
  <si>
    <r>
      <rPr>
        <sz val="11"/>
        <color rgb="FF000000"/>
        <rFont val="楷体_GB2312"/>
        <charset val="134"/>
      </rPr>
      <t>三元锂蓄电池</t>
    </r>
  </si>
  <si>
    <t>1509/1514</t>
  </si>
  <si>
    <r>
      <rPr>
        <sz val="10.5"/>
        <rFont val="Arial"/>
        <charset val="134"/>
      </rPr>
      <t>BJ7003NBEV2</t>
    </r>
  </si>
  <si>
    <t>717(CLTC)</t>
  </si>
  <si>
    <t>14.4(CLTC)</t>
  </si>
  <si>
    <r>
      <rPr>
        <sz val="10.5"/>
        <rFont val="Arial"/>
        <charset val="134"/>
      </rPr>
      <t>BJ7204PELHEV</t>
    </r>
  </si>
  <si>
    <r>
      <rPr>
        <sz val="10.5"/>
        <rFont val="Arial"/>
        <charset val="134"/>
      </rPr>
      <t>CZ4251ST40FCEV</t>
    </r>
  </si>
  <si>
    <r>
      <rPr>
        <sz val="10.5"/>
        <rFont val="楷体_GB2312"/>
        <charset val="134"/>
      </rPr>
      <t>河北长安汽车有限公司</t>
    </r>
  </si>
  <si>
    <r>
      <rPr>
        <sz val="10.5"/>
        <rFont val="Arial"/>
        <charset val="134"/>
      </rPr>
      <t>SC6453BBABEV</t>
    </r>
  </si>
  <si>
    <r>
      <rPr>
        <sz val="10.5"/>
        <rFont val="Arial"/>
        <charset val="134"/>
      </rPr>
      <t>SC6453BBBBEV</t>
    </r>
  </si>
  <si>
    <r>
      <rPr>
        <sz val="10.5"/>
        <rFont val="Arial"/>
        <charset val="134"/>
      </rPr>
      <t>SC6483ABABEV</t>
    </r>
  </si>
  <si>
    <r>
      <rPr>
        <sz val="10.5"/>
        <rFont val="Arial"/>
        <charset val="134"/>
      </rPr>
      <t>SC6483ABBBEV</t>
    </r>
  </si>
  <si>
    <r>
      <rPr>
        <sz val="10.5"/>
        <rFont val="Arial"/>
        <charset val="134"/>
      </rPr>
      <t>ND3310DBXJ7Z05
BEV</t>
    </r>
  </si>
  <si>
    <t>0.380/0.330</t>
  </si>
  <si>
    <t>11200/11400/11600</t>
  </si>
  <si>
    <t>25150/24150</t>
  </si>
  <si>
    <r>
      <rPr>
        <sz val="10.5"/>
        <rFont val="Arial"/>
        <charset val="134"/>
      </rPr>
      <t>SH5041XXYH7FCE
V</t>
    </r>
  </si>
  <si>
    <r>
      <rPr>
        <sz val="10.5"/>
        <rFont val="Arial"/>
        <charset val="134"/>
      </rPr>
      <t>SH6591H4FCEV</t>
    </r>
  </si>
  <si>
    <r>
      <rPr>
        <sz val="10.5"/>
        <rFont val="楷体_GB2312"/>
        <charset val="134"/>
      </rPr>
      <t>燃料电池客车</t>
    </r>
  </si>
  <si>
    <t>3075/3135</t>
  </si>
  <si>
    <r>
      <rPr>
        <sz val="10.5"/>
        <rFont val="Arial"/>
        <charset val="134"/>
      </rPr>
      <t>ZZ5047XXYF3415F
145PHEV16</t>
    </r>
  </si>
  <si>
    <r>
      <rPr>
        <sz val="11"/>
        <color rgb="FF000000"/>
        <rFont val="楷体_GB2312"/>
        <charset val="134"/>
      </rPr>
      <t>多元复合锂电池</t>
    </r>
  </si>
  <si>
    <r>
      <rPr>
        <sz val="10.5"/>
        <rFont val="Arial"/>
        <charset val="134"/>
      </rPr>
      <t>YTQ5043XXYKHPH
EV333</t>
    </r>
  </si>
  <si>
    <r>
      <rPr>
        <sz val="11"/>
        <color rgb="FF000000"/>
        <rFont val="楷体_GB2312"/>
        <charset val="134"/>
      </rPr>
      <t>锰酸锂电池</t>
    </r>
  </si>
  <si>
    <r>
      <rPr>
        <sz val="10.5"/>
        <rFont val="Arial"/>
        <charset val="134"/>
      </rPr>
      <t>ZK6106FCEVG12</t>
    </r>
  </si>
  <si>
    <t>11100/11600/12100/12600</t>
  </si>
  <si>
    <r>
      <rPr>
        <sz val="10.5"/>
        <rFont val="Arial"/>
        <charset val="134"/>
      </rPr>
      <t>ZK6605BEVG5K</t>
    </r>
  </si>
  <si>
    <r>
      <rPr>
        <sz val="11"/>
        <color rgb="FF000000"/>
        <rFont val="Arial"/>
        <charset val="134"/>
      </rPr>
      <t>12.3(CLTC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</si>
  <si>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t>5150/5330/5510/5700/5900</t>
  </si>
  <si>
    <r>
      <rPr>
        <sz val="11"/>
        <color rgb="FF000000"/>
        <rFont val="Arial"/>
        <charset val="134"/>
      </rPr>
      <t>400(CLTC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</si>
  <si>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r>
      <rPr>
        <sz val="10.5"/>
        <rFont val="Arial"/>
        <charset val="134"/>
      </rPr>
      <t>LZW7004EVPKAM
B</t>
    </r>
  </si>
  <si>
    <t>8.9(CLTC)</t>
  </si>
  <si>
    <r>
      <rPr>
        <sz val="10.5"/>
        <rFont val="Arial"/>
        <charset val="134"/>
      </rPr>
      <t>LZW7005EVA5KBJ
A</t>
    </r>
  </si>
  <si>
    <t>200(CLTC)</t>
  </si>
  <si>
    <r>
      <rPr>
        <sz val="10.5"/>
        <rFont val="Arial"/>
        <charset val="134"/>
      </rPr>
      <t>LZW7005EVC1EBJ</t>
    </r>
  </si>
  <si>
    <r>
      <rPr>
        <sz val="10.5"/>
        <rFont val="楷体_GB2312"/>
        <charset val="134"/>
      </rPr>
      <t>重庆理想汽车有限公司</t>
    </r>
  </si>
  <si>
    <r>
      <rPr>
        <sz val="10.5"/>
        <rFont val="楷体_GB2312"/>
        <charset val="134"/>
      </rPr>
      <t>理想牌</t>
    </r>
  </si>
  <si>
    <r>
      <rPr>
        <sz val="10.5"/>
        <rFont val="Arial"/>
        <charset val="134"/>
      </rPr>
      <t>LXA6520SHEVX1</t>
    </r>
  </si>
  <si>
    <r>
      <rPr>
        <sz val="10.5"/>
        <rFont val="Arial"/>
        <charset val="134"/>
      </rPr>
      <t>SC7001FAEBEV</t>
    </r>
  </si>
  <si>
    <r>
      <rPr>
        <sz val="10.5"/>
        <rFont val="Arial"/>
        <charset val="134"/>
      </rPr>
      <t>CDL6101URFCEV4</t>
    </r>
  </si>
  <si>
    <r>
      <rPr>
        <sz val="10.5"/>
        <rFont val="楷体_GB2312"/>
        <charset val="134"/>
      </rPr>
      <t>燃料电池城市客车</t>
    </r>
  </si>
  <si>
    <r>
      <rPr>
        <sz val="11"/>
        <color rgb="FF000000"/>
        <rFont val="Arial"/>
        <charset val="134"/>
      </rPr>
      <t>700(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</si>
  <si>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11300/11700</t>
  </si>
  <si>
    <r>
      <rPr>
        <sz val="10.5"/>
        <rFont val="Arial"/>
        <charset val="134"/>
      </rPr>
      <t>SQJ7001YAC1BEV</t>
    </r>
  </si>
  <si>
    <r>
      <rPr>
        <sz val="10.5"/>
        <rFont val="Arial"/>
        <charset val="134"/>
      </rPr>
      <t>SQJ7002YAC1BEV</t>
    </r>
  </si>
  <si>
    <r>
      <rPr>
        <sz val="10.5"/>
        <rFont val="Arial"/>
        <charset val="134"/>
      </rPr>
      <t>SQJ7002YACBEV</t>
    </r>
  </si>
  <si>
    <r>
      <rPr>
        <sz val="10.5"/>
        <rFont val="Arial"/>
        <charset val="134"/>
      </rPr>
      <t>KLQ6121HYFCEV1
N4</t>
    </r>
  </si>
  <si>
    <t>3510/3670</t>
  </si>
  <si>
    <t>12400/13080</t>
  </si>
  <si>
    <r>
      <rPr>
        <sz val="10.5"/>
        <rFont val="Arial"/>
        <charset val="134"/>
      </rPr>
      <t>XMQ6115FGFCEV0
1</t>
    </r>
  </si>
  <si>
    <t>3520/3590</t>
  </si>
  <si>
    <t>12200/12900</t>
  </si>
  <si>
    <r>
      <rPr>
        <sz val="10.5"/>
        <rFont val="Arial"/>
        <charset val="134"/>
      </rPr>
      <t>LCK6106FCEVGF1</t>
    </r>
  </si>
  <si>
    <r>
      <rPr>
        <sz val="11"/>
        <color rgb="FF000000"/>
        <rFont val="Arial"/>
        <charset val="134"/>
      </rPr>
      <t>510(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</si>
  <si>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11400/11800</t>
  </si>
  <si>
    <r>
      <rPr>
        <sz val="10.5"/>
        <rFont val="Arial"/>
        <charset val="134"/>
      </rPr>
      <t>NJL4250ZEKFCEV7</t>
    </r>
  </si>
  <si>
    <r>
      <rPr>
        <sz val="10.5"/>
        <rFont val="Arial"/>
        <charset val="134"/>
      </rPr>
      <t>NJL5040XXYFCEV3</t>
    </r>
  </si>
  <si>
    <r>
      <rPr>
        <sz val="10.5"/>
        <rFont val="Arial"/>
        <charset val="134"/>
      </rPr>
      <t>NJL5040XXYFCEV4</t>
    </r>
  </si>
  <si>
    <r>
      <rPr>
        <sz val="10.5"/>
        <rFont val="Arial"/>
        <charset val="134"/>
      </rPr>
      <t>HXK7000BEVA13</t>
    </r>
  </si>
  <si>
    <r>
      <rPr>
        <sz val="10.5"/>
        <rFont val="楷体_GB2312"/>
        <charset val="134"/>
      </rPr>
      <t>江西江铃集团新能源汽车有
限公司</t>
    </r>
  </si>
  <si>
    <r>
      <rPr>
        <sz val="10.5"/>
        <rFont val="楷体_GB2312"/>
        <charset val="134"/>
      </rPr>
      <t>易至牌</t>
    </r>
  </si>
  <si>
    <r>
      <rPr>
        <sz val="10.5"/>
        <rFont val="Arial"/>
        <charset val="134"/>
      </rPr>
      <t>JX7004ESABEV</t>
    </r>
  </si>
  <si>
    <r>
      <rPr>
        <sz val="10.5"/>
        <rFont val="Arial"/>
        <charset val="134"/>
      </rPr>
      <t>ZKH4250P4FCEV2
M</t>
    </r>
  </si>
  <si>
    <t>3480/3565/3685/3995</t>
  </si>
  <si>
    <t>11270/11870/12370</t>
  </si>
  <si>
    <r>
      <rPr>
        <sz val="10.5"/>
        <rFont val="Arial"/>
        <charset val="134"/>
      </rPr>
      <t>ZKH5310GJBP6FCE
V2</t>
    </r>
  </si>
  <si>
    <r>
      <rPr>
        <sz val="10.5"/>
        <rFont val="楷体_GB2312"/>
        <charset val="134"/>
      </rPr>
      <t>青岛美锦新能源汽车制造有
限公司</t>
    </r>
  </si>
  <si>
    <r>
      <rPr>
        <sz val="10.5"/>
        <rFont val="Arial"/>
        <charset val="134"/>
      </rPr>
      <t>QMJ6860FCEVGB1</t>
    </r>
  </si>
  <si>
    <t>9275/9065</t>
  </si>
  <si>
    <r>
      <rPr>
        <sz val="10.5"/>
        <rFont val="Arial"/>
        <charset val="134"/>
      </rPr>
      <t>XGH5040XTYYBEV</t>
    </r>
  </si>
  <si>
    <t>0.500/0.430</t>
  </si>
  <si>
    <t>6515/6335/5915/5735</t>
  </si>
  <si>
    <t>3650/3500</t>
  </si>
  <si>
    <r>
      <rPr>
        <sz val="10.5"/>
        <rFont val="Arial"/>
        <charset val="134"/>
      </rPr>
      <t>XGH5100ZYSYBEV</t>
    </r>
  </si>
  <si>
    <t>7475/7355</t>
  </si>
  <si>
    <t>6350/6620</t>
  </si>
  <si>
    <r>
      <rPr>
        <sz val="10.5"/>
        <rFont val="Arial"/>
        <charset val="134"/>
      </rPr>
      <t>HZK5039XSHBEV</t>
    </r>
  </si>
  <si>
    <r>
      <rPr>
        <sz val="10.5"/>
        <rFont val="楷体_GB2312"/>
        <charset val="134"/>
      </rPr>
      <t>纯电动售货车</t>
    </r>
  </si>
  <si>
    <r>
      <rPr>
        <sz val="10.5"/>
        <rFont val="Arial"/>
        <charset val="134"/>
      </rPr>
      <t>QHV5048ZZZEQBE
V</t>
    </r>
  </si>
  <si>
    <r>
      <rPr>
        <sz val="10.5"/>
        <rFont val="Arial"/>
        <charset val="134"/>
      </rPr>
      <t>FLM5180GQXDLFC
EV</t>
    </r>
  </si>
  <si>
    <t>FLM5180TSLDLFCEV</t>
  </si>
  <si>
    <r>
      <rPr>
        <sz val="10.5"/>
        <rFont val="楷体_GB2312"/>
        <charset val="134"/>
      </rPr>
      <t>燃料电池扫路车</t>
    </r>
  </si>
  <si>
    <r>
      <rPr>
        <sz val="10.5"/>
        <rFont val="Arial"/>
        <charset val="134"/>
      </rPr>
      <t>FLM5180TXSDLFC
EV</t>
    </r>
  </si>
  <si>
    <r>
      <rPr>
        <sz val="10.5"/>
        <rFont val="楷体_GB2312"/>
        <charset val="134"/>
      </rPr>
      <t>武汉市汉福专用车有限公司</t>
    </r>
  </si>
  <si>
    <r>
      <rPr>
        <sz val="10.5"/>
        <rFont val="楷体_GB2312"/>
        <charset val="134"/>
      </rPr>
      <t>金银湖牌</t>
    </r>
  </si>
  <si>
    <r>
      <rPr>
        <sz val="10.5"/>
        <rFont val="Arial"/>
        <charset val="134"/>
      </rPr>
      <t>WFA5080ZYSBEV</t>
    </r>
  </si>
  <si>
    <t>0.420/0.440</t>
  </si>
  <si>
    <t>6965/6625/6805</t>
  </si>
  <si>
    <t>6350/6450</t>
  </si>
  <si>
    <r>
      <rPr>
        <sz val="10.5"/>
        <rFont val="Arial"/>
        <charset val="134"/>
      </rPr>
      <t>WFA5188GSSBEV</t>
    </r>
  </si>
  <si>
    <t>L202C01:141.5/L202D01:140.7</t>
  </si>
  <si>
    <t>8005/7975/8605/8575</t>
  </si>
  <si>
    <r>
      <rPr>
        <sz val="10.5"/>
        <rFont val="Arial"/>
        <charset val="134"/>
      </rPr>
      <t>HCQ5081ZYSEQBE
VCS</t>
    </r>
  </si>
  <si>
    <t>2510/2680</t>
  </si>
  <si>
    <r>
      <rPr>
        <sz val="10.5"/>
        <rFont val="Arial"/>
        <charset val="134"/>
      </rPr>
      <t>HCQ5180ZYSBYDB
EV</t>
    </r>
  </si>
  <si>
    <t>8700/8900/9100</t>
  </si>
  <si>
    <t>3250/3380</t>
  </si>
  <si>
    <r>
      <rPr>
        <sz val="10.5"/>
        <rFont val="Arial"/>
        <charset val="134"/>
      </rPr>
      <t>ZBH5122ZYSSHFC
EVM</t>
    </r>
  </si>
  <si>
    <t>2870/2840</t>
  </si>
  <si>
    <r>
      <rPr>
        <sz val="10.5"/>
        <rFont val="Arial"/>
        <charset val="134"/>
      </rPr>
      <t>XGH5100ZYSYSHE
V</t>
    </r>
  </si>
  <si>
    <r>
      <rPr>
        <sz val="10.5"/>
        <rFont val="楷体_GB2312"/>
        <charset val="134"/>
      </rPr>
      <t>插电式混合动力压缩式垃
圾车</t>
    </r>
  </si>
  <si>
    <t>0.320/0.350</t>
  </si>
  <si>
    <t>7610/7490</t>
  </si>
  <si>
    <t>7200/7470</t>
  </si>
  <si>
    <t>CA6110LRBEV21</t>
  </si>
  <si>
    <r>
      <rPr>
        <sz val="11"/>
        <color rgb="FF000000"/>
        <rFont val="楷体_GB2312"/>
        <charset val="134"/>
      </rPr>
      <t>纯电动客车</t>
    </r>
  </si>
  <si>
    <t>3400/3530</t>
  </si>
  <si>
    <t>11900/12300</t>
  </si>
  <si>
    <t>CA6110PRBEV21</t>
  </si>
  <si>
    <t>CA6110URBEV21</t>
  </si>
  <si>
    <r>
      <rPr>
        <sz val="11"/>
        <color rgb="FF000000"/>
        <rFont val="楷体_GB2312"/>
        <charset val="134"/>
      </rPr>
      <t>一汽</t>
    </r>
    <r>
      <rPr>
        <sz val="11"/>
        <color rgb="FF000000"/>
        <rFont val="Arial"/>
        <charset val="134"/>
      </rPr>
      <t>-</t>
    </r>
    <r>
      <rPr>
        <sz val="11"/>
        <color rgb="FF000000"/>
        <rFont val="楷体_GB2312"/>
        <charset val="134"/>
      </rPr>
      <t>大众汽车有限公司</t>
    </r>
  </si>
  <si>
    <r>
      <rPr>
        <sz val="11"/>
        <color rgb="FF000000"/>
        <rFont val="楷体_GB2312"/>
        <charset val="134"/>
      </rPr>
      <t>奥迪</t>
    </r>
    <r>
      <rPr>
        <sz val="11"/>
        <color rgb="FF000000"/>
        <rFont val="Arial"/>
        <charset val="134"/>
      </rPr>
      <t>(AUDI)</t>
    </r>
    <r>
      <rPr>
        <sz val="11"/>
        <color rgb="FF000000"/>
        <rFont val="楷体_GB2312"/>
        <charset val="134"/>
      </rPr>
      <t>牌</t>
    </r>
  </si>
  <si>
    <t>FV6469AABEV</t>
  </si>
  <si>
    <t>FV6469ABBEV</t>
  </si>
  <si>
    <t>DFA1030M1BEV3</t>
  </si>
  <si>
    <t>0.265/0.288</t>
  </si>
  <si>
    <t>1900/2030</t>
  </si>
  <si>
    <t>DFA1030M1BEV4</t>
  </si>
  <si>
    <t>0.263/0.287</t>
  </si>
  <si>
    <t>DFA5040XXYWBE
V</t>
  </si>
  <si>
    <t>2740/2890/3090/3140</t>
  </si>
  <si>
    <t>DFA6110CBEV</t>
  </si>
  <si>
    <t>DFA6800EBEV7</t>
  </si>
  <si>
    <t>2875/2910/3050</t>
  </si>
  <si>
    <t>6210/6400/6600</t>
  </si>
  <si>
    <t>DFH4180DSEV</t>
  </si>
  <si>
    <t>DFH4250DBEV3</t>
  </si>
  <si>
    <t>DFH4250DBEV4</t>
  </si>
  <si>
    <t>EQ6810CTBEV6</t>
  </si>
  <si>
    <t>2860/2990</t>
  </si>
  <si>
    <t>6600/6800</t>
  </si>
  <si>
    <r>
      <rPr>
        <sz val="11"/>
        <color rgb="FF000000"/>
        <rFont val="楷体_GB2312"/>
        <charset val="134"/>
      </rPr>
      <t>岚图牌</t>
    </r>
  </si>
  <si>
    <t>EQ6491AL5F2BEV</t>
  </si>
  <si>
    <t>1660/1645</t>
  </si>
  <si>
    <t>EQ6491AL5F2SHE
V</t>
  </si>
  <si>
    <r>
      <rPr>
        <sz val="11"/>
        <color rgb="FF000000"/>
        <rFont val="楷体_GB2312"/>
        <charset val="134"/>
      </rPr>
      <t>插电式混合动力多用途乘
用车</t>
    </r>
  </si>
  <si>
    <r>
      <rPr>
        <sz val="11"/>
        <color rgb="FF000000"/>
        <rFont val="楷体_GB2312"/>
        <charset val="134"/>
      </rPr>
      <t>风神牌</t>
    </r>
  </si>
  <si>
    <t>DFM7002G1F4BEV</t>
  </si>
  <si>
    <t>BJ5045XXYEVW</t>
  </si>
  <si>
    <r>
      <rPr>
        <sz val="11"/>
        <color rgb="FF000000"/>
        <rFont val="楷体_GB2312"/>
        <charset val="134"/>
      </rPr>
      <t>北京福田戴姆勒汽车有限公司</t>
    </r>
  </si>
  <si>
    <r>
      <rPr>
        <sz val="11"/>
        <color rgb="FF000000"/>
        <rFont val="楷体_GB2312"/>
        <charset val="134"/>
      </rPr>
      <t>欧曼牌</t>
    </r>
  </si>
  <si>
    <t>BJ3319EVGRF-05</t>
  </si>
  <si>
    <t>11260/11460</t>
  </si>
  <si>
    <r>
      <rPr>
        <sz val="11"/>
        <color rgb="FF000000"/>
        <rFont val="楷体_GB2312"/>
        <charset val="134"/>
      </rPr>
      <t>长城汽车股份有限公司</t>
    </r>
  </si>
  <si>
    <r>
      <rPr>
        <sz val="11"/>
        <color rgb="FF000000"/>
        <rFont val="楷体_GB2312"/>
        <charset val="134"/>
      </rPr>
      <t>欧拉牌</t>
    </r>
  </si>
  <si>
    <t>CC6470CA01BBEV</t>
  </si>
  <si>
    <t>510(CLTC)</t>
  </si>
  <si>
    <t>16.8(CLTC)</t>
  </si>
  <si>
    <t>CC6470CA02ABEV</t>
  </si>
  <si>
    <t>610(CLTC)</t>
  </si>
  <si>
    <r>
      <rPr>
        <sz val="11"/>
        <color rgb="FF000000"/>
        <rFont val="楷体_GB2312"/>
        <charset val="134"/>
      </rPr>
      <t>天津一汽丰田汽车有限公司</t>
    </r>
  </si>
  <si>
    <r>
      <rPr>
        <sz val="11"/>
        <color rgb="FF000000"/>
        <rFont val="楷体_GB2312"/>
        <charset val="134"/>
      </rPr>
      <t xml:space="preserve">丰田
</t>
    </r>
    <r>
      <rPr>
        <sz val="11"/>
        <color rgb="FF000000"/>
        <rFont val="Arial"/>
        <charset val="134"/>
      </rPr>
      <t>(TOYOTA)</t>
    </r>
    <r>
      <rPr>
        <sz val="11"/>
        <color rgb="FF000000"/>
        <rFont val="楷体_GB2312"/>
        <charset val="134"/>
      </rPr>
      <t>牌</t>
    </r>
  </si>
  <si>
    <t>TV6470BEV4WD</t>
  </si>
  <si>
    <t>13.1(CLTC)</t>
  </si>
  <si>
    <t>TV6470BEVFF</t>
  </si>
  <si>
    <t>615(CLTC)</t>
  </si>
  <si>
    <t>11.6(CLTC)</t>
  </si>
  <si>
    <t>TV6470BEVFFE</t>
  </si>
  <si>
    <t>CZ4251SU40BEV1</t>
  </si>
  <si>
    <r>
      <rPr>
        <sz val="11"/>
        <color rgb="FF000000"/>
        <rFont val="楷体_GB2312"/>
        <charset val="134"/>
      </rPr>
      <t>北奔重型汽车集团有限公司</t>
    </r>
  </si>
  <si>
    <r>
      <rPr>
        <sz val="11"/>
        <color rgb="FF000000"/>
        <rFont val="楷体_GB2312"/>
        <charset val="134"/>
      </rPr>
      <t>北奔牌</t>
    </r>
  </si>
  <si>
    <t>ND3310DBXJ7Z06BEV</t>
  </si>
  <si>
    <t>0.230/0.250</t>
  </si>
  <si>
    <t>9750/9820/10020</t>
  </si>
  <si>
    <t>21280/22160</t>
  </si>
  <si>
    <t>ND4250BBXJ7Z04
BEV</t>
  </si>
  <si>
    <r>
      <rPr>
        <sz val="11"/>
        <color rgb="FF000000"/>
        <rFont val="楷体_GB2312"/>
        <charset val="134"/>
      </rPr>
      <t>纯电动牵引汽车</t>
    </r>
  </si>
  <si>
    <t>10250/11130</t>
  </si>
  <si>
    <t>ND4250BBXJ7Z05
BEV</t>
  </si>
  <si>
    <t>11500/12380</t>
  </si>
  <si>
    <r>
      <rPr>
        <sz val="11"/>
        <color rgb="FF000000"/>
        <rFont val="楷体_GB2312"/>
        <charset val="134"/>
      </rPr>
      <t>丹东黄海汽车有限责任公司</t>
    </r>
  </si>
  <si>
    <r>
      <rPr>
        <sz val="11"/>
        <color rgb="FF000000"/>
        <rFont val="楷体_GB2312"/>
        <charset val="134"/>
      </rPr>
      <t>黄海牌</t>
    </r>
  </si>
  <si>
    <t>DD6119BEV1</t>
  </si>
  <si>
    <t>3440/3490/3610/3660</t>
  </si>
  <si>
    <t>11500/12100</t>
  </si>
  <si>
    <r>
      <rPr>
        <sz val="11"/>
        <color rgb="FF000000"/>
        <rFont val="楷体_GB2312"/>
        <charset val="134"/>
      </rPr>
      <t>湖北星晖新能源智能汽车有
限公司</t>
    </r>
  </si>
  <si>
    <r>
      <rPr>
        <sz val="11"/>
        <color rgb="FF000000"/>
        <rFont val="楷体_GB2312"/>
        <charset val="134"/>
      </rPr>
      <t>威马牌</t>
    </r>
  </si>
  <si>
    <t>EXH6460A09BEV</t>
  </si>
  <si>
    <t>620(cltc)</t>
  </si>
  <si>
    <t>14.4(cltc)</t>
  </si>
  <si>
    <r>
      <rPr>
        <sz val="11"/>
        <color rgb="FF000000"/>
        <rFont val="楷体_GB2312"/>
        <charset val="134"/>
      </rPr>
      <t>上海申沃客车有限公司</t>
    </r>
  </si>
  <si>
    <r>
      <rPr>
        <sz val="11"/>
        <color rgb="FF000000"/>
        <rFont val="楷体_GB2312"/>
        <charset val="134"/>
      </rPr>
      <t>申沃牌</t>
    </r>
  </si>
  <si>
    <t>SWB6109EV14G</t>
  </si>
  <si>
    <r>
      <rPr>
        <sz val="11"/>
        <color rgb="FF000000"/>
        <rFont val="楷体_GB2312"/>
        <charset val="134"/>
      </rPr>
      <t>磷酸铁锂锂离子蓄电池</t>
    </r>
  </si>
  <si>
    <t>SWB6808EV05G</t>
  </si>
  <si>
    <t>157.18/158.98</t>
  </si>
  <si>
    <t>SWB6868EV09G</t>
  </si>
  <si>
    <t>XGA3310BEVWE1
A</t>
  </si>
  <si>
    <t>XGA4250BEVWC1
A</t>
  </si>
  <si>
    <t>10200/10500/10800/11200</t>
  </si>
  <si>
    <t>XGA4256BEVWC</t>
  </si>
  <si>
    <t>3050/3100/3170/3230/3290/3350/3690/3750/3800</t>
  </si>
  <si>
    <t>10800/11360/11800</t>
  </si>
  <si>
    <t>XGA4257BEVWC</t>
  </si>
  <si>
    <t>JS6859GHBEV7</t>
  </si>
  <si>
    <t>3025/3165</t>
  </si>
  <si>
    <t>8100/8500/8900</t>
  </si>
  <si>
    <r>
      <rPr>
        <sz val="11"/>
        <color rgb="FF000000"/>
        <rFont val="楷体_GB2312"/>
        <charset val="134"/>
      </rPr>
      <t>浙江飞碟汽车制造有限公司</t>
    </r>
  </si>
  <si>
    <r>
      <rPr>
        <sz val="11"/>
        <color rgb="FF000000"/>
        <rFont val="楷体_GB2312"/>
        <charset val="134"/>
      </rPr>
      <t>飞碟牌</t>
    </r>
  </si>
  <si>
    <t>FD5041XXYW68BEV-1</t>
  </si>
  <si>
    <t>MR7003BEV03</t>
  </si>
  <si>
    <r>
      <rPr>
        <sz val="11"/>
        <color rgb="FF000000"/>
        <rFont val="楷体_GB2312"/>
        <charset val="134"/>
      </rPr>
      <t>极星牌</t>
    </r>
  </si>
  <si>
    <t>VCC7002F11VBEV</t>
  </si>
  <si>
    <t>VCC7002F12VBEV</t>
  </si>
  <si>
    <r>
      <rPr>
        <sz val="11"/>
        <color rgb="FF000000"/>
        <rFont val="楷体_GB2312"/>
        <charset val="134"/>
      </rPr>
      <t>大庆沃尔沃汽车制造有限公司</t>
    </r>
  </si>
  <si>
    <r>
      <rPr>
        <sz val="11"/>
        <color rgb="FF000000"/>
        <rFont val="楷体_GB2312"/>
        <charset val="134"/>
      </rPr>
      <t>沃尔沃牌</t>
    </r>
  </si>
  <si>
    <t>VCD7204G65PPHE
V</t>
  </si>
  <si>
    <r>
      <rPr>
        <sz val="11"/>
        <color rgb="FF000000"/>
        <rFont val="楷体_GB2312"/>
        <charset val="134"/>
      </rPr>
      <t>插电式混合动力轿车</t>
    </r>
  </si>
  <si>
    <t>VCD7204G65ZPHE
V</t>
  </si>
  <si>
    <t>VCC7003F02XBEV</t>
  </si>
  <si>
    <t>VCC7003F41XBEV</t>
  </si>
  <si>
    <t>VCC7003F42XBEV</t>
  </si>
  <si>
    <t>HFF6709G7EV21</t>
  </si>
  <si>
    <t>5900/6100/6400/6650</t>
  </si>
  <si>
    <r>
      <rPr>
        <sz val="11"/>
        <color rgb="FF000000"/>
        <rFont val="楷体_GB2312"/>
        <charset val="134"/>
      </rPr>
      <t>安徽江淮汽车集团股份有限
公司</t>
    </r>
  </si>
  <si>
    <r>
      <rPr>
        <sz val="11"/>
        <color rgb="FF000000"/>
        <rFont val="楷体_GB2312"/>
        <charset val="134"/>
      </rPr>
      <t>思皓牌</t>
    </r>
  </si>
  <si>
    <t>HFC7000WEV13</t>
  </si>
  <si>
    <t>HFC1040EV2-1</t>
  </si>
  <si>
    <r>
      <rPr>
        <sz val="11"/>
        <color rgb="FF000000"/>
        <rFont val="楷体_GB2312"/>
        <charset val="134"/>
      </rPr>
      <t>福建新龙马汽车股份有限公司</t>
    </r>
  </si>
  <si>
    <r>
      <rPr>
        <sz val="11"/>
        <color rgb="FF000000"/>
        <rFont val="楷体_GB2312"/>
        <charset val="134"/>
      </rPr>
      <t>启腾牌</t>
    </r>
  </si>
  <si>
    <t>FJ5030XXYBEVB1</t>
  </si>
  <si>
    <r>
      <rPr>
        <sz val="11"/>
        <color rgb="FF000000"/>
        <rFont val="Arial"/>
        <charset val="134"/>
      </rPr>
      <t>265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CLTC)</t>
    </r>
  </si>
  <si>
    <t>FZ7000BEV12</t>
  </si>
  <si>
    <r>
      <rPr>
        <sz val="11"/>
        <color rgb="FF000000"/>
        <rFont val="楷体_GB2312"/>
        <charset val="134"/>
      </rPr>
      <t>中国重汽集团福建海西汽车有限公司</t>
    </r>
  </si>
  <si>
    <r>
      <rPr>
        <sz val="11"/>
        <color rgb="FF000000"/>
        <rFont val="楷体_GB2312"/>
        <charset val="134"/>
      </rPr>
      <t>豪曼牌</t>
    </r>
  </si>
  <si>
    <t>ZZ5048XXYG17ZBEV4</t>
  </si>
  <si>
    <r>
      <rPr>
        <sz val="11"/>
        <color rgb="FF000000"/>
        <rFont val="楷体_GB2312"/>
        <charset val="134"/>
      </rPr>
      <t>中国重汽集团济南卡车股份
有限公司</t>
    </r>
  </si>
  <si>
    <t>ZZ4257Y344GZ1BE
V28</t>
  </si>
  <si>
    <t>CA1040P40L3BEVA
84</t>
  </si>
  <si>
    <t>CA1041P40L3BEVA
84</t>
  </si>
  <si>
    <t>CA5044CCYP40L2B
EVA84</t>
  </si>
  <si>
    <t>2470/2565/2780/2910/3010/3110</t>
  </si>
  <si>
    <t>YTQ5042XXYJEEV3
37</t>
  </si>
  <si>
    <t>ZK6816BEVG15</t>
  </si>
  <si>
    <t>3015/3200</t>
  </si>
  <si>
    <t>7450/7780/8100/8450</t>
  </si>
  <si>
    <r>
      <rPr>
        <sz val="11"/>
        <color rgb="FF000000"/>
        <rFont val="楷体_GB2312"/>
        <charset val="134"/>
      </rPr>
      <t>湖北三环汽车有限公司</t>
    </r>
  </si>
  <si>
    <r>
      <rPr>
        <sz val="11"/>
        <color rgb="FF000000"/>
        <rFont val="楷体_GB2312"/>
        <charset val="134"/>
      </rPr>
      <t>十通牌</t>
    </r>
  </si>
  <si>
    <t>STQ4251L10Y4SSB
EV</t>
  </si>
  <si>
    <t>3130/3310/3400/3780</t>
  </si>
  <si>
    <t>SYM33105S2SEV</t>
  </si>
  <si>
    <t>0.199/0.209/0.220/0.233/0.246</t>
  </si>
  <si>
    <t>10675/10875/11075/11155/11385/11515/11685/11885</t>
  </si>
  <si>
    <t>3550/3450/3200</t>
  </si>
  <si>
    <t>20600/21100/21600/22100/22600</t>
  </si>
  <si>
    <t>SYM3312ZZX4BEV</t>
  </si>
  <si>
    <t>0.197/0.206/0.220/0.237</t>
  </si>
  <si>
    <t>9900/10100/10300/10600/10900/11100/11300</t>
  </si>
  <si>
    <t>SYM41800S1BEV</t>
  </si>
  <si>
    <t>SYM5310GJB5BEV
3</t>
  </si>
  <si>
    <r>
      <rPr>
        <sz val="11"/>
        <color rgb="FF000000"/>
        <rFont val="楷体_GB2312"/>
        <charset val="134"/>
      </rPr>
      <t>换电式纯电动混凝土搅拌
运输车</t>
    </r>
  </si>
  <si>
    <r>
      <rPr>
        <sz val="11"/>
        <color rgb="FF000000"/>
        <rFont val="楷体_GB2312"/>
        <charset val="134"/>
      </rPr>
      <t>华菱之星牌</t>
    </r>
  </si>
  <si>
    <t>HN4252B36C6BEV</t>
  </si>
  <si>
    <t>HN5310GJBN36C5
BEVY</t>
  </si>
  <si>
    <t>HN5311GJBN36C5
BEVY</t>
  </si>
  <si>
    <r>
      <rPr>
        <sz val="11"/>
        <color rgb="FF000000"/>
        <rFont val="楷体_GB2312"/>
        <charset val="134"/>
      </rPr>
      <t>广汽乘用车有限公司</t>
    </r>
  </si>
  <si>
    <r>
      <rPr>
        <sz val="11"/>
        <color rgb="FF000000"/>
        <rFont val="楷体_GB2312"/>
        <charset val="134"/>
      </rPr>
      <t>埃安</t>
    </r>
    <r>
      <rPr>
        <sz val="11"/>
        <color rgb="FF000000"/>
        <rFont val="Arial"/>
        <charset val="134"/>
      </rPr>
      <t xml:space="preserve">(AION)
</t>
    </r>
    <r>
      <rPr>
        <sz val="11"/>
        <color rgb="FF000000"/>
        <rFont val="楷体_GB2312"/>
        <charset val="134"/>
      </rPr>
      <t>牌</t>
    </r>
  </si>
  <si>
    <t>GAM7000BEVD0U</t>
  </si>
  <si>
    <t>1655/1670</t>
  </si>
  <si>
    <t>GAM7001BEVA0M</t>
  </si>
  <si>
    <t>1640/1660</t>
  </si>
  <si>
    <r>
      <rPr>
        <sz val="11"/>
        <color rgb="FF000000"/>
        <rFont val="楷体_GB2312"/>
        <charset val="134"/>
      </rPr>
      <t>上汽通用五菱汽车股份有限
公司</t>
    </r>
  </si>
  <si>
    <t>LZW1029EVA6EAU</t>
  </si>
  <si>
    <t>296(CLTC)</t>
  </si>
  <si>
    <t>LZW1029EVHEAU</t>
  </si>
  <si>
    <t>LZW1029SEVA6EA
U</t>
  </si>
  <si>
    <t>290(CLTC)</t>
  </si>
  <si>
    <t>LZW1029SEVHEAU</t>
  </si>
  <si>
    <r>
      <rPr>
        <sz val="11"/>
        <color rgb="FF000000"/>
        <rFont val="楷体_GB2312"/>
        <charset val="134"/>
      </rPr>
      <t>上汽依维柯红岩商用车有限
公司</t>
    </r>
  </si>
  <si>
    <t>CQ4250BEVES24S</t>
  </si>
  <si>
    <t>0.179/0.194</t>
  </si>
  <si>
    <t>10800/11870</t>
  </si>
  <si>
    <t>SC5031XXYPQ6B1
BEV</t>
  </si>
  <si>
    <t>CLTC:267</t>
  </si>
  <si>
    <t>CGC3310BEV1Z2</t>
  </si>
  <si>
    <t>9590/9790</t>
  </si>
  <si>
    <t>CGC5040XXYBBEV
633</t>
  </si>
  <si>
    <t>2160/2180/2200</t>
  </si>
  <si>
    <t>CGC5041XXYBSEV
633</t>
  </si>
  <si>
    <r>
      <rPr>
        <sz val="11"/>
        <color rgb="FF000000"/>
        <rFont val="楷体_GB2312"/>
        <charset val="134"/>
      </rPr>
      <t>换电式纯电动厢式运输车</t>
    </r>
  </si>
  <si>
    <r>
      <rPr>
        <sz val="11"/>
        <color rgb="FF000000"/>
        <rFont val="楷体_GB2312"/>
        <charset val="134"/>
      </rPr>
      <t>比亚迪汽车有限公司</t>
    </r>
  </si>
  <si>
    <t>BYD6482ST6HEV1</t>
  </si>
  <si>
    <t>BYD6482ST6HEV2</t>
  </si>
  <si>
    <t>BYD6482ST6HEV3</t>
  </si>
  <si>
    <t>BYD7006BEVA</t>
  </si>
  <si>
    <t>12.6(CLTC)</t>
  </si>
  <si>
    <t>BYD7006BEVA1</t>
  </si>
  <si>
    <t>14.6(CLTC)</t>
  </si>
  <si>
    <t>BYD7006BEVA2</t>
  </si>
  <si>
    <t>13.0(CLTC)</t>
  </si>
  <si>
    <t>SX1041BEV331N</t>
  </si>
  <si>
    <r>
      <rPr>
        <sz val="11"/>
        <color rgb="FF000000"/>
        <rFont val="楷体_GB2312"/>
        <charset val="134"/>
      </rPr>
      <t>磷酸铁锂锂电池</t>
    </r>
  </si>
  <si>
    <t>2000/2050/2100/2150/2200</t>
  </si>
  <si>
    <t>2350/2400/2450/2500/2550</t>
  </si>
  <si>
    <t>SX3317XF406BEV</t>
  </si>
  <si>
    <t>0.250/0.283</t>
  </si>
  <si>
    <t>10750/10550/10350</t>
  </si>
  <si>
    <t>22400/23400</t>
  </si>
  <si>
    <r>
      <rPr>
        <sz val="11"/>
        <color rgb="FF000000"/>
        <rFont val="楷体_GB2312"/>
        <charset val="134"/>
      </rPr>
      <t>金龙联合汽车工业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苏州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有限公司</t>
    </r>
  </si>
  <si>
    <r>
      <rPr>
        <sz val="11"/>
        <color rgb="FF000000"/>
        <rFont val="楷体_GB2312"/>
        <charset val="134"/>
      </rPr>
      <t>海格牌</t>
    </r>
  </si>
  <si>
    <t>KLQ6675GAEVN3W</t>
  </si>
  <si>
    <t>6100/6400</t>
  </si>
  <si>
    <t>SQR5030XXYBEVH
36</t>
  </si>
  <si>
    <r>
      <rPr>
        <sz val="11"/>
        <color rgb="FF000000"/>
        <rFont val="楷体_GB2312"/>
        <charset val="134"/>
      </rPr>
      <t>厦门金龙联合汽车工业有限
公司</t>
    </r>
  </si>
  <si>
    <t>XMQ5180GXSBEV
LD</t>
  </si>
  <si>
    <r>
      <rPr>
        <sz val="11"/>
        <color rgb="FF000000"/>
        <rFont val="楷体_GB2312"/>
        <charset val="134"/>
      </rPr>
      <t>纯电动清洗洒水车</t>
    </r>
  </si>
  <si>
    <t>7900/8435/9000</t>
  </si>
  <si>
    <t>XMQ6850WGBEVL</t>
  </si>
  <si>
    <t>8800/9100/9400</t>
  </si>
  <si>
    <r>
      <rPr>
        <sz val="11"/>
        <color rgb="FF000000"/>
        <rFont val="楷体_GB2312"/>
        <charset val="134"/>
      </rPr>
      <t>厦门金龙旅行车有限公司</t>
    </r>
  </si>
  <si>
    <r>
      <rPr>
        <sz val="11"/>
        <color rgb="FF000000"/>
        <rFont val="楷体_GB2312"/>
        <charset val="134"/>
      </rPr>
      <t>金旅牌</t>
    </r>
  </si>
  <si>
    <t>XML5036XXYEV20
H</t>
  </si>
  <si>
    <r>
      <rPr>
        <sz val="11"/>
        <color rgb="FF000000"/>
        <rFont val="Arial"/>
        <charset val="134"/>
      </rPr>
      <t>185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CLTC</t>
    </r>
    <r>
      <rPr>
        <sz val="11"/>
        <color rgb="FF000000"/>
        <rFont val="楷体_GB2312"/>
        <charset val="134"/>
      </rPr>
      <t>）</t>
    </r>
  </si>
  <si>
    <t>XML5036XXYEVL0
A</t>
  </si>
  <si>
    <r>
      <rPr>
        <sz val="11"/>
        <color rgb="FF000000"/>
        <rFont val="Arial"/>
        <charset val="134"/>
      </rPr>
      <t>221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CLTC</t>
    </r>
    <r>
      <rPr>
        <sz val="11"/>
        <color rgb="FF000000"/>
        <rFont val="楷体_GB2312"/>
        <charset val="134"/>
      </rPr>
      <t>）</t>
    </r>
  </si>
  <si>
    <t>XML6105JEVJ0CL</t>
  </si>
  <si>
    <t>3300/3400</t>
  </si>
  <si>
    <t>11500/11100/10700</t>
  </si>
  <si>
    <t>MJC5020CCYBEV1</t>
  </si>
  <si>
    <t>4380/4580</t>
  </si>
  <si>
    <t>MJC5020XXYBEV1</t>
  </si>
  <si>
    <r>
      <rPr>
        <sz val="11"/>
        <color rgb="FF000000"/>
        <rFont val="楷体_GB2312"/>
        <charset val="134"/>
      </rPr>
      <t>吉利四川商用车有限公司</t>
    </r>
  </si>
  <si>
    <t>DNC5042XLCSHEV
GM3</t>
  </si>
  <si>
    <r>
      <rPr>
        <sz val="11"/>
        <color rgb="FF000000"/>
        <rFont val="楷体_GB2312"/>
        <charset val="134"/>
      </rPr>
      <t>插电式混合动力冷藏车</t>
    </r>
  </si>
  <si>
    <t>2980/3080/3180/3280</t>
  </si>
  <si>
    <t>DNC5049XXYSHEV
GM6</t>
  </si>
  <si>
    <r>
      <rPr>
        <sz val="11"/>
        <color rgb="FF000000"/>
        <rFont val="楷体_GB2312"/>
        <charset val="134"/>
      </rPr>
      <t>插电式混合动力厢式运输
车</t>
    </r>
  </si>
  <si>
    <t>2100/2150/2200/2250</t>
  </si>
  <si>
    <t>DNC6820BEVG11</t>
  </si>
  <si>
    <t>2480/2510</t>
  </si>
  <si>
    <t>8050/8450/8850</t>
  </si>
  <si>
    <t>DNC6820BEVG21</t>
  </si>
  <si>
    <t>7850/8250/8650</t>
  </si>
  <si>
    <t>NHQ7000BEVEH</t>
  </si>
  <si>
    <r>
      <rPr>
        <sz val="11"/>
        <color rgb="FF000000"/>
        <rFont val="楷体_GB2312"/>
        <charset val="134"/>
      </rPr>
      <t>镍钴锰三元锂离子动力蓄电池</t>
    </r>
  </si>
  <si>
    <t>NJL4250KEKBEV2</t>
  </si>
  <si>
    <t>3090/3750</t>
  </si>
  <si>
    <t>11670/12570</t>
  </si>
  <si>
    <t>NJL4250KEKBEV3</t>
  </si>
  <si>
    <t>NJL5036XXYEV1</t>
  </si>
  <si>
    <t>CL1030SBEV</t>
  </si>
  <si>
    <r>
      <rPr>
        <sz val="11"/>
        <color rgb="FF000000"/>
        <rFont val="楷体_GB2312"/>
        <charset val="134"/>
      </rPr>
      <t>能量型</t>
    </r>
  </si>
  <si>
    <r>
      <rPr>
        <sz val="11"/>
        <color rgb="FF000000"/>
        <rFont val="楷体_GB2312"/>
        <charset val="134"/>
      </rPr>
      <t>神河汽车有限公司</t>
    </r>
  </si>
  <si>
    <r>
      <rPr>
        <sz val="11"/>
        <color rgb="FF000000"/>
        <rFont val="楷体_GB2312"/>
        <charset val="134"/>
      </rPr>
      <t>神河联达牌</t>
    </r>
  </si>
  <si>
    <t>ESH4250HDBEV</t>
  </si>
  <si>
    <t>3600/3730/3760/3800/3850</t>
  </si>
  <si>
    <t>ZKH3250P4BEV2</t>
  </si>
  <si>
    <t>8620/8820</t>
  </si>
  <si>
    <t>3560/3640/3700/3750/3900</t>
  </si>
  <si>
    <t>ZKH3310P6BEV9</t>
  </si>
  <si>
    <t>0.194/0.206/0.220/0.245</t>
  </si>
  <si>
    <t>10650/10850/11050/11250/11450/11650/11850</t>
  </si>
  <si>
    <t>3830/3680</t>
  </si>
  <si>
    <t>20920/21500/22100/23000</t>
  </si>
  <si>
    <t>ZKH4250P4BEV1X</t>
  </si>
  <si>
    <t>7435/7405</t>
  </si>
  <si>
    <t>3440/3550/3685/3995</t>
  </si>
  <si>
    <t>ZKH4250P4BEV2X</t>
  </si>
  <si>
    <t>0.157/0.160/0.167/0.163</t>
  </si>
  <si>
    <t>3130/3550/3685/3995</t>
  </si>
  <si>
    <t>10000/10300/10900/10600</t>
  </si>
  <si>
    <t>ZKH5310GJBP6BE
V12B</t>
  </si>
  <si>
    <t>3950/3995</t>
  </si>
  <si>
    <t>THZ7000BEVS11F</t>
  </si>
  <si>
    <r>
      <rPr>
        <sz val="11"/>
        <color rgb="FF000000"/>
        <rFont val="楷体_GB2312"/>
        <charset val="134"/>
      </rPr>
      <t>镍钴锰酸锂蓄电池</t>
    </r>
  </si>
  <si>
    <r>
      <rPr>
        <sz val="11"/>
        <color rgb="FF000000"/>
        <rFont val="楷体_GB2312"/>
        <charset val="134"/>
      </rPr>
      <t>奇瑞万达贵州客车股份有限
公司</t>
    </r>
  </si>
  <si>
    <t>WD6666BEVG07</t>
  </si>
  <si>
    <t>3020/2890</t>
  </si>
  <si>
    <t>5400/5500/5700/6000</t>
  </si>
  <si>
    <r>
      <rPr>
        <sz val="11"/>
        <color rgb="FF000000"/>
        <rFont val="楷体_GB2312"/>
        <charset val="134"/>
      </rPr>
      <t>江西吉利新能源商用车有限
公司</t>
    </r>
  </si>
  <si>
    <t>JGL5047XXYBEVG
M8</t>
  </si>
  <si>
    <t>JGL5047XYZBEVM1</t>
  </si>
  <si>
    <t>JGL5049XXYBEVG
HDM5</t>
  </si>
  <si>
    <r>
      <rPr>
        <sz val="11"/>
        <color rgb="FF000000"/>
        <rFont val="楷体_GB2312"/>
        <charset val="134"/>
      </rPr>
      <t>北京福田欧辉新能源汽车有
限公司</t>
    </r>
  </si>
  <si>
    <t>BJ6129EVCA-N</t>
  </si>
  <si>
    <t>3050/3220/3250/3290</t>
  </si>
  <si>
    <t>11900/12200/12500</t>
  </si>
  <si>
    <r>
      <rPr>
        <sz val="11"/>
        <color rgb="FF000000"/>
        <rFont val="楷体_GB2312"/>
        <charset val="134"/>
      </rPr>
      <t>石家庄煤矿机械有限责任公司</t>
    </r>
  </si>
  <si>
    <r>
      <rPr>
        <sz val="11"/>
        <color rgb="FF000000"/>
        <rFont val="楷体_GB2312"/>
        <charset val="134"/>
      </rPr>
      <t>石煤牌</t>
    </r>
  </si>
  <si>
    <t>SMJ5040TYHBEV</t>
  </si>
  <si>
    <r>
      <rPr>
        <sz val="11"/>
        <color rgb="FF000000"/>
        <rFont val="楷体_GB2312"/>
        <charset val="134"/>
      </rPr>
      <t>南京市公共交通车辆厂</t>
    </r>
  </si>
  <si>
    <r>
      <rPr>
        <sz val="11"/>
        <color rgb="FF000000"/>
        <rFont val="楷体_GB2312"/>
        <charset val="134"/>
      </rPr>
      <t>建康牌</t>
    </r>
  </si>
  <si>
    <t>NJC6127GBEV</t>
  </si>
  <si>
    <t>3050/3230</t>
  </si>
  <si>
    <t>CGJ5250GQXDFBE
V</t>
  </si>
  <si>
    <t>9350/10350</t>
  </si>
  <si>
    <r>
      <rPr>
        <sz val="11"/>
        <color rgb="FF000000"/>
        <rFont val="楷体_GB2312"/>
        <charset val="134"/>
      </rPr>
      <t>扬州金威环保科技有限公司</t>
    </r>
  </si>
  <si>
    <r>
      <rPr>
        <sz val="11"/>
        <color rgb="FF000000"/>
        <rFont val="楷体_GB2312"/>
        <charset val="134"/>
      </rPr>
      <t>金驫牌</t>
    </r>
  </si>
  <si>
    <t>YJW5311ZXXBEV</t>
  </si>
  <si>
    <t>XGH5080TCADBEV</t>
  </si>
  <si>
    <t>XGH5180TXSLBEV</t>
  </si>
  <si>
    <r>
      <rPr>
        <sz val="11"/>
        <color rgb="FF000000"/>
        <rFont val="楷体_GB2312"/>
        <charset val="134"/>
      </rPr>
      <t>江苏中科尚昇环境科技有限
公司</t>
    </r>
  </si>
  <si>
    <t>ZKS5120GXWBEV</t>
  </si>
  <si>
    <r>
      <rPr>
        <sz val="11"/>
        <color rgb="FF000000"/>
        <rFont val="楷体_GB2312"/>
        <charset val="134"/>
      </rPr>
      <t>纯电动吸污车</t>
    </r>
  </si>
  <si>
    <r>
      <rPr>
        <sz val="11"/>
        <color rgb="FF000000"/>
        <rFont val="楷体_GB2312"/>
        <charset val="134"/>
      </rPr>
      <t>湖州远程汽车有限公司</t>
    </r>
  </si>
  <si>
    <r>
      <rPr>
        <sz val="11"/>
        <color rgb="FF000000"/>
        <rFont val="楷体_GB2312"/>
        <charset val="134"/>
      </rPr>
      <t>恩纳德牌</t>
    </r>
  </si>
  <si>
    <t>HZK5030XYZBEV</t>
  </si>
  <si>
    <r>
      <rPr>
        <sz val="11"/>
        <color rgb="FF000000"/>
        <rFont val="楷体_GB2312"/>
        <charset val="134"/>
      </rPr>
      <t>浙江宝成机械科技有限公司</t>
    </r>
  </si>
  <si>
    <r>
      <rPr>
        <sz val="11"/>
        <color rgb="FF000000"/>
        <rFont val="楷体_GB2312"/>
        <charset val="134"/>
      </rPr>
      <t>宝裕牌</t>
    </r>
  </si>
  <si>
    <t>ZBJ5031ZXXBEV</t>
  </si>
  <si>
    <r>
      <rPr>
        <sz val="11"/>
        <color rgb="FF000000"/>
        <rFont val="楷体_GB2312"/>
        <charset val="134"/>
      </rPr>
      <t>江西江铃汽车集团改装车股
份有限公司</t>
    </r>
  </si>
  <si>
    <r>
      <rPr>
        <sz val="11"/>
        <color rgb="FF000000"/>
        <rFont val="楷体_GB2312"/>
        <charset val="134"/>
      </rPr>
      <t>江铃全顺牌</t>
    </r>
  </si>
  <si>
    <t>JX5048XJEMKA26B
EV</t>
  </si>
  <si>
    <r>
      <rPr>
        <sz val="11"/>
        <color rgb="FF000000"/>
        <rFont val="楷体_GB2312"/>
        <charset val="134"/>
      </rPr>
      <t>纯电动监测车</t>
    </r>
  </si>
  <si>
    <t>2960/3100</t>
  </si>
  <si>
    <t>3730/3925</t>
  </si>
  <si>
    <t>JYJ5187TDY1EV</t>
  </si>
  <si>
    <t>10085/9480</t>
  </si>
  <si>
    <r>
      <rPr>
        <sz val="11"/>
        <color rgb="FF000000"/>
        <rFont val="楷体_GB2312"/>
        <charset val="134"/>
      </rPr>
      <t>中通新能源汽车有限公司</t>
    </r>
  </si>
  <si>
    <r>
      <rPr>
        <sz val="11"/>
        <color rgb="FF000000"/>
        <rFont val="楷体_GB2312"/>
        <charset val="134"/>
      </rPr>
      <t>东岳牌</t>
    </r>
  </si>
  <si>
    <t>ZTQ5180GQXZ6Y4
5BEV</t>
  </si>
  <si>
    <t>10115/9665/9635/9615/8805</t>
  </si>
  <si>
    <t>3035/3030/3000/2970</t>
  </si>
  <si>
    <t>ZTQ5180GQXZ7Y4
5BEV</t>
  </si>
  <si>
    <t>10045/9645/9615/9585/9345/9375/8785</t>
  </si>
  <si>
    <t>3030/3000/2970</t>
  </si>
  <si>
    <t>ZTQ5180TDYE2M5
3BEV</t>
  </si>
  <si>
    <t>11250/11200/10705/10655/10550/10520/10500/10470/10005/9975/9955/9925/9960/9910/9415/9365</t>
  </si>
  <si>
    <t>3460/3417/3385</t>
  </si>
  <si>
    <t>ZTQ5180TDYZ6Y5
3BEV</t>
  </si>
  <si>
    <t>11282/11232/10735/10685/10592/10562/10542/10512/10045/10015/9995/9965/10002/9952/9455/9405</t>
  </si>
  <si>
    <t>3460/3427/3385</t>
  </si>
  <si>
    <t>12700/12520</t>
  </si>
  <si>
    <t>ZTQ5180ZYSZ6Y45
BEV</t>
  </si>
  <si>
    <t>0.220/0.210</t>
  </si>
  <si>
    <t>9020/8660</t>
  </si>
  <si>
    <t>3190/3160</t>
  </si>
  <si>
    <t>12100/11800</t>
  </si>
  <si>
    <t>ZTQ5181GQXZ6Y4
5BEV</t>
  </si>
  <si>
    <t>ZTQ5181TXSZ6Y53
BEV</t>
  </si>
  <si>
    <r>
      <rPr>
        <sz val="11"/>
        <color rgb="FF000000"/>
        <rFont val="楷体_GB2312"/>
        <charset val="134"/>
      </rPr>
      <t>烟台杰瑞石油装备技术有限
公司</t>
    </r>
  </si>
  <si>
    <r>
      <rPr>
        <sz val="11"/>
        <color rgb="FF000000"/>
        <rFont val="楷体_GB2312"/>
        <charset val="134"/>
      </rPr>
      <t>杰瑞牌</t>
    </r>
  </si>
  <si>
    <t>JR5100ZYSSHBEV</t>
  </si>
  <si>
    <t>YTZ5180ZXLD0BEV</t>
  </si>
  <si>
    <r>
      <rPr>
        <sz val="11"/>
        <color rgb="FF000000"/>
        <rFont val="楷体_GB2312"/>
        <charset val="134"/>
      </rPr>
      <t>纯电动厢式垃圾车</t>
    </r>
  </si>
  <si>
    <r>
      <rPr>
        <sz val="11"/>
        <color rgb="FF000000"/>
        <rFont val="楷体_GB2312"/>
        <charset val="134"/>
      </rPr>
      <t>郑州博歌车辆有限公司</t>
    </r>
  </si>
  <si>
    <r>
      <rPr>
        <sz val="11"/>
        <color rgb="FF000000"/>
        <rFont val="楷体_GB2312"/>
        <charset val="134"/>
      </rPr>
      <t>仁拓博歌牌</t>
    </r>
  </si>
  <si>
    <t>ZBG5310GJB7BEV</t>
  </si>
  <si>
    <r>
      <rPr>
        <sz val="11"/>
        <color rgb="FF000000"/>
        <rFont val="楷体_GB2312"/>
        <charset val="134"/>
      </rPr>
      <t>信阳雄狮重工科技发展有限
公司</t>
    </r>
  </si>
  <si>
    <r>
      <rPr>
        <sz val="11"/>
        <color rgb="FF000000"/>
        <rFont val="楷体_GB2312"/>
        <charset val="134"/>
      </rPr>
      <t>工九牌</t>
    </r>
  </si>
  <si>
    <t>XSZ5180GQXDFBE
V</t>
  </si>
  <si>
    <t>8705/8335</t>
  </si>
  <si>
    <t>XSZ5180TXSDFBEV</t>
  </si>
  <si>
    <t>8890/8920</t>
  </si>
  <si>
    <r>
      <rPr>
        <sz val="11"/>
        <color rgb="FF000000"/>
        <rFont val="楷体_GB2312"/>
        <charset val="134"/>
      </rPr>
      <t>武汉客车制造股份有限公司</t>
    </r>
  </si>
  <si>
    <r>
      <rPr>
        <sz val="11"/>
        <color rgb="FF000000"/>
        <rFont val="楷体_GB2312"/>
        <charset val="134"/>
      </rPr>
      <t>武客华中牌</t>
    </r>
  </si>
  <si>
    <t>WH6103GBEV</t>
  </si>
  <si>
    <t>11400/10900</t>
  </si>
  <si>
    <r>
      <rPr>
        <sz val="11"/>
        <color rgb="FF000000"/>
        <rFont val="楷体_GB2312"/>
        <charset val="134"/>
      </rPr>
      <t>湖北五环专用汽车有限公司</t>
    </r>
  </si>
  <si>
    <r>
      <rPr>
        <sz val="11"/>
        <color rgb="FF000000"/>
        <rFont val="楷体_GB2312"/>
        <charset val="134"/>
      </rPr>
      <t>华通牌</t>
    </r>
  </si>
  <si>
    <t>HCQ5040ZXXEQBE
VCS</t>
  </si>
  <si>
    <t>1650/1730</t>
  </si>
  <si>
    <t>HCQ5180GQXBYD
BEV</t>
  </si>
  <si>
    <t>HCQ5180TXSBYDB
EV</t>
  </si>
  <si>
    <r>
      <rPr>
        <sz val="11"/>
        <color rgb="FF000000"/>
        <rFont val="楷体_GB2312"/>
        <charset val="134"/>
      </rPr>
      <t>徐工湖北环保科技股份有限
公司</t>
    </r>
  </si>
  <si>
    <t>DXA5180GXWLBE
V</t>
  </si>
  <si>
    <r>
      <rPr>
        <sz val="11"/>
        <color rgb="FF000000"/>
        <rFont val="楷体_GB2312"/>
        <charset val="134"/>
      </rPr>
      <t>长沙中联重科环境产业有限
公司</t>
    </r>
  </si>
  <si>
    <t>ZBH5040TYHBJBE
V1</t>
  </si>
  <si>
    <t>ZBH5040XTYSHBE
V</t>
  </si>
  <si>
    <t>ZBH5120TXSSHAB
EV</t>
  </si>
  <si>
    <t>ZBH5180TXSBJBEV
1</t>
  </si>
  <si>
    <t>L228C01:160.26/L228H01:157.57</t>
  </si>
  <si>
    <t>ZBH5180TXSDFBE
V1</t>
  </si>
  <si>
    <t>ZBH5181ZYSBYBE
V</t>
  </si>
  <si>
    <t>K51=160.33</t>
  </si>
  <si>
    <t>3322/3272</t>
  </si>
  <si>
    <t>ZBH5189ZYSDFBE
V</t>
  </si>
  <si>
    <r>
      <rPr>
        <sz val="11"/>
        <color rgb="FF000000"/>
        <rFont val="楷体_GB2312"/>
        <charset val="134"/>
      </rPr>
      <t>广东精益专用汽车有限公司</t>
    </r>
  </si>
  <si>
    <r>
      <rPr>
        <sz val="11"/>
        <color rgb="FF000000"/>
        <rFont val="楷体_GB2312"/>
        <charset val="134"/>
      </rPr>
      <t>精益旺牌</t>
    </r>
  </si>
  <si>
    <t>GJY5044XLCBEV</t>
  </si>
  <si>
    <r>
      <rPr>
        <sz val="11"/>
        <color rgb="FF000000"/>
        <rFont val="楷体_GB2312"/>
        <charset val="134"/>
      </rPr>
      <t>纯电动冷藏车</t>
    </r>
  </si>
  <si>
    <t>2100/2140/2180/2220/2240</t>
  </si>
  <si>
    <t>2975/3055/3085/3125/3225/3325</t>
  </si>
  <si>
    <r>
      <rPr>
        <sz val="11"/>
        <color rgb="FF000000"/>
        <rFont val="楷体_GB2312"/>
        <charset val="134"/>
      </rPr>
      <t>一汽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四川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专用汽车有限公司</t>
    </r>
  </si>
  <si>
    <r>
      <rPr>
        <sz val="11"/>
        <color rgb="FF000000"/>
        <rFont val="楷体_GB2312"/>
        <charset val="134"/>
      </rPr>
      <t>远达牌</t>
    </r>
  </si>
  <si>
    <t>SCZ5311GJBBEV</t>
  </si>
  <si>
    <t>400(CLTC)</t>
  </si>
  <si>
    <t>12.3(CLTC)</t>
  </si>
  <si>
    <t>VCC6474G65UPHE
V</t>
  </si>
  <si>
    <t>1902/1915</t>
  </si>
  <si>
    <t>HFF6600E6EV21</t>
  </si>
  <si>
    <t>3800/3950/4150/4300</t>
  </si>
  <si>
    <t>ZZ5048CCYG17ZBEV4</t>
  </si>
  <si>
    <t>LZ4250H7DZFCEV
1</t>
  </si>
  <si>
    <r>
      <rPr>
        <sz val="11"/>
        <color rgb="FF000000"/>
        <rFont val="楷体_GB2312"/>
        <charset val="134"/>
      </rPr>
      <t>燃料电池半挂牵引车</t>
    </r>
  </si>
  <si>
    <t>11300/10600</t>
  </si>
  <si>
    <t>LZW5010XXYEVJE
AK</t>
  </si>
  <si>
    <r>
      <rPr>
        <sz val="11"/>
        <color rgb="FF000000"/>
        <rFont val="Arial"/>
        <charset val="134"/>
      </rPr>
      <t>115(CLTC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</si>
  <si>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t>605/620</t>
  </si>
  <si>
    <t>LZW7004EVA5KBJ</t>
  </si>
  <si>
    <r>
      <rPr>
        <sz val="11"/>
        <color rgb="FF000000"/>
        <rFont val="Arial"/>
        <charset val="134"/>
      </rPr>
      <t>200(CLTC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</si>
  <si>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r>
      <rPr>
        <sz val="11"/>
        <color rgb="FF000000"/>
        <rFont val="Arial"/>
        <charset val="134"/>
      </rPr>
      <t>9.0(CLTC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</si>
  <si>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t>2997/3061/3089/3064</t>
  </si>
  <si>
    <t>1493/1520/1521</t>
  </si>
  <si>
    <t>1611/1665/1656</t>
  </si>
  <si>
    <t>LZW7004EVC1EBJ</t>
  </si>
  <si>
    <t>LZW7004EVJHBU</t>
  </si>
  <si>
    <r>
      <rPr>
        <sz val="11"/>
        <color rgb="FF000000"/>
        <rFont val="Arial"/>
        <charset val="134"/>
      </rPr>
      <t>170(CLTC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</si>
  <si>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t>LZW7004EVPKBW</t>
  </si>
  <si>
    <r>
      <rPr>
        <sz val="11"/>
        <color rgb="FF000000"/>
        <rFont val="楷体_GB2312"/>
        <charset val="134"/>
      </rPr>
      <t>庆铃汽车股份有限公司</t>
    </r>
  </si>
  <si>
    <r>
      <rPr>
        <sz val="11"/>
        <color rgb="FF000000"/>
        <rFont val="楷体_GB2312"/>
        <charset val="134"/>
      </rPr>
      <t>庆铃牌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繁
体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牌</t>
    </r>
  </si>
  <si>
    <t>QL1080FCEVERKA</t>
  </si>
  <si>
    <r>
      <rPr>
        <sz val="11"/>
        <color rgb="FF000000"/>
        <rFont val="楷体_GB2312"/>
        <charset val="134"/>
      </rPr>
      <t>燃料电池载货汽车</t>
    </r>
  </si>
  <si>
    <t>3040/2610</t>
  </si>
  <si>
    <t>QL5080CYLFCEVER
KA</t>
  </si>
  <si>
    <r>
      <rPr>
        <sz val="11"/>
        <color rgb="FF000000"/>
        <rFont val="楷体_GB2312"/>
        <charset val="134"/>
      </rPr>
      <t>燃料电池瓶装饮料运输车</t>
    </r>
  </si>
  <si>
    <t>SC7001FAABEV</t>
  </si>
  <si>
    <t>SC7001FACBEV</t>
  </si>
  <si>
    <t>SC7001FADBEV</t>
  </si>
  <si>
    <r>
      <rPr>
        <sz val="11"/>
        <color rgb="FF000000"/>
        <rFont val="楷体_GB2312"/>
        <charset val="134"/>
      </rPr>
      <t>阿维塔
（</t>
    </r>
    <r>
      <rPr>
        <sz val="11"/>
        <color rgb="FF000000"/>
        <rFont val="Arial"/>
        <charset val="134"/>
      </rPr>
      <t>AVATR</t>
    </r>
    <r>
      <rPr>
        <sz val="11"/>
        <color rgb="FF000000"/>
        <rFont val="楷体_GB2312"/>
        <charset val="134"/>
      </rPr>
      <t>）牌</t>
    </r>
  </si>
  <si>
    <t>SC6491EBABEV</t>
  </si>
  <si>
    <r>
      <rPr>
        <sz val="11"/>
        <color rgb="FF000000"/>
        <rFont val="楷体_GB2312"/>
        <charset val="134"/>
      </rPr>
      <t>湖北凯力专用汽车有限公司</t>
    </r>
  </si>
  <si>
    <r>
      <rPr>
        <sz val="11"/>
        <color rgb="FF000000"/>
        <rFont val="楷体_GB2312"/>
        <charset val="134"/>
      </rPr>
      <t>凯力风牌</t>
    </r>
  </si>
  <si>
    <t>KLF5040ZZZEBEV</t>
  </si>
  <si>
    <t>2420/2460/2500</t>
  </si>
  <si>
    <r>
      <rPr>
        <sz val="11"/>
        <color rgb="FF000000"/>
        <rFont val="楷体_GB2312"/>
        <charset val="134"/>
      </rPr>
      <t>金龙联合汽车工业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苏州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有限
公司</t>
    </r>
  </si>
  <si>
    <t>KLQ4250FCEV</t>
  </si>
  <si>
    <t>3860/3980</t>
  </si>
  <si>
    <t>KLQ5180XYKFCEV</t>
  </si>
  <si>
    <r>
      <rPr>
        <sz val="11"/>
        <color rgb="FF000000"/>
        <rFont val="楷体_GB2312"/>
        <charset val="134"/>
      </rPr>
      <t>燃料电池翼开启厢式车</t>
    </r>
  </si>
  <si>
    <t>10100/10600/11050</t>
  </si>
  <si>
    <t>KLQ6106GAFCEV8</t>
  </si>
  <si>
    <r>
      <rPr>
        <sz val="11"/>
        <color rgb="FF000000"/>
        <rFont val="楷体_GB2312"/>
        <charset val="134"/>
      </rPr>
      <t>燃料电池低入口城市客车</t>
    </r>
  </si>
  <si>
    <t>12400/12100/11750</t>
  </si>
  <si>
    <t>XMQ6601CGBEVL</t>
  </si>
  <si>
    <t>2800/2820/2850</t>
  </si>
  <si>
    <t>4200/4400/4600</t>
  </si>
  <si>
    <t>XMQ6601CGBEVL
01</t>
  </si>
  <si>
    <t>XMQ6601WGBEVL</t>
  </si>
  <si>
    <t>2100/2300</t>
  </si>
  <si>
    <t>2740/2780/2860/2895/2950/2980/3000</t>
  </si>
  <si>
    <t>5900/6100/6300</t>
  </si>
  <si>
    <t>XML6105JFCEVJ0C
G</t>
  </si>
  <si>
    <r>
      <rPr>
        <sz val="11"/>
        <color rgb="FF000000"/>
        <rFont val="楷体_GB2312"/>
        <charset val="134"/>
      </rPr>
      <t>燃料电池城市客车</t>
    </r>
  </si>
  <si>
    <r>
      <rPr>
        <sz val="11"/>
        <color rgb="FF000000"/>
        <rFont val="楷体_GB2312"/>
        <charset val="134"/>
      </rPr>
      <t>领途汽车有限公司</t>
    </r>
  </si>
  <si>
    <r>
      <rPr>
        <sz val="11"/>
        <color rgb="FF000000"/>
        <rFont val="楷体_GB2312"/>
        <charset val="134"/>
      </rPr>
      <t>领途牌</t>
    </r>
  </si>
  <si>
    <t>YGM7002BEVB2</t>
  </si>
  <si>
    <t>YGM7002BEVB5</t>
  </si>
  <si>
    <t>NJL6106FCEVD3</t>
  </si>
  <si>
    <t>11000/11500</t>
  </si>
  <si>
    <t>NJL6106FCEVD4</t>
  </si>
  <si>
    <t>11000/11400/11800</t>
  </si>
  <si>
    <t>NGA1030BEV2</t>
  </si>
  <si>
    <r>
      <rPr>
        <sz val="11"/>
        <color rgb="FF000000"/>
        <rFont val="楷体_GB2312"/>
        <charset val="134"/>
      </rPr>
      <t>青岛美锦新能源汽车制造有
限公司</t>
    </r>
  </si>
  <si>
    <t>QMJ6860FCEVGB</t>
  </si>
  <si>
    <t>JGL5106XXYSHEV
GM1</t>
  </si>
  <si>
    <t>6750/7100</t>
  </si>
  <si>
    <t>HLT5120ZLJBEV</t>
  </si>
  <si>
    <t>HLT5180ZXLBEV</t>
  </si>
  <si>
    <t>CGJ5100ZYSQLBEV</t>
  </si>
  <si>
    <r>
      <rPr>
        <sz val="11"/>
        <color rgb="FF000000"/>
        <rFont val="楷体_GB2312"/>
        <charset val="134"/>
      </rPr>
      <t>江苏悦达专用车有限公司</t>
    </r>
  </si>
  <si>
    <t>YD5025XSHBEV</t>
  </si>
  <si>
    <r>
      <rPr>
        <sz val="11"/>
        <color rgb="FF000000"/>
        <rFont val="楷体_GB2312"/>
        <charset val="134"/>
      </rPr>
      <t>纯电动售货车</t>
    </r>
  </si>
  <si>
    <t>YD5251ZYSEQBEV</t>
  </si>
  <si>
    <t>0.293/0.330/0.309</t>
  </si>
  <si>
    <t>11100/11350/11500/11700</t>
  </si>
  <si>
    <t>18250/19000/18600</t>
  </si>
  <si>
    <r>
      <rPr>
        <sz val="11"/>
        <color rgb="FF000000"/>
        <rFont val="楷体_GB2312"/>
        <charset val="134"/>
      </rPr>
      <t>安徽华信电动科技股份有限
公司</t>
    </r>
  </si>
  <si>
    <r>
      <rPr>
        <sz val="11"/>
        <color rgb="FF000000"/>
        <rFont val="楷体_GB2312"/>
        <charset val="134"/>
      </rPr>
      <t>皖信牌</t>
    </r>
  </si>
  <si>
    <t>WHX5030XTYBEV</t>
  </si>
  <si>
    <t>0.361/0.408</t>
  </si>
  <si>
    <t>2030/2160</t>
  </si>
  <si>
    <t>ZBH5040ZZZSHAB
EV</t>
  </si>
  <si>
    <t>0.482/0.342</t>
  </si>
  <si>
    <t>5475/5400</t>
  </si>
  <si>
    <t>2485/2420</t>
  </si>
  <si>
    <t>3540/3150</t>
  </si>
  <si>
    <t>ZBH5040ZZZSHBBEV</t>
  </si>
  <si>
    <t>ZBH5180GXEDLFC
EVQJ</t>
  </si>
  <si>
    <r>
      <rPr>
        <sz val="11"/>
        <color rgb="FF000000"/>
        <rFont val="楷体_GB2312"/>
        <charset val="134"/>
      </rPr>
      <t>燃料电池吸粪车</t>
    </r>
  </si>
  <si>
    <t>ZBH5180TXSDLFC
EV</t>
  </si>
  <si>
    <r>
      <rPr>
        <sz val="11"/>
        <color rgb="FF000000"/>
        <rFont val="楷体_GB2312"/>
        <charset val="134"/>
      </rPr>
      <t>燃料电池洗扫车</t>
    </r>
  </si>
  <si>
    <t>ZBH5183GQXDLFC
EVQJ</t>
  </si>
  <si>
    <r>
      <rPr>
        <sz val="11"/>
        <color rgb="FF000000"/>
        <rFont val="楷体_GB2312"/>
        <charset val="134"/>
      </rPr>
      <t>燃料电池清洗车</t>
    </r>
  </si>
  <si>
    <t>8590/9340</t>
  </si>
  <si>
    <r>
      <rPr>
        <sz val="11"/>
        <rFont val="楷体_GB2312"/>
        <charset val="134"/>
      </rPr>
      <t>中国第一汽车集团有限公司</t>
    </r>
  </si>
  <si>
    <r>
      <rPr>
        <sz val="11"/>
        <rFont val="楷体_GB2312"/>
        <charset val="134"/>
      </rPr>
      <t>解放牌</t>
    </r>
  </si>
  <si>
    <t>CA4250P66T1BEV
A2</t>
  </si>
  <si>
    <r>
      <rPr>
        <sz val="11"/>
        <rFont val="楷体_GB2312"/>
        <charset val="134"/>
      </rPr>
      <t>换电式纯电动半挂牵引车</t>
    </r>
  </si>
  <si>
    <t>0.224/0.229</t>
  </si>
  <si>
    <t>3560/3470</t>
  </si>
  <si>
    <t>10890/11250</t>
  </si>
  <si>
    <r>
      <rPr>
        <sz val="11"/>
        <rFont val="楷体_GB2312"/>
        <charset val="134"/>
      </rPr>
      <t>一汽</t>
    </r>
    <r>
      <rPr>
        <sz val="11"/>
        <rFont val="Arial"/>
        <charset val="134"/>
      </rPr>
      <t>-</t>
    </r>
    <r>
      <rPr>
        <sz val="11"/>
        <rFont val="楷体_GB2312"/>
        <charset val="134"/>
      </rPr>
      <t>大众汽车有限公司</t>
    </r>
  </si>
  <si>
    <r>
      <rPr>
        <sz val="11"/>
        <rFont val="楷体_GB2312"/>
        <charset val="134"/>
      </rPr>
      <t>大众牌</t>
    </r>
  </si>
  <si>
    <t>FV6462LCDCHEV</t>
  </si>
  <si>
    <r>
      <rPr>
        <sz val="11"/>
        <rFont val="楷体_GB2312"/>
        <charset val="134"/>
      </rPr>
      <t>插电式混合动力多用途乘
用车</t>
    </r>
  </si>
  <si>
    <r>
      <rPr>
        <sz val="11"/>
        <rFont val="楷体_GB2312"/>
        <charset val="134"/>
      </rPr>
      <t>三元锂离子电池</t>
    </r>
  </si>
  <si>
    <r>
      <rPr>
        <sz val="11"/>
        <rFont val="楷体_GB2312"/>
        <charset val="134"/>
      </rPr>
      <t>东风汽车集团有限公司</t>
    </r>
  </si>
  <si>
    <r>
      <rPr>
        <sz val="11"/>
        <rFont val="楷体_GB2312"/>
        <charset val="134"/>
      </rPr>
      <t>东风牌</t>
    </r>
  </si>
  <si>
    <t>EQ4250GLBEV2</t>
  </si>
  <si>
    <r>
      <rPr>
        <sz val="11"/>
        <rFont val="楷体_GB2312"/>
        <charset val="134"/>
      </rPr>
      <t>纯电动半挂牵引车</t>
    </r>
  </si>
  <si>
    <r>
      <rPr>
        <sz val="11"/>
        <rFont val="楷体_GB2312"/>
        <charset val="134"/>
      </rPr>
      <t>岚图牌</t>
    </r>
  </si>
  <si>
    <t>EQ6530AL5F2CHE
V</t>
  </si>
  <si>
    <r>
      <rPr>
        <sz val="11"/>
        <rFont val="楷体_GB2312"/>
        <charset val="134"/>
      </rPr>
      <t>三元锂离子蓄电池</t>
    </r>
  </si>
  <si>
    <r>
      <rPr>
        <sz val="11"/>
        <rFont val="楷体_GB2312"/>
        <charset val="134"/>
      </rPr>
      <t>风神牌</t>
    </r>
  </si>
  <si>
    <t>DFM7002G1F7BEV</t>
  </si>
  <si>
    <r>
      <rPr>
        <sz val="11"/>
        <rFont val="楷体_GB2312"/>
        <charset val="134"/>
      </rPr>
      <t>纯电动轿车</t>
    </r>
  </si>
  <si>
    <r>
      <rPr>
        <sz val="11"/>
        <rFont val="楷体_GB2312"/>
        <charset val="134"/>
      </rPr>
      <t>北汽福田汽车股份有限公司</t>
    </r>
  </si>
  <si>
    <r>
      <rPr>
        <sz val="11"/>
        <rFont val="楷体_GB2312"/>
        <charset val="134"/>
      </rPr>
      <t>福田牌</t>
    </r>
  </si>
  <si>
    <t>BJ1045EVJAK</t>
  </si>
  <si>
    <r>
      <rPr>
        <sz val="11"/>
        <rFont val="楷体_GB2312"/>
        <charset val="134"/>
      </rPr>
      <t>纯电动载货汽车</t>
    </r>
  </si>
  <si>
    <t>BJ1108EVJA3</t>
  </si>
  <si>
    <t>BJ5044ZLJEV-H1</t>
  </si>
  <si>
    <r>
      <rPr>
        <sz val="11"/>
        <rFont val="楷体_GB2312"/>
        <charset val="134"/>
      </rPr>
      <t>纯电动垃圾转运车</t>
    </r>
  </si>
  <si>
    <t>1730/1790</t>
  </si>
  <si>
    <t>2200/2240</t>
  </si>
  <si>
    <t>BJ5045CCYEVK</t>
  </si>
  <si>
    <r>
      <rPr>
        <sz val="11"/>
        <rFont val="楷体_GB2312"/>
        <charset val="134"/>
      </rPr>
      <t>纯电动仓栅式运输车</t>
    </r>
  </si>
  <si>
    <t>2530/2550/2790/2940/3080/3140</t>
  </si>
  <si>
    <t>BJ5184TXSEV-H1</t>
  </si>
  <si>
    <r>
      <rPr>
        <sz val="11"/>
        <rFont val="楷体_GB2312"/>
        <charset val="134"/>
      </rPr>
      <t>纯电动洗扫车</t>
    </r>
  </si>
  <si>
    <t>3100/3070</t>
  </si>
  <si>
    <r>
      <rPr>
        <sz val="11"/>
        <rFont val="楷体_GB2312"/>
        <charset val="134"/>
      </rPr>
      <t>长城汽车股份有限公司</t>
    </r>
  </si>
  <si>
    <r>
      <rPr>
        <sz val="11"/>
        <rFont val="楷体_GB2312"/>
        <charset val="134"/>
      </rPr>
      <t>欧拉牌</t>
    </r>
  </si>
  <si>
    <t>CC7000BH02ABEV</t>
  </si>
  <si>
    <t>14.5(CLTC)</t>
  </si>
  <si>
    <t>CC7000BH03ABEV</t>
  </si>
  <si>
    <r>
      <rPr>
        <sz val="11"/>
        <rFont val="楷体_GB2312"/>
        <charset val="134"/>
      </rPr>
      <t>无钴锂离子蓄电池</t>
    </r>
  </si>
  <si>
    <r>
      <rPr>
        <sz val="11"/>
        <rFont val="楷体_GB2312"/>
        <charset val="134"/>
      </rPr>
      <t>山西新能源汽车工业有限公司</t>
    </r>
  </si>
  <si>
    <r>
      <rPr>
        <sz val="11"/>
        <rFont val="楷体_GB2312"/>
        <charset val="134"/>
      </rPr>
      <t>远程牌</t>
    </r>
  </si>
  <si>
    <t>JHC6820BEVG11</t>
  </si>
  <si>
    <r>
      <rPr>
        <sz val="11"/>
        <rFont val="楷体_GB2312"/>
        <charset val="134"/>
      </rPr>
      <t>纯电动城市客车</t>
    </r>
  </si>
  <si>
    <r>
      <rPr>
        <sz val="11"/>
        <rFont val="楷体_GB2312"/>
        <charset val="134"/>
      </rPr>
      <t>山东凯马汽车制造有限公司</t>
    </r>
  </si>
  <si>
    <r>
      <rPr>
        <sz val="11"/>
        <rFont val="楷体_GB2312"/>
        <charset val="134"/>
      </rPr>
      <t>凯马牌</t>
    </r>
  </si>
  <si>
    <t>KMC1033BEVA305
D</t>
  </si>
  <si>
    <r>
      <rPr>
        <sz val="11"/>
        <rFont val="楷体_GB2312"/>
        <charset val="134"/>
      </rPr>
      <t>磷酸铁锂</t>
    </r>
  </si>
  <si>
    <t>KMC1033BEVB305
D</t>
  </si>
  <si>
    <t>KMC5033XXYBEVA
305M</t>
  </si>
  <si>
    <r>
      <rPr>
        <sz val="11"/>
        <rFont val="楷体_GB2312"/>
        <charset val="134"/>
      </rPr>
      <t>纯电动厢式运输车</t>
    </r>
  </si>
  <si>
    <t>KMC5033XXYBEVB
305M</t>
  </si>
  <si>
    <r>
      <rPr>
        <sz val="11"/>
        <rFont val="楷体_GB2312"/>
        <charset val="134"/>
      </rPr>
      <t>上汽大通汽车有限公司</t>
    </r>
  </si>
  <si>
    <r>
      <rPr>
        <sz val="11"/>
        <rFont val="楷体_GB2312"/>
        <charset val="134"/>
      </rPr>
      <t>跃进牌</t>
    </r>
  </si>
  <si>
    <t>SH5047XXYPCEVN
Z2</t>
  </si>
  <si>
    <r>
      <rPr>
        <sz val="11"/>
        <rFont val="楷体_GB2312"/>
        <charset val="134"/>
      </rPr>
      <t>上海申沃客车有限公司</t>
    </r>
  </si>
  <si>
    <r>
      <rPr>
        <sz val="11"/>
        <rFont val="楷体_GB2312"/>
        <charset val="134"/>
      </rPr>
      <t>申沃牌</t>
    </r>
  </si>
  <si>
    <t>SWB6108EV10G</t>
  </si>
  <si>
    <r>
      <rPr>
        <sz val="11"/>
        <rFont val="楷体_GB2312"/>
        <charset val="134"/>
      </rPr>
      <t>磷酸铁锂锂离子蓄电池</t>
    </r>
  </si>
  <si>
    <t>3250/3400</t>
  </si>
  <si>
    <r>
      <rPr>
        <sz val="11"/>
        <rFont val="楷体_GB2312"/>
        <charset val="134"/>
      </rPr>
      <t>徐州徐工汽车制造有限公司</t>
    </r>
  </si>
  <si>
    <r>
      <rPr>
        <sz val="11"/>
        <rFont val="楷体_GB2312"/>
        <charset val="134"/>
      </rPr>
      <t>徐工牌</t>
    </r>
  </si>
  <si>
    <t>XGA5310GJBBEVN
EAA</t>
  </si>
  <si>
    <r>
      <rPr>
        <sz val="11"/>
        <rFont val="楷体_GB2312"/>
        <charset val="134"/>
      </rPr>
      <t>换电式纯电动混凝土搅拌
运输车</t>
    </r>
  </si>
  <si>
    <t>10800/10980</t>
  </si>
  <si>
    <t>3920/3990</t>
  </si>
  <si>
    <r>
      <rPr>
        <sz val="11"/>
        <rFont val="楷体_GB2312"/>
        <charset val="134"/>
      </rPr>
      <t>扬州亚星客车股份有限公司</t>
    </r>
  </si>
  <si>
    <r>
      <rPr>
        <sz val="11"/>
        <rFont val="楷体_GB2312"/>
        <charset val="134"/>
      </rPr>
      <t>亚星牌</t>
    </r>
  </si>
  <si>
    <t>JS6828GHBEV</t>
  </si>
  <si>
    <t>YBL6119GHBEV5</t>
  </si>
  <si>
    <t>3490/3355</t>
  </si>
  <si>
    <t>11200/11700</t>
  </si>
  <si>
    <r>
      <rPr>
        <sz val="11"/>
        <rFont val="楷体_GB2312"/>
        <charset val="134"/>
      </rPr>
      <t>浙江飞碟汽车制造有限公司</t>
    </r>
  </si>
  <si>
    <r>
      <rPr>
        <sz val="11"/>
        <rFont val="楷体_GB2312"/>
        <charset val="134"/>
      </rPr>
      <t>飞碟牌</t>
    </r>
  </si>
  <si>
    <t>FD1040W68BEV-1</t>
  </si>
  <si>
    <r>
      <rPr>
        <sz val="11"/>
        <rFont val="楷体_GB2312"/>
        <charset val="134"/>
      </rPr>
      <t>浙江吉利汽车有限公司</t>
    </r>
  </si>
  <si>
    <r>
      <rPr>
        <sz val="11"/>
        <rFont val="楷体_GB2312"/>
        <charset val="134"/>
      </rPr>
      <t>帝豪牌</t>
    </r>
  </si>
  <si>
    <t>MR7003BEV01</t>
  </si>
  <si>
    <r>
      <rPr>
        <sz val="11"/>
        <rFont val="楷体_GB2312"/>
        <charset val="134"/>
      </rPr>
      <t>磷酸铁锂锂离子动力电池</t>
    </r>
  </si>
  <si>
    <t>MR7003BEV02</t>
  </si>
  <si>
    <r>
      <rPr>
        <sz val="11"/>
        <rFont val="楷体_GB2312"/>
        <charset val="134"/>
      </rPr>
      <t>安徽安凯汽车股份有限公司</t>
    </r>
  </si>
  <si>
    <r>
      <rPr>
        <sz val="11"/>
        <rFont val="楷体_GB2312"/>
        <charset val="134"/>
      </rPr>
      <t>安凯牌</t>
    </r>
  </si>
  <si>
    <t>HFF5040XXYEV2</t>
  </si>
  <si>
    <r>
      <rPr>
        <sz val="11"/>
        <rFont val="楷体_GB2312"/>
        <charset val="134"/>
      </rPr>
      <t>安徽江淮汽车集团股份有限
公司</t>
    </r>
  </si>
  <si>
    <r>
      <rPr>
        <sz val="11"/>
        <rFont val="楷体_GB2312"/>
        <charset val="134"/>
      </rPr>
      <t>思皓牌</t>
    </r>
  </si>
  <si>
    <t>HFC7000WEV12</t>
  </si>
  <si>
    <r>
      <rPr>
        <sz val="11"/>
        <rFont val="楷体_GB2312"/>
        <charset val="134"/>
      </rPr>
      <t>江淮牌</t>
    </r>
  </si>
  <si>
    <t>HFC1037DEV1-1</t>
  </si>
  <si>
    <r>
      <rPr>
        <sz val="11"/>
        <rFont val="楷体_GB2312"/>
        <charset val="134"/>
      </rPr>
      <t>纯电动多用途货车</t>
    </r>
  </si>
  <si>
    <t>HFC1045EV18</t>
  </si>
  <si>
    <t>2005/2205</t>
  </si>
  <si>
    <t>HFC4258EV01</t>
  </si>
  <si>
    <r>
      <rPr>
        <sz val="11"/>
        <rFont val="楷体_GB2312"/>
        <charset val="134"/>
      </rPr>
      <t>纯电动牵引汽车</t>
    </r>
  </si>
  <si>
    <r>
      <rPr>
        <sz val="11"/>
        <rFont val="楷体_GB2312"/>
        <charset val="134"/>
      </rPr>
      <t>锰酸锂电池</t>
    </r>
  </si>
  <si>
    <t>3280/385</t>
  </si>
  <si>
    <t>HFC5040XXYEV2</t>
  </si>
  <si>
    <t>1910/1960</t>
  </si>
  <si>
    <t>2070/2720</t>
  </si>
  <si>
    <r>
      <rPr>
        <sz val="11"/>
        <rFont val="楷体_GB2312"/>
        <charset val="134"/>
      </rPr>
      <t>东南</t>
    </r>
    <r>
      <rPr>
        <sz val="11"/>
        <rFont val="Arial"/>
        <charset val="134"/>
      </rPr>
      <t>(</t>
    </r>
    <r>
      <rPr>
        <sz val="11"/>
        <rFont val="楷体_GB2312"/>
        <charset val="134"/>
      </rPr>
      <t>福建</t>
    </r>
    <r>
      <rPr>
        <sz val="11"/>
        <rFont val="Arial"/>
        <charset val="134"/>
      </rPr>
      <t>)</t>
    </r>
    <r>
      <rPr>
        <sz val="11"/>
        <rFont val="楷体_GB2312"/>
        <charset val="134"/>
      </rPr>
      <t>汽车工业有限公司</t>
    </r>
  </si>
  <si>
    <r>
      <rPr>
        <sz val="11"/>
        <rFont val="楷体_GB2312"/>
        <charset val="134"/>
      </rPr>
      <t>东南牌</t>
    </r>
  </si>
  <si>
    <t>DN6530MBEV</t>
  </si>
  <si>
    <r>
      <rPr>
        <sz val="11"/>
        <rFont val="楷体_GB2312"/>
        <charset val="134"/>
      </rPr>
      <t>纯电动多用途乘用车</t>
    </r>
  </si>
  <si>
    <r>
      <rPr>
        <sz val="11"/>
        <rFont val="楷体_GB2312"/>
        <charset val="134"/>
      </rPr>
      <t>零跑汽车有限公司</t>
    </r>
  </si>
  <si>
    <r>
      <rPr>
        <sz val="11"/>
        <rFont val="楷体_GB2312"/>
        <charset val="134"/>
      </rPr>
      <t>零跑牌</t>
    </r>
  </si>
  <si>
    <t>FZ6480BEV11</t>
  </si>
  <si>
    <r>
      <rPr>
        <sz val="11"/>
        <rFont val="楷体_GB2312"/>
        <charset val="134"/>
      </rPr>
      <t>三元锂电池</t>
    </r>
  </si>
  <si>
    <t>FZ6480BEV12</t>
  </si>
  <si>
    <r>
      <rPr>
        <sz val="11"/>
        <rFont val="楷体_GB2312"/>
        <charset val="134"/>
      </rPr>
      <t>中国重汽集团福建海西汽车
有限公司</t>
    </r>
  </si>
  <si>
    <r>
      <rPr>
        <sz val="11"/>
        <rFont val="楷体_GB2312"/>
        <charset val="134"/>
      </rPr>
      <t>豪曼牌</t>
    </r>
  </si>
  <si>
    <t>ZZ5048XXYG17ZB
EV1</t>
  </si>
  <si>
    <r>
      <rPr>
        <sz val="11"/>
        <rFont val="楷体_GB2312"/>
        <charset val="134"/>
      </rPr>
      <t>换电式纯电动厢式运输车</t>
    </r>
  </si>
  <si>
    <t>0.280/0.250</t>
  </si>
  <si>
    <t>2150/2180</t>
  </si>
  <si>
    <t>2735/2935</t>
  </si>
  <si>
    <r>
      <rPr>
        <sz val="11"/>
        <rFont val="楷体_GB2312"/>
        <charset val="134"/>
      </rPr>
      <t>一汽解放青岛汽车有限公司</t>
    </r>
  </si>
  <si>
    <t>CA3310P27L4T4BE
VA80</t>
  </si>
  <si>
    <r>
      <rPr>
        <sz val="11"/>
        <rFont val="楷体_GB2312"/>
        <charset val="134"/>
      </rPr>
      <t>纯电动自卸汽车</t>
    </r>
  </si>
  <si>
    <t>9645;9445</t>
  </si>
  <si>
    <t>3450;3600</t>
  </si>
  <si>
    <t>CA4180P26BEVA1</t>
  </si>
  <si>
    <t>3290/3705/4000</t>
  </si>
  <si>
    <r>
      <rPr>
        <sz val="11"/>
        <rFont val="楷体_GB2312"/>
        <charset val="134"/>
      </rPr>
      <t>宇通客车股份有限公司</t>
    </r>
  </si>
  <si>
    <r>
      <rPr>
        <sz val="11"/>
        <rFont val="楷体_GB2312"/>
        <charset val="134"/>
      </rPr>
      <t>宇通牌</t>
    </r>
  </si>
  <si>
    <t>ZK6117BEVT32</t>
  </si>
  <si>
    <r>
      <rPr>
        <sz val="11"/>
        <rFont val="楷体_GB2312"/>
        <charset val="134"/>
      </rPr>
      <t>纯电动客车</t>
    </r>
  </si>
  <si>
    <t>3450/3620</t>
  </si>
  <si>
    <t>10500/10800/11200/11600/11800</t>
  </si>
  <si>
    <t>ZK6117BEVY32</t>
  </si>
  <si>
    <t>ZK6706BEVG2</t>
  </si>
  <si>
    <r>
      <rPr>
        <sz val="11"/>
        <rFont val="楷体_GB2312"/>
        <charset val="134"/>
      </rPr>
      <t>纯电动低入口城市客车</t>
    </r>
  </si>
  <si>
    <t>4650/4830/5020/5220</t>
  </si>
  <si>
    <r>
      <rPr>
        <sz val="11"/>
        <rFont val="楷体_GB2312"/>
        <charset val="134"/>
      </rPr>
      <t>湖北三环汽车有限公司</t>
    </r>
  </si>
  <si>
    <r>
      <rPr>
        <sz val="11"/>
        <rFont val="楷体_GB2312"/>
        <charset val="134"/>
      </rPr>
      <t>十通牌</t>
    </r>
  </si>
  <si>
    <t>STQ4188L02Y4NBE
V</t>
  </si>
  <si>
    <t>2820/3140/3600</t>
  </si>
  <si>
    <r>
      <rPr>
        <sz val="11"/>
        <rFont val="楷体_GB2312"/>
        <charset val="134"/>
      </rPr>
      <t>比亚迪汽车工业有限公司</t>
    </r>
  </si>
  <si>
    <r>
      <rPr>
        <sz val="11"/>
        <rFont val="楷体_GB2312"/>
        <charset val="134"/>
      </rPr>
      <t>比亚迪牌</t>
    </r>
  </si>
  <si>
    <t>BYD7008BEVB</t>
  </si>
  <si>
    <t>BYD7008BEVB1</t>
  </si>
  <si>
    <t>11.9(CLTC)</t>
  </si>
  <si>
    <t>BYD7008BEVB2</t>
  </si>
  <si>
    <t>12.5(CLTC)</t>
  </si>
  <si>
    <t>BYD7150YT6HEV4</t>
  </si>
  <si>
    <r>
      <rPr>
        <sz val="11"/>
        <rFont val="楷体_GB2312"/>
        <charset val="134"/>
      </rPr>
      <t>插电式混合动力轿车</t>
    </r>
  </si>
  <si>
    <r>
      <rPr>
        <sz val="11"/>
        <rFont val="楷体_GB2312"/>
        <charset val="134"/>
      </rPr>
      <t>深圳东风汽车有限公司</t>
    </r>
  </si>
  <si>
    <t>EQ5181GQXSBEV</t>
  </si>
  <si>
    <r>
      <rPr>
        <sz val="11"/>
        <rFont val="楷体_GB2312"/>
        <charset val="134"/>
      </rPr>
      <t>纯电动清洗车</t>
    </r>
  </si>
  <si>
    <t>2850/2900</t>
  </si>
  <si>
    <r>
      <rPr>
        <sz val="11"/>
        <rFont val="楷体_GB2312"/>
        <charset val="134"/>
      </rPr>
      <t>广汽乘用车有限公司</t>
    </r>
  </si>
  <si>
    <r>
      <rPr>
        <sz val="11"/>
        <rFont val="楷体_GB2312"/>
        <charset val="134"/>
      </rPr>
      <t>埃安</t>
    </r>
    <r>
      <rPr>
        <sz val="11"/>
        <rFont val="Arial"/>
        <charset val="134"/>
      </rPr>
      <t>(AION)</t>
    </r>
    <r>
      <rPr>
        <sz val="11"/>
        <rFont val="楷体_GB2312"/>
        <charset val="134"/>
      </rPr>
      <t>牌</t>
    </r>
  </si>
  <si>
    <t>GAM7000BEVD0T</t>
  </si>
  <si>
    <t>1725/1740</t>
  </si>
  <si>
    <r>
      <rPr>
        <sz val="11"/>
        <rFont val="楷体_GB2312"/>
        <charset val="134"/>
      </rPr>
      <t>东风柳州汽车有限公司</t>
    </r>
  </si>
  <si>
    <r>
      <rPr>
        <sz val="11"/>
        <rFont val="楷体_GB2312"/>
        <charset val="134"/>
      </rPr>
      <t>乘龙牌</t>
    </r>
  </si>
  <si>
    <t>LZ3310H5FZBEV10
1</t>
  </si>
  <si>
    <r>
      <rPr>
        <sz val="11"/>
        <rFont val="楷体_GB2312"/>
        <charset val="134"/>
      </rPr>
      <t>换电式纯电动自卸汽车</t>
    </r>
  </si>
  <si>
    <r>
      <rPr>
        <sz val="11"/>
        <color rgb="FF000000"/>
        <rFont val="Arial"/>
        <charset val="134"/>
      </rPr>
      <t>230</t>
    </r>
    <r>
      <rPr>
        <sz val="11"/>
        <rFont val="楷体_GB2312"/>
        <charset val="134"/>
      </rPr>
      <t>（</t>
    </r>
    <r>
      <rPr>
        <sz val="11"/>
        <rFont val="Arial"/>
        <charset val="134"/>
      </rPr>
      <t>40km/h</t>
    </r>
    <r>
      <rPr>
        <sz val="11"/>
        <rFont val="楷体_GB2312"/>
        <charset val="134"/>
      </rPr>
      <t>等速法）</t>
    </r>
  </si>
  <si>
    <t>0.190/0.179</t>
  </si>
  <si>
    <t>9515/9715</t>
  </si>
  <si>
    <t>3400/3460</t>
  </si>
  <si>
    <t>17600/18400</t>
  </si>
  <si>
    <t>LZ5040CCYL2AZBE
V141</t>
  </si>
  <si>
    <r>
      <rPr>
        <sz val="11"/>
        <color rgb="FF000000"/>
        <rFont val="Arial"/>
        <charset val="134"/>
      </rPr>
      <t>342</t>
    </r>
    <r>
      <rPr>
        <sz val="11"/>
        <rFont val="楷体_GB2312"/>
        <charset val="134"/>
      </rPr>
      <t>（</t>
    </r>
    <r>
      <rPr>
        <sz val="11"/>
        <rFont val="Arial"/>
        <charset val="134"/>
      </rPr>
      <t>40km/h</t>
    </r>
    <r>
      <rPr>
        <sz val="11"/>
        <rFont val="楷体_GB2312"/>
        <charset val="134"/>
      </rPr>
      <t>等速法）</t>
    </r>
  </si>
  <si>
    <r>
      <rPr>
        <sz val="11"/>
        <rFont val="楷体_GB2312"/>
        <charset val="134"/>
      </rPr>
      <t>中国重汽集团成都王牌商用车有限公司</t>
    </r>
  </si>
  <si>
    <r>
      <rPr>
        <sz val="11"/>
        <rFont val="楷体_GB2312"/>
        <charset val="134"/>
      </rPr>
      <t>豪沃牌</t>
    </r>
  </si>
  <si>
    <t>ZZ3312V4267Z1BEV</t>
  </si>
  <si>
    <t>10665/10765/10825/10885/11050/11185/11345/11495</t>
  </si>
  <si>
    <t>2520/2550</t>
  </si>
  <si>
    <t>3480/3580/3800/3850</t>
  </si>
  <si>
    <r>
      <rPr>
        <sz val="11"/>
        <rFont val="楷体_GB2312"/>
        <charset val="134"/>
      </rPr>
      <t>比亚迪汽车有限公司</t>
    </r>
  </si>
  <si>
    <t>BYD6470SBEV3</t>
  </si>
  <si>
    <t>BYD6470SBEV4</t>
  </si>
  <si>
    <t>605(CLTC)</t>
  </si>
  <si>
    <t>14.1(CLTC)</t>
  </si>
  <si>
    <r>
      <rPr>
        <sz val="11"/>
        <rFont val="楷体_GB2312"/>
        <charset val="134"/>
      </rPr>
      <t>陕西汽车集团股份有限公司</t>
    </r>
  </si>
  <si>
    <r>
      <rPr>
        <sz val="11"/>
        <rFont val="楷体_GB2312"/>
        <charset val="134"/>
      </rPr>
      <t>陕汽牌</t>
    </r>
  </si>
  <si>
    <t>SX4250SEV384N</t>
  </si>
  <si>
    <r>
      <rPr>
        <sz val="11"/>
        <rFont val="楷体_GB2312"/>
        <charset val="134"/>
      </rPr>
      <t>换电式纯电动牵引汽车</t>
    </r>
  </si>
  <si>
    <t>0.179/0.183/0.190</t>
  </si>
  <si>
    <t>3320/3360/3395/3425</t>
  </si>
  <si>
    <t>10360/10700/11200</t>
  </si>
  <si>
    <t>SX5127TXCBF421B
EV</t>
  </si>
  <si>
    <r>
      <rPr>
        <sz val="11"/>
        <rFont val="楷体_GB2312"/>
        <charset val="134"/>
      </rPr>
      <t>纯电动吸尘车</t>
    </r>
  </si>
  <si>
    <r>
      <rPr>
        <sz val="11"/>
        <rFont val="楷体_GB2312"/>
        <charset val="134"/>
      </rPr>
      <t>金龙联合汽车工业</t>
    </r>
    <r>
      <rPr>
        <sz val="11"/>
        <rFont val="Arial"/>
        <charset val="134"/>
      </rPr>
      <t>(</t>
    </r>
    <r>
      <rPr>
        <sz val="11"/>
        <rFont val="楷体_GB2312"/>
        <charset val="134"/>
      </rPr>
      <t>苏州</t>
    </r>
    <r>
      <rPr>
        <sz val="11"/>
        <rFont val="Arial"/>
        <charset val="134"/>
      </rPr>
      <t>)</t>
    </r>
    <r>
      <rPr>
        <sz val="11"/>
        <rFont val="楷体_GB2312"/>
        <charset val="134"/>
      </rPr>
      <t>有限
公司</t>
    </r>
  </si>
  <si>
    <r>
      <rPr>
        <sz val="11"/>
        <rFont val="楷体_GB2312"/>
        <charset val="134"/>
      </rPr>
      <t>海格牌</t>
    </r>
  </si>
  <si>
    <t>KLQ6829ZEV1N1</t>
  </si>
  <si>
    <t>3310/3420/3445/3480</t>
  </si>
  <si>
    <t>8900/9200/9500</t>
  </si>
  <si>
    <r>
      <rPr>
        <sz val="11"/>
        <rFont val="楷体_GB2312"/>
        <charset val="134"/>
      </rPr>
      <t>贵州航天成功汽车制造有限
公司</t>
    </r>
  </si>
  <si>
    <r>
      <rPr>
        <sz val="11"/>
        <rFont val="楷体_GB2312"/>
        <charset val="134"/>
      </rPr>
      <t>太行成功牌</t>
    </r>
  </si>
  <si>
    <t>GHT1030D-BEV</t>
  </si>
  <si>
    <t>1875/1895</t>
  </si>
  <si>
    <t>GHT5035XXYD-BE
V1</t>
  </si>
  <si>
    <t>250(CLTC)</t>
  </si>
  <si>
    <r>
      <rPr>
        <sz val="11"/>
        <rFont val="楷体_GB2312"/>
        <charset val="134"/>
      </rPr>
      <t>上海汽车集团股份有限公司</t>
    </r>
  </si>
  <si>
    <r>
      <rPr>
        <sz val="11"/>
        <rFont val="楷体_GB2312"/>
        <charset val="134"/>
      </rPr>
      <t>荣威牌</t>
    </r>
  </si>
  <si>
    <t>CSA6511ZBEV</t>
  </si>
  <si>
    <t>1807/1796</t>
  </si>
  <si>
    <r>
      <rPr>
        <sz val="11"/>
        <rFont val="楷体_GB2312"/>
        <charset val="134"/>
      </rPr>
      <t>中通客车股份有限公司</t>
    </r>
  </si>
  <si>
    <r>
      <rPr>
        <sz val="11"/>
        <rFont val="楷体_GB2312"/>
        <charset val="134"/>
      </rPr>
      <t>中通牌</t>
    </r>
  </si>
  <si>
    <t>LCK6721EVGA1</t>
  </si>
  <si>
    <t>L302C01:161.27/L302G01:160.43</t>
  </si>
  <si>
    <t>2690/2830/2860/2980</t>
  </si>
  <si>
    <t>5900/6180</t>
  </si>
  <si>
    <r>
      <rPr>
        <sz val="11"/>
        <rFont val="楷体_GB2312"/>
        <charset val="134"/>
      </rPr>
      <t>山西成功汽车制造有限公司</t>
    </r>
  </si>
  <si>
    <t>SCH1030D-BEV</t>
  </si>
  <si>
    <t>SCH5032XXY-BEV3</t>
  </si>
  <si>
    <t>SCH5035XXYD-BE
V1</t>
  </si>
  <si>
    <r>
      <rPr>
        <sz val="11"/>
        <rFont val="楷体_GB2312"/>
        <charset val="134"/>
      </rPr>
      <t>吉利四川商用车有限公司</t>
    </r>
  </si>
  <si>
    <t>DNC1049SHEVGM6</t>
  </si>
  <si>
    <r>
      <rPr>
        <sz val="11"/>
        <rFont val="楷体_GB2312"/>
        <charset val="134"/>
      </rPr>
      <t>插电式混合动力载货汽车</t>
    </r>
  </si>
  <si>
    <t>DNC5035XXYBEV
M1</t>
  </si>
  <si>
    <t>DNC5035XXYBEV
M2</t>
  </si>
  <si>
    <t>DNC5049CCYSHE
VGM6</t>
  </si>
  <si>
    <r>
      <rPr>
        <sz val="11"/>
        <rFont val="楷体_GB2312"/>
        <charset val="134"/>
      </rPr>
      <t>插电式混合动力仓栅式运
输车</t>
    </r>
  </si>
  <si>
    <t>3050/3150/3250/2545</t>
  </si>
  <si>
    <t>3700/3805</t>
  </si>
  <si>
    <t>DNC6101BEVG20</t>
  </si>
  <si>
    <t>10600/11100</t>
  </si>
  <si>
    <t>DNC6820BEV11</t>
  </si>
  <si>
    <t>8200/8600</t>
  </si>
  <si>
    <t>DNC6820BEV21</t>
  </si>
  <si>
    <r>
      <rPr>
        <sz val="11"/>
        <rFont val="楷体_GB2312"/>
        <charset val="134"/>
      </rPr>
      <t>华晨鑫源重庆汽车有限公司</t>
    </r>
  </si>
  <si>
    <r>
      <rPr>
        <sz val="11"/>
        <rFont val="楷体_GB2312"/>
        <charset val="134"/>
      </rPr>
      <t>金杯牌</t>
    </r>
  </si>
  <si>
    <t>JKC5035XXYA0L1B
EV</t>
  </si>
  <si>
    <r>
      <rPr>
        <sz val="11"/>
        <rFont val="楷体_GB2312"/>
        <charset val="134"/>
      </rPr>
      <t>鑫源牌</t>
    </r>
  </si>
  <si>
    <t>JKC5035XXYA0X7B
EV</t>
  </si>
  <si>
    <r>
      <rPr>
        <sz val="11"/>
        <rFont val="楷体_GB2312"/>
        <charset val="134"/>
      </rPr>
      <t>程力汽车集团股份有限公司</t>
    </r>
  </si>
  <si>
    <r>
      <rPr>
        <sz val="11"/>
        <rFont val="楷体_GB2312"/>
        <charset val="134"/>
      </rPr>
      <t>程力牌</t>
    </r>
  </si>
  <si>
    <t>CL5041TYHBEV</t>
  </si>
  <si>
    <r>
      <rPr>
        <sz val="11"/>
        <rFont val="楷体_GB2312"/>
        <charset val="134"/>
      </rPr>
      <t>纯电动路面养护车</t>
    </r>
  </si>
  <si>
    <t>5235/5595</t>
  </si>
  <si>
    <t>2240/2275</t>
  </si>
  <si>
    <t>CL5122TCABEV</t>
  </si>
  <si>
    <r>
      <rPr>
        <sz val="11"/>
        <rFont val="楷体_GB2312"/>
        <charset val="134"/>
      </rPr>
      <t>纯电动餐厨垃圾车</t>
    </r>
  </si>
  <si>
    <r>
      <rPr>
        <sz val="11"/>
        <rFont val="楷体_GB2312"/>
        <charset val="134"/>
      </rPr>
      <t>成都客车股份有限公司</t>
    </r>
  </si>
  <si>
    <r>
      <rPr>
        <sz val="11"/>
        <rFont val="楷体_GB2312"/>
        <charset val="134"/>
      </rPr>
      <t>蜀都牌</t>
    </r>
  </si>
  <si>
    <t>CDK6117CBEV1</t>
  </si>
  <si>
    <t>10550/10700</t>
  </si>
  <si>
    <t>3000/3200/3250</t>
  </si>
  <si>
    <t>CDK6117CBEV2</t>
  </si>
  <si>
    <t>10850/11500</t>
  </si>
  <si>
    <t>CDK6850CBEV10</t>
  </si>
  <si>
    <t>8200/8650/9100</t>
  </si>
  <si>
    <t>CDK6850CBEV11</t>
  </si>
  <si>
    <r>
      <rPr>
        <sz val="11"/>
        <rFont val="楷体_GB2312"/>
        <charset val="134"/>
      </rPr>
      <t>郑州宇通集团有限公司</t>
    </r>
  </si>
  <si>
    <t>ZKH1043BEV1</t>
  </si>
  <si>
    <t>0.254/0.260</t>
  </si>
  <si>
    <t>2210/2110/2010</t>
  </si>
  <si>
    <t>2990/3025</t>
  </si>
  <si>
    <t>ZKH5310GJBP6BE
V21A</t>
  </si>
  <si>
    <t>3950/3860</t>
  </si>
  <si>
    <r>
      <rPr>
        <sz val="11"/>
        <rFont val="楷体_GB2312"/>
        <charset val="134"/>
      </rPr>
      <t>上海万象汽车制造有限公司</t>
    </r>
  </si>
  <si>
    <r>
      <rPr>
        <sz val="11"/>
        <rFont val="楷体_GB2312"/>
        <charset val="134"/>
      </rPr>
      <t>象牌</t>
    </r>
  </si>
  <si>
    <t>SXC6106GBEV3</t>
  </si>
  <si>
    <r>
      <rPr>
        <sz val="11"/>
        <rFont val="楷体_GB2312"/>
        <charset val="134"/>
      </rPr>
      <t>纯电动低地板城市客车</t>
    </r>
  </si>
  <si>
    <t>11160/11600</t>
  </si>
  <si>
    <t>SXC6123GBEV</t>
  </si>
  <si>
    <t>11860/12390</t>
  </si>
  <si>
    <t>SXC6821GBEV</t>
  </si>
  <si>
    <t>3310/3420</t>
  </si>
  <si>
    <t>8900/9200</t>
  </si>
  <si>
    <r>
      <rPr>
        <sz val="11"/>
        <rFont val="楷体_GB2312"/>
        <charset val="134"/>
      </rPr>
      <t>恒大新能源汽车（天津）有限
公司</t>
    </r>
  </si>
  <si>
    <r>
      <rPr>
        <sz val="11"/>
        <rFont val="楷体_GB2312"/>
        <charset val="134"/>
      </rPr>
      <t>恒驰牌</t>
    </r>
  </si>
  <si>
    <t>HDE6470BEVA0F</t>
  </si>
  <si>
    <t>HDE6470BEVA1F</t>
  </si>
  <si>
    <r>
      <rPr>
        <sz val="11"/>
        <rFont val="楷体_GB2312"/>
        <charset val="134"/>
      </rPr>
      <t>成都广通汽车有限公司</t>
    </r>
  </si>
  <si>
    <r>
      <rPr>
        <sz val="11"/>
        <rFont val="楷体_GB2312"/>
        <charset val="134"/>
      </rPr>
      <t>广通牌</t>
    </r>
  </si>
  <si>
    <t>CAT6105CRBEV1</t>
  </si>
  <si>
    <t>0.134/0.141</t>
  </si>
  <si>
    <t>11200/11550</t>
  </si>
  <si>
    <t>CAT6858CRBEV2</t>
  </si>
  <si>
    <t>0.132/0.137</t>
  </si>
  <si>
    <t>2950/3145</t>
  </si>
  <si>
    <t>9000/9250</t>
  </si>
  <si>
    <r>
      <rPr>
        <sz val="11"/>
        <rFont val="楷体_GB2312"/>
        <charset val="134"/>
      </rPr>
      <t>广西汽车集团有限公司</t>
    </r>
  </si>
  <si>
    <r>
      <rPr>
        <sz val="11"/>
        <rFont val="楷体_GB2312"/>
        <charset val="134"/>
      </rPr>
      <t>五菱牌</t>
    </r>
  </si>
  <si>
    <t>GXA1031BEV1</t>
  </si>
  <si>
    <t>281(CLTC)</t>
  </si>
  <si>
    <t>GXA5033XXYBEVA</t>
  </si>
  <si>
    <t>GXA5036XXYBEV1</t>
  </si>
  <si>
    <t>301(CLTC)</t>
  </si>
  <si>
    <r>
      <rPr>
        <sz val="11"/>
        <rFont val="楷体_GB2312"/>
        <charset val="134"/>
      </rPr>
      <t>广西玉柴新能源汽车有限公司</t>
    </r>
  </si>
  <si>
    <r>
      <rPr>
        <sz val="11"/>
        <rFont val="楷体_GB2312"/>
        <charset val="134"/>
      </rPr>
      <t>玉柴牌</t>
    </r>
  </si>
  <si>
    <t>YCE5042CCYBEV</t>
  </si>
  <si>
    <t>2100/2140/2180/2220/2250/2300/2400</t>
  </si>
  <si>
    <t>3050/3100/3150/3200/3250/3400</t>
  </si>
  <si>
    <r>
      <rPr>
        <sz val="11"/>
        <rFont val="楷体_GB2312"/>
        <charset val="134"/>
      </rPr>
      <t>江西吉利新能源商用车有限
公司</t>
    </r>
  </si>
  <si>
    <t>JGL5037XXYBEVM
1</t>
  </si>
  <si>
    <t>JGL5047XXYBEVM
5</t>
  </si>
  <si>
    <r>
      <rPr>
        <sz val="11"/>
        <rFont val="楷体_GB2312"/>
        <charset val="134"/>
      </rPr>
      <t>河北永惟特种装备有限公司</t>
    </r>
  </si>
  <si>
    <r>
      <rPr>
        <sz val="11"/>
        <rFont val="楷体_GB2312"/>
        <charset val="134"/>
      </rPr>
      <t>永惟牌</t>
    </r>
  </si>
  <si>
    <t>HYW5310ZLJBEV</t>
  </si>
  <si>
    <r>
      <rPr>
        <sz val="11"/>
        <rFont val="楷体_GB2312"/>
        <charset val="134"/>
      </rPr>
      <t>换电式纯电动自卸式垃圾
车</t>
    </r>
  </si>
  <si>
    <t>0.270/0.250</t>
  </si>
  <si>
    <t>18500/17950</t>
  </si>
  <si>
    <r>
      <rPr>
        <sz val="11"/>
        <rFont val="楷体_GB2312"/>
        <charset val="134"/>
      </rPr>
      <t>徐州徐工环境技术有限公司</t>
    </r>
  </si>
  <si>
    <t>XGH5180ZYSLBEV</t>
  </si>
  <si>
    <r>
      <rPr>
        <sz val="11"/>
        <rFont val="楷体_GB2312"/>
        <charset val="134"/>
      </rPr>
      <t>纯电动压缩式垃圾车</t>
    </r>
  </si>
  <si>
    <t>0.210/0.220/0.210</t>
  </si>
  <si>
    <t>8780/8680/8520</t>
  </si>
  <si>
    <t>11000/11325/11150</t>
  </si>
  <si>
    <r>
      <rPr>
        <sz val="11"/>
        <rFont val="楷体_GB2312"/>
        <charset val="134"/>
      </rPr>
      <t>海沃机械</t>
    </r>
    <r>
      <rPr>
        <sz val="11"/>
        <rFont val="Arial"/>
        <charset val="134"/>
      </rPr>
      <t>(</t>
    </r>
    <r>
      <rPr>
        <sz val="11"/>
        <rFont val="楷体_GB2312"/>
        <charset val="134"/>
      </rPr>
      <t>中国</t>
    </r>
    <r>
      <rPr>
        <sz val="11"/>
        <rFont val="Arial"/>
        <charset val="134"/>
      </rPr>
      <t>)</t>
    </r>
    <r>
      <rPr>
        <sz val="11"/>
        <rFont val="楷体_GB2312"/>
        <charset val="134"/>
      </rPr>
      <t>有限公司</t>
    </r>
  </si>
  <si>
    <r>
      <rPr>
        <sz val="11"/>
        <rFont val="楷体_GB2312"/>
        <charset val="134"/>
      </rPr>
      <t>海沃牌</t>
    </r>
  </si>
  <si>
    <t>HWJ5182TXSDFBE
V</t>
  </si>
  <si>
    <r>
      <rPr>
        <sz val="11"/>
        <rFont val="楷体_GB2312"/>
        <charset val="134"/>
      </rPr>
      <t>江苏中科尚昇环境科技有限
公司</t>
    </r>
  </si>
  <si>
    <r>
      <rPr>
        <sz val="11"/>
        <rFont val="楷体_GB2312"/>
        <charset val="134"/>
      </rPr>
      <t>中科尚昇牌</t>
    </r>
  </si>
  <si>
    <t>ZKS5180GQXJEV</t>
  </si>
  <si>
    <r>
      <rPr>
        <sz val="11"/>
        <color rgb="FF000000"/>
        <rFont val="Arial"/>
        <charset val="134"/>
      </rPr>
      <t>L228H02:155.95</t>
    </r>
    <r>
      <rPr>
        <sz val="11"/>
        <rFont val="楷体_GB2312"/>
        <charset val="134"/>
      </rPr>
      <t>和</t>
    </r>
    <r>
      <rPr>
        <sz val="11"/>
        <rFont val="Arial"/>
        <charset val="134"/>
      </rPr>
      <t>L228G01:159.79</t>
    </r>
  </si>
  <si>
    <t>8725/9105/9875</t>
  </si>
  <si>
    <t>ZKS5180ZYSJEV</t>
  </si>
  <si>
    <r>
      <rPr>
        <sz val="11"/>
        <rFont val="楷体_GB2312"/>
        <charset val="134"/>
      </rPr>
      <t>浙江中车电车有限公司</t>
    </r>
  </si>
  <si>
    <r>
      <rPr>
        <sz val="11"/>
        <rFont val="楷体_GB2312"/>
        <charset val="134"/>
      </rPr>
      <t>中国中车牌</t>
    </r>
  </si>
  <si>
    <t>CSR6114GLEV1</t>
  </si>
  <si>
    <t>11500/12000</t>
  </si>
  <si>
    <t>CSR6114GLEV2</t>
  </si>
  <si>
    <t>152.06/148.02</t>
  </si>
  <si>
    <t>11600/12100</t>
  </si>
  <si>
    <t>CSR6854GLEV2</t>
  </si>
  <si>
    <t>9250/9800</t>
  </si>
  <si>
    <r>
      <rPr>
        <sz val="11"/>
        <rFont val="楷体_GB2312"/>
        <charset val="134"/>
      </rPr>
      <t>启航汽车有限公司</t>
    </r>
  </si>
  <si>
    <r>
      <rPr>
        <sz val="11"/>
        <rFont val="楷体_GB2312"/>
        <charset val="134"/>
      </rPr>
      <t>启敬牌</t>
    </r>
  </si>
  <si>
    <t>QHV5188TXSEQBE
V</t>
  </si>
  <si>
    <r>
      <rPr>
        <sz val="11"/>
        <rFont val="楷体_GB2312"/>
        <charset val="134"/>
      </rPr>
      <t>福建龙马环卫装备股份有限
公司</t>
    </r>
  </si>
  <si>
    <r>
      <rPr>
        <sz val="11"/>
        <rFont val="楷体_GB2312"/>
        <charset val="134"/>
      </rPr>
      <t>福龙马牌</t>
    </r>
  </si>
  <si>
    <t>FLM5182ZYSDFBE
VK</t>
  </si>
  <si>
    <r>
      <rPr>
        <sz val="11"/>
        <rFont val="楷体_GB2312"/>
        <charset val="134"/>
      </rPr>
      <t>配置</t>
    </r>
    <r>
      <rPr>
        <sz val="11"/>
        <rFont val="Arial"/>
        <charset val="134"/>
      </rPr>
      <t xml:space="preserve">A:0.198/ </t>
    </r>
    <r>
      <rPr>
        <sz val="11"/>
        <rFont val="楷体_GB2312"/>
        <charset val="134"/>
      </rPr>
      <t>配置</t>
    </r>
    <r>
      <rPr>
        <sz val="11"/>
        <rFont val="Arial"/>
        <charset val="134"/>
      </rPr>
      <t xml:space="preserve">B:0.189/ </t>
    </r>
    <r>
      <rPr>
        <sz val="11"/>
        <rFont val="楷体_GB2312"/>
        <charset val="134"/>
      </rPr>
      <t>配置</t>
    </r>
    <r>
      <rPr>
        <sz val="11"/>
        <rFont val="Arial"/>
        <charset val="134"/>
      </rPr>
      <t>C:0.202</t>
    </r>
  </si>
  <si>
    <t>8995/8510/8835</t>
  </si>
  <si>
    <t>11900/11630/12020</t>
  </si>
  <si>
    <r>
      <rPr>
        <sz val="11"/>
        <rFont val="楷体_GB2312"/>
        <charset val="134"/>
      </rPr>
      <t>福建龙马环卫装备股份有限公司</t>
    </r>
  </si>
  <si>
    <t>FLM5183TXSDFBEV</t>
  </si>
  <si>
    <r>
      <rPr>
        <sz val="11"/>
        <rFont val="楷体_GB2312"/>
        <charset val="134"/>
      </rPr>
      <t>中通新能源汽车有限公司</t>
    </r>
  </si>
  <si>
    <r>
      <rPr>
        <sz val="11"/>
        <rFont val="楷体_GB2312"/>
        <charset val="134"/>
      </rPr>
      <t>东岳牌</t>
    </r>
  </si>
  <si>
    <t>ZTQ5180TDYZ7Y5
3BEV</t>
  </si>
  <si>
    <r>
      <rPr>
        <sz val="11"/>
        <rFont val="楷体_GB2312"/>
        <charset val="134"/>
      </rPr>
      <t>纯电动多功能抑尘车</t>
    </r>
  </si>
  <si>
    <t>11294/11195/10725/10675/10594/10564/10495/10465/10025/9995/9975/9945/10004/9905/9435/9385</t>
  </si>
  <si>
    <t>3427/3400/3460</t>
  </si>
  <si>
    <t>ZTQ5180TXSZ6Y53
BEV</t>
  </si>
  <si>
    <t>ZTQ5180TXSZ7Y53
BEV</t>
  </si>
  <si>
    <t>ZTQ5180ZYSE2M4
5BEV</t>
  </si>
  <si>
    <t>12100/11600</t>
  </si>
  <si>
    <t>ZTQ5180ZYSZZY45
BEV</t>
  </si>
  <si>
    <t>9040/8680</t>
  </si>
  <si>
    <t>3220/3160</t>
  </si>
  <si>
    <t>12000/11600</t>
  </si>
  <si>
    <r>
      <rPr>
        <sz val="11"/>
        <rFont val="楷体_GB2312"/>
        <charset val="134"/>
      </rPr>
      <t>郑州博歌车辆有限公司</t>
    </r>
  </si>
  <si>
    <r>
      <rPr>
        <sz val="11"/>
        <rFont val="楷体_GB2312"/>
        <charset val="134"/>
      </rPr>
      <t>仁拓博歌牌</t>
    </r>
  </si>
  <si>
    <t>ZBG5310GJBLBEV</t>
  </si>
  <si>
    <r>
      <rPr>
        <sz val="11"/>
        <rFont val="楷体_GB2312"/>
        <charset val="134"/>
      </rPr>
      <t>纯电动混凝土搅拌运输车</t>
    </r>
  </si>
  <si>
    <r>
      <rPr>
        <sz val="11"/>
        <rFont val="楷体_GB2312"/>
        <charset val="134"/>
      </rPr>
      <t>徐工湖北环保科技股份有限
公司</t>
    </r>
  </si>
  <si>
    <t>DXA5140TCASABE
V</t>
  </si>
  <si>
    <t>8720/8460</t>
  </si>
  <si>
    <t>DXA5180TCALBEV</t>
  </si>
  <si>
    <t>3185/2960</t>
  </si>
  <si>
    <t>DXA5181GQXLBEV</t>
  </si>
  <si>
    <r>
      <rPr>
        <sz val="11"/>
        <rFont val="楷体_GB2312"/>
        <charset val="134"/>
      </rPr>
      <t>长沙中联重科环境产业有限公司</t>
    </r>
  </si>
  <si>
    <r>
      <rPr>
        <sz val="11"/>
        <rFont val="楷体_GB2312"/>
        <charset val="134"/>
      </rPr>
      <t>中联牌</t>
    </r>
  </si>
  <si>
    <t>ZBH5040XTYQLBEV</t>
  </si>
  <si>
    <r>
      <rPr>
        <sz val="11"/>
        <rFont val="楷体_GB2312"/>
        <charset val="134"/>
      </rPr>
      <t>纯电动密闭式桶装垃圾车</t>
    </r>
  </si>
  <si>
    <r>
      <rPr>
        <sz val="11"/>
        <rFont val="楷体_GB2312"/>
        <charset val="134"/>
      </rPr>
      <t>长沙中联重科环境产业有限
公司</t>
    </r>
  </si>
  <si>
    <t>ZBH5080XTYETAB
EV</t>
  </si>
  <si>
    <t>ZBH5101ZYSBJBEV</t>
  </si>
  <si>
    <t>0.245/0.259/0.265</t>
  </si>
  <si>
    <t>6585/7060/6700</t>
  </si>
  <si>
    <t>6905/7100/7180</t>
  </si>
  <si>
    <t>ZBH5121ZYSSHAB
EV</t>
  </si>
  <si>
    <t>0.136/0.141/0.143</t>
  </si>
  <si>
    <t>6425/6900/6540</t>
  </si>
  <si>
    <t>6245/6440/6520</t>
  </si>
  <si>
    <t>ZBH5122ZYSSHAB
EVM</t>
  </si>
  <si>
    <t>ZBH5180GXEDFBE
V</t>
  </si>
  <si>
    <r>
      <rPr>
        <sz val="11"/>
        <rFont val="楷体_GB2312"/>
        <charset val="134"/>
      </rPr>
      <t>纯电动吸粪车</t>
    </r>
  </si>
  <si>
    <t>8045/8075</t>
  </si>
  <si>
    <t>ZBH5180ZXXDFAB
EV</t>
  </si>
  <si>
    <r>
      <rPr>
        <sz val="11"/>
        <rFont val="楷体_GB2312"/>
        <charset val="134"/>
      </rPr>
      <t>纯电动车厢可卸式垃圾车</t>
    </r>
  </si>
  <si>
    <t>ZBH5182GQXBJBE
V1</t>
  </si>
  <si>
    <t>ZBH5182GQXDFBE
V</t>
  </si>
  <si>
    <t>ZBH5183GQXDFBE
V</t>
  </si>
  <si>
    <t>7930/8640</t>
  </si>
  <si>
    <r>
      <rPr>
        <sz val="11"/>
        <rFont val="楷体_GB2312"/>
        <charset val="134"/>
      </rPr>
      <t>长沙普罗科环境装备有限责
任公司</t>
    </r>
  </si>
  <si>
    <r>
      <rPr>
        <sz val="11"/>
        <rFont val="楷体_GB2312"/>
        <charset val="134"/>
      </rPr>
      <t>普罗科牌</t>
    </r>
  </si>
  <si>
    <t>BJ5044TYHEV-P1</t>
  </si>
  <si>
    <t>1730/1650</t>
  </si>
  <si>
    <r>
      <rPr>
        <sz val="11"/>
        <rFont val="楷体_GB2312"/>
        <charset val="134"/>
      </rPr>
      <t>洛阳中集凌宇汽车有限公司</t>
    </r>
  </si>
  <si>
    <r>
      <rPr>
        <sz val="11"/>
        <rFont val="楷体_GB2312"/>
        <charset val="134"/>
      </rPr>
      <t>凌宇牌</t>
    </r>
  </si>
  <si>
    <t>CLY5311GJB30BEV</t>
  </si>
  <si>
    <t>CLY5319GJB32BEV</t>
  </si>
  <si>
    <r>
      <rPr>
        <sz val="11"/>
        <rFont val="楷体_GB2312"/>
        <charset val="134"/>
      </rPr>
      <t>东风小康汽车有限公司</t>
    </r>
  </si>
  <si>
    <t>DXK7001RD10BEV</t>
  </si>
  <si>
    <t>DXK7001RD11BEV</t>
  </si>
  <si>
    <r>
      <rPr>
        <sz val="11"/>
        <color rgb="FF000000"/>
        <rFont val="Arial"/>
        <charset val="134"/>
      </rPr>
      <t>8.5(CLTC</t>
    </r>
    <r>
      <rPr>
        <sz val="11"/>
        <rFont val="楷体_GB2312"/>
        <charset val="134"/>
      </rPr>
      <t>工况</t>
    </r>
    <r>
      <rPr>
        <sz val="11"/>
        <rFont val="Arial"/>
        <charset val="134"/>
      </rPr>
      <t>)</t>
    </r>
  </si>
  <si>
    <r>
      <rPr>
        <sz val="11"/>
        <rFont val="楷体_GB2312"/>
        <charset val="134"/>
      </rPr>
      <t>三元锂蓄电池</t>
    </r>
  </si>
  <si>
    <t>DXK7001RD4BEV</t>
  </si>
  <si>
    <t>DXK7001RD7BEV</t>
  </si>
  <si>
    <r>
      <rPr>
        <sz val="11"/>
        <color rgb="FF000000"/>
        <rFont val="Arial"/>
        <charset val="134"/>
      </rPr>
      <t>8.8(CLTC</t>
    </r>
    <r>
      <rPr>
        <sz val="11"/>
        <rFont val="楷体_GB2312"/>
        <charset val="134"/>
      </rPr>
      <t>工况</t>
    </r>
    <r>
      <rPr>
        <sz val="11"/>
        <rFont val="Arial"/>
        <charset val="134"/>
      </rPr>
      <t>)</t>
    </r>
  </si>
  <si>
    <t>DXK7001RD9BEV</t>
  </si>
  <si>
    <t>SWB6123CHEV10C</t>
  </si>
  <si>
    <r>
      <rPr>
        <sz val="11"/>
        <rFont val="楷体_GB2312"/>
        <charset val="134"/>
      </rPr>
      <t>插电式混合动力城市客车</t>
    </r>
  </si>
  <si>
    <r>
      <rPr>
        <sz val="11"/>
        <rFont val="楷体_GB2312"/>
        <charset val="134"/>
      </rPr>
      <t>锰酸锂锂离子动力电池</t>
    </r>
  </si>
  <si>
    <r>
      <rPr>
        <sz val="11"/>
        <rFont val="楷体_GB2312"/>
        <charset val="134"/>
      </rPr>
      <t>江铃汽车股份有限公司</t>
    </r>
  </si>
  <si>
    <r>
      <rPr>
        <sz val="11"/>
        <rFont val="楷体_GB2312"/>
        <charset val="134"/>
      </rPr>
      <t>江铃牌</t>
    </r>
  </si>
  <si>
    <t>JX6510PA5BEV</t>
  </si>
  <si>
    <r>
      <rPr>
        <sz val="11"/>
        <rFont val="楷体_GB2312"/>
        <charset val="134"/>
      </rPr>
      <t>中国重汽集团青岛重工有限
公司</t>
    </r>
  </si>
  <si>
    <r>
      <rPr>
        <sz val="11"/>
        <rFont val="楷体_GB2312"/>
        <charset val="134"/>
      </rPr>
      <t>青专牌</t>
    </r>
  </si>
  <si>
    <t>QDZ5080ZYSED38
BEV</t>
  </si>
  <si>
    <t>0.610/0.680/0.750</t>
  </si>
  <si>
    <t>7096/7359/7021/7380</t>
  </si>
  <si>
    <t>6585/6755/6902</t>
  </si>
  <si>
    <r>
      <rPr>
        <sz val="11"/>
        <rFont val="楷体_GB2312"/>
        <charset val="134"/>
      </rPr>
      <t>三一汽车制造有限公司</t>
    </r>
  </si>
  <si>
    <r>
      <rPr>
        <sz val="11"/>
        <rFont val="楷体_GB2312"/>
        <charset val="134"/>
      </rPr>
      <t>三一牌</t>
    </r>
  </si>
  <si>
    <t>SYM3311ZZX6BEV</t>
  </si>
  <si>
    <t>0.254/0.287</t>
  </si>
  <si>
    <t>10700/10900/11000/11100/11200/11300/11400</t>
  </si>
  <si>
    <t>3540/3580</t>
  </si>
  <si>
    <t>22500/23500</t>
  </si>
  <si>
    <t>SYM3313ZZX4FCE
V</t>
  </si>
  <si>
    <r>
      <rPr>
        <sz val="11"/>
        <rFont val="楷体_GB2312"/>
        <charset val="134"/>
      </rPr>
      <t>燃料电池自卸汽车</t>
    </r>
  </si>
  <si>
    <t>10100/10300</t>
  </si>
  <si>
    <t>2550/2540</t>
  </si>
  <si>
    <t>17500/18500/19000</t>
  </si>
  <si>
    <t>LZ5180XXYM3AZFC
EV101</t>
  </si>
  <si>
    <r>
      <rPr>
        <sz val="11"/>
        <rFont val="楷体_GB2312"/>
        <charset val="134"/>
      </rPr>
      <t>燃料电池厢式运输车</t>
    </r>
  </si>
  <si>
    <t>9250/9650</t>
  </si>
  <si>
    <t>3850/4000</t>
  </si>
  <si>
    <t>KLQ4250FCEV3</t>
  </si>
  <si>
    <r>
      <rPr>
        <sz val="11"/>
        <rFont val="楷体_GB2312"/>
        <charset val="134"/>
      </rPr>
      <t>燃料电池半挂牵引车</t>
    </r>
  </si>
  <si>
    <r>
      <rPr>
        <sz val="11"/>
        <rFont val="楷体_GB2312"/>
        <charset val="134"/>
      </rPr>
      <t>厦门金龙联合汽车工业有限
公司</t>
    </r>
  </si>
  <si>
    <r>
      <rPr>
        <sz val="11"/>
        <rFont val="楷体_GB2312"/>
        <charset val="134"/>
      </rPr>
      <t>金龙牌</t>
    </r>
  </si>
  <si>
    <t>XMQ5180GSSFCE
VD</t>
  </si>
  <si>
    <r>
      <rPr>
        <sz val="11"/>
        <rFont val="楷体_GB2312"/>
        <charset val="134"/>
      </rPr>
      <t>燃料电池洒水车</t>
    </r>
  </si>
  <si>
    <t>8370/8950</t>
  </si>
  <si>
    <t>3700/3300</t>
  </si>
  <si>
    <t>LCK5041XSWEV</t>
  </si>
  <si>
    <r>
      <rPr>
        <sz val="11"/>
        <rFont val="楷体_GB2312"/>
        <charset val="134"/>
      </rPr>
      <t>纯电动商务车</t>
    </r>
  </si>
  <si>
    <t>2345/2632</t>
  </si>
  <si>
    <t>3450/3660</t>
  </si>
  <si>
    <t>JKC5034XLCD0X0B
EV</t>
  </si>
  <si>
    <r>
      <rPr>
        <sz val="11"/>
        <rFont val="楷体_GB2312"/>
        <charset val="134"/>
      </rPr>
      <t>纯电动冷藏车</t>
    </r>
  </si>
  <si>
    <t>2665/2195</t>
  </si>
  <si>
    <t>2260/2180</t>
  </si>
  <si>
    <t>JKC5035XLCA0X0B
EV</t>
  </si>
  <si>
    <t>JKC5035XLLA0X0B
EV</t>
  </si>
  <si>
    <r>
      <rPr>
        <sz val="11"/>
        <rFont val="楷体_GB2312"/>
        <charset val="134"/>
      </rPr>
      <t>纯电动疫苗冷链车</t>
    </r>
  </si>
  <si>
    <t>CL5083ZYSBEV</t>
  </si>
  <si>
    <t>0.299/0.286/0.273</t>
  </si>
  <si>
    <t>7850/7015</t>
  </si>
  <si>
    <t>2880/2650</t>
  </si>
  <si>
    <t>6150/6050/5950</t>
  </si>
  <si>
    <r>
      <rPr>
        <sz val="11"/>
        <rFont val="楷体_GB2312"/>
        <charset val="134"/>
      </rPr>
      <t>江苏吉麦新能源车业有限公司</t>
    </r>
  </si>
  <si>
    <r>
      <rPr>
        <sz val="11"/>
        <rFont val="楷体_GB2312"/>
        <charset val="134"/>
      </rPr>
      <t>凌宝牌</t>
    </r>
  </si>
  <si>
    <t>HXK7000BEVB01</t>
  </si>
  <si>
    <t>201(CLTC)</t>
  </si>
  <si>
    <r>
      <rPr>
        <sz val="11"/>
        <rFont val="楷体_GB2312"/>
        <charset val="134"/>
      </rPr>
      <t>磷酸铁锂动力电池</t>
    </r>
  </si>
  <si>
    <r>
      <rPr>
        <sz val="11"/>
        <rFont val="楷体_GB2312"/>
        <charset val="134"/>
      </rPr>
      <t>重庆瑞驰汽车实业有限公司</t>
    </r>
  </si>
  <si>
    <r>
      <rPr>
        <sz val="11"/>
        <rFont val="楷体_GB2312"/>
        <charset val="134"/>
      </rPr>
      <t>瑞驰牌</t>
    </r>
  </si>
  <si>
    <t>CRC5030XLCDC2-
BEV</t>
  </si>
  <si>
    <t>245(CLTC)</t>
  </si>
  <si>
    <t>CRC5031XLCDC-B
EV</t>
  </si>
  <si>
    <t>265(CLTC)</t>
  </si>
  <si>
    <t>CRC5031XXYDC-B
EV</t>
  </si>
  <si>
    <t>276(CLTC)</t>
  </si>
  <si>
    <r>
      <rPr>
        <sz val="11"/>
        <rFont val="楷体_GB2312"/>
        <charset val="134"/>
      </rPr>
      <t>山西德志时代新能源汽车制
造股份有限公司</t>
    </r>
  </si>
  <si>
    <r>
      <rPr>
        <sz val="11"/>
        <rFont val="楷体_GB2312"/>
        <charset val="134"/>
      </rPr>
      <t>德志时代牌</t>
    </r>
  </si>
  <si>
    <t>DZE5180TDYFCEV</t>
  </si>
  <si>
    <r>
      <rPr>
        <sz val="11"/>
        <rFont val="楷体_GB2312"/>
        <charset val="134"/>
      </rPr>
      <t>燃料电池多功能抑尘车</t>
    </r>
  </si>
  <si>
    <t>DZE5180ZYSFCEV</t>
  </si>
  <si>
    <r>
      <rPr>
        <sz val="11"/>
        <rFont val="楷体_GB2312"/>
        <charset val="134"/>
      </rPr>
      <t>燃料电池压缩式垃圾车</t>
    </r>
  </si>
  <si>
    <r>
      <rPr>
        <sz val="11"/>
        <rFont val="楷体_GB2312"/>
        <charset val="134"/>
      </rPr>
      <t>青岛美锦新能源汽车制造有
限公司</t>
    </r>
  </si>
  <si>
    <r>
      <rPr>
        <sz val="11"/>
        <rFont val="楷体_GB2312"/>
        <charset val="134"/>
      </rPr>
      <t>美锦飞驰牌</t>
    </r>
  </si>
  <si>
    <t>QMJ6120FCEVGA1</t>
  </si>
  <si>
    <r>
      <rPr>
        <sz val="11"/>
        <rFont val="楷体_GB2312"/>
        <charset val="134"/>
      </rPr>
      <t>燃料电池城市客车</t>
    </r>
  </si>
  <si>
    <t>FLM5080ZYSBYBE
VDW</t>
  </si>
  <si>
    <t>7040/6955</t>
  </si>
  <si>
    <t>FLM5180GQXDLFC
EVS</t>
  </si>
  <si>
    <r>
      <rPr>
        <sz val="11"/>
        <rFont val="楷体_GB2312"/>
        <charset val="134"/>
      </rPr>
      <t>燃料电池清洗车</t>
    </r>
  </si>
  <si>
    <t>FLM5180ZYSDLFC
EVK</t>
  </si>
  <si>
    <r>
      <rPr>
        <sz val="11"/>
        <rFont val="楷体_GB2312"/>
        <charset val="134"/>
      </rPr>
      <t>烟台海德专用汽车有限公司</t>
    </r>
  </si>
  <si>
    <r>
      <rPr>
        <sz val="11"/>
        <rFont val="楷体_GB2312"/>
        <charset val="134"/>
      </rPr>
      <t>海德牌</t>
    </r>
  </si>
  <si>
    <t>CHD5120TCASQFC
EV</t>
  </si>
  <si>
    <r>
      <rPr>
        <sz val="11"/>
        <rFont val="楷体_GB2312"/>
        <charset val="134"/>
      </rPr>
      <t>燃料电池餐厨垃圾车</t>
    </r>
  </si>
  <si>
    <t>7250/7550</t>
  </si>
  <si>
    <r>
      <rPr>
        <sz val="11"/>
        <rFont val="楷体_GB2312"/>
        <charset val="134"/>
      </rPr>
      <t>中福田意环境技术</t>
    </r>
    <r>
      <rPr>
        <sz val="11"/>
        <rFont val="Arial"/>
        <charset val="134"/>
      </rPr>
      <t>(</t>
    </r>
    <r>
      <rPr>
        <sz val="11"/>
        <rFont val="楷体_GB2312"/>
        <charset val="134"/>
      </rPr>
      <t>青岛</t>
    </r>
    <r>
      <rPr>
        <sz val="11"/>
        <rFont val="Arial"/>
        <charset val="134"/>
      </rPr>
      <t>)</t>
    </r>
    <r>
      <rPr>
        <sz val="11"/>
        <rFont val="楷体_GB2312"/>
        <charset val="134"/>
      </rPr>
      <t>有限
公司</t>
    </r>
  </si>
  <si>
    <r>
      <rPr>
        <sz val="11"/>
        <rFont val="楷体_GB2312"/>
        <charset val="134"/>
      </rPr>
      <t>华司令牌</t>
    </r>
  </si>
  <si>
    <t>ZTY5030GQXBEV</t>
  </si>
  <si>
    <r>
      <rPr>
        <sz val="11"/>
        <rFont val="楷体_GB2312"/>
        <charset val="134"/>
      </rPr>
      <t>磷酸铁锂动力蓄电池</t>
    </r>
  </si>
  <si>
    <t>ZBH5040ZZZEQBEV</t>
  </si>
  <si>
    <r>
      <rPr>
        <sz val="11"/>
        <rFont val="楷体_GB2312"/>
        <charset val="134"/>
      </rPr>
      <t>纯电动自装卸式垃圾车</t>
    </r>
  </si>
  <si>
    <t>0.531/0.470</t>
  </si>
  <si>
    <t>2430/2410</t>
  </si>
  <si>
    <t>3490/3360</t>
  </si>
  <si>
    <r>
      <rPr>
        <sz val="11"/>
        <rFont val="楷体_GB2312"/>
        <charset val="134"/>
      </rPr>
      <t>柳州五菱汽车工业有限公司</t>
    </r>
  </si>
  <si>
    <t>LQG5032GQXEV</t>
  </si>
  <si>
    <t>220(CLTC)</t>
  </si>
  <si>
    <t>DFA1040TBEV2</t>
  </si>
  <si>
    <t>EQ5040TQZLBEV</t>
  </si>
  <si>
    <r>
      <rPr>
        <sz val="11"/>
        <color rgb="FF000000"/>
        <rFont val="楷体_GB2312"/>
        <charset val="134"/>
      </rPr>
      <t>纯电动清障车</t>
    </r>
  </si>
  <si>
    <t>2400/2585</t>
  </si>
  <si>
    <t>2860/3360/3500</t>
  </si>
  <si>
    <t>DC7006XAAXBEVK</t>
  </si>
  <si>
    <t>BJ5045XXYEVH</t>
  </si>
  <si>
    <t>0.270/0.280/0.290</t>
  </si>
  <si>
    <t>2970/3025/3070</t>
  </si>
  <si>
    <t>BJ5082XTYEV-H1</t>
  </si>
  <si>
    <t>2640/2620</t>
  </si>
  <si>
    <t>BJ5183ZYSEV-H1</t>
  </si>
  <si>
    <t>0.240/0.230</t>
  </si>
  <si>
    <t>9500/9250/8900</t>
  </si>
  <si>
    <t>2520/2495</t>
  </si>
  <si>
    <t>3160/3260</t>
  </si>
  <si>
    <t>12850/12500</t>
  </si>
  <si>
    <t>BJ6129EVCA-1</t>
  </si>
  <si>
    <t>3220/3250/3290</t>
  </si>
  <si>
    <t>12000/12400/12750</t>
  </si>
  <si>
    <r>
      <rPr>
        <sz val="11"/>
        <color rgb="FF000000"/>
        <rFont val="楷体_GB2312"/>
        <charset val="134"/>
      </rPr>
      <t>北汽瑞翔汽车有限公司</t>
    </r>
  </si>
  <si>
    <r>
      <rPr>
        <sz val="11"/>
        <color rgb="FF000000"/>
        <rFont val="楷体_GB2312"/>
        <charset val="134"/>
      </rPr>
      <t>北京牌</t>
    </r>
  </si>
  <si>
    <t>BJ5032XXYDMN5X
3BEV</t>
  </si>
  <si>
    <t>CC7000ZM02HBEV</t>
  </si>
  <si>
    <r>
      <rPr>
        <sz val="11"/>
        <color rgb="FF000000"/>
        <rFont val="Arial"/>
        <charset val="134"/>
      </rPr>
      <t>301(CLTC</t>
    </r>
    <r>
      <rPr>
        <sz val="11"/>
        <color rgb="FF000000"/>
        <rFont val="楷体_GB2312"/>
        <charset val="134"/>
      </rPr>
      <t>）</t>
    </r>
  </si>
  <si>
    <t>10.2(CLTC)</t>
  </si>
  <si>
    <t>1530/1560</t>
  </si>
  <si>
    <r>
      <rPr>
        <sz val="11"/>
        <color rgb="FF000000"/>
        <rFont val="楷体_GB2312"/>
        <charset val="134"/>
      </rPr>
      <t>山西新能源汽车工业有限公司</t>
    </r>
  </si>
  <si>
    <t>JHC5032XXYBEVM
3</t>
  </si>
  <si>
    <t>JHC5037XXYBEVM
3</t>
  </si>
  <si>
    <t>DD6110KEV6</t>
  </si>
  <si>
    <t>11100/11680</t>
  </si>
  <si>
    <t>KMC5033XXYBEVA
305D</t>
  </si>
  <si>
    <t>2680/2580/2480</t>
  </si>
  <si>
    <t>SH5047XXYZFEVM
Z4</t>
  </si>
  <si>
    <r>
      <rPr>
        <sz val="11"/>
        <color rgb="FF000000"/>
        <rFont val="Arial"/>
        <charset val="134"/>
      </rPr>
      <t>0.263(</t>
    </r>
    <r>
      <rPr>
        <sz val="11"/>
        <color rgb="FF000000"/>
        <rFont val="楷体_GB2312"/>
        <charset val="134"/>
      </rPr>
      <t>整备质量</t>
    </r>
    <r>
      <rPr>
        <sz val="11"/>
        <color rgb="FF000000"/>
        <rFont val="Arial"/>
        <charset val="134"/>
      </rPr>
      <t>2930kg)/0.289(</t>
    </r>
    <r>
      <rPr>
        <sz val="11"/>
        <color rgb="FF000000"/>
        <rFont val="楷体_GB2312"/>
        <charset val="134"/>
      </rPr>
      <t>整备质量</t>
    </r>
    <r>
      <rPr>
        <sz val="11"/>
        <color rgb="FF000000"/>
        <rFont val="Arial"/>
        <charset val="134"/>
      </rPr>
      <t>3070kg)</t>
    </r>
  </si>
  <si>
    <t>2890/2940/3140</t>
  </si>
  <si>
    <t>2930/3070</t>
  </si>
  <si>
    <t>SWB6109EV12G</t>
  </si>
  <si>
    <t>SWB6109EV13G</t>
  </si>
  <si>
    <t>SWB6128EV07C</t>
  </si>
  <si>
    <r>
      <rPr>
        <sz val="11"/>
        <color rgb="FF000000"/>
        <rFont val="楷体_GB2312"/>
        <charset val="134"/>
      </rPr>
      <t>南京汽车集团有限公司</t>
    </r>
  </si>
  <si>
    <r>
      <rPr>
        <sz val="11"/>
        <color rgb="FF000000"/>
        <rFont val="楷体_GB2312"/>
        <charset val="134"/>
      </rPr>
      <t>依维柯牌</t>
    </r>
  </si>
  <si>
    <t>NJ5047XXYEEV4</t>
  </si>
  <si>
    <t>XGA4256BEVWCA</t>
  </si>
  <si>
    <t>3280/3380/3420/3475/3530/3690/3750/3800</t>
  </si>
  <si>
    <t>13000/12500</t>
  </si>
  <si>
    <t>HFC3311P1SEV</t>
  </si>
  <si>
    <t>0.240/0.250</t>
  </si>
  <si>
    <t>16000/17500</t>
  </si>
  <si>
    <t>HFC5040CCYEV2</t>
  </si>
  <si>
    <t>5795/5895/5995</t>
  </si>
  <si>
    <t>1850/1900/1950/2000</t>
  </si>
  <si>
    <t>2000/2100/2200/2300/2400/2500/2600/2700</t>
  </si>
  <si>
    <t>HFC5045CCYEV18</t>
  </si>
  <si>
    <t>2000/2050/2160/2210/2265/2330/2400/2450</t>
  </si>
  <si>
    <t>2300/2795/2840/2940/3080/3180/3280</t>
  </si>
  <si>
    <t>HFC5182XYZP3EV</t>
  </si>
  <si>
    <t>FZ6480BEV09</t>
  </si>
  <si>
    <t>FZ6480BEVW10</t>
  </si>
  <si>
    <r>
      <rPr>
        <sz val="11"/>
        <color rgb="FF000000"/>
        <rFont val="楷体_GB2312"/>
        <charset val="134"/>
      </rPr>
      <t>江铃汽车股份有限公司</t>
    </r>
  </si>
  <si>
    <r>
      <rPr>
        <sz val="11"/>
        <color rgb="FF000000"/>
        <rFont val="楷体_GB2312"/>
        <charset val="134"/>
      </rPr>
      <t>江铃牌</t>
    </r>
  </si>
  <si>
    <t>JX5063TQZTGA25
BEV</t>
  </si>
  <si>
    <r>
      <rPr>
        <sz val="11"/>
        <color rgb="FF000000"/>
        <rFont val="楷体_GB2312"/>
        <charset val="134"/>
      </rPr>
      <t>贵州科驰汽车制造有限责任
公司</t>
    </r>
  </si>
  <si>
    <r>
      <rPr>
        <sz val="11"/>
        <color rgb="FF000000"/>
        <rFont val="楷体_GB2312"/>
        <charset val="134"/>
      </rPr>
      <t>万舆牌</t>
    </r>
  </si>
  <si>
    <t>WZG5032XXYCYBE
V</t>
  </si>
  <si>
    <t>ZZ3257Y384GZ1BE
V</t>
  </si>
  <si>
    <t>8445/8745/8945/9345</t>
  </si>
  <si>
    <t>15800/16500</t>
  </si>
  <si>
    <t>ZZ4257Y344GZ1BE
V35</t>
  </si>
  <si>
    <t>7615/7990</t>
  </si>
  <si>
    <t>3360/3820/3650/3790</t>
  </si>
  <si>
    <t>ZZ5187XXYN501G
Z1BEV</t>
  </si>
  <si>
    <t>ZZ5257XXYN56CG
Z1BEV</t>
  </si>
  <si>
    <t>9000/10000</t>
  </si>
  <si>
    <t>3700/3800</t>
  </si>
  <si>
    <t>ZZ5317GJBY306GZ
1BEV</t>
  </si>
  <si>
    <t>12670/12320/11520</t>
  </si>
  <si>
    <r>
      <rPr>
        <sz val="11"/>
        <color rgb="FF000000"/>
        <rFont val="楷体_GB2312"/>
        <charset val="134"/>
      </rPr>
      <t>中国重汽集团济宁商用车有
限公司</t>
    </r>
  </si>
  <si>
    <t>ZZ4257V424KZ1SB
EV</t>
  </si>
  <si>
    <t>ZZ5317GJBV306JZ
1SBEV</t>
  </si>
  <si>
    <r>
      <rPr>
        <sz val="11"/>
        <color rgb="FF000000"/>
        <rFont val="楷体_GB2312"/>
        <charset val="134"/>
      </rPr>
      <t>重庆庆铃专用汽车有限公司</t>
    </r>
  </si>
  <si>
    <r>
      <rPr>
        <sz val="11"/>
        <color rgb="FF000000"/>
        <rFont val="楷体_GB2312"/>
        <charset val="134"/>
      </rPr>
      <t>庆铃牌</t>
    </r>
  </si>
  <si>
    <t>QL5080XGCBEVE
MKAJ</t>
  </si>
  <si>
    <r>
      <rPr>
        <sz val="11"/>
        <color rgb="FF000000"/>
        <rFont val="楷体_GB2312"/>
        <charset val="134"/>
      </rPr>
      <t>纯电动工程车</t>
    </r>
  </si>
  <si>
    <t>CA4250P26T1BEV
A80</t>
  </si>
  <si>
    <t>CA5042XXYP40L3B
EVA84</t>
  </si>
  <si>
    <t>2150/2200/2250/2300</t>
  </si>
  <si>
    <t>3110/3160/3210</t>
  </si>
  <si>
    <t>BYD6490ST6HEV1
0</t>
  </si>
  <si>
    <t>BYD6490ST6HEV1
1</t>
  </si>
  <si>
    <t>BYD7009BEV5</t>
  </si>
  <si>
    <t>BYD7009BEV6</t>
  </si>
  <si>
    <t>BYD7009BEV7</t>
  </si>
  <si>
    <t>BYD7150YT6HEV1
0</t>
  </si>
  <si>
    <t>BYD7150YT6HEV5</t>
  </si>
  <si>
    <t>SYM3251ZZX3BEV</t>
  </si>
  <si>
    <t>0.258/0.289</t>
  </si>
  <si>
    <r>
      <rPr>
        <sz val="11"/>
        <color rgb="FF000000"/>
        <rFont val="Arial"/>
        <charset val="134"/>
      </rPr>
      <t>H01</t>
    </r>
    <r>
      <rPr>
        <sz val="11"/>
        <color rgb="FF000000"/>
        <rFont val="楷体_GB2312"/>
        <charset val="134"/>
      </rPr>
      <t>箱：</t>
    </r>
    <r>
      <rPr>
        <sz val="11"/>
        <color rgb="FF000000"/>
        <rFont val="Arial"/>
        <charset val="134"/>
      </rPr>
      <t>158.0/C01</t>
    </r>
    <r>
      <rPr>
        <sz val="11"/>
        <color rgb="FF000000"/>
        <rFont val="楷体_GB2312"/>
        <charset val="134"/>
      </rPr>
      <t>箱：</t>
    </r>
    <r>
      <rPr>
        <sz val="11"/>
        <color rgb="FF000000"/>
        <rFont val="Arial"/>
        <charset val="134"/>
      </rPr>
      <t>161.2</t>
    </r>
  </si>
  <si>
    <t>3400/3520</t>
  </si>
  <si>
    <t>16800/17680</t>
  </si>
  <si>
    <t>SYM42503S1BEV6</t>
  </si>
  <si>
    <t>SYM42503S1SEV9</t>
  </si>
  <si>
    <t>SYM5310GJB3BEV
2</t>
  </si>
  <si>
    <t>HN3310B36D8BEV
Y</t>
  </si>
  <si>
    <t>11500/11700</t>
  </si>
  <si>
    <t>HN5315GJBB36C5
BEVY</t>
  </si>
  <si>
    <t>LZ5040CCYL2AZBE
V131</t>
  </si>
  <si>
    <t>410(CLTC)</t>
  </si>
  <si>
    <t>LZ5180XYKH5AZB
EV101</t>
  </si>
  <si>
    <t>0.289/0.275/0.268</t>
  </si>
  <si>
    <t>LZ7000SMAEV</t>
  </si>
  <si>
    <r>
      <rPr>
        <sz val="11"/>
        <color rgb="FF000000"/>
        <rFont val="楷体_GB2312"/>
        <charset val="134"/>
      </rPr>
      <t>中国重汽集团成都王牌商用
车有限公司</t>
    </r>
  </si>
  <si>
    <t>ZZ4252V3847Z1BE
V</t>
  </si>
  <si>
    <t>7535/7400</t>
  </si>
  <si>
    <t>2496/2550</t>
  </si>
  <si>
    <t>3125/3370/3480/3730/3835/3885</t>
  </si>
  <si>
    <r>
      <rPr>
        <sz val="11"/>
        <color rgb="FF000000"/>
        <rFont val="楷体_GB2312"/>
        <charset val="134"/>
      </rPr>
      <t>四川野马汽车股份有限公司</t>
    </r>
  </si>
  <si>
    <r>
      <rPr>
        <sz val="11"/>
        <color rgb="FF000000"/>
        <rFont val="楷体_GB2312"/>
        <charset val="134"/>
      </rPr>
      <t>野马牌</t>
    </r>
  </si>
  <si>
    <t>SQJ6851YZCBEV</t>
  </si>
  <si>
    <t>3010/3180</t>
  </si>
  <si>
    <t>8300/8600</t>
  </si>
  <si>
    <r>
      <rPr>
        <sz val="11"/>
        <color rgb="FF000000"/>
        <rFont val="楷体_GB2312"/>
        <charset val="134"/>
      </rPr>
      <t>陕西通家汽车股份有限公司</t>
    </r>
  </si>
  <si>
    <r>
      <rPr>
        <sz val="11"/>
        <color rgb="FF000000"/>
        <rFont val="楷体_GB2312"/>
        <charset val="134"/>
      </rPr>
      <t>通家福牌</t>
    </r>
  </si>
  <si>
    <t>STJ5020XXYEVA0</t>
  </si>
  <si>
    <t>SX3160BEV351N</t>
  </si>
  <si>
    <t>6070/6140/6240/6290/6390/6490/6590</t>
  </si>
  <si>
    <t>2400/2450/2550</t>
  </si>
  <si>
    <t>2750/2800/2850</t>
  </si>
  <si>
    <t>SX5043XLCBEV331
N</t>
  </si>
  <si>
    <r>
      <rPr>
        <sz val="11"/>
        <color rgb="FF000000"/>
        <rFont val="Arial"/>
        <charset val="134"/>
      </rPr>
      <t>L173TB1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>154.59</t>
    </r>
  </si>
  <si>
    <t>2900/2950/3000/3050/3100/3150/3200/3250/3300</t>
  </si>
  <si>
    <t>SX5044XXYBEV331
N</t>
  </si>
  <si>
    <r>
      <rPr>
        <sz val="11"/>
        <color rgb="FF000000"/>
        <rFont val="Arial"/>
        <charset val="134"/>
      </rPr>
      <t>L173TB1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>154.59/L173TB2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>153.84</t>
    </r>
  </si>
  <si>
    <r>
      <rPr>
        <sz val="11"/>
        <color rgb="FF000000"/>
        <rFont val="楷体_GB2312"/>
        <charset val="134"/>
      </rPr>
      <t>福建天际汽车制造有限公司</t>
    </r>
  </si>
  <si>
    <r>
      <rPr>
        <sz val="11"/>
        <color rgb="FF000000"/>
        <rFont val="楷体_GB2312"/>
        <charset val="134"/>
      </rPr>
      <t>天际牌</t>
    </r>
  </si>
  <si>
    <t>QAC6452SHEVBB6</t>
  </si>
  <si>
    <r>
      <rPr>
        <sz val="11"/>
        <color rgb="FF000000"/>
        <rFont val="楷体_GB2312"/>
        <charset val="134"/>
      </rPr>
      <t>插电式增程混合动力多用途乘用车</t>
    </r>
  </si>
  <si>
    <r>
      <rPr>
        <sz val="11"/>
        <color rgb="FF000000"/>
        <rFont val="楷体_GB2312"/>
        <charset val="134"/>
      </rPr>
      <t>锂离子电池</t>
    </r>
  </si>
  <si>
    <t>SQR1035BEVH08</t>
  </si>
  <si>
    <r>
      <rPr>
        <sz val="11"/>
        <color rgb="FF000000"/>
        <rFont val="楷体_GB2312"/>
        <charset val="134"/>
      </rPr>
      <t>江铃控股有限公司</t>
    </r>
  </si>
  <si>
    <r>
      <rPr>
        <sz val="11"/>
        <color rgb="FF000000"/>
        <rFont val="楷体_GB2312"/>
        <charset val="134"/>
      </rPr>
      <t>爱驰牌</t>
    </r>
  </si>
  <si>
    <t>JX6481UBEV</t>
  </si>
  <si>
    <r>
      <rPr>
        <sz val="11"/>
        <color rgb="FF000000"/>
        <rFont val="Arial"/>
        <charset val="134"/>
      </rPr>
      <t>590(CLTC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</si>
  <si>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r>
      <rPr>
        <sz val="11"/>
        <color rgb="FF000000"/>
        <rFont val="楷体_GB2312"/>
        <charset val="134"/>
      </rPr>
      <t>荣威牌</t>
    </r>
  </si>
  <si>
    <t>CSA6471FBEV4</t>
  </si>
  <si>
    <t>XMQ5030XXYBEVL
06</t>
  </si>
  <si>
    <r>
      <rPr>
        <sz val="11"/>
        <color rgb="FF000000"/>
        <rFont val="Arial"/>
        <charset val="134"/>
      </rPr>
      <t>200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CLTC</t>
    </r>
    <r>
      <rPr>
        <sz val="11"/>
        <color rgb="FF000000"/>
        <rFont val="楷体_GB2312"/>
        <charset val="134"/>
      </rPr>
      <t>工况）</t>
    </r>
  </si>
  <si>
    <t>1965/2055/2255</t>
  </si>
  <si>
    <t>XMQ5040TYHBEVL
D</t>
  </si>
  <si>
    <t>1820/1740</t>
  </si>
  <si>
    <t>2240/2270</t>
  </si>
  <si>
    <t>XML3311JEVY0</t>
  </si>
  <si>
    <t>20700/22700</t>
  </si>
  <si>
    <t>XML5030XXYEV20</t>
  </si>
  <si>
    <r>
      <rPr>
        <sz val="11"/>
        <color rgb="FF000000"/>
        <rFont val="Arial"/>
        <charset val="134"/>
      </rPr>
      <t>265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CLTC</t>
    </r>
    <r>
      <rPr>
        <sz val="11"/>
        <color rgb="FF000000"/>
        <rFont val="楷体_GB2312"/>
        <charset val="134"/>
      </rPr>
      <t>）</t>
    </r>
  </si>
  <si>
    <t>XML5311ZLJJEVY0
1</t>
  </si>
  <si>
    <r>
      <rPr>
        <sz val="11"/>
        <color rgb="FF000000"/>
        <rFont val="楷体_GB2312"/>
        <charset val="134"/>
      </rPr>
      <t>换电式纯电动自卸式垃圾
车</t>
    </r>
  </si>
  <si>
    <t>17950/18500/19000/19500</t>
  </si>
  <si>
    <t>DNC1187BEVM1</t>
  </si>
  <si>
    <t>158.24/161.27</t>
  </si>
  <si>
    <t>DNC1187BEVM2</t>
  </si>
  <si>
    <t>155.95/159.79</t>
  </si>
  <si>
    <t>DNC3187BEVGM1</t>
  </si>
  <si>
    <t>160.43/158.24</t>
  </si>
  <si>
    <t>6480/6680/6780/6880</t>
  </si>
  <si>
    <t>2350/2450</t>
  </si>
  <si>
    <t>2950/3000/3050</t>
  </si>
  <si>
    <t>DNC5032XXYBEV
M3</t>
  </si>
  <si>
    <t>DNC5037XXYBEV
M2</t>
  </si>
  <si>
    <t>DNC5037XYZBEV
M2</t>
  </si>
  <si>
    <t>NJL1036EV</t>
  </si>
  <si>
    <t>NJL3160ZAEBEV</t>
  </si>
  <si>
    <t>155.19/155.40</t>
  </si>
  <si>
    <t>NJL3250ZEGBEV1</t>
  </si>
  <si>
    <t>NJL5027XXYEV1</t>
  </si>
  <si>
    <t>NJL6450EV1</t>
  </si>
  <si>
    <t>NJL6470BEV600</t>
  </si>
  <si>
    <r>
      <rPr>
        <sz val="11"/>
        <color rgb="FF000000"/>
        <rFont val="楷体_GB2312"/>
        <charset val="134"/>
      </rPr>
      <t>鑫源牌</t>
    </r>
  </si>
  <si>
    <t>JKC5035XXYA0X3B
EV</t>
  </si>
  <si>
    <t>JKC5035XXYA0X5B
EV</t>
  </si>
  <si>
    <t>CL5090ZFJBEV</t>
  </si>
  <si>
    <r>
      <rPr>
        <sz val="11"/>
        <color rgb="FF000000"/>
        <rFont val="楷体_GB2312"/>
        <charset val="134"/>
      </rPr>
      <t>纯电动分捡垃圾运输车</t>
    </r>
  </si>
  <si>
    <t>CL5121TCABEV</t>
  </si>
  <si>
    <t>140.60/143.60</t>
  </si>
  <si>
    <t>ZKH3310P6BEV4</t>
  </si>
  <si>
    <t>0.200/0.215/0.229/0.245</t>
  </si>
  <si>
    <t>10780/10980/11130/11180</t>
  </si>
  <si>
    <t>3830/3680/3520/3420</t>
  </si>
  <si>
    <t>21200/21900/22450/23000</t>
  </si>
  <si>
    <t>ZKH3310P6BEV7</t>
  </si>
  <si>
    <t>0.225/0.245/0.265/0.284</t>
  </si>
  <si>
    <t>22300/23000/23600/24100</t>
  </si>
  <si>
    <t>ZKH3310P6BEV8</t>
  </si>
  <si>
    <t>0.206/0.213/0.224/0.238</t>
  </si>
  <si>
    <t>18200/18600/19200/19900</t>
  </si>
  <si>
    <t>ZKH4250P4BEV2Y
X</t>
  </si>
  <si>
    <t>0.157/0.160/0.167/0.164</t>
  </si>
  <si>
    <t>ZKH4250P4BEV5Y</t>
  </si>
  <si>
    <t>0.174/0.177/0.181/0.184</t>
  </si>
  <si>
    <t>ZKH5310GJBP6BE
V12</t>
  </si>
  <si>
    <t>ZKH5310GJBP6BE
V21B</t>
  </si>
  <si>
    <t>ZKH5310GJBP6BE
V23</t>
  </si>
  <si>
    <t>3850/3940/3995</t>
  </si>
  <si>
    <t>SXC6110GBEV14</t>
  </si>
  <si>
    <t>SXC6860GBEV</t>
  </si>
  <si>
    <t>141.36/145.48</t>
  </si>
  <si>
    <t>2440/2480</t>
  </si>
  <si>
    <t>3015/3220</t>
  </si>
  <si>
    <t>THZ6451BEVS30J</t>
  </si>
  <si>
    <t>HQK6109UBEVS1</t>
  </si>
  <si>
    <t>160.00/159.00</t>
  </si>
  <si>
    <t>3200/3060</t>
  </si>
  <si>
    <t>10700/11300</t>
  </si>
  <si>
    <t>HQK6859UBEVS1</t>
  </si>
  <si>
    <t>9000/9500</t>
  </si>
  <si>
    <t>NGA5030XXYBEV3</t>
  </si>
  <si>
    <t>NGA5031XXYBEV1</t>
  </si>
  <si>
    <t>NGA5031XXYBEV2</t>
  </si>
  <si>
    <r>
      <rPr>
        <sz val="11"/>
        <color rgb="FF000000"/>
        <rFont val="楷体_GB2312"/>
        <charset val="134"/>
      </rPr>
      <t>陕西秦星汽车有限责任公司</t>
    </r>
  </si>
  <si>
    <r>
      <rPr>
        <sz val="11"/>
        <color rgb="FF000000"/>
        <rFont val="楷体_GB2312"/>
        <charset val="134"/>
      </rPr>
      <t>秦星牌</t>
    </r>
  </si>
  <si>
    <t>SYD6850GBEV</t>
  </si>
  <si>
    <r>
      <rPr>
        <sz val="11"/>
        <color rgb="FF000000"/>
        <rFont val="楷体_GB2312"/>
        <charset val="134"/>
      </rPr>
      <t>山西德志时代新能源汽车制
造股份有限公司</t>
    </r>
  </si>
  <si>
    <r>
      <rPr>
        <sz val="11"/>
        <color rgb="FF000000"/>
        <rFont val="楷体_GB2312"/>
        <charset val="134"/>
      </rPr>
      <t>德志时代牌</t>
    </r>
  </si>
  <si>
    <t>DZE5040XXYBEV</t>
  </si>
  <si>
    <r>
      <rPr>
        <sz val="11"/>
        <color rgb="FF000000"/>
        <rFont val="楷体_GB2312"/>
        <charset val="134"/>
      </rPr>
      <t>山西德志时代新能源汽车制造股份有限公司</t>
    </r>
  </si>
  <si>
    <t>DZE6600GBEV</t>
  </si>
  <si>
    <r>
      <rPr>
        <sz val="11"/>
        <color rgb="FF000000"/>
        <rFont val="楷体_GB2312"/>
        <charset val="134"/>
      </rPr>
      <t>成都创奇汽车制造有限公司</t>
    </r>
  </si>
  <si>
    <r>
      <rPr>
        <sz val="11"/>
        <color rgb="FF000000"/>
        <rFont val="楷体_GB2312"/>
        <charset val="134"/>
      </rPr>
      <t>山川牌</t>
    </r>
  </si>
  <si>
    <t>SCQ5313ZLJBEV</t>
  </si>
  <si>
    <t>0.142/0.133/0.125</t>
  </si>
  <si>
    <t>19000/18200/17400</t>
  </si>
  <si>
    <t>SMJ5180GQXCBEV</t>
  </si>
  <si>
    <r>
      <rPr>
        <sz val="11"/>
        <color rgb="FF000000"/>
        <rFont val="Arial"/>
        <charset val="134"/>
      </rPr>
      <t>159.26</t>
    </r>
    <r>
      <rPr>
        <sz val="11"/>
        <color rgb="FF000000"/>
        <rFont val="楷体_GB2312"/>
        <charset val="134"/>
      </rPr>
      <t>、</t>
    </r>
    <r>
      <rPr>
        <sz val="11"/>
        <color rgb="FF000000"/>
        <rFont val="Arial"/>
        <charset val="134"/>
      </rPr>
      <t>157.20</t>
    </r>
  </si>
  <si>
    <t>SMJ5180TXSCBEV</t>
  </si>
  <si>
    <r>
      <rPr>
        <sz val="11"/>
        <color rgb="FF000000"/>
        <rFont val="楷体_GB2312"/>
        <charset val="134"/>
      </rPr>
      <t>上海神舟精宜汽车制造有限
公司</t>
    </r>
  </si>
  <si>
    <t>SSZ5040TYHBEV</t>
  </si>
  <si>
    <t>YD5251ZXXEQBEV</t>
  </si>
  <si>
    <r>
      <rPr>
        <sz val="11"/>
        <color rgb="FF000000"/>
        <rFont val="楷体_GB2312"/>
        <charset val="134"/>
      </rPr>
      <t>江苏鸿运汽车科技有限公司</t>
    </r>
  </si>
  <si>
    <r>
      <rPr>
        <sz val="11"/>
        <color rgb="FF000000"/>
        <rFont val="楷体_GB2312"/>
        <charset val="134"/>
      </rPr>
      <t>智骏牌</t>
    </r>
  </si>
  <si>
    <t>NJH5036XJXBEV</t>
  </si>
  <si>
    <r>
      <rPr>
        <sz val="11"/>
        <color rgb="FF000000"/>
        <rFont val="楷体_GB2312"/>
        <charset val="134"/>
      </rPr>
      <t>纯电动检修车</t>
    </r>
  </si>
  <si>
    <r>
      <rPr>
        <sz val="11"/>
        <color rgb="FF000000"/>
        <rFont val="楷体_GB2312"/>
        <charset val="134"/>
      </rPr>
      <t>海沃机械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中国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有限公司</t>
    </r>
  </si>
  <si>
    <r>
      <rPr>
        <sz val="11"/>
        <color rgb="FF000000"/>
        <rFont val="楷体_GB2312"/>
        <charset val="134"/>
      </rPr>
      <t>海沃牌</t>
    </r>
  </si>
  <si>
    <t>HWJ5081ZZZBYBE
V</t>
  </si>
  <si>
    <r>
      <rPr>
        <sz val="11"/>
        <color rgb="FF000000"/>
        <rFont val="楷体_GB2312"/>
        <charset val="134"/>
      </rPr>
      <t>浙江中车电车有限公司</t>
    </r>
  </si>
  <si>
    <t>CSR6854GLEV1</t>
  </si>
  <si>
    <t>9150/9700</t>
  </si>
  <si>
    <r>
      <rPr>
        <sz val="11"/>
        <color rgb="FF000000"/>
        <rFont val="楷体_GB2312"/>
        <charset val="134"/>
      </rPr>
      <t>启航汽车有限公司</t>
    </r>
  </si>
  <si>
    <r>
      <rPr>
        <sz val="11"/>
        <color rgb="FF000000"/>
        <rFont val="楷体_GB2312"/>
        <charset val="134"/>
      </rPr>
      <t>启敬牌</t>
    </r>
  </si>
  <si>
    <t>QHV5098TCAEQBE
V</t>
  </si>
  <si>
    <t>QHV5128TCAEQBE
V</t>
  </si>
  <si>
    <t>QHV5128TXSEQBE
V</t>
  </si>
  <si>
    <t>QHV5188GQXEQBEV</t>
  </si>
  <si>
    <t>QHV5188TDYEQBE
V</t>
  </si>
  <si>
    <t>9610/9950</t>
  </si>
  <si>
    <t>3700/3620/3520</t>
  </si>
  <si>
    <r>
      <rPr>
        <sz val="11"/>
        <color rgb="FF000000"/>
        <rFont val="楷体_GB2312"/>
        <charset val="134"/>
      </rPr>
      <t>厦门厦工重工有限公司</t>
    </r>
  </si>
  <si>
    <r>
      <rPr>
        <sz val="11"/>
        <color rgb="FF000000"/>
        <rFont val="楷体_GB2312"/>
        <charset val="134"/>
      </rPr>
      <t>厦工牌</t>
    </r>
  </si>
  <si>
    <t>XXG5120ZYSBEV</t>
  </si>
  <si>
    <r>
      <rPr>
        <sz val="11"/>
        <color rgb="FF000000"/>
        <rFont val="楷体_GB2312"/>
        <charset val="134"/>
      </rPr>
      <t>福建龙马环卫装备股份有限
公司</t>
    </r>
  </si>
  <si>
    <t>FLM5183GQXDFBE
V</t>
  </si>
  <si>
    <t>FLM5320ZXXDTBE
V</t>
  </si>
  <si>
    <t>9490/9400</t>
  </si>
  <si>
    <r>
      <rPr>
        <sz val="11"/>
        <color rgb="FF000000"/>
        <rFont val="楷体_GB2312"/>
        <charset val="134"/>
      </rPr>
      <t>青岛中汽特种汽车有限公司</t>
    </r>
  </si>
  <si>
    <t>QDT5180ZYSEBEV</t>
  </si>
  <si>
    <t>0.229/0.196</t>
  </si>
  <si>
    <t>12000/11000</t>
  </si>
  <si>
    <t>ZTQ5180GQXE2M
45BEV</t>
  </si>
  <si>
    <t>10045/9645/9615/9325/9355/8765</t>
  </si>
  <si>
    <t>3010/2950/2980</t>
  </si>
  <si>
    <t>ZTQ5180TXSE2M5
3BEV</t>
  </si>
  <si>
    <t>2530/2510</t>
  </si>
  <si>
    <t>YTZ5101GQXD1BE
V</t>
  </si>
  <si>
    <t>7635/7145</t>
  </si>
  <si>
    <t>6130/5800</t>
  </si>
  <si>
    <t>YTZ5185TXSD0BEV</t>
  </si>
  <si>
    <t>3150/2970</t>
  </si>
  <si>
    <t>12750/13100/13300</t>
  </si>
  <si>
    <t>ZBG5310GJBYBEV</t>
  </si>
  <si>
    <t>LC1-302N01:161.2/LG1-302N01:160.4</t>
  </si>
  <si>
    <t>WFA5182GQXBEV</t>
  </si>
  <si>
    <t>9030/7960</t>
  </si>
  <si>
    <t>9690/9580</t>
  </si>
  <si>
    <r>
      <rPr>
        <sz val="11"/>
        <color rgb="FF000000"/>
        <rFont val="楷体_GB2312"/>
        <charset val="134"/>
      </rPr>
      <t>襄阳腾龙汽车有限公司</t>
    </r>
  </si>
  <si>
    <r>
      <rPr>
        <sz val="11"/>
        <color rgb="FF000000"/>
        <rFont val="楷体_GB2312"/>
        <charset val="134"/>
      </rPr>
      <t>九州牌</t>
    </r>
  </si>
  <si>
    <t>SYC5040XPDBEV</t>
  </si>
  <si>
    <r>
      <rPr>
        <sz val="11"/>
        <color rgb="FF000000"/>
        <rFont val="楷体_GB2312"/>
        <charset val="134"/>
      </rPr>
      <t>纯电动配电车</t>
    </r>
  </si>
  <si>
    <r>
      <rPr>
        <sz val="11"/>
        <color rgb="FF000000"/>
        <rFont val="楷体_GB2312"/>
        <charset val="134"/>
      </rPr>
      <t>中联重科股份有限公司</t>
    </r>
  </si>
  <si>
    <t>ZLJ5310GJBBBEV</t>
  </si>
  <si>
    <t>ZLJ5310GJBHNBEV</t>
  </si>
  <si>
    <t>ZBH5040TYHSHBB
EV</t>
  </si>
  <si>
    <t>5320/5390</t>
  </si>
  <si>
    <t>1660/1740</t>
  </si>
  <si>
    <t>ZBH5180TXSDFBE
V</t>
  </si>
  <si>
    <t>9000/8970</t>
  </si>
  <si>
    <t>12800/12500</t>
  </si>
  <si>
    <t>ZBH5181TDYDFBE
V</t>
  </si>
  <si>
    <t>9325/9295</t>
  </si>
  <si>
    <t>ZBH5182GQXETAB
EV</t>
  </si>
  <si>
    <t>ZBH5183GQXETAB
EV</t>
  </si>
  <si>
    <t>7905/8615</t>
  </si>
  <si>
    <t>ZBH5183TWQDFB
EV</t>
  </si>
  <si>
    <r>
      <rPr>
        <sz val="11"/>
        <color rgb="FF000000"/>
        <rFont val="楷体_GB2312"/>
        <charset val="134"/>
      </rPr>
      <t>纯电动道路污染清除车</t>
    </r>
  </si>
  <si>
    <t>9250/9220</t>
  </si>
  <si>
    <r>
      <rPr>
        <sz val="11"/>
        <color rgb="FF000000"/>
        <rFont val="楷体_GB2312"/>
        <charset val="134"/>
      </rPr>
      <t>广东宝龙汽车有限公司</t>
    </r>
  </si>
  <si>
    <r>
      <rPr>
        <sz val="11"/>
        <color rgb="FF000000"/>
        <rFont val="楷体_GB2312"/>
        <charset val="134"/>
      </rPr>
      <t>宝龙牌</t>
    </r>
  </si>
  <si>
    <t>TBL5021XXYBEV</t>
  </si>
  <si>
    <r>
      <rPr>
        <sz val="11"/>
        <color rgb="FF000000"/>
        <rFont val="楷体_GB2312"/>
        <charset val="134"/>
      </rPr>
      <t>中山市顺达客车有限公司</t>
    </r>
  </si>
  <si>
    <r>
      <rPr>
        <sz val="11"/>
        <color rgb="FF000000"/>
        <rFont val="楷体_GB2312"/>
        <charset val="134"/>
      </rPr>
      <t>上佳牌</t>
    </r>
  </si>
  <si>
    <t>HA6118BEVB3</t>
  </si>
  <si>
    <r>
      <rPr>
        <sz val="11"/>
        <color rgb="FF000000"/>
        <rFont val="Arial"/>
        <charset val="134"/>
      </rPr>
      <t>C</t>
    </r>
    <r>
      <rPr>
        <sz val="11"/>
        <color rgb="FF000000"/>
        <rFont val="楷体_GB2312"/>
        <charset val="134"/>
      </rPr>
      <t>箱</t>
    </r>
    <r>
      <rPr>
        <sz val="11"/>
        <color rgb="FF000000"/>
        <rFont val="Arial"/>
        <charset val="134"/>
      </rPr>
      <t>:160.26/G</t>
    </r>
    <r>
      <rPr>
        <sz val="11"/>
        <color rgb="FF000000"/>
        <rFont val="楷体_GB2312"/>
        <charset val="134"/>
      </rPr>
      <t>箱：</t>
    </r>
    <r>
      <rPr>
        <sz val="11"/>
        <color rgb="FF000000"/>
        <rFont val="Arial"/>
        <charset val="134"/>
      </rPr>
      <t>159.79</t>
    </r>
  </si>
  <si>
    <t>3360/3420</t>
  </si>
  <si>
    <r>
      <rPr>
        <sz val="11"/>
        <color rgb="FF000000"/>
        <rFont val="楷体_GB2312"/>
        <charset val="134"/>
      </rPr>
      <t>四川新筑通工汽车有限公司</t>
    </r>
  </si>
  <si>
    <r>
      <rPr>
        <sz val="11"/>
        <color rgb="FF000000"/>
        <rFont val="楷体_GB2312"/>
        <charset val="134"/>
      </rPr>
      <t>通工牌</t>
    </r>
  </si>
  <si>
    <t>TG5030ZLJBEV1</t>
  </si>
  <si>
    <t>1600/1730</t>
  </si>
  <si>
    <t>1960/1980</t>
  </si>
  <si>
    <t>TG5120GSSBEV1</t>
  </si>
  <si>
    <r>
      <rPr>
        <sz val="11"/>
        <color rgb="FF000000"/>
        <rFont val="楷体_GB2312"/>
        <charset val="134"/>
      </rPr>
      <t>纯电动洒水车</t>
    </r>
  </si>
  <si>
    <r>
      <rPr>
        <sz val="11"/>
        <color rgb="FF000000"/>
        <rFont val="楷体_GB2312"/>
        <charset val="134"/>
      </rPr>
      <t>上汽通用汽车有限公司</t>
    </r>
  </si>
  <si>
    <r>
      <rPr>
        <sz val="11"/>
        <color rgb="FF000000"/>
        <rFont val="楷体_GB2312"/>
        <charset val="134"/>
      </rPr>
      <t>凯迪拉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楷体_GB2312"/>
        <charset val="134"/>
      </rPr>
      <t xml:space="preserve">克
</t>
    </r>
    <r>
      <rPr>
        <sz val="11"/>
        <color rgb="FF000000"/>
        <rFont val="Arial"/>
        <charset val="134"/>
      </rPr>
      <t xml:space="preserve">(CADILLAC)
</t>
    </r>
    <r>
      <rPr>
        <sz val="11"/>
        <color rgb="FF000000"/>
        <rFont val="楷体_GB2312"/>
        <charset val="134"/>
      </rPr>
      <t>牌</t>
    </r>
  </si>
  <si>
    <t>SGM6500BABEV</t>
  </si>
  <si>
    <t>BJ3319PHEVPA</t>
  </si>
  <si>
    <r>
      <rPr>
        <sz val="11"/>
        <color rgb="FF000000"/>
        <rFont val="楷体_GB2312"/>
        <charset val="134"/>
      </rPr>
      <t>插电式混合动力自卸汽车</t>
    </r>
  </si>
  <si>
    <t>9360/9560/9760</t>
  </si>
  <si>
    <t>SH5047XLCZFFCEV
MZ1</t>
  </si>
  <si>
    <r>
      <rPr>
        <sz val="11"/>
        <color rgb="FF000000"/>
        <rFont val="楷体_GB2312"/>
        <charset val="134"/>
      </rPr>
      <t>燃料电池冷藏车</t>
    </r>
  </si>
  <si>
    <r>
      <rPr>
        <sz val="11"/>
        <color rgb="FF000000"/>
        <rFont val="Arial"/>
        <charset val="134"/>
      </rPr>
      <t>20km(</t>
    </r>
    <r>
      <rPr>
        <sz val="11"/>
        <color rgb="FF000000"/>
        <rFont val="楷体_GB2312"/>
        <charset val="134"/>
      </rPr>
      <t>氢气不工作）</t>
    </r>
    <r>
      <rPr>
        <sz val="11"/>
        <color rgb="FF000000"/>
        <rFont val="Arial"/>
        <charset val="134"/>
      </rPr>
      <t>/520km</t>
    </r>
    <r>
      <rPr>
        <sz val="11"/>
        <color rgb="FF000000"/>
        <rFont val="楷体_GB2312"/>
        <charset val="134"/>
      </rPr>
      <t>（氢气工作）</t>
    </r>
  </si>
  <si>
    <t>3280/3480</t>
  </si>
  <si>
    <t>SH5187XXYZQFCE
VWZ1</t>
  </si>
  <si>
    <r>
      <rPr>
        <sz val="11"/>
        <color rgb="FF000000"/>
        <rFont val="楷体_GB2312"/>
        <charset val="134"/>
      </rPr>
      <t>燃料电池厢式运输车</t>
    </r>
  </si>
  <si>
    <r>
      <rPr>
        <sz val="11"/>
        <color rgb="FF000000"/>
        <rFont val="Arial"/>
        <charset val="134"/>
      </rPr>
      <t>100km(</t>
    </r>
    <r>
      <rPr>
        <sz val="11"/>
        <color rgb="FF000000"/>
        <rFont val="楷体_GB2312"/>
        <charset val="134"/>
      </rPr>
      <t>氢气不工作）</t>
    </r>
    <r>
      <rPr>
        <sz val="11"/>
        <color rgb="FF000000"/>
        <rFont val="Arial"/>
        <charset val="134"/>
      </rPr>
      <t>/600km</t>
    </r>
    <r>
      <rPr>
        <sz val="11"/>
        <color rgb="FF000000"/>
        <rFont val="楷体_GB2312"/>
        <charset val="134"/>
      </rPr>
      <t>（氢气工作）</t>
    </r>
  </si>
  <si>
    <t>SWB6109FCEV03G</t>
  </si>
  <si>
    <r>
      <rPr>
        <sz val="11"/>
        <color rgb="FF000000"/>
        <rFont val="楷体_GB2312"/>
        <charset val="134"/>
      </rPr>
      <t>燃料电池低地板城市客车</t>
    </r>
  </si>
  <si>
    <r>
      <rPr>
        <sz val="11"/>
        <color rgb="FF000000"/>
        <rFont val="Arial"/>
        <charset val="134"/>
      </rPr>
      <t>80(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)/550(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</si>
  <si>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NJ5047XSHEVFE</t>
  </si>
  <si>
    <t>2750/2820/2990</t>
  </si>
  <si>
    <t>YTQ5044XXYJFFCE
V333</t>
  </si>
  <si>
    <t>2130/2160/2180</t>
  </si>
  <si>
    <t>2760/2860/2930/2960/3060/3110/3160/3210</t>
  </si>
  <si>
    <t>ZK6605BEVG4</t>
  </si>
  <si>
    <t>4850/5000/5150/5350/5550</t>
  </si>
  <si>
    <t>ZK6605BEVG5</t>
  </si>
  <si>
    <t>5100/5300/5500/5700/5850</t>
  </si>
  <si>
    <r>
      <rPr>
        <sz val="11"/>
        <color rgb="FF000000"/>
        <rFont val="楷体_GB2312"/>
        <charset val="134"/>
      </rPr>
      <t>重庆理想汽车有限公司</t>
    </r>
  </si>
  <si>
    <r>
      <rPr>
        <sz val="11"/>
        <color rgb="FF000000"/>
        <rFont val="楷体_GB2312"/>
        <charset val="134"/>
      </rPr>
      <t>理想牌</t>
    </r>
  </si>
  <si>
    <t>LXA6500SHEVMP</t>
  </si>
  <si>
    <t>LXA6500SHEVMQ</t>
  </si>
  <si>
    <t>LXA6500SHEVMS</t>
  </si>
  <si>
    <t>KLQ6127YFCEV1N</t>
  </si>
  <si>
    <r>
      <rPr>
        <sz val="11"/>
        <color rgb="FF000000"/>
        <rFont val="楷体_GB2312"/>
        <charset val="134"/>
      </rPr>
      <t>燃料电池客车</t>
    </r>
  </si>
  <si>
    <r>
      <rPr>
        <sz val="11"/>
        <color rgb="FF000000"/>
        <rFont val="楷体_GB2312"/>
        <charset val="134"/>
      </rPr>
      <t>纯电动续驶里程</t>
    </r>
    <r>
      <rPr>
        <sz val="11"/>
        <color rgb="FF000000"/>
        <rFont val="Arial"/>
        <charset val="134"/>
      </rPr>
      <t>205</t>
    </r>
    <r>
      <rPr>
        <sz val="11"/>
        <color rgb="FF000000"/>
        <rFont val="楷体_GB2312"/>
        <charset val="134"/>
      </rPr>
      <t>公里</t>
    </r>
    <r>
      <rPr>
        <sz val="11"/>
        <color rgb="FF000000"/>
        <rFont val="Arial"/>
        <charset val="134"/>
      </rPr>
      <t>/</t>
    </r>
    <r>
      <rPr>
        <sz val="11"/>
        <color rgb="FF000000"/>
        <rFont val="楷体_GB2312"/>
        <charset val="134"/>
      </rPr>
      <t>氢系统工作时（不包括纯电状态）的续驶里程</t>
    </r>
    <r>
      <rPr>
        <sz val="11"/>
        <color rgb="FF000000"/>
        <rFont val="Arial"/>
        <charset val="134"/>
      </rPr>
      <t>525</t>
    </r>
    <r>
      <rPr>
        <sz val="11"/>
        <color rgb="FF000000"/>
        <rFont val="楷体_GB2312"/>
        <charset val="134"/>
      </rPr>
      <t>公里</t>
    </r>
  </si>
  <si>
    <t>3530/3660/3690</t>
  </si>
  <si>
    <t>12700/13500</t>
  </si>
  <si>
    <t>XMQ5040ZZZBEVL
D</t>
  </si>
  <si>
    <t>2250/2300</t>
  </si>
  <si>
    <t>XMQ6115FGFCEV</t>
  </si>
  <si>
    <r>
      <rPr>
        <sz val="11"/>
        <color rgb="FF000000"/>
        <rFont val="Arial"/>
        <charset val="134"/>
      </rPr>
      <t>180(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)/800(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</si>
  <si>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3210/3250/3290</t>
  </si>
  <si>
    <t>10500/10000</t>
  </si>
  <si>
    <t>DNC5043XXYFCEV
M3</t>
  </si>
  <si>
    <r>
      <rPr>
        <sz val="11"/>
        <color rgb="FF000000"/>
        <rFont val="Arial"/>
        <charset val="134"/>
      </rPr>
      <t>50(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)/500(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</si>
  <si>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NJL5040XXYFCEV</t>
  </si>
  <si>
    <t>3270/3420</t>
  </si>
  <si>
    <t>NJL5040XXYFCEV1</t>
  </si>
  <si>
    <t>NJL5320ZXXFCEV</t>
  </si>
  <si>
    <r>
      <rPr>
        <sz val="11"/>
        <color rgb="FF000000"/>
        <rFont val="楷体_GB2312"/>
        <charset val="134"/>
      </rPr>
      <t>燃料电池车厢可卸式垃圾车</t>
    </r>
  </si>
  <si>
    <t>ZKH3310P6FCEV1</t>
  </si>
  <si>
    <r>
      <rPr>
        <sz val="11"/>
        <color rgb="FF000000"/>
        <rFont val="楷体_GB2312"/>
        <charset val="134"/>
      </rPr>
      <t>燃料电池自卸汽车</t>
    </r>
  </si>
  <si>
    <r>
      <rPr>
        <sz val="11"/>
        <color rgb="FF000000"/>
        <rFont val="Arial"/>
        <charset val="134"/>
      </rPr>
      <t>530km(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)/80km(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</t>
    </r>
  </si>
  <si>
    <t>3590/3500/3400/3300/3250</t>
  </si>
  <si>
    <t>18000/18600/19200</t>
  </si>
  <si>
    <t>ZKH4250P4FCEV1
M</t>
  </si>
  <si>
    <r>
      <rPr>
        <sz val="11"/>
        <color rgb="FF000000"/>
        <rFont val="Arial"/>
        <charset val="134"/>
      </rPr>
      <t>560km(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)/70km(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</t>
    </r>
  </si>
  <si>
    <t>ZKH5310GJBP6FCE
V1</t>
  </si>
  <si>
    <r>
      <rPr>
        <sz val="11"/>
        <color rgb="FF000000"/>
        <rFont val="楷体_GB2312"/>
        <charset val="134"/>
      </rPr>
      <t>燃料电池混凝土搅拌运输
车</t>
    </r>
  </si>
  <si>
    <r>
      <rPr>
        <sz val="11"/>
        <color rgb="FF000000"/>
        <rFont val="Arial"/>
        <charset val="134"/>
      </rPr>
      <t>540km(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)90km(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</t>
    </r>
  </si>
  <si>
    <t>SXC5040XLCFCEV</t>
  </si>
  <si>
    <t>HQK6105UFCEVU1</t>
  </si>
  <si>
    <r>
      <rPr>
        <sz val="11"/>
        <color rgb="FF000000"/>
        <rFont val="Arial"/>
        <charset val="134"/>
      </rPr>
      <t>70(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)/510(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</si>
  <si>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11300/11800</t>
  </si>
  <si>
    <r>
      <rPr>
        <sz val="11"/>
        <color rgb="FF000000"/>
        <rFont val="楷体_GB2312"/>
        <charset val="134"/>
      </rPr>
      <t>华晨客车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大连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有限公司</t>
    </r>
  </si>
  <si>
    <r>
      <rPr>
        <sz val="11"/>
        <color rgb="FF000000"/>
        <rFont val="楷体_GB2312"/>
        <charset val="134"/>
      </rPr>
      <t>佰斯威牌</t>
    </r>
  </si>
  <si>
    <t>WK6100URFCEV1</t>
  </si>
  <si>
    <r>
      <rPr>
        <sz val="11"/>
        <color rgb="FF000000"/>
        <rFont val="Arial"/>
        <charset val="134"/>
      </rPr>
      <t>170km(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)/720km(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</si>
  <si>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QHV5040XBWEQF
CEV</t>
  </si>
  <si>
    <r>
      <rPr>
        <sz val="11"/>
        <color rgb="FF000000"/>
        <rFont val="楷体_GB2312"/>
        <charset val="134"/>
      </rPr>
      <t>燃料电池保温车</t>
    </r>
  </si>
  <si>
    <t>QHV5098ZYSEQBE
V</t>
  </si>
  <si>
    <t>0.290/0.300/0.320</t>
  </si>
  <si>
    <t>6905/6660/6540</t>
  </si>
  <si>
    <t>6235/6350/6485</t>
  </si>
  <si>
    <t>QHV5130XBWEQF
CEV</t>
  </si>
  <si>
    <t>YTZ5042ZZZD0BE
V</t>
  </si>
  <si>
    <t>0.439/0.485</t>
  </si>
  <si>
    <t>3560/3650</t>
  </si>
  <si>
    <t>ZBH5032ZXLSCBE
V</t>
  </si>
  <si>
    <r>
      <rPr>
        <sz val="11"/>
        <color rgb="FF000000"/>
        <rFont val="楷体_GB2312"/>
        <charset val="134"/>
      </rPr>
      <t>柳州五菱汽车工业有限公司</t>
    </r>
  </si>
  <si>
    <t>LQG5032ZZZEV1</t>
  </si>
  <si>
    <t>218(CLTC)</t>
  </si>
  <si>
    <t>CA4250P26T1FCEV</t>
  </si>
  <si>
    <r>
      <rPr>
        <sz val="11"/>
        <color rgb="FF000000"/>
        <rFont val="楷体_GB2312"/>
        <charset val="134"/>
      </rPr>
      <t>燃料电池牵引汽车</t>
    </r>
  </si>
  <si>
    <r>
      <rPr>
        <sz val="11"/>
        <color rgb="FF000000"/>
        <rFont val="楷体_GB2312"/>
        <charset val="134"/>
      </rPr>
      <t>一汽牌</t>
    </r>
  </si>
  <si>
    <t>CA7007BEVD</t>
  </si>
  <si>
    <t>CA7007BEVE</t>
  </si>
  <si>
    <t>CA7007BSEVC</t>
  </si>
  <si>
    <r>
      <rPr>
        <sz val="11"/>
        <color rgb="FF000000"/>
        <rFont val="楷体_GB2312"/>
        <charset val="134"/>
      </rPr>
      <t>换电式纯电动轿车</t>
    </r>
  </si>
  <si>
    <t>DFH3310ASEV</t>
  </si>
  <si>
    <t>0.136/0.154</t>
  </si>
  <si>
    <t>9750/9950/10150/10350</t>
  </si>
  <si>
    <t>18500/19900</t>
  </si>
  <si>
    <t>DFM7001G1F8BEV</t>
  </si>
  <si>
    <t>412(CLTC)</t>
  </si>
  <si>
    <t>DFM7001G1F9BEV</t>
  </si>
  <si>
    <t>142(CLTC)</t>
  </si>
  <si>
    <t>DFM7009G1F1BEV</t>
  </si>
  <si>
    <t>426(CLTC)</t>
  </si>
  <si>
    <r>
      <rPr>
        <sz val="11"/>
        <color rgb="FF000000"/>
        <rFont val="楷体_GB2312"/>
        <charset val="134"/>
      </rPr>
      <t>混合固液电解质锂离子电池</t>
    </r>
  </si>
  <si>
    <t>BJ5045XLCEVK</t>
  </si>
  <si>
    <t>2060/2140/2160/2240/2260</t>
  </si>
  <si>
    <t>2965/3065/3265</t>
  </si>
  <si>
    <t>BJ5123ZYSEV-H1</t>
  </si>
  <si>
    <t>0.260/0.240</t>
  </si>
  <si>
    <t>7770/7450/7320</t>
  </si>
  <si>
    <t>2400/2370</t>
  </si>
  <si>
    <t>2640/2670</t>
  </si>
  <si>
    <t>8700/8400</t>
  </si>
  <si>
    <t>BJ5184GQXEV-H2</t>
  </si>
  <si>
    <t>8830/8660/8230</t>
  </si>
  <si>
    <t>BJ3319EVGRF-03</t>
  </si>
  <si>
    <t>9270/9470/9670</t>
  </si>
  <si>
    <t>BJ3319EVGRF-04</t>
  </si>
  <si>
    <t>9670/9870/10070/10370</t>
  </si>
  <si>
    <t>BJ5319GJBEVGRF-
01</t>
  </si>
  <si>
    <t>CC7000CG00ABEV</t>
  </si>
  <si>
    <t>CC7000CG00BBEV</t>
  </si>
  <si>
    <t>380(CLTC)</t>
  </si>
  <si>
    <t>CC7000CG01ABEV</t>
  </si>
  <si>
    <t>13.9(CLTC)</t>
  </si>
  <si>
    <t>CC7001ZM00FBEV</t>
  </si>
  <si>
    <r>
      <rPr>
        <sz val="11"/>
        <color rgb="FF000000"/>
        <rFont val="楷体_GB2312"/>
        <charset val="134"/>
      </rPr>
      <t>魏派牌</t>
    </r>
  </si>
  <si>
    <t>CC6470AP02APHE
V</t>
  </si>
  <si>
    <t>CC6470AP22APHE
V</t>
  </si>
  <si>
    <t>JHC5032XXYBEVM
2</t>
  </si>
  <si>
    <t>JHC5037XXYBEVM
4</t>
  </si>
  <si>
    <t>ND3310DBXJ7Z03
BEV</t>
  </si>
  <si>
    <t>9700/9900</t>
  </si>
  <si>
    <t>17300/19000</t>
  </si>
  <si>
    <t>DD6109EV19</t>
  </si>
  <si>
    <t>161.42/160.27</t>
  </si>
  <si>
    <t>3130/3290</t>
  </si>
  <si>
    <t>10450/10850</t>
  </si>
  <si>
    <r>
      <rPr>
        <sz val="11"/>
        <color rgb="FF000000"/>
        <rFont val="楷体_GB2312"/>
        <charset val="134"/>
      </rPr>
      <t>华晨宝马汽车有限公司</t>
    </r>
  </si>
  <si>
    <r>
      <rPr>
        <sz val="11"/>
        <color rgb="FF000000"/>
        <rFont val="楷体_GB2312"/>
        <charset val="134"/>
      </rPr>
      <t>宝马</t>
    </r>
    <r>
      <rPr>
        <sz val="11"/>
        <color rgb="FF000000"/>
        <rFont val="Arial"/>
        <charset val="134"/>
      </rPr>
      <t xml:space="preserve">(BMW)
</t>
    </r>
    <r>
      <rPr>
        <sz val="11"/>
        <color rgb="FF000000"/>
        <rFont val="楷体_GB2312"/>
        <charset val="134"/>
      </rPr>
      <t>牌</t>
    </r>
  </si>
  <si>
    <t>BMW7000AAEV</t>
  </si>
  <si>
    <r>
      <rPr>
        <sz val="11"/>
        <color rgb="FF000000"/>
        <rFont val="楷体_GB2312"/>
        <charset val="134"/>
      </rPr>
      <t>大通牌</t>
    </r>
  </si>
  <si>
    <t>SH6531T1BEV-9</t>
  </si>
  <si>
    <t>SH6532T1BEV-9</t>
  </si>
  <si>
    <t>2860/2970</t>
  </si>
  <si>
    <t>2310/2410</t>
  </si>
  <si>
    <t>SH3147ZFEVWZ1</t>
  </si>
  <si>
    <t>2400/2300</t>
  </si>
  <si>
    <t>2790/2680</t>
  </si>
  <si>
    <t>SH5187XXYZMEV
WZ1</t>
  </si>
  <si>
    <t>SH5187XXYZPEVW
Z2</t>
  </si>
  <si>
    <t>JS6108GHBEV37</t>
  </si>
  <si>
    <r>
      <rPr>
        <sz val="11"/>
        <color rgb="FF000000"/>
        <rFont val="楷体_GB2312"/>
        <charset val="134"/>
      </rPr>
      <t>枫叶牌</t>
    </r>
  </si>
  <si>
    <t>JL6471SEV03</t>
  </si>
  <si>
    <r>
      <rPr>
        <sz val="11"/>
        <color rgb="FF000000"/>
        <rFont val="楷体_GB2312"/>
        <charset val="134"/>
      </rPr>
      <t>换电式纯电动多用途乘用
车</t>
    </r>
  </si>
  <si>
    <t>HFC4251P1SEV</t>
  </si>
  <si>
    <t>3280/3850</t>
  </si>
  <si>
    <t>FZ6480BEV03</t>
  </si>
  <si>
    <t>FZ6480BEV04</t>
  </si>
  <si>
    <t>FZ6480BEV05</t>
  </si>
  <si>
    <t>FZ6480BEV06</t>
  </si>
  <si>
    <t>FZ6480BEV07</t>
  </si>
  <si>
    <t>FZ6480BEV08</t>
  </si>
  <si>
    <t>FZ7000BEV11</t>
  </si>
  <si>
    <r>
      <rPr>
        <sz val="11"/>
        <color rgb="FF000000"/>
        <rFont val="楷体_GB2312"/>
        <charset val="134"/>
      </rPr>
      <t>中国重汽集团济南商用车有
限公司</t>
    </r>
  </si>
  <si>
    <t>ZZ4256V394HZ1BE
V</t>
  </si>
  <si>
    <t>ZZ4257V384HZ1BE
V</t>
  </si>
  <si>
    <r>
      <rPr>
        <sz val="11"/>
        <color rgb="FF000000"/>
        <rFont val="Arial"/>
        <charset val="134"/>
      </rPr>
      <t>0.183(</t>
    </r>
    <r>
      <rPr>
        <sz val="11"/>
        <color rgb="FF000000"/>
        <rFont val="楷体_GB2312"/>
        <charset val="134"/>
      </rPr>
      <t>整备质量</t>
    </r>
    <r>
      <rPr>
        <sz val="11"/>
        <color rgb="FF000000"/>
        <rFont val="Arial"/>
        <charset val="134"/>
      </rPr>
      <t>17400)/0.196(</t>
    </r>
    <r>
      <rPr>
        <sz val="11"/>
        <color rgb="FF000000"/>
        <rFont val="楷体_GB2312"/>
        <charset val="134"/>
      </rPr>
      <t>整备质量</t>
    </r>
    <r>
      <rPr>
        <sz val="11"/>
        <color rgb="FF000000"/>
        <rFont val="Arial"/>
        <charset val="134"/>
      </rPr>
      <t>18300)</t>
    </r>
  </si>
  <si>
    <t>9650/9760</t>
  </si>
  <si>
    <t>17400/18300</t>
  </si>
  <si>
    <t>ZZ4257V384HZ1S
BEV</t>
  </si>
  <si>
    <t>6475/6775</t>
  </si>
  <si>
    <t>3360/3880/3500/3790</t>
  </si>
  <si>
    <t>ZZ5257XYKN56CG
Z1BEV</t>
  </si>
  <si>
    <t>3230/3565/3745</t>
  </si>
  <si>
    <t>ZZ3317V326JZ1SB
EV</t>
  </si>
  <si>
    <t>3365/3565/3745</t>
  </si>
  <si>
    <t>ZZ4187V421JZ1SB
EV</t>
  </si>
  <si>
    <t>7450/7825</t>
  </si>
  <si>
    <t>ZZ4257V424JZ1SB
EV</t>
  </si>
  <si>
    <t>12320/11520</t>
  </si>
  <si>
    <t>CA5040CCYP40L3B
EVA84</t>
  </si>
  <si>
    <t>2150/2200/2250/2300/2350/2400</t>
  </si>
  <si>
    <t>2780/2980/3120/3200/3310</t>
  </si>
  <si>
    <t>CA5041CCYP40L3B
EVA84</t>
  </si>
  <si>
    <t>CA5043XXYP40L3BEVA84</t>
  </si>
  <si>
    <t>ZK6100BEVGS3</t>
  </si>
  <si>
    <r>
      <rPr>
        <sz val="11"/>
        <color rgb="FF000000"/>
        <rFont val="楷体_GB2312"/>
        <charset val="134"/>
      </rPr>
      <t>纯电动低入口双层城市客
车</t>
    </r>
  </si>
  <si>
    <t>4170/3980</t>
  </si>
  <si>
    <t>11900/12500/13000</t>
  </si>
  <si>
    <t>ZK6106BEVG19E</t>
  </si>
  <si>
    <t>11100/11500/11800</t>
  </si>
  <si>
    <t>ZK6856BEVG4A</t>
  </si>
  <si>
    <t>7900/8250/8650/9050</t>
  </si>
  <si>
    <r>
      <rPr>
        <sz val="11"/>
        <color rgb="FF000000"/>
        <rFont val="楷体_GB2312"/>
        <charset val="134"/>
      </rPr>
      <t>湖北三江航天万山特种车辆
有限公司</t>
    </r>
  </si>
  <si>
    <r>
      <rPr>
        <sz val="11"/>
        <color rgb="FF000000"/>
        <rFont val="楷体_GB2312"/>
        <charset val="134"/>
      </rPr>
      <t>万山牌</t>
    </r>
  </si>
  <si>
    <t>WS6655WEVY0C</t>
  </si>
  <si>
    <t>BYD1180C3EV4</t>
  </si>
  <si>
    <t>K52=161.42/K53=160.27</t>
  </si>
  <si>
    <t>BYD6490SBEV11</t>
  </si>
  <si>
    <t>BYD6490ST6HEV1
2</t>
  </si>
  <si>
    <t>BYD6490ST6HEV1
3</t>
  </si>
  <si>
    <t>BYD7152WT6HEV
C</t>
  </si>
  <si>
    <t>BYD7152WT6HEV
C1</t>
  </si>
  <si>
    <t>BYD7152WT6HEV
C2</t>
  </si>
  <si>
    <t>BYD7152WT6HEV
C3</t>
  </si>
  <si>
    <t>BYD7152WT6HEV
C4</t>
  </si>
  <si>
    <t>BYD7152WT6HEV
C5</t>
  </si>
  <si>
    <t>BYD7152WT6HEV
C6</t>
  </si>
  <si>
    <t>BYD7152WT6HEV
C7</t>
  </si>
  <si>
    <t>BYD7152WT6HEV
C8</t>
  </si>
  <si>
    <t>BYD7152WT6HEV
C9</t>
  </si>
  <si>
    <t>SYM42503S1BEV3</t>
  </si>
  <si>
    <t>0.147/0.158</t>
  </si>
  <si>
    <t>7345/7445/7395/7495</t>
  </si>
  <si>
    <t>3715/3805</t>
  </si>
  <si>
    <t>10700/11700</t>
  </si>
  <si>
    <t>SYM42503S1BEV4</t>
  </si>
  <si>
    <t>0.155/0.166</t>
  </si>
  <si>
    <t>SYM42503S1SEV7</t>
  </si>
  <si>
    <t>0.150/0.162</t>
  </si>
  <si>
    <t>SYM42503S1SEV8</t>
  </si>
  <si>
    <t>0.158/0.172</t>
  </si>
  <si>
    <t>11300/12400</t>
  </si>
  <si>
    <t>SYM5310GJB5BEV2</t>
  </si>
  <si>
    <t>HN4251B36C6BEV</t>
  </si>
  <si>
    <t>3400/3450/3500/3600/3700/3800/3835</t>
  </si>
  <si>
    <t>13600/12500</t>
  </si>
  <si>
    <t>HN4254H36C8BEV</t>
  </si>
  <si>
    <t>7390/7490</t>
  </si>
  <si>
    <t>13300/12200</t>
  </si>
  <si>
    <r>
      <rPr>
        <sz val="11"/>
        <color rgb="FF000000"/>
        <rFont val="楷体_GB2312"/>
        <charset val="134"/>
      </rPr>
      <t>深圳东风汽车有限公司</t>
    </r>
  </si>
  <si>
    <t>EQ5180GSSSBEV</t>
  </si>
  <si>
    <r>
      <rPr>
        <sz val="11"/>
        <color rgb="FF000000"/>
        <rFont val="楷体_GB2312"/>
        <charset val="134"/>
      </rPr>
      <t>广汽三菱汽车有限公司</t>
    </r>
  </si>
  <si>
    <r>
      <rPr>
        <sz val="11"/>
        <color rgb="FF000000"/>
        <rFont val="楷体_GB2312"/>
        <charset val="134"/>
      </rPr>
      <t>三菱牌</t>
    </r>
  </si>
  <si>
    <t>GMC6461BEV</t>
  </si>
  <si>
    <r>
      <rPr>
        <sz val="11"/>
        <color rgb="FF000000"/>
        <rFont val="楷体_GB2312"/>
        <charset val="134"/>
      </rPr>
      <t>广汽本田汽车有限公司</t>
    </r>
  </si>
  <si>
    <r>
      <rPr>
        <sz val="11"/>
        <color rgb="FF000000"/>
        <rFont val="楷体_GB2312"/>
        <charset val="134"/>
      </rPr>
      <t>本田</t>
    </r>
    <r>
      <rPr>
        <sz val="11"/>
        <color rgb="FF000000"/>
        <rFont val="Arial"/>
        <charset val="134"/>
      </rPr>
      <t>(HONDA)</t>
    </r>
    <r>
      <rPr>
        <sz val="11"/>
        <color rgb="FF000000"/>
        <rFont val="楷体_GB2312"/>
        <charset val="134"/>
      </rPr>
      <t>牌</t>
    </r>
  </si>
  <si>
    <t>GHA7000HAN0AB EV</t>
  </si>
  <si>
    <t>2040/2060</t>
  </si>
  <si>
    <t>GHA7000HAN0BB EV</t>
  </si>
  <si>
    <t>GAM6460BEVC0U</t>
  </si>
  <si>
    <t>GAM7001BEVA0L</t>
  </si>
  <si>
    <r>
      <rPr>
        <sz val="11"/>
        <color rgb="FF000000"/>
        <rFont val="楷体_GB2312"/>
        <charset val="134"/>
      </rPr>
      <t xml:space="preserve">庆铃牌
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繁体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牌</t>
    </r>
  </si>
  <si>
    <t>QL1030BEVEEGW</t>
  </si>
  <si>
    <r>
      <rPr>
        <sz val="11"/>
        <color rgb="FF000000"/>
        <rFont val="楷体_GB2312"/>
        <charset val="134"/>
      </rPr>
      <t>纯电动多用途货车</t>
    </r>
  </si>
  <si>
    <r>
      <rPr>
        <sz val="11"/>
        <color rgb="FF000000"/>
        <rFont val="楷体_GB2312"/>
        <charset val="134"/>
      </rPr>
      <t>前箱：</t>
    </r>
    <r>
      <rPr>
        <sz val="11"/>
        <color rgb="FF000000"/>
        <rFont val="Arial"/>
        <charset val="134"/>
      </rPr>
      <t>157.18/</t>
    </r>
    <r>
      <rPr>
        <sz val="11"/>
        <color rgb="FF000000"/>
        <rFont val="楷体_GB2312"/>
        <charset val="134"/>
      </rPr>
      <t>后箱：</t>
    </r>
    <r>
      <rPr>
        <sz val="11"/>
        <color rgb="FF000000"/>
        <rFont val="Arial"/>
        <charset val="134"/>
      </rPr>
      <t>158.98</t>
    </r>
  </si>
  <si>
    <t>QL1030BEVEEHW</t>
  </si>
  <si>
    <t>QL5030XXYBEVEE
GW</t>
  </si>
  <si>
    <t>QL5030XXYBEVEE
HW</t>
  </si>
  <si>
    <t>QL5041XXYBEVEC
HW</t>
  </si>
  <si>
    <t>CGC4250BEV1Z8</t>
  </si>
  <si>
    <t>7335/7355</t>
  </si>
  <si>
    <t>3030/3430/3675</t>
  </si>
  <si>
    <t>CGC5125ZYSBEV1
Z1</t>
  </si>
  <si>
    <t>141.50/140.70</t>
  </si>
  <si>
    <t>ZZ4252V3847Z1SE
V</t>
  </si>
  <si>
    <t>7400/7535</t>
  </si>
  <si>
    <t>3480/3730/3835/3885</t>
  </si>
  <si>
    <t>ZZ5312GJBV3567Z
1BEV</t>
  </si>
  <si>
    <r>
      <rPr>
        <sz val="11"/>
        <color rgb="FF000000"/>
        <rFont val="Arial"/>
        <charset val="134"/>
      </rPr>
      <t>156.73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D173F163-2P36S</t>
    </r>
    <r>
      <rPr>
        <sz val="11"/>
        <color rgb="FF000000"/>
        <rFont val="楷体_GB2312"/>
        <charset val="134"/>
      </rPr>
      <t>）</t>
    </r>
    <r>
      <rPr>
        <sz val="11"/>
        <color rgb="FF000000"/>
        <rFont val="Arial"/>
        <charset val="134"/>
      </rPr>
      <t>/155.63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D173F163-2P30S</t>
    </r>
    <r>
      <rPr>
        <sz val="11"/>
        <color rgb="FF000000"/>
        <rFont val="楷体_GB2312"/>
        <charset val="134"/>
      </rPr>
      <t>）</t>
    </r>
  </si>
  <si>
    <t>BYD7152WT6HEV
B13</t>
  </si>
  <si>
    <t>BYD7152WT6HEV
B14</t>
  </si>
  <si>
    <t>SX3317MF326XSE
V1</t>
  </si>
  <si>
    <t>0.208/0.243</t>
  </si>
  <si>
    <t>18300/20100</t>
  </si>
  <si>
    <t>SX3317MF526SEV</t>
  </si>
  <si>
    <t>0.210/0.240/0.270</t>
  </si>
  <si>
    <t>11000/11200/11400/11500/11600/11700/11800/11950</t>
  </si>
  <si>
    <t>21400/22400/23500</t>
  </si>
  <si>
    <t>SQR3310BEVH40</t>
  </si>
  <si>
    <t>0.222/0.240</t>
  </si>
  <si>
    <t>9810/10710</t>
  </si>
  <si>
    <t>17600/18600</t>
  </si>
  <si>
    <t>XMQ5030ZLJBEVL
D</t>
  </si>
  <si>
    <t>1955/1975</t>
  </si>
  <si>
    <t>XMQ5039XXYBEVL
01</t>
  </si>
  <si>
    <r>
      <rPr>
        <sz val="11"/>
        <color rgb="FF000000"/>
        <rFont val="Arial"/>
        <charset val="134"/>
      </rPr>
      <t>240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CLTC</t>
    </r>
    <r>
      <rPr>
        <sz val="11"/>
        <color rgb="FF000000"/>
        <rFont val="楷体_GB2312"/>
        <charset val="134"/>
      </rPr>
      <t>工况）</t>
    </r>
  </si>
  <si>
    <t>XMQ6122AYBEVL</t>
  </si>
  <si>
    <t>12550/12000</t>
  </si>
  <si>
    <t>XMQ6850AGBEV
M</t>
  </si>
  <si>
    <t>140.82/142.34</t>
  </si>
  <si>
    <t>3045/3115/3145/3175</t>
  </si>
  <si>
    <t>8400/8700/9000</t>
  </si>
  <si>
    <t>XML6122JEVJ60</t>
  </si>
  <si>
    <t>11400/11850/12550</t>
  </si>
  <si>
    <t>DNC4259BEVGHD
M3</t>
  </si>
  <si>
    <t>DNC5032XXYBEV
M1</t>
  </si>
  <si>
    <t>DNC5032XXYBEV
M2</t>
  </si>
  <si>
    <t>DNC5032XYZBEV
M1</t>
  </si>
  <si>
    <t>DNC5033XXYBEV
M1</t>
  </si>
  <si>
    <t>DNC5037XXYBEV
M1</t>
  </si>
  <si>
    <t>DNC5189XYKBEV
M5</t>
  </si>
  <si>
    <t>160.30/160.13</t>
  </si>
  <si>
    <t>4000/3920/3840</t>
  </si>
  <si>
    <t>9820/9500</t>
  </si>
  <si>
    <t>NHQ7000BEVDKA</t>
  </si>
  <si>
    <t>NHQ7000BEVDNA</t>
  </si>
  <si>
    <t>JKC5035XXYA0X2B
EV</t>
  </si>
  <si>
    <t>CL5090GXWBEV</t>
  </si>
  <si>
    <r>
      <rPr>
        <sz val="11"/>
        <color rgb="FF000000"/>
        <rFont val="楷体_GB2312"/>
        <charset val="134"/>
      </rPr>
      <t>骏驰牌</t>
    </r>
  </si>
  <si>
    <t>HXK1030BEVA00</t>
  </si>
  <si>
    <t>248(CLTC)</t>
  </si>
  <si>
    <t>HXK5030XXYBEVA
00</t>
  </si>
  <si>
    <t>CDK5180GQXBEV</t>
  </si>
  <si>
    <t>CDK5180TXSBEV</t>
  </si>
  <si>
    <t>CDK5310ZLJSYEV</t>
  </si>
  <si>
    <t>0.147/0.151/0.158</t>
  </si>
  <si>
    <r>
      <rPr>
        <sz val="11"/>
        <color rgb="FF000000"/>
        <rFont val="Arial"/>
        <charset val="134"/>
      </rPr>
      <t>H01</t>
    </r>
    <r>
      <rPr>
        <sz val="11"/>
        <color rgb="FF000000"/>
        <rFont val="楷体_GB2312"/>
        <charset val="134"/>
      </rPr>
      <t>箱：</t>
    </r>
    <r>
      <rPr>
        <sz val="11"/>
        <color rgb="FF000000"/>
        <rFont val="Arial"/>
        <charset val="134"/>
      </rPr>
      <t>157.57/C01</t>
    </r>
    <r>
      <rPr>
        <sz val="11"/>
        <color rgb="FF000000"/>
        <rFont val="楷体_GB2312"/>
        <charset val="134"/>
      </rPr>
      <t>箱：</t>
    </r>
    <r>
      <rPr>
        <sz val="11"/>
        <color rgb="FF000000"/>
        <rFont val="Arial"/>
        <charset val="134"/>
      </rPr>
      <t>160.26</t>
    </r>
  </si>
  <si>
    <t>16500/16900/17500</t>
  </si>
  <si>
    <t>CDK6126CBEV6</t>
  </si>
  <si>
    <t>12600/12000/11400</t>
  </si>
  <si>
    <t>ZKH3250P4BEV1</t>
  </si>
  <si>
    <t>0.236/0.268</t>
  </si>
  <si>
    <t>16500/17500</t>
  </si>
  <si>
    <r>
      <rPr>
        <sz val="11"/>
        <color rgb="FF000000"/>
        <rFont val="楷体_GB2312"/>
        <charset val="134"/>
      </rPr>
      <t>珠海广通汽车有限公司</t>
    </r>
  </si>
  <si>
    <t>GTQ6105BEVB37</t>
  </si>
  <si>
    <t>160.26;159.79</t>
  </si>
  <si>
    <t>2950/3150</t>
  </si>
  <si>
    <t>11100/11400</t>
  </si>
  <si>
    <t>GTQ6129BEVB31</t>
  </si>
  <si>
    <t>3330/3460</t>
  </si>
  <si>
    <t>11800/12150</t>
  </si>
  <si>
    <t>GTQ6702BEV2</t>
  </si>
  <si>
    <t>5230/5550</t>
  </si>
  <si>
    <t>THZ6450BEVS30H</t>
  </si>
  <si>
    <t>THZ6450BEVS30J</t>
  </si>
  <si>
    <t>THZ7000BEVS11C</t>
  </si>
  <si>
    <t>THZ7000BEVS11D</t>
  </si>
  <si>
    <t>NEQ7000BEVJ60E</t>
  </si>
  <si>
    <t>NEQ7000BEVJ72V</t>
  </si>
  <si>
    <t>3200/3385</t>
  </si>
  <si>
    <t>1295/1310</t>
  </si>
  <si>
    <t>995/1010</t>
  </si>
  <si>
    <r>
      <rPr>
        <sz val="11"/>
        <color rgb="FF000000"/>
        <rFont val="楷体_GB2312"/>
        <charset val="134"/>
      </rPr>
      <t>重庆金康新能源汽车有限公司</t>
    </r>
  </si>
  <si>
    <r>
      <rPr>
        <sz val="11"/>
        <color rgb="FF000000"/>
        <rFont val="楷体_GB2312"/>
        <charset val="134"/>
      </rPr>
      <t>赛力斯牌</t>
    </r>
  </si>
  <si>
    <t>SKE6480SSHEVA3S</t>
  </si>
  <si>
    <r>
      <rPr>
        <sz val="11"/>
        <color rgb="FF000000"/>
        <rFont val="楷体_GB2312"/>
        <charset val="134"/>
      </rPr>
      <t>插电式增程混合动力多用
途乘用车</t>
    </r>
  </si>
  <si>
    <r>
      <rPr>
        <sz val="11"/>
        <color rgb="FF000000"/>
        <rFont val="楷体_GB2312"/>
        <charset val="134"/>
      </rPr>
      <t>动力锂离子电池</t>
    </r>
  </si>
  <si>
    <t>SKE6480SSHEVA4S</t>
  </si>
  <si>
    <t>SKE6480SSHEVR1</t>
  </si>
  <si>
    <t>HQK6819UBEVU8</t>
  </si>
  <si>
    <t>2350/2420</t>
  </si>
  <si>
    <t>2920/3050</t>
  </si>
  <si>
    <t>7800/8100</t>
  </si>
  <si>
    <t>WD6865BEVG02</t>
  </si>
  <si>
    <t>3200/3040</t>
  </si>
  <si>
    <t>7500/7650/8100/8600</t>
  </si>
  <si>
    <t>WD6865BEVG09</t>
  </si>
  <si>
    <t>7800/8200/8600</t>
  </si>
  <si>
    <r>
      <rPr>
        <sz val="11"/>
        <color rgb="FF000000"/>
        <rFont val="楷体_GB2312"/>
        <charset val="134"/>
      </rPr>
      <t>山东国金汽车制造有限公司</t>
    </r>
  </si>
  <si>
    <r>
      <rPr>
        <sz val="11"/>
        <color rgb="FF000000"/>
        <rFont val="楷体_GB2312"/>
        <charset val="134"/>
      </rPr>
      <t>国金汽车牌</t>
    </r>
  </si>
  <si>
    <t>SGA6470BEV</t>
  </si>
  <si>
    <t>SGA7000BEV</t>
  </si>
  <si>
    <t>SGA7000BEV1</t>
  </si>
  <si>
    <t>SGA7000BEV2</t>
  </si>
  <si>
    <t>SGA7000BEV3</t>
  </si>
  <si>
    <r>
      <rPr>
        <sz val="11"/>
        <color rgb="FF000000"/>
        <rFont val="楷体_GB2312"/>
        <charset val="134"/>
      </rPr>
      <t>广西汽车集团有限公司</t>
    </r>
  </si>
  <si>
    <t>GXA5032XXYBEVA</t>
  </si>
  <si>
    <t>CRC1030DC16-BE
V</t>
  </si>
  <si>
    <t>292(CLTC)</t>
  </si>
  <si>
    <t>CRC1031DC-BEV</t>
  </si>
  <si>
    <t>CRC5030XXYDC16
-BEV</t>
  </si>
  <si>
    <t>CRC5030XXYFC21-
BEV</t>
  </si>
  <si>
    <t>303(CLTC)</t>
  </si>
  <si>
    <t>1490/1525</t>
  </si>
  <si>
    <t>CRC5030XXYFF1-B
EV</t>
  </si>
  <si>
    <t>295(CLTC)</t>
  </si>
  <si>
    <t>CRC5030XXYFF-BE
V</t>
  </si>
  <si>
    <t>321(CLTC)</t>
  </si>
  <si>
    <r>
      <rPr>
        <sz val="11"/>
        <color rgb="FF000000"/>
        <rFont val="楷体_GB2312"/>
        <charset val="134"/>
      </rPr>
      <t>特斯拉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上海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有限公司</t>
    </r>
  </si>
  <si>
    <r>
      <rPr>
        <sz val="11"/>
        <color rgb="FF000000"/>
        <rFont val="楷体_GB2312"/>
        <charset val="134"/>
      </rPr>
      <t>特斯拉牌</t>
    </r>
  </si>
  <si>
    <t>TSL6480BEVAR2</t>
  </si>
  <si>
    <t>TSL7000BEVAR5</t>
  </si>
  <si>
    <t>TSL7000BEVAR6</t>
  </si>
  <si>
    <r>
      <rPr>
        <sz val="11"/>
        <color rgb="FF000000"/>
        <rFont val="楷体_GB2312"/>
        <charset val="134"/>
      </rPr>
      <t>湖北世纪中远车辆有限公司</t>
    </r>
  </si>
  <si>
    <r>
      <rPr>
        <sz val="11"/>
        <color rgb="FF000000"/>
        <rFont val="楷体_GB2312"/>
        <charset val="134"/>
      </rPr>
      <t>中悦牌</t>
    </r>
  </si>
  <si>
    <t>ZYP5020XYZBEV</t>
  </si>
  <si>
    <t>3680/3880</t>
  </si>
  <si>
    <t>NGA6650BEV1</t>
  </si>
  <si>
    <t>2740/2550</t>
  </si>
  <si>
    <t>YCE1043V9JBEV</t>
  </si>
  <si>
    <t>1950/2000/2100/2150/2200/2250/2300</t>
  </si>
  <si>
    <t>2200/2300/2350/2400/2450/2750/2815</t>
  </si>
  <si>
    <t>DZE5040ZZZBEV</t>
  </si>
  <si>
    <t>DZE6810GBEV</t>
  </si>
  <si>
    <r>
      <rPr>
        <sz val="11"/>
        <color rgb="FF000000"/>
        <rFont val="Arial"/>
        <charset val="134"/>
      </rPr>
      <t>C</t>
    </r>
    <r>
      <rPr>
        <sz val="11"/>
        <color rgb="FF000000"/>
        <rFont val="楷体_GB2312"/>
        <charset val="134"/>
      </rPr>
      <t>箱</t>
    </r>
    <r>
      <rPr>
        <sz val="11"/>
        <color rgb="FF000000"/>
        <rFont val="Arial"/>
        <charset val="134"/>
      </rPr>
      <t>:160 G</t>
    </r>
    <r>
      <rPr>
        <sz val="11"/>
        <color rgb="FF000000"/>
        <rFont val="楷体_GB2312"/>
        <charset val="134"/>
      </rPr>
      <t>箱</t>
    </r>
    <r>
      <rPr>
        <sz val="11"/>
        <color rgb="FF000000"/>
        <rFont val="Arial"/>
        <charset val="134"/>
      </rPr>
      <t>:159</t>
    </r>
  </si>
  <si>
    <t>QMJ6110BEVGA</t>
  </si>
  <si>
    <t>JGL1037BEVM1</t>
  </si>
  <si>
    <r>
      <rPr>
        <sz val="11"/>
        <color rgb="FF000000"/>
        <rFont val="楷体_GB2312"/>
        <charset val="134"/>
      </rPr>
      <t>唐鸿重工专用汽车股份有限
公司</t>
    </r>
  </si>
  <si>
    <r>
      <rPr>
        <sz val="11"/>
        <color rgb="FF000000"/>
        <rFont val="楷体_GB2312"/>
        <charset val="134"/>
      </rPr>
      <t>唐鸿重工牌</t>
    </r>
  </si>
  <si>
    <t>XT5315GJBBEVNE
A</t>
  </si>
  <si>
    <t>SMJ5180GQXDBE
V</t>
  </si>
  <si>
    <t>SMJ5180TXSQBEV</t>
  </si>
  <si>
    <t>CGJ5186ZXXDFBE
V</t>
  </si>
  <si>
    <t>7180/7210</t>
  </si>
  <si>
    <r>
      <rPr>
        <sz val="11"/>
        <color rgb="FF000000"/>
        <rFont val="楷体_GB2312"/>
        <charset val="134"/>
      </rPr>
      <t>威达江苏新能源汽车有限公司</t>
    </r>
  </si>
  <si>
    <r>
      <rPr>
        <sz val="11"/>
        <color rgb="FF000000"/>
        <rFont val="楷体_GB2312"/>
        <charset val="134"/>
      </rPr>
      <t>辉兵牌</t>
    </r>
  </si>
  <si>
    <t>WDZ5030ZLJBEV</t>
  </si>
  <si>
    <r>
      <rPr>
        <sz val="11"/>
        <color rgb="FF000000"/>
        <rFont val="楷体_GB2312"/>
        <charset val="134"/>
      </rPr>
      <t>南京恒天领锐汽车有限公司</t>
    </r>
  </si>
  <si>
    <r>
      <rPr>
        <sz val="11"/>
        <color rgb="FF000000"/>
        <rFont val="楷体_GB2312"/>
        <charset val="134"/>
      </rPr>
      <t>恒天领锐牌</t>
    </r>
  </si>
  <si>
    <t>HTK5310ZLJBEVH
D</t>
  </si>
  <si>
    <r>
      <rPr>
        <sz val="11"/>
        <color rgb="FF000000"/>
        <rFont val="楷体_GB2312"/>
        <charset val="134"/>
      </rPr>
      <t>江苏中科尚昇环境科技有限公司</t>
    </r>
  </si>
  <si>
    <t>ZKS5030TYHBEV</t>
  </si>
  <si>
    <t>ZKS5030ZXXBEV</t>
  </si>
  <si>
    <t>ZKS5040GXEBEV</t>
  </si>
  <si>
    <t>ZKS5080TCABEV</t>
  </si>
  <si>
    <t>ZKS5120TXSBEV</t>
  </si>
  <si>
    <t>ZKS5180TDYBEV</t>
  </si>
  <si>
    <t>9420/9030</t>
  </si>
  <si>
    <t>3390/3560/3720</t>
  </si>
  <si>
    <t>13000/12800/12500</t>
  </si>
  <si>
    <t>ZKS5180TDYJEV</t>
  </si>
  <si>
    <t>ZKS5180TXSBEV</t>
  </si>
  <si>
    <t>ZKS5180TXSEEV</t>
  </si>
  <si>
    <t>ZKS5180ZYSBEV</t>
  </si>
  <si>
    <t>ZKS5310ZXXBEV</t>
  </si>
  <si>
    <t>HZK5030XXYBEV</t>
  </si>
  <si>
    <t>FLM5020XJCSQBE
V</t>
  </si>
  <si>
    <t>ZTQ5180ZLJE2M45
BEV</t>
  </si>
  <si>
    <t>ZTQ5320ZXXE2W3
6BEV</t>
  </si>
  <si>
    <t>0.125/0.123</t>
  </si>
  <si>
    <t>3140/3050</t>
  </si>
  <si>
    <t>14350/14150</t>
  </si>
  <si>
    <t>WFA5182ZYSBEV</t>
  </si>
  <si>
    <t>141.00/140.00</t>
  </si>
  <si>
    <t>9090/9060/8730/8760/9110/9140</t>
  </si>
  <si>
    <t>ZLJ5310GJBEBEV</t>
  </si>
  <si>
    <r>
      <rPr>
        <sz val="11"/>
        <color rgb="FF000000"/>
        <rFont val="楷体_GB2312"/>
        <charset val="134"/>
      </rPr>
      <t>广州穗景客车制造有限公司</t>
    </r>
  </si>
  <si>
    <r>
      <rPr>
        <sz val="11"/>
        <color rgb="FF000000"/>
        <rFont val="楷体_GB2312"/>
        <charset val="134"/>
      </rPr>
      <t>广巴牌</t>
    </r>
  </si>
  <si>
    <t>GB5180GSSEQBEV</t>
  </si>
  <si>
    <t>SCZ5310GJBBEV</t>
  </si>
  <si>
    <t>TG5180TXSBEV1</t>
  </si>
  <si>
    <t>TG6660GBEV1</t>
  </si>
  <si>
    <r>
      <rPr>
        <sz val="11"/>
        <color rgb="FF000000"/>
        <rFont val="Arial"/>
        <charset val="134"/>
      </rPr>
      <t>L173C01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>158.98/L173G01:157.18</t>
    </r>
  </si>
  <si>
    <t>5400/5600</t>
  </si>
  <si>
    <t>SCQ5310ZLJBEV</t>
  </si>
  <si>
    <t>0.129/0.121/0.114</t>
  </si>
  <si>
    <t>10110/9910/9710</t>
  </si>
  <si>
    <t>18500/17700/16900</t>
  </si>
  <si>
    <t>SCQ5310ZLJDEV</t>
  </si>
  <si>
    <t>0.199/0.186/0.174</t>
  </si>
  <si>
    <t>SCQ5311ZLJBEV</t>
  </si>
  <si>
    <t>0.205/0.191/0.178</t>
  </si>
  <si>
    <t>10120/9920/9770/9620</t>
  </si>
  <si>
    <t>3680/3480</t>
  </si>
  <si>
    <t>20600/19800/19000</t>
  </si>
  <si>
    <t>SCQ5312ZLJBEV</t>
  </si>
  <si>
    <t>19200/18400/17600</t>
  </si>
  <si>
    <r>
      <rPr>
        <sz val="11"/>
        <color rgb="FF000000"/>
        <rFont val="楷体_GB2312"/>
        <charset val="134"/>
      </rPr>
      <t>成都雅骏汽车制造有限公司</t>
    </r>
  </si>
  <si>
    <r>
      <rPr>
        <sz val="11"/>
        <color rgb="FF000000"/>
        <rFont val="楷体_GB2312"/>
        <charset val="134"/>
      </rPr>
      <t>通途牌</t>
    </r>
  </si>
  <si>
    <t>CTT5180GSSBEV</t>
  </si>
  <si>
    <r>
      <rPr>
        <sz val="11"/>
        <color rgb="FF000000"/>
        <rFont val="Arial"/>
        <charset val="134"/>
      </rPr>
      <t>L228H02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>155.95</t>
    </r>
    <r>
      <rPr>
        <sz val="11"/>
        <color rgb="FF000000"/>
        <rFont val="楷体_GB2312"/>
        <charset val="134"/>
      </rPr>
      <t>和</t>
    </r>
    <r>
      <rPr>
        <sz val="11"/>
        <color rgb="FF000000"/>
        <rFont val="Arial"/>
        <charset val="134"/>
      </rPr>
      <t>L228G01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>159.79</t>
    </r>
  </si>
  <si>
    <t>SQH5310GJBBEV</t>
  </si>
  <si>
    <t>SQH5311GJBBEV</t>
  </si>
  <si>
    <t>3940/3995</t>
  </si>
  <si>
    <t>SQH5311ZLJBEV</t>
  </si>
  <si>
    <t>0.197/0.205/0.213/0.225</t>
  </si>
  <si>
    <t>3250/3420</t>
  </si>
  <si>
    <r>
      <rPr>
        <sz val="11"/>
        <color rgb="FF000000"/>
        <rFont val="楷体_GB2312"/>
        <charset val="134"/>
      </rPr>
      <t>兰州广通新能源汽车有限公司</t>
    </r>
  </si>
  <si>
    <t>LZG5030XXYBEV1</t>
  </si>
  <si>
    <t>EQ4250GLFCEV</t>
  </si>
  <si>
    <r>
      <rPr>
        <sz val="11"/>
        <color rgb="FF000000"/>
        <rFont val="楷体_GB2312"/>
        <charset val="134"/>
      </rPr>
      <t>东风汽车有限公司</t>
    </r>
  </si>
  <si>
    <r>
      <rPr>
        <sz val="11"/>
        <color rgb="FF000000"/>
        <rFont val="楷体_GB2312"/>
        <charset val="134"/>
      </rPr>
      <t>霆睿牌</t>
    </r>
  </si>
  <si>
    <t>DFL7002NNY1BEV</t>
  </si>
  <si>
    <t>121(CLTC)</t>
  </si>
  <si>
    <t>1610/1665</t>
  </si>
  <si>
    <t>DFL7002NNY3BEV</t>
  </si>
  <si>
    <t>119(CLTC)</t>
  </si>
  <si>
    <t>DFL7002NNY4BEV</t>
  </si>
  <si>
    <r>
      <rPr>
        <sz val="11"/>
        <color rgb="FF000000"/>
        <rFont val="楷体_GB2312"/>
        <charset val="134"/>
      </rPr>
      <t>河北长安汽车有限公司</t>
    </r>
  </si>
  <si>
    <t>SC6453BABBEV</t>
  </si>
  <si>
    <t>SC6865FCEV</t>
  </si>
  <si>
    <r>
      <rPr>
        <sz val="11"/>
        <color rgb="FF000000"/>
        <rFont val="Arial"/>
        <charset val="134"/>
      </rPr>
      <t>180</t>
    </r>
    <r>
      <rPr>
        <sz val="11"/>
        <color rgb="FF000000"/>
        <rFont val="楷体_GB2312"/>
        <charset val="134"/>
      </rPr>
      <t>（氢系统不工作）</t>
    </r>
    <r>
      <rPr>
        <sz val="11"/>
        <color rgb="FF000000"/>
        <rFont val="Arial"/>
        <charset val="134"/>
      </rPr>
      <t>523</t>
    </r>
    <r>
      <rPr>
        <sz val="11"/>
        <color rgb="FF000000"/>
        <rFont val="楷体_GB2312"/>
        <charset val="134"/>
      </rPr>
      <t>（氢系统工作）</t>
    </r>
  </si>
  <si>
    <t>8300/8600/8900</t>
  </si>
  <si>
    <t>NJ5046XYUEVFE</t>
  </si>
  <si>
    <r>
      <rPr>
        <sz val="11"/>
        <color rgb="FF000000"/>
        <rFont val="楷体_GB2312"/>
        <charset val="134"/>
      </rPr>
      <t>纯电动押运车</t>
    </r>
  </si>
  <si>
    <t>XGA4252FCEVWC</t>
  </si>
  <si>
    <r>
      <rPr>
        <sz val="11"/>
        <color rgb="FF000000"/>
        <rFont val="Arial"/>
        <charset val="134"/>
      </rPr>
      <t>470(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)/70(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</t>
    </r>
  </si>
  <si>
    <t>7420/7510</t>
  </si>
  <si>
    <t>3700/3750/3800</t>
  </si>
  <si>
    <t>11300/11850/12400</t>
  </si>
  <si>
    <t>HFC3311P1PHEV</t>
  </si>
  <si>
    <t>HFC5041XLCPHEV
1</t>
  </si>
  <si>
    <t>1960/2010/2260/2310/2360/2410/2460</t>
  </si>
  <si>
    <t>2930/2980/3130/3180</t>
  </si>
  <si>
    <t>HFC5041XXYPHEV
1</t>
  </si>
  <si>
    <t>1960/2010/2120/2170/2160/2210/2260/2310</t>
  </si>
  <si>
    <t>2795/2840/2940/3040</t>
  </si>
  <si>
    <r>
      <rPr>
        <sz val="11"/>
        <color rgb="FF000000"/>
        <rFont val="楷体_GB2312"/>
        <charset val="134"/>
      </rPr>
      <t>江西江铃集团晶马汽车有限
公司</t>
    </r>
  </si>
  <si>
    <r>
      <rPr>
        <sz val="11"/>
        <color rgb="FF000000"/>
        <rFont val="楷体_GB2312"/>
        <charset val="134"/>
      </rPr>
      <t>晶马牌</t>
    </r>
  </si>
  <si>
    <t>JMV5022TXFQC20
/BEV</t>
  </si>
  <si>
    <r>
      <rPr>
        <sz val="11"/>
        <color rgb="FF000000"/>
        <rFont val="楷体_GB2312"/>
        <charset val="134"/>
      </rPr>
      <t>纯电动器材消防车</t>
    </r>
  </si>
  <si>
    <t>ZZ3317V526GZ1SB
EV</t>
  </si>
  <si>
    <t>23500/24800</t>
  </si>
  <si>
    <t>SYM42503S1FCEV
2</t>
  </si>
  <si>
    <r>
      <rPr>
        <sz val="11"/>
        <color rgb="FF000000"/>
        <rFont val="Arial"/>
        <charset val="134"/>
      </rPr>
      <t>70(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)/450(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</si>
  <si>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SYM42503S1FCEV
3</t>
  </si>
  <si>
    <t>LZW7004EVA5EBKC</t>
  </si>
  <si>
    <r>
      <rPr>
        <sz val="11"/>
        <color rgb="FF000000"/>
        <rFont val="Arial"/>
        <charset val="134"/>
      </rPr>
      <t>280(CLTC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</si>
  <si>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r>
      <rPr>
        <sz val="11"/>
        <color rgb="FF000000"/>
        <rFont val="Arial"/>
        <charset val="134"/>
      </rPr>
      <t>10.7(CLTC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</si>
  <si>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t>LXA6500SHEVMN</t>
  </si>
  <si>
    <t>LXA6500SHEVMR</t>
  </si>
  <si>
    <t>KLQ5180XXYFCEV</t>
  </si>
  <si>
    <r>
      <rPr>
        <sz val="11"/>
        <color rgb="FF000000"/>
        <rFont val="Arial"/>
        <charset val="134"/>
      </rPr>
      <t>115(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/</t>
    </r>
    <r>
      <rPr>
        <sz val="11"/>
        <color rgb="FF000000"/>
        <rFont val="楷体_GB2312"/>
        <charset val="134"/>
      </rPr>
      <t>纯电状态</t>
    </r>
    <r>
      <rPr>
        <sz val="11"/>
        <color rgb="FF000000"/>
        <rFont val="Arial"/>
        <charset val="134"/>
      </rPr>
      <t>)/393(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/</t>
    </r>
    <r>
      <rPr>
        <sz val="11"/>
        <color rgb="FF000000"/>
        <rFont val="楷体_GB2312"/>
        <charset val="134"/>
      </rPr>
      <t>不包含纯电状态</t>
    </r>
    <r>
      <rPr>
        <sz val="11"/>
        <color rgb="FF000000"/>
        <rFont val="Arial"/>
        <charset val="134"/>
      </rPr>
      <t>)</t>
    </r>
  </si>
  <si>
    <t>KLQ6121HYFCEV1
N1</t>
  </si>
  <si>
    <r>
      <rPr>
        <sz val="11"/>
        <color rgb="FF000000"/>
        <rFont val="楷体_GB2312"/>
        <charset val="134"/>
      </rPr>
      <t>纯电动续驶里程</t>
    </r>
    <r>
      <rPr>
        <sz val="11"/>
        <color rgb="FF000000"/>
        <rFont val="Arial"/>
        <charset val="134"/>
      </rPr>
      <t>205</t>
    </r>
    <r>
      <rPr>
        <sz val="11"/>
        <color rgb="FF000000"/>
        <rFont val="楷体_GB2312"/>
        <charset val="134"/>
      </rPr>
      <t>公里</t>
    </r>
    <r>
      <rPr>
        <sz val="11"/>
        <color rgb="FF000000"/>
        <rFont val="Arial"/>
        <charset val="134"/>
      </rPr>
      <t>/</t>
    </r>
    <r>
      <rPr>
        <sz val="11"/>
        <color rgb="FF000000"/>
        <rFont val="楷体_GB2312"/>
        <charset val="134"/>
      </rPr>
      <t>氢系统工作时（不包括纯电状态）的续驶里程</t>
    </r>
    <r>
      <rPr>
        <sz val="11"/>
        <color rgb="FF000000"/>
        <rFont val="Arial"/>
        <charset val="134"/>
      </rPr>
      <t>455</t>
    </r>
    <r>
      <rPr>
        <sz val="11"/>
        <color rgb="FF000000"/>
        <rFont val="楷体_GB2312"/>
        <charset val="134"/>
      </rPr>
      <t>公里</t>
    </r>
  </si>
  <si>
    <t>XMQ4250FCEV4</t>
  </si>
  <si>
    <r>
      <rPr>
        <sz val="11"/>
        <color rgb="FF000000"/>
        <rFont val="Arial"/>
        <charset val="134"/>
      </rPr>
      <t>100(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)/500(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</si>
  <si>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11300/12000</t>
  </si>
  <si>
    <r>
      <rPr>
        <sz val="11"/>
        <color rgb="FF000000"/>
        <rFont val="楷体_GB2312"/>
        <charset val="134"/>
      </rPr>
      <t>中通客车股份有限公司</t>
    </r>
  </si>
  <si>
    <r>
      <rPr>
        <sz val="11"/>
        <color rgb="FF000000"/>
        <rFont val="楷体_GB2312"/>
        <charset val="134"/>
      </rPr>
      <t>中通牌</t>
    </r>
  </si>
  <si>
    <t>LCK6591EVD</t>
  </si>
  <si>
    <r>
      <rPr>
        <sz val="11"/>
        <color rgb="FF000000"/>
        <rFont val="楷体_GB2312"/>
        <charset val="134"/>
      </rPr>
      <t>纯电动轻型客车</t>
    </r>
  </si>
  <si>
    <t>L228C01:160.26;L228G01:159.79</t>
  </si>
  <si>
    <r>
      <rPr>
        <sz val="11"/>
        <color rgb="FF000000"/>
        <rFont val="楷体_GB2312"/>
        <charset val="134"/>
      </rPr>
      <t>御捷马牌</t>
    </r>
  </si>
  <si>
    <t>YGM7007BEVA4</t>
  </si>
  <si>
    <t>YGM7008BEVA2</t>
  </si>
  <si>
    <t>YGM7002BEVB3</t>
  </si>
  <si>
    <t>YGM7002BEVB4</t>
  </si>
  <si>
    <t>YGM7002BEVB6</t>
  </si>
  <si>
    <t>YGM7002BEVB7</t>
  </si>
  <si>
    <r>
      <rPr>
        <sz val="11"/>
        <color rgb="FF000000"/>
        <rFont val="楷体_GB2312"/>
        <charset val="134"/>
      </rPr>
      <t>甘肃建投重工科技有限公司</t>
    </r>
  </si>
  <si>
    <r>
      <rPr>
        <sz val="11"/>
        <color rgb="FF000000"/>
        <rFont val="楷体_GB2312"/>
        <charset val="134"/>
      </rPr>
      <t>高漠牌</t>
    </r>
  </si>
  <si>
    <t>GSK5090ZYSEQBE
V</t>
  </si>
  <si>
    <r>
      <rPr>
        <sz val="11"/>
        <color rgb="FF000000"/>
        <rFont val="楷体_GB2312"/>
        <charset val="134"/>
      </rPr>
      <t>广东福迪汽车有限公司</t>
    </r>
  </si>
  <si>
    <r>
      <rPr>
        <sz val="11"/>
        <color rgb="FF000000"/>
        <rFont val="楷体_GB2312"/>
        <charset val="134"/>
      </rPr>
      <t>福迪牌</t>
    </r>
  </si>
  <si>
    <t>NFQ5180TXSFCEV</t>
  </si>
  <si>
    <t>DNC6110FCEV33</t>
  </si>
  <si>
    <r>
      <rPr>
        <sz val="11"/>
        <color rgb="FF000000"/>
        <rFont val="Arial"/>
        <charset val="134"/>
      </rPr>
      <t>150(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)/700(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</si>
  <si>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12000/12300/12600</t>
  </si>
  <si>
    <t>DNC6600BEVG22</t>
  </si>
  <si>
    <t>5200/5500</t>
  </si>
  <si>
    <r>
      <rPr>
        <sz val="11"/>
        <color rgb="FF000000"/>
        <rFont val="楷体_GB2312"/>
        <charset val="134"/>
      </rPr>
      <t>万向集团公司</t>
    </r>
  </si>
  <si>
    <r>
      <rPr>
        <sz val="11"/>
        <color rgb="FF000000"/>
        <rFont val="楷体_GB2312"/>
        <charset val="134"/>
      </rPr>
      <t>万向牌</t>
    </r>
  </si>
  <si>
    <t>WXB6600GEV</t>
  </si>
  <si>
    <t>5100/5300/5600</t>
  </si>
  <si>
    <t>CL5043ZZZBEV</t>
  </si>
  <si>
    <t>2450/2550</t>
  </si>
  <si>
    <t>SXC6110GFCEV1</t>
  </si>
  <si>
    <r>
      <rPr>
        <sz val="11"/>
        <color rgb="FF000000"/>
        <rFont val="Arial"/>
        <charset val="134"/>
      </rPr>
      <t>102(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)/665(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</si>
  <si>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DZE5180TXSFCEV</t>
  </si>
  <si>
    <t>QMJ6120FCEVGA</t>
  </si>
  <si>
    <t>XGH5080ZYSQFCE
V</t>
  </si>
  <si>
    <r>
      <rPr>
        <sz val="11"/>
        <color rgb="FF000000"/>
        <rFont val="楷体_GB2312"/>
        <charset val="134"/>
      </rPr>
      <t>燃料电池压缩式垃圾车</t>
    </r>
  </si>
  <si>
    <t>7490/7370</t>
  </si>
  <si>
    <t>6850/7080</t>
  </si>
  <si>
    <t>ZKS5040ZZZBEV</t>
  </si>
  <si>
    <t>XXG5041ZZZEQBE
V</t>
  </si>
  <si>
    <t>1790/1810</t>
  </si>
  <si>
    <t>JR5180TWQFCEV</t>
  </si>
  <si>
    <r>
      <rPr>
        <sz val="11"/>
        <color rgb="FF000000"/>
        <rFont val="楷体_GB2312"/>
        <charset val="134"/>
      </rPr>
      <t>燃料电池道路污染清除车</t>
    </r>
  </si>
  <si>
    <r>
      <rPr>
        <sz val="11"/>
        <color rgb="FF000000"/>
        <rFont val="楷体_GB2312"/>
        <charset val="134"/>
      </rPr>
      <t>中福田意环境技术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青岛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有限
公司</t>
    </r>
  </si>
  <si>
    <r>
      <rPr>
        <sz val="11"/>
        <color rgb="FF000000"/>
        <rFont val="楷体_GB2312"/>
        <charset val="134"/>
      </rPr>
      <t>华司令牌</t>
    </r>
  </si>
  <si>
    <t>ZTY5031ZZZBEV</t>
  </si>
  <si>
    <r>
      <rPr>
        <sz val="11"/>
        <color rgb="FF000000"/>
        <rFont val="楷体_GB2312"/>
        <charset val="134"/>
      </rPr>
      <t>锂离子蓄电池</t>
    </r>
  </si>
  <si>
    <r>
      <rPr>
        <sz val="11"/>
        <color rgb="FF000000"/>
        <rFont val="楷体_GB2312"/>
        <charset val="134"/>
      </rPr>
      <t>青岛德智汽车科技有限公司</t>
    </r>
  </si>
  <si>
    <r>
      <rPr>
        <sz val="11"/>
        <color rgb="FF000000"/>
        <rFont val="楷体_GB2312"/>
        <charset val="134"/>
      </rPr>
      <t>铸梦牌</t>
    </r>
  </si>
  <si>
    <t>DZA5091ZYSEV</t>
  </si>
  <si>
    <t>0.300/0.330</t>
  </si>
  <si>
    <t>6695/6910</t>
  </si>
  <si>
    <t>2460/2540</t>
  </si>
  <si>
    <t>6380/6550</t>
  </si>
  <si>
    <t>WH6102GFCEV1</t>
  </si>
  <si>
    <r>
      <rPr>
        <sz val="11"/>
        <color rgb="FF000000"/>
        <rFont val="Arial"/>
        <charset val="134"/>
      </rPr>
      <t>195(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)/800(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</si>
  <si>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DXA5100GXWYSH
EV</t>
  </si>
  <si>
    <r>
      <rPr>
        <sz val="11"/>
        <color rgb="FF000000"/>
        <rFont val="楷体_GB2312"/>
        <charset val="134"/>
      </rPr>
      <t>插电式混合动力吸污车</t>
    </r>
  </si>
  <si>
    <t>ZBH5030XTYSCBE
V</t>
  </si>
  <si>
    <t>CA4250P66T1BEV
A6</t>
  </si>
  <si>
    <r>
      <rPr>
        <sz val="11"/>
        <color rgb="FF000000"/>
        <rFont val="楷体_GB2312"/>
        <charset val="134"/>
      </rPr>
      <t>大众牌</t>
    </r>
  </si>
  <si>
    <t>FV6498BBABEV</t>
  </si>
  <si>
    <t>FV6498BBDBEV</t>
  </si>
  <si>
    <t>FV6498BCABEV</t>
  </si>
  <si>
    <t>DFA5040XLCEBEV</t>
  </si>
  <si>
    <t>0.287/0.290</t>
  </si>
  <si>
    <t>2995/3010</t>
  </si>
  <si>
    <t>BJ5038XXYEV3</t>
  </si>
  <si>
    <t>BJ6730EVUA</t>
  </si>
  <si>
    <t>BJ6851EVCA-38</t>
  </si>
  <si>
    <t>3060/3100/3150</t>
  </si>
  <si>
    <t>8300/8500</t>
  </si>
  <si>
    <r>
      <rPr>
        <sz val="11"/>
        <color rgb="FF000000"/>
        <rFont val="楷体_GB2312"/>
        <charset val="134"/>
      </rPr>
      <t>北京奔驰汽车有限公司</t>
    </r>
  </si>
  <si>
    <r>
      <rPr>
        <sz val="11"/>
        <color rgb="FF000000"/>
        <rFont val="楷体_GB2312"/>
        <charset val="134"/>
      </rPr>
      <t>梅赛德斯</t>
    </r>
    <r>
      <rPr>
        <sz val="11"/>
        <color rgb="FF000000"/>
        <rFont val="Arial"/>
        <charset val="134"/>
      </rPr>
      <t>-</t>
    </r>
    <r>
      <rPr>
        <sz val="11"/>
        <color rgb="FF000000"/>
        <rFont val="楷体_GB2312"/>
        <charset val="134"/>
      </rPr>
      <t xml:space="preserve">奔驰
</t>
    </r>
    <r>
      <rPr>
        <sz val="11"/>
        <color rgb="FF000000"/>
        <rFont val="Arial"/>
        <charset val="134"/>
      </rPr>
      <t>(Mercedes-Benz)</t>
    </r>
    <r>
      <rPr>
        <sz val="11"/>
        <color rgb="FF000000"/>
        <rFont val="楷体_GB2312"/>
        <charset val="134"/>
      </rPr>
      <t>牌</t>
    </r>
  </si>
  <si>
    <t>BJ6471NBEV1</t>
  </si>
  <si>
    <r>
      <rPr>
        <sz val="11"/>
        <color rgb="FF000000"/>
        <rFont val="楷体_GB2312"/>
        <charset val="134"/>
      </rPr>
      <t>梅赛德斯</t>
    </r>
    <r>
      <rPr>
        <sz val="11"/>
        <color rgb="FF000000"/>
        <rFont val="Arial"/>
        <charset val="134"/>
      </rPr>
      <t>-</t>
    </r>
    <r>
      <rPr>
        <sz val="11"/>
        <color rgb="FF000000"/>
        <rFont val="楷体_GB2312"/>
        <charset val="134"/>
      </rPr>
      <t>奔驰</t>
    </r>
    <r>
      <rPr>
        <sz val="11"/>
        <color rgb="FF000000"/>
        <rFont val="Arial"/>
        <charset val="134"/>
      </rPr>
      <t xml:space="preserve"> (Mercedes-
Benz)</t>
    </r>
    <r>
      <rPr>
        <sz val="11"/>
        <color rgb="FF000000"/>
        <rFont val="楷体_GB2312"/>
        <charset val="134"/>
      </rPr>
      <t>牌</t>
    </r>
  </si>
  <si>
    <t>BJ7002NBEV1</t>
  </si>
  <si>
    <t>619(CLTC)</t>
  </si>
  <si>
    <t>12.7(CLTC)</t>
  </si>
  <si>
    <t>BJ3319EVGRF-01</t>
  </si>
  <si>
    <t>BJ4259EVDHF-01</t>
  </si>
  <si>
    <t>3375/3525</t>
  </si>
  <si>
    <t>CC7000ZM00KBEV</t>
  </si>
  <si>
    <t>351(CLTC)</t>
  </si>
  <si>
    <t>CC6490AY02APHE
V</t>
  </si>
  <si>
    <r>
      <rPr>
        <sz val="11"/>
        <color rgb="FF000000"/>
        <rFont val="楷体_GB2312"/>
        <charset val="134"/>
      </rPr>
      <t>插电式混合动力多用途
乘用车</t>
    </r>
  </si>
  <si>
    <t>CC6490AY22APHE
V</t>
  </si>
  <si>
    <t>JHC6660BEVG22D</t>
  </si>
  <si>
    <r>
      <rPr>
        <sz val="11"/>
        <color rgb="FF000000"/>
        <rFont val="楷体_GB2312"/>
        <charset val="134"/>
      </rPr>
      <t>威马汽车制造温州有限公司</t>
    </r>
  </si>
  <si>
    <t>SZS7000A20BEV</t>
  </si>
  <si>
    <t>SH5047XLCPCEVN
Z1</t>
  </si>
  <si>
    <t>1805/1935</t>
  </si>
  <si>
    <t>2640/2740/2690/2790</t>
  </si>
  <si>
    <t>XGA5313ZLJBEVW
A</t>
  </si>
  <si>
    <r>
      <rPr>
        <sz val="11"/>
        <color rgb="FF000000"/>
        <rFont val="楷体_GB2312"/>
        <charset val="134"/>
      </rPr>
      <t>换电式纯电动自卸式垃
圾车</t>
    </r>
  </si>
  <si>
    <t>0.260/0.250</t>
  </si>
  <si>
    <t>XGA5315GJBBEVNE</t>
  </si>
  <si>
    <t>XGA5315GJBBEVN
EB</t>
  </si>
  <si>
    <t>JL7001SEV01</t>
  </si>
  <si>
    <t>JL7001SEV02</t>
  </si>
  <si>
    <r>
      <rPr>
        <sz val="11"/>
        <color rgb="FF000000"/>
        <rFont val="楷体_GB2312"/>
        <charset val="134"/>
      </rPr>
      <t>磷酸铁锂离子蓄电池</t>
    </r>
  </si>
  <si>
    <r>
      <rPr>
        <sz val="11"/>
        <color rgb="FF000000"/>
        <rFont val="楷体_GB2312"/>
        <charset val="134"/>
      </rPr>
      <t>瑞风牌</t>
    </r>
  </si>
  <si>
    <t>HFC6511REV1C7</t>
  </si>
  <si>
    <t>FJ1030BEVAB5</t>
  </si>
  <si>
    <r>
      <rPr>
        <sz val="11"/>
        <color rgb="FF000000"/>
        <rFont val="Arial"/>
        <charset val="134"/>
      </rPr>
      <t>261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CLTC</t>
    </r>
    <r>
      <rPr>
        <sz val="11"/>
        <color rgb="FF000000"/>
        <rFont val="楷体_GB2312"/>
        <charset val="134"/>
      </rPr>
      <t>工况法）</t>
    </r>
  </si>
  <si>
    <t>4720/4970</t>
  </si>
  <si>
    <t>FJ5030XXYBEVE4</t>
  </si>
  <si>
    <t>1465/1500</t>
  </si>
  <si>
    <t>FZ7000BEV09</t>
  </si>
  <si>
    <t>JX3061TSG2BEV</t>
  </si>
  <si>
    <t>JX5041ZKXTG2BEV</t>
  </si>
  <si>
    <r>
      <rPr>
        <sz val="11"/>
        <color rgb="FF000000"/>
        <rFont val="楷体_GB2312"/>
        <charset val="134"/>
      </rPr>
      <t>纯电动车厢可卸式汽车</t>
    </r>
  </si>
  <si>
    <t>JX5083XXYTG2BEV</t>
  </si>
  <si>
    <t>2180/2380</t>
  </si>
  <si>
    <t>3110/3210/3310</t>
  </si>
  <si>
    <t>ZZ4187N421JZ1SB
EV</t>
  </si>
  <si>
    <t>ZK6106BEVG19</t>
  </si>
  <si>
    <t>3050/3200</t>
  </si>
  <si>
    <t>10400/10850/11300/11800</t>
  </si>
  <si>
    <t>ZK6106BEVG6B</t>
  </si>
  <si>
    <t>9700/10100/10550/11000</t>
  </si>
  <si>
    <t>ZK6106BEVG7B</t>
  </si>
  <si>
    <t>9950/10400/10850/11350</t>
  </si>
  <si>
    <t>ZK6816BEVG10B</t>
  </si>
  <si>
    <t>7200/7520/7850/8200</t>
  </si>
  <si>
    <t>ZK6816BEVG14</t>
  </si>
  <si>
    <t>6900/7220/7550/7900</t>
  </si>
  <si>
    <t>BYD6490SBEV10</t>
  </si>
  <si>
    <t>SYM3312ZZX3BEV</t>
  </si>
  <si>
    <t>0.166/0.173/0.185</t>
  </si>
  <si>
    <t>19500/20000/20700</t>
  </si>
  <si>
    <t>SYM42503S1BEV2</t>
  </si>
  <si>
    <t>0.159/0.167/0.174</t>
  </si>
  <si>
    <t>11700/12350/12870</t>
  </si>
  <si>
    <t>SYM42503S1SEV5</t>
  </si>
  <si>
    <t>0.153/0.166</t>
  </si>
  <si>
    <t>SYM5310GJB5BEV
1</t>
  </si>
  <si>
    <t>SYM5310GJB6BEV</t>
  </si>
  <si>
    <t>HN3310B36C2BEV
Y</t>
  </si>
  <si>
    <t>18500/19200</t>
  </si>
  <si>
    <t>HN3310B36C7BEV
Y</t>
  </si>
  <si>
    <t>21800/19900</t>
  </si>
  <si>
    <t>HN3311B36C2BEV
Y</t>
  </si>
  <si>
    <t>3360/3250/3100</t>
  </si>
  <si>
    <t>17900/18250/19600</t>
  </si>
  <si>
    <t>HN3312B36C2BEV
Y</t>
  </si>
  <si>
    <t>3360/3500</t>
  </si>
  <si>
    <t>19600/21500</t>
  </si>
  <si>
    <t>HN4180H20D2BEV
Y</t>
  </si>
  <si>
    <t>3800/3500</t>
  </si>
  <si>
    <t>9000/9880</t>
  </si>
  <si>
    <t>HN4250B36C6BEVY</t>
  </si>
  <si>
    <t>HN4250H36C8BEV
Y</t>
  </si>
  <si>
    <t>12800/11700</t>
  </si>
  <si>
    <t>HN4251H36C8BEV
Y</t>
  </si>
  <si>
    <t>3835/3800/3520/3200</t>
  </si>
  <si>
    <t>HN5310GJBB36C1
BEVY</t>
  </si>
  <si>
    <t>HN5310GJBB36C5
BEVY</t>
  </si>
  <si>
    <t>HN5311GJBB36C1
BEVY</t>
  </si>
  <si>
    <r>
      <rPr>
        <sz val="11"/>
        <color rgb="FF000000"/>
        <rFont val="楷体_GB2312"/>
        <charset val="134"/>
      </rPr>
      <t>换电式纯电动混凝土搅
拌运输车</t>
    </r>
  </si>
  <si>
    <t>HN5311GJBB36C5
BEVY</t>
  </si>
  <si>
    <t>HN5313GJBB36C5
BEVY</t>
  </si>
  <si>
    <t>HN5314GJBB36C5
BEVY</t>
  </si>
  <si>
    <t>HN5316GJBB36C5
BEVY</t>
  </si>
  <si>
    <t>GMC6461AEV</t>
  </si>
  <si>
    <r>
      <rPr>
        <sz val="11"/>
        <color rgb="FF000000"/>
        <rFont val="楷体_GB2312"/>
        <charset val="134"/>
      </rPr>
      <t>广汽菲亚特克莱斯勒汽车有
限公司</t>
    </r>
  </si>
  <si>
    <r>
      <rPr>
        <sz val="11"/>
        <color rgb="FF000000"/>
        <rFont val="楷体_GB2312"/>
        <charset val="134"/>
      </rPr>
      <t xml:space="preserve">吉普
</t>
    </r>
    <r>
      <rPr>
        <sz val="11"/>
        <color rgb="FF000000"/>
        <rFont val="Arial"/>
        <charset val="134"/>
      </rPr>
      <t>(JEEP)</t>
    </r>
    <r>
      <rPr>
        <sz val="11"/>
        <color rgb="FF000000"/>
        <rFont val="楷体_GB2312"/>
        <charset val="134"/>
      </rPr>
      <t>牌</t>
    </r>
  </si>
  <si>
    <t>GFA7130CHEV2DA</t>
  </si>
  <si>
    <t>1649/1667</t>
  </si>
  <si>
    <t>2215/2235</t>
  </si>
  <si>
    <t>1840/1860</t>
  </si>
  <si>
    <r>
      <rPr>
        <sz val="11"/>
        <color rgb="FF000000"/>
        <rFont val="楷体_GB2312"/>
        <charset val="134"/>
      </rPr>
      <t xml:space="preserve">埃安
</t>
    </r>
    <r>
      <rPr>
        <sz val="11"/>
        <color rgb="FF000000"/>
        <rFont val="Arial"/>
        <charset val="134"/>
      </rPr>
      <t>(AION)</t>
    </r>
    <r>
      <rPr>
        <sz val="11"/>
        <color rgb="FF000000"/>
        <rFont val="楷体_GB2312"/>
        <charset val="134"/>
      </rPr>
      <t>牌</t>
    </r>
  </si>
  <si>
    <t>GAM7001BEVA0K</t>
  </si>
  <si>
    <t>LZ3310H5FZBEV11
1</t>
  </si>
  <si>
    <r>
      <rPr>
        <sz val="11"/>
        <color rgb="FF000000"/>
        <rFont val="Arial"/>
        <charset val="134"/>
      </rPr>
      <t>230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40km/h</t>
    </r>
    <r>
      <rPr>
        <sz val="11"/>
        <color rgb="FF000000"/>
        <rFont val="楷体_GB2312"/>
        <charset val="134"/>
      </rPr>
      <t>等速法）</t>
    </r>
  </si>
  <si>
    <t>3450/3510</t>
  </si>
  <si>
    <t>21700/22700</t>
  </si>
  <si>
    <t>LZ5040XXYL2AZBE
V111</t>
  </si>
  <si>
    <t>0.289/0.274</t>
  </si>
  <si>
    <t>3070/2990</t>
  </si>
  <si>
    <t>LZ5040XXYL2AZBE
V141</t>
  </si>
  <si>
    <t>0.289/0.268</t>
  </si>
  <si>
    <t>LZW7004EVA5EBK
U</t>
  </si>
  <si>
    <r>
      <rPr>
        <sz val="11"/>
        <color rgb="FF000000"/>
        <rFont val="Arial"/>
        <charset val="134"/>
      </rPr>
      <t>300(CLTC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</si>
  <si>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r>
      <rPr>
        <sz val="11"/>
        <color rgb="FF000000"/>
        <rFont val="Arial"/>
        <charset val="134"/>
      </rPr>
      <t>9.6(CLTC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</si>
  <si>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t>LZW7004EVC1DBK
U</t>
  </si>
  <si>
    <t>CQ3250BEVES504</t>
  </si>
  <si>
    <r>
      <rPr>
        <sz val="11"/>
        <color rgb="FF000000"/>
        <rFont val="楷体_GB2312"/>
        <charset val="134"/>
      </rPr>
      <t>长安福特汽车有限公司</t>
    </r>
  </si>
  <si>
    <r>
      <rPr>
        <sz val="11"/>
        <color rgb="FF000000"/>
        <rFont val="楷体_GB2312"/>
        <charset val="134"/>
      </rPr>
      <t xml:space="preserve">玛斯丹
</t>
    </r>
    <r>
      <rPr>
        <sz val="11"/>
        <color rgb="FF000000"/>
        <rFont val="Arial"/>
        <charset val="134"/>
      </rPr>
      <t>(MUSTANG)</t>
    </r>
    <r>
      <rPr>
        <sz val="11"/>
        <color rgb="FF000000"/>
        <rFont val="楷体_GB2312"/>
        <charset val="134"/>
      </rPr>
      <t>牌</t>
    </r>
  </si>
  <si>
    <t>CAF6470A4BEV</t>
  </si>
  <si>
    <r>
      <rPr>
        <sz val="11"/>
        <color rgb="FF000000"/>
        <rFont val="楷体_GB2312"/>
        <charset val="134"/>
      </rPr>
      <t>镍钴锰锂离子电池</t>
    </r>
  </si>
  <si>
    <r>
      <rPr>
        <sz val="11"/>
        <color rgb="FF000000"/>
        <rFont val="楷体_GB2312"/>
        <charset val="134"/>
      </rPr>
      <t>中植一客成都汽车有限公司</t>
    </r>
  </si>
  <si>
    <r>
      <rPr>
        <sz val="11"/>
        <color rgb="FF000000"/>
        <rFont val="楷体_GB2312"/>
        <charset val="134"/>
      </rPr>
      <t>中植汽车牌</t>
    </r>
  </si>
  <si>
    <t>CDL6101URBEV7</t>
  </si>
  <si>
    <t>10700/11100</t>
  </si>
  <si>
    <t>CDL6101URBEV8</t>
  </si>
  <si>
    <t>CDL6121URBEV</t>
  </si>
  <si>
    <t>11800/12100</t>
  </si>
  <si>
    <t>CDL6121URBEV1</t>
  </si>
  <si>
    <t>CDL6851URBEV</t>
  </si>
  <si>
    <t>9100/9500</t>
  </si>
  <si>
    <t>CDL6851URBEV1</t>
  </si>
  <si>
    <t>160.43/161.27</t>
  </si>
  <si>
    <t>8900/9300</t>
  </si>
  <si>
    <t>CGC4250BEV1Z6</t>
  </si>
  <si>
    <r>
      <rPr>
        <sz val="11"/>
        <color rgb="FF000000"/>
        <rFont val="Arial"/>
        <charset val="134"/>
      </rPr>
      <t>0.180</t>
    </r>
    <r>
      <rPr>
        <sz val="11"/>
        <color rgb="FF000000"/>
        <rFont val="楷体_GB2312"/>
        <charset val="134"/>
      </rPr>
      <t>（对应整备质量</t>
    </r>
    <r>
      <rPr>
        <sz val="11"/>
        <color rgb="FF000000"/>
        <rFont val="Arial"/>
        <charset val="134"/>
      </rPr>
      <t>10100kg)/0.190</t>
    </r>
    <r>
      <rPr>
        <sz val="11"/>
        <color rgb="FF000000"/>
        <rFont val="楷体_GB2312"/>
        <charset val="134"/>
      </rPr>
      <t>（对应整备质量</t>
    </r>
    <r>
      <rPr>
        <sz val="11"/>
        <color rgb="FF000000"/>
        <rFont val="Arial"/>
        <charset val="134"/>
      </rPr>
      <t>10900kg</t>
    </r>
    <r>
      <rPr>
        <sz val="11"/>
        <color rgb="FF000000"/>
        <rFont val="楷体_GB2312"/>
        <charset val="134"/>
      </rPr>
      <t>）</t>
    </r>
  </si>
  <si>
    <t>7355/7395</t>
  </si>
  <si>
    <t>3430/3500/3675/3740</t>
  </si>
  <si>
    <t>10100/10900</t>
  </si>
  <si>
    <t>CGC4250BEV1Z7</t>
  </si>
  <si>
    <r>
      <rPr>
        <sz val="11"/>
        <color rgb="FF000000"/>
        <rFont val="Arial"/>
        <charset val="134"/>
      </rPr>
      <t>0.172</t>
    </r>
    <r>
      <rPr>
        <sz val="11"/>
        <color rgb="FF000000"/>
        <rFont val="楷体_GB2312"/>
        <charset val="134"/>
      </rPr>
      <t>（对应整备质量</t>
    </r>
    <r>
      <rPr>
        <sz val="11"/>
        <color rgb="FF000000"/>
        <rFont val="Arial"/>
        <charset val="134"/>
      </rPr>
      <t>10100kg</t>
    </r>
    <r>
      <rPr>
        <sz val="11"/>
        <color rgb="FF000000"/>
        <rFont val="楷体_GB2312"/>
        <charset val="134"/>
      </rPr>
      <t>）</t>
    </r>
    <r>
      <rPr>
        <sz val="11"/>
        <color rgb="FF000000"/>
        <rFont val="Arial"/>
        <charset val="134"/>
      </rPr>
      <t>/0.182</t>
    </r>
    <r>
      <rPr>
        <sz val="11"/>
        <color rgb="FF000000"/>
        <rFont val="楷体_GB2312"/>
        <charset val="134"/>
      </rPr>
      <t>（对应整备质量</t>
    </r>
    <r>
      <rPr>
        <sz val="11"/>
        <color rgb="FF000000"/>
        <rFont val="Arial"/>
        <charset val="134"/>
      </rPr>
      <t>10900kg</t>
    </r>
    <r>
      <rPr>
        <sz val="11"/>
        <color rgb="FF000000"/>
        <rFont val="楷体_GB2312"/>
        <charset val="134"/>
      </rPr>
      <t>）</t>
    </r>
  </si>
  <si>
    <t>158.08/158.24</t>
  </si>
  <si>
    <t>3030/3430</t>
  </si>
  <si>
    <t>CDW3094K321BZ
ABEV</t>
  </si>
  <si>
    <t>5560/5760</t>
  </si>
  <si>
    <t>1990/2000/2100</t>
  </si>
  <si>
    <t>2095/2155/2195/2230</t>
  </si>
  <si>
    <r>
      <rPr>
        <sz val="11"/>
        <color rgb="FF000000"/>
        <rFont val="楷体_GB2312"/>
        <charset val="134"/>
      </rPr>
      <t>北汽云南瑞丽汽车有限公司</t>
    </r>
  </si>
  <si>
    <t>BJ7000C5DFK-BEV</t>
  </si>
  <si>
    <t>BJ7000C5DHK-BEV</t>
  </si>
  <si>
    <t>416(CLTC)</t>
  </si>
  <si>
    <t>13.3(CLTC)</t>
  </si>
  <si>
    <t>KLQ5100ZYSAEV</t>
  </si>
  <si>
    <t>6900/6505</t>
  </si>
  <si>
    <t>7120/6820</t>
  </si>
  <si>
    <t>KLQ6127YEV1N1</t>
  </si>
  <si>
    <t>3530/3690</t>
  </si>
  <si>
    <t>12400/13200</t>
  </si>
  <si>
    <r>
      <rPr>
        <sz val="11"/>
        <color rgb="FF000000"/>
        <rFont val="楷体_GB2312"/>
        <charset val="134"/>
      </rPr>
      <t>现代商用汽车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中国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有限公司</t>
    </r>
  </si>
  <si>
    <r>
      <rPr>
        <sz val="11"/>
        <color rgb="FF000000"/>
        <rFont val="楷体_GB2312"/>
        <charset val="134"/>
      </rPr>
      <t>现代牌</t>
    </r>
  </si>
  <si>
    <t>CHM5046XXYZDC
33BEV</t>
  </si>
  <si>
    <t>5995/5990</t>
  </si>
  <si>
    <t>2160/2180</t>
  </si>
  <si>
    <t>XMQ6106AGBEVL
36</t>
  </si>
  <si>
    <t>167.40/166.20</t>
  </si>
  <si>
    <t>3200/3250/3290/3330</t>
  </si>
  <si>
    <t>10800/11400/12100</t>
  </si>
  <si>
    <t>XMQ6106AGBEVL
37</t>
  </si>
  <si>
    <t>XMQ6106AGBEVL
38</t>
  </si>
  <si>
    <t>10600/11200/11900</t>
  </si>
  <si>
    <t>XMQ6106AGBEVL
39</t>
  </si>
  <si>
    <t>10900/11500/12200</t>
  </si>
  <si>
    <t>XMQ6106BCBEVL</t>
  </si>
  <si>
    <t>3200/3250/3330</t>
  </si>
  <si>
    <t>10200/10800/11400</t>
  </si>
  <si>
    <t>XMQ6850AGBEVL
26</t>
  </si>
  <si>
    <t>XMQ6850AGBEVL
27</t>
  </si>
  <si>
    <t>XMQ6850AGBEVL
28</t>
  </si>
  <si>
    <t>XML5182XYLJEVJ0
1</t>
  </si>
  <si>
    <r>
      <rPr>
        <sz val="11"/>
        <color rgb="FF000000"/>
        <rFont val="楷体_GB2312"/>
        <charset val="134"/>
      </rPr>
      <t>纯电动医疗车</t>
    </r>
  </si>
  <si>
    <t>14500/15200/16000</t>
  </si>
  <si>
    <t>XML6809JEVJ0C2</t>
  </si>
  <si>
    <t>2860/3035</t>
  </si>
  <si>
    <t>6300/6600</t>
  </si>
  <si>
    <t>XML6855JHEVD6C
N1</t>
  </si>
  <si>
    <r>
      <rPr>
        <sz val="11"/>
        <color rgb="FF000000"/>
        <rFont val="楷体_GB2312"/>
        <charset val="134"/>
      </rPr>
      <t>插电式混合动力城市客车</t>
    </r>
  </si>
  <si>
    <t>9280/9580/9880</t>
  </si>
  <si>
    <t>DNC5030XYZBEVK
1-1</t>
  </si>
  <si>
    <t>DNC6850BEVGC21</t>
  </si>
  <si>
    <t>9100/9300</t>
  </si>
  <si>
    <t>NHQ7000BEVDG</t>
  </si>
  <si>
    <r>
      <rPr>
        <sz val="11"/>
        <color rgb="FF000000"/>
        <rFont val="楷体_GB2312"/>
        <charset val="134"/>
      </rPr>
      <t>中车时代电动汽车股份有限
公司</t>
    </r>
  </si>
  <si>
    <t>TEG5180GQXAZCB
EV1</t>
  </si>
  <si>
    <t>7925/8425/8875</t>
  </si>
  <si>
    <r>
      <rPr>
        <sz val="11"/>
        <color rgb="FF000000"/>
        <rFont val="楷体_GB2312"/>
        <charset val="134"/>
      </rPr>
      <t>四川南骏汽车集团有限公司</t>
    </r>
  </si>
  <si>
    <r>
      <rPr>
        <sz val="11"/>
        <color rgb="FF000000"/>
        <rFont val="楷体_GB2312"/>
        <charset val="134"/>
      </rPr>
      <t>南骏牌</t>
    </r>
  </si>
  <si>
    <t>NJA3120EDH32BE
V</t>
  </si>
  <si>
    <t>5755/5735/5635/5535</t>
  </si>
  <si>
    <t>2030/2100/2150</t>
  </si>
  <si>
    <t>HXK7000BEVA12</t>
  </si>
  <si>
    <t>ZKH4250P4BEV2C</t>
  </si>
  <si>
    <t>0.157/0.161/0.168/0.164</t>
  </si>
  <si>
    <t>ZKH4250P4BEV3C</t>
  </si>
  <si>
    <t>0.167/0.172/0.175/0.178</t>
  </si>
  <si>
    <t>ZKH4250P4BEV5C</t>
  </si>
  <si>
    <t>ZKH4250P4BEV8</t>
  </si>
  <si>
    <t>0.190/0.198/0.204</t>
  </si>
  <si>
    <t>3520/3560/3750/3995</t>
  </si>
  <si>
    <t>12600/13050/13400</t>
  </si>
  <si>
    <t>ZKH5310GJBP6BE
V11</t>
  </si>
  <si>
    <t>0.170/0.174</t>
  </si>
  <si>
    <t>15600/15900</t>
  </si>
  <si>
    <t>ZKH5310GJBP6BE
V22</t>
  </si>
  <si>
    <t>NEQ7000BEVJ72U</t>
  </si>
  <si>
    <t>1125/1295</t>
  </si>
  <si>
    <t>975/995</t>
  </si>
  <si>
    <r>
      <rPr>
        <sz val="11"/>
        <color rgb="FF000000"/>
        <rFont val="楷体_GB2312"/>
        <charset val="134"/>
      </rPr>
      <t>佛山市飞驰汽车科技有限公司</t>
    </r>
  </si>
  <si>
    <r>
      <rPr>
        <sz val="11"/>
        <color rgb="FF000000"/>
        <rFont val="楷体_GB2312"/>
        <charset val="134"/>
      </rPr>
      <t>飞驰牌</t>
    </r>
  </si>
  <si>
    <t>FSQ6110BEVGA</t>
  </si>
  <si>
    <r>
      <rPr>
        <sz val="11"/>
        <color rgb="FF000000"/>
        <rFont val="楷体_GB2312"/>
        <charset val="134"/>
      </rPr>
      <t>东莞中汽宏远汽车有限公司</t>
    </r>
  </si>
  <si>
    <r>
      <rPr>
        <sz val="11"/>
        <color rgb="FF000000"/>
        <rFont val="楷体_GB2312"/>
        <charset val="134"/>
      </rPr>
      <t>宏远牌</t>
    </r>
  </si>
  <si>
    <t>KMT5180ZYSBEV</t>
  </si>
  <si>
    <t>HQK6115UBEVP1</t>
  </si>
  <si>
    <t>HQK6885UBEVP1</t>
  </si>
  <si>
    <t>WD6110CHEVG03</t>
  </si>
  <si>
    <r>
      <rPr>
        <sz val="11"/>
        <color rgb="FF000000"/>
        <rFont val="楷体_GB2312"/>
        <charset val="134"/>
      </rPr>
      <t>插电式混合动力城市客
车</t>
    </r>
  </si>
  <si>
    <t>11550/11900</t>
  </si>
  <si>
    <t>WD6865BEVG05</t>
  </si>
  <si>
    <t>2420/2365</t>
  </si>
  <si>
    <t>3200/3150/3040</t>
  </si>
  <si>
    <t>7550/7900/8200/8600</t>
  </si>
  <si>
    <t>CRC1030DC15-BE
V</t>
  </si>
  <si>
    <t>280(CLTC)</t>
  </si>
  <si>
    <t>CRC5030XXYDC15
-BEV</t>
  </si>
  <si>
    <t>CRC5030XXYFC20-
BEV</t>
  </si>
  <si>
    <t>1450/1480</t>
  </si>
  <si>
    <t>DZE5040TYHBEV</t>
  </si>
  <si>
    <t>HDY1010BEV01</t>
  </si>
  <si>
    <t>HDY5010XXYBEV03</t>
  </si>
  <si>
    <t>1490;1465</t>
  </si>
  <si>
    <t>JGL5047XXYBEVM
4</t>
  </si>
  <si>
    <r>
      <rPr>
        <sz val="11"/>
        <color rgb="FF000000"/>
        <rFont val="楷体_GB2312"/>
        <charset val="134"/>
      </rPr>
      <t>天津广通汽车有限公司</t>
    </r>
  </si>
  <si>
    <t>TJR5030XXYBEV2</t>
  </si>
  <si>
    <r>
      <rPr>
        <sz val="11"/>
        <color rgb="FF000000"/>
        <rFont val="楷体_GB2312"/>
        <charset val="134"/>
      </rPr>
      <t>秦皇岛新谊工程有限公司</t>
    </r>
  </si>
  <si>
    <r>
      <rPr>
        <sz val="11"/>
        <color rgb="FF000000"/>
        <rFont val="楷体_GB2312"/>
        <charset val="134"/>
      </rPr>
      <t>旭环牌</t>
    </r>
  </si>
  <si>
    <t>LSS5127ZXXBYBEV</t>
  </si>
  <si>
    <r>
      <rPr>
        <sz val="11"/>
        <color rgb="FF000000"/>
        <rFont val="Arial"/>
        <charset val="134"/>
      </rPr>
      <t>0.18</t>
    </r>
    <r>
      <rPr>
        <sz val="11"/>
        <color rgb="FF000000"/>
        <rFont val="楷体_GB2312"/>
        <charset val="134"/>
      </rPr>
      <t>；</t>
    </r>
    <r>
      <rPr>
        <sz val="11"/>
        <color rgb="FF000000"/>
        <rFont val="Arial"/>
        <charset val="134"/>
      </rPr>
      <t>0.16</t>
    </r>
  </si>
  <si>
    <r>
      <rPr>
        <sz val="11"/>
        <color rgb="FF000000"/>
        <rFont val="Arial"/>
        <charset val="134"/>
      </rPr>
      <t>2900</t>
    </r>
    <r>
      <rPr>
        <sz val="11"/>
        <color rgb="FF000000"/>
        <rFont val="楷体_GB2312"/>
        <charset val="134"/>
      </rPr>
      <t>；</t>
    </r>
    <r>
      <rPr>
        <sz val="11"/>
        <color rgb="FF000000"/>
        <rFont val="Arial"/>
        <charset val="134"/>
      </rPr>
      <t>2830</t>
    </r>
    <r>
      <rPr>
        <sz val="11"/>
        <color rgb="FF000000"/>
        <rFont val="楷体_GB2312"/>
        <charset val="134"/>
      </rPr>
      <t>；</t>
    </r>
    <r>
      <rPr>
        <sz val="11"/>
        <color rgb="FF000000"/>
        <rFont val="Arial"/>
        <charset val="134"/>
      </rPr>
      <t>2590</t>
    </r>
  </si>
  <si>
    <r>
      <rPr>
        <sz val="11"/>
        <color rgb="FF000000"/>
        <rFont val="Arial"/>
        <charset val="134"/>
      </rPr>
      <t>6900</t>
    </r>
    <r>
      <rPr>
        <sz val="11"/>
        <color rgb="FF000000"/>
        <rFont val="楷体_GB2312"/>
        <charset val="134"/>
      </rPr>
      <t>；</t>
    </r>
    <r>
      <rPr>
        <sz val="11"/>
        <color rgb="FF000000"/>
        <rFont val="Arial"/>
        <charset val="134"/>
      </rPr>
      <t>6300</t>
    </r>
  </si>
  <si>
    <t>SMJ5121TXSDBEV</t>
  </si>
  <si>
    <t>SMJ5180TXSDBEV</t>
  </si>
  <si>
    <t>SMJ5181TXSZBEV</t>
  </si>
  <si>
    <t>SMJ5310ZLJSXBEV</t>
  </si>
  <si>
    <t>0.148/0.144</t>
  </si>
  <si>
    <t>3250/3500</t>
  </si>
  <si>
    <t>18650/18300</t>
  </si>
  <si>
    <r>
      <rPr>
        <sz val="11"/>
        <color rgb="FF000000"/>
        <rFont val="楷体_GB2312"/>
        <charset val="134"/>
      </rPr>
      <t>河北安鑫专用汽车制造有限
公司</t>
    </r>
  </si>
  <si>
    <t>AXH5180TXSLQBE
V</t>
  </si>
  <si>
    <t>CGJ5102TCASHBE
V</t>
  </si>
  <si>
    <t>CGJ5103TCAZKBE
V</t>
  </si>
  <si>
    <t>XGH5101ZYSSBEV</t>
  </si>
  <si>
    <t>XGH5180TXCYBEV</t>
  </si>
  <si>
    <r>
      <rPr>
        <sz val="11"/>
        <color rgb="FF000000"/>
        <rFont val="楷体_GB2312"/>
        <charset val="134"/>
      </rPr>
      <t>纯电动吸尘车</t>
    </r>
  </si>
  <si>
    <t>XGH5320ZXXDBEV</t>
  </si>
  <si>
    <t>0.130/0.120</t>
  </si>
  <si>
    <t>14760/14360</t>
  </si>
  <si>
    <t>QDT5050TSLEBEV</t>
  </si>
  <si>
    <t>5420/4700</t>
  </si>
  <si>
    <t>4580/4290/3900</t>
  </si>
  <si>
    <t>QDT5180TXSEBEV</t>
  </si>
  <si>
    <t>L173C01:158.98/L173G01:157.18</t>
  </si>
  <si>
    <t>ZTQ5070TXCYTY3
3BEV</t>
  </si>
  <si>
    <t>154.00/153.00</t>
  </si>
  <si>
    <t>2975/2800</t>
  </si>
  <si>
    <t>4540/4430</t>
  </si>
  <si>
    <t>ZTY5030XTYBEV</t>
  </si>
  <si>
    <r>
      <rPr>
        <sz val="11"/>
        <color rgb="FF000000"/>
        <rFont val="楷体_GB2312"/>
        <charset val="134"/>
      </rPr>
      <t>纯电动密闭式桶装垃圾
车</t>
    </r>
  </si>
  <si>
    <t>ZTY5031TXSBEV</t>
  </si>
  <si>
    <t>YTZ5101GQXD0BE
V</t>
  </si>
  <si>
    <t>160.25/160.64</t>
  </si>
  <si>
    <t>YTZ5121ZYSD1BEV</t>
  </si>
  <si>
    <t>LC1-230Y01:160.25/LG1-230Y01:160.64</t>
  </si>
  <si>
    <t>YTZ5184TXSD3BEV</t>
  </si>
  <si>
    <r>
      <rPr>
        <sz val="11"/>
        <color rgb="FF000000"/>
        <rFont val="楷体_GB2312"/>
        <charset val="134"/>
      </rPr>
      <t>湖北震序车船科技股份有限
公司</t>
    </r>
  </si>
  <si>
    <r>
      <rPr>
        <sz val="11"/>
        <color rgb="FF000000"/>
        <rFont val="楷体_GB2312"/>
        <charset val="134"/>
      </rPr>
      <t>正远牌</t>
    </r>
  </si>
  <si>
    <t>EZY5031TXUF1EV</t>
  </si>
  <si>
    <r>
      <rPr>
        <sz val="11"/>
        <color rgb="FF000000"/>
        <rFont val="楷体_GB2312"/>
        <charset val="134"/>
      </rPr>
      <t>纯电动巡逻车</t>
    </r>
  </si>
  <si>
    <t>1945/2080/2175</t>
  </si>
  <si>
    <t>KLF5080XTYEBEV</t>
  </si>
  <si>
    <t>0.240/0.280</t>
  </si>
  <si>
    <t>6650/6750/6850</t>
  </si>
  <si>
    <t>2100/2140/2200</t>
  </si>
  <si>
    <t>2520/2615/2710</t>
  </si>
  <si>
    <t>5200/5600</t>
  </si>
  <si>
    <t>ZLJ5319GJBLBEV</t>
  </si>
  <si>
    <t>ZBH5031ZXXSCBE
V</t>
  </si>
  <si>
    <r>
      <rPr>
        <sz val="11"/>
        <color rgb="FF000000"/>
        <rFont val="楷体_GB2312"/>
        <charset val="134"/>
      </rPr>
      <t>纯电动车厢可卸式垃圾
车</t>
    </r>
  </si>
  <si>
    <t>ZBH5080XTYETBEV</t>
  </si>
  <si>
    <t>ZBH5103TSLBYBEV</t>
  </si>
  <si>
    <t>ZBH5180ZXLDFBE
V</t>
  </si>
  <si>
    <t>3175/3205</t>
  </si>
  <si>
    <t>ZBH5180ZYSDFAB
EV</t>
  </si>
  <si>
    <t>0.230/0.241/0.253/0.262</t>
  </si>
  <si>
    <t>8640/9020/8730/8680/8840</t>
  </si>
  <si>
    <t>12750/13000/13230/13400</t>
  </si>
  <si>
    <t>ZBH5181ZYSDFBE
V</t>
  </si>
  <si>
    <t>ZBH5182GQXBYA
BEV</t>
  </si>
  <si>
    <t>8090/8920/8760</t>
  </si>
  <si>
    <t>ZBH5183TXSDFBE
V</t>
  </si>
  <si>
    <r>
      <rPr>
        <sz val="11"/>
        <color rgb="FF000000"/>
        <rFont val="Arial"/>
        <charset val="134"/>
      </rPr>
      <t>365(</t>
    </r>
    <r>
      <rPr>
        <sz val="11"/>
        <color rgb="FF000000"/>
        <rFont val="楷体_GB2312"/>
        <charset val="134"/>
      </rPr>
      <t>对应</t>
    </r>
    <r>
      <rPr>
        <sz val="11"/>
        <color rgb="FF000000"/>
        <rFont val="Arial"/>
        <charset val="134"/>
      </rPr>
      <t>TZ370XS-
LKM1101</t>
    </r>
    <r>
      <rPr>
        <sz val="11"/>
        <color rgb="FF000000"/>
        <rFont val="楷体_GB2312"/>
        <charset val="134"/>
      </rPr>
      <t>驱动电机</t>
    </r>
    <r>
      <rPr>
        <sz val="11"/>
        <color rgb="FF000000"/>
        <rFont val="Arial"/>
        <charset val="134"/>
      </rPr>
      <t>)</t>
    </r>
  </si>
  <si>
    <r>
      <rPr>
        <sz val="11"/>
        <color rgb="FF000000"/>
        <rFont val="楷体_GB2312"/>
        <charset val="134"/>
      </rPr>
      <t>广州市环境卫生机械设备厂
有限公司</t>
    </r>
  </si>
  <si>
    <t>GH5180TXSBEV</t>
  </si>
  <si>
    <t>HA6118BEVB2</t>
  </si>
  <si>
    <r>
      <rPr>
        <sz val="11"/>
        <color rgb="FF000000"/>
        <rFont val="Arial"/>
        <charset val="134"/>
      </rPr>
      <t>C</t>
    </r>
    <r>
      <rPr>
        <sz val="11"/>
        <color rgb="FF000000"/>
        <rFont val="楷体_GB2312"/>
        <charset val="134"/>
      </rPr>
      <t>箱</t>
    </r>
    <r>
      <rPr>
        <sz val="11"/>
        <color rgb="FF000000"/>
        <rFont val="Arial"/>
        <charset val="134"/>
      </rPr>
      <t>:160/G</t>
    </r>
    <r>
      <rPr>
        <sz val="11"/>
        <color rgb="FF000000"/>
        <rFont val="楷体_GB2312"/>
        <charset val="134"/>
      </rPr>
      <t>箱：</t>
    </r>
    <r>
      <rPr>
        <sz val="11"/>
        <color rgb="FF000000"/>
        <rFont val="Arial"/>
        <charset val="134"/>
      </rPr>
      <t>159</t>
    </r>
  </si>
  <si>
    <t>SCZ5040TYHBEV</t>
  </si>
  <si>
    <t>TG6810GBEV4</t>
  </si>
  <si>
    <t>3100/3260</t>
  </si>
  <si>
    <t>7350/7550</t>
  </si>
  <si>
    <r>
      <rPr>
        <sz val="11"/>
        <color rgb="FF000000"/>
        <rFont val="楷体_GB2312"/>
        <charset val="134"/>
      </rPr>
      <t>成都新全义机械制造有限公司</t>
    </r>
  </si>
  <si>
    <r>
      <rPr>
        <sz val="11"/>
        <color rgb="FF000000"/>
        <rFont val="楷体_GB2312"/>
        <charset val="134"/>
      </rPr>
      <t>鑫驰牌</t>
    </r>
  </si>
  <si>
    <t>XQY5030TYHEV</t>
  </si>
  <si>
    <r>
      <rPr>
        <sz val="11"/>
        <color rgb="FF000000"/>
        <rFont val="楷体_GB2312"/>
        <charset val="134"/>
      </rPr>
      <t>今创城投（成都）环境工程有
限公司</t>
    </r>
  </si>
  <si>
    <t>KTE5310ZXXZBEV</t>
  </si>
  <si>
    <t>GSK5180GQXEQBE
V</t>
  </si>
  <si>
    <t>GSK5180GSSEQBE
V</t>
  </si>
  <si>
    <t>GSK5180TDYEQBE
V</t>
  </si>
  <si>
    <t>GSK5180TXSEQBE
V</t>
  </si>
  <si>
    <r>
      <rPr>
        <sz val="11"/>
        <color rgb="FF000000"/>
        <rFont val="楷体_GB2312"/>
        <charset val="134"/>
      </rPr>
      <t>北京汽车制造厂有限公司</t>
    </r>
  </si>
  <si>
    <r>
      <rPr>
        <sz val="11"/>
        <color rgb="FF000000"/>
        <rFont val="楷体_GB2312"/>
        <charset val="134"/>
      </rPr>
      <t>燕铃牌</t>
    </r>
  </si>
  <si>
    <t>BAW7000UL43BEV</t>
  </si>
  <si>
    <t>1575/1585</t>
  </si>
  <si>
    <t>SC6443PBBBEV</t>
  </si>
  <si>
    <t>SH6591J4BEV-3</t>
  </si>
  <si>
    <t>ZZ5317GJBN306G
F1PHEV</t>
  </si>
  <si>
    <r>
      <rPr>
        <sz val="11"/>
        <color rgb="FF000000"/>
        <rFont val="楷体_GB2312"/>
        <charset val="134"/>
      </rPr>
      <t>插电式混合动力混凝土
搅拌运输车</t>
    </r>
  </si>
  <si>
    <t>YTQ5043CCYKHPH
EV332</t>
  </si>
  <si>
    <r>
      <rPr>
        <sz val="11"/>
        <color rgb="FF000000"/>
        <rFont val="楷体_GB2312"/>
        <charset val="134"/>
      </rPr>
      <t>插电式混合动力仓栅式
运输车</t>
    </r>
  </si>
  <si>
    <t>2000/2100/2150/2200/2300/2400</t>
  </si>
  <si>
    <t>2480/2540/2790/2850/2890/2950/2990/3040/3090/3150/3190/3250/3290/3340</t>
  </si>
  <si>
    <t>ZK5041XLCFCEV1</t>
  </si>
  <si>
    <r>
      <rPr>
        <sz val="11"/>
        <color rgb="FF000000"/>
        <rFont val="Arial"/>
        <charset val="134"/>
      </rPr>
      <t>50km</t>
    </r>
    <r>
      <rPr>
        <sz val="11"/>
        <color rgb="FF000000"/>
        <rFont val="楷体_GB2312"/>
        <charset val="134"/>
      </rPr>
      <t>（氢系统不工作）</t>
    </r>
    <r>
      <rPr>
        <sz val="11"/>
        <color rgb="FF000000"/>
        <rFont val="Arial"/>
        <charset val="134"/>
      </rPr>
      <t>/540km</t>
    </r>
    <r>
      <rPr>
        <sz val="11"/>
        <color rgb="FF000000"/>
        <rFont val="楷体_GB2312"/>
        <charset val="134"/>
      </rPr>
      <t>（氢系统工作）</t>
    </r>
  </si>
  <si>
    <t>ZK6106FCEVG11</t>
  </si>
  <si>
    <r>
      <rPr>
        <sz val="11"/>
        <color rgb="FF000000"/>
        <rFont val="Arial"/>
        <charset val="134"/>
      </rPr>
      <t>170(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)/690(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</si>
  <si>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10700/11200/11700/12250</t>
  </si>
  <si>
    <t>ZK6710BEVZ3</t>
  </si>
  <si>
    <t>152.20/130.80</t>
  </si>
  <si>
    <t>2745/2805</t>
  </si>
  <si>
    <t>5650/5800</t>
  </si>
  <si>
    <t>SYM42503S1FCEV
1</t>
  </si>
  <si>
    <t>QL5080XLCFCEVER
KA</t>
  </si>
  <si>
    <t>SC5031XLCXND64
BEV</t>
  </si>
  <si>
    <t>SX4257MJ4XFCEV</t>
  </si>
  <si>
    <r>
      <rPr>
        <sz val="11"/>
        <color rgb="FF000000"/>
        <rFont val="Arial"/>
        <charset val="134"/>
      </rPr>
      <t>95(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)/650(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</si>
  <si>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11500/12080/12650</t>
  </si>
  <si>
    <t>KLQ6106GAFCEV7</t>
  </si>
  <si>
    <r>
      <rPr>
        <sz val="11"/>
        <color rgb="FF000000"/>
        <rFont val="楷体_GB2312"/>
        <charset val="134"/>
      </rPr>
      <t>燃料电池低入口城市客
车</t>
    </r>
  </si>
  <si>
    <r>
      <rPr>
        <sz val="11"/>
        <color rgb="FF000000"/>
        <rFont val="Arial"/>
        <charset val="134"/>
      </rPr>
      <t>170km(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)/730km(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</si>
  <si>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XMQ4250FCEV3</t>
  </si>
  <si>
    <t>110/110</t>
  </si>
  <si>
    <t>112/112</t>
  </si>
  <si>
    <t>XMQ5310ZLJFCEV</t>
  </si>
  <si>
    <r>
      <rPr>
        <sz val="11"/>
        <color rgb="FF000000"/>
        <rFont val="楷体_GB2312"/>
        <charset val="134"/>
      </rPr>
      <t>燃料电池自卸式垃圾车</t>
    </r>
  </si>
  <si>
    <t>3100/3250/3450/3560</t>
  </si>
  <si>
    <t>17300/18000</t>
  </si>
  <si>
    <t>XMQ6850AGFCEV
05</t>
  </si>
  <si>
    <r>
      <rPr>
        <sz val="11"/>
        <color rgb="FF000000"/>
        <rFont val="Arial"/>
        <charset val="134"/>
      </rPr>
      <t>625</t>
    </r>
    <r>
      <rPr>
        <sz val="11"/>
        <color rgb="FF000000"/>
        <rFont val="楷体_GB2312"/>
        <charset val="134"/>
      </rPr>
      <t>（氢系统工作）</t>
    </r>
    <r>
      <rPr>
        <sz val="11"/>
        <color rgb="FF000000"/>
        <rFont val="Arial"/>
        <charset val="134"/>
      </rPr>
      <t>/195</t>
    </r>
    <r>
      <rPr>
        <sz val="11"/>
        <color rgb="FF000000"/>
        <rFont val="楷体_GB2312"/>
        <charset val="134"/>
      </rPr>
      <t>（氢系统不工作）</t>
    </r>
  </si>
  <si>
    <t>3390/3430</t>
  </si>
  <si>
    <t>9400/9700/10000</t>
  </si>
  <si>
    <t>YGM7008BEVA3</t>
  </si>
  <si>
    <t>DNC5047ZKXBEV
M2</t>
  </si>
  <si>
    <t>DNC6540BEV21</t>
  </si>
  <si>
    <t>DNC6850FCEVG32</t>
  </si>
  <si>
    <r>
      <rPr>
        <sz val="11"/>
        <color rgb="FF000000"/>
        <rFont val="Arial"/>
        <charset val="134"/>
      </rPr>
      <t>150(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)/490(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</si>
  <si>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DNC6850FCEVG33</t>
  </si>
  <si>
    <t>ZKH5043XXYFCEV
1</t>
  </si>
  <si>
    <t>2170/2200</t>
  </si>
  <si>
    <t>3150/3050/2950/2850</t>
  </si>
  <si>
    <t>3530/3730</t>
  </si>
  <si>
    <t>FSQ6111FCEVGB</t>
  </si>
  <si>
    <t>11850/11550</t>
  </si>
  <si>
    <t>FSQ6121FCEVGA</t>
  </si>
  <si>
    <r>
      <rPr>
        <sz val="11"/>
        <color rgb="FF000000"/>
        <rFont val="楷体_GB2312"/>
        <charset val="134"/>
      </rPr>
      <t>江苏国新新能源乘用车有限
公司</t>
    </r>
  </si>
  <si>
    <r>
      <rPr>
        <sz val="11"/>
        <color rgb="FF000000"/>
        <rFont val="楷体_GB2312"/>
        <charset val="134"/>
      </rPr>
      <t>翼刻牌</t>
    </r>
  </si>
  <si>
    <t>GXE7002BEV1A</t>
  </si>
  <si>
    <t>1540/1570</t>
  </si>
  <si>
    <t>GXE7002BEV2A</t>
  </si>
  <si>
    <t>HWJ5121ZYSEQBE
V</t>
  </si>
  <si>
    <r>
      <rPr>
        <sz val="11"/>
        <color rgb="FF000000"/>
        <rFont val="楷体_GB2312"/>
        <charset val="134"/>
      </rPr>
      <t>武汉开沃汽车有限公司</t>
    </r>
  </si>
  <si>
    <r>
      <rPr>
        <sz val="11"/>
        <color rgb="FF000000"/>
        <rFont val="楷体_GB2312"/>
        <charset val="134"/>
      </rPr>
      <t>开沃汽车牌</t>
    </r>
  </si>
  <si>
    <t>WKW5180GPSFCE
V</t>
  </si>
  <si>
    <r>
      <rPr>
        <sz val="11"/>
        <color rgb="FF000000"/>
        <rFont val="楷体_GB2312"/>
        <charset val="134"/>
      </rPr>
      <t>燃料电池绿化喷洒车</t>
    </r>
  </si>
  <si>
    <r>
      <rPr>
        <sz val="11"/>
        <color rgb="FF000000"/>
        <rFont val="Arial"/>
        <charset val="134"/>
      </rPr>
      <t>90(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)/440(</t>
    </r>
    <r>
      <rPr>
        <sz val="11"/>
        <color rgb="FF000000"/>
        <rFont val="楷体_GB2312"/>
        <charset val="134"/>
      </rPr>
      <t>氢系统工作）</t>
    </r>
  </si>
  <si>
    <t>WKW5180TXSFCE
V</t>
  </si>
  <si>
    <t>ZBH5040ZZZBYBE
V</t>
  </si>
  <si>
    <t>ZBH5183GQXETFC
EVXC</t>
  </si>
  <si>
    <t>HA6110FCEVB1</t>
  </si>
  <si>
    <r>
      <rPr>
        <sz val="11"/>
        <color rgb="FF000000"/>
        <rFont val="Arial"/>
        <charset val="134"/>
      </rPr>
      <t>95</t>
    </r>
    <r>
      <rPr>
        <sz val="11"/>
        <color rgb="FF000000"/>
        <rFont val="楷体_GB2312"/>
        <charset val="134"/>
      </rPr>
      <t>（氢系统不工作）</t>
    </r>
    <r>
      <rPr>
        <sz val="11"/>
        <color rgb="FF000000"/>
        <rFont val="Arial"/>
        <charset val="134"/>
      </rPr>
      <t>/587</t>
    </r>
    <r>
      <rPr>
        <sz val="11"/>
        <color rgb="FF000000"/>
        <rFont val="楷体_GB2312"/>
        <charset val="134"/>
      </rPr>
      <t>（氢系统工作）</t>
    </r>
  </si>
  <si>
    <t>SCZ5090ZYSBEV</t>
  </si>
  <si>
    <t>6540/6660/6745/6905</t>
  </si>
  <si>
    <t>2450/2530</t>
  </si>
  <si>
    <t>6240/6350/6480</t>
  </si>
  <si>
    <r>
      <rPr>
        <sz val="11"/>
        <color rgb="FF000000"/>
        <rFont val="楷体_GB2312"/>
        <charset val="134"/>
      </rPr>
      <t>四川省客车制造有限责任公司</t>
    </r>
  </si>
  <si>
    <r>
      <rPr>
        <sz val="11"/>
        <color rgb="FF000000"/>
        <rFont val="楷体_GB2312"/>
        <charset val="134"/>
      </rPr>
      <t>峨嵋牌</t>
    </r>
  </si>
  <si>
    <t>EM6590BEVG-3</t>
  </si>
  <si>
    <t>2950/3015</t>
  </si>
  <si>
    <t>5290/5470</t>
  </si>
  <si>
    <r>
      <rPr>
        <sz val="11"/>
        <color rgb="FF000000"/>
        <rFont val="楷体_GB2312"/>
        <charset val="134"/>
      </rPr>
      <t>北京和田汽车改装有限公司</t>
    </r>
  </si>
  <si>
    <r>
      <rPr>
        <sz val="11"/>
        <color rgb="FF000000"/>
        <rFont val="楷体_GB2312"/>
        <charset val="134"/>
      </rPr>
      <t>长城牌</t>
    </r>
  </si>
  <si>
    <t>HTF5080XBWEFCE
VQ</t>
  </si>
  <si>
    <r>
      <rPr>
        <sz val="11"/>
        <color rgb="FF000000"/>
        <rFont val="Arial"/>
        <charset val="134"/>
      </rPr>
      <t>185(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)/405(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</si>
  <si>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2280/2380</t>
  </si>
  <si>
    <t>CA7007BEVF</t>
  </si>
  <si>
    <t>CA4250P66T1BEV
A1</t>
  </si>
  <si>
    <t>DFA1040TBEV6</t>
  </si>
  <si>
    <t>DFA5040XXYTBEV
6</t>
  </si>
  <si>
    <t>EQ4250GLBEV3</t>
  </si>
  <si>
    <t>0.11;0.12;0.12</t>
  </si>
  <si>
    <t>3060/3120/3320/3390/3700</t>
  </si>
  <si>
    <t>9980/10400/11000</t>
  </si>
  <si>
    <r>
      <rPr>
        <sz val="11"/>
        <color rgb="FF000000"/>
        <rFont val="楷体_GB2312"/>
        <charset val="134"/>
      </rPr>
      <t>华神牌</t>
    </r>
  </si>
  <si>
    <t>DFD5120XLHLBEV</t>
  </si>
  <si>
    <r>
      <rPr>
        <sz val="11"/>
        <color rgb="FF000000"/>
        <rFont val="楷体_GB2312"/>
        <charset val="134"/>
      </rPr>
      <t>纯电动教练车</t>
    </r>
  </si>
  <si>
    <t>2460/2480</t>
  </si>
  <si>
    <t>2710/2780</t>
  </si>
  <si>
    <t>4950/5130</t>
  </si>
  <si>
    <t>DFD5186XLCLCHE
V</t>
  </si>
  <si>
    <t>9425/10425</t>
  </si>
  <si>
    <t>9300/9900</t>
  </si>
  <si>
    <t>EQ6492AL5F1SHE
V</t>
  </si>
  <si>
    <t>EQ6492AL5F2SHE
V</t>
  </si>
  <si>
    <r>
      <rPr>
        <sz val="11"/>
        <color rgb="FF000000"/>
        <rFont val="楷体_GB2312"/>
        <charset val="134"/>
      </rPr>
      <t>东风本田汽车有限公司</t>
    </r>
  </si>
  <si>
    <r>
      <rPr>
        <sz val="10"/>
        <color rgb="FF000000"/>
        <rFont val="楷体_GB2312"/>
        <charset val="134"/>
      </rPr>
      <t>本田</t>
    </r>
    <r>
      <rPr>
        <sz val="10"/>
        <color rgb="FF000000"/>
        <rFont val="Arial"/>
        <charset val="134"/>
      </rPr>
      <t>(HONDA)</t>
    </r>
    <r>
      <rPr>
        <sz val="10"/>
        <color rgb="FF000000"/>
        <rFont val="楷体_GB2312"/>
        <charset val="134"/>
      </rPr>
      <t>牌</t>
    </r>
  </si>
  <si>
    <t>DHW7001RSBEV</t>
  </si>
  <si>
    <t>DHW7002RSBEV</t>
  </si>
  <si>
    <t>BJ5063XTYEV-H1</t>
  </si>
  <si>
    <t>6600/6650</t>
  </si>
  <si>
    <t>2860/2820/2775</t>
  </si>
  <si>
    <t>BJ5312ZLJEV-H1</t>
  </si>
  <si>
    <t>0.205/0.195</t>
  </si>
  <si>
    <t>18300/17800</t>
  </si>
  <si>
    <t>BJ5319GJBEV2A</t>
  </si>
  <si>
    <t>BJ6109EVCA-2</t>
  </si>
  <si>
    <t>3250/3290</t>
  </si>
  <si>
    <t>11600/11900</t>
  </si>
  <si>
    <t>BJ6730EVCA</t>
  </si>
  <si>
    <t>BJ5032XXYDMN5X
2BEV</t>
  </si>
  <si>
    <t>JHC5032XXYBEVM
1</t>
  </si>
  <si>
    <t>JHC5033XXYBEVM
2</t>
  </si>
  <si>
    <t>JHC6660BEVG12</t>
  </si>
  <si>
    <t>DD6851EV7</t>
  </si>
  <si>
    <t>SH5127TQZZKEVC
WZ</t>
  </si>
  <si>
    <t>2315/2380</t>
  </si>
  <si>
    <t>SH5127XXYZKEVW
Z1</t>
  </si>
  <si>
    <t>2365/2500</t>
  </si>
  <si>
    <t>XGA4251BEVWCA</t>
  </si>
  <si>
    <t>0.230/0.220</t>
  </si>
  <si>
    <t>7510/7420</t>
  </si>
  <si>
    <t>3380/3750/3475</t>
  </si>
  <si>
    <t>XGA4253BEVWCA</t>
  </si>
  <si>
    <t>XGA5310GJBBEVN
EA</t>
  </si>
  <si>
    <t>3940/3960</t>
  </si>
  <si>
    <t>XGA5310ZLJBEVW
A</t>
  </si>
  <si>
    <t>0.190/0.180/0.190/0.200</t>
  </si>
  <si>
    <t>3300/3500/3600/3730</t>
  </si>
  <si>
    <t>18500/17950/19000/19500</t>
  </si>
  <si>
    <t>XGA5316ZLJBEVW
A</t>
  </si>
  <si>
    <t>0.200/0.190/0.210/0.220</t>
  </si>
  <si>
    <t>XGA5318TPBBEV
WE</t>
  </si>
  <si>
    <r>
      <rPr>
        <sz val="11"/>
        <color rgb="FF000000"/>
        <rFont val="楷体_GB2312"/>
        <charset val="134"/>
      </rPr>
      <t>纯电动平板运输车</t>
    </r>
  </si>
  <si>
    <t>0.140/0.150/0.150/0.160</t>
  </si>
  <si>
    <t>10550/10650</t>
  </si>
  <si>
    <t>3250/3300/3350/3500</t>
  </si>
  <si>
    <t>17000/17500/17950/18500</t>
  </si>
  <si>
    <t>VCD7204E61PPHEV</t>
  </si>
  <si>
    <t>VCD7204E61ZPHE
V</t>
  </si>
  <si>
    <r>
      <rPr>
        <sz val="11"/>
        <color rgb="FF000000"/>
        <rFont val="楷体_GB2312"/>
        <charset val="134"/>
      </rPr>
      <t>英伦牌</t>
    </r>
  </si>
  <si>
    <t>MR6490SEV02</t>
  </si>
  <si>
    <r>
      <rPr>
        <sz val="11"/>
        <color rgb="FF000000"/>
        <rFont val="楷体_GB2312"/>
        <charset val="134"/>
      </rPr>
      <t>换电式纯电动福祉多用
途乘用车</t>
    </r>
  </si>
  <si>
    <t>HFF6101G9EV21</t>
  </si>
  <si>
    <t>10400/10800/11200</t>
  </si>
  <si>
    <t>HFC6463EEV2</t>
  </si>
  <si>
    <t>HFC7000WEV11</t>
  </si>
  <si>
    <t>HFC5037XGCDEV2</t>
  </si>
  <si>
    <t>HFC5045XXYEV18</t>
  </si>
  <si>
    <t>2120/2170/2260/2310/2360/2410</t>
  </si>
  <si>
    <t>2795/2840/2940/3240</t>
  </si>
  <si>
    <t>HFC5043XXYEV1N</t>
  </si>
  <si>
    <t>1960/2010/2120/2170/2160/2210/2260/2310/2360/2410</t>
  </si>
  <si>
    <t>2795/2840/2940/3040/3240</t>
  </si>
  <si>
    <t>FJ5030XXYBEVA10</t>
  </si>
  <si>
    <t>4421/4510</t>
  </si>
  <si>
    <t>FZ7000BEV06</t>
  </si>
  <si>
    <t>FZ7000BEV07</t>
  </si>
  <si>
    <t>FZ7000BEV08</t>
  </si>
  <si>
    <t>FZ7000BEV10</t>
  </si>
  <si>
    <t>JMV6705BEV</t>
  </si>
  <si>
    <t>2640/2725/2850/2900</t>
  </si>
  <si>
    <t>5600/5800</t>
  </si>
  <si>
    <t>ZZ3317V326GZ1SB
EV</t>
  </si>
  <si>
    <t>2150/2200/2250/2300/2350/2400/2450/2500</t>
  </si>
  <si>
    <t>ZZ3317V356GZ1SB
EV</t>
  </si>
  <si>
    <t>ZZ4187N421GZ1S
BEV</t>
  </si>
  <si>
    <t>ZZ5187XXYN711G
Z1BEV</t>
  </si>
  <si>
    <t>ZZ1047G3314Z144
BEV</t>
  </si>
  <si>
    <t>2500/2850/3100/3150/3200/3350</t>
  </si>
  <si>
    <t>ZZ5047CCYG3314
Z144BEV</t>
  </si>
  <si>
    <t>11120/10320</t>
  </si>
  <si>
    <t>YTQ5042CCYJEEV3
36</t>
  </si>
  <si>
    <t>2400/2480/2790/2890/2990/3040/3090/3190/3290/3340</t>
  </si>
  <si>
    <t>ZK5043XLCBEV5</t>
  </si>
  <si>
    <t>ZK6732BEVG1</t>
  </si>
  <si>
    <t>2895/2945/3060</t>
  </si>
  <si>
    <t>5800/6000/6200/6400</t>
  </si>
  <si>
    <t>ZK6816BEVG12</t>
  </si>
  <si>
    <t>ZK6816BEVG13</t>
  </si>
  <si>
    <t>7000/7320/7650/8000</t>
  </si>
  <si>
    <t>ZK6856BEVG10</t>
  </si>
  <si>
    <t>8100/8450/8800/9150</t>
  </si>
  <si>
    <t>ZK6856BEVG11</t>
  </si>
  <si>
    <t>2420/2450</t>
  </si>
  <si>
    <t>7530/7880/8250/8650</t>
  </si>
  <si>
    <t>ZK6856BEVG12</t>
  </si>
  <si>
    <t>7680/8030/8400/8800</t>
  </si>
  <si>
    <r>
      <rPr>
        <sz val="11"/>
        <color rgb="FF000000"/>
        <rFont val="楷体_GB2312"/>
        <charset val="134"/>
      </rPr>
      <t>海马新能源汽车有限公司</t>
    </r>
  </si>
  <si>
    <r>
      <rPr>
        <sz val="11"/>
        <color rgb="FF000000"/>
        <rFont val="楷体_GB2312"/>
        <charset val="134"/>
      </rPr>
      <t>奥路卡牌</t>
    </r>
  </si>
  <si>
    <t>ZQ5030XXYDBEV</t>
  </si>
  <si>
    <t>BYD1100A2EV2</t>
  </si>
  <si>
    <t>BYD6100BD2EV1</t>
  </si>
  <si>
    <r>
      <rPr>
        <sz val="11"/>
        <color rgb="FF000000"/>
        <rFont val="楷体_GB2312"/>
        <charset val="134"/>
      </rPr>
      <t>纯电动低入口双层城市
客车</t>
    </r>
  </si>
  <si>
    <t>150.80/150.38</t>
  </si>
  <si>
    <t>12500/12800</t>
  </si>
  <si>
    <t>SYM42503S1SEV3</t>
  </si>
  <si>
    <t>0.168/0.173</t>
  </si>
  <si>
    <t>12400/12800</t>
  </si>
  <si>
    <t>SYM42503S1SEV4</t>
  </si>
  <si>
    <t>0.175/0.181</t>
  </si>
  <si>
    <t>12800/13200</t>
  </si>
  <si>
    <t>SYM5311GJB5BEV</t>
  </si>
  <si>
    <t>EQ5180ZYSSBEV</t>
  </si>
  <si>
    <t>0.195/0.209/0.215</t>
  </si>
  <si>
    <t>8680/9070/8920</t>
  </si>
  <si>
    <t>11250/11700/11900</t>
  </si>
  <si>
    <t>EQ5181TDYSBEV</t>
  </si>
  <si>
    <t>9900/10165</t>
  </si>
  <si>
    <t>3770/3520</t>
  </si>
  <si>
    <r>
      <rPr>
        <sz val="11"/>
        <color rgb="FF000000"/>
        <rFont val="楷体_GB2312"/>
        <charset val="134"/>
      </rPr>
      <t>合创牌</t>
    </r>
  </si>
  <si>
    <t>GAM6460BEVM0A</t>
  </si>
  <si>
    <t>GAM6460BEVM0B</t>
  </si>
  <si>
    <t>GAM6460BEVM0E</t>
  </si>
  <si>
    <r>
      <rPr>
        <sz val="11"/>
        <color rgb="FF000000"/>
        <rFont val="楷体_GB2312"/>
        <charset val="134"/>
      </rPr>
      <t>埃安</t>
    </r>
    <r>
      <rPr>
        <sz val="11"/>
        <color rgb="FF000000"/>
        <rFont val="Arial"/>
        <charset val="134"/>
      </rPr>
      <t>(AION)</t>
    </r>
    <r>
      <rPr>
        <sz val="11"/>
        <color rgb="FF000000"/>
        <rFont val="楷体_GB2312"/>
        <charset val="134"/>
      </rPr>
      <t>牌</t>
    </r>
  </si>
  <si>
    <t>GAM6480BEVB0P</t>
  </si>
  <si>
    <t>2220/2240</t>
  </si>
  <si>
    <t>GAM6480BEVB0Q</t>
  </si>
  <si>
    <t>2270/2290</t>
  </si>
  <si>
    <t>LZ5040XXYL2AZBE
V121</t>
  </si>
  <si>
    <t>0.289/0.265/0.258</t>
  </si>
  <si>
    <t>3150/3030/2990</t>
  </si>
  <si>
    <t>LZ5040XXYL2AZBE
V132</t>
  </si>
  <si>
    <t>LZW7004EVA5HBK</t>
  </si>
  <si>
    <t>LZW7004EVC1KBK</t>
  </si>
  <si>
    <r>
      <rPr>
        <sz val="11"/>
        <color rgb="FF000000"/>
        <rFont val="楷体_GB2312"/>
        <charset val="134"/>
      </rPr>
      <t>重庆力帆乘用车有限公司</t>
    </r>
  </si>
  <si>
    <r>
      <rPr>
        <sz val="11"/>
        <color rgb="FF000000"/>
        <rFont val="楷体_GB2312"/>
        <charset val="134"/>
      </rPr>
      <t>力帆牌</t>
    </r>
  </si>
  <si>
    <t>LF6473SEV1</t>
  </si>
  <si>
    <r>
      <rPr>
        <sz val="11"/>
        <color rgb="FF000000"/>
        <rFont val="楷体_GB2312"/>
        <charset val="134"/>
      </rPr>
      <t>换电式纯电动多用途乘
用车</t>
    </r>
  </si>
  <si>
    <t>LF7001SEV1</t>
  </si>
  <si>
    <t>LF7001SEV2</t>
  </si>
  <si>
    <t>QL4180BEVESKH</t>
  </si>
  <si>
    <r>
      <rPr>
        <sz val="11"/>
        <color rgb="FF000000"/>
        <rFont val="楷体_GB2312"/>
        <charset val="134"/>
      </rPr>
      <t>成都高原汽车工业有限公司</t>
    </r>
  </si>
  <si>
    <t>RX6490SEV02</t>
  </si>
  <si>
    <t>CDL6101URBEV9</t>
  </si>
  <si>
    <t>CDL6660URBEV2</t>
  </si>
  <si>
    <t>5350/5650</t>
  </si>
  <si>
    <t>CGC3310BEV1Z1</t>
  </si>
  <si>
    <t>CGC5045ZZZBEV1
Z1</t>
  </si>
  <si>
    <t>CDW5044XXYG36
1DZHBEV</t>
  </si>
  <si>
    <t>2100/2200</t>
  </si>
  <si>
    <t>2820/2920/3040/3120</t>
  </si>
  <si>
    <t>ZZ3312V3267Z1BE
V</t>
  </si>
  <si>
    <t>9570/9770/9970</t>
  </si>
  <si>
    <t>ZZ3312V4067Z1BE
V</t>
  </si>
  <si>
    <t>10370/10670</t>
  </si>
  <si>
    <t>BYD7003BEVA2</t>
  </si>
  <si>
    <t>BYD7003BEVA3</t>
  </si>
  <si>
    <t>BYD7004BEV3</t>
  </si>
  <si>
    <t>BYD7004BEV4</t>
  </si>
  <si>
    <t>BYD7004BEV5</t>
  </si>
  <si>
    <t>SX4257MF4C1SEV</t>
  </si>
  <si>
    <t>0.199/0.211/0.218</t>
  </si>
  <si>
    <t>3330/3395</t>
  </si>
  <si>
    <t>11800/12530/12970</t>
  </si>
  <si>
    <t>SX5140TCABEV421
N</t>
  </si>
  <si>
    <t>2500/2530/2550</t>
  </si>
  <si>
    <t>3000/3040/3100</t>
  </si>
  <si>
    <t>SQR3310BEVZ01</t>
  </si>
  <si>
    <t>0.219/0.205/0.237</t>
  </si>
  <si>
    <t>9820/9750/10020</t>
  </si>
  <si>
    <t>20970/20280/21700</t>
  </si>
  <si>
    <r>
      <rPr>
        <sz val="11"/>
        <color rgb="FF000000"/>
        <rFont val="楷体_GB2312"/>
        <charset val="134"/>
      </rPr>
      <t>捷途牌</t>
    </r>
  </si>
  <si>
    <t>SQR6481BEVF11</t>
  </si>
  <si>
    <t>JX6475USEV</t>
  </si>
  <si>
    <t>XMQ5180TXSBEVL
D</t>
  </si>
  <si>
    <t>XMQ6106AGBEVL
40</t>
  </si>
  <si>
    <t>3290/3330</t>
  </si>
  <si>
    <t>XMQ6850AGBEVL
29</t>
  </si>
  <si>
    <t>2500/2450</t>
  </si>
  <si>
    <t>3175/3225</t>
  </si>
  <si>
    <t>9000/9300/9600</t>
  </si>
  <si>
    <t>XML6125JEVY0C5</t>
  </si>
  <si>
    <t>12250/12500</t>
  </si>
  <si>
    <t>XML6655JEVY0C2</t>
  </si>
  <si>
    <t>XML6705JEVJ0C1</t>
  </si>
  <si>
    <t>NJL5120TXSBEV</t>
  </si>
  <si>
    <t>TEG5310ZLJAJFBEV
1H</t>
  </si>
  <si>
    <t>ZKH3310P6BEV3</t>
  </si>
  <si>
    <t>0.240/0.260/0.280</t>
  </si>
  <si>
    <t>11330/11530/11730</t>
  </si>
  <si>
    <t>22700/23400/24000</t>
  </si>
  <si>
    <t>ZKH3310P6BEV6</t>
  </si>
  <si>
    <t>0.190/0.200/0.210/0.220</t>
  </si>
  <si>
    <t>160.20/160.60</t>
  </si>
  <si>
    <t>ZKH4250P4BEV3Y
D</t>
  </si>
  <si>
    <t>0.170/0.170/0.180</t>
  </si>
  <si>
    <t>10800/11250/11700</t>
  </si>
  <si>
    <t>ZKH4250P4BEV9</t>
  </si>
  <si>
    <t>0.180/0.190/0.190</t>
  </si>
  <si>
    <t>3180/3560/3750/3995</t>
  </si>
  <si>
    <t>12000/12350/12800</t>
  </si>
  <si>
    <t>ZKH4250P4BEVYD</t>
  </si>
  <si>
    <t>0.170/0.180/0.180/0.170</t>
  </si>
  <si>
    <t>3440/3480/3550/3685/3995</t>
  </si>
  <si>
    <t>11000/11800/12090/11400</t>
  </si>
  <si>
    <t>ZKH5043XXYBEV2
A</t>
  </si>
  <si>
    <t>0.288/0.278</t>
  </si>
  <si>
    <t>3130/3030/2930/2830</t>
  </si>
  <si>
    <t>3170/3120</t>
  </si>
  <si>
    <t>ZKH5043XXYBEV3
A</t>
  </si>
  <si>
    <t>0.288/0.247</t>
  </si>
  <si>
    <t>3170/2950</t>
  </si>
  <si>
    <t>ZKH5043XXYBEV3
B</t>
  </si>
  <si>
    <t>0.250/0.287</t>
  </si>
  <si>
    <t>2895/3100</t>
  </si>
  <si>
    <t>ZKH5043XXYBEV5
A</t>
  </si>
  <si>
    <t>ZKH5043XXYBEV7</t>
  </si>
  <si>
    <t>ZKH5310GJBP6BE
V10</t>
  </si>
  <si>
    <t>0.170/0.170</t>
  </si>
  <si>
    <t>ZKH5310GJBP6BE
V2</t>
  </si>
  <si>
    <t>ZKH5310GJBP6BE
V21</t>
  </si>
  <si>
    <t>ZKH5310GJBP6BE
V3</t>
  </si>
  <si>
    <t>LC1-230Y01:160.2/LG1-230Y01:160.6</t>
  </si>
  <si>
    <t>ZKH5310GJBP6BEV7</t>
  </si>
  <si>
    <t>ZKH5310GJBP6BE
V8</t>
  </si>
  <si>
    <t>ZKH5310GJBP6BE
V9</t>
  </si>
  <si>
    <t>SXC5070TSLBEV</t>
  </si>
  <si>
    <t>SXC5180ZYSBEV</t>
  </si>
  <si>
    <t>SXC6120GBEV13</t>
  </si>
  <si>
    <t>142.25/141.75</t>
  </si>
  <si>
    <t>THZ6450BEVS30F</t>
  </si>
  <si>
    <t>THZ6450BEVS30G</t>
  </si>
  <si>
    <t>THZ6460BEVS301</t>
  </si>
  <si>
    <t>4530/4549/4660</t>
  </si>
  <si>
    <t>THZ6460BEVS302</t>
  </si>
  <si>
    <t>SKE6480SSHEVA2S</t>
  </si>
  <si>
    <r>
      <rPr>
        <sz val="11"/>
        <color rgb="FF000000"/>
        <rFont val="楷体_GB2312"/>
        <charset val="134"/>
      </rPr>
      <t>插电式增程混合动力多
用途乘用车</t>
    </r>
  </si>
  <si>
    <t>SKE6480SSHEVAS</t>
  </si>
  <si>
    <t>FSQ5030ZXXEBEV</t>
  </si>
  <si>
    <t>FSQ5040ZXXEBEV</t>
  </si>
  <si>
    <t>WD6117BEVG02</t>
  </si>
  <si>
    <t>10970/11070</t>
  </si>
  <si>
    <t>10600/11000/11400/12000</t>
  </si>
  <si>
    <t>WD6127BEVG02</t>
  </si>
  <si>
    <t>3230/3090/3350</t>
  </si>
  <si>
    <t>10500/10800/11400/12000</t>
  </si>
  <si>
    <t>WD6666BEVG05</t>
  </si>
  <si>
    <t>2090/2170</t>
  </si>
  <si>
    <t>2980/2850</t>
  </si>
  <si>
    <t>5400/5500/5700/5950/6200</t>
  </si>
  <si>
    <t>CRC5030XXYFC19-
BEV</t>
  </si>
  <si>
    <t>1490/1520</t>
  </si>
  <si>
    <t>ZYP5020XXYBEV</t>
  </si>
  <si>
    <t>YCE5042XXYBEV</t>
  </si>
  <si>
    <t>2020/2110/2150/2170/2190/2230/2270/2310</t>
  </si>
  <si>
    <t>2850/2900/2940/2950/2980/3040/3080/3120</t>
  </si>
  <si>
    <t>YCE5120XLHBEV</t>
  </si>
  <si>
    <t>2450/2480</t>
  </si>
  <si>
    <t>HDY5010XXYBEV0
4</t>
  </si>
  <si>
    <t>1490/1465</t>
  </si>
  <si>
    <t>HDY5010XXYBEV0
5</t>
  </si>
  <si>
    <t>HDY5010XYZBEV0
4</t>
  </si>
  <si>
    <t>1945;1685</t>
  </si>
  <si>
    <t>JGL5039CCYBEVM
1</t>
  </si>
  <si>
    <r>
      <rPr>
        <sz val="11"/>
        <color rgb="FF000000"/>
        <rFont val="楷体_GB2312"/>
        <charset val="134"/>
      </rPr>
      <t>北京环卫集团环卫装备有限
公司</t>
    </r>
  </si>
  <si>
    <t>BQJ5180ZXXBYDE
V</t>
  </si>
  <si>
    <r>
      <rPr>
        <sz val="11"/>
        <color rgb="FF000000"/>
        <rFont val="楷体_GB2312"/>
        <charset val="134"/>
      </rPr>
      <t>天津比亚迪汽车有限公司</t>
    </r>
  </si>
  <si>
    <r>
      <rPr>
        <sz val="11"/>
        <color rgb="FF000000"/>
        <rFont val="楷体_GB2312"/>
        <charset val="134"/>
      </rPr>
      <t>金马牌</t>
    </r>
  </si>
  <si>
    <t>TJK5040TYHBEV</t>
  </si>
  <si>
    <r>
      <rPr>
        <sz val="11"/>
        <color rgb="FF000000"/>
        <rFont val="楷体_GB2312"/>
        <charset val="134"/>
      </rPr>
      <t>河北雷萨重型工程机械有限
责任公司</t>
    </r>
  </si>
  <si>
    <r>
      <rPr>
        <sz val="11"/>
        <color rgb="FF000000"/>
        <rFont val="楷体_GB2312"/>
        <charset val="134"/>
      </rPr>
      <t>雷萨牌</t>
    </r>
  </si>
  <si>
    <t>BJ5319GJBEV1C</t>
  </si>
  <si>
    <t>XGH5040TSLYBEV</t>
  </si>
  <si>
    <t>XGH5080ZXXYSHE
V</t>
  </si>
  <si>
    <r>
      <rPr>
        <sz val="11"/>
        <color rgb="FF000000"/>
        <rFont val="楷体_GB2312"/>
        <charset val="134"/>
      </rPr>
      <t>插电式混合动力车厢可
卸式垃圾车</t>
    </r>
  </si>
  <si>
    <t>4250/4000</t>
  </si>
  <si>
    <t>XGH5180TSLYBEV</t>
  </si>
  <si>
    <r>
      <rPr>
        <sz val="11"/>
        <color rgb="FF000000"/>
        <rFont val="楷体_GB2312"/>
        <charset val="134"/>
      </rPr>
      <t>江苏恒诚专用车有限公司</t>
    </r>
  </si>
  <si>
    <r>
      <rPr>
        <sz val="11"/>
        <color rgb="FF000000"/>
        <rFont val="楷体_GB2312"/>
        <charset val="134"/>
      </rPr>
      <t>滨恒诚牌</t>
    </r>
  </si>
  <si>
    <t>BHC5040XTYBEV</t>
  </si>
  <si>
    <t>137.96(J3P8S4ME);139.30(J3P8S3ME)</t>
  </si>
  <si>
    <t>HTK5310ZLJBEVHC</t>
  </si>
  <si>
    <t>9410/9710/9760/10010/10080/10180/10380</t>
  </si>
  <si>
    <t>3420/3850</t>
  </si>
  <si>
    <r>
      <rPr>
        <sz val="11"/>
        <color rgb="FF000000"/>
        <rFont val="楷体_GB2312"/>
        <charset val="134"/>
      </rPr>
      <t>湖州恩驰汽车有限公司</t>
    </r>
  </si>
  <si>
    <t>HZK5180TXSYBEV</t>
  </si>
  <si>
    <t>JR5180TWQBEV</t>
  </si>
  <si>
    <t>YTZ5032TYHD0BE
V</t>
  </si>
  <si>
    <t>4830/4477</t>
  </si>
  <si>
    <t>2265/2125</t>
  </si>
  <si>
    <t>2235/2180</t>
  </si>
  <si>
    <t>YTZ5120TCAD1BE
V</t>
  </si>
  <si>
    <t>2140/2175</t>
  </si>
  <si>
    <t>YTZ5120ZYSD1BEV</t>
  </si>
  <si>
    <t>0.227/0.232</t>
  </si>
  <si>
    <t>7015/6830</t>
  </si>
  <si>
    <t>2635/2595</t>
  </si>
  <si>
    <t>7950/8050</t>
  </si>
  <si>
    <t>YTZ5181GQXD1BE
V</t>
  </si>
  <si>
    <t>2840/2870</t>
  </si>
  <si>
    <t>8620/8400/8120/7900</t>
  </si>
  <si>
    <t>YTZ5184TXSD2BEV</t>
  </si>
  <si>
    <t>DXA5180ZXLLBEV</t>
  </si>
  <si>
    <t>SYC6125BEV01</t>
  </si>
  <si>
    <t>12550/12100</t>
  </si>
  <si>
    <r>
      <rPr>
        <sz val="11"/>
        <color rgb="FF000000"/>
        <rFont val="楷体_GB2312"/>
        <charset val="134"/>
      </rPr>
      <t>衡阳智电客车有限责任公司</t>
    </r>
  </si>
  <si>
    <r>
      <rPr>
        <sz val="11"/>
        <color rgb="FF000000"/>
        <rFont val="楷体_GB2312"/>
        <charset val="134"/>
      </rPr>
      <t>雁城牌</t>
    </r>
  </si>
  <si>
    <t>HYK6801GBEV1</t>
  </si>
  <si>
    <t>3060/2915</t>
  </si>
  <si>
    <t>7300/7100</t>
  </si>
  <si>
    <t>ZBH5040TYHDNBE
V</t>
  </si>
  <si>
    <r>
      <rPr>
        <sz val="11"/>
        <color rgb="FF000000"/>
        <rFont val="楷体_GB2312"/>
        <charset val="134"/>
      </rPr>
      <t>长沙普罗科环境装备有限责
任公司</t>
    </r>
  </si>
  <si>
    <r>
      <rPr>
        <sz val="11"/>
        <color rgb="FF000000"/>
        <rFont val="楷体_GB2312"/>
        <charset val="134"/>
      </rPr>
      <t>普罗科牌</t>
    </r>
  </si>
  <si>
    <t>BJ5123TSLEV-P1</t>
  </si>
  <si>
    <t>BJ5183GQXEV-P2</t>
  </si>
  <si>
    <t>8260/8690/8860</t>
  </si>
  <si>
    <t>GB5180ZYSEQBEV</t>
  </si>
  <si>
    <t>0.210/0.197/0.187</t>
  </si>
  <si>
    <t>8260/8360/8460/8650</t>
  </si>
  <si>
    <t>11285/10780/10420</t>
  </si>
  <si>
    <t>SCZ5091TCABEV</t>
  </si>
  <si>
    <t>TG6106GBEV4</t>
  </si>
  <si>
    <t>XQY5180GXSEVA</t>
  </si>
  <si>
    <t>8200/9090</t>
  </si>
  <si>
    <t>KTE5310ZLJCABEV</t>
  </si>
  <si>
    <t>9450/9650</t>
  </si>
  <si>
    <t>3400/3600</t>
  </si>
  <si>
    <t>19600/17900</t>
  </si>
  <si>
    <t>GSK5180ZYSEQBE
V</t>
  </si>
  <si>
    <t>EQ1180DACFCEV</t>
  </si>
  <si>
    <t>EQ4250GLFCEV1</t>
  </si>
  <si>
    <t>EQ4250GLFCEV2</t>
  </si>
  <si>
    <t>EQ5045CCYTZPHE
V</t>
  </si>
  <si>
    <t>2200/2300/2400</t>
  </si>
  <si>
    <t>2940/3140/3240</t>
  </si>
  <si>
    <t>BJ6126FCEVUH</t>
  </si>
  <si>
    <t>3470/3650</t>
  </si>
  <si>
    <t>13100/13600</t>
  </si>
  <si>
    <t>SH6551J1BEV-4</t>
  </si>
  <si>
    <t>XGA4251FCEVWC</t>
  </si>
  <si>
    <t>3380/3475/3600/3750</t>
  </si>
  <si>
    <t>10800/11200</t>
  </si>
  <si>
    <t>VCC6474E61UPHE
V</t>
  </si>
  <si>
    <t>HFF5040XSWEV</t>
  </si>
  <si>
    <r>
      <rPr>
        <sz val="11"/>
        <color rgb="FF000000"/>
        <rFont val="楷体_GB2312"/>
        <charset val="134"/>
      </rPr>
      <t>纯电动商务车</t>
    </r>
  </si>
  <si>
    <t>3260/2980</t>
  </si>
  <si>
    <t>HFF6100E9FCEV32</t>
  </si>
  <si>
    <t>11000/11500/12000</t>
  </si>
  <si>
    <t>HFF6100E9FCEV42</t>
  </si>
  <si>
    <t>JX6601TB-M6BEV</t>
  </si>
  <si>
    <t>2360/2590</t>
  </si>
  <si>
    <t>2825/2835/2845/2850/2855/2860</t>
  </si>
  <si>
    <t>JX6601TY-M6BEV</t>
  </si>
  <si>
    <t>3020/3000/3010/3015/3020/3025</t>
  </si>
  <si>
    <t>JX6550T-M5BEV</t>
  </si>
  <si>
    <r>
      <rPr>
        <sz val="11"/>
        <color rgb="FF000000"/>
        <rFont val="Arial"/>
        <charset val="134"/>
      </rPr>
      <t>L173C01:158.98</t>
    </r>
    <r>
      <rPr>
        <sz val="11"/>
        <color rgb="FF000000"/>
        <rFont val="楷体_GB2312"/>
        <charset val="134"/>
      </rPr>
      <t>；</t>
    </r>
    <r>
      <rPr>
        <sz val="11"/>
        <color rgb="FF000000"/>
        <rFont val="Arial"/>
        <charset val="134"/>
      </rPr>
      <t>L173G01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>157.18</t>
    </r>
  </si>
  <si>
    <t>2240/2625</t>
  </si>
  <si>
    <t>2295/2360</t>
  </si>
  <si>
    <t>YTQ5043XLCKHPH
EV332</t>
  </si>
  <si>
    <t>2210/2260/2460</t>
  </si>
  <si>
    <t>2970/3020/3070/3120/3170/3220/3270/3320/3370/3420/3470</t>
  </si>
  <si>
    <t>ZK5100XCCBEV1</t>
  </si>
  <si>
    <r>
      <rPr>
        <sz val="11"/>
        <color rgb="FF000000"/>
        <rFont val="楷体_GB2312"/>
        <charset val="134"/>
      </rPr>
      <t>纯电动餐车</t>
    </r>
  </si>
  <si>
    <t>9100/9400</t>
  </si>
  <si>
    <t>ZK6106FCEVG10</t>
  </si>
  <si>
    <t>11000/11500/12000/12500</t>
  </si>
  <si>
    <t>LZW7004EVB8EBJ</t>
  </si>
  <si>
    <r>
      <rPr>
        <sz val="11"/>
        <color rgb="FF000000"/>
        <rFont val="Arial"/>
        <charset val="134"/>
      </rPr>
      <t>10.2(CLTC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</si>
  <si>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t>LZW7004EVB9KBJ</t>
  </si>
  <si>
    <t>KLQ6106GAFCEV6</t>
  </si>
  <si>
    <t>XMQ3310FCEV</t>
  </si>
  <si>
    <t>XMQ5180ZYSFCEV
LD</t>
  </si>
  <si>
    <t>9575/9695/9795/9875/9970</t>
  </si>
  <si>
    <t>13390/13580/13720/13850</t>
  </si>
  <si>
    <t>XML6105JFCEVJ0C
A</t>
  </si>
  <si>
    <t>11500/11800/12100</t>
  </si>
  <si>
    <r>
      <rPr>
        <sz val="11"/>
        <color rgb="FF000000"/>
        <rFont val="楷体_GB2312"/>
        <charset val="134"/>
      </rPr>
      <t>上海申龙客车有限公司</t>
    </r>
  </si>
  <si>
    <r>
      <rPr>
        <sz val="11"/>
        <color rgb="FF000000"/>
        <rFont val="楷体_GB2312"/>
        <charset val="134"/>
      </rPr>
      <t>申龙牌</t>
    </r>
  </si>
  <si>
    <t>SLK5080XBWGFCE
VQ</t>
  </si>
  <si>
    <t>2280/2378</t>
  </si>
  <si>
    <t>SLK5180XBWGFCE
VQ</t>
  </si>
  <si>
    <t>DNC6110FCEV31</t>
  </si>
  <si>
    <t>12300/12600</t>
  </si>
  <si>
    <t>DNC6110FCEV32</t>
  </si>
  <si>
    <t>DNC6850FCEVG31</t>
  </si>
  <si>
    <t>HXK7000BEVB00</t>
  </si>
  <si>
    <t>ZKH4250P4FCEV</t>
  </si>
  <si>
    <t>ZKH4250P4FCEV1</t>
  </si>
  <si>
    <t>ZKH5043XXYFCEV</t>
  </si>
  <si>
    <t>3500/3700</t>
  </si>
  <si>
    <t>ZKH5310GJBP6FCE
V</t>
  </si>
  <si>
    <r>
      <rPr>
        <sz val="11"/>
        <color rgb="FF000000"/>
        <rFont val="楷体_GB2312"/>
        <charset val="134"/>
      </rPr>
      <t>燃料电池混凝土搅拌运
输车</t>
    </r>
  </si>
  <si>
    <t>SXC5180XBWFCEV
2</t>
  </si>
  <si>
    <t>SXC5180XBWFCEV
3</t>
  </si>
  <si>
    <t>SXC5182XBWFCEV</t>
  </si>
  <si>
    <r>
      <rPr>
        <sz val="11"/>
        <color rgb="FF000000"/>
        <rFont val="楷体_GB2312"/>
        <charset val="134"/>
      </rPr>
      <t>河南德力新能源汽车有限公司</t>
    </r>
  </si>
  <si>
    <r>
      <rPr>
        <sz val="11"/>
        <color rgb="FF000000"/>
        <rFont val="楷体_GB2312"/>
        <charset val="134"/>
      </rPr>
      <t>德帅牌</t>
    </r>
  </si>
  <si>
    <t>DLP5042XXYFCEVT
20H</t>
  </si>
  <si>
    <r>
      <rPr>
        <sz val="11"/>
        <color rgb="FF000000"/>
        <rFont val="楷体_GB2312"/>
        <charset val="134"/>
      </rPr>
      <t>黄冈普赫氢能商用车有限公司</t>
    </r>
  </si>
  <si>
    <r>
      <rPr>
        <sz val="11"/>
        <color rgb="FF000000"/>
        <rFont val="楷体_GB2312"/>
        <charset val="134"/>
      </rPr>
      <t>泰格牌</t>
    </r>
  </si>
  <si>
    <t>HPH5040XBW000
00FCEV</t>
  </si>
  <si>
    <t>SSZ5040ZYSBEV</t>
  </si>
  <si>
    <t>DZA5041XBWFCE
V</t>
  </si>
  <si>
    <t>2210/2260</t>
  </si>
  <si>
    <t>3060/3160</t>
  </si>
  <si>
    <t>DZA5041XLCFCEV</t>
  </si>
  <si>
    <t>YTZ5102ZYSD1BEV</t>
  </si>
  <si>
    <t>YTZ5180GQXD0FC
EV</t>
  </si>
  <si>
    <r>
      <rPr>
        <sz val="11"/>
        <color rgb="FF000000"/>
        <rFont val="楷体_GB2312"/>
        <charset val="134"/>
      </rPr>
      <t>河南松川专用汽车有限公司</t>
    </r>
  </si>
  <si>
    <r>
      <rPr>
        <sz val="11"/>
        <color rgb="FF000000"/>
        <rFont val="楷体_GB2312"/>
        <charset val="134"/>
      </rPr>
      <t>松川牌</t>
    </r>
  </si>
  <si>
    <t>SCL5042XLCSHEV</t>
  </si>
  <si>
    <r>
      <rPr>
        <sz val="11"/>
        <color rgb="FF000000"/>
        <rFont val="楷体_GB2312"/>
        <charset val="134"/>
      </rPr>
      <t>镍钴锰酸锂三元电池</t>
    </r>
  </si>
  <si>
    <t>3100/3200</t>
  </si>
  <si>
    <t>GB6600EVDL01</t>
  </si>
  <si>
    <t>5050/5250/5450</t>
  </si>
  <si>
    <t>NFQ5180GSSFCEV</t>
  </si>
  <si>
    <r>
      <rPr>
        <sz val="11"/>
        <color rgb="FF000000"/>
        <rFont val="楷体_GB2312"/>
        <charset val="134"/>
      </rPr>
      <t>燃料电池洒水车</t>
    </r>
  </si>
  <si>
    <t>SCZ5040ZZZBEV</t>
  </si>
  <si>
    <t>XQY5090ZYSEV</t>
  </si>
  <si>
    <t>FV6465BCABEV</t>
  </si>
  <si>
    <t>DFA1040EBEV</t>
  </si>
  <si>
    <t>0.261/0.246</t>
  </si>
  <si>
    <t>2850/2750</t>
  </si>
  <si>
    <t>DFA5040XXYEBEV2</t>
  </si>
  <si>
    <t>0.244/0.277</t>
  </si>
  <si>
    <t>2850/3045</t>
  </si>
  <si>
    <r>
      <rPr>
        <sz val="11"/>
        <color rgb="FF000000"/>
        <rFont val="楷体_GB2312"/>
        <charset val="134"/>
      </rPr>
      <t>东风小康汽车有限公司</t>
    </r>
  </si>
  <si>
    <t>DXK6460HF2BEV</t>
  </si>
  <si>
    <t>EQ1040TLBEV1</t>
  </si>
  <si>
    <t>5900/5995</t>
  </si>
  <si>
    <t>2020/2100/2160</t>
  </si>
  <si>
    <t>2450/2860</t>
  </si>
  <si>
    <t>EQ5042XXYTBEV2</t>
  </si>
  <si>
    <t>BJ5039XXYEV8</t>
  </si>
  <si>
    <t>0.260/0.252</t>
  </si>
  <si>
    <t>2260/1995</t>
  </si>
  <si>
    <t>1950/1900</t>
  </si>
  <si>
    <t>BJ5039XYZEV5</t>
  </si>
  <si>
    <t>2260/2545</t>
  </si>
  <si>
    <t>BJ5319GJBEV2C</t>
  </si>
  <si>
    <t>BJ6105EVCA-56</t>
  </si>
  <si>
    <t>3250/3300/3350</t>
  </si>
  <si>
    <t>BJ6109EVCA-1</t>
  </si>
  <si>
    <t>BJ6109SHEVCA-1</t>
  </si>
  <si>
    <r>
      <rPr>
        <sz val="11"/>
        <color rgb="FF000000"/>
        <rFont val="楷体_GB2312"/>
        <charset val="134"/>
      </rPr>
      <t>纳米钛酸锂电池</t>
    </r>
  </si>
  <si>
    <t>3100/3200/3250/3300/3350/3420</t>
  </si>
  <si>
    <t>11750/12150</t>
  </si>
  <si>
    <t>BJ6117EVUA-7</t>
  </si>
  <si>
    <t>3440/3260</t>
  </si>
  <si>
    <t>11250/11500</t>
  </si>
  <si>
    <t>JHC6660BEVG11</t>
  </si>
  <si>
    <t>JHC6660BEVG21</t>
  </si>
  <si>
    <t>JHC6660BEVG22</t>
  </si>
  <si>
    <t>DD6129EV23</t>
  </si>
  <si>
    <t>3350/3470</t>
  </si>
  <si>
    <t>DD6851EV8</t>
  </si>
  <si>
    <t>3130/3280</t>
  </si>
  <si>
    <t>8100/8400</t>
  </si>
  <si>
    <t>SZS7000A05BEV</t>
  </si>
  <si>
    <t>SH5031XXYK6BEV-4G</t>
  </si>
  <si>
    <t>SH5032XXYK6BEV-4G</t>
  </si>
  <si>
    <t>SH5087CYLZFEVMZ1</t>
  </si>
  <si>
    <r>
      <rPr>
        <sz val="11"/>
        <color rgb="FF000000"/>
        <rFont val="楷体_GB2312"/>
        <charset val="134"/>
      </rPr>
      <t>纯电动瓶装饮料运输车</t>
    </r>
  </si>
  <si>
    <t>2170/2260</t>
  </si>
  <si>
    <t>BJ6480BSA8-BEV</t>
  </si>
  <si>
    <t>BJ6480BSA9-BEV</t>
  </si>
  <si>
    <r>
      <rPr>
        <sz val="11"/>
        <color rgb="FF000000"/>
        <rFont val="Arial"/>
        <charset val="134"/>
      </rPr>
      <t>16.3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CLTC</t>
    </r>
    <r>
      <rPr>
        <sz val="11"/>
        <color rgb="FF000000"/>
        <rFont val="楷体_GB2312"/>
        <charset val="134"/>
      </rPr>
      <t>）</t>
    </r>
  </si>
  <si>
    <t>BJ6480BSAA-BEV</t>
  </si>
  <si>
    <t>17.1(CLTC)</t>
  </si>
  <si>
    <t>BJ7001AUAB-BEV</t>
  </si>
  <si>
    <t>BJ7001AUAC-BEV</t>
  </si>
  <si>
    <t>BJ7001AUAD-BEV</t>
  </si>
  <si>
    <t>603(CLTC)</t>
  </si>
  <si>
    <t>16.9(CLTC)</t>
  </si>
  <si>
    <t>XGA3318BEVWE</t>
  </si>
  <si>
    <t>0.250/0.270</t>
  </si>
  <si>
    <t>23000/23600</t>
  </si>
  <si>
    <t>XGA4250BEVWCA</t>
  </si>
  <si>
    <t>3380/3475/3750</t>
  </si>
  <si>
    <t>XGA4254BEVWC</t>
  </si>
  <si>
    <t>3750/3100</t>
  </si>
  <si>
    <t>YBL6119GHBEV3</t>
  </si>
  <si>
    <t>10900/11400</t>
  </si>
  <si>
    <t>VCC7002F09VBEV</t>
  </si>
  <si>
    <t>VCC7002F10VBEV</t>
  </si>
  <si>
    <t>MR7001SEV02</t>
  </si>
  <si>
    <t>MR7001SEV03</t>
  </si>
  <si>
    <t>VCC7003F03XBEV</t>
  </si>
  <si>
    <t>MR6490SEV01</t>
  </si>
  <si>
    <r>
      <rPr>
        <sz val="11"/>
        <color rgb="FF000000"/>
        <rFont val="楷体_GB2312"/>
        <charset val="134"/>
      </rPr>
      <t>换电式纯电动福祉多用途乘用车</t>
    </r>
  </si>
  <si>
    <r>
      <rPr>
        <sz val="11"/>
        <color rgb="FF000000"/>
        <rFont val="楷体_GB2312"/>
        <charset val="134"/>
      </rPr>
      <t>蔚来牌</t>
    </r>
  </si>
  <si>
    <t>HFC7002CSEV1-W</t>
  </si>
  <si>
    <t>JX5041XTYTG2BEV</t>
  </si>
  <si>
    <t>JX5083XXYTGA2BEV</t>
  </si>
  <si>
    <t>ZZ5047XXYF3111Z145BEV</t>
  </si>
  <si>
    <t>1900/1930</t>
  </si>
  <si>
    <t>2500/2550/2600/2650/2700/2750</t>
  </si>
  <si>
    <t>ZZ5047XYKG3314Z144BEV</t>
  </si>
  <si>
    <t>2120/2170/2220/2250/2370/2420/2520</t>
  </si>
  <si>
    <t>YTQ5042XLCJEEV336</t>
  </si>
  <si>
    <t>2000/2060/2160/2210/2260/2360/2460</t>
  </si>
  <si>
    <t>2890/2960/2990/3090/3140/3190/3240/3340/3440</t>
  </si>
  <si>
    <t>ZK6700BEVG1</t>
  </si>
  <si>
    <t>5250/5400/5600/5800/6000</t>
  </si>
  <si>
    <t>ZK6700BEVG2</t>
  </si>
  <si>
    <t>5400/5600/5800/6000/6200</t>
  </si>
  <si>
    <t>ZK6700BEVG3</t>
  </si>
  <si>
    <t>ZK6732BEVQZ5</t>
  </si>
  <si>
    <t>HQG5043XXYEV12</t>
  </si>
  <si>
    <t>HQG5043XXYEV13</t>
  </si>
  <si>
    <t>STQ4186L02Y4NBEV</t>
  </si>
  <si>
    <t>2820/3600</t>
  </si>
  <si>
    <t>BYD5310GJBEV3</t>
  </si>
  <si>
    <t>BYD6490ST6HEV8</t>
  </si>
  <si>
    <t>100(WLTC)</t>
  </si>
  <si>
    <t>BYD6490ST6HEV9</t>
  </si>
  <si>
    <t>45(WLTC)</t>
  </si>
  <si>
    <t>BYD7003BEV10</t>
  </si>
  <si>
    <t>BYD7004BEV2</t>
  </si>
  <si>
    <t>SYM3312ZZX1BEV</t>
  </si>
  <si>
    <t>SYM42503S1BEV</t>
  </si>
  <si>
    <t>0.146/0.157</t>
  </si>
  <si>
    <t>SYM42503S1BEV1</t>
  </si>
  <si>
    <t>0.156/0.169</t>
  </si>
  <si>
    <t>SYM42503S1SEV1</t>
  </si>
  <si>
    <t>SYM42503S1SEV2</t>
  </si>
  <si>
    <t>0.148/0.159</t>
  </si>
  <si>
    <t>SYM5251GJB1BEV2</t>
  </si>
  <si>
    <t>SYM5310GJB9BEV</t>
  </si>
  <si>
    <t>SYM5310GJB9BEV2</t>
  </si>
  <si>
    <t>HN3312B36C7BEV</t>
  </si>
  <si>
    <t>GAM7000BEVM0B</t>
  </si>
  <si>
    <t>GAM6460BEVC0N</t>
  </si>
  <si>
    <t>2005/2025</t>
  </si>
  <si>
    <t>GAM6460BEVC0S</t>
  </si>
  <si>
    <t>2080/2100</t>
  </si>
  <si>
    <t>LZW5024XXYEVA6EAU</t>
  </si>
  <si>
    <t>LZW7004EVA5DBK</t>
  </si>
  <si>
    <r>
      <rPr>
        <sz val="11"/>
        <color rgb="FF000000"/>
        <rFont val="Arial"/>
        <charset val="134"/>
      </rPr>
      <t>9.7(CLTC</t>
    </r>
    <r>
      <rPr>
        <sz val="11"/>
        <color rgb="FF000000"/>
        <rFont val="楷体_GB2312"/>
        <charset val="134"/>
      </rPr>
      <t>工况</t>
    </r>
    <r>
      <rPr>
        <sz val="11"/>
        <color rgb="FF000000"/>
        <rFont val="Arial"/>
        <charset val="134"/>
      </rPr>
      <t>)</t>
    </r>
  </si>
  <si>
    <t>LZW7004EVA5EBK</t>
  </si>
  <si>
    <t>LZW7004EVC1DBK</t>
  </si>
  <si>
    <t>LZW7004EVC1EBK</t>
  </si>
  <si>
    <r>
      <rPr>
        <sz val="11"/>
        <color rgb="FF000000"/>
        <rFont val="楷体_GB2312"/>
        <charset val="134"/>
      </rPr>
      <t>宝骏牌</t>
    </r>
  </si>
  <si>
    <t>LZW7003EVB3EAB</t>
  </si>
  <si>
    <t>LZW7003EVB3KAB</t>
  </si>
  <si>
    <t>LZW7003EVB3KBE</t>
  </si>
  <si>
    <t>LZW7003EVGMAB</t>
  </si>
  <si>
    <t>CQ3310BEVES446H</t>
  </si>
  <si>
    <r>
      <rPr>
        <sz val="11"/>
        <color rgb="FF000000"/>
        <rFont val="楷体_GB2312"/>
        <charset val="134"/>
      </rPr>
      <t>庆铃牌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繁体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牌</t>
    </r>
  </si>
  <si>
    <t>QL4250BEVEWPH</t>
  </si>
  <si>
    <r>
      <rPr>
        <sz val="11"/>
        <color rgb="FF000000"/>
        <rFont val="楷体_GB2312"/>
        <charset val="134"/>
      </rPr>
      <t>玛斯丹</t>
    </r>
    <r>
      <rPr>
        <sz val="11"/>
        <color rgb="FF000000"/>
        <rFont val="Arial"/>
        <charset val="134"/>
      </rPr>
      <t>(MUSTANG)</t>
    </r>
    <r>
      <rPr>
        <sz val="11"/>
        <color rgb="FF000000"/>
        <rFont val="楷体_GB2312"/>
        <charset val="134"/>
      </rPr>
      <t>牌</t>
    </r>
  </si>
  <si>
    <t>CAF6470A1BEV</t>
  </si>
  <si>
    <t>CAF6470A2BEV</t>
  </si>
  <si>
    <t>CAF6470A3BEV</t>
  </si>
  <si>
    <t>SC5027XLHAAABEV</t>
  </si>
  <si>
    <t>RX6490DSHEV01</t>
  </si>
  <si>
    <r>
      <rPr>
        <sz val="11"/>
        <color rgb="FF000000"/>
        <rFont val="楷体_GB2312"/>
        <charset val="134"/>
      </rPr>
      <t>插电式增程混合动力福祉多用途乘用车</t>
    </r>
  </si>
  <si>
    <r>
      <rPr>
        <sz val="11"/>
        <color rgb="FF000000"/>
        <rFont val="楷体_GB2312"/>
        <charset val="134"/>
      </rPr>
      <t>插电式增程混合动力</t>
    </r>
  </si>
  <si>
    <t>CDL6101URBEV6</t>
  </si>
  <si>
    <t>11000/11400/11700</t>
  </si>
  <si>
    <t>CDL6810URBEV2</t>
  </si>
  <si>
    <t>2990/3150/3195</t>
  </si>
  <si>
    <t>7800/8050/8300</t>
  </si>
  <si>
    <t>CGC5045TYHBEV1Z1</t>
  </si>
  <si>
    <t>5730/5305</t>
  </si>
  <si>
    <t>CGC5045ZLJBEV1Z1</t>
  </si>
  <si>
    <t>ZZ3312V3267Z1SEV</t>
  </si>
  <si>
    <t>ZZ3312V4067Z1SEV</t>
  </si>
  <si>
    <r>
      <rPr>
        <sz val="11"/>
        <color rgb="FF000000"/>
        <rFont val="楷体_GB2312"/>
        <charset val="134"/>
      </rPr>
      <t>东风云南汽车有限公司</t>
    </r>
  </si>
  <si>
    <t>EQ5030ZXXPBEVC</t>
  </si>
  <si>
    <t>BYD6470SBEV2</t>
  </si>
  <si>
    <r>
      <rPr>
        <sz val="11"/>
        <color rgb="FF000000"/>
        <rFont val="Arial"/>
        <charset val="134"/>
      </rPr>
      <t>405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CLTC</t>
    </r>
    <r>
      <rPr>
        <sz val="11"/>
        <color rgb="FF000000"/>
        <rFont val="楷体_GB2312"/>
        <charset val="134"/>
      </rPr>
      <t>）</t>
    </r>
  </si>
  <si>
    <t>SX3180BEV371N</t>
  </si>
  <si>
    <t>L302G01:160.43/L302H02:158.24</t>
  </si>
  <si>
    <t>6450/6650/6850</t>
  </si>
  <si>
    <t>2400/2450</t>
  </si>
  <si>
    <t>2850/2900/2950/3000</t>
  </si>
  <si>
    <t>8250/8600</t>
  </si>
  <si>
    <t>SX3317MF386BEV1</t>
  </si>
  <si>
    <t>10200/9750</t>
  </si>
  <si>
    <t>SX4257MF4BEV2</t>
  </si>
  <si>
    <t>0.135/0.142/0.147</t>
  </si>
  <si>
    <t>7060/7460</t>
  </si>
  <si>
    <t>3370/3900</t>
  </si>
  <si>
    <t>11500/12200/12640</t>
  </si>
  <si>
    <t>SX4257MF4XSEV1</t>
  </si>
  <si>
    <t>0.160/0.170</t>
  </si>
  <si>
    <t>7375/7425</t>
  </si>
  <si>
    <t>3320/3360</t>
  </si>
  <si>
    <t>10520/11570</t>
  </si>
  <si>
    <t>KLQ5180TXSAEV</t>
  </si>
  <si>
    <t>8790/8890</t>
  </si>
  <si>
    <t>2510/2545</t>
  </si>
  <si>
    <t>12100/12460</t>
  </si>
  <si>
    <t>KLQ6106GAEVN9</t>
  </si>
  <si>
    <t>10000/10700/10900</t>
  </si>
  <si>
    <t>KLQ6106GAEVX2</t>
  </si>
  <si>
    <t>3080/3260</t>
  </si>
  <si>
    <t>11500/11200/10900</t>
  </si>
  <si>
    <t>KLQ6111ZEV1N1</t>
  </si>
  <si>
    <t>3300/3460</t>
  </si>
  <si>
    <t>11045/11725/12450</t>
  </si>
  <si>
    <t>KLQ6111ZGEVN1</t>
  </si>
  <si>
    <t>160.26/159.75</t>
  </si>
  <si>
    <t>11240/11900</t>
  </si>
  <si>
    <t>KLQ6856GAEVN8</t>
  </si>
  <si>
    <t>2480/2520</t>
  </si>
  <si>
    <t>8790/8985/9310</t>
  </si>
  <si>
    <t>KLQ6856GAEVX2</t>
  </si>
  <si>
    <t>3050/3190/3250/3300</t>
  </si>
  <si>
    <t>CHM5045XXYZDC33BEV</t>
  </si>
  <si>
    <t>2280/2240/2200/2140</t>
  </si>
  <si>
    <t>SQR5080ZYSBEVZY1</t>
  </si>
  <si>
    <t>0.238/0.256/0.259</t>
  </si>
  <si>
    <t>6506/6890/6900</t>
  </si>
  <si>
    <t>5740/5930/5960</t>
  </si>
  <si>
    <t>CSA7003DBEV1</t>
  </si>
  <si>
    <t>CSA7003DBEV2</t>
  </si>
  <si>
    <t>CSA6454NEPHEV5</t>
  </si>
  <si>
    <t>CSA6454NEPHEV6</t>
  </si>
  <si>
    <t>XMQ4180BEVL</t>
  </si>
  <si>
    <t>3050/3300</t>
  </si>
  <si>
    <t>XMQ6106AGCHEVN62</t>
  </si>
  <si>
    <r>
      <rPr>
        <sz val="11"/>
        <color rgb="FF000000"/>
        <rFont val="楷体_GB2312"/>
        <charset val="134"/>
      </rPr>
      <t>锰酸锂锂离子电池</t>
    </r>
  </si>
  <si>
    <t>3290/3400/3450</t>
  </si>
  <si>
    <t>11750/12400/13000</t>
  </si>
  <si>
    <t>XML5039XXYEVJ0</t>
  </si>
  <si>
    <r>
      <rPr>
        <sz val="11"/>
        <color rgb="FF000000"/>
        <rFont val="Arial"/>
        <charset val="134"/>
      </rPr>
      <t>214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CLTC</t>
    </r>
    <r>
      <rPr>
        <sz val="11"/>
        <color rgb="FF000000"/>
        <rFont val="楷体_GB2312"/>
        <charset val="134"/>
      </rPr>
      <t>）</t>
    </r>
  </si>
  <si>
    <t>2185/2030</t>
  </si>
  <si>
    <t>XML6105JEVP0C2</t>
  </si>
  <si>
    <t>10800/10300</t>
  </si>
  <si>
    <t>XML6105JEVY0CB</t>
  </si>
  <si>
    <t>3250/3150/3180</t>
  </si>
  <si>
    <t>11300/10900</t>
  </si>
  <si>
    <t>XML6106JEVJ0CS1</t>
  </si>
  <si>
    <r>
      <rPr>
        <sz val="11"/>
        <color rgb="FF000000"/>
        <rFont val="楷体_GB2312"/>
        <charset val="134"/>
      </rPr>
      <t>纯电动双层城市客车</t>
    </r>
  </si>
  <si>
    <t>XML6125JEVY0C3</t>
  </si>
  <si>
    <t>141.00/142.00</t>
  </si>
  <si>
    <t>XML6809JEVJ01</t>
  </si>
  <si>
    <t>6650/6350</t>
  </si>
  <si>
    <r>
      <rPr>
        <sz val="11"/>
        <color rgb="FF000000"/>
        <rFont val="楷体_GB2312"/>
        <charset val="134"/>
      </rPr>
      <t>安徽猎豹汽车有限公司</t>
    </r>
  </si>
  <si>
    <r>
      <rPr>
        <sz val="11"/>
        <color rgb="FF000000"/>
        <rFont val="楷体_GB2312"/>
        <charset val="134"/>
      </rPr>
      <t>猎豹</t>
    </r>
    <r>
      <rPr>
        <sz val="11"/>
        <color rgb="FF000000"/>
        <rFont val="Arial"/>
        <charset val="134"/>
      </rPr>
      <t>(LEOPAARD)</t>
    </r>
    <r>
      <rPr>
        <sz val="11"/>
        <color rgb="FF000000"/>
        <rFont val="楷体_GB2312"/>
        <charset val="134"/>
      </rPr>
      <t>牌</t>
    </r>
  </si>
  <si>
    <t>LBA7001BABEV</t>
  </si>
  <si>
    <t>DNC5049XLCSHEVGM1</t>
  </si>
  <si>
    <t>2100/2200/2250</t>
  </si>
  <si>
    <t>2980/3050/3080/3150/3180/3280/3380</t>
  </si>
  <si>
    <t>3700/3805/3950</t>
  </si>
  <si>
    <t>DNC5049XXYBEVM1</t>
  </si>
  <si>
    <t>2100/2150</t>
  </si>
  <si>
    <t>3020/3120/3170</t>
  </si>
  <si>
    <t>DNC5079TQZSHEVGL1</t>
  </si>
  <si>
    <r>
      <rPr>
        <sz val="11"/>
        <color rgb="FF000000"/>
        <rFont val="楷体_GB2312"/>
        <charset val="134"/>
      </rPr>
      <t>插电式混合动力清障车</t>
    </r>
  </si>
  <si>
    <t>5650/5780</t>
  </si>
  <si>
    <t>NHQ7000BEVDN</t>
  </si>
  <si>
    <t>NHQ7000BEVDW</t>
  </si>
  <si>
    <r>
      <rPr>
        <sz val="11"/>
        <color rgb="FF000000"/>
        <rFont val="楷体_GB2312"/>
        <charset val="134"/>
      </rPr>
      <t>三元锂离子动力蓄电
池</t>
    </r>
  </si>
  <si>
    <t>NHQ7000BEVEF</t>
  </si>
  <si>
    <t>NJL3310ZHJBEV5</t>
  </si>
  <si>
    <t>3400/3500</t>
  </si>
  <si>
    <t>16800/17300</t>
  </si>
  <si>
    <t>NJL3310ZHJBEV7</t>
  </si>
  <si>
    <t>NJL3310ZHJBEV9</t>
  </si>
  <si>
    <t>NJL4250ZEKBEV3</t>
  </si>
  <si>
    <t>NJL5036XXYEV</t>
  </si>
  <si>
    <t>NJL5310GJBZHKBEV1</t>
  </si>
  <si>
    <t>NJL5310GJBZHKBEV2</t>
  </si>
  <si>
    <t>NJL5310GJBZHKBEV3</t>
  </si>
  <si>
    <t>JKC5031CCYD0X0BEV</t>
  </si>
  <si>
    <t>TEG5310ZLJAJFBEV1</t>
  </si>
  <si>
    <t>9450/9650/9850/10050</t>
  </si>
  <si>
    <t>ESH5030XXYBEV</t>
  </si>
  <si>
    <t>ZKH3310P6BEV5</t>
  </si>
  <si>
    <t>0.210/0.210/0.230</t>
  </si>
  <si>
    <t>18200/18600/19200</t>
  </si>
  <si>
    <t>ZKH4250P4BEV6</t>
  </si>
  <si>
    <t>0.190/0.200/0.200</t>
  </si>
  <si>
    <t>ZKH5043XXYBEV1A</t>
  </si>
  <si>
    <t>ZKH5310GJBP6BEV6</t>
  </si>
  <si>
    <t>SXC5021XXYBEV</t>
  </si>
  <si>
    <r>
      <rPr>
        <sz val="11"/>
        <color rgb="FF000000"/>
        <rFont val="楷体_GB2312"/>
        <charset val="134"/>
      </rPr>
      <t>磷酸铁锂离子动力蓄电池</t>
    </r>
  </si>
  <si>
    <t>SXC5033XXYBEV</t>
  </si>
  <si>
    <t>SXC6940GBEV6</t>
  </si>
  <si>
    <t>THZ5010XLHBEVS111</t>
  </si>
  <si>
    <r>
      <rPr>
        <sz val="11"/>
        <color rgb="FF000000"/>
        <rFont val="楷体_GB2312"/>
        <charset val="134"/>
      </rPr>
      <t>成都广通汽车有限公司</t>
    </r>
  </si>
  <si>
    <t>CAT6690CRBEV3</t>
  </si>
  <si>
    <t>0.153/0.162</t>
  </si>
  <si>
    <t>5700/5900</t>
  </si>
  <si>
    <t>CAT6858CRBEV1</t>
  </si>
  <si>
    <t>0.135/0.139</t>
  </si>
  <si>
    <t>8900/9100</t>
  </si>
  <si>
    <t>HQK6109UBEVU7</t>
  </si>
  <si>
    <t>10500/11000</t>
  </si>
  <si>
    <t>HQK6855UBEVS1</t>
  </si>
  <si>
    <t>160.04/160.06</t>
  </si>
  <si>
    <t>8500/9000</t>
  </si>
  <si>
    <t>WD6815BEVG17</t>
  </si>
  <si>
    <t>3190/3050</t>
  </si>
  <si>
    <t>7050/7300/7700/8000</t>
  </si>
  <si>
    <t>GXA5031XXYEV</t>
  </si>
  <si>
    <t>0.270/0.280</t>
  </si>
  <si>
    <t>1610/1650</t>
  </si>
  <si>
    <t>2345/2385</t>
  </si>
  <si>
    <t>1500/1520</t>
  </si>
  <si>
    <t>CRC1030DC14-BEV</t>
  </si>
  <si>
    <t>CRC1030SC2-BEV</t>
  </si>
  <si>
    <t>CRC5030CCYDC1-BEV</t>
  </si>
  <si>
    <t>CRC5030XXYDC14-BEV</t>
  </si>
  <si>
    <t>CRC5030XXYFC14-BEV</t>
  </si>
  <si>
    <t>1480/1510</t>
  </si>
  <si>
    <t>TSL7000BEVBA3</t>
  </si>
  <si>
    <r>
      <rPr>
        <sz val="11"/>
        <color rgb="FF000000"/>
        <rFont val="楷体_GB2312"/>
        <charset val="134"/>
      </rPr>
      <t>江苏国新新能源乘用车有限公司</t>
    </r>
  </si>
  <si>
    <t>GXE7001BEV1A</t>
  </si>
  <si>
    <r>
      <rPr>
        <sz val="11"/>
        <color rgb="FF000000"/>
        <rFont val="楷体_GB2312"/>
        <charset val="134"/>
      </rPr>
      <t>江西博能新能源汽车有限公司</t>
    </r>
  </si>
  <si>
    <r>
      <rPr>
        <sz val="11"/>
        <color rgb="FF000000"/>
        <rFont val="楷体_GB2312"/>
        <charset val="134"/>
      </rPr>
      <t>上观牌</t>
    </r>
  </si>
  <si>
    <t>BSR6660BEVGS2</t>
  </si>
  <si>
    <t>2820/2870</t>
  </si>
  <si>
    <t>5850/5900/6060</t>
  </si>
  <si>
    <t>BSR6826BEVGS2</t>
  </si>
  <si>
    <t>3280/3360/3450</t>
  </si>
  <si>
    <t>YCE3040ZBEV</t>
  </si>
  <si>
    <t>5600/5700</t>
  </si>
  <si>
    <t>2010/2060/2110</t>
  </si>
  <si>
    <t>2300/2370/2520</t>
  </si>
  <si>
    <t>YCE5041CCYBEV</t>
  </si>
  <si>
    <t>3080/3130/3180/3230/3280/3430</t>
  </si>
  <si>
    <t>DZE6120GBEV</t>
  </si>
  <si>
    <t>12140/11800</t>
  </si>
  <si>
    <t>JGL5043XXYBEVHDM1</t>
  </si>
  <si>
    <r>
      <rPr>
        <sz val="11"/>
        <color rgb="FF000000"/>
        <rFont val="楷体_GB2312"/>
        <charset val="134"/>
      </rPr>
      <t>三元蓄电池</t>
    </r>
  </si>
  <si>
    <t>3095/3145</t>
  </si>
  <si>
    <t>BQJ5120TXSBYDEV</t>
  </si>
  <si>
    <t>SMJ5120ZYSDBEV</t>
  </si>
  <si>
    <t>0.289/0.281/0.267</t>
  </si>
  <si>
    <t>7470/7550/7740</t>
  </si>
  <si>
    <t>2640/2750/2970</t>
  </si>
  <si>
    <t>8760/8950/9050</t>
  </si>
  <si>
    <r>
      <rPr>
        <sz val="11"/>
        <color rgb="FF000000"/>
        <rFont val="楷体_GB2312"/>
        <charset val="134"/>
      </rPr>
      <t>鞍山森远路桥股份有限公司</t>
    </r>
  </si>
  <si>
    <r>
      <rPr>
        <sz val="11"/>
        <color rgb="FF000000"/>
        <rFont val="楷体_GB2312"/>
        <charset val="134"/>
      </rPr>
      <t>森远牌</t>
    </r>
  </si>
  <si>
    <t>AD5180ZYSDFBEV</t>
  </si>
  <si>
    <t>8890/8920/9070/9100</t>
  </si>
  <si>
    <t>3120/3240</t>
  </si>
  <si>
    <r>
      <rPr>
        <sz val="11"/>
        <color rgb="FF000000"/>
        <rFont val="楷体_GB2312"/>
        <charset val="134"/>
      </rPr>
      <t>哈尔滨通联客车有限公司</t>
    </r>
  </si>
  <si>
    <r>
      <rPr>
        <sz val="11"/>
        <color rgb="FF000000"/>
        <rFont val="楷体_GB2312"/>
        <charset val="134"/>
      </rPr>
      <t>哈尔滨牌</t>
    </r>
  </si>
  <si>
    <t>HKC6102BEV</t>
  </si>
  <si>
    <t>3280/3120</t>
  </si>
  <si>
    <t>10100/10600</t>
  </si>
  <si>
    <r>
      <rPr>
        <sz val="11"/>
        <color rgb="FF000000"/>
        <rFont val="楷体_GB2312"/>
        <charset val="134"/>
      </rPr>
      <t>上海沪光客车厂</t>
    </r>
  </si>
  <si>
    <r>
      <rPr>
        <sz val="11"/>
        <color rgb="FF000000"/>
        <rFont val="楷体_GB2312"/>
        <charset val="134"/>
      </rPr>
      <t>沪光牌</t>
    </r>
  </si>
  <si>
    <t>HG5041TYHBEV</t>
  </si>
  <si>
    <r>
      <rPr>
        <sz val="11"/>
        <color rgb="FF000000"/>
        <rFont val="楷体_GB2312"/>
        <charset val="134"/>
      </rPr>
      <t>南京广通汽车制造有限公司</t>
    </r>
  </si>
  <si>
    <t>NJK5310ZLJBEV1</t>
  </si>
  <si>
    <t>NJK5310ZLJBEV2</t>
  </si>
  <si>
    <t>16500/16900</t>
  </si>
  <si>
    <t>NJC6107GBEV2</t>
  </si>
  <si>
    <t>3150/3250</t>
  </si>
  <si>
    <t>XGH5040ZXXYBEV</t>
  </si>
  <si>
    <t>XGH5100TSLYSHEV</t>
  </si>
  <si>
    <r>
      <rPr>
        <sz val="11"/>
        <color rgb="FF000000"/>
        <rFont val="楷体_GB2312"/>
        <charset val="134"/>
      </rPr>
      <t>插电式混合动力扫路车</t>
    </r>
  </si>
  <si>
    <t>XGH5180TDYYBEV</t>
  </si>
  <si>
    <t>XGH5180TXSYBEV</t>
  </si>
  <si>
    <t>HWJ5181ZYSEQBEV</t>
  </si>
  <si>
    <t>HTK5310ZLJBEVHA</t>
  </si>
  <si>
    <t>HTK5310ZLJBEVHB</t>
  </si>
  <si>
    <t>HZK5180TDYYBEV</t>
  </si>
  <si>
    <r>
      <rPr>
        <sz val="11"/>
        <color rgb="FF000000"/>
        <rFont val="楷体_GB2312"/>
        <charset val="134"/>
      </rPr>
      <t>安徽爱瑞特新能源专用汽车股份有限公司</t>
    </r>
  </si>
  <si>
    <r>
      <rPr>
        <sz val="11"/>
        <color rgb="FF000000"/>
        <rFont val="楷体_GB2312"/>
        <charset val="134"/>
      </rPr>
      <t>爱瑞特牌</t>
    </r>
  </si>
  <si>
    <t>ART5040ZXLY46BEV</t>
  </si>
  <si>
    <r>
      <rPr>
        <sz val="11"/>
        <color rgb="FF000000"/>
        <rFont val="楷体_GB2312"/>
        <charset val="134"/>
      </rPr>
      <t>烟台杰瑞石油装备技术有限公司</t>
    </r>
  </si>
  <si>
    <t>JR5120TWQBEV</t>
  </si>
  <si>
    <r>
      <rPr>
        <sz val="11"/>
        <color rgb="FF000000"/>
        <rFont val="楷体_GB2312"/>
        <charset val="134"/>
      </rPr>
      <t>河南华茂骏捷车辆有限公司</t>
    </r>
  </si>
  <si>
    <r>
      <rPr>
        <sz val="11"/>
        <color rgb="FF000000"/>
        <rFont val="楷体_GB2312"/>
        <charset val="134"/>
      </rPr>
      <t>华茂骏捷牌</t>
    </r>
  </si>
  <si>
    <t>LHC5180ZYSEQBEV</t>
  </si>
  <si>
    <t>0.189/0.210/0.198</t>
  </si>
  <si>
    <t>8170/8340/8640</t>
  </si>
  <si>
    <t>10520/11265/10825</t>
  </si>
  <si>
    <t>YTZ5030ZXLD0BEV</t>
  </si>
  <si>
    <t>YTZ5084XTYD0BEV</t>
  </si>
  <si>
    <t>YTZ5100TCAD1BEV</t>
  </si>
  <si>
    <t>6795/6945</t>
  </si>
  <si>
    <t>YTZ5122ZYSD0BEV</t>
  </si>
  <si>
    <t>0.256/0.269</t>
  </si>
  <si>
    <t>L302C01:161.27 L302G01:160.43</t>
  </si>
  <si>
    <t>6860/6830</t>
  </si>
  <si>
    <t>8360/8560</t>
  </si>
  <si>
    <t>YTZ5180GQXD4BEV</t>
  </si>
  <si>
    <t>8025/8625/9000</t>
  </si>
  <si>
    <t>2895/2845</t>
  </si>
  <si>
    <t>9580/9280</t>
  </si>
  <si>
    <t>ZBH5080ZXXDNSHEV</t>
  </si>
  <si>
    <r>
      <rPr>
        <sz val="11"/>
        <color rgb="FF000000"/>
        <rFont val="楷体_GB2312"/>
        <charset val="134"/>
      </rPr>
      <t>插电式混合动力车厢可卸式垃圾车</t>
    </r>
  </si>
  <si>
    <t>SCZ5120TCABEV</t>
  </si>
  <si>
    <t>SCZ5120ZYSBEV</t>
  </si>
  <si>
    <t>0.266/0.281/0.287</t>
  </si>
  <si>
    <t>7480/7560/7750</t>
  </si>
  <si>
    <t>2655/2760/2975</t>
  </si>
  <si>
    <t>8750/8960/9030</t>
  </si>
  <si>
    <t>SCZ5180TDYBEV</t>
  </si>
  <si>
    <t>9965/9385</t>
  </si>
  <si>
    <t>3705/3685</t>
  </si>
  <si>
    <t>TG6850GBEV1</t>
  </si>
  <si>
    <t>8830/9100</t>
  </si>
  <si>
    <t>TG6850GBEV3</t>
  </si>
  <si>
    <t>KTE5180GSSDEV</t>
  </si>
  <si>
    <r>
      <rPr>
        <sz val="11"/>
        <color rgb="FF000000"/>
        <rFont val="Arial"/>
        <charset val="134"/>
      </rPr>
      <t>L228H02:155.95</t>
    </r>
    <r>
      <rPr>
        <sz val="11"/>
        <color rgb="FF000000"/>
        <rFont val="楷体_GB2312"/>
        <charset val="134"/>
      </rPr>
      <t>和</t>
    </r>
    <r>
      <rPr>
        <sz val="11"/>
        <color rgb="FF000000"/>
        <rFont val="Arial"/>
        <charset val="134"/>
      </rPr>
      <t>L228G01:159.79</t>
    </r>
  </si>
  <si>
    <t>KTE5185TDYDEV</t>
  </si>
  <si>
    <t>10680/10880</t>
  </si>
  <si>
    <r>
      <rPr>
        <sz val="11"/>
        <color rgb="FF000000"/>
        <rFont val="楷体_GB2312"/>
        <charset val="134"/>
      </rPr>
      <t>贵州科驰汽车制造有限责任公司</t>
    </r>
  </si>
  <si>
    <t>WZG5030XXYCYBEV</t>
  </si>
  <si>
    <t>WZG5031XXYCYBEV</t>
  </si>
  <si>
    <t>CLY5315GJB29BEV1</t>
  </si>
  <si>
    <t>DXK7001RDBEV</t>
  </si>
  <si>
    <t>EQ5180GSSLFCEV</t>
  </si>
  <si>
    <t>SH5041XSWJ2BEV-3</t>
  </si>
  <si>
    <r>
      <rPr>
        <sz val="11"/>
        <color rgb="FF000000"/>
        <rFont val="楷体_GB2312"/>
        <charset val="134"/>
      </rPr>
      <t>商务车</t>
    </r>
  </si>
  <si>
    <t>XGA5312ZLJFCEVW</t>
  </si>
  <si>
    <r>
      <rPr>
        <sz val="11"/>
        <color rgb="FF000000"/>
        <rFont val="Arial"/>
        <charset val="134"/>
      </rPr>
      <t>100</t>
    </r>
    <r>
      <rPr>
        <sz val="11"/>
        <color rgb="FF000000"/>
        <rFont val="楷体_GB2312"/>
        <charset val="134"/>
      </rPr>
      <t>（氢系统不工作时）</t>
    </r>
    <r>
      <rPr>
        <sz val="11"/>
        <color rgb="FF000000"/>
        <rFont val="Arial"/>
        <charset val="134"/>
      </rPr>
      <t>/400</t>
    </r>
    <r>
      <rPr>
        <sz val="11"/>
        <color rgb="FF000000"/>
        <rFont val="楷体_GB2312"/>
        <charset val="134"/>
      </rPr>
      <t>（氢系统工作时）</t>
    </r>
  </si>
  <si>
    <t>HFF6609G6EV22</t>
  </si>
  <si>
    <t>5200/5500/5700/5950</t>
  </si>
  <si>
    <t>ZZ3316V486HZ1FCEV</t>
  </si>
  <si>
    <t>ZZ3317W466HF1PHEV</t>
  </si>
  <si>
    <t>11310/11610</t>
  </si>
  <si>
    <t>3490/3635</t>
  </si>
  <si>
    <t>ZK6126FCEVG7</t>
  </si>
  <si>
    <t>12350/12790/13250/13700</t>
  </si>
  <si>
    <t>SYM3313ZZX2FCEV</t>
  </si>
  <si>
    <r>
      <rPr>
        <sz val="11"/>
        <color rgb="FF000000"/>
        <rFont val="Arial"/>
        <charset val="134"/>
      </rPr>
      <t>110</t>
    </r>
    <r>
      <rPr>
        <sz val="11"/>
        <color rgb="FF000000"/>
        <rFont val="楷体_GB2312"/>
        <charset val="134"/>
      </rPr>
      <t>（氢系统不工作）</t>
    </r>
    <r>
      <rPr>
        <sz val="11"/>
        <color rgb="FF000000"/>
        <rFont val="Arial"/>
        <charset val="134"/>
      </rPr>
      <t>+580</t>
    </r>
    <r>
      <rPr>
        <sz val="11"/>
        <color rgb="FF000000"/>
        <rFont val="楷体_GB2312"/>
        <charset val="134"/>
      </rPr>
      <t>（氢系统工作）</t>
    </r>
  </si>
  <si>
    <t>2540/2550</t>
  </si>
  <si>
    <t>3350/3450</t>
  </si>
  <si>
    <t>15000/15900/16490</t>
  </si>
  <si>
    <t>EQ5120ZYSSBEV</t>
  </si>
  <si>
    <t>0.372/0.397/0.450/0.489</t>
  </si>
  <si>
    <t>8260/8500/8650</t>
  </si>
  <si>
    <t>3000/3060</t>
  </si>
  <si>
    <t>9780/9950/10250/10430</t>
  </si>
  <si>
    <t>LZW7004EVPCBC</t>
  </si>
  <si>
    <t>LZW7004EVPCBH</t>
  </si>
  <si>
    <t>KLQ5180XXYFCEV1</t>
  </si>
  <si>
    <r>
      <rPr>
        <sz val="11"/>
        <color rgb="FF000000"/>
        <rFont val="Arial"/>
        <charset val="134"/>
      </rPr>
      <t>115(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/</t>
    </r>
    <r>
      <rPr>
        <sz val="11"/>
        <color rgb="FF000000"/>
        <rFont val="楷体_GB2312"/>
        <charset val="134"/>
      </rPr>
      <t>纯电状态</t>
    </r>
    <r>
      <rPr>
        <sz val="11"/>
        <color rgb="FF000000"/>
        <rFont val="Arial"/>
        <charset val="134"/>
      </rPr>
      <t>)/329(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/</t>
    </r>
    <r>
      <rPr>
        <sz val="11"/>
        <color rgb="FF000000"/>
        <rFont val="楷体_GB2312"/>
        <charset val="134"/>
      </rPr>
      <t>不包含纯电状态</t>
    </r>
    <r>
      <rPr>
        <sz val="11"/>
        <color rgb="FF000000"/>
        <rFont val="Arial"/>
        <charset val="134"/>
      </rPr>
      <t>);</t>
    </r>
  </si>
  <si>
    <t>KLQ6106GAFCEV5</t>
  </si>
  <si>
    <r>
      <rPr>
        <sz val="11"/>
        <color rgb="FF000000"/>
        <rFont val="楷体_GB2312"/>
        <charset val="134"/>
      </rPr>
      <t>纯电动续驶里程</t>
    </r>
    <r>
      <rPr>
        <sz val="11"/>
        <color rgb="FF000000"/>
        <rFont val="Arial"/>
        <charset val="134"/>
      </rPr>
      <t>170km/</t>
    </r>
    <r>
      <rPr>
        <sz val="11"/>
        <color rgb="FF000000"/>
        <rFont val="楷体_GB2312"/>
        <charset val="134"/>
      </rPr>
      <t>氢系统工作时续驶里程</t>
    </r>
    <r>
      <rPr>
        <sz val="11"/>
        <color rgb="FF000000"/>
        <rFont val="Arial"/>
        <charset val="134"/>
      </rPr>
      <t>660km</t>
    </r>
  </si>
  <si>
    <t>CHM5045XLCZDC33BEV</t>
  </si>
  <si>
    <t>5990/5995</t>
  </si>
  <si>
    <t>2240/2260/2280/2300</t>
  </si>
  <si>
    <t>XML6809JFCEVJ0</t>
  </si>
  <si>
    <r>
      <rPr>
        <sz val="11"/>
        <color rgb="FF000000"/>
        <rFont val="Arial"/>
        <charset val="134"/>
      </rPr>
      <t>113(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)/345(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</si>
  <si>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6800/7140</t>
  </si>
  <si>
    <t>LBA7001AABEV</t>
  </si>
  <si>
    <t>NJL4250ZEKFCEV3</t>
  </si>
  <si>
    <t>NJL5040XXYHEV</t>
  </si>
  <si>
    <r>
      <rPr>
        <sz val="11"/>
        <color rgb="FF000000"/>
        <rFont val="楷体_GB2312"/>
        <charset val="134"/>
      </rPr>
      <t>插电式混合动力厢式运输车</t>
    </r>
  </si>
  <si>
    <t>NJL6106FCEVD1</t>
  </si>
  <si>
    <r>
      <rPr>
        <sz val="11"/>
        <color rgb="FF000000"/>
        <rFont val="Arial"/>
        <charset val="134"/>
      </rPr>
      <t>210km(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)/450km(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</si>
  <si>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CDK6591CBEV</t>
  </si>
  <si>
    <t>4850/5100/5350/5550</t>
  </si>
  <si>
    <t>SXC6520CBEV</t>
  </si>
  <si>
    <t>SXC6600GBEV1</t>
  </si>
  <si>
    <t>NEQ7000BEVJH11E</t>
  </si>
  <si>
    <t>699/715</t>
  </si>
  <si>
    <t>NEQ7000BEVJH11F</t>
  </si>
  <si>
    <t>FSQ4250SFFCEV1</t>
  </si>
  <si>
    <t>CAT6601CRBEV1</t>
  </si>
  <si>
    <t>0.205/0.221</t>
  </si>
  <si>
    <t>2775/2960</t>
  </si>
  <si>
    <t>4950/5150</t>
  </si>
  <si>
    <t>DLP5041XXYFCEVT20H</t>
  </si>
  <si>
    <r>
      <rPr>
        <sz val="11"/>
        <color rgb="FF000000"/>
        <rFont val="Arial"/>
        <charset val="134"/>
      </rPr>
      <t>50</t>
    </r>
    <r>
      <rPr>
        <sz val="11"/>
        <color rgb="FF000000"/>
        <rFont val="楷体_GB2312"/>
        <charset val="134"/>
      </rPr>
      <t>（纯电），</t>
    </r>
    <r>
      <rPr>
        <sz val="11"/>
        <color rgb="FF000000"/>
        <rFont val="Arial"/>
        <charset val="134"/>
      </rPr>
      <t>480</t>
    </r>
    <r>
      <rPr>
        <sz val="11"/>
        <color rgb="FF000000"/>
        <rFont val="楷体_GB2312"/>
        <charset val="134"/>
      </rPr>
      <t>（氢系统工作）</t>
    </r>
  </si>
  <si>
    <t>HPH5090XBWFCEV</t>
  </si>
  <si>
    <r>
      <rPr>
        <sz val="11"/>
        <color rgb="FF000000"/>
        <rFont val="Arial"/>
        <charset val="134"/>
      </rPr>
      <t>101(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)/420(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</si>
  <si>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HPH5090XLCFCEV</t>
  </si>
  <si>
    <t>HLT5041XTYEV</t>
  </si>
  <si>
    <t>ART5030ZZZY27BEV</t>
  </si>
  <si>
    <r>
      <rPr>
        <sz val="11"/>
        <color rgb="FF000000"/>
        <rFont val="楷体_GB2312"/>
        <charset val="134"/>
      </rPr>
      <t>福建龙马环卫装备股份有限公司</t>
    </r>
  </si>
  <si>
    <t>FLM5120ZYSDGBEVZ</t>
  </si>
  <si>
    <t>DZA5091GSSFCEV</t>
  </si>
  <si>
    <r>
      <rPr>
        <sz val="11"/>
        <color rgb="FF000000"/>
        <rFont val="Arial"/>
        <charset val="134"/>
      </rPr>
      <t>100(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)/400(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</si>
  <si>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DZA5091TCAFCEV</t>
  </si>
  <si>
    <r>
      <rPr>
        <sz val="11"/>
        <color rgb="FF000000"/>
        <rFont val="楷体_GB2312"/>
        <charset val="134"/>
      </rPr>
      <t>燃料电池餐厨垃圾车</t>
    </r>
  </si>
  <si>
    <t>DZA5091XBWFCEV</t>
  </si>
  <si>
    <t>DZA5091ZYSFCEV</t>
  </si>
  <si>
    <t>DZA5181XYKFCEV</t>
  </si>
  <si>
    <t>YTZ5101ZYSD1BEV</t>
  </si>
  <si>
    <t>0.398/0.415</t>
  </si>
  <si>
    <t>YTZ5180ZXLD0FCEV</t>
  </si>
  <si>
    <r>
      <rPr>
        <sz val="11"/>
        <color rgb="FF000000"/>
        <rFont val="楷体_GB2312"/>
        <charset val="134"/>
      </rPr>
      <t>燃料电池厢式垃圾车</t>
    </r>
  </si>
  <si>
    <r>
      <rPr>
        <sz val="11"/>
        <color rgb="FF000000"/>
        <rFont val="Arial"/>
        <charset val="134"/>
      </rPr>
      <t>500km(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)/200km(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</t>
    </r>
  </si>
  <si>
    <t>ZBH5093GQXYWFCEV</t>
  </si>
  <si>
    <r>
      <rPr>
        <sz val="11"/>
        <color rgb="FF000000"/>
        <rFont val="Arial"/>
        <charset val="134"/>
      </rPr>
      <t>106(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)/401(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</si>
  <si>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ZBH5121ZYSEQFCEV</t>
  </si>
  <si>
    <r>
      <rPr>
        <sz val="11"/>
        <color rgb="FF000000"/>
        <rFont val="Arial"/>
        <charset val="134"/>
      </rPr>
      <t>480(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</si>
  <si>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ZBH5180TXSDFFCEVXQ</t>
  </si>
  <si>
    <t>NFQ5180XYKFCEV</t>
  </si>
  <si>
    <t>EQ5042XLCTBEV</t>
  </si>
  <si>
    <t>CA7007BEVH</t>
  </si>
  <si>
    <r>
      <rPr>
        <sz val="11"/>
        <color rgb="FF000000"/>
        <rFont val="楷体_GB2312"/>
        <charset val="134"/>
      </rPr>
      <t>红旗牌</t>
    </r>
  </si>
  <si>
    <t>CA7000H0EVD</t>
  </si>
  <si>
    <t>FV6465BBABEV</t>
  </si>
  <si>
    <t>DFH4250DBEV2</t>
  </si>
  <si>
    <t>0.190/0.200</t>
  </si>
  <si>
    <t>3320/3720</t>
  </si>
  <si>
    <t>11900/12500</t>
  </si>
  <si>
    <t>DXK5030XXYFBEV8</t>
  </si>
  <si>
    <t>DFM7001G1F5BEV</t>
  </si>
  <si>
    <t>DFM7001G1F6BEV</t>
  </si>
  <si>
    <t>DFM7001G1F7BEV</t>
  </si>
  <si>
    <r>
      <rPr>
        <sz val="11"/>
        <color rgb="FF000000"/>
        <rFont val="楷体_GB2312"/>
        <charset val="134"/>
      </rPr>
      <t>别克</t>
    </r>
    <r>
      <rPr>
        <sz val="11"/>
        <color rgb="FF000000"/>
        <rFont val="Arial"/>
        <charset val="134"/>
      </rPr>
      <t>(BUICK)</t>
    </r>
    <r>
      <rPr>
        <sz val="11"/>
        <color rgb="FF000000"/>
        <rFont val="楷体_GB2312"/>
        <charset val="134"/>
      </rPr>
      <t>牌</t>
    </r>
  </si>
  <si>
    <t>SGM7008LKBEV</t>
  </si>
  <si>
    <t>4650/4673</t>
  </si>
  <si>
    <t>1620/1660</t>
  </si>
  <si>
    <t>BJ3319EVPA2</t>
  </si>
  <si>
    <t>BJ5038XXYEV1</t>
  </si>
  <si>
    <t>BJ5038XXYEV2</t>
  </si>
  <si>
    <t>BJ6123SHEVCA-9</t>
  </si>
  <si>
    <t>3200/3250/3300</t>
  </si>
  <si>
    <t>12700/13100/13600</t>
  </si>
  <si>
    <t>BJ5032XXYDMN5XBEV</t>
  </si>
  <si>
    <t>CC7000BJ01FBEV</t>
  </si>
  <si>
    <t>1455/1500</t>
  </si>
  <si>
    <t>CC7000ZM00GBEV</t>
  </si>
  <si>
    <t>CC7001ZM02ABEV</t>
  </si>
  <si>
    <t>3625/3621</t>
  </si>
  <si>
    <t>1530/1520</t>
  </si>
  <si>
    <t>JHC5033XXYBEVM1</t>
  </si>
  <si>
    <t>JHC6101BEVG10</t>
  </si>
  <si>
    <t>10600/11000</t>
  </si>
  <si>
    <t>SH1047PCEVNZ1</t>
  </si>
  <si>
    <t>SH5047XXYPCEVNZ1</t>
  </si>
  <si>
    <t>2640/2740</t>
  </si>
  <si>
    <t>SH5087XXYZFEVMZ1</t>
  </si>
  <si>
    <t>0.162/0.170</t>
  </si>
  <si>
    <t>5995/6995</t>
  </si>
  <si>
    <t>4080/4280</t>
  </si>
  <si>
    <t>SWB6108EV09G</t>
  </si>
  <si>
    <t>0.000/15.000</t>
  </si>
  <si>
    <t>141.75/142.25</t>
  </si>
  <si>
    <t>SWB6109EV10G</t>
  </si>
  <si>
    <t>SWB6109EV11G</t>
  </si>
  <si>
    <t>JS6819GHBEV2</t>
  </si>
  <si>
    <t>6950/7350</t>
  </si>
  <si>
    <t>JS6859GHBEV5</t>
  </si>
  <si>
    <t>7900/8300</t>
  </si>
  <si>
    <t>JS6859GHBEV6</t>
  </si>
  <si>
    <t>8100/8500/9000</t>
  </si>
  <si>
    <r>
      <rPr>
        <sz val="11"/>
        <color rgb="FF000000"/>
        <rFont val="楷体_GB2312"/>
        <charset val="134"/>
      </rPr>
      <t>吉利牌</t>
    </r>
  </si>
  <si>
    <t>JL6471SEV02</t>
  </si>
  <si>
    <t>MR6501DPHEV01</t>
  </si>
  <si>
    <t>HFC1040EV2</t>
  </si>
  <si>
    <t>HFC3311P1EV</t>
  </si>
  <si>
    <t>HFC5045XXYEV17</t>
  </si>
  <si>
    <t>1960/2010/2120/2170/2260/2310/2360/2410</t>
  </si>
  <si>
    <t>2840/2940/3040/3240/2795</t>
  </si>
  <si>
    <r>
      <rPr>
        <sz val="11"/>
        <color rgb="FF000000"/>
        <rFont val="楷体_GB2312"/>
        <charset val="134"/>
      </rPr>
      <t>福建牌</t>
    </r>
  </si>
  <si>
    <t>FJ5030XXYBEVA9</t>
  </si>
  <si>
    <t>ZZ5048XXYG17ZBEV0</t>
  </si>
  <si>
    <t>3120/3160/3220</t>
  </si>
  <si>
    <t>ZZ1047K3315Z145BEV</t>
  </si>
  <si>
    <t xml:space="preserve">ZZ4257Y384GZ1SBEV </t>
  </si>
  <si>
    <r>
      <rPr>
        <sz val="11"/>
        <color rgb="FF000000"/>
        <rFont val="楷体_GB2312"/>
        <charset val="134"/>
      </rPr>
      <t>电式纯电动牵引
汽车</t>
    </r>
  </si>
  <si>
    <t>3330/3635</t>
  </si>
  <si>
    <t>ZZ5047CCYK3315Z145BEV</t>
  </si>
  <si>
    <t>ZK6106CHEVNPG2</t>
  </si>
  <si>
    <r>
      <rPr>
        <sz val="11"/>
        <color rgb="FF000000"/>
        <rFont val="楷体_GB2312"/>
        <charset val="134"/>
      </rPr>
      <t>插电式混合动力低入口城市客车</t>
    </r>
  </si>
  <si>
    <t>3360/3335/3315</t>
  </si>
  <si>
    <t>11350/11850/12250/12640</t>
  </si>
  <si>
    <t>ZK6126CHEVNPG2</t>
  </si>
  <si>
    <t>11900/12400/12900/13430</t>
  </si>
  <si>
    <r>
      <rPr>
        <sz val="11"/>
        <color rgb="FF000000"/>
        <rFont val="楷体_GB2312"/>
        <charset val="134"/>
      </rPr>
      <t>郑州日产汽车有限公司</t>
    </r>
  </si>
  <si>
    <t>ZN5030XXYP5YBEV</t>
  </si>
  <si>
    <t>ZN5031XXYP5YBEV</t>
  </si>
  <si>
    <t>BYD7002BEVA13</t>
  </si>
  <si>
    <t>SYM42503S1SEV</t>
  </si>
  <si>
    <t>EQ5120TCASBEV</t>
  </si>
  <si>
    <t>3080/3120</t>
  </si>
  <si>
    <t>7595/7795</t>
  </si>
  <si>
    <t>GMC6460AEV</t>
  </si>
  <si>
    <t>GAM6460BEVC0P</t>
  </si>
  <si>
    <t>2055/2075</t>
  </si>
  <si>
    <r>
      <rPr>
        <sz val="11"/>
        <color rgb="FF000000"/>
        <rFont val="楷体_GB2312"/>
        <charset val="134"/>
      </rPr>
      <t>广汽丰田汽车有限公司</t>
    </r>
  </si>
  <si>
    <r>
      <rPr>
        <sz val="11"/>
        <color rgb="FF000000"/>
        <rFont val="楷体_GB2312"/>
        <charset val="134"/>
      </rPr>
      <t>广汽</t>
    </r>
    <r>
      <rPr>
        <sz val="11"/>
        <color rgb="FF000000"/>
        <rFont val="Arial"/>
        <charset val="134"/>
      </rPr>
      <t>(GAC)</t>
    </r>
    <r>
      <rPr>
        <sz val="11"/>
        <color rgb="FF000000"/>
        <rFont val="楷体_GB2312"/>
        <charset val="134"/>
      </rPr>
      <t>牌</t>
    </r>
  </si>
  <si>
    <t>GTM700030BEV</t>
  </si>
  <si>
    <t>GTM700033BEV</t>
  </si>
  <si>
    <t>GTM700035BEV</t>
  </si>
  <si>
    <r>
      <rPr>
        <sz val="11"/>
        <color rgb="FF000000"/>
        <rFont val="楷体_GB2312"/>
        <charset val="134"/>
      </rPr>
      <t>广州广汽比亚迪新能源客车有限公司</t>
    </r>
  </si>
  <si>
    <r>
      <rPr>
        <sz val="11"/>
        <color rgb="FF000000"/>
        <rFont val="楷体_GB2312"/>
        <charset val="134"/>
      </rPr>
      <t>广汽牌</t>
    </r>
  </si>
  <si>
    <t>GZ5080XTYEV</t>
  </si>
  <si>
    <t>LZW7002EVB1PAN</t>
  </si>
  <si>
    <t>CQ3310BEVES336H</t>
  </si>
  <si>
    <t>CQ3310BEVES486</t>
  </si>
  <si>
    <t>0.140/0.150</t>
  </si>
  <si>
    <t>11665/11710/11910/11865</t>
  </si>
  <si>
    <t>3714/3495</t>
  </si>
  <si>
    <t>19600/20400</t>
  </si>
  <si>
    <t>CQ3310BEVES486H</t>
  </si>
  <si>
    <t>0.230/0.190/0.180</t>
  </si>
  <si>
    <t>11665/11710/11865/11910</t>
  </si>
  <si>
    <t>SC5031XLCXDD65BEV</t>
  </si>
  <si>
    <t>SC6458FAEBEV</t>
  </si>
  <si>
    <t>1685/1700</t>
  </si>
  <si>
    <t>RX6490SEV01</t>
  </si>
  <si>
    <r>
      <rPr>
        <sz val="11"/>
        <color rgb="FF000000"/>
        <rFont val="楷体_GB2312"/>
        <charset val="134"/>
      </rPr>
      <t>重汽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重庆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轻型汽车有限公司</t>
    </r>
  </si>
  <si>
    <r>
      <rPr>
        <sz val="11"/>
        <color rgb="FF000000"/>
        <rFont val="楷体_GB2312"/>
        <charset val="134"/>
      </rPr>
      <t>天琴牌</t>
    </r>
  </si>
  <si>
    <t>YZ7001BEV1</t>
  </si>
  <si>
    <t>BYD7152WT6HEVB10</t>
  </si>
  <si>
    <r>
      <rPr>
        <sz val="11"/>
        <color rgb="FF000000"/>
        <rFont val="Arial"/>
        <charset val="134"/>
      </rPr>
      <t>101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WLTC</t>
    </r>
    <r>
      <rPr>
        <sz val="11"/>
        <color rgb="FF000000"/>
        <rFont val="楷体_GB2312"/>
        <charset val="134"/>
      </rPr>
      <t>）</t>
    </r>
  </si>
  <si>
    <t>BYD7152WT6HEVB11</t>
  </si>
  <si>
    <r>
      <rPr>
        <sz val="11"/>
        <color rgb="FF000000"/>
        <rFont val="Arial"/>
        <charset val="134"/>
      </rPr>
      <t>46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WLTC</t>
    </r>
    <r>
      <rPr>
        <sz val="11"/>
        <color rgb="FF000000"/>
        <rFont val="楷体_GB2312"/>
        <charset val="134"/>
      </rPr>
      <t>）</t>
    </r>
  </si>
  <si>
    <t>KLQ5040TYHAEV</t>
  </si>
  <si>
    <t>5480/5730</t>
  </si>
  <si>
    <t>KLQ6106GAHEVC6Z</t>
  </si>
  <si>
    <t>3120/3250/3320/3350/3430</t>
  </si>
  <si>
    <t>11650/11850/12200</t>
  </si>
  <si>
    <t>KLQ6111HZEV1N6</t>
  </si>
  <si>
    <t>3300/3450</t>
  </si>
  <si>
    <t>KLQ6129GAEVN3</t>
  </si>
  <si>
    <t>3335/3415/3460</t>
  </si>
  <si>
    <t>12400/12725/12920</t>
  </si>
  <si>
    <t>SQR3310BEVZ02</t>
  </si>
  <si>
    <t>0.237/0.265</t>
  </si>
  <si>
    <t>JX6480UBEV</t>
  </si>
  <si>
    <r>
      <rPr>
        <sz val="11"/>
        <color rgb="FF000000"/>
        <rFont val="Arial"/>
        <charset val="134"/>
      </rPr>
      <t>505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CLTC</t>
    </r>
    <r>
      <rPr>
        <sz val="11"/>
        <color rgb="FF000000"/>
        <rFont val="楷体_GB2312"/>
        <charset val="134"/>
      </rPr>
      <t>工况，缩短法）</t>
    </r>
  </si>
  <si>
    <r>
      <rPr>
        <sz val="11"/>
        <color rgb="FF000000"/>
        <rFont val="楷体_GB2312"/>
        <charset val="134"/>
      </rPr>
      <t>科莱威牌</t>
    </r>
  </si>
  <si>
    <t>CSA7001KBEV6</t>
  </si>
  <si>
    <t>1521/1531/1527/1539</t>
  </si>
  <si>
    <t>1183/1286</t>
  </si>
  <si>
    <t>XMQ5090ZYSBEVLD</t>
  </si>
  <si>
    <t>0.286/0.266</t>
  </si>
  <si>
    <t>6895/6700</t>
  </si>
  <si>
    <t>6250/6450</t>
  </si>
  <si>
    <t>XML5030XXYEVF0</t>
  </si>
  <si>
    <t>2175/2485</t>
  </si>
  <si>
    <t>1475/1500</t>
  </si>
  <si>
    <t>XML6112JEVJ0C3</t>
  </si>
  <si>
    <t>11050/11550/12050</t>
  </si>
  <si>
    <t>LCK6125EV1A1</t>
  </si>
  <si>
    <t>3650/3520</t>
  </si>
  <si>
    <t>12000/12450</t>
  </si>
  <si>
    <t>LCK6827EVGA5</t>
  </si>
  <si>
    <t>8400/7950/7500/7350</t>
  </si>
  <si>
    <t>LCK6827EVGM1</t>
  </si>
  <si>
    <t>7900/7500/7100/6900</t>
  </si>
  <si>
    <t>LCK6856EVGM1</t>
  </si>
  <si>
    <t>9200/8700/8250</t>
  </si>
  <si>
    <r>
      <rPr>
        <sz val="11"/>
        <color rgb="FF000000"/>
        <rFont val="楷体_GB2312"/>
        <charset val="134"/>
      </rPr>
      <t>重庆恒通客车有限公司</t>
    </r>
  </si>
  <si>
    <r>
      <rPr>
        <sz val="11"/>
        <color rgb="FF000000"/>
        <rFont val="楷体_GB2312"/>
        <charset val="134"/>
      </rPr>
      <t>恒通客车牌</t>
    </r>
  </si>
  <si>
    <t>CKZ6803BEV01</t>
  </si>
  <si>
    <t>2400/2450/2500</t>
  </si>
  <si>
    <t>3050/3150/3200</t>
  </si>
  <si>
    <t>7400/7100/6800</t>
  </si>
  <si>
    <t>CKZ6853BEV01</t>
  </si>
  <si>
    <t>8400/8800/9200/9400</t>
  </si>
  <si>
    <t>SLK5025XXYCBEV1</t>
  </si>
  <si>
    <t>NHQ7000BEVDC</t>
  </si>
  <si>
    <t>NHQ7000BEVDF</t>
  </si>
  <si>
    <t>NHQ7000BEVDK</t>
  </si>
  <si>
    <t>NHQ7000BEVDL</t>
  </si>
  <si>
    <t>NHQ7000BEVEG</t>
  </si>
  <si>
    <t>1925/1950</t>
  </si>
  <si>
    <t>NJL3250ZEKBEV</t>
  </si>
  <si>
    <t>NJL4250ZEKBEV4</t>
  </si>
  <si>
    <t>NJL5040XXYEV3</t>
  </si>
  <si>
    <t>2650/2360</t>
  </si>
  <si>
    <t>NJL5043XXYBEVA2</t>
  </si>
  <si>
    <t>2100/2160/2190/2270</t>
  </si>
  <si>
    <t>2800/2980/3100</t>
  </si>
  <si>
    <t>JKC5035XXYA0L0BEV</t>
  </si>
  <si>
    <t>JKC6450A0L0BEV</t>
  </si>
  <si>
    <t>JKC1031D0X0BEV</t>
  </si>
  <si>
    <t>JKC5031XXYD0X0BEV</t>
  </si>
  <si>
    <t>TEG5100ZYSAZCBEV1</t>
  </si>
  <si>
    <t>7120/6920/6870/6720</t>
  </si>
  <si>
    <t>7050/7650</t>
  </si>
  <si>
    <t>TEG6601BEV02</t>
  </si>
  <si>
    <t>2600/2680/2735/2885/2855</t>
  </si>
  <si>
    <t>3500/3700/3950/4050</t>
  </si>
  <si>
    <t>TEG6853EHEVN01</t>
  </si>
  <si>
    <t>3000/3150/3200</t>
  </si>
  <si>
    <t>8300/8600/8900/9200</t>
  </si>
  <si>
    <t>CDK6810CBEV2</t>
  </si>
  <si>
    <t>8100/8200</t>
  </si>
  <si>
    <t>7000/7250/7550</t>
  </si>
  <si>
    <t>CDK6810CBEV3</t>
  </si>
  <si>
    <t>ZKH4250P4BEV3</t>
  </si>
  <si>
    <t>THZ6450BEVS30D</t>
  </si>
  <si>
    <t>THZ6450BEVS30E</t>
  </si>
  <si>
    <t>THZ6450SEVS302</t>
  </si>
  <si>
    <t>THZ6452BEVS307</t>
  </si>
  <si>
    <t>THZ7000BEVS11B</t>
  </si>
  <si>
    <t>NEQ6460BEVS61F</t>
  </si>
  <si>
    <t>CAT6126CRBEV1</t>
  </si>
  <si>
    <t>0.152/0.164</t>
  </si>
  <si>
    <t>KMT5080TCABEV</t>
  </si>
  <si>
    <t>HQK6105UBEVS1</t>
  </si>
  <si>
    <t>10800/11400</t>
  </si>
  <si>
    <t>WD6700BEVWG01</t>
  </si>
  <si>
    <t>3010/3160</t>
  </si>
  <si>
    <t>CRC1030DC10-BEV</t>
  </si>
  <si>
    <t>CRC1030DC11-BEV</t>
  </si>
  <si>
    <t>CRC1030DC12-BEV</t>
  </si>
  <si>
    <r>
      <rPr>
        <sz val="11"/>
        <color rgb="FF000000"/>
        <rFont val="楷体_GB2312"/>
        <charset val="134"/>
      </rPr>
      <t>三元电池</t>
    </r>
  </si>
  <si>
    <t>CRC5020XXYDK1-BEV</t>
  </si>
  <si>
    <t>CRC5030XXYDC11-BEV</t>
  </si>
  <si>
    <t>CRC5030XXYDC12-BEV</t>
  </si>
  <si>
    <t>CRC5030XXYDC13-BEV</t>
  </si>
  <si>
    <t>CRC5030XXYFC15-BEV</t>
  </si>
  <si>
    <t>1415/1445</t>
  </si>
  <si>
    <t>CRC5030XXYFC16-BEV</t>
  </si>
  <si>
    <t>1435/1470</t>
  </si>
  <si>
    <t>CRC5030XXYFC17-BEV</t>
  </si>
  <si>
    <t xml:space="preserve">CRC5030XXYFC18-BEV </t>
  </si>
  <si>
    <r>
      <rPr>
        <sz val="11"/>
        <color rgb="FF000000"/>
        <rFont val="楷体_GB2312"/>
        <charset val="134"/>
      </rPr>
      <t>电式纯电动厢式运输
车</t>
    </r>
  </si>
  <si>
    <t>1460/1490</t>
  </si>
  <si>
    <r>
      <rPr>
        <sz val="11"/>
        <color rgb="FF000000"/>
        <rFont val="楷体_GB2312"/>
        <charset val="134"/>
      </rPr>
      <t>延边国泰新能源汽车有限公司</t>
    </r>
  </si>
  <si>
    <r>
      <rPr>
        <sz val="11"/>
        <color rgb="FF000000"/>
        <rFont val="楷体_GB2312"/>
        <charset val="134"/>
      </rPr>
      <t>长白山牌</t>
    </r>
  </si>
  <si>
    <t>JYB6111BEV</t>
  </si>
  <si>
    <t>YCE5040ZXXBEV</t>
  </si>
  <si>
    <t>1670/1750</t>
  </si>
  <si>
    <t>YCE5100XLHBEV</t>
  </si>
  <si>
    <r>
      <rPr>
        <sz val="11"/>
        <color rgb="FF000000"/>
        <rFont val="楷体_GB2312"/>
        <charset val="134"/>
      </rPr>
      <t>纯电动牵引教练车</t>
    </r>
  </si>
  <si>
    <t>DZE5310ZLJBEV</t>
  </si>
  <si>
    <t>JGL1039BEVM1</t>
  </si>
  <si>
    <t>JGL5039XXYBEVM1</t>
  </si>
  <si>
    <t>JGL5047XXYBEVM1</t>
  </si>
  <si>
    <t>JGL5047XXYBEVM2</t>
  </si>
  <si>
    <t>JGL5049XXYBEVM1</t>
  </si>
  <si>
    <t>2950/2995/3050/3095/3145</t>
  </si>
  <si>
    <t>JGL5049XXYBEVM2</t>
  </si>
  <si>
    <t>HLT5100ZYSSHEV</t>
  </si>
  <si>
    <t>6420/6820/6720</t>
  </si>
  <si>
    <t>6515/6755/6715</t>
  </si>
  <si>
    <t>HLT5321ZXXEV</t>
  </si>
  <si>
    <r>
      <rPr>
        <sz val="11"/>
        <color rgb="FF000000"/>
        <rFont val="楷体_GB2312"/>
        <charset val="134"/>
      </rPr>
      <t>北京天路通科技有限责任公司</t>
    </r>
  </si>
  <si>
    <r>
      <rPr>
        <sz val="11"/>
        <color rgb="FF000000"/>
        <rFont val="楷体_GB2312"/>
        <charset val="134"/>
      </rPr>
      <t>天路牌</t>
    </r>
  </si>
  <si>
    <t>BTL5040TCASEV</t>
  </si>
  <si>
    <t>BTL5040TYHBYEV</t>
  </si>
  <si>
    <t>BTL5083TCAJLEV</t>
  </si>
  <si>
    <t>BTL5310ZLJBYEV</t>
  </si>
  <si>
    <t>0.195/0.205/0.220/0.225</t>
  </si>
  <si>
    <t>3320/3520</t>
  </si>
  <si>
    <t>17050/17550/18450/18750</t>
  </si>
  <si>
    <t>BTL5311ZLJNJEV</t>
  </si>
  <si>
    <t>3200/3500</t>
  </si>
  <si>
    <t xml:space="preserve">BTL5312ZLJCQEVH </t>
  </si>
  <si>
    <r>
      <rPr>
        <sz val="11"/>
        <color rgb="FF000000"/>
        <rFont val="楷体_GB2312"/>
        <charset val="134"/>
      </rPr>
      <t>电式纯电动自卸式垃圾
车</t>
    </r>
  </si>
  <si>
    <t>0.130/0.140</t>
  </si>
  <si>
    <t>10510/10610/10910</t>
  </si>
  <si>
    <t>18800/19600</t>
  </si>
  <si>
    <t>TJK5181TXSBEV</t>
  </si>
  <si>
    <r>
      <rPr>
        <sz val="11"/>
        <color rgb="FF000000"/>
        <rFont val="楷体_GB2312"/>
        <charset val="134"/>
      </rPr>
      <t>扫地王（天津）专用车辆装备有限公司</t>
    </r>
  </si>
  <si>
    <r>
      <rPr>
        <sz val="11"/>
        <color rgb="FF000000"/>
        <rFont val="楷体_GB2312"/>
        <charset val="134"/>
      </rPr>
      <t>华环牌</t>
    </r>
  </si>
  <si>
    <t>TSW5120TXSEQBEV</t>
  </si>
  <si>
    <r>
      <rPr>
        <sz val="11"/>
        <color rgb="FF000000"/>
        <rFont val="楷体_GB2312"/>
        <charset val="134"/>
      </rPr>
      <t>唐山上汽客车有限公司</t>
    </r>
  </si>
  <si>
    <r>
      <rPr>
        <sz val="11"/>
        <color rgb="FF000000"/>
        <rFont val="楷体_GB2312"/>
        <charset val="134"/>
      </rPr>
      <t>德纳迪牌</t>
    </r>
  </si>
  <si>
    <t>SK6820BEV1</t>
  </si>
  <si>
    <t>3142/2807</t>
  </si>
  <si>
    <t>7150/7600</t>
  </si>
  <si>
    <r>
      <rPr>
        <sz val="11"/>
        <color rgb="FF000000"/>
        <rFont val="楷体_GB2312"/>
        <charset val="134"/>
      </rPr>
      <t>河北雷萨重型工程机械有限责任公司</t>
    </r>
  </si>
  <si>
    <t xml:space="preserve">BJ5319GJBEV1A </t>
  </si>
  <si>
    <r>
      <rPr>
        <sz val="11"/>
        <color rgb="FF000000"/>
        <rFont val="楷体_GB2312"/>
        <charset val="134"/>
      </rPr>
      <t>电式纯电动混凝土
搅拌运输车</t>
    </r>
  </si>
  <si>
    <r>
      <rPr>
        <sz val="11"/>
        <color rgb="FF000000"/>
        <rFont val="楷体_GB2312"/>
        <charset val="134"/>
      </rPr>
      <t>保定长安客车制造有限公司</t>
    </r>
  </si>
  <si>
    <t>SC5031XXYAALBEV</t>
  </si>
  <si>
    <r>
      <rPr>
        <sz val="11"/>
        <color rgb="FF000000"/>
        <rFont val="楷体_GB2312"/>
        <charset val="134"/>
      </rPr>
      <t>通辽氢驰新能源汽车有限公司</t>
    </r>
  </si>
  <si>
    <r>
      <rPr>
        <sz val="11"/>
        <color rgb="FF000000"/>
        <rFont val="楷体_GB2312"/>
        <charset val="134"/>
      </rPr>
      <t>氢路騵牌</t>
    </r>
  </si>
  <si>
    <t>TLQ5030ZXXBEV</t>
  </si>
  <si>
    <t>4510/4425</t>
  </si>
  <si>
    <t>1935/1945</t>
  </si>
  <si>
    <t>CGJ5188TDYEQBEV</t>
  </si>
  <si>
    <t>3600/3750</t>
  </si>
  <si>
    <t>10800/11500</t>
  </si>
  <si>
    <t>YD5030XXYBEV</t>
  </si>
  <si>
    <t>FLM5040TXSNJBEVL</t>
  </si>
  <si>
    <t>5640/5960</t>
  </si>
  <si>
    <r>
      <rPr>
        <sz val="11"/>
        <color rgb="FF000000"/>
        <rFont val="楷体_GB2312"/>
        <charset val="134"/>
      </rPr>
      <t>环创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龙岩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特种车制造有限公司</t>
    </r>
  </si>
  <si>
    <r>
      <rPr>
        <sz val="11"/>
        <color rgb="FF000000"/>
        <rFont val="楷体_GB2312"/>
        <charset val="134"/>
      </rPr>
      <t>环创牌</t>
    </r>
  </si>
  <si>
    <t>HCF5180TXSEQBEV</t>
  </si>
  <si>
    <t>ZTQ5180ZXLE2J53BEV</t>
  </si>
  <si>
    <t xml:space="preserve">ZTQ5310GJBXGN29BEV </t>
  </si>
  <si>
    <r>
      <rPr>
        <sz val="11"/>
        <color rgb="FF000000"/>
        <rFont val="楷体_GB2312"/>
        <charset val="134"/>
      </rPr>
      <t>电式纯电动混凝土搅拌
运输车</t>
    </r>
  </si>
  <si>
    <t>YTZ5180TCAD0BEV</t>
  </si>
  <si>
    <t>3160/3060</t>
  </si>
  <si>
    <t>10250/10460</t>
  </si>
  <si>
    <t>YTZ5182TXSD1BEV</t>
  </si>
  <si>
    <t>12500/12900/13200/13600</t>
  </si>
  <si>
    <t>YTZ5182TXSD2BEV</t>
  </si>
  <si>
    <t>YTZ5184TXSD1BEV</t>
  </si>
  <si>
    <t>YTZ5186TXSD0BEV</t>
  </si>
  <si>
    <t>11800/12000</t>
  </si>
  <si>
    <t>WH6821GBEV</t>
  </si>
  <si>
    <t>3290/3440/3490</t>
  </si>
  <si>
    <t>8700/9200</t>
  </si>
  <si>
    <t>ZBH5030CTYSCBEV</t>
  </si>
  <si>
    <r>
      <rPr>
        <sz val="11"/>
        <color rgb="FF000000"/>
        <rFont val="楷体_GB2312"/>
        <charset val="134"/>
      </rPr>
      <t>纯电动桶装垃圾运输车</t>
    </r>
  </si>
  <si>
    <t>ZBH5040ZXXDNBEV</t>
  </si>
  <si>
    <t>ZBH5080TCABYBEV</t>
  </si>
  <si>
    <t>2750/2780</t>
  </si>
  <si>
    <t>6180/5880</t>
  </si>
  <si>
    <t>ZBH5080ZZZETBEV</t>
  </si>
  <si>
    <t>ZBH5081ZYSBYBEV</t>
  </si>
  <si>
    <t>0.251/0.271/0.279</t>
  </si>
  <si>
    <t>6670/7070/6790</t>
  </si>
  <si>
    <t>5865/6060/6130</t>
  </si>
  <si>
    <t>ZBH5101ZYSBYBEV</t>
  </si>
  <si>
    <t>0.236/0.250/0.255</t>
  </si>
  <si>
    <t>6745/7140/6865</t>
  </si>
  <si>
    <t>6905/7100/7170</t>
  </si>
  <si>
    <t>ZBH5103TSLSHABEV</t>
  </si>
  <si>
    <t>ZBH5124TXCSHBEV</t>
  </si>
  <si>
    <t>ZBH5181ZYSDNBEV</t>
  </si>
  <si>
    <t>ZBH5321ZXXETBEV</t>
  </si>
  <si>
    <r>
      <rPr>
        <sz val="11"/>
        <color rgb="FF000000"/>
        <rFont val="楷体_GB2312"/>
        <charset val="134"/>
      </rPr>
      <t>长沙普罗科环境装备有限责任公司</t>
    </r>
  </si>
  <si>
    <t>BJ5182ZYSEV-P1</t>
  </si>
  <si>
    <t>0.240/0.220</t>
  </si>
  <si>
    <t>BJ5183TDYEV-P1</t>
  </si>
  <si>
    <t>3785/3850</t>
  </si>
  <si>
    <t>BJ5184GQXEV-P2</t>
  </si>
  <si>
    <t>LQG5032XTYEV</t>
  </si>
  <si>
    <t>SCZ5120TXSBEV</t>
  </si>
  <si>
    <t>SCZ5180TXSBEV</t>
  </si>
  <si>
    <t>SCZ5181TDYBEV</t>
  </si>
  <si>
    <t>9920/9580</t>
  </si>
  <si>
    <t>3470/3540/3620</t>
  </si>
  <si>
    <t>10260/10820</t>
  </si>
  <si>
    <t>SCZ5181ZYSBEV</t>
  </si>
  <si>
    <t>0.210/0.200/0.190</t>
  </si>
  <si>
    <t>8250/8370/8640</t>
  </si>
  <si>
    <t>11260/10820/10450</t>
  </si>
  <si>
    <t>SCZ5310ZLJBEV</t>
  </si>
  <si>
    <t>0.200/0.200/0.220/0.220</t>
  </si>
  <si>
    <t>17150/17550/18350/18850</t>
  </si>
  <si>
    <t>TG6106GBEV3</t>
  </si>
  <si>
    <t>10700/11000</t>
  </si>
  <si>
    <t>EM6100BEVG-3</t>
  </si>
  <si>
    <t>10740/11020</t>
  </si>
  <si>
    <t>EM6820BEVG-3</t>
  </si>
  <si>
    <t>141.25/140.20</t>
  </si>
  <si>
    <t>3050/3200/3300</t>
  </si>
  <si>
    <t>7510/7790</t>
  </si>
  <si>
    <t xml:space="preserve">CTT5310ZLJGH1BEV </t>
  </si>
  <si>
    <t>KTE5100TSLDEV</t>
  </si>
  <si>
    <t>2900/2750</t>
  </si>
  <si>
    <t>LZG6119BEVG1</t>
  </si>
  <si>
    <t>3460/3335</t>
  </si>
  <si>
    <t>LZG6119BEVH2</t>
  </si>
  <si>
    <t>DFL7001NNY1BEV</t>
  </si>
  <si>
    <t>DFL7001NNY2BEV</t>
  </si>
  <si>
    <t>DFL7001NNY3BEV</t>
  </si>
  <si>
    <t>DFL7001NNY4BEV</t>
  </si>
  <si>
    <t>DFM7000G1A2BEV</t>
  </si>
  <si>
    <t>DFM7002G1F1BEV</t>
  </si>
  <si>
    <r>
      <rPr>
        <sz val="11"/>
        <color rgb="FF000000"/>
        <rFont val="楷体_GB2312"/>
        <charset val="134"/>
      </rPr>
      <t>上汽大众汽车有限公司</t>
    </r>
  </si>
  <si>
    <t>SVW6493AEV</t>
  </si>
  <si>
    <t>SVW6493BEV</t>
  </si>
  <si>
    <t>SVW6493CEV</t>
  </si>
  <si>
    <t>SVW6493DEV</t>
  </si>
  <si>
    <t>SVW6493EEV</t>
  </si>
  <si>
    <t>BJ5045XLCFCEV2</t>
  </si>
  <si>
    <r>
      <rPr>
        <sz val="11"/>
        <color rgb="FF000000"/>
        <rFont val="Arial"/>
        <charset val="134"/>
      </rPr>
      <t>560(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50km)</t>
    </r>
  </si>
  <si>
    <t>SH6591J2BEV-3</t>
  </si>
  <si>
    <t>XGA5310ZLJFCEVW</t>
  </si>
  <si>
    <r>
      <rPr>
        <sz val="11"/>
        <color rgb="FF000000"/>
        <rFont val="Arial"/>
        <charset val="134"/>
      </rPr>
      <t>88(</t>
    </r>
    <r>
      <rPr>
        <sz val="11"/>
        <color rgb="FF000000"/>
        <rFont val="楷体_GB2312"/>
        <charset val="134"/>
      </rPr>
      <t>氢系统不工作时</t>
    </r>
    <r>
      <rPr>
        <sz val="11"/>
        <color rgb="FF000000"/>
        <rFont val="Arial"/>
        <charset val="134"/>
      </rPr>
      <t>)/300(</t>
    </r>
    <r>
      <rPr>
        <sz val="11"/>
        <color rgb="FF000000"/>
        <rFont val="楷体_GB2312"/>
        <charset val="134"/>
      </rPr>
      <t>氢系统工作时</t>
    </r>
    <r>
      <rPr>
        <sz val="11"/>
        <color rgb="FF000000"/>
        <rFont val="Arial"/>
        <charset val="134"/>
      </rPr>
      <t>)</t>
    </r>
  </si>
  <si>
    <t>18000/19000</t>
  </si>
  <si>
    <t>ZZ3316V486HZ1FCEVH</t>
  </si>
  <si>
    <t>ZZ3257V384GF1PHEV</t>
  </si>
  <si>
    <t>SYM42503S1FCEV</t>
  </si>
  <si>
    <r>
      <rPr>
        <sz val="11"/>
        <color rgb="FF000000"/>
        <rFont val="Arial"/>
        <charset val="134"/>
      </rPr>
      <t>70(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)+450(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</si>
  <si>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SYM5312GJB1FCEV</t>
  </si>
  <si>
    <r>
      <rPr>
        <sz val="11"/>
        <color rgb="FF000000"/>
        <rFont val="楷体_GB2312"/>
        <charset val="134"/>
      </rPr>
      <t>燃料电池混凝土搅拌运输车</t>
    </r>
  </si>
  <si>
    <r>
      <rPr>
        <sz val="11"/>
        <color rgb="FF000000"/>
        <rFont val="Arial"/>
        <charset val="134"/>
      </rPr>
      <t>110</t>
    </r>
    <r>
      <rPr>
        <sz val="11"/>
        <color rgb="FF000000"/>
        <rFont val="楷体_GB2312"/>
        <charset val="134"/>
      </rPr>
      <t>（氢系统不工作）</t>
    </r>
    <r>
      <rPr>
        <sz val="11"/>
        <color rgb="FF000000"/>
        <rFont val="Arial"/>
        <charset val="134"/>
      </rPr>
      <t>+600</t>
    </r>
    <r>
      <rPr>
        <sz val="11"/>
        <color rgb="FF000000"/>
        <rFont val="楷体_GB2312"/>
        <charset val="134"/>
      </rPr>
      <t>（氢系统工作）</t>
    </r>
  </si>
  <si>
    <t>HN4250H36C8FCEV</t>
  </si>
  <si>
    <r>
      <rPr>
        <sz val="11"/>
        <color rgb="FF000000"/>
        <rFont val="Arial"/>
        <charset val="134"/>
      </rPr>
      <t>100(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)/505(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</si>
  <si>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3900/3835/3800</t>
  </si>
  <si>
    <t>HN4250H36C9FCEV</t>
  </si>
  <si>
    <r>
      <rPr>
        <sz val="11"/>
        <color rgb="FF000000"/>
        <rFont val="Arial"/>
        <charset val="134"/>
      </rPr>
      <t>76(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)/630(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</si>
  <si>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LZW7004EVJDBD</t>
  </si>
  <si>
    <t>CQ4250FCEVSS404A</t>
  </si>
  <si>
    <r>
      <rPr>
        <sz val="11"/>
        <color rgb="FF000000"/>
        <rFont val="Arial"/>
        <charset val="134"/>
      </rPr>
      <t>355</t>
    </r>
    <r>
      <rPr>
        <sz val="11"/>
        <color rgb="FF000000"/>
        <rFont val="楷体_GB2312"/>
        <charset val="134"/>
      </rPr>
      <t>（氢系统工作）</t>
    </r>
    <r>
      <rPr>
        <sz val="11"/>
        <color rgb="FF000000"/>
        <rFont val="Arial"/>
        <charset val="134"/>
      </rPr>
      <t xml:space="preserve">/ 70 </t>
    </r>
    <r>
      <rPr>
        <sz val="11"/>
        <color rgb="FF000000"/>
        <rFont val="楷体_GB2312"/>
        <charset val="134"/>
      </rPr>
      <t>（氢系统不工作）</t>
    </r>
  </si>
  <si>
    <t>7660/7820</t>
  </si>
  <si>
    <t>3300/3400/3785/3885</t>
  </si>
  <si>
    <t>10600/11600</t>
  </si>
  <si>
    <t>KLQ6121HYFCEV1N</t>
  </si>
  <si>
    <r>
      <rPr>
        <sz val="11"/>
        <color rgb="FF000000"/>
        <rFont val="楷体_GB2312"/>
        <charset val="134"/>
      </rPr>
      <t>纯电动续驶里程</t>
    </r>
    <r>
      <rPr>
        <sz val="11"/>
        <color rgb="FF000000"/>
        <rFont val="Arial"/>
        <charset val="134"/>
      </rPr>
      <t>210</t>
    </r>
    <r>
      <rPr>
        <sz val="11"/>
        <color rgb="FF000000"/>
        <rFont val="楷体_GB2312"/>
        <charset val="134"/>
      </rPr>
      <t>公里</t>
    </r>
    <r>
      <rPr>
        <sz val="11"/>
        <color rgb="FF000000"/>
        <rFont val="Arial"/>
        <charset val="134"/>
      </rPr>
      <t>/</t>
    </r>
    <r>
      <rPr>
        <sz val="11"/>
        <color rgb="FF000000"/>
        <rFont val="楷体_GB2312"/>
        <charset val="134"/>
      </rPr>
      <t>氢系统工作时（不包括纯电状态）的续驶里程</t>
    </r>
    <r>
      <rPr>
        <sz val="11"/>
        <color rgb="FF000000"/>
        <rFont val="Arial"/>
        <charset val="134"/>
      </rPr>
      <t>355</t>
    </r>
    <r>
      <rPr>
        <sz val="11"/>
        <color rgb="FF000000"/>
        <rFont val="楷体_GB2312"/>
        <charset val="134"/>
      </rPr>
      <t>公里</t>
    </r>
  </si>
  <si>
    <t>12000/12780</t>
  </si>
  <si>
    <t>KLQ6602EV0N1A</t>
  </si>
  <si>
    <t>XMQ4250FCEV2</t>
  </si>
  <si>
    <t>CKZ6605BEV01</t>
  </si>
  <si>
    <t>2830/2980</t>
  </si>
  <si>
    <t>5300/5000/4750</t>
  </si>
  <si>
    <t>YGM7007BEVA3</t>
  </si>
  <si>
    <t>YGM7002BEVB</t>
  </si>
  <si>
    <t>YGM7002BEVB1</t>
  </si>
  <si>
    <t>DNC6101FCEVG32</t>
  </si>
  <si>
    <t>11000/11400</t>
  </si>
  <si>
    <t>NJL4250ZEKFCEV4</t>
  </si>
  <si>
    <t>NJL4250ZEKFCEV5</t>
  </si>
  <si>
    <t>NJL6106HEVD</t>
  </si>
  <si>
    <r>
      <rPr>
        <sz val="11"/>
        <color rgb="FF000000"/>
        <rFont val="楷体_GB2312"/>
        <charset val="134"/>
      </rPr>
      <t>锰酸锂</t>
    </r>
  </si>
  <si>
    <t>NJL6113FCEVD</t>
  </si>
  <si>
    <r>
      <rPr>
        <sz val="11"/>
        <color rgb="FF000000"/>
        <rFont val="Arial"/>
        <charset val="134"/>
      </rPr>
      <t>168(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)/500(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</si>
  <si>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TEG5180GQXADFFCEV1</t>
  </si>
  <si>
    <r>
      <rPr>
        <sz val="11"/>
        <color rgb="FF000000"/>
        <rFont val="楷体_GB2312"/>
        <charset val="134"/>
      </rPr>
      <t>燃料电池清洗</t>
    </r>
  </si>
  <si>
    <r>
      <rPr>
        <sz val="11"/>
        <color rgb="FF000000"/>
        <rFont val="楷体_GB2312"/>
        <charset val="134"/>
      </rPr>
      <t>兰州知豆电动汽车有限公司</t>
    </r>
  </si>
  <si>
    <r>
      <rPr>
        <sz val="11"/>
        <color rgb="FF000000"/>
        <rFont val="楷体_GB2312"/>
        <charset val="134"/>
      </rPr>
      <t>知豆牌</t>
    </r>
  </si>
  <si>
    <t>LZD7001BEV19</t>
  </si>
  <si>
    <t>NEQ7000BEVJH11A</t>
  </si>
  <si>
    <t>NEQ7000BEVJH11B</t>
  </si>
  <si>
    <t>NEQ7000BEVJH11C</t>
  </si>
  <si>
    <t>NEQ7000BEVJH11D</t>
  </si>
  <si>
    <t>DLP5040XXYFCEVT20H</t>
  </si>
  <si>
    <r>
      <rPr>
        <sz val="11"/>
        <color rgb="FF000000"/>
        <rFont val="Arial"/>
        <charset val="134"/>
      </rPr>
      <t>60</t>
    </r>
    <r>
      <rPr>
        <sz val="11"/>
        <color rgb="FF000000"/>
        <rFont val="楷体_GB2312"/>
        <charset val="134"/>
      </rPr>
      <t>（纯电）</t>
    </r>
    <r>
      <rPr>
        <sz val="11"/>
        <color rgb="FF000000"/>
        <rFont val="Arial"/>
        <charset val="134"/>
      </rPr>
      <t>/560</t>
    </r>
    <r>
      <rPr>
        <sz val="11"/>
        <color rgb="FF000000"/>
        <rFont val="楷体_GB2312"/>
        <charset val="134"/>
      </rPr>
      <t>（氢系统工作）</t>
    </r>
  </si>
  <si>
    <t>YCE5040ZZZBEV</t>
  </si>
  <si>
    <t>JGL5039XCCBEVM1</t>
  </si>
  <si>
    <t>2790/3040</t>
  </si>
  <si>
    <t>HPH5090GSSFCEV</t>
  </si>
  <si>
    <t>BQJ5120TCAEQFCEV</t>
  </si>
  <si>
    <t>HLT5042ZZZEV</t>
  </si>
  <si>
    <t>HLT5180ZYSBYEV</t>
  </si>
  <si>
    <t>8730/9230/9180/9020</t>
  </si>
  <si>
    <t>12300/12750/13090/12710</t>
  </si>
  <si>
    <r>
      <rPr>
        <sz val="11"/>
        <color rgb="FF000000"/>
        <rFont val="楷体_GB2312"/>
        <charset val="134"/>
      </rPr>
      <t>远大汽车制造有限公司</t>
    </r>
  </si>
  <si>
    <r>
      <rPr>
        <sz val="11"/>
        <color rgb="FF000000"/>
        <rFont val="楷体_GB2312"/>
        <charset val="134"/>
      </rPr>
      <t>衡霸牌</t>
    </r>
  </si>
  <si>
    <t>YYD5120ZYSCBEV</t>
  </si>
  <si>
    <t>8540/8240</t>
  </si>
  <si>
    <t>CSR6110KFCEV2</t>
  </si>
  <si>
    <r>
      <rPr>
        <sz val="11"/>
        <color rgb="FF000000"/>
        <rFont val="Arial"/>
        <charset val="134"/>
      </rPr>
      <t>200(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)/650(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</si>
  <si>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13540/14200</t>
  </si>
  <si>
    <t>DZA5091GQXFCEV</t>
  </si>
  <si>
    <r>
      <rPr>
        <sz val="11"/>
        <color rgb="FF000000"/>
        <rFont val="楷体_GB2312"/>
        <charset val="134"/>
      </rPr>
      <t>燃料电池护栏清洗车</t>
    </r>
  </si>
  <si>
    <t>7085/7250</t>
  </si>
  <si>
    <t>DZA5091TDYFCEV</t>
  </si>
  <si>
    <r>
      <rPr>
        <sz val="11"/>
        <color rgb="FF000000"/>
        <rFont val="楷体_GB2312"/>
        <charset val="134"/>
      </rPr>
      <t>燃料电池多功能抑尘车</t>
    </r>
  </si>
  <si>
    <t>DZA5091TXSFCEV</t>
  </si>
  <si>
    <t>DZA5091XYZFCEV</t>
  </si>
  <si>
    <r>
      <rPr>
        <sz val="11"/>
        <color rgb="FF000000"/>
        <rFont val="楷体_GB2312"/>
        <charset val="134"/>
      </rPr>
      <t>燃料电池邮政车</t>
    </r>
  </si>
  <si>
    <t>DZA5181GSSFCEV</t>
  </si>
  <si>
    <r>
      <rPr>
        <sz val="11"/>
        <color rgb="FF000000"/>
        <rFont val="Arial"/>
        <charset val="134"/>
      </rPr>
      <t>130(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)/500(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</si>
  <si>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DZA5181TDYFCEV</t>
  </si>
  <si>
    <t>DZA5181TXSFCEV</t>
  </si>
  <si>
    <t>DZA5181XBWFCEV</t>
  </si>
  <si>
    <t>DZA5181ZYSFCEV</t>
  </si>
  <si>
    <t>DZA5311ZLJFCEV</t>
  </si>
  <si>
    <t>YTZ5045ZZZD0BEV</t>
  </si>
  <si>
    <t>0.400/0.445</t>
  </si>
  <si>
    <t>2480/2280</t>
  </si>
  <si>
    <t>SCL5130XLCFCEV</t>
  </si>
  <si>
    <r>
      <rPr>
        <sz val="11"/>
        <color rgb="FF000000"/>
        <rFont val="Arial"/>
        <charset val="134"/>
      </rPr>
      <t>101</t>
    </r>
    <r>
      <rPr>
        <sz val="11"/>
        <color rgb="FF000000"/>
        <rFont val="楷体_GB2312"/>
        <charset val="134"/>
      </rPr>
      <t>（氢系统不工作）</t>
    </r>
    <r>
      <rPr>
        <sz val="11"/>
        <color rgb="FF000000"/>
        <rFont val="Arial"/>
        <charset val="134"/>
      </rPr>
      <t>/440</t>
    </r>
    <r>
      <rPr>
        <sz val="11"/>
        <color rgb="FF000000"/>
        <rFont val="楷体_GB2312"/>
        <charset val="134"/>
      </rPr>
      <t>（氢系统工作）</t>
    </r>
  </si>
  <si>
    <r>
      <rPr>
        <sz val="11"/>
        <color rgb="FF000000"/>
        <rFont val="楷体_GB2312"/>
        <charset val="134"/>
      </rPr>
      <t>华中牌</t>
    </r>
  </si>
  <si>
    <t>WH6102GFCEV</t>
  </si>
  <si>
    <t>WH6110FCEV</t>
  </si>
  <si>
    <r>
      <rPr>
        <sz val="11"/>
        <color rgb="FF000000"/>
        <rFont val="Arial"/>
        <charset val="134"/>
      </rPr>
      <t>190(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)/800(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</si>
  <si>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3640/3470</t>
  </si>
  <si>
    <t>12200/11500</t>
  </si>
  <si>
    <t>ZBH5183GQXDFFCEVXQ</t>
  </si>
  <si>
    <r>
      <rPr>
        <sz val="7"/>
        <rFont val="Arial"/>
        <charset val="134"/>
      </rPr>
      <t>8630/9380</t>
    </r>
  </si>
  <si>
    <t>SYM42503Q1BEV1</t>
  </si>
  <si>
    <t>SYM42503Q1BEV2</t>
  </si>
  <si>
    <t>SYM5310GJB5BEV</t>
  </si>
  <si>
    <t>BSR6607BEVGS</t>
  </si>
  <si>
    <t>2680/2830/2950/2980</t>
  </si>
  <si>
    <t>4940/5090/5240</t>
  </si>
  <si>
    <t>EQ4250GLBEV</t>
  </si>
  <si>
    <t>0.12;0.12</t>
  </si>
  <si>
    <t>3320/3390/3700</t>
  </si>
  <si>
    <t>10400/11000</t>
  </si>
  <si>
    <t>EQ4250GLBEV1</t>
  </si>
  <si>
    <t>EQ5040XLCPBEVB</t>
  </si>
  <si>
    <t>2070/2170/2270/2320</t>
  </si>
  <si>
    <t>2920/3020/3120/3220</t>
  </si>
  <si>
    <t>EQ5080ZZZSBEV</t>
  </si>
  <si>
    <t>EQ5084XTYSBEV</t>
  </si>
  <si>
    <t>7300/7500</t>
  </si>
  <si>
    <t>TEG5120TCAAZCBEV1</t>
  </si>
  <si>
    <t>3050/2850</t>
  </si>
  <si>
    <t>7800/7470</t>
  </si>
  <si>
    <t>TEG5180TXSAZCBEV1</t>
  </si>
  <si>
    <t>12900/13250</t>
  </si>
  <si>
    <t>TEG5180ZYSAZCBEV1</t>
  </si>
  <si>
    <t>8680/8880/9080</t>
  </si>
  <si>
    <t>11330/11630</t>
  </si>
  <si>
    <t>TEG6126BEV01</t>
  </si>
  <si>
    <t>ZBH5040GXESHABEV</t>
  </si>
  <si>
    <t>ZBH5040TXSQLBEV</t>
  </si>
  <si>
    <t>ZBH5080ZZZBYBEV</t>
  </si>
  <si>
    <t>ZBH5101TCASHBEV</t>
  </si>
  <si>
    <t>5790/5890</t>
  </si>
  <si>
    <t>ZBH5311ZLJBYBEV</t>
  </si>
  <si>
    <t>0.196/0.203/0.217/0.223</t>
  </si>
  <si>
    <t>17030/17530/18430/18730</t>
  </si>
  <si>
    <r>
      <rPr>
        <sz val="11"/>
        <color rgb="FF000000"/>
        <rFont val="楷体_GB2312"/>
        <charset val="134"/>
      </rPr>
      <t>云度新能源汽车有限公司</t>
    </r>
  </si>
  <si>
    <r>
      <rPr>
        <sz val="11"/>
        <color rgb="FF000000"/>
        <rFont val="楷体_GB2312"/>
        <charset val="134"/>
      </rPr>
      <t>云度牌</t>
    </r>
  </si>
  <si>
    <t>YDE7000BEV1R</t>
  </si>
  <si>
    <r>
      <rPr>
        <sz val="11"/>
        <color rgb="FF000000"/>
        <rFont val="楷体_GB2312"/>
        <charset val="134"/>
      </rPr>
      <t>俊风牌</t>
    </r>
  </si>
  <si>
    <t>DFA7000A1FESEV</t>
  </si>
  <si>
    <t>CLY5315GJB29BEV</t>
  </si>
  <si>
    <r>
      <rPr>
        <sz val="11"/>
        <color rgb="FF000000"/>
        <rFont val="楷体_GB2312"/>
        <charset val="134"/>
      </rPr>
      <t>几何牌</t>
    </r>
  </si>
  <si>
    <t>HQ7002BEV84</t>
  </si>
  <si>
    <r>
      <rPr>
        <sz val="11"/>
        <color rgb="FF000000"/>
        <rFont val="楷体_GB2312"/>
        <charset val="134"/>
      </rPr>
      <t>凯达环境科技有限公司</t>
    </r>
  </si>
  <si>
    <r>
      <rPr>
        <sz val="11"/>
        <color rgb="FF000000"/>
        <rFont val="楷体_GB2312"/>
        <charset val="134"/>
      </rPr>
      <t>凯恒达牌</t>
    </r>
  </si>
  <si>
    <t>HKD5180TDYEQBEV</t>
  </si>
  <si>
    <t>10260/10020/9840</t>
  </si>
  <si>
    <t>3660/3910</t>
  </si>
  <si>
    <t>11900/11660</t>
  </si>
  <si>
    <r>
      <rPr>
        <sz val="11"/>
        <color rgb="FF000000"/>
        <rFont val="楷体_GB2312"/>
        <charset val="134"/>
      </rPr>
      <t>宜宾凯翼汽车有限公司</t>
    </r>
  </si>
  <si>
    <r>
      <rPr>
        <sz val="11"/>
        <color rgb="FF000000"/>
        <rFont val="楷体_GB2312"/>
        <charset val="134"/>
      </rPr>
      <t>凯翼牌</t>
    </r>
  </si>
  <si>
    <t>WHJ7001BEVFX11</t>
  </si>
  <si>
    <t>SGM7156LDCHEV</t>
  </si>
  <si>
    <t>NJA5031XLCSDE30BEV</t>
  </si>
  <si>
    <t>4960/5060</t>
  </si>
  <si>
    <t>2300/2400</t>
  </si>
  <si>
    <t>HQ7004BEV01</t>
  </si>
  <si>
    <r>
      <rPr>
        <sz val="11"/>
        <color rgb="FF000000"/>
        <rFont val="楷体_GB2312"/>
        <charset val="134"/>
      </rPr>
      <t>三元材料锂离子动力电池</t>
    </r>
  </si>
  <si>
    <r>
      <rPr>
        <sz val="11"/>
        <color rgb="FF000000"/>
        <rFont val="楷体_GB2312"/>
        <charset val="134"/>
      </rPr>
      <t>吉利美日牌</t>
    </r>
  </si>
  <si>
    <t>MR6463DPHEV03</t>
  </si>
  <si>
    <t>MR7153DPHEV25</t>
  </si>
  <si>
    <t>2165/2215</t>
  </si>
  <si>
    <t>1790/1840</t>
  </si>
  <si>
    <r>
      <rPr>
        <sz val="11"/>
        <color rgb="FF000000"/>
        <rFont val="楷体_GB2312"/>
        <charset val="134"/>
      </rPr>
      <t>启辰牌</t>
    </r>
  </si>
  <si>
    <t>DFL7000NA64SEV</t>
  </si>
  <si>
    <t>DFL7000NA65BEV</t>
  </si>
  <si>
    <t>GAM6460BEVC0K</t>
  </si>
  <si>
    <t>GAM6460BEVC0R</t>
  </si>
  <si>
    <t>2030/2050</t>
  </si>
  <si>
    <t>GAM6460BEVC0T</t>
  </si>
  <si>
    <t>GAM7000BEVD0Q</t>
  </si>
  <si>
    <t>GAM7001BEVA0J</t>
  </si>
  <si>
    <t>FV6462LCDEHEV</t>
  </si>
  <si>
    <t>FV7147FADEHEV</t>
  </si>
  <si>
    <t>YZ6460BEV</t>
  </si>
  <si>
    <r>
      <rPr>
        <sz val="11"/>
        <color rgb="FF000000"/>
        <rFont val="楷体_GB2312"/>
        <charset val="134"/>
      </rPr>
      <t>三元锂</t>
    </r>
  </si>
  <si>
    <t>YZ7001BEV</t>
  </si>
  <si>
    <t>SZS7000A04BEV</t>
  </si>
  <si>
    <r>
      <rPr>
        <sz val="11"/>
        <color rgb="FF000000"/>
        <rFont val="楷体_GB2312"/>
        <charset val="134"/>
      </rPr>
      <t>郑州宇通客车股份有限公司</t>
    </r>
  </si>
  <si>
    <t>ZK5043XLCBEV3</t>
  </si>
  <si>
    <t>ZK6856BEVG9</t>
  </si>
  <si>
    <t>ZKH3250P4BEV</t>
  </si>
  <si>
    <t>3560/3900</t>
  </si>
  <si>
    <t>ZKH4250P4BEV7</t>
  </si>
  <si>
    <t>0.170/0.180/0.190</t>
  </si>
  <si>
    <t>11400/12000/12500</t>
  </si>
  <si>
    <t>ZKH5043XXYBEV3</t>
  </si>
  <si>
    <t>0.235/0.243/0.273</t>
  </si>
  <si>
    <t>2895/2950/3120</t>
  </si>
  <si>
    <t>ZKH5043XXYBEV5</t>
  </si>
  <si>
    <t>0.255/0.278</t>
  </si>
  <si>
    <t>2250/2140/2170</t>
  </si>
  <si>
    <t>2995/3120</t>
  </si>
  <si>
    <t>ZKH5043XXYBEV6</t>
  </si>
  <si>
    <t>ZKH5310GJBP6BEV5</t>
  </si>
  <si>
    <t>HQ7002BEV76</t>
  </si>
  <si>
    <t>GTQ6119BEVB30</t>
  </si>
  <si>
    <t>3335/3460</t>
  </si>
  <si>
    <t>10500/11300</t>
  </si>
  <si>
    <t>NJL3310ZHJBEV6</t>
  </si>
  <si>
    <t>NJL3311ZHKBEV</t>
  </si>
  <si>
    <t>NJL4250KEKBEV</t>
  </si>
  <si>
    <t>NJL6117EV12</t>
  </si>
  <si>
    <t>3450/3610</t>
  </si>
  <si>
    <t>NJL6129EVF</t>
  </si>
  <si>
    <t>12600/13000</t>
  </si>
  <si>
    <t>NJL6620EVD</t>
  </si>
  <si>
    <t>6050/6300</t>
  </si>
  <si>
    <t>NJL6700EVD</t>
  </si>
  <si>
    <t>6250/6600</t>
  </si>
  <si>
    <t>XGA3312BEVWEA</t>
  </si>
  <si>
    <t>9600/9800/10500/10800</t>
  </si>
  <si>
    <t>BJ5044ZLJEV-P1</t>
  </si>
  <si>
    <t>2700/2620</t>
  </si>
  <si>
    <t>BJ5063XTYEV-P1</t>
  </si>
  <si>
    <t>0.230/0.270/0.250</t>
  </si>
  <si>
    <t>3650/4150/3940</t>
  </si>
  <si>
    <t>BJ5102TCAEV-P1</t>
  </si>
  <si>
    <t>6750/6380</t>
  </si>
  <si>
    <t>BJ5122ZYSEV-P1</t>
  </si>
  <si>
    <t>BJ5123TXSEV-P1</t>
  </si>
  <si>
    <t>7600/7520</t>
  </si>
  <si>
    <t>2410/2370</t>
  </si>
  <si>
    <t>BJ5183TXSEV-P1</t>
  </si>
  <si>
    <t>3100/3135</t>
  </si>
  <si>
    <t>13400/13100</t>
  </si>
  <si>
    <t>BJ5312ZLJEV-P1</t>
  </si>
  <si>
    <t>9270/9470</t>
  </si>
  <si>
    <t>MR7001BEV06</t>
  </si>
  <si>
    <t>MR7001BEV08</t>
  </si>
  <si>
    <t>MR7001BEV11</t>
  </si>
  <si>
    <t>HQG5046XXYEV</t>
  </si>
  <si>
    <t>CC6450AG00ABEV</t>
  </si>
  <si>
    <t>1800/1855</t>
  </si>
  <si>
    <t>CC6450AG01BBEV</t>
  </si>
  <si>
    <r>
      <rPr>
        <sz val="11"/>
        <color rgb="FF000000"/>
        <rFont val="楷体_GB2312"/>
        <charset val="134"/>
      </rPr>
      <t>无钴锂离子蓄电池</t>
    </r>
  </si>
  <si>
    <t>BYD1042A3EV2</t>
  </si>
  <si>
    <t>K50=160.58/K51=160.33</t>
  </si>
  <si>
    <t>2100/2210</t>
  </si>
  <si>
    <t>BYD1180C3EV1</t>
  </si>
  <si>
    <t>BYD5030XXYEV3</t>
  </si>
  <si>
    <t>BYD5040XXYEV4</t>
  </si>
  <si>
    <t>0.249/0.275</t>
  </si>
  <si>
    <t>2240/2090/2130/2170/2210/2140/2360/2330/2300/2270</t>
  </si>
  <si>
    <t>3150/2800/3100/3050/3000/2950/3230/3260/3450/3480</t>
  </si>
  <si>
    <t>2950/3100</t>
  </si>
  <si>
    <t>BYD5041XXYEV1</t>
  </si>
  <si>
    <t>0.250/0.277</t>
  </si>
  <si>
    <t>2240/2130/2170/2210/2140/2360/2330/2300/2270</t>
  </si>
  <si>
    <t>BYD6490SBEV7</t>
  </si>
  <si>
    <t>BYD6490SBEV9</t>
  </si>
  <si>
    <t>BYD7002BEV10</t>
  </si>
  <si>
    <t>BYD7003BEV9</t>
  </si>
  <si>
    <t>BYD7003BEVA</t>
  </si>
  <si>
    <t>BYD7003BEVA1</t>
  </si>
  <si>
    <t>BYD7152WT6HEVB8</t>
  </si>
  <si>
    <t>BYD7152WT6HEVB9</t>
  </si>
  <si>
    <t>HFC3110EV1N</t>
  </si>
  <si>
    <t>2100/2230</t>
  </si>
  <si>
    <t>HFC5040XXYEV3</t>
  </si>
  <si>
    <t>1950/2000/2100/2150</t>
  </si>
  <si>
    <r>
      <rPr>
        <sz val="11"/>
        <color rgb="FF000000"/>
        <rFont val="楷体_GB2312"/>
        <charset val="134"/>
      </rPr>
      <t>福建海山机械股份有限公司</t>
    </r>
  </si>
  <si>
    <r>
      <rPr>
        <sz val="11"/>
        <color rgb="FF000000"/>
        <rFont val="楷体_GB2312"/>
        <charset val="134"/>
      </rPr>
      <t>海山飓风牌</t>
    </r>
  </si>
  <si>
    <t>FHS5100TWQWBEV</t>
  </si>
  <si>
    <t>FHS5180TWQZBEV</t>
  </si>
  <si>
    <t>TSL6480BEVAR0</t>
  </si>
  <si>
    <t>TSL6480BEVAR1</t>
  </si>
  <si>
    <t>TSL6480BEVBA3</t>
  </si>
  <si>
    <t>TSL6480BEVBA4</t>
  </si>
  <si>
    <t>TSL6480BEVBA5</t>
  </si>
  <si>
    <t>CRC1030DC9-BEV</t>
  </si>
  <si>
    <t>CRC5030XXYDC10-BEV</t>
  </si>
  <si>
    <t>CRC5030XXYFC13-BEV</t>
  </si>
  <si>
    <t>1480/1525</t>
  </si>
  <si>
    <t>SLK6101UBEVN5</t>
  </si>
  <si>
    <t>BJ5045XXYEVK</t>
  </si>
  <si>
    <t>CQ3310BEVES446</t>
  </si>
  <si>
    <t>CA6520H0EVXH</t>
  </si>
  <si>
    <r>
      <rPr>
        <sz val="11"/>
        <color rgb="FF000000"/>
        <rFont val="楷体_GB2312"/>
        <charset val="134"/>
      </rPr>
      <t>储能装置种类</t>
    </r>
  </si>
  <si>
    <t>MR6490DSHEV05</t>
  </si>
  <si>
    <r>
      <rPr>
        <sz val="11"/>
        <color rgb="FF000000"/>
        <rFont val="楷体_GB2312"/>
        <charset val="134"/>
      </rPr>
      <t>插电式混合动力福祉多用途乘用车</t>
    </r>
  </si>
  <si>
    <t>CA3310P66L4T4A1BEV</t>
  </si>
  <si>
    <r>
      <rPr>
        <sz val="11"/>
        <color rgb="FF000000"/>
        <rFont val="楷体_GB2312"/>
        <charset val="134"/>
      </rPr>
      <t>一汽红塔云南汽车制造有限公司</t>
    </r>
  </si>
  <si>
    <t>CA5020XXYC90L1EV</t>
  </si>
  <si>
    <t>CA5040XXYL3BEV-3</t>
  </si>
  <si>
    <t>2900/3100</t>
  </si>
  <si>
    <t>CA6100URBEV28</t>
  </si>
  <si>
    <t>CA6101URBEV1</t>
  </si>
  <si>
    <t>10700/11200</t>
  </si>
  <si>
    <t>CA6101URBEV2</t>
  </si>
  <si>
    <r>
      <rPr>
        <sz val="11"/>
        <color rgb="FF000000"/>
        <rFont val="楷体_GB2312"/>
        <charset val="134"/>
      </rPr>
      <t>一汽客车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大连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有限公司</t>
    </r>
  </si>
  <si>
    <t>CA6109URBEV38</t>
  </si>
  <si>
    <r>
      <rPr>
        <sz val="11"/>
        <color rgb="FF000000"/>
        <rFont val="Arial"/>
        <charset val="134"/>
      </rPr>
      <t>L302C01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>161.27/L302G01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>160.43</t>
    </r>
  </si>
  <si>
    <t>3430/3200</t>
  </si>
  <si>
    <t>ZZ3317Y326GZ1BEV</t>
  </si>
  <si>
    <t>ZZ5047XXYK3315Z145BEV</t>
  </si>
  <si>
    <t>ZZ5187XYKN711GZ1BEV</t>
  </si>
  <si>
    <r>
      <rPr>
        <sz val="11"/>
        <color rgb="FF000000"/>
        <rFont val="楷体_GB2312"/>
        <charset val="134"/>
      </rPr>
      <t>江苏奥新新能源汽车有限公司</t>
    </r>
  </si>
  <si>
    <r>
      <rPr>
        <sz val="11"/>
        <color rgb="FF000000"/>
        <rFont val="楷体_GB2312"/>
        <charset val="134"/>
      </rPr>
      <t>达福迪牌</t>
    </r>
  </si>
  <si>
    <t>JAX5310ZLJBEV</t>
  </si>
  <si>
    <t>DNC4257BEVGM1</t>
  </si>
  <si>
    <t>3605/3420</t>
  </si>
  <si>
    <t>DNC5047XXYBEVDM4</t>
  </si>
  <si>
    <t>DNC6101BEVG10</t>
  </si>
  <si>
    <t>JHC6121BEVG10</t>
  </si>
  <si>
    <t>XMQ4250BEVL</t>
  </si>
  <si>
    <t>3130/3630</t>
  </si>
  <si>
    <t>XMQ5030XXYBEVL05</t>
  </si>
  <si>
    <t>1960/2050</t>
  </si>
  <si>
    <t>XMQ6650AGBEVL06</t>
  </si>
  <si>
    <t>2740/2780/2855/2895</t>
  </si>
  <si>
    <t>5400/5750/6100</t>
  </si>
  <si>
    <t>SX3317MF406BEV3</t>
  </si>
  <si>
    <t>SX5160XXYBEV521</t>
  </si>
  <si>
    <t>3850/3900/3950</t>
  </si>
  <si>
    <t>SX5317GJBMF306BEV1</t>
  </si>
  <si>
    <r>
      <rPr>
        <sz val="11"/>
        <color rgb="FF000000"/>
        <rFont val="楷体_GB2312"/>
        <charset val="134"/>
      </rPr>
      <t>雪佛兰</t>
    </r>
    <r>
      <rPr>
        <sz val="11"/>
        <color rgb="FF000000"/>
        <rFont val="Arial"/>
        <charset val="134"/>
      </rPr>
      <t>(CHEVROLET)</t>
    </r>
    <r>
      <rPr>
        <sz val="11"/>
        <color rgb="FF000000"/>
        <rFont val="楷体_GB2312"/>
        <charset val="134"/>
      </rPr>
      <t>牌</t>
    </r>
  </si>
  <si>
    <t>SGM7007LBBEV</t>
  </si>
  <si>
    <t>1538/1513</t>
  </si>
  <si>
    <t>FZ6480BEV01</t>
  </si>
  <si>
    <t>FZ6480BEV02</t>
  </si>
  <si>
    <t>FZ7000BEV05</t>
  </si>
  <si>
    <r>
      <rPr>
        <sz val="11"/>
        <color rgb="FF000000"/>
        <rFont val="楷体_GB2312"/>
        <charset val="134"/>
      </rPr>
      <t>河北红星汽车制造有限公司</t>
    </r>
  </si>
  <si>
    <r>
      <rPr>
        <sz val="11"/>
        <color rgb="FF000000"/>
        <rFont val="楷体_GB2312"/>
        <charset val="134"/>
      </rPr>
      <t>红星牌</t>
    </r>
  </si>
  <si>
    <t>HX5030XXYBEV</t>
  </si>
  <si>
    <t>KMC5032XXYBEV340D</t>
  </si>
  <si>
    <t>5580/5460/5000</t>
  </si>
  <si>
    <t>2720/2620/2520</t>
  </si>
  <si>
    <t>SWB6108EV05G</t>
  </si>
  <si>
    <t>SWB6128EV06C</t>
  </si>
  <si>
    <t>SWB6868EV08G</t>
  </si>
  <si>
    <t>SWB6909EV07G</t>
  </si>
  <si>
    <t>JS6108GHBEV36</t>
  </si>
  <si>
    <t>3050/3230/3420</t>
  </si>
  <si>
    <t>10200/10700</t>
  </si>
  <si>
    <t>HFF6100E9EV21</t>
  </si>
  <si>
    <r>
      <rPr>
        <sz val="11"/>
        <color rgb="FF000000"/>
        <rFont val="楷体_GB2312"/>
        <charset val="134"/>
      </rPr>
      <t>江西江铃集团晶马汽车有限公司</t>
    </r>
  </si>
  <si>
    <t>JMV6113GRBEV</t>
  </si>
  <si>
    <t>3330/3450/3610</t>
  </si>
  <si>
    <t>12000/12300</t>
  </si>
  <si>
    <t>YTQ5042CCYJEEV334</t>
  </si>
  <si>
    <t>2000/2100/2150/2200</t>
  </si>
  <si>
    <t>2400/2790/3095/3195/3345</t>
  </si>
  <si>
    <t>YTQ5042XXYJEEV336</t>
  </si>
  <si>
    <t>LZ6514MLANEV</t>
  </si>
  <si>
    <t>LZ6518MLAEV</t>
  </si>
  <si>
    <t>CDL5030XXYBEV3</t>
  </si>
  <si>
    <r>
      <rPr>
        <sz val="11"/>
        <color rgb="FF000000"/>
        <rFont val="楷体_GB2312"/>
        <charset val="134"/>
      </rPr>
      <t>奇瑞汽车股份有限公司</t>
    </r>
  </si>
  <si>
    <r>
      <rPr>
        <sz val="11"/>
        <color rgb="FF000000"/>
        <rFont val="楷体_GB2312"/>
        <charset val="134"/>
      </rPr>
      <t>星途牌</t>
    </r>
  </si>
  <si>
    <t>SQR6450CHEVT1C</t>
  </si>
  <si>
    <t>XML5036XXYEV10H</t>
  </si>
  <si>
    <t>XML6705JEVJ0C</t>
  </si>
  <si>
    <t>6450/6150/5850</t>
  </si>
  <si>
    <t>XML6855JEVJ0C7</t>
  </si>
  <si>
    <t>9500/9100</t>
  </si>
  <si>
    <t>LCK6116EVGA2</t>
  </si>
  <si>
    <t>10980/11145</t>
  </si>
  <si>
    <t>3330/3450</t>
  </si>
  <si>
    <t>11400/11850</t>
  </si>
  <si>
    <t>LCK6800EVGA1</t>
  </si>
  <si>
    <t>2800/2880/3020/3050</t>
  </si>
  <si>
    <t>7100/7300/7500</t>
  </si>
  <si>
    <t>LCK6827EVGA3</t>
  </si>
  <si>
    <t>LCK6827EVGA6</t>
  </si>
  <si>
    <t>LCK6856EVGRA</t>
  </si>
  <si>
    <t>CKZ6129BEV01</t>
  </si>
  <si>
    <t>3340/3360</t>
  </si>
  <si>
    <t>12550/12100/11800</t>
  </si>
  <si>
    <t>CKZ6901BEV01</t>
  </si>
  <si>
    <t>2540/2450</t>
  </si>
  <si>
    <t>9000/8700.8500</t>
  </si>
  <si>
    <t>NHQ7000BEVDP</t>
  </si>
  <si>
    <r>
      <rPr>
        <sz val="11"/>
        <color rgb="FF000000"/>
        <rFont val="楷体_GB2312"/>
        <charset val="134"/>
      </rPr>
      <t>三元材料锂离子蓄电池</t>
    </r>
  </si>
  <si>
    <t>NHQ7000BEVDQ</t>
  </si>
  <si>
    <t>NHQ7000BEVDR</t>
  </si>
  <si>
    <r>
      <rPr>
        <sz val="11"/>
        <color rgb="FF000000"/>
        <rFont val="楷体_GB2312"/>
        <charset val="134"/>
      </rPr>
      <t>三元材料锂离子动力蓄电池</t>
    </r>
  </si>
  <si>
    <t>NHQ7000BEVDS</t>
  </si>
  <si>
    <t>NHQ7000BEVDT</t>
  </si>
  <si>
    <t>NHQ7000BEVDU</t>
  </si>
  <si>
    <t>NHQ7000BEVDV</t>
  </si>
  <si>
    <t>CL5122TXSBEV</t>
  </si>
  <si>
    <t>SKE7000BEVF8</t>
  </si>
  <si>
    <r>
      <rPr>
        <sz val="11"/>
        <color rgb="FF000000"/>
        <rFont val="楷体_GB2312"/>
        <charset val="134"/>
      </rPr>
      <t>三元锂动力蓄电池</t>
    </r>
  </si>
  <si>
    <t>KMT5040XXYBEV</t>
  </si>
  <si>
    <t>KMT5040ZZZBEV</t>
  </si>
  <si>
    <t>KMT5180GSSBEV</t>
  </si>
  <si>
    <t>HQK6602UFBEVP1</t>
  </si>
  <si>
    <t>DZE6100GBEV</t>
  </si>
  <si>
    <r>
      <rPr>
        <sz val="11"/>
        <color rgb="FF000000"/>
        <rFont val="Arial"/>
        <charset val="134"/>
      </rPr>
      <t>C</t>
    </r>
    <r>
      <rPr>
        <sz val="11"/>
        <color rgb="FF000000"/>
        <rFont val="楷体_GB2312"/>
        <charset val="134"/>
      </rPr>
      <t>箱</t>
    </r>
    <r>
      <rPr>
        <sz val="11"/>
        <color rgb="FF000000"/>
        <rFont val="Arial"/>
        <charset val="134"/>
      </rPr>
      <t>:161 G</t>
    </r>
    <r>
      <rPr>
        <sz val="11"/>
        <color rgb="FF000000"/>
        <rFont val="楷体_GB2312"/>
        <charset val="134"/>
      </rPr>
      <t>箱</t>
    </r>
    <r>
      <rPr>
        <sz val="11"/>
        <color rgb="FF000000"/>
        <rFont val="Arial"/>
        <charset val="134"/>
      </rPr>
      <t>:160</t>
    </r>
  </si>
  <si>
    <t>3340/3190</t>
  </si>
  <si>
    <t>10900/11300</t>
  </si>
  <si>
    <t>BQJ5040ZLJBYDEV</t>
  </si>
  <si>
    <t>SSZ5040TSLBEV</t>
  </si>
  <si>
    <t>1640/1800</t>
  </si>
  <si>
    <t>2990/3280</t>
  </si>
  <si>
    <r>
      <rPr>
        <sz val="11"/>
        <color rgb="FF000000"/>
        <rFont val="楷体_GB2312"/>
        <charset val="134"/>
      </rPr>
      <t>江苏紫琅汽车集团股份有限公司</t>
    </r>
  </si>
  <si>
    <r>
      <rPr>
        <sz val="11"/>
        <color rgb="FF000000"/>
        <rFont val="楷体_GB2312"/>
        <charset val="134"/>
      </rPr>
      <t>紫琅牌</t>
    </r>
  </si>
  <si>
    <t>NTT6120GEVN1</t>
  </si>
  <si>
    <t>3300/3380</t>
  </si>
  <si>
    <t>12850/12580/12130/11680</t>
  </si>
  <si>
    <t>NTT6850GEVB2</t>
  </si>
  <si>
    <t>3050/3220/3250/3300</t>
  </si>
  <si>
    <t>8600/9050/9300</t>
  </si>
  <si>
    <r>
      <rPr>
        <sz val="11"/>
        <color rgb="FF000000"/>
        <rFont val="楷体_GB2312"/>
        <charset val="134"/>
      </rPr>
      <t>江苏常隆客车有限公司</t>
    </r>
  </si>
  <si>
    <r>
      <rPr>
        <sz val="11"/>
        <color rgb="FF000000"/>
        <rFont val="楷体_GB2312"/>
        <charset val="134"/>
      </rPr>
      <t>常隆牌</t>
    </r>
  </si>
  <si>
    <t>YS6600GBEVN1</t>
  </si>
  <si>
    <t>2810/2990</t>
  </si>
  <si>
    <t>4800/5000</t>
  </si>
  <si>
    <t>HWJ5041TYHBYDBEV</t>
  </si>
  <si>
    <t>ZQZ5033ZXLBEV</t>
  </si>
  <si>
    <t>ZQZ5040ZXLBEV</t>
  </si>
  <si>
    <t>FLM5100ZYSNJBEV</t>
  </si>
  <si>
    <r>
      <rPr>
        <sz val="11"/>
        <color rgb="FF000000"/>
        <rFont val="楷体_GB2312"/>
        <charset val="134"/>
      </rPr>
      <t>配置</t>
    </r>
    <r>
      <rPr>
        <sz val="11"/>
        <color rgb="FF000000"/>
        <rFont val="Arial"/>
        <charset val="134"/>
      </rPr>
      <t>A</t>
    </r>
    <r>
      <rPr>
        <sz val="11"/>
        <color rgb="FF000000"/>
        <rFont val="楷体_GB2312"/>
        <charset val="134"/>
      </rPr>
      <t>和</t>
    </r>
    <r>
      <rPr>
        <sz val="11"/>
        <color rgb="FF000000"/>
        <rFont val="Arial"/>
        <charset val="134"/>
      </rPr>
      <t>C:0.221/</t>
    </r>
    <r>
      <rPr>
        <sz val="11"/>
        <color rgb="FF000000"/>
        <rFont val="楷体_GB2312"/>
        <charset val="134"/>
      </rPr>
      <t>配置</t>
    </r>
    <r>
      <rPr>
        <sz val="11"/>
        <color rgb="FF000000"/>
        <rFont val="Arial"/>
        <charset val="134"/>
      </rPr>
      <t>B:0.205</t>
    </r>
  </si>
  <si>
    <t>6885/6495/6755</t>
  </si>
  <si>
    <t>6750/6500</t>
  </si>
  <si>
    <t>FLM5120ZYSBYBEV</t>
  </si>
  <si>
    <r>
      <rPr>
        <sz val="11"/>
        <color rgb="FF000000"/>
        <rFont val="楷体_GB2312"/>
        <charset val="134"/>
      </rPr>
      <t>配置</t>
    </r>
    <r>
      <rPr>
        <sz val="11"/>
        <color rgb="FF000000"/>
        <rFont val="Arial"/>
        <charset val="134"/>
      </rPr>
      <t>A:0.255/</t>
    </r>
    <r>
      <rPr>
        <sz val="11"/>
        <color rgb="FF000000"/>
        <rFont val="楷体_GB2312"/>
        <charset val="134"/>
      </rPr>
      <t>配置</t>
    </r>
    <r>
      <rPr>
        <sz val="11"/>
        <color rgb="FF000000"/>
        <rFont val="Arial"/>
        <charset val="134"/>
      </rPr>
      <t>B</t>
    </r>
    <r>
      <rPr>
        <sz val="11"/>
        <color rgb="FF000000"/>
        <rFont val="楷体_GB2312"/>
        <charset val="134"/>
      </rPr>
      <t>和配置</t>
    </r>
    <r>
      <rPr>
        <sz val="11"/>
        <color rgb="FF000000"/>
        <rFont val="Arial"/>
        <charset val="134"/>
      </rPr>
      <t>D</t>
    </r>
    <r>
      <rPr>
        <sz val="11"/>
        <color rgb="FF000000"/>
        <rFont val="楷体_GB2312"/>
        <charset val="134"/>
      </rPr>
      <t>及配置</t>
    </r>
    <r>
      <rPr>
        <sz val="11"/>
        <color rgb="FF000000"/>
        <rFont val="Arial"/>
        <charset val="134"/>
      </rPr>
      <t>E:0.260/</t>
    </r>
    <r>
      <rPr>
        <sz val="11"/>
        <color rgb="FF000000"/>
        <rFont val="楷体_GB2312"/>
        <charset val="134"/>
      </rPr>
      <t>配置</t>
    </r>
    <r>
      <rPr>
        <sz val="11"/>
        <color rgb="FF000000"/>
        <rFont val="Arial"/>
        <charset val="134"/>
      </rPr>
      <t>C:0.239</t>
    </r>
  </si>
  <si>
    <t>7885/7975/7505/7830/7965</t>
  </si>
  <si>
    <t>2500/2700</t>
  </si>
  <si>
    <t>8250/8320/8010</t>
  </si>
  <si>
    <t>ZTQ5120TCAE2J42BEV</t>
  </si>
  <si>
    <r>
      <rPr>
        <sz val="11"/>
        <color rgb="FF000000"/>
        <rFont val="Arial"/>
        <charset val="134"/>
      </rPr>
      <t>L302H01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>158.08Wh/kg/L302H02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>158.24Wh/kg</t>
    </r>
  </si>
  <si>
    <r>
      <rPr>
        <sz val="11"/>
        <color rgb="FF000000"/>
        <rFont val="楷体_GB2312"/>
        <charset val="134"/>
      </rPr>
      <t>郑州宏达汽车工业有限公司</t>
    </r>
  </si>
  <si>
    <r>
      <rPr>
        <sz val="11"/>
        <color rgb="FF000000"/>
        <rFont val="楷体_GB2312"/>
        <charset val="134"/>
      </rPr>
      <t>郑龙牌</t>
    </r>
  </si>
  <si>
    <t>JYC5310GJBNJLBEV</t>
  </si>
  <si>
    <t>JYC5310GJBXGBEV</t>
  </si>
  <si>
    <t>JYC5310ZLJBYDBEV</t>
  </si>
  <si>
    <t>0.195/0.203/0.218/0.223</t>
  </si>
  <si>
    <t>JYC5311ZLJXGBEV</t>
  </si>
  <si>
    <t>WH6120GBEV</t>
  </si>
  <si>
    <t>HYK5310ZLJBEV</t>
  </si>
  <si>
    <r>
      <rPr>
        <sz val="11"/>
        <color rgb="FF000000"/>
        <rFont val="楷体_GB2312"/>
        <charset val="134"/>
      </rPr>
      <t>深圳开沃汽车有限公司</t>
    </r>
  </si>
  <si>
    <t>XQX5310ZLJBEV6</t>
  </si>
  <si>
    <t>CTT5091ZYSGD3BEV</t>
  </si>
  <si>
    <t>SYM3311ZZX1FCEV</t>
  </si>
  <si>
    <t>17500/18000</t>
  </si>
  <si>
    <t>SYM3313ZZX1FCEV</t>
  </si>
  <si>
    <t>9790/10090</t>
  </si>
  <si>
    <t>SYM5311GJB1FCEV</t>
  </si>
  <si>
    <t>BSR6607BEVTS</t>
  </si>
  <si>
    <t>2680/2830/2950</t>
  </si>
  <si>
    <t>4950/5100</t>
  </si>
  <si>
    <t>EQ4250GFCEV1</t>
  </si>
  <si>
    <t>EQ5120XXYACFCEV</t>
  </si>
  <si>
    <t>3560/3760</t>
  </si>
  <si>
    <t>LZW7004EVPHBG</t>
  </si>
  <si>
    <t>BJ6490DMN5XBEV</t>
  </si>
  <si>
    <t>NEQ7000BEVQL01</t>
  </si>
  <si>
    <t>ZK6117FCEVQ3</t>
  </si>
  <si>
    <r>
      <rPr>
        <sz val="11"/>
        <color rgb="FF000000"/>
        <rFont val="Arial"/>
        <charset val="134"/>
      </rPr>
      <t>230km(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)/630km(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</si>
  <si>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12800/13000</t>
  </si>
  <si>
    <t>ZKH3310P6FCEV</t>
  </si>
  <si>
    <r>
      <rPr>
        <sz val="11"/>
        <color rgb="FF000000"/>
        <rFont val="Arial"/>
        <charset val="134"/>
      </rPr>
      <t>540km(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)/90km(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</t>
    </r>
  </si>
  <si>
    <t>10070/10270</t>
  </si>
  <si>
    <t>YGM7008BEVA1</t>
  </si>
  <si>
    <t>BJ4259FCEVPH1</t>
  </si>
  <si>
    <r>
      <rPr>
        <sz val="11"/>
        <color rgb="FF000000"/>
        <rFont val="Arial"/>
        <charset val="134"/>
      </rPr>
      <t>50(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)/640(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</si>
  <si>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BJ5037XXYEV1</t>
  </si>
  <si>
    <t>BJ5045XXYFCEV1</t>
  </si>
  <si>
    <r>
      <rPr>
        <sz val="11"/>
        <color rgb="FF000000"/>
        <rFont val="Arial"/>
        <charset val="134"/>
      </rPr>
      <t>20km(</t>
    </r>
    <r>
      <rPr>
        <sz val="11"/>
        <color rgb="FF000000"/>
        <rFont val="楷体_GB2312"/>
        <charset val="134"/>
      </rPr>
      <t>氢气不工作）</t>
    </r>
    <r>
      <rPr>
        <sz val="11"/>
        <color rgb="FF000000"/>
        <rFont val="Arial"/>
        <charset val="134"/>
      </rPr>
      <t>/510km</t>
    </r>
    <r>
      <rPr>
        <sz val="11"/>
        <color rgb="FF000000"/>
        <rFont val="楷体_GB2312"/>
        <charset val="134"/>
      </rPr>
      <t>（氢气工作）</t>
    </r>
  </si>
  <si>
    <t>2240/2100</t>
  </si>
  <si>
    <t>3160/2960</t>
  </si>
  <si>
    <t>BJ6107SHEVCA-2</t>
  </si>
  <si>
    <t>3200/3340</t>
  </si>
  <si>
    <t>BJ6109SHEVCA</t>
  </si>
  <si>
    <t>3100/3200/3250</t>
  </si>
  <si>
    <t>BJ6116FCEVUH-3</t>
  </si>
  <si>
    <t>3460/3640</t>
  </si>
  <si>
    <t>12100/12600</t>
  </si>
  <si>
    <t>CA7000FCEV</t>
  </si>
  <si>
    <r>
      <rPr>
        <sz val="11"/>
        <color rgb="FF000000"/>
        <rFont val="楷体_GB2312"/>
        <charset val="134"/>
      </rPr>
      <t>燃料电池轿车</t>
    </r>
  </si>
  <si>
    <t>ZZ1047F3415F145PHEV</t>
  </si>
  <si>
    <r>
      <rPr>
        <sz val="11"/>
        <color rgb="FF000000"/>
        <rFont val="楷体_GB2312"/>
        <charset val="134"/>
      </rPr>
      <t>插电式混合动力载货汽车</t>
    </r>
  </si>
  <si>
    <t>2150/2200/2250/2300/2380/2400/2450/2500/2550</t>
  </si>
  <si>
    <t>2450/2500/2550/2600</t>
  </si>
  <si>
    <t>ZZ3257V434GF1PHEV</t>
  </si>
  <si>
    <t>8860/8960/9060</t>
  </si>
  <si>
    <t>ZZ5047XXYF3415F145PHEV</t>
  </si>
  <si>
    <t>2080/2130/2170/2210/2250/2330/2370/2420/2470/2520/2550</t>
  </si>
  <si>
    <t>2850/2900/3050/3150/3250/3300/3400</t>
  </si>
  <si>
    <t>DNC6121FCEVG31</t>
  </si>
  <si>
    <t>XMQ4250FCEV1</t>
  </si>
  <si>
    <t>SC6443PABBEV</t>
  </si>
  <si>
    <t>SC6483AAABEV</t>
  </si>
  <si>
    <t>SX3257XF404BEV1</t>
  </si>
  <si>
    <r>
      <rPr>
        <sz val="11"/>
        <color rgb="FF000000"/>
        <rFont val="楷体_GB2312"/>
        <charset val="134"/>
      </rPr>
      <t>黄河牌</t>
    </r>
  </si>
  <si>
    <t>ZZ4187W421XF1KPHEV</t>
  </si>
  <si>
    <r>
      <rPr>
        <sz val="11"/>
        <color rgb="FF000000"/>
        <rFont val="楷体_GB2312"/>
        <charset val="134"/>
      </rPr>
      <t>插电式混合动力牵引汽车</t>
    </r>
  </si>
  <si>
    <t>ZZ4187W501XZ1KFCEV</t>
  </si>
  <si>
    <t>SH6591J1BEV-1</t>
  </si>
  <si>
    <t>2525/2495</t>
  </si>
  <si>
    <t>SH6591J1BEV-3</t>
  </si>
  <si>
    <t>HFF6530Q5EV21</t>
  </si>
  <si>
    <t>YTQ5043XXYKHPHEV332</t>
  </si>
  <si>
    <t>XML6112JFCEVJ0</t>
  </si>
  <si>
    <r>
      <rPr>
        <sz val="11"/>
        <color rgb="FF000000"/>
        <rFont val="Arial"/>
        <charset val="134"/>
      </rPr>
      <t>170km(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)/800km(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</si>
  <si>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LCK5048XBWFCEV7S</t>
  </si>
  <si>
    <t>3600/3800</t>
  </si>
  <si>
    <r>
      <rPr>
        <sz val="11"/>
        <color rgb="FF000000"/>
        <rFont val="楷体_GB2312"/>
        <charset val="134"/>
      </rPr>
      <t>江苏九龙汽车制造有限公司</t>
    </r>
  </si>
  <si>
    <r>
      <rPr>
        <sz val="11"/>
        <color rgb="FF000000"/>
        <rFont val="楷体_GB2312"/>
        <charset val="134"/>
      </rPr>
      <t>大马牌</t>
    </r>
  </si>
  <si>
    <t>HKL6540MBEV</t>
  </si>
  <si>
    <t>CL5042ZZZBEV</t>
  </si>
  <si>
    <t>5525/5325</t>
  </si>
  <si>
    <t>DZE5180GQXFCEV</t>
  </si>
  <si>
    <t>DZE6108GFCEV</t>
  </si>
  <si>
    <r>
      <rPr>
        <sz val="11"/>
        <color rgb="FF000000"/>
        <rFont val="Arial"/>
        <charset val="134"/>
      </rPr>
      <t>420(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)/120(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</t>
    </r>
  </si>
  <si>
    <t>3415/3475</t>
  </si>
  <si>
    <t>SSZ5040XTYBEV</t>
  </si>
  <si>
    <t>HWJ5181TXSEQBEV</t>
  </si>
  <si>
    <r>
      <rPr>
        <sz val="11"/>
        <color rgb="FF000000"/>
        <rFont val="Arial"/>
        <charset val="134"/>
      </rPr>
      <t>9150</t>
    </r>
    <r>
      <rPr>
        <sz val="11"/>
        <color rgb="FF000000"/>
        <rFont val="楷体_GB2312"/>
        <charset val="134"/>
      </rPr>
      <t>；</t>
    </r>
    <r>
      <rPr>
        <sz val="11"/>
        <color rgb="FF000000"/>
        <rFont val="Arial"/>
        <charset val="134"/>
      </rPr>
      <t>9120</t>
    </r>
  </si>
  <si>
    <t>ZQZ5033XTYBEV</t>
  </si>
  <si>
    <t>SYM3311ZZX7BEV</t>
  </si>
  <si>
    <t>11400/11300/11200/11100/11000/10900/10700</t>
  </si>
  <si>
    <t>DFA5040XXYBEV4</t>
  </si>
  <si>
    <t>5750/5940</t>
  </si>
  <si>
    <t>2375/2590</t>
  </si>
  <si>
    <t>2610/2720/2790</t>
  </si>
  <si>
    <t>EQ5041TSLSBEV</t>
  </si>
  <si>
    <t>3510/3360</t>
  </si>
  <si>
    <t>EQ5041TYHSBEV</t>
  </si>
  <si>
    <t>EQ5041XTYSBEV</t>
  </si>
  <si>
    <t>5800/5995</t>
  </si>
  <si>
    <t>TEG5040ZLJABYBEV1D</t>
  </si>
  <si>
    <t>TEG6112BEV01</t>
  </si>
  <si>
    <t>3190/3250/3310</t>
  </si>
  <si>
    <t>11200/10600/10000</t>
  </si>
  <si>
    <t>ZBH5040TXSSHBEV</t>
  </si>
  <si>
    <t>ZBH5070XTYJXBEV</t>
  </si>
  <si>
    <t>0.227/0.199</t>
  </si>
  <si>
    <t>4820/4470</t>
  </si>
  <si>
    <t>ZBH5083GQXEQBEV</t>
  </si>
  <si>
    <t>ZBH5180TXSQLBEV</t>
  </si>
  <si>
    <t>ZBH5182GQXBJBEV</t>
  </si>
  <si>
    <t>ZBH5182GQXDNBEV</t>
  </si>
  <si>
    <t>8345/9335</t>
  </si>
  <si>
    <t>ZBH5311ZLJDFBEV</t>
  </si>
  <si>
    <t>0.185/0.177</t>
  </si>
  <si>
    <t>3450/3400</t>
  </si>
  <si>
    <t>18950/18450</t>
  </si>
  <si>
    <t>BJ7001C5FK-BEV</t>
  </si>
  <si>
    <t>HN4250B36C6BEV</t>
  </si>
  <si>
    <t>NJA1040PDF33BEV</t>
  </si>
  <si>
    <t>2000/2150/2200/2350</t>
  </si>
  <si>
    <t>2330/2380</t>
  </si>
  <si>
    <t>NJA5040CCYPDF33BEV</t>
  </si>
  <si>
    <t>3000/3050</t>
  </si>
  <si>
    <t>NJA5040XXYPDF33BEV</t>
  </si>
  <si>
    <t>MR6471DPHEV11</t>
  </si>
  <si>
    <r>
      <rPr>
        <sz val="11"/>
        <color rgb="FF000000"/>
        <rFont val="楷体_GB2312"/>
        <charset val="134"/>
      </rPr>
      <t>插电混动</t>
    </r>
  </si>
  <si>
    <t>THZ6451BEVS307</t>
  </si>
  <si>
    <t>THZ7000BEVS117</t>
  </si>
  <si>
    <t>THZ7000BEVS118</t>
  </si>
  <si>
    <t>THZ7000BEVS119</t>
  </si>
  <si>
    <t>THZ7000BEVS11A</t>
  </si>
  <si>
    <t>GAM6480BEVB0M</t>
  </si>
  <si>
    <t>2070/2090</t>
  </si>
  <si>
    <t>GAM6480BEVB0N</t>
  </si>
  <si>
    <r>
      <rPr>
        <sz val="11"/>
        <color rgb="FF000000"/>
        <rFont val="楷体_GB2312"/>
        <charset val="134"/>
      </rPr>
      <t>大众汽车</t>
    </r>
    <r>
      <rPr>
        <sz val="11"/>
        <color rgb="FF000000"/>
        <rFont val="Arial"/>
        <charset val="134"/>
      </rPr>
      <t>(VOLKSWAGEN)</t>
    </r>
    <r>
      <rPr>
        <sz val="11"/>
        <color rgb="FF000000"/>
        <rFont val="楷体_GB2312"/>
        <charset val="134"/>
      </rPr>
      <t>牌</t>
    </r>
  </si>
  <si>
    <t>SVW7000AEV</t>
  </si>
  <si>
    <t>FV6498AABEV</t>
  </si>
  <si>
    <t>CGC5045XXYBEV1Z16</t>
  </si>
  <si>
    <t>2200/2250</t>
  </si>
  <si>
    <t>2770/3020/3120</t>
  </si>
  <si>
    <t>SZS7000A02BEV</t>
  </si>
  <si>
    <t>SZS7000A03BEV</t>
  </si>
  <si>
    <t>YTZ5031TYHD0BEV</t>
  </si>
  <si>
    <t>2235/2100</t>
  </si>
  <si>
    <t>2195/2125</t>
  </si>
  <si>
    <t>ZK5043XLCBEV2</t>
  </si>
  <si>
    <t>ZK6127BEVQY36K</t>
  </si>
  <si>
    <t>3475/3635</t>
  </si>
  <si>
    <t>11900/12350/12800</t>
  </si>
  <si>
    <t>ZK6602BEVG30</t>
  </si>
  <si>
    <t>2815/2895/3060/2945</t>
  </si>
  <si>
    <t>4700/4850/5000/5200</t>
  </si>
  <si>
    <t>ZK6606BEVG2C</t>
  </si>
  <si>
    <t>158.90/157.10</t>
  </si>
  <si>
    <t>3950/4100/4250/4330</t>
  </si>
  <si>
    <t>ZK6732BEVQZ4</t>
  </si>
  <si>
    <t>5400/5600/5800/6000</t>
  </si>
  <si>
    <t>ZK6816BEVG11</t>
  </si>
  <si>
    <t>ZKH3310P6BEV2</t>
  </si>
  <si>
    <t>0.200/0.210/0.210/0.220</t>
  </si>
  <si>
    <t>ZKH5043XXYBEV2</t>
  </si>
  <si>
    <t>0.255/0.274</t>
  </si>
  <si>
    <t>2995/3100</t>
  </si>
  <si>
    <t>MR7002BEV28</t>
  </si>
  <si>
    <t>GTQ6119BEVH32</t>
  </si>
  <si>
    <t>160.04;160.06</t>
  </si>
  <si>
    <t>11200/11500</t>
  </si>
  <si>
    <t>GTQ6129BEVH31</t>
  </si>
  <si>
    <t>12800/13150</t>
  </si>
  <si>
    <t>XGA4180BEVWAA</t>
  </si>
  <si>
    <t>DLP5030XXYBEVT01LA</t>
  </si>
  <si>
    <t>MR7001BEV03</t>
  </si>
  <si>
    <t>MR7001BEV04</t>
  </si>
  <si>
    <t>MR7001BEV05</t>
  </si>
  <si>
    <r>
      <rPr>
        <sz val="11"/>
        <color rgb="FF000000"/>
        <rFont val="楷体_GB2312"/>
        <charset val="134"/>
      </rPr>
      <t>江苏畅飞新能源专用汽车有限公司</t>
    </r>
  </si>
  <si>
    <r>
      <rPr>
        <sz val="11"/>
        <color rgb="FF000000"/>
        <rFont val="楷体_GB2312"/>
        <charset val="134"/>
      </rPr>
      <t>柯瑞斯马牌</t>
    </r>
  </si>
  <si>
    <t>NDX5310ZLJBEV1</t>
  </si>
  <si>
    <t>CC7000BJ01GBEV</t>
  </si>
  <si>
    <t>CC7000BJ02DBEV</t>
  </si>
  <si>
    <t>BYD6110C4EV5</t>
  </si>
  <si>
    <t>BYD6122B3EV3</t>
  </si>
  <si>
    <t>BYD6180B1EV1</t>
  </si>
  <si>
    <r>
      <rPr>
        <sz val="11"/>
        <color rgb="FF000000"/>
        <rFont val="楷体_GB2312"/>
        <charset val="134"/>
      </rPr>
      <t>纯电动低地板铰接城市客车</t>
    </r>
  </si>
  <si>
    <t>18750/19085/19540/20050</t>
  </si>
  <si>
    <t>BYD6470MT6HEV7</t>
  </si>
  <si>
    <t>1690/1880</t>
  </si>
  <si>
    <t>BYD6601B2EV1</t>
  </si>
  <si>
    <t>5500/5700/5900</t>
  </si>
  <si>
    <t>BYD6871B2EV1</t>
  </si>
  <si>
    <t>8600/8800/9100/9400</t>
  </si>
  <si>
    <t>BYD7004BEV</t>
  </si>
  <si>
    <t>BYD7004BEV1</t>
  </si>
  <si>
    <t>BYD7150YT6HEV2</t>
  </si>
  <si>
    <t>BYD7150YT6HEV3</t>
  </si>
  <si>
    <t>HFC5045XXYEV12</t>
  </si>
  <si>
    <t>HFC5045XXYEV3</t>
  </si>
  <si>
    <r>
      <rPr>
        <sz val="11"/>
        <color rgb="FF000000"/>
        <rFont val="楷体_GB2312"/>
        <charset val="134"/>
      </rPr>
      <t>瑞腾牌</t>
    </r>
  </si>
  <si>
    <t>NEQ7000BEVRT01</t>
  </si>
  <si>
    <t>CRC1030DC8-BEV</t>
  </si>
  <si>
    <t>CRC5030CCYDC-BEV</t>
  </si>
  <si>
    <t>CRC5030XXYDC8-BEV</t>
  </si>
  <si>
    <t>BJ1031EVJA3</t>
  </si>
  <si>
    <t>BJ5031XXYEV3</t>
  </si>
  <si>
    <t>BJ6105EVCA-57</t>
  </si>
  <si>
    <t>165.20/161.70</t>
  </si>
  <si>
    <t>3060/3100/3200/3250/3300</t>
  </si>
  <si>
    <t>10800/11200/11400</t>
  </si>
  <si>
    <t>BJ6105EVCA-59</t>
  </si>
  <si>
    <t>BJ6126EVUA-3</t>
  </si>
  <si>
    <t>3430/3600/3660</t>
  </si>
  <si>
    <t>CA6520H0EVXK</t>
  </si>
  <si>
    <t>CA6520H0EVXM</t>
  </si>
  <si>
    <t>CA6520H0EVXN</t>
  </si>
  <si>
    <t>CA1020C90LEV</t>
  </si>
  <si>
    <t>4365/4565</t>
  </si>
  <si>
    <t>CA5020XXYC90LEV</t>
  </si>
  <si>
    <t>CA5040XXYP40L3BEVA84</t>
  </si>
  <si>
    <t>CA5041XXYP40L3BEVA84</t>
  </si>
  <si>
    <t>SXC6110GBEV13</t>
  </si>
  <si>
    <t>ZZ4257N324GZ1SBEV</t>
  </si>
  <si>
    <t>ZZ4257V384GZ1SBEV</t>
  </si>
  <si>
    <t>3230/3635</t>
  </si>
  <si>
    <r>
      <rPr>
        <sz val="11"/>
        <color rgb="FF000000"/>
        <rFont val="楷体_GB2312"/>
        <charset val="134"/>
      </rPr>
      <t>奇瑞捷豹路虎汽车有限公司</t>
    </r>
  </si>
  <si>
    <r>
      <rPr>
        <sz val="11"/>
        <color rgb="FF000000"/>
        <rFont val="楷体_GB2312"/>
        <charset val="134"/>
      </rPr>
      <t>路虎</t>
    </r>
    <r>
      <rPr>
        <sz val="11"/>
        <color rgb="FF000000"/>
        <rFont val="Arial"/>
        <charset val="134"/>
      </rPr>
      <t>(LAND</t>
    </r>
  </si>
  <si>
    <t>ROVER)</t>
  </si>
  <si>
    <r>
      <rPr>
        <sz val="11"/>
        <color rgb="FF000000"/>
        <rFont val="楷体_GB2312"/>
        <charset val="134"/>
      </rPr>
      <t>牌</t>
    </r>
  </si>
  <si>
    <t>WDZ5120GQXBEV</t>
  </si>
  <si>
    <t>WDZ5180TDYBEV</t>
  </si>
  <si>
    <t>10135/9965/9385</t>
  </si>
  <si>
    <t>3895/3705/3685</t>
  </si>
  <si>
    <t>13000/12800/12500/</t>
  </si>
  <si>
    <t>DNC1049SHEVGM1</t>
  </si>
  <si>
    <t>2100/2200/2300/2350</t>
  </si>
  <si>
    <t>DNC5049CCYSHEVGL1</t>
  </si>
  <si>
    <r>
      <rPr>
        <sz val="11"/>
        <color rgb="FF000000"/>
        <rFont val="楷体_GB2312"/>
        <charset val="134"/>
      </rPr>
      <t>插电式混合动力仓栅式运输车</t>
    </r>
  </si>
  <si>
    <t>2100/2200/2350</t>
  </si>
  <si>
    <t>3050/3150/3250</t>
  </si>
  <si>
    <t>DNC6121BEVG10</t>
  </si>
  <si>
    <t>JHC5037XXYBEVM1</t>
  </si>
  <si>
    <t>JHC5037XXYBEVM2</t>
  </si>
  <si>
    <t>JHC5047CCYBEVM1</t>
  </si>
  <si>
    <t>JHC5047XLCBEVM1</t>
  </si>
  <si>
    <t>2380/2400</t>
  </si>
  <si>
    <t>JHC5047XXYBEVM1</t>
  </si>
  <si>
    <t>2995/3050/3095/3145</t>
  </si>
  <si>
    <t>JHC6101BEVG11</t>
  </si>
  <si>
    <t>JHC6101BEVG22</t>
  </si>
  <si>
    <t>JHC6121BEVG11</t>
  </si>
  <si>
    <t>11600/12000</t>
  </si>
  <si>
    <t>XMQ5040XXYBEVL</t>
  </si>
  <si>
    <t>2600/2850</t>
  </si>
  <si>
    <t>SC6493AAC6HEV</t>
  </si>
  <si>
    <t>SX3317MF306BEV1</t>
  </si>
  <si>
    <t>SX5040XLCBEV331L2</t>
  </si>
  <si>
    <t>0.289/0.258</t>
  </si>
  <si>
    <t>2060/2100/2150/2200/2250</t>
  </si>
  <si>
    <t>2900/2950/3000/3050/3100/3150/3200/3250</t>
  </si>
  <si>
    <t>3250/3100</t>
  </si>
  <si>
    <t>SX5042XXYBEV341N</t>
  </si>
  <si>
    <t>2100/2150/2200/2250/2300</t>
  </si>
  <si>
    <t>2880/2980/3080/3180</t>
  </si>
  <si>
    <t>FZ7000BEV01</t>
  </si>
  <si>
    <t>FZ7000BEV02</t>
  </si>
  <si>
    <t>FZ7000BEV03</t>
  </si>
  <si>
    <t>FZ7000BEV04</t>
  </si>
  <si>
    <t>MR6432DPHEV03</t>
  </si>
  <si>
    <r>
      <rPr>
        <sz val="11"/>
        <color rgb="FF000000"/>
        <rFont val="楷体_GB2312"/>
        <charset val="134"/>
      </rPr>
      <t>日照魏牌汽车有限公司</t>
    </r>
  </si>
  <si>
    <t>CW6450AG02APHEV</t>
  </si>
  <si>
    <t>CW6450AG02BPHEV</t>
  </si>
  <si>
    <t>SH5035XXYK6BEV-1</t>
  </si>
  <si>
    <t>JS6108GHBEV35</t>
  </si>
  <si>
    <t>159.00/160.00</t>
  </si>
  <si>
    <t>JS6661GHBEV3</t>
  </si>
  <si>
    <t>2840/3000</t>
  </si>
  <si>
    <t>5450/5650</t>
  </si>
  <si>
    <t>JS6859GHBEV3</t>
  </si>
  <si>
    <t>8100/8500</t>
  </si>
  <si>
    <t>HQ7002BEV78</t>
  </si>
  <si>
    <t>HQ7003BEV05</t>
  </si>
  <si>
    <t>1545/1600</t>
  </si>
  <si>
    <t>JL6432DPHEV14</t>
  </si>
  <si>
    <t>HFF6119A6EV25</t>
  </si>
  <si>
    <t>3285/3450</t>
  </si>
  <si>
    <t>10900/11200/11500</t>
  </si>
  <si>
    <t>HFF6650G6EV21</t>
  </si>
  <si>
    <t>FJ1030BEVAB3</t>
  </si>
  <si>
    <t>JMV6661BEV</t>
  </si>
  <si>
    <t>2920/2840/2740/2670</t>
  </si>
  <si>
    <t>YTQ1042JEEV331</t>
  </si>
  <si>
    <t>2000/2100/2150/2200/2250</t>
  </si>
  <si>
    <t>YTQ5042XXYJEEV335</t>
  </si>
  <si>
    <t>LZ7009SLAEV</t>
  </si>
  <si>
    <t>4745/4720</t>
  </si>
  <si>
    <t>LZ4250H7DZBEV1</t>
  </si>
  <si>
    <t>0.159/0.151</t>
  </si>
  <si>
    <t>11500/10800</t>
  </si>
  <si>
    <t>LXA6500SHEVME</t>
  </si>
  <si>
    <t>LXA6500SHEVMF</t>
  </si>
  <si>
    <t>LXA6500SHEVMG</t>
  </si>
  <si>
    <t>LXA6500SHEVMH</t>
  </si>
  <si>
    <t>LXA6500SHEVMJ</t>
  </si>
  <si>
    <t>LXA6500SHEVMK</t>
  </si>
  <si>
    <t>LXA6500SHEVML</t>
  </si>
  <si>
    <t>LXA6500SHEVMM</t>
  </si>
  <si>
    <r>
      <rPr>
        <sz val="11"/>
        <color rgb="FF000000"/>
        <rFont val="楷体_GB2312"/>
        <charset val="134"/>
      </rPr>
      <t>五十铃牌</t>
    </r>
  </si>
  <si>
    <t>QL1043BEVECHW</t>
  </si>
  <si>
    <t>QL5070TPBBEVECHA2</t>
  </si>
  <si>
    <t>2050/2150/2300</t>
  </si>
  <si>
    <r>
      <rPr>
        <sz val="11"/>
        <color rgb="FF000000"/>
        <rFont val="楷体_GB2312"/>
        <charset val="134"/>
      </rPr>
      <t>长安马自达汽车有限公司</t>
    </r>
  </si>
  <si>
    <r>
      <rPr>
        <sz val="11"/>
        <color rgb="FF000000"/>
        <rFont val="楷体_GB2312"/>
        <charset val="134"/>
      </rPr>
      <t>马自达</t>
    </r>
    <r>
      <rPr>
        <sz val="11"/>
        <color rgb="FF000000"/>
        <rFont val="Arial"/>
        <charset val="134"/>
      </rPr>
      <t>(MAZDA)</t>
    </r>
    <r>
      <rPr>
        <sz val="11"/>
        <color rgb="FF000000"/>
        <rFont val="楷体_GB2312"/>
        <charset val="134"/>
      </rPr>
      <t>牌</t>
    </r>
  </si>
  <si>
    <t>CAM7000BABEV</t>
  </si>
  <si>
    <t>1770/1805</t>
  </si>
  <si>
    <t>BYD6461ST6HEV5</t>
  </si>
  <si>
    <t>BYD6461ST6HEV6</t>
  </si>
  <si>
    <t>BYD6470ST6HEV3</t>
  </si>
  <si>
    <t>BYD6470ST6HEV4</t>
  </si>
  <si>
    <t>BYD6470ST6HEV5</t>
  </si>
  <si>
    <t>BYD6470ST6HEV6</t>
  </si>
  <si>
    <t>BYD6470ST6HEV7</t>
  </si>
  <si>
    <t>BYD7152WT6HEVB12</t>
  </si>
  <si>
    <t>BYD7152WT6HEVB6</t>
  </si>
  <si>
    <t>BYD7152WT6HEVB7</t>
  </si>
  <si>
    <t>KLQ6111ZEV1N</t>
  </si>
  <si>
    <t>10800/11460</t>
  </si>
  <si>
    <t>KLQ6111ZGEVN</t>
  </si>
  <si>
    <t>KLQ6127YEV1N</t>
  </si>
  <si>
    <t>SQR6470CHEVT1D</t>
  </si>
  <si>
    <t>1740/1769</t>
  </si>
  <si>
    <t>XML5030XYZEV10</t>
  </si>
  <si>
    <t>4510/4421</t>
  </si>
  <si>
    <t>LCK6106EVGM2</t>
  </si>
  <si>
    <t>3195/3180/3035</t>
  </si>
  <si>
    <t>11100/11600</t>
  </si>
  <si>
    <t>LCK6116EV1A2</t>
  </si>
  <si>
    <t>LCK6116EV1A3</t>
  </si>
  <si>
    <t>LCK6670EVGA1</t>
  </si>
  <si>
    <t>5480/5780/5980</t>
  </si>
  <si>
    <t>LCK6800EVGA</t>
  </si>
  <si>
    <t>6800/7000/7200</t>
  </si>
  <si>
    <t>LCK6906EVQA3</t>
  </si>
  <si>
    <t>10160/10700/10950</t>
  </si>
  <si>
    <t>CKZ6125EHEVN01</t>
  </si>
  <si>
    <t>13400/13000</t>
  </si>
  <si>
    <t>NHQ7000BEVDA</t>
  </si>
  <si>
    <t>NHQ7000BEVDB</t>
  </si>
  <si>
    <t>NHQ7000BEVDD</t>
  </si>
  <si>
    <t>NHQ7000BEVDE</t>
  </si>
  <si>
    <t>CL5121TXSBEV</t>
  </si>
  <si>
    <t>7710/7310</t>
  </si>
  <si>
    <r>
      <rPr>
        <sz val="11"/>
        <color rgb="FF000000"/>
        <rFont val="楷体_GB2312"/>
        <charset val="134"/>
      </rPr>
      <t>江西江铃集团新能源汽车有限公司</t>
    </r>
  </si>
  <si>
    <r>
      <rPr>
        <sz val="11"/>
        <color rgb="FF000000"/>
        <rFont val="楷体_GB2312"/>
        <charset val="134"/>
      </rPr>
      <t>羿驰牌</t>
    </r>
  </si>
  <si>
    <t>JX7001ERDBEV</t>
  </si>
  <si>
    <t>SKE6470SSHEVA5S</t>
  </si>
  <si>
    <r>
      <rPr>
        <sz val="11"/>
        <color rgb="FF000000"/>
        <rFont val="楷体_GB2312"/>
        <charset val="134"/>
      </rPr>
      <t>中兴智能汽车有限公司</t>
    </r>
  </si>
  <si>
    <r>
      <rPr>
        <sz val="11"/>
        <color rgb="FF000000"/>
        <rFont val="楷体_GB2312"/>
        <charset val="134"/>
      </rPr>
      <t>拜辰牌</t>
    </r>
  </si>
  <si>
    <t>GTZ6616BEVB</t>
  </si>
  <si>
    <t>KMT5030XXYBEV3</t>
  </si>
  <si>
    <t>HQK6602UBEVH1</t>
  </si>
  <si>
    <t>2524/2774</t>
  </si>
  <si>
    <t>HQK6882UFBEVP1</t>
  </si>
  <si>
    <t>8500/8900</t>
  </si>
  <si>
    <t>WD6117BEVG05</t>
  </si>
  <si>
    <t>11700/12000/12300</t>
  </si>
  <si>
    <t>JYB6110BEV</t>
  </si>
  <si>
    <t>3530/3305</t>
  </si>
  <si>
    <t>11200/10900</t>
  </si>
  <si>
    <t>BQJ5180GSSBYDEV</t>
  </si>
  <si>
    <t>7975/8330</t>
  </si>
  <si>
    <t>TJK5120TXSBEV</t>
  </si>
  <si>
    <t>TSW5090TXSEQBEV</t>
  </si>
  <si>
    <t>SSZ5040ZZZBEV</t>
  </si>
  <si>
    <t>NTT6750EV1N</t>
  </si>
  <si>
    <t>NTT6750TEV1N</t>
  </si>
  <si>
    <t>YS6850GBEVN1</t>
  </si>
  <si>
    <t>8000/8200/8400</t>
  </si>
  <si>
    <t>XGH5080TXSDBEV</t>
  </si>
  <si>
    <t>XGH5181TSLDBEV</t>
  </si>
  <si>
    <t>HWJ5121TCAEQBEV</t>
  </si>
  <si>
    <t>HWJ5181TCAEQBEV</t>
  </si>
  <si>
    <t>ZQZ5033CTYBEV</t>
  </si>
  <si>
    <t>FLM5030TCXZNBEV</t>
  </si>
  <si>
    <r>
      <rPr>
        <sz val="11"/>
        <color rgb="FF000000"/>
        <rFont val="楷体_GB2312"/>
        <charset val="134"/>
      </rPr>
      <t>纯电动除雪车</t>
    </r>
  </si>
  <si>
    <t>FLM5080XTYDTBEV</t>
  </si>
  <si>
    <t>FLM5120TCABYBEV</t>
  </si>
  <si>
    <t>FLM5120TCASZBEV</t>
  </si>
  <si>
    <t>141.70/143.60</t>
  </si>
  <si>
    <t>6900/7200</t>
  </si>
  <si>
    <t>FLM5180TCAHDBEV</t>
  </si>
  <si>
    <t>10450/10750</t>
  </si>
  <si>
    <t>ZTQ5120TXSE2J47BEV</t>
  </si>
  <si>
    <t>WH6110BEV1</t>
  </si>
  <si>
    <t>12000/11300</t>
  </si>
  <si>
    <t>HYK6681GBEV</t>
  </si>
  <si>
    <t>2985/2885</t>
  </si>
  <si>
    <t>5900/5700</t>
  </si>
  <si>
    <t>GB6850EVBC03</t>
  </si>
  <si>
    <t>3035/3150</t>
  </si>
  <si>
    <t>8150/8350/8550</t>
  </si>
  <si>
    <t>HA6610BEVB1</t>
  </si>
  <si>
    <t>2775/2695/2640/2560</t>
  </si>
  <si>
    <t>EM6660BEVG-3</t>
  </si>
  <si>
    <t>5510/5710</t>
  </si>
  <si>
    <t>EQ5040XXYLBEV2</t>
  </si>
  <si>
    <t>2010/2110/2150</t>
  </si>
  <si>
    <t>2900/2940/3000/3050/3100</t>
  </si>
  <si>
    <t>KLF5180TDYBEV</t>
  </si>
  <si>
    <r>
      <rPr>
        <sz val="11"/>
        <color rgb="FF000000"/>
        <rFont val="楷体_GB2312"/>
        <charset val="134"/>
      </rPr>
      <t>北京新能源汽车股份有限公司</t>
    </r>
  </si>
  <si>
    <t>BJ7001BPHJ-BEV</t>
  </si>
  <si>
    <t>NEQ7000BEVQL01A</t>
  </si>
  <si>
    <t>NEQ7000BEVQL01B</t>
  </si>
  <si>
    <t>NEQ7000BEVQL01C</t>
  </si>
  <si>
    <t>NEQ7000SEVJ60</t>
  </si>
  <si>
    <t>ZK6602BEVG31</t>
  </si>
  <si>
    <t>4800/4950/5100/5250/5400/5520</t>
  </si>
  <si>
    <t>ZK6606BEVG4</t>
  </si>
  <si>
    <t>3950/4100/4250/4380/4510</t>
  </si>
  <si>
    <t>NJL6106FCEVD2</t>
  </si>
  <si>
    <r>
      <rPr>
        <sz val="11"/>
        <color rgb="FF000000"/>
        <rFont val="Arial"/>
        <charset val="134"/>
      </rPr>
      <t>250km(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)/450km(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</si>
  <si>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DXA5100TCAYSHEV</t>
  </si>
  <si>
    <r>
      <rPr>
        <sz val="11"/>
        <color rgb="FF000000"/>
        <rFont val="楷体_GB2312"/>
        <charset val="134"/>
      </rPr>
      <t>插电式混合动力餐厨垃圾车</t>
    </r>
  </si>
  <si>
    <t>5720/5460</t>
  </si>
  <si>
    <t>YGM7007BEVA2</t>
  </si>
  <si>
    <t>YGM7008BEVA</t>
  </si>
  <si>
    <r>
      <rPr>
        <sz val="11"/>
        <color rgb="FF000000"/>
        <rFont val="楷体_GB2312"/>
        <charset val="134"/>
      </rPr>
      <t>杭州西湖比亚迪新能源汽车有限公司</t>
    </r>
  </si>
  <si>
    <t>XBE5040ZZZBEV2</t>
  </si>
  <si>
    <t>BJ3319FCEVPH</t>
  </si>
  <si>
    <r>
      <rPr>
        <sz val="11"/>
        <color rgb="FF000000"/>
        <rFont val="Arial"/>
        <charset val="134"/>
      </rPr>
      <t>20</t>
    </r>
    <r>
      <rPr>
        <sz val="11"/>
        <color rgb="FF000000"/>
        <rFont val="楷体_GB2312"/>
        <charset val="134"/>
      </rPr>
      <t>（氢系统不工作）</t>
    </r>
    <r>
      <rPr>
        <sz val="11"/>
        <color rgb="FF000000"/>
        <rFont val="Arial"/>
        <charset val="134"/>
      </rPr>
      <t>/510</t>
    </r>
    <r>
      <rPr>
        <sz val="11"/>
        <color rgb="FF000000"/>
        <rFont val="楷体_GB2312"/>
        <charset val="134"/>
      </rPr>
      <t>（氢系统工作）</t>
    </r>
  </si>
  <si>
    <t>9785/9585</t>
  </si>
  <si>
    <t>BJ6122FCEVCH</t>
  </si>
  <si>
    <r>
      <rPr>
        <sz val="11"/>
        <color rgb="FF000000"/>
        <rFont val="Arial"/>
        <charset val="134"/>
      </rPr>
      <t>88(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)/1140(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</si>
  <si>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3570/3790</t>
  </si>
  <si>
    <t>CQ4250BEVSS404B</t>
  </si>
  <si>
    <t>3216/3320/3715/3795/3860/3960</t>
  </si>
  <si>
    <t>CQ4250FCEVSS404</t>
  </si>
  <si>
    <r>
      <rPr>
        <sz val="11"/>
        <color rgb="FF000000"/>
        <rFont val="Arial"/>
        <charset val="134"/>
      </rPr>
      <t>420</t>
    </r>
    <r>
      <rPr>
        <sz val="11"/>
        <color rgb="FF000000"/>
        <rFont val="楷体_GB2312"/>
        <charset val="134"/>
      </rPr>
      <t>（氢系统工作）</t>
    </r>
    <r>
      <rPr>
        <sz val="11"/>
        <color rgb="FF000000"/>
        <rFont val="Arial"/>
        <charset val="134"/>
      </rPr>
      <t>/90</t>
    </r>
    <r>
      <rPr>
        <sz val="11"/>
        <color rgb="FF000000"/>
        <rFont val="楷体_GB2312"/>
        <charset val="134"/>
      </rPr>
      <t>（氢系统不工作）</t>
    </r>
  </si>
  <si>
    <t>3785/3300</t>
  </si>
  <si>
    <r>
      <rPr>
        <sz val="11"/>
        <color rgb="FF000000"/>
        <rFont val="楷体_GB2312"/>
        <charset val="134"/>
      </rPr>
      <t>一汽吉林汽车有限公司</t>
    </r>
  </si>
  <si>
    <t>CA5021XXYBEVE2</t>
  </si>
  <si>
    <t>DNC6101FCEVG31</t>
  </si>
  <si>
    <t>HN5040XXYD12C3FCEV</t>
  </si>
  <si>
    <r>
      <rPr>
        <sz val="11"/>
        <color rgb="FF000000"/>
        <rFont val="Arial"/>
        <charset val="134"/>
      </rPr>
      <t>45(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)/500(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</si>
  <si>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SX4257XJ4Q2FCEV</t>
  </si>
  <si>
    <r>
      <rPr>
        <sz val="11"/>
        <color rgb="FF000000"/>
        <rFont val="Arial"/>
        <charset val="134"/>
      </rPr>
      <t>90(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)/750(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</si>
  <si>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r>
      <rPr>
        <sz val="11"/>
        <color rgb="FF000000"/>
        <rFont val="楷体_GB2312"/>
        <charset val="134"/>
      </rPr>
      <t>梅赛德斯</t>
    </r>
    <r>
      <rPr>
        <sz val="11"/>
        <color rgb="FF000000"/>
        <rFont val="Arial"/>
        <charset val="134"/>
      </rPr>
      <t>-</t>
    </r>
    <r>
      <rPr>
        <sz val="11"/>
        <color rgb="FF000000"/>
        <rFont val="楷体_GB2312"/>
        <charset val="134"/>
      </rPr>
      <t>奔驰</t>
    </r>
    <r>
      <rPr>
        <sz val="11"/>
        <color rgb="FF000000"/>
        <rFont val="Arial"/>
        <charset val="134"/>
      </rPr>
      <t>(Mercedes-Benz)</t>
    </r>
    <r>
      <rPr>
        <sz val="11"/>
        <color rgb="FF000000"/>
        <rFont val="楷体_GB2312"/>
        <charset val="134"/>
      </rPr>
      <t>牌</t>
    </r>
  </si>
  <si>
    <t>BJ6471NABEV1</t>
  </si>
  <si>
    <t>512(CLTC)</t>
  </si>
  <si>
    <t>BJ7002NABEV1</t>
  </si>
  <si>
    <t>537(CLTC)</t>
  </si>
  <si>
    <r>
      <rPr>
        <sz val="11"/>
        <color rgb="FF000000"/>
        <rFont val="楷体_GB2312"/>
        <charset val="134"/>
      </rPr>
      <t>四川一汽丰田汽车有限公司</t>
    </r>
  </si>
  <si>
    <r>
      <rPr>
        <sz val="11"/>
        <color rgb="FF000000"/>
        <rFont val="楷体_GB2312"/>
        <charset val="134"/>
      </rPr>
      <t>柯斯达</t>
    </r>
    <r>
      <rPr>
        <sz val="11"/>
        <color rgb="FF000000"/>
        <rFont val="Arial"/>
        <charset val="134"/>
      </rPr>
      <t>(COASTER)</t>
    </r>
    <r>
      <rPr>
        <sz val="11"/>
        <color rgb="FF000000"/>
        <rFont val="楷体_GB2312"/>
        <charset val="134"/>
      </rPr>
      <t>牌</t>
    </r>
  </si>
  <si>
    <t>SCT5060XFZFCEV</t>
  </si>
  <si>
    <r>
      <rPr>
        <sz val="11"/>
        <color rgb="FF000000"/>
        <rFont val="楷体_GB2312"/>
        <charset val="134"/>
      </rPr>
      <t>燃料电池福祉车</t>
    </r>
  </si>
  <si>
    <t>SCT6700FCEV</t>
  </si>
  <si>
    <t>KLQ6606GAEVN3</t>
  </si>
  <si>
    <t>2020/2040</t>
  </si>
  <si>
    <t>2565/2645/2760/2800</t>
  </si>
  <si>
    <t>3600/3800/4000</t>
  </si>
  <si>
    <t>KLQ6856GAFCEV1</t>
  </si>
  <si>
    <r>
      <rPr>
        <sz val="11"/>
        <color rgb="FF000000"/>
        <rFont val="Arial"/>
        <charset val="134"/>
      </rPr>
      <t>180(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)/560(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</si>
  <si>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2440/2500</t>
  </si>
  <si>
    <t>3340/3400</t>
  </si>
  <si>
    <t>9200/9700</t>
  </si>
  <si>
    <t>SQR5080ZYSBEVLJ1</t>
  </si>
  <si>
    <t>0.298/0.329/0.374</t>
  </si>
  <si>
    <t>6620/6960/6840</t>
  </si>
  <si>
    <t>6180/6400/6650</t>
  </si>
  <si>
    <t>LCK6591EVA</t>
  </si>
  <si>
    <t>LCK6591EVB</t>
  </si>
  <si>
    <t>CAT6852CRFCEVT</t>
  </si>
  <si>
    <r>
      <rPr>
        <sz val="11"/>
        <color rgb="FF000000"/>
        <rFont val="Arial"/>
        <charset val="134"/>
      </rPr>
      <t>60(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)/380(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</si>
  <si>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WD6117FCEVG01</t>
  </si>
  <si>
    <r>
      <rPr>
        <sz val="11"/>
        <color rgb="FF000000"/>
        <rFont val="Arial"/>
        <charset val="134"/>
      </rPr>
      <t>110(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)/450(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</si>
  <si>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11300/11650</t>
  </si>
  <si>
    <t>WD6117FCEVG02</t>
  </si>
  <si>
    <t>HWJ5251ZYSBYDBEV</t>
  </si>
  <si>
    <t>ZQZ5040ZFJBEV</t>
  </si>
  <si>
    <t>HCQ5180TXSEQBEV</t>
  </si>
  <si>
    <t>3090/3180</t>
  </si>
  <si>
    <t>LQG5032ZZZEV</t>
  </si>
  <si>
    <t>1675/1640/1615</t>
  </si>
  <si>
    <t>CA7007BEVC</t>
  </si>
  <si>
    <t>BSR6900BEVGS1</t>
  </si>
  <si>
    <t>9450/9650/10050</t>
  </si>
  <si>
    <t>DFA5030XXYMBEV1</t>
  </si>
  <si>
    <t>DFA6100CBEV2</t>
  </si>
  <si>
    <t>3080/3250/3290/3335</t>
  </si>
  <si>
    <t>EQ5040CCYLBEV</t>
  </si>
  <si>
    <t>0.277/0.287</t>
  </si>
  <si>
    <t>5995/5900</t>
  </si>
  <si>
    <t>2020/2100/2160/2200/2250</t>
  </si>
  <si>
    <t>2940/3000/3050/3100</t>
  </si>
  <si>
    <t>EQ5040XXYLBEV1</t>
  </si>
  <si>
    <t>2010/2110/2150/2200/2250</t>
  </si>
  <si>
    <t>HKD5090GSSEQBEV</t>
  </si>
  <si>
    <r>
      <rPr>
        <sz val="11"/>
        <color rgb="FF000000"/>
        <rFont val="楷体_GB2312"/>
        <charset val="134"/>
      </rPr>
      <t>北京汽车股份有限公司</t>
    </r>
  </si>
  <si>
    <t>BJ7000C5DF-BEV</t>
  </si>
  <si>
    <t>4650/4670</t>
  </si>
  <si>
    <t>BJ7000C5DH-BEV</t>
  </si>
  <si>
    <r>
      <rPr>
        <sz val="11"/>
        <color rgb="FF000000"/>
        <rFont val="Arial"/>
        <charset val="134"/>
      </rPr>
      <t>4650</t>
    </r>
    <r>
      <rPr>
        <sz val="11"/>
        <color rgb="FF000000"/>
        <rFont val="楷体_GB2312"/>
        <charset val="134"/>
      </rPr>
      <t>，</t>
    </r>
    <r>
      <rPr>
        <sz val="11"/>
        <color rgb="FF000000"/>
        <rFont val="Arial"/>
        <charset val="134"/>
      </rPr>
      <t>4670</t>
    </r>
  </si>
  <si>
    <t>HN4253H36C8BEV</t>
  </si>
  <si>
    <t>NEQ7000BEVJ60</t>
  </si>
  <si>
    <t>NEQ7000BEVJ60A</t>
  </si>
  <si>
    <t>NEQ7000BEVJ72Q</t>
  </si>
  <si>
    <t>FV6494AA1BEV</t>
  </si>
  <si>
    <t>YTZ5100TCAD0BEV</t>
  </si>
  <si>
    <t>L302C01:161.27L302G01:160.43</t>
  </si>
  <si>
    <t>7060/6970/6860</t>
  </si>
  <si>
    <t>YTZ5100ZLJD0BEV</t>
  </si>
  <si>
    <t>0.242/0.274</t>
  </si>
  <si>
    <t>5965/5995</t>
  </si>
  <si>
    <t>2280/2450</t>
  </si>
  <si>
    <t>6250/6750</t>
  </si>
  <si>
    <t>ZKH5043XXYBEV1</t>
  </si>
  <si>
    <t>0.264/0.255</t>
  </si>
  <si>
    <t>3050/2995</t>
  </si>
  <si>
    <t>0.278/0.255</t>
  </si>
  <si>
    <t>3120/2995</t>
  </si>
  <si>
    <t>GZ6102B2EV</t>
  </si>
  <si>
    <t>10500/10490</t>
  </si>
  <si>
    <t>11600/11800</t>
  </si>
  <si>
    <t>XGA4252BEVWC</t>
  </si>
  <si>
    <t>XGA4254BEVWCA</t>
  </si>
  <si>
    <t>3380/3750</t>
  </si>
  <si>
    <r>
      <rPr>
        <sz val="11"/>
        <color rgb="FF000000"/>
        <rFont val="楷体_GB2312"/>
        <charset val="134"/>
      </rPr>
      <t>德欣牌</t>
    </r>
  </si>
  <si>
    <t>NDX5080TCABEV</t>
  </si>
  <si>
    <t>BYD5040XLCBEV1</t>
  </si>
  <si>
    <t>3150/3100</t>
  </si>
  <si>
    <t>BYD5040XXYBEV4</t>
  </si>
  <si>
    <t>2090/2240/2130/2170/2210/2140/2360</t>
  </si>
  <si>
    <t>BYD5040XXYBEV5</t>
  </si>
  <si>
    <t>2090/2240/2130/2140/2170/2210/2360</t>
  </si>
  <si>
    <t>BYD5040XXYEV1</t>
  </si>
  <si>
    <t>2240/2090/2130/2170/2210/2140/2360/2270/2300/2330</t>
  </si>
  <si>
    <t>BYD5041XXYBEV1</t>
  </si>
  <si>
    <t>HFC5037XGCDEV1</t>
  </si>
  <si>
    <t>JX5041XLCTG2BEV</t>
  </si>
  <si>
    <t>3070/3040</t>
  </si>
  <si>
    <t>3210/3165</t>
  </si>
  <si>
    <t>BJ6851EVCA-32</t>
  </si>
  <si>
    <t>HFC6483ECSEV-W</t>
  </si>
  <si>
    <r>
      <rPr>
        <sz val="11"/>
        <color rgb="FF000000"/>
        <rFont val="楷体_GB2312"/>
        <charset val="134"/>
      </rPr>
      <t>三元锂离子</t>
    </r>
    <r>
      <rPr>
        <sz val="11"/>
        <color rgb="FF000000"/>
        <rFont val="Arial"/>
        <charset val="134"/>
      </rPr>
      <t>/</t>
    </r>
    <r>
      <rPr>
        <sz val="11"/>
        <color rgb="FF000000"/>
        <rFont val="楷体_GB2312"/>
        <charset val="134"/>
      </rPr>
      <t>磷酸铁
锂电池</t>
    </r>
  </si>
  <si>
    <t>HFC6483ECSEV2-W</t>
  </si>
  <si>
    <t>HFC6483ECSEV5-W</t>
  </si>
  <si>
    <t>HFC6483ECSEV6-W</t>
  </si>
  <si>
    <t>HFC6502ECSEV5-W</t>
  </si>
  <si>
    <r>
      <rPr>
        <sz val="11"/>
        <color rgb="FF000000"/>
        <rFont val="楷体_GB2312"/>
        <charset val="134"/>
      </rPr>
      <t>三元锂离子</t>
    </r>
    <r>
      <rPr>
        <sz val="11"/>
        <color rgb="FF000000"/>
        <rFont val="Arial"/>
        <charset val="134"/>
      </rPr>
      <t>/</t>
    </r>
    <r>
      <rPr>
        <sz val="11"/>
        <color rgb="FF000000"/>
        <rFont val="楷体_GB2312"/>
        <charset val="134"/>
      </rPr>
      <t>磷酸铁锂电
池</t>
    </r>
  </si>
  <si>
    <t>DNC5042XLCSHEVGL2</t>
  </si>
  <si>
    <t>2100/2200/2350/2250</t>
  </si>
  <si>
    <t>3700/3950</t>
  </si>
  <si>
    <t>DNC5042XXYSHEVGL1</t>
  </si>
  <si>
    <t>2100/2200/2350/2150</t>
  </si>
  <si>
    <t>2980/3050/3080/3150/3180/3250/3280/2880/3380</t>
  </si>
  <si>
    <t>3555/3805</t>
  </si>
  <si>
    <t>DNC5049XLCSHEVGL1</t>
  </si>
  <si>
    <t>DNC5049XXYSHEVGL1</t>
  </si>
  <si>
    <t>2980/3080/3180/3280/2880/3380</t>
  </si>
  <si>
    <t>XMQ6106AGBEVL28</t>
  </si>
  <si>
    <t>3070/3120/3210/3250/3290/3330</t>
  </si>
  <si>
    <t>10000/10600/11200</t>
  </si>
  <si>
    <t>XMQ6115FGBEVL2</t>
  </si>
  <si>
    <t>2730/3110/3290</t>
  </si>
  <si>
    <t>8000/8900</t>
  </si>
  <si>
    <t>XMQ6650AGBEVL3</t>
  </si>
  <si>
    <t>4900/5100/5300</t>
  </si>
  <si>
    <t>SC5031XLCXDD64BEV</t>
  </si>
  <si>
    <t>DFM7001G1F1BEV</t>
  </si>
  <si>
    <t>SH1032D8BEV-9</t>
  </si>
  <si>
    <t>1809/1845/2050</t>
  </si>
  <si>
    <t>HQ7002BEV70</t>
  </si>
  <si>
    <t>HFF6800G9EV22</t>
  </si>
  <si>
    <t>7350/7650/6900</t>
  </si>
  <si>
    <t>LZ7005SLAEV</t>
  </si>
  <si>
    <t>4700/4720</t>
  </si>
  <si>
    <t>LZ7006SLAEV</t>
  </si>
  <si>
    <t>KLQ6816GAEVN1</t>
  </si>
  <si>
    <t>8150/8300</t>
  </si>
  <si>
    <t>KLQ6816GAEVN1B</t>
  </si>
  <si>
    <t>7400/7700/8000</t>
  </si>
  <si>
    <t>KLQ6816GAEVN2</t>
  </si>
  <si>
    <t>KLQ6816GAEVN3</t>
  </si>
  <si>
    <t>KLQ6816GAEVN4</t>
  </si>
  <si>
    <t>7000/7300/7600</t>
  </si>
  <si>
    <t>3020/3180</t>
  </si>
  <si>
    <t>6610/7000/7300/7600</t>
  </si>
  <si>
    <t>SQR7000BEVJ607</t>
  </si>
  <si>
    <t>SQR7000BEVJ606</t>
  </si>
  <si>
    <t>XML6112JEVY01</t>
  </si>
  <si>
    <t>11300/11900/10800</t>
  </si>
  <si>
    <t>LCK6606EVGA16</t>
  </si>
  <si>
    <t>2750/2820</t>
  </si>
  <si>
    <t>WD6660BEVG01</t>
  </si>
  <si>
    <t>3100/2980</t>
  </si>
  <si>
    <t>9500/10500</t>
  </si>
  <si>
    <t>5700/5950/6250</t>
  </si>
  <si>
    <t>WD6666BEVG03</t>
  </si>
  <si>
    <t>WD6865BEVG03</t>
  </si>
  <si>
    <t>3150/3040</t>
  </si>
  <si>
    <t>7350/7600/7900</t>
  </si>
  <si>
    <t>GXA1031BEV</t>
  </si>
  <si>
    <t>GXA1032BEV</t>
  </si>
  <si>
    <t>GXA1034BEV</t>
  </si>
  <si>
    <t>GXA1035BEV</t>
  </si>
  <si>
    <t>GXA5034CCYEV</t>
  </si>
  <si>
    <t>1380/1405</t>
  </si>
  <si>
    <t>GXA5034XXYEV</t>
  </si>
  <si>
    <t>0.260/0.260</t>
  </si>
  <si>
    <t>1450/1475</t>
  </si>
  <si>
    <t>FLM5120TXSDGBEVL</t>
  </si>
  <si>
    <t>2290/2200</t>
  </si>
  <si>
    <t>FV6494AABEV</t>
  </si>
  <si>
    <t>CQ3310BEVES336</t>
  </si>
  <si>
    <t>0.111/0.123</t>
  </si>
  <si>
    <t>9760/10080/10180/10380</t>
  </si>
  <si>
    <t>9410/9710/10010/9760/10080/10180/10380</t>
  </si>
  <si>
    <t>CQ4180BEVSS441B</t>
  </si>
  <si>
    <t>3216/3320/3715/3860/3960</t>
  </si>
  <si>
    <t>CQ4250BEVSS404</t>
  </si>
  <si>
    <t>3785/3216/3320/3715/3860/3960</t>
  </si>
  <si>
    <t>HFC6502ECSEV9-W</t>
  </si>
  <si>
    <r>
      <rPr>
        <sz val="11"/>
        <color rgb="FF000000"/>
        <rFont val="楷体_GB2312"/>
        <charset val="134"/>
      </rPr>
      <t>三元锂离子</t>
    </r>
    <r>
      <rPr>
        <sz val="11"/>
        <color rgb="FF000000"/>
        <rFont val="Arial"/>
        <charset val="134"/>
      </rPr>
      <t>/</t>
    </r>
    <r>
      <rPr>
        <sz val="11"/>
        <color rgb="FF000000"/>
        <rFont val="楷体_GB2312"/>
        <charset val="134"/>
      </rPr>
      <t>磷酸铁锂电池</t>
    </r>
  </si>
  <si>
    <r>
      <rPr>
        <sz val="11"/>
        <color rgb="FF000000"/>
        <rFont val="楷体_GB2312"/>
        <charset val="134"/>
      </rPr>
      <t>重庆凯瑞特种车有限公司</t>
    </r>
  </si>
  <si>
    <r>
      <rPr>
        <sz val="11"/>
        <color rgb="FF000000"/>
        <rFont val="楷体_GB2312"/>
        <charset val="134"/>
      </rPr>
      <t>重特牌</t>
    </r>
  </si>
  <si>
    <t>QYZ5180GQXFCEV</t>
  </si>
  <si>
    <r>
      <rPr>
        <sz val="11"/>
        <color rgb="FF000000"/>
        <rFont val="Arial"/>
        <charset val="134"/>
      </rPr>
      <t>600</t>
    </r>
    <r>
      <rPr>
        <sz val="11"/>
        <color rgb="FF000000"/>
        <rFont val="楷体_GB2312"/>
        <charset val="134"/>
      </rPr>
      <t>（氢系统工作）</t>
    </r>
    <r>
      <rPr>
        <sz val="11"/>
        <color rgb="FF000000"/>
        <rFont val="Arial"/>
        <charset val="134"/>
      </rPr>
      <t>/120</t>
    </r>
    <r>
      <rPr>
        <sz val="11"/>
        <color rgb="FF000000"/>
        <rFont val="楷体_GB2312"/>
        <charset val="134"/>
      </rPr>
      <t>（氢系统不工作）</t>
    </r>
  </si>
  <si>
    <t>9150/9690</t>
  </si>
  <si>
    <t>SQJ7001A4BEV</t>
  </si>
  <si>
    <t>SQJ7001A5BEV</t>
  </si>
  <si>
    <t>SQJ7001A7BEV</t>
  </si>
  <si>
    <t>SQJ7001A8BEV</t>
  </si>
  <si>
    <t>FSQ5120XXYFFCEV</t>
  </si>
  <si>
    <t>FSQ6860FCEVG4</t>
  </si>
  <si>
    <t>CA7007BEVA</t>
  </si>
  <si>
    <t>100/10000/260</t>
  </si>
  <si>
    <t>DFA1040WBEV</t>
  </si>
  <si>
    <t>120/12000/320</t>
  </si>
  <si>
    <t>EQ5040CCYLBEV1</t>
  </si>
  <si>
    <t>130/12000/310</t>
  </si>
  <si>
    <t>EQ5040XLCLBEV</t>
  </si>
  <si>
    <t>2010/2110/2160</t>
  </si>
  <si>
    <t>2900/3000/3050/3100</t>
  </si>
  <si>
    <t>TEG5100GXWAJSBEV1D</t>
  </si>
  <si>
    <t>ZBH5102ZYSSHBEVJ</t>
  </si>
  <si>
    <t>120/5000/750</t>
  </si>
  <si>
    <t>ZBH5180TXSDFBEVD</t>
  </si>
  <si>
    <t>160/4500/1100</t>
  </si>
  <si>
    <t>ZBH5181TXSDFBEVD</t>
  </si>
  <si>
    <t>LZW7002EVA1EAN</t>
  </si>
  <si>
    <t>24/7500/85</t>
  </si>
  <si>
    <t>LZW7002EVB1EAN</t>
  </si>
  <si>
    <t>LZW7002EVBHANA</t>
  </si>
  <si>
    <t>29/7500/110</t>
  </si>
  <si>
    <t>LZW7002EVCHANA</t>
  </si>
  <si>
    <t>HKD5180ZXLDFBEV</t>
  </si>
  <si>
    <r>
      <rPr>
        <sz val="11"/>
        <color rgb="FF000000"/>
        <rFont val="楷体_GB2312"/>
        <charset val="134"/>
      </rPr>
      <t>纯电动厢式垃圾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楷体_GB2312"/>
        <charset val="134"/>
      </rPr>
      <t>车</t>
    </r>
  </si>
  <si>
    <t>L202C01:141.50/L202D01:140.70</t>
  </si>
  <si>
    <t>7770/7740</t>
  </si>
  <si>
    <t>3290/3140</t>
  </si>
  <si>
    <t>HKD5310ZLJBYBEV</t>
  </si>
  <si>
    <t>0.198/0.204/0.219/0.226</t>
  </si>
  <si>
    <t>390/4000/3200</t>
  </si>
  <si>
    <t>3520/3320</t>
  </si>
  <si>
    <t>17200/17600/18500/18900</t>
  </si>
  <si>
    <t>STQ5047XLCNBEV6</t>
  </si>
  <si>
    <t>2220/2280</t>
  </si>
  <si>
    <t>3020/3170/3270</t>
  </si>
  <si>
    <t>THZ6450SEVS301</t>
  </si>
  <si>
    <r>
      <rPr>
        <sz val="11"/>
        <color rgb="FF000000"/>
        <rFont val="楷体_GB2312"/>
        <charset val="134"/>
      </rPr>
      <t>换电式纯电动多用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楷体_GB2312"/>
        <charset val="134"/>
      </rPr>
      <t>途乘用车</t>
    </r>
  </si>
  <si>
    <t>120/14000/210</t>
  </si>
  <si>
    <t>GAM7001BEVA0E</t>
  </si>
  <si>
    <t>165/16000/350</t>
  </si>
  <si>
    <t>1750/1770</t>
  </si>
  <si>
    <t>GAM7001BEVA0F</t>
  </si>
  <si>
    <t>100/14000/225</t>
  </si>
  <si>
    <t>FV6465AABEV</t>
  </si>
  <si>
    <t>125/16000/310</t>
  </si>
  <si>
    <t>CGC4250BEV1Z5</t>
  </si>
  <si>
    <r>
      <rPr>
        <sz val="11"/>
        <color rgb="FF000000"/>
        <rFont val="Arial"/>
        <charset val="134"/>
      </rPr>
      <t>0.204</t>
    </r>
    <r>
      <rPr>
        <sz val="11"/>
        <color rgb="FF000000"/>
        <rFont val="楷体_GB2312"/>
        <charset val="134"/>
      </rPr>
      <t>（对应整备质量</t>
    </r>
    <r>
      <rPr>
        <sz val="11"/>
        <color rgb="FF000000"/>
        <rFont val="Arial"/>
        <charset val="134"/>
      </rPr>
      <t>11850kg</t>
    </r>
    <r>
      <rPr>
        <sz val="11"/>
        <color rgb="FF000000"/>
        <rFont val="楷体_GB2312"/>
        <charset val="134"/>
      </rPr>
      <t>）</t>
    </r>
    <r>
      <rPr>
        <sz val="11"/>
        <color rgb="FF000000"/>
        <rFont val="Arial"/>
        <charset val="134"/>
      </rPr>
      <t>/0.224</t>
    </r>
    <r>
      <rPr>
        <sz val="11"/>
        <color rgb="FF000000"/>
        <rFont val="楷体_GB2312"/>
        <charset val="134"/>
      </rPr>
      <t>（对应整备质量</t>
    </r>
    <r>
      <rPr>
        <sz val="11"/>
        <color rgb="FF000000"/>
        <rFont val="Arial"/>
        <charset val="134"/>
      </rPr>
      <t>13000kg</t>
    </r>
    <r>
      <rPr>
        <sz val="11"/>
        <color rgb="FF000000"/>
        <rFont val="楷体_GB2312"/>
        <charset val="134"/>
      </rPr>
      <t>）</t>
    </r>
  </si>
  <si>
    <t>355/3000/2500</t>
  </si>
  <si>
    <t>7335/7395</t>
  </si>
  <si>
    <t>3500/3605/3675/3740</t>
  </si>
  <si>
    <t>11850/13000</t>
  </si>
  <si>
    <t>NEQ7000BEVJ72T</t>
  </si>
  <si>
    <t>55/3500/150</t>
  </si>
  <si>
    <r>
      <rPr>
        <sz val="11"/>
        <color rgb="FF000000"/>
        <rFont val="楷体_GB2312"/>
        <charset val="134"/>
      </rPr>
      <t>湖北星晖新能源智能汽车有限公司</t>
    </r>
  </si>
  <si>
    <t>EXH6460A06BEV</t>
  </si>
  <si>
    <t>160/16000/225</t>
  </si>
  <si>
    <t>SZS7000A01BEV</t>
  </si>
  <si>
    <t>120/15000/240</t>
  </si>
  <si>
    <t>YTZ5082XTYD0BEV</t>
  </si>
  <si>
    <t>180/3500/1800</t>
  </si>
  <si>
    <t>7575/7360</t>
  </si>
  <si>
    <t>YTZ5100GQXD0BEV</t>
  </si>
  <si>
    <r>
      <rPr>
        <sz val="11"/>
        <color rgb="FF000000"/>
        <rFont val="楷体_GB2312"/>
        <charset val="134"/>
      </rPr>
      <t>纯电动护栏清洗车</t>
    </r>
  </si>
  <si>
    <t>240/3500/2400</t>
  </si>
  <si>
    <t>7360/7460</t>
  </si>
  <si>
    <t>YTZ5102TXSD0BEV</t>
  </si>
  <si>
    <t>2690/2805</t>
  </si>
  <si>
    <t>YTZ5120TCAD0BEV</t>
  </si>
  <si>
    <r>
      <rPr>
        <sz val="11"/>
        <color rgb="FF000000"/>
        <rFont val="楷体_GB2312"/>
        <charset val="134"/>
      </rPr>
      <t>纯电动餐厨垃圾</t>
    </r>
  </si>
  <si>
    <t>6800/6950</t>
  </si>
  <si>
    <t>YTZ5120ZYSD0BEV</t>
  </si>
  <si>
    <r>
      <rPr>
        <sz val="11"/>
        <color rgb="FF000000"/>
        <rFont val="楷体_GB2312"/>
        <charset val="134"/>
      </rPr>
      <t>纯电动压缩式垃圾</t>
    </r>
  </si>
  <si>
    <t>0.250/0.256</t>
  </si>
  <si>
    <t>YTZ5121ZYSD0BEV</t>
  </si>
  <si>
    <t>YTZ5180TXCD0BEV</t>
  </si>
  <si>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250/3000/2400</t>
    </r>
    <r>
      <rPr>
        <sz val="11"/>
        <color rgb="FF000000"/>
        <rFont val="楷体_GB2312"/>
        <charset val="134"/>
      </rPr>
      <t>）</t>
    </r>
    <r>
      <rPr>
        <sz val="11"/>
        <color rgb="FF000000"/>
        <rFont val="Arial"/>
        <charset val="134"/>
      </rPr>
      <t>/</t>
    </r>
    <r>
      <rPr>
        <sz val="11"/>
        <color rgb="FF000000"/>
        <rFont val="楷体_GB2312"/>
        <charset val="134"/>
      </rPr>
      <t>（</t>
    </r>
    <r>
      <rPr>
        <sz val="11"/>
        <color rgb="FF000000"/>
        <rFont val="Arial"/>
        <charset val="134"/>
      </rPr>
      <t>250/3000/2400</t>
    </r>
    <r>
      <rPr>
        <sz val="11"/>
        <color rgb="FF000000"/>
        <rFont val="楷体_GB2312"/>
        <charset val="134"/>
      </rPr>
      <t>）</t>
    </r>
  </si>
  <si>
    <t>YTZ5181TDYD0BEV</t>
  </si>
  <si>
    <r>
      <rPr>
        <sz val="11"/>
        <color rgb="FF000000"/>
        <rFont val="楷体_GB2312"/>
        <charset val="134"/>
      </rPr>
      <t>纯电动多功能抑尘</t>
    </r>
  </si>
  <si>
    <t>11500/11250</t>
  </si>
  <si>
    <t>ZK6106BEVG16</t>
  </si>
  <si>
    <t>240/2500/2800</t>
  </si>
  <si>
    <t>10250/10700/11150/11600</t>
  </si>
  <si>
    <t>ZK6126BEVG7E</t>
  </si>
  <si>
    <t>11300/11650/12100/12590/12850</t>
  </si>
  <si>
    <t>ZK6732BEVQZ3</t>
  </si>
  <si>
    <t>160/3500/1600</t>
  </si>
  <si>
    <t>2895/3060/2945</t>
  </si>
  <si>
    <t>ZKH3310P6BEV1</t>
  </si>
  <si>
    <t>0.197/0.208/0.215/0.225</t>
  </si>
  <si>
    <t>400/3500/2800</t>
  </si>
  <si>
    <t>ZKH4250P4BEV5</t>
  </si>
  <si>
    <t>0.168/0.176/0.180</t>
  </si>
  <si>
    <t>11000/11600/11900</t>
  </si>
  <si>
    <t>ZKH5310GJBP6BEV1</t>
  </si>
  <si>
    <t>500/3000/4800</t>
  </si>
  <si>
    <t>ZKH5310ZLJP6BEV3</t>
  </si>
  <si>
    <t>0.194/0.203/0.209</t>
  </si>
  <si>
    <t>3500/3550/3680</t>
  </si>
  <si>
    <t>17600/18200/18600</t>
  </si>
  <si>
    <t>TJR5030XXYBEV1</t>
  </si>
  <si>
    <t>75/9000/270</t>
  </si>
  <si>
    <t>XGA5310ZLJBEVWE1</t>
  </si>
  <si>
    <t>0.200/0.210/0.220</t>
  </si>
  <si>
    <t>250/10000/500</t>
  </si>
  <si>
    <t>17300/18000/18500</t>
  </si>
  <si>
    <t>BJ7001AUA6-BEV</t>
  </si>
  <si>
    <r>
      <rPr>
        <sz val="11"/>
        <color rgb="FF000000"/>
        <rFont val="楷体_GB2312"/>
        <charset val="134"/>
      </rPr>
      <t>前驱：</t>
    </r>
    <r>
      <rPr>
        <sz val="11"/>
        <color rgb="FF000000"/>
        <rFont val="Arial"/>
        <charset val="134"/>
      </rPr>
      <t xml:space="preserve">221/17300/285/ </t>
    </r>
    <r>
      <rPr>
        <sz val="11"/>
        <color rgb="FF000000"/>
        <rFont val="楷体_GB2312"/>
        <charset val="134"/>
      </rPr>
      <t>后驱：</t>
    </r>
    <r>
      <rPr>
        <sz val="11"/>
        <color rgb="FF000000"/>
        <rFont val="Arial"/>
        <charset val="134"/>
      </rPr>
      <t>252/17300/370</t>
    </r>
  </si>
  <si>
    <t>HDY5010XYZBEV03</t>
  </si>
  <si>
    <t>15/7000/90</t>
  </si>
  <si>
    <t>CC7000BJ01EBEV</t>
  </si>
  <si>
    <t>105/16000/210</t>
  </si>
  <si>
    <t>CC7000BJ02BBEV</t>
  </si>
  <si>
    <t>135/16000/232</t>
  </si>
  <si>
    <t>CC7000BJ02EBEV</t>
  </si>
  <si>
    <t>BYD1100A2EV1</t>
  </si>
  <si>
    <t>160/5000/600</t>
  </si>
  <si>
    <t>BYD5040XXCEV1</t>
  </si>
  <si>
    <r>
      <rPr>
        <sz val="11"/>
        <color rgb="FF000000"/>
        <rFont val="楷体_GB2312"/>
        <charset val="134"/>
      </rPr>
      <t>纯电动宣传车</t>
    </r>
  </si>
  <si>
    <t>85/4500/750</t>
  </si>
  <si>
    <t>BYD6121B2EV1</t>
  </si>
  <si>
    <t>160.58/160.33</t>
  </si>
  <si>
    <t>260/2800/3000</t>
  </si>
  <si>
    <t>12500/12100/11700/11400</t>
  </si>
  <si>
    <t>JX5040XXYTJ-M6BEV</t>
  </si>
  <si>
    <t>JX5040XXYTJA-M6BEV</t>
  </si>
  <si>
    <t>JX6601TA-M6BEV</t>
  </si>
  <si>
    <t>JX5041XYZTG2BEV</t>
  </si>
  <si>
    <t>120/4500/1000</t>
  </si>
  <si>
    <t>1985/2095/2135</t>
  </si>
  <si>
    <t>2940/3060/3110</t>
  </si>
  <si>
    <t>JX5071XXYT02BEV</t>
  </si>
  <si>
    <t>6980/6800</t>
  </si>
  <si>
    <t>1970/2020/2130/2180</t>
  </si>
  <si>
    <t>2700/2780/2900/2940/3020/3070/3170/3270</t>
  </si>
  <si>
    <t>BAW7003UB54BEV</t>
  </si>
  <si>
    <t>120/12000/280</t>
  </si>
  <si>
    <t>SLK5035XXYCBEV1</t>
  </si>
  <si>
    <t>60/9000/220</t>
  </si>
  <si>
    <t>1420/1500</t>
  </si>
  <si>
    <t>BJ5033XGCEV2</t>
  </si>
  <si>
    <t>130/12000/330</t>
  </si>
  <si>
    <t>BJ6533EVCA2</t>
  </si>
  <si>
    <t>SXC6106GBEV2</t>
  </si>
  <si>
    <t>240/3500/2500</t>
  </si>
  <si>
    <t>260/3000/3000</t>
  </si>
  <si>
    <t>DNC5047CCYBEVM1</t>
  </si>
  <si>
    <t>100/4200/850</t>
  </si>
  <si>
    <t>DNC5047XXYBEVM2</t>
  </si>
  <si>
    <t>120/12500/368</t>
  </si>
  <si>
    <t>DNC6101BEVG11</t>
  </si>
  <si>
    <t>240/3000/2800</t>
  </si>
  <si>
    <t>DNC6101BEVG22</t>
  </si>
  <si>
    <t>DNC6121BEVG11</t>
  </si>
  <si>
    <r>
      <rPr>
        <sz val="11"/>
        <color rgb="FF000000"/>
        <rFont val="Arial"/>
        <charset val="134"/>
      </rPr>
      <t>JHC6121BEVG22</t>
    </r>
    <r>
      <rPr>
        <sz val="11"/>
        <color rgb="FF000000"/>
        <rFont val="楷体_GB2312"/>
        <charset val="134"/>
      </rPr>
      <t>纯电动低入口</t>
    </r>
  </si>
  <si>
    <t>XMQ6106AGBEVL35</t>
  </si>
  <si>
    <t>MGL230G01Y:161.7/MGL230G01Y:165.2</t>
  </si>
  <si>
    <t>260/2700/3100</t>
  </si>
  <si>
    <t>3210/3230/3290/3330/3400/3450</t>
  </si>
  <si>
    <t>10400/11000/11600</t>
  </si>
  <si>
    <t>XMQ6115FGBEVL3</t>
  </si>
  <si>
    <t>120/9000/420</t>
  </si>
  <si>
    <t>10300/10800/11300</t>
  </si>
  <si>
    <t>XMQ6850AGBEVL25</t>
  </si>
  <si>
    <t>MGL230G01Y:161.7</t>
  </si>
  <si>
    <t>250/3500/2500</t>
  </si>
  <si>
    <t>3000/3045/3090/3115/3145/3175/3225/3275/3340</t>
  </si>
  <si>
    <t>JKC6420A0X0BEV</t>
  </si>
  <si>
    <t>SH5107XXYZHEVWZ1</t>
  </si>
  <si>
    <t>SH5310ZLJBEVES6</t>
  </si>
  <si>
    <t>360/3500/2800</t>
  </si>
  <si>
    <t>9410/9710/10010</t>
  </si>
  <si>
    <t>SWB6109EV02G</t>
  </si>
  <si>
    <t>220/3000/2700</t>
  </si>
  <si>
    <t>SWB6808EV04G</t>
  </si>
  <si>
    <t>140.24/141.66</t>
  </si>
  <si>
    <r>
      <rPr>
        <sz val="11"/>
        <color rgb="FF000000"/>
        <rFont val="楷体_GB2312"/>
        <charset val="134"/>
      </rPr>
      <t>磷酸铁锂锂蓄电池</t>
    </r>
  </si>
  <si>
    <t>190/2800/2000</t>
  </si>
  <si>
    <t>SWB6868EV03G</t>
  </si>
  <si>
    <t>209/3500/2500</t>
  </si>
  <si>
    <t>SWB6909EV01G</t>
  </si>
  <si>
    <t>VCC7002F02VBEV</t>
  </si>
  <si>
    <t>165/13900/330</t>
  </si>
  <si>
    <t>VCC7002F03VBEV</t>
  </si>
  <si>
    <t>170/13900/330</t>
  </si>
  <si>
    <t>VCC7002F04VBEV</t>
  </si>
  <si>
    <t>150/13900/330</t>
  </si>
  <si>
    <t>VCC7002F05VBEV</t>
  </si>
  <si>
    <t>VCC7002F07VBEV</t>
  </si>
  <si>
    <t>VCC7002F08VBEV</t>
  </si>
  <si>
    <t>HFF6100E9EV22</t>
  </si>
  <si>
    <t>245/3000/2800</t>
  </si>
  <si>
    <t>HFF6120E9EV22</t>
  </si>
  <si>
    <t>12050/12490</t>
  </si>
  <si>
    <t>YTQ5042XXYJEEV334</t>
  </si>
  <si>
    <t>120/12000/325</t>
  </si>
  <si>
    <t>KLQ6106GAEVJH</t>
  </si>
  <si>
    <r>
      <rPr>
        <sz val="11"/>
        <color rgb="FF000000"/>
        <rFont val="楷体_GB2312"/>
        <charset val="134"/>
      </rPr>
      <t>超级电容器</t>
    </r>
  </si>
  <si>
    <t>200/2500/2800</t>
  </si>
  <si>
    <t>3100/3160/3220/3285/3350</t>
  </si>
  <si>
    <t>9900/10200/10450/10750</t>
  </si>
  <si>
    <t>KLQ6829ZGEVNA1</t>
  </si>
  <si>
    <t>188/3500/2100</t>
  </si>
  <si>
    <t>3160/3290/3320</t>
  </si>
  <si>
    <t>7700/8100/8500</t>
  </si>
  <si>
    <t>SQR5100GQXBEVGEV</t>
  </si>
  <si>
    <r>
      <rPr>
        <sz val="11"/>
        <color rgb="FF000000"/>
        <rFont val="楷体_GB2312"/>
        <charset val="134"/>
      </rPr>
      <t>纯电动护栏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楷体_GB2312"/>
        <charset val="134"/>
      </rPr>
      <t>清洗车</t>
    </r>
  </si>
  <si>
    <t>XML5036XXYEVJ01</t>
  </si>
  <si>
    <t>80/8000/270</t>
  </si>
  <si>
    <t>LCK5035XXYEV6</t>
  </si>
  <si>
    <t>LCK5035XXYEV8</t>
  </si>
  <si>
    <t>LCK6106EVGM1</t>
  </si>
  <si>
    <t>253/2800/2800</t>
  </si>
  <si>
    <t>LCK6116EVGA1</t>
  </si>
  <si>
    <t>260/3000/2800</t>
  </si>
  <si>
    <t>LCK6827EVGA2</t>
  </si>
  <si>
    <t>185/2800/2000</t>
  </si>
  <si>
    <t>7700/7450/7050/6850</t>
  </si>
  <si>
    <t>LCK6856EVGA1</t>
  </si>
  <si>
    <t>200/3000/2500</t>
  </si>
  <si>
    <r>
      <rPr>
        <sz val="11"/>
        <color rgb="FF000000"/>
        <rFont val="楷体_GB2312"/>
        <charset val="134"/>
      </rPr>
      <t>山西成功汽车制造有限公司</t>
    </r>
  </si>
  <si>
    <r>
      <rPr>
        <sz val="11"/>
        <color rgb="FF000000"/>
        <rFont val="楷体_GB2312"/>
        <charset val="134"/>
      </rPr>
      <t>太行成功牌</t>
    </r>
  </si>
  <si>
    <t>SCH5032XXY-BEV2</t>
  </si>
  <si>
    <t>SCH5035XXYD-BEV</t>
  </si>
  <si>
    <t>0.276/0.278/0.281/0.283</t>
  </si>
  <si>
    <t>2210/2310/2410/2510</t>
  </si>
  <si>
    <t>1491/1499/1507/1515</t>
  </si>
  <si>
    <t>CL5042ZXXBEV</t>
  </si>
  <si>
    <t>80/12000/220</t>
  </si>
  <si>
    <t>5170/4970</t>
  </si>
  <si>
    <t>CL5120GQXBEV</t>
  </si>
  <si>
    <t>160/4500/1150</t>
  </si>
  <si>
    <t>CL5250ZXXBEV</t>
  </si>
  <si>
    <t>140/5000/1500</t>
  </si>
  <si>
    <t>CAT5030XXYBEV1</t>
  </si>
  <si>
    <t>CAT6131FRBEVT</t>
  </si>
  <si>
    <t>0.198/0.212</t>
  </si>
  <si>
    <r>
      <rPr>
        <sz val="11"/>
        <color rgb="FF000000"/>
        <rFont val="楷体_GB2312"/>
        <charset val="134"/>
      </rPr>
      <t>钛酸锂电池</t>
    </r>
  </si>
  <si>
    <t>240/2600/3600</t>
  </si>
  <si>
    <t>18000/18500</t>
  </si>
  <si>
    <t>HQK6109UBEVU6</t>
  </si>
  <si>
    <t>160.30/160.10</t>
  </si>
  <si>
    <t>240/3200/2800</t>
  </si>
  <si>
    <t>GXA1038BEV</t>
  </si>
  <si>
    <t>GXA5038XXYEV</t>
  </si>
  <si>
    <t>JYB6112BEV</t>
  </si>
  <si>
    <t>200/3000/2800</t>
  </si>
  <si>
    <t>YCE5041XXYBEV</t>
  </si>
  <si>
    <t>140/4500/876</t>
  </si>
  <si>
    <t>2110/2150/2190/2230/2270/2310</t>
  </si>
  <si>
    <r>
      <rPr>
        <sz val="11"/>
        <color rgb="FF000000"/>
        <rFont val="楷体_GB2312"/>
        <charset val="134"/>
      </rPr>
      <t>北京市政中燕工程机械制造有限公司</t>
    </r>
  </si>
  <si>
    <r>
      <rPr>
        <sz val="11"/>
        <color rgb="FF000000"/>
        <rFont val="楷体_GB2312"/>
        <charset val="134"/>
      </rPr>
      <t>中燕牌</t>
    </r>
  </si>
  <si>
    <t>BSZ5041TYHBEV</t>
  </si>
  <si>
    <t>100/12000/230</t>
  </si>
  <si>
    <t>5495/5695/5895</t>
  </si>
  <si>
    <t>2255/2315</t>
  </si>
  <si>
    <t>BSZ5041ZLJBEV1</t>
  </si>
  <si>
    <t>5320/5520/5720</t>
  </si>
  <si>
    <t>2190/2130</t>
  </si>
  <si>
    <t>BQJ5040ZXXSHEV</t>
  </si>
  <si>
    <t>75/5000/500</t>
  </si>
  <si>
    <t>TJK5040GXWBEV</t>
  </si>
  <si>
    <t>YS6850GBEVN</t>
  </si>
  <si>
    <t>208/3000/2000</t>
  </si>
  <si>
    <t>8300/8500/8700</t>
  </si>
  <si>
    <t>YD5049ZZZSHBEV</t>
  </si>
  <si>
    <t>5300/5400</t>
  </si>
  <si>
    <t>YD5182TXSEQBEV</t>
  </si>
  <si>
    <t>XGH5040TXSDBEV</t>
  </si>
  <si>
    <t>2305/2345</t>
  </si>
  <si>
    <t>XGH5040TXSSBEV</t>
  </si>
  <si>
    <t>2290/2330</t>
  </si>
  <si>
    <t>CSR6123GLEV5</t>
  </si>
  <si>
    <t>200/2400/3100</t>
  </si>
  <si>
    <t>ZQZ5040CTYBEV</t>
  </si>
  <si>
    <t>90/9500/255</t>
  </si>
  <si>
    <t>ZQZ5180TDYBEV</t>
  </si>
  <si>
    <t>180/4500/1000</t>
  </si>
  <si>
    <t>3850/3800/3620</t>
  </si>
  <si>
    <t>FLM5120TXSBYBEVL</t>
  </si>
  <si>
    <r>
      <rPr>
        <sz val="11"/>
        <color rgb="FF000000"/>
        <rFont val="楷体_GB2312"/>
        <charset val="134"/>
      </rPr>
      <t>江西宜春客车厂有限公司</t>
    </r>
  </si>
  <si>
    <r>
      <rPr>
        <sz val="11"/>
        <color rgb="FF000000"/>
        <rFont val="楷体_GB2312"/>
        <charset val="134"/>
      </rPr>
      <t>中宜牌</t>
    </r>
  </si>
  <si>
    <t>JYK6860GBEV</t>
  </si>
  <si>
    <t>180/3500/1700</t>
  </si>
  <si>
    <t>2930/3060</t>
  </si>
  <si>
    <r>
      <rPr>
        <sz val="11"/>
        <color rgb="FF000000"/>
        <rFont val="楷体_GB2312"/>
        <charset val="134"/>
      </rPr>
      <t>烟台舒驰客车有限责任公司</t>
    </r>
  </si>
  <si>
    <r>
      <rPr>
        <sz val="11"/>
        <color rgb="FF000000"/>
        <rFont val="楷体_GB2312"/>
        <charset val="134"/>
      </rPr>
      <t>舒驰牌</t>
    </r>
  </si>
  <si>
    <t>YTK6830GEV9</t>
  </si>
  <si>
    <r>
      <rPr>
        <sz val="11"/>
        <color rgb="FF000000"/>
        <rFont val="Arial"/>
        <charset val="134"/>
      </rPr>
      <t>C</t>
    </r>
    <r>
      <rPr>
        <sz val="11"/>
        <color rgb="FF000000"/>
        <rFont val="楷体_GB2312"/>
        <charset val="134"/>
      </rPr>
      <t>箱</t>
    </r>
    <r>
      <rPr>
        <sz val="11"/>
        <color rgb="FF000000"/>
        <rFont val="Arial"/>
        <charset val="134"/>
      </rPr>
      <t>:161;G</t>
    </r>
    <r>
      <rPr>
        <sz val="11"/>
        <color rgb="FF000000"/>
        <rFont val="楷体_GB2312"/>
        <charset val="134"/>
      </rPr>
      <t>箱</t>
    </r>
    <r>
      <rPr>
        <sz val="11"/>
        <color rgb="FF000000"/>
        <rFont val="Arial"/>
        <charset val="134"/>
      </rPr>
      <t>:160</t>
    </r>
  </si>
  <si>
    <t>100/4000/500</t>
  </si>
  <si>
    <t>3220/3070</t>
  </si>
  <si>
    <t>7390/7210</t>
  </si>
  <si>
    <t>ZTQ5120TXSSHK47BEV</t>
  </si>
  <si>
    <t>180kW/4000r/min/1100N.m</t>
  </si>
  <si>
    <t>JYC5310ZLJSYMBEV</t>
  </si>
  <si>
    <t>0.174/0.179/0.187</t>
  </si>
  <si>
    <t>360/3000/2000</t>
  </si>
  <si>
    <t>LHC5120ZYSEQBEV</t>
  </si>
  <si>
    <t>220/3300/2500</t>
  </si>
  <si>
    <r>
      <rPr>
        <sz val="11"/>
        <color rgb="FF000000"/>
        <rFont val="楷体_GB2312"/>
        <charset val="134"/>
      </rPr>
      <t>河南华路汽车有限公司</t>
    </r>
  </si>
  <si>
    <r>
      <rPr>
        <sz val="11"/>
        <color rgb="FF000000"/>
        <rFont val="楷体_GB2312"/>
        <charset val="134"/>
      </rPr>
      <t>华路达牌</t>
    </r>
  </si>
  <si>
    <t>YHL5180TDYEQBEV</t>
  </si>
  <si>
    <t>9650/9680/10070/10100</t>
  </si>
  <si>
    <t>3530/3650</t>
  </si>
  <si>
    <t>YHL5180TXCEQBEV</t>
  </si>
  <si>
    <t>WH6110BEV</t>
  </si>
  <si>
    <t>260/3300/2800</t>
  </si>
  <si>
    <t>WH6110GBEV4</t>
  </si>
  <si>
    <r>
      <rPr>
        <sz val="11"/>
        <color rgb="FF000000"/>
        <rFont val="楷体_GB2312"/>
        <charset val="134"/>
      </rPr>
      <t>合加新能源汽车有限公司</t>
    </r>
  </si>
  <si>
    <r>
      <rPr>
        <sz val="11"/>
        <color rgb="FF000000"/>
        <rFont val="楷体_GB2312"/>
        <charset val="134"/>
      </rPr>
      <t>合加牌</t>
    </r>
  </si>
  <si>
    <t>HJK5180GSSAJFBEV</t>
  </si>
  <si>
    <t>HJK5180ZXLAJFBEV</t>
  </si>
  <si>
    <t>HA6701BEVB1</t>
  </si>
  <si>
    <r>
      <rPr>
        <sz val="11"/>
        <color rgb="FF000000"/>
        <rFont val="Arial"/>
        <charset val="134"/>
      </rPr>
      <t>L228C01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 xml:space="preserve">160/L228G01 </t>
    </r>
    <r>
      <rPr>
        <sz val="11"/>
        <color rgb="FF000000"/>
        <rFont val="楷体_GB2312"/>
        <charset val="134"/>
      </rPr>
      <t>：</t>
    </r>
    <r>
      <rPr>
        <sz val="11"/>
        <color rgb="FF000000"/>
        <rFont val="Arial"/>
        <charset val="134"/>
      </rPr>
      <t>159</t>
    </r>
  </si>
  <si>
    <t>6300/6000</t>
  </si>
  <si>
    <t>HA6810BEVB1</t>
  </si>
  <si>
    <t>165/3000/2000</t>
  </si>
  <si>
    <t>3170/3050</t>
  </si>
  <si>
    <t>7300/7600/8000</t>
  </si>
  <si>
    <t>QL5070CYLBEVECHA2J</t>
  </si>
  <si>
    <t>110/4500/100</t>
  </si>
  <si>
    <t>2360/2110</t>
  </si>
  <si>
    <t>TG6810GBEV3</t>
  </si>
  <si>
    <t>165/2800/2000</t>
  </si>
  <si>
    <t>CTT5090TCAGD3BEV</t>
  </si>
  <si>
    <r>
      <rPr>
        <sz val="11"/>
        <color rgb="FF000000"/>
        <rFont val="楷体_GB2312"/>
        <charset val="134"/>
      </rPr>
      <t>贵州长江汽车有限公司</t>
    </r>
  </si>
  <si>
    <r>
      <rPr>
        <sz val="11"/>
        <color rgb="FF000000"/>
        <rFont val="楷体_GB2312"/>
        <charset val="134"/>
      </rPr>
      <t>贵州牌</t>
    </r>
  </si>
  <si>
    <t>GK6851GBEV5</t>
  </si>
  <si>
    <t>180/3500/2100</t>
  </si>
  <si>
    <t>3000/3045/3115/3145/3175/3195</t>
  </si>
  <si>
    <t>8400/8700/9050</t>
  </si>
  <si>
    <t>ZBH5180TXSDFFCEV</t>
  </si>
  <si>
    <t>ZBH5183GQXDFFCEVXT</t>
  </si>
  <si>
    <t>8630/9380</t>
  </si>
  <si>
    <t>LZW7004EVB2DBD</t>
  </si>
  <si>
    <t>20/7500/85</t>
  </si>
  <si>
    <t>LZW7004EVJCBC</t>
  </si>
  <si>
    <t>ZK6602BEVQZ30</t>
  </si>
  <si>
    <t>120/3500/1200</t>
  </si>
  <si>
    <t>2815/2895/2945/3060</t>
  </si>
  <si>
    <r>
      <rPr>
        <sz val="11"/>
        <color rgb="FF000000"/>
        <rFont val="楷体_GB2312"/>
        <charset val="134"/>
      </rPr>
      <t>宝马</t>
    </r>
    <r>
      <rPr>
        <sz val="11"/>
        <color rgb="FF000000"/>
        <rFont val="Arial"/>
        <charset val="134"/>
      </rPr>
      <t>(BMW)</t>
    </r>
    <r>
      <rPr>
        <sz val="11"/>
        <color rgb="FF000000"/>
        <rFont val="楷体_GB2312"/>
        <charset val="134"/>
      </rPr>
      <t>牌</t>
    </r>
  </si>
  <si>
    <t>BMW6475ACEV</t>
  </si>
  <si>
    <t>210/5075/400</t>
  </si>
  <si>
    <t>BMW6475ADEV</t>
  </si>
  <si>
    <t>NJL6106FCEVD</t>
  </si>
  <si>
    <r>
      <rPr>
        <sz val="11"/>
        <color rgb="FF000000"/>
        <rFont val="Arial"/>
        <charset val="134"/>
      </rPr>
      <t>200km(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)/450km(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</si>
  <si>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10800/11200/11650</t>
  </si>
  <si>
    <t>ZZ4256V384HZ1FCEV</t>
  </si>
  <si>
    <t>3620/3980</t>
  </si>
  <si>
    <t>BAW7000UL42BEV</t>
  </si>
  <si>
    <t>17/7500/65</t>
  </si>
  <si>
    <t>BJ1037EVMA2</t>
  </si>
  <si>
    <t>BJ4259FCEVPH</t>
  </si>
  <si>
    <r>
      <rPr>
        <sz val="11"/>
        <color rgb="FF000000"/>
        <rFont val="Arial"/>
        <charset val="134"/>
      </rPr>
      <t>20(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)/650(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</si>
  <si>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3866/3494/3525/3375</t>
  </si>
  <si>
    <t>BJ5045XLCFCEV1</t>
  </si>
  <si>
    <t>BJ6906FCEVCH</t>
  </si>
  <si>
    <r>
      <rPr>
        <sz val="11"/>
        <color rgb="FF000000"/>
        <rFont val="Arial"/>
        <charset val="134"/>
      </rPr>
      <t>110</t>
    </r>
    <r>
      <rPr>
        <sz val="11"/>
        <color rgb="FF000000"/>
        <rFont val="楷体_GB2312"/>
        <charset val="134"/>
      </rPr>
      <t>（氢系统不工作）</t>
    </r>
    <r>
      <rPr>
        <sz val="11"/>
        <color rgb="FF000000"/>
        <rFont val="Arial"/>
        <charset val="134"/>
      </rPr>
      <t>/780</t>
    </r>
    <r>
      <rPr>
        <sz val="11"/>
        <color rgb="FF000000"/>
        <rFont val="楷体_GB2312"/>
        <charset val="134"/>
      </rPr>
      <t>（氢系统工作</t>
    </r>
    <r>
      <rPr>
        <sz val="11"/>
        <color rgb="FF000000"/>
        <rFont val="Arial"/>
        <charset val="134"/>
      </rPr>
      <t>)</t>
    </r>
  </si>
  <si>
    <t>10350/10650</t>
  </si>
  <si>
    <t>SXC6110GFCEV</t>
  </si>
  <si>
    <t>HFF6100E9FCEV22</t>
  </si>
  <si>
    <r>
      <rPr>
        <sz val="11"/>
        <color rgb="FF000000"/>
        <rFont val="Arial"/>
        <charset val="134"/>
      </rPr>
      <t>130(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)/600(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</si>
  <si>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KLQ4250FCEV1</t>
  </si>
  <si>
    <r>
      <rPr>
        <sz val="11"/>
        <color rgb="FF000000"/>
        <rFont val="Arial"/>
        <charset val="134"/>
      </rPr>
      <t>50(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)/350(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/</t>
    </r>
    <r>
      <rPr>
        <sz val="11"/>
        <color rgb="FF000000"/>
        <rFont val="楷体_GB2312"/>
        <charset val="134"/>
      </rPr>
      <t>不包含纯电状态</t>
    </r>
    <r>
      <rPr>
        <sz val="11"/>
        <color rgb="FF000000"/>
        <rFont val="Arial"/>
        <charset val="134"/>
      </rPr>
      <t>)</t>
    </r>
  </si>
  <si>
    <t>CL5120TCABEV</t>
  </si>
  <si>
    <t>BQJ5041ZZZSHEV</t>
  </si>
  <si>
    <t>BQJ5181ZYSEV</t>
  </si>
  <si>
    <t>180/5000/1500</t>
  </si>
  <si>
    <t>BHC5030TYHBEV</t>
  </si>
  <si>
    <t>ZQZ5040ZZZBEV</t>
  </si>
  <si>
    <t>90/11000/255</t>
  </si>
  <si>
    <t>ZQZ5100TCASHEV</t>
  </si>
  <si>
    <t>120/10000/320</t>
  </si>
  <si>
    <t>6980/6475</t>
  </si>
  <si>
    <t>6075/5875</t>
  </si>
  <si>
    <r>
      <rPr>
        <sz val="11"/>
        <color rgb="FF000000"/>
        <rFont val="楷体_GB2312"/>
        <charset val="134"/>
      </rPr>
      <t>安徽华信电动科技股份有限公司</t>
    </r>
  </si>
  <si>
    <t>WHX5030ZZZBEV-H</t>
  </si>
  <si>
    <t>FLM5091TYHDGFCEV</t>
  </si>
  <si>
    <r>
      <rPr>
        <sz val="11"/>
        <color rgb="FF000000"/>
        <rFont val="楷体_GB2312"/>
        <charset val="134"/>
      </rPr>
      <t>燃料电池路面养护车</t>
    </r>
  </si>
  <si>
    <r>
      <rPr>
        <sz val="11"/>
        <color rgb="FF000000"/>
        <rFont val="Arial"/>
        <charset val="134"/>
      </rPr>
      <t>101(</t>
    </r>
    <r>
      <rPr>
        <sz val="11"/>
        <color rgb="FF000000"/>
        <rFont val="楷体_GB2312"/>
        <charset val="134"/>
      </rPr>
      <t>氢不系统工作</t>
    </r>
    <r>
      <rPr>
        <sz val="11"/>
        <color rgb="FF000000"/>
        <rFont val="Arial"/>
        <charset val="134"/>
      </rPr>
      <t>)/440(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</si>
  <si>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FLM5181GQXDGFCEVS</t>
  </si>
  <si>
    <r>
      <rPr>
        <sz val="11"/>
        <color rgb="FF000000"/>
        <rFont val="Arial"/>
        <charset val="134"/>
      </rPr>
      <t>90(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)/420(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</si>
  <si>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HCQ5090GPSEQBEV</t>
  </si>
  <si>
    <t>145/3500/1800</t>
  </si>
  <si>
    <t>6750/6550</t>
  </si>
  <si>
    <t>2570/2490</t>
  </si>
  <si>
    <t>WZG5030ZXXCYBEV</t>
  </si>
  <si>
    <r>
      <rPr>
        <sz val="11"/>
        <color rgb="FF000000"/>
        <rFont val="楷体_GB2312"/>
        <charset val="134"/>
      </rPr>
      <t>三元镍钴锰酸锂复合蓄电池</t>
    </r>
  </si>
  <si>
    <t>80/10000/300</t>
  </si>
  <si>
    <t>CA7007BEVB</t>
  </si>
  <si>
    <t>SYM3311ZZX1BEV</t>
  </si>
  <si>
    <r>
      <rPr>
        <sz val="11"/>
        <color rgb="FF000000"/>
        <rFont val="Arial"/>
        <charset val="134"/>
      </rPr>
      <t>H01</t>
    </r>
    <r>
      <rPr>
        <sz val="11"/>
        <color rgb="FF000000"/>
        <rFont val="楷体_GB2312"/>
        <charset val="134"/>
      </rPr>
      <t>箱：</t>
    </r>
    <r>
      <rPr>
        <sz val="11"/>
        <color rgb="FF000000"/>
        <rFont val="Arial"/>
        <charset val="134"/>
      </rPr>
      <t xml:space="preserve">157.57/C01
</t>
    </r>
    <r>
      <rPr>
        <sz val="11"/>
        <color rgb="FF000000"/>
        <rFont val="楷体_GB2312"/>
        <charset val="134"/>
      </rPr>
      <t>箱：</t>
    </r>
    <r>
      <rPr>
        <sz val="11"/>
        <color rgb="FF000000"/>
        <rFont val="Arial"/>
        <charset val="134"/>
      </rPr>
      <t>160.26</t>
    </r>
  </si>
  <si>
    <r>
      <rPr>
        <sz val="11"/>
        <color rgb="FF000000"/>
        <rFont val="Arial"/>
        <charset val="134"/>
      </rPr>
      <t>H01</t>
    </r>
    <r>
      <rPr>
        <sz val="11"/>
        <color rgb="FF000000"/>
        <rFont val="楷体_GB2312"/>
        <charset val="134"/>
      </rPr>
      <t>箱：</t>
    </r>
    <r>
      <rPr>
        <sz val="11"/>
        <color rgb="FF000000"/>
        <rFont val="Arial"/>
        <charset val="134"/>
      </rPr>
      <t>157.57/C01</t>
    </r>
    <r>
      <rPr>
        <sz val="11"/>
        <color rgb="FF000000"/>
        <rFont val="楷体_GB2312"/>
        <charset val="134"/>
      </rPr>
      <t xml:space="preserve">箱：
</t>
    </r>
    <r>
      <rPr>
        <sz val="11"/>
        <color rgb="FF000000"/>
        <rFont val="Arial"/>
        <charset val="134"/>
      </rPr>
      <t>160.26</t>
    </r>
  </si>
  <si>
    <t>360/3000/2800</t>
  </si>
  <si>
    <t>405/3000/2400</t>
  </si>
  <si>
    <t>DFA1040KBEV2</t>
  </si>
  <si>
    <t>0.260/0.275/0.290</t>
  </si>
  <si>
    <t>2875/2960/3045</t>
  </si>
  <si>
    <t>0.252/0.266/0.281</t>
  </si>
  <si>
    <t>DFA5040XXYEBEV</t>
  </si>
  <si>
    <t>0.280/0.251/0.260/0.268/0.289</t>
  </si>
  <si>
    <t>115/12000/350</t>
  </si>
  <si>
    <t>2940/3100/3150/2920/3130</t>
  </si>
  <si>
    <t>2920/2740/2800/2850/2975</t>
  </si>
  <si>
    <t>0.280/0.251/0.260/0.268/0.289 0.279/0.250/0.259/0.267/0.288 0.274/0.246/0.254/0.262/0.287</t>
  </si>
  <si>
    <t>0.274/0.246/0.254/0.262/0.287</t>
  </si>
  <si>
    <t>2920/2740/2800/2850/2995</t>
  </si>
  <si>
    <t>DFA5040XXYEBEV1</t>
  </si>
  <si>
    <t>0.262/0.289/0.255/0.274</t>
  </si>
  <si>
    <t>2880/3030/2840/2950</t>
  </si>
  <si>
    <t>0.270/0.264/0.283/0.290</t>
  </si>
  <si>
    <t>2940/3100/3150/2920/3130 2940/3100/3150/2920/3130 2940/3100/3150/2920/3130</t>
  </si>
  <si>
    <t>2880/2840/2950/2990</t>
  </si>
  <si>
    <t>0.263/0.290/0.257/0.275</t>
  </si>
  <si>
    <t>DFA5040XXYKBEV21</t>
  </si>
  <si>
    <t>0.248/0.266/0.281</t>
  </si>
  <si>
    <t>2890/3090/2795</t>
  </si>
  <si>
    <t>2850/2960/3045</t>
  </si>
  <si>
    <t>0.255/0.274/0.290</t>
  </si>
  <si>
    <t>2100/2150/2240/2170 2100/2150/2240/2170 2100/2150/2240/2170 2100/2150/2240/2170</t>
  </si>
  <si>
    <t>DFA5040XYZKBEV</t>
  </si>
  <si>
    <t>0.256/0.274/0.290</t>
  </si>
  <si>
    <t>2890/3090/2990/2790 2890/3090/2990/2790 2890/3090/2990/2790 2890/3090/2990/2790</t>
  </si>
  <si>
    <r>
      <rPr>
        <sz val="11"/>
        <color rgb="FF000000"/>
        <rFont val="楷体_GB2312"/>
        <charset val="134"/>
      </rPr>
      <t>传祺</t>
    </r>
    <r>
      <rPr>
        <sz val="11"/>
        <color rgb="FF000000"/>
        <rFont val="Arial"/>
        <charset val="134"/>
      </rPr>
      <t>(Trumpchi)</t>
    </r>
    <r>
      <rPr>
        <sz val="11"/>
        <color rgb="FF000000"/>
        <rFont val="楷体_GB2312"/>
        <charset val="134"/>
      </rPr>
      <t>牌</t>
    </r>
  </si>
  <si>
    <t>GAC6451CHEVA6</t>
  </si>
  <si>
    <r>
      <rPr>
        <sz val="11"/>
        <color rgb="FF000000"/>
        <rFont val="楷体_GB2312"/>
        <charset val="134"/>
      </rPr>
      <t>锂离子动力电池</t>
    </r>
  </si>
  <si>
    <t>130/12000/300</t>
  </si>
  <si>
    <t>1700/1691</t>
  </si>
  <si>
    <t>1705/1745</t>
  </si>
  <si>
    <r>
      <rPr>
        <sz val="11"/>
        <color rgb="FF000000"/>
        <rFont val="楷体_GB2312"/>
        <charset val="134"/>
      </rPr>
      <t>名爵牌</t>
    </r>
  </si>
  <si>
    <t>CSA7152SEPHEV3</t>
  </si>
  <si>
    <t>4704/4722</t>
  </si>
  <si>
    <t>1848/1890</t>
  </si>
  <si>
    <t>1463/1456</t>
  </si>
  <si>
    <t>1950/1960</t>
  </si>
  <si>
    <t>1530/1540</t>
  </si>
  <si>
    <t>CSA7152SEPHEV4</t>
  </si>
  <si>
    <t>CGC6481BEV2P1</t>
  </si>
  <si>
    <r>
      <rPr>
        <sz val="11"/>
        <color rgb="FF000000"/>
        <rFont val="楷体_GB2312"/>
        <charset val="134"/>
      </rPr>
      <t>三元锂离子动力电池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楷体_GB2312"/>
        <charset val="134"/>
      </rPr>
      <t>三元锂离子蓄电池</t>
    </r>
  </si>
  <si>
    <t>145/12000/320</t>
  </si>
  <si>
    <t>2575/2535/2450/2425/2500/2385/2460</t>
  </si>
  <si>
    <t>2050/2010/2150</t>
  </si>
  <si>
    <t>ZK6106BEVG6</t>
  </si>
  <si>
    <t>9450/9880/10330/10800</t>
  </si>
  <si>
    <t>ZK6126BEVG3</t>
  </si>
  <si>
    <t>10500/10950/11400/11800</t>
  </si>
  <si>
    <t>ZK6816BEVG2</t>
  </si>
  <si>
    <t>160/3000/1600</t>
  </si>
  <si>
    <t>ZK6816BEVG3</t>
  </si>
  <si>
    <t>7100/7420/7750/8100</t>
  </si>
  <si>
    <t>ZK6816BEVG5</t>
  </si>
  <si>
    <t>ZK6816BEVG6</t>
  </si>
  <si>
    <t>ZK6856BEVG5</t>
  </si>
  <si>
    <t>240/3000/2400</t>
  </si>
  <si>
    <t>ZK6856BEVG6</t>
  </si>
  <si>
    <t>XGA5313ZLJBEVW</t>
  </si>
  <si>
    <r>
      <rPr>
        <sz val="11"/>
        <color rgb="FF000000"/>
        <rFont val="楷体_GB2312"/>
        <charset val="134"/>
      </rPr>
      <t>纯电动自卸式垃圾车</t>
    </r>
    <r>
      <rPr>
        <sz val="11"/>
        <color rgb="FF000000"/>
        <rFont val="Arial"/>
        <charset val="134"/>
      </rPr>
      <t xml:space="preserve"> </t>
    </r>
  </si>
  <si>
    <r>
      <rPr>
        <sz val="11"/>
        <color rgb="FF000000"/>
        <rFont val="楷体_GB2312"/>
        <charset val="134"/>
      </rPr>
      <t>磷酸铁锂锂离子电池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楷体_GB2312"/>
        <charset val="134"/>
      </rPr>
      <t>磷酸铁锂蓄电池</t>
    </r>
  </si>
  <si>
    <t>BYD6470MT6HEV5</t>
  </si>
  <si>
    <r>
      <rPr>
        <sz val="11"/>
        <color rgb="FF000000"/>
        <rFont val="楷体_GB2312"/>
        <charset val="134"/>
      </rPr>
      <t>插电式混合动力多用途乘用车</t>
    </r>
    <r>
      <rPr>
        <sz val="11"/>
        <color rgb="FF000000"/>
        <rFont val="Arial"/>
        <charset val="134"/>
      </rPr>
      <t xml:space="preserve"> </t>
    </r>
  </si>
  <si>
    <t>145/16000/325</t>
  </si>
  <si>
    <t>BYD6470MT6HEV6</t>
  </si>
  <si>
    <t>132/16000/316</t>
  </si>
  <si>
    <t>BYD6490ST6HEV6</t>
  </si>
  <si>
    <t>160/16000/325</t>
  </si>
  <si>
    <t>BYD6490ST6HEV7</t>
  </si>
  <si>
    <t>145/16000/316</t>
  </si>
  <si>
    <t>JX5041XXYTG2BEV</t>
  </si>
  <si>
    <t>2030/2140/2190</t>
  </si>
  <si>
    <t>2960/3180/3080/3130</t>
  </si>
  <si>
    <t>JX5041XXYTGA2BEV</t>
  </si>
  <si>
    <r>
      <rPr>
        <sz val="11"/>
        <color rgb="FF000000"/>
        <rFont val="楷体_GB2312"/>
        <charset val="134"/>
      </rPr>
      <t>纯电动厢式运输车</t>
    </r>
    <r>
      <rPr>
        <sz val="11"/>
        <color rgb="FF000000"/>
        <rFont val="Arial"/>
        <charset val="134"/>
      </rPr>
      <t xml:space="preserve"> </t>
    </r>
  </si>
  <si>
    <t>CRC1030DC7-BEV</t>
  </si>
  <si>
    <r>
      <rPr>
        <sz val="11"/>
        <color rgb="FF000000"/>
        <rFont val="楷体_GB2312"/>
        <charset val="134"/>
      </rPr>
      <t>纯电动载货汽车</t>
    </r>
    <r>
      <rPr>
        <sz val="11"/>
        <color rgb="FF000000"/>
        <rFont val="Arial"/>
        <charset val="134"/>
      </rPr>
      <t xml:space="preserve"> </t>
    </r>
  </si>
  <si>
    <t>60/9000/200</t>
  </si>
  <si>
    <t>QCJ6490SBEV</t>
  </si>
  <si>
    <r>
      <rPr>
        <sz val="11"/>
        <color rgb="FF000000"/>
        <rFont val="楷体_GB2312"/>
        <charset val="134"/>
      </rPr>
      <t>镍钴锰酸锂电池</t>
    </r>
  </si>
  <si>
    <t>180/15000/330</t>
  </si>
  <si>
    <t>QCJ6490SBEV1</t>
  </si>
  <si>
    <r>
      <rPr>
        <sz val="11"/>
        <color rgb="FF000000"/>
        <rFont val="楷体_GB2312"/>
        <charset val="134"/>
      </rPr>
      <t>前</t>
    </r>
    <r>
      <rPr>
        <sz val="11"/>
        <color rgb="FF000000"/>
        <rFont val="Arial"/>
        <charset val="134"/>
      </rPr>
      <t>180/15000/330/</t>
    </r>
    <r>
      <rPr>
        <sz val="11"/>
        <color rgb="FF000000"/>
        <rFont val="楷体_GB2312"/>
        <charset val="134"/>
      </rPr>
      <t>后</t>
    </r>
    <r>
      <rPr>
        <sz val="11"/>
        <color rgb="FF000000"/>
        <rFont val="Arial"/>
        <charset val="134"/>
      </rPr>
      <t>180/15000/330</t>
    </r>
  </si>
  <si>
    <t>CSA7154SEPHEV3</t>
  </si>
  <si>
    <r>
      <rPr>
        <sz val="11"/>
        <color rgb="FF000000"/>
        <rFont val="楷体_GB2312"/>
        <charset val="134"/>
      </rPr>
      <t>插电式混合动力轿车</t>
    </r>
    <r>
      <rPr>
        <sz val="11"/>
        <color rgb="FF000000"/>
        <rFont val="Arial"/>
        <charset val="134"/>
      </rPr>
      <t xml:space="preserve"> </t>
    </r>
  </si>
  <si>
    <t>CSA7154SEPHEV4</t>
  </si>
  <si>
    <t>DNC5042CCYSHEVGL1</t>
  </si>
  <si>
    <r>
      <rPr>
        <sz val="11"/>
        <color rgb="FF000000"/>
        <rFont val="楷体_GB2312"/>
        <charset val="134"/>
      </rPr>
      <t>插电式混合动力仓栅式运输车</t>
    </r>
    <r>
      <rPr>
        <sz val="11"/>
        <color rgb="FF000000"/>
        <rFont val="Arial"/>
        <charset val="134"/>
      </rPr>
      <t xml:space="preserve"> </t>
    </r>
  </si>
  <si>
    <t>100/4000/850</t>
  </si>
  <si>
    <t>3805/3700</t>
  </si>
  <si>
    <t>XMQ5030XXYBEVL03</t>
  </si>
  <si>
    <t>60/8000/220</t>
  </si>
  <si>
    <t>XMQ5030XXYBEVL04</t>
  </si>
  <si>
    <t>80/7500/280</t>
  </si>
  <si>
    <t>5300/5340</t>
  </si>
  <si>
    <t>2255/2055/1965</t>
  </si>
  <si>
    <t>XMQ5030XYZBEVL01</t>
  </si>
  <si>
    <r>
      <rPr>
        <sz val="11"/>
        <color rgb="FF000000"/>
        <rFont val="楷体_GB2312"/>
        <charset val="134"/>
      </rPr>
      <t>纯电动邮政车</t>
    </r>
    <r>
      <rPr>
        <sz val="11"/>
        <color rgb="FF000000"/>
        <rFont val="Arial"/>
        <charset val="134"/>
      </rPr>
      <t xml:space="preserve"> </t>
    </r>
  </si>
  <si>
    <t>1960/2050/2250</t>
  </si>
  <si>
    <t>XMQ5030XYZBEVL02</t>
  </si>
  <si>
    <t>5200/5240/5300/5340</t>
  </si>
  <si>
    <t>XMQ6106AGBEVL29</t>
  </si>
  <si>
    <r>
      <rPr>
        <sz val="11"/>
        <color rgb="FF000000"/>
        <rFont val="楷体_GB2312"/>
        <charset val="134"/>
      </rPr>
      <t>纯电动城市客车</t>
    </r>
    <r>
      <rPr>
        <sz val="11"/>
        <color rgb="FF000000"/>
        <rFont val="Arial"/>
        <charset val="134"/>
      </rPr>
      <t xml:space="preserve"> </t>
    </r>
  </si>
  <si>
    <t>XMQ6106AGBEVL31</t>
  </si>
  <si>
    <t>3070/3120/3210/3250/3290/3400/3450/3330</t>
  </si>
  <si>
    <t>10600/11200/11800</t>
  </si>
  <si>
    <t>XMQ6106AGBEVL33</t>
  </si>
  <si>
    <t>10900/11500/12100</t>
  </si>
  <si>
    <t>DFM7001G1F2BEV</t>
  </si>
  <si>
    <r>
      <rPr>
        <sz val="11"/>
        <color rgb="FF000000"/>
        <rFont val="楷体_GB2312"/>
        <charset val="134"/>
      </rPr>
      <t>纯电动轿车</t>
    </r>
    <r>
      <rPr>
        <sz val="11"/>
        <color rgb="FF000000"/>
        <rFont val="Arial"/>
        <charset val="134"/>
      </rPr>
      <t xml:space="preserve"> </t>
    </r>
  </si>
  <si>
    <t>120/12500/230</t>
  </si>
  <si>
    <t>0.220/0.210/0.240</t>
  </si>
  <si>
    <t>360/3400/2100</t>
  </si>
  <si>
    <t>ND3310DBXJ7Z01BEV</t>
  </si>
  <si>
    <r>
      <rPr>
        <sz val="11"/>
        <color rgb="FF000000"/>
        <rFont val="楷体_GB2312"/>
        <charset val="134"/>
      </rPr>
      <t>纯电动自卸车</t>
    </r>
    <r>
      <rPr>
        <sz val="11"/>
        <color rgb="FF000000"/>
        <rFont val="Arial"/>
        <charset val="134"/>
      </rPr>
      <t xml:space="preserve"> </t>
    </r>
  </si>
  <si>
    <t>150/16000/310</t>
  </si>
  <si>
    <t>SH6551J1BEV-1</t>
  </si>
  <si>
    <r>
      <rPr>
        <sz val="11"/>
        <color rgb="FF000000"/>
        <rFont val="楷体_GB2312"/>
        <charset val="134"/>
      </rPr>
      <t>纯电动多用途乘用车</t>
    </r>
    <r>
      <rPr>
        <sz val="11"/>
        <color rgb="FF000000"/>
        <rFont val="Arial"/>
        <charset val="134"/>
      </rPr>
      <t xml:space="preserve"> </t>
    </r>
  </si>
  <si>
    <r>
      <rPr>
        <sz val="11"/>
        <color rgb="FF000000"/>
        <rFont val="Arial"/>
        <charset val="134"/>
      </rPr>
      <t>JL6471SEV01</t>
    </r>
    <r>
      <rPr>
        <sz val="11"/>
        <color rgb="FF000000"/>
        <rFont val="楷体_GB2312"/>
        <charset val="134"/>
      </rPr>
      <t>换电式</t>
    </r>
  </si>
  <si>
    <t>3000/3100/3150</t>
  </si>
  <si>
    <t>HFF6855G03EV12</t>
  </si>
  <si>
    <t>BYD6461ST6HEV3</t>
  </si>
  <si>
    <t>BYD6461ST6HEV4</t>
  </si>
  <si>
    <t>BYD6470ST6HEV1</t>
  </si>
  <si>
    <t>BYD6470ST6HEV2</t>
  </si>
  <si>
    <t>100/12100/180</t>
  </si>
  <si>
    <t>BYD7005BEVA4</t>
  </si>
  <si>
    <t>BYD7005BEVA7</t>
  </si>
  <si>
    <t>120/15000/280</t>
  </si>
  <si>
    <t>BYD7008BEVA</t>
  </si>
  <si>
    <t>135/15000/280</t>
  </si>
  <si>
    <t>BYD7008BEVA1</t>
  </si>
  <si>
    <t>BYD7008BEVA4</t>
  </si>
  <si>
    <t>BYD7152WT6HEVB4</t>
  </si>
  <si>
    <t>BYD7152WT6HEVB5</t>
  </si>
  <si>
    <t>250/3000/3300</t>
  </si>
  <si>
    <t>KLQ6121HZEV1N1</t>
  </si>
  <si>
    <t>110/9000/360</t>
  </si>
  <si>
    <t>2720/2790/2670/2740/2910</t>
  </si>
  <si>
    <t>LCK6606EVGA26</t>
  </si>
  <si>
    <t>2720/2790</t>
  </si>
  <si>
    <t>LCK6606EVGA36</t>
  </si>
  <si>
    <t>2700/2790</t>
  </si>
  <si>
    <t>LCK6606EVGB16D</t>
  </si>
  <si>
    <t>250/324</t>
  </si>
  <si>
    <t>9940/9070/10115/9920/10355</t>
  </si>
  <si>
    <t>ZTQ5180GQXE1J50BEV</t>
  </si>
  <si>
    <t>10010/9440/9240/9170</t>
  </si>
  <si>
    <t>ZTQ5181TDYE1J53BEV</t>
  </si>
  <si>
    <r>
      <rPr>
        <sz val="11"/>
        <color rgb="FF000000"/>
        <rFont val="楷体_GB2312"/>
        <charset val="134"/>
      </rPr>
      <t>国唐汽车有限公司</t>
    </r>
  </si>
  <si>
    <r>
      <rPr>
        <sz val="11"/>
        <color rgb="FF000000"/>
        <rFont val="楷体_GB2312"/>
        <charset val="134"/>
      </rPr>
      <t>国唐牌</t>
    </r>
  </si>
  <si>
    <t>SGK6600BEVGK01</t>
  </si>
  <si>
    <t>160/4500/950</t>
  </si>
  <si>
    <t>2780/2975</t>
  </si>
  <si>
    <t>4900/5100</t>
  </si>
  <si>
    <t>FV7201BAQCHEV</t>
  </si>
  <si>
    <t>105/7000/350</t>
  </si>
  <si>
    <t>XBE5040ZZZBEV1</t>
  </si>
  <si>
    <t>0.415/0.464</t>
  </si>
  <si>
    <t>3250/3360</t>
  </si>
  <si>
    <t>LCK6606EVGA25</t>
  </si>
  <si>
    <t>LCK6606EVGB15</t>
  </si>
  <si>
    <r>
      <rPr>
        <sz val="11"/>
        <color theme="1"/>
        <rFont val="楷体_GB2312"/>
        <charset val="134"/>
      </rPr>
      <t>江西博能新能源汽车有限公司</t>
    </r>
  </si>
  <si>
    <r>
      <rPr>
        <sz val="11"/>
        <color theme="1"/>
        <rFont val="楷体_GB2312"/>
        <charset val="134"/>
      </rPr>
      <t>上观牌</t>
    </r>
  </si>
  <si>
    <t>BSR6660BEVGS1</t>
  </si>
  <si>
    <r>
      <rPr>
        <sz val="11"/>
        <color theme="1"/>
        <rFont val="楷体_GB2312"/>
        <charset val="134"/>
      </rPr>
      <t>纯电动城市客车</t>
    </r>
  </si>
  <si>
    <r>
      <rPr>
        <sz val="11"/>
        <color theme="1"/>
        <rFont val="楷体_GB2312"/>
        <charset val="134"/>
      </rPr>
      <t>商用车</t>
    </r>
  </si>
  <si>
    <t>160/4500/1000</t>
  </si>
  <si>
    <t>2770/2970</t>
  </si>
  <si>
    <t>5470/5650/5850</t>
  </si>
  <si>
    <r>
      <rPr>
        <sz val="11"/>
        <color theme="1"/>
        <rFont val="楷体_GB2312"/>
        <charset val="134"/>
      </rPr>
      <t>郑州日产汽车有限公司</t>
    </r>
  </si>
  <si>
    <r>
      <rPr>
        <sz val="11"/>
        <color theme="1"/>
        <rFont val="楷体_GB2312"/>
        <charset val="134"/>
      </rPr>
      <t>东风牌</t>
    </r>
  </si>
  <si>
    <t>ZN6531H5PBEV</t>
  </si>
  <si>
    <r>
      <rPr>
        <sz val="11"/>
        <color theme="1"/>
        <rFont val="楷体_GB2312"/>
        <charset val="134"/>
      </rPr>
      <t>纯电动多用途乘用车</t>
    </r>
  </si>
  <si>
    <r>
      <rPr>
        <sz val="11"/>
        <color indexed="8"/>
        <rFont val="楷体_GB2312"/>
        <charset val="134"/>
      </rPr>
      <t>磷酸铁锂电池</t>
    </r>
  </si>
  <si>
    <r>
      <rPr>
        <sz val="11"/>
        <color theme="1"/>
        <rFont val="楷体_GB2312"/>
        <charset val="134"/>
      </rPr>
      <t>中车时代电动汽车股份有限公司</t>
    </r>
  </si>
  <si>
    <r>
      <rPr>
        <sz val="11"/>
        <color theme="1"/>
        <rFont val="楷体_GB2312"/>
        <charset val="134"/>
      </rPr>
      <t>中国中车牌</t>
    </r>
  </si>
  <si>
    <t>TEG5041XTYAZCBEV</t>
  </si>
  <si>
    <r>
      <rPr>
        <sz val="11"/>
        <color theme="1"/>
        <rFont val="楷体_GB2312"/>
        <charset val="134"/>
      </rPr>
      <t>纯电动密闭式桶装垃圾车</t>
    </r>
  </si>
  <si>
    <r>
      <rPr>
        <sz val="11"/>
        <color theme="1"/>
        <rFont val="楷体_GB2312"/>
        <charset val="134"/>
      </rPr>
      <t>专用车</t>
    </r>
  </si>
  <si>
    <r>
      <rPr>
        <sz val="11"/>
        <color indexed="8"/>
        <rFont val="楷体_GB2312"/>
        <charset val="134"/>
      </rPr>
      <t>磷酸铁锂蓄电池</t>
    </r>
  </si>
  <si>
    <t>TEG5104GQXAJSBEV1D</t>
  </si>
  <si>
    <r>
      <rPr>
        <sz val="11"/>
        <color theme="1"/>
        <rFont val="楷体_GB2312"/>
        <charset val="134"/>
      </rPr>
      <t>纯电动护栏清洗车</t>
    </r>
  </si>
  <si>
    <t>150/10000/400</t>
  </si>
  <si>
    <t>TEG5180TXSAZDBEV1</t>
  </si>
  <si>
    <r>
      <rPr>
        <sz val="11"/>
        <color theme="1"/>
        <rFont val="楷体_GB2312"/>
        <charset val="134"/>
      </rPr>
      <t>纯电动洗扫车</t>
    </r>
  </si>
  <si>
    <t>13450/13800</t>
  </si>
  <si>
    <t>TEG5250ZXXABYBEV1</t>
  </si>
  <si>
    <r>
      <rPr>
        <sz val="11"/>
        <color theme="1"/>
        <rFont val="楷体_GB2312"/>
        <charset val="134"/>
      </rPr>
      <t>纯电动车厢可卸式垃圾车</t>
    </r>
  </si>
  <si>
    <t>TEG6110BEV11</t>
  </si>
  <si>
    <t>200/2400/2650</t>
  </si>
  <si>
    <t>3510/3470/3340</t>
  </si>
  <si>
    <t>12300/12000</t>
  </si>
  <si>
    <t>TEG6601BEV01</t>
  </si>
  <si>
    <r>
      <rPr>
        <sz val="11"/>
        <color theme="1"/>
        <rFont val="楷体_GB2312"/>
        <charset val="134"/>
      </rPr>
      <t>纯电动低入口城市客车</t>
    </r>
  </si>
  <si>
    <t>2600/2680/2735</t>
  </si>
  <si>
    <t>3500/3700/3950</t>
  </si>
  <si>
    <t>TEG6803BEV07</t>
  </si>
  <si>
    <t>175/3000/2050</t>
  </si>
  <si>
    <t>7500/7200/6900</t>
  </si>
  <si>
    <r>
      <rPr>
        <sz val="11"/>
        <color theme="1"/>
        <rFont val="楷体_GB2312"/>
        <charset val="134"/>
      </rPr>
      <t>长沙中联重科环境产业有限公司</t>
    </r>
  </si>
  <si>
    <r>
      <rPr>
        <sz val="11"/>
        <color theme="1"/>
        <rFont val="楷体_GB2312"/>
        <charset val="134"/>
      </rPr>
      <t>中联牌</t>
    </r>
  </si>
  <si>
    <t>ZBH5040ZXXSHABEV</t>
  </si>
  <si>
    <t>ZBH5042ZLJSHABEV</t>
  </si>
  <si>
    <r>
      <rPr>
        <sz val="11"/>
        <color theme="1"/>
        <rFont val="楷体_GB2312"/>
        <charset val="134"/>
      </rPr>
      <t>纯电动垃圾转运车</t>
    </r>
  </si>
  <si>
    <t>0.211/0.213</t>
  </si>
  <si>
    <t>2310/2340</t>
  </si>
  <si>
    <t>ZBH5100TCASHABEV</t>
  </si>
  <si>
    <r>
      <rPr>
        <sz val="11"/>
        <color theme="1"/>
        <rFont val="楷体_GB2312"/>
        <charset val="134"/>
      </rPr>
      <t>纯电动餐厨垃圾车</t>
    </r>
  </si>
  <si>
    <t>2775/2580</t>
  </si>
  <si>
    <t>6400/6100</t>
  </si>
  <si>
    <t>ZBH5101ZYSSHBEV</t>
  </si>
  <si>
    <r>
      <rPr>
        <sz val="11"/>
        <color theme="1"/>
        <rFont val="楷体_GB2312"/>
        <charset val="134"/>
      </rPr>
      <t>纯电动压缩式垃圾车</t>
    </r>
  </si>
  <si>
    <t>0.191/0.201/0.206</t>
  </si>
  <si>
    <t>6555/7030/6670</t>
  </si>
  <si>
    <t>ZBH5102ZYSSHBEV</t>
  </si>
  <si>
    <t>2872/2820</t>
  </si>
  <si>
    <t>ZBH5103GQXJXBEV</t>
  </si>
  <si>
    <r>
      <rPr>
        <sz val="11"/>
        <color theme="1"/>
        <rFont val="楷体_GB2312"/>
        <charset val="134"/>
      </rPr>
      <t>纯电动清洗车</t>
    </r>
  </si>
  <si>
    <t>120/4500/500</t>
  </si>
  <si>
    <t>ZBH5122ZYSSHBEVM</t>
  </si>
  <si>
    <t>180/4000/1100</t>
  </si>
  <si>
    <r>
      <rPr>
        <sz val="11"/>
        <color theme="1"/>
        <rFont val="楷体_GB2312"/>
        <charset val="134"/>
      </rPr>
      <t>上汽通用五菱汽车股份有限公司</t>
    </r>
  </si>
  <si>
    <r>
      <rPr>
        <sz val="11"/>
        <color theme="1"/>
        <rFont val="楷体_GB2312"/>
        <charset val="134"/>
      </rPr>
      <t>五菱牌</t>
    </r>
  </si>
  <si>
    <t>LZW7002EVUHAN</t>
  </si>
  <si>
    <r>
      <rPr>
        <sz val="11"/>
        <color theme="1"/>
        <rFont val="楷体_GB2312"/>
        <charset val="134"/>
      </rPr>
      <t>纯电动轿车</t>
    </r>
  </si>
  <si>
    <r>
      <rPr>
        <sz val="11"/>
        <color theme="1"/>
        <rFont val="楷体_GB2312"/>
        <charset val="134"/>
      </rPr>
      <t>华晨汽车制造有限公司</t>
    </r>
  </si>
  <si>
    <r>
      <rPr>
        <sz val="11"/>
        <color theme="1"/>
        <rFont val="楷体_GB2312"/>
        <charset val="134"/>
      </rPr>
      <t>华晨新日牌</t>
    </r>
  </si>
  <si>
    <t>SY7001BEVDXAA1</t>
  </si>
  <si>
    <r>
      <rPr>
        <sz val="11"/>
        <color indexed="8"/>
        <rFont val="楷体_GB2312"/>
        <charset val="134"/>
      </rPr>
      <t>三元锂离子电池</t>
    </r>
  </si>
  <si>
    <t>45/11000/150</t>
  </si>
  <si>
    <r>
      <rPr>
        <sz val="11"/>
        <color theme="1"/>
        <rFont val="楷体_GB2312"/>
        <charset val="134"/>
      </rPr>
      <t>四川南骏汽车集团有限公司</t>
    </r>
  </si>
  <si>
    <r>
      <rPr>
        <sz val="11"/>
        <color theme="1"/>
        <rFont val="楷体_GB2312"/>
        <charset val="134"/>
      </rPr>
      <t>南骏牌</t>
    </r>
  </si>
  <si>
    <t>NJA3090EDH32BEV</t>
  </si>
  <si>
    <r>
      <rPr>
        <sz val="11"/>
        <color theme="1"/>
        <rFont val="楷体_GB2312"/>
        <charset val="134"/>
      </rPr>
      <t>纯电动自卸汽车</t>
    </r>
    <r>
      <rPr>
        <sz val="11"/>
        <color theme="1"/>
        <rFont val="Arial"/>
        <charset val="134"/>
      </rPr>
      <t xml:space="preserve"> </t>
    </r>
  </si>
  <si>
    <t>0.147/0.157</t>
  </si>
  <si>
    <t>165/4000/1000</t>
  </si>
  <si>
    <t>5840/5730/5630</t>
  </si>
  <si>
    <t>2030/2100</t>
  </si>
  <si>
    <t>4300/4600</t>
  </si>
  <si>
    <r>
      <rPr>
        <sz val="11"/>
        <color theme="1"/>
        <rFont val="楷体_GB2312"/>
        <charset val="134"/>
      </rPr>
      <t>浙江吉利汽车有限公司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</si>
  <si>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吉利牌</t>
    </r>
  </si>
  <si>
    <t>MR7001SEV01</t>
  </si>
  <si>
    <r>
      <rPr>
        <sz val="11"/>
        <color theme="1"/>
        <rFont val="楷体_GB2312"/>
        <charset val="134"/>
      </rPr>
      <t>换电式纯电动轿车</t>
    </r>
  </si>
  <si>
    <r>
      <rPr>
        <sz val="11"/>
        <color indexed="8"/>
        <rFont val="楷体_GB2312"/>
        <charset val="134"/>
      </rPr>
      <t>三元锂离子动力电池</t>
    </r>
  </si>
  <si>
    <r>
      <rPr>
        <sz val="11"/>
        <color theme="1"/>
        <rFont val="楷体_GB2312"/>
        <charset val="134"/>
      </rPr>
      <t>国唐汽车有限公司</t>
    </r>
  </si>
  <si>
    <r>
      <rPr>
        <sz val="11"/>
        <color theme="1"/>
        <rFont val="楷体_GB2312"/>
        <charset val="134"/>
      </rPr>
      <t>国唐牌</t>
    </r>
  </si>
  <si>
    <t>SGK6126BEVGK21</t>
  </si>
  <si>
    <r>
      <rPr>
        <sz val="11"/>
        <color theme="1"/>
        <rFont val="楷体_GB2312"/>
        <charset val="134"/>
      </rPr>
      <t>纯电动低地板城市客车</t>
    </r>
  </si>
  <si>
    <t>11500/11800</t>
  </si>
  <si>
    <r>
      <rPr>
        <sz val="11"/>
        <color theme="1"/>
        <rFont val="楷体_GB2312"/>
        <charset val="134"/>
      </rPr>
      <t>广汽乘用车有限公司</t>
    </r>
  </si>
  <si>
    <r>
      <rPr>
        <sz val="11"/>
        <color theme="1"/>
        <rFont val="楷体_GB2312"/>
        <charset val="134"/>
      </rPr>
      <t>埃安</t>
    </r>
    <r>
      <rPr>
        <sz val="11"/>
        <color theme="1"/>
        <rFont val="Arial"/>
        <charset val="134"/>
      </rPr>
      <t>(AION)</t>
    </r>
    <r>
      <rPr>
        <sz val="11"/>
        <color theme="1"/>
        <rFont val="楷体_GB2312"/>
        <charset val="134"/>
      </rPr>
      <t>牌</t>
    </r>
  </si>
  <si>
    <t>GAM6460BEVC0J</t>
  </si>
  <si>
    <r>
      <rPr>
        <sz val="11"/>
        <color theme="1"/>
        <rFont val="楷体_GB2312"/>
        <charset val="134"/>
      </rPr>
      <t>纯电动多用途乘用车</t>
    </r>
    <r>
      <rPr>
        <sz val="11"/>
        <color theme="1"/>
        <rFont val="Arial"/>
        <charset val="134"/>
      </rPr>
      <t xml:space="preserve"> </t>
    </r>
  </si>
  <si>
    <t>1905/1925</t>
  </si>
  <si>
    <t>GAM6460BEVC0L</t>
  </si>
  <si>
    <t>2000/2020</t>
  </si>
  <si>
    <t>GAM6460BEVC0M</t>
  </si>
  <si>
    <t>GAM7000BEVD0R</t>
  </si>
  <si>
    <t>70/14000/225</t>
  </si>
  <si>
    <t>1645/1660</t>
  </si>
  <si>
    <t>GAM7001BEVA0A</t>
  </si>
  <si>
    <t>1575/1600</t>
  </si>
  <si>
    <t>GAM7001BEVA0D</t>
  </si>
  <si>
    <t>150/16000/350</t>
  </si>
  <si>
    <r>
      <rPr>
        <sz val="11"/>
        <color theme="1"/>
        <rFont val="楷体_GB2312"/>
        <charset val="134"/>
      </rPr>
      <t>上汽大众汽车有限公司</t>
    </r>
  </si>
  <si>
    <r>
      <rPr>
        <sz val="11"/>
        <color theme="1"/>
        <rFont val="楷体_GB2312"/>
        <charset val="134"/>
      </rPr>
      <t>大众汽车</t>
    </r>
    <r>
      <rPr>
        <sz val="11"/>
        <color theme="1"/>
        <rFont val="Arial"/>
        <charset val="134"/>
      </rPr>
      <t>(VOLKSWAGEN)</t>
    </r>
    <r>
      <rPr>
        <sz val="11"/>
        <color theme="1"/>
        <rFont val="楷体_GB2312"/>
        <charset val="134"/>
      </rPr>
      <t>牌</t>
    </r>
  </si>
  <si>
    <t>SVW6492AEV</t>
  </si>
  <si>
    <r>
      <rPr>
        <sz val="11"/>
        <color indexed="8"/>
        <rFont val="楷体_GB2312"/>
        <charset val="134"/>
      </rPr>
      <t>三元锂离子动力蓄电池</t>
    </r>
  </si>
  <si>
    <t>132/16000/310</t>
  </si>
  <si>
    <t>SVW6492CEV</t>
  </si>
  <si>
    <r>
      <rPr>
        <sz val="11"/>
        <color indexed="8"/>
        <rFont val="楷体_GB2312"/>
        <charset val="134"/>
      </rPr>
      <t>前</t>
    </r>
    <r>
      <rPr>
        <sz val="11"/>
        <color indexed="8"/>
        <rFont val="Arial"/>
        <charset val="134"/>
      </rPr>
      <t>:80/13500/162/</t>
    </r>
    <r>
      <rPr>
        <sz val="11"/>
        <color indexed="8"/>
        <rFont val="楷体_GB2312"/>
        <charset val="134"/>
      </rPr>
      <t>后</t>
    </r>
    <r>
      <rPr>
        <sz val="11"/>
        <color indexed="8"/>
        <rFont val="Arial"/>
        <charset val="134"/>
      </rPr>
      <t>:150/16000/310</t>
    </r>
  </si>
  <si>
    <t>FV6498BCBEV</t>
  </si>
  <si>
    <r>
      <rPr>
        <sz val="11"/>
        <color indexed="8"/>
        <rFont val="楷体_GB2312"/>
        <charset val="134"/>
      </rPr>
      <t>前：</t>
    </r>
    <r>
      <rPr>
        <sz val="11"/>
        <color indexed="8"/>
        <rFont val="Arial"/>
        <charset val="134"/>
      </rPr>
      <t>80/13500/162/</t>
    </r>
    <r>
      <rPr>
        <sz val="11"/>
        <color indexed="8"/>
        <rFont val="楷体_GB2312"/>
        <charset val="134"/>
      </rPr>
      <t>后：</t>
    </r>
    <r>
      <rPr>
        <sz val="11"/>
        <color indexed="8"/>
        <rFont val="Arial"/>
        <charset val="134"/>
      </rPr>
      <t>150/16000/310</t>
    </r>
  </si>
  <si>
    <r>
      <rPr>
        <sz val="11"/>
        <color theme="1"/>
        <rFont val="楷体_GB2312"/>
        <charset val="134"/>
      </rPr>
      <t>奇瑞新能源汽车股份有限公司</t>
    </r>
  </si>
  <si>
    <r>
      <rPr>
        <sz val="11"/>
        <color theme="1"/>
        <rFont val="楷体_GB2312"/>
        <charset val="134"/>
      </rPr>
      <t>奇瑞牌</t>
    </r>
    <r>
      <rPr>
        <sz val="11"/>
        <color theme="1"/>
        <rFont val="Arial"/>
        <charset val="134"/>
      </rPr>
      <t xml:space="preserve"> </t>
    </r>
  </si>
  <si>
    <t>NEQ6460BEVS61E</t>
  </si>
  <si>
    <r>
      <rPr>
        <sz val="11"/>
        <color indexed="8"/>
        <rFont val="楷体_GB2312"/>
        <charset val="134"/>
      </rPr>
      <t>三元锂离子蓄电池</t>
    </r>
  </si>
  <si>
    <t>150/4856/295</t>
  </si>
  <si>
    <t>NEQ7000BEVJ72S</t>
  </si>
  <si>
    <t>30/2387/120</t>
  </si>
  <si>
    <r>
      <rPr>
        <sz val="11"/>
        <color theme="1"/>
        <rFont val="楷体_GB2312"/>
        <charset val="134"/>
      </rPr>
      <t>郑州宇通重工有限公司</t>
    </r>
  </si>
  <si>
    <r>
      <rPr>
        <sz val="11"/>
        <color theme="1"/>
        <rFont val="楷体_GB2312"/>
        <charset val="134"/>
      </rPr>
      <t>宇通牌</t>
    </r>
  </si>
  <si>
    <t>YTZ5040TCAD0BEV</t>
  </si>
  <si>
    <r>
      <rPr>
        <sz val="11"/>
        <color theme="1"/>
        <rFont val="楷体_GB2312"/>
        <charset val="134"/>
      </rPr>
      <t>纯电动餐厨垃圾车</t>
    </r>
    <r>
      <rPr>
        <sz val="11"/>
        <color theme="1"/>
        <rFont val="Arial"/>
        <charset val="134"/>
      </rPr>
      <t xml:space="preserve"> </t>
    </r>
  </si>
  <si>
    <t>85/3500/750</t>
  </si>
  <si>
    <t>5030/4985/4880</t>
  </si>
  <si>
    <t>2225/2385</t>
  </si>
  <si>
    <t>YTZ5080ZZZD0BEV</t>
  </si>
  <si>
    <r>
      <rPr>
        <sz val="11"/>
        <color theme="1"/>
        <rFont val="楷体_GB2312"/>
        <charset val="134"/>
      </rPr>
      <t>纯电动自装卸式垃圾车</t>
    </r>
    <r>
      <rPr>
        <sz val="11"/>
        <color theme="1"/>
        <rFont val="Arial"/>
        <charset val="134"/>
      </rPr>
      <t xml:space="preserve"> </t>
    </r>
  </si>
  <si>
    <t>0.278/0.289</t>
  </si>
  <si>
    <t>5800/5900</t>
  </si>
  <si>
    <t>YTZ5181TSLD0BEV</t>
  </si>
  <si>
    <r>
      <rPr>
        <sz val="11"/>
        <color theme="1"/>
        <rFont val="楷体_GB2312"/>
        <charset val="134"/>
      </rPr>
      <t>纯电动扫路车</t>
    </r>
  </si>
  <si>
    <t>(250/3000/2400)/(250/3000/2400)</t>
  </si>
  <si>
    <t>8520/8460</t>
  </si>
  <si>
    <t>3170/3090</t>
  </si>
  <si>
    <r>
      <rPr>
        <sz val="11"/>
        <color theme="1"/>
        <rFont val="楷体_GB2312"/>
        <charset val="134"/>
      </rPr>
      <t>郑州宇通客车股份有限公司</t>
    </r>
  </si>
  <si>
    <r>
      <rPr>
        <sz val="11"/>
        <color theme="1"/>
        <rFont val="楷体_GB2312"/>
        <charset val="134"/>
      </rPr>
      <t>宇通牌</t>
    </r>
    <r>
      <rPr>
        <sz val="11"/>
        <color theme="1"/>
        <rFont val="Arial"/>
        <charset val="134"/>
      </rPr>
      <t xml:space="preserve"> </t>
    </r>
  </si>
  <si>
    <t>ZK6106BEV3</t>
  </si>
  <si>
    <r>
      <rPr>
        <sz val="11"/>
        <color theme="1"/>
        <rFont val="楷体_GB2312"/>
        <charset val="134"/>
      </rPr>
      <t>纯电动客车</t>
    </r>
  </si>
  <si>
    <t>ZK6106BEVG3K</t>
  </si>
  <si>
    <t>9700/10150/10600/11100</t>
  </si>
  <si>
    <t>ZK6117BEVG16C</t>
  </si>
  <si>
    <t>10800/11200/11500/11900/12230</t>
  </si>
  <si>
    <t>ZK6119BEVQY15L</t>
  </si>
  <si>
    <t>350/3000/2800</t>
  </si>
  <si>
    <t>3450/3650</t>
  </si>
  <si>
    <t>ZK6127BEVG39M</t>
  </si>
  <si>
    <t>12300/12750/13220</t>
  </si>
  <si>
    <t>ZK6127BEVQY39M</t>
  </si>
  <si>
    <t>12300/12650/13050</t>
  </si>
  <si>
    <t>ZK6606BEVG1C</t>
  </si>
  <si>
    <r>
      <rPr>
        <sz val="11"/>
        <color theme="1"/>
        <rFont val="楷体_GB2312"/>
        <charset val="134"/>
      </rPr>
      <t>纯电动低入口城市客车</t>
    </r>
    <r>
      <rPr>
        <sz val="11"/>
        <color theme="1"/>
        <rFont val="Arial"/>
        <charset val="134"/>
      </rPr>
      <t xml:space="preserve"> </t>
    </r>
  </si>
  <si>
    <t>120/12000/355</t>
  </si>
  <si>
    <t>3900/4000/4180</t>
  </si>
  <si>
    <t>ZK6816BEVG10</t>
  </si>
  <si>
    <t>ZK6820BEVG13C</t>
  </si>
  <si>
    <t>200/3500/2000</t>
  </si>
  <si>
    <t>3085/3240/3290</t>
  </si>
  <si>
    <t>7350/7500/7800/8100/8400</t>
  </si>
  <si>
    <r>
      <rPr>
        <sz val="11"/>
        <color theme="1"/>
        <rFont val="楷体_GB2312"/>
        <charset val="134"/>
      </rPr>
      <t>郑州宇通集团有限公司</t>
    </r>
  </si>
  <si>
    <t>ZKH4250P4BEV</t>
  </si>
  <si>
    <r>
      <rPr>
        <sz val="11"/>
        <color theme="1"/>
        <rFont val="楷体_GB2312"/>
        <charset val="134"/>
      </rPr>
      <t>换电式纯电动半挂牵引车</t>
    </r>
    <r>
      <rPr>
        <sz val="11"/>
        <color theme="1"/>
        <rFont val="Arial"/>
        <charset val="134"/>
      </rPr>
      <t xml:space="preserve"> </t>
    </r>
  </si>
  <si>
    <t>0.169/0.179/0.183/0.174</t>
  </si>
  <si>
    <t>ZKH4250P4BEV1</t>
  </si>
  <si>
    <t>0.169/0.174/0.183</t>
  </si>
  <si>
    <t>11000/11400/12090</t>
  </si>
  <si>
    <t>ZKH4250P4BEV2</t>
  </si>
  <si>
    <r>
      <rPr>
        <sz val="11"/>
        <color theme="1"/>
        <rFont val="楷体_GB2312"/>
        <charset val="134"/>
      </rPr>
      <t>纯电动半挂牵引车</t>
    </r>
  </si>
  <si>
    <t>0.158/0.161/0.167</t>
  </si>
  <si>
    <t>10000/10300/10900</t>
  </si>
  <si>
    <t>ZKH5310GJBP6BEV</t>
  </si>
  <si>
    <r>
      <rPr>
        <sz val="11"/>
        <color theme="1"/>
        <rFont val="楷体_GB2312"/>
        <charset val="134"/>
      </rPr>
      <t>纯电动混凝土搅拌运输车</t>
    </r>
    <r>
      <rPr>
        <sz val="11"/>
        <color theme="1"/>
        <rFont val="Arial"/>
        <charset val="134"/>
      </rPr>
      <t xml:space="preserve"> </t>
    </r>
  </si>
  <si>
    <t>ZKH5310ZLJP6BEV2</t>
  </si>
  <si>
    <r>
      <rPr>
        <sz val="11"/>
        <color theme="1"/>
        <rFont val="楷体_GB2312"/>
        <charset val="134"/>
      </rPr>
      <t>换电式纯电动自卸式垃圾车</t>
    </r>
    <r>
      <rPr>
        <sz val="11"/>
        <color theme="1"/>
        <rFont val="Arial"/>
        <charset val="134"/>
      </rPr>
      <t xml:space="preserve"> </t>
    </r>
  </si>
  <si>
    <t>0.199/0.208/0.215</t>
  </si>
  <si>
    <r>
      <rPr>
        <sz val="11"/>
        <color theme="1"/>
        <rFont val="楷体_GB2312"/>
        <charset val="134"/>
      </rPr>
      <t>神龙汽车有限公司</t>
    </r>
  </si>
  <si>
    <r>
      <rPr>
        <sz val="11"/>
        <color theme="1"/>
        <rFont val="楷体_GB2312"/>
        <charset val="134"/>
      </rPr>
      <t>富康牌</t>
    </r>
    <r>
      <rPr>
        <sz val="11"/>
        <color theme="1"/>
        <rFont val="Arial"/>
        <charset val="134"/>
      </rPr>
      <t xml:space="preserve"> </t>
    </r>
  </si>
  <si>
    <t>DC5022XLHXAAXBEVD</t>
  </si>
  <si>
    <r>
      <rPr>
        <sz val="11"/>
        <color theme="1"/>
        <rFont val="楷体_GB2312"/>
        <charset val="134"/>
      </rPr>
      <t>纯电动教练车</t>
    </r>
  </si>
  <si>
    <t>DC5022XLHXAAXBEVG</t>
  </si>
  <si>
    <t>DC5022XLHXAAYBEVE</t>
  </si>
  <si>
    <t>45/4500/200</t>
  </si>
  <si>
    <t>DC5022XLHXAAYBEVJ</t>
  </si>
  <si>
    <r>
      <rPr>
        <sz val="11"/>
        <color theme="1"/>
        <rFont val="楷体_GB2312"/>
        <charset val="134"/>
      </rPr>
      <t>东风汽车集团有限公司</t>
    </r>
  </si>
  <si>
    <r>
      <rPr>
        <sz val="11"/>
        <color theme="1"/>
        <rFont val="楷体_GB2312"/>
        <charset val="134"/>
      </rPr>
      <t>岚图牌</t>
    </r>
  </si>
  <si>
    <t>EQ6490AL5F1BEV</t>
  </si>
  <si>
    <t>255/16000/520</t>
  </si>
  <si>
    <t>EQ6490AL5F1SHEV</t>
  </si>
  <si>
    <r>
      <rPr>
        <sz val="11"/>
        <color theme="1"/>
        <rFont val="楷体_GB2312"/>
        <charset val="134"/>
      </rPr>
      <t>插电式混合动力多用途乘用车</t>
    </r>
    <r>
      <rPr>
        <sz val="11"/>
        <color theme="1"/>
        <rFont val="Arial"/>
        <charset val="134"/>
      </rPr>
      <t xml:space="preserve"> </t>
    </r>
  </si>
  <si>
    <t>EQ6490AL5F2BEV</t>
  </si>
  <si>
    <t>EQ6490AL5F2SHEV</t>
  </si>
  <si>
    <r>
      <rPr>
        <sz val="11"/>
        <color theme="1"/>
        <rFont val="楷体_GB2312"/>
        <charset val="134"/>
      </rPr>
      <t>南京金龙客车制造有限公司</t>
    </r>
  </si>
  <si>
    <r>
      <rPr>
        <sz val="11"/>
        <color theme="1"/>
        <rFont val="楷体_GB2312"/>
        <charset val="134"/>
      </rPr>
      <t>开沃牌</t>
    </r>
  </si>
  <si>
    <t>NJL3310ZHJBEV1</t>
  </si>
  <si>
    <r>
      <rPr>
        <sz val="11"/>
        <color indexed="8"/>
        <rFont val="楷体_GB2312"/>
        <charset val="134"/>
      </rPr>
      <t>磷酸铁锂锂离子动力蓄电池</t>
    </r>
  </si>
  <si>
    <t>380/3000/2500</t>
  </si>
  <si>
    <t>NJL3310ZHJBEV2</t>
  </si>
  <si>
    <r>
      <rPr>
        <sz val="11"/>
        <color theme="1"/>
        <rFont val="楷体_GB2312"/>
        <charset val="134"/>
      </rPr>
      <t>换电式纯电动自卸汽车</t>
    </r>
    <r>
      <rPr>
        <sz val="11"/>
        <color theme="1"/>
        <rFont val="Arial"/>
        <charset val="134"/>
      </rPr>
      <t xml:space="preserve"> </t>
    </r>
  </si>
  <si>
    <t>158.08;161.27</t>
  </si>
  <si>
    <t>NJL3310ZHJBEV4</t>
  </si>
  <si>
    <t>NJL4250ZEKBEV2</t>
  </si>
  <si>
    <t>NJL5180TXSBEV3</t>
  </si>
  <si>
    <t>185/3500/1300</t>
  </si>
  <si>
    <t>NJL5310GJBZHKBEV</t>
  </si>
  <si>
    <t>NJL6106EVD</t>
  </si>
  <si>
    <r>
      <rPr>
        <sz val="11"/>
        <color indexed="8"/>
        <rFont val="楷体_GB2312"/>
        <charset val="134"/>
      </rPr>
      <t>磷酸铁锂</t>
    </r>
  </si>
  <si>
    <t>10930/11280/11630/11980</t>
  </si>
  <si>
    <t>NJL6650EV</t>
  </si>
  <si>
    <t>120/4200/1100</t>
  </si>
  <si>
    <t>2830/2905</t>
  </si>
  <si>
    <t>5200/5450/5700</t>
  </si>
  <si>
    <r>
      <rPr>
        <sz val="11"/>
        <color theme="1"/>
        <rFont val="楷体_GB2312"/>
        <charset val="134"/>
      </rPr>
      <t>徐州徐工汽车制造有限公司</t>
    </r>
  </si>
  <si>
    <r>
      <rPr>
        <sz val="11"/>
        <color theme="1"/>
        <rFont val="楷体_GB2312"/>
        <charset val="134"/>
      </rPr>
      <t>徐工牌</t>
    </r>
  </si>
  <si>
    <t>XGA5250ZLJBEVWC</t>
  </si>
  <si>
    <r>
      <rPr>
        <sz val="11"/>
        <color theme="1"/>
        <rFont val="楷体_GB2312"/>
        <charset val="134"/>
      </rPr>
      <t>纯电动自卸式垃圾车</t>
    </r>
    <r>
      <rPr>
        <sz val="11"/>
        <color theme="1"/>
        <rFont val="Arial"/>
        <charset val="134"/>
      </rPr>
      <t xml:space="preserve"> </t>
    </r>
  </si>
  <si>
    <t>0.240/0.260</t>
  </si>
  <si>
    <r>
      <rPr>
        <sz val="11"/>
        <color theme="1"/>
        <rFont val="楷体_GB2312"/>
        <charset val="134"/>
      </rPr>
      <t>河南松川专用汽车有限公司</t>
    </r>
  </si>
  <si>
    <r>
      <rPr>
        <sz val="11"/>
        <color theme="1"/>
        <rFont val="楷体_GB2312"/>
        <charset val="134"/>
      </rPr>
      <t>松川牌</t>
    </r>
  </si>
  <si>
    <t>SCL5041XLCSHEV</t>
  </si>
  <si>
    <r>
      <rPr>
        <sz val="11"/>
        <color theme="1"/>
        <rFont val="楷体_GB2312"/>
        <charset val="134"/>
      </rPr>
      <t>插电式混合动力冷藏车</t>
    </r>
    <r>
      <rPr>
        <sz val="11"/>
        <color theme="1"/>
        <rFont val="Arial"/>
        <charset val="134"/>
      </rPr>
      <t xml:space="preserve"> </t>
    </r>
  </si>
  <si>
    <r>
      <rPr>
        <sz val="11"/>
        <color indexed="8"/>
        <rFont val="楷体_GB2312"/>
        <charset val="134"/>
      </rPr>
      <t>镍钴锰酸锂三元电池</t>
    </r>
  </si>
  <si>
    <t>94/6000/320</t>
  </si>
  <si>
    <t>3210/3120</t>
  </si>
  <si>
    <r>
      <rPr>
        <sz val="11"/>
        <color theme="1"/>
        <rFont val="楷体_GB2312"/>
        <charset val="134"/>
      </rPr>
      <t>江铃汽车股份有限公司</t>
    </r>
  </si>
  <si>
    <r>
      <rPr>
        <sz val="11"/>
        <color theme="1"/>
        <rFont val="楷体_GB2312"/>
        <charset val="134"/>
      </rPr>
      <t>江铃牌</t>
    </r>
  </si>
  <si>
    <t>JX1041TSG2BEV</t>
  </si>
  <si>
    <r>
      <rPr>
        <sz val="11"/>
        <color theme="1"/>
        <rFont val="楷体_GB2312"/>
        <charset val="134"/>
      </rPr>
      <t>纯电动载货汽车</t>
    </r>
  </si>
  <si>
    <t>JX5032XXYPSE5BEV</t>
  </si>
  <si>
    <r>
      <rPr>
        <sz val="11"/>
        <color theme="1"/>
        <rFont val="楷体_GB2312"/>
        <charset val="134"/>
      </rPr>
      <t>纯电动厢式运输车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</si>
  <si>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北京汽车制造厂有限公司</t>
    </r>
  </si>
  <si>
    <r>
      <rPr>
        <sz val="11"/>
        <color theme="1"/>
        <rFont val="楷体_GB2312"/>
        <charset val="134"/>
      </rPr>
      <t>燕铃牌</t>
    </r>
  </si>
  <si>
    <t>BAW7003UB53BEV</t>
  </si>
  <si>
    <r>
      <rPr>
        <sz val="11"/>
        <color indexed="8"/>
        <rFont val="楷体_GB2312"/>
        <charset val="134"/>
      </rPr>
      <t>镍钴锰三元锂蓄电池</t>
    </r>
  </si>
  <si>
    <t>1538/1550</t>
  </si>
  <si>
    <t>2060/2100</t>
  </si>
  <si>
    <r>
      <rPr>
        <sz val="11"/>
        <color theme="1"/>
        <rFont val="楷体_GB2312"/>
        <charset val="134"/>
      </rPr>
      <t>重庆瑞驰汽车实业有限公司</t>
    </r>
  </si>
  <si>
    <r>
      <rPr>
        <sz val="11"/>
        <color theme="1"/>
        <rFont val="楷体_GB2312"/>
        <charset val="134"/>
      </rPr>
      <t>瑞驰牌</t>
    </r>
  </si>
  <si>
    <t>CRC1020DK-BEV</t>
  </si>
  <si>
    <r>
      <rPr>
        <sz val="11"/>
        <color indexed="8"/>
        <rFont val="楷体_GB2312"/>
        <charset val="134"/>
      </rPr>
      <t>三元</t>
    </r>
  </si>
  <si>
    <t>45/8500/150</t>
  </si>
  <si>
    <t>CRC1030DC6-BEV</t>
  </si>
  <si>
    <r>
      <rPr>
        <sz val="11"/>
        <color theme="1"/>
        <rFont val="楷体_GB2312"/>
        <charset val="134"/>
      </rPr>
      <t>纯电动载货汽车</t>
    </r>
    <r>
      <rPr>
        <sz val="11"/>
        <color theme="1"/>
        <rFont val="Arial"/>
        <charset val="134"/>
      </rPr>
      <t xml:space="preserve"> </t>
    </r>
  </si>
  <si>
    <t>CRC5020XXYFK5-BEV</t>
  </si>
  <si>
    <t>CRC5030XXYDC6-BEV</t>
  </si>
  <si>
    <t>1635/1655</t>
  </si>
  <si>
    <t>1435/1460</t>
  </si>
  <si>
    <r>
      <rPr>
        <sz val="11"/>
        <color theme="1"/>
        <rFont val="楷体_GB2312"/>
        <charset val="134"/>
      </rPr>
      <t>北汽福田汽车股份有限公司</t>
    </r>
  </si>
  <si>
    <r>
      <rPr>
        <sz val="11"/>
        <color theme="1"/>
        <rFont val="楷体_GB2312"/>
        <charset val="134"/>
      </rPr>
      <t>福田牌</t>
    </r>
  </si>
  <si>
    <t>BJ5045CCYEV4</t>
  </si>
  <si>
    <r>
      <rPr>
        <sz val="11"/>
        <color theme="1"/>
        <rFont val="楷体_GB2312"/>
        <charset val="134"/>
      </rPr>
      <t>纯电动仓栅式运输车</t>
    </r>
    <r>
      <rPr>
        <sz val="11"/>
        <color theme="1"/>
        <rFont val="Arial"/>
        <charset val="134"/>
      </rPr>
      <t xml:space="preserve"> </t>
    </r>
  </si>
  <si>
    <t>115/12000/300</t>
  </si>
  <si>
    <t>2530/2550/2790/2940/3140</t>
  </si>
  <si>
    <t>BJ5045XXYEVJ</t>
  </si>
  <si>
    <r>
      <rPr>
        <sz val="11"/>
        <color theme="1"/>
        <rFont val="楷体_GB2312"/>
        <charset val="134"/>
      </rPr>
      <t>纯电动厢式运输车</t>
    </r>
  </si>
  <si>
    <t>2060/2100/2160/2200/2240</t>
  </si>
  <si>
    <t>2800/2905/2960/3040/3100/3160</t>
  </si>
  <si>
    <t>BJ6109EVCA</t>
  </si>
  <si>
    <r>
      <rPr>
        <sz val="11"/>
        <color theme="1"/>
        <rFont val="楷体_GB2312"/>
        <charset val="134"/>
      </rPr>
      <t>中国第一汽车集团有限公司</t>
    </r>
  </si>
  <si>
    <r>
      <rPr>
        <sz val="11"/>
        <color theme="1"/>
        <rFont val="楷体_GB2312"/>
        <charset val="134"/>
      </rPr>
      <t>红旗牌</t>
    </r>
  </si>
  <si>
    <t>CA7000H0EVB</t>
  </si>
  <si>
    <t>CA7000H0SEV</t>
  </si>
  <si>
    <r>
      <rPr>
        <sz val="11"/>
        <color theme="1"/>
        <rFont val="楷体_GB2312"/>
        <charset val="134"/>
      </rPr>
      <t>中国重汽集团济南商用车有限公司</t>
    </r>
  </si>
  <si>
    <r>
      <rPr>
        <sz val="11"/>
        <color theme="1"/>
        <rFont val="楷体_GB2312"/>
        <charset val="134"/>
      </rPr>
      <t>豪沃牌</t>
    </r>
  </si>
  <si>
    <t>ZZ5047XXYG3314Z144BEV</t>
  </si>
  <si>
    <t>ZZ5047XXYG3314Z145BEV</t>
  </si>
  <si>
    <r>
      <rPr>
        <sz val="11"/>
        <color theme="1"/>
        <rFont val="楷体_GB2312"/>
        <charset val="134"/>
      </rPr>
      <t>吉利四川商用车有限公司</t>
    </r>
  </si>
  <si>
    <r>
      <rPr>
        <sz val="11"/>
        <color theme="1"/>
        <rFont val="楷体_GB2312"/>
        <charset val="134"/>
      </rPr>
      <t>远程牌</t>
    </r>
  </si>
  <si>
    <t>DNC5047XXYBEVM1</t>
  </si>
  <si>
    <t>DNC6101BEVG23D</t>
  </si>
  <si>
    <r>
      <rPr>
        <sz val="11"/>
        <color theme="1"/>
        <rFont val="楷体_GB2312"/>
        <charset val="134"/>
      </rPr>
      <t>纯电动低地板城市客车</t>
    </r>
    <r>
      <rPr>
        <sz val="11"/>
        <color theme="1"/>
        <rFont val="Arial"/>
        <charset val="134"/>
      </rPr>
      <t xml:space="preserve"> </t>
    </r>
  </si>
  <si>
    <t>DNC6110BEV21</t>
  </si>
  <si>
    <r>
      <rPr>
        <sz val="11"/>
        <color indexed="8"/>
        <rFont val="Arial"/>
        <charset val="134"/>
      </rPr>
      <t>200/682</t>
    </r>
    <r>
      <rPr>
        <sz val="11"/>
        <color indexed="8"/>
        <rFont val="楷体_GB2312"/>
        <charset val="134"/>
      </rPr>
      <t>～</t>
    </r>
    <r>
      <rPr>
        <sz val="11"/>
        <color indexed="8"/>
        <rFont val="Arial"/>
        <charset val="134"/>
      </rPr>
      <t>2400/800</t>
    </r>
    <r>
      <rPr>
        <sz val="11"/>
        <color indexed="8"/>
        <rFont val="楷体_GB2312"/>
        <charset val="134"/>
      </rPr>
      <t>～</t>
    </r>
    <r>
      <rPr>
        <sz val="11"/>
        <color indexed="8"/>
        <rFont val="Arial"/>
        <charset val="134"/>
      </rPr>
      <t>2800</t>
    </r>
  </si>
  <si>
    <t>3480/3375</t>
  </si>
  <si>
    <t>DNC6121BEVG21</t>
  </si>
  <si>
    <t>DNC6121BEVG22</t>
  </si>
  <si>
    <r>
      <rPr>
        <sz val="11"/>
        <color theme="1"/>
        <rFont val="楷体_GB2312"/>
        <charset val="134"/>
      </rPr>
      <t>山西新能源汽车工业有限公司</t>
    </r>
  </si>
  <si>
    <r>
      <rPr>
        <sz val="11"/>
        <color theme="1"/>
        <rFont val="楷体_GB2312"/>
        <charset val="134"/>
      </rPr>
      <t>远程牌</t>
    </r>
    <r>
      <rPr>
        <sz val="11"/>
        <color theme="1"/>
        <rFont val="Arial"/>
        <charset val="134"/>
      </rPr>
      <t xml:space="preserve"> </t>
    </r>
  </si>
  <si>
    <t>JHC6101BEVG23</t>
  </si>
  <si>
    <r>
      <rPr>
        <sz val="11"/>
        <color theme="1"/>
        <rFont val="楷体_GB2312"/>
        <charset val="134"/>
      </rPr>
      <t>四川野马汽车股份有限公司</t>
    </r>
  </si>
  <si>
    <r>
      <rPr>
        <sz val="11"/>
        <color theme="1"/>
        <rFont val="楷体_GB2312"/>
        <charset val="134"/>
      </rPr>
      <t>野马牌</t>
    </r>
    <r>
      <rPr>
        <sz val="11"/>
        <color theme="1"/>
        <rFont val="Arial"/>
        <charset val="134"/>
      </rPr>
      <t xml:space="preserve"> </t>
    </r>
  </si>
  <si>
    <t>SQJ7001A6BEV</t>
  </si>
  <si>
    <t>35/11000/125</t>
  </si>
  <si>
    <t>SQJ7001A9BEV</t>
  </si>
  <si>
    <r>
      <rPr>
        <sz val="11"/>
        <color theme="1"/>
        <rFont val="楷体_GB2312"/>
        <charset val="134"/>
      </rPr>
      <t>厦门金龙联合汽车工业有限公司</t>
    </r>
  </si>
  <si>
    <r>
      <rPr>
        <sz val="11"/>
        <color theme="1"/>
        <rFont val="楷体_GB2312"/>
        <charset val="134"/>
      </rPr>
      <t>金龙牌</t>
    </r>
  </si>
  <si>
    <t>XMQ6106AGBEVL34</t>
  </si>
  <si>
    <r>
      <rPr>
        <sz val="11"/>
        <color theme="1"/>
        <rFont val="楷体_GB2312"/>
        <charset val="134"/>
      </rPr>
      <t>纯电动城市客车</t>
    </r>
    <r>
      <rPr>
        <sz val="11"/>
        <color theme="1"/>
        <rFont val="Arial"/>
        <charset val="134"/>
      </rPr>
      <t xml:space="preserve"> </t>
    </r>
  </si>
  <si>
    <r>
      <rPr>
        <sz val="11"/>
        <color indexed="8"/>
        <rFont val="Arial"/>
        <charset val="134"/>
      </rPr>
      <t>L302C01</t>
    </r>
    <r>
      <rPr>
        <sz val="11"/>
        <color indexed="8"/>
        <rFont val="楷体_GB2312"/>
        <charset val="134"/>
      </rPr>
      <t>：</t>
    </r>
    <r>
      <rPr>
        <sz val="11"/>
        <color indexed="8"/>
        <rFont val="Arial"/>
        <charset val="134"/>
      </rPr>
      <t>161.27</t>
    </r>
  </si>
  <si>
    <t>3230/3290/3400/3450</t>
  </si>
  <si>
    <t>XMQ6905AYBEVL2</t>
  </si>
  <si>
    <r>
      <rPr>
        <sz val="11"/>
        <color theme="1"/>
        <rFont val="楷体_GB2312"/>
        <charset val="134"/>
      </rPr>
      <t>纯电动客车</t>
    </r>
    <r>
      <rPr>
        <sz val="11"/>
        <color theme="1"/>
        <rFont val="Arial"/>
        <charset val="134"/>
      </rPr>
      <t xml:space="preserve"> </t>
    </r>
  </si>
  <si>
    <r>
      <rPr>
        <sz val="11"/>
        <color indexed="8"/>
        <rFont val="Arial"/>
        <charset val="134"/>
      </rPr>
      <t>L228C01</t>
    </r>
    <r>
      <rPr>
        <sz val="11"/>
        <color indexed="8"/>
        <rFont val="楷体_GB2312"/>
        <charset val="134"/>
      </rPr>
      <t>：</t>
    </r>
    <r>
      <rPr>
        <sz val="11"/>
        <color indexed="8"/>
        <rFont val="Arial"/>
        <charset val="134"/>
      </rPr>
      <t>160.26</t>
    </r>
  </si>
  <si>
    <t>3330/3440/3480</t>
  </si>
  <si>
    <t>10000/10500</t>
  </si>
  <si>
    <r>
      <rPr>
        <sz val="11"/>
        <color theme="1"/>
        <rFont val="楷体_GB2312"/>
        <charset val="134"/>
      </rPr>
      <t>长城汽车股份有限公司</t>
    </r>
  </si>
  <si>
    <r>
      <rPr>
        <sz val="11"/>
        <color theme="1"/>
        <rFont val="楷体_GB2312"/>
        <charset val="134"/>
      </rPr>
      <t>长城牌</t>
    </r>
  </si>
  <si>
    <t>CC1033QS02BEV</t>
  </si>
  <si>
    <r>
      <rPr>
        <sz val="11"/>
        <color theme="1"/>
        <rFont val="楷体_GB2312"/>
        <charset val="134"/>
      </rPr>
      <t>纯电动多用途货车</t>
    </r>
  </si>
  <si>
    <t>150/10500/300</t>
  </si>
  <si>
    <t>CC5033XXYQS02BEV</t>
  </si>
  <si>
    <r>
      <rPr>
        <sz val="11"/>
        <color theme="1"/>
        <rFont val="楷体_GB2312"/>
        <charset val="134"/>
      </rPr>
      <t>河北长安汽车有限公司</t>
    </r>
  </si>
  <si>
    <r>
      <rPr>
        <sz val="11"/>
        <color theme="1"/>
        <rFont val="楷体_GB2312"/>
        <charset val="134"/>
      </rPr>
      <t>长安牌</t>
    </r>
  </si>
  <si>
    <t>SC1022DEAABEV</t>
  </si>
  <si>
    <r>
      <rPr>
        <sz val="11"/>
        <color indexed="8"/>
        <rFont val="楷体_GB2312"/>
        <charset val="134"/>
      </rPr>
      <t>磷酸铁锂动力蓄电池</t>
    </r>
  </si>
  <si>
    <t>SC1032DBACBEV</t>
  </si>
  <si>
    <t>SC1032DBADBEV</t>
  </si>
  <si>
    <t>SC1032SBACBEV</t>
  </si>
  <si>
    <r>
      <rPr>
        <sz val="11"/>
        <color theme="1"/>
        <rFont val="楷体_GB2312"/>
        <charset val="134"/>
      </rPr>
      <t>重庆长安汽车股份有限公司</t>
    </r>
  </si>
  <si>
    <r>
      <rPr>
        <sz val="11"/>
        <color theme="1"/>
        <rFont val="楷体_GB2312"/>
        <charset val="134"/>
      </rPr>
      <t>纯电动冷藏车</t>
    </r>
    <r>
      <rPr>
        <sz val="11"/>
        <color theme="1"/>
        <rFont val="Arial"/>
        <charset val="134"/>
      </rPr>
      <t xml:space="preserve"> </t>
    </r>
  </si>
  <si>
    <t>SC5031XXYVQ6B1BEV</t>
  </si>
  <si>
    <t>SC5031XXYVQ6B2BEV</t>
  </si>
  <si>
    <t>SC5031XXYVQ6B3BEV</t>
  </si>
  <si>
    <t>SC5031XXYVQ6B4BEV</t>
  </si>
  <si>
    <r>
      <rPr>
        <sz val="11"/>
        <color theme="1"/>
        <rFont val="楷体_GB2312"/>
        <charset val="134"/>
      </rPr>
      <t>河北长安汽车有限公司</t>
    </r>
    <r>
      <rPr>
        <sz val="11"/>
        <color theme="1"/>
        <rFont val="Arial"/>
        <charset val="134"/>
      </rPr>
      <t xml:space="preserve"> </t>
    </r>
  </si>
  <si>
    <t>SC5032CCYDBACBEV</t>
  </si>
  <si>
    <t>SC5032XXYDBACBEV</t>
  </si>
  <si>
    <t>SC5032XXYDBADBEV</t>
  </si>
  <si>
    <t>SC6450VQ6B1BEV</t>
  </si>
  <si>
    <t>SC6450VQ6B3BEV</t>
  </si>
  <si>
    <t>SC6484ABABEV</t>
  </si>
  <si>
    <t>150/12300/310</t>
  </si>
  <si>
    <t>1870/1895</t>
  </si>
  <si>
    <t>SC7001ABFBEV</t>
  </si>
  <si>
    <t>55/9500/170</t>
  </si>
  <si>
    <t>SC7001ABHBEV</t>
  </si>
  <si>
    <r>
      <rPr>
        <sz val="11"/>
        <color theme="1"/>
        <rFont val="楷体_GB2312"/>
        <charset val="134"/>
      </rPr>
      <t>魏派牌</t>
    </r>
    <r>
      <rPr>
        <sz val="11"/>
        <color theme="1"/>
        <rFont val="Arial"/>
        <charset val="134"/>
      </rPr>
      <t xml:space="preserve"> </t>
    </r>
  </si>
  <si>
    <t>CC6450AG02BPHEV</t>
  </si>
  <si>
    <r>
      <rPr>
        <sz val="11"/>
        <color indexed="8"/>
        <rFont val="楷体_GB2312"/>
        <charset val="134"/>
      </rPr>
      <t>镍钴锰酸锂蓄电池</t>
    </r>
  </si>
  <si>
    <t>115/14000/250</t>
  </si>
  <si>
    <r>
      <rPr>
        <sz val="11"/>
        <color theme="1"/>
        <rFont val="楷体_GB2312"/>
        <charset val="134"/>
      </rPr>
      <t>湖北星晖新能源智能汽车有限公司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</si>
  <si>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威马牌</t>
    </r>
  </si>
  <si>
    <t>EXH6480A01BEV</t>
  </si>
  <si>
    <t>160/10600/315</t>
  </si>
  <si>
    <r>
      <rPr>
        <sz val="11"/>
        <color theme="1"/>
        <rFont val="楷体_GB2312"/>
        <charset val="134"/>
      </rPr>
      <t>上汽大通汽车有限公司</t>
    </r>
  </si>
  <si>
    <r>
      <rPr>
        <sz val="11"/>
        <color theme="1"/>
        <rFont val="楷体_GB2312"/>
        <charset val="134"/>
      </rPr>
      <t>大通牌</t>
    </r>
  </si>
  <si>
    <t>SH5032XGCD8BEV-9</t>
  </si>
  <si>
    <r>
      <rPr>
        <sz val="11"/>
        <color theme="1"/>
        <rFont val="楷体_GB2312"/>
        <charset val="134"/>
      </rPr>
      <t>纯电动工程车</t>
    </r>
  </si>
  <si>
    <t>1809/1845/2009</t>
  </si>
  <si>
    <t>SH6485N1BEV-7</t>
  </si>
  <si>
    <t>1778/1800</t>
  </si>
  <si>
    <t>2185/2240/2285/2340</t>
  </si>
  <si>
    <t>1800/1855/1825/1880</t>
  </si>
  <si>
    <t>SH6551J1BEV-3</t>
  </si>
  <si>
    <r>
      <rPr>
        <sz val="11"/>
        <color theme="1"/>
        <rFont val="楷体_GB2312"/>
        <charset val="134"/>
      </rPr>
      <t>跃进牌</t>
    </r>
  </si>
  <si>
    <t>SH5047XXYZFEVNZ8</t>
  </si>
  <si>
    <r>
      <rPr>
        <sz val="11"/>
        <color theme="1"/>
        <rFont val="楷体_GB2312"/>
        <charset val="134"/>
      </rPr>
      <t>浙江豪情汽车制造有限公司</t>
    </r>
  </si>
  <si>
    <r>
      <rPr>
        <sz val="11"/>
        <color theme="1"/>
        <rFont val="楷体_GB2312"/>
        <charset val="134"/>
      </rPr>
      <t>沃尔沃牌</t>
    </r>
  </si>
  <si>
    <t>VCC7003F04XBEV</t>
  </si>
  <si>
    <r>
      <rPr>
        <sz val="11"/>
        <color theme="1"/>
        <rFont val="楷体_GB2312"/>
        <charset val="134"/>
      </rPr>
      <t>安徽安凯汽车股份有限公司</t>
    </r>
  </si>
  <si>
    <r>
      <rPr>
        <sz val="11"/>
        <color theme="1"/>
        <rFont val="楷体_GB2312"/>
        <charset val="134"/>
      </rPr>
      <t>安凯牌</t>
    </r>
  </si>
  <si>
    <t>HFF6110A6EV22</t>
  </si>
  <si>
    <t>11100/11400/11700</t>
  </si>
  <si>
    <t>HFF6809G9EV21</t>
  </si>
  <si>
    <t>7200/7500</t>
  </si>
  <si>
    <t>HFF6829A6EV22</t>
  </si>
  <si>
    <t>8800/9200</t>
  </si>
  <si>
    <r>
      <rPr>
        <sz val="11"/>
        <color theme="1"/>
        <rFont val="楷体_GB2312"/>
        <charset val="134"/>
      </rPr>
      <t>安徽江淮汽车集团股份有限公司</t>
    </r>
  </si>
  <si>
    <r>
      <rPr>
        <sz val="11"/>
        <color theme="1"/>
        <rFont val="楷体_GB2312"/>
        <charset val="134"/>
      </rPr>
      <t>江淮牌</t>
    </r>
  </si>
  <si>
    <t>HFC5045XXYEV10</t>
  </si>
  <si>
    <t>110/4500/1000</t>
  </si>
  <si>
    <t>2840/2940/3040/3240</t>
  </si>
  <si>
    <r>
      <rPr>
        <sz val="11"/>
        <color theme="1"/>
        <rFont val="楷体_GB2312"/>
        <charset val="134"/>
      </rPr>
      <t>山东汽车制造有限公司</t>
    </r>
  </si>
  <si>
    <r>
      <rPr>
        <sz val="11"/>
        <color theme="1"/>
        <rFont val="楷体_GB2312"/>
        <charset val="134"/>
      </rPr>
      <t>陕汽牌</t>
    </r>
  </si>
  <si>
    <t>YTQ5072XLCJEEV331</t>
  </si>
  <si>
    <r>
      <rPr>
        <sz val="11"/>
        <color theme="1"/>
        <rFont val="楷体_GB2312"/>
        <charset val="134"/>
      </rPr>
      <t>纯电动冷藏车</t>
    </r>
  </si>
  <si>
    <t>155.00/154.00</t>
  </si>
  <si>
    <t>2890/2960/2990/3090/3140/3190/3240</t>
  </si>
  <si>
    <r>
      <rPr>
        <sz val="11"/>
        <color theme="1"/>
        <rFont val="楷体_GB2312"/>
        <charset val="134"/>
      </rPr>
      <t>山东唐骏欧铃汽车制造有限公司</t>
    </r>
  </si>
  <si>
    <t>ZB1030BEVDDE1</t>
  </si>
  <si>
    <t>ZB5030XXYBEVDDE1</t>
  </si>
  <si>
    <r>
      <rPr>
        <sz val="11"/>
        <color theme="1"/>
        <rFont val="楷体_GB2312"/>
        <charset val="134"/>
      </rPr>
      <t>中国一拖集团有限公司</t>
    </r>
  </si>
  <si>
    <r>
      <rPr>
        <sz val="11"/>
        <color theme="1"/>
        <rFont val="楷体_GB2312"/>
        <charset val="134"/>
      </rPr>
      <t>东方红牌</t>
    </r>
  </si>
  <si>
    <t>LT5312ZLJBEV</t>
  </si>
  <si>
    <r>
      <rPr>
        <sz val="11"/>
        <color theme="1"/>
        <rFont val="楷体_GB2312"/>
        <charset val="134"/>
      </rPr>
      <t>换电式纯电动自卸式垃圾车</t>
    </r>
  </si>
  <si>
    <r>
      <rPr>
        <sz val="11"/>
        <color theme="1"/>
        <rFont val="楷体_GB2312"/>
        <charset val="134"/>
      </rPr>
      <t>比亚迪汽车工业有限公司</t>
    </r>
  </si>
  <si>
    <r>
      <rPr>
        <sz val="11"/>
        <color theme="1"/>
        <rFont val="楷体_GB2312"/>
        <charset val="134"/>
      </rPr>
      <t>比亚迪牌</t>
    </r>
  </si>
  <si>
    <t>BYD3310C2EV1</t>
  </si>
  <si>
    <r>
      <rPr>
        <sz val="11"/>
        <color theme="1"/>
        <rFont val="楷体_GB2312"/>
        <charset val="134"/>
      </rPr>
      <t>纯电动自卸汽车</t>
    </r>
  </si>
  <si>
    <t>17050/17550/18450</t>
  </si>
  <si>
    <t>BYD5040XXYEV3</t>
  </si>
  <si>
    <r>
      <rPr>
        <sz val="11"/>
        <color indexed="8"/>
        <rFont val="Arial"/>
        <charset val="134"/>
      </rPr>
      <t>0.250</t>
    </r>
    <r>
      <rPr>
        <sz val="11"/>
        <color indexed="8"/>
        <rFont val="楷体_GB2312"/>
        <charset val="134"/>
      </rPr>
      <t>，</t>
    </r>
    <r>
      <rPr>
        <sz val="11"/>
        <color indexed="8"/>
        <rFont val="Arial"/>
        <charset val="134"/>
      </rPr>
      <t>0.277</t>
    </r>
  </si>
  <si>
    <r>
      <rPr>
        <sz val="11"/>
        <color indexed="8"/>
        <rFont val="Arial"/>
        <charset val="134"/>
      </rPr>
      <t>0.251</t>
    </r>
    <r>
      <rPr>
        <sz val="11"/>
        <color indexed="8"/>
        <rFont val="楷体_GB2312"/>
        <charset val="134"/>
      </rPr>
      <t>，</t>
    </r>
    <r>
      <rPr>
        <sz val="11"/>
        <color indexed="8"/>
        <rFont val="Arial"/>
        <charset val="134"/>
      </rPr>
      <t>0.278</t>
    </r>
  </si>
  <si>
    <t xml:space="preserve">2240/2090/2130/2170/2210/2140/2360/2330/2300/2270 </t>
  </si>
  <si>
    <t>BYD5080XXYEV1</t>
  </si>
  <si>
    <t>2240/2200/2180/2140</t>
  </si>
  <si>
    <t>3180/3120/3060/3000/2940</t>
  </si>
  <si>
    <t>BYD5310GJBEV2</t>
  </si>
  <si>
    <r>
      <rPr>
        <sz val="11"/>
        <color theme="1"/>
        <rFont val="楷体_GB2312"/>
        <charset val="134"/>
      </rPr>
      <t>纯电动混凝土搅拌运输车</t>
    </r>
  </si>
  <si>
    <r>
      <rPr>
        <sz val="11"/>
        <color theme="1"/>
        <rFont val="楷体_GB2312"/>
        <charset val="134"/>
      </rPr>
      <t>安徽华菱汽车有限公司</t>
    </r>
  </si>
  <si>
    <r>
      <rPr>
        <sz val="11"/>
        <color theme="1"/>
        <rFont val="楷体_GB2312"/>
        <charset val="134"/>
      </rPr>
      <t>华菱之星牌</t>
    </r>
  </si>
  <si>
    <t>HN5315GJBB36C5BEV</t>
  </si>
  <si>
    <t>HN5316GJBB36C5BEV</t>
  </si>
  <si>
    <r>
      <rPr>
        <sz val="11"/>
        <color theme="1"/>
        <rFont val="楷体_GB2312"/>
        <charset val="134"/>
      </rPr>
      <t>换电式纯电动混凝土搅拌运输车</t>
    </r>
  </si>
  <si>
    <r>
      <rPr>
        <sz val="11"/>
        <color theme="1"/>
        <rFont val="楷体_GB2312"/>
        <charset val="134"/>
      </rPr>
      <t>重庆理想汽车有限公司</t>
    </r>
  </si>
  <si>
    <r>
      <rPr>
        <sz val="11"/>
        <color theme="1"/>
        <rFont val="楷体_GB2312"/>
        <charset val="134"/>
      </rPr>
      <t>理想牌</t>
    </r>
  </si>
  <si>
    <t>LXA6500SHEVM8</t>
  </si>
  <si>
    <r>
      <rPr>
        <sz val="11"/>
        <color theme="1"/>
        <rFont val="楷体_GB2312"/>
        <charset val="134"/>
      </rPr>
      <t>插电式混合动力多用途乘用车</t>
    </r>
  </si>
  <si>
    <r>
      <rPr>
        <sz val="11"/>
        <color indexed="8"/>
        <rFont val="楷体_GB2312"/>
        <charset val="134"/>
      </rPr>
      <t>前</t>
    </r>
    <r>
      <rPr>
        <sz val="11"/>
        <color indexed="8"/>
        <rFont val="Arial"/>
        <charset val="134"/>
      </rPr>
      <t>:100/12000/240/</t>
    </r>
    <r>
      <rPr>
        <sz val="11"/>
        <color indexed="8"/>
        <rFont val="楷体_GB2312"/>
        <charset val="134"/>
      </rPr>
      <t>后</t>
    </r>
    <r>
      <rPr>
        <sz val="11"/>
        <color indexed="8"/>
        <rFont val="Arial"/>
        <charset val="134"/>
      </rPr>
      <t>:145/16000/215</t>
    </r>
  </si>
  <si>
    <t>LXA6500SHEVM9</t>
  </si>
  <si>
    <t>LXA6500SHEVMA</t>
  </si>
  <si>
    <t>LXA6500SHEVMB</t>
  </si>
  <si>
    <t>LXA6500SHEVMC</t>
  </si>
  <si>
    <t>LXA6500SHEVMD</t>
  </si>
  <si>
    <r>
      <rPr>
        <sz val="11"/>
        <color theme="1"/>
        <rFont val="楷体_GB2312"/>
        <charset val="134"/>
      </rPr>
      <t>奇瑞商用车</t>
    </r>
    <r>
      <rPr>
        <sz val="11"/>
        <color theme="1"/>
        <rFont val="Arial"/>
        <charset val="134"/>
      </rPr>
      <t>(</t>
    </r>
    <r>
      <rPr>
        <sz val="11"/>
        <color theme="1"/>
        <rFont val="楷体_GB2312"/>
        <charset val="134"/>
      </rPr>
      <t>安徽</t>
    </r>
    <r>
      <rPr>
        <sz val="11"/>
        <color theme="1"/>
        <rFont val="Arial"/>
        <charset val="134"/>
      </rPr>
      <t>)</t>
    </r>
    <r>
      <rPr>
        <sz val="11"/>
        <color theme="1"/>
        <rFont val="楷体_GB2312"/>
        <charset val="134"/>
      </rPr>
      <t>有限公司</t>
    </r>
  </si>
  <si>
    <r>
      <rPr>
        <sz val="11"/>
        <color theme="1"/>
        <rFont val="楷体_GB2312"/>
        <charset val="134"/>
      </rPr>
      <t>开瑞牌</t>
    </r>
  </si>
  <si>
    <t>SQR5047XXYBEVH16</t>
  </si>
  <si>
    <t>85/6000/320</t>
  </si>
  <si>
    <t>2000/2100/2200</t>
  </si>
  <si>
    <t>2790/2900/3000/3100</t>
  </si>
  <si>
    <r>
      <rPr>
        <sz val="11"/>
        <color theme="1"/>
        <rFont val="楷体_GB2312"/>
        <charset val="134"/>
      </rPr>
      <t>厦门金龙旅行车有限公司</t>
    </r>
  </si>
  <si>
    <r>
      <rPr>
        <sz val="11"/>
        <color theme="1"/>
        <rFont val="楷体_GB2312"/>
        <charset val="134"/>
      </rPr>
      <t>金旅牌</t>
    </r>
  </si>
  <si>
    <t>XML5030XXYEV70</t>
  </si>
  <si>
    <t>XML5036XXYEVL061</t>
  </si>
  <si>
    <t>XML6105JEVJ0CF</t>
  </si>
  <si>
    <t>158.00/156.00</t>
  </si>
  <si>
    <t>215/2700/2500</t>
  </si>
  <si>
    <t>XML6112JEVJ0C2</t>
  </si>
  <si>
    <t>240/3500/2800</t>
  </si>
  <si>
    <r>
      <rPr>
        <sz val="11"/>
        <color theme="1"/>
        <rFont val="楷体_GB2312"/>
        <charset val="134"/>
      </rPr>
      <t>中通客车股份有限公司</t>
    </r>
  </si>
  <si>
    <r>
      <rPr>
        <sz val="11"/>
        <color theme="1"/>
        <rFont val="楷体_GB2312"/>
        <charset val="134"/>
      </rPr>
      <t>中通牌</t>
    </r>
  </si>
  <si>
    <t>LCK6107CHEV6QNGR</t>
  </si>
  <si>
    <r>
      <rPr>
        <sz val="11"/>
        <color theme="1"/>
        <rFont val="楷体_GB2312"/>
        <charset val="134"/>
      </rPr>
      <t>插电式混合动力低入口城市客车</t>
    </r>
    <r>
      <rPr>
        <sz val="11"/>
        <color theme="1"/>
        <rFont val="Arial"/>
        <charset val="134"/>
      </rPr>
      <t xml:space="preserve"> </t>
    </r>
  </si>
  <si>
    <r>
      <rPr>
        <sz val="11"/>
        <color indexed="8"/>
        <rFont val="楷体_GB2312"/>
        <charset val="134"/>
      </rPr>
      <t>锰酸锂电池</t>
    </r>
  </si>
  <si>
    <t>135/2600/2100</t>
  </si>
  <si>
    <t>3120/3280/3455</t>
  </si>
  <si>
    <t>10600/11200/11880</t>
  </si>
  <si>
    <t>LCK6606EVGA26D</t>
  </si>
  <si>
    <t>LCK6670EVGA</t>
  </si>
  <si>
    <t>100/3000/1300</t>
  </si>
  <si>
    <t>5260/5560/5760</t>
  </si>
  <si>
    <t>LCK6827EVGA1</t>
  </si>
  <si>
    <t>165/3000/2050</t>
  </si>
  <si>
    <t>7900/7650/7250/6850</t>
  </si>
  <si>
    <r>
      <rPr>
        <sz val="11"/>
        <color theme="1"/>
        <rFont val="楷体_GB2312"/>
        <charset val="134"/>
      </rPr>
      <t>江苏九龙汽车制造有限公司</t>
    </r>
  </si>
  <si>
    <r>
      <rPr>
        <sz val="11"/>
        <color theme="1"/>
        <rFont val="楷体_GB2312"/>
        <charset val="134"/>
      </rPr>
      <t>大马牌</t>
    </r>
  </si>
  <si>
    <t>HKL5041XXYBEV2</t>
  </si>
  <si>
    <t>100/7000/320</t>
  </si>
  <si>
    <t>5380/5530</t>
  </si>
  <si>
    <r>
      <rPr>
        <sz val="11"/>
        <color theme="1"/>
        <rFont val="楷体_GB2312"/>
        <charset val="134"/>
      </rPr>
      <t>珠海广通汽车有限公司</t>
    </r>
  </si>
  <si>
    <r>
      <rPr>
        <sz val="11"/>
        <color theme="1"/>
        <rFont val="楷体_GB2312"/>
        <charset val="134"/>
      </rPr>
      <t>广通牌</t>
    </r>
  </si>
  <si>
    <t>GTQ6116BEVB30</t>
  </si>
  <si>
    <t>200/2600/2500</t>
  </si>
  <si>
    <r>
      <rPr>
        <sz val="11"/>
        <color theme="1"/>
        <rFont val="楷体_GB2312"/>
        <charset val="134"/>
      </rPr>
      <t>成都广通汽车有限公司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</si>
  <si>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广通牌</t>
    </r>
    <r>
      <rPr>
        <sz val="11"/>
        <color theme="1"/>
        <rFont val="Arial"/>
        <charset val="134"/>
      </rPr>
      <t xml:space="preserve"> </t>
    </r>
  </si>
  <si>
    <t>CAT6119ARBEV</t>
  </si>
  <si>
    <t>0.166/0.178</t>
  </si>
  <si>
    <t>200/2600/2800</t>
  </si>
  <si>
    <t>CAT6126CRBEV</t>
  </si>
  <si>
    <r>
      <rPr>
        <sz val="11"/>
        <color theme="1"/>
        <rFont val="楷体_GB2312"/>
        <charset val="134"/>
      </rPr>
      <t>中兴智能汽车有限公司</t>
    </r>
  </si>
  <si>
    <r>
      <rPr>
        <sz val="11"/>
        <color theme="1"/>
        <rFont val="楷体_GB2312"/>
        <charset val="134"/>
      </rPr>
      <t>拜辰牌</t>
    </r>
  </si>
  <si>
    <t>GTZ6706BEVB</t>
  </si>
  <si>
    <t>150/3000/1500</t>
  </si>
  <si>
    <r>
      <rPr>
        <sz val="11"/>
        <color theme="1"/>
        <rFont val="楷体_GB2312"/>
        <charset val="134"/>
      </rPr>
      <t>广西申龙汽车制造有限公司</t>
    </r>
  </si>
  <si>
    <r>
      <rPr>
        <sz val="11"/>
        <color theme="1"/>
        <rFont val="楷体_GB2312"/>
        <charset val="134"/>
      </rPr>
      <t>紫象牌</t>
    </r>
  </si>
  <si>
    <t>HQK6118ABEVU3</t>
  </si>
  <si>
    <t>3395/3295</t>
  </si>
  <si>
    <t>HQK6663UBEVL2</t>
  </si>
  <si>
    <t>120/5000/500</t>
  </si>
  <si>
    <t>2820/2995</t>
  </si>
  <si>
    <t>5300/5500</t>
  </si>
  <si>
    <t>HQK6859UBEVL10</t>
  </si>
  <si>
    <t>160/3500/2100</t>
  </si>
  <si>
    <t>3200/3180/3060</t>
  </si>
  <si>
    <t>HQK6859UBEVZ11</t>
  </si>
  <si>
    <t>180/3000/1700</t>
  </si>
  <si>
    <r>
      <rPr>
        <sz val="11"/>
        <color theme="1"/>
        <rFont val="楷体_GB2312"/>
        <charset val="134"/>
      </rPr>
      <t>北京环卫集团环卫装备有限公司</t>
    </r>
  </si>
  <si>
    <r>
      <rPr>
        <sz val="11"/>
        <color theme="1"/>
        <rFont val="楷体_GB2312"/>
        <charset val="134"/>
      </rPr>
      <t>亚洁牌</t>
    </r>
  </si>
  <si>
    <t>BQJ5120TXSSHEV</t>
  </si>
  <si>
    <r>
      <rPr>
        <sz val="11"/>
        <color theme="1"/>
        <rFont val="楷体_GB2312"/>
        <charset val="134"/>
      </rPr>
      <t>纯电动洗扫车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</si>
  <si>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北京华林特装车有限公司</t>
    </r>
  </si>
  <si>
    <r>
      <rPr>
        <sz val="11"/>
        <color theme="1"/>
        <rFont val="楷体_GB2312"/>
        <charset val="134"/>
      </rPr>
      <t>华林牌</t>
    </r>
  </si>
  <si>
    <t>HLT5040CTYBYEV</t>
  </si>
  <si>
    <r>
      <rPr>
        <sz val="11"/>
        <color theme="1"/>
        <rFont val="楷体_GB2312"/>
        <charset val="134"/>
      </rPr>
      <t>纯电动桶装垃圾运输车</t>
    </r>
    <r>
      <rPr>
        <sz val="11"/>
        <color theme="1"/>
        <rFont val="Arial"/>
        <charset val="134"/>
      </rPr>
      <t xml:space="preserve"> </t>
    </r>
  </si>
  <si>
    <t>HLT5041ZXXEV</t>
  </si>
  <si>
    <r>
      <rPr>
        <sz val="11"/>
        <color theme="1"/>
        <rFont val="楷体_GB2312"/>
        <charset val="134"/>
      </rPr>
      <t>纯电动车厢可卸式垃圾车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</si>
  <si>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北京天路通科技有限责任公司</t>
    </r>
  </si>
  <si>
    <r>
      <rPr>
        <sz val="11"/>
        <color theme="1"/>
        <rFont val="楷体_GB2312"/>
        <charset val="134"/>
      </rPr>
      <t>天路牌</t>
    </r>
    <r>
      <rPr>
        <sz val="11"/>
        <color theme="1"/>
        <rFont val="Arial"/>
        <charset val="134"/>
      </rPr>
      <t xml:space="preserve"> </t>
    </r>
  </si>
  <si>
    <t>BTL5040ZLJBYEV</t>
  </si>
  <si>
    <t>BTL5120TXCBYEV</t>
  </si>
  <si>
    <r>
      <rPr>
        <sz val="11"/>
        <color theme="1"/>
        <rFont val="楷体_GB2312"/>
        <charset val="134"/>
      </rPr>
      <t>纯电动吸尘车</t>
    </r>
    <r>
      <rPr>
        <sz val="11"/>
        <color theme="1"/>
        <rFont val="Arial"/>
        <charset val="134"/>
      </rPr>
      <t xml:space="preserve"> </t>
    </r>
  </si>
  <si>
    <t>7185/7405</t>
  </si>
  <si>
    <t>2655/2765</t>
  </si>
  <si>
    <t>8250/8350/8500/8600</t>
  </si>
  <si>
    <t>BTL5310GJBSYEV</t>
  </si>
  <si>
    <t>BTL5311GJBBYEV</t>
  </si>
  <si>
    <r>
      <rPr>
        <sz val="11"/>
        <color theme="1"/>
        <rFont val="楷体_GB2312"/>
        <charset val="134"/>
      </rPr>
      <t>天津比亚迪汽车有限公司</t>
    </r>
  </si>
  <si>
    <r>
      <rPr>
        <sz val="11"/>
        <color theme="1"/>
        <rFont val="楷体_GB2312"/>
        <charset val="134"/>
      </rPr>
      <t>金马牌</t>
    </r>
    <r>
      <rPr>
        <sz val="11"/>
        <color theme="1"/>
        <rFont val="Arial"/>
        <charset val="134"/>
      </rPr>
      <t xml:space="preserve"> </t>
    </r>
  </si>
  <si>
    <t>TJK5120ZYSBEV</t>
  </si>
  <si>
    <r>
      <rPr>
        <sz val="11"/>
        <color theme="1"/>
        <rFont val="楷体_GB2312"/>
        <charset val="134"/>
      </rPr>
      <t>纯电动压缩式垃圾车</t>
    </r>
    <r>
      <rPr>
        <sz val="11"/>
        <color theme="1"/>
        <rFont val="Arial"/>
        <charset val="134"/>
      </rPr>
      <t xml:space="preserve"> </t>
    </r>
  </si>
  <si>
    <t>TJK5180TXSBEV</t>
  </si>
  <si>
    <r>
      <rPr>
        <sz val="11"/>
        <color theme="1"/>
        <rFont val="楷体_GB2312"/>
        <charset val="134"/>
      </rPr>
      <t>石家庄煤矿机械有限责任公司</t>
    </r>
  </si>
  <si>
    <r>
      <rPr>
        <sz val="11"/>
        <color theme="1"/>
        <rFont val="楷体_GB2312"/>
        <charset val="134"/>
      </rPr>
      <t>石煤牌</t>
    </r>
  </si>
  <si>
    <t>SMJ5120TXSYBEV</t>
  </si>
  <si>
    <t>SMJ5180GQXYBEV</t>
  </si>
  <si>
    <r>
      <rPr>
        <sz val="11"/>
        <color theme="1"/>
        <rFont val="楷体_GB2312"/>
        <charset val="134"/>
      </rPr>
      <t>纯电动清洗车</t>
    </r>
    <r>
      <rPr>
        <sz val="11"/>
        <color theme="1"/>
        <rFont val="Arial"/>
        <charset val="134"/>
      </rPr>
      <t xml:space="preserve"> </t>
    </r>
  </si>
  <si>
    <t>8805/9715</t>
  </si>
  <si>
    <r>
      <rPr>
        <sz val="11"/>
        <color theme="1"/>
        <rFont val="楷体_GB2312"/>
        <charset val="134"/>
      </rPr>
      <t>上海沪光客车厂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</si>
  <si>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沪光牌</t>
    </r>
  </si>
  <si>
    <t>HG5040XTYBEV</t>
  </si>
  <si>
    <r>
      <rPr>
        <sz val="11"/>
        <color theme="1"/>
        <rFont val="楷体_GB2312"/>
        <charset val="134"/>
      </rPr>
      <t>徐州徐工环境技术有限公司</t>
    </r>
  </si>
  <si>
    <t>XGH5080TSLDBEV</t>
  </si>
  <si>
    <r>
      <rPr>
        <sz val="11"/>
        <color theme="1"/>
        <rFont val="楷体_GB2312"/>
        <charset val="134"/>
      </rPr>
      <t>纯电动扫路车</t>
    </r>
    <r>
      <rPr>
        <sz val="11"/>
        <color theme="1"/>
        <rFont val="Arial"/>
        <charset val="134"/>
      </rPr>
      <t xml:space="preserve"> </t>
    </r>
  </si>
  <si>
    <t>120/4500/360</t>
  </si>
  <si>
    <r>
      <rPr>
        <sz val="11"/>
        <color theme="1"/>
        <rFont val="楷体_GB2312"/>
        <charset val="134"/>
      </rPr>
      <t>浙江中车电车有限公司</t>
    </r>
  </si>
  <si>
    <t>CSR6650GLEV1</t>
  </si>
  <si>
    <t>100/3100/1000</t>
  </si>
  <si>
    <t>5300/5500/5800</t>
  </si>
  <si>
    <r>
      <rPr>
        <sz val="11"/>
        <color theme="1"/>
        <rFont val="楷体_GB2312"/>
        <charset val="134"/>
      </rPr>
      <t>福建龙马环卫装备股份有限公司</t>
    </r>
  </si>
  <si>
    <r>
      <rPr>
        <sz val="11"/>
        <color theme="1"/>
        <rFont val="楷体_GB2312"/>
        <charset val="134"/>
      </rPr>
      <t>福龙马牌</t>
    </r>
  </si>
  <si>
    <t>FLM5180GQXHDBEV</t>
  </si>
  <si>
    <t>FLM5182GQXDFBEV</t>
  </si>
  <si>
    <t>9035/8115/8565</t>
  </si>
  <si>
    <t>10430/10080</t>
  </si>
  <si>
    <t>FLM5250ZYSDFBEV</t>
  </si>
  <si>
    <r>
      <rPr>
        <sz val="11"/>
        <color indexed="8"/>
        <rFont val="楷体_GB2312"/>
        <charset val="134"/>
      </rPr>
      <t>配置</t>
    </r>
    <r>
      <rPr>
        <sz val="11"/>
        <color indexed="8"/>
        <rFont val="Arial"/>
        <charset val="134"/>
      </rPr>
      <t>A:0.285</t>
    </r>
    <r>
      <rPr>
        <sz val="11"/>
        <color indexed="8"/>
        <rFont val="楷体_GB2312"/>
        <charset val="134"/>
      </rPr>
      <t>配置</t>
    </r>
    <r>
      <rPr>
        <sz val="11"/>
        <color indexed="8"/>
        <rFont val="Arial"/>
        <charset val="134"/>
      </rPr>
      <t>B:0.279</t>
    </r>
    <r>
      <rPr>
        <sz val="11"/>
        <color indexed="8"/>
        <rFont val="楷体_GB2312"/>
        <charset val="134"/>
      </rPr>
      <t>配置</t>
    </r>
    <r>
      <rPr>
        <sz val="11"/>
        <color indexed="8"/>
        <rFont val="Arial"/>
        <charset val="134"/>
      </rPr>
      <t>C</t>
    </r>
    <r>
      <rPr>
        <sz val="11"/>
        <color indexed="8"/>
        <rFont val="楷体_GB2312"/>
        <charset val="134"/>
      </rPr>
      <t>和</t>
    </r>
    <r>
      <rPr>
        <sz val="11"/>
        <color indexed="8"/>
        <rFont val="Arial"/>
        <charset val="134"/>
      </rPr>
      <t>D:0.289</t>
    </r>
  </si>
  <si>
    <t>250/3000/2500</t>
  </si>
  <si>
    <t>11550/11100/11440</t>
  </si>
  <si>
    <t>18060/17900/18160</t>
  </si>
  <si>
    <r>
      <rPr>
        <sz val="11"/>
        <color theme="1"/>
        <rFont val="楷体_GB2312"/>
        <charset val="134"/>
      </rPr>
      <t>环创（龙岩）特种车制造有限公司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</si>
  <si>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环创牌</t>
    </r>
  </si>
  <si>
    <t>HCF5120ZYSEQBEV</t>
  </si>
  <si>
    <t>160/3000/1200</t>
  </si>
  <si>
    <t>HCF5180ZYSEQBEV</t>
  </si>
  <si>
    <r>
      <rPr>
        <sz val="11"/>
        <color theme="1"/>
        <rFont val="楷体_GB2312"/>
        <charset val="134"/>
      </rPr>
      <t>安阳市德力专用汽车有限公司</t>
    </r>
  </si>
  <si>
    <r>
      <rPr>
        <sz val="11"/>
        <color theme="1"/>
        <rFont val="楷体_GB2312"/>
        <charset val="134"/>
      </rPr>
      <t>德帅牌</t>
    </r>
  </si>
  <si>
    <t>DSP5070TCABEVT20A</t>
  </si>
  <si>
    <r>
      <rPr>
        <sz val="11"/>
        <color theme="1"/>
        <rFont val="楷体_GB2312"/>
        <charset val="134"/>
      </rPr>
      <t>武汉客车制造股份有限公司</t>
    </r>
  </si>
  <si>
    <r>
      <rPr>
        <sz val="11"/>
        <color theme="1"/>
        <rFont val="楷体_GB2312"/>
        <charset val="134"/>
      </rPr>
      <t>华中牌</t>
    </r>
  </si>
  <si>
    <t>WH6102GBEV2</t>
  </si>
  <si>
    <t>WH6102GBEV3</t>
  </si>
  <si>
    <r>
      <rPr>
        <sz val="11"/>
        <color theme="1"/>
        <rFont val="楷体_GB2312"/>
        <charset val="134"/>
      </rPr>
      <t>合加新能源汽车有限公司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</si>
  <si>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合加牌</t>
    </r>
  </si>
  <si>
    <t>HJK5180GQXAJFBEV</t>
  </si>
  <si>
    <t>8935/7935</t>
  </si>
  <si>
    <t>8930/8750</t>
  </si>
  <si>
    <r>
      <rPr>
        <sz val="11"/>
        <color theme="1"/>
        <rFont val="楷体_GB2312"/>
        <charset val="134"/>
      </rPr>
      <t>衡阳智电客车有限责任公司</t>
    </r>
  </si>
  <si>
    <r>
      <rPr>
        <sz val="11"/>
        <color theme="1"/>
        <rFont val="楷体_GB2312"/>
        <charset val="134"/>
      </rPr>
      <t>雁城牌</t>
    </r>
  </si>
  <si>
    <t>HYK5130XYLBEV</t>
  </si>
  <si>
    <r>
      <rPr>
        <sz val="11"/>
        <color theme="1"/>
        <rFont val="楷体_GB2312"/>
        <charset val="134"/>
      </rPr>
      <t>纯电动医疗车</t>
    </r>
  </si>
  <si>
    <t>200/2800/2500</t>
  </si>
  <si>
    <t>HYK5310ZLJBEVH</t>
  </si>
  <si>
    <t>360/3000/2500</t>
  </si>
  <si>
    <r>
      <rPr>
        <sz val="11"/>
        <color theme="1"/>
        <rFont val="楷体_GB2312"/>
        <charset val="134"/>
      </rPr>
      <t>深圳开沃汽车有限公司</t>
    </r>
  </si>
  <si>
    <t>XQX6600EVD1</t>
  </si>
  <si>
    <t>5150/5450</t>
  </si>
  <si>
    <r>
      <rPr>
        <sz val="11"/>
        <color theme="1"/>
        <rFont val="楷体_GB2312"/>
        <charset val="134"/>
      </rPr>
      <t>贵州科驰汽车制造有限责任公司</t>
    </r>
  </si>
  <si>
    <r>
      <rPr>
        <sz val="11"/>
        <color theme="1"/>
        <rFont val="楷体_GB2312"/>
        <charset val="134"/>
      </rPr>
      <t>万舆牌</t>
    </r>
    <r>
      <rPr>
        <sz val="11"/>
        <color theme="1"/>
        <rFont val="Arial"/>
        <charset val="134"/>
      </rPr>
      <t xml:space="preserve"> </t>
    </r>
  </si>
  <si>
    <t>WZG5180GSSCYBEV</t>
  </si>
  <si>
    <r>
      <rPr>
        <sz val="11"/>
        <color theme="1"/>
        <rFont val="楷体_GB2312"/>
        <charset val="134"/>
      </rPr>
      <t>纯电动洒水车</t>
    </r>
    <r>
      <rPr>
        <sz val="11"/>
        <color theme="1"/>
        <rFont val="Arial"/>
        <charset val="134"/>
      </rPr>
      <t xml:space="preserve"> </t>
    </r>
  </si>
  <si>
    <t>120/2292/500</t>
  </si>
  <si>
    <r>
      <rPr>
        <sz val="11"/>
        <color theme="1"/>
        <rFont val="楷体_GB2312"/>
        <charset val="134"/>
      </rPr>
      <t>江西博能新能源汽车有限公司</t>
    </r>
    <r>
      <rPr>
        <sz val="11"/>
        <color theme="1"/>
        <rFont val="Arial"/>
        <charset val="134"/>
      </rPr>
      <t xml:space="preserve"> </t>
    </r>
  </si>
  <si>
    <t>BSR6600BEVGS1</t>
  </si>
  <si>
    <t>5100/5300</t>
  </si>
  <si>
    <r>
      <rPr>
        <sz val="11"/>
        <color theme="1"/>
        <rFont val="楷体_GB2312"/>
        <charset val="134"/>
      </rPr>
      <t>东风牌</t>
    </r>
    <r>
      <rPr>
        <sz val="11"/>
        <color theme="1"/>
        <rFont val="Arial"/>
        <charset val="134"/>
      </rPr>
      <t xml:space="preserve"> </t>
    </r>
  </si>
  <si>
    <t>EQ4250GFCEV</t>
  </si>
  <si>
    <r>
      <rPr>
        <sz val="11"/>
        <color theme="1"/>
        <rFont val="楷体_GB2312"/>
        <charset val="134"/>
      </rPr>
      <t>燃料电池半挂牵引车</t>
    </r>
  </si>
  <si>
    <r>
      <rPr>
        <sz val="11"/>
        <color indexed="8"/>
        <rFont val="Arial"/>
        <charset val="134"/>
      </rPr>
      <t>80(</t>
    </r>
    <r>
      <rPr>
        <sz val="11"/>
        <color indexed="8"/>
        <rFont val="楷体_GB2312"/>
        <charset val="134"/>
      </rPr>
      <t>氢系统不工作</t>
    </r>
    <r>
      <rPr>
        <sz val="11"/>
        <color indexed="8"/>
        <rFont val="Arial"/>
        <charset val="134"/>
      </rPr>
      <t>)/500(</t>
    </r>
    <r>
      <rPr>
        <sz val="11"/>
        <color indexed="8"/>
        <rFont val="楷体_GB2312"/>
        <charset val="134"/>
      </rPr>
      <t>氢系统工作</t>
    </r>
    <r>
      <rPr>
        <sz val="11"/>
        <color indexed="8"/>
        <rFont val="Arial"/>
        <charset val="134"/>
      </rPr>
      <t>)</t>
    </r>
  </si>
  <si>
    <t>EQ6105CTFCEV</t>
  </si>
  <si>
    <r>
      <rPr>
        <sz val="11"/>
        <color theme="1"/>
        <rFont val="楷体_GB2312"/>
        <charset val="134"/>
      </rPr>
      <t>燃料电池城市客车</t>
    </r>
  </si>
  <si>
    <r>
      <rPr>
        <sz val="11"/>
        <color indexed="8"/>
        <rFont val="Arial"/>
        <charset val="134"/>
      </rPr>
      <t>160(</t>
    </r>
    <r>
      <rPr>
        <sz val="11"/>
        <color indexed="8"/>
        <rFont val="楷体_GB2312"/>
        <charset val="134"/>
      </rPr>
      <t>氢系统不工作</t>
    </r>
    <r>
      <rPr>
        <sz val="11"/>
        <color indexed="8"/>
        <rFont val="Arial"/>
        <charset val="134"/>
      </rPr>
      <t>)/550(</t>
    </r>
    <r>
      <rPr>
        <sz val="11"/>
        <color indexed="8"/>
        <rFont val="楷体_GB2312"/>
        <charset val="134"/>
      </rPr>
      <t>氢系统工作</t>
    </r>
    <r>
      <rPr>
        <sz val="11"/>
        <color indexed="8"/>
        <rFont val="Arial"/>
        <charset val="134"/>
      </rPr>
      <t>)</t>
    </r>
  </si>
  <si>
    <t>11260/11500</t>
  </si>
  <si>
    <t>ZBH5181TDYEQFCEV</t>
  </si>
  <si>
    <r>
      <rPr>
        <sz val="11"/>
        <color theme="1"/>
        <rFont val="楷体_GB2312"/>
        <charset val="134"/>
      </rPr>
      <t>燃料电池多功能抑尘车</t>
    </r>
    <r>
      <rPr>
        <sz val="11"/>
        <color theme="1"/>
        <rFont val="Arial"/>
        <charset val="134"/>
      </rPr>
      <t xml:space="preserve"> </t>
    </r>
  </si>
  <si>
    <t>LZW7004EVJEAMA</t>
  </si>
  <si>
    <r>
      <rPr>
        <sz val="11"/>
        <color theme="1"/>
        <rFont val="楷体_GB2312"/>
        <charset val="134"/>
      </rPr>
      <t>纯电动轿车</t>
    </r>
    <r>
      <rPr>
        <sz val="11"/>
        <color theme="1"/>
        <rFont val="Arial"/>
        <charset val="134"/>
      </rPr>
      <t xml:space="preserve"> </t>
    </r>
  </si>
  <si>
    <t>LZW7004EVJKAM</t>
  </si>
  <si>
    <r>
      <rPr>
        <sz val="11"/>
        <color theme="1"/>
        <rFont val="楷体_GB2312"/>
        <charset val="134"/>
      </rPr>
      <t>江苏吉麦新能源车业有限公司</t>
    </r>
  </si>
  <si>
    <r>
      <rPr>
        <sz val="11"/>
        <color theme="1"/>
        <rFont val="楷体_GB2312"/>
        <charset val="134"/>
      </rPr>
      <t>凌宝牌</t>
    </r>
  </si>
  <si>
    <t>HXK7000BEVA10</t>
  </si>
  <si>
    <r>
      <rPr>
        <sz val="11"/>
        <color indexed="8"/>
        <rFont val="楷体_GB2312"/>
        <charset val="134"/>
      </rPr>
      <t>磷酸铁锂动力电池</t>
    </r>
  </si>
  <si>
    <t>30/8700/95</t>
  </si>
  <si>
    <t>HXK7000BEVA11</t>
  </si>
  <si>
    <t>HXK7000BEVA7</t>
  </si>
  <si>
    <t>HXK7000BEVA9</t>
  </si>
  <si>
    <r>
      <rPr>
        <sz val="11"/>
        <color theme="1"/>
        <rFont val="楷体_GB2312"/>
        <charset val="134"/>
      </rPr>
      <t>湖北凯力专用汽车有限公司</t>
    </r>
  </si>
  <si>
    <r>
      <rPr>
        <sz val="11"/>
        <color theme="1"/>
        <rFont val="楷体_GB2312"/>
        <charset val="134"/>
      </rPr>
      <t>凯力风牌</t>
    </r>
  </si>
  <si>
    <t>KLF5040ZXXBEV</t>
  </si>
  <si>
    <t>KLF5090ZYSBEV</t>
  </si>
  <si>
    <t>7365/7350/7220/7260/7150</t>
  </si>
  <si>
    <t>2240/2240/2240/2240/2240</t>
  </si>
  <si>
    <t>2730/2730/2730/2730/2730</t>
  </si>
  <si>
    <r>
      <rPr>
        <sz val="11"/>
        <color theme="1"/>
        <rFont val="楷体_GB2312"/>
        <charset val="134"/>
      </rPr>
      <t>成都大运汽车集团有限公司</t>
    </r>
  </si>
  <si>
    <r>
      <rPr>
        <sz val="11"/>
        <color theme="1"/>
        <rFont val="楷体_GB2312"/>
        <charset val="134"/>
      </rPr>
      <t>大运牌</t>
    </r>
    <r>
      <rPr>
        <sz val="11"/>
        <color theme="1"/>
        <rFont val="Arial"/>
        <charset val="134"/>
      </rPr>
      <t xml:space="preserve"> </t>
    </r>
  </si>
  <si>
    <t>CGC5021TXUBEV2P1</t>
  </si>
  <si>
    <r>
      <rPr>
        <sz val="11"/>
        <color theme="1"/>
        <rFont val="楷体_GB2312"/>
        <charset val="134"/>
      </rPr>
      <t>纯电动巡逻车</t>
    </r>
    <r>
      <rPr>
        <sz val="11"/>
        <color theme="1"/>
        <rFont val="Arial"/>
        <charset val="134"/>
      </rPr>
      <t xml:space="preserve"> </t>
    </r>
  </si>
  <si>
    <t>ZK6106FCEVG2</t>
  </si>
  <si>
    <r>
      <rPr>
        <sz val="11"/>
        <color theme="1"/>
        <rFont val="楷体_GB2312"/>
        <charset val="134"/>
      </rPr>
      <t>燃料电池城市客车</t>
    </r>
    <r>
      <rPr>
        <sz val="11"/>
        <color theme="1"/>
        <rFont val="Arial"/>
        <charset val="134"/>
      </rPr>
      <t xml:space="preserve"> </t>
    </r>
  </si>
  <si>
    <r>
      <rPr>
        <sz val="11"/>
        <color indexed="8"/>
        <rFont val="Arial"/>
        <charset val="134"/>
      </rPr>
      <t>170(</t>
    </r>
    <r>
      <rPr>
        <sz val="11"/>
        <color indexed="8"/>
        <rFont val="楷体_GB2312"/>
        <charset val="134"/>
      </rPr>
      <t>氢系统不工作</t>
    </r>
    <r>
      <rPr>
        <sz val="11"/>
        <color indexed="8"/>
        <rFont val="Arial"/>
        <charset val="134"/>
      </rPr>
      <t>)/755(</t>
    </r>
    <r>
      <rPr>
        <sz val="11"/>
        <color indexed="8"/>
        <rFont val="楷体_GB2312"/>
        <charset val="134"/>
      </rPr>
      <t>氢系统工作</t>
    </r>
    <r>
      <rPr>
        <sz val="11"/>
        <color indexed="8"/>
        <rFont val="Arial"/>
        <charset val="134"/>
      </rPr>
      <t>)</t>
    </r>
  </si>
  <si>
    <t xml:space="preserve"> ZK6605BEVG3K</t>
  </si>
  <si>
    <t>4900/5000/5200/5400/5600</t>
  </si>
  <si>
    <t>ZK6606BEVG1</t>
  </si>
  <si>
    <t>3900/4050/4200/4320/4450</t>
  </si>
  <si>
    <t>NJL3311ZHJFCEV3</t>
  </si>
  <si>
    <r>
      <rPr>
        <sz val="11"/>
        <color theme="1"/>
        <rFont val="楷体_GB2312"/>
        <charset val="134"/>
      </rPr>
      <t>燃料电池自卸汽车</t>
    </r>
    <r>
      <rPr>
        <sz val="11"/>
        <color theme="1"/>
        <rFont val="Arial"/>
        <charset val="134"/>
      </rPr>
      <t xml:space="preserve"> </t>
    </r>
  </si>
  <si>
    <t>NJL6106FCEV1</t>
  </si>
  <si>
    <r>
      <rPr>
        <sz val="11"/>
        <color indexed="8"/>
        <rFont val="Arial"/>
        <charset val="134"/>
      </rPr>
      <t>250km(</t>
    </r>
    <r>
      <rPr>
        <sz val="11"/>
        <color indexed="8"/>
        <rFont val="楷体_GB2312"/>
        <charset val="134"/>
      </rPr>
      <t>氢系统不工作</t>
    </r>
    <r>
      <rPr>
        <sz val="11"/>
        <color indexed="8"/>
        <rFont val="Arial"/>
        <charset val="134"/>
      </rPr>
      <t>)/450km(</t>
    </r>
    <r>
      <rPr>
        <sz val="11"/>
        <color indexed="8"/>
        <rFont val="楷体_GB2312"/>
        <charset val="134"/>
      </rPr>
      <t>氢系统工作</t>
    </r>
    <r>
      <rPr>
        <sz val="11"/>
        <color indexed="8"/>
        <rFont val="Arial"/>
        <charset val="134"/>
      </rPr>
      <t>)</t>
    </r>
  </si>
  <si>
    <t>11650/12300</t>
  </si>
  <si>
    <r>
      <rPr>
        <sz val="11"/>
        <color theme="1"/>
        <rFont val="楷体_GB2312"/>
        <charset val="134"/>
      </rPr>
      <t>上海申龙客车有限公司</t>
    </r>
  </si>
  <si>
    <r>
      <rPr>
        <sz val="11"/>
        <color theme="1"/>
        <rFont val="楷体_GB2312"/>
        <charset val="134"/>
      </rPr>
      <t>申龙牌</t>
    </r>
  </si>
  <si>
    <t>SLK6128TFCEVL</t>
  </si>
  <si>
    <r>
      <rPr>
        <sz val="11"/>
        <color theme="1"/>
        <rFont val="楷体_GB2312"/>
        <charset val="134"/>
      </rPr>
      <t>燃料电池客车</t>
    </r>
  </si>
  <si>
    <r>
      <rPr>
        <sz val="11"/>
        <color indexed="8"/>
        <rFont val="Arial"/>
        <charset val="134"/>
      </rPr>
      <t>135(</t>
    </r>
    <r>
      <rPr>
        <sz val="11"/>
        <color indexed="8"/>
        <rFont val="楷体_GB2312"/>
        <charset val="134"/>
      </rPr>
      <t>氢系统不工作</t>
    </r>
    <r>
      <rPr>
        <sz val="11"/>
        <color indexed="8"/>
        <rFont val="Arial"/>
        <charset val="134"/>
      </rPr>
      <t>)/545(</t>
    </r>
    <r>
      <rPr>
        <sz val="11"/>
        <color indexed="8"/>
        <rFont val="楷体_GB2312"/>
        <charset val="134"/>
      </rPr>
      <t>氢系统工作</t>
    </r>
    <r>
      <rPr>
        <sz val="11"/>
        <color indexed="8"/>
        <rFont val="Arial"/>
        <charset val="134"/>
      </rPr>
      <t>)</t>
    </r>
  </si>
  <si>
    <r>
      <rPr>
        <sz val="11"/>
        <color theme="1"/>
        <rFont val="楷体_GB2312"/>
        <charset val="134"/>
      </rPr>
      <t>上汽依维柯红岩商用车有限公司</t>
    </r>
  </si>
  <si>
    <r>
      <rPr>
        <sz val="11"/>
        <color theme="1"/>
        <rFont val="楷体_GB2312"/>
        <charset val="134"/>
      </rPr>
      <t>红岩牌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</si>
  <si>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野马牌</t>
    </r>
  </si>
  <si>
    <t>SQJ7001A2BEV</t>
  </si>
  <si>
    <t>25/8200/105</t>
  </si>
  <si>
    <t>HFF6600G6EV22</t>
  </si>
  <si>
    <t>4700/5200/5500/5750</t>
  </si>
  <si>
    <t>HN4180H25D5FCEV</t>
  </si>
  <si>
    <r>
      <rPr>
        <sz val="11"/>
        <color theme="1"/>
        <rFont val="楷体_GB2312"/>
        <charset val="134"/>
      </rPr>
      <t>燃料电池半挂牵引车</t>
    </r>
    <r>
      <rPr>
        <sz val="11"/>
        <color theme="1"/>
        <rFont val="Arial"/>
        <charset val="134"/>
      </rPr>
      <t xml:space="preserve"> </t>
    </r>
  </si>
  <si>
    <r>
      <rPr>
        <sz val="11"/>
        <color indexed="8"/>
        <rFont val="Arial"/>
        <charset val="134"/>
      </rPr>
      <t>100(</t>
    </r>
    <r>
      <rPr>
        <sz val="11"/>
        <color indexed="8"/>
        <rFont val="楷体_GB2312"/>
        <charset val="134"/>
      </rPr>
      <t>氢系统不工作</t>
    </r>
    <r>
      <rPr>
        <sz val="11"/>
        <color indexed="8"/>
        <rFont val="Arial"/>
        <charset val="134"/>
      </rPr>
      <t>)/505(</t>
    </r>
    <r>
      <rPr>
        <sz val="11"/>
        <color indexed="8"/>
        <rFont val="楷体_GB2312"/>
        <charset val="134"/>
      </rPr>
      <t>氢系统工作</t>
    </r>
    <r>
      <rPr>
        <sz val="11"/>
        <color indexed="8"/>
        <rFont val="Arial"/>
        <charset val="134"/>
      </rPr>
      <t>)</t>
    </r>
  </si>
  <si>
    <r>
      <rPr>
        <sz val="11"/>
        <color theme="1"/>
        <rFont val="楷体_GB2312"/>
        <charset val="134"/>
      </rPr>
      <t>庆铃汽车股份有限公司</t>
    </r>
  </si>
  <si>
    <r>
      <rPr>
        <sz val="11"/>
        <color theme="1"/>
        <rFont val="楷体_GB2312"/>
        <charset val="134"/>
      </rPr>
      <t>庆铃牌</t>
    </r>
    <r>
      <rPr>
        <sz val="11"/>
        <color theme="1"/>
        <rFont val="Arial"/>
        <charset val="134"/>
      </rPr>
      <t>(</t>
    </r>
    <r>
      <rPr>
        <sz val="11"/>
        <color theme="1"/>
        <rFont val="楷体_GB2312"/>
        <charset val="134"/>
      </rPr>
      <t>繁体</t>
    </r>
    <r>
      <rPr>
        <sz val="11"/>
        <color theme="1"/>
        <rFont val="Arial"/>
        <charset val="134"/>
      </rPr>
      <t>)</t>
    </r>
    <r>
      <rPr>
        <sz val="11"/>
        <color theme="1"/>
        <rFont val="楷体_GB2312"/>
        <charset val="134"/>
      </rPr>
      <t>牌</t>
    </r>
  </si>
  <si>
    <t>QL5080XXYFCEVERKA</t>
  </si>
  <si>
    <r>
      <rPr>
        <sz val="11"/>
        <color theme="1"/>
        <rFont val="楷体_GB2312"/>
        <charset val="134"/>
      </rPr>
      <t>燃料电池厢式运输车</t>
    </r>
    <r>
      <rPr>
        <sz val="11"/>
        <color theme="1"/>
        <rFont val="Arial"/>
        <charset val="134"/>
      </rPr>
      <t xml:space="preserve"> </t>
    </r>
  </si>
  <si>
    <t>LCK6866FCEVGT1</t>
  </si>
  <si>
    <r>
      <rPr>
        <sz val="11"/>
        <color indexed="8"/>
        <rFont val="Arial"/>
        <charset val="134"/>
      </rPr>
      <t>550(</t>
    </r>
    <r>
      <rPr>
        <sz val="11"/>
        <color indexed="8"/>
        <rFont val="楷体_GB2312"/>
        <charset val="134"/>
      </rPr>
      <t>氢系统工作</t>
    </r>
    <r>
      <rPr>
        <sz val="11"/>
        <color indexed="8"/>
        <rFont val="Arial"/>
        <charset val="134"/>
      </rPr>
      <t>)</t>
    </r>
  </si>
  <si>
    <t>8700/9200/9500</t>
  </si>
  <si>
    <r>
      <rPr>
        <sz val="11"/>
        <color theme="1"/>
        <rFont val="楷体_GB2312"/>
        <charset val="134"/>
      </rPr>
      <t>程力汽车集团股份有限公司</t>
    </r>
  </si>
  <si>
    <r>
      <rPr>
        <sz val="11"/>
        <color theme="1"/>
        <rFont val="楷体_GB2312"/>
        <charset val="134"/>
      </rPr>
      <t>程力牌</t>
    </r>
    <r>
      <rPr>
        <sz val="11"/>
        <color theme="1"/>
        <rFont val="Arial"/>
        <charset val="134"/>
      </rPr>
      <t xml:space="preserve"> </t>
    </r>
  </si>
  <si>
    <t>CL5040XTYBEV</t>
  </si>
  <si>
    <r>
      <rPr>
        <sz val="11"/>
        <color theme="1"/>
        <rFont val="楷体_GB2312"/>
        <charset val="134"/>
      </rPr>
      <t>纯电动密闭式桶装垃圾车</t>
    </r>
    <r>
      <rPr>
        <sz val="11"/>
        <color theme="1"/>
        <rFont val="Arial"/>
        <charset val="134"/>
      </rPr>
      <t xml:space="preserve"> </t>
    </r>
  </si>
  <si>
    <t>CL5070XTYBEV</t>
  </si>
  <si>
    <r>
      <rPr>
        <sz val="11"/>
        <color theme="1"/>
        <rFont val="楷体_GB2312"/>
        <charset val="134"/>
      </rPr>
      <t>成都客车股份有限公司</t>
    </r>
  </si>
  <si>
    <r>
      <rPr>
        <sz val="11"/>
        <color theme="1"/>
        <rFont val="楷体_GB2312"/>
        <charset val="134"/>
      </rPr>
      <t>蜀都牌</t>
    </r>
  </si>
  <si>
    <t>CDK6851CFCEV01</t>
  </si>
  <si>
    <t>CDK6851CFCEV02</t>
  </si>
  <si>
    <r>
      <rPr>
        <sz val="11"/>
        <color theme="1"/>
        <rFont val="楷体_GB2312"/>
        <charset val="134"/>
      </rPr>
      <t>北京环卫集团环卫装备有限公司</t>
    </r>
    <r>
      <rPr>
        <sz val="11"/>
        <color theme="1"/>
        <rFont val="Arial"/>
        <charset val="134"/>
      </rPr>
      <t xml:space="preserve"> </t>
    </r>
  </si>
  <si>
    <t>BQJ5040ZZZSHEV</t>
  </si>
  <si>
    <r>
      <rPr>
        <sz val="11"/>
        <color theme="1"/>
        <rFont val="楷体_GB2312"/>
        <charset val="134"/>
      </rPr>
      <t>扫地王（天津）专用车辆装备有限公司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</si>
  <si>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华环牌</t>
    </r>
    <r>
      <rPr>
        <sz val="11"/>
        <color theme="1"/>
        <rFont val="Arial"/>
        <charset val="134"/>
      </rPr>
      <t xml:space="preserve"> </t>
    </r>
  </si>
  <si>
    <t>TSW5030TYHBEV</t>
  </si>
  <si>
    <r>
      <rPr>
        <sz val="11"/>
        <color theme="1"/>
        <rFont val="楷体_GB2312"/>
        <charset val="134"/>
      </rPr>
      <t>纯电动路面养护车</t>
    </r>
    <r>
      <rPr>
        <sz val="11"/>
        <color theme="1"/>
        <rFont val="Arial"/>
        <charset val="134"/>
      </rPr>
      <t xml:space="preserve"> </t>
    </r>
  </si>
  <si>
    <r>
      <rPr>
        <sz val="11"/>
        <color indexed="8"/>
        <rFont val="楷体_GB2312"/>
        <charset val="134"/>
      </rPr>
      <t>三元镍钴锰酸锂复合蓄电池</t>
    </r>
  </si>
  <si>
    <r>
      <rPr>
        <sz val="11"/>
        <color theme="1"/>
        <rFont val="楷体_GB2312"/>
        <charset val="134"/>
      </rPr>
      <t>扫地王（天津）专用车辆装备有限公司</t>
    </r>
  </si>
  <si>
    <r>
      <rPr>
        <sz val="11"/>
        <color theme="1"/>
        <rFont val="楷体_GB2312"/>
        <charset val="134"/>
      </rPr>
      <t>华环牌</t>
    </r>
  </si>
  <si>
    <t>TSW5030ZZZEQBEV</t>
  </si>
  <si>
    <t>0.447/0.417</t>
  </si>
  <si>
    <t>2610/2540</t>
  </si>
  <si>
    <t>TSW5090ZYSEQBEV</t>
  </si>
  <si>
    <t>CSR6110GFCEV1</t>
  </si>
  <si>
    <r>
      <rPr>
        <sz val="11"/>
        <color indexed="8"/>
        <rFont val="Arial"/>
        <charset val="134"/>
      </rPr>
      <t>200(</t>
    </r>
    <r>
      <rPr>
        <sz val="11"/>
        <color indexed="8"/>
        <rFont val="楷体_GB2312"/>
        <charset val="134"/>
      </rPr>
      <t>氢系统不工作</t>
    </r>
    <r>
      <rPr>
        <sz val="11"/>
        <color indexed="8"/>
        <rFont val="Arial"/>
        <charset val="134"/>
      </rPr>
      <t>)/800(</t>
    </r>
    <r>
      <rPr>
        <sz val="11"/>
        <color indexed="8"/>
        <rFont val="楷体_GB2312"/>
        <charset val="134"/>
      </rPr>
      <t>氢系统工作</t>
    </r>
    <r>
      <rPr>
        <sz val="11"/>
        <color indexed="8"/>
        <rFont val="Arial"/>
        <charset val="134"/>
      </rPr>
      <t>)</t>
    </r>
  </si>
  <si>
    <t>11500/12000/12600</t>
  </si>
  <si>
    <r>
      <rPr>
        <sz val="11"/>
        <color theme="1"/>
        <rFont val="楷体_GB2312"/>
        <charset val="134"/>
      </rPr>
      <t>安徽华信电动科技股份有限公司</t>
    </r>
  </si>
  <si>
    <r>
      <rPr>
        <sz val="11"/>
        <color theme="1"/>
        <rFont val="楷体_GB2312"/>
        <charset val="134"/>
      </rPr>
      <t>皖信牌</t>
    </r>
  </si>
  <si>
    <t>WHX5031TYHBEV</t>
  </si>
  <si>
    <r>
      <rPr>
        <sz val="11"/>
        <color theme="1"/>
        <rFont val="楷体_GB2312"/>
        <charset val="134"/>
      </rPr>
      <t>中福田意环境技术（青岛）有限公司</t>
    </r>
  </si>
  <si>
    <r>
      <rPr>
        <sz val="11"/>
        <color theme="1"/>
        <rFont val="楷体_GB2312"/>
        <charset val="134"/>
      </rPr>
      <t>华司令牌</t>
    </r>
    <r>
      <rPr>
        <sz val="11"/>
        <color theme="1"/>
        <rFont val="Arial"/>
        <charset val="134"/>
      </rPr>
      <t xml:space="preserve"> </t>
    </r>
  </si>
  <si>
    <t>ZTY5030TXSBEV</t>
  </si>
  <si>
    <t>35/6800/192</t>
  </si>
  <si>
    <r>
      <rPr>
        <sz val="11"/>
        <color theme="1"/>
        <rFont val="楷体_GB2312"/>
        <charset val="134"/>
      </rPr>
      <t>柳州五菱汽车工业有限公司</t>
    </r>
  </si>
  <si>
    <t>LQG5032ZLJEV</t>
  </si>
  <si>
    <r>
      <rPr>
        <sz val="11"/>
        <color theme="1"/>
        <rFont val="楷体_GB2312"/>
        <charset val="134"/>
      </rPr>
      <t>东风商用车有限公司</t>
    </r>
  </si>
  <si>
    <t>DFH3310AEV</t>
  </si>
  <si>
    <t>0.178/0.186</t>
  </si>
  <si>
    <t>360/3000/2400</t>
  </si>
  <si>
    <t>ZN1033U5PBEV</t>
  </si>
  <si>
    <t>TEG5180TDYADFBEV1</t>
  </si>
  <si>
    <r>
      <rPr>
        <sz val="11"/>
        <color theme="1"/>
        <rFont val="楷体_GB2312"/>
        <charset val="134"/>
      </rPr>
      <t>纯电动多功能抑尘车</t>
    </r>
  </si>
  <si>
    <t>10670/10870/10900</t>
  </si>
  <si>
    <t>TEG5180ZYSADFBEV1</t>
  </si>
  <si>
    <t>141.5(L202C01)/140.7(L202D01)</t>
  </si>
  <si>
    <t>8920/8630</t>
  </si>
  <si>
    <r>
      <rPr>
        <sz val="11"/>
        <color theme="1"/>
        <rFont val="楷体_GB2312"/>
        <charset val="134"/>
      </rPr>
      <t>威马汽车制造温州有限公司</t>
    </r>
  </si>
  <si>
    <r>
      <rPr>
        <sz val="11"/>
        <color theme="1"/>
        <rFont val="楷体_GB2312"/>
        <charset val="134"/>
      </rPr>
      <t>威尔马斯特牌</t>
    </r>
  </si>
  <si>
    <t>SZS6460A20BEV</t>
  </si>
  <si>
    <t>YTZ5101TSLD0BEV</t>
  </si>
  <si>
    <t>7085/6925</t>
  </si>
  <si>
    <t>YTZ5180ZLJD0BEV</t>
  </si>
  <si>
    <r>
      <rPr>
        <sz val="11"/>
        <color theme="1"/>
        <rFont val="楷体_GB2312"/>
        <charset val="134"/>
      </rPr>
      <t>纯电动自卸式垃圾车</t>
    </r>
  </si>
  <si>
    <r>
      <rPr>
        <sz val="11"/>
        <color indexed="8"/>
        <rFont val="楷体_GB2312"/>
        <charset val="134"/>
      </rPr>
      <t>（</t>
    </r>
    <r>
      <rPr>
        <sz val="11"/>
        <color indexed="8"/>
        <rFont val="Arial"/>
        <charset val="134"/>
      </rPr>
      <t>250/3000/2400</t>
    </r>
    <r>
      <rPr>
        <sz val="11"/>
        <color indexed="8"/>
        <rFont val="楷体_GB2312"/>
        <charset val="134"/>
      </rPr>
      <t>）</t>
    </r>
    <r>
      <rPr>
        <sz val="11"/>
        <color indexed="8"/>
        <rFont val="Arial"/>
        <charset val="134"/>
      </rPr>
      <t>/</t>
    </r>
    <r>
      <rPr>
        <sz val="11"/>
        <color indexed="8"/>
        <rFont val="楷体_GB2312"/>
        <charset val="134"/>
      </rPr>
      <t>（</t>
    </r>
    <r>
      <rPr>
        <sz val="11"/>
        <color indexed="8"/>
        <rFont val="Arial"/>
        <charset val="134"/>
      </rPr>
      <t>250/3000/2400</t>
    </r>
    <r>
      <rPr>
        <sz val="11"/>
        <color indexed="8"/>
        <rFont val="楷体_GB2312"/>
        <charset val="134"/>
      </rPr>
      <t>）</t>
    </r>
  </si>
  <si>
    <t>YTZ5182TXSD0BEV</t>
  </si>
  <si>
    <t>8550/9020/8470</t>
  </si>
  <si>
    <t>3150/3070/2970</t>
  </si>
  <si>
    <t>12900/13200/13600</t>
  </si>
  <si>
    <t>YTZ5183TXSD0BEV</t>
  </si>
  <si>
    <t>ZKH3310P6BEV</t>
  </si>
  <si>
    <t>0.199/0.207/0.215/0.228</t>
  </si>
  <si>
    <t>9445/9530/9730/10430/10530</t>
  </si>
  <si>
    <t>ZKH5310ZLJP6BEV</t>
  </si>
  <si>
    <t>0.205/0.197/0.213/0.225</t>
  </si>
  <si>
    <t>3560/3520/3420/3250/3680</t>
  </si>
  <si>
    <t>18000/17500/18500/19200</t>
  </si>
  <si>
    <r>
      <rPr>
        <sz val="11"/>
        <color theme="1"/>
        <rFont val="楷体_GB2312"/>
        <charset val="134"/>
      </rPr>
      <t>广州广汽比亚迪新能源客车有限公司</t>
    </r>
  </si>
  <si>
    <r>
      <rPr>
        <sz val="11"/>
        <color theme="1"/>
        <rFont val="楷体_GB2312"/>
        <charset val="134"/>
      </rPr>
      <t>广汽牌</t>
    </r>
  </si>
  <si>
    <t>GZ5310ZLJEV</t>
  </si>
  <si>
    <t>17550/18450/18750</t>
  </si>
  <si>
    <t>GZ6101LGEV1</t>
  </si>
  <si>
    <t>100/7500/430</t>
  </si>
  <si>
    <r>
      <rPr>
        <sz val="11"/>
        <color theme="1"/>
        <rFont val="楷体_GB2312"/>
        <charset val="134"/>
      </rPr>
      <t>东风悦达起亚汽车有限公司</t>
    </r>
  </si>
  <si>
    <r>
      <rPr>
        <sz val="11"/>
        <color theme="1"/>
        <rFont val="楷体_GB2312"/>
        <charset val="134"/>
      </rPr>
      <t>悦达牌</t>
    </r>
  </si>
  <si>
    <t>YQZ6520BEVHIPHI1A</t>
  </si>
  <si>
    <r>
      <rPr>
        <sz val="11"/>
        <color indexed="8"/>
        <rFont val="楷体_GB2312"/>
        <charset val="134"/>
      </rPr>
      <t>前电机：</t>
    </r>
    <r>
      <rPr>
        <sz val="11"/>
        <color indexed="8"/>
        <rFont val="Arial"/>
        <charset val="134"/>
      </rPr>
      <t>200/5500/348</t>
    </r>
    <r>
      <rPr>
        <sz val="11"/>
        <color indexed="8"/>
        <rFont val="楷体_GB2312"/>
        <charset val="134"/>
      </rPr>
      <t xml:space="preserve">，后电机：
</t>
    </r>
    <r>
      <rPr>
        <sz val="11"/>
        <color indexed="8"/>
        <rFont val="Arial"/>
        <charset val="134"/>
      </rPr>
      <t>200/5500/348</t>
    </r>
  </si>
  <si>
    <r>
      <rPr>
        <sz val="11"/>
        <color indexed="8"/>
        <rFont val="楷体_GB2312"/>
        <charset val="134"/>
      </rPr>
      <t>前电机：</t>
    </r>
    <r>
      <rPr>
        <sz val="11"/>
        <color indexed="8"/>
        <rFont val="Arial"/>
        <charset val="134"/>
      </rPr>
      <t>220/5500/383;</t>
    </r>
    <r>
      <rPr>
        <sz val="11"/>
        <color indexed="8"/>
        <rFont val="楷体_GB2312"/>
        <charset val="134"/>
      </rPr>
      <t xml:space="preserve">后电机：
</t>
    </r>
    <r>
      <rPr>
        <sz val="11"/>
        <color indexed="8"/>
        <rFont val="Arial"/>
        <charset val="134"/>
      </rPr>
      <t>220/5500/383</t>
    </r>
  </si>
  <si>
    <t>2580/2650</t>
  </si>
  <si>
    <r>
      <rPr>
        <sz val="11"/>
        <color theme="1"/>
        <rFont val="楷体_GB2312"/>
        <charset val="134"/>
      </rPr>
      <t>上海汽车集团股份有限公司</t>
    </r>
  </si>
  <si>
    <r>
      <rPr>
        <sz val="11"/>
        <color theme="1"/>
        <rFont val="楷体_GB2312"/>
        <charset val="134"/>
      </rPr>
      <t>荣威牌</t>
    </r>
  </si>
  <si>
    <t>CSA7002FSEV1</t>
  </si>
  <si>
    <t>120/4500/255</t>
  </si>
  <si>
    <t>4544/4600</t>
  </si>
  <si>
    <t>1521/1543</t>
  </si>
  <si>
    <t>JHC5037XYZBEVL1</t>
  </si>
  <si>
    <r>
      <rPr>
        <sz val="11"/>
        <color theme="1"/>
        <rFont val="楷体_GB2312"/>
        <charset val="134"/>
      </rPr>
      <t>纯电动邮政车</t>
    </r>
  </si>
  <si>
    <t>60/3200-9000/65-220</t>
  </si>
  <si>
    <t>SC7003AGBBEV</t>
  </si>
  <si>
    <t>120/12000/245</t>
  </si>
  <si>
    <t>1515/1530</t>
  </si>
  <si>
    <r>
      <rPr>
        <sz val="11"/>
        <color theme="1"/>
        <rFont val="楷体_GB2312"/>
        <charset val="134"/>
      </rPr>
      <t>风神牌</t>
    </r>
  </si>
  <si>
    <t>DFM7001G1F3BEV</t>
  </si>
  <si>
    <r>
      <rPr>
        <sz val="11"/>
        <color theme="1"/>
        <rFont val="楷体_GB2312"/>
        <charset val="134"/>
      </rPr>
      <t>北奔重型汽车集团有限公司</t>
    </r>
  </si>
  <si>
    <r>
      <rPr>
        <sz val="11"/>
        <color theme="1"/>
        <rFont val="楷体_GB2312"/>
        <charset val="134"/>
      </rPr>
      <t>北奔牌</t>
    </r>
  </si>
  <si>
    <r>
      <rPr>
        <sz val="11"/>
        <color theme="1"/>
        <rFont val="楷体_GB2312"/>
        <charset val="134"/>
      </rPr>
      <t>纯电动自卸车</t>
    </r>
  </si>
  <si>
    <t>0.210/0.240</t>
  </si>
  <si>
    <t>9750/10020</t>
  </si>
  <si>
    <t>20280/21700</t>
  </si>
  <si>
    <t>SH6471P1PHEV</t>
  </si>
  <si>
    <t>60/10000/160</t>
  </si>
  <si>
    <r>
      <rPr>
        <sz val="11"/>
        <color theme="1"/>
        <rFont val="楷体_GB2312"/>
        <charset val="134"/>
      </rPr>
      <t>扬州亚星客车股份有限公司</t>
    </r>
  </si>
  <si>
    <r>
      <rPr>
        <sz val="11"/>
        <color theme="1"/>
        <rFont val="楷体_GB2312"/>
        <charset val="134"/>
      </rPr>
      <t>亚星牌</t>
    </r>
  </si>
  <si>
    <t>JS6108GHBEV32</t>
  </si>
  <si>
    <t>155/3250/1900</t>
  </si>
  <si>
    <t>2400/2430</t>
  </si>
  <si>
    <t>3025/3190/3165</t>
  </si>
  <si>
    <t>8700/9150</t>
  </si>
  <si>
    <t>200/3000/2000</t>
  </si>
  <si>
    <t>BYD4180C3EV1</t>
  </si>
  <si>
    <t>0.248/0.237</t>
  </si>
  <si>
    <t>180/9000/450</t>
  </si>
  <si>
    <t>3785/3285</t>
  </si>
  <si>
    <t>8320/7850</t>
  </si>
  <si>
    <t>BYD5310GJBEV1</t>
  </si>
  <si>
    <t>10190/9900</t>
  </si>
  <si>
    <r>
      <rPr>
        <sz val="11"/>
        <color theme="1"/>
        <rFont val="楷体_GB2312"/>
        <charset val="134"/>
      </rPr>
      <t>东风柳州汽车有限公司</t>
    </r>
  </si>
  <si>
    <t>LZ5031XXYMLAEV</t>
  </si>
  <si>
    <t>90/10000/300</t>
  </si>
  <si>
    <t>5145/5135</t>
  </si>
  <si>
    <t>LZ6511MLANEV</t>
  </si>
  <si>
    <r>
      <rPr>
        <sz val="11"/>
        <color indexed="8"/>
        <rFont val="楷体_GB2312"/>
        <charset val="134"/>
      </rPr>
      <t>三元锂蓄电池</t>
    </r>
  </si>
  <si>
    <t>LZ6512MLANEV</t>
  </si>
  <si>
    <t>LZ6513MLAEV</t>
  </si>
  <si>
    <t>LZ6513MLANEV</t>
  </si>
  <si>
    <t>LZ6514MLAEV</t>
  </si>
  <si>
    <t>1820/1850</t>
  </si>
  <si>
    <t>LZ6515MLAEV</t>
  </si>
  <si>
    <t>LZ6516MLAEV</t>
  </si>
  <si>
    <t>1930/1960</t>
  </si>
  <si>
    <t>LZ6517MLAEV</t>
  </si>
  <si>
    <t>LZ7008SLAEV</t>
  </si>
  <si>
    <t>XML6105JEVJ0CD</t>
  </si>
  <si>
    <t>3500/3340/3190/3400</t>
  </si>
  <si>
    <t>XML6125JEVJ0C3</t>
  </si>
  <si>
    <t>200/2500/2500</t>
  </si>
  <si>
    <t>3400/3500/3300/3150/3200</t>
  </si>
  <si>
    <t>11800/11500</t>
  </si>
  <si>
    <t>XML6805JEVJ0C8</t>
  </si>
  <si>
    <t>160/3700/1700</t>
  </si>
  <si>
    <t>7000/7400</t>
  </si>
  <si>
    <t>XML6805JEVJ0C9</t>
  </si>
  <si>
    <t>XML6827JEVJ0C</t>
  </si>
  <si>
    <t>3240/3350</t>
  </si>
  <si>
    <t>200/3500/2800</t>
  </si>
  <si>
    <r>
      <rPr>
        <sz val="11"/>
        <color theme="1"/>
        <rFont val="楷体_GB2312"/>
        <charset val="134"/>
      </rPr>
      <t>肇庆小鹏新能源投资有限公司</t>
    </r>
  </si>
  <si>
    <r>
      <rPr>
        <sz val="11"/>
        <color theme="1"/>
        <rFont val="楷体_GB2312"/>
        <charset val="134"/>
      </rPr>
      <t>小鹏牌</t>
    </r>
  </si>
  <si>
    <t>NHQ7000BEVEE</t>
  </si>
  <si>
    <t>1895/1920</t>
  </si>
  <si>
    <r>
      <rPr>
        <sz val="11"/>
        <color theme="1"/>
        <rFont val="楷体_GB2312"/>
        <charset val="134"/>
      </rPr>
      <t>成都广通汽车有限公司</t>
    </r>
  </si>
  <si>
    <t>CAT6680CRBEVT2</t>
  </si>
  <si>
    <t>0.191/0.204</t>
  </si>
  <si>
    <r>
      <rPr>
        <sz val="11"/>
        <color indexed="8"/>
        <rFont val="楷体_GB2312"/>
        <charset val="134"/>
      </rPr>
      <t>钛酸锂电池</t>
    </r>
  </si>
  <si>
    <t>110/3600/1200</t>
  </si>
  <si>
    <t>6400/6600</t>
  </si>
  <si>
    <t>0.192/0.206</t>
  </si>
  <si>
    <t>100/3000/1200</t>
  </si>
  <si>
    <r>
      <rPr>
        <sz val="11"/>
        <color theme="1"/>
        <rFont val="楷体_GB2312"/>
        <charset val="134"/>
      </rPr>
      <t>东莞中汽宏远汽车有限公司</t>
    </r>
  </si>
  <si>
    <r>
      <rPr>
        <sz val="11"/>
        <color theme="1"/>
        <rFont val="楷体_GB2312"/>
        <charset val="134"/>
      </rPr>
      <t>宏远牌</t>
    </r>
  </si>
  <si>
    <t>KMT6802GBEV3</t>
  </si>
  <si>
    <t>393/387</t>
  </si>
  <si>
    <t>0.149/0.163</t>
  </si>
  <si>
    <t>140.70/141.80</t>
  </si>
  <si>
    <t>3050/2800</t>
  </si>
  <si>
    <t>6700/7500</t>
  </si>
  <si>
    <t>KMT6802GBEV4</t>
  </si>
  <si>
    <t>KMT6802GBEV6</t>
  </si>
  <si>
    <t>180/2800/1700</t>
  </si>
  <si>
    <t>KMT6802GBEV7</t>
  </si>
  <si>
    <t>160/2800/1700</t>
  </si>
  <si>
    <t>HQK6819BEVB15</t>
  </si>
  <si>
    <t>141.19/138.13</t>
  </si>
  <si>
    <r>
      <rPr>
        <sz val="11"/>
        <color indexed="8"/>
        <rFont val="楷体_GB2312"/>
        <charset val="134"/>
      </rPr>
      <t>锰酸锂蓄电池</t>
    </r>
  </si>
  <si>
    <t>150/3000/1800</t>
  </si>
  <si>
    <t>7600/7900</t>
  </si>
  <si>
    <r>
      <rPr>
        <sz val="11"/>
        <color theme="1"/>
        <rFont val="楷体_GB2312"/>
        <charset val="134"/>
      </rPr>
      <t>奇瑞万达贵州客车股份有限公司</t>
    </r>
  </si>
  <si>
    <r>
      <rPr>
        <sz val="11"/>
        <color theme="1"/>
        <rFont val="楷体_GB2312"/>
        <charset val="134"/>
      </rPr>
      <t>万达牌</t>
    </r>
  </si>
  <si>
    <t>WD6105BEVG09</t>
  </si>
  <si>
    <t>150/3000/2500</t>
  </si>
  <si>
    <t>3270/3230/3090</t>
  </si>
  <si>
    <t>WD6105BEVG13</t>
  </si>
  <si>
    <t>3270/3130/3230/3090</t>
  </si>
  <si>
    <t>WD6105BEVG15</t>
  </si>
  <si>
    <t>3270/3140/3230/3090</t>
  </si>
  <si>
    <t>WD6815BEVG13</t>
  </si>
  <si>
    <t>0.144/0.148</t>
  </si>
  <si>
    <t>7750/8000/8600</t>
  </si>
  <si>
    <t>WD6815BEVG15</t>
  </si>
  <si>
    <t>WD6865BEVG01</t>
  </si>
  <si>
    <t>0.139/0.144</t>
  </si>
  <si>
    <t>150/3000/1700</t>
  </si>
  <si>
    <t>6800/7050/7350/7600</t>
  </si>
  <si>
    <t>WD6875BEVG01</t>
  </si>
  <si>
    <t>0.142/0.149</t>
  </si>
  <si>
    <t>2420/2550</t>
  </si>
  <si>
    <t>3150/3000/3250/3100</t>
  </si>
  <si>
    <t>XGH5181TXSDBEV</t>
  </si>
  <si>
    <t>8830/8965</t>
  </si>
  <si>
    <t>3060/3110</t>
  </si>
  <si>
    <t>13580/12620/12500</t>
  </si>
  <si>
    <t>FLM5120ZYSDTBEV</t>
  </si>
  <si>
    <t>0.230/0.230/0.240</t>
  </si>
  <si>
    <t>7620/7250/7720</t>
  </si>
  <si>
    <t>2520/2630</t>
  </si>
  <si>
    <t>7950/7850/8100</t>
  </si>
  <si>
    <t>FLM5120ZYSNJBEV</t>
  </si>
  <si>
    <r>
      <rPr>
        <sz val="11"/>
        <color indexed="8"/>
        <rFont val="楷体_GB2312"/>
        <charset val="134"/>
      </rPr>
      <t>配置</t>
    </r>
    <r>
      <rPr>
        <sz val="11"/>
        <color indexed="8"/>
        <rFont val="Arial"/>
        <charset val="134"/>
      </rPr>
      <t>A</t>
    </r>
    <r>
      <rPr>
        <sz val="11"/>
        <color indexed="8"/>
        <rFont val="楷体_GB2312"/>
        <charset val="134"/>
      </rPr>
      <t>：</t>
    </r>
    <r>
      <rPr>
        <sz val="11"/>
        <color indexed="8"/>
        <rFont val="Arial"/>
        <charset val="134"/>
      </rPr>
      <t>0.24</t>
    </r>
    <r>
      <rPr>
        <sz val="11"/>
        <color indexed="8"/>
        <rFont val="楷体_GB2312"/>
        <charset val="134"/>
      </rPr>
      <t>；配置</t>
    </r>
    <r>
      <rPr>
        <sz val="11"/>
        <color indexed="8"/>
        <rFont val="Arial"/>
        <charset val="134"/>
      </rPr>
      <t>B</t>
    </r>
    <r>
      <rPr>
        <sz val="11"/>
        <color indexed="8"/>
        <rFont val="楷体_GB2312"/>
        <charset val="134"/>
      </rPr>
      <t>：</t>
    </r>
    <r>
      <rPr>
        <sz val="11"/>
        <color indexed="8"/>
        <rFont val="Arial"/>
        <charset val="134"/>
      </rPr>
      <t>0.23</t>
    </r>
    <r>
      <rPr>
        <sz val="11"/>
        <color indexed="8"/>
        <rFont val="楷体_GB2312"/>
        <charset val="134"/>
      </rPr>
      <t>；配置</t>
    </r>
    <r>
      <rPr>
        <sz val="11"/>
        <color indexed="8"/>
        <rFont val="Arial"/>
        <charset val="134"/>
      </rPr>
      <t>C</t>
    </r>
    <r>
      <rPr>
        <sz val="11"/>
        <color indexed="8"/>
        <rFont val="楷体_GB2312"/>
        <charset val="134"/>
      </rPr>
      <t>：</t>
    </r>
    <r>
      <rPr>
        <sz val="11"/>
        <color indexed="8"/>
        <rFont val="Arial"/>
        <charset val="134"/>
      </rPr>
      <t>0.25</t>
    </r>
  </si>
  <si>
    <t>7655/7285/7665</t>
  </si>
  <si>
    <t>8200/8020/8300</t>
  </si>
  <si>
    <t>NJL3311ZHJFCEV</t>
  </si>
  <si>
    <r>
      <rPr>
        <sz val="11"/>
        <color theme="1"/>
        <rFont val="楷体_GB2312"/>
        <charset val="134"/>
      </rPr>
      <t>燃料电池自卸汽车</t>
    </r>
  </si>
  <si>
    <r>
      <rPr>
        <sz val="11"/>
        <color theme="1"/>
        <rFont val="楷体_GB2312"/>
        <charset val="134"/>
      </rPr>
      <t>解放牌</t>
    </r>
  </si>
  <si>
    <t>CA6100URFCEV2</t>
  </si>
  <si>
    <r>
      <rPr>
        <sz val="11"/>
        <color theme="1"/>
        <rFont val="楷体_GB2312"/>
        <charset val="134"/>
      </rPr>
      <t>燃料电池低入口城市客车</t>
    </r>
  </si>
  <si>
    <r>
      <rPr>
        <sz val="11"/>
        <color theme="1"/>
        <rFont val="楷体_GB2312"/>
        <charset val="134"/>
      </rPr>
      <t>一汽客车</t>
    </r>
    <r>
      <rPr>
        <sz val="11"/>
        <color theme="1"/>
        <rFont val="Arial"/>
        <charset val="134"/>
      </rPr>
      <t>(</t>
    </r>
    <r>
      <rPr>
        <sz val="11"/>
        <color theme="1"/>
        <rFont val="楷体_GB2312"/>
        <charset val="134"/>
      </rPr>
      <t>大连</t>
    </r>
    <r>
      <rPr>
        <sz val="11"/>
        <color theme="1"/>
        <rFont val="Arial"/>
        <charset val="134"/>
      </rPr>
      <t>)</t>
    </r>
    <r>
      <rPr>
        <sz val="11"/>
        <color theme="1"/>
        <rFont val="楷体_GB2312"/>
        <charset val="134"/>
      </rPr>
      <t>有限公司</t>
    </r>
  </si>
  <si>
    <t>CA6109URFCEV31</t>
  </si>
  <si>
    <r>
      <rPr>
        <sz val="11"/>
        <color indexed="8"/>
        <rFont val="Arial"/>
        <charset val="134"/>
      </rPr>
      <t>160(</t>
    </r>
    <r>
      <rPr>
        <sz val="11"/>
        <color indexed="8"/>
        <rFont val="楷体_GB2312"/>
        <charset val="134"/>
      </rPr>
      <t>氢系统不工作</t>
    </r>
    <r>
      <rPr>
        <sz val="11"/>
        <color indexed="8"/>
        <rFont val="Arial"/>
        <charset val="134"/>
      </rPr>
      <t>)/500(</t>
    </r>
    <r>
      <rPr>
        <sz val="11"/>
        <color indexed="8"/>
        <rFont val="楷体_GB2312"/>
        <charset val="134"/>
      </rPr>
      <t>氢系统工作</t>
    </r>
    <r>
      <rPr>
        <sz val="11"/>
        <color indexed="8"/>
        <rFont val="Arial"/>
        <charset val="134"/>
      </rPr>
      <t>)</t>
    </r>
  </si>
  <si>
    <r>
      <rPr>
        <sz val="11"/>
        <color theme="1"/>
        <rFont val="楷体_GB2312"/>
        <charset val="134"/>
      </rPr>
      <t>三一汽车制造有限公司</t>
    </r>
  </si>
  <si>
    <r>
      <rPr>
        <sz val="11"/>
        <color theme="1"/>
        <rFont val="楷体_GB2312"/>
        <charset val="134"/>
      </rPr>
      <t>三一牌</t>
    </r>
  </si>
  <si>
    <t>SYM5349JQZ250BEV</t>
  </si>
  <si>
    <r>
      <rPr>
        <sz val="11"/>
        <color theme="1"/>
        <rFont val="楷体_GB2312"/>
        <charset val="134"/>
      </rPr>
      <t>纯电动汽车起重机</t>
    </r>
  </si>
  <si>
    <r>
      <rPr>
        <sz val="11"/>
        <color theme="1"/>
        <rFont val="楷体_GB2312"/>
        <charset val="134"/>
      </rPr>
      <t>纯电动</t>
    </r>
  </si>
  <si>
    <r>
      <rPr>
        <sz val="11"/>
        <color theme="1"/>
        <rFont val="楷体_GB2312"/>
        <charset val="134"/>
      </rPr>
      <t>能量型磷酸铁锂蓄电池</t>
    </r>
  </si>
  <si>
    <t>DFH4250DBEV</t>
  </si>
  <si>
    <r>
      <rPr>
        <sz val="11"/>
        <color theme="1"/>
        <rFont val="楷体_GB2312"/>
        <charset val="134"/>
      </rPr>
      <t>换电式纯电动半挂牵引车</t>
    </r>
  </si>
  <si>
    <t>DFH4250DBEV1</t>
  </si>
  <si>
    <r>
      <rPr>
        <sz val="11"/>
        <color theme="1"/>
        <rFont val="楷体_GB2312"/>
        <charset val="134"/>
      </rPr>
      <t>东风小康汽车有限公司</t>
    </r>
  </si>
  <si>
    <t>DXK6450EC10BEV</t>
  </si>
  <si>
    <r>
      <rPr>
        <sz val="11"/>
        <color theme="1"/>
        <rFont val="楷体_GB2312"/>
        <charset val="134"/>
      </rPr>
      <t>乘用车</t>
    </r>
  </si>
  <si>
    <t>EQ1040TLBEV</t>
  </si>
  <si>
    <r>
      <rPr>
        <sz val="11"/>
        <color theme="1"/>
        <rFont val="楷体_GB2312"/>
        <charset val="134"/>
      </rPr>
      <t>能量型</t>
    </r>
  </si>
  <si>
    <t xml:space="preserve"> EQ5040CCYLBEV</t>
  </si>
  <si>
    <r>
      <rPr>
        <sz val="11"/>
        <color theme="1"/>
        <rFont val="楷体_GB2312"/>
        <charset val="134"/>
      </rPr>
      <t>纯电动仓栅式运输车</t>
    </r>
  </si>
  <si>
    <t>TEG5120TXSAEQBEV1</t>
  </si>
  <si>
    <t>TEG5120TXSAEQBEV1D</t>
  </si>
  <si>
    <t>TEG5180TCAAZDBEV1D</t>
  </si>
  <si>
    <t>TEG5180TXSAEQBEV1</t>
  </si>
  <si>
    <t>TEG5180ZYSAZDBEV1</t>
  </si>
  <si>
    <t>TEG5250GQXABYBEV1</t>
  </si>
  <si>
    <t>9855/10355/10805</t>
  </si>
  <si>
    <t>TEG6105BEV26</t>
  </si>
  <si>
    <t>151.80/152.50</t>
  </si>
  <si>
    <t>3280/3220/3150</t>
  </si>
  <si>
    <t>11600/11200/10900</t>
  </si>
  <si>
    <t>TEG6853BEV05</t>
  </si>
  <si>
    <t>3250/3300</t>
  </si>
  <si>
    <r>
      <rPr>
        <sz val="11"/>
        <color theme="1"/>
        <rFont val="楷体_GB2312"/>
        <charset val="134"/>
      </rPr>
      <t>中标牌</t>
    </r>
  </si>
  <si>
    <t>ZBH5120TXSEQBEVB</t>
  </si>
  <si>
    <t>ZBH5182GQXEQBEVB</t>
  </si>
  <si>
    <t>ZBH5103TSLEQBEV</t>
  </si>
  <si>
    <t>ZBH5180TXSDNBEV</t>
  </si>
  <si>
    <r>
      <rPr>
        <sz val="11"/>
        <color theme="1"/>
        <rFont val="Arial"/>
        <charset val="134"/>
      </rPr>
      <t>L302H02:158.24</t>
    </r>
    <r>
      <rPr>
        <sz val="11"/>
        <color rgb="FF000000"/>
        <rFont val="楷体_GB2312"/>
        <charset val="134"/>
      </rPr>
      <t>和</t>
    </r>
    <r>
      <rPr>
        <sz val="11"/>
        <color rgb="FF000000"/>
        <rFont val="Arial"/>
        <charset val="134"/>
      </rPr>
      <t>L302C01:161.27</t>
    </r>
  </si>
  <si>
    <r>
      <rPr>
        <sz val="11"/>
        <color theme="1"/>
        <rFont val="楷体_GB2312"/>
        <charset val="134"/>
      </rPr>
      <t>云度新能源汽车股份有限公司</t>
    </r>
  </si>
  <si>
    <r>
      <rPr>
        <sz val="11"/>
        <color theme="1"/>
        <rFont val="楷体_GB2312"/>
        <charset val="134"/>
      </rPr>
      <t>云度牌</t>
    </r>
  </si>
  <si>
    <t>YDE7000BEV1Q</t>
  </si>
  <si>
    <t>KLF5180ZYSBEV</t>
  </si>
  <si>
    <t>9230/9020/9000</t>
  </si>
  <si>
    <t>2550/2550/2550</t>
  </si>
  <si>
    <t>3260/3260/3260</t>
  </si>
  <si>
    <r>
      <rPr>
        <sz val="11"/>
        <color theme="1"/>
        <rFont val="楷体_GB2312"/>
        <charset val="134"/>
      </rPr>
      <t>嘉龙牌</t>
    </r>
  </si>
  <si>
    <t>DNC5047XXYBEVL5</t>
  </si>
  <si>
    <t>2100/2150/2200 /2250</t>
  </si>
  <si>
    <t>2800/3050/3150/3200</t>
  </si>
  <si>
    <t>DNC5047XXYBEVL6</t>
  </si>
  <si>
    <t>2820/3020/3120/3170</t>
  </si>
  <si>
    <t>DNC5187CCYBEVL2</t>
  </si>
  <si>
    <r>
      <rPr>
        <sz val="11"/>
        <color theme="1"/>
        <rFont val="Arial"/>
        <charset val="134"/>
      </rPr>
      <t>L228H02:155.95</t>
    </r>
    <r>
      <rPr>
        <sz val="11"/>
        <color rgb="FF000000"/>
        <rFont val="楷体_GB2312"/>
        <charset val="134"/>
      </rPr>
      <t>和</t>
    </r>
    <r>
      <rPr>
        <sz val="11"/>
        <color rgb="FF000000"/>
        <rFont val="Arial"/>
        <charset val="134"/>
      </rPr>
      <t>L228G01:159.79</t>
    </r>
  </si>
  <si>
    <r>
      <rPr>
        <sz val="11"/>
        <color theme="1"/>
        <rFont val="楷体_GB2312"/>
        <charset val="134"/>
      </rPr>
      <t>埃安</t>
    </r>
    <r>
      <rPr>
        <sz val="11"/>
        <color rgb="FF000000"/>
        <rFont val="Arial"/>
        <charset val="134"/>
      </rPr>
      <t>(AION)</t>
    </r>
    <r>
      <rPr>
        <sz val="11"/>
        <color rgb="FF000000"/>
        <rFont val="楷体_GB2312"/>
        <charset val="134"/>
      </rPr>
      <t>牌</t>
    </r>
  </si>
  <si>
    <t>GAM7000BEVD0J</t>
  </si>
  <si>
    <t>1605/1620</t>
  </si>
  <si>
    <t>GAM7000BEVD0P</t>
  </si>
  <si>
    <r>
      <rPr>
        <sz val="11"/>
        <color theme="1"/>
        <rFont val="楷体_GB2312"/>
        <charset val="134"/>
      </rPr>
      <t>大众汽车</t>
    </r>
    <r>
      <rPr>
        <sz val="11"/>
        <color rgb="FF000000"/>
        <rFont val="Arial"/>
        <charset val="134"/>
      </rPr>
      <t>(VOLKSWAGEN)</t>
    </r>
    <r>
      <rPr>
        <sz val="11"/>
        <color rgb="FF000000"/>
        <rFont val="楷体_GB2312"/>
        <charset val="134"/>
      </rPr>
      <t>牌</t>
    </r>
  </si>
  <si>
    <t>SVW7143BPV</t>
  </si>
  <si>
    <r>
      <rPr>
        <sz val="11"/>
        <color theme="1"/>
        <rFont val="楷体_GB2312"/>
        <charset val="134"/>
      </rPr>
      <t>插电式混合动力轿车</t>
    </r>
  </si>
  <si>
    <r>
      <rPr>
        <sz val="11"/>
        <color theme="1"/>
        <rFont val="楷体_GB2312"/>
        <charset val="134"/>
      </rPr>
      <t>插电混动</t>
    </r>
  </si>
  <si>
    <r>
      <rPr>
        <sz val="11"/>
        <color theme="1"/>
        <rFont val="楷体_GB2312"/>
        <charset val="134"/>
      </rPr>
      <t>一汽</t>
    </r>
    <r>
      <rPr>
        <sz val="11"/>
        <color rgb="FF000000"/>
        <rFont val="Arial"/>
        <charset val="134"/>
      </rPr>
      <t>-</t>
    </r>
    <r>
      <rPr>
        <sz val="11"/>
        <color rgb="FF000000"/>
        <rFont val="楷体_GB2312"/>
        <charset val="134"/>
      </rPr>
      <t>大众汽车有限公司</t>
    </r>
  </si>
  <si>
    <r>
      <rPr>
        <sz val="11"/>
        <color theme="1"/>
        <rFont val="楷体_GB2312"/>
        <charset val="134"/>
      </rPr>
      <t>大众牌</t>
    </r>
  </si>
  <si>
    <t>FV6465BCBEV</t>
  </si>
  <si>
    <t>FV6498BBBEV</t>
  </si>
  <si>
    <r>
      <rPr>
        <sz val="11"/>
        <color theme="1"/>
        <rFont val="楷体_GB2312"/>
        <charset val="134"/>
      </rPr>
      <t>奥迪</t>
    </r>
    <r>
      <rPr>
        <sz val="11"/>
        <color rgb="FF000000"/>
        <rFont val="Arial"/>
        <charset val="134"/>
      </rPr>
      <t>(AUDI)</t>
    </r>
    <r>
      <rPr>
        <sz val="11"/>
        <color rgb="FF000000"/>
        <rFont val="楷体_GB2312"/>
        <charset val="134"/>
      </rPr>
      <t>牌</t>
    </r>
  </si>
  <si>
    <t>FV70010CAABEV</t>
  </si>
  <si>
    <t>SZS6460A58BEV</t>
  </si>
  <si>
    <t>SZS6460A59BEV</t>
  </si>
  <si>
    <t>YTZ5040ZXLD0BEV</t>
  </si>
  <si>
    <r>
      <rPr>
        <sz val="11"/>
        <color theme="1"/>
        <rFont val="楷体_GB2312"/>
        <charset val="134"/>
      </rPr>
      <t>纯电动厢式垃圾车</t>
    </r>
  </si>
  <si>
    <t>0.242/0.259</t>
  </si>
  <si>
    <t>2850/2960</t>
  </si>
  <si>
    <t>YTZ5181GQXD0BEV</t>
  </si>
  <si>
    <t>YTZ5184TXSD0BEV</t>
  </si>
  <si>
    <t>YTZ5320ZXXD0BEV</t>
  </si>
  <si>
    <t>ZK6126BEVG5D</t>
  </si>
  <si>
    <t>11400/11900/12400/12590</t>
  </si>
  <si>
    <t>ZK6732BEVQZ1</t>
  </si>
  <si>
    <t>2895/3060</t>
  </si>
  <si>
    <t>ZK6732BEVQZ2</t>
  </si>
  <si>
    <t>NJL5026XXYEV7</t>
  </si>
  <si>
    <t>NJL5026XXYEV8</t>
  </si>
  <si>
    <t>NJL5038XXYEV7</t>
  </si>
  <si>
    <t>NJL5038XXYEV8</t>
  </si>
  <si>
    <t>XGA5311ZLJBEVWA</t>
  </si>
  <si>
    <r>
      <rPr>
        <sz val="11"/>
        <color theme="1"/>
        <rFont val="楷体_GB2312"/>
        <charset val="134"/>
      </rPr>
      <t>欧拉牌</t>
    </r>
  </si>
  <si>
    <t>CC7000ZM02GBEV</t>
  </si>
  <si>
    <t>JX6540PF5BEV</t>
  </si>
  <si>
    <r>
      <rPr>
        <sz val="11"/>
        <color theme="1"/>
        <rFont val="楷体_GB2312"/>
        <charset val="134"/>
      </rPr>
      <t>江铃控股有限公司</t>
    </r>
  </si>
  <si>
    <r>
      <rPr>
        <sz val="11"/>
        <color theme="1"/>
        <rFont val="楷体_GB2312"/>
        <charset val="134"/>
      </rPr>
      <t>爱驰牌</t>
    </r>
  </si>
  <si>
    <t>JX6472UBEV</t>
  </si>
  <si>
    <r>
      <rPr>
        <sz val="11"/>
        <color theme="1"/>
        <rFont val="楷体_GB2312"/>
        <charset val="134"/>
      </rPr>
      <t>广汽本田汽车有限公司</t>
    </r>
  </si>
  <si>
    <r>
      <rPr>
        <sz val="11"/>
        <color theme="1"/>
        <rFont val="楷体_GB2312"/>
        <charset val="134"/>
      </rPr>
      <t>理念</t>
    </r>
    <r>
      <rPr>
        <sz val="11"/>
        <color rgb="FF000000"/>
        <rFont val="Arial"/>
        <charset val="134"/>
      </rPr>
      <t>(EVERUS)</t>
    </r>
    <r>
      <rPr>
        <sz val="11"/>
        <color rgb="FF000000"/>
        <rFont val="楷体_GB2312"/>
        <charset val="134"/>
      </rPr>
      <t>牌</t>
    </r>
  </si>
  <si>
    <t>GHA7000PAN0DBEV</t>
  </si>
  <si>
    <t>CRC5030XXYDC7-BEV</t>
  </si>
  <si>
    <t>CRC5030XXYFC12-BEV</t>
  </si>
  <si>
    <r>
      <rPr>
        <sz val="11"/>
        <color theme="1"/>
        <rFont val="楷体_GB2312"/>
        <charset val="134"/>
      </rPr>
      <t>东风汽车有限公司</t>
    </r>
  </si>
  <si>
    <r>
      <rPr>
        <sz val="11"/>
        <color theme="1"/>
        <rFont val="楷体_GB2312"/>
        <charset val="134"/>
      </rPr>
      <t>睿英牌</t>
    </r>
  </si>
  <si>
    <t>DFL7001NAZ1SEV</t>
  </si>
  <si>
    <t>BJ3319EVPA1</t>
  </si>
  <si>
    <r>
      <rPr>
        <sz val="11"/>
        <color theme="1"/>
        <rFont val="楷体_GB2312"/>
        <charset val="134"/>
      </rPr>
      <t>换电式纯电动自卸汽车</t>
    </r>
  </si>
  <si>
    <t>BJ5045ZKXEV9</t>
  </si>
  <si>
    <r>
      <rPr>
        <sz val="11"/>
        <color theme="1"/>
        <rFont val="楷体_GB2312"/>
        <charset val="134"/>
      </rPr>
      <t>纯电动车厢可卸式汽车</t>
    </r>
  </si>
  <si>
    <t>2860/2260</t>
  </si>
  <si>
    <t>BJ6608EVAA1</t>
  </si>
  <si>
    <t>2450/2720</t>
  </si>
  <si>
    <r>
      <rPr>
        <sz val="11"/>
        <color theme="1"/>
        <rFont val="楷体_GB2312"/>
        <charset val="134"/>
      </rPr>
      <t>陕西秦星汽车有限责任公司</t>
    </r>
    <r>
      <rPr>
        <b/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</si>
  <si>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秦星牌</t>
    </r>
  </si>
  <si>
    <t>SYD6103GBEV1</t>
  </si>
  <si>
    <t>143.62/143.05</t>
  </si>
  <si>
    <t>CSA7001SBEV4</t>
  </si>
  <si>
    <t>CSA7002FBEVA</t>
  </si>
  <si>
    <r>
      <rPr>
        <sz val="11"/>
        <color theme="1"/>
        <rFont val="楷体_GB2312"/>
        <charset val="134"/>
      </rPr>
      <t>一汽解放青岛汽车有限公司</t>
    </r>
  </si>
  <si>
    <t>CA5043XXYP40L2BEVA84</t>
  </si>
  <si>
    <t>DNC3250GBEVL1</t>
  </si>
  <si>
    <t>8650/8550</t>
  </si>
  <si>
    <t>DNC6101BEVG21</t>
  </si>
  <si>
    <t>JHC5047XLCBEVL2</t>
  </si>
  <si>
    <t>JHC6121BEVG21</t>
  </si>
  <si>
    <t>SQJ6661BEV</t>
  </si>
  <si>
    <t>2845/2980</t>
  </si>
  <si>
    <t>SQJ7001A3BEV</t>
  </si>
  <si>
    <t>SC5031XXYAAJBEV</t>
  </si>
  <si>
    <t>SC5034XXYAAGBEV</t>
  </si>
  <si>
    <t>SC7001ABGBEV</t>
  </si>
  <si>
    <t>SC7003AGEBEV</t>
  </si>
  <si>
    <r>
      <rPr>
        <sz val="11"/>
        <color theme="1"/>
        <rFont val="楷体_GB2312"/>
        <charset val="134"/>
      </rPr>
      <t>陕西汽车集团有限责任公司</t>
    </r>
  </si>
  <si>
    <t>SX3257VF394BEV1</t>
  </si>
  <si>
    <t>SX5167XXYVF571BEV1</t>
  </si>
  <si>
    <r>
      <rPr>
        <sz val="11"/>
        <color theme="1"/>
        <rFont val="楷体_GB2312"/>
        <charset val="134"/>
      </rPr>
      <t>魏派牌</t>
    </r>
  </si>
  <si>
    <t>CC6490AY21APHEV</t>
  </si>
  <si>
    <r>
      <rPr>
        <sz val="11"/>
        <color theme="1"/>
        <rFont val="楷体_GB2312"/>
        <charset val="134"/>
      </rPr>
      <t>一汽牌</t>
    </r>
  </si>
  <si>
    <r>
      <rPr>
        <sz val="11"/>
        <color theme="1"/>
        <rFont val="楷体_GB2312"/>
        <charset val="134"/>
      </rPr>
      <t>红旗牌</t>
    </r>
    <r>
      <rPr>
        <b/>
        <sz val="11"/>
        <color rgb="FF000000"/>
        <rFont val="Arial"/>
        <charset val="134"/>
      </rPr>
      <t xml:space="preserve"> </t>
    </r>
  </si>
  <si>
    <t>CA7000H0EVC</t>
  </si>
  <si>
    <t>CA4250P66T1BEV</t>
  </si>
  <si>
    <t>CA6100URBEV27</t>
  </si>
  <si>
    <t xml:space="preserve"> DFH4250DBEV</t>
  </si>
  <si>
    <t xml:space="preserve"> DFH4250DBEV1</t>
  </si>
  <si>
    <t>3320/3721</t>
  </si>
  <si>
    <t xml:space="preserve"> DXK6450EC10BEV</t>
  </si>
  <si>
    <t>2020/2100/2161</t>
  </si>
  <si>
    <t xml:space="preserve"> ZBH5103TSLEQBEV</t>
  </si>
  <si>
    <r>
      <rPr>
        <sz val="11"/>
        <color theme="1"/>
        <rFont val="Arial"/>
        <charset val="134"/>
      </rPr>
      <t>L302H02:158.24</t>
    </r>
    <r>
      <rPr>
        <sz val="11"/>
        <color theme="1"/>
        <rFont val="楷体_GB2312"/>
        <charset val="134"/>
      </rPr>
      <t>和</t>
    </r>
    <r>
      <rPr>
        <sz val="11"/>
        <color theme="1"/>
        <rFont val="Arial"/>
        <charset val="134"/>
      </rPr>
      <t>L302C01:161.27</t>
    </r>
  </si>
  <si>
    <r>
      <rPr>
        <sz val="11"/>
        <color theme="1"/>
        <rFont val="Arial"/>
        <charset val="134"/>
      </rPr>
      <t>L228H02:155.95</t>
    </r>
    <r>
      <rPr>
        <sz val="11"/>
        <color theme="1"/>
        <rFont val="楷体_GB2312"/>
        <charset val="134"/>
      </rPr>
      <t>和</t>
    </r>
    <r>
      <rPr>
        <sz val="11"/>
        <color theme="1"/>
        <rFont val="Arial"/>
        <charset val="134"/>
      </rPr>
      <t>L228G01:159.79</t>
    </r>
  </si>
  <si>
    <r>
      <rPr>
        <sz val="11"/>
        <color theme="1"/>
        <rFont val="楷体_GB2312"/>
        <charset val="134"/>
      </rPr>
      <t>广汽乘用车有限公司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</si>
  <si>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一汽</t>
    </r>
    <r>
      <rPr>
        <sz val="11"/>
        <color theme="1"/>
        <rFont val="Arial"/>
        <charset val="134"/>
      </rPr>
      <t>-</t>
    </r>
    <r>
      <rPr>
        <sz val="11"/>
        <color theme="1"/>
        <rFont val="楷体_GB2312"/>
        <charset val="134"/>
      </rPr>
      <t>大众汽车有限公司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</si>
  <si>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奥迪</t>
    </r>
    <r>
      <rPr>
        <sz val="11"/>
        <color theme="1"/>
        <rFont val="Arial"/>
        <charset val="134"/>
      </rPr>
      <t>(AUDI)</t>
    </r>
    <r>
      <rPr>
        <sz val="11"/>
        <color theme="1"/>
        <rFont val="楷体_GB2312"/>
        <charset val="134"/>
      </rPr>
      <t>牌</t>
    </r>
    <r>
      <rPr>
        <sz val="11"/>
        <color theme="1"/>
        <rFont val="Arial"/>
        <charset val="134"/>
      </rPr>
      <t xml:space="preserve"> </t>
    </r>
  </si>
  <si>
    <t xml:space="preserve"> YTZ5184TXSD0BEV</t>
  </si>
  <si>
    <t xml:space="preserve"> ZK6732BEVQZ1</t>
  </si>
  <si>
    <t>2895/3061</t>
  </si>
  <si>
    <t xml:space="preserve"> NJL5038XXYEV7</t>
  </si>
  <si>
    <t xml:space="preserve"> NJL5038XXYEV8</t>
  </si>
  <si>
    <t>2260/2080/1981</t>
  </si>
  <si>
    <r>
      <rPr>
        <sz val="11"/>
        <color theme="1"/>
        <rFont val="Arial"/>
        <charset val="134"/>
      </rPr>
      <t xml:space="preserve"> </t>
    </r>
    <r>
      <rPr>
        <sz val="11"/>
        <color theme="1"/>
        <rFont val="楷体_GB2312"/>
        <charset val="134"/>
      </rPr>
      <t>江铃牌</t>
    </r>
  </si>
  <si>
    <t xml:space="preserve"> JX6540PF5BEV</t>
  </si>
  <si>
    <t>JX6472UBE</t>
  </si>
  <si>
    <r>
      <rPr>
        <sz val="11"/>
        <color theme="1"/>
        <rFont val="楷体_GB2312"/>
        <charset val="134"/>
      </rPr>
      <t>理念</t>
    </r>
    <r>
      <rPr>
        <sz val="11"/>
        <color theme="1"/>
        <rFont val="Arial"/>
        <charset val="134"/>
      </rPr>
      <t>(EVERUS)</t>
    </r>
    <r>
      <rPr>
        <sz val="11"/>
        <color theme="1"/>
        <rFont val="楷体_GB2312"/>
        <charset val="134"/>
      </rPr>
      <t>牌</t>
    </r>
  </si>
  <si>
    <r>
      <rPr>
        <sz val="11"/>
        <color theme="1"/>
        <rFont val="Arial"/>
        <charset val="134"/>
      </rPr>
      <t>1992</t>
    </r>
    <r>
      <rPr>
        <sz val="11"/>
        <color theme="1"/>
        <rFont val="楷体_GB2312"/>
        <charset val="134"/>
      </rPr>
      <t>、</t>
    </r>
    <r>
      <rPr>
        <sz val="11"/>
        <color theme="1"/>
        <rFont val="Arial"/>
        <charset val="134"/>
      </rPr>
      <t>2027</t>
    </r>
  </si>
  <si>
    <r>
      <rPr>
        <sz val="11"/>
        <color theme="1"/>
        <rFont val="Arial"/>
        <charset val="134"/>
      </rPr>
      <t>1574</t>
    </r>
    <r>
      <rPr>
        <sz val="11"/>
        <color theme="1"/>
        <rFont val="楷体_GB2312"/>
        <charset val="134"/>
      </rPr>
      <t>、</t>
    </r>
    <r>
      <rPr>
        <sz val="11"/>
        <color theme="1"/>
        <rFont val="Arial"/>
        <charset val="134"/>
      </rPr>
      <t>1609</t>
    </r>
  </si>
  <si>
    <t xml:space="preserve"> BJ5045ZKXEV9</t>
  </si>
  <si>
    <r>
      <rPr>
        <sz val="11"/>
        <color theme="1"/>
        <rFont val="楷体_GB2312"/>
        <charset val="134"/>
      </rPr>
      <t>陕西秦星汽车有限责任公司</t>
    </r>
  </si>
  <si>
    <t xml:space="preserve"> SYD6103GBEV1</t>
  </si>
  <si>
    <r>
      <rPr>
        <sz val="11"/>
        <color theme="1"/>
        <rFont val="楷体_GB2312"/>
        <charset val="134"/>
      </rPr>
      <t>云南五龙汽车有限公司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</si>
  <si>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威驰腾牌</t>
    </r>
    <r>
      <rPr>
        <sz val="11"/>
        <color rgb="FF000000"/>
        <rFont val="Arial"/>
        <charset val="134"/>
      </rPr>
      <t xml:space="preserve"> </t>
    </r>
  </si>
  <si>
    <t>FDE6810PBABEV01</t>
  </si>
  <si>
    <r>
      <rPr>
        <sz val="11"/>
        <color theme="1"/>
        <rFont val="楷体_GB2312"/>
        <charset val="134"/>
      </rPr>
      <t>纯电动城市客车</t>
    </r>
    <r>
      <rPr>
        <sz val="11"/>
        <color rgb="FF000000"/>
        <rFont val="Arial"/>
        <charset val="134"/>
      </rPr>
      <t xml:space="preserve"> </t>
    </r>
  </si>
  <si>
    <t xml:space="preserve">0.141/0.137 </t>
  </si>
  <si>
    <t>3200/3100</t>
  </si>
  <si>
    <t>7200/7000</t>
  </si>
  <si>
    <r>
      <rPr>
        <sz val="11"/>
        <color theme="1"/>
        <rFont val="楷体_GB2312"/>
        <charset val="134"/>
      </rPr>
      <t>云南五龙汽车有限公司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</si>
  <si>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威驰腾牌</t>
    </r>
    <r>
      <rPr>
        <sz val="11"/>
        <color theme="1"/>
        <rFont val="Arial"/>
        <charset val="134"/>
      </rPr>
      <t xml:space="preserve"> </t>
    </r>
  </si>
  <si>
    <t>0.143/0.139</t>
  </si>
  <si>
    <t>FDE6851PBABEV01</t>
  </si>
  <si>
    <r>
      <rPr>
        <sz val="11"/>
        <color theme="1"/>
        <rFont val="Arial"/>
        <charset val="134"/>
      </rPr>
      <t xml:space="preserve"> 0.137;0.133</t>
    </r>
    <r>
      <rPr>
        <sz val="11"/>
        <color rgb="FF000000"/>
        <rFont val="楷体_GB2312"/>
        <charset val="134"/>
      </rPr>
      <t>、</t>
    </r>
    <r>
      <rPr>
        <sz val="11"/>
        <color rgb="FF000000"/>
        <rFont val="Arial"/>
        <charset val="134"/>
      </rPr>
      <t>0.144/0.139</t>
    </r>
  </si>
  <si>
    <t>7500/7300</t>
  </si>
  <si>
    <t>FDE6851PBABEV02</t>
  </si>
  <si>
    <t>0.143/0.140/0.136</t>
  </si>
  <si>
    <t>3200/3101</t>
  </si>
  <si>
    <t xml:space="preserve">8400/8300/8100 </t>
  </si>
  <si>
    <r>
      <rPr>
        <sz val="11"/>
        <color theme="1"/>
        <rFont val="楷体_GB2312"/>
        <charset val="134"/>
      </rPr>
      <t>宇通牌</t>
    </r>
    <r>
      <rPr>
        <sz val="11"/>
        <color rgb="FF000000"/>
        <rFont val="Arial"/>
        <charset val="134"/>
      </rPr>
      <t xml:space="preserve"> </t>
    </r>
  </si>
  <si>
    <t>YTZ5080XTYD0BEV</t>
  </si>
  <si>
    <t>7575/7390/7555</t>
  </si>
  <si>
    <t>ZK6106BEVG5</t>
  </si>
  <si>
    <t xml:space="preserve">10070/10500/10950/11450 </t>
  </si>
  <si>
    <r>
      <rPr>
        <sz val="11"/>
        <color theme="1"/>
        <rFont val="楷体_GB2312"/>
        <charset val="134"/>
      </rPr>
      <t>广汽本田汽车有限公司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</si>
  <si>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广汽</t>
    </r>
    <r>
      <rPr>
        <sz val="11"/>
        <color theme="1"/>
        <rFont val="Arial"/>
        <charset val="134"/>
      </rPr>
      <t>(GAC)</t>
    </r>
    <r>
      <rPr>
        <sz val="11"/>
        <color theme="1"/>
        <rFont val="楷体_GB2312"/>
        <charset val="134"/>
      </rPr>
      <t>牌</t>
    </r>
  </si>
  <si>
    <t>GHA7000NAN0ABEV</t>
  </si>
  <si>
    <r>
      <rPr>
        <sz val="11"/>
        <color theme="1"/>
        <rFont val="Arial"/>
        <charset val="134"/>
      </rPr>
      <t>1610</t>
    </r>
    <r>
      <rPr>
        <sz val="11"/>
        <color rgb="FF000000"/>
        <rFont val="楷体_GB2312"/>
        <charset val="134"/>
      </rPr>
      <t>、</t>
    </r>
    <r>
      <rPr>
        <sz val="11"/>
        <color rgb="FF000000"/>
        <rFont val="Arial"/>
        <charset val="134"/>
      </rPr>
      <t>1650</t>
    </r>
  </si>
  <si>
    <r>
      <rPr>
        <sz val="11"/>
        <color theme="1"/>
        <rFont val="楷体_GB2312"/>
        <charset val="134"/>
      </rPr>
      <t>南京市公共交通车辆厂</t>
    </r>
  </si>
  <si>
    <r>
      <rPr>
        <sz val="11"/>
        <color theme="1"/>
        <rFont val="楷体_GB2312"/>
        <charset val="134"/>
      </rPr>
      <t>建康牌</t>
    </r>
    <r>
      <rPr>
        <sz val="11"/>
        <color rgb="FF000000"/>
        <rFont val="Arial"/>
        <charset val="134"/>
      </rPr>
      <t xml:space="preserve"> </t>
    </r>
  </si>
  <si>
    <t xml:space="preserve"> NJC6107GBEV</t>
  </si>
  <si>
    <r>
      <rPr>
        <sz val="11"/>
        <color theme="1"/>
        <rFont val="楷体_GB2312"/>
        <charset val="134"/>
      </rPr>
      <t>纯电动低入口城市客车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</si>
  <si>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磷酸铁锂蓄电池</t>
    </r>
    <r>
      <rPr>
        <sz val="11"/>
        <color rgb="FF000000"/>
        <rFont val="Arial"/>
        <charset val="134"/>
      </rPr>
      <t xml:space="preserve"> </t>
    </r>
  </si>
  <si>
    <t>NJL6100EV10</t>
  </si>
  <si>
    <r>
      <rPr>
        <sz val="11"/>
        <color theme="1"/>
        <rFont val="Arial"/>
        <charset val="134"/>
      </rPr>
      <t>0.149</t>
    </r>
    <r>
      <rPr>
        <sz val="11"/>
        <color rgb="FF000000"/>
        <rFont val="楷体_GB2312"/>
        <charset val="134"/>
      </rPr>
      <t>、</t>
    </r>
    <r>
      <rPr>
        <sz val="11"/>
        <color rgb="FF000000"/>
        <rFont val="Arial"/>
        <charset val="134"/>
      </rPr>
      <t>0.150</t>
    </r>
  </si>
  <si>
    <t>143.24/140.68</t>
  </si>
  <si>
    <t>11300/11600</t>
  </si>
  <si>
    <r>
      <rPr>
        <sz val="11"/>
        <color theme="1"/>
        <rFont val="Arial"/>
        <charset val="134"/>
      </rPr>
      <t>YQZ6520BEVHIPHI1A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</si>
  <si>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东风悦达起亚汽车有限公司</t>
    </r>
    <r>
      <rPr>
        <sz val="11"/>
        <color rgb="FF000000"/>
        <rFont val="Arial"/>
        <charset val="134"/>
      </rPr>
      <t xml:space="preserve"> </t>
    </r>
  </si>
  <si>
    <t>YQZ6520BEVHIPHI1B</t>
  </si>
  <si>
    <r>
      <rPr>
        <sz val="11"/>
        <color theme="1"/>
        <rFont val="楷体_GB2312"/>
        <charset val="134"/>
      </rPr>
      <t>纯电动多用途乘用车</t>
    </r>
    <r>
      <rPr>
        <sz val="11"/>
        <color rgb="FF000000"/>
        <rFont val="Arial"/>
        <charset val="134"/>
      </rPr>
      <t xml:space="preserve"> </t>
    </r>
  </si>
  <si>
    <t>YQZ6520BEVHIPHI1C</t>
  </si>
  <si>
    <r>
      <rPr>
        <sz val="11"/>
        <color theme="1"/>
        <rFont val="Arial"/>
        <charset val="134"/>
      </rPr>
      <t>YQZ6520BEVHIPHI1D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</si>
  <si>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江铃汽车股份有限公司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</si>
  <si>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江铃牌</t>
    </r>
    <r>
      <rPr>
        <sz val="11"/>
        <color rgb="FF000000"/>
        <rFont val="Arial"/>
        <charset val="134"/>
      </rPr>
      <t xml:space="preserve"> </t>
    </r>
  </si>
  <si>
    <t>2030/2140</t>
  </si>
  <si>
    <t>2960/3180/3080</t>
  </si>
  <si>
    <r>
      <rPr>
        <sz val="11"/>
        <color theme="1"/>
        <rFont val="Arial"/>
        <charset val="134"/>
      </rPr>
      <t>JX5041XXYTGA2BEV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</si>
  <si>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Arial"/>
        <charset val="134"/>
      </rPr>
      <t>JX5043XXYTGF25BEV</t>
    </r>
    <r>
      <rPr>
        <sz val="11"/>
        <color rgb="FF000000"/>
        <rFont val="Arial"/>
        <charset val="134"/>
      </rPr>
      <t xml:space="preserve"> </t>
    </r>
  </si>
  <si>
    <t>2225/2175</t>
  </si>
  <si>
    <t>3135/2965/2780</t>
  </si>
  <si>
    <r>
      <rPr>
        <sz val="11"/>
        <color theme="1"/>
        <rFont val="楷体_GB2312"/>
        <charset val="134"/>
      </rPr>
      <t>大庆沃尔沃汽车制造有限公司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</si>
  <si>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沃尔沃牌</t>
    </r>
    <r>
      <rPr>
        <sz val="11"/>
        <color rgb="FF000000"/>
        <rFont val="Arial"/>
        <charset val="134"/>
      </rPr>
      <t xml:space="preserve"> </t>
    </r>
  </si>
  <si>
    <t>VCD7204E41PPHEV</t>
  </si>
  <si>
    <r>
      <rPr>
        <sz val="11"/>
        <color theme="1"/>
        <rFont val="楷体_GB2312"/>
        <charset val="134"/>
      </rPr>
      <t>插电式混合动力轿</t>
    </r>
    <r>
      <rPr>
        <sz val="11"/>
        <color rgb="FF000000"/>
        <rFont val="楷体_GB2312"/>
        <charset val="134"/>
      </rPr>
      <t>车</t>
    </r>
  </si>
  <si>
    <r>
      <rPr>
        <sz val="11"/>
        <color theme="1"/>
        <rFont val="楷体_GB2312"/>
        <charset val="134"/>
      </rPr>
      <t>三元锂蓄电池</t>
    </r>
  </si>
  <si>
    <t>5083/5090</t>
  </si>
  <si>
    <r>
      <rPr>
        <sz val="11"/>
        <color theme="1"/>
        <rFont val="楷体_GB2312"/>
        <charset val="134"/>
      </rPr>
      <t>大庆沃尔沃汽车制造有限公司</t>
    </r>
    <r>
      <rPr>
        <sz val="11"/>
        <color rgb="FF000000"/>
        <rFont val="Arial"/>
        <charset val="134"/>
      </rPr>
      <t xml:space="preserve"> </t>
    </r>
  </si>
  <si>
    <t>VCD7204E44ZPHEV</t>
  </si>
  <si>
    <r>
      <rPr>
        <sz val="11"/>
        <color theme="1"/>
        <rFont val="楷体_GB2312"/>
        <charset val="134"/>
      </rPr>
      <t>上海万象汽车制造有限公司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</si>
  <si>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象牌</t>
    </r>
    <r>
      <rPr>
        <sz val="11"/>
        <color rgb="FF000000"/>
        <rFont val="Arial"/>
        <charset val="134"/>
      </rPr>
      <t xml:space="preserve"> </t>
    </r>
  </si>
  <si>
    <t>SXC6120GBEV12</t>
  </si>
  <si>
    <t>3220/3280</t>
  </si>
  <si>
    <r>
      <rPr>
        <sz val="11"/>
        <color theme="1"/>
        <rFont val="楷体_GB2312"/>
        <charset val="134"/>
      </rPr>
      <t>北汽福田汽车股份有限公司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</si>
  <si>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福田牌</t>
    </r>
    <r>
      <rPr>
        <sz val="11"/>
        <color rgb="FF000000"/>
        <rFont val="Arial"/>
        <charset val="134"/>
      </rPr>
      <t xml:space="preserve"> </t>
    </r>
  </si>
  <si>
    <t>BJ6105EVCA-49</t>
  </si>
  <si>
    <t xml:space="preserve">161.27/160.43 </t>
  </si>
  <si>
    <t xml:space="preserve"> 3060/3100/3200/3250/3300 </t>
  </si>
  <si>
    <r>
      <rPr>
        <sz val="11"/>
        <color theme="1"/>
        <rFont val="楷体_GB2312"/>
        <charset val="134"/>
      </rPr>
      <t>上海万象汽车制造有限公司</t>
    </r>
  </si>
  <si>
    <r>
      <rPr>
        <sz val="11"/>
        <color rgb="FF000000"/>
        <rFont val="楷体_GB2312"/>
        <charset val="134"/>
      </rPr>
      <t>象牌</t>
    </r>
    <r>
      <rPr>
        <sz val="11"/>
        <color rgb="FF000000"/>
        <rFont val="Arial"/>
        <charset val="134"/>
      </rPr>
      <t xml:space="preserve"> </t>
    </r>
  </si>
  <si>
    <t>SXC6810GBEV2</t>
  </si>
  <si>
    <r>
      <rPr>
        <sz val="11"/>
        <color theme="1"/>
        <rFont val="楷体_GB2312"/>
        <charset val="134"/>
      </rPr>
      <t>吉利四川商用车有限公司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</si>
  <si>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rgb="FF000000"/>
        <rFont val="楷体_GB2312"/>
        <charset val="134"/>
      </rPr>
      <t>远程牌</t>
    </r>
    <r>
      <rPr>
        <sz val="11"/>
        <color rgb="FF000000"/>
        <rFont val="Arial"/>
        <charset val="134"/>
      </rPr>
      <t xml:space="preserve"> </t>
    </r>
  </si>
  <si>
    <t>DNC5087XXYBEVL1</t>
  </si>
  <si>
    <t xml:space="preserve">2200/2350 </t>
  </si>
  <si>
    <t>3120/3220/3320</t>
  </si>
  <si>
    <r>
      <rPr>
        <sz val="11"/>
        <color theme="1"/>
        <rFont val="楷体_GB2312"/>
        <charset val="134"/>
      </rPr>
      <t>山西新能源汽车工业有限公司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</si>
  <si>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远程牌</t>
    </r>
    <r>
      <rPr>
        <sz val="11"/>
        <color rgb="FF000000"/>
        <rFont val="Arial"/>
        <charset val="134"/>
      </rPr>
      <t xml:space="preserve"> </t>
    </r>
  </si>
  <si>
    <t>JHC5032XXYBEVK1</t>
  </si>
  <si>
    <t>JHC5032XXYBEVK2</t>
  </si>
  <si>
    <r>
      <rPr>
        <sz val="11"/>
        <color theme="1"/>
        <rFont val="楷体_GB2312"/>
        <charset val="134"/>
      </rPr>
      <t>浙江飞碟汽车制造有限公司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</si>
  <si>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飞碟牌</t>
    </r>
    <r>
      <rPr>
        <sz val="11"/>
        <color rgb="FF000000"/>
        <rFont val="Arial"/>
        <charset val="134"/>
      </rPr>
      <t xml:space="preserve"> </t>
    </r>
  </si>
  <si>
    <t>FD5032XXYBEV-1</t>
  </si>
  <si>
    <t xml:space="preserve"> 4665/4865 </t>
  </si>
  <si>
    <t>2210/2410/2230/2430</t>
  </si>
  <si>
    <r>
      <rPr>
        <sz val="11"/>
        <color theme="1"/>
        <rFont val="楷体_GB2312"/>
        <charset val="134"/>
      </rPr>
      <t>长城汽车股份有限公司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</si>
  <si>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魏派牌</t>
    </r>
    <r>
      <rPr>
        <sz val="11"/>
        <color rgb="FF000000"/>
        <rFont val="Arial"/>
        <charset val="134"/>
      </rPr>
      <t xml:space="preserve"> </t>
    </r>
  </si>
  <si>
    <t>CC6490AY01APHEV</t>
  </si>
  <si>
    <r>
      <rPr>
        <sz val="11"/>
        <color theme="1"/>
        <rFont val="楷体_GB2312"/>
        <charset val="134"/>
      </rPr>
      <t>插电式混合动力多用途乘用</t>
    </r>
    <r>
      <rPr>
        <sz val="11"/>
        <color rgb="FF000000"/>
        <rFont val="楷体_GB2312"/>
        <charset val="134"/>
      </rPr>
      <t>车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</si>
  <si>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Arial"/>
        <charset val="134"/>
      </rPr>
      <t xml:space="preserve"> </t>
    </r>
    <r>
      <rPr>
        <sz val="11"/>
        <color rgb="FF000000"/>
        <rFont val="楷体_GB2312"/>
        <charset val="134"/>
      </rPr>
      <t>三元锂离子电池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</si>
  <si>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北奔重型汽车集团有限公司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</si>
  <si>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北奔牌</t>
    </r>
    <r>
      <rPr>
        <sz val="11"/>
        <color rgb="FF000000"/>
        <rFont val="Arial"/>
        <charset val="134"/>
      </rPr>
      <t xml:space="preserve"> </t>
    </r>
  </si>
  <si>
    <t>ND4250BBXJ7Z01BEV</t>
  </si>
  <si>
    <r>
      <rPr>
        <sz val="11"/>
        <color theme="1"/>
        <rFont val="楷体_GB2312"/>
        <charset val="134"/>
      </rPr>
      <t>纯电动牵引车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</si>
  <si>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山东凯马汽车制造有限公司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</si>
  <si>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凯马牌</t>
    </r>
    <r>
      <rPr>
        <sz val="11"/>
        <color rgb="FF000000"/>
        <rFont val="Arial"/>
        <charset val="134"/>
      </rPr>
      <t xml:space="preserve"> </t>
    </r>
  </si>
  <si>
    <t>KMC5032XXYBEV305M6</t>
  </si>
  <si>
    <r>
      <rPr>
        <sz val="11"/>
        <color theme="1"/>
        <rFont val="楷体_GB2312"/>
        <charset val="134"/>
      </rPr>
      <t>扬州亚星客车股份有限公司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</si>
  <si>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亚星牌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</si>
  <si>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Arial"/>
        <charset val="134"/>
      </rPr>
      <t>JS6128GHBEV22</t>
    </r>
    <r>
      <rPr>
        <sz val="11"/>
        <color rgb="FF000000"/>
        <rFont val="楷体_GB2312"/>
        <charset val="134"/>
      </rPr>
      <t>纯</t>
    </r>
  </si>
  <si>
    <r>
      <rPr>
        <sz val="11"/>
        <color theme="1"/>
        <rFont val="楷体_GB2312"/>
        <charset val="134"/>
      </rPr>
      <t>电动低地板城市客车</t>
    </r>
  </si>
  <si>
    <r>
      <rPr>
        <sz val="11"/>
        <color theme="1"/>
        <rFont val="Arial"/>
        <charset val="134"/>
      </rPr>
      <t>JS6819GHBEV1</t>
    </r>
    <r>
      <rPr>
        <sz val="11"/>
        <color rgb="FF000000"/>
        <rFont val="楷体_GB2312"/>
        <charset val="134"/>
      </rPr>
      <t>纯电动城市客</t>
    </r>
  </si>
  <si>
    <t xml:space="preserve"> 161.27/160.43 </t>
  </si>
  <si>
    <t xml:space="preserve"> 7200/7550</t>
  </si>
  <si>
    <r>
      <rPr>
        <sz val="11"/>
        <color theme="1"/>
        <rFont val="楷体_GB2312"/>
        <charset val="134"/>
      </rPr>
      <t>浙江豪情汽车制造有限公司</t>
    </r>
    <r>
      <rPr>
        <sz val="11"/>
        <color rgb="FF000000"/>
        <rFont val="Arial"/>
        <charset val="134"/>
      </rPr>
      <t xml:space="preserve"> </t>
    </r>
  </si>
  <si>
    <t>VCC6474E41UPHEV</t>
  </si>
  <si>
    <r>
      <rPr>
        <sz val="11"/>
        <color theme="1"/>
        <rFont val="楷体_GB2312"/>
        <charset val="134"/>
      </rPr>
      <t>插电式混合动力多用途乘用</t>
    </r>
    <r>
      <rPr>
        <sz val="11"/>
        <color rgb="FF000000"/>
        <rFont val="楷体_GB2312"/>
        <charset val="134"/>
      </rPr>
      <t>车</t>
    </r>
  </si>
  <si>
    <t xml:space="preserve"> 4688/4708</t>
  </si>
  <si>
    <r>
      <rPr>
        <sz val="11"/>
        <color theme="1"/>
        <rFont val="楷体_GB2312"/>
        <charset val="134"/>
      </rPr>
      <t>福建新福达汽车工业有限公司</t>
    </r>
    <r>
      <rPr>
        <sz val="11"/>
        <color rgb="FF000000"/>
        <rFont val="Arial"/>
        <charset val="134"/>
      </rPr>
      <t xml:space="preserve">  </t>
    </r>
  </si>
  <si>
    <r>
      <rPr>
        <sz val="11"/>
        <color theme="1"/>
        <rFont val="楷体_GB2312"/>
        <charset val="134"/>
      </rPr>
      <t>福达</t>
    </r>
    <r>
      <rPr>
        <sz val="11"/>
        <color rgb="FF000000"/>
        <rFont val="Arial"/>
        <charset val="134"/>
      </rPr>
      <t>(FORTA)</t>
    </r>
    <r>
      <rPr>
        <sz val="11"/>
        <color rgb="FF000000"/>
        <rFont val="楷体_GB2312"/>
        <charset val="134"/>
      </rPr>
      <t>牌</t>
    </r>
    <r>
      <rPr>
        <sz val="11"/>
        <color rgb="FF000000"/>
        <rFont val="Arial"/>
        <charset val="134"/>
      </rPr>
      <t xml:space="preserve"> </t>
    </r>
  </si>
  <si>
    <t>FZ5038XYKBEV</t>
  </si>
  <si>
    <r>
      <rPr>
        <sz val="11"/>
        <color theme="1"/>
        <rFont val="楷体_GB2312"/>
        <charset val="134"/>
      </rPr>
      <t>换电式纯电动铝合金翼</t>
    </r>
    <r>
      <rPr>
        <sz val="11"/>
        <color rgb="FF000000"/>
        <rFont val="楷体_GB2312"/>
        <charset val="134"/>
      </rPr>
      <t>开启厢式车</t>
    </r>
  </si>
  <si>
    <r>
      <rPr>
        <sz val="11"/>
        <color theme="1"/>
        <rFont val="楷体_GB2312"/>
        <charset val="134"/>
      </rPr>
      <t>换电混动</t>
    </r>
  </si>
  <si>
    <r>
      <rPr>
        <sz val="11"/>
        <color theme="1"/>
        <rFont val="楷体_GB2312"/>
        <charset val="134"/>
      </rPr>
      <t>比亚迪汽车工业有限公司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</si>
  <si>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比亚迪牌</t>
    </r>
    <r>
      <rPr>
        <sz val="11"/>
        <color rgb="FF000000"/>
        <rFont val="Arial"/>
        <charset val="134"/>
      </rPr>
      <t xml:space="preserve"> </t>
    </r>
  </si>
  <si>
    <t xml:space="preserve"> BYD6470MT6HEV6</t>
  </si>
  <si>
    <r>
      <rPr>
        <sz val="11"/>
        <color theme="1"/>
        <rFont val="楷体_GB2312"/>
        <charset val="134"/>
      </rPr>
      <t>四川一汽丰田汽车有限公司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</si>
  <si>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丰田</t>
    </r>
    <r>
      <rPr>
        <sz val="11"/>
        <color rgb="FF000000"/>
        <rFont val="Arial"/>
        <charset val="134"/>
      </rPr>
      <t>(TOYOTA)</t>
    </r>
    <r>
      <rPr>
        <sz val="11"/>
        <color rgb="FF000000"/>
        <rFont val="楷体_GB2312"/>
        <charset val="134"/>
      </rPr>
      <t>牌</t>
    </r>
    <r>
      <rPr>
        <sz val="11"/>
        <color rgb="FF000000"/>
        <rFont val="Arial"/>
        <charset val="134"/>
      </rPr>
      <t xml:space="preserve"> </t>
    </r>
  </si>
  <si>
    <t>CA64652XMCHEVE6</t>
  </si>
  <si>
    <r>
      <rPr>
        <sz val="11"/>
        <color theme="1"/>
        <rFont val="楷体_GB2312"/>
        <charset val="134"/>
      </rPr>
      <t>插电式混合动力多用</t>
    </r>
    <r>
      <rPr>
        <sz val="11"/>
        <color rgb="FF000000"/>
        <rFont val="楷体_GB2312"/>
        <charset val="134"/>
      </rPr>
      <t>途乘用车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</si>
  <si>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锂离子动力蓄电池</t>
    </r>
    <r>
      <rPr>
        <sz val="11"/>
        <color rgb="FF000000"/>
        <rFont val="Arial"/>
        <charset val="134"/>
      </rPr>
      <t xml:space="preserve"> </t>
    </r>
  </si>
  <si>
    <t xml:space="preserve"> 1680/1685 </t>
  </si>
  <si>
    <r>
      <rPr>
        <sz val="11"/>
        <color theme="1"/>
        <rFont val="楷体_GB2312"/>
        <charset val="134"/>
      </rPr>
      <t>厦门金龙联合汽车工业有限公司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</si>
  <si>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金龙牌</t>
    </r>
    <r>
      <rPr>
        <sz val="11"/>
        <color rgb="FF000000"/>
        <rFont val="Arial"/>
        <charset val="134"/>
      </rPr>
      <t xml:space="preserve"> </t>
    </r>
  </si>
  <si>
    <t>XMQ6810AGBEVL2</t>
  </si>
  <si>
    <t xml:space="preserve">160.26/159.79 </t>
  </si>
  <si>
    <r>
      <rPr>
        <sz val="11"/>
        <color theme="1"/>
        <rFont val="Arial"/>
        <charset val="134"/>
      </rPr>
      <t xml:space="preserve"> </t>
    </r>
    <r>
      <rPr>
        <sz val="11"/>
        <color rgb="FF000000"/>
        <rFont val="楷体_GB2312"/>
        <charset val="134"/>
      </rPr>
      <t>磷酸铁锂蓄电池</t>
    </r>
    <r>
      <rPr>
        <sz val="11"/>
        <color rgb="FF000000"/>
        <rFont val="Arial"/>
        <charset val="134"/>
      </rPr>
      <t xml:space="preserve"> </t>
    </r>
  </si>
  <si>
    <t xml:space="preserve">2450/2500 </t>
  </si>
  <si>
    <t xml:space="preserve">3045/3090/3115/3145/3175/3275/3340/3000/3225 </t>
  </si>
  <si>
    <t>7800/8200/8400</t>
  </si>
  <si>
    <t>XMQ6810AGBEVL5</t>
  </si>
  <si>
    <t>7900/8200/8500</t>
  </si>
  <si>
    <t>XMQ6810AGBEVL6</t>
  </si>
  <si>
    <t xml:space="preserve"> 161.27/160.43</t>
  </si>
  <si>
    <t xml:space="preserve"> 8100/8400/8700 </t>
  </si>
  <si>
    <t>XMQ6810AGBEVL19</t>
  </si>
  <si>
    <t>XMQ6810AGBEVL20</t>
  </si>
  <si>
    <t xml:space="preserve">8400/8700/9000 </t>
  </si>
  <si>
    <t>XMQ6810AGBEVL21</t>
  </si>
  <si>
    <t>8600/8900/9200</t>
  </si>
  <si>
    <t>XMQ6810AGBEVL22</t>
  </si>
  <si>
    <t xml:space="preserve">8400/9100/9400 </t>
  </si>
  <si>
    <t>XMQ6810AGBEVL24</t>
  </si>
  <si>
    <t>147.50/145.70</t>
  </si>
  <si>
    <t xml:space="preserve">8400/8700/9400 </t>
  </si>
  <si>
    <r>
      <rPr>
        <sz val="11"/>
        <color theme="1"/>
        <rFont val="楷体_GB2312"/>
        <charset val="134"/>
      </rPr>
      <t>厦门金龙旅行车有限公司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</si>
  <si>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金旅牌</t>
    </r>
    <r>
      <rPr>
        <sz val="11"/>
        <color rgb="FF000000"/>
        <rFont val="Arial"/>
        <charset val="134"/>
      </rPr>
      <t xml:space="preserve"> </t>
    </r>
  </si>
  <si>
    <t>XML6606JEVJ0C2</t>
  </si>
  <si>
    <t>XML6606JEVY0C3</t>
  </si>
  <si>
    <r>
      <rPr>
        <sz val="11"/>
        <color theme="1"/>
        <rFont val="楷体_GB2312"/>
        <charset val="134"/>
      </rPr>
      <t>肇庆小鹏新能源投资有限公司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</si>
  <si>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小鹏牌</t>
    </r>
    <r>
      <rPr>
        <sz val="11"/>
        <color rgb="FF000000"/>
        <rFont val="Arial"/>
        <charset val="134"/>
      </rPr>
      <t xml:space="preserve"> </t>
    </r>
  </si>
  <si>
    <t>NHQ7000BEVEB</t>
  </si>
  <si>
    <r>
      <rPr>
        <sz val="11"/>
        <color theme="1"/>
        <rFont val="楷体_GB2312"/>
        <charset val="134"/>
      </rPr>
      <t>镍钴锰三元锂离子动力蓄电池</t>
    </r>
  </si>
  <si>
    <t xml:space="preserve"> 1910/1935</t>
  </si>
  <si>
    <t>NHQ7000BEVEC</t>
  </si>
  <si>
    <t>NHQ7000BEVED</t>
  </si>
  <si>
    <r>
      <rPr>
        <sz val="11"/>
        <color theme="1"/>
        <rFont val="楷体_GB2312"/>
        <charset val="134"/>
      </rPr>
      <t>重庆金康新能源汽车有限公司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</si>
  <si>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赛力斯牌</t>
    </r>
    <r>
      <rPr>
        <sz val="11"/>
        <color rgb="FF000000"/>
        <rFont val="Arial"/>
        <charset val="134"/>
      </rPr>
      <t xml:space="preserve"> </t>
    </r>
  </si>
  <si>
    <t>SKE6470SHEVA2S</t>
  </si>
  <si>
    <r>
      <rPr>
        <sz val="11"/>
        <color theme="1"/>
        <rFont val="楷体_GB2312"/>
        <charset val="134"/>
      </rPr>
      <t>插电式增程混合动力多用途</t>
    </r>
    <r>
      <rPr>
        <sz val="11"/>
        <color rgb="FF000000"/>
        <rFont val="楷体_GB2312"/>
        <charset val="134"/>
      </rPr>
      <t>乘用车</t>
    </r>
  </si>
  <si>
    <r>
      <rPr>
        <sz val="11"/>
        <color theme="1"/>
        <rFont val="楷体_GB2312"/>
        <charset val="134"/>
      </rPr>
      <t>动力锂离子电池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</si>
  <si>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成都广通汽车有限公司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</si>
  <si>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广通牌</t>
    </r>
    <r>
      <rPr>
        <sz val="11"/>
        <color rgb="FF000000"/>
        <rFont val="Arial"/>
        <charset val="134"/>
      </rPr>
      <t xml:space="preserve"> </t>
    </r>
  </si>
  <si>
    <t>CAT6100CRBEVT4</t>
  </si>
  <si>
    <t xml:space="preserve">0.174/0.181 </t>
  </si>
  <si>
    <r>
      <rPr>
        <sz val="11"/>
        <color rgb="FF000000"/>
        <rFont val="楷体_GB2312"/>
        <charset val="134"/>
      </rPr>
      <t>钛酸锂电池</t>
    </r>
    <r>
      <rPr>
        <sz val="11"/>
        <color rgb="FF000000"/>
        <rFont val="Arial"/>
        <charset val="134"/>
      </rPr>
      <t xml:space="preserve"> </t>
    </r>
  </si>
  <si>
    <t xml:space="preserve"> 3170/3200 </t>
  </si>
  <si>
    <t>10950/11150</t>
  </si>
  <si>
    <t>CAT6180DRBEVT1</t>
  </si>
  <si>
    <r>
      <rPr>
        <sz val="11"/>
        <color theme="1"/>
        <rFont val="楷体_GB2312"/>
        <charset val="134"/>
      </rPr>
      <t>纯电动铰接城市客车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</si>
  <si>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钛酸锂电池</t>
    </r>
  </si>
  <si>
    <r>
      <rPr>
        <sz val="11"/>
        <color theme="1"/>
        <rFont val="楷体_GB2312"/>
        <charset val="134"/>
      </rPr>
      <t>广西汽车集团有限公司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</si>
  <si>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五菱牌</t>
    </r>
    <r>
      <rPr>
        <sz val="11"/>
        <color rgb="FF000000"/>
        <rFont val="Arial"/>
        <charset val="134"/>
      </rPr>
      <t xml:space="preserve"> </t>
    </r>
  </si>
  <si>
    <t>GXA5032XXYDEV</t>
  </si>
  <si>
    <r>
      <rPr>
        <sz val="11"/>
        <color theme="1"/>
        <rFont val="楷体_GB2312"/>
        <charset val="134"/>
      </rPr>
      <t>纯电动厢式运输车</t>
    </r>
    <r>
      <rPr>
        <sz val="11"/>
        <color rgb="FF000000"/>
        <rFont val="Arial"/>
        <charset val="134"/>
      </rPr>
      <t xml:space="preserve"> </t>
    </r>
  </si>
  <si>
    <t xml:space="preserve"> 1610/1645 </t>
  </si>
  <si>
    <t xml:space="preserve"> 1480/1490 </t>
  </si>
  <si>
    <t>GXA5034XXYDEV</t>
  </si>
  <si>
    <t>GXA5035XXYDEV</t>
  </si>
  <si>
    <r>
      <rPr>
        <sz val="11"/>
        <color theme="1"/>
        <rFont val="楷体_GB2312"/>
        <charset val="134"/>
      </rPr>
      <t>远大汽车制造股份有限公司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</si>
  <si>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衡霸牌</t>
    </r>
    <r>
      <rPr>
        <sz val="11"/>
        <color rgb="FF000000"/>
        <rFont val="Arial"/>
        <charset val="134"/>
      </rPr>
      <t xml:space="preserve"> </t>
    </r>
  </si>
  <si>
    <t>YYD5180GXWDBEV</t>
  </si>
  <si>
    <r>
      <rPr>
        <sz val="11"/>
        <color theme="1"/>
        <rFont val="楷体_GB2312"/>
        <charset val="134"/>
      </rPr>
      <t>纯电动吸污车</t>
    </r>
  </si>
  <si>
    <r>
      <rPr>
        <sz val="11"/>
        <color theme="1"/>
        <rFont val="楷体_GB2312"/>
        <charset val="134"/>
      </rPr>
      <t>磷酸铁锂电池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</si>
  <si>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徐州徐工环境技术有限公司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</si>
  <si>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徐工牌</t>
    </r>
    <r>
      <rPr>
        <sz val="11"/>
        <color rgb="FF000000"/>
        <rFont val="Arial"/>
        <charset val="134"/>
      </rPr>
      <t xml:space="preserve"> </t>
    </r>
  </si>
  <si>
    <t>XGH5040TSLSBEV</t>
  </si>
  <si>
    <r>
      <rPr>
        <sz val="11"/>
        <color theme="1"/>
        <rFont val="楷体_GB2312"/>
        <charset val="134"/>
      </rPr>
      <t>纯电动扫路车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</si>
  <si>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Arial"/>
        <charset val="134"/>
      </rPr>
      <t>XGH5180TXSQBEV</t>
    </r>
    <r>
      <rPr>
        <sz val="11"/>
        <color rgb="FF000000"/>
        <rFont val="Arial"/>
        <charset val="134"/>
      </rPr>
      <t xml:space="preserve"> </t>
    </r>
  </si>
  <si>
    <r>
      <rPr>
        <sz val="11"/>
        <color rgb="FF000000"/>
        <rFont val="楷体_GB2312"/>
        <charset val="134"/>
      </rPr>
      <t>磷酸铁锂电池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</si>
  <si>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江西凯马百路佳客车有限公司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</si>
  <si>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江西牌</t>
    </r>
    <r>
      <rPr>
        <sz val="11"/>
        <color rgb="FF000000"/>
        <rFont val="Arial"/>
        <charset val="134"/>
      </rPr>
      <t xml:space="preserve"> </t>
    </r>
  </si>
  <si>
    <t>JXK6108BEV</t>
  </si>
  <si>
    <t xml:space="preserve"> 160.00/159.00</t>
  </si>
  <si>
    <t xml:space="preserve"> 11000/11500</t>
  </si>
  <si>
    <r>
      <rPr>
        <sz val="11"/>
        <color theme="1"/>
        <rFont val="楷体_GB2312"/>
        <charset val="134"/>
      </rPr>
      <t>东风汽车集团有限公司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</si>
  <si>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东风牌</t>
    </r>
    <r>
      <rPr>
        <sz val="11"/>
        <color rgb="FF000000"/>
        <rFont val="Arial"/>
        <charset val="134"/>
      </rPr>
      <t xml:space="preserve">  </t>
    </r>
  </si>
  <si>
    <t>EQ6100CACFCEV3</t>
  </si>
  <si>
    <r>
      <rPr>
        <sz val="11"/>
        <color theme="1"/>
        <rFont val="楷体_GB2312"/>
        <charset val="134"/>
      </rPr>
      <t>燃料电池</t>
    </r>
  </si>
  <si>
    <r>
      <rPr>
        <sz val="11"/>
        <color theme="1"/>
        <rFont val="Arial"/>
        <charset val="134"/>
      </rPr>
      <t>160</t>
    </r>
    <r>
      <rPr>
        <sz val="11"/>
        <color rgb="FF000000"/>
        <rFont val="楷体_GB2312"/>
        <charset val="134"/>
      </rPr>
      <t>（氢系统不工作）</t>
    </r>
    <r>
      <rPr>
        <sz val="11"/>
        <color rgb="FF000000"/>
        <rFont val="Arial"/>
        <charset val="134"/>
      </rPr>
      <t>/350</t>
    </r>
    <r>
      <rPr>
        <sz val="11"/>
        <color rgb="FF000000"/>
        <rFont val="楷体_GB2312"/>
        <charset val="134"/>
      </rPr>
      <t>（仅氢系统工作）</t>
    </r>
  </si>
  <si>
    <t xml:space="preserve"> 11200/11400/11850/12300</t>
  </si>
  <si>
    <r>
      <rPr>
        <sz val="11"/>
        <color theme="1"/>
        <rFont val="楷体_GB2312"/>
        <charset val="134"/>
      </rPr>
      <t>东风牌</t>
    </r>
    <r>
      <rPr>
        <sz val="11"/>
        <color rgb="FF000000"/>
        <rFont val="Arial"/>
        <charset val="134"/>
      </rPr>
      <t xml:space="preserve"> </t>
    </r>
  </si>
  <si>
    <t>EQ6100CACFCEV4</t>
  </si>
  <si>
    <r>
      <rPr>
        <sz val="11"/>
        <color theme="1"/>
        <rFont val="楷体_GB2312"/>
        <charset val="134"/>
      </rPr>
      <t>中车时代电动汽车股份有限公司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</si>
  <si>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中国中车牌</t>
    </r>
    <r>
      <rPr>
        <sz val="11"/>
        <color rgb="FF000000"/>
        <rFont val="Arial"/>
        <charset val="134"/>
      </rPr>
      <t xml:space="preserve"> </t>
    </r>
  </si>
  <si>
    <t>TEG5040ZZZASDBEV1</t>
  </si>
  <si>
    <r>
      <rPr>
        <sz val="11"/>
        <color theme="1"/>
        <rFont val="楷体_GB2312"/>
        <charset val="134"/>
      </rPr>
      <t>纯电动自装卸式垃圾</t>
    </r>
    <r>
      <rPr>
        <sz val="11"/>
        <color rgb="FF000000"/>
        <rFont val="楷体_GB2312"/>
        <charset val="134"/>
      </rPr>
      <t>车</t>
    </r>
  </si>
  <si>
    <t xml:space="preserve">3015/3150 </t>
  </si>
  <si>
    <r>
      <rPr>
        <sz val="11"/>
        <color theme="1"/>
        <rFont val="楷体_GB2312"/>
        <charset val="134"/>
      </rPr>
      <t>上汽通用五菱汽车股份有限公司</t>
    </r>
    <r>
      <rPr>
        <sz val="11"/>
        <color rgb="FF000000"/>
        <rFont val="Arial"/>
        <charset val="134"/>
      </rPr>
      <t xml:space="preserve"> </t>
    </r>
  </si>
  <si>
    <t>LZW7004EVPEAK</t>
  </si>
  <si>
    <r>
      <rPr>
        <sz val="11"/>
        <color theme="1"/>
        <rFont val="楷体_GB2312"/>
        <charset val="134"/>
      </rPr>
      <t>广汽乘用车有限公司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</si>
  <si>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埃安</t>
    </r>
    <r>
      <rPr>
        <sz val="11"/>
        <color rgb="FF000000"/>
        <rFont val="Arial"/>
        <charset val="134"/>
      </rPr>
      <t>(AION)</t>
    </r>
    <r>
      <rPr>
        <sz val="11"/>
        <color rgb="FF000000"/>
        <rFont val="楷体_GB2312"/>
        <charset val="134"/>
      </rPr>
      <t>牌</t>
    </r>
    <r>
      <rPr>
        <sz val="11"/>
        <color rgb="FF000000"/>
        <rFont val="Arial"/>
        <charset val="134"/>
      </rPr>
      <t xml:space="preserve"> </t>
    </r>
  </si>
  <si>
    <t>GAM6480FCEVB0A</t>
  </si>
  <si>
    <r>
      <rPr>
        <sz val="11"/>
        <color theme="1"/>
        <rFont val="楷体_GB2312"/>
        <charset val="134"/>
      </rPr>
      <t>燃料电池多用途乘用车</t>
    </r>
  </si>
  <si>
    <r>
      <rPr>
        <sz val="11"/>
        <color theme="1"/>
        <rFont val="楷体_GB2312"/>
        <charset val="134"/>
      </rPr>
      <t>郑州宇通客车股份有限公司</t>
    </r>
    <r>
      <rPr>
        <sz val="11"/>
        <color rgb="FF000000"/>
        <rFont val="Arial"/>
        <charset val="134"/>
      </rPr>
      <t xml:space="preserve"> </t>
    </r>
  </si>
  <si>
    <t>ZK6856CHEVPG1</t>
  </si>
  <si>
    <r>
      <rPr>
        <sz val="11"/>
        <color theme="1"/>
        <rFont val="楷体_GB2312"/>
        <charset val="134"/>
      </rPr>
      <t>插电式混合动力城市客车</t>
    </r>
  </si>
  <si>
    <r>
      <rPr>
        <sz val="11"/>
        <color theme="1"/>
        <rFont val="楷体_GB2312"/>
        <charset val="134"/>
      </rPr>
      <t>插电混合</t>
    </r>
  </si>
  <si>
    <r>
      <rPr>
        <sz val="11"/>
        <color rgb="FF000000"/>
        <rFont val="楷体_GB2312"/>
        <charset val="134"/>
      </rPr>
      <t>锰酸锂蓄电池</t>
    </r>
    <r>
      <rPr>
        <sz val="11"/>
        <color rgb="FF000000"/>
        <rFont val="Arial"/>
        <charset val="134"/>
      </rPr>
      <t xml:space="preserve"> </t>
    </r>
  </si>
  <si>
    <t>8000/8250/8600/8900/9190</t>
  </si>
  <si>
    <r>
      <rPr>
        <sz val="11"/>
        <color theme="1"/>
        <rFont val="楷体_GB2312"/>
        <charset val="134"/>
      </rPr>
      <t>天津广通汽车有限公司</t>
    </r>
    <r>
      <rPr>
        <sz val="11"/>
        <color rgb="FF000000"/>
        <rFont val="Arial"/>
        <charset val="134"/>
      </rPr>
      <t xml:space="preserve"> </t>
    </r>
  </si>
  <si>
    <t>TJR6105CHEVBT1</t>
  </si>
  <si>
    <r>
      <rPr>
        <sz val="11"/>
        <color theme="1"/>
        <rFont val="楷体_GB2312"/>
        <charset val="134"/>
      </rPr>
      <t>插电式混合动力城市客车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</si>
  <si>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钛酸锂</t>
    </r>
    <r>
      <rPr>
        <sz val="11"/>
        <color rgb="FF000000"/>
        <rFont val="Arial"/>
        <charset val="134"/>
      </rPr>
      <t xml:space="preserve"> </t>
    </r>
  </si>
  <si>
    <t>11500/12200</t>
  </si>
  <si>
    <r>
      <rPr>
        <sz val="11"/>
        <color theme="1"/>
        <rFont val="楷体_GB2312"/>
        <charset val="134"/>
      </rPr>
      <t>南京金龙客车制造有限公司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</si>
  <si>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开沃牌</t>
    </r>
    <r>
      <rPr>
        <sz val="11"/>
        <color rgb="FF000000"/>
        <rFont val="Arial"/>
        <charset val="134"/>
      </rPr>
      <t xml:space="preserve">  </t>
    </r>
  </si>
  <si>
    <t>NJL4250ZEKFCEV1</t>
  </si>
  <si>
    <t xml:space="preserve">3700/3955 </t>
  </si>
  <si>
    <r>
      <rPr>
        <sz val="11"/>
        <color theme="1"/>
        <rFont val="楷体_GB2312"/>
        <charset val="134"/>
      </rPr>
      <t>开沃牌</t>
    </r>
    <r>
      <rPr>
        <sz val="11"/>
        <color rgb="FF000000"/>
        <rFont val="Arial"/>
        <charset val="134"/>
      </rPr>
      <t xml:space="preserve"> </t>
    </r>
  </si>
  <si>
    <t>NJL4250ZEKFCEV2</t>
  </si>
  <si>
    <r>
      <rPr>
        <sz val="11"/>
        <color theme="1"/>
        <rFont val="楷体_GB2312"/>
        <charset val="134"/>
      </rPr>
      <t>燃料电池半挂牵引车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</si>
  <si>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极星牌</t>
    </r>
    <r>
      <rPr>
        <sz val="11"/>
        <color rgb="FF000000"/>
        <rFont val="Arial"/>
        <charset val="134"/>
      </rPr>
      <t xml:space="preserve"> </t>
    </r>
  </si>
  <si>
    <t>VCC7201E01PPHEV</t>
  </si>
  <si>
    <r>
      <rPr>
        <sz val="11"/>
        <color theme="1"/>
        <rFont val="楷体_GB2312"/>
        <charset val="134"/>
      </rPr>
      <t>三元锂离子电池</t>
    </r>
    <r>
      <rPr>
        <sz val="11"/>
        <color rgb="FF000000"/>
        <rFont val="Arial"/>
        <charset val="134"/>
      </rPr>
      <t xml:space="preserve"> </t>
    </r>
  </si>
  <si>
    <t>VCC7003F01XBEV</t>
  </si>
  <si>
    <r>
      <rPr>
        <sz val="11"/>
        <color theme="1"/>
        <rFont val="楷体_GB2312"/>
        <charset val="134"/>
      </rPr>
      <t>安徽安凯汽车股份有限公司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</si>
  <si>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安凯牌</t>
    </r>
    <r>
      <rPr>
        <sz val="11"/>
        <color rgb="FF000000"/>
        <rFont val="Arial"/>
        <charset val="134"/>
      </rPr>
      <t xml:space="preserve"> </t>
    </r>
  </si>
  <si>
    <t>HFF6600K8EV21</t>
  </si>
  <si>
    <t>5100/5000</t>
  </si>
  <si>
    <t>XMQ6850AGFCEV2</t>
  </si>
  <si>
    <r>
      <rPr>
        <sz val="11"/>
        <color theme="1"/>
        <rFont val="楷体_GB2312"/>
        <charset val="134"/>
      </rPr>
      <t>燃料电池城市客车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</si>
  <si>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Arial"/>
        <charset val="134"/>
      </rPr>
      <t>625</t>
    </r>
    <r>
      <rPr>
        <sz val="11"/>
        <color rgb="FF000000"/>
        <rFont val="楷体_GB2312"/>
        <charset val="134"/>
      </rPr>
      <t>（氢系统工作）</t>
    </r>
    <r>
      <rPr>
        <sz val="11"/>
        <color rgb="FF000000"/>
        <rFont val="Arial"/>
        <charset val="134"/>
      </rPr>
      <t>/100</t>
    </r>
    <r>
      <rPr>
        <sz val="11"/>
        <color rgb="FF000000"/>
        <rFont val="楷体_GB2312"/>
        <charset val="134"/>
      </rPr>
      <t>（氢系统不工作）</t>
    </r>
    <r>
      <rPr>
        <sz val="11"/>
        <color rgb="FF000000"/>
        <rFont val="Arial"/>
        <charset val="134"/>
      </rPr>
      <t xml:space="preserve"> </t>
    </r>
  </si>
  <si>
    <t xml:space="preserve">3390/3430 </t>
  </si>
  <si>
    <t xml:space="preserve">9400/9700/10000 </t>
  </si>
  <si>
    <t xml:space="preserve"> XMQ6850AGFCEV3</t>
  </si>
  <si>
    <r>
      <rPr>
        <sz val="11"/>
        <color theme="1"/>
        <rFont val="Arial"/>
        <charset val="134"/>
      </rPr>
      <t>450</t>
    </r>
    <r>
      <rPr>
        <sz val="11"/>
        <color rgb="FF000000"/>
        <rFont val="楷体_GB2312"/>
        <charset val="134"/>
      </rPr>
      <t>（氢系统工作）</t>
    </r>
    <r>
      <rPr>
        <sz val="11"/>
        <color rgb="FF000000"/>
        <rFont val="Arial"/>
        <charset val="134"/>
      </rPr>
      <t>/195</t>
    </r>
    <r>
      <rPr>
        <sz val="11"/>
        <color rgb="FF000000"/>
        <rFont val="楷体_GB2312"/>
        <charset val="134"/>
      </rPr>
      <t>（氢系统不工作）</t>
    </r>
  </si>
  <si>
    <t xml:space="preserve">9400/9700/10000/9100 </t>
  </si>
  <si>
    <t>XMQ6850AGFCEV4</t>
  </si>
  <si>
    <r>
      <rPr>
        <sz val="11"/>
        <color theme="1"/>
        <rFont val="Arial"/>
        <charset val="134"/>
      </rPr>
      <t>625</t>
    </r>
    <r>
      <rPr>
        <sz val="11"/>
        <color rgb="FF000000"/>
        <rFont val="楷体_GB2312"/>
        <charset val="134"/>
      </rPr>
      <t>（氢系统工作）</t>
    </r>
    <r>
      <rPr>
        <sz val="11"/>
        <color rgb="FF000000"/>
        <rFont val="Arial"/>
        <charset val="134"/>
      </rPr>
      <t>/195</t>
    </r>
    <r>
      <rPr>
        <sz val="11"/>
        <color rgb="FF000000"/>
        <rFont val="楷体_GB2312"/>
        <charset val="134"/>
      </rPr>
      <t>（氢系统不工作）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</si>
  <si>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金旅牌</t>
    </r>
    <r>
      <rPr>
        <sz val="11"/>
        <color theme="1"/>
        <rFont val="Arial"/>
        <charset val="134"/>
      </rPr>
      <t xml:space="preserve"> </t>
    </r>
  </si>
  <si>
    <t>XML6606JEVA0C2</t>
  </si>
  <si>
    <r>
      <rPr>
        <sz val="11"/>
        <color theme="1"/>
        <rFont val="楷体_GB2312"/>
        <charset val="134"/>
      </rPr>
      <t>中通客车控股股份有限公司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</si>
  <si>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中通牌</t>
    </r>
    <r>
      <rPr>
        <sz val="11"/>
        <color rgb="FF000000"/>
        <rFont val="Arial"/>
        <charset val="134"/>
      </rPr>
      <t xml:space="preserve"> </t>
    </r>
  </si>
  <si>
    <t>LCK5095XBWFCEV6</t>
  </si>
  <si>
    <r>
      <rPr>
        <sz val="11"/>
        <color theme="1"/>
        <rFont val="楷体_GB2312"/>
        <charset val="134"/>
      </rPr>
      <t>燃料电池保温车</t>
    </r>
    <r>
      <rPr>
        <sz val="11"/>
        <color rgb="FF000000"/>
        <rFont val="Arial"/>
        <charset val="134"/>
      </rPr>
      <t xml:space="preserve"> </t>
    </r>
  </si>
  <si>
    <t>4900/5150</t>
  </si>
  <si>
    <r>
      <rPr>
        <sz val="11"/>
        <color theme="1"/>
        <rFont val="楷体_GB2312"/>
        <charset val="134"/>
      </rPr>
      <t>浙江中车电车有限公司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</si>
  <si>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中国中车牌</t>
    </r>
    <r>
      <rPr>
        <sz val="11"/>
        <color rgb="FF000000"/>
        <rFont val="Arial"/>
        <charset val="134"/>
      </rPr>
      <t xml:space="preserve">  </t>
    </r>
  </si>
  <si>
    <t>CSR6110KFCEV1</t>
  </si>
  <si>
    <r>
      <rPr>
        <sz val="11"/>
        <color theme="1"/>
        <rFont val="Arial"/>
        <charset val="134"/>
      </rPr>
      <t xml:space="preserve"> 200(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)/650(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 xml:space="preserve">) </t>
    </r>
  </si>
  <si>
    <t xml:space="preserve">12400/12900/13540 </t>
  </si>
  <si>
    <r>
      <rPr>
        <sz val="11"/>
        <color theme="1"/>
        <rFont val="楷体_GB2312"/>
        <charset val="134"/>
      </rPr>
      <t>成都雅骏汽车制造有限公司</t>
    </r>
    <r>
      <rPr>
        <sz val="11"/>
        <color rgb="FF000000"/>
        <rFont val="Arial"/>
        <charset val="134"/>
      </rPr>
      <t xml:space="preserve"> </t>
    </r>
  </si>
  <si>
    <r>
      <rPr>
        <sz val="11"/>
        <color theme="1"/>
        <rFont val="楷体_GB2312"/>
        <charset val="134"/>
      </rPr>
      <t>通途牌</t>
    </r>
    <r>
      <rPr>
        <sz val="11"/>
        <color rgb="FF000000"/>
        <rFont val="Arial"/>
        <charset val="134"/>
      </rPr>
      <t xml:space="preserve"> </t>
    </r>
  </si>
  <si>
    <t>CTT5090ZYSGD3BEV</t>
  </si>
  <si>
    <r>
      <rPr>
        <sz val="11"/>
        <color theme="1"/>
        <rFont val="楷体_GB2312"/>
        <charset val="134"/>
      </rPr>
      <t>纯电动压缩式垃圾车</t>
    </r>
    <r>
      <rPr>
        <sz val="11"/>
        <color rgb="FF000000"/>
        <rFont val="Arial"/>
        <charset val="134"/>
      </rPr>
      <t xml:space="preserve"> </t>
    </r>
  </si>
  <si>
    <t>HJK5120TCAASHBEV</t>
  </si>
  <si>
    <r>
      <rPr>
        <sz val="11"/>
        <color theme="1"/>
        <rFont val="楷体_GB2312"/>
        <charset val="134"/>
      </rPr>
      <t>合加新能源汽车有限公司</t>
    </r>
  </si>
  <si>
    <t>HJK5120TXSASHBEV</t>
  </si>
  <si>
    <r>
      <rPr>
        <sz val="11"/>
        <color theme="1"/>
        <rFont val="楷体_GB2312"/>
        <charset val="134"/>
      </rPr>
      <t>中山市顺达客车有限公司</t>
    </r>
  </si>
  <si>
    <t>HA6850BEVB4</t>
  </si>
  <si>
    <t>7650/7900/8100</t>
  </si>
  <si>
    <t>XQX5310ZLJBEV5</t>
  </si>
  <si>
    <t>XQX6600EVD</t>
  </si>
  <si>
    <t>2850/3080</t>
  </si>
  <si>
    <t>5190/5370</t>
  </si>
  <si>
    <t>XQX6730EVD</t>
  </si>
  <si>
    <t>2910/3045</t>
  </si>
  <si>
    <t>6350/6700</t>
  </si>
  <si>
    <t>XQX6851EVD</t>
  </si>
  <si>
    <t>3050/3210/3035/3150</t>
  </si>
  <si>
    <t>LQG5032CTYEV</t>
  </si>
  <si>
    <t>LQG5032ZXXEV</t>
  </si>
  <si>
    <t>KLF5030TYHBEV</t>
  </si>
  <si>
    <t>SVW6475APV</t>
  </si>
  <si>
    <t>CGC4250FCEV1Z4</t>
  </si>
  <si>
    <r>
      <rPr>
        <sz val="11"/>
        <color theme="1"/>
        <rFont val="Arial"/>
        <charset val="134"/>
      </rPr>
      <t>60(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)/430(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</si>
  <si>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3605/3675/3740</t>
  </si>
  <si>
    <t>CGC4251FCEV1Z2</t>
  </si>
  <si>
    <r>
      <rPr>
        <sz val="11"/>
        <color theme="1"/>
        <rFont val="Arial"/>
        <charset val="134"/>
      </rPr>
      <t>60(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)/410(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</si>
  <si>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YTZ5102ZYSD0BEV</t>
  </si>
  <si>
    <t>ZK5043XLCBEV1</t>
  </si>
  <si>
    <t>NJL6420EV7</t>
  </si>
  <si>
    <t>NJL6420EV8</t>
  </si>
  <si>
    <t>YGM7007BEVA1</t>
  </si>
  <si>
    <t>YCE1040V9JBEV</t>
  </si>
  <si>
    <t>2200/2300/2350/2400/2450/2750</t>
  </si>
  <si>
    <t>YCE5040CCYBEV</t>
  </si>
  <si>
    <t>BJ6600EVCA</t>
  </si>
  <si>
    <t>2880/3000</t>
  </si>
  <si>
    <t>5000/5150</t>
  </si>
  <si>
    <t>SQJ7001A1BEV</t>
  </si>
  <si>
    <t>SC6443PCABEV</t>
  </si>
  <si>
    <t>DFM7002G1F2BEV</t>
  </si>
  <si>
    <t>EQ5042ZZZSBEV</t>
  </si>
  <si>
    <t>0.391/0.491</t>
  </si>
  <si>
    <t>3360/3590</t>
  </si>
  <si>
    <r>
      <rPr>
        <sz val="11"/>
        <color theme="1"/>
        <rFont val="Arial"/>
        <charset val="134"/>
      </rPr>
      <t>120(</t>
    </r>
    <r>
      <rPr>
        <sz val="11"/>
        <color rgb="FF000000"/>
        <rFont val="楷体_GB2312"/>
        <charset val="134"/>
      </rPr>
      <t>氢系统不工作</t>
    </r>
    <r>
      <rPr>
        <sz val="11"/>
        <color rgb="FF000000"/>
        <rFont val="Arial"/>
        <charset val="134"/>
      </rPr>
      <t>)/438(</t>
    </r>
    <r>
      <rPr>
        <sz val="11"/>
        <color rgb="FF000000"/>
        <rFont val="楷体_GB2312"/>
        <charset val="134"/>
      </rPr>
      <t>氢系统工作</t>
    </r>
    <r>
      <rPr>
        <sz val="11"/>
        <color rgb="FF000000"/>
        <rFont val="Arial"/>
        <charset val="134"/>
      </rPr>
      <t>)</t>
    </r>
  </si>
  <si>
    <t>KLQ6605GEVN3</t>
  </si>
  <si>
    <t>2780/2970</t>
  </si>
  <si>
    <t>5750/6050</t>
  </si>
  <si>
    <t>KLQ6606GAEVN2</t>
  </si>
  <si>
    <t>2565/2645/2695/2800</t>
  </si>
  <si>
    <t>3430/3720</t>
  </si>
  <si>
    <t>CHM5044XXYZDC33BEV</t>
  </si>
  <si>
    <t>0.332/0.398</t>
  </si>
  <si>
    <r>
      <rPr>
        <sz val="11"/>
        <color rgb="FF000000"/>
        <rFont val="楷体_GB2312"/>
        <charset val="134"/>
      </rPr>
      <t>磷酸铁锂离子电池</t>
    </r>
  </si>
  <si>
    <t>2000/2160/2180/2240/2260/2280</t>
  </si>
  <si>
    <t>2550/2800/3100</t>
  </si>
  <si>
    <t>3050/3290</t>
  </si>
  <si>
    <t>XML6605JEVJ0C</t>
  </si>
  <si>
    <t>5300/5550</t>
  </si>
  <si>
    <t>XML6606JEVJ0C</t>
  </si>
  <si>
    <t>2560/2640/2695/2775</t>
  </si>
  <si>
    <t>3400/3250</t>
  </si>
  <si>
    <t>CKZ6530HBEV01</t>
  </si>
  <si>
    <t>2380/2480/2530</t>
  </si>
  <si>
    <t>HKL6520MBEV</t>
  </si>
  <si>
    <t>HXK7000BEVA8</t>
  </si>
  <si>
    <r>
      <rPr>
        <sz val="11"/>
        <color rgb="FF000000"/>
        <rFont val="楷体_GB2312"/>
        <charset val="134"/>
      </rPr>
      <t>佛山市飞驰汽车制造有限公司</t>
    </r>
  </si>
  <si>
    <t>FSQ4250SFFCEV</t>
  </si>
  <si>
    <t>FSQ5180XXYFFCEV</t>
  </si>
  <si>
    <t>KMT6601HBEV</t>
  </si>
  <si>
    <t>2900/3050</t>
  </si>
  <si>
    <t>BTL5185TXSEQFCEV</t>
  </si>
  <si>
    <t>XGH5120ZYSDBEV</t>
  </si>
  <si>
    <t>0.360/0.390</t>
  </si>
  <si>
    <t>7580/7490</t>
  </si>
  <si>
    <t>8420/8620</t>
  </si>
  <si>
    <t>WHX5030ZFJBEV</t>
  </si>
  <si>
    <t>FLM5120TSLNJFCEV</t>
  </si>
  <si>
    <r>
      <rPr>
        <sz val="11"/>
        <color rgb="FF000000"/>
        <rFont val="楷体_GB2312"/>
        <charset val="134"/>
      </rPr>
      <t>燃料电池扫路车</t>
    </r>
  </si>
  <si>
    <t>FLM5180TSLNJFCEV</t>
  </si>
  <si>
    <t>FLM5180TXSNJFCEV</t>
  </si>
  <si>
    <r>
      <rPr>
        <sz val="11"/>
        <color rgb="FF000000"/>
        <rFont val="楷体_GB2312"/>
        <charset val="134"/>
      </rPr>
      <t>中福田意环境技术（青岛）有限公司</t>
    </r>
  </si>
  <si>
    <t>ZTY5030GXEBEV</t>
  </si>
  <si>
    <t>LHC5090ZYSEQBEV</t>
  </si>
  <si>
    <t>NFQ5090XBWFCEV</t>
  </si>
  <si>
    <t>QYZ5090XBWEFCEV</t>
  </si>
  <si>
    <r>
      <rPr>
        <sz val="11"/>
        <color theme="1"/>
        <rFont val="Arial"/>
        <charset val="134"/>
      </rPr>
      <t>70(</t>
    </r>
    <r>
      <rPr>
        <sz val="11"/>
        <color theme="1"/>
        <rFont val="楷体_GB2312"/>
        <charset val="134"/>
      </rPr>
      <t>氢系统不工作</t>
    </r>
    <r>
      <rPr>
        <sz val="11"/>
        <color theme="1"/>
        <rFont val="Arial"/>
        <charset val="134"/>
      </rPr>
      <t>)/400(</t>
    </r>
    <r>
      <rPr>
        <sz val="11"/>
        <color theme="1"/>
        <rFont val="楷体_GB2312"/>
        <charset val="134"/>
      </rPr>
      <t>氢系统工作</t>
    </r>
    <r>
      <rPr>
        <sz val="11"/>
        <color theme="1"/>
        <rFont val="Arial"/>
        <charset val="134"/>
      </rPr>
      <t>)</t>
    </r>
  </si>
  <si>
    <r>
      <rPr>
        <sz val="11"/>
        <color theme="1"/>
        <rFont val="Arial"/>
        <charset val="134"/>
      </rPr>
      <t>600</t>
    </r>
    <r>
      <rPr>
        <sz val="11"/>
        <color rgb="FF000000"/>
        <rFont val="楷体_GB2312"/>
        <charset val="134"/>
      </rPr>
      <t>（氢系统工作）</t>
    </r>
    <r>
      <rPr>
        <sz val="11"/>
        <color rgb="FF000000"/>
        <rFont val="Arial"/>
        <charset val="134"/>
      </rPr>
      <t>/120</t>
    </r>
    <r>
      <rPr>
        <sz val="11"/>
        <color rgb="FF000000"/>
        <rFont val="楷体_GB2312"/>
        <charset val="134"/>
      </rPr>
      <t>（氢系统不工作）</t>
    </r>
  </si>
  <si>
    <t>DFA5030XGCPBEV</t>
  </si>
  <si>
    <r>
      <rPr>
        <sz val="11"/>
        <color rgb="FF000000"/>
        <rFont val="楷体_GB2312"/>
        <charset val="134"/>
      </rPr>
      <t>纯电动电力工程车</t>
    </r>
  </si>
  <si>
    <r>
      <rPr>
        <sz val="11"/>
        <color rgb="FF000000"/>
        <rFont val="楷体_GB2312"/>
        <charset val="134"/>
      </rPr>
      <t>三元复合锂离子电池</t>
    </r>
  </si>
  <si>
    <t>5619/5730</t>
  </si>
  <si>
    <t>1864/2075</t>
  </si>
  <si>
    <t>DFA5040CCYKBEV2</t>
  </si>
  <si>
    <t>2130/2180/2270</t>
  </si>
  <si>
    <t>2890/3090</t>
  </si>
  <si>
    <t>0.255/0.274/0.290/0.248/0.266/0.281/0.257/0.275/0.255/0.274/0.290</t>
  </si>
  <si>
    <t xml:space="preserve">136.74/146.70/141.59	</t>
  </si>
  <si>
    <t xml:space="preserve">86.016/81.140/81.640		</t>
  </si>
  <si>
    <t>2100/2150/2240/2170</t>
  </si>
  <si>
    <t>DFA6100CBEV3</t>
  </si>
  <si>
    <t>145.50/145.10</t>
  </si>
  <si>
    <t>EQ1040TTZBEV2</t>
  </si>
  <si>
    <t>2020/2100/2250</t>
  </si>
  <si>
    <t>2340/2430/2840</t>
  </si>
  <si>
    <t>EQ5040XXYTZBEV2</t>
  </si>
  <si>
    <t>0.276/0.289</t>
  </si>
  <si>
    <t>2020/2100/2200/2250/2350</t>
  </si>
  <si>
    <t>2940/3000/3050</t>
  </si>
  <si>
    <t>2960/3030</t>
  </si>
  <si>
    <t>EQ5310ZLJTZPHEV</t>
  </si>
  <si>
    <r>
      <rPr>
        <sz val="11"/>
        <color rgb="FF000000"/>
        <rFont val="楷体_GB2312"/>
        <charset val="134"/>
      </rPr>
      <t>插电式混合动力自卸式垃圾车</t>
    </r>
  </si>
  <si>
    <t>9250/9400/9500/9300/9450/9550/9650/9700/9800/9850/9900/9950</t>
  </si>
  <si>
    <t>3520/3300/3650</t>
  </si>
  <si>
    <t>16500/15500/16000</t>
  </si>
  <si>
    <t>TEG5100ZYSASDBEV1</t>
  </si>
  <si>
    <t>6970/6820/6770/6730/6570</t>
  </si>
  <si>
    <t>2680/2480</t>
  </si>
  <si>
    <r>
      <rPr>
        <sz val="11"/>
        <color rgb="FF000000"/>
        <rFont val="楷体_GB2312"/>
        <charset val="134"/>
      </rPr>
      <t>丰田</t>
    </r>
    <r>
      <rPr>
        <sz val="11"/>
        <color rgb="FF000000"/>
        <rFont val="Arial"/>
        <charset val="134"/>
      </rPr>
      <t>(TOYOTA)</t>
    </r>
    <r>
      <rPr>
        <sz val="11"/>
        <color rgb="FF000000"/>
        <rFont val="楷体_GB2312"/>
        <charset val="134"/>
      </rPr>
      <t>牌</t>
    </r>
  </si>
  <si>
    <t>GTM6470FFCHEVM</t>
  </si>
  <si>
    <t>1680/1690</t>
  </si>
  <si>
    <t>GTM6470FWCHEVM</t>
  </si>
  <si>
    <r>
      <rPr>
        <sz val="11"/>
        <color rgb="FF000000"/>
        <rFont val="楷体_GB2312"/>
        <charset val="134"/>
      </rPr>
      <t>插电式混合动力多用途乘车</t>
    </r>
  </si>
  <si>
    <t>1990/1965</t>
  </si>
  <si>
    <r>
      <rPr>
        <sz val="11"/>
        <color rgb="FF000000"/>
        <rFont val="楷体_GB2312"/>
        <charset val="134"/>
      </rPr>
      <t>广汽乘用车</t>
    </r>
    <r>
      <rPr>
        <sz val="11"/>
        <color rgb="FF000000"/>
        <rFont val="Arial"/>
        <charset val="134"/>
      </rPr>
      <t>(</t>
    </r>
    <r>
      <rPr>
        <sz val="11"/>
        <color rgb="FF000000"/>
        <rFont val="楷体_GB2312"/>
        <charset val="134"/>
      </rPr>
      <t>杭州</t>
    </r>
    <r>
      <rPr>
        <sz val="11"/>
        <color rgb="FF000000"/>
        <rFont val="Arial"/>
        <charset val="134"/>
      </rPr>
      <t>)</t>
    </r>
    <r>
      <rPr>
        <sz val="11"/>
        <color rgb="FF000000"/>
        <rFont val="楷体_GB2312"/>
        <charset val="134"/>
      </rPr>
      <t>有限公司</t>
    </r>
  </si>
  <si>
    <t>GAH7000BEVH0C</t>
  </si>
  <si>
    <t>1658/1665</t>
  </si>
  <si>
    <t>1526/1540</t>
  </si>
  <si>
    <r>
      <rPr>
        <sz val="11"/>
        <color rgb="FF000000"/>
        <rFont val="楷体_GB2312"/>
        <charset val="134"/>
      </rPr>
      <t>广汽乘用车</t>
    </r>
    <r>
      <rPr>
        <sz val="11"/>
        <color theme="1"/>
        <rFont val="Arial"/>
        <charset val="134"/>
      </rPr>
      <t>(</t>
    </r>
    <r>
      <rPr>
        <sz val="11"/>
        <color theme="1"/>
        <rFont val="楷体_GB2312"/>
        <charset val="134"/>
      </rPr>
      <t>杭州</t>
    </r>
    <r>
      <rPr>
        <sz val="11"/>
        <color theme="1"/>
        <rFont val="Arial"/>
        <charset val="134"/>
      </rPr>
      <t>)</t>
    </r>
    <r>
      <rPr>
        <sz val="11"/>
        <color theme="1"/>
        <rFont val="楷体_GB2312"/>
        <charset val="134"/>
      </rPr>
      <t>有限公司</t>
    </r>
  </si>
  <si>
    <t>GAH7000BEVH0D</t>
  </si>
  <si>
    <t>1562/1576</t>
  </si>
  <si>
    <r>
      <rPr>
        <sz val="11"/>
        <color rgb="FF000000"/>
        <rFont val="楷体_GB2312"/>
        <charset val="134"/>
      </rPr>
      <t>北京汽车制造厂有限公司牌</t>
    </r>
  </si>
  <si>
    <t>BAW5030XXY6Z541BEV</t>
  </si>
  <si>
    <r>
      <rPr>
        <sz val="11"/>
        <color rgb="FF000000"/>
        <rFont val="楷体_GB2312"/>
        <charset val="134"/>
      </rPr>
      <t>浙江合众新能源汽车有限公司</t>
    </r>
  </si>
  <si>
    <t>THZ7000BEVS112</t>
  </si>
  <si>
    <t>1410/1485</t>
  </si>
  <si>
    <t>THZ7000BEVS114</t>
  </si>
  <si>
    <t>GAM7000BEVA0C</t>
  </si>
  <si>
    <t>2575/2535</t>
  </si>
  <si>
    <t>2050/2010</t>
  </si>
  <si>
    <r>
      <rPr>
        <sz val="11"/>
        <color rgb="FF000000"/>
        <rFont val="楷体_GB2312"/>
        <charset val="134"/>
      </rPr>
      <t>威尔马斯特牌</t>
    </r>
  </si>
  <si>
    <t>SZS6460A35BEV</t>
  </si>
  <si>
    <t>SZS6460A38BEV</t>
  </si>
  <si>
    <r>
      <rPr>
        <sz val="11"/>
        <color rgb="FF000000"/>
        <rFont val="楷体_GB2312"/>
        <charset val="134"/>
      </rPr>
      <t>云南五龙汽车有限公司</t>
    </r>
  </si>
  <si>
    <r>
      <rPr>
        <sz val="11"/>
        <color rgb="FF000000"/>
        <rFont val="楷体_GB2312"/>
        <charset val="134"/>
      </rPr>
      <t>威驰腾牌</t>
    </r>
  </si>
  <si>
    <t>FDE6101PBABEV01</t>
  </si>
  <si>
    <t>0.145/0.140</t>
  </si>
  <si>
    <t>3300/3120</t>
  </si>
  <si>
    <t>10300/10050</t>
  </si>
  <si>
    <t>FDE6101PBABEV02</t>
  </si>
  <si>
    <t>0.146/0.144/0.139</t>
  </si>
  <si>
    <t>11200/11100/10850</t>
  </si>
  <si>
    <t>FDE6121PDABEV01</t>
  </si>
  <si>
    <t>0.168/0.165/0.159</t>
  </si>
  <si>
    <t>3240/3090</t>
  </si>
  <si>
    <t>12000/11900/11650</t>
  </si>
  <si>
    <t>FDE6670PBABEV01</t>
  </si>
  <si>
    <t>0.148/0.142</t>
  </si>
  <si>
    <t>2950/2800</t>
  </si>
  <si>
    <t>5200/5050</t>
  </si>
  <si>
    <t>FDE6720LBABEV01</t>
  </si>
  <si>
    <t>0.150/0.158/0.167</t>
  </si>
  <si>
    <t>2960/2790/2715</t>
  </si>
  <si>
    <t>6000/6200/6400</t>
  </si>
  <si>
    <t>LZW7001EVUHAN</t>
  </si>
  <si>
    <r>
      <rPr>
        <sz val="11"/>
        <color theme="1"/>
        <rFont val="楷体_GB2312"/>
        <charset val="134"/>
      </rPr>
      <t>无锡中车新能源汽车有限公司</t>
    </r>
  </si>
  <si>
    <t>TEG5100GQXASDBEV3</t>
  </si>
  <si>
    <r>
      <rPr>
        <sz val="11"/>
        <color theme="1"/>
        <rFont val="楷体_GB2312"/>
        <charset val="134"/>
      </rPr>
      <t>清洗车</t>
    </r>
  </si>
  <si>
    <r>
      <rPr>
        <sz val="11"/>
        <color theme="1"/>
        <rFont val="楷体_GB2312"/>
        <charset val="134"/>
      </rPr>
      <t>中联重科股份有限公司</t>
    </r>
  </si>
  <si>
    <t>ZLJ5318GJBLBEV</t>
  </si>
  <si>
    <r>
      <rPr>
        <sz val="11"/>
        <color theme="1"/>
        <rFont val="楷体_GB2312"/>
        <charset val="134"/>
      </rPr>
      <t>混凝土搅拌运输车</t>
    </r>
  </si>
  <si>
    <t>KLF5090TDYBEV</t>
  </si>
  <si>
    <r>
      <rPr>
        <sz val="11"/>
        <color theme="1"/>
        <rFont val="楷体_GB2312"/>
        <charset val="134"/>
      </rPr>
      <t>多功能抑尘车</t>
    </r>
  </si>
  <si>
    <r>
      <rPr>
        <sz val="11"/>
        <color theme="1"/>
        <rFont val="楷体_GB2312"/>
        <charset val="134"/>
      </rPr>
      <t>北京汽车制造厂有限公司牌</t>
    </r>
  </si>
  <si>
    <t>BAW5040CCY11551BEV</t>
  </si>
  <si>
    <r>
      <rPr>
        <sz val="11"/>
        <color theme="1"/>
        <rFont val="楷体_GB2312"/>
        <charset val="134"/>
      </rPr>
      <t>仓栅式运输车</t>
    </r>
  </si>
  <si>
    <t>2000/2100/2150/2200/2300</t>
  </si>
  <si>
    <t>2940/3040/3140/3240/3340/3440</t>
  </si>
  <si>
    <r>
      <rPr>
        <sz val="11"/>
        <color theme="1"/>
        <rFont val="楷体_GB2312"/>
        <charset val="134"/>
      </rPr>
      <t>北京新能源汽车股份有限公司</t>
    </r>
  </si>
  <si>
    <r>
      <rPr>
        <sz val="11"/>
        <color theme="1"/>
        <rFont val="楷体_GB2312"/>
        <charset val="134"/>
      </rPr>
      <t>北京牌</t>
    </r>
  </si>
  <si>
    <t>BJ7000USD8-BEV</t>
  </si>
  <si>
    <r>
      <rPr>
        <sz val="11"/>
        <color theme="1"/>
        <rFont val="楷体_GB2312"/>
        <charset val="134"/>
      </rPr>
      <t>轿车</t>
    </r>
  </si>
  <si>
    <r>
      <rPr>
        <sz val="11"/>
        <color theme="1"/>
        <rFont val="楷体_GB2312"/>
        <charset val="134"/>
      </rPr>
      <t>湖北三环汽车有限公司</t>
    </r>
  </si>
  <si>
    <r>
      <rPr>
        <sz val="11"/>
        <color theme="1"/>
        <rFont val="楷体_GB2312"/>
        <charset val="134"/>
      </rPr>
      <t>十通牌</t>
    </r>
  </si>
  <si>
    <t>STQ5047XXYNBEV6</t>
  </si>
  <si>
    <r>
      <rPr>
        <sz val="11"/>
        <color theme="1"/>
        <rFont val="楷体_GB2312"/>
        <charset val="134"/>
      </rPr>
      <t>厢式运输车</t>
    </r>
  </si>
  <si>
    <t>2150/2250/2400</t>
  </si>
  <si>
    <t>SVW6461CEV</t>
  </si>
  <si>
    <r>
      <rPr>
        <sz val="11"/>
        <color theme="1"/>
        <rFont val="楷体_GB2312"/>
        <charset val="134"/>
      </rPr>
      <t>多用途乘用车</t>
    </r>
  </si>
  <si>
    <t>SVW6492BEV</t>
  </si>
  <si>
    <r>
      <rPr>
        <sz val="11"/>
        <color theme="1"/>
        <rFont val="楷体_GB2312"/>
        <charset val="134"/>
      </rPr>
      <t>大运牌</t>
    </r>
  </si>
  <si>
    <t>CGC7000BEV2J4</t>
  </si>
  <si>
    <r>
      <rPr>
        <sz val="11"/>
        <color theme="1"/>
        <rFont val="楷体_GB2312"/>
        <charset val="134"/>
      </rPr>
      <t>自卸汽车</t>
    </r>
  </si>
  <si>
    <t>0.199/0.207/0.215</t>
  </si>
  <si>
    <t>9445/9645/10345/10445</t>
  </si>
  <si>
    <t>17500/18000/18500</t>
  </si>
  <si>
    <t>2250/2140</t>
  </si>
  <si>
    <r>
      <rPr>
        <sz val="11"/>
        <color theme="1"/>
        <rFont val="楷体_GB2312"/>
        <charset val="134"/>
      </rPr>
      <t>自卸式垃圾车</t>
    </r>
  </si>
  <si>
    <t>0.205/0.197</t>
  </si>
  <si>
    <t>18000/17500</t>
  </si>
  <si>
    <t>ZKH5310ZLJP6BEV1</t>
  </si>
  <si>
    <r>
      <rPr>
        <sz val="11"/>
        <color theme="1"/>
        <rFont val="楷体_GB2312"/>
        <charset val="134"/>
      </rPr>
      <t>换电式自卸式垃圾车</t>
    </r>
  </si>
  <si>
    <t>NJL5038XXYEV9</t>
  </si>
  <si>
    <t>CC7000BJ01BBEV</t>
  </si>
  <si>
    <t>1438/1470</t>
  </si>
  <si>
    <t>CC7001ZM00EBEV</t>
  </si>
  <si>
    <t>JX1032PSEF5BEV</t>
  </si>
  <si>
    <r>
      <rPr>
        <sz val="11"/>
        <color theme="1"/>
        <rFont val="楷体_GB2312"/>
        <charset val="134"/>
      </rPr>
      <t>多用途货车</t>
    </r>
  </si>
  <si>
    <t>JX1041TG2BEV</t>
  </si>
  <si>
    <r>
      <rPr>
        <sz val="11"/>
        <color theme="1"/>
        <rFont val="楷体_GB2312"/>
        <charset val="134"/>
      </rPr>
      <t>载货汽车</t>
    </r>
  </si>
  <si>
    <t>JX5041CCYTG2BEV</t>
  </si>
  <si>
    <r>
      <rPr>
        <sz val="11"/>
        <color theme="1"/>
        <rFont val="楷体_GB2312"/>
        <charset val="134"/>
      </rPr>
      <t>冷藏车</t>
    </r>
  </si>
  <si>
    <t>CRC5030XXYDC4-BEV</t>
  </si>
  <si>
    <t>CRC5030XXYFC10-BEV</t>
  </si>
  <si>
    <t>CRC5030XXYFC11-BEV</t>
  </si>
  <si>
    <t>CRC5030XXYFC9-BEV</t>
  </si>
  <si>
    <t>BJ6126EVUA-2</t>
  </si>
  <si>
    <r>
      <rPr>
        <sz val="11"/>
        <color theme="1"/>
        <rFont val="楷体_GB2312"/>
        <charset val="134"/>
      </rPr>
      <t>客车</t>
    </r>
  </si>
  <si>
    <t>12700/13100</t>
  </si>
  <si>
    <t>BJ6129EVCA</t>
  </si>
  <si>
    <r>
      <rPr>
        <sz val="11"/>
        <color theme="1"/>
        <rFont val="楷体_GB2312"/>
        <charset val="134"/>
      </rPr>
      <t>城市客车</t>
    </r>
  </si>
  <si>
    <t>12200/12500</t>
  </si>
  <si>
    <t>BJ6601EVCA</t>
  </si>
  <si>
    <t>5000/5250</t>
  </si>
  <si>
    <t>DNC6101BEVG23</t>
  </si>
  <si>
    <r>
      <rPr>
        <sz val="11"/>
        <color theme="1"/>
        <rFont val="楷体_GB2312"/>
        <charset val="134"/>
      </rPr>
      <t>低入口城市客车</t>
    </r>
  </si>
  <si>
    <t>DNC6850BEVG4D</t>
  </si>
  <si>
    <t>JHC6101BEVG21</t>
  </si>
  <si>
    <r>
      <rPr>
        <sz val="11"/>
        <color theme="1"/>
        <rFont val="楷体_GB2312"/>
        <charset val="134"/>
      </rPr>
      <t>浙江吉利汽车有限公司</t>
    </r>
  </si>
  <si>
    <r>
      <rPr>
        <sz val="11"/>
        <color theme="1"/>
        <rFont val="楷体_GB2312"/>
        <charset val="134"/>
      </rPr>
      <t>领克牌</t>
    </r>
  </si>
  <si>
    <t>MR6463DPHEV02</t>
  </si>
  <si>
    <r>
      <rPr>
        <sz val="11"/>
        <color theme="1"/>
        <rFont val="楷体_GB2312"/>
        <charset val="134"/>
      </rPr>
      <t>插电式混合动力</t>
    </r>
  </si>
  <si>
    <r>
      <rPr>
        <sz val="11"/>
        <color theme="1"/>
        <rFont val="楷体_GB2312"/>
        <charset val="134"/>
      </rPr>
      <t>镍钴锰三元锂离子电池</t>
    </r>
  </si>
  <si>
    <t>CA5310GJBP66L4T4BEV</t>
  </si>
  <si>
    <t>CA6850URBEV21</t>
  </si>
  <si>
    <r>
      <rPr>
        <sz val="11"/>
        <color theme="1"/>
        <rFont val="Arial"/>
        <charset val="134"/>
      </rPr>
      <t>C</t>
    </r>
    <r>
      <rPr>
        <sz val="11"/>
        <color theme="1"/>
        <rFont val="楷体_GB2312"/>
        <charset val="134"/>
      </rPr>
      <t>箱</t>
    </r>
    <r>
      <rPr>
        <sz val="11"/>
        <color theme="1"/>
        <rFont val="Arial"/>
        <charset val="134"/>
      </rPr>
      <t>:161/G</t>
    </r>
    <r>
      <rPr>
        <sz val="11"/>
        <color theme="1"/>
        <rFont val="楷体_GB2312"/>
        <charset val="134"/>
      </rPr>
      <t>箱</t>
    </r>
    <r>
      <rPr>
        <sz val="11"/>
        <color theme="1"/>
        <rFont val="Arial"/>
        <charset val="134"/>
      </rPr>
      <t>:160</t>
    </r>
  </si>
  <si>
    <t>8550/8800</t>
  </si>
  <si>
    <r>
      <rPr>
        <sz val="11"/>
        <color theme="1"/>
        <rFont val="楷体_GB2312"/>
        <charset val="134"/>
      </rPr>
      <t>山东凯马汽车制造有限公司</t>
    </r>
  </si>
  <si>
    <r>
      <rPr>
        <sz val="11"/>
        <color theme="1"/>
        <rFont val="楷体_GB2312"/>
        <charset val="134"/>
      </rPr>
      <t>凯马牌</t>
    </r>
  </si>
  <si>
    <t>KMC1043BEVA318X1</t>
  </si>
  <si>
    <t>137.96(J3P8S4ME)/139.30(J3P8S3ME)</t>
  </si>
  <si>
    <t>5990/5610</t>
  </si>
  <si>
    <t>1950/1840</t>
  </si>
  <si>
    <t>KMC5043XLCBEVA318X1</t>
  </si>
  <si>
    <t>5990/5640</t>
  </si>
  <si>
    <t>1840/1950</t>
  </si>
  <si>
    <t>2720/2620</t>
  </si>
  <si>
    <r>
      <rPr>
        <sz val="11"/>
        <color theme="1"/>
        <rFont val="楷体_GB2312"/>
        <charset val="134"/>
      </rPr>
      <t>上海申沃客车有限公司</t>
    </r>
  </si>
  <si>
    <r>
      <rPr>
        <sz val="11"/>
        <color theme="1"/>
        <rFont val="楷体_GB2312"/>
        <charset val="134"/>
      </rPr>
      <t>申沃牌</t>
    </r>
  </si>
  <si>
    <t>SWB6109BEV98G</t>
  </si>
  <si>
    <r>
      <rPr>
        <sz val="11"/>
        <color theme="1"/>
        <rFont val="楷体_GB2312"/>
        <charset val="134"/>
      </rPr>
      <t>低地板城市客车</t>
    </r>
  </si>
  <si>
    <t>SWB6129BEV96G</t>
  </si>
  <si>
    <r>
      <rPr>
        <sz val="11"/>
        <color theme="1"/>
        <rFont val="楷体_GB2312"/>
        <charset val="134"/>
      </rPr>
      <t>几何牌</t>
    </r>
  </si>
  <si>
    <t>HQ7003BEV01</t>
  </si>
  <si>
    <t>1545/1607</t>
  </si>
  <si>
    <t>HQ7003BEV02</t>
  </si>
  <si>
    <t>HQ7003BEV04</t>
  </si>
  <si>
    <r>
      <rPr>
        <sz val="11"/>
        <color theme="1"/>
        <rFont val="楷体_GB2312"/>
        <charset val="134"/>
      </rPr>
      <t>帝豪牌</t>
    </r>
  </si>
  <si>
    <t>HQ7002BEV71</t>
  </si>
  <si>
    <t>HQ7002BEV72</t>
  </si>
  <si>
    <t>HQ7002BEV73</t>
  </si>
  <si>
    <t>1635/1560</t>
  </si>
  <si>
    <t>HQ7002BEV74</t>
  </si>
  <si>
    <t>1650/1555</t>
  </si>
  <si>
    <t>HQ7002BEV77</t>
  </si>
  <si>
    <t>HFF6119A6EV23</t>
  </si>
  <si>
    <r>
      <rPr>
        <sz val="11"/>
        <color theme="1"/>
        <rFont val="楷体_GB2312"/>
        <charset val="134"/>
      </rPr>
      <t>福建新福达汽车工业有限公司</t>
    </r>
  </si>
  <si>
    <r>
      <rPr>
        <sz val="11"/>
        <color theme="1"/>
        <rFont val="楷体_GB2312"/>
        <charset val="134"/>
      </rPr>
      <t>福达</t>
    </r>
    <r>
      <rPr>
        <sz val="11"/>
        <color theme="1"/>
        <rFont val="Arial"/>
        <charset val="134"/>
      </rPr>
      <t>(FORTA)</t>
    </r>
    <r>
      <rPr>
        <sz val="11"/>
        <color theme="1"/>
        <rFont val="楷体_GB2312"/>
        <charset val="134"/>
      </rPr>
      <t>牌</t>
    </r>
  </si>
  <si>
    <t>FZ5030XXYBEV01</t>
  </si>
  <si>
    <t>4885/4990</t>
  </si>
  <si>
    <t>ZK6106BEVG11</t>
  </si>
  <si>
    <t>ZK6106BEVG15</t>
  </si>
  <si>
    <t>ZK6856BEVG4E</t>
  </si>
  <si>
    <t>BYD4260C3EV2</t>
  </si>
  <si>
    <r>
      <rPr>
        <sz val="11"/>
        <color theme="1"/>
        <rFont val="楷体_GB2312"/>
        <charset val="134"/>
      </rPr>
      <t>换电式半挂牵引车</t>
    </r>
  </si>
  <si>
    <t>3310/3760</t>
  </si>
  <si>
    <t>BYD6110C4EV2</t>
  </si>
  <si>
    <t>12200/11800</t>
  </si>
  <si>
    <t>HN5313GJBB36C5BEV</t>
  </si>
  <si>
    <t>HN5314GJBB36C5BEV</t>
  </si>
  <si>
    <r>
      <rPr>
        <sz val="11"/>
        <color theme="1"/>
        <rFont val="楷体_GB2312"/>
        <charset val="134"/>
      </rPr>
      <t>换电式混凝土搅拌运输车</t>
    </r>
  </si>
  <si>
    <t>9300/9600</t>
  </si>
  <si>
    <r>
      <rPr>
        <sz val="11"/>
        <color theme="1"/>
        <rFont val="楷体_GB2312"/>
        <charset val="134"/>
      </rPr>
      <t>深圳东风汽车有限公司</t>
    </r>
  </si>
  <si>
    <t>EQ5320ZXXSBEV</t>
  </si>
  <si>
    <r>
      <rPr>
        <sz val="11"/>
        <color theme="1"/>
        <rFont val="楷体_GB2312"/>
        <charset val="134"/>
      </rPr>
      <t>车厢可卸式垃圾车</t>
    </r>
  </si>
  <si>
    <t>1545/1560</t>
  </si>
  <si>
    <t>GAM7000BEVD0E</t>
  </si>
  <si>
    <t>GAM7000BEVD0H</t>
  </si>
  <si>
    <t>1745/1760</t>
  </si>
  <si>
    <t>GAM7000BEVD0L</t>
  </si>
  <si>
    <t>GAM7000BEVD0N</t>
  </si>
  <si>
    <r>
      <rPr>
        <sz val="11"/>
        <color theme="1"/>
        <rFont val="楷体_GB2312"/>
        <charset val="134"/>
      </rPr>
      <t>镍钴锰锂离子电池</t>
    </r>
  </si>
  <si>
    <r>
      <rPr>
        <sz val="11"/>
        <color theme="1"/>
        <rFont val="楷体_GB2312"/>
        <charset val="134"/>
      </rPr>
      <t>长安福特汽车有限公司</t>
    </r>
  </si>
  <si>
    <r>
      <rPr>
        <sz val="11"/>
        <color theme="1"/>
        <rFont val="楷体_GB2312"/>
        <charset val="134"/>
      </rPr>
      <t>福特牌</t>
    </r>
  </si>
  <si>
    <t>CAF6461A62PHEV</t>
  </si>
  <si>
    <t>1680/1685</t>
  </si>
  <si>
    <r>
      <rPr>
        <sz val="11"/>
        <color theme="1"/>
        <rFont val="楷体_GB2312"/>
        <charset val="134"/>
      </rPr>
      <t>四川一汽丰田汽车有限公司</t>
    </r>
  </si>
  <si>
    <r>
      <rPr>
        <sz val="11"/>
        <color theme="1"/>
        <rFont val="楷体_GB2312"/>
        <charset val="134"/>
      </rPr>
      <t>丰田</t>
    </r>
    <r>
      <rPr>
        <sz val="11"/>
        <color theme="1"/>
        <rFont val="Arial"/>
        <charset val="134"/>
      </rPr>
      <t>(TOYOTA)</t>
    </r>
    <r>
      <rPr>
        <sz val="11"/>
        <color theme="1"/>
        <rFont val="楷体_GB2312"/>
        <charset val="134"/>
      </rPr>
      <t>牌</t>
    </r>
  </si>
  <si>
    <t>CA64654XGCHEVE6</t>
  </si>
  <si>
    <r>
      <rPr>
        <sz val="11"/>
        <color theme="1"/>
        <rFont val="楷体_GB2312"/>
        <charset val="134"/>
      </rPr>
      <t>金龙联合汽车工业</t>
    </r>
    <r>
      <rPr>
        <sz val="11"/>
        <color theme="1"/>
        <rFont val="Arial"/>
        <charset val="134"/>
      </rPr>
      <t>(</t>
    </r>
    <r>
      <rPr>
        <sz val="11"/>
        <color theme="1"/>
        <rFont val="楷体_GB2312"/>
        <charset val="134"/>
      </rPr>
      <t>苏州</t>
    </r>
    <r>
      <rPr>
        <sz val="11"/>
        <color theme="1"/>
        <rFont val="Arial"/>
        <charset val="134"/>
      </rPr>
      <t>)</t>
    </r>
    <r>
      <rPr>
        <sz val="11"/>
        <color theme="1"/>
        <rFont val="楷体_GB2312"/>
        <charset val="134"/>
      </rPr>
      <t>有限公司</t>
    </r>
  </si>
  <si>
    <r>
      <rPr>
        <sz val="11"/>
        <color theme="1"/>
        <rFont val="楷体_GB2312"/>
        <charset val="134"/>
      </rPr>
      <t>海格牌</t>
    </r>
  </si>
  <si>
    <t>KLQ6816GAEVN2W</t>
  </si>
  <si>
    <r>
      <rPr>
        <sz val="11"/>
        <color theme="1"/>
        <rFont val="Arial"/>
        <charset val="134"/>
      </rPr>
      <t>L228C01</t>
    </r>
    <r>
      <rPr>
        <sz val="11"/>
        <color theme="1"/>
        <rFont val="楷体_GB2312"/>
        <charset val="134"/>
      </rPr>
      <t>：</t>
    </r>
    <r>
      <rPr>
        <sz val="11"/>
        <color theme="1"/>
        <rFont val="Arial"/>
        <charset val="134"/>
      </rPr>
      <t>160.26/L228G01</t>
    </r>
    <r>
      <rPr>
        <sz val="11"/>
        <color theme="1"/>
        <rFont val="楷体_GB2312"/>
        <charset val="134"/>
      </rPr>
      <t>：</t>
    </r>
    <r>
      <rPr>
        <sz val="11"/>
        <color theme="1"/>
        <rFont val="Arial"/>
        <charset val="134"/>
      </rPr>
      <t>159.79</t>
    </r>
  </si>
  <si>
    <t>5400/5600/5800</t>
  </si>
  <si>
    <t>XMQ6605AGBEVL1</t>
  </si>
  <si>
    <t>10300/10800/11100</t>
  </si>
  <si>
    <r>
      <rPr>
        <sz val="11"/>
        <color theme="1"/>
        <rFont val="楷体_GB2312"/>
        <charset val="134"/>
      </rPr>
      <t>中通客车控股股份有限公司</t>
    </r>
  </si>
  <si>
    <t>LCK6106EVGA5</t>
  </si>
  <si>
    <t>L302C01:161.27\L302G01:160.43</t>
  </si>
  <si>
    <t>2980/3150</t>
  </si>
  <si>
    <t>6900/7100/7300</t>
  </si>
  <si>
    <t>LCK6816EVGD1</t>
  </si>
  <si>
    <t>9050/8550/8100</t>
  </si>
  <si>
    <t>LCK6856EVGA3</t>
  </si>
  <si>
    <t>TEG5100GQXASDBEV1</t>
  </si>
  <si>
    <t>8220/9320</t>
  </si>
  <si>
    <r>
      <rPr>
        <sz val="11"/>
        <color theme="1"/>
        <rFont val="楷体_GB2312"/>
        <charset val="134"/>
      </rPr>
      <t>中国中车</t>
    </r>
  </si>
  <si>
    <r>
      <rPr>
        <sz val="11"/>
        <color theme="1"/>
        <rFont val="楷体_GB2312"/>
        <charset val="134"/>
      </rPr>
      <t>牌</t>
    </r>
    <r>
      <rPr>
        <sz val="11"/>
        <color theme="1"/>
        <rFont val="Arial"/>
        <charset val="134"/>
      </rPr>
      <t>TEG5180GQXAEQBEV1</t>
    </r>
  </si>
  <si>
    <r>
      <rPr>
        <sz val="11"/>
        <color theme="1"/>
        <rFont val="Arial"/>
        <charset val="134"/>
      </rPr>
      <t>D</t>
    </r>
    <r>
      <rPr>
        <sz val="11"/>
        <color theme="1"/>
        <rFont val="楷体_GB2312"/>
        <charset val="134"/>
      </rPr>
      <t>清洗车</t>
    </r>
  </si>
  <si>
    <t>7945/8445</t>
  </si>
  <si>
    <t>TEG5180GSSADFBEV1</t>
  </si>
  <si>
    <r>
      <rPr>
        <sz val="11"/>
        <color theme="1"/>
        <rFont val="楷体_GB2312"/>
        <charset val="134"/>
      </rPr>
      <t>洒水车</t>
    </r>
  </si>
  <si>
    <t>9940/9600</t>
  </si>
  <si>
    <t>3700/3620</t>
  </si>
  <si>
    <t>TEG5180TDYAEQBEV1D</t>
  </si>
  <si>
    <t>TEG5180ZXXAZDBEV1</t>
  </si>
  <si>
    <t>3360/3320</t>
  </si>
  <si>
    <t>TEG6105BEV27</t>
  </si>
  <si>
    <t>2600/2100</t>
  </si>
  <si>
    <r>
      <rPr>
        <sz val="11"/>
        <color theme="1"/>
        <rFont val="楷体_GB2312"/>
        <charset val="134"/>
      </rPr>
      <t>程力牌</t>
    </r>
  </si>
  <si>
    <t>CL5040GSSBEV</t>
  </si>
  <si>
    <t>CL5180TSLBEV</t>
  </si>
  <si>
    <r>
      <rPr>
        <sz val="11"/>
        <color theme="1"/>
        <rFont val="楷体_GB2312"/>
        <charset val="134"/>
      </rPr>
      <t>扫路车</t>
    </r>
  </si>
  <si>
    <t>CL5183GSSBEV</t>
  </si>
  <si>
    <t>4350;5240</t>
  </si>
  <si>
    <t>1840;1890</t>
  </si>
  <si>
    <r>
      <rPr>
        <sz val="11"/>
        <color theme="1"/>
        <rFont val="楷体_GB2312"/>
        <charset val="134"/>
      </rPr>
      <t>山东东方曼新能源汽车有限公司</t>
    </r>
  </si>
  <si>
    <r>
      <rPr>
        <sz val="11"/>
        <color theme="1"/>
        <rFont val="楷体_GB2312"/>
        <charset val="134"/>
      </rPr>
      <t>东方曼牌</t>
    </r>
  </si>
  <si>
    <t>MAN1025BEV1</t>
  </si>
  <si>
    <r>
      <rPr>
        <sz val="11"/>
        <color theme="1"/>
        <rFont val="楷体_GB2312"/>
        <charset val="134"/>
      </rPr>
      <t>江西江铃集团新能源汽车有限公司</t>
    </r>
  </si>
  <si>
    <r>
      <rPr>
        <sz val="11"/>
        <color theme="1"/>
        <rFont val="楷体_GB2312"/>
        <charset val="134"/>
      </rPr>
      <t>羿驰牌</t>
    </r>
  </si>
  <si>
    <t>JX7001ERBBEV</t>
  </si>
  <si>
    <r>
      <rPr>
        <sz val="11"/>
        <color theme="1"/>
        <rFont val="楷体_GB2312"/>
        <charset val="134"/>
      </rPr>
      <t>动力锂离子电池</t>
    </r>
  </si>
  <si>
    <r>
      <rPr>
        <sz val="11"/>
        <color theme="1"/>
        <rFont val="楷体_GB2312"/>
        <charset val="134"/>
      </rPr>
      <t>重庆金康新能源汽车有限公司</t>
    </r>
  </si>
  <si>
    <r>
      <rPr>
        <sz val="11"/>
        <color theme="1"/>
        <rFont val="楷体_GB2312"/>
        <charset val="134"/>
      </rPr>
      <t>赛力斯牌</t>
    </r>
  </si>
  <si>
    <t>SKE6470SBEVA4S</t>
  </si>
  <si>
    <r>
      <rPr>
        <sz val="11"/>
        <color theme="1"/>
        <rFont val="楷体_GB2312"/>
        <charset val="134"/>
      </rPr>
      <t>广西汽车集团有限公司</t>
    </r>
  </si>
  <si>
    <t>GXA5032XLCEV</t>
  </si>
  <si>
    <t>GXA5039XLCEV</t>
  </si>
  <si>
    <r>
      <rPr>
        <sz val="11"/>
        <color theme="1"/>
        <rFont val="楷体_GB2312"/>
        <charset val="134"/>
      </rPr>
      <t>特斯拉</t>
    </r>
    <r>
      <rPr>
        <sz val="11"/>
        <color theme="1"/>
        <rFont val="Arial"/>
        <charset val="134"/>
      </rPr>
      <t>(</t>
    </r>
    <r>
      <rPr>
        <sz val="11"/>
        <color theme="1"/>
        <rFont val="楷体_GB2312"/>
        <charset val="134"/>
      </rPr>
      <t>上海</t>
    </r>
    <r>
      <rPr>
        <sz val="11"/>
        <color theme="1"/>
        <rFont val="Arial"/>
        <charset val="134"/>
      </rPr>
      <t>)</t>
    </r>
    <r>
      <rPr>
        <sz val="11"/>
        <color theme="1"/>
        <rFont val="楷体_GB2312"/>
        <charset val="134"/>
      </rPr>
      <t>有限公司</t>
    </r>
  </si>
  <si>
    <r>
      <rPr>
        <sz val="11"/>
        <color theme="1"/>
        <rFont val="楷体_GB2312"/>
        <charset val="134"/>
      </rPr>
      <t>特斯拉牌</t>
    </r>
  </si>
  <si>
    <t>TSL6480BEVBA1</t>
  </si>
  <si>
    <r>
      <rPr>
        <sz val="11"/>
        <color theme="1"/>
        <rFont val="楷体_GB2312"/>
        <charset val="134"/>
      </rPr>
      <t>浙江新吉奥汽车有限公司</t>
    </r>
  </si>
  <si>
    <r>
      <rPr>
        <sz val="11"/>
        <color theme="1"/>
        <rFont val="楷体_GB2312"/>
        <charset val="134"/>
      </rPr>
      <t>吉奥牌</t>
    </r>
  </si>
  <si>
    <t>NGA5030XXYBEV2</t>
  </si>
  <si>
    <r>
      <rPr>
        <sz val="11"/>
        <color theme="1"/>
        <rFont val="楷体_GB2312"/>
        <charset val="134"/>
      </rPr>
      <t>保定长安客车制造有限公司</t>
    </r>
  </si>
  <si>
    <t>SC5021XXYAACBEV</t>
  </si>
  <si>
    <t>HLT5120TCABYEV</t>
  </si>
  <si>
    <r>
      <rPr>
        <sz val="11"/>
        <color theme="1"/>
        <rFont val="楷体_GB2312"/>
        <charset val="134"/>
      </rPr>
      <t>餐厨垃圾车</t>
    </r>
  </si>
  <si>
    <t>2800/2980</t>
  </si>
  <si>
    <t>5150/5420</t>
  </si>
  <si>
    <r>
      <rPr>
        <sz val="11"/>
        <color theme="1"/>
        <rFont val="楷体_GB2312"/>
        <charset val="134"/>
      </rPr>
      <t>河北微风新能源汽车有限公司</t>
    </r>
  </si>
  <si>
    <r>
      <rPr>
        <sz val="11"/>
        <color theme="1"/>
        <rFont val="楷体_GB2312"/>
        <charset val="134"/>
      </rPr>
      <t>长鹿牌</t>
    </r>
  </si>
  <si>
    <t>HB6650BEVG</t>
  </si>
  <si>
    <t>SMJ5040TSLYBEV</t>
  </si>
  <si>
    <t>8595/7605</t>
  </si>
  <si>
    <t>SMJ5120GQXYBEV</t>
  </si>
  <si>
    <t>SMJ5120TCXYBEV</t>
  </si>
  <si>
    <r>
      <rPr>
        <sz val="11"/>
        <color theme="1"/>
        <rFont val="楷体_GB2312"/>
        <charset val="134"/>
      </rPr>
      <t>除雪车</t>
    </r>
  </si>
  <si>
    <t>8005/8035</t>
  </si>
  <si>
    <t>SMJ5180TDYYBEV</t>
  </si>
  <si>
    <t>0.176/0.184/0.192/0.202</t>
  </si>
  <si>
    <t>8160/8190/8360/8390/8660/8690/8780/8810</t>
  </si>
  <si>
    <t>10900/11200/11500/11800</t>
  </si>
  <si>
    <r>
      <rPr>
        <sz val="11"/>
        <color theme="1"/>
        <rFont val="楷体_GB2312"/>
        <charset val="134"/>
      </rPr>
      <t>江苏悦达专用车有限公司</t>
    </r>
  </si>
  <si>
    <t>YD5181GSSDFBEV</t>
  </si>
  <si>
    <t>YD5181ZYSDFBEV</t>
  </si>
  <si>
    <r>
      <rPr>
        <sz val="11"/>
        <color theme="1"/>
        <rFont val="楷体_GB2312"/>
        <charset val="134"/>
      </rPr>
      <t>压缩式垃圾车</t>
    </r>
  </si>
  <si>
    <r>
      <rPr>
        <sz val="11"/>
        <color theme="1"/>
        <rFont val="楷体_GB2312"/>
        <charset val="134"/>
      </rPr>
      <t>江苏恒诚专用车有限公司</t>
    </r>
  </si>
  <si>
    <r>
      <rPr>
        <sz val="11"/>
        <color theme="1"/>
        <rFont val="楷体_GB2312"/>
        <charset val="134"/>
      </rPr>
      <t>滨恒诚牌</t>
    </r>
  </si>
  <si>
    <t>BHC5030ZXXBEV</t>
  </si>
  <si>
    <t>BHC5070ZZZBEV</t>
  </si>
  <si>
    <r>
      <rPr>
        <sz val="11"/>
        <color theme="1"/>
        <rFont val="楷体_GB2312"/>
        <charset val="134"/>
      </rPr>
      <t>自装卸式垃圾车</t>
    </r>
  </si>
  <si>
    <t>BHC5120TCABEV</t>
  </si>
  <si>
    <t>BHC5120ZYSBEV</t>
  </si>
  <si>
    <t>BHC5180GQXBEV</t>
  </si>
  <si>
    <t>BHC5180TXSBEV</t>
  </si>
  <si>
    <r>
      <rPr>
        <sz val="11"/>
        <color theme="1"/>
        <rFont val="楷体_GB2312"/>
        <charset val="134"/>
      </rPr>
      <t>洗扫车</t>
    </r>
  </si>
  <si>
    <t>9220/8160/8600</t>
  </si>
  <si>
    <t>10130/9830</t>
  </si>
  <si>
    <t>BHC5180ZYSBEV</t>
  </si>
  <si>
    <t>FLM5180GQXBYBEV</t>
  </si>
  <si>
    <t>FLM5180TXSBYBEV</t>
  </si>
  <si>
    <r>
      <rPr>
        <sz val="11"/>
        <color theme="1"/>
        <rFont val="楷体_GB2312"/>
        <charset val="134"/>
      </rPr>
      <t>山东豪驰智能汽车有限公司</t>
    </r>
  </si>
  <si>
    <r>
      <rPr>
        <sz val="11"/>
        <color theme="1"/>
        <rFont val="楷体_GB2312"/>
        <charset val="134"/>
      </rPr>
      <t>极光骏牌</t>
    </r>
  </si>
  <si>
    <t>HDY5010XXYBEV01</t>
  </si>
  <si>
    <t>2850 /3350</t>
  </si>
  <si>
    <t>HDY5010XXYBEV02</t>
  </si>
  <si>
    <r>
      <rPr>
        <sz val="11"/>
        <color theme="1"/>
        <rFont val="Arial"/>
        <charset val="134"/>
      </rPr>
      <t>9300</t>
    </r>
    <r>
      <rPr>
        <sz val="11"/>
        <color theme="1"/>
        <rFont val="楷体_GB2312"/>
        <charset val="134"/>
      </rPr>
      <t>；</t>
    </r>
    <r>
      <rPr>
        <sz val="11"/>
        <color theme="1"/>
        <rFont val="Arial"/>
        <charset val="134"/>
      </rPr>
      <t>8200</t>
    </r>
  </si>
  <si>
    <r>
      <rPr>
        <sz val="11"/>
        <color theme="1"/>
        <rFont val="楷体_GB2312"/>
        <charset val="134"/>
      </rPr>
      <t>河南华茂骏捷车辆有限公司</t>
    </r>
  </si>
  <si>
    <r>
      <rPr>
        <sz val="11"/>
        <color theme="1"/>
        <rFont val="楷体_GB2312"/>
        <charset val="134"/>
      </rPr>
      <t>华茂骏捷牌</t>
    </r>
  </si>
  <si>
    <t>LHC5090TDYEQBEV</t>
  </si>
  <si>
    <t>LHC5180GQXEQBEV</t>
  </si>
  <si>
    <t>YTZ5081XTYD0BEV</t>
  </si>
  <si>
    <r>
      <rPr>
        <sz val="11"/>
        <color theme="1"/>
        <rFont val="楷体_GB2312"/>
        <charset val="134"/>
      </rPr>
      <t>密闭式桶装垃圾车</t>
    </r>
  </si>
  <si>
    <t>HJK5180TDYBEQBEV</t>
  </si>
  <si>
    <t>HJK5180TXSBEQBEV</t>
  </si>
  <si>
    <t>HYK5040TXSBEV</t>
  </si>
  <si>
    <t>2940/2980/3140/3240</t>
  </si>
  <si>
    <t>3805/3600</t>
  </si>
  <si>
    <r>
      <rPr>
        <sz val="11"/>
        <color theme="1"/>
        <rFont val="楷体_GB2312"/>
        <charset val="134"/>
      </rPr>
      <t>重庆凯瑞特种车有限公司</t>
    </r>
  </si>
  <si>
    <r>
      <rPr>
        <sz val="11"/>
        <color theme="1"/>
        <rFont val="楷体_GB2312"/>
        <charset val="134"/>
      </rPr>
      <t>重特牌</t>
    </r>
  </si>
  <si>
    <t>QYZ5080ZXXSHEV</t>
  </si>
  <si>
    <t>EQ5045XXYTZPHEV2</t>
  </si>
  <si>
    <r>
      <rPr>
        <sz val="11"/>
        <color theme="1"/>
        <rFont val="Arial"/>
        <charset val="134"/>
      </rPr>
      <t>160</t>
    </r>
    <r>
      <rPr>
        <sz val="11"/>
        <color theme="1"/>
        <rFont val="楷体_GB2312"/>
        <charset val="134"/>
      </rPr>
      <t>（氢系统不工作）</t>
    </r>
    <r>
      <rPr>
        <sz val="11"/>
        <color theme="1"/>
        <rFont val="Arial"/>
        <charset val="134"/>
      </rPr>
      <t>/510</t>
    </r>
    <r>
      <rPr>
        <sz val="11"/>
        <color theme="1"/>
        <rFont val="楷体_GB2312"/>
        <charset val="134"/>
      </rPr>
      <t>（氢系统工作）</t>
    </r>
  </si>
  <si>
    <t>11200/11400/11850/12300</t>
  </si>
  <si>
    <t>EQ6100CACFCEV5</t>
  </si>
  <si>
    <r>
      <rPr>
        <sz val="11"/>
        <color theme="1"/>
        <rFont val="Arial"/>
        <charset val="134"/>
      </rPr>
      <t>165(</t>
    </r>
    <r>
      <rPr>
        <sz val="11"/>
        <color theme="1"/>
        <rFont val="楷体_GB2312"/>
        <charset val="134"/>
      </rPr>
      <t>氢系统不工作</t>
    </r>
    <r>
      <rPr>
        <sz val="11"/>
        <color theme="1"/>
        <rFont val="Arial"/>
        <charset val="134"/>
      </rPr>
      <t>)/590(</t>
    </r>
    <r>
      <rPr>
        <sz val="11"/>
        <color theme="1"/>
        <rFont val="楷体_GB2312"/>
        <charset val="134"/>
      </rPr>
      <t>氢系统工作</t>
    </r>
    <r>
      <rPr>
        <sz val="11"/>
        <color theme="1"/>
        <rFont val="Arial"/>
        <charset val="134"/>
      </rPr>
      <t>)</t>
    </r>
  </si>
  <si>
    <t>CGC5021XJEBEV2P1</t>
  </si>
  <si>
    <r>
      <rPr>
        <sz val="11"/>
        <color theme="1"/>
        <rFont val="楷体_GB2312"/>
        <charset val="134"/>
      </rPr>
      <t>环境监测车</t>
    </r>
  </si>
  <si>
    <r>
      <rPr>
        <sz val="11"/>
        <color theme="1"/>
        <rFont val="楷体_GB2312"/>
        <charset val="134"/>
      </rPr>
      <t>三元锂离子</t>
    </r>
  </si>
  <si>
    <r>
      <rPr>
        <sz val="11"/>
        <color theme="1"/>
        <rFont val="楷体_GB2312"/>
        <charset val="134"/>
      </rPr>
      <t>象牌</t>
    </r>
  </si>
  <si>
    <t>SXC5180XBWFCEV1</t>
  </si>
  <si>
    <r>
      <rPr>
        <sz val="11"/>
        <color theme="1"/>
        <rFont val="楷体_GB2312"/>
        <charset val="134"/>
      </rPr>
      <t>保温车</t>
    </r>
  </si>
  <si>
    <r>
      <rPr>
        <sz val="11"/>
        <color theme="1"/>
        <rFont val="楷体_GB2312"/>
        <charset val="134"/>
      </rPr>
      <t>福建福迪车辆制造有限公司</t>
    </r>
  </si>
  <si>
    <r>
      <rPr>
        <sz val="11"/>
        <color theme="1"/>
        <rFont val="楷体_GB2312"/>
        <charset val="134"/>
      </rPr>
      <t>众辰牌</t>
    </r>
  </si>
  <si>
    <t>FDQ5040XLCSHEVMD</t>
  </si>
  <si>
    <r>
      <rPr>
        <sz val="11"/>
        <color theme="1"/>
        <rFont val="楷体_GB2312"/>
        <charset val="134"/>
      </rPr>
      <t>插电式增程混合动力</t>
    </r>
  </si>
  <si>
    <t>2920/2740/2670</t>
  </si>
  <si>
    <r>
      <rPr>
        <sz val="11"/>
        <color theme="1"/>
        <rFont val="楷体_GB2312"/>
        <charset val="134"/>
      </rPr>
      <t>思皓牌</t>
    </r>
  </si>
  <si>
    <t>HFC7000WEV9</t>
  </si>
  <si>
    <r>
      <rPr>
        <sz val="11"/>
        <color theme="1"/>
        <rFont val="楷体_GB2312"/>
        <charset val="134"/>
      </rPr>
      <t>江西江铃集团晶马汽车有限公司</t>
    </r>
  </si>
  <si>
    <r>
      <rPr>
        <sz val="11"/>
        <color theme="1"/>
        <rFont val="楷体_GB2312"/>
        <charset val="134"/>
      </rPr>
      <t>晶马牌</t>
    </r>
  </si>
  <si>
    <t>JMV6601BEV1</t>
  </si>
  <si>
    <r>
      <rPr>
        <sz val="11"/>
        <color theme="1"/>
        <rFont val="Arial"/>
        <charset val="134"/>
      </rPr>
      <t>170(</t>
    </r>
    <r>
      <rPr>
        <sz val="11"/>
        <color theme="1"/>
        <rFont val="楷体_GB2312"/>
        <charset val="134"/>
      </rPr>
      <t>氢系统不工作</t>
    </r>
    <r>
      <rPr>
        <sz val="11"/>
        <color theme="1"/>
        <rFont val="Arial"/>
        <charset val="134"/>
      </rPr>
      <t>)/755(</t>
    </r>
    <r>
      <rPr>
        <sz val="11"/>
        <color theme="1"/>
        <rFont val="楷体_GB2312"/>
        <charset val="134"/>
      </rPr>
      <t>氢系统工作</t>
    </r>
    <r>
      <rPr>
        <sz val="11"/>
        <color theme="1"/>
        <rFont val="Arial"/>
        <charset val="134"/>
      </rPr>
      <t>)</t>
    </r>
  </si>
  <si>
    <t>10700/11100/11600/12250</t>
  </si>
  <si>
    <r>
      <rPr>
        <sz val="11"/>
        <color theme="1"/>
        <rFont val="楷体_GB2312"/>
        <charset val="134"/>
      </rPr>
      <t>中国重汽集团福建海西汽车有限公司</t>
    </r>
  </si>
  <si>
    <r>
      <rPr>
        <sz val="11"/>
        <color theme="1"/>
        <rFont val="楷体_GB2312"/>
        <charset val="134"/>
      </rPr>
      <t>豪曼牌</t>
    </r>
  </si>
  <si>
    <t>ZZ5048XXYF17DSHEV0</t>
  </si>
  <si>
    <r>
      <rPr>
        <sz val="11"/>
        <color theme="1"/>
        <rFont val="Arial"/>
        <charset val="134"/>
      </rPr>
      <t>101(</t>
    </r>
    <r>
      <rPr>
        <sz val="11"/>
        <color theme="1"/>
        <rFont val="楷体_GB2312"/>
        <charset val="134"/>
      </rPr>
      <t>氢系统不工作</t>
    </r>
    <r>
      <rPr>
        <sz val="11"/>
        <color theme="1"/>
        <rFont val="Arial"/>
        <charset val="134"/>
      </rPr>
      <t>)/440km(</t>
    </r>
    <r>
      <rPr>
        <sz val="11"/>
        <color theme="1"/>
        <rFont val="楷体_GB2312"/>
        <charset val="134"/>
      </rPr>
      <t>氢系统工作</t>
    </r>
    <r>
      <rPr>
        <sz val="11"/>
        <color theme="1"/>
        <rFont val="Arial"/>
        <charset val="134"/>
      </rPr>
      <t>)</t>
    </r>
  </si>
  <si>
    <t>ZK6106FCEVG3</t>
  </si>
  <si>
    <r>
      <rPr>
        <sz val="11"/>
        <color theme="1"/>
        <rFont val="Arial"/>
        <charset val="134"/>
      </rPr>
      <t>145km(</t>
    </r>
    <r>
      <rPr>
        <sz val="11"/>
        <color theme="1"/>
        <rFont val="楷体_GB2312"/>
        <charset val="134"/>
      </rPr>
      <t>氢系统不工作）</t>
    </r>
    <r>
      <rPr>
        <sz val="11"/>
        <color theme="1"/>
        <rFont val="Arial"/>
        <charset val="134"/>
      </rPr>
      <t>/700km</t>
    </r>
    <r>
      <rPr>
        <sz val="11"/>
        <color theme="1"/>
        <rFont val="楷体_GB2312"/>
        <charset val="134"/>
      </rPr>
      <t>（氢系统工作）</t>
    </r>
  </si>
  <si>
    <r>
      <rPr>
        <sz val="11"/>
        <color theme="1"/>
        <rFont val="楷体_GB2312"/>
        <charset val="134"/>
      </rPr>
      <t>中植一客成都汽车有限公司</t>
    </r>
  </si>
  <si>
    <r>
      <rPr>
        <sz val="11"/>
        <color theme="1"/>
        <rFont val="楷体_GB2312"/>
        <charset val="134"/>
      </rPr>
      <t>中植汽车牌</t>
    </r>
  </si>
  <si>
    <t>CDL5090XLCFCEV</t>
  </si>
  <si>
    <t>XML6125JFCEVJ0CA1</t>
  </si>
  <si>
    <t>3265/3195</t>
  </si>
  <si>
    <t>11000/11700/12000</t>
  </si>
  <si>
    <t>LCK5048XBWFCEV6S</t>
  </si>
  <si>
    <t>2830/2750/2670</t>
  </si>
  <si>
    <t>LCK6106CHEV6QGR</t>
  </si>
  <si>
    <t>2700/2790/2910</t>
  </si>
  <si>
    <t>4650/4870</t>
  </si>
  <si>
    <t>LCK6605EVB</t>
  </si>
  <si>
    <t>LCK6606EVA1</t>
  </si>
  <si>
    <r>
      <rPr>
        <sz val="11"/>
        <color theme="1"/>
        <rFont val="Arial"/>
        <charset val="134"/>
      </rPr>
      <t>500(</t>
    </r>
    <r>
      <rPr>
        <sz val="11"/>
        <color theme="1"/>
        <rFont val="楷体_GB2312"/>
        <charset val="134"/>
      </rPr>
      <t>氢系统工作</t>
    </r>
    <r>
      <rPr>
        <sz val="11"/>
        <color theme="1"/>
        <rFont val="Arial"/>
        <charset val="134"/>
      </rPr>
      <t>)</t>
    </r>
  </si>
  <si>
    <t>11200/10600</t>
  </si>
  <si>
    <t>CL5092ZYSBEV</t>
  </si>
  <si>
    <t>CDK6110CFCEV1</t>
  </si>
  <si>
    <t>CDK6851CFCEV2</t>
  </si>
  <si>
    <r>
      <rPr>
        <sz val="11"/>
        <color theme="1"/>
        <rFont val="楷体_GB2312"/>
        <charset val="134"/>
      </rPr>
      <t>佛山市飞驰汽车制造有限公司</t>
    </r>
  </si>
  <si>
    <r>
      <rPr>
        <sz val="11"/>
        <color theme="1"/>
        <rFont val="楷体_GB2312"/>
        <charset val="134"/>
      </rPr>
      <t>飞驰牌</t>
    </r>
  </si>
  <si>
    <t>FSQ5040XLCEFCEV</t>
  </si>
  <si>
    <t>KMT6862GFCEV</t>
  </si>
  <si>
    <t>HLT5180ZYSSHFCEV</t>
  </si>
  <si>
    <r>
      <rPr>
        <sz val="11"/>
        <color theme="1"/>
        <rFont val="楷体_GB2312"/>
        <charset val="134"/>
      </rPr>
      <t>江苏银宝专用车有限公司</t>
    </r>
  </si>
  <si>
    <r>
      <rPr>
        <sz val="11"/>
        <color theme="1"/>
        <rFont val="楷体_GB2312"/>
        <charset val="134"/>
      </rPr>
      <t>银宝牌</t>
    </r>
  </si>
  <si>
    <t>SYB5073ZZZBYBEV</t>
  </si>
  <si>
    <r>
      <rPr>
        <sz val="11"/>
        <color theme="1"/>
        <rFont val="楷体_GB2312"/>
        <charset val="134"/>
      </rPr>
      <t>三元镍钴锰酸锂复合蓄电池</t>
    </r>
  </si>
  <si>
    <t>HYK6752YBEV</t>
  </si>
  <si>
    <t>0.460/0.489</t>
  </si>
  <si>
    <t>2650/2700</t>
  </si>
  <si>
    <r>
      <rPr>
        <sz val="11"/>
        <color theme="1"/>
        <rFont val="楷体_GB2312"/>
        <charset val="134"/>
      </rPr>
      <t>万舆牌</t>
    </r>
  </si>
  <si>
    <t>WZG5030TYHCYBEV</t>
  </si>
  <si>
    <r>
      <rPr>
        <sz val="11"/>
        <color theme="1"/>
        <rFont val="楷体_GB2312"/>
        <charset val="134"/>
      </rPr>
      <t>路面养护车</t>
    </r>
  </si>
  <si>
    <t>1662/1628</t>
  </si>
  <si>
    <t>WZG5030ZZZCYBEV</t>
  </si>
  <si>
    <r>
      <rPr>
        <sz val="11"/>
        <color theme="1"/>
        <rFont val="楷体_GB2312"/>
        <charset val="134"/>
      </rPr>
      <t>东风标致牌</t>
    </r>
  </si>
  <si>
    <t>DC6456KLBB16HEVA</t>
  </si>
  <si>
    <r>
      <rPr>
        <sz val="11"/>
        <color theme="1"/>
        <rFont val="楷体_GB2312"/>
        <charset val="134"/>
      </rPr>
      <t>天津一汽丰田汽车有限公司</t>
    </r>
  </si>
  <si>
    <t>TV7001BEV</t>
  </si>
  <si>
    <t>1616/1618</t>
  </si>
  <si>
    <r>
      <rPr>
        <sz val="11"/>
        <color theme="1"/>
        <rFont val="楷体_GB2312"/>
        <charset val="134"/>
      </rPr>
      <t>上汽通用汽车有限公司</t>
    </r>
  </si>
  <si>
    <r>
      <rPr>
        <sz val="11"/>
        <color theme="1"/>
        <rFont val="楷体_GB2312"/>
        <charset val="134"/>
      </rPr>
      <t>别克</t>
    </r>
    <r>
      <rPr>
        <sz val="11"/>
        <color theme="1"/>
        <rFont val="Arial"/>
        <charset val="134"/>
      </rPr>
      <t>(BUICK)</t>
    </r>
    <r>
      <rPr>
        <sz val="11"/>
        <color theme="1"/>
        <rFont val="楷体_GB2312"/>
        <charset val="134"/>
      </rPr>
      <t>牌</t>
    </r>
  </si>
  <si>
    <t>SGM7008GCBEV</t>
  </si>
  <si>
    <t>1540/1555</t>
  </si>
  <si>
    <t>SGM7156LCCHEV</t>
  </si>
  <si>
    <r>
      <rPr>
        <sz val="11"/>
        <color theme="1"/>
        <rFont val="楷体_GB2312"/>
        <charset val="134"/>
      </rPr>
      <t>浙江合众新能源汽车有限公司</t>
    </r>
  </si>
  <si>
    <r>
      <rPr>
        <sz val="11"/>
        <color theme="1"/>
        <rFont val="楷体_GB2312"/>
        <charset val="134"/>
      </rPr>
      <t>哪吒牌</t>
    </r>
  </si>
  <si>
    <t>THZ7000BEVS113</t>
  </si>
  <si>
    <t>2250/2100/2140/2180/2220/2290</t>
  </si>
  <si>
    <t>3080/2975/3055/3125/3225/3325</t>
  </si>
  <si>
    <t>JX5043XXYTGE25BEV</t>
  </si>
  <si>
    <t>2230/2110/2150/2190/2270/2310</t>
  </si>
  <si>
    <t>3080/2850/2940/2980/3040/3120</t>
  </si>
  <si>
    <r>
      <rPr>
        <sz val="11"/>
        <color theme="1"/>
        <rFont val="楷体_GB2312"/>
        <charset val="134"/>
      </rPr>
      <t>广西玉柴新能源汽车有限公司</t>
    </r>
  </si>
  <si>
    <r>
      <rPr>
        <sz val="11"/>
        <color theme="1"/>
        <rFont val="楷体_GB2312"/>
        <charset val="134"/>
      </rPr>
      <t>玉柴牌</t>
    </r>
  </si>
  <si>
    <t>YCE5040XLCBEV</t>
  </si>
  <si>
    <t>0.278/0.271</t>
  </si>
  <si>
    <t>YCE5040XXYBEV</t>
  </si>
  <si>
    <t>1153/1255</t>
  </si>
  <si>
    <t>BJ5039XXYEV6</t>
  </si>
  <si>
    <r>
      <rPr>
        <sz val="11"/>
        <color theme="1"/>
        <rFont val="楷体_GB2312"/>
        <charset val="134"/>
      </rPr>
      <t>科莱威牌</t>
    </r>
  </si>
  <si>
    <t>CSA7001KBEV5</t>
  </si>
  <si>
    <t>251/241</t>
  </si>
  <si>
    <t>0.249/0.255/0.263</t>
  </si>
  <si>
    <t>1560/1590/1610</t>
  </si>
  <si>
    <t>SC5031XXYAAFBEV</t>
  </si>
  <si>
    <t>ZK6106BEVG3</t>
  </si>
  <si>
    <t>12800/11900</t>
  </si>
  <si>
    <t>ZK6117BEVG16</t>
  </si>
  <si>
    <t>HN4250H36C8BEV</t>
  </si>
  <si>
    <r>
      <rPr>
        <sz val="11"/>
        <color theme="1"/>
        <rFont val="楷体_GB2312"/>
        <charset val="134"/>
      </rPr>
      <t>纯电动牵引汽车</t>
    </r>
  </si>
  <si>
    <t>3045/3090/3115/3145/3175/3010/3275/3340/3000/3225</t>
  </si>
  <si>
    <t>SC6484AAABEV</t>
  </si>
  <si>
    <t>3045/3090/3115/3145/3175/3275/3340/3000/3225</t>
  </si>
  <si>
    <t>7700/8000/8300</t>
  </si>
  <si>
    <t>XMQ6810AGBEVL3</t>
  </si>
  <si>
    <t>8100/8400/8700</t>
  </si>
  <si>
    <t>XMQ6810AGBEVL4</t>
  </si>
  <si>
    <t>XMQ6850AGBEVL18</t>
  </si>
  <si>
    <t>LCK6108EVG3A11</t>
  </si>
  <si>
    <t>13250/13650/14000</t>
  </si>
  <si>
    <t>TEG5040TYHASDBEV1</t>
  </si>
  <si>
    <r>
      <rPr>
        <sz val="11"/>
        <color theme="1"/>
        <rFont val="楷体_GB2312"/>
        <charset val="134"/>
      </rPr>
      <t>纯电动路面养护车</t>
    </r>
  </si>
  <si>
    <t>11800/12200/12500</t>
  </si>
  <si>
    <t>TEG5180TXSADFBEV1</t>
  </si>
  <si>
    <t>GTQ6126BEVBT20</t>
  </si>
  <si>
    <t>3450/3500</t>
  </si>
  <si>
    <t>GTQ6853BEVBT20</t>
  </si>
  <si>
    <t>1610/1645</t>
  </si>
  <si>
    <t>1480/1490</t>
  </si>
  <si>
    <t>GXA5039XXYDEV</t>
  </si>
  <si>
    <t>FLM5041TYHNJBEV</t>
  </si>
  <si>
    <t>5285/5450</t>
  </si>
  <si>
    <r>
      <rPr>
        <sz val="11"/>
        <color theme="1"/>
        <rFont val="楷体_GB2312"/>
        <charset val="134"/>
      </rPr>
      <t>郑州宏达汽车工业有限公司</t>
    </r>
  </si>
  <si>
    <r>
      <rPr>
        <sz val="11"/>
        <color theme="1"/>
        <rFont val="楷体_GB2312"/>
        <charset val="134"/>
      </rPr>
      <t>郑龙牌</t>
    </r>
  </si>
  <si>
    <t>JYC5310ZLJXGBEV</t>
  </si>
  <si>
    <r>
      <rPr>
        <sz val="11"/>
        <color theme="1"/>
        <rFont val="Arial"/>
        <charset val="134"/>
      </rPr>
      <t>130</t>
    </r>
    <r>
      <rPr>
        <sz val="11"/>
        <color theme="1"/>
        <rFont val="楷体_GB2312"/>
        <charset val="134"/>
      </rPr>
      <t>（氢系统不工作）；</t>
    </r>
    <r>
      <rPr>
        <sz val="11"/>
        <color theme="1"/>
        <rFont val="Arial"/>
        <charset val="134"/>
      </rPr>
      <t>500</t>
    </r>
    <r>
      <rPr>
        <sz val="11"/>
        <color theme="1"/>
        <rFont val="楷体_GB2312"/>
        <charset val="134"/>
      </rPr>
      <t>（氢系统工作）</t>
    </r>
  </si>
  <si>
    <t>7915/8295/8675</t>
  </si>
  <si>
    <t>YTZ5040XTYD0BEV</t>
  </si>
  <si>
    <r>
      <rPr>
        <sz val="11"/>
        <color theme="1"/>
        <rFont val="楷体_GB2312"/>
        <charset val="134"/>
      </rPr>
      <t>钛酸锂</t>
    </r>
  </si>
  <si>
    <t>EQ6850CACFCEV1</t>
  </si>
  <si>
    <r>
      <rPr>
        <sz val="11"/>
        <color theme="1"/>
        <rFont val="楷体_GB2312"/>
        <charset val="134"/>
      </rPr>
      <t>天津广通汽车有限公司</t>
    </r>
  </si>
  <si>
    <t>TJR6119CHEVBT1</t>
  </si>
  <si>
    <r>
      <rPr>
        <sz val="11"/>
        <color theme="1"/>
        <rFont val="Arial"/>
        <charset val="134"/>
      </rPr>
      <t>150(</t>
    </r>
    <r>
      <rPr>
        <sz val="11"/>
        <color theme="1"/>
        <rFont val="楷体_GB2312"/>
        <charset val="134"/>
      </rPr>
      <t>氢系统不工作</t>
    </r>
    <r>
      <rPr>
        <sz val="11"/>
        <color theme="1"/>
        <rFont val="Arial"/>
        <charset val="134"/>
      </rPr>
      <t>)/600(</t>
    </r>
    <r>
      <rPr>
        <sz val="11"/>
        <color theme="1"/>
        <rFont val="楷体_GB2312"/>
        <charset val="134"/>
      </rPr>
      <t>氢系统工作</t>
    </r>
    <r>
      <rPr>
        <sz val="11"/>
        <color theme="1"/>
        <rFont val="Arial"/>
        <charset val="134"/>
      </rPr>
      <t>)</t>
    </r>
  </si>
  <si>
    <t>12700/13150</t>
  </si>
  <si>
    <r>
      <rPr>
        <sz val="11"/>
        <color theme="1"/>
        <rFont val="Arial"/>
        <charset val="134"/>
      </rPr>
      <t>625</t>
    </r>
    <r>
      <rPr>
        <sz val="11"/>
        <color theme="1"/>
        <rFont val="楷体_GB2312"/>
        <charset val="134"/>
      </rPr>
      <t>（氢系统工作）</t>
    </r>
    <r>
      <rPr>
        <sz val="11"/>
        <color theme="1"/>
        <rFont val="Arial"/>
        <charset val="134"/>
      </rPr>
      <t>/100</t>
    </r>
    <r>
      <rPr>
        <sz val="11"/>
        <color theme="1"/>
        <rFont val="楷体_GB2312"/>
        <charset val="134"/>
      </rPr>
      <t>（氢系统不工作）</t>
    </r>
  </si>
  <si>
    <t>SYD6120GFCEV</t>
  </si>
  <si>
    <r>
      <rPr>
        <sz val="11"/>
        <color theme="1"/>
        <rFont val="Arial"/>
        <charset val="134"/>
      </rPr>
      <t>60(</t>
    </r>
    <r>
      <rPr>
        <sz val="11"/>
        <color theme="1"/>
        <rFont val="楷体_GB2312"/>
        <charset val="134"/>
      </rPr>
      <t>氢系统不工作</t>
    </r>
    <r>
      <rPr>
        <sz val="11"/>
        <color theme="1"/>
        <rFont val="Arial"/>
        <charset val="134"/>
      </rPr>
      <t>)/450(</t>
    </r>
    <r>
      <rPr>
        <sz val="11"/>
        <color theme="1"/>
        <rFont val="楷体_GB2312"/>
        <charset val="134"/>
      </rPr>
      <t>氢系统工作</t>
    </r>
    <r>
      <rPr>
        <sz val="11"/>
        <color theme="1"/>
        <rFont val="Arial"/>
        <charset val="134"/>
      </rPr>
      <t>)</t>
    </r>
  </si>
  <si>
    <t>XMQ6850AGFCEV1</t>
  </si>
  <si>
    <t>WD6120FCEVG01</t>
  </si>
  <si>
    <t>0.326/0.377/0.424</t>
  </si>
  <si>
    <t>5150/5135</t>
  </si>
  <si>
    <t>3200/3375/3500</t>
  </si>
  <si>
    <r>
      <rPr>
        <sz val="11"/>
        <color theme="1"/>
        <rFont val="楷体_GB2312"/>
        <charset val="134"/>
      </rPr>
      <t>扬州金威环保科技有限公司</t>
    </r>
  </si>
  <si>
    <r>
      <rPr>
        <sz val="11"/>
        <color theme="1"/>
        <rFont val="楷体_GB2312"/>
        <charset val="134"/>
      </rPr>
      <t>金驫牌</t>
    </r>
  </si>
  <si>
    <t>YJW5040ZZZBEV</t>
  </si>
  <si>
    <r>
      <rPr>
        <sz val="11"/>
        <color theme="1"/>
        <rFont val="楷体_GB2312"/>
        <charset val="134"/>
      </rPr>
      <t>纯电动自装卸式垃圾车</t>
    </r>
  </si>
  <si>
    <t>YTZ5040ZZZD0BEV</t>
  </si>
  <si>
    <t>SVW6461AEV</t>
  </si>
  <si>
    <t>ND4250BBXJ7Z03BEV</t>
  </si>
  <si>
    <r>
      <rPr>
        <sz val="11"/>
        <color theme="1"/>
        <rFont val="楷体_GB2312"/>
        <charset val="134"/>
      </rPr>
      <t>换电式纯电动牵引车</t>
    </r>
  </si>
  <si>
    <t>SZS6460A56BEV</t>
  </si>
  <si>
    <t>SYM5311GJB2BEV</t>
  </si>
  <si>
    <t>THZ6450BEVS30A</t>
  </si>
  <si>
    <r>
      <rPr>
        <sz val="11"/>
        <color theme="1"/>
        <rFont val="楷体_GB2312"/>
        <charset val="134"/>
      </rPr>
      <t>上佳牌</t>
    </r>
  </si>
  <si>
    <t>HA6118BEVB1</t>
  </si>
  <si>
    <t>3240/3380</t>
  </si>
  <si>
    <t>GXA1039BEV1</t>
  </si>
  <si>
    <t>HFC5045XXYEV14</t>
  </si>
  <si>
    <t>THZ7000BEVS115</t>
  </si>
  <si>
    <t>THZ7000BEVS116</t>
  </si>
  <si>
    <r>
      <rPr>
        <sz val="11"/>
        <color theme="1"/>
        <rFont val="楷体_GB2312"/>
        <charset val="134"/>
      </rPr>
      <t>徐工湖北环保科技股份有限公司</t>
    </r>
  </si>
  <si>
    <t>DXA5180GQXBBEV</t>
  </si>
  <si>
    <t>9150/8670/8730/8130</t>
  </si>
  <si>
    <t>10250/10100/10060</t>
  </si>
  <si>
    <t>KLQ6650GEVN5W</t>
  </si>
  <si>
    <r>
      <rPr>
        <sz val="11"/>
        <color theme="1"/>
        <rFont val="Arial"/>
        <charset val="134"/>
      </rPr>
      <t>158.98</t>
    </r>
    <r>
      <rPr>
        <sz val="11"/>
        <color theme="1"/>
        <rFont val="楷体_GB2312"/>
        <charset val="134"/>
      </rPr>
      <t>、</t>
    </r>
    <r>
      <rPr>
        <sz val="11"/>
        <color theme="1"/>
        <rFont val="Arial"/>
        <charset val="134"/>
      </rPr>
      <t>157.18</t>
    </r>
  </si>
  <si>
    <t>2780/2960</t>
  </si>
  <si>
    <r>
      <rPr>
        <sz val="11"/>
        <color theme="1"/>
        <rFont val="Arial"/>
        <charset val="134"/>
      </rPr>
      <t>5350</t>
    </r>
    <r>
      <rPr>
        <sz val="11"/>
        <color theme="1"/>
        <rFont val="楷体_GB2312"/>
        <charset val="134"/>
      </rPr>
      <t>、</t>
    </r>
    <r>
      <rPr>
        <sz val="11"/>
        <color theme="1"/>
        <rFont val="Arial"/>
        <charset val="134"/>
      </rPr>
      <t>5650</t>
    </r>
  </si>
  <si>
    <r>
      <rPr>
        <sz val="11"/>
        <color theme="1"/>
        <rFont val="楷体_GB2312"/>
        <charset val="134"/>
      </rPr>
      <t>江西江铃汽车集团改装车股份有限公司</t>
    </r>
  </si>
  <si>
    <t>JX1041TGA2BEV</t>
  </si>
  <si>
    <t>HA6850BEVB31</t>
  </si>
  <si>
    <t>3030/3090/3145/3175</t>
  </si>
  <si>
    <t>SZS6460A57BEV</t>
  </si>
  <si>
    <r>
      <rPr>
        <sz val="11"/>
        <color theme="1"/>
        <rFont val="楷体_GB2312"/>
        <charset val="134"/>
      </rPr>
      <t>换电式纯电动多用途乘用车</t>
    </r>
  </si>
  <si>
    <t>NJL5042XXYEVA</t>
  </si>
  <si>
    <r>
      <rPr>
        <sz val="11"/>
        <color theme="1"/>
        <rFont val="楷体_GB2312"/>
        <charset val="134"/>
      </rPr>
      <t>南京广通汽车制造有限公司</t>
    </r>
  </si>
  <si>
    <t>NJK6105BEVBT1</t>
  </si>
  <si>
    <t>11360/11500/12000</t>
  </si>
  <si>
    <t>NJK6680BEVB1</t>
  </si>
  <si>
    <t>NJK6800BEVB1</t>
  </si>
  <si>
    <t>7250/7500</t>
  </si>
  <si>
    <r>
      <rPr>
        <sz val="11"/>
        <color theme="1"/>
        <rFont val="楷体_GB2312"/>
        <charset val="134"/>
      </rPr>
      <t>潍柴</t>
    </r>
    <r>
      <rPr>
        <sz val="11"/>
        <color theme="1"/>
        <rFont val="Arial"/>
        <charset val="134"/>
      </rPr>
      <t>(</t>
    </r>
    <r>
      <rPr>
        <sz val="11"/>
        <color theme="1"/>
        <rFont val="楷体_GB2312"/>
        <charset val="134"/>
      </rPr>
      <t>扬州</t>
    </r>
    <r>
      <rPr>
        <sz val="11"/>
        <color theme="1"/>
        <rFont val="Arial"/>
        <charset val="134"/>
      </rPr>
      <t>)</t>
    </r>
    <r>
      <rPr>
        <sz val="11"/>
        <color theme="1"/>
        <rFont val="楷体_GB2312"/>
        <charset val="134"/>
      </rPr>
      <t>特种车有限公司</t>
    </r>
  </si>
  <si>
    <r>
      <rPr>
        <sz val="11"/>
        <color theme="1"/>
        <rFont val="楷体_GB2312"/>
        <charset val="134"/>
      </rPr>
      <t>金鸽牌</t>
    </r>
  </si>
  <si>
    <t>YZT5180TXSSXBEV</t>
  </si>
  <si>
    <t>LZW7004EVJDBB</t>
  </si>
  <si>
    <t>LZW7004EVJEAM</t>
  </si>
  <si>
    <t>DNC5087TWJSHEVGL1</t>
  </si>
  <si>
    <r>
      <rPr>
        <sz val="11"/>
        <color theme="1"/>
        <rFont val="楷体_GB2312"/>
        <charset val="134"/>
      </rPr>
      <t>吸污净化车</t>
    </r>
  </si>
  <si>
    <t>6680/5995</t>
  </si>
  <si>
    <t>2200/2350</t>
  </si>
  <si>
    <t>SWB6108BEV90G</t>
  </si>
  <si>
    <r>
      <rPr>
        <sz val="11"/>
        <color theme="1"/>
        <rFont val="Arial"/>
        <charset val="134"/>
      </rPr>
      <t>3250</t>
    </r>
    <r>
      <rPr>
        <sz val="11"/>
        <color theme="1"/>
        <rFont val="楷体_GB2312"/>
        <charset val="134"/>
      </rPr>
      <t>、</t>
    </r>
    <r>
      <rPr>
        <sz val="11"/>
        <color theme="1"/>
        <rFont val="Arial"/>
        <charset val="134"/>
      </rPr>
      <t>3400</t>
    </r>
  </si>
  <si>
    <r>
      <rPr>
        <sz val="11"/>
        <color theme="1"/>
        <rFont val="楷体_GB2312"/>
        <charset val="134"/>
      </rPr>
      <t>换电式纯电动铝合金翼开启厢式车</t>
    </r>
  </si>
  <si>
    <t>SX3317MF326BEV</t>
  </si>
  <si>
    <t>XML5043XLCEVJ0C</t>
  </si>
  <si>
    <t>XML6105JEVY0CA</t>
  </si>
  <si>
    <t>160/159</t>
  </si>
  <si>
    <t>3250/3150</t>
  </si>
  <si>
    <t>1200/10800/10400</t>
  </si>
  <si>
    <t>THZ6450BEVS30C</t>
  </si>
  <si>
    <t>JX6490T-M5BEV</t>
  </si>
  <si>
    <t>4744/4944/4744/4944</t>
  </si>
  <si>
    <t>2215/2215/2025/2025</t>
  </si>
  <si>
    <t>LZW7004EVPHAK</t>
  </si>
  <si>
    <t>YBL6119HBEV2</t>
  </si>
  <si>
    <t>3670/3490</t>
  </si>
  <si>
    <t>XML6112JEVJ01</t>
  </si>
  <si>
    <r>
      <rPr>
        <sz val="11"/>
        <color theme="1"/>
        <rFont val="Arial"/>
        <charset val="134"/>
      </rPr>
      <t>160.00</t>
    </r>
    <r>
      <rPr>
        <sz val="11"/>
        <color theme="1"/>
        <rFont val="楷体_GB2312"/>
        <charset val="134"/>
      </rPr>
      <t>、</t>
    </r>
    <r>
      <rPr>
        <sz val="11"/>
        <color theme="1"/>
        <rFont val="Arial"/>
        <charset val="134"/>
      </rPr>
      <t>161.00</t>
    </r>
  </si>
  <si>
    <t>12050/11550/11050</t>
  </si>
  <si>
    <t>KMC5043CCYBEVA318X1</t>
  </si>
  <si>
    <r>
      <rPr>
        <sz val="11"/>
        <color theme="1"/>
        <rFont val="Arial"/>
        <charset val="134"/>
      </rPr>
      <t>137.96</t>
    </r>
    <r>
      <rPr>
        <sz val="11"/>
        <color theme="1"/>
        <rFont val="楷体_GB2312"/>
        <charset val="134"/>
      </rPr>
      <t>、</t>
    </r>
    <r>
      <rPr>
        <sz val="11"/>
        <color theme="1"/>
        <rFont val="Arial"/>
        <charset val="134"/>
      </rPr>
      <t>139.3</t>
    </r>
  </si>
  <si>
    <t>2110/2660/2760</t>
  </si>
  <si>
    <t>JX6570T-M5BEV</t>
  </si>
  <si>
    <t>5496/5696/5496/5696</t>
  </si>
  <si>
    <t>2240/2240/2625/2625</t>
  </si>
  <si>
    <t>2130/2150</t>
  </si>
  <si>
    <t>BYD7002BEVA11</t>
  </si>
  <si>
    <t>BYD7002BEVA10</t>
  </si>
  <si>
    <r>
      <rPr>
        <sz val="11"/>
        <color theme="1"/>
        <rFont val="楷体_GB2312"/>
        <charset val="134"/>
      </rPr>
      <t>合肥长安汽车有限公司</t>
    </r>
  </si>
  <si>
    <t>SC7003AGDBEV</t>
  </si>
  <si>
    <r>
      <rPr>
        <sz val="11"/>
        <color theme="1"/>
        <rFont val="Arial"/>
        <charset val="134"/>
      </rPr>
      <t>1515</t>
    </r>
    <r>
      <rPr>
        <sz val="11"/>
        <color theme="1"/>
        <rFont val="楷体_GB2312"/>
        <charset val="134"/>
      </rPr>
      <t>、</t>
    </r>
    <r>
      <rPr>
        <sz val="11"/>
        <color theme="1"/>
        <rFont val="Arial"/>
        <charset val="134"/>
      </rPr>
      <t>1530</t>
    </r>
  </si>
  <si>
    <r>
      <rPr>
        <sz val="11"/>
        <color theme="1"/>
        <rFont val="楷体_GB2312"/>
        <charset val="134"/>
      </rPr>
      <t>比亚迪汽车有限公司</t>
    </r>
  </si>
  <si>
    <t>BYD7008BEVA10</t>
  </si>
  <si>
    <t>SQR5033CCYBEVH08</t>
  </si>
  <si>
    <r>
      <rPr>
        <sz val="11"/>
        <color theme="1"/>
        <rFont val="楷体_GB2312"/>
        <charset val="134"/>
      </rPr>
      <t>万向集团公司</t>
    </r>
  </si>
  <si>
    <r>
      <rPr>
        <sz val="11"/>
        <color theme="1"/>
        <rFont val="楷体_GB2312"/>
        <charset val="134"/>
      </rPr>
      <t>万向牌</t>
    </r>
  </si>
  <si>
    <t>WXB6650GEV</t>
  </si>
  <si>
    <t>WXB6860GEV5</t>
  </si>
  <si>
    <t>CA7000H0EV</t>
  </si>
  <si>
    <r>
      <rPr>
        <sz val="11"/>
        <color theme="1"/>
        <rFont val="楷体_GB2312"/>
        <charset val="134"/>
      </rPr>
      <t>北京北方华德尼奥普兰客车股份有限公司</t>
    </r>
  </si>
  <si>
    <r>
      <rPr>
        <sz val="11"/>
        <color theme="1"/>
        <rFont val="楷体_GB2312"/>
        <charset val="134"/>
      </rPr>
      <t>北方牌</t>
    </r>
  </si>
  <si>
    <t>BFC6690GBEV</t>
  </si>
  <si>
    <r>
      <rPr>
        <sz val="11"/>
        <color theme="1"/>
        <rFont val="楷体_GB2312"/>
        <charset val="134"/>
      </rPr>
      <t>北汽</t>
    </r>
    <r>
      <rPr>
        <sz val="11"/>
        <color theme="1"/>
        <rFont val="Arial"/>
        <charset val="134"/>
      </rPr>
      <t>(</t>
    </r>
    <r>
      <rPr>
        <sz val="11"/>
        <color theme="1"/>
        <rFont val="楷体_GB2312"/>
        <charset val="134"/>
      </rPr>
      <t>广州</t>
    </r>
    <r>
      <rPr>
        <sz val="11"/>
        <color theme="1"/>
        <rFont val="Arial"/>
        <charset val="134"/>
      </rPr>
      <t>)</t>
    </r>
    <r>
      <rPr>
        <sz val="11"/>
        <color theme="1"/>
        <rFont val="楷体_GB2312"/>
        <charset val="134"/>
      </rPr>
      <t>汽车有限公司</t>
    </r>
  </si>
  <si>
    <t>BJ7001C5FBEV</t>
  </si>
  <si>
    <r>
      <rPr>
        <sz val="11"/>
        <color theme="1"/>
        <rFont val="楷体_GB2312"/>
        <charset val="134"/>
      </rPr>
      <t>湖北星晖新能源智能汽车有限公司</t>
    </r>
  </si>
  <si>
    <t>EXH6460A04BEV</t>
  </si>
  <si>
    <t>SH5032XXYD8BEV-9</t>
  </si>
  <si>
    <t>1809/1845</t>
  </si>
  <si>
    <t>SH5041XCCJ7BEV-1</t>
  </si>
  <si>
    <r>
      <rPr>
        <sz val="11"/>
        <color theme="1"/>
        <rFont val="楷体_GB2312"/>
        <charset val="134"/>
      </rPr>
      <t>纯电动餐车</t>
    </r>
  </si>
  <si>
    <t>HQ7002BEV69</t>
  </si>
  <si>
    <t>2960/3180</t>
  </si>
  <si>
    <t>QL1041BEVECHW</t>
  </si>
  <si>
    <t>QL5100XXYBEVEMPA</t>
  </si>
  <si>
    <t>3385/3465</t>
  </si>
  <si>
    <t>SX4257MF4BEV1</t>
  </si>
  <si>
    <r>
      <rPr>
        <sz val="11"/>
        <color theme="1"/>
        <rFont val="楷体_GB2312"/>
        <charset val="134"/>
      </rPr>
      <t>换电式纯电动牵引汽车</t>
    </r>
  </si>
  <si>
    <t>CL5031ZZZBEV</t>
  </si>
  <si>
    <t>FLM5040TYHJSBEV</t>
  </si>
  <si>
    <t>FLM5120TSLDGBEV</t>
  </si>
  <si>
    <t>FLM5120TCADGBEV</t>
  </si>
  <si>
    <t>7690/7800</t>
  </si>
  <si>
    <t>DXA5180GQXDBEV</t>
  </si>
  <si>
    <t>8325/8925/9340/8850</t>
  </si>
  <si>
    <t>2815/2985</t>
  </si>
  <si>
    <t>9000/9030/9300</t>
  </si>
  <si>
    <t>KLQ6702GQFCEV1</t>
  </si>
  <si>
    <r>
      <rPr>
        <sz val="11"/>
        <color theme="1"/>
        <rFont val="楷体_GB2312"/>
        <charset val="134"/>
      </rPr>
      <t>纯电动续驶里程</t>
    </r>
    <r>
      <rPr>
        <sz val="11"/>
        <color theme="1"/>
        <rFont val="Arial"/>
        <charset val="134"/>
      </rPr>
      <t>157</t>
    </r>
    <r>
      <rPr>
        <sz val="11"/>
        <color theme="1"/>
        <rFont val="楷体_GB2312"/>
        <charset val="134"/>
      </rPr>
      <t>公里</t>
    </r>
    <r>
      <rPr>
        <sz val="11"/>
        <color theme="1"/>
        <rFont val="Arial"/>
        <charset val="134"/>
      </rPr>
      <t>/</t>
    </r>
    <r>
      <rPr>
        <sz val="11"/>
        <color theme="1"/>
        <rFont val="楷体_GB2312"/>
        <charset val="134"/>
      </rPr>
      <t>氢系统工作时（不包括纯电状态）的续驶里程</t>
    </r>
    <r>
      <rPr>
        <sz val="11"/>
        <color theme="1"/>
        <rFont val="Arial"/>
        <charset val="134"/>
      </rPr>
      <t>328</t>
    </r>
    <r>
      <rPr>
        <sz val="11"/>
        <color theme="1"/>
        <rFont val="楷体_GB2312"/>
        <charset val="134"/>
      </rPr>
      <t>公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楷体_GB2312"/>
        <charset val="134"/>
      </rPr>
      <t>里</t>
    </r>
  </si>
  <si>
    <t>2680/2720/2745/2790/2930</t>
  </si>
  <si>
    <t>6320/5950/5700</t>
  </si>
  <si>
    <t>CL5040TYHBEV</t>
  </si>
  <si>
    <t>HFF6119A6EV21</t>
  </si>
  <si>
    <t>HFF6110A6EV21</t>
  </si>
  <si>
    <t>LT5311ZLJBEV</t>
  </si>
  <si>
    <t>SC7005AAEBEV</t>
  </si>
  <si>
    <r>
      <rPr>
        <sz val="11"/>
        <color theme="1"/>
        <rFont val="楷体_GB2312"/>
        <charset val="134"/>
      </rPr>
      <t>现代商用汽车</t>
    </r>
    <r>
      <rPr>
        <sz val="11"/>
        <color theme="1"/>
        <rFont val="Arial"/>
        <charset val="134"/>
      </rPr>
      <t>(</t>
    </r>
    <r>
      <rPr>
        <sz val="11"/>
        <color theme="1"/>
        <rFont val="楷体_GB2312"/>
        <charset val="134"/>
      </rPr>
      <t>中国</t>
    </r>
    <r>
      <rPr>
        <sz val="11"/>
        <color theme="1"/>
        <rFont val="Arial"/>
        <charset val="134"/>
      </rPr>
      <t>)</t>
    </r>
    <r>
      <rPr>
        <sz val="11"/>
        <color theme="1"/>
        <rFont val="楷体_GB2312"/>
        <charset val="134"/>
      </rPr>
      <t>有限公司</t>
    </r>
  </si>
  <si>
    <r>
      <rPr>
        <sz val="11"/>
        <color theme="1"/>
        <rFont val="楷体_GB2312"/>
        <charset val="134"/>
      </rPr>
      <t>现代牌</t>
    </r>
  </si>
  <si>
    <t>CHM1042ZDC33BEV</t>
  </si>
  <si>
    <t>0.23/0.257</t>
  </si>
  <si>
    <t>2100/2200/2300/2400</t>
  </si>
  <si>
    <t>2230/2840</t>
  </si>
  <si>
    <t>2845/3020</t>
  </si>
  <si>
    <t>HLT5042ZLJEV</t>
  </si>
  <si>
    <t>BYD5030XYZEV1</t>
  </si>
  <si>
    <r>
      <rPr>
        <sz val="11"/>
        <color theme="1"/>
        <rFont val="楷体_GB2312"/>
        <charset val="134"/>
      </rPr>
      <t>邮政车</t>
    </r>
  </si>
  <si>
    <t>SC7005AADBEV</t>
  </si>
  <si>
    <t>CA7000H0EVA</t>
  </si>
  <si>
    <t>HFC5081XTYEV1Z</t>
  </si>
  <si>
    <r>
      <rPr>
        <sz val="11"/>
        <color theme="1"/>
        <rFont val="楷体_GB2312"/>
        <charset val="134"/>
      </rPr>
      <t>纯电动密封式桶装垃圾车</t>
    </r>
  </si>
  <si>
    <t>7210/6440</t>
  </si>
  <si>
    <t>2410/2230</t>
  </si>
  <si>
    <r>
      <rPr>
        <sz val="11"/>
        <color theme="1"/>
        <rFont val="楷体_GB2312"/>
        <charset val="134"/>
      </rPr>
      <t>福建新龙马汽车股份有限公司</t>
    </r>
  </si>
  <si>
    <r>
      <rPr>
        <sz val="11"/>
        <color theme="1"/>
        <rFont val="楷体_GB2312"/>
        <charset val="134"/>
      </rPr>
      <t>福建牌</t>
    </r>
  </si>
  <si>
    <t>FJ5030XXYBEVE3</t>
  </si>
  <si>
    <t>1480/1515</t>
  </si>
  <si>
    <t>SYM5311GJB3BEV</t>
  </si>
  <si>
    <t>XMQ6127AGFCEV1</t>
  </si>
  <si>
    <r>
      <rPr>
        <sz val="11"/>
        <color theme="1"/>
        <rFont val="Arial"/>
        <charset val="134"/>
      </rPr>
      <t>800</t>
    </r>
    <r>
      <rPr>
        <sz val="11"/>
        <color theme="1"/>
        <rFont val="楷体_GB2312"/>
        <charset val="134"/>
      </rPr>
      <t>（氢系统工作）</t>
    </r>
    <r>
      <rPr>
        <sz val="11"/>
        <color theme="1"/>
        <rFont val="Arial"/>
        <charset val="134"/>
      </rPr>
      <t>/160</t>
    </r>
    <r>
      <rPr>
        <sz val="11"/>
        <color theme="1"/>
        <rFont val="楷体_GB2312"/>
        <charset val="134"/>
      </rPr>
      <t>（氢系统不工作）</t>
    </r>
  </si>
  <si>
    <t>3380/3430/3550</t>
  </si>
  <si>
    <t>11850/12500/13250</t>
  </si>
  <si>
    <r>
      <rPr>
        <sz val="11"/>
        <color theme="1"/>
        <rFont val="楷体_GB2312"/>
        <charset val="134"/>
      </rPr>
      <t>本田</t>
    </r>
    <r>
      <rPr>
        <sz val="11"/>
        <color theme="1"/>
        <rFont val="Arial"/>
        <charset val="134"/>
      </rPr>
      <t>(HONDA)</t>
    </r>
    <r>
      <rPr>
        <sz val="11"/>
        <color theme="1"/>
        <rFont val="楷体_GB2312"/>
        <charset val="134"/>
      </rPr>
      <t xml:space="preserve">牌
</t>
    </r>
  </si>
  <si>
    <t>GHA6470RAC6APHEV</t>
  </si>
  <si>
    <t>85/84/84</t>
  </si>
  <si>
    <t>1989/2037/2022</t>
  </si>
  <si>
    <r>
      <rPr>
        <sz val="11"/>
        <color theme="1"/>
        <rFont val="楷体_GB2312"/>
        <charset val="134"/>
      </rPr>
      <t>林肯</t>
    </r>
    <r>
      <rPr>
        <sz val="11"/>
        <color theme="1"/>
        <rFont val="Arial"/>
        <charset val="134"/>
      </rPr>
      <t>(LINCOLN)</t>
    </r>
    <r>
      <rPr>
        <sz val="11"/>
        <color theme="1"/>
        <rFont val="楷体_GB2312"/>
        <charset val="134"/>
      </rPr>
      <t>牌</t>
    </r>
  </si>
  <si>
    <t>CAF6460A6PHEV</t>
  </si>
  <si>
    <t>2411/2416</t>
  </si>
  <si>
    <t>2001/2006</t>
  </si>
  <si>
    <t>1870/1885</t>
  </si>
  <si>
    <t>SX5040ZXXBEV301N</t>
  </si>
  <si>
    <t>CHM5042CCYZDC33BEV</t>
  </si>
  <si>
    <t>0.236/0.265</t>
  </si>
  <si>
    <t>2450/2750/3050/3150/3350</t>
  </si>
  <si>
    <t>2905/3080</t>
  </si>
  <si>
    <t>CL5090GQXBEV</t>
  </si>
  <si>
    <t>CL5120TDYBEV</t>
  </si>
  <si>
    <t>CL5183GQXBEV</t>
  </si>
  <si>
    <t>JX7001ERCBEV</t>
  </si>
  <si>
    <t>SXC5180GQXBEV</t>
  </si>
  <si>
    <t>7610/8490</t>
  </si>
  <si>
    <r>
      <rPr>
        <sz val="11"/>
        <color theme="1"/>
        <rFont val="楷体_GB2312"/>
        <charset val="134"/>
      </rPr>
      <t>湖北世纪中远车辆有限公司</t>
    </r>
  </si>
  <si>
    <r>
      <rPr>
        <sz val="11"/>
        <color theme="1"/>
        <rFont val="楷体_GB2312"/>
        <charset val="134"/>
      </rPr>
      <t>中悦牌</t>
    </r>
  </si>
  <si>
    <t>ZYP4250BEV</t>
  </si>
  <si>
    <t>153.38/150.47</t>
  </si>
  <si>
    <t>ZYP5180XXYBEV</t>
  </si>
  <si>
    <t>ZYP5310TZLBEV</t>
  </si>
  <si>
    <r>
      <rPr>
        <sz val="11"/>
        <color theme="1"/>
        <rFont val="楷体_GB2312"/>
        <charset val="134"/>
      </rPr>
      <t>纯电动渣料运输车</t>
    </r>
  </si>
  <si>
    <r>
      <rPr>
        <sz val="11"/>
        <color theme="1"/>
        <rFont val="楷体_GB2312"/>
        <charset val="134"/>
      </rPr>
      <t>江苏法美瑞汽车发展有限公司</t>
    </r>
  </si>
  <si>
    <r>
      <rPr>
        <sz val="11"/>
        <color theme="1"/>
        <rFont val="楷体_GB2312"/>
        <charset val="134"/>
      </rPr>
      <t>法美瑞牌</t>
    </r>
  </si>
  <si>
    <t>FMR5066XLJSHEV</t>
  </si>
  <si>
    <r>
      <rPr>
        <sz val="11"/>
        <color theme="1"/>
        <rFont val="楷体_GB2312"/>
        <charset val="134"/>
      </rPr>
      <t>旅居</t>
    </r>
    <r>
      <rPr>
        <sz val="11"/>
        <color rgb="FF000000"/>
        <rFont val="楷体_GB2312"/>
        <charset val="134"/>
      </rPr>
      <t>车</t>
    </r>
  </si>
  <si>
    <t>2200/2350/2500</t>
  </si>
  <si>
    <t>5600/5180</t>
  </si>
  <si>
    <t>WHX5030TSLBEV</t>
  </si>
  <si>
    <r>
      <rPr>
        <sz val="11"/>
        <color theme="1"/>
        <rFont val="楷体_GB2312"/>
        <charset val="134"/>
      </rPr>
      <t>广东亿鼎新能源汽车有限公司</t>
    </r>
  </si>
  <si>
    <r>
      <rPr>
        <sz val="11"/>
        <color theme="1"/>
        <rFont val="楷体_GB2312"/>
        <charset val="134"/>
      </rPr>
      <t>亿鼎牌</t>
    </r>
  </si>
  <si>
    <t>EVE5030XDYJLBEV1</t>
  </si>
  <si>
    <r>
      <rPr>
        <sz val="11"/>
        <color theme="1"/>
        <rFont val="楷体_GB2312"/>
        <charset val="134"/>
      </rPr>
      <t>纯电动电源车</t>
    </r>
  </si>
  <si>
    <t>EVE5031XDYJLBEV1</t>
  </si>
  <si>
    <t>BJ6116FCEVUH</t>
  </si>
  <si>
    <r>
      <rPr>
        <sz val="11"/>
        <color theme="1"/>
        <rFont val="楷体_GB2312"/>
        <charset val="134"/>
      </rPr>
      <t>氢气</t>
    </r>
  </si>
  <si>
    <t>3430/3610</t>
  </si>
  <si>
    <t>12000/12400</t>
  </si>
  <si>
    <t>QL5040TPBBEVECHA2</t>
  </si>
  <si>
    <r>
      <rPr>
        <sz val="11"/>
        <color theme="1"/>
        <rFont val="楷体_GB2312"/>
        <charset val="134"/>
      </rPr>
      <t>纯电动平板运输车</t>
    </r>
  </si>
  <si>
    <t>CGC4251FCEV1Z1</t>
  </si>
  <si>
    <r>
      <rPr>
        <sz val="11"/>
        <color theme="1"/>
        <rFont val="楷体_GB2312"/>
        <charset val="134"/>
      </rPr>
      <t>燃料电池牵引汽车</t>
    </r>
  </si>
  <si>
    <t>60/410</t>
  </si>
  <si>
    <t>XMQ5030ZZZBEVS</t>
  </si>
  <si>
    <t>XML5130XBWFCEV10</t>
  </si>
  <si>
    <r>
      <rPr>
        <sz val="11"/>
        <color theme="1"/>
        <rFont val="Arial"/>
        <charset val="134"/>
      </rPr>
      <t>75km(</t>
    </r>
    <r>
      <rPr>
        <sz val="11"/>
        <color theme="1"/>
        <rFont val="楷体_GB2312"/>
        <charset val="134"/>
      </rPr>
      <t>氢系统不工作</t>
    </r>
    <r>
      <rPr>
        <sz val="11"/>
        <color theme="1"/>
        <rFont val="Arial"/>
        <charset val="134"/>
      </rPr>
      <t>)/430 km(</t>
    </r>
    <r>
      <rPr>
        <sz val="11"/>
        <color theme="1"/>
        <rFont val="楷体_GB2312"/>
        <charset val="134"/>
      </rPr>
      <t>氢系统工作</t>
    </r>
    <r>
      <rPr>
        <sz val="11"/>
        <color theme="1"/>
        <rFont val="Arial"/>
        <charset val="134"/>
      </rPr>
      <t>)</t>
    </r>
  </si>
  <si>
    <t>HKL6600BEV12H</t>
  </si>
  <si>
    <t>HXK7000BEVA0</t>
  </si>
  <si>
    <t>1615/1666</t>
  </si>
  <si>
    <t>HXK7000BEVA1</t>
  </si>
  <si>
    <t>HXK7000BEVA6</t>
  </si>
  <si>
    <t>GTQ6600BEVB30</t>
  </si>
  <si>
    <t>2965/3060</t>
  </si>
  <si>
    <t>5000/5200/5400/5600</t>
  </si>
  <si>
    <r>
      <rPr>
        <sz val="11"/>
        <color theme="1"/>
        <rFont val="楷体_GB2312"/>
        <charset val="134"/>
      </rPr>
      <t>金马牌</t>
    </r>
  </si>
  <si>
    <t>TJK5040XTYBEV</t>
  </si>
  <si>
    <t>TJK5070TCABEV</t>
  </si>
  <si>
    <t>TJK5180GQXBEV</t>
  </si>
  <si>
    <t>8990/8130</t>
  </si>
  <si>
    <t>10830/10530</t>
  </si>
  <si>
    <t>FLM5080ZYSDGBEVGW</t>
  </si>
  <si>
    <t>3110/2910</t>
  </si>
  <si>
    <t>WZG5040XLCCYBEV</t>
  </si>
  <si>
    <t>2225/2245/2265</t>
  </si>
  <si>
    <t>3090/3190</t>
  </si>
  <si>
    <r>
      <rPr>
        <sz val="11"/>
        <color theme="1"/>
        <rFont val="楷体_GB2312"/>
        <charset val="134"/>
      </rPr>
      <t>东风本田汽车有限公司</t>
    </r>
  </si>
  <si>
    <r>
      <rPr>
        <sz val="11"/>
        <color theme="1"/>
        <rFont val="楷体_GB2312"/>
        <charset val="134"/>
      </rPr>
      <t>思威</t>
    </r>
    <r>
      <rPr>
        <sz val="11"/>
        <color theme="1"/>
        <rFont val="Arial"/>
        <charset val="134"/>
      </rPr>
      <t>(CR-V)</t>
    </r>
    <r>
      <rPr>
        <sz val="11"/>
        <color theme="1"/>
        <rFont val="楷体_GB2312"/>
        <charset val="134"/>
      </rPr>
      <t>牌</t>
    </r>
  </si>
  <si>
    <t>DHW6471R7HEV</t>
  </si>
  <si>
    <t>84/85/84</t>
  </si>
  <si>
    <t>2009/1998/2018</t>
  </si>
  <si>
    <r>
      <rPr>
        <sz val="11"/>
        <color theme="1"/>
        <rFont val="楷体_GB2312"/>
        <charset val="134"/>
      </rPr>
      <t>启辰牌</t>
    </r>
  </si>
  <si>
    <t>EQ7000FV2F1BEV</t>
  </si>
  <si>
    <t>SC6453BAABEV</t>
  </si>
  <si>
    <t>220/300</t>
  </si>
  <si>
    <t>18.6/14.4</t>
  </si>
  <si>
    <t>ND4250BBXJ7Z02BEV</t>
  </si>
  <si>
    <r>
      <rPr>
        <sz val="11"/>
        <color theme="1"/>
        <rFont val="楷体_GB2312"/>
        <charset val="134"/>
      </rPr>
      <t>牵引车</t>
    </r>
  </si>
  <si>
    <t>0.15/0.16/0.18</t>
  </si>
  <si>
    <t>11000/11880</t>
  </si>
  <si>
    <t>KMC1032BEV305D</t>
  </si>
  <si>
    <t>0.221/0.229</t>
  </si>
  <si>
    <t>141.27/135.46</t>
  </si>
  <si>
    <t>42.509/40.781</t>
  </si>
  <si>
    <r>
      <rPr>
        <sz val="11"/>
        <color theme="1"/>
        <rFont val="Arial"/>
        <charset val="134"/>
      </rPr>
      <t>5000</t>
    </r>
    <r>
      <rPr>
        <sz val="11"/>
        <color theme="1"/>
        <rFont val="楷体_GB2312"/>
        <charset val="134"/>
      </rPr>
      <t>、</t>
    </r>
    <r>
      <rPr>
        <sz val="11"/>
        <color theme="1"/>
        <rFont val="Arial"/>
        <charset val="134"/>
      </rPr>
      <t>5000/5460/5580</t>
    </r>
  </si>
  <si>
    <r>
      <rPr>
        <sz val="11"/>
        <color theme="1"/>
        <rFont val="Arial"/>
        <charset val="134"/>
      </rPr>
      <t>1715</t>
    </r>
    <r>
      <rPr>
        <sz val="11"/>
        <color theme="1"/>
        <rFont val="楷体_GB2312"/>
        <charset val="134"/>
      </rPr>
      <t>、</t>
    </r>
    <r>
      <rPr>
        <sz val="11"/>
        <color theme="1"/>
        <rFont val="Arial"/>
        <charset val="134"/>
      </rPr>
      <t>1715/1770</t>
    </r>
  </si>
  <si>
    <t>2040/2105</t>
  </si>
  <si>
    <r>
      <rPr>
        <sz val="11"/>
        <color theme="1"/>
        <rFont val="楷体_GB2312"/>
        <charset val="134"/>
      </rPr>
      <t>威</t>
    </r>
    <r>
      <rPr>
        <sz val="11"/>
        <color rgb="FF000000"/>
        <rFont val="楷体_GB2312"/>
        <charset val="134"/>
      </rPr>
      <t>尔马斯特牌</t>
    </r>
  </si>
  <si>
    <t>SZS6460A36BEV</t>
  </si>
  <si>
    <t>141.4/140.54/141.230</t>
  </si>
  <si>
    <t>JS6108GHBEV26</t>
  </si>
  <si>
    <t>501/579</t>
  </si>
  <si>
    <t>303.4/326.7</t>
  </si>
  <si>
    <t>3050/3210/3265/3230/3420</t>
  </si>
  <si>
    <t>JS6108GHBEV28</t>
  </si>
  <si>
    <t>422/466</t>
  </si>
  <si>
    <t>0.147/0.15</t>
  </si>
  <si>
    <t>255.400/281.900</t>
  </si>
  <si>
    <r>
      <rPr>
        <sz val="11"/>
        <color theme="1"/>
        <rFont val="楷体_GB2312"/>
        <charset val="134"/>
      </rPr>
      <t>蔚来牌</t>
    </r>
  </si>
  <si>
    <r>
      <rPr>
        <sz val="11"/>
        <color theme="1"/>
        <rFont val="楷体_GB2312"/>
        <charset val="134"/>
      </rPr>
      <t>换电式多用途乘用</t>
    </r>
    <r>
      <rPr>
        <sz val="11"/>
        <color rgb="FF000000"/>
        <rFont val="楷体_GB2312"/>
        <charset val="134"/>
      </rPr>
      <t>车</t>
    </r>
  </si>
  <si>
    <t>430/610</t>
  </si>
  <si>
    <t>17.4/18.1</t>
  </si>
  <si>
    <t>135.08/185.44/135.65/135.67</t>
  </si>
  <si>
    <t>2820/2840/</t>
  </si>
  <si>
    <r>
      <rPr>
        <sz val="11"/>
        <color theme="1"/>
        <rFont val="楷体_GB2312"/>
        <charset val="134"/>
      </rPr>
      <t>换电式多用途乘用车</t>
    </r>
  </si>
  <si>
    <t>430/605</t>
  </si>
  <si>
    <t>17.2/17.3</t>
  </si>
  <si>
    <t>135.65/185.44/135.67</t>
  </si>
  <si>
    <t>2250/2280</t>
  </si>
  <si>
    <t>440/615</t>
  </si>
  <si>
    <t>17.4/17.3</t>
  </si>
  <si>
    <t>2299/2329</t>
  </si>
  <si>
    <t>HN3312B36C2BEV</t>
  </si>
  <si>
    <r>
      <rPr>
        <sz val="11"/>
        <color theme="1"/>
        <rFont val="楷体_GB2312"/>
        <charset val="134"/>
      </rPr>
      <t>自卸汽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楷体_GB2312"/>
        <charset val="134"/>
      </rPr>
      <t>车</t>
    </r>
  </si>
  <si>
    <t>0.19/0.22</t>
  </si>
  <si>
    <t>CGC5045XXYBEV2Z5</t>
  </si>
  <si>
    <r>
      <rPr>
        <sz val="11"/>
        <color theme="1"/>
        <rFont val="楷体_GB2312"/>
        <charset val="134"/>
      </rPr>
      <t>三元锂蓄电池</t>
    </r>
    <r>
      <rPr>
        <sz val="11"/>
        <color theme="1"/>
        <rFont val="Arial"/>
        <charset val="134"/>
      </rPr>
      <t>/</t>
    </r>
    <r>
      <rPr>
        <sz val="11"/>
        <color theme="1"/>
        <rFont val="楷体_GB2312"/>
        <charset val="134"/>
      </rPr>
      <t>三元锂离子动力电池</t>
    </r>
  </si>
  <si>
    <t>2770/3020/3120/3220</t>
  </si>
  <si>
    <r>
      <rPr>
        <sz val="11"/>
        <color theme="1"/>
        <rFont val="楷体_GB2312"/>
        <charset val="134"/>
      </rPr>
      <t>多用途乘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楷体_GB2312"/>
        <charset val="134"/>
      </rPr>
      <t>用车</t>
    </r>
  </si>
  <si>
    <t>140/141.7</t>
  </si>
  <si>
    <r>
      <rPr>
        <sz val="11"/>
        <color theme="1"/>
        <rFont val="楷体_GB2312"/>
        <charset val="134"/>
      </rPr>
      <t>东风云南汽车有限公司</t>
    </r>
  </si>
  <si>
    <t>EQ5040DYHPBEV</t>
  </si>
  <si>
    <r>
      <rPr>
        <sz val="11"/>
        <color theme="1"/>
        <rFont val="楷体_GB2312"/>
        <charset val="134"/>
      </rPr>
      <t>路面养护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楷体_GB2312"/>
        <charset val="134"/>
      </rPr>
      <t>车</t>
    </r>
  </si>
  <si>
    <t>3070/3120/3210/3250/3290</t>
  </si>
  <si>
    <t>XMQ6106AGBEVL30</t>
  </si>
  <si>
    <t>3070/3120/3210/3250/3290/3400/3450</t>
  </si>
  <si>
    <t>XMQ6127AGBEVL9</t>
  </si>
  <si>
    <t>11800/11200</t>
  </si>
  <si>
    <t>LCK5048XBWEV5S</t>
  </si>
  <si>
    <t>2170/2230</t>
  </si>
  <si>
    <t>GTQ6853BEVB30</t>
  </si>
  <si>
    <t>0.139/0.147</t>
  </si>
  <si>
    <t>161.27;160.43</t>
  </si>
  <si>
    <t>8600/8850/9100</t>
  </si>
  <si>
    <r>
      <rPr>
        <sz val="11"/>
        <color theme="1"/>
        <rFont val="楷体_GB2312"/>
        <charset val="134"/>
      </rPr>
      <t>中汽商用汽车有限公司</t>
    </r>
    <r>
      <rPr>
        <sz val="11"/>
        <color theme="1"/>
        <rFont val="Arial"/>
        <charset val="134"/>
      </rPr>
      <t>(</t>
    </r>
    <r>
      <rPr>
        <sz val="11"/>
        <color theme="1"/>
        <rFont val="楷体_GB2312"/>
        <charset val="134"/>
      </rPr>
      <t>杭州</t>
    </r>
    <r>
      <rPr>
        <sz val="11"/>
        <color theme="1"/>
        <rFont val="Arial"/>
        <charset val="134"/>
      </rPr>
      <t>)</t>
    </r>
  </si>
  <si>
    <r>
      <rPr>
        <sz val="11"/>
        <color theme="1"/>
        <rFont val="楷体_GB2312"/>
        <charset val="134"/>
      </rPr>
      <t>中汽牌</t>
    </r>
  </si>
  <si>
    <t>ZQZ5080TCASHEV</t>
  </si>
  <si>
    <r>
      <rPr>
        <sz val="11"/>
        <color theme="1"/>
        <rFont val="楷体_GB2312"/>
        <charset val="134"/>
      </rPr>
      <t>密闭式桶装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楷体_GB2312"/>
        <charset val="134"/>
      </rPr>
      <t>垃圾车</t>
    </r>
  </si>
  <si>
    <t>7575/7390</t>
  </si>
  <si>
    <t>SH6591J4BEV-1</t>
  </si>
  <si>
    <t>2930/2910/2895/2885/2865</t>
  </si>
  <si>
    <t>ZK6106CHEVPG1</t>
  </si>
  <si>
    <r>
      <rPr>
        <sz val="11"/>
        <color theme="1"/>
        <rFont val="楷体_GB2312"/>
        <charset val="134"/>
      </rPr>
      <t>城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楷体_GB2312"/>
        <charset val="134"/>
      </rPr>
      <t>市客车</t>
    </r>
  </si>
  <si>
    <t>10250/10750/11250/11750</t>
  </si>
  <si>
    <t>LZW7004EVPKAK</t>
  </si>
  <si>
    <t>LZW7004EVPKAM</t>
  </si>
  <si>
    <r>
      <rPr>
        <sz val="11"/>
        <color theme="1"/>
        <rFont val="楷体_GB2312"/>
        <charset val="134"/>
      </rPr>
      <t>宝骏牌</t>
    </r>
  </si>
  <si>
    <r>
      <rPr>
        <sz val="11"/>
        <color theme="1"/>
        <rFont val="楷体_GB2312"/>
        <charset val="134"/>
      </rPr>
      <t>多元复合锂锂离子电池</t>
    </r>
  </si>
  <si>
    <t>XML6606JEVA0C1</t>
  </si>
  <si>
    <t>0.197/0.198</t>
  </si>
  <si>
    <r>
      <rPr>
        <sz val="11"/>
        <color theme="1"/>
        <rFont val="楷体_GB2312"/>
        <charset val="134"/>
      </rPr>
      <t>天路牌</t>
    </r>
  </si>
  <si>
    <t>BTL5182TXSEQFCEV</t>
  </si>
  <si>
    <r>
      <rPr>
        <b/>
        <sz val="11"/>
        <color theme="0"/>
        <rFont val="楷体_GB2312"/>
        <charset val="134"/>
      </rPr>
      <t>中国充电桩数量</t>
    </r>
    <r>
      <rPr>
        <b/>
        <sz val="11"/>
        <color theme="0"/>
        <rFont val="Arial"/>
        <charset val="134"/>
      </rPr>
      <t>(</t>
    </r>
    <r>
      <rPr>
        <b/>
        <sz val="11"/>
        <color theme="0"/>
        <rFont val="楷体_GB2312"/>
        <charset val="134"/>
      </rPr>
      <t>万个</t>
    </r>
    <r>
      <rPr>
        <b/>
        <sz val="11"/>
        <color theme="0"/>
        <rFont val="Arial"/>
        <charset val="134"/>
      </rPr>
      <t>)</t>
    </r>
  </si>
  <si>
    <r>
      <rPr>
        <b/>
        <sz val="11"/>
        <color theme="0"/>
        <rFont val="楷体_GB2312"/>
        <charset val="134"/>
      </rPr>
      <t>中国公共充电桩数量</t>
    </r>
    <r>
      <rPr>
        <b/>
        <sz val="11"/>
        <color theme="0"/>
        <rFont val="Arial"/>
        <charset val="134"/>
      </rPr>
      <t>(</t>
    </r>
    <r>
      <rPr>
        <b/>
        <sz val="11"/>
        <color theme="0"/>
        <rFont val="楷体_GB2312"/>
        <charset val="134"/>
      </rPr>
      <t>万个</t>
    </r>
    <r>
      <rPr>
        <b/>
        <sz val="11"/>
        <color theme="0"/>
        <rFont val="Arial"/>
        <charset val="134"/>
      </rPr>
      <t>)</t>
    </r>
  </si>
  <si>
    <r>
      <rPr>
        <b/>
        <sz val="11"/>
        <color theme="0"/>
        <rFont val="楷体_GB2312"/>
        <charset val="134"/>
      </rPr>
      <t>中国私人充电桩详情</t>
    </r>
    <r>
      <rPr>
        <b/>
        <sz val="11"/>
        <color theme="0"/>
        <rFont val="Arial"/>
        <charset val="134"/>
      </rPr>
      <t>(</t>
    </r>
    <r>
      <rPr>
        <b/>
        <sz val="11"/>
        <color theme="0"/>
        <rFont val="楷体_GB2312"/>
        <charset val="134"/>
      </rPr>
      <t>万个</t>
    </r>
    <r>
      <rPr>
        <b/>
        <sz val="11"/>
        <color theme="0"/>
        <rFont val="Arial"/>
        <charset val="134"/>
      </rPr>
      <t>)</t>
    </r>
  </si>
  <si>
    <r>
      <rPr>
        <b/>
        <sz val="11"/>
        <color theme="0"/>
        <rFont val="楷体_GB2312"/>
        <charset val="134"/>
      </rPr>
      <t>中国各区域公共类充电桩保有量（万个）</t>
    </r>
  </si>
  <si>
    <r>
      <rPr>
        <b/>
        <sz val="11"/>
        <color theme="0"/>
        <rFont val="楷体_GB2312"/>
        <charset val="134"/>
      </rPr>
      <t>中国各区域公共类充电桩新增量（个）</t>
    </r>
  </si>
  <si>
    <r>
      <rPr>
        <b/>
        <sz val="11"/>
        <color theme="0"/>
        <rFont val="Arial"/>
        <charset val="134"/>
      </rPr>
      <t>2021</t>
    </r>
    <r>
      <rPr>
        <b/>
        <sz val="11"/>
        <color theme="0"/>
        <rFont val="楷体_GB2312"/>
        <charset val="134"/>
      </rPr>
      <t>年中国各区域共享私桩数量（个）</t>
    </r>
  </si>
  <si>
    <t>更多数据请关注公众号</t>
  </si>
  <si>
    <r>
      <rPr>
        <b/>
        <sz val="11"/>
        <color theme="1"/>
        <rFont val="楷体_GB2312"/>
        <charset val="134"/>
      </rPr>
      <t>时间</t>
    </r>
  </si>
  <si>
    <r>
      <rPr>
        <b/>
        <sz val="11"/>
        <color theme="1"/>
        <rFont val="楷体_GB2312"/>
        <charset val="134"/>
      </rPr>
      <t>公共类</t>
    </r>
  </si>
  <si>
    <r>
      <rPr>
        <b/>
        <sz val="11"/>
        <color theme="1"/>
        <rFont val="楷体_GB2312"/>
        <charset val="134"/>
      </rPr>
      <t>私人类</t>
    </r>
  </si>
  <si>
    <r>
      <rPr>
        <b/>
        <sz val="11"/>
        <color theme="1"/>
        <rFont val="楷体_GB2312"/>
        <charset val="134"/>
      </rPr>
      <t>总计</t>
    </r>
  </si>
  <si>
    <r>
      <rPr>
        <b/>
        <sz val="11"/>
        <color theme="1"/>
        <rFont val="楷体_GB2312"/>
        <charset val="134"/>
      </rPr>
      <t>同比</t>
    </r>
  </si>
  <si>
    <r>
      <rPr>
        <b/>
        <sz val="11"/>
        <color theme="1"/>
        <rFont val="楷体_GB2312"/>
        <charset val="134"/>
      </rPr>
      <t>环比</t>
    </r>
  </si>
  <si>
    <r>
      <rPr>
        <b/>
        <sz val="11"/>
        <color theme="1"/>
        <rFont val="楷体_GB2312"/>
        <charset val="134"/>
      </rPr>
      <t>公共类新增</t>
    </r>
  </si>
  <si>
    <r>
      <rPr>
        <b/>
        <sz val="11"/>
        <color theme="1"/>
        <rFont val="楷体_GB2312"/>
        <charset val="134"/>
      </rPr>
      <t>私人类新增</t>
    </r>
  </si>
  <si>
    <r>
      <rPr>
        <b/>
        <sz val="11"/>
        <color theme="1"/>
        <rFont val="楷体_GB2312"/>
        <charset val="134"/>
      </rPr>
      <t>新增总数</t>
    </r>
  </si>
  <si>
    <r>
      <rPr>
        <b/>
        <sz val="11"/>
        <color theme="1"/>
        <rFont val="楷体_GB2312"/>
        <charset val="134"/>
      </rPr>
      <t>年月</t>
    </r>
  </si>
  <si>
    <r>
      <rPr>
        <b/>
        <sz val="11"/>
        <color theme="1"/>
        <rFont val="楷体_GB2312"/>
        <charset val="134"/>
      </rPr>
      <t>公共类累计</t>
    </r>
  </si>
  <si>
    <r>
      <rPr>
        <b/>
        <sz val="11"/>
        <color theme="1"/>
        <rFont val="楷体_GB2312"/>
        <charset val="134"/>
      </rPr>
      <t>私人类累计</t>
    </r>
  </si>
  <si>
    <r>
      <rPr>
        <b/>
        <sz val="11"/>
        <color theme="1"/>
        <rFont val="楷体_GB2312"/>
        <charset val="134"/>
      </rPr>
      <t>省份</t>
    </r>
    <r>
      <rPr>
        <b/>
        <sz val="11"/>
        <color theme="1"/>
        <rFont val="Arial"/>
        <charset val="134"/>
      </rPr>
      <t>/</t>
    </r>
    <r>
      <rPr>
        <b/>
        <sz val="11"/>
        <color theme="1"/>
        <rFont val="楷体_GB2312"/>
        <charset val="134"/>
      </rPr>
      <t>直辖市</t>
    </r>
  </si>
  <si>
    <r>
      <rPr>
        <sz val="11"/>
        <color theme="1"/>
        <rFont val="楷体_GB2312"/>
        <charset val="134"/>
      </rPr>
      <t>广东省</t>
    </r>
  </si>
  <si>
    <r>
      <rPr>
        <sz val="11"/>
        <color theme="1"/>
        <rFont val="楷体_GB2312"/>
        <charset val="134"/>
      </rPr>
      <t>上海市</t>
    </r>
  </si>
  <si>
    <r>
      <rPr>
        <sz val="11"/>
        <color theme="1"/>
        <rFont val="楷体_GB2312"/>
        <charset val="134"/>
      </rPr>
      <t>北京市</t>
    </r>
  </si>
  <si>
    <r>
      <rPr>
        <sz val="11"/>
        <color theme="1"/>
        <rFont val="楷体_GB2312"/>
        <charset val="134"/>
      </rPr>
      <t>江苏省</t>
    </r>
  </si>
  <si>
    <r>
      <rPr>
        <sz val="11"/>
        <color theme="1"/>
        <rFont val="楷体_GB2312"/>
        <charset val="134"/>
      </rPr>
      <t>浙江省</t>
    </r>
  </si>
  <si>
    <r>
      <rPr>
        <sz val="11"/>
        <color theme="1"/>
        <rFont val="楷体_GB2312"/>
        <charset val="134"/>
      </rPr>
      <t>山东省</t>
    </r>
  </si>
  <si>
    <r>
      <rPr>
        <sz val="11"/>
        <color theme="1"/>
        <rFont val="楷体_GB2312"/>
        <charset val="134"/>
      </rPr>
      <t>湖北省</t>
    </r>
  </si>
  <si>
    <r>
      <rPr>
        <sz val="11"/>
        <color theme="1"/>
        <rFont val="楷体_GB2312"/>
        <charset val="134"/>
      </rPr>
      <t>安徽省</t>
    </r>
  </si>
  <si>
    <r>
      <rPr>
        <sz val="11"/>
        <color theme="1"/>
        <rFont val="楷体_GB2312"/>
        <charset val="134"/>
      </rPr>
      <t>河南省</t>
    </r>
  </si>
  <si>
    <r>
      <rPr>
        <sz val="11"/>
        <color theme="1"/>
        <rFont val="楷体_GB2312"/>
        <charset val="134"/>
      </rPr>
      <t>福建省</t>
    </r>
  </si>
  <si>
    <r>
      <rPr>
        <sz val="11"/>
        <color theme="1"/>
        <rFont val="楷体_GB2312"/>
        <charset val="134"/>
      </rPr>
      <t>河北省</t>
    </r>
  </si>
  <si>
    <r>
      <rPr>
        <sz val="11"/>
        <color theme="1"/>
        <rFont val="楷体_GB2312"/>
        <charset val="134"/>
      </rPr>
      <t>四川省</t>
    </r>
  </si>
  <si>
    <r>
      <rPr>
        <sz val="11"/>
        <color theme="1"/>
        <rFont val="楷体_GB2312"/>
        <charset val="134"/>
      </rPr>
      <t>陕西省</t>
    </r>
  </si>
  <si>
    <r>
      <rPr>
        <b/>
        <sz val="11"/>
        <color theme="1"/>
        <rFont val="楷体_GB2312"/>
        <charset val="134"/>
      </rPr>
      <t>天津市</t>
    </r>
  </si>
  <si>
    <r>
      <rPr>
        <b/>
        <sz val="11"/>
        <color theme="1"/>
        <rFont val="楷体_GB2312"/>
        <charset val="134"/>
      </rPr>
      <t>湖南省</t>
    </r>
  </si>
  <si>
    <r>
      <rPr>
        <b/>
        <sz val="11"/>
        <color theme="1"/>
        <rFont val="楷体_GB2312"/>
        <charset val="134"/>
      </rPr>
      <t>山西省</t>
    </r>
  </si>
  <si>
    <r>
      <rPr>
        <b/>
        <sz val="11"/>
        <color theme="1"/>
        <rFont val="楷体_GB2312"/>
        <charset val="134"/>
      </rPr>
      <t>重庆市</t>
    </r>
  </si>
  <si>
    <r>
      <rPr>
        <b/>
        <sz val="11"/>
        <color theme="1"/>
        <rFont val="楷体_GB2312"/>
        <charset val="134"/>
      </rPr>
      <t>江西省</t>
    </r>
  </si>
  <si>
    <r>
      <rPr>
        <b/>
        <sz val="11"/>
        <color theme="1"/>
        <rFont val="楷体_GB2312"/>
        <charset val="134"/>
      </rPr>
      <t>海南省</t>
    </r>
  </si>
  <si>
    <r>
      <rPr>
        <b/>
        <sz val="11"/>
        <color theme="1"/>
        <rFont val="楷体_GB2312"/>
        <charset val="134"/>
      </rPr>
      <t>广西壮族自治区</t>
    </r>
  </si>
  <si>
    <r>
      <rPr>
        <b/>
        <sz val="11"/>
        <color theme="1"/>
        <rFont val="楷体_GB2312"/>
        <charset val="134"/>
      </rPr>
      <t>云南省</t>
    </r>
  </si>
  <si>
    <r>
      <rPr>
        <b/>
        <sz val="11"/>
        <color theme="1"/>
        <rFont val="楷体_GB2312"/>
        <charset val="134"/>
      </rPr>
      <t>辽宁省</t>
    </r>
  </si>
  <si>
    <r>
      <rPr>
        <b/>
        <sz val="11"/>
        <color theme="1"/>
        <rFont val="楷体_GB2312"/>
        <charset val="134"/>
      </rPr>
      <t>贵州省</t>
    </r>
  </si>
  <si>
    <r>
      <rPr>
        <b/>
        <sz val="11"/>
        <color theme="1"/>
        <rFont val="楷体_GB2312"/>
        <charset val="134"/>
      </rPr>
      <t>黑龙江省</t>
    </r>
  </si>
  <si>
    <r>
      <rPr>
        <b/>
        <sz val="11"/>
        <color theme="1"/>
        <rFont val="楷体_GB2312"/>
        <charset val="134"/>
      </rPr>
      <t>甘肃省</t>
    </r>
  </si>
  <si>
    <r>
      <rPr>
        <b/>
        <sz val="11"/>
        <color theme="1"/>
        <rFont val="楷体_GB2312"/>
        <charset val="134"/>
      </rPr>
      <t>吉林省</t>
    </r>
  </si>
  <si>
    <r>
      <rPr>
        <b/>
        <sz val="11"/>
        <color theme="1"/>
        <rFont val="楷体_GB2312"/>
        <charset val="134"/>
      </rPr>
      <t>内蒙古自治区</t>
    </r>
  </si>
  <si>
    <r>
      <rPr>
        <b/>
        <sz val="11"/>
        <color theme="1"/>
        <rFont val="楷体_GB2312"/>
        <charset val="134"/>
      </rPr>
      <t>新疆维吾尔族自治区</t>
    </r>
  </si>
  <si>
    <r>
      <rPr>
        <b/>
        <sz val="11"/>
        <color theme="1"/>
        <rFont val="楷体_GB2312"/>
        <charset val="134"/>
      </rPr>
      <t>宁夏回族自治区</t>
    </r>
  </si>
  <si>
    <r>
      <rPr>
        <b/>
        <sz val="11"/>
        <color theme="1"/>
        <rFont val="楷体_GB2312"/>
        <charset val="134"/>
      </rPr>
      <t>青海省</t>
    </r>
  </si>
  <si>
    <r>
      <rPr>
        <b/>
        <sz val="11"/>
        <color theme="1"/>
        <rFont val="楷体_GB2312"/>
        <charset val="134"/>
      </rPr>
      <t>西藏自治区</t>
    </r>
  </si>
  <si>
    <r>
      <rPr>
        <b/>
        <sz val="11"/>
        <color theme="1"/>
        <rFont val="楷体_GB2312"/>
        <charset val="134"/>
      </rPr>
      <t>香港特别行政区</t>
    </r>
  </si>
  <si>
    <r>
      <rPr>
        <b/>
        <sz val="11"/>
        <color theme="1"/>
        <rFont val="楷体_GB2312"/>
        <charset val="134"/>
      </rPr>
      <t>中国澳门</t>
    </r>
  </si>
  <si>
    <r>
      <rPr>
        <b/>
        <sz val="11"/>
        <color theme="1"/>
        <rFont val="楷体_GB2312"/>
        <charset val="134"/>
      </rPr>
      <t>广东省</t>
    </r>
  </si>
  <si>
    <r>
      <rPr>
        <b/>
        <sz val="11"/>
        <color theme="1"/>
        <rFont val="楷体_GB2312"/>
        <charset val="134"/>
      </rPr>
      <t>浙江省</t>
    </r>
  </si>
  <si>
    <r>
      <rPr>
        <b/>
        <sz val="11"/>
        <color theme="1"/>
        <rFont val="楷体_GB2312"/>
        <charset val="134"/>
      </rPr>
      <t>江苏省</t>
    </r>
  </si>
  <si>
    <r>
      <rPr>
        <b/>
        <sz val="11"/>
        <color theme="1"/>
        <rFont val="楷体_GB2312"/>
        <charset val="134"/>
      </rPr>
      <t>山东省</t>
    </r>
  </si>
  <si>
    <r>
      <rPr>
        <b/>
        <sz val="11"/>
        <color theme="1"/>
        <rFont val="楷体_GB2312"/>
        <charset val="134"/>
      </rPr>
      <t>河南省</t>
    </r>
  </si>
  <si>
    <r>
      <rPr>
        <b/>
        <sz val="11"/>
        <color theme="1"/>
        <rFont val="楷体_GB2312"/>
        <charset val="134"/>
      </rPr>
      <t>上海市</t>
    </r>
  </si>
  <si>
    <r>
      <rPr>
        <b/>
        <sz val="11"/>
        <color theme="1"/>
        <rFont val="楷体_GB2312"/>
        <charset val="134"/>
      </rPr>
      <t>河北省</t>
    </r>
  </si>
  <si>
    <r>
      <rPr>
        <b/>
        <sz val="11"/>
        <color theme="1"/>
        <rFont val="楷体_GB2312"/>
        <charset val="134"/>
      </rPr>
      <t>四川省</t>
    </r>
  </si>
  <si>
    <r>
      <rPr>
        <b/>
        <sz val="11"/>
        <color theme="1"/>
        <rFont val="楷体_GB2312"/>
        <charset val="134"/>
      </rPr>
      <t>北京市</t>
    </r>
  </si>
  <si>
    <r>
      <rPr>
        <b/>
        <sz val="11"/>
        <color theme="1"/>
        <rFont val="楷体_GB2312"/>
        <charset val="134"/>
      </rPr>
      <t>陕西省</t>
    </r>
  </si>
  <si>
    <r>
      <rPr>
        <b/>
        <sz val="11"/>
        <color theme="1"/>
        <rFont val="楷体_GB2312"/>
        <charset val="134"/>
      </rPr>
      <t>福建省</t>
    </r>
  </si>
  <si>
    <r>
      <rPr>
        <b/>
        <sz val="11"/>
        <color theme="1"/>
        <rFont val="楷体_GB2312"/>
        <charset val="134"/>
      </rPr>
      <t>湖北省</t>
    </r>
  </si>
  <si>
    <r>
      <rPr>
        <b/>
        <sz val="11"/>
        <color theme="1"/>
        <rFont val="楷体_GB2312"/>
        <charset val="134"/>
      </rPr>
      <t>安徽省</t>
    </r>
  </si>
  <si>
    <r>
      <rPr>
        <sz val="11"/>
        <color theme="1"/>
        <rFont val="楷体_GB2312"/>
        <charset val="134"/>
      </rPr>
      <t>天津市</t>
    </r>
  </si>
  <si>
    <r>
      <rPr>
        <sz val="11"/>
        <color theme="1"/>
        <rFont val="楷体_GB2312"/>
        <charset val="134"/>
      </rPr>
      <t>山西省</t>
    </r>
  </si>
  <si>
    <r>
      <rPr>
        <sz val="11"/>
        <color theme="1"/>
        <rFont val="楷体_GB2312"/>
        <charset val="134"/>
      </rPr>
      <t>广西壮族自治区</t>
    </r>
  </si>
  <si>
    <r>
      <rPr>
        <sz val="11"/>
        <color theme="1"/>
        <rFont val="楷体_GB2312"/>
        <charset val="134"/>
      </rPr>
      <t>江西省</t>
    </r>
  </si>
  <si>
    <r>
      <rPr>
        <sz val="11"/>
        <color theme="1"/>
        <rFont val="楷体_GB2312"/>
        <charset val="134"/>
      </rPr>
      <t>湖南省</t>
    </r>
  </si>
  <si>
    <r>
      <rPr>
        <sz val="11"/>
        <color theme="1"/>
        <rFont val="楷体_GB2312"/>
        <charset val="134"/>
      </rPr>
      <t>重庆市</t>
    </r>
  </si>
  <si>
    <r>
      <rPr>
        <sz val="11"/>
        <color theme="1"/>
        <rFont val="楷体_GB2312"/>
        <charset val="134"/>
      </rPr>
      <t>云南省</t>
    </r>
  </si>
  <si>
    <r>
      <rPr>
        <sz val="11"/>
        <color theme="1"/>
        <rFont val="楷体_GB2312"/>
        <charset val="134"/>
      </rPr>
      <t>海南省</t>
    </r>
  </si>
  <si>
    <r>
      <rPr>
        <sz val="11"/>
        <color theme="1"/>
        <rFont val="楷体_GB2312"/>
        <charset val="134"/>
      </rPr>
      <t>贵州省</t>
    </r>
  </si>
  <si>
    <r>
      <rPr>
        <sz val="11"/>
        <color theme="1"/>
        <rFont val="楷体_GB2312"/>
        <charset val="134"/>
      </rPr>
      <t>辽宁省</t>
    </r>
  </si>
  <si>
    <r>
      <rPr>
        <sz val="11"/>
        <color theme="1"/>
        <rFont val="楷体_GB2312"/>
        <charset val="134"/>
      </rPr>
      <t>黑龙江省</t>
    </r>
  </si>
  <si>
    <r>
      <rPr>
        <sz val="11"/>
        <color theme="1"/>
        <rFont val="楷体_GB2312"/>
        <charset val="134"/>
      </rPr>
      <t>新疆维吾尔族自治区</t>
    </r>
  </si>
  <si>
    <r>
      <rPr>
        <sz val="11"/>
        <color theme="1"/>
        <rFont val="楷体_GB2312"/>
        <charset val="134"/>
      </rPr>
      <t>甘肃省</t>
    </r>
  </si>
  <si>
    <r>
      <rPr>
        <sz val="11"/>
        <color theme="1"/>
        <rFont val="楷体_GB2312"/>
        <charset val="134"/>
      </rPr>
      <t>内蒙古自治区</t>
    </r>
  </si>
  <si>
    <r>
      <rPr>
        <sz val="11"/>
        <color theme="1"/>
        <rFont val="楷体_GB2312"/>
        <charset val="134"/>
      </rPr>
      <t>吉林省</t>
    </r>
  </si>
  <si>
    <r>
      <rPr>
        <sz val="11"/>
        <color theme="1"/>
        <rFont val="楷体_GB2312"/>
        <charset val="134"/>
      </rPr>
      <t>青海省</t>
    </r>
  </si>
  <si>
    <r>
      <rPr>
        <sz val="11"/>
        <color theme="1"/>
        <rFont val="楷体_GB2312"/>
        <charset val="134"/>
      </rPr>
      <t>宁夏回族自治区</t>
    </r>
  </si>
  <si>
    <r>
      <rPr>
        <sz val="11"/>
        <color theme="1"/>
        <rFont val="楷体_GB2312"/>
        <charset val="134"/>
      </rPr>
      <t>西藏自治区</t>
    </r>
  </si>
  <si>
    <r>
      <rPr>
        <sz val="11"/>
        <color theme="1"/>
        <rFont val="楷体_GB2312"/>
        <charset val="134"/>
      </rPr>
      <t>香港特别行政区</t>
    </r>
  </si>
  <si>
    <t>【众鲤数据网】</t>
  </si>
  <si>
    <r>
      <rPr>
        <b/>
        <sz val="11"/>
        <color theme="1"/>
        <rFont val="楷体_GB2312"/>
        <charset val="134"/>
      </rPr>
      <t>交流桩</t>
    </r>
  </si>
  <si>
    <r>
      <rPr>
        <b/>
        <sz val="11"/>
        <color theme="1"/>
        <rFont val="楷体_GB2312"/>
        <charset val="134"/>
      </rPr>
      <t>交直流桩</t>
    </r>
  </si>
  <si>
    <r>
      <rPr>
        <b/>
        <sz val="11"/>
        <color theme="1"/>
        <rFont val="楷体_GB2312"/>
        <charset val="134"/>
      </rPr>
      <t>直流桩</t>
    </r>
  </si>
  <si>
    <r>
      <rPr>
        <b/>
        <sz val="11"/>
        <color theme="1"/>
        <rFont val="楷体_GB2312"/>
        <charset val="134"/>
      </rPr>
      <t>合计</t>
    </r>
  </si>
  <si>
    <t>直流桩</t>
  </si>
  <si>
    <t>官网https://zldatas.com</t>
  </si>
  <si>
    <t>2018-01</t>
  </si>
  <si>
    <t>2018-02</t>
  </si>
  <si>
    <t>2018-03</t>
  </si>
  <si>
    <t>2018-04</t>
  </si>
  <si>
    <t>2018-05</t>
  </si>
  <si>
    <r>
      <rPr>
        <sz val="11"/>
        <color rgb="FF000000"/>
        <rFont val="楷体_GB2312"/>
        <charset val="134"/>
      </rPr>
      <t>问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</si>
</sst>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[$-10409]#,##0.0"/>
    <numFmt numFmtId="178" formatCode="[$-409]mmm/yy;@"/>
    <numFmt numFmtId="179" formatCode="#,##0;[Red]\(#,##0\)"/>
    <numFmt numFmtId="180" formatCode="_-* #,##0.00_-;\-* #,##0.00_-;_-* &quot;-&quot;??_-;_-@_-"/>
    <numFmt numFmtId="181" formatCode="[$-10409]#,##0"/>
    <numFmt numFmtId="182" formatCode="[$-409]dd/mmm/yy;@"/>
    <numFmt numFmtId="183" formatCode="0.00_ "/>
    <numFmt numFmtId="184" formatCode="#,##0.0_);[Red]\(#,##0.0\)"/>
    <numFmt numFmtId="185" formatCode="yyyy/mm"/>
    <numFmt numFmtId="186" formatCode="0.0_ "/>
    <numFmt numFmtId="187" formatCode="_ * #,##0_ ;_ * \-#,##0_ ;_ * &quot;-&quot;??_ ;_ @_ "/>
    <numFmt numFmtId="188" formatCode="0_);[Red]\(0\)"/>
    <numFmt numFmtId="189" formatCode="yy/mm"/>
    <numFmt numFmtId="190" formatCode="#,##0_ "/>
    <numFmt numFmtId="191" formatCode="0.0%"/>
    <numFmt numFmtId="192" formatCode="0.00_);[Red]\(0.00\)"/>
    <numFmt numFmtId="193" formatCode="0.0_);[Red]\(0.0\)"/>
    <numFmt numFmtId="194" formatCode="0.0000_ "/>
    <numFmt numFmtId="195" formatCode="0.0"/>
    <numFmt numFmtId="196" formatCode="#,##0.0_ "/>
  </numFmts>
  <fonts count="122">
    <font>
      <sz val="11"/>
      <name val="宋体"/>
      <charset val="134"/>
    </font>
    <font>
      <b/>
      <sz val="11"/>
      <color rgb="FFFFFFFF"/>
      <name val="Arial"/>
      <charset val="134"/>
    </font>
    <font>
      <sz val="11"/>
      <color rgb="FFFFFFFF"/>
      <name val="Arial"/>
      <charset val="134"/>
    </font>
    <font>
      <sz val="11"/>
      <color rgb="FF000000"/>
      <name val="Arial"/>
      <charset val="134"/>
    </font>
    <font>
      <b/>
      <sz val="11"/>
      <color theme="0"/>
      <name val="Arial"/>
      <charset val="134"/>
    </font>
    <font>
      <b/>
      <sz val="11"/>
      <color rgb="FFFF0000"/>
      <name val="Arial"/>
      <charset val="134"/>
    </font>
    <font>
      <b/>
      <sz val="11"/>
      <color theme="1"/>
      <name val="Arial"/>
      <charset val="134"/>
    </font>
    <font>
      <b/>
      <sz val="11"/>
      <color rgb="FF000000"/>
      <name val="Arial"/>
      <charset val="134"/>
    </font>
    <font>
      <sz val="11"/>
      <color theme="1"/>
      <name val="Arial"/>
      <charset val="134"/>
    </font>
    <font>
      <b/>
      <sz val="11"/>
      <color theme="1"/>
      <name val="楷体_GB2312"/>
      <charset val="134"/>
    </font>
    <font>
      <sz val="11"/>
      <name val="Arial"/>
      <charset val="134"/>
    </font>
    <font>
      <sz val="11"/>
      <color rgb="FFFF0000"/>
      <name val="Arial"/>
      <charset val="134"/>
    </font>
    <font>
      <sz val="11"/>
      <color indexed="8"/>
      <name val="Arial"/>
      <charset val="134"/>
    </font>
    <font>
      <sz val="10"/>
      <color rgb="FF000000"/>
      <name val="Arial"/>
      <charset val="134"/>
    </font>
    <font>
      <sz val="8"/>
      <color rgb="FF000000"/>
      <name val="Arial"/>
      <charset val="134"/>
    </font>
    <font>
      <b/>
      <sz val="12"/>
      <color rgb="FF000000"/>
      <name val="Arial"/>
      <charset val="134"/>
    </font>
    <font>
      <b/>
      <sz val="12"/>
      <color rgb="FF000000"/>
      <name val="楷体"/>
      <charset val="134"/>
    </font>
    <font>
      <sz val="11"/>
      <color rgb="FF000000"/>
      <name val="楷体_GB2312"/>
      <charset val="134"/>
    </font>
    <font>
      <sz val="11"/>
      <color rgb="FF000000"/>
      <name val="楷体"/>
      <charset val="134"/>
    </font>
    <font>
      <sz val="11"/>
      <color rgb="FF000000"/>
      <name val="宋体"/>
      <charset val="134"/>
    </font>
    <font>
      <b/>
      <sz val="11"/>
      <color rgb="FF000000"/>
      <name val="楷体"/>
      <charset val="134"/>
    </font>
    <font>
      <b/>
      <sz val="10"/>
      <color rgb="FF000000"/>
      <name val="Arial"/>
      <charset val="134"/>
    </font>
    <font>
      <b/>
      <sz val="11"/>
      <color rgb="FF000000"/>
      <name val="楷体_GB2312"/>
      <charset val="134"/>
    </font>
    <font>
      <sz val="10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楷体_GB2312"/>
      <charset val="134"/>
    </font>
    <font>
      <b/>
      <sz val="11"/>
      <name val="Arial"/>
      <charset val="134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b/>
      <sz val="9"/>
      <color theme="0"/>
      <name val="Arial"/>
      <charset val="134"/>
    </font>
    <font>
      <b/>
      <sz val="9"/>
      <color rgb="FF000000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b/>
      <sz val="9"/>
      <color rgb="FFFFFFFF"/>
      <name val="Arial"/>
      <charset val="134"/>
    </font>
    <font>
      <sz val="9"/>
      <color rgb="FF000000"/>
      <name val="Arial"/>
      <charset val="134"/>
    </font>
    <font>
      <b/>
      <sz val="11"/>
      <color rgb="FFC00000"/>
      <name val="Arial"/>
      <charset val="134"/>
    </font>
    <font>
      <b/>
      <u/>
      <sz val="12"/>
      <color rgb="FFFFFFFF"/>
      <name val="Arial"/>
      <charset val="134"/>
    </font>
    <font>
      <b/>
      <sz val="11"/>
      <color rgb="FFFFFFFF"/>
      <name val="楷体_GB2312"/>
      <charset val="134"/>
    </font>
    <font>
      <b/>
      <sz val="11"/>
      <color rgb="FFFFFFFF"/>
      <name val="楷体"/>
      <charset val="134"/>
    </font>
    <font>
      <b/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돋움"/>
      <charset val="134"/>
    </font>
    <font>
      <sz val="10"/>
      <color theme="0"/>
      <name val="等线"/>
      <charset val="134"/>
    </font>
    <font>
      <sz val="12"/>
      <color theme="1"/>
      <name val="宋体"/>
      <charset val="134"/>
      <scheme val="minor"/>
    </font>
    <font>
      <sz val="11"/>
      <name val="等线"/>
      <charset val="134"/>
    </font>
    <font>
      <sz val="12"/>
      <name val="宋体"/>
      <charset val="134"/>
    </font>
    <font>
      <u/>
      <sz val="11"/>
      <color theme="10"/>
      <name val="宋体"/>
      <charset val="134"/>
      <scheme val="minor"/>
    </font>
    <font>
      <u/>
      <sz val="10"/>
      <color theme="10"/>
      <name val="宋体"/>
      <charset val="134"/>
      <scheme val="minor"/>
    </font>
    <font>
      <u/>
      <sz val="12"/>
      <color theme="10"/>
      <name val="宋体"/>
      <charset val="134"/>
      <scheme val="minor"/>
    </font>
    <font>
      <u/>
      <sz val="11"/>
      <color indexed="4"/>
      <name val="宋体"/>
      <charset val="134"/>
      <scheme val="minor"/>
    </font>
    <font>
      <sz val="11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微软雅黑"/>
      <charset val="134"/>
    </font>
    <font>
      <sz val="10"/>
      <color theme="1"/>
      <name val="等线"/>
      <charset val="134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等线"/>
      <charset val="134"/>
    </font>
    <font>
      <u/>
      <sz val="11"/>
      <color theme="10"/>
      <name val="宋体"/>
      <charset val="134"/>
    </font>
    <font>
      <sz val="11"/>
      <color indexed="8"/>
      <name val="宋体"/>
      <charset val="134"/>
    </font>
    <font>
      <sz val="10"/>
      <color rgb="FF000000"/>
      <name val="微软雅黑"/>
      <charset val="134"/>
    </font>
    <font>
      <sz val="10"/>
      <color theme="1"/>
      <name val="宋体"/>
      <charset val="134"/>
    </font>
    <font>
      <sz val="7"/>
      <name val="Arial"/>
      <charset val="134"/>
    </font>
    <font>
      <sz val="8"/>
      <name val="Arial"/>
      <charset val="134"/>
    </font>
    <font>
      <sz val="9"/>
      <name val="LucidaSans"/>
      <charset val="134"/>
    </font>
    <font>
      <sz val="10"/>
      <color theme="1"/>
      <name val="微软雅黑"/>
      <charset val="134"/>
    </font>
    <font>
      <sz val="10"/>
      <name val="MS Sans Serif"/>
      <charset val="134"/>
    </font>
    <font>
      <u/>
      <sz val="11"/>
      <color rgb="FF0463C1"/>
      <name val="宋体"/>
      <charset val="134"/>
    </font>
    <font>
      <u/>
      <sz val="12"/>
      <color indexed="12"/>
      <name val="新細明體"/>
      <charset val="134"/>
    </font>
    <font>
      <sz val="8"/>
      <color rgb="FF000000"/>
      <name val="楷体_GB2312"/>
      <charset val="134"/>
    </font>
    <font>
      <b/>
      <sz val="14"/>
      <color theme="0"/>
      <name val="宋体"/>
      <charset val="134"/>
    </font>
    <font>
      <u/>
      <sz val="11"/>
      <color rgb="FF0000FF"/>
      <name val="宋体"/>
      <charset val="134"/>
      <scheme val="minor"/>
    </font>
    <font>
      <b/>
      <vertAlign val="subscript"/>
      <sz val="10"/>
      <name val="Bookman"/>
      <charset val="134"/>
    </font>
    <font>
      <sz val="8"/>
      <color indexed="8"/>
      <name val="Arial"/>
      <charset val="134"/>
    </font>
    <font>
      <b/>
      <sz val="8"/>
      <name val="Arial"/>
      <charset val="134"/>
    </font>
    <font>
      <sz val="10.5"/>
      <name val="Arial"/>
      <charset val="134"/>
    </font>
    <font>
      <sz val="11"/>
      <color theme="1"/>
      <name val="楷体_GB2312"/>
      <charset val="134"/>
    </font>
    <font>
      <sz val="10.5"/>
      <name val="楷体_GB2312"/>
      <charset val="134"/>
    </font>
    <font>
      <sz val="11"/>
      <name val="楷体_GB2312"/>
      <charset val="134"/>
    </font>
    <font>
      <b/>
      <sz val="11"/>
      <name val="楷体_GB2312"/>
      <charset val="134"/>
    </font>
    <font>
      <sz val="11"/>
      <color indexed="8"/>
      <name val="楷体_GB2312"/>
      <charset val="134"/>
    </font>
    <font>
      <b/>
      <sz val="12"/>
      <color rgb="FF000000"/>
      <name val="楷体_GB2312"/>
      <charset val="134"/>
    </font>
    <font>
      <b/>
      <sz val="11"/>
      <color rgb="FFFF0000"/>
      <name val="楷体_GB2312"/>
      <charset val="134"/>
    </font>
    <font>
      <sz val="11"/>
      <color theme="1"/>
      <name val="楷体"/>
      <charset val="134"/>
    </font>
    <font>
      <b/>
      <sz val="11"/>
      <color theme="0"/>
      <name val="楷体_GB2312"/>
      <charset val="134"/>
    </font>
    <font>
      <b/>
      <sz val="10"/>
      <color theme="1"/>
      <name val="楷体_GB2312"/>
      <charset val="134"/>
    </font>
    <font>
      <sz val="10"/>
      <color rgb="FF000000"/>
      <name val="楷体_GB2312"/>
      <charset val="134"/>
    </font>
    <font>
      <b/>
      <sz val="10"/>
      <color rgb="FFFF0000"/>
      <name val="楷体_GB2312"/>
      <charset val="134"/>
    </font>
    <font>
      <b/>
      <sz val="10"/>
      <name val="楷体_GB2312"/>
      <charset val="134"/>
    </font>
    <font>
      <b/>
      <sz val="9"/>
      <color rgb="FF000000"/>
      <name val="楷体_GB2312"/>
      <charset val="134"/>
    </font>
    <font>
      <b/>
      <sz val="9"/>
      <color rgb="FFFFFFFF"/>
      <name val="楷体_GB2312"/>
      <charset val="134"/>
    </font>
    <font>
      <b/>
      <sz val="11"/>
      <color rgb="FF000000"/>
      <name val="宋体"/>
      <charset val="134"/>
    </font>
    <font>
      <sz val="6"/>
      <name val="楷体_GB2312"/>
      <charset val="134"/>
    </font>
    <font>
      <b/>
      <sz val="9"/>
      <color rgb="FF000000"/>
      <name val="楷体"/>
      <charset val="134"/>
    </font>
    <font>
      <b/>
      <sz val="9"/>
      <color theme="0"/>
      <name val="楷体"/>
      <charset val="134"/>
    </font>
    <font>
      <b/>
      <sz val="11"/>
      <color rgb="FFC00000"/>
      <name val="楷体"/>
      <charset val="134"/>
    </font>
    <font>
      <b/>
      <sz val="10"/>
      <color rgb="FF000000"/>
      <name val="楷体"/>
      <charset val="134"/>
    </font>
    <font>
      <b/>
      <sz val="11"/>
      <color rgb="FFC00000"/>
      <name val="楷体_GB2312"/>
      <charset val="134"/>
    </font>
    <font>
      <sz val="11"/>
      <color rgb="FFFFFFFF"/>
      <name val="楷体_GB2312"/>
      <charset val="134"/>
    </font>
    <font>
      <b/>
      <sz val="9"/>
      <color theme="1"/>
      <name val="楷体"/>
      <charset val="134"/>
    </font>
    <font>
      <sz val="9"/>
      <name val="宋体"/>
      <charset val="134"/>
    </font>
  </fonts>
  <fills count="8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E8D2"/>
        <bgColor indexed="64"/>
      </patternFill>
    </fill>
    <fill>
      <patternFill patternType="solid">
        <fgColor rgb="FFFEE8D2"/>
        <bgColor rgb="FFD9E3F3"/>
      </patternFill>
    </fill>
    <fill>
      <patternFill patternType="solid">
        <fgColor rgb="FFFDDBB9"/>
        <bgColor indexed="64"/>
      </patternFill>
    </fill>
    <fill>
      <patternFill patternType="solid">
        <fgColor rgb="FFFDDBB9"/>
        <bgColor rgb="FFD9E3F3"/>
      </patternFill>
    </fill>
    <fill>
      <patternFill patternType="solid">
        <fgColor rgb="FF0070C0"/>
        <bgColor indexed="64"/>
      </patternFill>
    </fill>
    <fill>
      <patternFill patternType="solid">
        <fgColor theme="9" tint="0.799340800195319"/>
        <bgColor theme="9" tint="0.799340800195319"/>
      </patternFill>
    </fill>
    <fill>
      <patternFill patternType="solid">
        <fgColor rgb="FFFFD86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7D1712"/>
        <bgColor indexed="64"/>
      </patternFill>
    </fill>
    <fill>
      <patternFill patternType="solid">
        <fgColor rgb="FFFCC08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398236030152287"/>
        <bgColor indexed="64"/>
      </patternFill>
    </fill>
    <fill>
      <patternFill patternType="solid">
        <fgColor theme="5" tint="0.398297067171239"/>
        <bgColor indexed="64"/>
      </patternFill>
    </fill>
    <fill>
      <patternFill patternType="solid">
        <fgColor theme="5" tint="0.398113956114383"/>
        <bgColor theme="5" tint="0.398113956114383"/>
      </patternFill>
    </fill>
    <fill>
      <patternFill patternType="solid">
        <fgColor theme="5" tint="0.398327585680715"/>
        <bgColor indexed="64"/>
      </patternFill>
    </fill>
    <fill>
      <patternFill patternType="solid">
        <fgColor theme="5" tint="0.398785363322855"/>
        <bgColor indexed="64"/>
      </patternFill>
    </fill>
    <fill>
      <patternFill patternType="solid">
        <fgColor theme="5" tint="0.398083437604907"/>
        <bgColor theme="5" tint="0.398083437604907"/>
      </patternFill>
    </fill>
    <fill>
      <patternFill patternType="solid">
        <fgColor theme="5" tint="0.398754844813379"/>
        <bgColor indexed="64"/>
      </patternFill>
    </fill>
    <fill>
      <patternFill patternType="solid">
        <fgColor theme="5" tint="0.398358104190191"/>
        <bgColor indexed="64"/>
      </patternFill>
    </fill>
    <fill>
      <patternFill patternType="solid">
        <fgColor theme="5" tint="0.398388622699667"/>
        <bgColor indexed="64"/>
      </patternFill>
    </fill>
    <fill>
      <patternFill patternType="solid">
        <fgColor theme="5" tint="0.398480178228095"/>
        <bgColor indexed="64"/>
      </patternFill>
    </fill>
    <fill>
      <patternFill patternType="solid">
        <fgColor theme="5" tint="0.398541215247047"/>
        <bgColor indexed="64"/>
      </patternFill>
    </fill>
    <fill>
      <patternFill patternType="solid">
        <fgColor theme="5" tint="0.398571733756523"/>
        <bgColor indexed="64"/>
      </patternFill>
    </fill>
    <fill>
      <patternFill patternType="solid">
        <fgColor theme="5" tint="0.398602252265999"/>
        <bgColor indexed="64"/>
      </patternFill>
    </fill>
    <fill>
      <patternFill patternType="solid">
        <fgColor theme="5" tint="0.398663289284951"/>
        <bgColor indexed="64"/>
      </patternFill>
    </fill>
    <fill>
      <patternFill patternType="solid">
        <fgColor theme="5" tint="0.397991882076479"/>
        <bgColor theme="5" tint="0.397991882076479"/>
      </patternFill>
    </fill>
    <fill>
      <patternFill patternType="solid">
        <fgColor theme="5" tint="0.398205511642811"/>
        <bgColor indexed="64"/>
      </patternFill>
    </fill>
    <fill>
      <patternFill patternType="solid">
        <fgColor theme="5" tint="0.398266548661763"/>
        <bgColor indexed="64"/>
      </patternFill>
    </fill>
    <fill>
      <patternFill patternType="solid">
        <fgColor theme="5" tint="0.398144474623859"/>
        <bgColor indexed="64"/>
      </patternFill>
    </fill>
    <fill>
      <patternFill patternType="solid">
        <fgColor theme="5" tint="0.398174993133335"/>
        <bgColor indexed="64"/>
      </patternFill>
    </fill>
    <fill>
      <patternFill patternType="solid">
        <fgColor theme="5" tint="0.3984191412091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398693807794427"/>
        <bgColor indexed="64"/>
      </patternFill>
    </fill>
    <fill>
      <patternFill patternType="solid">
        <fgColor theme="5" tint="0.3984496597186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3988158818323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398510696737571"/>
        <bgColor indexed="64"/>
      </patternFill>
    </fill>
    <fill>
      <patternFill patternType="solid">
        <fgColor theme="5" tint="0.398724326303903"/>
        <bgColor indexed="64"/>
      </patternFill>
    </fill>
    <fill>
      <patternFill patternType="solid">
        <fgColor theme="5" tint="0.398632770775475"/>
        <bgColor indexed="64"/>
      </patternFill>
    </fill>
    <fill>
      <patternFill patternType="solid">
        <fgColor theme="5" tint="0.398052919095431"/>
        <bgColor theme="5" tint="0.398052919095431"/>
      </patternFill>
    </fill>
    <fill>
      <patternFill patternType="solid">
        <fgColor theme="5" tint="0.398022400585955"/>
        <bgColor theme="5" tint="0.398022400585955"/>
      </patternFill>
    </fill>
  </fills>
  <borders count="3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auto="1"/>
      </left>
      <right/>
      <top style="thin">
        <color theme="9"/>
      </top>
      <bottom/>
      <diagonal/>
    </border>
    <border>
      <left style="thin">
        <color auto="1"/>
      </left>
      <right style="thin">
        <color auto="1"/>
      </right>
      <top style="thin">
        <color theme="9"/>
      </top>
      <bottom/>
      <diagonal/>
    </border>
    <border>
      <left style="thin">
        <color theme="9"/>
      </left>
      <right/>
      <top style="thin">
        <color auto="1"/>
      </top>
      <bottom/>
      <diagonal/>
    </border>
    <border>
      <left style="thin">
        <color theme="9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double">
        <color theme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double">
        <color auto="1"/>
      </top>
      <bottom/>
      <diagonal/>
    </border>
  </borders>
  <cellStyleXfs count="176">
    <xf numFmtId="0" fontId="0" fillId="0" borderId="0">
      <alignment vertical="center"/>
    </xf>
    <xf numFmtId="176" fontId="19" fillId="0" borderId="0">
      <alignment vertical="top"/>
      <protection locked="0"/>
    </xf>
    <xf numFmtId="44" fontId="43" fillId="0" borderId="0" applyFont="0" applyFill="0" applyBorder="0" applyAlignment="0" applyProtection="0">
      <alignment vertical="center"/>
    </xf>
    <xf numFmtId="9" fontId="19" fillId="0" borderId="0">
      <alignment vertical="top"/>
      <protection locked="0"/>
    </xf>
    <xf numFmtId="41" fontId="4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8" borderId="24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9" borderId="27" applyNumberFormat="0" applyAlignment="0" applyProtection="0">
      <alignment vertical="center"/>
    </xf>
    <xf numFmtId="0" fontId="53" fillId="20" borderId="28" applyNumberFormat="0" applyAlignment="0" applyProtection="0">
      <alignment vertical="center"/>
    </xf>
    <xf numFmtId="0" fontId="54" fillId="20" borderId="27" applyNumberFormat="0" applyAlignment="0" applyProtection="0">
      <alignment vertical="center"/>
    </xf>
    <xf numFmtId="0" fontId="55" fillId="21" borderId="29" applyNumberFormat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7" fillId="0" borderId="31" applyNumberFormat="0" applyFill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2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6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3" fillId="0" borderId="0">
      <alignment vertical="center"/>
    </xf>
    <xf numFmtId="177" fontId="63" fillId="0" borderId="0">
      <alignment vertical="center"/>
    </xf>
    <xf numFmtId="0" fontId="64" fillId="48" borderId="0" applyNumberFormat="0" applyBorder="0">
      <alignment vertical="center"/>
    </xf>
    <xf numFmtId="0" fontId="64" fillId="25" borderId="0" applyNumberFormat="0" applyBorder="0">
      <alignment vertical="center"/>
    </xf>
    <xf numFmtId="178" fontId="65" fillId="0" borderId="0">
      <alignment vertical="center"/>
    </xf>
    <xf numFmtId="0" fontId="43" fillId="0" borderId="0">
      <alignment vertical="center"/>
    </xf>
    <xf numFmtId="43" fontId="43" fillId="0" borderId="0" applyFont="0" applyFill="0" applyBorder="0">
      <alignment vertical="center"/>
    </xf>
    <xf numFmtId="43" fontId="66" fillId="0" borderId="0" applyFont="0" applyFill="0" applyBorder="0">
      <alignment vertical="center"/>
    </xf>
    <xf numFmtId="43" fontId="0" fillId="0" borderId="0" applyFont="0" applyFill="0" applyBorder="0">
      <alignment vertical="center"/>
    </xf>
    <xf numFmtId="43" fontId="23" fillId="0" borderId="0" applyFont="0" applyFill="0" applyBorder="0"/>
    <xf numFmtId="179" fontId="23" fillId="0" borderId="0" applyFont="0" applyFill="0" applyBorder="0"/>
    <xf numFmtId="43" fontId="67" fillId="0" borderId="0" applyFont="0" applyFill="0" applyBorder="0">
      <alignment vertical="center"/>
    </xf>
    <xf numFmtId="180" fontId="43" fillId="0" borderId="0" applyFont="0" applyFill="0" applyBorder="0">
      <alignment vertical="center"/>
    </xf>
    <xf numFmtId="180" fontId="65" fillId="0" borderId="0" applyFont="0" applyFill="0" applyBorder="0">
      <alignment vertical="center"/>
    </xf>
    <xf numFmtId="0" fontId="68" fillId="0" borderId="0" applyNumberFormat="0" applyFill="0" applyBorder="0"/>
    <xf numFmtId="177" fontId="68" fillId="0" borderId="0" applyNumberFormat="0" applyFill="0" applyBorder="0"/>
    <xf numFmtId="0" fontId="68" fillId="0" borderId="0" applyNumberFormat="0" applyFill="0" applyBorder="0">
      <alignment vertical="center"/>
    </xf>
    <xf numFmtId="0" fontId="69" fillId="0" borderId="0" applyNumberFormat="0" applyFill="0" applyBorder="0">
      <alignment vertical="center"/>
    </xf>
    <xf numFmtId="181" fontId="70" fillId="0" borderId="0" applyNumberFormat="0" applyFill="0" applyBorder="0">
      <alignment vertical="center"/>
    </xf>
    <xf numFmtId="181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>
      <alignment vertical="center"/>
    </xf>
    <xf numFmtId="0" fontId="72" fillId="0" borderId="0">
      <alignment vertical="center"/>
    </xf>
    <xf numFmtId="177" fontId="43" fillId="0" borderId="0">
      <alignment vertical="center"/>
    </xf>
    <xf numFmtId="0" fontId="23" fillId="0" borderId="0"/>
    <xf numFmtId="0" fontId="73" fillId="0" borderId="0">
      <alignment vertical="center"/>
    </xf>
    <xf numFmtId="0" fontId="43" fillId="0" borderId="0" applyBorder="0"/>
    <xf numFmtId="181" fontId="65" fillId="0" borderId="0">
      <alignment vertical="center"/>
    </xf>
    <xf numFmtId="0" fontId="67" fillId="0" borderId="0" applyNumberFormat="0" applyFill="0" applyBorder="0"/>
    <xf numFmtId="0" fontId="65" fillId="0" borderId="0">
      <alignment vertical="center"/>
    </xf>
    <xf numFmtId="0" fontId="67" fillId="0" borderId="0" applyNumberFormat="0" applyFill="0" applyBorder="0" applyAlignment="0" applyProtection="0"/>
    <xf numFmtId="0" fontId="74" fillId="0" borderId="0">
      <alignment vertical="center"/>
    </xf>
    <xf numFmtId="0" fontId="75" fillId="0" borderId="0">
      <alignment vertical="center"/>
    </xf>
    <xf numFmtId="0" fontId="65" fillId="0" borderId="0" applyBorder="0">
      <alignment vertical="center"/>
    </xf>
    <xf numFmtId="177" fontId="73" fillId="0" borderId="0">
      <alignment vertical="center"/>
    </xf>
    <xf numFmtId="0" fontId="76" fillId="0" borderId="0">
      <alignment vertical="center"/>
    </xf>
    <xf numFmtId="43" fontId="43" fillId="0" borderId="0" applyFont="0" applyFill="0" applyBorder="0" applyAlignment="0" applyProtection="0">
      <alignment vertical="center"/>
    </xf>
    <xf numFmtId="181" fontId="43" fillId="0" borderId="0"/>
    <xf numFmtId="177" fontId="43" fillId="0" borderId="0"/>
    <xf numFmtId="9" fontId="43" fillId="0" borderId="0" applyFont="0" applyFill="0" applyBorder="0">
      <alignment vertical="center"/>
    </xf>
    <xf numFmtId="0" fontId="75" fillId="49" borderId="0" applyNumberFormat="0" applyBorder="0">
      <alignment vertical="center"/>
    </xf>
    <xf numFmtId="43" fontId="77" fillId="0" borderId="0" applyFont="0" applyFill="0" applyBorder="0" applyAlignment="0" applyProtection="0">
      <alignment vertical="center"/>
    </xf>
    <xf numFmtId="9" fontId="66" fillId="0" borderId="0" applyFont="0" applyFill="0" applyBorder="0">
      <alignment vertical="center"/>
    </xf>
    <xf numFmtId="0" fontId="75" fillId="50" borderId="0" applyNumberFormat="0" applyBorder="0">
      <alignment vertical="center"/>
    </xf>
    <xf numFmtId="43" fontId="43" fillId="0" borderId="0" applyFont="0" applyFill="0" applyBorder="0" applyAlignment="0" applyProtection="0">
      <alignment vertical="center"/>
    </xf>
    <xf numFmtId="0" fontId="75" fillId="51" borderId="0" applyNumberFormat="0" applyBorder="0">
      <alignment vertical="center"/>
    </xf>
    <xf numFmtId="0" fontId="75" fillId="52" borderId="0" applyNumberFormat="0" applyBorder="0">
      <alignment vertical="center"/>
    </xf>
    <xf numFmtId="0" fontId="75" fillId="53" borderId="0" applyNumberFormat="0" applyBorder="0">
      <alignment vertical="center"/>
    </xf>
    <xf numFmtId="43" fontId="19" fillId="0" borderId="0">
      <alignment vertical="top"/>
      <protection locked="0"/>
    </xf>
    <xf numFmtId="0" fontId="75" fillId="54" borderId="0" applyNumberFormat="0" applyBorder="0">
      <alignment vertical="center"/>
    </xf>
    <xf numFmtId="182" fontId="43" fillId="0" borderId="0">
      <alignment vertical="center"/>
    </xf>
    <xf numFmtId="181" fontId="43" fillId="0" borderId="0">
      <alignment vertical="center"/>
    </xf>
    <xf numFmtId="0" fontId="75" fillId="55" borderId="0" applyNumberFormat="0" applyBorder="0">
      <alignment vertical="center"/>
    </xf>
    <xf numFmtId="177" fontId="23" fillId="0" borderId="0"/>
    <xf numFmtId="9" fontId="65" fillId="0" borderId="0" applyFont="0" applyFill="0" applyBorder="0">
      <alignment vertical="center"/>
    </xf>
    <xf numFmtId="43" fontId="43" fillId="0" borderId="0" applyFont="0" applyFill="0" applyBorder="0" applyAlignment="0" applyProtection="0">
      <alignment vertical="center"/>
    </xf>
    <xf numFmtId="0" fontId="67" fillId="0" borderId="0">
      <alignment vertical="center"/>
    </xf>
    <xf numFmtId="9" fontId="0" fillId="0" borderId="0" applyFont="0" applyFill="0" applyBorder="0">
      <alignment vertical="center"/>
    </xf>
    <xf numFmtId="9" fontId="78" fillId="0" borderId="0" applyFont="0" applyFill="0" applyBorder="0">
      <alignment vertical="center"/>
    </xf>
    <xf numFmtId="9" fontId="73" fillId="0" borderId="0" applyFont="0" applyFill="0" applyBorder="0">
      <alignment vertical="center"/>
    </xf>
    <xf numFmtId="181" fontId="68" fillId="0" borderId="0" applyNumberFormat="0" applyFill="0" applyBorder="0"/>
    <xf numFmtId="0" fontId="79" fillId="0" borderId="0" applyNumberFormat="0" applyFill="0" applyBorder="0">
      <alignment vertical="center"/>
    </xf>
    <xf numFmtId="177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80" fillId="0" borderId="0">
      <protection locked="0"/>
    </xf>
    <xf numFmtId="0" fontId="75" fillId="56" borderId="0" applyNumberFormat="0" applyBorder="0">
      <alignment vertical="center"/>
    </xf>
    <xf numFmtId="0" fontId="75" fillId="57" borderId="0" applyNumberFormat="0" applyBorder="0">
      <alignment vertical="center"/>
    </xf>
    <xf numFmtId="0" fontId="75" fillId="58" borderId="0" applyNumberFormat="0" applyBorder="0">
      <alignment vertical="center"/>
    </xf>
    <xf numFmtId="0" fontId="75" fillId="59" borderId="0" applyNumberFormat="0" applyBorder="0">
      <alignment vertical="center"/>
    </xf>
    <xf numFmtId="0" fontId="75" fillId="60" borderId="0" applyNumberFormat="0" applyBorder="0">
      <alignment vertical="center"/>
    </xf>
    <xf numFmtId="183" fontId="67" fillId="0" borderId="0">
      <alignment vertical="center"/>
    </xf>
    <xf numFmtId="9" fontId="23" fillId="0" borderId="0"/>
    <xf numFmtId="9" fontId="23" fillId="0" borderId="0" applyFont="0" applyFill="0" applyBorder="0">
      <alignment vertical="center"/>
    </xf>
    <xf numFmtId="0" fontId="81" fillId="0" borderId="0">
      <protection locked="0"/>
    </xf>
    <xf numFmtId="177" fontId="67" fillId="0" borderId="0">
      <alignment vertical="center"/>
    </xf>
    <xf numFmtId="181" fontId="23" fillId="0" borderId="0"/>
    <xf numFmtId="9" fontId="67" fillId="0" borderId="0" applyFont="0" applyFill="0" applyBorder="0">
      <alignment vertical="center"/>
    </xf>
    <xf numFmtId="0" fontId="82" fillId="0" borderId="0">
      <alignment vertical="center"/>
    </xf>
    <xf numFmtId="179" fontId="83" fillId="0" borderId="0" applyBorder="0" applyAlignment="0"/>
    <xf numFmtId="0" fontId="84" fillId="0" borderId="0" applyFill="0" applyBorder="0"/>
    <xf numFmtId="9" fontId="23" fillId="0" borderId="0" applyFont="0" applyFill="0" applyBorder="0"/>
    <xf numFmtId="40" fontId="85" fillId="0" borderId="0" applyFont="0" applyFill="0" applyBorder="0" applyAlignment="0" applyProtection="0"/>
    <xf numFmtId="9" fontId="81" fillId="0" borderId="0">
      <alignment vertical="top"/>
      <protection locked="0"/>
    </xf>
    <xf numFmtId="9" fontId="43" fillId="0" borderId="0" applyFont="0" applyFill="0" applyBorder="0" applyProtection="0">
      <alignment vertical="center"/>
    </xf>
    <xf numFmtId="0" fontId="86" fillId="11" borderId="32">
      <alignment vertical="center"/>
    </xf>
    <xf numFmtId="0" fontId="80" fillId="0" borderId="0">
      <protection locked="0"/>
    </xf>
    <xf numFmtId="0" fontId="65" fillId="0" borderId="0"/>
    <xf numFmtId="9" fontId="19" fillId="0" borderId="0">
      <alignment vertical="top"/>
      <protection locked="0"/>
    </xf>
    <xf numFmtId="180" fontId="43" fillId="0" borderId="0" applyFont="0" applyFill="0" applyBorder="0" applyAlignment="0" applyProtection="0">
      <alignment vertical="center"/>
    </xf>
    <xf numFmtId="177" fontId="67" fillId="0" borderId="0" applyNumberFormat="0" applyFill="0" applyBorder="0"/>
    <xf numFmtId="9" fontId="65" fillId="0" borderId="0" applyFont="0" applyFill="0" applyBorder="0" applyAlignment="0" applyProtection="0">
      <alignment vertical="center"/>
    </xf>
    <xf numFmtId="0" fontId="75" fillId="61" borderId="0" applyNumberFormat="0" applyBorder="0">
      <alignment vertical="center"/>
    </xf>
    <xf numFmtId="0" fontId="75" fillId="62" borderId="0" applyNumberFormat="0" applyBorder="0">
      <alignment vertical="center"/>
    </xf>
    <xf numFmtId="0" fontId="87" fillId="0" borderId="0"/>
    <xf numFmtId="0" fontId="75" fillId="63" borderId="0" applyNumberFormat="0" applyBorder="0">
      <alignment vertical="center"/>
    </xf>
    <xf numFmtId="0" fontId="88" fillId="0" borderId="0">
      <alignment vertical="top"/>
      <protection locked="0"/>
    </xf>
    <xf numFmtId="0" fontId="89" fillId="0" borderId="0">
      <alignment vertical="top"/>
      <protection locked="0"/>
    </xf>
    <xf numFmtId="0" fontId="75" fillId="64" borderId="0" applyNumberFormat="0" applyBorder="0">
      <alignment vertical="center"/>
    </xf>
    <xf numFmtId="0" fontId="75" fillId="65" borderId="0" applyNumberFormat="0" applyBorder="0">
      <alignment vertical="center"/>
    </xf>
    <xf numFmtId="0" fontId="90" fillId="0" borderId="0">
      <protection locked="0"/>
    </xf>
    <xf numFmtId="9" fontId="43" fillId="0" borderId="0" applyFont="0" applyFill="0" applyBorder="0" applyAlignment="0" applyProtection="0">
      <alignment vertical="center"/>
    </xf>
    <xf numFmtId="180" fontId="23" fillId="0" borderId="0" applyFont="0" applyFill="0" applyBorder="0"/>
    <xf numFmtId="0" fontId="91" fillId="0" borderId="33" applyNumberFormat="0" applyFont="0" applyFill="0" applyBorder="0">
      <alignment horizontal="center" vertical="center" wrapText="1"/>
    </xf>
    <xf numFmtId="0" fontId="89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75" fillId="66" borderId="0" applyNumberFormat="0" applyBorder="0">
      <alignment vertical="center"/>
    </xf>
    <xf numFmtId="0" fontId="19" fillId="0" borderId="0">
      <protection locked="0"/>
    </xf>
    <xf numFmtId="0" fontId="75" fillId="67" borderId="0" applyNumberFormat="0" applyBorder="0">
      <alignment vertical="center"/>
    </xf>
    <xf numFmtId="0" fontId="75" fillId="68" borderId="0" applyNumberFormat="0" applyBorder="0">
      <alignment vertical="center"/>
    </xf>
    <xf numFmtId="2" fontId="93" fillId="0" borderId="34"/>
    <xf numFmtId="184" fontId="94" fillId="69" borderId="35">
      <protection locked="0"/>
    </xf>
    <xf numFmtId="176" fontId="19" fillId="0" borderId="0">
      <alignment vertical="top"/>
      <protection locked="0"/>
    </xf>
    <xf numFmtId="0" fontId="83" fillId="0" borderId="0">
      <alignment horizontal="right"/>
    </xf>
    <xf numFmtId="0" fontId="75" fillId="70" borderId="0" applyNumberFormat="0" applyBorder="0">
      <alignment vertical="center"/>
    </xf>
    <xf numFmtId="0" fontId="75" fillId="71" borderId="0" applyNumberFormat="0" applyBorder="0">
      <alignment vertical="center"/>
    </xf>
    <xf numFmtId="0" fontId="86" fillId="72" borderId="32">
      <alignment vertical="center"/>
    </xf>
    <xf numFmtId="0" fontId="75" fillId="73" borderId="0" applyNumberFormat="0" applyBorder="0">
      <alignment vertical="center"/>
    </xf>
    <xf numFmtId="0" fontId="43" fillId="0" borderId="0"/>
    <xf numFmtId="0" fontId="95" fillId="74" borderId="36">
      <alignment horizontal="left"/>
    </xf>
    <xf numFmtId="0" fontId="75" fillId="75" borderId="0" applyNumberFormat="0" applyBorder="0">
      <alignment vertical="center"/>
    </xf>
    <xf numFmtId="0" fontId="75" fillId="76" borderId="0" applyNumberFormat="0" applyBorder="0">
      <alignment vertical="center"/>
    </xf>
    <xf numFmtId="0" fontId="75" fillId="77" borderId="0" applyNumberFormat="0" applyBorder="0">
      <alignment vertical="center"/>
    </xf>
    <xf numFmtId="0" fontId="75" fillId="78" borderId="0" applyNumberFormat="0" applyBorder="0">
      <alignment vertical="center"/>
    </xf>
    <xf numFmtId="0" fontId="19" fillId="0" borderId="0">
      <protection locked="0"/>
    </xf>
    <xf numFmtId="2" fontId="93" fillId="0" borderId="37"/>
    <xf numFmtId="0" fontId="75" fillId="79" borderId="0" applyNumberFormat="0" applyBorder="0">
      <alignment vertical="center"/>
    </xf>
    <xf numFmtId="0" fontId="77" fillId="0" borderId="0">
      <alignment vertical="center"/>
    </xf>
  </cellStyleXfs>
  <cellXfs count="443">
    <xf numFmtId="0" fontId="0" fillId="0" borderId="0" xfId="0">
      <alignment vertical="center"/>
    </xf>
    <xf numFmtId="0" fontId="1" fillId="2" borderId="0" xfId="155" applyFont="1" applyFill="1" applyAlignment="1" applyProtection="1">
      <alignment horizontal="center" vertical="center"/>
    </xf>
    <xf numFmtId="0" fontId="2" fillId="2" borderId="0" xfId="155" applyFont="1" applyFill="1" applyAlignment="1" applyProtection="1">
      <alignment horizontal="center" vertical="center"/>
    </xf>
    <xf numFmtId="0" fontId="3" fillId="0" borderId="0" xfId="155" applyFont="1" applyAlignment="1" applyProtection="1">
      <alignment horizontal="center" vertical="center"/>
    </xf>
    <xf numFmtId="0" fontId="3" fillId="2" borderId="1" xfId="155" applyFont="1" applyFill="1" applyBorder="1" applyAlignment="1" applyProtection="1">
      <alignment horizontal="center" vertical="center"/>
    </xf>
    <xf numFmtId="0" fontId="3" fillId="2" borderId="0" xfId="155" applyFont="1" applyFill="1" applyAlignment="1" applyProtection="1">
      <alignment horizontal="center" vertical="center"/>
    </xf>
    <xf numFmtId="0" fontId="1" fillId="0" borderId="1" xfId="155" applyFont="1" applyBorder="1" applyAlignment="1" applyProtection="1">
      <alignment horizontal="center" vertical="center" wrapText="1" readingOrder="1"/>
    </xf>
    <xf numFmtId="0" fontId="2" fillId="2" borderId="2" xfId="155" applyFont="1" applyFill="1" applyBorder="1" applyAlignment="1" applyProtection="1">
      <alignment horizontal="center" vertical="center" wrapText="1"/>
    </xf>
    <xf numFmtId="0" fontId="4" fillId="3" borderId="3" xfId="155" applyFont="1" applyFill="1" applyBorder="1" applyAlignment="1" applyProtection="1">
      <alignment horizontal="center" vertical="center"/>
    </xf>
    <xf numFmtId="0" fontId="2" fillId="2" borderId="4" xfId="155" applyFont="1" applyFill="1" applyBorder="1" applyAlignment="1" applyProtection="1">
      <alignment horizontal="center" vertical="center" wrapText="1"/>
    </xf>
    <xf numFmtId="0" fontId="5" fillId="2" borderId="4" xfId="155" applyFont="1" applyFill="1" applyBorder="1" applyAlignment="1" applyProtection="1">
      <alignment horizontal="center" vertical="center"/>
    </xf>
    <xf numFmtId="0" fontId="5" fillId="2" borderId="2" xfId="155" applyFont="1" applyFill="1" applyBorder="1" applyAlignment="1" applyProtection="1">
      <alignment horizontal="center" vertical="center"/>
    </xf>
    <xf numFmtId="0" fontId="5" fillId="0" borderId="2" xfId="155" applyFont="1" applyBorder="1" applyAlignment="1" applyProtection="1">
      <alignment horizontal="center" vertical="center" readingOrder="1"/>
    </xf>
    <xf numFmtId="0" fontId="5" fillId="2" borderId="4" xfId="155" applyFont="1" applyFill="1" applyBorder="1" applyAlignment="1" applyProtection="1">
      <alignment horizontal="center" vertical="center" readingOrder="1"/>
    </xf>
    <xf numFmtId="0" fontId="4" fillId="3" borderId="3" xfId="155" applyFont="1" applyFill="1" applyBorder="1" applyAlignment="1" applyProtection="1">
      <alignment horizontal="center" vertical="center" readingOrder="1"/>
    </xf>
    <xf numFmtId="0" fontId="5" fillId="2" borderId="2" xfId="155" applyFont="1" applyFill="1" applyBorder="1" applyAlignment="1" applyProtection="1">
      <alignment horizontal="center" vertical="center" readingOrder="1"/>
    </xf>
    <xf numFmtId="0" fontId="2" fillId="2" borderId="1" xfId="155" applyFont="1" applyFill="1" applyBorder="1" applyAlignment="1" applyProtection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155" applyFont="1" applyFill="1" applyBorder="1" applyAlignment="1" applyProtection="1">
      <alignment horizontal="center" vertical="center" wrapText="1"/>
    </xf>
    <xf numFmtId="0" fontId="2" fillId="2" borderId="0" xfId="155" applyFont="1" applyFill="1" applyAlignment="1" applyProtection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7" xfId="155" applyFont="1" applyFill="1" applyBorder="1" applyAlignment="1" applyProtection="1">
      <alignment horizontal="center" vertical="center" wrapText="1"/>
    </xf>
    <xf numFmtId="0" fontId="6" fillId="4" borderId="3" xfId="155" applyFont="1" applyFill="1" applyBorder="1" applyAlignment="1" applyProtection="1">
      <alignment horizontal="center" vertical="center" wrapText="1"/>
    </xf>
    <xf numFmtId="0" fontId="6" fillId="4" borderId="8" xfId="155" applyFont="1" applyFill="1" applyBorder="1" applyAlignment="1" applyProtection="1">
      <alignment horizontal="center" vertical="center" wrapText="1"/>
    </xf>
    <xf numFmtId="0" fontId="7" fillId="0" borderId="0" xfId="155" applyFont="1" applyAlignment="1" applyProtection="1">
      <alignment horizontal="center" vertical="center"/>
    </xf>
    <xf numFmtId="0" fontId="7" fillId="0" borderId="1" xfId="155" applyFont="1" applyBorder="1" applyAlignment="1" applyProtection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4" borderId="5" xfId="172" applyFont="1" applyFill="1" applyBorder="1" applyAlignment="1" applyProtection="1">
      <alignment horizontal="center" vertical="center"/>
    </xf>
    <xf numFmtId="0" fontId="6" fillId="5" borderId="5" xfId="172" applyFont="1" applyFill="1" applyBorder="1" applyAlignment="1" applyProtection="1">
      <alignment horizontal="center" vertical="center"/>
    </xf>
    <xf numFmtId="0" fontId="3" fillId="0" borderId="0" xfId="172" applyFont="1" applyAlignment="1" applyProtection="1">
      <alignment horizontal="center" vertical="center"/>
    </xf>
    <xf numFmtId="0" fontId="3" fillId="0" borderId="1" xfId="172" applyFont="1" applyBorder="1" applyAlignment="1" applyProtection="1">
      <alignment horizontal="center" vertical="center"/>
    </xf>
    <xf numFmtId="185" fontId="3" fillId="0" borderId="5" xfId="0" applyNumberFormat="1" applyFont="1" applyBorder="1" applyAlignment="1">
      <alignment horizontal="center" vertical="center"/>
    </xf>
    <xf numFmtId="186" fontId="3" fillId="0" borderId="5" xfId="0" applyNumberFormat="1" applyFont="1" applyBorder="1" applyAlignment="1">
      <alignment horizontal="center" vertical="center"/>
    </xf>
    <xf numFmtId="186" fontId="3" fillId="0" borderId="5" xfId="155" applyNumberFormat="1" applyFont="1" applyBorder="1" applyAlignment="1" applyProtection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187" fontId="7" fillId="0" borderId="1" xfId="155" applyNumberFormat="1" applyFont="1" applyBorder="1" applyAlignment="1" applyProtection="1">
      <alignment horizontal="center" vertical="center"/>
    </xf>
    <xf numFmtId="187" fontId="7" fillId="2" borderId="0" xfId="155" applyNumberFormat="1" applyFont="1" applyFill="1" applyAlignment="1" applyProtection="1">
      <alignment horizontal="center" vertical="center"/>
    </xf>
    <xf numFmtId="185" fontId="7" fillId="6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185" fontId="7" fillId="6" borderId="5" xfId="172" applyNumberFormat="1" applyFont="1" applyFill="1" applyBorder="1" applyAlignment="1" applyProtection="1">
      <alignment horizontal="center" vertical="center"/>
    </xf>
    <xf numFmtId="0" fontId="3" fillId="0" borderId="5" xfId="172" applyFont="1" applyBorder="1" applyAlignment="1" applyProtection="1">
      <alignment horizontal="center" vertical="center"/>
    </xf>
    <xf numFmtId="0" fontId="7" fillId="7" borderId="5" xfId="172" applyFont="1" applyFill="1" applyBorder="1" applyAlignment="1" applyProtection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186" fontId="3" fillId="0" borderId="7" xfId="0" applyNumberFormat="1" applyFont="1" applyBorder="1" applyAlignment="1">
      <alignment horizontal="center" vertical="center"/>
    </xf>
    <xf numFmtId="0" fontId="7" fillId="2" borderId="0" xfId="155" applyFont="1" applyFill="1" applyAlignment="1" applyProtection="1">
      <alignment horizontal="center" vertical="center"/>
    </xf>
    <xf numFmtId="10" fontId="3" fillId="0" borderId="7" xfId="0" applyNumberFormat="1" applyFont="1" applyBorder="1" applyAlignment="1">
      <alignment horizontal="center" vertical="center"/>
    </xf>
    <xf numFmtId="0" fontId="3" fillId="0" borderId="1" xfId="155" applyFont="1" applyBorder="1" applyAlignment="1" applyProtection="1">
      <alignment horizontal="center" vertical="center"/>
    </xf>
    <xf numFmtId="0" fontId="5" fillId="2" borderId="0" xfId="155" applyFont="1" applyFill="1" applyAlignment="1" applyProtection="1">
      <alignment horizontal="center" vertical="center"/>
    </xf>
    <xf numFmtId="9" fontId="3" fillId="0" borderId="1" xfId="135" applyFont="1" applyBorder="1" applyAlignment="1" applyProtection="1">
      <alignment horizontal="center" vertical="center"/>
    </xf>
    <xf numFmtId="9" fontId="3" fillId="2" borderId="0" xfId="135" applyFont="1" applyFill="1" applyAlignment="1" applyProtection="1">
      <alignment horizontal="center" vertical="center"/>
    </xf>
    <xf numFmtId="9" fontId="7" fillId="0" borderId="1" xfId="135" applyFont="1" applyBorder="1" applyAlignment="1" applyProtection="1">
      <alignment horizontal="center" vertical="center"/>
    </xf>
    <xf numFmtId="9" fontId="5" fillId="2" borderId="0" xfId="135" applyFont="1" applyFill="1" applyAlignment="1" applyProtection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0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3" fillId="0" borderId="0" xfId="0" applyFont="1">
      <alignment vertical="center"/>
    </xf>
    <xf numFmtId="0" fontId="1" fillId="8" borderId="10" xfId="112" applyFont="1" applyFill="1" applyBorder="1" applyAlignment="1">
      <alignment horizontal="center" vertical="center"/>
      <protection locked="0"/>
    </xf>
    <xf numFmtId="0" fontId="1" fillId="8" borderId="11" xfId="112" applyFont="1" applyFill="1" applyBorder="1" applyAlignment="1">
      <alignment horizontal="center" vertical="center"/>
      <protection locked="0"/>
    </xf>
    <xf numFmtId="0" fontId="1" fillId="8" borderId="11" xfId="133" applyFont="1" applyFill="1" applyBorder="1" applyAlignment="1">
      <alignment horizontal="center" vertical="center" wrapText="1"/>
      <protection locked="0"/>
    </xf>
    <xf numFmtId="0" fontId="1" fillId="8" borderId="12" xfId="133" applyFont="1" applyFill="1" applyBorder="1" applyAlignment="1">
      <alignment horizontal="center" vertical="center" wrapText="1"/>
      <protection locked="0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3" fillId="2" borderId="2" xfId="0" applyNumberFormat="1" applyFont="1" applyFill="1" applyBorder="1" applyAlignment="1">
      <alignment horizontal="left" vertical="center"/>
    </xf>
    <xf numFmtId="3" fontId="3" fillId="2" borderId="6" xfId="0" applyNumberFormat="1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0" fontId="8" fillId="2" borderId="2" xfId="0" applyFont="1" applyFill="1" applyBorder="1">
      <alignment vertical="center"/>
    </xf>
    <xf numFmtId="0" fontId="8" fillId="9" borderId="2" xfId="0" applyFont="1" applyFill="1" applyBorder="1" applyAlignment="1">
      <alignment horizontal="left" vertical="center"/>
    </xf>
    <xf numFmtId="188" fontId="8" fillId="2" borderId="2" xfId="0" applyNumberFormat="1" applyFont="1" applyFill="1" applyBorder="1" applyAlignment="1">
      <alignment horizontal="center" vertical="center"/>
    </xf>
    <xf numFmtId="188" fontId="8" fillId="2" borderId="2" xfId="0" applyNumberFormat="1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13" fillId="0" borderId="0" xfId="121" applyFont="1" applyAlignment="1" applyProtection="1">
      <alignment horizontal="center" vertical="center"/>
    </xf>
    <xf numFmtId="0" fontId="14" fillId="0" borderId="0" xfId="147" applyFont="1" applyAlignment="1" applyProtection="1">
      <alignment horizontal="center" vertical="center"/>
    </xf>
    <xf numFmtId="0" fontId="4" fillId="3" borderId="0" xfId="147" applyFont="1" applyFill="1" applyAlignment="1" applyProtection="1">
      <alignment horizontal="center" vertical="center"/>
    </xf>
    <xf numFmtId="0" fontId="15" fillId="0" borderId="7" xfId="147" applyFont="1" applyBorder="1" applyAlignment="1" applyProtection="1">
      <alignment horizontal="center" vertical="center"/>
    </xf>
    <xf numFmtId="0" fontId="15" fillId="0" borderId="3" xfId="147" applyFont="1" applyBorder="1" applyAlignment="1" applyProtection="1">
      <alignment horizontal="center" vertical="center"/>
    </xf>
    <xf numFmtId="0" fontId="15" fillId="0" borderId="5" xfId="147" applyFont="1" applyBorder="1" applyAlignment="1" applyProtection="1">
      <alignment horizontal="center" vertical="center"/>
    </xf>
    <xf numFmtId="0" fontId="15" fillId="0" borderId="8" xfId="147" applyFont="1" applyBorder="1" applyAlignment="1" applyProtection="1">
      <alignment horizontal="center" vertical="center"/>
    </xf>
    <xf numFmtId="0" fontId="16" fillId="0" borderId="5" xfId="147" applyFont="1" applyBorder="1" applyAlignment="1" applyProtection="1">
      <alignment horizontal="center" vertical="center"/>
    </xf>
    <xf numFmtId="189" fontId="3" fillId="4" borderId="0" xfId="147" applyNumberFormat="1" applyFont="1" applyFill="1" applyAlignment="1" applyProtection="1">
      <alignment horizontal="center" vertical="center"/>
    </xf>
    <xf numFmtId="0" fontId="3" fillId="0" borderId="7" xfId="147" applyFont="1" applyBorder="1" applyAlignment="1" applyProtection="1">
      <alignment horizontal="center" vertical="center"/>
    </xf>
    <xf numFmtId="0" fontId="3" fillId="0" borderId="3" xfId="147" applyFont="1" applyBorder="1" applyAlignment="1" applyProtection="1">
      <alignment horizontal="center" vertical="center"/>
    </xf>
    <xf numFmtId="0" fontId="17" fillId="0" borderId="7" xfId="147" applyFont="1" applyBorder="1" applyAlignment="1" applyProtection="1">
      <alignment horizontal="center" vertical="center"/>
    </xf>
    <xf numFmtId="0" fontId="3" fillId="0" borderId="5" xfId="147" applyFont="1" applyBorder="1" applyAlignment="1" applyProtection="1">
      <alignment horizontal="center" vertical="center"/>
    </xf>
    <xf numFmtId="0" fontId="17" fillId="0" borderId="3" xfId="147" applyFont="1" applyBorder="1" applyAlignment="1" applyProtection="1">
      <alignment horizontal="center" vertical="center"/>
    </xf>
    <xf numFmtId="0" fontId="14" fillId="0" borderId="5" xfId="147" applyFont="1" applyBorder="1" applyAlignment="1" applyProtection="1">
      <alignment horizontal="center" vertical="center"/>
    </xf>
    <xf numFmtId="190" fontId="3" fillId="2" borderId="5" xfId="0" applyNumberFormat="1" applyFont="1" applyFill="1" applyBorder="1" applyAlignment="1">
      <alignment horizontal="center" vertical="center"/>
    </xf>
    <xf numFmtId="41" fontId="3" fillId="0" borderId="5" xfId="147" applyNumberFormat="1" applyFont="1" applyBorder="1" applyAlignment="1" applyProtection="1">
      <alignment horizontal="center" vertical="center"/>
    </xf>
    <xf numFmtId="41" fontId="7" fillId="0" borderId="5" xfId="147" applyNumberFormat="1" applyFont="1" applyBorder="1" applyAlignment="1" applyProtection="1">
      <alignment horizontal="center" vertical="center"/>
    </xf>
    <xf numFmtId="0" fontId="18" fillId="0" borderId="0" xfId="0" applyFont="1" applyAlignment="1">
      <alignment horizontal="left" vertical="center"/>
    </xf>
    <xf numFmtId="0" fontId="7" fillId="0" borderId="5" xfId="147" applyFont="1" applyBorder="1" applyAlignment="1" applyProtection="1">
      <alignment horizontal="center" vertical="center"/>
    </xf>
    <xf numFmtId="0" fontId="10" fillId="0" borderId="0" xfId="0" applyFont="1">
      <alignment vertical="center"/>
    </xf>
    <xf numFmtId="0" fontId="1" fillId="3" borderId="15" xfId="121" applyFont="1" applyFill="1" applyBorder="1" applyAlignment="1" applyProtection="1">
      <alignment horizontal="center" vertical="center"/>
    </xf>
    <xf numFmtId="0" fontId="3" fillId="0" borderId="0" xfId="121" applyFont="1" applyAlignment="1" applyProtection="1">
      <alignment horizontal="center" vertical="center"/>
    </xf>
    <xf numFmtId="185" fontId="7" fillId="0" borderId="9" xfId="121" applyNumberFormat="1" applyFont="1" applyBorder="1" applyAlignment="1" applyProtection="1">
      <alignment horizontal="center" vertical="center"/>
    </xf>
    <xf numFmtId="0" fontId="3" fillId="0" borderId="9" xfId="121" applyFont="1" applyBorder="1" applyAlignment="1" applyProtection="1">
      <alignment horizontal="center" vertical="center"/>
    </xf>
    <xf numFmtId="191" fontId="8" fillId="0" borderId="9" xfId="3" applyNumberFormat="1" applyFont="1" applyBorder="1" applyAlignment="1" applyProtection="1">
      <alignment horizontal="center" vertical="center"/>
    </xf>
    <xf numFmtId="10" fontId="3" fillId="0" borderId="9" xfId="130" applyNumberFormat="1" applyFont="1" applyBorder="1" applyAlignment="1" applyProtection="1">
      <alignment horizontal="center" vertical="center"/>
    </xf>
    <xf numFmtId="188" fontId="3" fillId="0" borderId="0" xfId="121" applyNumberFormat="1" applyFont="1" applyAlignment="1" applyProtection="1">
      <alignment horizontal="center" vertical="center"/>
    </xf>
    <xf numFmtId="188" fontId="3" fillId="0" borderId="9" xfId="121" applyNumberFormat="1" applyFont="1" applyBorder="1" applyAlignment="1" applyProtection="1">
      <alignment horizontal="center" vertical="center"/>
    </xf>
    <xf numFmtId="185" fontId="7" fillId="0" borderId="5" xfId="121" applyNumberFormat="1" applyFont="1" applyBorder="1" applyAlignment="1" applyProtection="1">
      <alignment horizontal="center" vertical="center"/>
    </xf>
    <xf numFmtId="0" fontId="3" fillId="0" borderId="5" xfId="121" applyFont="1" applyBorder="1" applyAlignment="1" applyProtection="1">
      <alignment horizontal="center" vertical="center"/>
    </xf>
    <xf numFmtId="191" fontId="8" fillId="0" borderId="5" xfId="3" applyNumberFormat="1" applyFont="1" applyBorder="1" applyAlignment="1" applyProtection="1">
      <alignment horizontal="center" vertical="center"/>
    </xf>
    <xf numFmtId="10" fontId="3" fillId="0" borderId="5" xfId="130" applyNumberFormat="1" applyFont="1" applyBorder="1" applyAlignment="1" applyProtection="1">
      <alignment horizontal="center" vertical="center"/>
    </xf>
    <xf numFmtId="188" fontId="3" fillId="0" borderId="5" xfId="121" applyNumberFormat="1" applyFont="1" applyBorder="1" applyAlignment="1" applyProtection="1">
      <alignment horizontal="center" vertical="center"/>
    </xf>
    <xf numFmtId="10" fontId="8" fillId="0" borderId="5" xfId="121" applyNumberFormat="1" applyFont="1" applyBorder="1" applyAlignment="1" applyProtection="1">
      <alignment horizontal="center" vertical="center"/>
    </xf>
    <xf numFmtId="188" fontId="8" fillId="0" borderId="5" xfId="121" applyNumberFormat="1" applyFont="1" applyBorder="1" applyAlignment="1" applyProtection="1">
      <alignment horizontal="center" vertical="center"/>
    </xf>
    <xf numFmtId="188" fontId="3" fillId="0" borderId="5" xfId="121" applyNumberFormat="1" applyFont="1" applyBorder="1" applyAlignment="1" applyProtection="1">
      <alignment horizontal="center"/>
    </xf>
    <xf numFmtId="191" fontId="19" fillId="0" borderId="0" xfId="3" applyNumberFormat="1">
      <alignment vertical="top"/>
      <protection locked="0"/>
    </xf>
    <xf numFmtId="0" fontId="5" fillId="0" borderId="16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185" fontId="7" fillId="10" borderId="5" xfId="0" applyNumberFormat="1" applyFont="1" applyFill="1" applyBorder="1" applyAlignment="1">
      <alignment horizontal="center" vertical="center"/>
    </xf>
    <xf numFmtId="185" fontId="20" fillId="4" borderId="5" xfId="0" applyNumberFormat="1" applyFont="1" applyFill="1" applyBorder="1" applyAlignment="1">
      <alignment horizontal="center" vertical="center"/>
    </xf>
    <xf numFmtId="185" fontId="7" fillId="4" borderId="5" xfId="0" applyNumberFormat="1" applyFont="1" applyFill="1" applyBorder="1" applyAlignment="1">
      <alignment horizontal="center" vertical="center"/>
    </xf>
    <xf numFmtId="188" fontId="7" fillId="4" borderId="5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9" fontId="3" fillId="2" borderId="5" xfId="3" applyFont="1" applyFill="1" applyBorder="1" applyAlignment="1" applyProtection="1">
      <alignment horizontal="center" vertical="center"/>
    </xf>
    <xf numFmtId="190" fontId="7" fillId="0" borderId="5" xfId="0" applyNumberFormat="1" applyFont="1" applyBorder="1" applyAlignment="1">
      <alignment horizontal="center" vertical="center"/>
    </xf>
    <xf numFmtId="190" fontId="7" fillId="0" borderId="7" xfId="0" applyNumberFormat="1" applyFont="1" applyBorder="1" applyAlignment="1">
      <alignment horizontal="center" vertical="center"/>
    </xf>
    <xf numFmtId="190" fontId="3" fillId="0" borderId="7" xfId="0" applyNumberFormat="1" applyFont="1" applyBorder="1" applyAlignment="1">
      <alignment horizontal="center" vertical="center"/>
    </xf>
    <xf numFmtId="190" fontId="3" fillId="0" borderId="5" xfId="0" applyNumberFormat="1" applyFont="1" applyBorder="1" applyAlignment="1">
      <alignment horizontal="center" vertical="center"/>
    </xf>
    <xf numFmtId="9" fontId="3" fillId="0" borderId="5" xfId="3" applyFont="1" applyBorder="1" applyAlignment="1">
      <alignment horizontal="center" vertical="top"/>
      <protection locked="0"/>
    </xf>
    <xf numFmtId="0" fontId="8" fillId="11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190" fontId="3" fillId="0" borderId="0" xfId="0" applyNumberFormat="1" applyFont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90" fontId="7" fillId="2" borderId="5" xfId="0" applyNumberFormat="1" applyFont="1" applyFill="1" applyBorder="1" applyAlignment="1">
      <alignment horizontal="center" vertical="center"/>
    </xf>
    <xf numFmtId="9" fontId="7" fillId="0" borderId="5" xfId="3" applyFont="1" applyBorder="1" applyAlignment="1">
      <alignment horizontal="center" vertical="top"/>
      <protection locked="0"/>
    </xf>
    <xf numFmtId="190" fontId="7" fillId="0" borderId="0" xfId="0" applyNumberFormat="1" applyFont="1" applyAlignment="1">
      <alignment horizontal="center" vertical="center"/>
    </xf>
    <xf numFmtId="9" fontId="7" fillId="2" borderId="5" xfId="3" applyFont="1" applyFill="1" applyBorder="1" applyAlignment="1" applyProtection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90" fontId="3" fillId="2" borderId="0" xfId="0" applyNumberFormat="1" applyFont="1" applyFill="1" applyAlignment="1">
      <alignment horizontal="center" vertical="center"/>
    </xf>
    <xf numFmtId="190" fontId="5" fillId="2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85" fontId="7" fillId="4" borderId="0" xfId="0" applyNumberFormat="1" applyFont="1" applyFill="1" applyAlignment="1">
      <alignment horizontal="center" vertical="center"/>
    </xf>
    <xf numFmtId="190" fontId="7" fillId="2" borderId="0" xfId="0" applyNumberFormat="1" applyFont="1" applyFill="1" applyAlignment="1">
      <alignment horizontal="center" vertical="center"/>
    </xf>
    <xf numFmtId="9" fontId="3" fillId="2" borderId="7" xfId="3" applyFont="1" applyFill="1" applyBorder="1" applyAlignment="1" applyProtection="1">
      <alignment horizontal="center" vertical="center"/>
    </xf>
    <xf numFmtId="43" fontId="7" fillId="2" borderId="5" xfId="3" applyNumberFormat="1" applyFont="1" applyFill="1" applyBorder="1" applyAlignment="1" applyProtection="1">
      <alignment horizontal="center" vertical="center"/>
    </xf>
    <xf numFmtId="9" fontId="3" fillId="2" borderId="0" xfId="3" applyFont="1" applyFill="1" applyAlignment="1" applyProtection="1">
      <alignment horizontal="center" vertical="center"/>
    </xf>
    <xf numFmtId="190" fontId="8" fillId="11" borderId="5" xfId="0" applyNumberFormat="1" applyFont="1" applyFill="1" applyBorder="1" applyAlignment="1">
      <alignment horizontal="center" vertical="center"/>
    </xf>
    <xf numFmtId="9" fontId="7" fillId="2" borderId="7" xfId="3" applyFont="1" applyFill="1" applyBorder="1" applyAlignment="1" applyProtection="1">
      <alignment horizontal="center" vertical="center"/>
    </xf>
    <xf numFmtId="9" fontId="7" fillId="2" borderId="0" xfId="3" applyFont="1" applyFill="1" applyAlignment="1" applyProtection="1">
      <alignment horizontal="center" vertical="center"/>
    </xf>
    <xf numFmtId="0" fontId="18" fillId="2" borderId="0" xfId="0" applyFont="1" applyFill="1" applyAlignment="1">
      <alignment horizontal="center" vertical="center"/>
    </xf>
    <xf numFmtId="43" fontId="3" fillId="2" borderId="0" xfId="3" applyNumberFormat="1" applyFont="1" applyFill="1" applyAlignment="1" applyProtection="1">
      <alignment horizontal="center" vertical="center"/>
    </xf>
    <xf numFmtId="43" fontId="7" fillId="2" borderId="0" xfId="3" applyNumberFormat="1" applyFont="1" applyFill="1" applyAlignment="1" applyProtection="1">
      <alignment horizontal="center" vertical="center"/>
    </xf>
    <xf numFmtId="0" fontId="10" fillId="0" borderId="0" xfId="155" applyFont="1" applyAlignment="1" applyProtection="1">
      <alignment horizontal="center" vertical="center"/>
    </xf>
    <xf numFmtId="183" fontId="3" fillId="0" borderId="0" xfId="155" applyNumberFormat="1" applyFont="1" applyAlignment="1" applyProtection="1">
      <alignment horizontal="center" vertical="center"/>
    </xf>
    <xf numFmtId="0" fontId="3" fillId="13" borderId="0" xfId="155" applyFont="1" applyFill="1" applyAlignment="1" applyProtection="1">
      <alignment horizontal="center" vertical="center"/>
    </xf>
    <xf numFmtId="0" fontId="21" fillId="0" borderId="0" xfId="155" applyFont="1" applyAlignment="1" applyProtection="1">
      <alignment horizontal="left" vertical="center"/>
    </xf>
    <xf numFmtId="0" fontId="13" fillId="0" borderId="0" xfId="155" applyFont="1" applyAlignment="1" applyProtection="1">
      <alignment horizontal="center" vertical="center"/>
    </xf>
    <xf numFmtId="0" fontId="18" fillId="0" borderId="0" xfId="155" applyFont="1" applyAlignment="1" applyProtection="1">
      <alignment horizontal="left" vertical="center"/>
    </xf>
    <xf numFmtId="0" fontId="21" fillId="0" borderId="0" xfId="155" applyFont="1" applyAlignment="1" applyProtection="1">
      <alignment horizontal="center" vertical="center"/>
    </xf>
    <xf numFmtId="0" fontId="1" fillId="3" borderId="17" xfId="155" applyFont="1" applyFill="1" applyBorder="1" applyAlignment="1" applyProtection="1">
      <alignment horizontal="center" vertical="center"/>
    </xf>
    <xf numFmtId="0" fontId="1" fillId="3" borderId="18" xfId="155" applyFont="1" applyFill="1" applyBorder="1" applyAlignment="1" applyProtection="1">
      <alignment horizontal="center" vertical="center"/>
    </xf>
    <xf numFmtId="0" fontId="3" fillId="0" borderId="16" xfId="155" applyFont="1" applyBorder="1" applyAlignment="1" applyProtection="1">
      <alignment horizontal="center" vertical="center"/>
    </xf>
    <xf numFmtId="0" fontId="1" fillId="3" borderId="7" xfId="155" applyFont="1" applyFill="1" applyBorder="1" applyAlignment="1" applyProtection="1">
      <alignment horizontal="center" vertical="center"/>
    </xf>
    <xf numFmtId="0" fontId="1" fillId="3" borderId="3" xfId="155" applyFont="1" applyFill="1" applyBorder="1" applyAlignment="1" applyProtection="1">
      <alignment horizontal="center" vertical="center"/>
    </xf>
    <xf numFmtId="0" fontId="1" fillId="3" borderId="8" xfId="155" applyFont="1" applyFill="1" applyBorder="1" applyAlignment="1" applyProtection="1">
      <alignment horizontal="center" vertical="center"/>
    </xf>
    <xf numFmtId="0" fontId="1" fillId="3" borderId="5" xfId="155" applyFont="1" applyFill="1" applyBorder="1" applyAlignment="1" applyProtection="1">
      <alignment horizontal="center" vertical="center"/>
    </xf>
    <xf numFmtId="183" fontId="1" fillId="3" borderId="19" xfId="155" applyNumberFormat="1" applyFont="1" applyFill="1" applyBorder="1" applyAlignment="1" applyProtection="1">
      <alignment horizontal="center" vertical="center"/>
    </xf>
    <xf numFmtId="183" fontId="1" fillId="3" borderId="16" xfId="155" applyNumberFormat="1" applyFont="1" applyFill="1" applyBorder="1" applyAlignment="1" applyProtection="1">
      <alignment horizontal="center" vertical="center"/>
    </xf>
    <xf numFmtId="183" fontId="1" fillId="3" borderId="0" xfId="155" applyNumberFormat="1" applyFont="1" applyFill="1" applyAlignment="1" applyProtection="1">
      <alignment horizontal="center" vertical="center"/>
    </xf>
    <xf numFmtId="0" fontId="7" fillId="4" borderId="5" xfId="155" applyFont="1" applyFill="1" applyBorder="1" applyAlignment="1" applyProtection="1">
      <alignment horizontal="center" vertical="center" wrapText="1"/>
    </xf>
    <xf numFmtId="183" fontId="7" fillId="4" borderId="5" xfId="155" applyNumberFormat="1" applyFont="1" applyFill="1" applyBorder="1" applyAlignment="1" applyProtection="1">
      <alignment horizontal="center" vertical="center" wrapText="1"/>
    </xf>
    <xf numFmtId="183" fontId="6" fillId="4" borderId="5" xfId="155" applyNumberFormat="1" applyFont="1" applyFill="1" applyBorder="1" applyAlignment="1" applyProtection="1">
      <alignment horizontal="center" vertical="center" wrapText="1"/>
    </xf>
    <xf numFmtId="0" fontId="22" fillId="4" borderId="5" xfId="155" applyFont="1" applyFill="1" applyBorder="1" applyAlignment="1" applyProtection="1">
      <alignment horizontal="center" vertical="center" wrapText="1"/>
    </xf>
    <xf numFmtId="0" fontId="21" fillId="4" borderId="5" xfId="155" applyFont="1" applyFill="1" applyBorder="1" applyAlignment="1" applyProtection="1">
      <alignment horizontal="center" vertical="center"/>
    </xf>
    <xf numFmtId="185" fontId="3" fillId="0" borderId="5" xfId="155" applyNumberFormat="1" applyFont="1" applyBorder="1" applyAlignment="1" applyProtection="1">
      <alignment horizontal="center" vertical="center"/>
    </xf>
    <xf numFmtId="192" fontId="3" fillId="0" borderId="5" xfId="155" applyNumberFormat="1" applyFont="1" applyBorder="1" applyAlignment="1" applyProtection="1">
      <alignment horizontal="center" vertical="center"/>
    </xf>
    <xf numFmtId="10" fontId="3" fillId="0" borderId="5" xfId="155" applyNumberFormat="1" applyFont="1" applyBorder="1" applyAlignment="1" applyProtection="1">
      <alignment horizontal="center" vertical="center"/>
    </xf>
    <xf numFmtId="192" fontId="13" fillId="0" borderId="5" xfId="160" applyNumberFormat="1" applyFont="1" applyBorder="1" applyAlignment="1" applyProtection="1">
      <alignment horizontal="center" vertical="center"/>
    </xf>
    <xf numFmtId="9" fontId="3" fillId="0" borderId="5" xfId="155" applyNumberFormat="1" applyFont="1" applyBorder="1" applyAlignment="1" applyProtection="1">
      <alignment horizontal="center" vertical="center"/>
    </xf>
    <xf numFmtId="9" fontId="3" fillId="0" borderId="8" xfId="155" applyNumberFormat="1" applyFont="1" applyBorder="1" applyAlignment="1" applyProtection="1">
      <alignment horizontal="center" vertical="center"/>
    </xf>
    <xf numFmtId="188" fontId="23" fillId="0" borderId="8" xfId="160" applyNumberFormat="1" applyFont="1" applyBorder="1" applyAlignment="1" applyProtection="1">
      <alignment horizontal="center" vertical="center"/>
    </xf>
    <xf numFmtId="188" fontId="23" fillId="0" borderId="5" xfId="160" applyNumberFormat="1" applyFont="1" applyBorder="1" applyAlignment="1" applyProtection="1">
      <alignment horizontal="center" vertical="center"/>
    </xf>
    <xf numFmtId="183" fontId="3" fillId="0" borderId="5" xfId="155" applyNumberFormat="1" applyFont="1" applyBorder="1" applyAlignment="1" applyProtection="1">
      <alignment horizontal="center" vertical="center"/>
    </xf>
    <xf numFmtId="10" fontId="3" fillId="0" borderId="0" xfId="155" applyNumberFormat="1" applyFont="1" applyAlignment="1" applyProtection="1">
      <alignment horizontal="center" vertical="center"/>
    </xf>
    <xf numFmtId="0" fontId="21" fillId="0" borderId="6" xfId="155" applyFont="1" applyBorder="1" applyAlignment="1" applyProtection="1">
      <alignment horizontal="center" vertical="center"/>
    </xf>
    <xf numFmtId="0" fontId="21" fillId="0" borderId="5" xfId="155" applyFont="1" applyBorder="1" applyAlignment="1" applyProtection="1">
      <alignment horizontal="center" vertical="center"/>
    </xf>
    <xf numFmtId="192" fontId="24" fillId="0" borderId="5" xfId="160" applyNumberFormat="1" applyFont="1" applyBorder="1" applyAlignment="1" applyProtection="1">
      <alignment horizontal="center" vertical="center"/>
    </xf>
    <xf numFmtId="188" fontId="13" fillId="0" borderId="5" xfId="160" applyNumberFormat="1" applyFont="1" applyBorder="1" applyAlignment="1" applyProtection="1">
      <alignment horizontal="center" vertical="center"/>
    </xf>
    <xf numFmtId="188" fontId="21" fillId="0" borderId="5" xfId="160" applyNumberFormat="1" applyFont="1" applyBorder="1" applyAlignment="1" applyProtection="1">
      <alignment horizontal="center" vertical="center"/>
    </xf>
    <xf numFmtId="191" fontId="3" fillId="0" borderId="5" xfId="155" applyNumberFormat="1" applyFont="1" applyBorder="1" applyAlignment="1" applyProtection="1">
      <alignment horizontal="center" vertical="center"/>
    </xf>
    <xf numFmtId="0" fontId="21" fillId="0" borderId="20" xfId="155" applyFont="1" applyBorder="1" applyAlignment="1" applyProtection="1">
      <alignment horizontal="center" vertical="center"/>
    </xf>
    <xf numFmtId="0" fontId="21" fillId="0" borderId="9" xfId="155" applyFont="1" applyBorder="1" applyAlignment="1" applyProtection="1">
      <alignment horizontal="center" vertical="center"/>
    </xf>
    <xf numFmtId="192" fontId="21" fillId="0" borderId="5" xfId="160" applyNumberFormat="1" applyFont="1" applyBorder="1" applyAlignment="1" applyProtection="1">
      <alignment horizontal="center" vertical="center"/>
    </xf>
    <xf numFmtId="191" fontId="3" fillId="0" borderId="8" xfId="155" applyNumberFormat="1" applyFont="1" applyBorder="1" applyAlignment="1" applyProtection="1">
      <alignment horizontal="center" vertical="center"/>
    </xf>
    <xf numFmtId="192" fontId="23" fillId="0" borderId="5" xfId="160" applyNumberFormat="1" applyFont="1" applyBorder="1" applyAlignment="1" applyProtection="1">
      <alignment horizontal="center" vertical="center"/>
    </xf>
    <xf numFmtId="0" fontId="3" fillId="0" borderId="8" xfId="155" applyFont="1" applyBorder="1" applyAlignment="1" applyProtection="1">
      <alignment horizontal="center" vertical="center"/>
    </xf>
    <xf numFmtId="192" fontId="10" fillId="0" borderId="5" xfId="160" applyNumberFormat="1" applyFont="1" applyBorder="1" applyAlignment="1" applyProtection="1">
      <alignment horizontal="center" vertical="center"/>
    </xf>
    <xf numFmtId="192" fontId="24" fillId="0" borderId="0" xfId="160" applyNumberFormat="1" applyFont="1" applyAlignment="1" applyProtection="1">
      <alignment horizontal="center" vertical="center"/>
    </xf>
    <xf numFmtId="192" fontId="23" fillId="0" borderId="8" xfId="160" applyNumberFormat="1" applyFont="1" applyBorder="1" applyAlignment="1" applyProtection="1">
      <alignment horizontal="center" vertical="center"/>
    </xf>
    <xf numFmtId="9" fontId="3" fillId="0" borderId="5" xfId="3" applyFont="1" applyBorder="1" applyAlignment="1" applyProtection="1">
      <alignment horizontal="center" vertical="center"/>
    </xf>
    <xf numFmtId="185" fontId="10" fillId="0" borderId="5" xfId="155" applyNumberFormat="1" applyFont="1" applyBorder="1" applyAlignment="1" applyProtection="1">
      <alignment horizontal="center" vertical="center"/>
    </xf>
    <xf numFmtId="192" fontId="10" fillId="0" borderId="5" xfId="155" applyNumberFormat="1" applyFont="1" applyBorder="1" applyAlignment="1" applyProtection="1">
      <alignment horizontal="center" vertical="center"/>
    </xf>
    <xf numFmtId="10" fontId="10" fillId="0" borderId="5" xfId="155" applyNumberFormat="1" applyFont="1" applyBorder="1" applyAlignment="1" applyProtection="1">
      <alignment horizontal="center" vertical="center"/>
    </xf>
    <xf numFmtId="191" fontId="10" fillId="0" borderId="5" xfId="155" applyNumberFormat="1" applyFont="1" applyBorder="1" applyAlignment="1" applyProtection="1">
      <alignment horizontal="center" vertical="center"/>
    </xf>
    <xf numFmtId="0" fontId="10" fillId="0" borderId="8" xfId="155" applyFont="1" applyBorder="1" applyAlignment="1" applyProtection="1">
      <alignment horizontal="center" vertical="center"/>
    </xf>
    <xf numFmtId="9" fontId="10" fillId="0" borderId="5" xfId="155" applyNumberFormat="1" applyFont="1" applyBorder="1" applyAlignment="1" applyProtection="1">
      <alignment horizontal="center" vertical="center"/>
    </xf>
    <xf numFmtId="183" fontId="10" fillId="0" borderId="5" xfId="155" applyNumberFormat="1" applyFont="1" applyBorder="1" applyAlignment="1" applyProtection="1">
      <alignment horizontal="center" vertical="center"/>
    </xf>
    <xf numFmtId="9" fontId="10" fillId="0" borderId="5" xfId="3" applyFont="1" applyBorder="1" applyAlignment="1" applyProtection="1">
      <alignment horizontal="center" vertical="center"/>
    </xf>
    <xf numFmtId="9" fontId="8" fillId="0" borderId="5" xfId="3" applyFont="1" applyBorder="1" applyAlignment="1" applyProtection="1">
      <alignment horizontal="center" vertical="center"/>
    </xf>
    <xf numFmtId="10" fontId="10" fillId="0" borderId="0" xfId="155" applyNumberFormat="1" applyFont="1" applyAlignment="1" applyProtection="1">
      <alignment horizontal="center" vertical="center"/>
    </xf>
    <xf numFmtId="0" fontId="10" fillId="13" borderId="0" xfId="155" applyFont="1" applyFill="1" applyAlignment="1" applyProtection="1">
      <alignment horizontal="center" vertical="center"/>
    </xf>
    <xf numFmtId="0" fontId="21" fillId="4" borderId="7" xfId="155" applyFont="1" applyFill="1" applyBorder="1" applyAlignment="1" applyProtection="1">
      <alignment horizontal="center" vertical="center"/>
    </xf>
    <xf numFmtId="0" fontId="21" fillId="4" borderId="8" xfId="155" applyFont="1" applyFill="1" applyBorder="1" applyAlignment="1" applyProtection="1">
      <alignment horizontal="center" vertical="center"/>
    </xf>
    <xf numFmtId="9" fontId="13" fillId="0" borderId="5" xfId="135" applyFont="1" applyBorder="1" applyAlignment="1" applyProtection="1">
      <alignment horizontal="center" vertical="center"/>
    </xf>
    <xf numFmtId="9" fontId="21" fillId="0" borderId="5" xfId="135" applyFont="1" applyBorder="1" applyAlignment="1" applyProtection="1">
      <alignment horizontal="center" vertical="center"/>
    </xf>
    <xf numFmtId="192" fontId="8" fillId="0" borderId="5" xfId="155" applyNumberFormat="1" applyFont="1" applyBorder="1" applyAlignment="1" applyProtection="1">
      <alignment horizontal="center" vertical="center"/>
    </xf>
    <xf numFmtId="10" fontId="8" fillId="0" borderId="5" xfId="155" applyNumberFormat="1" applyFont="1" applyBorder="1" applyAlignment="1" applyProtection="1">
      <alignment horizontal="center" vertical="center"/>
    </xf>
    <xf numFmtId="192" fontId="25" fillId="0" borderId="5" xfId="160" applyNumberFormat="1" applyFont="1" applyBorder="1" applyAlignment="1" applyProtection="1">
      <alignment horizontal="center" vertical="center"/>
    </xf>
    <xf numFmtId="191" fontId="8" fillId="0" borderId="5" xfId="155" applyNumberFormat="1" applyFont="1" applyBorder="1" applyAlignment="1" applyProtection="1">
      <alignment horizontal="center" vertical="center"/>
    </xf>
    <xf numFmtId="0" fontId="8" fillId="0" borderId="8" xfId="155" applyFont="1" applyBorder="1" applyAlignment="1" applyProtection="1">
      <alignment horizontal="center" vertical="center"/>
    </xf>
    <xf numFmtId="0" fontId="24" fillId="0" borderId="5" xfId="155" applyFont="1" applyBorder="1" applyAlignment="1" applyProtection="1">
      <alignment horizontal="center" vertical="center"/>
    </xf>
    <xf numFmtId="9" fontId="24" fillId="0" borderId="5" xfId="135" applyFont="1" applyBorder="1" applyAlignment="1" applyProtection="1">
      <alignment horizontal="center" vertical="center"/>
    </xf>
    <xf numFmtId="0" fontId="8" fillId="0" borderId="5" xfId="155" applyFont="1" applyBorder="1" applyAlignment="1" applyProtection="1">
      <alignment horizontal="center" vertical="center"/>
    </xf>
    <xf numFmtId="191" fontId="8" fillId="0" borderId="8" xfId="155" applyNumberFormat="1" applyFont="1" applyBorder="1" applyAlignment="1" applyProtection="1">
      <alignment horizontal="center" vertical="center"/>
    </xf>
    <xf numFmtId="9" fontId="8" fillId="0" borderId="8" xfId="155" applyNumberFormat="1" applyFont="1" applyBorder="1" applyAlignment="1" applyProtection="1">
      <alignment horizontal="center" vertical="center"/>
    </xf>
    <xf numFmtId="192" fontId="10" fillId="0" borderId="8" xfId="160" applyNumberFormat="1" applyFont="1" applyBorder="1" applyAlignment="1" applyProtection="1">
      <alignment horizontal="center" vertical="center"/>
    </xf>
    <xf numFmtId="188" fontId="10" fillId="0" borderId="5" xfId="160" applyNumberFormat="1" applyFont="1" applyBorder="1" applyAlignment="1" applyProtection="1">
      <alignment horizontal="center" vertical="center"/>
    </xf>
    <xf numFmtId="9" fontId="8" fillId="0" borderId="5" xfId="155" applyNumberFormat="1" applyFont="1" applyBorder="1" applyAlignment="1" applyProtection="1">
      <alignment horizontal="center" vertical="center"/>
    </xf>
    <xf numFmtId="183" fontId="8" fillId="0" borderId="5" xfId="155" applyNumberFormat="1" applyFont="1" applyBorder="1" applyAlignment="1" applyProtection="1">
      <alignment horizontal="center" vertical="center"/>
    </xf>
    <xf numFmtId="9" fontId="13" fillId="0" borderId="0" xfId="135" applyFont="1" applyAlignment="1" applyProtection="1">
      <alignment horizontal="center" vertical="center"/>
    </xf>
    <xf numFmtId="9" fontId="23" fillId="0" borderId="5" xfId="135" applyFont="1" applyBorder="1" applyAlignment="1" applyProtection="1">
      <alignment horizontal="center" vertical="center"/>
    </xf>
    <xf numFmtId="185" fontId="8" fillId="0" borderId="5" xfId="155" applyNumberFormat="1" applyFont="1" applyBorder="1" applyAlignment="1" applyProtection="1">
      <alignment horizontal="center" vertical="center"/>
    </xf>
    <xf numFmtId="186" fontId="8" fillId="0" borderId="5" xfId="155" applyNumberFormat="1" applyFont="1" applyBorder="1" applyAlignment="1" applyProtection="1">
      <alignment horizontal="center" vertical="center"/>
    </xf>
    <xf numFmtId="9" fontId="21" fillId="0" borderId="0" xfId="135" applyFont="1" applyAlignment="1" applyProtection="1">
      <alignment horizontal="center" vertical="center"/>
    </xf>
    <xf numFmtId="193" fontId="10" fillId="0" borderId="5" xfId="160" applyNumberFormat="1" applyFont="1" applyBorder="1" applyAlignment="1" applyProtection="1">
      <alignment horizontal="center" vertical="center"/>
    </xf>
    <xf numFmtId="192" fontId="8" fillId="0" borderId="5" xfId="155" applyNumberFormat="1" applyFont="1" applyBorder="1" applyAlignment="1" applyProtection="1">
      <alignment horizontal="center"/>
    </xf>
    <xf numFmtId="183" fontId="8" fillId="0" borderId="5" xfId="155" applyNumberFormat="1" applyFont="1" applyBorder="1" applyAlignment="1" applyProtection="1">
      <alignment horizontal="center"/>
    </xf>
    <xf numFmtId="191" fontId="8" fillId="0" borderId="5" xfId="3" applyNumberFormat="1" applyFont="1" applyBorder="1" applyAlignment="1" applyProtection="1">
      <alignment horizontal="center"/>
    </xf>
    <xf numFmtId="176" fontId="13" fillId="0" borderId="5" xfId="160" applyFont="1" applyBorder="1" applyAlignment="1" applyProtection="1">
      <alignment horizontal="center" vertical="center"/>
    </xf>
    <xf numFmtId="176" fontId="21" fillId="0" borderId="5" xfId="160" applyFont="1" applyBorder="1" applyAlignment="1" applyProtection="1">
      <alignment horizontal="center" vertical="center"/>
    </xf>
    <xf numFmtId="0" fontId="26" fillId="0" borderId="6" xfId="155" applyFont="1" applyBorder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center"/>
    </xf>
    <xf numFmtId="0" fontId="21" fillId="14" borderId="5" xfId="0" applyFont="1" applyFill="1" applyBorder="1" applyAlignment="1">
      <alignment horizontal="center" vertical="center"/>
    </xf>
    <xf numFmtId="0" fontId="21" fillId="0" borderId="6" xfId="0" applyFont="1" applyBorder="1" applyAlignment="1" applyProtection="1">
      <alignment horizontal="center" vertical="center"/>
      <protection locked="0"/>
    </xf>
    <xf numFmtId="0" fontId="21" fillId="0" borderId="5" xfId="0" applyFont="1" applyBorder="1" applyAlignment="1" applyProtection="1">
      <alignment horizontal="center" vertical="center"/>
      <protection locked="0"/>
    </xf>
    <xf numFmtId="193" fontId="13" fillId="0" borderId="5" xfId="1" applyNumberFormat="1" applyFont="1" applyBorder="1" applyAlignment="1" applyProtection="1">
      <alignment horizontal="center" vertical="center"/>
    </xf>
    <xf numFmtId="193" fontId="21" fillId="0" borderId="5" xfId="1" applyNumberFormat="1" applyFont="1" applyBorder="1" applyAlignment="1" applyProtection="1">
      <alignment horizontal="center" vertical="center"/>
    </xf>
    <xf numFmtId="176" fontId="13" fillId="0" borderId="5" xfId="1" applyFont="1" applyBorder="1" applyAlignment="1" applyProtection="1">
      <alignment horizontal="center" vertical="center"/>
    </xf>
    <xf numFmtId="176" fontId="21" fillId="0" borderId="5" xfId="1" applyFont="1" applyBorder="1" applyAlignment="1" applyProtection="1">
      <alignment horizontal="center" vertical="center"/>
    </xf>
    <xf numFmtId="9" fontId="13" fillId="0" borderId="5" xfId="3" applyFont="1" applyBorder="1" applyAlignment="1" applyProtection="1">
      <alignment horizontal="center" vertical="center"/>
    </xf>
    <xf numFmtId="0" fontId="21" fillId="0" borderId="20" xfId="0" applyFont="1" applyBorder="1" applyAlignment="1" applyProtection="1">
      <alignment horizontal="center" vertical="center"/>
      <protection locked="0"/>
    </xf>
    <xf numFmtId="9" fontId="21" fillId="0" borderId="5" xfId="3" applyFont="1" applyBorder="1" applyAlignment="1" applyProtection="1">
      <alignment horizontal="center" vertical="center"/>
    </xf>
    <xf numFmtId="193" fontId="21" fillId="0" borderId="5" xfId="0" applyNumberFormat="1" applyFont="1" applyBorder="1" applyAlignment="1">
      <alignment horizontal="center" vertical="center"/>
    </xf>
    <xf numFmtId="0" fontId="27" fillId="14" borderId="5" xfId="0" applyFont="1" applyFill="1" applyBorder="1" applyAlignment="1">
      <alignment horizontal="center" vertical="center" wrapText="1"/>
    </xf>
    <xf numFmtId="193" fontId="13" fillId="0" borderId="5" xfId="84" applyNumberFormat="1" applyFont="1" applyFill="1" applyBorder="1" applyAlignment="1" applyProtection="1">
      <alignment horizontal="center" vertical="center"/>
    </xf>
    <xf numFmtId="176" fontId="13" fillId="0" borderId="5" xfId="84" applyNumberFormat="1" applyFont="1" applyFill="1" applyBorder="1" applyAlignment="1" applyProtection="1">
      <alignment horizontal="center" vertical="center"/>
    </xf>
    <xf numFmtId="0" fontId="21" fillId="0" borderId="9" xfId="0" applyFont="1" applyBorder="1" applyAlignment="1" applyProtection="1">
      <alignment horizontal="center" vertical="center"/>
      <protection locked="0"/>
    </xf>
    <xf numFmtId="9" fontId="3" fillId="0" borderId="0" xfId="0" applyNumberFormat="1" applyFont="1" applyAlignment="1">
      <alignment horizontal="center" vertical="center"/>
    </xf>
    <xf numFmtId="191" fontId="3" fillId="0" borderId="0" xfId="0" applyNumberFormat="1" applyFont="1" applyAlignment="1">
      <alignment horizontal="center" vertical="center"/>
    </xf>
    <xf numFmtId="0" fontId="21" fillId="14" borderId="5" xfId="0" applyFont="1" applyFill="1" applyBorder="1" applyAlignment="1" applyProtection="1">
      <alignment horizontal="center" vertical="center"/>
      <protection locked="0"/>
    </xf>
    <xf numFmtId="0" fontId="21" fillId="0" borderId="2" xfId="0" applyFont="1" applyBorder="1" applyAlignment="1" applyProtection="1">
      <alignment horizontal="center" vertical="center"/>
      <protection locked="0"/>
    </xf>
    <xf numFmtId="0" fontId="21" fillId="0" borderId="4" xfId="0" applyFont="1" applyBorder="1" applyAlignment="1" applyProtection="1">
      <alignment horizontal="center" vertical="center"/>
      <protection locked="0"/>
    </xf>
    <xf numFmtId="0" fontId="21" fillId="0" borderId="21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0" fontId="21" fillId="0" borderId="19" xfId="0" applyFont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/>
      <protection locked="0"/>
    </xf>
    <xf numFmtId="0" fontId="21" fillId="0" borderId="23" xfId="0" applyFont="1" applyBorder="1" applyAlignment="1" applyProtection="1">
      <alignment horizontal="center" vertical="center"/>
      <protection locked="0"/>
    </xf>
    <xf numFmtId="193" fontId="21" fillId="0" borderId="0" xfId="1" applyNumberFormat="1" applyFont="1" applyAlignment="1" applyProtection="1">
      <alignment horizontal="center" vertical="center"/>
    </xf>
    <xf numFmtId="9" fontId="21" fillId="0" borderId="0" xfId="3" applyFont="1" applyAlignment="1" applyProtection="1">
      <alignment horizontal="center" vertical="center"/>
    </xf>
    <xf numFmtId="0" fontId="21" fillId="0" borderId="0" xfId="0" applyFont="1" applyAlignment="1" applyProtection="1">
      <alignment horizontal="left" vertical="center"/>
      <protection locked="0"/>
    </xf>
    <xf numFmtId="188" fontId="3" fillId="0" borderId="0" xfId="0" applyNumberFormat="1" applyFont="1" applyAlignment="1">
      <alignment horizontal="center" vertical="center"/>
    </xf>
    <xf numFmtId="0" fontId="21" fillId="14" borderId="7" xfId="0" applyFont="1" applyFill="1" applyBorder="1" applyAlignment="1" applyProtection="1">
      <alignment horizontal="center" vertical="center"/>
      <protection locked="0"/>
    </xf>
    <xf numFmtId="0" fontId="21" fillId="14" borderId="3" xfId="0" applyFont="1" applyFill="1" applyBorder="1" applyAlignment="1" applyProtection="1">
      <alignment horizontal="center" vertical="center"/>
      <protection locked="0"/>
    </xf>
    <xf numFmtId="0" fontId="21" fillId="14" borderId="8" xfId="0" applyFont="1" applyFill="1" applyBorder="1" applyAlignment="1" applyProtection="1">
      <alignment horizontal="center" vertical="center"/>
      <protection locked="0"/>
    </xf>
    <xf numFmtId="188" fontId="21" fillId="14" borderId="5" xfId="0" applyNumberFormat="1" applyFont="1" applyFill="1" applyBorder="1" applyAlignment="1">
      <alignment horizontal="center" vertical="center"/>
    </xf>
    <xf numFmtId="185" fontId="8" fillId="0" borderId="5" xfId="0" applyNumberFormat="1" applyFont="1" applyBorder="1" applyAlignment="1">
      <alignment horizontal="center" vertical="center"/>
    </xf>
    <xf numFmtId="193" fontId="25" fillId="0" borderId="5" xfId="84" applyNumberFormat="1" applyFont="1" applyFill="1" applyBorder="1" applyAlignment="1" applyProtection="1">
      <alignment horizontal="center" vertical="center"/>
    </xf>
    <xf numFmtId="9" fontId="25" fillId="0" borderId="5" xfId="3" applyFont="1" applyBorder="1" applyAlignment="1" applyProtection="1">
      <alignment horizontal="center" vertical="center"/>
    </xf>
    <xf numFmtId="193" fontId="11" fillId="0" borderId="0" xfId="0" applyNumberFormat="1" applyFont="1" applyAlignment="1">
      <alignment horizontal="center" vertical="center"/>
    </xf>
    <xf numFmtId="49" fontId="21" fillId="0" borderId="7" xfId="0" applyNumberFormat="1" applyFont="1" applyBorder="1" applyAlignment="1" applyProtection="1">
      <alignment horizontal="center" vertical="center"/>
      <protection locked="0"/>
    </xf>
    <xf numFmtId="49" fontId="21" fillId="0" borderId="8" xfId="0" applyNumberFormat="1" applyFont="1" applyBorder="1" applyAlignment="1" applyProtection="1">
      <alignment horizontal="center" vertical="center"/>
      <protection locked="0"/>
    </xf>
    <xf numFmtId="49" fontId="21" fillId="0" borderId="5" xfId="0" applyNumberFormat="1" applyFont="1" applyBorder="1" applyAlignment="1" applyProtection="1">
      <alignment horizontal="center" vertical="center"/>
      <protection locked="0"/>
    </xf>
    <xf numFmtId="0" fontId="28" fillId="0" borderId="5" xfId="0" applyFont="1" applyBorder="1" applyAlignment="1" applyProtection="1">
      <alignment horizontal="center" vertical="center"/>
      <protection locked="0"/>
    </xf>
    <xf numFmtId="193" fontId="28" fillId="0" borderId="5" xfId="1" applyNumberFormat="1" applyFont="1" applyBorder="1" applyAlignment="1" applyProtection="1">
      <alignment horizontal="center" vertical="center"/>
    </xf>
    <xf numFmtId="0" fontId="29" fillId="0" borderId="5" xfId="0" applyFont="1" applyBorder="1" applyAlignment="1" applyProtection="1">
      <alignment horizontal="center" vertical="center"/>
      <protection locked="0"/>
    </xf>
    <xf numFmtId="9" fontId="29" fillId="0" borderId="5" xfId="3" applyFont="1" applyBorder="1" applyAlignment="1" applyProtection="1">
      <alignment horizontal="center" vertical="center"/>
    </xf>
    <xf numFmtId="193" fontId="13" fillId="0" borderId="4" xfId="1" applyNumberFormat="1" applyFont="1" applyBorder="1" applyAlignment="1" applyProtection="1">
      <alignment horizontal="center" vertical="center"/>
    </xf>
    <xf numFmtId="193" fontId="13" fillId="0" borderId="21" xfId="1" applyNumberFormat="1" applyFont="1" applyBorder="1" applyAlignment="1" applyProtection="1">
      <alignment horizontal="center" vertical="center"/>
    </xf>
    <xf numFmtId="193" fontId="13" fillId="0" borderId="2" xfId="1" applyNumberFormat="1" applyFont="1" applyBorder="1" applyAlignment="1" applyProtection="1">
      <alignment horizontal="center" vertical="center"/>
    </xf>
    <xf numFmtId="193" fontId="13" fillId="0" borderId="0" xfId="1" applyNumberFormat="1" applyFont="1" applyAlignment="1" applyProtection="1">
      <alignment horizontal="center" vertical="center"/>
    </xf>
    <xf numFmtId="193" fontId="13" fillId="0" borderId="22" xfId="1" applyNumberFormat="1" applyFont="1" applyBorder="1" applyAlignment="1" applyProtection="1">
      <alignment horizontal="center" vertical="center"/>
    </xf>
    <xf numFmtId="193" fontId="13" fillId="0" borderId="1" xfId="1" applyNumberFormat="1" applyFont="1" applyBorder="1" applyAlignment="1" applyProtection="1">
      <alignment horizontal="center" vertical="center"/>
    </xf>
    <xf numFmtId="193" fontId="13" fillId="0" borderId="16" xfId="1" applyNumberFormat="1" applyFont="1" applyBorder="1" applyAlignment="1" applyProtection="1">
      <alignment horizontal="center" vertical="center"/>
    </xf>
    <xf numFmtId="193" fontId="13" fillId="0" borderId="23" xfId="1" applyNumberFormat="1" applyFont="1" applyBorder="1" applyAlignment="1" applyProtection="1">
      <alignment horizontal="center" vertical="center"/>
    </xf>
    <xf numFmtId="193" fontId="13" fillId="0" borderId="19" xfId="1" applyNumberFormat="1" applyFont="1" applyBorder="1" applyAlignment="1" applyProtection="1">
      <alignment horizontal="center" vertical="center"/>
    </xf>
    <xf numFmtId="9" fontId="13" fillId="0" borderId="2" xfId="3" applyFont="1" applyBorder="1" applyAlignment="1" applyProtection="1">
      <alignment horizontal="center" vertical="center"/>
    </xf>
    <xf numFmtId="9" fontId="13" fillId="0" borderId="4" xfId="3" applyFont="1" applyBorder="1" applyAlignment="1" applyProtection="1">
      <alignment horizontal="center" vertical="center"/>
    </xf>
    <xf numFmtId="9" fontId="13" fillId="0" borderId="21" xfId="3" applyFont="1" applyBorder="1" applyAlignment="1" applyProtection="1">
      <alignment horizontal="center" vertical="center"/>
    </xf>
    <xf numFmtId="9" fontId="13" fillId="0" borderId="1" xfId="3" applyFont="1" applyBorder="1" applyAlignment="1" applyProtection="1">
      <alignment horizontal="center" vertical="center"/>
    </xf>
    <xf numFmtId="9" fontId="13" fillId="0" borderId="0" xfId="3" applyFont="1" applyAlignment="1" applyProtection="1">
      <alignment horizontal="center" vertical="center"/>
    </xf>
    <xf numFmtId="9" fontId="13" fillId="0" borderId="22" xfId="3" applyFont="1" applyBorder="1" applyAlignment="1" applyProtection="1">
      <alignment horizontal="center" vertical="center"/>
    </xf>
    <xf numFmtId="9" fontId="13" fillId="0" borderId="19" xfId="3" applyFont="1" applyBorder="1" applyAlignment="1" applyProtection="1">
      <alignment horizontal="center" vertical="center"/>
    </xf>
    <xf numFmtId="9" fontId="13" fillId="0" borderId="16" xfId="3" applyFont="1" applyBorder="1" applyAlignment="1" applyProtection="1">
      <alignment horizontal="center" vertical="center"/>
    </xf>
    <xf numFmtId="9" fontId="13" fillId="0" borderId="23" xfId="3" applyFont="1" applyBorder="1" applyAlignment="1" applyProtection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85" fontId="8" fillId="4" borderId="5" xfId="155" applyNumberFormat="1" applyFont="1" applyFill="1" applyBorder="1" applyAlignment="1" applyProtection="1">
      <alignment horizontal="center" vertical="center"/>
    </xf>
    <xf numFmtId="191" fontId="3" fillId="0" borderId="5" xfId="3" applyNumberFormat="1" applyFont="1" applyBorder="1" applyAlignment="1" applyProtection="1">
      <alignment horizontal="center" vertical="center"/>
    </xf>
    <xf numFmtId="0" fontId="30" fillId="0" borderId="0" xfId="166" applyFont="1"/>
    <xf numFmtId="0" fontId="31" fillId="0" borderId="0" xfId="166" applyFont="1"/>
    <xf numFmtId="0" fontId="32" fillId="3" borderId="0" xfId="166" applyFont="1" applyFill="1" applyAlignment="1">
      <alignment horizontal="center"/>
    </xf>
    <xf numFmtId="0" fontId="7" fillId="4" borderId="5" xfId="166" applyFont="1" applyFill="1" applyBorder="1" applyAlignment="1">
      <alignment horizontal="center" vertical="center"/>
    </xf>
    <xf numFmtId="0" fontId="33" fillId="4" borderId="7" xfId="166" applyFont="1" applyFill="1" applyBorder="1" applyAlignment="1">
      <alignment horizontal="center" vertical="center"/>
    </xf>
    <xf numFmtId="0" fontId="33" fillId="4" borderId="3" xfId="166" applyFont="1" applyFill="1" applyBorder="1" applyAlignment="1">
      <alignment horizontal="center" vertical="center"/>
    </xf>
    <xf numFmtId="0" fontId="33" fillId="4" borderId="8" xfId="166" applyFont="1" applyFill="1" applyBorder="1" applyAlignment="1">
      <alignment horizontal="center" vertical="center"/>
    </xf>
    <xf numFmtId="0" fontId="31" fillId="15" borderId="5" xfId="166" applyFont="1" applyFill="1" applyBorder="1" applyAlignment="1">
      <alignment horizontal="center" vertical="center"/>
    </xf>
    <xf numFmtId="0" fontId="33" fillId="16" borderId="5" xfId="166" applyFont="1" applyFill="1" applyBorder="1" applyAlignment="1">
      <alignment horizontal="center" vertical="center"/>
    </xf>
    <xf numFmtId="185" fontId="30" fillId="0" borderId="5" xfId="166" applyNumberFormat="1" applyFont="1" applyBorder="1" applyAlignment="1">
      <alignment horizontal="center" vertical="center"/>
    </xf>
    <xf numFmtId="186" fontId="31" fillId="11" borderId="5" xfId="92" applyNumberFormat="1" applyFont="1" applyFill="1" applyBorder="1" applyAlignment="1">
      <alignment horizontal="center" vertical="center"/>
    </xf>
    <xf numFmtId="183" fontId="31" fillId="11" borderId="5" xfId="92" applyNumberFormat="1" applyFont="1" applyFill="1" applyBorder="1" applyAlignment="1">
      <alignment horizontal="center" vertical="center"/>
    </xf>
    <xf numFmtId="186" fontId="31" fillId="0" borderId="5" xfId="92" applyNumberFormat="1" applyFont="1" applyFill="1" applyBorder="1" applyAlignment="1">
      <alignment horizontal="center" vertical="center"/>
    </xf>
    <xf numFmtId="191" fontId="31" fillId="11" borderId="5" xfId="148" applyNumberFormat="1" applyFont="1" applyFill="1" applyBorder="1" applyAlignment="1">
      <alignment horizontal="center" vertical="center"/>
    </xf>
    <xf numFmtId="186" fontId="30" fillId="11" borderId="5" xfId="92" applyNumberFormat="1" applyFont="1" applyFill="1" applyBorder="1" applyAlignment="1">
      <alignment horizontal="center" vertical="center"/>
    </xf>
    <xf numFmtId="191" fontId="30" fillId="11" borderId="5" xfId="148" applyNumberFormat="1" applyFont="1" applyFill="1" applyBorder="1" applyAlignment="1">
      <alignment horizontal="center" vertical="center"/>
    </xf>
    <xf numFmtId="183" fontId="30" fillId="11" borderId="5" xfId="92" applyNumberFormat="1" applyFont="1" applyFill="1" applyBorder="1" applyAlignment="1">
      <alignment horizontal="center" vertical="center"/>
    </xf>
    <xf numFmtId="186" fontId="30" fillId="0" borderId="5" xfId="92" applyNumberFormat="1" applyFont="1" applyFill="1" applyBorder="1" applyAlignment="1">
      <alignment horizontal="center" vertical="center"/>
    </xf>
    <xf numFmtId="193" fontId="34" fillId="11" borderId="5" xfId="103" applyNumberFormat="1" applyFont="1" applyFill="1" applyBorder="1" applyAlignment="1">
      <alignment horizontal="center" vertical="center"/>
    </xf>
    <xf numFmtId="193" fontId="35" fillId="11" borderId="5" xfId="103" applyNumberFormat="1" applyFont="1" applyFill="1" applyBorder="1" applyAlignment="1">
      <alignment horizontal="center" vertical="center"/>
    </xf>
    <xf numFmtId="194" fontId="31" fillId="0" borderId="0" xfId="166" applyNumberFormat="1" applyFont="1"/>
    <xf numFmtId="185" fontId="33" fillId="0" borderId="5" xfId="0" applyNumberFormat="1" applyFont="1" applyBorder="1" applyAlignment="1">
      <alignment horizontal="center" vertical="center"/>
    </xf>
    <xf numFmtId="186" fontId="19" fillId="0" borderId="0" xfId="0" applyNumberFormat="1" applyFont="1" applyAlignment="1"/>
    <xf numFmtId="191" fontId="19" fillId="0" borderId="0" xfId="0" applyNumberFormat="1" applyFont="1" applyAlignment="1"/>
    <xf numFmtId="0" fontId="33" fillId="17" borderId="5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0" fontId="33" fillId="4" borderId="7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33" fillId="4" borderId="8" xfId="0" applyFont="1" applyFill="1" applyBorder="1" applyAlignment="1">
      <alignment horizontal="center" vertical="center"/>
    </xf>
    <xf numFmtId="0" fontId="33" fillId="4" borderId="19" xfId="0" applyFont="1" applyFill="1" applyBorder="1" applyAlignment="1">
      <alignment horizontal="center" vertical="center"/>
    </xf>
    <xf numFmtId="0" fontId="33" fillId="4" borderId="16" xfId="0" applyFont="1" applyFill="1" applyBorder="1" applyAlignment="1">
      <alignment horizontal="center" vertical="center"/>
    </xf>
    <xf numFmtId="0" fontId="33" fillId="4" borderId="5" xfId="0" applyFont="1" applyFill="1" applyBorder="1" applyAlignment="1">
      <alignment horizontal="center" vertical="center"/>
    </xf>
    <xf numFmtId="0" fontId="33" fillId="16" borderId="5" xfId="0" applyFont="1" applyFill="1" applyBorder="1" applyAlignment="1">
      <alignment horizontal="center" vertical="center"/>
    </xf>
    <xf numFmtId="195" fontId="37" fillId="0" borderId="5" xfId="1" applyNumberFormat="1" applyFont="1" applyBorder="1" applyAlignment="1" applyProtection="1">
      <alignment horizontal="center" vertical="center"/>
    </xf>
    <xf numFmtId="187" fontId="37" fillId="0" borderId="5" xfId="96" applyNumberFormat="1" applyFont="1" applyBorder="1" applyAlignment="1" applyProtection="1">
      <alignment horizontal="center" vertical="center"/>
    </xf>
    <xf numFmtId="195" fontId="37" fillId="0" borderId="5" xfId="96" applyNumberFormat="1" applyFont="1" applyBorder="1" applyAlignment="1" applyProtection="1">
      <alignment horizontal="center" vertical="center"/>
    </xf>
    <xf numFmtId="191" fontId="37" fillId="0" borderId="5" xfId="3" applyNumberFormat="1" applyFont="1" applyBorder="1" applyAlignment="1" applyProtection="1">
      <alignment horizontal="center" vertical="center"/>
    </xf>
    <xf numFmtId="0" fontId="37" fillId="0" borderId="0" xfId="0" applyFont="1" applyAlignment="1">
      <alignment horizontal="center" vertical="center"/>
    </xf>
    <xf numFmtId="196" fontId="37" fillId="0" borderId="5" xfId="96" applyNumberFormat="1" applyFont="1" applyBorder="1" applyAlignment="1" applyProtection="1">
      <alignment horizontal="center" vertical="center"/>
    </xf>
    <xf numFmtId="193" fontId="37" fillId="0" borderId="5" xfId="3" applyNumberFormat="1" applyFont="1" applyBorder="1" applyAlignment="1" applyProtection="1">
      <alignment horizontal="center" vertical="center"/>
    </xf>
    <xf numFmtId="191" fontId="37" fillId="0" borderId="5" xfId="96" applyNumberFormat="1" applyFont="1" applyBorder="1" applyAlignment="1" applyProtection="1">
      <alignment horizontal="center" vertical="center"/>
    </xf>
    <xf numFmtId="193" fontId="37" fillId="0" borderId="5" xfId="96" applyNumberFormat="1" applyFont="1" applyBorder="1" applyAlignment="1" applyProtection="1">
      <alignment horizontal="center" vertical="center"/>
    </xf>
    <xf numFmtId="195" fontId="34" fillId="0" borderId="5" xfId="96" applyNumberFormat="1" applyFont="1" applyBorder="1" applyAlignment="1" applyProtection="1">
      <alignment horizontal="center" vertical="center"/>
    </xf>
    <xf numFmtId="191" fontId="34" fillId="0" borderId="5" xfId="96" applyNumberFormat="1" applyFont="1" applyBorder="1" applyAlignment="1" applyProtection="1">
      <alignment horizontal="center" vertical="center"/>
    </xf>
    <xf numFmtId="196" fontId="31" fillId="0" borderId="5" xfId="96" applyNumberFormat="1" applyFont="1" applyBorder="1" applyAlignment="1" applyProtection="1">
      <alignment horizontal="center" vertical="center"/>
    </xf>
    <xf numFmtId="196" fontId="34" fillId="0" borderId="5" xfId="96" applyNumberFormat="1" applyFont="1" applyBorder="1" applyAlignment="1" applyProtection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8" fillId="0" borderId="16" xfId="0" applyFont="1" applyBorder="1" applyAlignment="1">
      <alignment horizontal="left" vertical="center"/>
    </xf>
    <xf numFmtId="0" fontId="38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7" fillId="14" borderId="5" xfId="0" applyFont="1" applyFill="1" applyBorder="1" applyAlignment="1">
      <alignment horizontal="center" vertical="center"/>
    </xf>
    <xf numFmtId="185" fontId="7" fillId="14" borderId="5" xfId="0" applyNumberFormat="1" applyFont="1" applyFill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187" fontId="3" fillId="2" borderId="5" xfId="0" applyNumberFormat="1" applyFont="1" applyFill="1" applyBorder="1" applyAlignment="1">
      <alignment horizontal="center" vertical="center"/>
    </xf>
    <xf numFmtId="187" fontId="39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87" fontId="7" fillId="0" borderId="5" xfId="0" applyNumberFormat="1" applyFont="1" applyBorder="1" applyAlignment="1">
      <alignment horizontal="center" vertical="center"/>
    </xf>
    <xf numFmtId="188" fontId="3" fillId="2" borderId="5" xfId="0" applyNumberFormat="1" applyFont="1" applyFill="1" applyBorder="1" applyAlignment="1">
      <alignment horizontal="center" vertical="center"/>
    </xf>
    <xf numFmtId="188" fontId="7" fillId="2" borderId="5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38" fontId="7" fillId="0" borderId="5" xfId="0" applyNumberFormat="1" applyFont="1" applyBorder="1" applyAlignment="1">
      <alignment horizontal="center" vertical="center"/>
    </xf>
    <xf numFmtId="187" fontId="3" fillId="0" borderId="0" xfId="0" applyNumberFormat="1" applyFont="1" applyAlignment="1">
      <alignment horizontal="center" vertical="center"/>
    </xf>
    <xf numFmtId="187" fontId="6" fillId="0" borderId="5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0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185" fontId="7" fillId="0" borderId="9" xfId="0" applyNumberFormat="1" applyFont="1" applyBorder="1" applyAlignment="1">
      <alignment horizontal="center" vertical="center"/>
    </xf>
    <xf numFmtId="195" fontId="3" fillId="0" borderId="5" xfId="0" applyNumberFormat="1" applyFont="1" applyBorder="1" applyAlignment="1">
      <alignment horizontal="center" vertical="center"/>
    </xf>
    <xf numFmtId="195" fontId="7" fillId="0" borderId="9" xfId="0" applyNumberFormat="1" applyFont="1" applyBorder="1" applyAlignment="1">
      <alignment horizontal="center" vertical="center"/>
    </xf>
    <xf numFmtId="185" fontId="7" fillId="0" borderId="5" xfId="0" applyNumberFormat="1" applyFont="1" applyBorder="1" applyAlignment="1">
      <alignment horizontal="center" vertical="center"/>
    </xf>
    <xf numFmtId="195" fontId="7" fillId="0" borderId="5" xfId="0" applyNumberFormat="1" applyFont="1" applyBorder="1" applyAlignment="1">
      <alignment horizontal="center" vertical="center"/>
    </xf>
    <xf numFmtId="186" fontId="7" fillId="0" borderId="5" xfId="0" applyNumberFormat="1" applyFont="1" applyBorder="1" applyAlignment="1">
      <alignment horizontal="center" vertical="center"/>
    </xf>
    <xf numFmtId="195" fontId="3" fillId="0" borderId="9" xfId="0" applyNumberFormat="1" applyFont="1" applyBorder="1" applyAlignment="1">
      <alignment horizontal="center" vertical="center"/>
    </xf>
    <xf numFmtId="195" fontId="3" fillId="0" borderId="0" xfId="0" applyNumberFormat="1" applyFont="1" applyAlignment="1">
      <alignment horizontal="center" vertical="center"/>
    </xf>
    <xf numFmtId="186" fontId="3" fillId="0" borderId="0" xfId="0" applyNumberFormat="1" applyFont="1" applyAlignment="1">
      <alignment horizontal="center" vertical="center"/>
    </xf>
    <xf numFmtId="57" fontId="7" fillId="0" borderId="5" xfId="0" applyNumberFormat="1" applyFont="1" applyBorder="1" applyAlignment="1">
      <alignment horizontal="center" vertical="center"/>
    </xf>
    <xf numFmtId="57" fontId="42" fillId="0" borderId="5" xfId="0" applyNumberFormat="1" applyFont="1" applyBorder="1" applyAlignment="1">
      <alignment horizontal="center" vertical="center"/>
    </xf>
    <xf numFmtId="57" fontId="22" fillId="0" borderId="5" xfId="0" applyNumberFormat="1" applyFont="1" applyBorder="1" applyAlignment="1">
      <alignment horizontal="center" vertical="center"/>
    </xf>
    <xf numFmtId="0" fontId="3" fillId="2" borderId="16" xfId="0" applyFont="1" applyFill="1" applyBorder="1">
      <alignment vertical="center"/>
    </xf>
    <xf numFmtId="0" fontId="7" fillId="2" borderId="0" xfId="0" applyFont="1" applyFill="1">
      <alignment vertical="center"/>
    </xf>
    <xf numFmtId="0" fontId="3" fillId="0" borderId="1" xfId="0" applyFont="1" applyBorder="1">
      <alignment vertical="center"/>
    </xf>
    <xf numFmtId="0" fontId="3" fillId="0" borderId="22" xfId="0" applyFont="1" applyBorder="1">
      <alignment vertical="center"/>
    </xf>
    <xf numFmtId="0" fontId="1" fillId="0" borderId="1" xfId="0" applyFont="1" applyBorder="1">
      <alignment vertical="center"/>
    </xf>
    <xf numFmtId="0" fontId="38" fillId="0" borderId="0" xfId="0" applyFont="1" applyAlignment="1">
      <alignment horizontal="center" vertical="center"/>
    </xf>
    <xf numFmtId="0" fontId="1" fillId="0" borderId="22" xfId="0" applyFont="1" applyBorder="1">
      <alignment vertical="center"/>
    </xf>
    <xf numFmtId="0" fontId="38" fillId="0" borderId="0" xfId="0" applyFont="1" applyAlignment="1">
      <alignment horizontal="center" vertical="center" wrapText="1"/>
    </xf>
    <xf numFmtId="0" fontId="3" fillId="0" borderId="16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23" xfId="0" applyFont="1" applyBorder="1">
      <alignment vertical="center"/>
    </xf>
    <xf numFmtId="0" fontId="7" fillId="0" borderId="0" xfId="0" applyFont="1">
      <alignment vertical="center"/>
    </xf>
    <xf numFmtId="0" fontId="27" fillId="0" borderId="1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187" fontId="3" fillId="0" borderId="0" xfId="0" applyNumberFormat="1" applyFont="1">
      <alignment vertical="center"/>
    </xf>
    <xf numFmtId="195" fontId="3" fillId="2" borderId="5" xfId="0" applyNumberFormat="1" applyFont="1" applyFill="1" applyBorder="1" applyAlignment="1">
      <alignment horizontal="center" vertical="center"/>
    </xf>
    <xf numFmtId="187" fontId="3" fillId="0" borderId="22" xfId="96" applyNumberFormat="1" applyFont="1" applyBorder="1" applyAlignment="1" applyProtection="1">
      <alignment vertical="center"/>
    </xf>
    <xf numFmtId="0" fontId="13" fillId="0" borderId="0" xfId="0" applyFont="1" applyAlignment="1"/>
    <xf numFmtId="187" fontId="13" fillId="0" borderId="0" xfId="0" applyNumberFormat="1" applyFont="1" applyAlignment="1"/>
    <xf numFmtId="9" fontId="13" fillId="0" borderId="0" xfId="3" applyFont="1" applyAlignment="1" applyProtection="1">
      <alignment vertical="center"/>
    </xf>
    <xf numFmtId="9" fontId="3" fillId="0" borderId="0" xfId="3" applyFont="1" applyAlignment="1" applyProtection="1">
      <alignment vertical="center"/>
    </xf>
    <xf numFmtId="43" fontId="3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7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 3 3" xfId="49"/>
    <cellStyle name="표준 2 3" xfId="50"/>
    <cellStyle name="着色 1 2 3" xfId="51"/>
    <cellStyle name="着色 1 2 2" xfId="52"/>
    <cellStyle name="一般 2 6 2" xfId="53"/>
    <cellStyle name="一般 2 5" xfId="54"/>
    <cellStyle name="千位分隔 9 7" xfId="55"/>
    <cellStyle name="千位分隔 7 2 5" xfId="56"/>
    <cellStyle name="千位分隔 3 6 9" xfId="57"/>
    <cellStyle name="千位分隔 2 2 6 9" xfId="58"/>
    <cellStyle name="千位分隔 2 2 3" xfId="59"/>
    <cellStyle name="千位分隔 2 2 2 9" xfId="60"/>
    <cellStyle name="千分位 2 5" xfId="61"/>
    <cellStyle name="逗號 2 3 3 2 2 2" xfId="62"/>
    <cellStyle name="超链接 3 3 4" xfId="63"/>
    <cellStyle name="超链接 3 3 2" xfId="64"/>
    <cellStyle name="超链接 2 4 2" xfId="65"/>
    <cellStyle name="超链接 2 2 2 2" xfId="66"/>
    <cellStyle name="超链接 14 3" xfId="67"/>
    <cellStyle name="超链接 14" xfId="68"/>
    <cellStyle name="超链接 13 3" xfId="69"/>
    <cellStyle name="常规 9 2 2" xfId="70"/>
    <cellStyle name="常规 8 7" xfId="71"/>
    <cellStyle name="常规 8 4" xfId="72"/>
    <cellStyle name="常规 8 3" xfId="73"/>
    <cellStyle name="常规 8 2 9" xfId="74"/>
    <cellStyle name="常规 7 9" xfId="75"/>
    <cellStyle name="常规 7 8" xfId="76"/>
    <cellStyle name="常规 7 6" xfId="77"/>
    <cellStyle name="常规 7 2 4" xfId="78"/>
    <cellStyle name="常规 6 3" xfId="79"/>
    <cellStyle name="常规 6 2 3" xfId="80"/>
    <cellStyle name="常规 6 2 2 2" xfId="81"/>
    <cellStyle name="常规 4 3 2" xfId="82"/>
    <cellStyle name="常规 4 2 3 2" xfId="83"/>
    <cellStyle name="千位分隔 10 2" xfId="84"/>
    <cellStyle name="常规 3 7" xfId="85"/>
    <cellStyle name="常规 3 5 6" xfId="86"/>
    <cellStyle name="百分比 4 2 2 2 9" xfId="87"/>
    <cellStyle name="60% - 着色 2 2 2 2 2 6" xfId="88"/>
    <cellStyle name="千位分隔 26" xfId="89"/>
    <cellStyle name="百分比 2 2 7 2" xfId="90"/>
    <cellStyle name="60% - 着色 2 3 2 2 2 10" xfId="91"/>
    <cellStyle name="千位分隔 30" xfId="92"/>
    <cellStyle name="60% - 着色 2 2 4" xfId="93"/>
    <cellStyle name="60% - 着色 2 2 3" xfId="94"/>
    <cellStyle name="60% - 着色 2 2 2" xfId="95"/>
    <cellStyle name="千位分隔 3" xfId="96"/>
    <cellStyle name="60% - 着色 2 2 2 5" xfId="97"/>
    <cellStyle name="常规 2 8 9" xfId="98"/>
    <cellStyle name="常规 24 8" xfId="99"/>
    <cellStyle name="60% - 着色 2 2 2 2" xfId="100"/>
    <cellStyle name="常规 2 4 2 2" xfId="101"/>
    <cellStyle name="百分比 2 8 2" xfId="102"/>
    <cellStyle name="千位分隔 2 25" xfId="103"/>
    <cellStyle name="常规 2 2 2 4 2" xfId="104"/>
    <cellStyle name="百分比 2 2 2" xfId="105"/>
    <cellStyle name="百分比 4 2 4 2" xfId="106"/>
    <cellStyle name="百分比 4 2 3" xfId="107"/>
    <cellStyle name="超链接 4 4" xfId="108"/>
    <cellStyle name="超链接 4 3" xfId="109"/>
    <cellStyle name="超链接 3 3" xfId="110"/>
    <cellStyle name="超链接 2 5" xfId="111"/>
    <cellStyle name="常规 16 2" xfId="112"/>
    <cellStyle name="60% - 着色 2 3 2 2 2 8" xfId="113"/>
    <cellStyle name="60% - 着色 2 3 2 2 2 7" xfId="114"/>
    <cellStyle name="60% - 着色 2 3 2 2 2 6" xfId="115"/>
    <cellStyle name="60% - 着色 2 3 2 2 2 5" xfId="116"/>
    <cellStyle name="60% - 着色 2 3 2 2 2 4" xfId="117"/>
    <cellStyle name="常规 11 2" xfId="118"/>
    <cellStyle name="百分比 7 3" xfId="119"/>
    <cellStyle name="百分比 6" xfId="120"/>
    <cellStyle name="常规 25" xfId="121"/>
    <cellStyle name="常规 2 2 2 2" xfId="122"/>
    <cellStyle name="常规 2 4 2 2 2 2" xfId="123"/>
    <cellStyle name="百分比 2 2 6" xfId="124"/>
    <cellStyle name="常规 2 3 2" xfId="125"/>
    <cellStyle name="Info_Main" xfId="126"/>
    <cellStyle name="Normal 8 2" xfId="127"/>
    <cellStyle name="百分比 3 2 4" xfId="128"/>
    <cellStyle name="Comma_Elecsam" xfId="129"/>
    <cellStyle name="百分比 3" xfId="130"/>
    <cellStyle name="百分比 22 3" xfId="131"/>
    <cellStyle name="α1" xfId="132"/>
    <cellStyle name="常规 23" xfId="133"/>
    <cellStyle name="常规 2 7" xfId="134"/>
    <cellStyle name="百分比 2" xfId="135"/>
    <cellStyle name="千分位 2" xfId="136"/>
    <cellStyle name="常规 7" xfId="137"/>
    <cellStyle name="百分比 21 2" xfId="138"/>
    <cellStyle name="60% - 着色 2 4 6" xfId="139"/>
    <cellStyle name="60% - 着色 2 4 5" xfId="140"/>
    <cellStyle name="Normal_Elecsam" xfId="141"/>
    <cellStyle name="60% - 着色 2 3 2 2 2 14" xfId="142"/>
    <cellStyle name="超链接 4" xfId="143"/>
    <cellStyle name="超链接 3" xfId="144"/>
    <cellStyle name="60% - 着色 2 2 2 2 2 2 12" xfId="145"/>
    <cellStyle name="60% - 着色 2 2 2 2 2 2 11" xfId="146"/>
    <cellStyle name="常规 21" xfId="147"/>
    <cellStyle name="百分比 41" xfId="148"/>
    <cellStyle name="Comma 10" xfId="149"/>
    <cellStyle name="样式 1" xfId="150"/>
    <cellStyle name="超链接 18" xfId="151"/>
    <cellStyle name="超链接 16" xfId="152"/>
    <cellStyle name="超链接 15" xfId="153"/>
    <cellStyle name="60% - 着色 2 2 2 2 2 2 13" xfId="154"/>
    <cellStyle name="常规 2 2 3" xfId="155"/>
    <cellStyle name="60% - 着色 2 3 2 2 7" xfId="156"/>
    <cellStyle name="60% - 着色 2 2 2 2 2 5" xfId="157"/>
    <cellStyle name="Bookman Top Border 4" xfId="158"/>
    <cellStyle name="Data_1dp" xfId="159"/>
    <cellStyle name="千位分隔 2 5 2" xfId="160"/>
    <cellStyle name="C06_Figs" xfId="161"/>
    <cellStyle name="60% - 着色 2 3 2 2 2" xfId="162"/>
    <cellStyle name="60% - 着色 2 4 9" xfId="163"/>
    <cellStyle name="α1 2" xfId="164"/>
    <cellStyle name="60% - 着色 2 4" xfId="165"/>
    <cellStyle name="常规 47" xfId="166"/>
    <cellStyle name="Calc_Title" xfId="167"/>
    <cellStyle name="60% - 着色 2 4 7" xfId="168"/>
    <cellStyle name="60% - 着色 2 3 2 2" xfId="169"/>
    <cellStyle name="60% - 着色 2 3 2 2 2 3" xfId="170"/>
    <cellStyle name="60% - 着色 2 2 2 2 6" xfId="171"/>
    <cellStyle name="常规 3 3" xfId="172"/>
    <cellStyle name="Bookman Top Border" xfId="173"/>
    <cellStyle name="60% - 着色 2 3 2 2 8" xfId="174"/>
    <cellStyle name="常规 41" xfId="175"/>
  </cellStyles>
  <dxfs count="2">
    <dxf>
      <font>
        <color rgb="FF9C0006"/>
      </font>
      <fill>
        <patternFill patternType="solid">
          <bgColor rgb="FFFFC7CE"/>
        </patternFill>
      </fill>
    </dxf>
    <dxf>
      <font>
        <sz val="11"/>
        <color rgb="FFFFFFFF"/>
      </font>
    </dxf>
  </dxfs>
  <tableStyles count="0" defaultTableStyle="TableStyleMedium2" defaultPivotStyle="PivotStyleLight16"/>
  <colors>
    <mruColors>
      <color rgb="00B34845"/>
      <color rgb="005A5F95"/>
      <color rgb="00D99D25"/>
      <color rgb="006995A8"/>
      <color rgb="009B6A5A"/>
      <color rgb="00A8A665"/>
      <color rgb="007F2528"/>
      <color rgb="00503A65"/>
      <color rgb="007F5B2E"/>
      <color rgb="00C4520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customXml" Target="../customXml/item3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全球新能源汽车销量!$K$14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delete val="1"/>
          </c:dLbls>
          <c:val>
            <c:numRef>
              <c:f>全球新能源汽车销量!$K$15:$K$26</c:f>
              <c:numCache>
                <c:formatCode>0.0</c:formatCode>
                <c:ptCount val="12"/>
                <c:pt idx="0">
                  <c:v>31.4715</c:v>
                </c:pt>
                <c:pt idx="1">
                  <c:v>26.2383</c:v>
                </c:pt>
                <c:pt idx="2">
                  <c:v>48.7645</c:v>
                </c:pt>
                <c:pt idx="3">
                  <c:v>38.7398</c:v>
                </c:pt>
                <c:pt idx="4">
                  <c:v>44.2849</c:v>
                </c:pt>
                <c:pt idx="5">
                  <c:v>53.8183</c:v>
                </c:pt>
                <c:pt idx="6">
                  <c:v>47.6172</c:v>
                </c:pt>
                <c:pt idx="7">
                  <c:v>51.713</c:v>
                </c:pt>
                <c:pt idx="8">
                  <c:v>64.056</c:v>
                </c:pt>
                <c:pt idx="9">
                  <c:v>63.0817</c:v>
                </c:pt>
                <c:pt idx="10">
                  <c:v>73.4662</c:v>
                </c:pt>
                <c:pt idx="11">
                  <c:v>86.386</c:v>
                </c:pt>
              </c:numCache>
            </c:numRef>
          </c:val>
        </c:ser>
        <c:ser>
          <c:idx val="2"/>
          <c:order val="1"/>
          <c:tx>
            <c:strRef>
              <c:f>全球新能源汽车销量!$L$14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delete val="1"/>
          </c:dLbls>
          <c:val>
            <c:numRef>
              <c:f>全球新能源汽车销量!$L$15:$L$26</c:f>
              <c:numCache>
                <c:formatCode>0.0</c:formatCode>
                <c:ptCount val="12"/>
                <c:pt idx="0">
                  <c:v>15.769</c:v>
                </c:pt>
                <c:pt idx="1">
                  <c:v>12.9804</c:v>
                </c:pt>
                <c:pt idx="2">
                  <c:v>16.6189</c:v>
                </c:pt>
                <c:pt idx="3">
                  <c:v>10.5022</c:v>
                </c:pt>
                <c:pt idx="4">
                  <c:v>13.8239</c:v>
                </c:pt>
                <c:pt idx="5">
                  <c:v>20.1423</c:v>
                </c:pt>
                <c:pt idx="6">
                  <c:v>22.7704</c:v>
                </c:pt>
                <c:pt idx="7">
                  <c:v>22.314</c:v>
                </c:pt>
                <c:pt idx="8">
                  <c:v>31.9715</c:v>
                </c:pt>
                <c:pt idx="9">
                  <c:v>32.8704</c:v>
                </c:pt>
                <c:pt idx="10">
                  <c:v>37.1021</c:v>
                </c:pt>
                <c:pt idx="11">
                  <c:v>50.2485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728832"/>
        <c:axId val="464730368"/>
      </c:barChart>
      <c:lineChart>
        <c:grouping val="standard"/>
        <c:varyColors val="0"/>
        <c:ser>
          <c:idx val="3"/>
          <c:order val="2"/>
          <c:tx>
            <c:strRef>
              <c:f>全球新能源汽车销量!$M$14</c:f>
              <c:strCache>
                <c:ptCount val="1"/>
                <c:pt idx="0">
                  <c:v>YOY</c:v>
                </c:pt>
              </c:strCache>
            </c:strRef>
          </c:tx>
          <c:spPr>
            <a:ln w="28575" cap="rnd" cmpd="sng" algn="ctr">
              <a:solidFill>
                <a:srgbClr val="0070C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全球新能源汽车销量!$M$15:$M$26</c:f>
              <c:numCache>
                <c:formatCode>0%</c:formatCode>
                <c:ptCount val="12"/>
                <c:pt idx="0">
                  <c:v>-0.0084312804130019</c:v>
                </c:pt>
                <c:pt idx="1">
                  <c:v>0.405837199583133</c:v>
                </c:pt>
                <c:pt idx="2">
                  <c:v>0.314514707178749</c:v>
                </c:pt>
                <c:pt idx="3">
                  <c:v>0.650292712220965</c:v>
                </c:pt>
                <c:pt idx="4">
                  <c:v>0.431957612939208</c:v>
                </c:pt>
                <c:pt idx="5">
                  <c:v>0.303912175200826</c:v>
                </c:pt>
                <c:pt idx="6">
                  <c:v>0.258912289613152</c:v>
                </c:pt>
                <c:pt idx="7">
                  <c:v>0.377657969805729</c:v>
                </c:pt>
                <c:pt idx="8">
                  <c:v>0.267045631067961</c:v>
                </c:pt>
                <c:pt idx="9">
                  <c:v>0.321200384858699</c:v>
                </c:pt>
                <c:pt idx="10">
                  <c:v>0.271768570795272</c:v>
                </c:pt>
                <c:pt idx="11">
                  <c:v>0.259378370306136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4758272"/>
        <c:axId val="464756736"/>
      </c:lineChart>
      <c:catAx>
        <c:axId val="46472883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64730368"/>
        <c:crosses val="autoZero"/>
        <c:auto val="1"/>
        <c:lblAlgn val="ctr"/>
        <c:lblOffset val="100"/>
        <c:noMultiLvlLbl val="0"/>
      </c:catAx>
      <c:valAx>
        <c:axId val="464730368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64728832"/>
        <c:crosses val="autoZero"/>
        <c:crossBetween val="between"/>
      </c:valAx>
      <c:catAx>
        <c:axId val="464758272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64756736"/>
        <c:crosses val="autoZero"/>
        <c:auto val="1"/>
        <c:lblAlgn val="ctr"/>
        <c:lblOffset val="100"/>
        <c:noMultiLvlLbl val="0"/>
      </c:catAx>
      <c:valAx>
        <c:axId val="464756736"/>
        <c:scaling>
          <c:orientation val="minMax"/>
          <c:max val="2.5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64758272"/>
        <c:crosses val="max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ecc940-266e-4657-92a1-f80f71ce0647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全球新能源汽车销量!$R$14</c:f>
              <c:strCache>
                <c:ptCount val="1"/>
                <c:pt idx="0">
                  <c:v>EV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delete val="1"/>
          </c:dLbls>
          <c:cat>
            <c:numRef>
              <c:f>全球新能源汽车销量!$Q$39:$Q$68</c:f>
              <c:numCache>
                <c:formatCode>yyyy/mm</c:formatCode>
                <c:ptCount val="30"/>
                <c:pt idx="0" c:formatCode="yyyy/mm">
                  <c:v>43466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</c:numCache>
            </c:numRef>
          </c:cat>
          <c:val>
            <c:numRef>
              <c:f>全球新能源汽车销量!$R$39:$R$68</c:f>
              <c:numCache>
                <c:formatCode>0.0</c:formatCode>
                <c:ptCount val="30"/>
                <c:pt idx="0">
                  <c:v>11.8236</c:v>
                </c:pt>
                <c:pt idx="1">
                  <c:v>8.1097</c:v>
                </c:pt>
                <c:pt idx="2">
                  <c:v>15.6303</c:v>
                </c:pt>
                <c:pt idx="3">
                  <c:v>11.0265</c:v>
                </c:pt>
                <c:pt idx="4">
                  <c:v>12.3935</c:v>
                </c:pt>
                <c:pt idx="5">
                  <c:v>17.4464</c:v>
                </c:pt>
                <c:pt idx="6">
                  <c:v>9.7231</c:v>
                </c:pt>
                <c:pt idx="7">
                  <c:v>10.3305</c:v>
                </c:pt>
                <c:pt idx="8">
                  <c:v>11.929</c:v>
                </c:pt>
                <c:pt idx="9">
                  <c:v>9.9412</c:v>
                </c:pt>
                <c:pt idx="10">
                  <c:v>12.3244</c:v>
                </c:pt>
                <c:pt idx="11">
                  <c:v>20.4584</c:v>
                </c:pt>
                <c:pt idx="12">
                  <c:v>10.1823</c:v>
                </c:pt>
                <c:pt idx="13">
                  <c:v>8.4381</c:v>
                </c:pt>
                <c:pt idx="14">
                  <c:v>11.899</c:v>
                </c:pt>
                <c:pt idx="15">
                  <c:v>7.0336</c:v>
                </c:pt>
                <c:pt idx="16">
                  <c:v>9.2881</c:v>
                </c:pt>
                <c:pt idx="17">
                  <c:v>13.4361</c:v>
                </c:pt>
                <c:pt idx="18">
                  <c:v>14.6544</c:v>
                </c:pt>
                <c:pt idx="19">
                  <c:v>15.7025</c:v>
                </c:pt>
                <c:pt idx="20">
                  <c:v>22.8252</c:v>
                </c:pt>
                <c:pt idx="21">
                  <c:v>22.59</c:v>
                </c:pt>
                <c:pt idx="22">
                  <c:v>26.4931</c:v>
                </c:pt>
                <c:pt idx="23">
                  <c:v>36.9355</c:v>
                </c:pt>
                <c:pt idx="24">
                  <c:v>21.4716</c:v>
                </c:pt>
                <c:pt idx="25">
                  <c:v>17.0094</c:v>
                </c:pt>
                <c:pt idx="26">
                  <c:v>31.8389</c:v>
                </c:pt>
                <c:pt idx="27">
                  <c:v>25.5787</c:v>
                </c:pt>
                <c:pt idx="28">
                  <c:v>30.1601</c:v>
                </c:pt>
                <c:pt idx="29">
                  <c:v>37.2538</c:v>
                </c:pt>
              </c:numCache>
            </c:numRef>
          </c:val>
        </c:ser>
        <c:ser>
          <c:idx val="4"/>
          <c:order val="2"/>
          <c:tx>
            <c:strRef>
              <c:f>全球新能源汽车销量!$T$14</c:f>
              <c:strCache>
                <c:ptCount val="1"/>
                <c:pt idx="0">
                  <c:v>PHEV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</c:spPr>
          <c:invertIfNegative val="0"/>
          <c:dLbls>
            <c:delete val="1"/>
          </c:dLbls>
          <c:cat>
            <c:numRef>
              <c:f>全球新能源汽车销量!$Q$39:$Q$68</c:f>
              <c:numCache>
                <c:formatCode>yyyy/mm</c:formatCode>
                <c:ptCount val="30"/>
                <c:pt idx="0" c:formatCode="yyyy/mm">
                  <c:v>43466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</c:numCache>
            </c:numRef>
          </c:cat>
          <c:val>
            <c:numRef>
              <c:f>全球新能源汽车销量!$T$39:$T$68</c:f>
              <c:numCache>
                <c:formatCode>0.0</c:formatCode>
                <c:ptCount val="30"/>
                <c:pt idx="0">
                  <c:v>3.6759</c:v>
                </c:pt>
                <c:pt idx="1">
                  <c:v>3.0103</c:v>
                </c:pt>
                <c:pt idx="2">
                  <c:v>4.814</c:v>
                </c:pt>
                <c:pt idx="3">
                  <c:v>4.3786</c:v>
                </c:pt>
                <c:pt idx="4">
                  <c:v>4.2705</c:v>
                </c:pt>
                <c:pt idx="5">
                  <c:v>4.2951</c:v>
                </c:pt>
                <c:pt idx="6">
                  <c:v>3.8311</c:v>
                </c:pt>
                <c:pt idx="7">
                  <c:v>3.7716</c:v>
                </c:pt>
                <c:pt idx="8">
                  <c:v>4.0933</c:v>
                </c:pt>
                <c:pt idx="9">
                  <c:v>4.751</c:v>
                </c:pt>
                <c:pt idx="10">
                  <c:v>4.5289</c:v>
                </c:pt>
                <c:pt idx="11">
                  <c:v>4.9508</c:v>
                </c:pt>
                <c:pt idx="12">
                  <c:v>5.5581</c:v>
                </c:pt>
                <c:pt idx="13">
                  <c:v>4.4522</c:v>
                </c:pt>
                <c:pt idx="14">
                  <c:v>4.6327</c:v>
                </c:pt>
                <c:pt idx="15">
                  <c:v>3.3809</c:v>
                </c:pt>
                <c:pt idx="16">
                  <c:v>4.4901</c:v>
                </c:pt>
                <c:pt idx="17">
                  <c:v>6.6538</c:v>
                </c:pt>
                <c:pt idx="18">
                  <c:v>8.0303</c:v>
                </c:pt>
                <c:pt idx="19">
                  <c:v>6.5221</c:v>
                </c:pt>
                <c:pt idx="20">
                  <c:v>9.0662</c:v>
                </c:pt>
                <c:pt idx="21">
                  <c:v>10.1902</c:v>
                </c:pt>
                <c:pt idx="22">
                  <c:v>10.5453</c:v>
                </c:pt>
                <c:pt idx="23">
                  <c:v>13.2172</c:v>
                </c:pt>
                <c:pt idx="24">
                  <c:v>9.9339</c:v>
                </c:pt>
                <c:pt idx="25">
                  <c:v>9.1133</c:v>
                </c:pt>
                <c:pt idx="26">
                  <c:v>16.7148</c:v>
                </c:pt>
                <c:pt idx="27">
                  <c:v>12.9614</c:v>
                </c:pt>
                <c:pt idx="28">
                  <c:v>13.9768</c:v>
                </c:pt>
                <c:pt idx="29">
                  <c:v>16.4336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876608"/>
        <c:axId val="115878144"/>
      </c:barChart>
      <c:lineChart>
        <c:grouping val="standard"/>
        <c:varyColors val="0"/>
        <c:ser>
          <c:idx val="1"/>
          <c:order val="1"/>
          <c:tx>
            <c:strRef>
              <c:f>全球新能源汽车销量!$S$14</c:f>
              <c:strCache>
                <c:ptCount val="1"/>
                <c:pt idx="0">
                  <c:v>YOY(EV)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全球新能源汽车销量!$Q$39:$Q$68</c:f>
              <c:numCache>
                <c:formatCode>yyyy/mm</c:formatCode>
                <c:ptCount val="30"/>
                <c:pt idx="0" c:formatCode="yyyy/mm">
                  <c:v>43466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</c:numCache>
            </c:numRef>
          </c:cat>
          <c:val>
            <c:numRef>
              <c:f>全球新能源汽车销量!$S$39:$S$68</c:f>
              <c:numCache>
                <c:formatCode>0%</c:formatCode>
                <c:ptCount val="30"/>
                <c:pt idx="0">
                  <c:v>1.82078442599485</c:v>
                </c:pt>
                <c:pt idx="1">
                  <c:v>0.869671469740634</c:v>
                </c:pt>
                <c:pt idx="2">
                  <c:v>0.835791971060111</c:v>
                </c:pt>
                <c:pt idx="3">
                  <c:v>0.355072998082879</c:v>
                </c:pt>
                <c:pt idx="4">
                  <c:v>0.172738455715367</c:v>
                </c:pt>
                <c:pt idx="5">
                  <c:v>1.01830150044539</c:v>
                </c:pt>
                <c:pt idx="6">
                  <c:v>0.108689950854628</c:v>
                </c:pt>
                <c:pt idx="7">
                  <c:v>0.000619908757179877</c:v>
                </c:pt>
                <c:pt idx="8">
                  <c:v>-0.110340455681098</c:v>
                </c:pt>
                <c:pt idx="9">
                  <c:v>-0.314125650260104</c:v>
                </c:pt>
                <c:pt idx="10">
                  <c:v>-0.248026163251858</c:v>
                </c:pt>
                <c:pt idx="11">
                  <c:v>0.00652372846333238</c:v>
                </c:pt>
                <c:pt idx="12">
                  <c:v>-0.138815589160662</c:v>
                </c:pt>
                <c:pt idx="13">
                  <c:v>0.0404947162040519</c:v>
                </c:pt>
                <c:pt idx="14">
                  <c:v>-0.238722225421137</c:v>
                </c:pt>
                <c:pt idx="15">
                  <c:v>-0.362118532625947</c:v>
                </c:pt>
                <c:pt idx="16">
                  <c:v>-0.250566829386372</c:v>
                </c:pt>
                <c:pt idx="17">
                  <c:v>-0.229864040719002</c:v>
                </c:pt>
                <c:pt idx="18">
                  <c:v>0.507173638037252</c:v>
                </c:pt>
                <c:pt idx="19">
                  <c:v>0.520013552102996</c:v>
                </c:pt>
                <c:pt idx="20">
                  <c:v>0.913421074691927</c:v>
                </c:pt>
                <c:pt idx="21">
                  <c:v>1.27236148553495</c:v>
                </c:pt>
                <c:pt idx="22">
                  <c:v>1.14964623024245</c:v>
                </c:pt>
                <c:pt idx="23">
                  <c:v>0.805395338833926</c:v>
                </c:pt>
                <c:pt idx="24">
                  <c:v>1.10871806959135</c:v>
                </c:pt>
                <c:pt idx="25">
                  <c:v>1.01578554413908</c:v>
                </c:pt>
                <c:pt idx="26">
                  <c:v>1.67576266913186</c:v>
                </c:pt>
                <c:pt idx="27">
                  <c:v>2.63664410828025</c:v>
                </c:pt>
                <c:pt idx="28">
                  <c:v>2.24717649465445</c:v>
                </c:pt>
                <c:pt idx="29">
                  <c:v>1.77266468692552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5918336"/>
        <c:axId val="115916800"/>
      </c:lineChart>
      <c:dateAx>
        <c:axId val="115876608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115878144"/>
        <c:crosses val="autoZero"/>
        <c:auto val="1"/>
        <c:lblOffset val="100"/>
        <c:baseTimeUnit val="months"/>
      </c:dateAx>
      <c:valAx>
        <c:axId val="115878144"/>
        <c:scaling>
          <c:orientation val="minMax"/>
        </c:scaling>
        <c:delete val="0"/>
        <c:axPos val="l"/>
        <c:numFmt formatCode="#,##0_);[Red]\(#,##0\)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115876608"/>
        <c:crosses val="autoZero"/>
        <c:crossBetween val="between"/>
      </c:valAx>
      <c:dateAx>
        <c:axId val="115918336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115916800"/>
        <c:crosses val="autoZero"/>
        <c:auto val="1"/>
        <c:lblOffset val="100"/>
        <c:baseTimeUnit val="months"/>
      </c:dateAx>
      <c:valAx>
        <c:axId val="11591680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115918336"/>
        <c:crosses val="max"/>
        <c:crossBetween val="between"/>
        <c:majorUnit val="1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9a64f0-db9a-4a5f-9e33-9b0104574470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全球新能源汽车销量!$I$14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6D6D"/>
            </a:solidFill>
          </c:spPr>
          <c:invertIfNegative val="0"/>
          <c:dLbls>
            <c:delete val="1"/>
          </c:dLbls>
          <c:cat>
            <c:numRef>
              <c:f>全球新能源汽车销量!$G$15:$G$26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全球新能源汽车销量!$I$15:$I$26</c:f>
              <c:numCache>
                <c:formatCode>0.0_ </c:formatCode>
                <c:ptCount val="12"/>
                <c:pt idx="0">
                  <c:v>62.8839</c:v>
                </c:pt>
                <c:pt idx="1" c:formatCode="0.0">
                  <c:v>79.7232</c:v>
                </c:pt>
                <c:pt idx="2" c:formatCode="0.0">
                  <c:v>107.3622</c:v>
                </c:pt>
                <c:pt idx="3" c:formatCode="0.0">
                  <c:v>89.5868</c:v>
                </c:pt>
                <c:pt idx="4" c:formatCode="0.0">
                  <c:v>101.1595</c:v>
                </c:pt>
                <c:pt idx="5" c:formatCode="0.0">
                  <c:v>116.2203</c:v>
                </c:pt>
                <c:pt idx="6" c:formatCode="0.0">
                  <c:v>104.5893</c:v>
                </c:pt>
                <c:pt idx="7" c:formatCode="0.0">
                  <c:v>124.2135</c:v>
                </c:pt>
                <c:pt idx="8" c:formatCode="0.0">
                  <c:v>130.5057</c:v>
                </c:pt>
                <c:pt idx="9" c:formatCode="0.0">
                  <c:v>129.9028</c:v>
                </c:pt>
                <c:pt idx="10" c:formatCode="0.0">
                  <c:v>141.1452</c:v>
                </c:pt>
                <c:pt idx="11" c:formatCode="0.0">
                  <c:v>161.495</c:v>
                </c:pt>
              </c:numCache>
            </c:numRef>
          </c:val>
        </c:ser>
        <c:ser>
          <c:idx val="0"/>
          <c:order val="1"/>
          <c:tx>
            <c:strRef>
              <c:f>全球新能源汽车销量!$J$14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Lbls>
            <c:delete val="1"/>
          </c:dLbls>
          <c:val>
            <c:numRef>
              <c:f>全球新能源汽车销量!$J$15:$J$26</c:f>
              <c:numCache>
                <c:formatCode>0.0</c:formatCode>
                <c:ptCount val="12"/>
                <c:pt idx="0">
                  <c:v>63.4186</c:v>
                </c:pt>
                <c:pt idx="1">
                  <c:v>56.7087</c:v>
                </c:pt>
                <c:pt idx="2">
                  <c:v>81.6744</c:v>
                </c:pt>
                <c:pt idx="3">
                  <c:v>54.2854</c:v>
                </c:pt>
                <c:pt idx="4">
                  <c:v>70.6442</c:v>
                </c:pt>
                <c:pt idx="5">
                  <c:v>89.132</c:v>
                </c:pt>
                <c:pt idx="6">
                  <c:v>83.0791</c:v>
                </c:pt>
                <c:pt idx="7">
                  <c:v>90.1628</c:v>
                </c:pt>
                <c:pt idx="8">
                  <c:v>103</c:v>
                </c:pt>
                <c:pt idx="9">
                  <c:v>98.3218</c:v>
                </c:pt>
                <c:pt idx="10">
                  <c:v>110.9834</c:v>
                </c:pt>
                <c:pt idx="11">
                  <c:v>128.2339</c:v>
                </c:pt>
              </c:numCache>
            </c:numRef>
          </c:val>
        </c:ser>
        <c:ser>
          <c:idx val="1"/>
          <c:order val="2"/>
          <c:tx>
            <c:strRef>
              <c:f>全球新能源汽车销量!$K$14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7D1712"/>
            </a:solidFill>
          </c:spPr>
          <c:invertIfNegative val="0"/>
          <c:dLbls>
            <c:delete val="1"/>
          </c:dLbls>
          <c:val>
            <c:numRef>
              <c:f>全球新能源汽车销量!$K$15:$K$26</c:f>
              <c:numCache>
                <c:formatCode>0.0</c:formatCode>
                <c:ptCount val="12"/>
                <c:pt idx="0">
                  <c:v>31.4715</c:v>
                </c:pt>
                <c:pt idx="1">
                  <c:v>26.2383</c:v>
                </c:pt>
                <c:pt idx="2">
                  <c:v>48.7645</c:v>
                </c:pt>
                <c:pt idx="3">
                  <c:v>38.7398</c:v>
                </c:pt>
                <c:pt idx="4">
                  <c:v>44.2849</c:v>
                </c:pt>
                <c:pt idx="5">
                  <c:v>53.8183</c:v>
                </c:pt>
                <c:pt idx="6">
                  <c:v>47.6172</c:v>
                </c:pt>
                <c:pt idx="7">
                  <c:v>51.713</c:v>
                </c:pt>
                <c:pt idx="8">
                  <c:v>64.056</c:v>
                </c:pt>
                <c:pt idx="9">
                  <c:v>63.0817</c:v>
                </c:pt>
                <c:pt idx="10">
                  <c:v>73.4662</c:v>
                </c:pt>
                <c:pt idx="11">
                  <c:v>86.386</c:v>
                </c:pt>
              </c:numCache>
            </c:numRef>
          </c:val>
        </c:ser>
        <c:ser>
          <c:idx val="2"/>
          <c:order val="3"/>
          <c:tx>
            <c:strRef>
              <c:f>全球新能源汽车销量!$L$14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delete val="1"/>
          </c:dLbls>
          <c:val>
            <c:numRef>
              <c:f>全球新能源汽车销量!$L$15:$L$26</c:f>
              <c:numCache>
                <c:formatCode>0.0</c:formatCode>
                <c:ptCount val="12"/>
                <c:pt idx="0">
                  <c:v>15.769</c:v>
                </c:pt>
                <c:pt idx="1">
                  <c:v>12.9804</c:v>
                </c:pt>
                <c:pt idx="2">
                  <c:v>16.6189</c:v>
                </c:pt>
                <c:pt idx="3">
                  <c:v>10.5022</c:v>
                </c:pt>
                <c:pt idx="4">
                  <c:v>13.8239</c:v>
                </c:pt>
                <c:pt idx="5">
                  <c:v>20.1423</c:v>
                </c:pt>
                <c:pt idx="6">
                  <c:v>22.7704</c:v>
                </c:pt>
                <c:pt idx="7">
                  <c:v>22.314</c:v>
                </c:pt>
                <c:pt idx="8">
                  <c:v>31.9715</c:v>
                </c:pt>
                <c:pt idx="9">
                  <c:v>32.8704</c:v>
                </c:pt>
                <c:pt idx="10">
                  <c:v>37.1021</c:v>
                </c:pt>
                <c:pt idx="11">
                  <c:v>50.2485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7845120"/>
        <c:axId val="597846656"/>
      </c:barChart>
      <c:lineChart>
        <c:grouping val="standard"/>
        <c:varyColors val="0"/>
        <c:ser>
          <c:idx val="3"/>
          <c:order val="4"/>
          <c:tx>
            <c:strRef>
              <c:f>全球新能源汽车销量!$M$14</c:f>
              <c:strCache>
                <c:ptCount val="1"/>
                <c:pt idx="0">
                  <c:v>YOY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全球新能源汽车销量!$G$15:$G$26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全球新能源汽车销量!$M$15:$M$26</c:f>
              <c:numCache>
                <c:formatCode>0%</c:formatCode>
                <c:ptCount val="12"/>
                <c:pt idx="0">
                  <c:v>-0.0084312804130019</c:v>
                </c:pt>
                <c:pt idx="1">
                  <c:v>0.405837199583133</c:v>
                </c:pt>
                <c:pt idx="2">
                  <c:v>0.314514707178749</c:v>
                </c:pt>
                <c:pt idx="3">
                  <c:v>0.650292712220965</c:v>
                </c:pt>
                <c:pt idx="4">
                  <c:v>0.431957612939208</c:v>
                </c:pt>
                <c:pt idx="5">
                  <c:v>0.303912175200826</c:v>
                </c:pt>
                <c:pt idx="6">
                  <c:v>0.258912289613152</c:v>
                </c:pt>
                <c:pt idx="7">
                  <c:v>0.377657969805729</c:v>
                </c:pt>
                <c:pt idx="8">
                  <c:v>0.267045631067961</c:v>
                </c:pt>
                <c:pt idx="9">
                  <c:v>0.321200384858699</c:v>
                </c:pt>
                <c:pt idx="10">
                  <c:v>0.271768570795272</c:v>
                </c:pt>
                <c:pt idx="11">
                  <c:v>0.259378370306136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98300544"/>
        <c:axId val="598299008"/>
      </c:lineChart>
      <c:catAx>
        <c:axId val="59784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597846656"/>
        <c:crosses val="autoZero"/>
        <c:auto val="1"/>
        <c:lblAlgn val="ctr"/>
        <c:lblOffset val="100"/>
        <c:noMultiLvlLbl val="0"/>
      </c:catAx>
      <c:valAx>
        <c:axId val="597846656"/>
        <c:scaling>
          <c:orientation val="minMax"/>
        </c:scaling>
        <c:delete val="0"/>
        <c:axPos val="l"/>
        <c:numFmt formatCode="0.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597845120"/>
        <c:crosses val="autoZero"/>
        <c:crossBetween val="between"/>
      </c:valAx>
      <c:catAx>
        <c:axId val="598300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598299008"/>
        <c:crosses val="autoZero"/>
        <c:auto val="1"/>
        <c:lblAlgn val="ctr"/>
        <c:lblOffset val="100"/>
        <c:noMultiLvlLbl val="0"/>
      </c:catAx>
      <c:valAx>
        <c:axId val="598299008"/>
        <c:scaling>
          <c:orientation val="minMax"/>
          <c:max val="2.5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598300544"/>
        <c:crosses val="max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9477ec-4d33-4b63-8df9-8190406ed131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全球新能源汽车销量!$R$14</c:f>
              <c:strCache>
                <c:ptCount val="1"/>
                <c:pt idx="0">
                  <c:v>EV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Lbls>
            <c:delete val="1"/>
          </c:dLbls>
          <c:cat>
            <c:numRef>
              <c:f>全球新能源汽车销量!$Q$44:$Q$100</c:f>
              <c:numCache>
                <c:formatCode>yyyy/mm</c:formatCode>
                <c:ptCount val="57"/>
                <c:pt idx="0" c:formatCode="yyyy/mm">
                  <c:v>43617</c:v>
                </c:pt>
                <c:pt idx="1" c:formatCode="yyyy/mm">
                  <c:v>43647</c:v>
                </c:pt>
                <c:pt idx="2" c:formatCode="yyyy/mm">
                  <c:v>43678</c:v>
                </c:pt>
                <c:pt idx="3" c:formatCode="yyyy/mm">
                  <c:v>43709</c:v>
                </c:pt>
                <c:pt idx="4" c:formatCode="yyyy/mm">
                  <c:v>43739</c:v>
                </c:pt>
                <c:pt idx="5" c:formatCode="yyyy/mm">
                  <c:v>43770</c:v>
                </c:pt>
                <c:pt idx="6" c:formatCode="yyyy/mm">
                  <c:v>43800</c:v>
                </c:pt>
                <c:pt idx="7" c:formatCode="yyyy/mm">
                  <c:v>43831</c:v>
                </c:pt>
                <c:pt idx="8" c:formatCode="yyyy/mm">
                  <c:v>43862</c:v>
                </c:pt>
                <c:pt idx="9" c:formatCode="yyyy/mm">
                  <c:v>43891</c:v>
                </c:pt>
                <c:pt idx="10" c:formatCode="yyyy/mm">
                  <c:v>43922</c:v>
                </c:pt>
                <c:pt idx="11" c:formatCode="yyyy/mm">
                  <c:v>43952</c:v>
                </c:pt>
                <c:pt idx="12" c:formatCode="yyyy/mm">
                  <c:v>43983</c:v>
                </c:pt>
                <c:pt idx="13" c:formatCode="yyyy/mm">
                  <c:v>44013</c:v>
                </c:pt>
                <c:pt idx="14" c:formatCode="yyyy/mm">
                  <c:v>44044</c:v>
                </c:pt>
                <c:pt idx="15" c:formatCode="yyyy/mm">
                  <c:v>44075</c:v>
                </c:pt>
                <c:pt idx="16" c:formatCode="yyyy/mm">
                  <c:v>44105</c:v>
                </c:pt>
                <c:pt idx="17" c:formatCode="yyyy/mm">
                  <c:v>44136</c:v>
                </c:pt>
                <c:pt idx="18" c:formatCode="yyyy/mm">
                  <c:v>44166</c:v>
                </c:pt>
                <c:pt idx="19" c:formatCode="yyyy/mm">
                  <c:v>44197</c:v>
                </c:pt>
                <c:pt idx="20" c:formatCode="yyyy/mm">
                  <c:v>44228</c:v>
                </c:pt>
                <c:pt idx="21" c:formatCode="yyyy/mm">
                  <c:v>44256</c:v>
                </c:pt>
                <c:pt idx="22" c:formatCode="yyyy/mm">
                  <c:v>44287</c:v>
                </c:pt>
                <c:pt idx="23" c:formatCode="yyyy/mm">
                  <c:v>44317</c:v>
                </c:pt>
                <c:pt idx="24" c:formatCode="yyyy/mm">
                  <c:v>44348</c:v>
                </c:pt>
                <c:pt idx="25" c:formatCode="yyyy/mm">
                  <c:v>44378</c:v>
                </c:pt>
                <c:pt idx="26" c:formatCode="yyyy/mm">
                  <c:v>44409</c:v>
                </c:pt>
                <c:pt idx="27" c:formatCode="yyyy/mm">
                  <c:v>44440</c:v>
                </c:pt>
                <c:pt idx="28" c:formatCode="yyyy/mm">
                  <c:v>44470</c:v>
                </c:pt>
                <c:pt idx="29" c:formatCode="yyyy/mm">
                  <c:v>44501</c:v>
                </c:pt>
                <c:pt idx="30" c:formatCode="yyyy/mm">
                  <c:v>44531</c:v>
                </c:pt>
                <c:pt idx="31" c:formatCode="yyyy/mm">
                  <c:v>44562</c:v>
                </c:pt>
                <c:pt idx="32" c:formatCode="yyyy/mm">
                  <c:v>44593</c:v>
                </c:pt>
                <c:pt idx="33" c:formatCode="yyyy/mm">
                  <c:v>44621</c:v>
                </c:pt>
                <c:pt idx="34" c:formatCode="yyyy/mm">
                  <c:v>44652</c:v>
                </c:pt>
                <c:pt idx="35" c:formatCode="yyyy/mm">
                  <c:v>44682</c:v>
                </c:pt>
                <c:pt idx="36" c:formatCode="yyyy/mm">
                  <c:v>44713</c:v>
                </c:pt>
                <c:pt idx="37" c:formatCode="yyyy/mm">
                  <c:v>44743</c:v>
                </c:pt>
                <c:pt idx="38" c:formatCode="yyyy/mm">
                  <c:v>44774</c:v>
                </c:pt>
                <c:pt idx="39" c:formatCode="yyyy/mm">
                  <c:v>44805</c:v>
                </c:pt>
                <c:pt idx="40" c:formatCode="yyyy/mm">
                  <c:v>44835</c:v>
                </c:pt>
                <c:pt idx="41" c:formatCode="yyyy/mm">
                  <c:v>44866</c:v>
                </c:pt>
                <c:pt idx="42" c:formatCode="yyyy/mm">
                  <c:v>44896</c:v>
                </c:pt>
                <c:pt idx="43" c:formatCode="yyyy/mm">
                  <c:v>44927</c:v>
                </c:pt>
                <c:pt idx="44" c:formatCode="yyyy/mm">
                  <c:v>44958</c:v>
                </c:pt>
                <c:pt idx="45" c:formatCode="yyyy/mm">
                  <c:v>44986</c:v>
                </c:pt>
                <c:pt idx="46" c:formatCode="yyyy/mm">
                  <c:v>45017</c:v>
                </c:pt>
                <c:pt idx="47" c:formatCode="yyyy/mm">
                  <c:v>45047</c:v>
                </c:pt>
                <c:pt idx="48" c:formatCode="yyyy/mm">
                  <c:v>45078</c:v>
                </c:pt>
                <c:pt idx="49" c:formatCode="yyyy/mm">
                  <c:v>45108</c:v>
                </c:pt>
                <c:pt idx="50" c:formatCode="yyyy/mm">
                  <c:v>45139</c:v>
                </c:pt>
                <c:pt idx="51" c:formatCode="yyyy/mm">
                  <c:v>45170</c:v>
                </c:pt>
                <c:pt idx="52" c:formatCode="yyyy/mm">
                  <c:v>45200</c:v>
                </c:pt>
                <c:pt idx="53" c:formatCode="yyyy/mm">
                  <c:v>45231</c:v>
                </c:pt>
                <c:pt idx="54" c:formatCode="yyyy/mm">
                  <c:v>45262</c:v>
                </c:pt>
                <c:pt idx="55" c:formatCode="yyyy/mm">
                  <c:v>45294</c:v>
                </c:pt>
                <c:pt idx="56" c:formatCode="yyyy/mm">
                  <c:v>45323</c:v>
                </c:pt>
              </c:numCache>
            </c:numRef>
          </c:cat>
          <c:val>
            <c:numRef>
              <c:f>全球新能源汽车销量!$R$44:$R$100</c:f>
              <c:numCache>
                <c:formatCode>0.0</c:formatCode>
                <c:ptCount val="57"/>
                <c:pt idx="0">
                  <c:v>17.4464</c:v>
                </c:pt>
                <c:pt idx="1">
                  <c:v>9.7231</c:v>
                </c:pt>
                <c:pt idx="2">
                  <c:v>10.3305</c:v>
                </c:pt>
                <c:pt idx="3">
                  <c:v>11.929</c:v>
                </c:pt>
                <c:pt idx="4">
                  <c:v>9.9412</c:v>
                </c:pt>
                <c:pt idx="5">
                  <c:v>12.3244</c:v>
                </c:pt>
                <c:pt idx="6">
                  <c:v>20.4584</c:v>
                </c:pt>
                <c:pt idx="7">
                  <c:v>10.1823</c:v>
                </c:pt>
                <c:pt idx="8">
                  <c:v>8.4381</c:v>
                </c:pt>
                <c:pt idx="9">
                  <c:v>11.899</c:v>
                </c:pt>
                <c:pt idx="10">
                  <c:v>7.0336</c:v>
                </c:pt>
                <c:pt idx="11">
                  <c:v>9.2881</c:v>
                </c:pt>
                <c:pt idx="12">
                  <c:v>13.4361</c:v>
                </c:pt>
                <c:pt idx="13">
                  <c:v>14.6544</c:v>
                </c:pt>
                <c:pt idx="14">
                  <c:v>15.7025</c:v>
                </c:pt>
                <c:pt idx="15">
                  <c:v>22.8252</c:v>
                </c:pt>
                <c:pt idx="16">
                  <c:v>22.59</c:v>
                </c:pt>
                <c:pt idx="17">
                  <c:v>26.4931</c:v>
                </c:pt>
                <c:pt idx="18">
                  <c:v>36.9355</c:v>
                </c:pt>
                <c:pt idx="19">
                  <c:v>21.4716</c:v>
                </c:pt>
                <c:pt idx="20">
                  <c:v>17.0094</c:v>
                </c:pt>
                <c:pt idx="21">
                  <c:v>31.8389</c:v>
                </c:pt>
                <c:pt idx="22">
                  <c:v>25.5787</c:v>
                </c:pt>
                <c:pt idx="23">
                  <c:v>30.1601</c:v>
                </c:pt>
                <c:pt idx="24">
                  <c:v>37.2538</c:v>
                </c:pt>
                <c:pt idx="25">
                  <c:v>32.4004</c:v>
                </c:pt>
                <c:pt idx="26">
                  <c:v>37.9016</c:v>
                </c:pt>
                <c:pt idx="27">
                  <c:v>47.3795</c:v>
                </c:pt>
                <c:pt idx="28">
                  <c:v>47.036</c:v>
                </c:pt>
                <c:pt idx="29">
                  <c:v>54.4742</c:v>
                </c:pt>
                <c:pt idx="30">
                  <c:v>66.5715</c:v>
                </c:pt>
                <c:pt idx="31">
                  <c:v>46.7464</c:v>
                </c:pt>
                <c:pt idx="32">
                  <c:v>41.2338</c:v>
                </c:pt>
                <c:pt idx="33">
                  <c:v>61.6906</c:v>
                </c:pt>
                <c:pt idx="34">
                  <c:v>38.4983</c:v>
                </c:pt>
                <c:pt idx="35">
                  <c:v>51.0596</c:v>
                </c:pt>
                <c:pt idx="36">
                  <c:v>66.471</c:v>
                </c:pt>
                <c:pt idx="37">
                  <c:v>60.7874</c:v>
                </c:pt>
                <c:pt idx="38">
                  <c:v>66.6767</c:v>
                </c:pt>
                <c:pt idx="39">
                  <c:v>76</c:v>
                </c:pt>
                <c:pt idx="40">
                  <c:v>71.3272</c:v>
                </c:pt>
                <c:pt idx="41">
                  <c:v>81.9815</c:v>
                </c:pt>
                <c:pt idx="42">
                  <c:v>94.7922</c:v>
                </c:pt>
                <c:pt idx="43">
                  <c:v>42.7308</c:v>
                </c:pt>
                <c:pt idx="44">
                  <c:v>57.2433</c:v>
                </c:pt>
                <c:pt idx="45">
                  <c:v>80.1754</c:v>
                </c:pt>
                <c:pt idx="46">
                  <c:v>64.7537</c:v>
                </c:pt>
                <c:pt idx="47">
                  <c:v>73.3325</c:v>
                </c:pt>
                <c:pt idx="48">
                  <c:v>84.8581</c:v>
                </c:pt>
                <c:pt idx="49">
                  <c:v>74.67</c:v>
                </c:pt>
                <c:pt idx="50">
                  <c:v>91.2343</c:v>
                </c:pt>
                <c:pt idx="51">
                  <c:v>92.6447</c:v>
                </c:pt>
                <c:pt idx="52">
                  <c:v>89.7734</c:v>
                </c:pt>
                <c:pt idx="53">
                  <c:v>99.3175</c:v>
                </c:pt>
                <c:pt idx="54">
                  <c:v>114.0329</c:v>
                </c:pt>
                <c:pt idx="55">
                  <c:v>65.9249</c:v>
                </c:pt>
                <c:pt idx="56">
                  <c:v>53.7259</c:v>
                </c:pt>
              </c:numCache>
            </c:numRef>
          </c:val>
        </c:ser>
        <c:ser>
          <c:idx val="4"/>
          <c:order val="2"/>
          <c:tx>
            <c:strRef>
              <c:f>全球新能源汽车销量!$T$14</c:f>
              <c:strCache>
                <c:ptCount val="1"/>
                <c:pt idx="0">
                  <c:v>PHEV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</c:spPr>
          <c:invertIfNegative val="0"/>
          <c:dLbls>
            <c:delete val="1"/>
          </c:dLbls>
          <c:cat>
            <c:numRef>
              <c:f>全球新能源汽车销量!$Q$44:$Q$100</c:f>
              <c:numCache>
                <c:formatCode>yyyy/mm</c:formatCode>
                <c:ptCount val="57"/>
                <c:pt idx="0" c:formatCode="yyyy/mm">
                  <c:v>43617</c:v>
                </c:pt>
                <c:pt idx="1" c:formatCode="yyyy/mm">
                  <c:v>43647</c:v>
                </c:pt>
                <c:pt idx="2" c:formatCode="yyyy/mm">
                  <c:v>43678</c:v>
                </c:pt>
                <c:pt idx="3" c:formatCode="yyyy/mm">
                  <c:v>43709</c:v>
                </c:pt>
                <c:pt idx="4" c:formatCode="yyyy/mm">
                  <c:v>43739</c:v>
                </c:pt>
                <c:pt idx="5" c:formatCode="yyyy/mm">
                  <c:v>43770</c:v>
                </c:pt>
                <c:pt idx="6" c:formatCode="yyyy/mm">
                  <c:v>43800</c:v>
                </c:pt>
                <c:pt idx="7" c:formatCode="yyyy/mm">
                  <c:v>43831</c:v>
                </c:pt>
                <c:pt idx="8" c:formatCode="yyyy/mm">
                  <c:v>43862</c:v>
                </c:pt>
                <c:pt idx="9" c:formatCode="yyyy/mm">
                  <c:v>43891</c:v>
                </c:pt>
                <c:pt idx="10" c:formatCode="yyyy/mm">
                  <c:v>43922</c:v>
                </c:pt>
                <c:pt idx="11" c:formatCode="yyyy/mm">
                  <c:v>43952</c:v>
                </c:pt>
                <c:pt idx="12" c:formatCode="yyyy/mm">
                  <c:v>43983</c:v>
                </c:pt>
                <c:pt idx="13" c:formatCode="yyyy/mm">
                  <c:v>44013</c:v>
                </c:pt>
                <c:pt idx="14" c:formatCode="yyyy/mm">
                  <c:v>44044</c:v>
                </c:pt>
                <c:pt idx="15" c:formatCode="yyyy/mm">
                  <c:v>44075</c:v>
                </c:pt>
                <c:pt idx="16" c:formatCode="yyyy/mm">
                  <c:v>44105</c:v>
                </c:pt>
                <c:pt idx="17" c:formatCode="yyyy/mm">
                  <c:v>44136</c:v>
                </c:pt>
                <c:pt idx="18" c:formatCode="yyyy/mm">
                  <c:v>44166</c:v>
                </c:pt>
                <c:pt idx="19" c:formatCode="yyyy/mm">
                  <c:v>44197</c:v>
                </c:pt>
                <c:pt idx="20" c:formatCode="yyyy/mm">
                  <c:v>44228</c:v>
                </c:pt>
                <c:pt idx="21" c:formatCode="yyyy/mm">
                  <c:v>44256</c:v>
                </c:pt>
                <c:pt idx="22" c:formatCode="yyyy/mm">
                  <c:v>44287</c:v>
                </c:pt>
                <c:pt idx="23" c:formatCode="yyyy/mm">
                  <c:v>44317</c:v>
                </c:pt>
                <c:pt idx="24" c:formatCode="yyyy/mm">
                  <c:v>44348</c:v>
                </c:pt>
                <c:pt idx="25" c:formatCode="yyyy/mm">
                  <c:v>44378</c:v>
                </c:pt>
                <c:pt idx="26" c:formatCode="yyyy/mm">
                  <c:v>44409</c:v>
                </c:pt>
                <c:pt idx="27" c:formatCode="yyyy/mm">
                  <c:v>44440</c:v>
                </c:pt>
                <c:pt idx="28" c:formatCode="yyyy/mm">
                  <c:v>44470</c:v>
                </c:pt>
                <c:pt idx="29" c:formatCode="yyyy/mm">
                  <c:v>44501</c:v>
                </c:pt>
                <c:pt idx="30" c:formatCode="yyyy/mm">
                  <c:v>44531</c:v>
                </c:pt>
                <c:pt idx="31" c:formatCode="yyyy/mm">
                  <c:v>44562</c:v>
                </c:pt>
                <c:pt idx="32" c:formatCode="yyyy/mm">
                  <c:v>44593</c:v>
                </c:pt>
                <c:pt idx="33" c:formatCode="yyyy/mm">
                  <c:v>44621</c:v>
                </c:pt>
                <c:pt idx="34" c:formatCode="yyyy/mm">
                  <c:v>44652</c:v>
                </c:pt>
                <c:pt idx="35" c:formatCode="yyyy/mm">
                  <c:v>44682</c:v>
                </c:pt>
                <c:pt idx="36" c:formatCode="yyyy/mm">
                  <c:v>44713</c:v>
                </c:pt>
                <c:pt idx="37" c:formatCode="yyyy/mm">
                  <c:v>44743</c:v>
                </c:pt>
                <c:pt idx="38" c:formatCode="yyyy/mm">
                  <c:v>44774</c:v>
                </c:pt>
                <c:pt idx="39" c:formatCode="yyyy/mm">
                  <c:v>44805</c:v>
                </c:pt>
                <c:pt idx="40" c:formatCode="yyyy/mm">
                  <c:v>44835</c:v>
                </c:pt>
                <c:pt idx="41" c:formatCode="yyyy/mm">
                  <c:v>44866</c:v>
                </c:pt>
                <c:pt idx="42" c:formatCode="yyyy/mm">
                  <c:v>44896</c:v>
                </c:pt>
                <c:pt idx="43" c:formatCode="yyyy/mm">
                  <c:v>44927</c:v>
                </c:pt>
                <c:pt idx="44" c:formatCode="yyyy/mm">
                  <c:v>44958</c:v>
                </c:pt>
                <c:pt idx="45" c:formatCode="yyyy/mm">
                  <c:v>44986</c:v>
                </c:pt>
                <c:pt idx="46" c:formatCode="yyyy/mm">
                  <c:v>45017</c:v>
                </c:pt>
                <c:pt idx="47" c:formatCode="yyyy/mm">
                  <c:v>45047</c:v>
                </c:pt>
                <c:pt idx="48" c:formatCode="yyyy/mm">
                  <c:v>45078</c:v>
                </c:pt>
                <c:pt idx="49" c:formatCode="yyyy/mm">
                  <c:v>45108</c:v>
                </c:pt>
                <c:pt idx="50" c:formatCode="yyyy/mm">
                  <c:v>45139</c:v>
                </c:pt>
                <c:pt idx="51" c:formatCode="yyyy/mm">
                  <c:v>45170</c:v>
                </c:pt>
                <c:pt idx="52" c:formatCode="yyyy/mm">
                  <c:v>45200</c:v>
                </c:pt>
                <c:pt idx="53" c:formatCode="yyyy/mm">
                  <c:v>45231</c:v>
                </c:pt>
                <c:pt idx="54" c:formatCode="yyyy/mm">
                  <c:v>45262</c:v>
                </c:pt>
                <c:pt idx="55" c:formatCode="yyyy/mm">
                  <c:v>45294</c:v>
                </c:pt>
                <c:pt idx="56" c:formatCode="yyyy/mm">
                  <c:v>45323</c:v>
                </c:pt>
              </c:numCache>
            </c:numRef>
          </c:cat>
          <c:val>
            <c:numRef>
              <c:f>全球新能源汽车销量!$T$44:$T$100</c:f>
              <c:numCache>
                <c:formatCode>0.0</c:formatCode>
                <c:ptCount val="57"/>
                <c:pt idx="0">
                  <c:v>4.2951</c:v>
                </c:pt>
                <c:pt idx="1">
                  <c:v>3.8311</c:v>
                </c:pt>
                <c:pt idx="2">
                  <c:v>3.7716</c:v>
                </c:pt>
                <c:pt idx="3">
                  <c:v>4.0933</c:v>
                </c:pt>
                <c:pt idx="4">
                  <c:v>4.751</c:v>
                </c:pt>
                <c:pt idx="5">
                  <c:v>4.5289</c:v>
                </c:pt>
                <c:pt idx="6">
                  <c:v>4.9508</c:v>
                </c:pt>
                <c:pt idx="7">
                  <c:v>5.5581</c:v>
                </c:pt>
                <c:pt idx="8">
                  <c:v>4.4522</c:v>
                </c:pt>
                <c:pt idx="9">
                  <c:v>4.6327</c:v>
                </c:pt>
                <c:pt idx="10">
                  <c:v>3.3809</c:v>
                </c:pt>
                <c:pt idx="11">
                  <c:v>4.4901</c:v>
                </c:pt>
                <c:pt idx="12">
                  <c:v>6.6538</c:v>
                </c:pt>
                <c:pt idx="13">
                  <c:v>8.0303</c:v>
                </c:pt>
                <c:pt idx="14">
                  <c:v>6.5221</c:v>
                </c:pt>
                <c:pt idx="15">
                  <c:v>9.0662</c:v>
                </c:pt>
                <c:pt idx="16">
                  <c:v>10.1902</c:v>
                </c:pt>
                <c:pt idx="17">
                  <c:v>10.5453</c:v>
                </c:pt>
                <c:pt idx="18">
                  <c:v>13.2172</c:v>
                </c:pt>
                <c:pt idx="19">
                  <c:v>9.9339</c:v>
                </c:pt>
                <c:pt idx="20">
                  <c:v>9.1133</c:v>
                </c:pt>
                <c:pt idx="21">
                  <c:v>16.7148</c:v>
                </c:pt>
                <c:pt idx="22">
                  <c:v>12.9614</c:v>
                </c:pt>
                <c:pt idx="23">
                  <c:v>13.9768</c:v>
                </c:pt>
                <c:pt idx="24">
                  <c:v>16.4336</c:v>
                </c:pt>
                <c:pt idx="25">
                  <c:v>15.1172</c:v>
                </c:pt>
                <c:pt idx="26">
                  <c:v>13.7173</c:v>
                </c:pt>
                <c:pt idx="27">
                  <c:v>16.5113</c:v>
                </c:pt>
                <c:pt idx="28">
                  <c:v>15.8877</c:v>
                </c:pt>
                <c:pt idx="29">
                  <c:v>18.8757</c:v>
                </c:pt>
                <c:pt idx="30">
                  <c:v>19.7419</c:v>
                </c:pt>
                <c:pt idx="31">
                  <c:v>16.5971</c:v>
                </c:pt>
                <c:pt idx="32">
                  <c:v>15.3597</c:v>
                </c:pt>
                <c:pt idx="33">
                  <c:v>19.8552</c:v>
                </c:pt>
                <c:pt idx="34">
                  <c:v>15.62</c:v>
                </c:pt>
                <c:pt idx="35">
                  <c:v>19.4183</c:v>
                </c:pt>
                <c:pt idx="36">
                  <c:v>22.5175</c:v>
                </c:pt>
                <c:pt idx="37">
                  <c:v>22.2869</c:v>
                </c:pt>
                <c:pt idx="38">
                  <c:v>23.3485</c:v>
                </c:pt>
                <c:pt idx="39">
                  <c:v>26.9</c:v>
                </c:pt>
                <c:pt idx="40">
                  <c:v>26.8503</c:v>
                </c:pt>
                <c:pt idx="41">
                  <c:v>28.854</c:v>
                </c:pt>
                <c:pt idx="42">
                  <c:v>33.3456</c:v>
                </c:pt>
                <c:pt idx="43">
                  <c:v>20.0901</c:v>
                </c:pt>
                <c:pt idx="44">
                  <c:v>22.2888</c:v>
                </c:pt>
                <c:pt idx="45">
                  <c:v>27.0212</c:v>
                </c:pt>
                <c:pt idx="46">
                  <c:v>24.6013</c:v>
                </c:pt>
                <c:pt idx="47">
                  <c:v>27.7224</c:v>
                </c:pt>
                <c:pt idx="48">
                  <c:v>31.1414</c:v>
                </c:pt>
                <c:pt idx="49">
                  <c:v>29.6279</c:v>
                </c:pt>
                <c:pt idx="50">
                  <c:v>32.9054</c:v>
                </c:pt>
                <c:pt idx="51">
                  <c:v>37.8111</c:v>
                </c:pt>
                <c:pt idx="52">
                  <c:v>40.0905</c:v>
                </c:pt>
                <c:pt idx="53">
                  <c:v>41.7861</c:v>
                </c:pt>
                <c:pt idx="54">
                  <c:v>47.4356</c:v>
                </c:pt>
                <c:pt idx="55">
                  <c:v>37.6715</c:v>
                </c:pt>
                <c:pt idx="56">
                  <c:v>27.9886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8341120"/>
        <c:axId val="598342656"/>
      </c:barChart>
      <c:lineChart>
        <c:grouping val="standard"/>
        <c:varyColors val="0"/>
        <c:ser>
          <c:idx val="1"/>
          <c:order val="1"/>
          <c:tx>
            <c:strRef>
              <c:f>全球新能源汽车销量!$S$14</c:f>
              <c:strCache>
                <c:ptCount val="1"/>
                <c:pt idx="0">
                  <c:v>YOY(EV)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全球新能源汽车销量!$Q$44:$Q$100</c:f>
              <c:numCache>
                <c:formatCode>yyyy/mm</c:formatCode>
                <c:ptCount val="57"/>
                <c:pt idx="0" c:formatCode="yyyy/mm">
                  <c:v>43617</c:v>
                </c:pt>
                <c:pt idx="1" c:formatCode="yyyy/mm">
                  <c:v>43647</c:v>
                </c:pt>
                <c:pt idx="2" c:formatCode="yyyy/mm">
                  <c:v>43678</c:v>
                </c:pt>
                <c:pt idx="3" c:formatCode="yyyy/mm">
                  <c:v>43709</c:v>
                </c:pt>
                <c:pt idx="4" c:formatCode="yyyy/mm">
                  <c:v>43739</c:v>
                </c:pt>
                <c:pt idx="5" c:formatCode="yyyy/mm">
                  <c:v>43770</c:v>
                </c:pt>
                <c:pt idx="6" c:formatCode="yyyy/mm">
                  <c:v>43800</c:v>
                </c:pt>
                <c:pt idx="7" c:formatCode="yyyy/mm">
                  <c:v>43831</c:v>
                </c:pt>
                <c:pt idx="8" c:formatCode="yyyy/mm">
                  <c:v>43862</c:v>
                </c:pt>
                <c:pt idx="9" c:formatCode="yyyy/mm">
                  <c:v>43891</c:v>
                </c:pt>
                <c:pt idx="10" c:formatCode="yyyy/mm">
                  <c:v>43922</c:v>
                </c:pt>
                <c:pt idx="11" c:formatCode="yyyy/mm">
                  <c:v>43952</c:v>
                </c:pt>
                <c:pt idx="12" c:formatCode="yyyy/mm">
                  <c:v>43983</c:v>
                </c:pt>
                <c:pt idx="13" c:formatCode="yyyy/mm">
                  <c:v>44013</c:v>
                </c:pt>
                <c:pt idx="14" c:formatCode="yyyy/mm">
                  <c:v>44044</c:v>
                </c:pt>
                <c:pt idx="15" c:formatCode="yyyy/mm">
                  <c:v>44075</c:v>
                </c:pt>
                <c:pt idx="16" c:formatCode="yyyy/mm">
                  <c:v>44105</c:v>
                </c:pt>
                <c:pt idx="17" c:formatCode="yyyy/mm">
                  <c:v>44136</c:v>
                </c:pt>
                <c:pt idx="18" c:formatCode="yyyy/mm">
                  <c:v>44166</c:v>
                </c:pt>
                <c:pt idx="19" c:formatCode="yyyy/mm">
                  <c:v>44197</c:v>
                </c:pt>
                <c:pt idx="20" c:formatCode="yyyy/mm">
                  <c:v>44228</c:v>
                </c:pt>
                <c:pt idx="21" c:formatCode="yyyy/mm">
                  <c:v>44256</c:v>
                </c:pt>
                <c:pt idx="22" c:formatCode="yyyy/mm">
                  <c:v>44287</c:v>
                </c:pt>
                <c:pt idx="23" c:formatCode="yyyy/mm">
                  <c:v>44317</c:v>
                </c:pt>
                <c:pt idx="24" c:formatCode="yyyy/mm">
                  <c:v>44348</c:v>
                </c:pt>
                <c:pt idx="25" c:formatCode="yyyy/mm">
                  <c:v>44378</c:v>
                </c:pt>
                <c:pt idx="26" c:formatCode="yyyy/mm">
                  <c:v>44409</c:v>
                </c:pt>
                <c:pt idx="27" c:formatCode="yyyy/mm">
                  <c:v>44440</c:v>
                </c:pt>
                <c:pt idx="28" c:formatCode="yyyy/mm">
                  <c:v>44470</c:v>
                </c:pt>
                <c:pt idx="29" c:formatCode="yyyy/mm">
                  <c:v>44501</c:v>
                </c:pt>
                <c:pt idx="30" c:formatCode="yyyy/mm">
                  <c:v>44531</c:v>
                </c:pt>
                <c:pt idx="31" c:formatCode="yyyy/mm">
                  <c:v>44562</c:v>
                </c:pt>
                <c:pt idx="32" c:formatCode="yyyy/mm">
                  <c:v>44593</c:v>
                </c:pt>
                <c:pt idx="33" c:formatCode="yyyy/mm">
                  <c:v>44621</c:v>
                </c:pt>
                <c:pt idx="34" c:formatCode="yyyy/mm">
                  <c:v>44652</c:v>
                </c:pt>
                <c:pt idx="35" c:formatCode="yyyy/mm">
                  <c:v>44682</c:v>
                </c:pt>
                <c:pt idx="36" c:formatCode="yyyy/mm">
                  <c:v>44713</c:v>
                </c:pt>
                <c:pt idx="37" c:formatCode="yyyy/mm">
                  <c:v>44743</c:v>
                </c:pt>
                <c:pt idx="38" c:formatCode="yyyy/mm">
                  <c:v>44774</c:v>
                </c:pt>
                <c:pt idx="39" c:formatCode="yyyy/mm">
                  <c:v>44805</c:v>
                </c:pt>
                <c:pt idx="40" c:formatCode="yyyy/mm">
                  <c:v>44835</c:v>
                </c:pt>
                <c:pt idx="41" c:formatCode="yyyy/mm">
                  <c:v>44866</c:v>
                </c:pt>
                <c:pt idx="42" c:formatCode="yyyy/mm">
                  <c:v>44896</c:v>
                </c:pt>
                <c:pt idx="43" c:formatCode="yyyy/mm">
                  <c:v>44927</c:v>
                </c:pt>
                <c:pt idx="44" c:formatCode="yyyy/mm">
                  <c:v>44958</c:v>
                </c:pt>
                <c:pt idx="45" c:formatCode="yyyy/mm">
                  <c:v>44986</c:v>
                </c:pt>
                <c:pt idx="46" c:formatCode="yyyy/mm">
                  <c:v>45017</c:v>
                </c:pt>
                <c:pt idx="47" c:formatCode="yyyy/mm">
                  <c:v>45047</c:v>
                </c:pt>
                <c:pt idx="48" c:formatCode="yyyy/mm">
                  <c:v>45078</c:v>
                </c:pt>
                <c:pt idx="49" c:formatCode="yyyy/mm">
                  <c:v>45108</c:v>
                </c:pt>
                <c:pt idx="50" c:formatCode="yyyy/mm">
                  <c:v>45139</c:v>
                </c:pt>
                <c:pt idx="51" c:formatCode="yyyy/mm">
                  <c:v>45170</c:v>
                </c:pt>
                <c:pt idx="52" c:formatCode="yyyy/mm">
                  <c:v>45200</c:v>
                </c:pt>
                <c:pt idx="53" c:formatCode="yyyy/mm">
                  <c:v>45231</c:v>
                </c:pt>
                <c:pt idx="54" c:formatCode="yyyy/mm">
                  <c:v>45262</c:v>
                </c:pt>
                <c:pt idx="55" c:formatCode="yyyy/mm">
                  <c:v>45294</c:v>
                </c:pt>
                <c:pt idx="56" c:formatCode="yyyy/mm">
                  <c:v>45323</c:v>
                </c:pt>
              </c:numCache>
            </c:numRef>
          </c:cat>
          <c:val>
            <c:numRef>
              <c:f>全球新能源汽车销量!$S$44:$S$100</c:f>
              <c:numCache>
                <c:formatCode>0%</c:formatCode>
                <c:ptCount val="57"/>
                <c:pt idx="0">
                  <c:v>1.01830150044539</c:v>
                </c:pt>
                <c:pt idx="1">
                  <c:v>0.108689950854628</c:v>
                </c:pt>
                <c:pt idx="2">
                  <c:v>0.000619908757179877</c:v>
                </c:pt>
                <c:pt idx="3">
                  <c:v>-0.110340455681098</c:v>
                </c:pt>
                <c:pt idx="4">
                  <c:v>-0.314125650260104</c:v>
                </c:pt>
                <c:pt idx="5">
                  <c:v>-0.248026163251858</c:v>
                </c:pt>
                <c:pt idx="6">
                  <c:v>0.00652372846333238</c:v>
                </c:pt>
                <c:pt idx="7">
                  <c:v>-0.138815589160662</c:v>
                </c:pt>
                <c:pt idx="8">
                  <c:v>0.0404947162040519</c:v>
                </c:pt>
                <c:pt idx="9">
                  <c:v>-0.238722225421137</c:v>
                </c:pt>
                <c:pt idx="10">
                  <c:v>-0.362118532625947</c:v>
                </c:pt>
                <c:pt idx="11">
                  <c:v>-0.250566829386372</c:v>
                </c:pt>
                <c:pt idx="12">
                  <c:v>-0.229864040719002</c:v>
                </c:pt>
                <c:pt idx="13">
                  <c:v>0.507173638037252</c:v>
                </c:pt>
                <c:pt idx="14">
                  <c:v>0.520013552102996</c:v>
                </c:pt>
                <c:pt idx="15">
                  <c:v>0.913421074691927</c:v>
                </c:pt>
                <c:pt idx="16">
                  <c:v>1.27236148553495</c:v>
                </c:pt>
                <c:pt idx="17">
                  <c:v>1.14964623024245</c:v>
                </c:pt>
                <c:pt idx="18">
                  <c:v>0.805395338833926</c:v>
                </c:pt>
                <c:pt idx="19">
                  <c:v>1.10871806959135</c:v>
                </c:pt>
                <c:pt idx="20">
                  <c:v>1.01578554413908</c:v>
                </c:pt>
                <c:pt idx="21">
                  <c:v>1.67576266913186</c:v>
                </c:pt>
                <c:pt idx="22">
                  <c:v>2.63664410828025</c:v>
                </c:pt>
                <c:pt idx="23">
                  <c:v>2.24717649465445</c:v>
                </c:pt>
                <c:pt idx="24">
                  <c:v>1.77266468692552</c:v>
                </c:pt>
                <c:pt idx="25">
                  <c:v>1.21096735451468</c:v>
                </c:pt>
                <c:pt idx="26">
                  <c:v>1.41373029772329</c:v>
                </c:pt>
                <c:pt idx="27">
                  <c:v>1.07575399120271</c:v>
                </c:pt>
                <c:pt idx="28">
                  <c:v>1.0821602478973</c:v>
                </c:pt>
                <c:pt idx="29">
                  <c:v>1.05616556763837</c:v>
                </c:pt>
                <c:pt idx="30">
                  <c:v>0.802371702021091</c:v>
                </c:pt>
                <c:pt idx="31">
                  <c:v>1.17712699565938</c:v>
                </c:pt>
                <c:pt idx="32">
                  <c:v>1.42417721965501</c:v>
                </c:pt>
                <c:pt idx="33">
                  <c:v>0.937585783428448</c:v>
                </c:pt>
                <c:pt idx="34">
                  <c:v>0.505092127434154</c:v>
                </c:pt>
                <c:pt idx="35">
                  <c:v>0.692951946445801</c:v>
                </c:pt>
                <c:pt idx="36">
                  <c:v>0.784274355904633</c:v>
                </c:pt>
                <c:pt idx="37">
                  <c:v>0.873683658226442</c:v>
                </c:pt>
                <c:pt idx="38">
                  <c:v>0.75920541613019</c:v>
                </c:pt>
                <c:pt idx="39">
                  <c:v>0.603408647199738</c:v>
                </c:pt>
                <c:pt idx="40">
                  <c:v>0.51643847265924</c:v>
                </c:pt>
                <c:pt idx="41">
                  <c:v>0.504960146271079</c:v>
                </c:pt>
                <c:pt idx="42">
                  <c:v>0.423915639575494</c:v>
                </c:pt>
                <c:pt idx="43">
                  <c:v>-0.0859018020639022</c:v>
                </c:pt>
                <c:pt idx="44">
                  <c:v>0.388261571817295</c:v>
                </c:pt>
                <c:pt idx="45">
                  <c:v>0.299637221878212</c:v>
                </c:pt>
                <c:pt idx="46">
                  <c:v>0.681988555338807</c:v>
                </c:pt>
                <c:pt idx="47">
                  <c:v>0.436213758039624</c:v>
                </c:pt>
                <c:pt idx="48">
                  <c:v>0.276618374930421</c:v>
                </c:pt>
                <c:pt idx="49">
                  <c:v>0.228379565502061</c:v>
                </c:pt>
                <c:pt idx="50">
                  <c:v>0.368308569560281</c:v>
                </c:pt>
                <c:pt idx="51">
                  <c:v>0.219009210526316</c:v>
                </c:pt>
                <c:pt idx="52">
                  <c:v>0.258613824740071</c:v>
                </c:pt>
                <c:pt idx="53">
                  <c:v>0.21146234211377</c:v>
                </c:pt>
                <c:pt idx="54">
                  <c:v>0.202977671158598</c:v>
                </c:pt>
                <c:pt idx="55">
                  <c:v>0.54279582876988</c:v>
                </c:pt>
                <c:pt idx="56">
                  <c:v>-0.0614464924279348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98554880"/>
        <c:axId val="598553344"/>
      </c:lineChart>
      <c:dateAx>
        <c:axId val="59834112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598342656"/>
        <c:crosses val="autoZero"/>
        <c:auto val="1"/>
        <c:lblOffset val="100"/>
        <c:baseTimeUnit val="months"/>
      </c:dateAx>
      <c:valAx>
        <c:axId val="598342656"/>
        <c:scaling>
          <c:orientation val="minMax"/>
        </c:scaling>
        <c:delete val="0"/>
        <c:axPos val="l"/>
        <c:numFmt formatCode="#,##0_);[Red]\(#,##0\)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598341120"/>
        <c:crosses val="autoZero"/>
        <c:crossBetween val="between"/>
      </c:valAx>
      <c:dateAx>
        <c:axId val="598554880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598553344"/>
        <c:crosses val="autoZero"/>
        <c:auto val="1"/>
        <c:lblOffset val="100"/>
        <c:baseTimeUnit val="months"/>
      </c:dateAx>
      <c:valAx>
        <c:axId val="5985533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598554880"/>
        <c:crosses val="max"/>
        <c:crossBetween val="between"/>
        <c:majorUnit val="1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b127f8-2808-4249-87cd-59d17dc97fdc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8491489409937"/>
          <c:y val="0.131813837245196"/>
          <c:w val="0.871251527463948"/>
          <c:h val="0.6278128899497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全球新能源车分地区销量!$B$16</c:f>
              <c:strCache>
                <c:ptCount val="1"/>
                <c:pt idx="0">
                  <c:v>中国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全球新能源车分地区销量!$A$41:$A$59</c:f>
              <c:numCache>
                <c:formatCode>yyyy/mm</c:formatCode>
                <c:ptCount val="19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43891</c:v>
                </c:pt>
                <c:pt idx="3" c:formatCode="yyyy/mm">
                  <c:v>43922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  <c:pt idx="17" c:formatCode="yyyy/mm">
                  <c:v>44348</c:v>
                </c:pt>
                <c:pt idx="18" c:formatCode="yyyy/mm">
                  <c:v>44378</c:v>
                </c:pt>
              </c:numCache>
            </c:numRef>
          </c:cat>
          <c:val>
            <c:numRef>
              <c:f>全球新能源车分地区销量!$B$41:$B$59</c:f>
              <c:numCache>
                <c:formatCode>0.0</c:formatCode>
                <c:ptCount val="19"/>
                <c:pt idx="0">
                  <c:v>4.2945</c:v>
                </c:pt>
                <c:pt idx="1">
                  <c:v>1.5372</c:v>
                </c:pt>
                <c:pt idx="2">
                  <c:v>5.6661</c:v>
                </c:pt>
                <c:pt idx="3">
                  <c:v>5.8622</c:v>
                </c:pt>
                <c:pt idx="4">
                  <c:v>6.9861</c:v>
                </c:pt>
                <c:pt idx="5">
                  <c:v>8.3799</c:v>
                </c:pt>
                <c:pt idx="6">
                  <c:v>8.6575</c:v>
                </c:pt>
                <c:pt idx="7">
                  <c:v>9.8836</c:v>
                </c:pt>
                <c:pt idx="8">
                  <c:v>12.6154</c:v>
                </c:pt>
                <c:pt idx="9">
                  <c:v>14.4634</c:v>
                </c:pt>
                <c:pt idx="10">
                  <c:v>18.3269</c:v>
                </c:pt>
                <c:pt idx="11">
                  <c:v>20.6728</c:v>
                </c:pt>
                <c:pt idx="12">
                  <c:v>16.201</c:v>
                </c:pt>
                <c:pt idx="13">
                  <c:v>9.7959</c:v>
                </c:pt>
                <c:pt idx="14">
                  <c:v>20.1481</c:v>
                </c:pt>
                <c:pt idx="15">
                  <c:v>17.9141</c:v>
                </c:pt>
                <c:pt idx="16">
                  <c:v>19.8098</c:v>
                </c:pt>
                <c:pt idx="17">
                  <c:v>23.4903</c:v>
                </c:pt>
                <c:pt idx="18">
                  <c:v>24.5034</c:v>
                </c:pt>
              </c:numCache>
            </c:numRef>
          </c:val>
        </c:ser>
        <c:ser>
          <c:idx val="1"/>
          <c:order val="1"/>
          <c:tx>
            <c:strRef>
              <c:f>全球新能源车分地区销量!$C$16</c:f>
              <c:strCache>
                <c:ptCount val="1"/>
                <c:pt idx="0">
                  <c:v>美国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全球新能源车分地区销量!$A$41:$A$59</c:f>
              <c:numCache>
                <c:formatCode>yyyy/mm</c:formatCode>
                <c:ptCount val="19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43891</c:v>
                </c:pt>
                <c:pt idx="3" c:formatCode="yyyy/mm">
                  <c:v>43922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  <c:pt idx="17" c:formatCode="yyyy/mm">
                  <c:v>44348</c:v>
                </c:pt>
                <c:pt idx="18" c:formatCode="yyyy/mm">
                  <c:v>44378</c:v>
                </c:pt>
              </c:numCache>
            </c:numRef>
          </c:cat>
          <c:val>
            <c:numRef>
              <c:f>全球新能源车分地区销量!$C$41:$C$59</c:f>
              <c:numCache>
                <c:formatCode>0.0</c:formatCode>
                <c:ptCount val="19"/>
                <c:pt idx="0">
                  <c:v>3.3544</c:v>
                </c:pt>
                <c:pt idx="1">
                  <c:v>3.1601</c:v>
                </c:pt>
                <c:pt idx="2">
                  <c:v>1.9171</c:v>
                </c:pt>
                <c:pt idx="3">
                  <c:v>0.9862</c:v>
                </c:pt>
                <c:pt idx="4">
                  <c:v>1.4329</c:v>
                </c:pt>
                <c:pt idx="5">
                  <c:v>1.8709</c:v>
                </c:pt>
                <c:pt idx="6">
                  <c:v>2.436</c:v>
                </c:pt>
                <c:pt idx="7">
                  <c:v>2.8403</c:v>
                </c:pt>
                <c:pt idx="8">
                  <c:v>3.4299</c:v>
                </c:pt>
                <c:pt idx="9">
                  <c:v>3.3129</c:v>
                </c:pt>
                <c:pt idx="10">
                  <c:v>3.3271</c:v>
                </c:pt>
                <c:pt idx="11">
                  <c:v>4.3614</c:v>
                </c:pt>
                <c:pt idx="12">
                  <c:v>3.5805</c:v>
                </c:pt>
                <c:pt idx="13">
                  <c:v>3.9277</c:v>
                </c:pt>
                <c:pt idx="14">
                  <c:v>5.07</c:v>
                </c:pt>
                <c:pt idx="15">
                  <c:v>4.1771</c:v>
                </c:pt>
                <c:pt idx="16">
                  <c:v>5.8067</c:v>
                </c:pt>
                <c:pt idx="17">
                  <c:v>4.9052</c:v>
                </c:pt>
                <c:pt idx="18">
                  <c:v>5.8363</c:v>
                </c:pt>
              </c:numCache>
            </c:numRef>
          </c:val>
        </c:ser>
        <c:ser>
          <c:idx val="2"/>
          <c:order val="2"/>
          <c:tx>
            <c:strRef>
              <c:f>全球新能源车分地区销量!$D$16</c:f>
              <c:strCache>
                <c:ptCount val="1"/>
                <c:pt idx="0">
                  <c:v>欧洲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全球新能源车分地区销量!$A$41:$A$59</c:f>
              <c:numCache>
                <c:formatCode>yyyy/mm</c:formatCode>
                <c:ptCount val="19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43891</c:v>
                </c:pt>
                <c:pt idx="3" c:formatCode="yyyy/mm">
                  <c:v>43922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  <c:pt idx="17" c:formatCode="yyyy/mm">
                  <c:v>44348</c:v>
                </c:pt>
                <c:pt idx="18" c:formatCode="yyyy/mm">
                  <c:v>44378</c:v>
                </c:pt>
              </c:numCache>
            </c:numRef>
          </c:cat>
          <c:val>
            <c:numRef>
              <c:f>全球新能源车分地区销量!$D$41:$D$59</c:f>
              <c:numCache>
                <c:formatCode>0.0</c:formatCode>
                <c:ptCount val="19"/>
                <c:pt idx="0">
                  <c:v>7.4958</c:v>
                </c:pt>
                <c:pt idx="1">
                  <c:v>7.34</c:v>
                </c:pt>
                <c:pt idx="2">
                  <c:v>7.9754</c:v>
                </c:pt>
                <c:pt idx="3">
                  <c:v>2.988</c:v>
                </c:pt>
                <c:pt idx="4">
                  <c:v>4.8478</c:v>
                </c:pt>
                <c:pt idx="5">
                  <c:v>9.1698</c:v>
                </c:pt>
                <c:pt idx="6">
                  <c:v>10.8609</c:v>
                </c:pt>
                <c:pt idx="7">
                  <c:v>8.8128</c:v>
                </c:pt>
                <c:pt idx="8">
                  <c:v>14.8081</c:v>
                </c:pt>
                <c:pt idx="9">
                  <c:v>14.0293</c:v>
                </c:pt>
                <c:pt idx="10">
                  <c:v>14.4721</c:v>
                </c:pt>
                <c:pt idx="11">
                  <c:v>24.0164</c:v>
                </c:pt>
                <c:pt idx="12">
                  <c:v>10.924</c:v>
                </c:pt>
                <c:pt idx="13">
                  <c:v>11.2794</c:v>
                </c:pt>
                <c:pt idx="14">
                  <c:v>21.6967</c:v>
                </c:pt>
                <c:pt idx="15">
                  <c:v>15.2611</c:v>
                </c:pt>
                <c:pt idx="16">
                  <c:v>17.0653</c:v>
                </c:pt>
                <c:pt idx="17">
                  <c:v>23.1502</c:v>
                </c:pt>
                <c:pt idx="18">
                  <c:v>15.4836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686080"/>
        <c:axId val="118687616"/>
      </c:barChart>
      <c:dateAx>
        <c:axId val="118686080"/>
        <c:scaling>
          <c:orientation val="minMax"/>
        </c:scaling>
        <c:delete val="0"/>
        <c:axPos val="b"/>
        <c:numFmt formatCode="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8687616"/>
        <c:crosses val="autoZero"/>
        <c:auto val="1"/>
        <c:lblOffset val="100"/>
        <c:baseTimeUnit val="months"/>
        <c:majorUnit val="1"/>
        <c:majorTimeUnit val="months"/>
      </c:dateAx>
      <c:valAx>
        <c:axId val="118687616"/>
        <c:scaling>
          <c:orientation val="minMax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86860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48578947368423"/>
          <c:y val="0.0338601823708207"/>
          <c:w val="0.767210526315798"/>
          <c:h val="0.13483599169022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83c7c5-c785-4c3c-a79a-154f2147d7b1}"/>
      </c:ext>
    </c:extLst>
  </c:chart>
  <c:spPr>
    <a:solidFill>
      <a:srgbClr val="FFFFFF"/>
    </a:solidFill>
    <a:ln w="12700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 sz="800"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802061821800499"/>
          <c:y val="0.172226885877853"/>
          <c:w val="0.891147910347622"/>
          <c:h val="0.63799306646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全球新能源车分地区销量!$B$16</c:f>
              <c:strCache>
                <c:ptCount val="1"/>
                <c:pt idx="0">
                  <c:v>中国</c:v>
                </c:pt>
              </c:strCache>
            </c:strRef>
          </c:tx>
          <c:spPr>
            <a:solidFill>
              <a:srgbClr val="FEC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全球新能源车分地区销量!$A$44:$A$90</c:f>
              <c:numCache>
                <c:formatCode>yyyy/mm</c:formatCode>
                <c:ptCount val="47"/>
                <c:pt idx="0" c:formatCode="yyyy/mm">
                  <c:v>43922</c:v>
                </c:pt>
                <c:pt idx="1" c:formatCode="yyyy/mm">
                  <c:v>43952</c:v>
                </c:pt>
                <c:pt idx="2" c:formatCode="yyyy/mm">
                  <c:v>43983</c:v>
                </c:pt>
                <c:pt idx="3" c:formatCode="yyyy/mm">
                  <c:v>44013</c:v>
                </c:pt>
                <c:pt idx="4" c:formatCode="yyyy/mm">
                  <c:v>44044</c:v>
                </c:pt>
                <c:pt idx="5" c:formatCode="yyyy/mm">
                  <c:v>44075</c:v>
                </c:pt>
                <c:pt idx="6" c:formatCode="yyyy/mm">
                  <c:v>44105</c:v>
                </c:pt>
                <c:pt idx="7" c:formatCode="yyyy/mm">
                  <c:v>44136</c:v>
                </c:pt>
                <c:pt idx="8" c:formatCode="yyyy/mm">
                  <c:v>44166</c:v>
                </c:pt>
                <c:pt idx="9" c:formatCode="yyyy/mm">
                  <c:v>44197</c:v>
                </c:pt>
                <c:pt idx="10" c:formatCode="yyyy/mm">
                  <c:v>44228</c:v>
                </c:pt>
                <c:pt idx="11" c:formatCode="yyyy/mm">
                  <c:v>44256</c:v>
                </c:pt>
                <c:pt idx="12" c:formatCode="yyyy/mm">
                  <c:v>44287</c:v>
                </c:pt>
                <c:pt idx="13" c:formatCode="yyyy/mm">
                  <c:v>44317</c:v>
                </c:pt>
                <c:pt idx="14" c:formatCode="yyyy/mm">
                  <c:v>44348</c:v>
                </c:pt>
                <c:pt idx="15" c:formatCode="yyyy/mm">
                  <c:v>44378</c:v>
                </c:pt>
                <c:pt idx="16" c:formatCode="yyyy/mm">
                  <c:v>44409</c:v>
                </c:pt>
                <c:pt idx="17" c:formatCode="yyyy/mm">
                  <c:v>44440</c:v>
                </c:pt>
                <c:pt idx="18" c:formatCode="yyyy/mm">
                  <c:v>44470</c:v>
                </c:pt>
                <c:pt idx="19" c:formatCode="yyyy/mm">
                  <c:v>44501</c:v>
                </c:pt>
                <c:pt idx="20" c:formatCode="yyyy/mm">
                  <c:v>44531</c:v>
                </c:pt>
                <c:pt idx="21" c:formatCode="yyyy/mm">
                  <c:v>44562</c:v>
                </c:pt>
                <c:pt idx="22" c:formatCode="yyyy/mm">
                  <c:v>44593</c:v>
                </c:pt>
                <c:pt idx="23" c:formatCode="yyyy/mm">
                  <c:v>44621</c:v>
                </c:pt>
                <c:pt idx="24" c:formatCode="yyyy/mm">
                  <c:v>44652</c:v>
                </c:pt>
                <c:pt idx="25" c:formatCode="yyyy/mm">
                  <c:v>44682</c:v>
                </c:pt>
                <c:pt idx="26" c:formatCode="yyyy/mm">
                  <c:v>44713</c:v>
                </c:pt>
                <c:pt idx="27" c:formatCode="yyyy/mm">
                  <c:v>44743</c:v>
                </c:pt>
                <c:pt idx="28" c:formatCode="yyyy/mm">
                  <c:v>44774</c:v>
                </c:pt>
                <c:pt idx="29" c:formatCode="yyyy/mm">
                  <c:v>44805</c:v>
                </c:pt>
                <c:pt idx="30" c:formatCode="yyyy/mm">
                  <c:v>44835</c:v>
                </c:pt>
                <c:pt idx="31" c:formatCode="yyyy/mm">
                  <c:v>44866</c:v>
                </c:pt>
                <c:pt idx="32" c:formatCode="yyyy/mm">
                  <c:v>44896</c:v>
                </c:pt>
                <c:pt idx="33" c:formatCode="yyyy/mm">
                  <c:v>44927</c:v>
                </c:pt>
                <c:pt idx="34" c:formatCode="yyyy/mm">
                  <c:v>44958</c:v>
                </c:pt>
                <c:pt idx="35" c:formatCode="yyyy/mm">
                  <c:v>44986</c:v>
                </c:pt>
                <c:pt idx="36" c:formatCode="yyyy/mm">
                  <c:v>45017</c:v>
                </c:pt>
                <c:pt idx="37" c:formatCode="yyyy/mm">
                  <c:v>45047</c:v>
                </c:pt>
                <c:pt idx="38" c:formatCode="yyyy/mm">
                  <c:v>45078</c:v>
                </c:pt>
                <c:pt idx="39" c:formatCode="yyyy/mm">
                  <c:v>45108</c:v>
                </c:pt>
                <c:pt idx="40" c:formatCode="yyyy/mm">
                  <c:v>45139</c:v>
                </c:pt>
                <c:pt idx="41" c:formatCode="yyyy/mm">
                  <c:v>45170</c:v>
                </c:pt>
                <c:pt idx="42" c:formatCode="yyyy/mm">
                  <c:v>45200</c:v>
                </c:pt>
                <c:pt idx="43" c:formatCode="yyyy/mm">
                  <c:v>45231</c:v>
                </c:pt>
                <c:pt idx="44" c:formatCode="yyyy/mm">
                  <c:v>45261</c:v>
                </c:pt>
                <c:pt idx="45" c:formatCode="yyyy/mm">
                  <c:v>45293</c:v>
                </c:pt>
                <c:pt idx="46" c:formatCode="yyyy/mm">
                  <c:v>45325</c:v>
                </c:pt>
              </c:numCache>
            </c:numRef>
          </c:cat>
          <c:val>
            <c:numRef>
              <c:f>全球新能源车分地区销量!$B$43:$B$90</c:f>
              <c:numCache>
                <c:formatCode>0.0</c:formatCode>
                <c:ptCount val="48"/>
                <c:pt idx="0">
                  <c:v>5.6661</c:v>
                </c:pt>
                <c:pt idx="1">
                  <c:v>5.8622</c:v>
                </c:pt>
                <c:pt idx="2">
                  <c:v>6.9861</c:v>
                </c:pt>
                <c:pt idx="3">
                  <c:v>8.3799</c:v>
                </c:pt>
                <c:pt idx="4">
                  <c:v>8.6575</c:v>
                </c:pt>
                <c:pt idx="5">
                  <c:v>9.8836</c:v>
                </c:pt>
                <c:pt idx="6">
                  <c:v>12.6154</c:v>
                </c:pt>
                <c:pt idx="7">
                  <c:v>14.4634</c:v>
                </c:pt>
                <c:pt idx="8">
                  <c:v>18.3269</c:v>
                </c:pt>
                <c:pt idx="9">
                  <c:v>20.6728</c:v>
                </c:pt>
                <c:pt idx="10">
                  <c:v>16.201</c:v>
                </c:pt>
                <c:pt idx="11">
                  <c:v>9.7959</c:v>
                </c:pt>
                <c:pt idx="12">
                  <c:v>20.1481</c:v>
                </c:pt>
                <c:pt idx="13">
                  <c:v>17.9141</c:v>
                </c:pt>
                <c:pt idx="14">
                  <c:v>19.8098</c:v>
                </c:pt>
                <c:pt idx="15">
                  <c:v>23.4903</c:v>
                </c:pt>
                <c:pt idx="16">
                  <c:v>24.5034</c:v>
                </c:pt>
                <c:pt idx="17">
                  <c:v>30.1998</c:v>
                </c:pt>
                <c:pt idx="18">
                  <c:v>34.7471</c:v>
                </c:pt>
                <c:pt idx="19">
                  <c:v>36.7105</c:v>
                </c:pt>
                <c:pt idx="20">
                  <c:v>43.0864</c:v>
                </c:pt>
                <c:pt idx="21">
                  <c:v>50.4464</c:v>
                </c:pt>
                <c:pt idx="22">
                  <c:v>41.3082</c:v>
                </c:pt>
                <c:pt idx="23">
                  <c:v>31.9981</c:v>
                </c:pt>
                <c:pt idx="24">
                  <c:v>45.5054</c:v>
                </c:pt>
                <c:pt idx="25">
                  <c:v>27.895</c:v>
                </c:pt>
                <c:pt idx="26">
                  <c:v>41.8145</c:v>
                </c:pt>
                <c:pt idx="27">
                  <c:v>56.0332</c:v>
                </c:pt>
                <c:pt idx="28">
                  <c:v>55.4497</c:v>
                </c:pt>
                <c:pt idx="29">
                  <c:v>62.355</c:v>
                </c:pt>
                <c:pt idx="30">
                  <c:v>64.9</c:v>
                </c:pt>
                <c:pt idx="31">
                  <c:v>64.5027</c:v>
                </c:pt>
                <c:pt idx="32" c:formatCode="0.0_ ">
                  <c:v>70.1365</c:v>
                </c:pt>
                <c:pt idx="33" c:formatCode="0.0_ ">
                  <c:v>74.4907</c:v>
                </c:pt>
                <c:pt idx="34" c:formatCode="0.0_ ">
                  <c:v>34.5586</c:v>
                </c:pt>
                <c:pt idx="35" c:formatCode="0.0_ ">
                  <c:v>46.232</c:v>
                </c:pt>
                <c:pt idx="36" c:formatCode="0.0_ ">
                  <c:v>58.6184</c:v>
                </c:pt>
                <c:pt idx="37" c:formatCode="0.0_ ">
                  <c:v>54.3272</c:v>
                </c:pt>
                <c:pt idx="38" c:formatCode="0.0_ ">
                  <c:v>59.6737</c:v>
                </c:pt>
                <c:pt idx="39" c:formatCode="0.0_ ">
                  <c:v>66.5816</c:v>
                </c:pt>
                <c:pt idx="40" c:formatCode="0.0_ ">
                  <c:v>64.7307</c:v>
                </c:pt>
                <c:pt idx="41" c:formatCode="0.0_ ">
                  <c:v>79.7802</c:v>
                </c:pt>
                <c:pt idx="42" c:formatCode="0.0_ ">
                  <c:v>82.7926</c:v>
                </c:pt>
                <c:pt idx="43" c:formatCode="0.0_ ">
                  <c:v>87.9222</c:v>
                </c:pt>
                <c:pt idx="44">
                  <c:v>95.6608</c:v>
                </c:pt>
                <c:pt idx="45">
                  <c:v>110.3734</c:v>
                </c:pt>
                <c:pt idx="46">
                  <c:v>68.2087</c:v>
                </c:pt>
                <c:pt idx="47">
                  <c:v>44.7511</c:v>
                </c:pt>
              </c:numCache>
            </c:numRef>
          </c:val>
        </c:ser>
        <c:ser>
          <c:idx val="1"/>
          <c:order val="1"/>
          <c:tx>
            <c:strRef>
              <c:f>全球新能源车分地区销量!$C$16</c:f>
              <c:strCache>
                <c:ptCount val="1"/>
                <c:pt idx="0">
                  <c:v>美国</c:v>
                </c:pt>
              </c:strCache>
            </c:strRef>
          </c:tx>
          <c:spPr>
            <a:solidFill>
              <a:srgbClr val="ADBACA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全球新能源车分地区销量!$A$44:$A$90</c:f>
              <c:numCache>
                <c:formatCode>yyyy/mm</c:formatCode>
                <c:ptCount val="47"/>
                <c:pt idx="0" c:formatCode="yyyy/mm">
                  <c:v>43922</c:v>
                </c:pt>
                <c:pt idx="1" c:formatCode="yyyy/mm">
                  <c:v>43952</c:v>
                </c:pt>
                <c:pt idx="2" c:formatCode="yyyy/mm">
                  <c:v>43983</c:v>
                </c:pt>
                <c:pt idx="3" c:formatCode="yyyy/mm">
                  <c:v>44013</c:v>
                </c:pt>
                <c:pt idx="4" c:formatCode="yyyy/mm">
                  <c:v>44044</c:v>
                </c:pt>
                <c:pt idx="5" c:formatCode="yyyy/mm">
                  <c:v>44075</c:v>
                </c:pt>
                <c:pt idx="6" c:formatCode="yyyy/mm">
                  <c:v>44105</c:v>
                </c:pt>
                <c:pt idx="7" c:formatCode="yyyy/mm">
                  <c:v>44136</c:v>
                </c:pt>
                <c:pt idx="8" c:formatCode="yyyy/mm">
                  <c:v>44166</c:v>
                </c:pt>
                <c:pt idx="9" c:formatCode="yyyy/mm">
                  <c:v>44197</c:v>
                </c:pt>
                <c:pt idx="10" c:formatCode="yyyy/mm">
                  <c:v>44228</c:v>
                </c:pt>
                <c:pt idx="11" c:formatCode="yyyy/mm">
                  <c:v>44256</c:v>
                </c:pt>
                <c:pt idx="12" c:formatCode="yyyy/mm">
                  <c:v>44287</c:v>
                </c:pt>
                <c:pt idx="13" c:formatCode="yyyy/mm">
                  <c:v>44317</c:v>
                </c:pt>
                <c:pt idx="14" c:formatCode="yyyy/mm">
                  <c:v>44348</c:v>
                </c:pt>
                <c:pt idx="15" c:formatCode="yyyy/mm">
                  <c:v>44378</c:v>
                </c:pt>
                <c:pt idx="16" c:formatCode="yyyy/mm">
                  <c:v>44409</c:v>
                </c:pt>
                <c:pt idx="17" c:formatCode="yyyy/mm">
                  <c:v>44440</c:v>
                </c:pt>
                <c:pt idx="18" c:formatCode="yyyy/mm">
                  <c:v>44470</c:v>
                </c:pt>
                <c:pt idx="19" c:formatCode="yyyy/mm">
                  <c:v>44501</c:v>
                </c:pt>
                <c:pt idx="20" c:formatCode="yyyy/mm">
                  <c:v>44531</c:v>
                </c:pt>
                <c:pt idx="21" c:formatCode="yyyy/mm">
                  <c:v>44562</c:v>
                </c:pt>
                <c:pt idx="22" c:formatCode="yyyy/mm">
                  <c:v>44593</c:v>
                </c:pt>
                <c:pt idx="23" c:formatCode="yyyy/mm">
                  <c:v>44621</c:v>
                </c:pt>
                <c:pt idx="24" c:formatCode="yyyy/mm">
                  <c:v>44652</c:v>
                </c:pt>
                <c:pt idx="25" c:formatCode="yyyy/mm">
                  <c:v>44682</c:v>
                </c:pt>
                <c:pt idx="26" c:formatCode="yyyy/mm">
                  <c:v>44713</c:v>
                </c:pt>
                <c:pt idx="27" c:formatCode="yyyy/mm">
                  <c:v>44743</c:v>
                </c:pt>
                <c:pt idx="28" c:formatCode="yyyy/mm">
                  <c:v>44774</c:v>
                </c:pt>
                <c:pt idx="29" c:formatCode="yyyy/mm">
                  <c:v>44805</c:v>
                </c:pt>
                <c:pt idx="30" c:formatCode="yyyy/mm">
                  <c:v>44835</c:v>
                </c:pt>
                <c:pt idx="31" c:formatCode="yyyy/mm">
                  <c:v>44866</c:v>
                </c:pt>
                <c:pt idx="32" c:formatCode="yyyy/mm">
                  <c:v>44896</c:v>
                </c:pt>
                <c:pt idx="33" c:formatCode="yyyy/mm">
                  <c:v>44927</c:v>
                </c:pt>
                <c:pt idx="34" c:formatCode="yyyy/mm">
                  <c:v>44958</c:v>
                </c:pt>
                <c:pt idx="35" c:formatCode="yyyy/mm">
                  <c:v>44986</c:v>
                </c:pt>
                <c:pt idx="36" c:formatCode="yyyy/mm">
                  <c:v>45017</c:v>
                </c:pt>
                <c:pt idx="37" c:formatCode="yyyy/mm">
                  <c:v>45047</c:v>
                </c:pt>
                <c:pt idx="38" c:formatCode="yyyy/mm">
                  <c:v>45078</c:v>
                </c:pt>
                <c:pt idx="39" c:formatCode="yyyy/mm">
                  <c:v>45108</c:v>
                </c:pt>
                <c:pt idx="40" c:formatCode="yyyy/mm">
                  <c:v>45139</c:v>
                </c:pt>
                <c:pt idx="41" c:formatCode="yyyy/mm">
                  <c:v>45170</c:v>
                </c:pt>
                <c:pt idx="42" c:formatCode="yyyy/mm">
                  <c:v>45200</c:v>
                </c:pt>
                <c:pt idx="43" c:formatCode="yyyy/mm">
                  <c:v>45231</c:v>
                </c:pt>
                <c:pt idx="44" c:formatCode="yyyy/mm">
                  <c:v>45261</c:v>
                </c:pt>
                <c:pt idx="45" c:formatCode="yyyy/mm">
                  <c:v>45293</c:v>
                </c:pt>
                <c:pt idx="46" c:formatCode="yyyy/mm">
                  <c:v>45325</c:v>
                </c:pt>
              </c:numCache>
            </c:numRef>
          </c:cat>
          <c:val>
            <c:numRef>
              <c:f>全球新能源车分地区销量!$C$43:$C$90</c:f>
              <c:numCache>
                <c:formatCode>0.0</c:formatCode>
                <c:ptCount val="48"/>
                <c:pt idx="0">
                  <c:v>1.9171</c:v>
                </c:pt>
                <c:pt idx="1">
                  <c:v>0.9862</c:v>
                </c:pt>
                <c:pt idx="2">
                  <c:v>1.4329</c:v>
                </c:pt>
                <c:pt idx="3">
                  <c:v>1.8709</c:v>
                </c:pt>
                <c:pt idx="4">
                  <c:v>2.436</c:v>
                </c:pt>
                <c:pt idx="5">
                  <c:v>2.8403</c:v>
                </c:pt>
                <c:pt idx="6">
                  <c:v>3.4299</c:v>
                </c:pt>
                <c:pt idx="7">
                  <c:v>3.3129</c:v>
                </c:pt>
                <c:pt idx="8">
                  <c:v>3.3271</c:v>
                </c:pt>
                <c:pt idx="9">
                  <c:v>4.3614</c:v>
                </c:pt>
                <c:pt idx="10">
                  <c:v>3.5805</c:v>
                </c:pt>
                <c:pt idx="11">
                  <c:v>3.9277</c:v>
                </c:pt>
                <c:pt idx="12">
                  <c:v>5.07</c:v>
                </c:pt>
                <c:pt idx="13">
                  <c:v>4.1771</c:v>
                </c:pt>
                <c:pt idx="14">
                  <c:v>5.8067</c:v>
                </c:pt>
                <c:pt idx="15">
                  <c:v>4.9052</c:v>
                </c:pt>
                <c:pt idx="16">
                  <c:v>5.8363</c:v>
                </c:pt>
                <c:pt idx="17">
                  <c:v>4.8836</c:v>
                </c:pt>
                <c:pt idx="18">
                  <c:v>5.6039</c:v>
                </c:pt>
                <c:pt idx="19">
                  <c:v>6.8284</c:v>
                </c:pt>
                <c:pt idx="20">
                  <c:v>7.1965</c:v>
                </c:pt>
                <c:pt idx="21">
                  <c:v>7.6328</c:v>
                </c:pt>
                <c:pt idx="22">
                  <c:v>6.2671</c:v>
                </c:pt>
                <c:pt idx="23">
                  <c:v>6.9823</c:v>
                </c:pt>
                <c:pt idx="24">
                  <c:v>8.3589</c:v>
                </c:pt>
                <c:pt idx="25">
                  <c:v>8.6563</c:v>
                </c:pt>
                <c:pt idx="26">
                  <c:v>8.5185</c:v>
                </c:pt>
                <c:pt idx="27">
                  <c:v>8.5996</c:v>
                </c:pt>
                <c:pt idx="28">
                  <c:v>8.5826</c:v>
                </c:pt>
                <c:pt idx="29">
                  <c:v>8.2781</c:v>
                </c:pt>
                <c:pt idx="30">
                  <c:v>8</c:v>
                </c:pt>
                <c:pt idx="31">
                  <c:v>8.6075</c:v>
                </c:pt>
                <c:pt idx="32" c:formatCode="0.0_ ">
                  <c:v>8.8592</c:v>
                </c:pt>
                <c:pt idx="33" c:formatCode="0.0_ ">
                  <c:v>10.4019</c:v>
                </c:pt>
                <c:pt idx="34" c:formatCode="0.0_ ">
                  <c:v>10.2603</c:v>
                </c:pt>
                <c:pt idx="35" c:formatCode="0.0_ ">
                  <c:v>10.9952</c:v>
                </c:pt>
                <c:pt idx="36" c:formatCode="0.0_ ">
                  <c:v>11.6406</c:v>
                </c:pt>
                <c:pt idx="37" c:formatCode="0.0_ ">
                  <c:v>11.4153</c:v>
                </c:pt>
                <c:pt idx="38" c:formatCode="0.0_ ">
                  <c:v>12.118</c:v>
                </c:pt>
                <c:pt idx="39" c:formatCode="0.0_ ">
                  <c:v>13.1794</c:v>
                </c:pt>
                <c:pt idx="40" c:formatCode="0.0_ ">
                  <c:v>13.1477</c:v>
                </c:pt>
                <c:pt idx="41" c:formatCode="0.0_ ">
                  <c:v>13.5267</c:v>
                </c:pt>
                <c:pt idx="42" c:formatCode="0.0_ ">
                  <c:v>13.5113</c:v>
                </c:pt>
                <c:pt idx="43" c:formatCode="0.0_ ">
                  <c:v>11.8254</c:v>
                </c:pt>
                <c:pt idx="44">
                  <c:v>12.0182</c:v>
                </c:pt>
                <c:pt idx="45">
                  <c:v>14.5417</c:v>
                </c:pt>
                <c:pt idx="46">
                  <c:v>11.6026</c:v>
                </c:pt>
                <c:pt idx="47">
                  <c:v>12.5283</c:v>
                </c:pt>
              </c:numCache>
            </c:numRef>
          </c:val>
        </c:ser>
        <c:ser>
          <c:idx val="2"/>
          <c:order val="2"/>
          <c:tx>
            <c:strRef>
              <c:f>全球新能源车分地区销量!$D$16</c:f>
              <c:strCache>
                <c:ptCount val="1"/>
                <c:pt idx="0">
                  <c:v>欧洲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全球新能源车分地区销量!$A$44:$A$90</c:f>
              <c:numCache>
                <c:formatCode>yyyy/mm</c:formatCode>
                <c:ptCount val="47"/>
                <c:pt idx="0" c:formatCode="yyyy/mm">
                  <c:v>43922</c:v>
                </c:pt>
                <c:pt idx="1" c:formatCode="yyyy/mm">
                  <c:v>43952</c:v>
                </c:pt>
                <c:pt idx="2" c:formatCode="yyyy/mm">
                  <c:v>43983</c:v>
                </c:pt>
                <c:pt idx="3" c:formatCode="yyyy/mm">
                  <c:v>44013</c:v>
                </c:pt>
                <c:pt idx="4" c:formatCode="yyyy/mm">
                  <c:v>44044</c:v>
                </c:pt>
                <c:pt idx="5" c:formatCode="yyyy/mm">
                  <c:v>44075</c:v>
                </c:pt>
                <c:pt idx="6" c:formatCode="yyyy/mm">
                  <c:v>44105</c:v>
                </c:pt>
                <c:pt idx="7" c:formatCode="yyyy/mm">
                  <c:v>44136</c:v>
                </c:pt>
                <c:pt idx="8" c:formatCode="yyyy/mm">
                  <c:v>44166</c:v>
                </c:pt>
                <c:pt idx="9" c:formatCode="yyyy/mm">
                  <c:v>44197</c:v>
                </c:pt>
                <c:pt idx="10" c:formatCode="yyyy/mm">
                  <c:v>44228</c:v>
                </c:pt>
                <c:pt idx="11" c:formatCode="yyyy/mm">
                  <c:v>44256</c:v>
                </c:pt>
                <c:pt idx="12" c:formatCode="yyyy/mm">
                  <c:v>44287</c:v>
                </c:pt>
                <c:pt idx="13" c:formatCode="yyyy/mm">
                  <c:v>44317</c:v>
                </c:pt>
                <c:pt idx="14" c:formatCode="yyyy/mm">
                  <c:v>44348</c:v>
                </c:pt>
                <c:pt idx="15" c:formatCode="yyyy/mm">
                  <c:v>44378</c:v>
                </c:pt>
                <c:pt idx="16" c:formatCode="yyyy/mm">
                  <c:v>44409</c:v>
                </c:pt>
                <c:pt idx="17" c:formatCode="yyyy/mm">
                  <c:v>44440</c:v>
                </c:pt>
                <c:pt idx="18" c:formatCode="yyyy/mm">
                  <c:v>44470</c:v>
                </c:pt>
                <c:pt idx="19" c:formatCode="yyyy/mm">
                  <c:v>44501</c:v>
                </c:pt>
                <c:pt idx="20" c:formatCode="yyyy/mm">
                  <c:v>44531</c:v>
                </c:pt>
                <c:pt idx="21" c:formatCode="yyyy/mm">
                  <c:v>44562</c:v>
                </c:pt>
                <c:pt idx="22" c:formatCode="yyyy/mm">
                  <c:v>44593</c:v>
                </c:pt>
                <c:pt idx="23" c:formatCode="yyyy/mm">
                  <c:v>44621</c:v>
                </c:pt>
                <c:pt idx="24" c:formatCode="yyyy/mm">
                  <c:v>44652</c:v>
                </c:pt>
                <c:pt idx="25" c:formatCode="yyyy/mm">
                  <c:v>44682</c:v>
                </c:pt>
                <c:pt idx="26" c:formatCode="yyyy/mm">
                  <c:v>44713</c:v>
                </c:pt>
                <c:pt idx="27" c:formatCode="yyyy/mm">
                  <c:v>44743</c:v>
                </c:pt>
                <c:pt idx="28" c:formatCode="yyyy/mm">
                  <c:v>44774</c:v>
                </c:pt>
                <c:pt idx="29" c:formatCode="yyyy/mm">
                  <c:v>44805</c:v>
                </c:pt>
                <c:pt idx="30" c:formatCode="yyyy/mm">
                  <c:v>44835</c:v>
                </c:pt>
                <c:pt idx="31" c:formatCode="yyyy/mm">
                  <c:v>44866</c:v>
                </c:pt>
                <c:pt idx="32" c:formatCode="yyyy/mm">
                  <c:v>44896</c:v>
                </c:pt>
                <c:pt idx="33" c:formatCode="yyyy/mm">
                  <c:v>44927</c:v>
                </c:pt>
                <c:pt idx="34" c:formatCode="yyyy/mm">
                  <c:v>44958</c:v>
                </c:pt>
                <c:pt idx="35" c:formatCode="yyyy/mm">
                  <c:v>44986</c:v>
                </c:pt>
                <c:pt idx="36" c:formatCode="yyyy/mm">
                  <c:v>45017</c:v>
                </c:pt>
                <c:pt idx="37" c:formatCode="yyyy/mm">
                  <c:v>45047</c:v>
                </c:pt>
                <c:pt idx="38" c:formatCode="yyyy/mm">
                  <c:v>45078</c:v>
                </c:pt>
                <c:pt idx="39" c:formatCode="yyyy/mm">
                  <c:v>45108</c:v>
                </c:pt>
                <c:pt idx="40" c:formatCode="yyyy/mm">
                  <c:v>45139</c:v>
                </c:pt>
                <c:pt idx="41" c:formatCode="yyyy/mm">
                  <c:v>45170</c:v>
                </c:pt>
                <c:pt idx="42" c:formatCode="yyyy/mm">
                  <c:v>45200</c:v>
                </c:pt>
                <c:pt idx="43" c:formatCode="yyyy/mm">
                  <c:v>45231</c:v>
                </c:pt>
                <c:pt idx="44" c:formatCode="yyyy/mm">
                  <c:v>45261</c:v>
                </c:pt>
                <c:pt idx="45" c:formatCode="yyyy/mm">
                  <c:v>45293</c:v>
                </c:pt>
                <c:pt idx="46" c:formatCode="yyyy/mm">
                  <c:v>45325</c:v>
                </c:pt>
              </c:numCache>
            </c:numRef>
          </c:cat>
          <c:val>
            <c:numRef>
              <c:f>全球新能源车分地区销量!$D$43:$D$90</c:f>
              <c:numCache>
                <c:formatCode>0.0</c:formatCode>
                <c:ptCount val="48"/>
                <c:pt idx="0">
                  <c:v>7.9754</c:v>
                </c:pt>
                <c:pt idx="1">
                  <c:v>2.988</c:v>
                </c:pt>
                <c:pt idx="2">
                  <c:v>4.8478</c:v>
                </c:pt>
                <c:pt idx="3">
                  <c:v>9.1698</c:v>
                </c:pt>
                <c:pt idx="4">
                  <c:v>10.8609</c:v>
                </c:pt>
                <c:pt idx="5">
                  <c:v>8.8128</c:v>
                </c:pt>
                <c:pt idx="6">
                  <c:v>14.8081</c:v>
                </c:pt>
                <c:pt idx="7">
                  <c:v>14.0293</c:v>
                </c:pt>
                <c:pt idx="8">
                  <c:v>14.4721</c:v>
                </c:pt>
                <c:pt idx="9">
                  <c:v>24.0164</c:v>
                </c:pt>
                <c:pt idx="10">
                  <c:v>10.924</c:v>
                </c:pt>
                <c:pt idx="11">
                  <c:v>11.2794</c:v>
                </c:pt>
                <c:pt idx="12">
                  <c:v>21.6967</c:v>
                </c:pt>
                <c:pt idx="13">
                  <c:v>15.2611</c:v>
                </c:pt>
                <c:pt idx="14">
                  <c:v>17.0653</c:v>
                </c:pt>
                <c:pt idx="15">
                  <c:v>23.1502</c:v>
                </c:pt>
                <c:pt idx="16">
                  <c:v>15.4836</c:v>
                </c:pt>
                <c:pt idx="17">
                  <c:v>14.5802</c:v>
                </c:pt>
                <c:pt idx="18">
                  <c:v>21.4549</c:v>
                </c:pt>
                <c:pt idx="19">
                  <c:v>17.3832</c:v>
                </c:pt>
                <c:pt idx="20">
                  <c:v>21.1284</c:v>
                </c:pt>
                <c:pt idx="21">
                  <c:v>26.4679</c:v>
                </c:pt>
                <c:pt idx="22">
                  <c:v>14.4467</c:v>
                </c:pt>
                <c:pt idx="23">
                  <c:v>15.295</c:v>
                </c:pt>
                <c:pt idx="24">
                  <c:v>24.2075</c:v>
                </c:pt>
                <c:pt idx="25">
                  <c:v>15.0336</c:v>
                </c:pt>
                <c:pt idx="26">
                  <c:v>17.5009</c:v>
                </c:pt>
                <c:pt idx="27">
                  <c:v>21.4394</c:v>
                </c:pt>
                <c:pt idx="28">
                  <c:v>15.3428</c:v>
                </c:pt>
                <c:pt idx="29">
                  <c:v>15.5497</c:v>
                </c:pt>
                <c:pt idx="30">
                  <c:v>24.5</c:v>
                </c:pt>
                <c:pt idx="31">
                  <c:v>20.9817</c:v>
                </c:pt>
                <c:pt idx="32">
                  <c:v>27.4994</c:v>
                </c:pt>
                <c:pt idx="33">
                  <c:v>39.5619</c:v>
                </c:pt>
                <c:pt idx="34">
                  <c:v>15.2358</c:v>
                </c:pt>
                <c:pt idx="35">
                  <c:v>17.3631</c:v>
                </c:pt>
                <c:pt idx="36">
                  <c:v>32.2674</c:v>
                </c:pt>
                <c:pt idx="37">
                  <c:v>18.9825</c:v>
                </c:pt>
                <c:pt idx="38">
                  <c:v>24.0455</c:v>
                </c:pt>
                <c:pt idx="39">
                  <c:v>29.5089</c:v>
                </c:pt>
                <c:pt idx="40">
                  <c:v>21.2612</c:v>
                </c:pt>
                <c:pt idx="41">
                  <c:v>25.3979</c:v>
                </c:pt>
                <c:pt idx="42">
                  <c:v>26.9852</c:v>
                </c:pt>
                <c:pt idx="43">
                  <c:v>23.6248</c:v>
                </c:pt>
                <c:pt idx="44">
                  <c:v>26.3538</c:v>
                </c:pt>
                <c:pt idx="45">
                  <c:v>29.3681</c:v>
                </c:pt>
                <c:pt idx="46">
                  <c:v>23.8033</c:v>
                </c:pt>
                <c:pt idx="47">
                  <c:v>24.4919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79808"/>
        <c:axId val="1984989599"/>
      </c:barChart>
      <c:dateAx>
        <c:axId val="13579808"/>
        <c:scaling>
          <c:orientation val="minMax"/>
        </c:scaling>
        <c:delete val="0"/>
        <c:axPos val="b"/>
        <c:numFmt formatCode="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1984989599"/>
        <c:crosses val="autoZero"/>
        <c:auto val="1"/>
        <c:lblOffset val="100"/>
        <c:baseTimeUnit val="months"/>
      </c:dateAx>
      <c:valAx>
        <c:axId val="1984989599"/>
        <c:scaling>
          <c:orientation val="minMax"/>
          <c:max val="8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1357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8734740805344"/>
          <c:y val="0.0657884168038685"/>
          <c:w val="0.418383330070431"/>
          <c:h val="0.0749246527617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d88788-480a-4608-8bd6-be5190ea1273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  <a:r>
              <a:rPr lang="zh-CN" sz="1200" b="1">
                <a:solidFill>
                  <a:sysClr val="windowText" lastClr="000000"/>
                </a:solidFill>
              </a:rPr>
              <a:t>瑞士新能源汽车销量（万辆）</a:t>
            </a:r>
            <a:endParaRPr lang="zh-CN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4780659844006"/>
          <c:y val="0.045085922852483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1968807564331"/>
          <c:y val="0.228726744250546"/>
          <c:w val="0.844670479289756"/>
          <c:h val="0.529552716340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欧洲主要国家产销!$BP$15</c:f>
              <c:strCache>
                <c:ptCount val="1"/>
                <c:pt idx="0">
                  <c:v>新能源汽车合计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rgbClr val="C00000"/>
              </a:solidFill>
            </a:ln>
            <a:effectLst/>
          </c:spPr>
          <c:invertIfNegative val="0"/>
          <c:dLbls>
            <c:delete val="1"/>
          </c:dLbls>
          <c:cat>
            <c:numRef>
              <c:f>欧洲主要国家产销!$C$34:$C$79</c:f>
              <c:numCache>
                <c:formatCode>yyyy/mm</c:formatCode>
                <c:ptCount val="46"/>
                <c:pt idx="0" c:formatCode="yyyy/mm">
                  <c:v>43983</c:v>
                </c:pt>
                <c:pt idx="1" c:formatCode="yyyy/mm">
                  <c:v>44013</c:v>
                </c:pt>
                <c:pt idx="2" c:formatCode="yyyy/mm">
                  <c:v>44044</c:v>
                </c:pt>
                <c:pt idx="3" c:formatCode="yyyy/mm">
                  <c:v>44075</c:v>
                </c:pt>
                <c:pt idx="4" c:formatCode="yyyy/mm">
                  <c:v>44105</c:v>
                </c:pt>
                <c:pt idx="5" c:formatCode="yyyy/mm">
                  <c:v>44136</c:v>
                </c:pt>
                <c:pt idx="6" c:formatCode="yyyy/mm">
                  <c:v>44166</c:v>
                </c:pt>
                <c:pt idx="7" c:formatCode="yyyy/mm">
                  <c:v>44197</c:v>
                </c:pt>
                <c:pt idx="8" c:formatCode="yyyy/mm">
                  <c:v>44228</c:v>
                </c:pt>
                <c:pt idx="9" c:formatCode="yyyy/mm">
                  <c:v>44256</c:v>
                </c:pt>
                <c:pt idx="10" c:formatCode="yyyy/mm">
                  <c:v>44287</c:v>
                </c:pt>
                <c:pt idx="11" c:formatCode="yyyy/mm">
                  <c:v>44317</c:v>
                </c:pt>
                <c:pt idx="12" c:formatCode="yyyy/mm">
                  <c:v>44348</c:v>
                </c:pt>
                <c:pt idx="13" c:formatCode="yyyy/mm">
                  <c:v>44378</c:v>
                </c:pt>
                <c:pt idx="14" c:formatCode="yyyy/mm">
                  <c:v>44409</c:v>
                </c:pt>
                <c:pt idx="15" c:formatCode="yyyy/mm">
                  <c:v>44440</c:v>
                </c:pt>
                <c:pt idx="16" c:formatCode="yyyy/mm">
                  <c:v>44470</c:v>
                </c:pt>
                <c:pt idx="17" c:formatCode="yyyy/mm">
                  <c:v>44501</c:v>
                </c:pt>
                <c:pt idx="18" c:formatCode="yyyy/mm">
                  <c:v>44531</c:v>
                </c:pt>
                <c:pt idx="19" c:formatCode="yyyy/mm">
                  <c:v>44562</c:v>
                </c:pt>
                <c:pt idx="20" c:formatCode="yyyy/mm">
                  <c:v>44593</c:v>
                </c:pt>
                <c:pt idx="21" c:formatCode="yyyy/mm">
                  <c:v>44621</c:v>
                </c:pt>
                <c:pt idx="22" c:formatCode="yyyy/mm">
                  <c:v>44652</c:v>
                </c:pt>
                <c:pt idx="23" c:formatCode="yyyy/mm">
                  <c:v>44682</c:v>
                </c:pt>
                <c:pt idx="24" c:formatCode="yyyy/mm">
                  <c:v>44713</c:v>
                </c:pt>
                <c:pt idx="25" c:formatCode="yyyy/mm">
                  <c:v>44743</c:v>
                </c:pt>
                <c:pt idx="26" c:formatCode="yyyy/mm">
                  <c:v>44774</c:v>
                </c:pt>
                <c:pt idx="27" c:formatCode="yyyy/mm">
                  <c:v>44805</c:v>
                </c:pt>
                <c:pt idx="28" c:formatCode="yyyy/mm">
                  <c:v>44835</c:v>
                </c:pt>
                <c:pt idx="29" c:formatCode="yyyy/mm">
                  <c:v>44866</c:v>
                </c:pt>
                <c:pt idx="30" c:formatCode="yyyy/mm">
                  <c:v>44896</c:v>
                </c:pt>
                <c:pt idx="31" c:formatCode="yyyy/mm">
                  <c:v>44927</c:v>
                </c:pt>
                <c:pt idx="32" c:formatCode="yyyy/mm">
                  <c:v>44958</c:v>
                </c:pt>
                <c:pt idx="33" c:formatCode="yyyy/mm">
                  <c:v>44986</c:v>
                </c:pt>
                <c:pt idx="34" c:formatCode="yyyy/mm">
                  <c:v>45017</c:v>
                </c:pt>
                <c:pt idx="35" c:formatCode="yyyy/mm">
                  <c:v>45047</c:v>
                </c:pt>
                <c:pt idx="36" c:formatCode="yyyy/mm">
                  <c:v>45078</c:v>
                </c:pt>
                <c:pt idx="37" c:formatCode="yyyy/mm">
                  <c:v>45108</c:v>
                </c:pt>
                <c:pt idx="38" c:formatCode="yyyy/mm">
                  <c:v>45139</c:v>
                </c:pt>
                <c:pt idx="39" c:formatCode="yyyy/mm">
                  <c:v>45170</c:v>
                </c:pt>
                <c:pt idx="40" c:formatCode="yyyy/mm">
                  <c:v>45200</c:v>
                </c:pt>
                <c:pt idx="41" c:formatCode="yyyy/mm">
                  <c:v>45231</c:v>
                </c:pt>
                <c:pt idx="42" c:formatCode="yyyy/mm">
                  <c:v>45261</c:v>
                </c:pt>
                <c:pt idx="43" c:formatCode="yyyy/mm">
                  <c:v>45292</c:v>
                </c:pt>
                <c:pt idx="44" c:formatCode="yyyy/mm">
                  <c:v>45324</c:v>
                </c:pt>
                <c:pt idx="45" c:formatCode="yyyy/mm">
                  <c:v>45356</c:v>
                </c:pt>
              </c:numCache>
            </c:numRef>
          </c:cat>
          <c:val>
            <c:numRef>
              <c:f>欧洲主要国家产销!$BP$34:$BP$79</c:f>
              <c:numCache>
                <c:formatCode>0.0</c:formatCode>
                <c:ptCount val="46"/>
                <c:pt idx="0">
                  <c:v>0.2421</c:v>
                </c:pt>
                <c:pt idx="1">
                  <c:v>0.2223</c:v>
                </c:pt>
                <c:pt idx="2">
                  <c:v>0.2546</c:v>
                </c:pt>
                <c:pt idx="3">
                  <c:v>0.4331</c:v>
                </c:pt>
                <c:pt idx="4">
                  <c:v>0.3024</c:v>
                </c:pt>
                <c:pt idx="5">
                  <c:v>0.4074</c:v>
                </c:pt>
                <c:pt idx="6">
                  <c:v>0.7637</c:v>
                </c:pt>
                <c:pt idx="7">
                  <c:v>0.2188</c:v>
                </c:pt>
                <c:pt idx="8">
                  <c:v>0.2549</c:v>
                </c:pt>
                <c:pt idx="9">
                  <c:v>0.4314</c:v>
                </c:pt>
                <c:pt idx="10">
                  <c:v>0.3892</c:v>
                </c:pt>
                <c:pt idx="11">
                  <c:v>0.3756</c:v>
                </c:pt>
                <c:pt idx="12">
                  <c:v>0.5976</c:v>
                </c:pt>
                <c:pt idx="13">
                  <c:v>0.3656</c:v>
                </c:pt>
                <c:pt idx="14">
                  <c:v>0.4055</c:v>
                </c:pt>
                <c:pt idx="15">
                  <c:v>0.5834</c:v>
                </c:pt>
                <c:pt idx="16">
                  <c:v>0.375</c:v>
                </c:pt>
                <c:pt idx="17">
                  <c:v>0.5577</c:v>
                </c:pt>
                <c:pt idx="18">
                  <c:v>0.8066</c:v>
                </c:pt>
                <c:pt idx="19">
                  <c:v>0.3657</c:v>
                </c:pt>
                <c:pt idx="20">
                  <c:v>0.3951</c:v>
                </c:pt>
                <c:pt idx="21">
                  <c:v>0.621</c:v>
                </c:pt>
                <c:pt idx="22">
                  <c:v>0.3366</c:v>
                </c:pt>
                <c:pt idx="23">
                  <c:v>0.4247</c:v>
                </c:pt>
                <c:pt idx="24">
                  <c:v>0.5982</c:v>
                </c:pt>
                <c:pt idx="25">
                  <c:v>0.3402</c:v>
                </c:pt>
                <c:pt idx="26">
                  <c:v>0.3544</c:v>
                </c:pt>
                <c:pt idx="27">
                  <c:v>0.5797</c:v>
                </c:pt>
                <c:pt idx="28">
                  <c:v>0.3719</c:v>
                </c:pt>
                <c:pt idx="29">
                  <c:v>0.6092</c:v>
                </c:pt>
                <c:pt idx="30">
                  <c:v>0.8559</c:v>
                </c:pt>
                <c:pt idx="31">
                  <c:v>0.4227</c:v>
                </c:pt>
                <c:pt idx="32">
                  <c:v>0.403</c:v>
                </c:pt>
                <c:pt idx="33">
                  <c:v>0.6943</c:v>
                </c:pt>
                <c:pt idx="34">
                  <c:v>0.4818</c:v>
                </c:pt>
                <c:pt idx="35">
                  <c:v>0.5996</c:v>
                </c:pt>
                <c:pt idx="36">
                  <c:v>0.7528</c:v>
                </c:pt>
                <c:pt idx="37">
                  <c:v>0.5426</c:v>
                </c:pt>
                <c:pt idx="38">
                  <c:v>0.6004</c:v>
                </c:pt>
                <c:pt idx="39">
                  <c:v>0.7219</c:v>
                </c:pt>
                <c:pt idx="40" c:formatCode="#,##0.0_ ">
                  <c:v>0.6568</c:v>
                </c:pt>
                <c:pt idx="41" c:formatCode="#,##0.0_ ">
                  <c:v>0.6912</c:v>
                </c:pt>
                <c:pt idx="42" c:formatCode="#,##0.0_ ">
                  <c:v>1.0022</c:v>
                </c:pt>
                <c:pt idx="43" c:formatCode="#,##0.0_ ">
                  <c:v>0.3946</c:v>
                </c:pt>
                <c:pt idx="44" c:formatCode="#,##0.0_ ">
                  <c:v>0.5048</c:v>
                </c:pt>
                <c:pt idx="45" c:formatCode="#,##0.0_ ">
                  <c:v>0.68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983680"/>
        <c:axId val="118993664"/>
      </c:barChart>
      <c:lineChart>
        <c:grouping val="standard"/>
        <c:varyColors val="0"/>
        <c:ser>
          <c:idx val="1"/>
          <c:order val="1"/>
          <c:tx>
            <c:strRef>
              <c:f>欧洲主要国家产销!$BR$15</c:f>
              <c:strCache>
                <c:ptCount val="1"/>
                <c:pt idx="0">
                  <c:v>新能源汽车渗透率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欧洲主要国家产销!$C$30:$C$79</c:f>
              <c:numCache>
                <c:formatCode>yyyy/mm</c:formatCode>
                <c:ptCount val="50"/>
                <c:pt idx="0" c:formatCode="yyyy/mm">
                  <c:v>43862</c:v>
                </c:pt>
                <c:pt idx="1" c:formatCode="yyyy/mm">
                  <c:v>43892</c:v>
                </c:pt>
                <c:pt idx="2" c:formatCode="yyyy/mm">
                  <c:v>43923</c:v>
                </c:pt>
                <c:pt idx="3" c:formatCode="yyyy/mm">
                  <c:v>43952</c:v>
                </c:pt>
                <c:pt idx="4" c:formatCode="yyyy/mm">
                  <c:v>43983</c:v>
                </c:pt>
                <c:pt idx="5" c:formatCode="yyyy/mm">
                  <c:v>44013</c:v>
                </c:pt>
                <c:pt idx="6" c:formatCode="yyyy/mm">
                  <c:v>44044</c:v>
                </c:pt>
                <c:pt idx="7" c:formatCode="yyyy/mm">
                  <c:v>44075</c:v>
                </c:pt>
                <c:pt idx="8" c:formatCode="yyyy/mm">
                  <c:v>44105</c:v>
                </c:pt>
                <c:pt idx="9" c:formatCode="yyyy/mm">
                  <c:v>44136</c:v>
                </c:pt>
                <c:pt idx="10" c:formatCode="yyyy/mm">
                  <c:v>44166</c:v>
                </c:pt>
                <c:pt idx="11" c:formatCode="yyyy/mm">
                  <c:v>44197</c:v>
                </c:pt>
                <c:pt idx="12" c:formatCode="yyyy/mm">
                  <c:v>44228</c:v>
                </c:pt>
                <c:pt idx="13" c:formatCode="yyyy/mm">
                  <c:v>44256</c:v>
                </c:pt>
                <c:pt idx="14" c:formatCode="yyyy/mm">
                  <c:v>44287</c:v>
                </c:pt>
                <c:pt idx="15" c:formatCode="yyyy/mm">
                  <c:v>44317</c:v>
                </c:pt>
                <c:pt idx="16" c:formatCode="yyyy/mm">
                  <c:v>44348</c:v>
                </c:pt>
                <c:pt idx="17" c:formatCode="yyyy/mm">
                  <c:v>44378</c:v>
                </c:pt>
                <c:pt idx="18" c:formatCode="yyyy/mm">
                  <c:v>44409</c:v>
                </c:pt>
                <c:pt idx="19" c:formatCode="yyyy/mm">
                  <c:v>44440</c:v>
                </c:pt>
                <c:pt idx="20" c:formatCode="yyyy/mm">
                  <c:v>44470</c:v>
                </c:pt>
                <c:pt idx="21" c:formatCode="yyyy/mm">
                  <c:v>44501</c:v>
                </c:pt>
                <c:pt idx="22" c:formatCode="yyyy/mm">
                  <c:v>44531</c:v>
                </c:pt>
                <c:pt idx="23" c:formatCode="yyyy/mm">
                  <c:v>44562</c:v>
                </c:pt>
                <c:pt idx="24" c:formatCode="yyyy/mm">
                  <c:v>44593</c:v>
                </c:pt>
                <c:pt idx="25" c:formatCode="yyyy/mm">
                  <c:v>44621</c:v>
                </c:pt>
                <c:pt idx="26" c:formatCode="yyyy/mm">
                  <c:v>44652</c:v>
                </c:pt>
                <c:pt idx="27" c:formatCode="yyyy/mm">
                  <c:v>44682</c:v>
                </c:pt>
                <c:pt idx="28" c:formatCode="yyyy/mm">
                  <c:v>44713</c:v>
                </c:pt>
                <c:pt idx="29" c:formatCode="yyyy/mm">
                  <c:v>44743</c:v>
                </c:pt>
                <c:pt idx="30" c:formatCode="yyyy/mm">
                  <c:v>44774</c:v>
                </c:pt>
                <c:pt idx="31" c:formatCode="yyyy/mm">
                  <c:v>44805</c:v>
                </c:pt>
                <c:pt idx="32" c:formatCode="yyyy/mm">
                  <c:v>44835</c:v>
                </c:pt>
                <c:pt idx="33" c:formatCode="yyyy/mm">
                  <c:v>44866</c:v>
                </c:pt>
                <c:pt idx="34" c:formatCode="yyyy/mm">
                  <c:v>44896</c:v>
                </c:pt>
                <c:pt idx="35" c:formatCode="yyyy/mm">
                  <c:v>44927</c:v>
                </c:pt>
                <c:pt idx="36" c:formatCode="yyyy/mm">
                  <c:v>44958</c:v>
                </c:pt>
                <c:pt idx="37" c:formatCode="yyyy/mm">
                  <c:v>44986</c:v>
                </c:pt>
                <c:pt idx="38" c:formatCode="yyyy/mm">
                  <c:v>45017</c:v>
                </c:pt>
                <c:pt idx="39" c:formatCode="yyyy/mm">
                  <c:v>45047</c:v>
                </c:pt>
                <c:pt idx="40" c:formatCode="yyyy/mm">
                  <c:v>45078</c:v>
                </c:pt>
                <c:pt idx="41" c:formatCode="yyyy/mm">
                  <c:v>45108</c:v>
                </c:pt>
                <c:pt idx="42" c:formatCode="yyyy/mm">
                  <c:v>45139</c:v>
                </c:pt>
                <c:pt idx="43" c:formatCode="yyyy/mm">
                  <c:v>45170</c:v>
                </c:pt>
                <c:pt idx="44" c:formatCode="yyyy/mm">
                  <c:v>45200</c:v>
                </c:pt>
                <c:pt idx="45" c:formatCode="yyyy/mm">
                  <c:v>45231</c:v>
                </c:pt>
                <c:pt idx="46" c:formatCode="yyyy/mm">
                  <c:v>45261</c:v>
                </c:pt>
                <c:pt idx="47" c:formatCode="yyyy/mm">
                  <c:v>45292</c:v>
                </c:pt>
                <c:pt idx="48" c:formatCode="yyyy/mm">
                  <c:v>45324</c:v>
                </c:pt>
                <c:pt idx="49" c:formatCode="yyyy/mm">
                  <c:v>45356</c:v>
                </c:pt>
              </c:numCache>
            </c:numRef>
          </c:cat>
          <c:val>
            <c:numRef>
              <c:f>欧洲主要国家产销!$BR$34:$BR$79</c:f>
              <c:numCache>
                <c:formatCode>0.0%</c:formatCode>
                <c:ptCount val="46"/>
                <c:pt idx="0">
                  <c:v>0.0989091800465743</c:v>
                </c:pt>
                <c:pt idx="1">
                  <c:v>0.098184709155956</c:v>
                </c:pt>
                <c:pt idx="2">
                  <c:v>0.156580565805658</c:v>
                </c:pt>
                <c:pt idx="3">
                  <c:v>0.201873776451944</c:v>
                </c:pt>
                <c:pt idx="4">
                  <c:v>0.144171632896305</c:v>
                </c:pt>
                <c:pt idx="5">
                  <c:v>0.178324433161166</c:v>
                </c:pt>
                <c:pt idx="6">
                  <c:v>0.259312077688364</c:v>
                </c:pt>
                <c:pt idx="7">
                  <c:v>0.144613350958361</c:v>
                </c:pt>
                <c:pt idx="8">
                  <c:v>0.158018721715951</c:v>
                </c:pt>
                <c:pt idx="9">
                  <c:v>0.17094626723728</c:v>
                </c:pt>
                <c:pt idx="10">
                  <c:v>0.176475922735105</c:v>
                </c:pt>
                <c:pt idx="11">
                  <c:v>0.187884548046621</c:v>
                </c:pt>
                <c:pt idx="12">
                  <c:v>0.229801961161315</c:v>
                </c:pt>
                <c:pt idx="13">
                  <c:v>0.188240140047369</c:v>
                </c:pt>
                <c:pt idx="14">
                  <c:v>0.243514292577468</c:v>
                </c:pt>
                <c:pt idx="15">
                  <c:v>0.296925895765472</c:v>
                </c:pt>
                <c:pt idx="16">
                  <c:v>0.249003984063745</c:v>
                </c:pt>
                <c:pt idx="17">
                  <c:v>0.296254980079681</c:v>
                </c:pt>
                <c:pt idx="18">
                  <c:v>0.328915711780777</c:v>
                </c:pt>
                <c:pt idx="19">
                  <c:v>0.230014466318636</c:v>
                </c:pt>
                <c:pt idx="20">
                  <c:v>0.237926050825003</c:v>
                </c:pt>
                <c:pt idx="21">
                  <c:v>0.285885277598748</c:v>
                </c:pt>
                <c:pt idx="22">
                  <c:v>0.21513485874984</c:v>
                </c:pt>
                <c:pt idx="23">
                  <c:v>0.230189701897019</c:v>
                </c:pt>
                <c:pt idx="24">
                  <c:v>0.281148658175495</c:v>
                </c:pt>
                <c:pt idx="25">
                  <c:v>0.217296882984159</c:v>
                </c:pt>
                <c:pt idx="26">
                  <c:v>0.21630859375</c:v>
                </c:pt>
                <c:pt idx="27">
                  <c:v>0.276746073423402</c:v>
                </c:pt>
                <c:pt idx="28">
                  <c:v>0.216409659586849</c:v>
                </c:pt>
                <c:pt idx="29">
                  <c:v>0.28459310473699</c:v>
                </c:pt>
                <c:pt idx="30">
                  <c:v>0.360576315456882</c:v>
                </c:pt>
                <c:pt idx="31">
                  <c:v>0.257163716006571</c:v>
                </c:pt>
                <c:pt idx="32">
                  <c:v>0.234</c:v>
                </c:pt>
                <c:pt idx="33">
                  <c:v>0.275690914866582</c:v>
                </c:pt>
                <c:pt idx="34">
                  <c:v>0.265469171855199</c:v>
                </c:pt>
                <c:pt idx="35">
                  <c:v>0.27799156196393</c:v>
                </c:pt>
                <c:pt idx="36">
                  <c:v>0.298564289680336</c:v>
                </c:pt>
                <c:pt idx="37">
                  <c:v>0.291736114844884</c:v>
                </c:pt>
                <c:pt idx="38">
                  <c:v>0.278</c:v>
                </c:pt>
                <c:pt idx="39">
                  <c:v>0.335</c:v>
                </c:pt>
                <c:pt idx="40">
                  <c:v>0.323</c:v>
                </c:pt>
                <c:pt idx="41">
                  <c:v>0.314</c:v>
                </c:pt>
                <c:pt idx="42">
                  <c:v>0.371901439810004</c:v>
                </c:pt>
                <c:pt idx="43">
                  <c:v>0.25899186138094</c:v>
                </c:pt>
                <c:pt idx="44">
                  <c:v>0.273</c:v>
                </c:pt>
                <c:pt idx="45">
                  <c:v>0.28936170212766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9005184"/>
        <c:axId val="118995200"/>
      </c:lineChart>
      <c:dateAx>
        <c:axId val="118983680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8993664"/>
        <c:crosses val="autoZero"/>
        <c:auto val="1"/>
        <c:lblOffset val="100"/>
        <c:baseTimeUnit val="months"/>
        <c:majorUnit val="3"/>
        <c:majorTimeUnit val="months"/>
      </c:dateAx>
      <c:valAx>
        <c:axId val="11899366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8983680"/>
        <c:crosses val="autoZero"/>
        <c:crossBetween val="between"/>
      </c:valAx>
      <c:dateAx>
        <c:axId val="119005184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8995200"/>
        <c:crosses val="autoZero"/>
        <c:auto val="1"/>
        <c:lblOffset val="100"/>
        <c:baseTimeUnit val="months"/>
      </c:dateAx>
      <c:valAx>
        <c:axId val="11899520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005184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404b42-3a17-4e9c-a4c4-76132c5a947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  <a:r>
              <a:rPr lang="zh-CN" sz="1200" b="1">
                <a:solidFill>
                  <a:sysClr val="windowText" lastClr="000000"/>
                </a:solidFill>
              </a:rPr>
              <a:t>葡萄牙新能源汽车销量（万辆）</a:t>
            </a:r>
            <a:endParaRPr lang="zh-CN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2821772741279"/>
          <c:y val="0.033901804003082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58944910406847"/>
          <c:y val="0.229317675030298"/>
          <c:w val="0.848101885749901"/>
          <c:h val="0.5399928185120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欧洲主要国家产销!$BW$15</c:f>
              <c:strCache>
                <c:ptCount val="1"/>
                <c:pt idx="0">
                  <c:v>新能源汽车合计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rgbClr val="C00000"/>
              </a:solidFill>
            </a:ln>
            <a:effectLst/>
          </c:spPr>
          <c:invertIfNegative val="0"/>
          <c:dLbls>
            <c:delete val="1"/>
          </c:dLbls>
          <c:cat>
            <c:numRef>
              <c:f>欧洲主要国家产销!$C$34:$C$79</c:f>
              <c:numCache>
                <c:formatCode>yyyy/mm</c:formatCode>
                <c:ptCount val="46"/>
                <c:pt idx="0" c:formatCode="yyyy/mm">
                  <c:v>43983</c:v>
                </c:pt>
                <c:pt idx="1" c:formatCode="yyyy/mm">
                  <c:v>44013</c:v>
                </c:pt>
                <c:pt idx="2" c:formatCode="yyyy/mm">
                  <c:v>44044</c:v>
                </c:pt>
                <c:pt idx="3" c:formatCode="yyyy/mm">
                  <c:v>44075</c:v>
                </c:pt>
                <c:pt idx="4" c:formatCode="yyyy/mm">
                  <c:v>44105</c:v>
                </c:pt>
                <c:pt idx="5" c:formatCode="yyyy/mm">
                  <c:v>44136</c:v>
                </c:pt>
                <c:pt idx="6" c:formatCode="yyyy/mm">
                  <c:v>44166</c:v>
                </c:pt>
                <c:pt idx="7" c:formatCode="yyyy/mm">
                  <c:v>44197</c:v>
                </c:pt>
                <c:pt idx="8" c:formatCode="yyyy/mm">
                  <c:v>44228</c:v>
                </c:pt>
                <c:pt idx="9" c:formatCode="yyyy/mm">
                  <c:v>44256</c:v>
                </c:pt>
                <c:pt idx="10" c:formatCode="yyyy/mm">
                  <c:v>44287</c:v>
                </c:pt>
                <c:pt idx="11" c:formatCode="yyyy/mm">
                  <c:v>44317</c:v>
                </c:pt>
                <c:pt idx="12" c:formatCode="yyyy/mm">
                  <c:v>44348</c:v>
                </c:pt>
                <c:pt idx="13" c:formatCode="yyyy/mm">
                  <c:v>44378</c:v>
                </c:pt>
                <c:pt idx="14" c:formatCode="yyyy/mm">
                  <c:v>44409</c:v>
                </c:pt>
                <c:pt idx="15" c:formatCode="yyyy/mm">
                  <c:v>44440</c:v>
                </c:pt>
                <c:pt idx="16" c:formatCode="yyyy/mm">
                  <c:v>44470</c:v>
                </c:pt>
                <c:pt idx="17" c:formatCode="yyyy/mm">
                  <c:v>44501</c:v>
                </c:pt>
                <c:pt idx="18" c:formatCode="yyyy/mm">
                  <c:v>44531</c:v>
                </c:pt>
                <c:pt idx="19" c:formatCode="yyyy/mm">
                  <c:v>44562</c:v>
                </c:pt>
                <c:pt idx="20" c:formatCode="yyyy/mm">
                  <c:v>44593</c:v>
                </c:pt>
                <c:pt idx="21" c:formatCode="yyyy/mm">
                  <c:v>44621</c:v>
                </c:pt>
                <c:pt idx="22" c:formatCode="yyyy/mm">
                  <c:v>44652</c:v>
                </c:pt>
                <c:pt idx="23" c:formatCode="yyyy/mm">
                  <c:v>44682</c:v>
                </c:pt>
                <c:pt idx="24" c:formatCode="yyyy/mm">
                  <c:v>44713</c:v>
                </c:pt>
                <c:pt idx="25" c:formatCode="yyyy/mm">
                  <c:v>44743</c:v>
                </c:pt>
                <c:pt idx="26" c:formatCode="yyyy/mm">
                  <c:v>44774</c:v>
                </c:pt>
                <c:pt idx="27" c:formatCode="yyyy/mm">
                  <c:v>44805</c:v>
                </c:pt>
                <c:pt idx="28" c:formatCode="yyyy/mm">
                  <c:v>44835</c:v>
                </c:pt>
                <c:pt idx="29" c:formatCode="yyyy/mm">
                  <c:v>44866</c:v>
                </c:pt>
                <c:pt idx="30" c:formatCode="yyyy/mm">
                  <c:v>44896</c:v>
                </c:pt>
                <c:pt idx="31" c:formatCode="yyyy/mm">
                  <c:v>44927</c:v>
                </c:pt>
                <c:pt idx="32" c:formatCode="yyyy/mm">
                  <c:v>44958</c:v>
                </c:pt>
                <c:pt idx="33" c:formatCode="yyyy/mm">
                  <c:v>44986</c:v>
                </c:pt>
                <c:pt idx="34" c:formatCode="yyyy/mm">
                  <c:v>45017</c:v>
                </c:pt>
                <c:pt idx="35" c:formatCode="yyyy/mm">
                  <c:v>45047</c:v>
                </c:pt>
                <c:pt idx="36" c:formatCode="yyyy/mm">
                  <c:v>45078</c:v>
                </c:pt>
                <c:pt idx="37" c:formatCode="yyyy/mm">
                  <c:v>45108</c:v>
                </c:pt>
                <c:pt idx="38" c:formatCode="yyyy/mm">
                  <c:v>45139</c:v>
                </c:pt>
                <c:pt idx="39" c:formatCode="yyyy/mm">
                  <c:v>45170</c:v>
                </c:pt>
                <c:pt idx="40" c:formatCode="yyyy/mm">
                  <c:v>45200</c:v>
                </c:pt>
                <c:pt idx="41" c:formatCode="yyyy/mm">
                  <c:v>45231</c:v>
                </c:pt>
                <c:pt idx="42" c:formatCode="yyyy/mm">
                  <c:v>45261</c:v>
                </c:pt>
                <c:pt idx="43" c:formatCode="yyyy/mm">
                  <c:v>45292</c:v>
                </c:pt>
                <c:pt idx="44" c:formatCode="yyyy/mm">
                  <c:v>45324</c:v>
                </c:pt>
                <c:pt idx="45" c:formatCode="yyyy/mm">
                  <c:v>45356</c:v>
                </c:pt>
              </c:numCache>
            </c:numRef>
          </c:cat>
          <c:val>
            <c:numRef>
              <c:f>欧洲主要国家产销!$BW$34:$BW$79</c:f>
              <c:numCache>
                <c:formatCode>0.0</c:formatCode>
                <c:ptCount val="46"/>
                <c:pt idx="0">
                  <c:v>0.1306</c:v>
                </c:pt>
                <c:pt idx="1">
                  <c:v>0.1522</c:v>
                </c:pt>
                <c:pt idx="2">
                  <c:v>0.1348</c:v>
                </c:pt>
                <c:pt idx="3">
                  <c:v>0.1943</c:v>
                </c:pt>
                <c:pt idx="4">
                  <c:v>0.2051</c:v>
                </c:pt>
                <c:pt idx="5">
                  <c:v>0.2327</c:v>
                </c:pt>
                <c:pt idx="6">
                  <c:v>0.3267</c:v>
                </c:pt>
                <c:pt idx="7">
                  <c:v>0.1424</c:v>
                </c:pt>
                <c:pt idx="8">
                  <c:v>0.148</c:v>
                </c:pt>
                <c:pt idx="9">
                  <c:v>0.2122</c:v>
                </c:pt>
                <c:pt idx="10">
                  <c:v>0.2348</c:v>
                </c:pt>
                <c:pt idx="11">
                  <c:v>0.2359</c:v>
                </c:pt>
                <c:pt idx="12">
                  <c:v>0.2928</c:v>
                </c:pt>
                <c:pt idx="13">
                  <c:v>0.2254</c:v>
                </c:pt>
                <c:pt idx="14">
                  <c:v>0.1934</c:v>
                </c:pt>
                <c:pt idx="15">
                  <c:v>0.2714</c:v>
                </c:pt>
                <c:pt idx="16">
                  <c:v>0.3049</c:v>
                </c:pt>
                <c:pt idx="17">
                  <c:v>0.3499</c:v>
                </c:pt>
                <c:pt idx="18">
                  <c:v>0.3271</c:v>
                </c:pt>
                <c:pt idx="19">
                  <c:v>0.2328</c:v>
                </c:pt>
                <c:pt idx="20">
                  <c:v>0.2487</c:v>
                </c:pt>
                <c:pt idx="21">
                  <c:v>0.3027</c:v>
                </c:pt>
                <c:pt idx="22">
                  <c:v>0.227</c:v>
                </c:pt>
                <c:pt idx="23">
                  <c:v>0.2559</c:v>
                </c:pt>
                <c:pt idx="24">
                  <c:v>0.2888</c:v>
                </c:pt>
                <c:pt idx="25">
                  <c:v>0.2511</c:v>
                </c:pt>
                <c:pt idx="26">
                  <c:v>0.2183</c:v>
                </c:pt>
                <c:pt idx="27">
                  <c:v>0.3478</c:v>
                </c:pt>
                <c:pt idx="28">
                  <c:v>0.2768</c:v>
                </c:pt>
                <c:pt idx="29">
                  <c:v>0.3557</c:v>
                </c:pt>
                <c:pt idx="30">
                  <c:v>0.421</c:v>
                </c:pt>
                <c:pt idx="31">
                  <c:v>0.3998</c:v>
                </c:pt>
                <c:pt idx="32">
                  <c:v>0.4506</c:v>
                </c:pt>
                <c:pt idx="33">
                  <c:v>0.5939</c:v>
                </c:pt>
                <c:pt idx="34">
                  <c:v>0.4086</c:v>
                </c:pt>
                <c:pt idx="35">
                  <c:v>0.5865</c:v>
                </c:pt>
                <c:pt idx="36">
                  <c:v>0.6008</c:v>
                </c:pt>
                <c:pt idx="37">
                  <c:v>0.5337</c:v>
                </c:pt>
                <c:pt idx="38">
                  <c:v>0.5466</c:v>
                </c:pt>
                <c:pt idx="39">
                  <c:v>0.5525</c:v>
                </c:pt>
                <c:pt idx="40" c:formatCode="#,##0.0_ ">
                  <c:v>0.5298</c:v>
                </c:pt>
                <c:pt idx="41" c:formatCode="#,##0.0_ ">
                  <c:v>0.7</c:v>
                </c:pt>
                <c:pt idx="42" c:formatCode="#,##0.0_ ">
                  <c:v>0.6896</c:v>
                </c:pt>
                <c:pt idx="43" c:formatCode="#,##0.0_ ">
                  <c:v>0.4898</c:v>
                </c:pt>
                <c:pt idx="44" c:formatCode="#,##0.0_ ">
                  <c:v>0.5822</c:v>
                </c:pt>
                <c:pt idx="45" c:formatCode="#,##0.0_ ">
                  <c:v>0.6458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126272"/>
        <c:axId val="119132160"/>
      </c:barChart>
      <c:lineChart>
        <c:grouping val="standard"/>
        <c:varyColors val="0"/>
        <c:ser>
          <c:idx val="1"/>
          <c:order val="1"/>
          <c:tx>
            <c:strRef>
              <c:f>欧洲主要国家产销!$BY$15</c:f>
              <c:strCache>
                <c:ptCount val="1"/>
                <c:pt idx="0">
                  <c:v>新能源汽车渗透率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欧洲主要国家产销!$C$30:$C$79</c:f>
              <c:numCache>
                <c:formatCode>yyyy/mm</c:formatCode>
                <c:ptCount val="50"/>
                <c:pt idx="0" c:formatCode="yyyy/mm">
                  <c:v>43862</c:v>
                </c:pt>
                <c:pt idx="1" c:formatCode="yyyy/mm">
                  <c:v>43892</c:v>
                </c:pt>
                <c:pt idx="2" c:formatCode="yyyy/mm">
                  <c:v>43923</c:v>
                </c:pt>
                <c:pt idx="3" c:formatCode="yyyy/mm">
                  <c:v>43952</c:v>
                </c:pt>
                <c:pt idx="4" c:formatCode="yyyy/mm">
                  <c:v>43983</c:v>
                </c:pt>
                <c:pt idx="5" c:formatCode="yyyy/mm">
                  <c:v>44013</c:v>
                </c:pt>
                <c:pt idx="6" c:formatCode="yyyy/mm">
                  <c:v>44044</c:v>
                </c:pt>
                <c:pt idx="7" c:formatCode="yyyy/mm">
                  <c:v>44075</c:v>
                </c:pt>
                <c:pt idx="8" c:formatCode="yyyy/mm">
                  <c:v>44105</c:v>
                </c:pt>
                <c:pt idx="9" c:formatCode="yyyy/mm">
                  <c:v>44136</c:v>
                </c:pt>
                <c:pt idx="10" c:formatCode="yyyy/mm">
                  <c:v>44166</c:v>
                </c:pt>
                <c:pt idx="11" c:formatCode="yyyy/mm">
                  <c:v>44197</c:v>
                </c:pt>
                <c:pt idx="12" c:formatCode="yyyy/mm">
                  <c:v>44228</c:v>
                </c:pt>
                <c:pt idx="13" c:formatCode="yyyy/mm">
                  <c:v>44256</c:v>
                </c:pt>
                <c:pt idx="14" c:formatCode="yyyy/mm">
                  <c:v>44287</c:v>
                </c:pt>
                <c:pt idx="15" c:formatCode="yyyy/mm">
                  <c:v>44317</c:v>
                </c:pt>
                <c:pt idx="16" c:formatCode="yyyy/mm">
                  <c:v>44348</c:v>
                </c:pt>
                <c:pt idx="17" c:formatCode="yyyy/mm">
                  <c:v>44378</c:v>
                </c:pt>
                <c:pt idx="18" c:formatCode="yyyy/mm">
                  <c:v>44409</c:v>
                </c:pt>
                <c:pt idx="19" c:formatCode="yyyy/mm">
                  <c:v>44440</c:v>
                </c:pt>
                <c:pt idx="20" c:formatCode="yyyy/mm">
                  <c:v>44470</c:v>
                </c:pt>
                <c:pt idx="21" c:formatCode="yyyy/mm">
                  <c:v>44501</c:v>
                </c:pt>
                <c:pt idx="22" c:formatCode="yyyy/mm">
                  <c:v>44531</c:v>
                </c:pt>
                <c:pt idx="23" c:formatCode="yyyy/mm">
                  <c:v>44562</c:v>
                </c:pt>
                <c:pt idx="24" c:formatCode="yyyy/mm">
                  <c:v>44593</c:v>
                </c:pt>
                <c:pt idx="25" c:formatCode="yyyy/mm">
                  <c:v>44621</c:v>
                </c:pt>
                <c:pt idx="26" c:formatCode="yyyy/mm">
                  <c:v>44652</c:v>
                </c:pt>
                <c:pt idx="27" c:formatCode="yyyy/mm">
                  <c:v>44682</c:v>
                </c:pt>
                <c:pt idx="28" c:formatCode="yyyy/mm">
                  <c:v>44713</c:v>
                </c:pt>
                <c:pt idx="29" c:formatCode="yyyy/mm">
                  <c:v>44743</c:v>
                </c:pt>
                <c:pt idx="30" c:formatCode="yyyy/mm">
                  <c:v>44774</c:v>
                </c:pt>
                <c:pt idx="31" c:formatCode="yyyy/mm">
                  <c:v>44805</c:v>
                </c:pt>
                <c:pt idx="32" c:formatCode="yyyy/mm">
                  <c:v>44835</c:v>
                </c:pt>
                <c:pt idx="33" c:formatCode="yyyy/mm">
                  <c:v>44866</c:v>
                </c:pt>
                <c:pt idx="34" c:formatCode="yyyy/mm">
                  <c:v>44896</c:v>
                </c:pt>
                <c:pt idx="35" c:formatCode="yyyy/mm">
                  <c:v>44927</c:v>
                </c:pt>
                <c:pt idx="36" c:formatCode="yyyy/mm">
                  <c:v>44958</c:v>
                </c:pt>
                <c:pt idx="37" c:formatCode="yyyy/mm">
                  <c:v>44986</c:v>
                </c:pt>
                <c:pt idx="38" c:formatCode="yyyy/mm">
                  <c:v>45017</c:v>
                </c:pt>
                <c:pt idx="39" c:formatCode="yyyy/mm">
                  <c:v>45047</c:v>
                </c:pt>
                <c:pt idx="40" c:formatCode="yyyy/mm">
                  <c:v>45078</c:v>
                </c:pt>
                <c:pt idx="41" c:formatCode="yyyy/mm">
                  <c:v>45108</c:v>
                </c:pt>
                <c:pt idx="42" c:formatCode="yyyy/mm">
                  <c:v>45139</c:v>
                </c:pt>
                <c:pt idx="43" c:formatCode="yyyy/mm">
                  <c:v>45170</c:v>
                </c:pt>
                <c:pt idx="44" c:formatCode="yyyy/mm">
                  <c:v>45200</c:v>
                </c:pt>
                <c:pt idx="45" c:formatCode="yyyy/mm">
                  <c:v>45231</c:v>
                </c:pt>
                <c:pt idx="46" c:formatCode="yyyy/mm">
                  <c:v>45261</c:v>
                </c:pt>
                <c:pt idx="47" c:formatCode="yyyy/mm">
                  <c:v>45292</c:v>
                </c:pt>
                <c:pt idx="48" c:formatCode="yyyy/mm">
                  <c:v>45324</c:v>
                </c:pt>
                <c:pt idx="49" c:formatCode="yyyy/mm">
                  <c:v>45356</c:v>
                </c:pt>
              </c:numCache>
            </c:numRef>
          </c:cat>
          <c:val>
            <c:numRef>
              <c:f>欧洲主要国家产销!$BY$34:$BY$79</c:f>
              <c:numCache>
                <c:formatCode>0.0%</c:formatCode>
                <c:ptCount val="46"/>
                <c:pt idx="0">
                  <c:v>0.117912603828097</c:v>
                </c:pt>
                <c:pt idx="1">
                  <c:v>0.100072325596686</c:v>
                </c:pt>
                <c:pt idx="2">
                  <c:v>0.0937608680531404</c:v>
                </c:pt>
                <c:pt idx="3">
                  <c:v>0.123742198446058</c:v>
                </c:pt>
                <c:pt idx="4">
                  <c:v>0.126949740034662</c:v>
                </c:pt>
                <c:pt idx="5">
                  <c:v>0.159089355301839</c:v>
                </c:pt>
                <c:pt idx="6">
                  <c:v>0.182259414225941</c:v>
                </c:pt>
                <c:pt idx="7">
                  <c:v>0.141988234121049</c:v>
                </c:pt>
                <c:pt idx="8">
                  <c:v>0.178077247022019</c:v>
                </c:pt>
                <c:pt idx="9">
                  <c:v>0.167099771635562</c:v>
                </c:pt>
                <c:pt idx="10">
                  <c:v>0.158552231750962</c:v>
                </c:pt>
                <c:pt idx="11">
                  <c:v>0.141588139967589</c:v>
                </c:pt>
                <c:pt idx="12">
                  <c:v>0.154626108998733</c:v>
                </c:pt>
                <c:pt idx="13">
                  <c:v>0.182910005680435</c:v>
                </c:pt>
                <c:pt idx="14">
                  <c:v>0.242629532053695</c:v>
                </c:pt>
                <c:pt idx="15">
                  <c:v>0.251622473576859</c:v>
                </c:pt>
                <c:pt idx="16">
                  <c:v>0.288294251134644</c:v>
                </c:pt>
                <c:pt idx="17">
                  <c:v>0.257943236269812</c:v>
                </c:pt>
                <c:pt idx="18">
                  <c:v>0.2058656932469</c:v>
                </c:pt>
                <c:pt idx="19">
                  <c:v>0.198583980209844</c:v>
                </c:pt>
                <c:pt idx="20">
                  <c:v>0.180675626589175</c:v>
                </c:pt>
                <c:pt idx="21">
                  <c:v>0.192667557762078</c:v>
                </c:pt>
                <c:pt idx="22">
                  <c:v>0.160356032777621</c:v>
                </c:pt>
                <c:pt idx="23">
                  <c:v>0.178066940366015</c:v>
                </c:pt>
                <c:pt idx="24">
                  <c:v>0.165472984587177</c:v>
                </c:pt>
                <c:pt idx="25">
                  <c:v>0.153399718981001</c:v>
                </c:pt>
                <c:pt idx="26">
                  <c:v>0.170560200015626</c:v>
                </c:pt>
                <c:pt idx="27">
                  <c:v>0.27893175074184</c:v>
                </c:pt>
                <c:pt idx="28">
                  <c:v>0.220382165605096</c:v>
                </c:pt>
                <c:pt idx="29">
                  <c:v>0.233552199606041</c:v>
                </c:pt>
                <c:pt idx="30">
                  <c:v>0.236463716018872</c:v>
                </c:pt>
                <c:pt idx="31">
                  <c:v>0.237622585438336</c:v>
                </c:pt>
                <c:pt idx="32">
                  <c:v>0.249</c:v>
                </c:pt>
                <c:pt idx="33">
                  <c:v>0.248483327057445</c:v>
                </c:pt>
                <c:pt idx="34">
                  <c:v>0.230106436898125</c:v>
                </c:pt>
                <c:pt idx="35">
                  <c:v>0.265865820489574</c:v>
                </c:pt>
                <c:pt idx="36">
                  <c:v>0.238289771149804</c:v>
                </c:pt>
                <c:pt idx="37">
                  <c:v>0.29271101848297</c:v>
                </c:pt>
                <c:pt idx="38">
                  <c:v>0.365</c:v>
                </c:pt>
                <c:pt idx="39">
                  <c:v>0.335</c:v>
                </c:pt>
                <c:pt idx="40">
                  <c:v>0.325</c:v>
                </c:pt>
                <c:pt idx="41">
                  <c:v>0.381</c:v>
                </c:pt>
                <c:pt idx="42">
                  <c:v>0.345837512537613</c:v>
                </c:pt>
                <c:pt idx="43">
                  <c:v>0.27060773480663</c:v>
                </c:pt>
                <c:pt idx="44">
                  <c:v>0.254</c:v>
                </c:pt>
                <c:pt idx="45">
                  <c:v>0.251881898669995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9135232"/>
        <c:axId val="119133696"/>
      </c:lineChart>
      <c:dateAx>
        <c:axId val="119126272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132160"/>
        <c:crosses val="autoZero"/>
        <c:auto val="1"/>
        <c:lblOffset val="100"/>
        <c:baseTimeUnit val="months"/>
        <c:majorUnit val="3"/>
        <c:majorTimeUnit val="months"/>
      </c:dateAx>
      <c:valAx>
        <c:axId val="11913216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126272"/>
        <c:crosses val="autoZero"/>
        <c:crossBetween val="between"/>
      </c:valAx>
      <c:dateAx>
        <c:axId val="119135232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133696"/>
        <c:crosses val="autoZero"/>
        <c:auto val="1"/>
        <c:lblOffset val="100"/>
        <c:baseTimeUnit val="months"/>
      </c:dateAx>
      <c:valAx>
        <c:axId val="1191336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135232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c7445e-ca0c-4701-99a0-049f9ff5c2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  <a:r>
              <a:rPr lang="zh-CN" sz="1200" b="1"/>
              <a:t>意大利新能源汽车销量（万辆）</a:t>
            </a:r>
            <a:endParaRPr lang="zh-CN" sz="1200" b="1"/>
          </a:p>
        </c:rich>
      </c:tx>
      <c:layout>
        <c:manualLayout>
          <c:xMode val="edge"/>
          <c:yMode val="edge"/>
          <c:x val="0.271905522619201"/>
          <c:y val="0.044969999344925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02607449904236"/>
          <c:y val="0.211274899481429"/>
          <c:w val="0.8377765893574"/>
          <c:h val="0.6136205098606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欧洲主要国家产销!$CD$15</c:f>
              <c:strCache>
                <c:ptCount val="1"/>
                <c:pt idx="0">
                  <c:v>新能源汽车合计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rgbClr val="C00000"/>
              </a:solidFill>
            </a:ln>
            <a:effectLst/>
          </c:spPr>
          <c:invertIfNegative val="0"/>
          <c:dLbls>
            <c:delete val="1"/>
          </c:dLbls>
          <c:cat>
            <c:numRef>
              <c:f>欧洲主要国家产销!$C$34:$C$79</c:f>
              <c:numCache>
                <c:formatCode>yyyy/mm</c:formatCode>
                <c:ptCount val="46"/>
                <c:pt idx="0" c:formatCode="yyyy/mm">
                  <c:v>43983</c:v>
                </c:pt>
                <c:pt idx="1" c:formatCode="yyyy/mm">
                  <c:v>44013</c:v>
                </c:pt>
                <c:pt idx="2" c:formatCode="yyyy/mm">
                  <c:v>44044</c:v>
                </c:pt>
                <c:pt idx="3" c:formatCode="yyyy/mm">
                  <c:v>44075</c:v>
                </c:pt>
                <c:pt idx="4" c:formatCode="yyyy/mm">
                  <c:v>44105</c:v>
                </c:pt>
                <c:pt idx="5" c:formatCode="yyyy/mm">
                  <c:v>44136</c:v>
                </c:pt>
                <c:pt idx="6" c:formatCode="yyyy/mm">
                  <c:v>44166</c:v>
                </c:pt>
                <c:pt idx="7" c:formatCode="yyyy/mm">
                  <c:v>44197</c:v>
                </c:pt>
                <c:pt idx="8" c:formatCode="yyyy/mm">
                  <c:v>44228</c:v>
                </c:pt>
                <c:pt idx="9" c:formatCode="yyyy/mm">
                  <c:v>44256</c:v>
                </c:pt>
                <c:pt idx="10" c:formatCode="yyyy/mm">
                  <c:v>44287</c:v>
                </c:pt>
                <c:pt idx="11" c:formatCode="yyyy/mm">
                  <c:v>44317</c:v>
                </c:pt>
                <c:pt idx="12" c:formatCode="yyyy/mm">
                  <c:v>44348</c:v>
                </c:pt>
                <c:pt idx="13" c:formatCode="yyyy/mm">
                  <c:v>44378</c:v>
                </c:pt>
                <c:pt idx="14" c:formatCode="yyyy/mm">
                  <c:v>44409</c:v>
                </c:pt>
                <c:pt idx="15" c:formatCode="yyyy/mm">
                  <c:v>44440</c:v>
                </c:pt>
                <c:pt idx="16" c:formatCode="yyyy/mm">
                  <c:v>44470</c:v>
                </c:pt>
                <c:pt idx="17" c:formatCode="yyyy/mm">
                  <c:v>44501</c:v>
                </c:pt>
                <c:pt idx="18" c:formatCode="yyyy/mm">
                  <c:v>44531</c:v>
                </c:pt>
                <c:pt idx="19" c:formatCode="yyyy/mm">
                  <c:v>44562</c:v>
                </c:pt>
                <c:pt idx="20" c:formatCode="yyyy/mm">
                  <c:v>44593</c:v>
                </c:pt>
                <c:pt idx="21" c:formatCode="yyyy/mm">
                  <c:v>44621</c:v>
                </c:pt>
                <c:pt idx="22" c:formatCode="yyyy/mm">
                  <c:v>44652</c:v>
                </c:pt>
                <c:pt idx="23" c:formatCode="yyyy/mm">
                  <c:v>44682</c:v>
                </c:pt>
                <c:pt idx="24" c:formatCode="yyyy/mm">
                  <c:v>44713</c:v>
                </c:pt>
                <c:pt idx="25" c:formatCode="yyyy/mm">
                  <c:v>44743</c:v>
                </c:pt>
                <c:pt idx="26" c:formatCode="yyyy/mm">
                  <c:v>44774</c:v>
                </c:pt>
                <c:pt idx="27" c:formatCode="yyyy/mm">
                  <c:v>44805</c:v>
                </c:pt>
                <c:pt idx="28" c:formatCode="yyyy/mm">
                  <c:v>44835</c:v>
                </c:pt>
                <c:pt idx="29" c:formatCode="yyyy/mm">
                  <c:v>44866</c:v>
                </c:pt>
                <c:pt idx="30" c:formatCode="yyyy/mm">
                  <c:v>44896</c:v>
                </c:pt>
                <c:pt idx="31" c:formatCode="yyyy/mm">
                  <c:v>44927</c:v>
                </c:pt>
                <c:pt idx="32" c:formatCode="yyyy/mm">
                  <c:v>44958</c:v>
                </c:pt>
                <c:pt idx="33" c:formatCode="yyyy/mm">
                  <c:v>44986</c:v>
                </c:pt>
                <c:pt idx="34" c:formatCode="yyyy/mm">
                  <c:v>45017</c:v>
                </c:pt>
                <c:pt idx="35" c:formatCode="yyyy/mm">
                  <c:v>45047</c:v>
                </c:pt>
                <c:pt idx="36" c:formatCode="yyyy/mm">
                  <c:v>45078</c:v>
                </c:pt>
                <c:pt idx="37" c:formatCode="yyyy/mm">
                  <c:v>45108</c:v>
                </c:pt>
                <c:pt idx="38" c:formatCode="yyyy/mm">
                  <c:v>45139</c:v>
                </c:pt>
                <c:pt idx="39" c:formatCode="yyyy/mm">
                  <c:v>45170</c:v>
                </c:pt>
                <c:pt idx="40" c:formatCode="yyyy/mm">
                  <c:v>45200</c:v>
                </c:pt>
                <c:pt idx="41" c:formatCode="yyyy/mm">
                  <c:v>45231</c:v>
                </c:pt>
                <c:pt idx="42" c:formatCode="yyyy/mm">
                  <c:v>45261</c:v>
                </c:pt>
                <c:pt idx="43" c:formatCode="yyyy/mm">
                  <c:v>45292</c:v>
                </c:pt>
                <c:pt idx="44" c:formatCode="yyyy/mm">
                  <c:v>45324</c:v>
                </c:pt>
                <c:pt idx="45" c:formatCode="yyyy/mm">
                  <c:v>45356</c:v>
                </c:pt>
              </c:numCache>
            </c:numRef>
          </c:cat>
          <c:val>
            <c:numRef>
              <c:f>欧洲主要国家产销!$CD$34:$CD$79</c:f>
              <c:numCache>
                <c:formatCode>0.0</c:formatCode>
                <c:ptCount val="46"/>
                <c:pt idx="0">
                  <c:v>0.3873</c:v>
                </c:pt>
                <c:pt idx="1">
                  <c:v>0.3702</c:v>
                </c:pt>
                <c:pt idx="2">
                  <c:v>0.3475</c:v>
                </c:pt>
                <c:pt idx="3">
                  <c:v>0.6963</c:v>
                </c:pt>
                <c:pt idx="4">
                  <c:v>0.6542</c:v>
                </c:pt>
                <c:pt idx="5">
                  <c:v>0.975</c:v>
                </c:pt>
                <c:pt idx="6">
                  <c:v>1.3629</c:v>
                </c:pt>
                <c:pt idx="7">
                  <c:v>0.6254</c:v>
                </c:pt>
                <c:pt idx="8">
                  <c:v>0.837</c:v>
                </c:pt>
                <c:pt idx="9">
                  <c:v>1.5094</c:v>
                </c:pt>
                <c:pt idx="10">
                  <c:v>1.1524</c:v>
                </c:pt>
                <c:pt idx="11">
                  <c:v>1.289</c:v>
                </c:pt>
                <c:pt idx="12">
                  <c:v>1.4143</c:v>
                </c:pt>
                <c:pt idx="13">
                  <c:v>1.1368</c:v>
                </c:pt>
                <c:pt idx="14">
                  <c:v>0.6446</c:v>
                </c:pt>
                <c:pt idx="15">
                  <c:v>1.3999</c:v>
                </c:pt>
                <c:pt idx="16">
                  <c:v>1.2257</c:v>
                </c:pt>
                <c:pt idx="17">
                  <c:v>1.2518</c:v>
                </c:pt>
                <c:pt idx="18">
                  <c:v>1.1862</c:v>
                </c:pt>
                <c:pt idx="19">
                  <c:v>0.9119</c:v>
                </c:pt>
                <c:pt idx="20">
                  <c:v>0.8648</c:v>
                </c:pt>
                <c:pt idx="21">
                  <c:v>1.0594</c:v>
                </c:pt>
                <c:pt idx="22">
                  <c:v>0.9133</c:v>
                </c:pt>
                <c:pt idx="23">
                  <c:v>1.1965</c:v>
                </c:pt>
                <c:pt idx="24">
                  <c:v>1.3263</c:v>
                </c:pt>
                <c:pt idx="25">
                  <c:v>0.875</c:v>
                </c:pt>
                <c:pt idx="26">
                  <c:v>0.5025</c:v>
                </c:pt>
                <c:pt idx="27">
                  <c:v>0.954</c:v>
                </c:pt>
                <c:pt idx="28">
                  <c:v>0.9811</c:v>
                </c:pt>
                <c:pt idx="29">
                  <c:v>1.186</c:v>
                </c:pt>
                <c:pt idx="30">
                  <c:v>1.0071</c:v>
                </c:pt>
                <c:pt idx="31">
                  <c:v>0.9478</c:v>
                </c:pt>
                <c:pt idx="32">
                  <c:v>1.0529</c:v>
                </c:pt>
                <c:pt idx="33">
                  <c:v>1.5532</c:v>
                </c:pt>
                <c:pt idx="34">
                  <c:v>1.0051</c:v>
                </c:pt>
                <c:pt idx="35">
                  <c:v>1.3269</c:v>
                </c:pt>
                <c:pt idx="36">
                  <c:v>1.3698</c:v>
                </c:pt>
                <c:pt idx="37">
                  <c:v>0.9495</c:v>
                </c:pt>
                <c:pt idx="38">
                  <c:v>0.7437</c:v>
                </c:pt>
                <c:pt idx="39">
                  <c:v>1.0535</c:v>
                </c:pt>
                <c:pt idx="40" c:formatCode="#,##0.0_ ">
                  <c:v>1.1667</c:v>
                </c:pt>
                <c:pt idx="41" c:formatCode="#,##0.0_ ">
                  <c:v>1.373</c:v>
                </c:pt>
                <c:pt idx="42" c:formatCode="#,##0.0_ ">
                  <c:v>1.1346</c:v>
                </c:pt>
                <c:pt idx="43" c:formatCode="#,##0.0_ ">
                  <c:v>0.7089</c:v>
                </c:pt>
                <c:pt idx="44" c:formatCode="#,##0.0_ ">
                  <c:v>0.9747</c:v>
                </c:pt>
                <c:pt idx="45" c:formatCode="#,##0.0_ ">
                  <c:v>1.1055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182848"/>
        <c:axId val="119184384"/>
      </c:barChart>
      <c:lineChart>
        <c:grouping val="standard"/>
        <c:varyColors val="0"/>
        <c:ser>
          <c:idx val="1"/>
          <c:order val="1"/>
          <c:tx>
            <c:strRef>
              <c:f>欧洲主要国家产销!$CF$15</c:f>
              <c:strCache>
                <c:ptCount val="1"/>
                <c:pt idx="0">
                  <c:v>新能源汽车渗透率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欧洲主要国家产销!$C$30:$C$79</c:f>
              <c:numCache>
                <c:formatCode>yyyy/mm</c:formatCode>
                <c:ptCount val="50"/>
                <c:pt idx="0" c:formatCode="yyyy/mm">
                  <c:v>43862</c:v>
                </c:pt>
                <c:pt idx="1" c:formatCode="yyyy/mm">
                  <c:v>43892</c:v>
                </c:pt>
                <c:pt idx="2" c:formatCode="yyyy/mm">
                  <c:v>43923</c:v>
                </c:pt>
                <c:pt idx="3" c:formatCode="yyyy/mm">
                  <c:v>43952</c:v>
                </c:pt>
                <c:pt idx="4" c:formatCode="yyyy/mm">
                  <c:v>43983</c:v>
                </c:pt>
                <c:pt idx="5" c:formatCode="yyyy/mm">
                  <c:v>44013</c:v>
                </c:pt>
                <c:pt idx="6" c:formatCode="yyyy/mm">
                  <c:v>44044</c:v>
                </c:pt>
                <c:pt idx="7" c:formatCode="yyyy/mm">
                  <c:v>44075</c:v>
                </c:pt>
                <c:pt idx="8" c:formatCode="yyyy/mm">
                  <c:v>44105</c:v>
                </c:pt>
                <c:pt idx="9" c:formatCode="yyyy/mm">
                  <c:v>44136</c:v>
                </c:pt>
                <c:pt idx="10" c:formatCode="yyyy/mm">
                  <c:v>44166</c:v>
                </c:pt>
                <c:pt idx="11" c:formatCode="yyyy/mm">
                  <c:v>44197</c:v>
                </c:pt>
                <c:pt idx="12" c:formatCode="yyyy/mm">
                  <c:v>44228</c:v>
                </c:pt>
                <c:pt idx="13" c:formatCode="yyyy/mm">
                  <c:v>44256</c:v>
                </c:pt>
                <c:pt idx="14" c:formatCode="yyyy/mm">
                  <c:v>44287</c:v>
                </c:pt>
                <c:pt idx="15" c:formatCode="yyyy/mm">
                  <c:v>44317</c:v>
                </c:pt>
                <c:pt idx="16" c:formatCode="yyyy/mm">
                  <c:v>44348</c:v>
                </c:pt>
                <c:pt idx="17" c:formatCode="yyyy/mm">
                  <c:v>44378</c:v>
                </c:pt>
                <c:pt idx="18" c:formatCode="yyyy/mm">
                  <c:v>44409</c:v>
                </c:pt>
                <c:pt idx="19" c:formatCode="yyyy/mm">
                  <c:v>44440</c:v>
                </c:pt>
                <c:pt idx="20" c:formatCode="yyyy/mm">
                  <c:v>44470</c:v>
                </c:pt>
                <c:pt idx="21" c:formatCode="yyyy/mm">
                  <c:v>44501</c:v>
                </c:pt>
                <c:pt idx="22" c:formatCode="yyyy/mm">
                  <c:v>44531</c:v>
                </c:pt>
                <c:pt idx="23" c:formatCode="yyyy/mm">
                  <c:v>44562</c:v>
                </c:pt>
                <c:pt idx="24" c:formatCode="yyyy/mm">
                  <c:v>44593</c:v>
                </c:pt>
                <c:pt idx="25" c:formatCode="yyyy/mm">
                  <c:v>44621</c:v>
                </c:pt>
                <c:pt idx="26" c:formatCode="yyyy/mm">
                  <c:v>44652</c:v>
                </c:pt>
                <c:pt idx="27" c:formatCode="yyyy/mm">
                  <c:v>44682</c:v>
                </c:pt>
                <c:pt idx="28" c:formatCode="yyyy/mm">
                  <c:v>44713</c:v>
                </c:pt>
                <c:pt idx="29" c:formatCode="yyyy/mm">
                  <c:v>44743</c:v>
                </c:pt>
                <c:pt idx="30" c:formatCode="yyyy/mm">
                  <c:v>44774</c:v>
                </c:pt>
                <c:pt idx="31" c:formatCode="yyyy/mm">
                  <c:v>44805</c:v>
                </c:pt>
                <c:pt idx="32" c:formatCode="yyyy/mm">
                  <c:v>44835</c:v>
                </c:pt>
                <c:pt idx="33" c:formatCode="yyyy/mm">
                  <c:v>44866</c:v>
                </c:pt>
                <c:pt idx="34" c:formatCode="yyyy/mm">
                  <c:v>44896</c:v>
                </c:pt>
                <c:pt idx="35" c:formatCode="yyyy/mm">
                  <c:v>44927</c:v>
                </c:pt>
                <c:pt idx="36" c:formatCode="yyyy/mm">
                  <c:v>44958</c:v>
                </c:pt>
                <c:pt idx="37" c:formatCode="yyyy/mm">
                  <c:v>44986</c:v>
                </c:pt>
                <c:pt idx="38" c:formatCode="yyyy/mm">
                  <c:v>45017</c:v>
                </c:pt>
                <c:pt idx="39" c:formatCode="yyyy/mm">
                  <c:v>45047</c:v>
                </c:pt>
                <c:pt idx="40" c:formatCode="yyyy/mm">
                  <c:v>45078</c:v>
                </c:pt>
                <c:pt idx="41" c:formatCode="yyyy/mm">
                  <c:v>45108</c:v>
                </c:pt>
                <c:pt idx="42" c:formatCode="yyyy/mm">
                  <c:v>45139</c:v>
                </c:pt>
                <c:pt idx="43" c:formatCode="yyyy/mm">
                  <c:v>45170</c:v>
                </c:pt>
                <c:pt idx="44" c:formatCode="yyyy/mm">
                  <c:v>45200</c:v>
                </c:pt>
                <c:pt idx="45" c:formatCode="yyyy/mm">
                  <c:v>45231</c:v>
                </c:pt>
                <c:pt idx="46" c:formatCode="yyyy/mm">
                  <c:v>45261</c:v>
                </c:pt>
                <c:pt idx="47" c:formatCode="yyyy/mm">
                  <c:v>45292</c:v>
                </c:pt>
                <c:pt idx="48" c:formatCode="yyyy/mm">
                  <c:v>45324</c:v>
                </c:pt>
                <c:pt idx="49" c:formatCode="yyyy/mm">
                  <c:v>45356</c:v>
                </c:pt>
              </c:numCache>
            </c:numRef>
          </c:cat>
          <c:val>
            <c:numRef>
              <c:f>欧洲主要国家产销!$CF$34:$CF$79</c:f>
              <c:numCache>
                <c:formatCode>0.0%</c:formatCode>
                <c:ptCount val="46"/>
                <c:pt idx="0">
                  <c:v>0.0290966733780088</c:v>
                </c:pt>
                <c:pt idx="1">
                  <c:v>0.0270049458004464</c:v>
                </c:pt>
                <c:pt idx="2">
                  <c:v>0.0389477931451884</c:v>
                </c:pt>
                <c:pt idx="3">
                  <c:v>0.044278964471266</c:v>
                </c:pt>
                <c:pt idx="4">
                  <c:v>0.0413396524486572</c:v>
                </c:pt>
                <c:pt idx="5">
                  <c:v>0.0696896487641702</c:v>
                </c:pt>
                <c:pt idx="6">
                  <c:v>0.112444928468888</c:v>
                </c:pt>
                <c:pt idx="7">
                  <c:v>0.0464042976285875</c:v>
                </c:pt>
                <c:pt idx="8">
                  <c:v>0.0580693502060525</c:v>
                </c:pt>
                <c:pt idx="9">
                  <c:v>0.0882359818547444</c:v>
                </c:pt>
                <c:pt idx="10">
                  <c:v>0.0787858070691188</c:v>
                </c:pt>
                <c:pt idx="11">
                  <c:v>0.0895325415017017</c:v>
                </c:pt>
                <c:pt idx="12">
                  <c:v>0.0940790655287333</c:v>
                </c:pt>
                <c:pt idx="13">
                  <c:v>0.102138364779874</c:v>
                </c:pt>
                <c:pt idx="14">
                  <c:v>0.0988877809311958</c:v>
                </c:pt>
                <c:pt idx="15">
                  <c:v>0.13163759462128</c:v>
                </c:pt>
                <c:pt idx="16">
                  <c:v>0.119481405663596</c:v>
                </c:pt>
                <c:pt idx="17">
                  <c:v>0.117001588933545</c:v>
                </c:pt>
                <c:pt idx="18">
                  <c:v>0.133324341639411</c:v>
                </c:pt>
                <c:pt idx="19">
                  <c:v>0.0836544106854543</c:v>
                </c:pt>
                <c:pt idx="20">
                  <c:v>0.076858813700919</c:v>
                </c:pt>
                <c:pt idx="21">
                  <c:v>0.0871467938962695</c:v>
                </c:pt>
                <c:pt idx="22">
                  <c:v>0.0925563719280466</c:v>
                </c:pt>
                <c:pt idx="23">
                  <c:v>0.0974658075447414</c:v>
                </c:pt>
                <c:pt idx="24">
                  <c:v>0.103119314559393</c:v>
                </c:pt>
                <c:pt idx="25">
                  <c:v>0.0786764375309086</c:v>
                </c:pt>
                <c:pt idx="26">
                  <c:v>0.0697509785958191</c:v>
                </c:pt>
                <c:pt idx="27">
                  <c:v>0.0847532915193405</c:v>
                </c:pt>
                <c:pt idx="28">
                  <c:v>0.0834758489249645</c:v>
                </c:pt>
                <c:pt idx="29">
                  <c:v>0.0975665937248063</c:v>
                </c:pt>
                <c:pt idx="30">
                  <c:v>0.0941373315137126</c:v>
                </c:pt>
                <c:pt idx="31">
                  <c:v>0.0729121792110284</c:v>
                </c:pt>
                <c:pt idx="32">
                  <c:v>0.08</c:v>
                </c:pt>
                <c:pt idx="33">
                  <c:v>0.0912761143595922</c:v>
                </c:pt>
                <c:pt idx="34">
                  <c:v>0.0790639134709931</c:v>
                </c:pt>
                <c:pt idx="35">
                  <c:v>0.0876240664064822</c:v>
                </c:pt>
                <c:pt idx="36">
                  <c:v>0.0973629966593219</c:v>
                </c:pt>
                <c:pt idx="37">
                  <c:v>0.0784043335012345</c:v>
                </c:pt>
                <c:pt idx="38">
                  <c:v>0.092</c:v>
                </c:pt>
                <c:pt idx="39">
                  <c:v>0.076</c:v>
                </c:pt>
                <c:pt idx="40">
                  <c:v>0.082</c:v>
                </c:pt>
                <c:pt idx="41">
                  <c:v>0.097</c:v>
                </c:pt>
                <c:pt idx="42">
                  <c:v>0.0801061869426774</c:v>
                </c:pt>
                <c:pt idx="43">
                  <c:v>0.0491987591002783</c:v>
                </c:pt>
                <c:pt idx="44">
                  <c:v>0.065</c:v>
                </c:pt>
                <c:pt idx="45">
                  <c:v>0.0673916886632001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9195904"/>
        <c:axId val="119194368"/>
      </c:lineChart>
      <c:dateAx>
        <c:axId val="119182848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184384"/>
        <c:crosses val="autoZero"/>
        <c:auto val="1"/>
        <c:lblOffset val="100"/>
        <c:baseTimeUnit val="months"/>
        <c:majorUnit val="3"/>
        <c:majorTimeUnit val="months"/>
      </c:dateAx>
      <c:valAx>
        <c:axId val="11918438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182848"/>
        <c:crosses val="autoZero"/>
        <c:crossBetween val="between"/>
      </c:valAx>
      <c:dateAx>
        <c:axId val="119195904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194368"/>
        <c:crosses val="autoZero"/>
        <c:auto val="1"/>
        <c:lblOffset val="100"/>
        <c:baseTimeUnit val="months"/>
      </c:dateAx>
      <c:valAx>
        <c:axId val="11919436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195904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7dcbf7-e269-4085-8157-07097c5679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  <a:r>
              <a:rPr lang="zh-CN"/>
              <a:t>欧洲</a:t>
            </a:r>
            <a:r>
              <a:rPr lang="zh-CN" altLang="en-US"/>
              <a:t>十</a:t>
            </a:r>
            <a:r>
              <a:rPr lang="zh-CN"/>
              <a:t>国新能源汽车销量（万辆）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欧洲主要国家产销!$D$15</c:f>
              <c:strCache>
                <c:ptCount val="1"/>
                <c:pt idx="0">
                  <c:v>纯电动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ysClr val="window" lastClr="FFFFFF">
                  <a:lumMod val="85000"/>
                </a:sysClr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欧洲主要国家产销!$C$34:$C$79</c:f>
              <c:numCache>
                <c:formatCode>yyyy/mm</c:formatCode>
                <c:ptCount val="46"/>
                <c:pt idx="0" c:formatCode="yyyy/mm">
                  <c:v>43983</c:v>
                </c:pt>
                <c:pt idx="1" c:formatCode="yyyy/mm">
                  <c:v>44013</c:v>
                </c:pt>
                <c:pt idx="2" c:formatCode="yyyy/mm">
                  <c:v>44044</c:v>
                </c:pt>
                <c:pt idx="3" c:formatCode="yyyy/mm">
                  <c:v>44075</c:v>
                </c:pt>
                <c:pt idx="4" c:formatCode="yyyy/mm">
                  <c:v>44105</c:v>
                </c:pt>
                <c:pt idx="5" c:formatCode="yyyy/mm">
                  <c:v>44136</c:v>
                </c:pt>
                <c:pt idx="6" c:formatCode="yyyy/mm">
                  <c:v>44166</c:v>
                </c:pt>
                <c:pt idx="7" c:formatCode="yyyy/mm">
                  <c:v>44197</c:v>
                </c:pt>
                <c:pt idx="8" c:formatCode="yyyy/mm">
                  <c:v>44228</c:v>
                </c:pt>
                <c:pt idx="9" c:formatCode="yyyy/mm">
                  <c:v>44256</c:v>
                </c:pt>
                <c:pt idx="10" c:formatCode="yyyy/mm">
                  <c:v>44287</c:v>
                </c:pt>
                <c:pt idx="11" c:formatCode="yyyy/mm">
                  <c:v>44317</c:v>
                </c:pt>
                <c:pt idx="12" c:formatCode="yyyy/mm">
                  <c:v>44348</c:v>
                </c:pt>
                <c:pt idx="13" c:formatCode="yyyy/mm">
                  <c:v>44378</c:v>
                </c:pt>
                <c:pt idx="14" c:formatCode="yyyy/mm">
                  <c:v>44409</c:v>
                </c:pt>
                <c:pt idx="15" c:formatCode="yyyy/mm">
                  <c:v>44440</c:v>
                </c:pt>
                <c:pt idx="16" c:formatCode="yyyy/mm">
                  <c:v>44470</c:v>
                </c:pt>
                <c:pt idx="17" c:formatCode="yyyy/mm">
                  <c:v>44501</c:v>
                </c:pt>
                <c:pt idx="18" c:formatCode="yyyy/mm">
                  <c:v>44531</c:v>
                </c:pt>
                <c:pt idx="19" c:formatCode="yyyy/mm">
                  <c:v>44562</c:v>
                </c:pt>
                <c:pt idx="20" c:formatCode="yyyy/mm">
                  <c:v>44593</c:v>
                </c:pt>
                <c:pt idx="21" c:formatCode="yyyy/mm">
                  <c:v>44621</c:v>
                </c:pt>
                <c:pt idx="22" c:formatCode="yyyy/mm">
                  <c:v>44652</c:v>
                </c:pt>
                <c:pt idx="23" c:formatCode="yyyy/mm">
                  <c:v>44682</c:v>
                </c:pt>
                <c:pt idx="24" c:formatCode="yyyy/mm">
                  <c:v>44713</c:v>
                </c:pt>
                <c:pt idx="25" c:formatCode="yyyy/mm">
                  <c:v>44743</c:v>
                </c:pt>
                <c:pt idx="26" c:formatCode="yyyy/mm">
                  <c:v>44774</c:v>
                </c:pt>
                <c:pt idx="27" c:formatCode="yyyy/mm">
                  <c:v>44805</c:v>
                </c:pt>
                <c:pt idx="28" c:formatCode="yyyy/mm">
                  <c:v>44835</c:v>
                </c:pt>
                <c:pt idx="29" c:formatCode="yyyy/mm">
                  <c:v>44866</c:v>
                </c:pt>
                <c:pt idx="30" c:formatCode="yyyy/mm">
                  <c:v>44896</c:v>
                </c:pt>
                <c:pt idx="31" c:formatCode="yyyy/mm">
                  <c:v>44927</c:v>
                </c:pt>
                <c:pt idx="32" c:formatCode="yyyy/mm">
                  <c:v>44958</c:v>
                </c:pt>
                <c:pt idx="33" c:formatCode="yyyy/mm">
                  <c:v>44986</c:v>
                </c:pt>
                <c:pt idx="34" c:formatCode="yyyy/mm">
                  <c:v>45017</c:v>
                </c:pt>
                <c:pt idx="35" c:formatCode="yyyy/mm">
                  <c:v>45047</c:v>
                </c:pt>
                <c:pt idx="36" c:formatCode="yyyy/mm">
                  <c:v>45078</c:v>
                </c:pt>
                <c:pt idx="37" c:formatCode="yyyy/mm">
                  <c:v>45108</c:v>
                </c:pt>
                <c:pt idx="38" c:formatCode="yyyy/mm">
                  <c:v>45139</c:v>
                </c:pt>
                <c:pt idx="39" c:formatCode="yyyy/mm">
                  <c:v>45170</c:v>
                </c:pt>
                <c:pt idx="40" c:formatCode="yyyy/mm">
                  <c:v>45200</c:v>
                </c:pt>
                <c:pt idx="41" c:formatCode="yyyy/mm">
                  <c:v>45231</c:v>
                </c:pt>
                <c:pt idx="42" c:formatCode="yyyy/mm">
                  <c:v>45261</c:v>
                </c:pt>
                <c:pt idx="43" c:formatCode="yyyy/mm">
                  <c:v>45292</c:v>
                </c:pt>
                <c:pt idx="44" c:formatCode="yyyy/mm">
                  <c:v>45324</c:v>
                </c:pt>
                <c:pt idx="45" c:formatCode="yyyy/mm">
                  <c:v>45356</c:v>
                </c:pt>
              </c:numCache>
            </c:numRef>
          </c:cat>
          <c:val>
            <c:numRef>
              <c:f>欧洲主要国家产销!$D$34:$D$79</c:f>
              <c:numCache>
                <c:formatCode>0.0</c:formatCode>
                <c:ptCount val="46"/>
                <c:pt idx="0">
                  <c:v>4.2323</c:v>
                </c:pt>
                <c:pt idx="1">
                  <c:v>4.52</c:v>
                </c:pt>
                <c:pt idx="2">
                  <c:v>4.0226</c:v>
                </c:pt>
                <c:pt idx="3">
                  <c:v>7.6098</c:v>
                </c:pt>
                <c:pt idx="4">
                  <c:v>5.9507</c:v>
                </c:pt>
                <c:pt idx="5">
                  <c:v>6.8395</c:v>
                </c:pt>
                <c:pt idx="6">
                  <c:v>12.7898</c:v>
                </c:pt>
                <c:pt idx="7">
                  <c:v>4.0754</c:v>
                </c:pt>
                <c:pt idx="8">
                  <c:v>5.23195</c:v>
                </c:pt>
                <c:pt idx="9">
                  <c:v>8.41479</c:v>
                </c:pt>
                <c:pt idx="10">
                  <c:v>6.87443</c:v>
                </c:pt>
                <c:pt idx="11">
                  <c:v>7.4826</c:v>
                </c:pt>
                <c:pt idx="12">
                  <c:v>11.329466291</c:v>
                </c:pt>
                <c:pt idx="13">
                  <c:v>6.4849</c:v>
                </c:pt>
                <c:pt idx="14">
                  <c:v>7.3618</c:v>
                </c:pt>
                <c:pt idx="15">
                  <c:v>12.5017</c:v>
                </c:pt>
                <c:pt idx="16">
                  <c:v>9.054</c:v>
                </c:pt>
                <c:pt idx="17">
                  <c:v>11.3556</c:v>
                </c:pt>
                <c:pt idx="18">
                  <c:v>14.5215</c:v>
                </c:pt>
                <c:pt idx="19">
                  <c:v>6.8064</c:v>
                </c:pt>
                <c:pt idx="20">
                  <c:v>7.508</c:v>
                </c:pt>
                <c:pt idx="21">
                  <c:v>13.2883</c:v>
                </c:pt>
                <c:pt idx="22">
                  <c:v>6.996</c:v>
                </c:pt>
                <c:pt idx="23">
                  <c:v>8.7366</c:v>
                </c:pt>
                <c:pt idx="24">
                  <c:v>11.5249</c:v>
                </c:pt>
                <c:pt idx="25">
                  <c:v>7.5135</c:v>
                </c:pt>
                <c:pt idx="26">
                  <c:v>7.9538</c:v>
                </c:pt>
                <c:pt idx="27">
                  <c:v>14.2417</c:v>
                </c:pt>
                <c:pt idx="28">
                  <c:v>10.2853</c:v>
                </c:pt>
                <c:pt idx="29">
                  <c:v>15.266</c:v>
                </c:pt>
                <c:pt idx="30">
                  <c:v>24.4889</c:v>
                </c:pt>
                <c:pt idx="31">
                  <c:v>6.9387</c:v>
                </c:pt>
                <c:pt idx="32">
                  <c:v>9.341</c:v>
                </c:pt>
                <c:pt idx="33">
                  <c:v>17.8433</c:v>
                </c:pt>
                <c:pt idx="34">
                  <c:v>9.8234</c:v>
                </c:pt>
                <c:pt idx="35">
                  <c:v>13.5397</c:v>
                </c:pt>
                <c:pt idx="36">
                  <c:v>17.1072</c:v>
                </c:pt>
                <c:pt idx="37">
                  <c:v>11.8814</c:v>
                </c:pt>
                <c:pt idx="38">
                  <c:v>16.2574</c:v>
                </c:pt>
                <c:pt idx="39">
                  <c:v>15.2847</c:v>
                </c:pt>
                <c:pt idx="40">
                  <c:v>12.6849</c:v>
                </c:pt>
                <c:pt idx="41">
                  <c:v>14.8877</c:v>
                </c:pt>
                <c:pt idx="42">
                  <c:v>17.2615</c:v>
                </c:pt>
                <c:pt idx="43">
                  <c:v>8.7658</c:v>
                </c:pt>
                <c:pt idx="44">
                  <c:v>10.0773</c:v>
                </c:pt>
                <c:pt idx="45">
                  <c:v>15.6</c:v>
                </c:pt>
              </c:numCache>
            </c:numRef>
          </c:val>
        </c:ser>
        <c:ser>
          <c:idx val="1"/>
          <c:order val="1"/>
          <c:tx>
            <c:strRef>
              <c:f>Sheet2!$E$6</c:f>
              <c:strCache>
                <c:ptCount val="1"/>
                <c:pt idx="0">
                  <c:v>插电混动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ysClr val="window" lastClr="FFFFFF">
                  <a:lumMod val="75000"/>
                </a:sysClr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欧洲主要国家产销!$C$34:$C$79</c:f>
              <c:numCache>
                <c:formatCode>yyyy/mm</c:formatCode>
                <c:ptCount val="46"/>
                <c:pt idx="0" c:formatCode="yyyy/mm">
                  <c:v>43983</c:v>
                </c:pt>
                <c:pt idx="1" c:formatCode="yyyy/mm">
                  <c:v>44013</c:v>
                </c:pt>
                <c:pt idx="2" c:formatCode="yyyy/mm">
                  <c:v>44044</c:v>
                </c:pt>
                <c:pt idx="3" c:formatCode="yyyy/mm">
                  <c:v>44075</c:v>
                </c:pt>
                <c:pt idx="4" c:formatCode="yyyy/mm">
                  <c:v>44105</c:v>
                </c:pt>
                <c:pt idx="5" c:formatCode="yyyy/mm">
                  <c:v>44136</c:v>
                </c:pt>
                <c:pt idx="6" c:formatCode="yyyy/mm">
                  <c:v>44166</c:v>
                </c:pt>
                <c:pt idx="7" c:formatCode="yyyy/mm">
                  <c:v>44197</c:v>
                </c:pt>
                <c:pt idx="8" c:formatCode="yyyy/mm">
                  <c:v>44228</c:v>
                </c:pt>
                <c:pt idx="9" c:formatCode="yyyy/mm">
                  <c:v>44256</c:v>
                </c:pt>
                <c:pt idx="10" c:formatCode="yyyy/mm">
                  <c:v>44287</c:v>
                </c:pt>
                <c:pt idx="11" c:formatCode="yyyy/mm">
                  <c:v>44317</c:v>
                </c:pt>
                <c:pt idx="12" c:formatCode="yyyy/mm">
                  <c:v>44348</c:v>
                </c:pt>
                <c:pt idx="13" c:formatCode="yyyy/mm">
                  <c:v>44378</c:v>
                </c:pt>
                <c:pt idx="14" c:formatCode="yyyy/mm">
                  <c:v>44409</c:v>
                </c:pt>
                <c:pt idx="15" c:formatCode="yyyy/mm">
                  <c:v>44440</c:v>
                </c:pt>
                <c:pt idx="16" c:formatCode="yyyy/mm">
                  <c:v>44470</c:v>
                </c:pt>
                <c:pt idx="17" c:formatCode="yyyy/mm">
                  <c:v>44501</c:v>
                </c:pt>
                <c:pt idx="18" c:formatCode="yyyy/mm">
                  <c:v>44531</c:v>
                </c:pt>
                <c:pt idx="19" c:formatCode="yyyy/mm">
                  <c:v>44562</c:v>
                </c:pt>
                <c:pt idx="20" c:formatCode="yyyy/mm">
                  <c:v>44593</c:v>
                </c:pt>
                <c:pt idx="21" c:formatCode="yyyy/mm">
                  <c:v>44621</c:v>
                </c:pt>
                <c:pt idx="22" c:formatCode="yyyy/mm">
                  <c:v>44652</c:v>
                </c:pt>
                <c:pt idx="23" c:formatCode="yyyy/mm">
                  <c:v>44682</c:v>
                </c:pt>
                <c:pt idx="24" c:formatCode="yyyy/mm">
                  <c:v>44713</c:v>
                </c:pt>
                <c:pt idx="25" c:formatCode="yyyy/mm">
                  <c:v>44743</c:v>
                </c:pt>
                <c:pt idx="26" c:formatCode="yyyy/mm">
                  <c:v>44774</c:v>
                </c:pt>
                <c:pt idx="27" c:formatCode="yyyy/mm">
                  <c:v>44805</c:v>
                </c:pt>
                <c:pt idx="28" c:formatCode="yyyy/mm">
                  <c:v>44835</c:v>
                </c:pt>
                <c:pt idx="29" c:formatCode="yyyy/mm">
                  <c:v>44866</c:v>
                </c:pt>
                <c:pt idx="30" c:formatCode="yyyy/mm">
                  <c:v>44896</c:v>
                </c:pt>
                <c:pt idx="31" c:formatCode="yyyy/mm">
                  <c:v>44927</c:v>
                </c:pt>
                <c:pt idx="32" c:formatCode="yyyy/mm">
                  <c:v>44958</c:v>
                </c:pt>
                <c:pt idx="33" c:formatCode="yyyy/mm">
                  <c:v>44986</c:v>
                </c:pt>
                <c:pt idx="34" c:formatCode="yyyy/mm">
                  <c:v>45017</c:v>
                </c:pt>
                <c:pt idx="35" c:formatCode="yyyy/mm">
                  <c:v>45047</c:v>
                </c:pt>
                <c:pt idx="36" c:formatCode="yyyy/mm">
                  <c:v>45078</c:v>
                </c:pt>
                <c:pt idx="37" c:formatCode="yyyy/mm">
                  <c:v>45108</c:v>
                </c:pt>
                <c:pt idx="38" c:formatCode="yyyy/mm">
                  <c:v>45139</c:v>
                </c:pt>
                <c:pt idx="39" c:formatCode="yyyy/mm">
                  <c:v>45170</c:v>
                </c:pt>
                <c:pt idx="40" c:formatCode="yyyy/mm">
                  <c:v>45200</c:v>
                </c:pt>
                <c:pt idx="41" c:formatCode="yyyy/mm">
                  <c:v>45231</c:v>
                </c:pt>
                <c:pt idx="42" c:formatCode="yyyy/mm">
                  <c:v>45261</c:v>
                </c:pt>
                <c:pt idx="43" c:formatCode="yyyy/mm">
                  <c:v>45292</c:v>
                </c:pt>
                <c:pt idx="44" c:formatCode="yyyy/mm">
                  <c:v>45324</c:v>
                </c:pt>
                <c:pt idx="45" c:formatCode="yyyy/mm">
                  <c:v>45356</c:v>
                </c:pt>
              </c:numCache>
            </c:numRef>
          </c:cat>
          <c:val>
            <c:numRef>
              <c:f>欧洲主要国家产销!$I$34:$I$79</c:f>
              <c:numCache>
                <c:formatCode>0.0</c:formatCode>
                <c:ptCount val="46"/>
                <c:pt idx="0">
                  <c:v>3.4902</c:v>
                </c:pt>
                <c:pt idx="1">
                  <c:v>4.8019</c:v>
                </c:pt>
                <c:pt idx="2">
                  <c:v>3.8158</c:v>
                </c:pt>
                <c:pt idx="3">
                  <c:v>5.7193</c:v>
                </c:pt>
                <c:pt idx="4">
                  <c:v>6.2179</c:v>
                </c:pt>
                <c:pt idx="5">
                  <c:v>6.9226</c:v>
                </c:pt>
                <c:pt idx="6">
                  <c:v>9.9876</c:v>
                </c:pt>
                <c:pt idx="7">
                  <c:v>5.2341</c:v>
                </c:pt>
                <c:pt idx="8">
                  <c:v>5.82415</c:v>
                </c:pt>
                <c:pt idx="9">
                  <c:v>9.46353</c:v>
                </c:pt>
                <c:pt idx="10">
                  <c:v>6.80571</c:v>
                </c:pt>
                <c:pt idx="11">
                  <c:v>7.7721</c:v>
                </c:pt>
                <c:pt idx="12">
                  <c:v>9.323026709</c:v>
                </c:pt>
                <c:pt idx="13">
                  <c:v>7.33</c:v>
                </c:pt>
                <c:pt idx="14">
                  <c:v>5.6405</c:v>
                </c:pt>
                <c:pt idx="15">
                  <c:v>7.1531</c:v>
                </c:pt>
                <c:pt idx="16">
                  <c:v>6.6946</c:v>
                </c:pt>
                <c:pt idx="17">
                  <c:v>7.6499</c:v>
                </c:pt>
                <c:pt idx="18">
                  <c:v>8.772</c:v>
                </c:pt>
                <c:pt idx="19">
                  <c:v>5.4473</c:v>
                </c:pt>
                <c:pt idx="20">
                  <c:v>5.6321</c:v>
                </c:pt>
                <c:pt idx="21">
                  <c:v>7.8041</c:v>
                </c:pt>
                <c:pt idx="22">
                  <c:v>5.9268</c:v>
                </c:pt>
                <c:pt idx="23">
                  <c:v>6.6854</c:v>
                </c:pt>
                <c:pt idx="24">
                  <c:v>7.0561</c:v>
                </c:pt>
                <c:pt idx="25">
                  <c:v>5.5864</c:v>
                </c:pt>
                <c:pt idx="26">
                  <c:v>5.0576</c:v>
                </c:pt>
                <c:pt idx="27">
                  <c:v>7.3084</c:v>
                </c:pt>
                <c:pt idx="28">
                  <c:v>7.3153988</c:v>
                </c:pt>
                <c:pt idx="29">
                  <c:v>9.115</c:v>
                </c:pt>
                <c:pt idx="30">
                  <c:v>12.2867</c:v>
                </c:pt>
                <c:pt idx="31">
                  <c:v>4.5852</c:v>
                </c:pt>
                <c:pt idx="32">
                  <c:v>4.6455</c:v>
                </c:pt>
                <c:pt idx="33">
                  <c:v>7.8295</c:v>
                </c:pt>
                <c:pt idx="34">
                  <c:v>5.176</c:v>
                </c:pt>
                <c:pt idx="35">
                  <c:v>6.0705</c:v>
                </c:pt>
                <c:pt idx="36">
                  <c:v>7.1284</c:v>
                </c:pt>
                <c:pt idx="37">
                  <c:v>5.9698</c:v>
                </c:pt>
                <c:pt idx="38">
                  <c:v>4.7819</c:v>
                </c:pt>
                <c:pt idx="39">
                  <c:v>7.1852</c:v>
                </c:pt>
                <c:pt idx="40">
                  <c:v>6.8616</c:v>
                </c:pt>
                <c:pt idx="41">
                  <c:v>7.2261</c:v>
                </c:pt>
                <c:pt idx="42">
                  <c:v>7.4371</c:v>
                </c:pt>
                <c:pt idx="43">
                  <c:v>5.3848</c:v>
                </c:pt>
                <c:pt idx="44">
                  <c:v>5.1978</c:v>
                </c:pt>
                <c:pt idx="45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9408128"/>
        <c:axId val="119409664"/>
      </c:barChart>
      <c:lineChart>
        <c:grouping val="standard"/>
        <c:varyColors val="0"/>
        <c:ser>
          <c:idx val="2"/>
          <c:order val="2"/>
          <c:tx>
            <c:strRef>
              <c:f>Sheet2!$F$6</c:f>
              <c:strCache>
                <c:ptCount val="1"/>
                <c:pt idx="0">
                  <c:v>总销量同比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欧洲主要国家产销!$C$31:$C$79</c:f>
              <c:numCache>
                <c:formatCode>yyyy/mm</c:formatCode>
                <c:ptCount val="49"/>
                <c:pt idx="0" c:formatCode="yyyy/mm">
                  <c:v>43892</c:v>
                </c:pt>
                <c:pt idx="1" c:formatCode="yyyy/mm">
                  <c:v>43923</c:v>
                </c:pt>
                <c:pt idx="2" c:formatCode="yyyy/mm">
                  <c:v>43952</c:v>
                </c:pt>
                <c:pt idx="3" c:formatCode="yyyy/mm">
                  <c:v>43983</c:v>
                </c:pt>
                <c:pt idx="4" c:formatCode="yyyy/mm">
                  <c:v>44013</c:v>
                </c:pt>
                <c:pt idx="5" c:formatCode="yyyy/mm">
                  <c:v>44044</c:v>
                </c:pt>
                <c:pt idx="6" c:formatCode="yyyy/mm">
                  <c:v>44075</c:v>
                </c:pt>
                <c:pt idx="7" c:formatCode="yyyy/mm">
                  <c:v>44105</c:v>
                </c:pt>
                <c:pt idx="8" c:formatCode="yyyy/mm">
                  <c:v>44136</c:v>
                </c:pt>
                <c:pt idx="9" c:formatCode="yyyy/mm">
                  <c:v>44166</c:v>
                </c:pt>
                <c:pt idx="10" c:formatCode="yyyy/mm">
                  <c:v>44197</c:v>
                </c:pt>
                <c:pt idx="11" c:formatCode="yyyy/mm">
                  <c:v>44228</c:v>
                </c:pt>
                <c:pt idx="12" c:formatCode="yyyy/mm">
                  <c:v>44256</c:v>
                </c:pt>
                <c:pt idx="13" c:formatCode="yyyy/mm">
                  <c:v>44287</c:v>
                </c:pt>
                <c:pt idx="14" c:formatCode="yyyy/mm">
                  <c:v>44317</c:v>
                </c:pt>
                <c:pt idx="15" c:formatCode="yyyy/mm">
                  <c:v>44348</c:v>
                </c:pt>
                <c:pt idx="16" c:formatCode="yyyy/mm">
                  <c:v>44378</c:v>
                </c:pt>
                <c:pt idx="17" c:formatCode="yyyy/mm">
                  <c:v>44409</c:v>
                </c:pt>
                <c:pt idx="18" c:formatCode="yyyy/mm">
                  <c:v>44440</c:v>
                </c:pt>
                <c:pt idx="19" c:formatCode="yyyy/mm">
                  <c:v>44470</c:v>
                </c:pt>
                <c:pt idx="20" c:formatCode="yyyy/mm">
                  <c:v>44501</c:v>
                </c:pt>
                <c:pt idx="21" c:formatCode="yyyy/mm">
                  <c:v>44531</c:v>
                </c:pt>
                <c:pt idx="22" c:formatCode="yyyy/mm">
                  <c:v>44562</c:v>
                </c:pt>
                <c:pt idx="23" c:formatCode="yyyy/mm">
                  <c:v>44593</c:v>
                </c:pt>
                <c:pt idx="24" c:formatCode="yyyy/mm">
                  <c:v>44621</c:v>
                </c:pt>
                <c:pt idx="25" c:formatCode="yyyy/mm">
                  <c:v>44652</c:v>
                </c:pt>
                <c:pt idx="26" c:formatCode="yyyy/mm">
                  <c:v>44682</c:v>
                </c:pt>
                <c:pt idx="27" c:formatCode="yyyy/mm">
                  <c:v>44713</c:v>
                </c:pt>
                <c:pt idx="28" c:formatCode="yyyy/mm">
                  <c:v>44743</c:v>
                </c:pt>
                <c:pt idx="29" c:formatCode="yyyy/mm">
                  <c:v>44774</c:v>
                </c:pt>
                <c:pt idx="30" c:formatCode="yyyy/mm">
                  <c:v>44805</c:v>
                </c:pt>
                <c:pt idx="31" c:formatCode="yyyy/mm">
                  <c:v>44835</c:v>
                </c:pt>
                <c:pt idx="32" c:formatCode="yyyy/mm">
                  <c:v>44866</c:v>
                </c:pt>
                <c:pt idx="33" c:formatCode="yyyy/mm">
                  <c:v>44896</c:v>
                </c:pt>
                <c:pt idx="34" c:formatCode="yyyy/mm">
                  <c:v>44927</c:v>
                </c:pt>
                <c:pt idx="35" c:formatCode="yyyy/mm">
                  <c:v>44958</c:v>
                </c:pt>
                <c:pt idx="36" c:formatCode="yyyy/mm">
                  <c:v>44986</c:v>
                </c:pt>
                <c:pt idx="37" c:formatCode="yyyy/mm">
                  <c:v>45017</c:v>
                </c:pt>
                <c:pt idx="38" c:formatCode="yyyy/mm">
                  <c:v>45047</c:v>
                </c:pt>
                <c:pt idx="39" c:formatCode="yyyy/mm">
                  <c:v>45078</c:v>
                </c:pt>
                <c:pt idx="40" c:formatCode="yyyy/mm">
                  <c:v>45108</c:v>
                </c:pt>
                <c:pt idx="41" c:formatCode="yyyy/mm">
                  <c:v>45139</c:v>
                </c:pt>
                <c:pt idx="42" c:formatCode="yyyy/mm">
                  <c:v>45170</c:v>
                </c:pt>
                <c:pt idx="43" c:formatCode="yyyy/mm">
                  <c:v>45200</c:v>
                </c:pt>
                <c:pt idx="44" c:formatCode="yyyy/mm">
                  <c:v>45231</c:v>
                </c:pt>
                <c:pt idx="45" c:formatCode="yyyy/mm">
                  <c:v>45261</c:v>
                </c:pt>
                <c:pt idx="46" c:formatCode="yyyy/mm">
                  <c:v>45292</c:v>
                </c:pt>
                <c:pt idx="47" c:formatCode="yyyy/mm">
                  <c:v>45324</c:v>
                </c:pt>
                <c:pt idx="48" c:formatCode="yyyy/mm">
                  <c:v>45356</c:v>
                </c:pt>
              </c:numCache>
            </c:numRef>
          </c:cat>
          <c:val>
            <c:numRef>
              <c:f>欧洲主要国家产销!$O$34:$O$79</c:f>
              <c:numCache>
                <c:formatCode>0.0%</c:formatCode>
                <c:ptCount val="46"/>
                <c:pt idx="0">
                  <c:v>1.06157453154612</c:v>
                </c:pt>
                <c:pt idx="1">
                  <c:v>2.24099886739333</c:v>
                </c:pt>
                <c:pt idx="2">
                  <c:v>1.68637011798416</c:v>
                </c:pt>
                <c:pt idx="3">
                  <c:v>1.95258737432951</c:v>
                </c:pt>
                <c:pt idx="4">
                  <c:v>2.02711237491689</c:v>
                </c:pt>
                <c:pt idx="5">
                  <c:v>2.27367410647176</c:v>
                </c:pt>
                <c:pt idx="6">
                  <c:v>3.82759061135106</c:v>
                </c:pt>
                <c:pt idx="7">
                  <c:v>0.534549830217915</c:v>
                </c:pt>
                <c:pt idx="8">
                  <c:v>0.954479564418045</c:v>
                </c:pt>
                <c:pt idx="9">
                  <c:v>1.57134720763998</c:v>
                </c:pt>
                <c:pt idx="10">
                  <c:v>4.4810449136584</c:v>
                </c:pt>
                <c:pt idx="11">
                  <c:v>3.04902455209025</c:v>
                </c:pt>
                <c:pt idx="12">
                  <c:v>1.67432735513111</c:v>
                </c:pt>
                <c:pt idx="13">
                  <c:v>0.479290702539182</c:v>
                </c:pt>
                <c:pt idx="14">
                  <c:v>0.658795162278016</c:v>
                </c:pt>
                <c:pt idx="15">
                  <c:v>0.474578178571696</c:v>
                </c:pt>
                <c:pt idx="16">
                  <c:v>0.294199825781109</c:v>
                </c:pt>
                <c:pt idx="17">
                  <c:v>0.376737561854659</c:v>
                </c:pt>
                <c:pt idx="18">
                  <c:v>0.0226584245787491</c:v>
                </c:pt>
                <c:pt idx="19">
                  <c:v>0.316257586336538</c:v>
                </c:pt>
                <c:pt idx="20">
                  <c:v>0.188493229981639</c:v>
                </c:pt>
                <c:pt idx="21">
                  <c:v>0.179775280898877</c:v>
                </c:pt>
                <c:pt idx="22">
                  <c:v>-0.0553605445558305</c:v>
                </c:pt>
                <c:pt idx="23">
                  <c:v>0.0109671117753871</c:v>
                </c:pt>
                <c:pt idx="24">
                  <c:v>-0.100302321855284</c:v>
                </c:pt>
                <c:pt idx="25">
                  <c:v>-0.0500297321208431</c:v>
                </c:pt>
                <c:pt idx="26">
                  <c:v>0.000699876175753289</c:v>
                </c:pt>
                <c:pt idx="27">
                  <c:v>0.0964293709424668</c:v>
                </c:pt>
                <c:pt idx="28">
                  <c:v>0.117604028294578</c:v>
                </c:pt>
                <c:pt idx="29">
                  <c:v>0.286813604408132</c:v>
                </c:pt>
                <c:pt idx="30">
                  <c:v>0.578792366969326</c:v>
                </c:pt>
                <c:pt idx="31">
                  <c:v>-0.059557521401699</c:v>
                </c:pt>
                <c:pt idx="32">
                  <c:v>0.0644135128347576</c:v>
                </c:pt>
                <c:pt idx="33">
                  <c:v>0.21715878705126</c:v>
                </c:pt>
                <c:pt idx="34">
                  <c:v>0.16069272912991</c:v>
                </c:pt>
                <c:pt idx="35">
                  <c:v>0.271573077421865</c:v>
                </c:pt>
                <c:pt idx="36">
                  <c:v>0.304321618857973</c:v>
                </c:pt>
                <c:pt idx="37">
                  <c:v>0.362697425171185</c:v>
                </c:pt>
                <c:pt idx="38">
                  <c:v>0.616989716709962</c:v>
                </c:pt>
                <c:pt idx="39">
                  <c:v>0.0426819365107356</c:v>
                </c:pt>
                <c:pt idx="40">
                  <c:v>0.110552496926997</c:v>
                </c:pt>
                <c:pt idx="41">
                  <c:v>-0.0929904433780402</c:v>
                </c:pt>
                <c:pt idx="42">
                  <c:v>-0.328397089374477</c:v>
                </c:pt>
                <c:pt idx="43">
                  <c:v>0.22793498728729</c:v>
                </c:pt>
                <c:pt idx="44">
                  <c:v>0.0921316984234799</c:v>
                </c:pt>
                <c:pt idx="45">
                  <c:v>-0.0807391480477392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9421184"/>
        <c:axId val="119419648"/>
      </c:lineChart>
      <c:dateAx>
        <c:axId val="119408128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</a:p>
        </c:txPr>
        <c:crossAx val="119409664"/>
        <c:crosses val="autoZero"/>
        <c:auto val="1"/>
        <c:lblOffset val="100"/>
        <c:baseTimeUnit val="months"/>
      </c:dateAx>
      <c:valAx>
        <c:axId val="119409664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</a:p>
        </c:txPr>
        <c:crossAx val="119408128"/>
        <c:crosses val="autoZero"/>
        <c:crossBetween val="between"/>
      </c:valAx>
      <c:dateAx>
        <c:axId val="119421184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</a:p>
        </c:txPr>
        <c:crossAx val="119419648"/>
        <c:crosses val="autoZero"/>
        <c:auto val="1"/>
        <c:lblOffset val="100"/>
        <c:baseTimeUnit val="months"/>
      </c:dateAx>
      <c:valAx>
        <c:axId val="1194196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</a:p>
        </c:txPr>
        <c:crossAx val="119421184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ysClr val="windowText" lastClr="000000"/>
              </a:solidFill>
              <a:latin typeface="Arial" panose="020B0604020202020204" pitchFamily="7" charset="0"/>
              <a:ea typeface="楷体_GB2312" panose="02010609030101010101" pitchFamily="49" charset="-122"/>
              <a:cs typeface="楷体_GB2312" panose="02010609030101010101" pitchFamily="49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f23f0b-1ae1-460d-8c82-93b3c894cdac}"/>
      </c:ext>
    </c:extLst>
  </c:chart>
  <c:spPr>
    <a:solidFill>
      <a:srgbClr val="FFFFFF"/>
    </a:solidFill>
    <a:ln w="25400" cap="flat" cmpd="sng" algn="ctr">
      <a:noFill/>
      <a:prstDash val="solid"/>
      <a:round/>
    </a:ln>
    <a:effectLst/>
  </c:spPr>
  <c:txPr>
    <a:bodyPr/>
    <a:lstStyle/>
    <a:p>
      <a:pPr>
        <a:defRPr lang="zh-CN" sz="1000" b="1" i="0" baseline="0">
          <a:solidFill>
            <a:sysClr val="windowText" lastClr="000000"/>
          </a:solidFill>
          <a:latin typeface="Arial" panose="020B0604020202020204" pitchFamily="7" charset="0"/>
          <a:ea typeface="楷体_GB2312" panose="02010609030101010101" pitchFamily="49" charset="-122"/>
          <a:cs typeface="楷体_GB2312" panose="0201060903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  <a:r>
              <a:rPr lang="zh-CN" sz="1200"/>
              <a:t>欧洲十国新能源汽车渗透率</a:t>
            </a:r>
            <a:endParaRPr lang="zh-CN" sz="1200"/>
          </a:p>
        </c:rich>
      </c:tx>
      <c:layout>
        <c:manualLayout>
          <c:xMode val="edge"/>
          <c:yMode val="edge"/>
          <c:x val="0.329473684210527"/>
          <c:y val="0.04255319148936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Sheet2!$D$29</c:f>
              <c:strCache>
                <c:ptCount val="1"/>
                <c:pt idx="0">
                  <c:v>新能源汽车销量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欧洲主要国家产销!$C$34:$C$79</c:f>
              <c:numCache>
                <c:formatCode>yyyy/mm</c:formatCode>
                <c:ptCount val="46"/>
                <c:pt idx="0" c:formatCode="yyyy/mm">
                  <c:v>43983</c:v>
                </c:pt>
                <c:pt idx="1" c:formatCode="yyyy/mm">
                  <c:v>44013</c:v>
                </c:pt>
                <c:pt idx="2" c:formatCode="yyyy/mm">
                  <c:v>44044</c:v>
                </c:pt>
                <c:pt idx="3" c:formatCode="yyyy/mm">
                  <c:v>44075</c:v>
                </c:pt>
                <c:pt idx="4" c:formatCode="yyyy/mm">
                  <c:v>44105</c:v>
                </c:pt>
                <c:pt idx="5" c:formatCode="yyyy/mm">
                  <c:v>44136</c:v>
                </c:pt>
                <c:pt idx="6" c:formatCode="yyyy/mm">
                  <c:v>44166</c:v>
                </c:pt>
                <c:pt idx="7" c:formatCode="yyyy/mm">
                  <c:v>44197</c:v>
                </c:pt>
                <c:pt idx="8" c:formatCode="yyyy/mm">
                  <c:v>44228</c:v>
                </c:pt>
                <c:pt idx="9" c:formatCode="yyyy/mm">
                  <c:v>44256</c:v>
                </c:pt>
                <c:pt idx="10" c:formatCode="yyyy/mm">
                  <c:v>44287</c:v>
                </c:pt>
                <c:pt idx="11" c:formatCode="yyyy/mm">
                  <c:v>44317</c:v>
                </c:pt>
                <c:pt idx="12" c:formatCode="yyyy/mm">
                  <c:v>44348</c:v>
                </c:pt>
                <c:pt idx="13" c:formatCode="yyyy/mm">
                  <c:v>44378</c:v>
                </c:pt>
                <c:pt idx="14" c:formatCode="yyyy/mm">
                  <c:v>44409</c:v>
                </c:pt>
                <c:pt idx="15" c:formatCode="yyyy/mm">
                  <c:v>44440</c:v>
                </c:pt>
                <c:pt idx="16" c:formatCode="yyyy/mm">
                  <c:v>44470</c:v>
                </c:pt>
                <c:pt idx="17" c:formatCode="yyyy/mm">
                  <c:v>44501</c:v>
                </c:pt>
                <c:pt idx="18" c:formatCode="yyyy/mm">
                  <c:v>44531</c:v>
                </c:pt>
                <c:pt idx="19" c:formatCode="yyyy/mm">
                  <c:v>44562</c:v>
                </c:pt>
                <c:pt idx="20" c:formatCode="yyyy/mm">
                  <c:v>44593</c:v>
                </c:pt>
                <c:pt idx="21" c:formatCode="yyyy/mm">
                  <c:v>44621</c:v>
                </c:pt>
                <c:pt idx="22" c:formatCode="yyyy/mm">
                  <c:v>44652</c:v>
                </c:pt>
                <c:pt idx="23" c:formatCode="yyyy/mm">
                  <c:v>44682</c:v>
                </c:pt>
                <c:pt idx="24" c:formatCode="yyyy/mm">
                  <c:v>44713</c:v>
                </c:pt>
                <c:pt idx="25" c:formatCode="yyyy/mm">
                  <c:v>44743</c:v>
                </c:pt>
                <c:pt idx="26" c:formatCode="yyyy/mm">
                  <c:v>44774</c:v>
                </c:pt>
                <c:pt idx="27" c:formatCode="yyyy/mm">
                  <c:v>44805</c:v>
                </c:pt>
                <c:pt idx="28" c:formatCode="yyyy/mm">
                  <c:v>44835</c:v>
                </c:pt>
                <c:pt idx="29" c:formatCode="yyyy/mm">
                  <c:v>44866</c:v>
                </c:pt>
                <c:pt idx="30" c:formatCode="yyyy/mm">
                  <c:v>44896</c:v>
                </c:pt>
                <c:pt idx="31" c:formatCode="yyyy/mm">
                  <c:v>44927</c:v>
                </c:pt>
                <c:pt idx="32" c:formatCode="yyyy/mm">
                  <c:v>44958</c:v>
                </c:pt>
                <c:pt idx="33" c:formatCode="yyyy/mm">
                  <c:v>44986</c:v>
                </c:pt>
                <c:pt idx="34" c:formatCode="yyyy/mm">
                  <c:v>45017</c:v>
                </c:pt>
                <c:pt idx="35" c:formatCode="yyyy/mm">
                  <c:v>45047</c:v>
                </c:pt>
                <c:pt idx="36" c:formatCode="yyyy/mm">
                  <c:v>45078</c:v>
                </c:pt>
                <c:pt idx="37" c:formatCode="yyyy/mm">
                  <c:v>45108</c:v>
                </c:pt>
                <c:pt idx="38" c:formatCode="yyyy/mm">
                  <c:v>45139</c:v>
                </c:pt>
                <c:pt idx="39" c:formatCode="yyyy/mm">
                  <c:v>45170</c:v>
                </c:pt>
                <c:pt idx="40" c:formatCode="yyyy/mm">
                  <c:v>45200</c:v>
                </c:pt>
                <c:pt idx="41" c:formatCode="yyyy/mm">
                  <c:v>45231</c:v>
                </c:pt>
                <c:pt idx="42" c:formatCode="yyyy/mm">
                  <c:v>45261</c:v>
                </c:pt>
                <c:pt idx="43" c:formatCode="yyyy/mm">
                  <c:v>45292</c:v>
                </c:pt>
                <c:pt idx="44" c:formatCode="yyyy/mm">
                  <c:v>45324</c:v>
                </c:pt>
                <c:pt idx="45" c:formatCode="yyyy/mm">
                  <c:v>45356</c:v>
                </c:pt>
              </c:numCache>
            </c:numRef>
          </c:cat>
          <c:val>
            <c:numRef>
              <c:f>欧洲主要国家产销!$N$34:$N$79</c:f>
              <c:numCache>
                <c:formatCode>0.0</c:formatCode>
                <c:ptCount val="46"/>
                <c:pt idx="0">
                  <c:v>7.7225</c:v>
                </c:pt>
                <c:pt idx="1">
                  <c:v>9.3219</c:v>
                </c:pt>
                <c:pt idx="2">
                  <c:v>7.8384</c:v>
                </c:pt>
                <c:pt idx="3">
                  <c:v>13.3291</c:v>
                </c:pt>
                <c:pt idx="4">
                  <c:v>12.1686</c:v>
                </c:pt>
                <c:pt idx="5">
                  <c:v>13.7621</c:v>
                </c:pt>
                <c:pt idx="6">
                  <c:v>22.7774</c:v>
                </c:pt>
                <c:pt idx="7">
                  <c:v>9.3095</c:v>
                </c:pt>
                <c:pt idx="8">
                  <c:v>11.0561</c:v>
                </c:pt>
                <c:pt idx="9">
                  <c:v>17.87832</c:v>
                </c:pt>
                <c:pt idx="10">
                  <c:v>13.68014</c:v>
                </c:pt>
                <c:pt idx="11">
                  <c:v>15.2547</c:v>
                </c:pt>
                <c:pt idx="12">
                  <c:v>20.652493</c:v>
                </c:pt>
                <c:pt idx="13">
                  <c:v>13.7898</c:v>
                </c:pt>
                <c:pt idx="14">
                  <c:v>13.0023</c:v>
                </c:pt>
                <c:pt idx="15">
                  <c:v>19.6548</c:v>
                </c:pt>
                <c:pt idx="16">
                  <c:v>15.7486</c:v>
                </c:pt>
                <c:pt idx="17">
                  <c:v>18.9468</c:v>
                </c:pt>
                <c:pt idx="18">
                  <c:v>23.2935</c:v>
                </c:pt>
                <c:pt idx="19">
                  <c:v>12.2537</c:v>
                </c:pt>
                <c:pt idx="20">
                  <c:v>13.1401</c:v>
                </c:pt>
                <c:pt idx="21">
                  <c:v>21.0924</c:v>
                </c:pt>
                <c:pt idx="22">
                  <c:v>12.9228</c:v>
                </c:pt>
                <c:pt idx="23">
                  <c:v>15.422</c:v>
                </c:pt>
                <c:pt idx="24">
                  <c:v>18.581</c:v>
                </c:pt>
                <c:pt idx="25">
                  <c:v>13.0999</c:v>
                </c:pt>
                <c:pt idx="26">
                  <c:v>13.0114</c:v>
                </c:pt>
                <c:pt idx="27">
                  <c:v>21.5501</c:v>
                </c:pt>
                <c:pt idx="28">
                  <c:v>17.6006988</c:v>
                </c:pt>
                <c:pt idx="29">
                  <c:v>24.381</c:v>
                </c:pt>
                <c:pt idx="30">
                  <c:v>36.7756</c:v>
                </c:pt>
                <c:pt idx="31">
                  <c:v>11.5239</c:v>
                </c:pt>
                <c:pt idx="32">
                  <c:v>13.9865</c:v>
                </c:pt>
                <c:pt idx="33">
                  <c:v>25.6728</c:v>
                </c:pt>
                <c:pt idx="34">
                  <c:v>14.9994</c:v>
                </c:pt>
                <c:pt idx="35">
                  <c:v>19.6102</c:v>
                </c:pt>
                <c:pt idx="36">
                  <c:v>24.2356</c:v>
                </c:pt>
                <c:pt idx="37">
                  <c:v>17.8512</c:v>
                </c:pt>
                <c:pt idx="38">
                  <c:v>21.0393</c:v>
                </c:pt>
                <c:pt idx="39">
                  <c:v>22.4699</c:v>
                </c:pt>
                <c:pt idx="40">
                  <c:v>19.5465</c:v>
                </c:pt>
                <c:pt idx="41">
                  <c:v>22.1138</c:v>
                </c:pt>
                <c:pt idx="42">
                  <c:v>24.6986</c:v>
                </c:pt>
                <c:pt idx="43">
                  <c:v>14.1506</c:v>
                </c:pt>
                <c:pt idx="44">
                  <c:v>15.2751</c:v>
                </c:pt>
                <c:pt idx="45">
                  <c:v>23.6</c:v>
                </c:pt>
              </c:numCache>
            </c:numRef>
          </c:val>
        </c:ser>
        <c:ser>
          <c:idx val="1"/>
          <c:order val="1"/>
          <c:tx>
            <c:strRef>
              <c:f>Sheet2!$E$29</c:f>
              <c:strCache>
                <c:ptCount val="1"/>
                <c:pt idx="0">
                  <c:v>汽车销量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ysClr val="window" lastClr="FFFFFF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欧洲主要国家产销!$C$34:$C$79</c:f>
              <c:numCache>
                <c:formatCode>yyyy/mm</c:formatCode>
                <c:ptCount val="46"/>
                <c:pt idx="0" c:formatCode="yyyy/mm">
                  <c:v>43983</c:v>
                </c:pt>
                <c:pt idx="1" c:formatCode="yyyy/mm">
                  <c:v>44013</c:v>
                </c:pt>
                <c:pt idx="2" c:formatCode="yyyy/mm">
                  <c:v>44044</c:v>
                </c:pt>
                <c:pt idx="3" c:formatCode="yyyy/mm">
                  <c:v>44075</c:v>
                </c:pt>
                <c:pt idx="4" c:formatCode="yyyy/mm">
                  <c:v>44105</c:v>
                </c:pt>
                <c:pt idx="5" c:formatCode="yyyy/mm">
                  <c:v>44136</c:v>
                </c:pt>
                <c:pt idx="6" c:formatCode="yyyy/mm">
                  <c:v>44166</c:v>
                </c:pt>
                <c:pt idx="7" c:formatCode="yyyy/mm">
                  <c:v>44197</c:v>
                </c:pt>
                <c:pt idx="8" c:formatCode="yyyy/mm">
                  <c:v>44228</c:v>
                </c:pt>
                <c:pt idx="9" c:formatCode="yyyy/mm">
                  <c:v>44256</c:v>
                </c:pt>
                <c:pt idx="10" c:formatCode="yyyy/mm">
                  <c:v>44287</c:v>
                </c:pt>
                <c:pt idx="11" c:formatCode="yyyy/mm">
                  <c:v>44317</c:v>
                </c:pt>
                <c:pt idx="12" c:formatCode="yyyy/mm">
                  <c:v>44348</c:v>
                </c:pt>
                <c:pt idx="13" c:formatCode="yyyy/mm">
                  <c:v>44378</c:v>
                </c:pt>
                <c:pt idx="14" c:formatCode="yyyy/mm">
                  <c:v>44409</c:v>
                </c:pt>
                <c:pt idx="15" c:formatCode="yyyy/mm">
                  <c:v>44440</c:v>
                </c:pt>
                <c:pt idx="16" c:formatCode="yyyy/mm">
                  <c:v>44470</c:v>
                </c:pt>
                <c:pt idx="17" c:formatCode="yyyy/mm">
                  <c:v>44501</c:v>
                </c:pt>
                <c:pt idx="18" c:formatCode="yyyy/mm">
                  <c:v>44531</c:v>
                </c:pt>
                <c:pt idx="19" c:formatCode="yyyy/mm">
                  <c:v>44562</c:v>
                </c:pt>
                <c:pt idx="20" c:formatCode="yyyy/mm">
                  <c:v>44593</c:v>
                </c:pt>
                <c:pt idx="21" c:formatCode="yyyy/mm">
                  <c:v>44621</c:v>
                </c:pt>
                <c:pt idx="22" c:formatCode="yyyy/mm">
                  <c:v>44652</c:v>
                </c:pt>
                <c:pt idx="23" c:formatCode="yyyy/mm">
                  <c:v>44682</c:v>
                </c:pt>
                <c:pt idx="24" c:formatCode="yyyy/mm">
                  <c:v>44713</c:v>
                </c:pt>
                <c:pt idx="25" c:formatCode="yyyy/mm">
                  <c:v>44743</c:v>
                </c:pt>
                <c:pt idx="26" c:formatCode="yyyy/mm">
                  <c:v>44774</c:v>
                </c:pt>
                <c:pt idx="27" c:formatCode="yyyy/mm">
                  <c:v>44805</c:v>
                </c:pt>
                <c:pt idx="28" c:formatCode="yyyy/mm">
                  <c:v>44835</c:v>
                </c:pt>
                <c:pt idx="29" c:formatCode="yyyy/mm">
                  <c:v>44866</c:v>
                </c:pt>
                <c:pt idx="30" c:formatCode="yyyy/mm">
                  <c:v>44896</c:v>
                </c:pt>
                <c:pt idx="31" c:formatCode="yyyy/mm">
                  <c:v>44927</c:v>
                </c:pt>
                <c:pt idx="32" c:formatCode="yyyy/mm">
                  <c:v>44958</c:v>
                </c:pt>
                <c:pt idx="33" c:formatCode="yyyy/mm">
                  <c:v>44986</c:v>
                </c:pt>
                <c:pt idx="34" c:formatCode="yyyy/mm">
                  <c:v>45017</c:v>
                </c:pt>
                <c:pt idx="35" c:formatCode="yyyy/mm">
                  <c:v>45047</c:v>
                </c:pt>
                <c:pt idx="36" c:formatCode="yyyy/mm">
                  <c:v>45078</c:v>
                </c:pt>
                <c:pt idx="37" c:formatCode="yyyy/mm">
                  <c:v>45108</c:v>
                </c:pt>
                <c:pt idx="38" c:formatCode="yyyy/mm">
                  <c:v>45139</c:v>
                </c:pt>
                <c:pt idx="39" c:formatCode="yyyy/mm">
                  <c:v>45170</c:v>
                </c:pt>
                <c:pt idx="40" c:formatCode="yyyy/mm">
                  <c:v>45200</c:v>
                </c:pt>
                <c:pt idx="41" c:formatCode="yyyy/mm">
                  <c:v>45231</c:v>
                </c:pt>
                <c:pt idx="42" c:formatCode="yyyy/mm">
                  <c:v>45261</c:v>
                </c:pt>
                <c:pt idx="43" c:formatCode="yyyy/mm">
                  <c:v>45292</c:v>
                </c:pt>
                <c:pt idx="44" c:formatCode="yyyy/mm">
                  <c:v>45324</c:v>
                </c:pt>
                <c:pt idx="45" c:formatCode="yyyy/mm">
                  <c:v>45356</c:v>
                </c:pt>
              </c:numCache>
            </c:numRef>
          </c:cat>
          <c:val>
            <c:numRef>
              <c:f>欧洲主要国家产销!$S$34:$S$79</c:f>
              <c:numCache>
                <c:formatCode>0.0</c:formatCode>
                <c:ptCount val="46"/>
                <c:pt idx="0">
                  <c:v>88.6971</c:v>
                </c:pt>
                <c:pt idx="1">
                  <c:v>99.4162</c:v>
                </c:pt>
                <c:pt idx="2">
                  <c:v>66.5009</c:v>
                </c:pt>
                <c:pt idx="3">
                  <c:v>107.0968</c:v>
                </c:pt>
                <c:pt idx="4">
                  <c:v>89.7001</c:v>
                </c:pt>
                <c:pt idx="5">
                  <c:v>82.217</c:v>
                </c:pt>
                <c:pt idx="6">
                  <c:v>98.2428</c:v>
                </c:pt>
                <c:pt idx="7">
                  <c:v>64.1161</c:v>
                </c:pt>
                <c:pt idx="8">
                  <c:v>68.33735</c:v>
                </c:pt>
                <c:pt idx="9">
                  <c:v>92.90968</c:v>
                </c:pt>
                <c:pt idx="10">
                  <c:v>74.17951</c:v>
                </c:pt>
                <c:pt idx="11">
                  <c:v>85.9501</c:v>
                </c:pt>
                <c:pt idx="12">
                  <c:v>104.601540153453</c:v>
                </c:pt>
                <c:pt idx="13">
                  <c:v>74.3315</c:v>
                </c:pt>
                <c:pt idx="14">
                  <c:v>54.8469</c:v>
                </c:pt>
                <c:pt idx="15">
                  <c:v>79.7322</c:v>
                </c:pt>
                <c:pt idx="16">
                  <c:v>63.494</c:v>
                </c:pt>
                <c:pt idx="17">
                  <c:v>69.3024</c:v>
                </c:pt>
                <c:pt idx="18">
                  <c:v>77.5717</c:v>
                </c:pt>
                <c:pt idx="19">
                  <c:v>62.7813</c:v>
                </c:pt>
                <c:pt idx="20">
                  <c:v>61.9368</c:v>
                </c:pt>
                <c:pt idx="21">
                  <c:v>91.0375</c:v>
                </c:pt>
                <c:pt idx="22">
                  <c:v>64.8424</c:v>
                </c:pt>
                <c:pt idx="23">
                  <c:v>75.0415</c:v>
                </c:pt>
                <c:pt idx="24">
                  <c:v>86.1795</c:v>
                </c:pt>
                <c:pt idx="25">
                  <c:v>69.0518</c:v>
                </c:pt>
                <c:pt idx="26">
                  <c:v>56.8975</c:v>
                </c:pt>
                <c:pt idx="27">
                  <c:v>85.4145</c:v>
                </c:pt>
                <c:pt idx="28">
                  <c:v>72.7002</c:v>
                </c:pt>
                <c:pt idx="29">
                  <c:v>83.3799</c:v>
                </c:pt>
                <c:pt idx="30">
                  <c:v>91.3365</c:v>
                </c:pt>
                <c:pt idx="31">
                  <c:v>67.7445</c:v>
                </c:pt>
                <c:pt idx="32">
                  <c:v>68.6042</c:v>
                </c:pt>
                <c:pt idx="33">
                  <c:v>113.8259</c:v>
                </c:pt>
                <c:pt idx="34">
                  <c:v>74.7855</c:v>
                </c:pt>
                <c:pt idx="35">
                  <c:v>88.0638</c:v>
                </c:pt>
                <c:pt idx="36">
                  <c:v>102.0753</c:v>
                </c:pt>
                <c:pt idx="37">
                  <c:v>79.1348</c:v>
                </c:pt>
                <c:pt idx="38">
                  <c:v>69.2124</c:v>
                </c:pt>
                <c:pt idx="39">
                  <c:v>96.5948</c:v>
                </c:pt>
                <c:pt idx="40">
                  <c:v>82.8301</c:v>
                </c:pt>
                <c:pt idx="41">
                  <c:v>86.7376</c:v>
                </c:pt>
                <c:pt idx="42">
                  <c:v>89.4927</c:v>
                </c:pt>
                <c:pt idx="43">
                  <c:v>75.5957</c:v>
                </c:pt>
                <c:pt idx="44">
                  <c:v>75.4092</c:v>
                </c:pt>
                <c:pt idx="45">
                  <c:v>112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501568"/>
        <c:axId val="119503104"/>
      </c:barChart>
      <c:lineChart>
        <c:grouping val="standard"/>
        <c:varyColors val="0"/>
        <c:ser>
          <c:idx val="2"/>
          <c:order val="2"/>
          <c:tx>
            <c:strRef>
              <c:f>Sheet2!$F$29</c:f>
              <c:strCache>
                <c:ptCount val="1"/>
                <c:pt idx="0">
                  <c:v>渗透率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Sheet2!$C$30:$C$46</c:f>
              <c:numCache>
                <c:formatCode>yyyy/mm</c:formatCode>
                <c:ptCount val="17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</c:numCache>
            </c:numRef>
          </c:cat>
          <c:val>
            <c:numRef>
              <c:f>欧洲主要国家产销!$X$34:$X$79</c:f>
              <c:numCache>
                <c:formatCode>0.0%</c:formatCode>
                <c:ptCount val="46"/>
                <c:pt idx="0">
                  <c:v>0.087065980736687</c:v>
                </c:pt>
                <c:pt idx="1">
                  <c:v>0.0937664082916064</c:v>
                </c:pt>
                <c:pt idx="2">
                  <c:v>0.117869081471078</c:v>
                </c:pt>
                <c:pt idx="3">
                  <c:v>0.124458433865438</c:v>
                </c:pt>
                <c:pt idx="4">
                  <c:v>0.135658711640232</c:v>
                </c:pt>
                <c:pt idx="5">
                  <c:v>0.167387523261613</c:v>
                </c:pt>
                <c:pt idx="6">
                  <c:v>0.23184803364725</c:v>
                </c:pt>
                <c:pt idx="7">
                  <c:v>0.145197540087435</c:v>
                </c:pt>
                <c:pt idx="8">
                  <c:v>0.161787075442639</c:v>
                </c:pt>
                <c:pt idx="9">
                  <c:v>0.192426881676915</c:v>
                </c:pt>
                <c:pt idx="10">
                  <c:v>0.184419390206271</c:v>
                </c:pt>
                <c:pt idx="11">
                  <c:v>0.177483214097482</c:v>
                </c:pt>
                <c:pt idx="12">
                  <c:v>0.197439664556586</c:v>
                </c:pt>
                <c:pt idx="13">
                  <c:v>0.185517580030001</c:v>
                </c:pt>
                <c:pt idx="14">
                  <c:v>0.23706535829737</c:v>
                </c:pt>
                <c:pt idx="15">
                  <c:v>0.246510192870634</c:v>
                </c:pt>
                <c:pt idx="16">
                  <c:v>0.248032884997008</c:v>
                </c:pt>
                <c:pt idx="17">
                  <c:v>0.273393129242277</c:v>
                </c:pt>
                <c:pt idx="18">
                  <c:v>0.300283479671066</c:v>
                </c:pt>
                <c:pt idx="19">
                  <c:v>0.19518073056786</c:v>
                </c:pt>
                <c:pt idx="20">
                  <c:v>0.212153356324511</c:v>
                </c:pt>
                <c:pt idx="21">
                  <c:v>0.231689139091034</c:v>
                </c:pt>
                <c:pt idx="22">
                  <c:v>0.199295522682689</c:v>
                </c:pt>
                <c:pt idx="23">
                  <c:v>0.205512949501276</c:v>
                </c:pt>
                <c:pt idx="24">
                  <c:v>0.215608120260619</c:v>
                </c:pt>
                <c:pt idx="25">
                  <c:v>0.189711202314784</c:v>
                </c:pt>
                <c:pt idx="26">
                  <c:v>0.228681400764533</c:v>
                </c:pt>
                <c:pt idx="27">
                  <c:v>0.252300253469844</c:v>
                </c:pt>
                <c:pt idx="28">
                  <c:v>0.242099730124539</c:v>
                </c:pt>
                <c:pt idx="29">
                  <c:v>0.292408602073161</c:v>
                </c:pt>
                <c:pt idx="30">
                  <c:v>0.402638594647266</c:v>
                </c:pt>
                <c:pt idx="31">
                  <c:v>0.170108274472466</c:v>
                </c:pt>
                <c:pt idx="32">
                  <c:v>0.204</c:v>
                </c:pt>
                <c:pt idx="33">
                  <c:v>0.225544449901121</c:v>
                </c:pt>
                <c:pt idx="34">
                  <c:v>0.22554444990112</c:v>
                </c:pt>
                <c:pt idx="35">
                  <c:v>0.223</c:v>
                </c:pt>
                <c:pt idx="36">
                  <c:v>0.237</c:v>
                </c:pt>
                <c:pt idx="37">
                  <c:v>0.226</c:v>
                </c:pt>
                <c:pt idx="38">
                  <c:v>0.304</c:v>
                </c:pt>
                <c:pt idx="39">
                  <c:v>0.233</c:v>
                </c:pt>
                <c:pt idx="40">
                  <c:v>0.236</c:v>
                </c:pt>
                <c:pt idx="41">
                  <c:v>0.255</c:v>
                </c:pt>
                <c:pt idx="42">
                  <c:v>0.275984521642547</c:v>
                </c:pt>
                <c:pt idx="43">
                  <c:v>0.187187895607819</c:v>
                </c:pt>
                <c:pt idx="44">
                  <c:v>0.203</c:v>
                </c:pt>
                <c:pt idx="45">
                  <c:v>0.211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9510528"/>
        <c:axId val="119508992"/>
      </c:lineChart>
      <c:dateAx>
        <c:axId val="119501568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</a:p>
        </c:txPr>
        <c:crossAx val="119503104"/>
        <c:crosses val="autoZero"/>
        <c:auto val="1"/>
        <c:lblOffset val="100"/>
        <c:baseTimeUnit val="months"/>
      </c:dateAx>
      <c:valAx>
        <c:axId val="119503104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</a:p>
        </c:txPr>
        <c:crossAx val="119501568"/>
        <c:crosses val="autoZero"/>
        <c:crossBetween val="between"/>
      </c:valAx>
      <c:dateAx>
        <c:axId val="119510528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</a:p>
        </c:txPr>
        <c:crossAx val="119508992"/>
        <c:crosses val="autoZero"/>
        <c:auto val="1"/>
        <c:lblOffset val="100"/>
        <c:baseTimeUnit val="months"/>
      </c:dateAx>
      <c:valAx>
        <c:axId val="11950899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</a:p>
        </c:txPr>
        <c:crossAx val="119510528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 w="25400"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Arial" panose="020B0604020202020204" pitchFamily="7" charset="0"/>
              <a:ea typeface="楷体_GB2312" panose="02010609030101010101" pitchFamily="49" charset="-122"/>
              <a:cs typeface="楷体_GB2312" panose="02010609030101010101" pitchFamily="49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928cf5-6ea7-4da0-b138-aab4a9476b5f}"/>
      </c:ext>
    </c:extLst>
  </c:chart>
  <c:spPr>
    <a:solidFill>
      <a:srgbClr val="FFFFFF"/>
    </a:solidFill>
    <a:ln w="25400" cap="flat" cmpd="sng" algn="ctr">
      <a:noFill/>
      <a:prstDash val="solid"/>
      <a:round/>
    </a:ln>
    <a:effectLst/>
  </c:spPr>
  <c:txPr>
    <a:bodyPr/>
    <a:lstStyle/>
    <a:p>
      <a:pPr>
        <a:defRPr lang="zh-CN" sz="900" b="1" i="0" baseline="0">
          <a:solidFill>
            <a:sysClr val="windowText" lastClr="000000"/>
          </a:solidFill>
          <a:latin typeface="Arial" panose="020B0604020202020204" pitchFamily="7" charset="0"/>
          <a:ea typeface="楷体_GB2312" panose="02010609030101010101" pitchFamily="49" charset="-122"/>
          <a:cs typeface="楷体_GB2312" panose="0201060903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  <a:r>
              <a:rPr lang="zh-CN" altLang="en-US" sz="1200" b="1">
                <a:solidFill>
                  <a:sysClr val="windowText" lastClr="000000"/>
                </a:solidFill>
              </a:rPr>
              <a:t>德国</a:t>
            </a:r>
            <a:r>
              <a:rPr lang="zh-CN" sz="1200" b="1">
                <a:solidFill>
                  <a:sysClr val="windowText" lastClr="000000"/>
                </a:solidFill>
              </a:rPr>
              <a:t>新能源汽车销量（万辆）</a:t>
            </a:r>
            <a:endParaRPr lang="zh-CN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4780659844006"/>
          <c:y val="0.045085922852483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1968807564331"/>
          <c:y val="0.228726744250546"/>
          <c:w val="0.844670479289756"/>
          <c:h val="0.5731743196618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欧洲主要国家产销!$BJ$15</c:f>
              <c:strCache>
                <c:ptCount val="1"/>
                <c:pt idx="0">
                  <c:v>新能源汽车合计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rgbClr val="C00000"/>
              </a:solidFill>
            </a:ln>
            <a:effectLst/>
          </c:spPr>
          <c:invertIfNegative val="0"/>
          <c:dLbls>
            <c:delete val="1"/>
          </c:dLbls>
          <c:cat>
            <c:numRef>
              <c:f>欧洲主要国家产销!$C$34:$C$79</c:f>
              <c:numCache>
                <c:formatCode>yyyy/mm</c:formatCode>
                <c:ptCount val="46"/>
                <c:pt idx="0" c:formatCode="yyyy/mm">
                  <c:v>43983</c:v>
                </c:pt>
                <c:pt idx="1" c:formatCode="yyyy/mm">
                  <c:v>44013</c:v>
                </c:pt>
                <c:pt idx="2" c:formatCode="yyyy/mm">
                  <c:v>44044</c:v>
                </c:pt>
                <c:pt idx="3" c:formatCode="yyyy/mm">
                  <c:v>44075</c:v>
                </c:pt>
                <c:pt idx="4" c:formatCode="yyyy/mm">
                  <c:v>44105</c:v>
                </c:pt>
                <c:pt idx="5" c:formatCode="yyyy/mm">
                  <c:v>44136</c:v>
                </c:pt>
                <c:pt idx="6" c:formatCode="yyyy/mm">
                  <c:v>44166</c:v>
                </c:pt>
                <c:pt idx="7" c:formatCode="yyyy/mm">
                  <c:v>44197</c:v>
                </c:pt>
                <c:pt idx="8" c:formatCode="yyyy/mm">
                  <c:v>44228</c:v>
                </c:pt>
                <c:pt idx="9" c:formatCode="yyyy/mm">
                  <c:v>44256</c:v>
                </c:pt>
                <c:pt idx="10" c:formatCode="yyyy/mm">
                  <c:v>44287</c:v>
                </c:pt>
                <c:pt idx="11" c:formatCode="yyyy/mm">
                  <c:v>44317</c:v>
                </c:pt>
                <c:pt idx="12" c:formatCode="yyyy/mm">
                  <c:v>44348</c:v>
                </c:pt>
                <c:pt idx="13" c:formatCode="yyyy/mm">
                  <c:v>44378</c:v>
                </c:pt>
                <c:pt idx="14" c:formatCode="yyyy/mm">
                  <c:v>44409</c:v>
                </c:pt>
                <c:pt idx="15" c:formatCode="yyyy/mm">
                  <c:v>44440</c:v>
                </c:pt>
                <c:pt idx="16" c:formatCode="yyyy/mm">
                  <c:v>44470</c:v>
                </c:pt>
                <c:pt idx="17" c:formatCode="yyyy/mm">
                  <c:v>44501</c:v>
                </c:pt>
                <c:pt idx="18" c:formatCode="yyyy/mm">
                  <c:v>44531</c:v>
                </c:pt>
                <c:pt idx="19" c:formatCode="yyyy/mm">
                  <c:v>44562</c:v>
                </c:pt>
                <c:pt idx="20" c:formatCode="yyyy/mm">
                  <c:v>44593</c:v>
                </c:pt>
                <c:pt idx="21" c:formatCode="yyyy/mm">
                  <c:v>44621</c:v>
                </c:pt>
                <c:pt idx="22" c:formatCode="yyyy/mm">
                  <c:v>44652</c:v>
                </c:pt>
                <c:pt idx="23" c:formatCode="yyyy/mm">
                  <c:v>44682</c:v>
                </c:pt>
                <c:pt idx="24" c:formatCode="yyyy/mm">
                  <c:v>44713</c:v>
                </c:pt>
                <c:pt idx="25" c:formatCode="yyyy/mm">
                  <c:v>44743</c:v>
                </c:pt>
                <c:pt idx="26" c:formatCode="yyyy/mm">
                  <c:v>44774</c:v>
                </c:pt>
                <c:pt idx="27" c:formatCode="yyyy/mm">
                  <c:v>44805</c:v>
                </c:pt>
                <c:pt idx="28" c:formatCode="yyyy/mm">
                  <c:v>44835</c:v>
                </c:pt>
                <c:pt idx="29" c:formatCode="yyyy/mm">
                  <c:v>44866</c:v>
                </c:pt>
                <c:pt idx="30" c:formatCode="yyyy/mm">
                  <c:v>44896</c:v>
                </c:pt>
                <c:pt idx="31" c:formatCode="yyyy/mm">
                  <c:v>44927</c:v>
                </c:pt>
                <c:pt idx="32" c:formatCode="yyyy/mm">
                  <c:v>44958</c:v>
                </c:pt>
                <c:pt idx="33" c:formatCode="yyyy/mm">
                  <c:v>44986</c:v>
                </c:pt>
                <c:pt idx="34" c:formatCode="yyyy/mm">
                  <c:v>45017</c:v>
                </c:pt>
                <c:pt idx="35" c:formatCode="yyyy/mm">
                  <c:v>45047</c:v>
                </c:pt>
                <c:pt idx="36" c:formatCode="yyyy/mm">
                  <c:v>45078</c:v>
                </c:pt>
                <c:pt idx="37" c:formatCode="yyyy/mm">
                  <c:v>45108</c:v>
                </c:pt>
                <c:pt idx="38" c:formatCode="yyyy/mm">
                  <c:v>45139</c:v>
                </c:pt>
                <c:pt idx="39" c:formatCode="yyyy/mm">
                  <c:v>45170</c:v>
                </c:pt>
                <c:pt idx="40" c:formatCode="yyyy/mm">
                  <c:v>45200</c:v>
                </c:pt>
                <c:pt idx="41" c:formatCode="yyyy/mm">
                  <c:v>45231</c:v>
                </c:pt>
                <c:pt idx="42" c:formatCode="yyyy/mm">
                  <c:v>45261</c:v>
                </c:pt>
                <c:pt idx="43" c:formatCode="yyyy/mm">
                  <c:v>45292</c:v>
                </c:pt>
                <c:pt idx="44" c:formatCode="yyyy/mm">
                  <c:v>45324</c:v>
                </c:pt>
                <c:pt idx="45" c:formatCode="yyyy/mm">
                  <c:v>45356</c:v>
                </c:pt>
              </c:numCache>
            </c:numRef>
          </c:cat>
          <c:val>
            <c:numRef>
              <c:f>欧洲主要国家产销!$BJ$34:$BJ$79</c:f>
              <c:numCache>
                <c:formatCode>#,##0.0_ </c:formatCode>
                <c:ptCount val="46"/>
                <c:pt idx="0">
                  <c:v>1.8598</c:v>
                </c:pt>
                <c:pt idx="1">
                  <c:v>3.5917</c:v>
                </c:pt>
                <c:pt idx="2">
                  <c:v>3.3171</c:v>
                </c:pt>
                <c:pt idx="3">
                  <c:v>4.1315</c:v>
                </c:pt>
                <c:pt idx="4">
                  <c:v>4.8017</c:v>
                </c:pt>
                <c:pt idx="5">
                  <c:v>5.9586</c:v>
                </c:pt>
                <c:pt idx="6">
                  <c:v>8.3356</c:v>
                </c:pt>
                <c:pt idx="7">
                  <c:v>3.6903</c:v>
                </c:pt>
                <c:pt idx="8">
                  <c:v>4.0157</c:v>
                </c:pt>
                <c:pt idx="9">
                  <c:v>6.5681</c:v>
                </c:pt>
                <c:pt idx="10">
                  <c:v>5.0804</c:v>
                </c:pt>
                <c:pt idx="11">
                  <c:v>5.4008</c:v>
                </c:pt>
                <c:pt idx="12">
                  <c:v>6.4734</c:v>
                </c:pt>
                <c:pt idx="13">
                  <c:v>5.5618</c:v>
                </c:pt>
                <c:pt idx="14">
                  <c:v>5.3357</c:v>
                </c:pt>
                <c:pt idx="15">
                  <c:v>5.6497</c:v>
                </c:pt>
                <c:pt idx="16">
                  <c:v>5.4294</c:v>
                </c:pt>
                <c:pt idx="17">
                  <c:v>6.8169</c:v>
                </c:pt>
                <c:pt idx="18">
                  <c:v>8.1188</c:v>
                </c:pt>
                <c:pt idx="19" c:formatCode="0.0">
                  <c:v>3.9792</c:v>
                </c:pt>
                <c:pt idx="20" c:formatCode="0.0">
                  <c:v>4.9889</c:v>
                </c:pt>
                <c:pt idx="21" c:formatCode="0.0">
                  <c:v>6.1762</c:v>
                </c:pt>
                <c:pt idx="22" c:formatCode="0.0">
                  <c:v>4.3872</c:v>
                </c:pt>
                <c:pt idx="23" c:formatCode="0.0">
                  <c:v>5.2435</c:v>
                </c:pt>
                <c:pt idx="24" c:formatCode="0.0">
                  <c:v>5.8437</c:v>
                </c:pt>
                <c:pt idx="25" c:formatCode="0.0">
                  <c:v>5.2527</c:v>
                </c:pt>
                <c:pt idx="26" c:formatCode="0.0">
                  <c:v>5.6725</c:v>
                </c:pt>
                <c:pt idx="27" c:formatCode="0.0">
                  <c:v>7.2725</c:v>
                </c:pt>
                <c:pt idx="28" c:formatCode="0.0">
                  <c:v>6.7845</c:v>
                </c:pt>
                <c:pt idx="29" c:formatCode="0.0">
                  <c:v>10.2561</c:v>
                </c:pt>
                <c:pt idx="30" c:formatCode="0.0">
                  <c:v>17.4126</c:v>
                </c:pt>
                <c:pt idx="31" c:formatCode="0.0">
                  <c:v>2.6989</c:v>
                </c:pt>
                <c:pt idx="32" c:formatCode="0.0">
                  <c:v>4.4391</c:v>
                </c:pt>
                <c:pt idx="33" c:formatCode="0.0">
                  <c:v>6.0901</c:v>
                </c:pt>
                <c:pt idx="34" c:formatCode="0.0">
                  <c:v>4.1527</c:v>
                </c:pt>
                <c:pt idx="35" c:formatCode="0.0">
                  <c:v>5.6583</c:v>
                </c:pt>
                <c:pt idx="36" c:formatCode="0.0">
                  <c:v>6.8918</c:v>
                </c:pt>
                <c:pt idx="37" c:formatCode="0.0">
                  <c:v>6.3027</c:v>
                </c:pt>
                <c:pt idx="38" c:formatCode="0.0">
                  <c:v>10.1201</c:v>
                </c:pt>
                <c:pt idx="39" c:formatCode="0.0">
                  <c:v>4.7097</c:v>
                </c:pt>
                <c:pt idx="40">
                  <c:v>5.3695</c:v>
                </c:pt>
                <c:pt idx="41">
                  <c:v>6.3066</c:v>
                </c:pt>
                <c:pt idx="42">
                  <c:v>7.2548</c:v>
                </c:pt>
                <c:pt idx="43">
                  <c:v>3.6868</c:v>
                </c:pt>
                <c:pt idx="44">
                  <c:v>4.2054</c:v>
                </c:pt>
                <c:pt idx="45">
                  <c:v>4.74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639040"/>
        <c:axId val="119653120"/>
      </c:barChart>
      <c:lineChart>
        <c:grouping val="standard"/>
        <c:varyColors val="0"/>
        <c:ser>
          <c:idx val="1"/>
          <c:order val="1"/>
          <c:tx>
            <c:strRef>
              <c:f>欧洲主要国家产销!$BL$15</c:f>
              <c:strCache>
                <c:ptCount val="1"/>
                <c:pt idx="0">
                  <c:v>新能源汽车渗透率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欧洲主要国家产销!$C$29:$C$79</c:f>
              <c:numCache>
                <c:formatCode>yyyy/mm</c:formatCode>
                <c:ptCount val="51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  <c:pt idx="17" c:formatCode="yyyy/mm">
                  <c:v>44348</c:v>
                </c:pt>
                <c:pt idx="18" c:formatCode="yyyy/mm">
                  <c:v>44378</c:v>
                </c:pt>
                <c:pt idx="19" c:formatCode="yyyy/mm">
                  <c:v>44409</c:v>
                </c:pt>
                <c:pt idx="20" c:formatCode="yyyy/mm">
                  <c:v>44440</c:v>
                </c:pt>
                <c:pt idx="21" c:formatCode="yyyy/mm">
                  <c:v>44470</c:v>
                </c:pt>
                <c:pt idx="22" c:formatCode="yyyy/mm">
                  <c:v>44501</c:v>
                </c:pt>
                <c:pt idx="23" c:formatCode="yyyy/mm">
                  <c:v>44531</c:v>
                </c:pt>
                <c:pt idx="24" c:formatCode="yyyy/mm">
                  <c:v>44562</c:v>
                </c:pt>
                <c:pt idx="25" c:formatCode="yyyy/mm">
                  <c:v>44593</c:v>
                </c:pt>
                <c:pt idx="26" c:formatCode="yyyy/mm">
                  <c:v>44621</c:v>
                </c:pt>
                <c:pt idx="27" c:formatCode="yyyy/mm">
                  <c:v>44652</c:v>
                </c:pt>
                <c:pt idx="28" c:formatCode="yyyy/mm">
                  <c:v>44682</c:v>
                </c:pt>
                <c:pt idx="29" c:formatCode="yyyy/mm">
                  <c:v>44713</c:v>
                </c:pt>
                <c:pt idx="30" c:formatCode="yyyy/mm">
                  <c:v>44743</c:v>
                </c:pt>
                <c:pt idx="31" c:formatCode="yyyy/mm">
                  <c:v>44774</c:v>
                </c:pt>
                <c:pt idx="32" c:formatCode="yyyy/mm">
                  <c:v>44805</c:v>
                </c:pt>
                <c:pt idx="33" c:formatCode="yyyy/mm">
                  <c:v>44835</c:v>
                </c:pt>
                <c:pt idx="34" c:formatCode="yyyy/mm">
                  <c:v>44866</c:v>
                </c:pt>
                <c:pt idx="35" c:formatCode="yyyy/mm">
                  <c:v>44896</c:v>
                </c:pt>
                <c:pt idx="36" c:formatCode="yyyy/mm">
                  <c:v>44927</c:v>
                </c:pt>
                <c:pt idx="37" c:formatCode="yyyy/mm">
                  <c:v>44958</c:v>
                </c:pt>
                <c:pt idx="38" c:formatCode="yyyy/mm">
                  <c:v>44986</c:v>
                </c:pt>
                <c:pt idx="39" c:formatCode="yyyy/mm">
                  <c:v>45017</c:v>
                </c:pt>
                <c:pt idx="40" c:formatCode="yyyy/mm">
                  <c:v>45047</c:v>
                </c:pt>
                <c:pt idx="41" c:formatCode="yyyy/mm">
                  <c:v>45078</c:v>
                </c:pt>
                <c:pt idx="42" c:formatCode="yyyy/mm">
                  <c:v>45108</c:v>
                </c:pt>
                <c:pt idx="43" c:formatCode="yyyy/mm">
                  <c:v>45139</c:v>
                </c:pt>
                <c:pt idx="44" c:formatCode="yyyy/mm">
                  <c:v>45170</c:v>
                </c:pt>
                <c:pt idx="45" c:formatCode="yyyy/mm">
                  <c:v>45200</c:v>
                </c:pt>
                <c:pt idx="46" c:formatCode="yyyy/mm">
                  <c:v>45231</c:v>
                </c:pt>
                <c:pt idx="47" c:formatCode="yyyy/mm">
                  <c:v>45261</c:v>
                </c:pt>
                <c:pt idx="48" c:formatCode="yyyy/mm">
                  <c:v>45292</c:v>
                </c:pt>
                <c:pt idx="49" c:formatCode="yyyy/mm">
                  <c:v>45324</c:v>
                </c:pt>
                <c:pt idx="50" c:formatCode="yyyy/mm">
                  <c:v>45356</c:v>
                </c:pt>
              </c:numCache>
            </c:numRef>
          </c:cat>
          <c:val>
            <c:numRef>
              <c:f>欧洲主要国家产销!$BL$34:$BL$79</c:f>
              <c:numCache>
                <c:formatCode>0.0%</c:formatCode>
                <c:ptCount val="46"/>
                <c:pt idx="0">
                  <c:v>0.0844319750127115</c:v>
                </c:pt>
                <c:pt idx="1">
                  <c:v>0.114044669109476</c:v>
                </c:pt>
                <c:pt idx="2">
                  <c:v>0.132132215866541</c:v>
                </c:pt>
                <c:pt idx="3">
                  <c:v>0.155772225301346</c:v>
                </c:pt>
                <c:pt idx="4">
                  <c:v>0.175050947310091</c:v>
                </c:pt>
                <c:pt idx="5">
                  <c:v>0.205362743408582</c:v>
                </c:pt>
                <c:pt idx="6">
                  <c:v>0.267686596401986</c:v>
                </c:pt>
                <c:pt idx="7">
                  <c:v>0.217391048222722</c:v>
                </c:pt>
                <c:pt idx="8">
                  <c:v>0.206623136728257</c:v>
                </c:pt>
                <c:pt idx="9">
                  <c:v>0.224666408983783</c:v>
                </c:pt>
                <c:pt idx="10">
                  <c:v>0.221223601132158</c:v>
                </c:pt>
                <c:pt idx="11">
                  <c:v>0.234170876059575</c:v>
                </c:pt>
                <c:pt idx="12">
                  <c:v>0.236124485686772</c:v>
                </c:pt>
                <c:pt idx="13">
                  <c:v>0.235277694347971</c:v>
                </c:pt>
                <c:pt idx="14">
                  <c:v>0.276022078869363</c:v>
                </c:pt>
                <c:pt idx="15">
                  <c:v>0.286827569400727</c:v>
                </c:pt>
                <c:pt idx="16">
                  <c:v>0.303856550427293</c:v>
                </c:pt>
                <c:pt idx="17">
                  <c:v>0.343839845050389</c:v>
                </c:pt>
                <c:pt idx="18">
                  <c:v>0.356666520230198</c:v>
                </c:pt>
                <c:pt idx="19">
                  <c:v>0.216129312592335</c:v>
                </c:pt>
                <c:pt idx="20">
                  <c:v>0.248808051388446</c:v>
                </c:pt>
                <c:pt idx="21">
                  <c:v>0.25592342435669</c:v>
                </c:pt>
                <c:pt idx="22">
                  <c:v>0.243376381307416</c:v>
                </c:pt>
                <c:pt idx="23">
                  <c:v>0.25306589317516</c:v>
                </c:pt>
                <c:pt idx="24">
                  <c:v>0.260231209754273</c:v>
                </c:pt>
                <c:pt idx="25">
                  <c:v>0.255095648119819</c:v>
                </c:pt>
                <c:pt idx="26">
                  <c:v>0.284788360452448</c:v>
                </c:pt>
                <c:pt idx="27">
                  <c:v>0.323486762508007</c:v>
                </c:pt>
                <c:pt idx="28">
                  <c:v>0.325174221872873</c:v>
                </c:pt>
                <c:pt idx="29">
                  <c:v>0.393690117921631</c:v>
                </c:pt>
                <c:pt idx="30">
                  <c:v>0.553980363835351</c:v>
                </c:pt>
                <c:pt idx="31">
                  <c:v>0.15056876823601</c:v>
                </c:pt>
                <c:pt idx="32">
                  <c:v>0.215</c:v>
                </c:pt>
                <c:pt idx="33">
                  <c:v>0.216451462711605</c:v>
                </c:pt>
                <c:pt idx="34">
                  <c:v>0.204619925399242</c:v>
                </c:pt>
                <c:pt idx="35">
                  <c:v>0.229112509414251</c:v>
                </c:pt>
                <c:pt idx="36">
                  <c:v>0.246013586112608</c:v>
                </c:pt>
                <c:pt idx="37">
                  <c:v>0.259075046140819</c:v>
                </c:pt>
                <c:pt idx="38">
                  <c:v>0.37</c:v>
                </c:pt>
                <c:pt idx="39">
                  <c:v>0.21</c:v>
                </c:pt>
                <c:pt idx="40">
                  <c:v>0.245</c:v>
                </c:pt>
                <c:pt idx="41">
                  <c:v>0.257</c:v>
                </c:pt>
                <c:pt idx="42">
                  <c:v>0.299930131509862</c:v>
                </c:pt>
                <c:pt idx="43">
                  <c:v>0.172640983737058</c:v>
                </c:pt>
                <c:pt idx="44">
                  <c:v>0.193</c:v>
                </c:pt>
                <c:pt idx="45">
                  <c:v>0.179545454545455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9664640"/>
        <c:axId val="119654656"/>
      </c:lineChart>
      <c:dateAx>
        <c:axId val="119639040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653120"/>
        <c:crosses val="autoZero"/>
        <c:auto val="1"/>
        <c:lblOffset val="100"/>
        <c:baseTimeUnit val="months"/>
        <c:majorUnit val="3"/>
        <c:majorTimeUnit val="months"/>
      </c:dateAx>
      <c:valAx>
        <c:axId val="119653120"/>
        <c:scaling>
          <c:orientation val="minMax"/>
        </c:scaling>
        <c:delete val="0"/>
        <c:axPos val="l"/>
        <c:numFmt formatCode="#,##0.0_ 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639040"/>
        <c:crosses val="autoZero"/>
        <c:crossBetween val="between"/>
      </c:valAx>
      <c:dateAx>
        <c:axId val="119664640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654656"/>
        <c:crosses val="autoZero"/>
        <c:auto val="1"/>
        <c:lblOffset val="100"/>
        <c:baseTimeUnit val="months"/>
      </c:dateAx>
      <c:valAx>
        <c:axId val="11965465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664640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92374d-1de2-4933-ae30-027f6a21c6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  <a:r>
              <a:rPr lang="zh-CN" altLang="en-US" sz="1200" b="1">
                <a:solidFill>
                  <a:sysClr val="windowText" lastClr="000000"/>
                </a:solidFill>
              </a:rPr>
              <a:t>英国</a:t>
            </a:r>
            <a:r>
              <a:rPr lang="zh-CN" sz="1200" b="1">
                <a:solidFill>
                  <a:sysClr val="windowText" lastClr="000000"/>
                </a:solidFill>
              </a:rPr>
              <a:t>新能源汽车销量（万辆）</a:t>
            </a:r>
            <a:endParaRPr lang="zh-CN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4780659844006"/>
          <c:y val="0.045085922852483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1968807564331"/>
          <c:y val="0.228726744250546"/>
          <c:w val="0.844670479289756"/>
          <c:h val="0.5731743196618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欧洲主要国家产销!$BD$15</c:f>
              <c:strCache>
                <c:ptCount val="1"/>
                <c:pt idx="0">
                  <c:v>新能源汽车合计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rgbClr val="C00000"/>
              </a:solidFill>
            </a:ln>
            <a:effectLst/>
          </c:spPr>
          <c:invertIfNegative val="0"/>
          <c:dLbls>
            <c:delete val="1"/>
          </c:dLbls>
          <c:cat>
            <c:numRef>
              <c:f>欧洲主要国家产销!$C$34:$C$79</c:f>
              <c:numCache>
                <c:formatCode>yyyy/mm</c:formatCode>
                <c:ptCount val="46"/>
                <c:pt idx="0" c:formatCode="yyyy/mm">
                  <c:v>43983</c:v>
                </c:pt>
                <c:pt idx="1" c:formatCode="yyyy/mm">
                  <c:v>44013</c:v>
                </c:pt>
                <c:pt idx="2" c:formatCode="yyyy/mm">
                  <c:v>44044</c:v>
                </c:pt>
                <c:pt idx="3" c:formatCode="yyyy/mm">
                  <c:v>44075</c:v>
                </c:pt>
                <c:pt idx="4" c:formatCode="yyyy/mm">
                  <c:v>44105</c:v>
                </c:pt>
                <c:pt idx="5" c:formatCode="yyyy/mm">
                  <c:v>44136</c:v>
                </c:pt>
                <c:pt idx="6" c:formatCode="yyyy/mm">
                  <c:v>44166</c:v>
                </c:pt>
                <c:pt idx="7" c:formatCode="yyyy/mm">
                  <c:v>44197</c:v>
                </c:pt>
                <c:pt idx="8" c:formatCode="yyyy/mm">
                  <c:v>44228</c:v>
                </c:pt>
                <c:pt idx="9" c:formatCode="yyyy/mm">
                  <c:v>44256</c:v>
                </c:pt>
                <c:pt idx="10" c:formatCode="yyyy/mm">
                  <c:v>44287</c:v>
                </c:pt>
                <c:pt idx="11" c:formatCode="yyyy/mm">
                  <c:v>44317</c:v>
                </c:pt>
                <c:pt idx="12" c:formatCode="yyyy/mm">
                  <c:v>44348</c:v>
                </c:pt>
                <c:pt idx="13" c:formatCode="yyyy/mm">
                  <c:v>44378</c:v>
                </c:pt>
                <c:pt idx="14" c:formatCode="yyyy/mm">
                  <c:v>44409</c:v>
                </c:pt>
                <c:pt idx="15" c:formatCode="yyyy/mm">
                  <c:v>44440</c:v>
                </c:pt>
                <c:pt idx="16" c:formatCode="yyyy/mm">
                  <c:v>44470</c:v>
                </c:pt>
                <c:pt idx="17" c:formatCode="yyyy/mm">
                  <c:v>44501</c:v>
                </c:pt>
                <c:pt idx="18" c:formatCode="yyyy/mm">
                  <c:v>44531</c:v>
                </c:pt>
                <c:pt idx="19" c:formatCode="yyyy/mm">
                  <c:v>44562</c:v>
                </c:pt>
                <c:pt idx="20" c:formatCode="yyyy/mm">
                  <c:v>44593</c:v>
                </c:pt>
                <c:pt idx="21" c:formatCode="yyyy/mm">
                  <c:v>44621</c:v>
                </c:pt>
                <c:pt idx="22" c:formatCode="yyyy/mm">
                  <c:v>44652</c:v>
                </c:pt>
                <c:pt idx="23" c:formatCode="yyyy/mm">
                  <c:v>44682</c:v>
                </c:pt>
                <c:pt idx="24" c:formatCode="yyyy/mm">
                  <c:v>44713</c:v>
                </c:pt>
                <c:pt idx="25" c:formatCode="yyyy/mm">
                  <c:v>44743</c:v>
                </c:pt>
                <c:pt idx="26" c:formatCode="yyyy/mm">
                  <c:v>44774</c:v>
                </c:pt>
                <c:pt idx="27" c:formatCode="yyyy/mm">
                  <c:v>44805</c:v>
                </c:pt>
                <c:pt idx="28" c:formatCode="yyyy/mm">
                  <c:v>44835</c:v>
                </c:pt>
                <c:pt idx="29" c:formatCode="yyyy/mm">
                  <c:v>44866</c:v>
                </c:pt>
                <c:pt idx="30" c:formatCode="yyyy/mm">
                  <c:v>44896</c:v>
                </c:pt>
                <c:pt idx="31" c:formatCode="yyyy/mm">
                  <c:v>44927</c:v>
                </c:pt>
                <c:pt idx="32" c:formatCode="yyyy/mm">
                  <c:v>44958</c:v>
                </c:pt>
                <c:pt idx="33" c:formatCode="yyyy/mm">
                  <c:v>44986</c:v>
                </c:pt>
                <c:pt idx="34" c:formatCode="yyyy/mm">
                  <c:v>45017</c:v>
                </c:pt>
                <c:pt idx="35" c:formatCode="yyyy/mm">
                  <c:v>45047</c:v>
                </c:pt>
                <c:pt idx="36" c:formatCode="yyyy/mm">
                  <c:v>45078</c:v>
                </c:pt>
                <c:pt idx="37" c:formatCode="yyyy/mm">
                  <c:v>45108</c:v>
                </c:pt>
                <c:pt idx="38" c:formatCode="yyyy/mm">
                  <c:v>45139</c:v>
                </c:pt>
                <c:pt idx="39" c:formatCode="yyyy/mm">
                  <c:v>45170</c:v>
                </c:pt>
                <c:pt idx="40" c:formatCode="yyyy/mm">
                  <c:v>45200</c:v>
                </c:pt>
                <c:pt idx="41" c:formatCode="yyyy/mm">
                  <c:v>45231</c:v>
                </c:pt>
                <c:pt idx="42" c:formatCode="yyyy/mm">
                  <c:v>45261</c:v>
                </c:pt>
                <c:pt idx="43" c:formatCode="yyyy/mm">
                  <c:v>45292</c:v>
                </c:pt>
                <c:pt idx="44" c:formatCode="yyyy/mm">
                  <c:v>45324</c:v>
                </c:pt>
                <c:pt idx="45" c:formatCode="yyyy/mm">
                  <c:v>45356</c:v>
                </c:pt>
              </c:numCache>
            </c:numRef>
          </c:cat>
          <c:val>
            <c:numRef>
              <c:f>欧洲主要国家产销!$BD$34:$BD$79</c:f>
              <c:numCache>
                <c:formatCode>0.0_);[Red]\(0.0\)</c:formatCode>
                <c:ptCount val="46"/>
                <c:pt idx="0">
                  <c:v>1.3829</c:v>
                </c:pt>
                <c:pt idx="1">
                  <c:v>1.5609</c:v>
                </c:pt>
                <c:pt idx="2">
                  <c:v>0.8511</c:v>
                </c:pt>
                <c:pt idx="3">
                  <c:v>3.4303</c:v>
                </c:pt>
                <c:pt idx="4">
                  <c:v>1.711</c:v>
                </c:pt>
                <c:pt idx="5">
                  <c:v>1.8062</c:v>
                </c:pt>
                <c:pt idx="6">
                  <c:v>3.1022</c:v>
                </c:pt>
                <c:pt idx="7">
                  <c:v>1.2384</c:v>
                </c:pt>
                <c:pt idx="8">
                  <c:v>1.934</c:v>
                </c:pt>
                <c:pt idx="9">
                  <c:v>1.92182</c:v>
                </c:pt>
                <c:pt idx="10">
                  <c:v>1.90964</c:v>
                </c:pt>
                <c:pt idx="11">
                  <c:v>2.2975</c:v>
                </c:pt>
                <c:pt idx="12">
                  <c:v>3.1981</c:v>
                </c:pt>
                <c:pt idx="13">
                  <c:v>2.1039</c:v>
                </c:pt>
                <c:pt idx="14">
                  <c:v>1.2437</c:v>
                </c:pt>
                <c:pt idx="15">
                  <c:v>4.6605</c:v>
                </c:pt>
                <c:pt idx="16">
                  <c:v>2.4537</c:v>
                </c:pt>
                <c:pt idx="17">
                  <c:v>3.2522</c:v>
                </c:pt>
                <c:pt idx="18">
                  <c:v>3.6041</c:v>
                </c:pt>
                <c:pt idx="19" c:formatCode="0.0">
                  <c:v>2.348</c:v>
                </c:pt>
                <c:pt idx="20" c:formatCode="0.0">
                  <c:v>1.5094</c:v>
                </c:pt>
                <c:pt idx="21" c:formatCode="0.0">
                  <c:v>5.5352</c:v>
                </c:pt>
                <c:pt idx="22" c:formatCode="0.0">
                  <c:v>1.9348</c:v>
                </c:pt>
                <c:pt idx="23" c:formatCode="0.0">
                  <c:v>2.2787</c:v>
                </c:pt>
                <c:pt idx="24" c:formatCode="0.0">
                  <c:v>3.0451</c:v>
                </c:pt>
                <c:pt idx="25" c:formatCode="0.0">
                  <c:v>1.8776</c:v>
                </c:pt>
                <c:pt idx="26" c:formatCode="0.0">
                  <c:v>1.389</c:v>
                </c:pt>
                <c:pt idx="27" c:formatCode="0.0">
                  <c:v>5.0397</c:v>
                </c:pt>
                <c:pt idx="28" c:formatCode="0.0">
                  <c:v>2.8832</c:v>
                </c:pt>
                <c:pt idx="29" c:formatCode="0.0">
                  <c:v>3.9558</c:v>
                </c:pt>
                <c:pt idx="30" c:formatCode="0.0">
                  <c:v>5.0651</c:v>
                </c:pt>
                <c:pt idx="31" c:formatCode="0.0">
                  <c:v>2.6403</c:v>
                </c:pt>
                <c:pt idx="32" c:formatCode="0.0">
                  <c:v>1.7033</c:v>
                </c:pt>
                <c:pt idx="33" c:formatCode="0.0">
                  <c:v>6.4559</c:v>
                </c:pt>
                <c:pt idx="34" c:formatCode="0.0">
                  <c:v>2.9117</c:v>
                </c:pt>
                <c:pt idx="35" c:formatCode="0.0">
                  <c:v>3.3538</c:v>
                </c:pt>
                <c:pt idx="36" c:formatCode="0.0">
                  <c:v>4.447</c:v>
                </c:pt>
                <c:pt idx="37" c:formatCode="0.0">
                  <c:v>3.4712</c:v>
                </c:pt>
                <c:pt idx="38" c:formatCode="0.0">
                  <c:v>2.3844</c:v>
                </c:pt>
                <c:pt idx="39" c:formatCode="0.0">
                  <c:v>6.3858</c:v>
                </c:pt>
                <c:pt idx="40" c:formatCode="#,##0.0_ ">
                  <c:v>3.8228</c:v>
                </c:pt>
                <c:pt idx="41" c:formatCode="#,##0.0_ ">
                  <c:v>4.023</c:v>
                </c:pt>
                <c:pt idx="42" c:formatCode="#,##0.0_ ">
                  <c:v>4.0003</c:v>
                </c:pt>
                <c:pt idx="43" c:formatCode="#,##0.0_ ">
                  <c:v>3.2879</c:v>
                </c:pt>
                <c:pt idx="44" c:formatCode="#,##0.0_ ">
                  <c:v>2.1089</c:v>
                </c:pt>
                <c:pt idx="45" c:formatCode="#,##0.0_ ">
                  <c:v>7.2905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687808"/>
        <c:axId val="119693696"/>
      </c:barChart>
      <c:lineChart>
        <c:grouping val="standard"/>
        <c:varyColors val="0"/>
        <c:ser>
          <c:idx val="1"/>
          <c:order val="1"/>
          <c:tx>
            <c:strRef>
              <c:f>欧洲主要国家产销!$BF$15</c:f>
              <c:strCache>
                <c:ptCount val="1"/>
                <c:pt idx="0">
                  <c:v>新能源汽车渗透率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欧洲主要国家产销!$C$30:$C$79</c:f>
              <c:numCache>
                <c:formatCode>yyyy/mm</c:formatCode>
                <c:ptCount val="50"/>
                <c:pt idx="0" c:formatCode="yyyy/mm">
                  <c:v>43862</c:v>
                </c:pt>
                <c:pt idx="1" c:formatCode="yyyy/mm">
                  <c:v>43892</c:v>
                </c:pt>
                <c:pt idx="2" c:formatCode="yyyy/mm">
                  <c:v>43923</c:v>
                </c:pt>
                <c:pt idx="3" c:formatCode="yyyy/mm">
                  <c:v>43952</c:v>
                </c:pt>
                <c:pt idx="4" c:formatCode="yyyy/mm">
                  <c:v>43983</c:v>
                </c:pt>
                <c:pt idx="5" c:formatCode="yyyy/mm">
                  <c:v>44013</c:v>
                </c:pt>
                <c:pt idx="6" c:formatCode="yyyy/mm">
                  <c:v>44044</c:v>
                </c:pt>
                <c:pt idx="7" c:formatCode="yyyy/mm">
                  <c:v>44075</c:v>
                </c:pt>
                <c:pt idx="8" c:formatCode="yyyy/mm">
                  <c:v>44105</c:v>
                </c:pt>
                <c:pt idx="9" c:formatCode="yyyy/mm">
                  <c:v>44136</c:v>
                </c:pt>
                <c:pt idx="10" c:formatCode="yyyy/mm">
                  <c:v>44166</c:v>
                </c:pt>
                <c:pt idx="11" c:formatCode="yyyy/mm">
                  <c:v>44197</c:v>
                </c:pt>
                <c:pt idx="12" c:formatCode="yyyy/mm">
                  <c:v>44228</c:v>
                </c:pt>
                <c:pt idx="13" c:formatCode="yyyy/mm">
                  <c:v>44256</c:v>
                </c:pt>
                <c:pt idx="14" c:formatCode="yyyy/mm">
                  <c:v>44287</c:v>
                </c:pt>
                <c:pt idx="15" c:formatCode="yyyy/mm">
                  <c:v>44317</c:v>
                </c:pt>
                <c:pt idx="16" c:formatCode="yyyy/mm">
                  <c:v>44348</c:v>
                </c:pt>
                <c:pt idx="17" c:formatCode="yyyy/mm">
                  <c:v>44378</c:v>
                </c:pt>
                <c:pt idx="18" c:formatCode="yyyy/mm">
                  <c:v>44409</c:v>
                </c:pt>
                <c:pt idx="19" c:formatCode="yyyy/mm">
                  <c:v>44440</c:v>
                </c:pt>
                <c:pt idx="20" c:formatCode="yyyy/mm">
                  <c:v>44470</c:v>
                </c:pt>
                <c:pt idx="21" c:formatCode="yyyy/mm">
                  <c:v>44501</c:v>
                </c:pt>
                <c:pt idx="22" c:formatCode="yyyy/mm">
                  <c:v>44531</c:v>
                </c:pt>
                <c:pt idx="23" c:formatCode="yyyy/mm">
                  <c:v>44562</c:v>
                </c:pt>
                <c:pt idx="24" c:formatCode="yyyy/mm">
                  <c:v>44593</c:v>
                </c:pt>
                <c:pt idx="25" c:formatCode="yyyy/mm">
                  <c:v>44621</c:v>
                </c:pt>
                <c:pt idx="26" c:formatCode="yyyy/mm">
                  <c:v>44652</c:v>
                </c:pt>
                <c:pt idx="27" c:formatCode="yyyy/mm">
                  <c:v>44682</c:v>
                </c:pt>
                <c:pt idx="28" c:formatCode="yyyy/mm">
                  <c:v>44713</c:v>
                </c:pt>
                <c:pt idx="29" c:formatCode="yyyy/mm">
                  <c:v>44743</c:v>
                </c:pt>
                <c:pt idx="30" c:formatCode="yyyy/mm">
                  <c:v>44774</c:v>
                </c:pt>
                <c:pt idx="31" c:formatCode="yyyy/mm">
                  <c:v>44805</c:v>
                </c:pt>
                <c:pt idx="32" c:formatCode="yyyy/mm">
                  <c:v>44835</c:v>
                </c:pt>
                <c:pt idx="33" c:formatCode="yyyy/mm">
                  <c:v>44866</c:v>
                </c:pt>
                <c:pt idx="34" c:formatCode="yyyy/mm">
                  <c:v>44896</c:v>
                </c:pt>
                <c:pt idx="35" c:formatCode="yyyy/mm">
                  <c:v>44927</c:v>
                </c:pt>
                <c:pt idx="36" c:formatCode="yyyy/mm">
                  <c:v>44958</c:v>
                </c:pt>
                <c:pt idx="37" c:formatCode="yyyy/mm">
                  <c:v>44986</c:v>
                </c:pt>
                <c:pt idx="38" c:formatCode="yyyy/mm">
                  <c:v>45017</c:v>
                </c:pt>
                <c:pt idx="39" c:formatCode="yyyy/mm">
                  <c:v>45047</c:v>
                </c:pt>
                <c:pt idx="40" c:formatCode="yyyy/mm">
                  <c:v>45078</c:v>
                </c:pt>
                <c:pt idx="41" c:formatCode="yyyy/mm">
                  <c:v>45108</c:v>
                </c:pt>
                <c:pt idx="42" c:formatCode="yyyy/mm">
                  <c:v>45139</c:v>
                </c:pt>
                <c:pt idx="43" c:formatCode="yyyy/mm">
                  <c:v>45170</c:v>
                </c:pt>
                <c:pt idx="44" c:formatCode="yyyy/mm">
                  <c:v>45200</c:v>
                </c:pt>
                <c:pt idx="45" c:formatCode="yyyy/mm">
                  <c:v>45231</c:v>
                </c:pt>
                <c:pt idx="46" c:formatCode="yyyy/mm">
                  <c:v>45261</c:v>
                </c:pt>
                <c:pt idx="47" c:formatCode="yyyy/mm">
                  <c:v>45292</c:v>
                </c:pt>
                <c:pt idx="48" c:formatCode="yyyy/mm">
                  <c:v>45324</c:v>
                </c:pt>
                <c:pt idx="49" c:formatCode="yyyy/mm">
                  <c:v>45356</c:v>
                </c:pt>
              </c:numCache>
            </c:numRef>
          </c:cat>
          <c:val>
            <c:numRef>
              <c:f>欧洲主要国家产销!$BF$34:$BF$79</c:f>
              <c:numCache>
                <c:formatCode>0.0%</c:formatCode>
                <c:ptCount val="46"/>
                <c:pt idx="0">
                  <c:v>0.0951250885628401</c:v>
                </c:pt>
                <c:pt idx="1">
                  <c:v>0.089251916952089</c:v>
                </c:pt>
                <c:pt idx="2">
                  <c:v>0.0975741178089102</c:v>
                </c:pt>
                <c:pt idx="3">
                  <c:v>0.104569245917431</c:v>
                </c:pt>
                <c:pt idx="4">
                  <c:v>0.121394870339494</c:v>
                </c:pt>
                <c:pt idx="5">
                  <c:v>0.158743551208022</c:v>
                </c:pt>
                <c:pt idx="6">
                  <c:v>0.233807147917577</c:v>
                </c:pt>
                <c:pt idx="7">
                  <c:v>0.137220357012266</c:v>
                </c:pt>
                <c:pt idx="8">
                  <c:v>0.224576886231022</c:v>
                </c:pt>
                <c:pt idx="9">
                  <c:v>0.263990615229921</c:v>
                </c:pt>
                <c:pt idx="10">
                  <c:v>0.321055277311235</c:v>
                </c:pt>
                <c:pt idx="11">
                  <c:v>0.146583129701347</c:v>
                </c:pt>
                <c:pt idx="12">
                  <c:v>0.171822616693888</c:v>
                </c:pt>
                <c:pt idx="13">
                  <c:v>0.17063813911238</c:v>
                </c:pt>
                <c:pt idx="14">
                  <c:v>0.18280834301001</c:v>
                </c:pt>
                <c:pt idx="15">
                  <c:v>0.216444285508613</c:v>
                </c:pt>
                <c:pt idx="16">
                  <c:v>0.230903872394485</c:v>
                </c:pt>
                <c:pt idx="17">
                  <c:v>0.281074447306103</c:v>
                </c:pt>
                <c:pt idx="18">
                  <c:v>0.331881468930716</c:v>
                </c:pt>
                <c:pt idx="19">
                  <c:v>0.204019567805226</c:v>
                </c:pt>
                <c:pt idx="20">
                  <c:v>0.255856527782486</c:v>
                </c:pt>
                <c:pt idx="21">
                  <c:v>0.227337881295717</c:v>
                </c:pt>
                <c:pt idx="22">
                  <c:v>0.162360385005916</c:v>
                </c:pt>
                <c:pt idx="23">
                  <c:v>0.183184076402399</c:v>
                </c:pt>
                <c:pt idx="24">
                  <c:v>0.21604421488776</c:v>
                </c:pt>
                <c:pt idx="25">
                  <c:v>0.167400723952854</c:v>
                </c:pt>
                <c:pt idx="26">
                  <c:v>0.201719480670365</c:v>
                </c:pt>
                <c:pt idx="27">
                  <c:v>0.223719197936689</c:v>
                </c:pt>
                <c:pt idx="28">
                  <c:v>0.214613231703686</c:v>
                </c:pt>
                <c:pt idx="29">
                  <c:v>0.276844263729188</c:v>
                </c:pt>
                <c:pt idx="30">
                  <c:v>0.394287804953994</c:v>
                </c:pt>
                <c:pt idx="31">
                  <c:v>0.200031819628165</c:v>
                </c:pt>
                <c:pt idx="32">
                  <c:v>0.229</c:v>
                </c:pt>
                <c:pt idx="33">
                  <c:v>0.224299487535829</c:v>
                </c:pt>
                <c:pt idx="34">
                  <c:v>0.218941273779983</c:v>
                </c:pt>
                <c:pt idx="35">
                  <c:v>0.231258274492498</c:v>
                </c:pt>
                <c:pt idx="36">
                  <c:v>0.250865930296842</c:v>
                </c:pt>
                <c:pt idx="37">
                  <c:v>0.241187873903044</c:v>
                </c:pt>
                <c:pt idx="38">
                  <c:v>0.278</c:v>
                </c:pt>
                <c:pt idx="39">
                  <c:v>0.234</c:v>
                </c:pt>
                <c:pt idx="40">
                  <c:v>0.249</c:v>
                </c:pt>
                <c:pt idx="41">
                  <c:v>0.257</c:v>
                </c:pt>
                <c:pt idx="42">
                  <c:v>0.283524225328155</c:v>
                </c:pt>
                <c:pt idx="43">
                  <c:v>0.230122623813657</c:v>
                </c:pt>
                <c:pt idx="44">
                  <c:v>0.248</c:v>
                </c:pt>
                <c:pt idx="45">
                  <c:v>0.229415392748579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9696768"/>
        <c:axId val="119695232"/>
      </c:lineChart>
      <c:dateAx>
        <c:axId val="119687808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693696"/>
        <c:crosses val="autoZero"/>
        <c:auto val="1"/>
        <c:lblOffset val="100"/>
        <c:baseTimeUnit val="months"/>
        <c:majorUnit val="3"/>
        <c:majorTimeUnit val="months"/>
      </c:dateAx>
      <c:valAx>
        <c:axId val="119693696"/>
        <c:scaling>
          <c:orientation val="minMax"/>
        </c:scaling>
        <c:delete val="0"/>
        <c:axPos val="l"/>
        <c:numFmt formatCode="0.0_);[Red]\(0.0\)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687808"/>
        <c:crosses val="autoZero"/>
        <c:crossBetween val="between"/>
      </c:valAx>
      <c:dateAx>
        <c:axId val="119696768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695232"/>
        <c:crosses val="autoZero"/>
        <c:auto val="1"/>
        <c:lblOffset val="100"/>
        <c:baseTimeUnit val="months"/>
      </c:dateAx>
      <c:valAx>
        <c:axId val="11969523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696768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eb7f4f-2d86-48e9-b5f8-95fc9d971e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  <a:r>
              <a:rPr lang="zh-CN" altLang="en-US" sz="1200" b="1">
                <a:solidFill>
                  <a:sysClr val="windowText" lastClr="000000"/>
                </a:solidFill>
              </a:rPr>
              <a:t>西班牙</a:t>
            </a:r>
            <a:r>
              <a:rPr lang="zh-CN" sz="1200" b="1">
                <a:solidFill>
                  <a:sysClr val="windowText" lastClr="000000"/>
                </a:solidFill>
              </a:rPr>
              <a:t>新能源汽车销量（万辆）</a:t>
            </a:r>
            <a:endParaRPr lang="zh-CN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4780659844006"/>
          <c:y val="0.045085922852483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1968807564331"/>
          <c:y val="0.228726744250546"/>
          <c:w val="0.844670479289756"/>
          <c:h val="0.5459107837016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欧洲主要国家产销!$AX$15</c:f>
              <c:strCache>
                <c:ptCount val="1"/>
                <c:pt idx="0">
                  <c:v>新能源汽车合计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rgbClr val="C00000"/>
              </a:solidFill>
            </a:ln>
            <a:effectLst/>
          </c:spPr>
          <c:invertIfNegative val="0"/>
          <c:dLbls>
            <c:delete val="1"/>
          </c:dLbls>
          <c:cat>
            <c:numRef>
              <c:f>欧洲主要国家产销!$C$34:$C$79</c:f>
              <c:numCache>
                <c:formatCode>yyyy/mm</c:formatCode>
                <c:ptCount val="46"/>
                <c:pt idx="0" c:formatCode="yyyy/mm">
                  <c:v>43983</c:v>
                </c:pt>
                <c:pt idx="1" c:formatCode="yyyy/mm">
                  <c:v>44013</c:v>
                </c:pt>
                <c:pt idx="2" c:formatCode="yyyy/mm">
                  <c:v>44044</c:v>
                </c:pt>
                <c:pt idx="3" c:formatCode="yyyy/mm">
                  <c:v>44075</c:v>
                </c:pt>
                <c:pt idx="4" c:formatCode="yyyy/mm">
                  <c:v>44105</c:v>
                </c:pt>
                <c:pt idx="5" c:formatCode="yyyy/mm">
                  <c:v>44136</c:v>
                </c:pt>
                <c:pt idx="6" c:formatCode="yyyy/mm">
                  <c:v>44166</c:v>
                </c:pt>
                <c:pt idx="7" c:formatCode="yyyy/mm">
                  <c:v>44197</c:v>
                </c:pt>
                <c:pt idx="8" c:formatCode="yyyy/mm">
                  <c:v>44228</c:v>
                </c:pt>
                <c:pt idx="9" c:formatCode="yyyy/mm">
                  <c:v>44256</c:v>
                </c:pt>
                <c:pt idx="10" c:formatCode="yyyy/mm">
                  <c:v>44287</c:v>
                </c:pt>
                <c:pt idx="11" c:formatCode="yyyy/mm">
                  <c:v>44317</c:v>
                </c:pt>
                <c:pt idx="12" c:formatCode="yyyy/mm">
                  <c:v>44348</c:v>
                </c:pt>
                <c:pt idx="13" c:formatCode="yyyy/mm">
                  <c:v>44378</c:v>
                </c:pt>
                <c:pt idx="14" c:formatCode="yyyy/mm">
                  <c:v>44409</c:v>
                </c:pt>
                <c:pt idx="15" c:formatCode="yyyy/mm">
                  <c:v>44440</c:v>
                </c:pt>
                <c:pt idx="16" c:formatCode="yyyy/mm">
                  <c:v>44470</c:v>
                </c:pt>
                <c:pt idx="17" c:formatCode="yyyy/mm">
                  <c:v>44501</c:v>
                </c:pt>
                <c:pt idx="18" c:formatCode="yyyy/mm">
                  <c:v>44531</c:v>
                </c:pt>
                <c:pt idx="19" c:formatCode="yyyy/mm">
                  <c:v>44562</c:v>
                </c:pt>
                <c:pt idx="20" c:formatCode="yyyy/mm">
                  <c:v>44593</c:v>
                </c:pt>
                <c:pt idx="21" c:formatCode="yyyy/mm">
                  <c:v>44621</c:v>
                </c:pt>
                <c:pt idx="22" c:formatCode="yyyy/mm">
                  <c:v>44652</c:v>
                </c:pt>
                <c:pt idx="23" c:formatCode="yyyy/mm">
                  <c:v>44682</c:v>
                </c:pt>
                <c:pt idx="24" c:formatCode="yyyy/mm">
                  <c:v>44713</c:v>
                </c:pt>
                <c:pt idx="25" c:formatCode="yyyy/mm">
                  <c:v>44743</c:v>
                </c:pt>
                <c:pt idx="26" c:formatCode="yyyy/mm">
                  <c:v>44774</c:v>
                </c:pt>
                <c:pt idx="27" c:formatCode="yyyy/mm">
                  <c:v>44805</c:v>
                </c:pt>
                <c:pt idx="28" c:formatCode="yyyy/mm">
                  <c:v>44835</c:v>
                </c:pt>
                <c:pt idx="29" c:formatCode="yyyy/mm">
                  <c:v>44866</c:v>
                </c:pt>
                <c:pt idx="30" c:formatCode="yyyy/mm">
                  <c:v>44896</c:v>
                </c:pt>
                <c:pt idx="31" c:formatCode="yyyy/mm">
                  <c:v>44927</c:v>
                </c:pt>
                <c:pt idx="32" c:formatCode="yyyy/mm">
                  <c:v>44958</c:v>
                </c:pt>
                <c:pt idx="33" c:formatCode="yyyy/mm">
                  <c:v>44986</c:v>
                </c:pt>
                <c:pt idx="34" c:formatCode="yyyy/mm">
                  <c:v>45017</c:v>
                </c:pt>
                <c:pt idx="35" c:formatCode="yyyy/mm">
                  <c:v>45047</c:v>
                </c:pt>
                <c:pt idx="36" c:formatCode="yyyy/mm">
                  <c:v>45078</c:v>
                </c:pt>
                <c:pt idx="37" c:formatCode="yyyy/mm">
                  <c:v>45108</c:v>
                </c:pt>
                <c:pt idx="38" c:formatCode="yyyy/mm">
                  <c:v>45139</c:v>
                </c:pt>
                <c:pt idx="39" c:formatCode="yyyy/mm">
                  <c:v>45170</c:v>
                </c:pt>
                <c:pt idx="40" c:formatCode="yyyy/mm">
                  <c:v>45200</c:v>
                </c:pt>
                <c:pt idx="41" c:formatCode="yyyy/mm">
                  <c:v>45231</c:v>
                </c:pt>
                <c:pt idx="42" c:formatCode="yyyy/mm">
                  <c:v>45261</c:v>
                </c:pt>
                <c:pt idx="43" c:formatCode="yyyy/mm">
                  <c:v>45292</c:v>
                </c:pt>
                <c:pt idx="44" c:formatCode="yyyy/mm">
                  <c:v>45324</c:v>
                </c:pt>
                <c:pt idx="45" c:formatCode="yyyy/mm">
                  <c:v>45356</c:v>
                </c:pt>
              </c:numCache>
            </c:numRef>
          </c:cat>
          <c:val>
            <c:numRef>
              <c:f>欧洲主要国家产销!$AX$34:$AX$79</c:f>
              <c:numCache>
                <c:formatCode>0.0</c:formatCode>
                <c:ptCount val="46"/>
                <c:pt idx="0">
                  <c:v>0.223</c:v>
                </c:pt>
                <c:pt idx="1">
                  <c:v>0.3884</c:v>
                </c:pt>
                <c:pt idx="2">
                  <c:v>0.2535</c:v>
                </c:pt>
                <c:pt idx="3">
                  <c:v>0.4014</c:v>
                </c:pt>
                <c:pt idx="4">
                  <c:v>0.4324</c:v>
                </c:pt>
                <c:pt idx="5">
                  <c:v>0.491</c:v>
                </c:pt>
                <c:pt idx="6">
                  <c:v>1.0818</c:v>
                </c:pt>
                <c:pt idx="7">
                  <c:v>0.2057</c:v>
                </c:pt>
                <c:pt idx="8">
                  <c:v>0.3082</c:v>
                </c:pt>
                <c:pt idx="9">
                  <c:v>0.5576</c:v>
                </c:pt>
                <c:pt idx="10">
                  <c:v>0.45</c:v>
                </c:pt>
                <c:pt idx="11">
                  <c:v>0.6251</c:v>
                </c:pt>
                <c:pt idx="12">
                  <c:v>0.7439</c:v>
                </c:pt>
                <c:pt idx="13">
                  <c:v>0.6043</c:v>
                </c:pt>
                <c:pt idx="14">
                  <c:v>0.4209</c:v>
                </c:pt>
                <c:pt idx="15">
                  <c:v>0.6867</c:v>
                </c:pt>
                <c:pt idx="16">
                  <c:v>0.6582</c:v>
                </c:pt>
                <c:pt idx="17">
                  <c:v>0.6582</c:v>
                </c:pt>
                <c:pt idx="18">
                  <c:v>0.8322</c:v>
                </c:pt>
                <c:pt idx="19">
                  <c:v>0.5406</c:v>
                </c:pt>
                <c:pt idx="20">
                  <c:v>0.6837</c:v>
                </c:pt>
                <c:pt idx="21">
                  <c:v>0.6397</c:v>
                </c:pt>
                <c:pt idx="22">
                  <c:v>0.6256</c:v>
                </c:pt>
                <c:pt idx="23">
                  <c:v>0.6754</c:v>
                </c:pt>
                <c:pt idx="24">
                  <c:v>0.7849</c:v>
                </c:pt>
                <c:pt idx="25">
                  <c:v>0.6281</c:v>
                </c:pt>
                <c:pt idx="26">
                  <c:v>0.4682</c:v>
                </c:pt>
                <c:pt idx="27">
                  <c:v>0.802</c:v>
                </c:pt>
                <c:pt idx="28">
                  <c:v>0.6665</c:v>
                </c:pt>
                <c:pt idx="29">
                  <c:v>0.8144</c:v>
                </c:pt>
                <c:pt idx="30">
                  <c:v>0.8051</c:v>
                </c:pt>
                <c:pt idx="31">
                  <c:v>0.7175</c:v>
                </c:pt>
                <c:pt idx="32">
                  <c:v>0.811</c:v>
                </c:pt>
                <c:pt idx="33">
                  <c:v>1.0277</c:v>
                </c:pt>
                <c:pt idx="34">
                  <c:v>0.7763</c:v>
                </c:pt>
                <c:pt idx="35">
                  <c:v>1.0421</c:v>
                </c:pt>
                <c:pt idx="36">
                  <c:v>1.3168</c:v>
                </c:pt>
                <c:pt idx="37">
                  <c:v>0.8584</c:v>
                </c:pt>
                <c:pt idx="38">
                  <c:v>0.6945</c:v>
                </c:pt>
                <c:pt idx="39">
                  <c:v>0.9484</c:v>
                </c:pt>
                <c:pt idx="40" c:formatCode="#,##0.0_ ">
                  <c:v>1.0045</c:v>
                </c:pt>
                <c:pt idx="41" c:formatCode="#,##0.0_ ">
                  <c:v>1.1562</c:v>
                </c:pt>
                <c:pt idx="42" c:formatCode="#,##0.0_ ">
                  <c:v>1.2442</c:v>
                </c:pt>
                <c:pt idx="43" c:formatCode="#,##0.0_ ">
                  <c:v>0.7953</c:v>
                </c:pt>
                <c:pt idx="44" c:formatCode="#,##0.0_ ">
                  <c:v>0.9367</c:v>
                </c:pt>
                <c:pt idx="45" c:formatCode="#,##0.0_ ">
                  <c:v>0.9762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7918336"/>
        <c:axId val="457919872"/>
      </c:barChart>
      <c:lineChart>
        <c:grouping val="standard"/>
        <c:varyColors val="0"/>
        <c:ser>
          <c:idx val="1"/>
          <c:order val="1"/>
          <c:tx>
            <c:strRef>
              <c:f>欧洲主要国家产销!$AZ$15</c:f>
              <c:strCache>
                <c:ptCount val="1"/>
                <c:pt idx="0">
                  <c:v>新能源汽车渗透率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欧洲主要国家产销!$C$32:$C$79</c:f>
              <c:numCache>
                <c:formatCode>yyyy/mm</c:formatCode>
                <c:ptCount val="48"/>
                <c:pt idx="0" c:formatCode="yyyy/mm">
                  <c:v>43923</c:v>
                </c:pt>
                <c:pt idx="1" c:formatCode="yyyy/mm">
                  <c:v>43952</c:v>
                </c:pt>
                <c:pt idx="2" c:formatCode="yyyy/mm">
                  <c:v>43983</c:v>
                </c:pt>
                <c:pt idx="3" c:formatCode="yyyy/mm">
                  <c:v>44013</c:v>
                </c:pt>
                <c:pt idx="4" c:formatCode="yyyy/mm">
                  <c:v>44044</c:v>
                </c:pt>
                <c:pt idx="5" c:formatCode="yyyy/mm">
                  <c:v>44075</c:v>
                </c:pt>
                <c:pt idx="6" c:formatCode="yyyy/mm">
                  <c:v>44105</c:v>
                </c:pt>
                <c:pt idx="7" c:formatCode="yyyy/mm">
                  <c:v>44136</c:v>
                </c:pt>
                <c:pt idx="8" c:formatCode="yyyy/mm">
                  <c:v>44166</c:v>
                </c:pt>
                <c:pt idx="9" c:formatCode="yyyy/mm">
                  <c:v>44197</c:v>
                </c:pt>
                <c:pt idx="10" c:formatCode="yyyy/mm">
                  <c:v>44228</c:v>
                </c:pt>
                <c:pt idx="11" c:formatCode="yyyy/mm">
                  <c:v>44256</c:v>
                </c:pt>
                <c:pt idx="12" c:formatCode="yyyy/mm">
                  <c:v>44287</c:v>
                </c:pt>
                <c:pt idx="13" c:formatCode="yyyy/mm">
                  <c:v>44317</c:v>
                </c:pt>
                <c:pt idx="14" c:formatCode="yyyy/mm">
                  <c:v>44348</c:v>
                </c:pt>
                <c:pt idx="15" c:formatCode="yyyy/mm">
                  <c:v>44378</c:v>
                </c:pt>
                <c:pt idx="16" c:formatCode="yyyy/mm">
                  <c:v>44409</c:v>
                </c:pt>
                <c:pt idx="17" c:formatCode="yyyy/mm">
                  <c:v>44440</c:v>
                </c:pt>
                <c:pt idx="18" c:formatCode="yyyy/mm">
                  <c:v>44470</c:v>
                </c:pt>
                <c:pt idx="19" c:formatCode="yyyy/mm">
                  <c:v>44501</c:v>
                </c:pt>
                <c:pt idx="20" c:formatCode="yyyy/mm">
                  <c:v>44531</c:v>
                </c:pt>
                <c:pt idx="21" c:formatCode="yyyy/mm">
                  <c:v>44562</c:v>
                </c:pt>
                <c:pt idx="22" c:formatCode="yyyy/mm">
                  <c:v>44593</c:v>
                </c:pt>
                <c:pt idx="23" c:formatCode="yyyy/mm">
                  <c:v>44621</c:v>
                </c:pt>
                <c:pt idx="24" c:formatCode="yyyy/mm">
                  <c:v>44652</c:v>
                </c:pt>
                <c:pt idx="25" c:formatCode="yyyy/mm">
                  <c:v>44682</c:v>
                </c:pt>
                <c:pt idx="26" c:formatCode="yyyy/mm">
                  <c:v>44713</c:v>
                </c:pt>
                <c:pt idx="27" c:formatCode="yyyy/mm">
                  <c:v>44743</c:v>
                </c:pt>
                <c:pt idx="28" c:formatCode="yyyy/mm">
                  <c:v>44774</c:v>
                </c:pt>
                <c:pt idx="29" c:formatCode="yyyy/mm">
                  <c:v>44805</c:v>
                </c:pt>
                <c:pt idx="30" c:formatCode="yyyy/mm">
                  <c:v>44835</c:v>
                </c:pt>
                <c:pt idx="31" c:formatCode="yyyy/mm">
                  <c:v>44866</c:v>
                </c:pt>
                <c:pt idx="32" c:formatCode="yyyy/mm">
                  <c:v>44896</c:v>
                </c:pt>
                <c:pt idx="33" c:formatCode="yyyy/mm">
                  <c:v>44927</c:v>
                </c:pt>
                <c:pt idx="34" c:formatCode="yyyy/mm">
                  <c:v>44958</c:v>
                </c:pt>
                <c:pt idx="35" c:formatCode="yyyy/mm">
                  <c:v>44986</c:v>
                </c:pt>
                <c:pt idx="36" c:formatCode="yyyy/mm">
                  <c:v>45017</c:v>
                </c:pt>
                <c:pt idx="37" c:formatCode="yyyy/mm">
                  <c:v>45047</c:v>
                </c:pt>
                <c:pt idx="38" c:formatCode="yyyy/mm">
                  <c:v>45078</c:v>
                </c:pt>
                <c:pt idx="39" c:formatCode="yyyy/mm">
                  <c:v>45108</c:v>
                </c:pt>
                <c:pt idx="40" c:formatCode="yyyy/mm">
                  <c:v>45139</c:v>
                </c:pt>
                <c:pt idx="41" c:formatCode="yyyy/mm">
                  <c:v>45170</c:v>
                </c:pt>
                <c:pt idx="42" c:formatCode="yyyy/mm">
                  <c:v>45200</c:v>
                </c:pt>
                <c:pt idx="43" c:formatCode="yyyy/mm">
                  <c:v>45231</c:v>
                </c:pt>
                <c:pt idx="44" c:formatCode="yyyy/mm">
                  <c:v>45261</c:v>
                </c:pt>
                <c:pt idx="45" c:formatCode="yyyy/mm">
                  <c:v>45292</c:v>
                </c:pt>
                <c:pt idx="46" c:formatCode="yyyy/mm">
                  <c:v>45324</c:v>
                </c:pt>
                <c:pt idx="47" c:formatCode="yyyy/mm">
                  <c:v>45356</c:v>
                </c:pt>
              </c:numCache>
            </c:numRef>
          </c:cat>
          <c:val>
            <c:numRef>
              <c:f>欧洲主要国家产销!$AZ$36:$AZ$79</c:f>
              <c:numCache>
                <c:formatCode>0.0%</c:formatCode>
                <c:ptCount val="44"/>
                <c:pt idx="0">
                  <c:v>0.0378782218901756</c:v>
                </c:pt>
                <c:pt idx="1">
                  <c:v>0.0567518273975314</c:v>
                </c:pt>
                <c:pt idx="2">
                  <c:v>0.0582529503691329</c:v>
                </c:pt>
                <c:pt idx="3">
                  <c:v>0.0648544407460242</c:v>
                </c:pt>
                <c:pt idx="4">
                  <c:v>0.102209918651562</c:v>
                </c:pt>
                <c:pt idx="5">
                  <c:v>0.038293277733306</c:v>
                </c:pt>
                <c:pt idx="6">
                  <c:v>0.0528835429571544</c:v>
                </c:pt>
                <c:pt idx="7">
                  <c:v>0.0649739568160897</c:v>
                </c:pt>
                <c:pt idx="8">
                  <c:v>0.057255550607545</c:v>
                </c:pt>
                <c:pt idx="9">
                  <c:v>0.065522048572896</c:v>
                </c:pt>
                <c:pt idx="10">
                  <c:v>0.0650413461538461</c:v>
                </c:pt>
                <c:pt idx="11">
                  <c:v>0.0720262216924911</c:v>
                </c:pt>
                <c:pt idx="12">
                  <c:v>0.0736083664154177</c:v>
                </c:pt>
                <c:pt idx="13">
                  <c:v>0.115138914505122</c:v>
                </c:pt>
                <c:pt idx="14">
                  <c:v>0.111476187250186</c:v>
                </c:pt>
                <c:pt idx="15">
                  <c:v>0.0991279989156463</c:v>
                </c:pt>
                <c:pt idx="16">
                  <c:v>0.0966763861943983</c:v>
                </c:pt>
                <c:pt idx="17">
                  <c:v>0.104306552442695</c:v>
                </c:pt>
                <c:pt idx="18">
                  <c:v>0.110091299937201</c:v>
                </c:pt>
                <c:pt idx="19">
                  <c:v>0.106759012016021</c:v>
                </c:pt>
                <c:pt idx="20">
                  <c:v>0.0905210458537715</c:v>
                </c:pt>
                <c:pt idx="21">
                  <c:v>0.0794803299716394</c:v>
                </c:pt>
                <c:pt idx="22">
                  <c:v>0.0768695890625612</c:v>
                </c:pt>
                <c:pt idx="23">
                  <c:v>0.0724042928448743</c:v>
                </c:pt>
                <c:pt idx="24">
                  <c:v>0.0747791921547332</c:v>
                </c:pt>
                <c:pt idx="25">
                  <c:v>0.119274241522903</c:v>
                </c:pt>
                <c:pt idx="26">
                  <c:v>0.101036897795834</c:v>
                </c:pt>
                <c:pt idx="27">
                  <c:v>0.111224921812048</c:v>
                </c:pt>
                <c:pt idx="28">
                  <c:v>0.108904730342094</c:v>
                </c:pt>
                <c:pt idx="29">
                  <c:v>0.111852463872044</c:v>
                </c:pt>
                <c:pt idx="30">
                  <c:v>0.11</c:v>
                </c:pt>
                <c:pt idx="31">
                  <c:v>0.103261524858326</c:v>
                </c:pt>
                <c:pt idx="32">
                  <c:v>0.103854232163641</c:v>
                </c:pt>
                <c:pt idx="33">
                  <c:v>0.113240967128498</c:v>
                </c:pt>
                <c:pt idx="34">
                  <c:v>0.110443855470192</c:v>
                </c:pt>
                <c:pt idx="35">
                  <c:v>0.10570777661474</c:v>
                </c:pt>
                <c:pt idx="36">
                  <c:v>0.124</c:v>
                </c:pt>
                <c:pt idx="37">
                  <c:v>0.115</c:v>
                </c:pt>
                <c:pt idx="38">
                  <c:v>0.129</c:v>
                </c:pt>
                <c:pt idx="39">
                  <c:v>0.148</c:v>
                </c:pt>
                <c:pt idx="40">
                  <c:v>0.15215477180453</c:v>
                </c:pt>
                <c:pt idx="41">
                  <c:v>0.115789473684211</c:v>
                </c:pt>
                <c:pt idx="42">
                  <c:v>0.115</c:v>
                </c:pt>
                <c:pt idx="43">
                  <c:v>0.102931252636019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7939584"/>
        <c:axId val="457938048"/>
      </c:lineChart>
      <c:dateAx>
        <c:axId val="457918336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57919872"/>
        <c:crosses val="autoZero"/>
        <c:auto val="1"/>
        <c:lblOffset val="100"/>
        <c:baseTimeUnit val="months"/>
        <c:majorUnit val="3"/>
        <c:majorTimeUnit val="months"/>
      </c:dateAx>
      <c:valAx>
        <c:axId val="45791987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57918336"/>
        <c:crosses val="autoZero"/>
        <c:crossBetween val="between"/>
      </c:valAx>
      <c:dateAx>
        <c:axId val="457939584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57938048"/>
        <c:crosses val="autoZero"/>
        <c:auto val="1"/>
        <c:lblOffset val="100"/>
        <c:baseTimeUnit val="months"/>
      </c:dateAx>
      <c:valAx>
        <c:axId val="4579380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57939584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e65e17-032b-4263-b95f-ac30369060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  <a:r>
              <a:rPr lang="zh-CN" altLang="en-US" sz="1200" b="1">
                <a:solidFill>
                  <a:sysClr val="windowText" lastClr="000000"/>
                </a:solidFill>
              </a:rPr>
              <a:t>瑞典</a:t>
            </a:r>
            <a:r>
              <a:rPr lang="zh-CN" sz="1200" b="1">
                <a:solidFill>
                  <a:sysClr val="windowText" lastClr="000000"/>
                </a:solidFill>
              </a:rPr>
              <a:t>新能源汽车销量（万辆）</a:t>
            </a:r>
            <a:endParaRPr lang="zh-CN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4780659844006"/>
          <c:y val="0.045085922852483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1968807564331"/>
          <c:y val="0.228726744250546"/>
          <c:w val="0.844670479289756"/>
          <c:h val="0.529552716340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欧洲主要国家产销!$AR$15</c:f>
              <c:strCache>
                <c:ptCount val="1"/>
                <c:pt idx="0">
                  <c:v>新能源汽车合计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rgbClr val="C00000"/>
              </a:solidFill>
            </a:ln>
            <a:effectLst/>
          </c:spPr>
          <c:invertIfNegative val="0"/>
          <c:dLbls>
            <c:delete val="1"/>
          </c:dLbls>
          <c:cat>
            <c:numRef>
              <c:f>欧洲主要国家产销!$C$34:$C$79</c:f>
              <c:numCache>
                <c:formatCode>yyyy/mm</c:formatCode>
                <c:ptCount val="46"/>
                <c:pt idx="0" c:formatCode="yyyy/mm">
                  <c:v>43983</c:v>
                </c:pt>
                <c:pt idx="1" c:formatCode="yyyy/mm">
                  <c:v>44013</c:v>
                </c:pt>
                <c:pt idx="2" c:formatCode="yyyy/mm">
                  <c:v>44044</c:v>
                </c:pt>
                <c:pt idx="3" c:formatCode="yyyy/mm">
                  <c:v>44075</c:v>
                </c:pt>
                <c:pt idx="4" c:formatCode="yyyy/mm">
                  <c:v>44105</c:v>
                </c:pt>
                <c:pt idx="5" c:formatCode="yyyy/mm">
                  <c:v>44136</c:v>
                </c:pt>
                <c:pt idx="6" c:formatCode="yyyy/mm">
                  <c:v>44166</c:v>
                </c:pt>
                <c:pt idx="7" c:formatCode="yyyy/mm">
                  <c:v>44197</c:v>
                </c:pt>
                <c:pt idx="8" c:formatCode="yyyy/mm">
                  <c:v>44228</c:v>
                </c:pt>
                <c:pt idx="9" c:formatCode="yyyy/mm">
                  <c:v>44256</c:v>
                </c:pt>
                <c:pt idx="10" c:formatCode="yyyy/mm">
                  <c:v>44287</c:v>
                </c:pt>
                <c:pt idx="11" c:formatCode="yyyy/mm">
                  <c:v>44317</c:v>
                </c:pt>
                <c:pt idx="12" c:formatCode="yyyy/mm">
                  <c:v>44348</c:v>
                </c:pt>
                <c:pt idx="13" c:formatCode="yyyy/mm">
                  <c:v>44378</c:v>
                </c:pt>
                <c:pt idx="14" c:formatCode="yyyy/mm">
                  <c:v>44409</c:v>
                </c:pt>
                <c:pt idx="15" c:formatCode="yyyy/mm">
                  <c:v>44440</c:v>
                </c:pt>
                <c:pt idx="16" c:formatCode="yyyy/mm">
                  <c:v>44470</c:v>
                </c:pt>
                <c:pt idx="17" c:formatCode="yyyy/mm">
                  <c:v>44501</c:v>
                </c:pt>
                <c:pt idx="18" c:formatCode="yyyy/mm">
                  <c:v>44531</c:v>
                </c:pt>
                <c:pt idx="19" c:formatCode="yyyy/mm">
                  <c:v>44562</c:v>
                </c:pt>
                <c:pt idx="20" c:formatCode="yyyy/mm">
                  <c:v>44593</c:v>
                </c:pt>
                <c:pt idx="21" c:formatCode="yyyy/mm">
                  <c:v>44621</c:v>
                </c:pt>
                <c:pt idx="22" c:formatCode="yyyy/mm">
                  <c:v>44652</c:v>
                </c:pt>
                <c:pt idx="23" c:formatCode="yyyy/mm">
                  <c:v>44682</c:v>
                </c:pt>
                <c:pt idx="24" c:formatCode="yyyy/mm">
                  <c:v>44713</c:v>
                </c:pt>
                <c:pt idx="25" c:formatCode="yyyy/mm">
                  <c:v>44743</c:v>
                </c:pt>
                <c:pt idx="26" c:formatCode="yyyy/mm">
                  <c:v>44774</c:v>
                </c:pt>
                <c:pt idx="27" c:formatCode="yyyy/mm">
                  <c:v>44805</c:v>
                </c:pt>
                <c:pt idx="28" c:formatCode="yyyy/mm">
                  <c:v>44835</c:v>
                </c:pt>
                <c:pt idx="29" c:formatCode="yyyy/mm">
                  <c:v>44866</c:v>
                </c:pt>
                <c:pt idx="30" c:formatCode="yyyy/mm">
                  <c:v>44896</c:v>
                </c:pt>
                <c:pt idx="31" c:formatCode="yyyy/mm">
                  <c:v>44927</c:v>
                </c:pt>
                <c:pt idx="32" c:formatCode="yyyy/mm">
                  <c:v>44958</c:v>
                </c:pt>
                <c:pt idx="33" c:formatCode="yyyy/mm">
                  <c:v>44986</c:v>
                </c:pt>
                <c:pt idx="34" c:formatCode="yyyy/mm">
                  <c:v>45017</c:v>
                </c:pt>
                <c:pt idx="35" c:formatCode="yyyy/mm">
                  <c:v>45047</c:v>
                </c:pt>
                <c:pt idx="36" c:formatCode="yyyy/mm">
                  <c:v>45078</c:v>
                </c:pt>
                <c:pt idx="37" c:formatCode="yyyy/mm">
                  <c:v>45108</c:v>
                </c:pt>
                <c:pt idx="38" c:formatCode="yyyy/mm">
                  <c:v>45139</c:v>
                </c:pt>
                <c:pt idx="39" c:formatCode="yyyy/mm">
                  <c:v>45170</c:v>
                </c:pt>
                <c:pt idx="40" c:formatCode="yyyy/mm">
                  <c:v>45200</c:v>
                </c:pt>
                <c:pt idx="41" c:formatCode="yyyy/mm">
                  <c:v>45231</c:v>
                </c:pt>
                <c:pt idx="42" c:formatCode="yyyy/mm">
                  <c:v>45261</c:v>
                </c:pt>
                <c:pt idx="43" c:formatCode="yyyy/mm">
                  <c:v>45292</c:v>
                </c:pt>
                <c:pt idx="44" c:formatCode="yyyy/mm">
                  <c:v>45324</c:v>
                </c:pt>
                <c:pt idx="45" c:formatCode="yyyy/mm">
                  <c:v>45356</c:v>
                </c:pt>
              </c:numCache>
            </c:numRef>
          </c:cat>
          <c:val>
            <c:numRef>
              <c:f>欧洲主要国家产销!$AR$34:$AR$79</c:f>
              <c:numCache>
                <c:formatCode>0.0</c:formatCode>
                <c:ptCount val="46"/>
                <c:pt idx="0">
                  <c:v>0.6391</c:v>
                </c:pt>
                <c:pt idx="1">
                  <c:v>0.6709</c:v>
                </c:pt>
                <c:pt idx="2">
                  <c:v>0.7407</c:v>
                </c:pt>
                <c:pt idx="3">
                  <c:v>0.9885</c:v>
                </c:pt>
                <c:pt idx="4">
                  <c:v>1.017</c:v>
                </c:pt>
                <c:pt idx="5">
                  <c:v>1.028</c:v>
                </c:pt>
                <c:pt idx="6">
                  <c:v>1.6929</c:v>
                </c:pt>
                <c:pt idx="7">
                  <c:v>0.6893</c:v>
                </c:pt>
                <c:pt idx="8">
                  <c:v>0.7954</c:v>
                </c:pt>
                <c:pt idx="9">
                  <c:v>1.7542</c:v>
                </c:pt>
                <c:pt idx="10">
                  <c:v>0.9432</c:v>
                </c:pt>
                <c:pt idx="11">
                  <c:v>0.95</c:v>
                </c:pt>
                <c:pt idx="12">
                  <c:v>1.783093</c:v>
                </c:pt>
                <c:pt idx="13">
                  <c:v>0.6312</c:v>
                </c:pt>
                <c:pt idx="14">
                  <c:v>0.9322</c:v>
                </c:pt>
                <c:pt idx="15">
                  <c:v>1.2205</c:v>
                </c:pt>
                <c:pt idx="16">
                  <c:v>1.0152</c:v>
                </c:pt>
                <c:pt idx="17">
                  <c:v>1.1428</c:v>
                </c:pt>
                <c:pt idx="18">
                  <c:v>1.6733</c:v>
                </c:pt>
                <c:pt idx="19">
                  <c:v>1.0522</c:v>
                </c:pt>
                <c:pt idx="20">
                  <c:v>1.0906</c:v>
                </c:pt>
                <c:pt idx="21">
                  <c:v>1.595</c:v>
                </c:pt>
                <c:pt idx="22">
                  <c:v>1.0567</c:v>
                </c:pt>
                <c:pt idx="23">
                  <c:v>1.2508</c:v>
                </c:pt>
                <c:pt idx="24">
                  <c:v>1.4349</c:v>
                </c:pt>
                <c:pt idx="25">
                  <c:v>0.8895</c:v>
                </c:pt>
                <c:pt idx="26">
                  <c:v>0.944</c:v>
                </c:pt>
                <c:pt idx="27">
                  <c:v>1.2135</c:v>
                </c:pt>
                <c:pt idx="28">
                  <c:v>1.3299</c:v>
                </c:pt>
                <c:pt idx="29">
                  <c:v>2.3299</c:v>
                </c:pt>
                <c:pt idx="30">
                  <c:v>2.639</c:v>
                </c:pt>
                <c:pt idx="31">
                  <c:v>0.7604</c:v>
                </c:pt>
                <c:pt idx="32">
                  <c:v>0.9965</c:v>
                </c:pt>
                <c:pt idx="33">
                  <c:v>1.8117</c:v>
                </c:pt>
                <c:pt idx="34">
                  <c:v>1.1477</c:v>
                </c:pt>
                <c:pt idx="35">
                  <c:v>1.7632</c:v>
                </c:pt>
                <c:pt idx="36">
                  <c:v>1.6754</c:v>
                </c:pt>
                <c:pt idx="37">
                  <c:v>1.0369</c:v>
                </c:pt>
                <c:pt idx="38">
                  <c:v>1.4341</c:v>
                </c:pt>
                <c:pt idx="39">
                  <c:v>1.7837</c:v>
                </c:pt>
                <c:pt idx="40" c:formatCode="#,##0.0_ ">
                  <c:v>1.5157</c:v>
                </c:pt>
                <c:pt idx="41" c:formatCode="#,##0.0_ ">
                  <c:v>1.5383</c:v>
                </c:pt>
                <c:pt idx="42" c:formatCode="#,##0.0_ ">
                  <c:v>1.8474</c:v>
                </c:pt>
                <c:pt idx="43" c:formatCode="#,##0.0_ ">
                  <c:v>0.9008</c:v>
                </c:pt>
                <c:pt idx="44" c:formatCode="#,##0.0_ ">
                  <c:v>0.9721</c:v>
                </c:pt>
                <c:pt idx="45" c:formatCode="#,##0.0_ ">
                  <c:v>1.3939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8642176"/>
        <c:axId val="458643712"/>
      </c:barChart>
      <c:lineChart>
        <c:grouping val="standard"/>
        <c:varyColors val="0"/>
        <c:ser>
          <c:idx val="1"/>
          <c:order val="1"/>
          <c:tx>
            <c:strRef>
              <c:f>欧洲主要国家产销!$AT$15</c:f>
              <c:strCache>
                <c:ptCount val="1"/>
                <c:pt idx="0">
                  <c:v>新能源汽车渗透率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欧洲主要国家产销!$C$33:$C$79</c:f>
              <c:numCache>
                <c:formatCode>yyyy/mm</c:formatCode>
                <c:ptCount val="47"/>
                <c:pt idx="0" c:formatCode="yyyy/mm">
                  <c:v>43952</c:v>
                </c:pt>
                <c:pt idx="1" c:formatCode="yyyy/mm">
                  <c:v>43983</c:v>
                </c:pt>
                <c:pt idx="2" c:formatCode="yyyy/mm">
                  <c:v>44013</c:v>
                </c:pt>
                <c:pt idx="3" c:formatCode="yyyy/mm">
                  <c:v>44044</c:v>
                </c:pt>
                <c:pt idx="4" c:formatCode="yyyy/mm">
                  <c:v>44075</c:v>
                </c:pt>
                <c:pt idx="5" c:formatCode="yyyy/mm">
                  <c:v>44105</c:v>
                </c:pt>
                <c:pt idx="6" c:formatCode="yyyy/mm">
                  <c:v>44136</c:v>
                </c:pt>
                <c:pt idx="7" c:formatCode="yyyy/mm">
                  <c:v>44166</c:v>
                </c:pt>
                <c:pt idx="8" c:formatCode="yyyy/mm">
                  <c:v>44197</c:v>
                </c:pt>
                <c:pt idx="9" c:formatCode="yyyy/mm">
                  <c:v>44228</c:v>
                </c:pt>
                <c:pt idx="10" c:formatCode="yyyy/mm">
                  <c:v>44256</c:v>
                </c:pt>
                <c:pt idx="11" c:formatCode="yyyy/mm">
                  <c:v>44287</c:v>
                </c:pt>
                <c:pt idx="12" c:formatCode="yyyy/mm">
                  <c:v>44317</c:v>
                </c:pt>
                <c:pt idx="13" c:formatCode="yyyy/mm">
                  <c:v>44348</c:v>
                </c:pt>
                <c:pt idx="14" c:formatCode="yyyy/mm">
                  <c:v>44378</c:v>
                </c:pt>
                <c:pt idx="15" c:formatCode="yyyy/mm">
                  <c:v>44409</c:v>
                </c:pt>
                <c:pt idx="16" c:formatCode="yyyy/mm">
                  <c:v>44440</c:v>
                </c:pt>
                <c:pt idx="17" c:formatCode="yyyy/mm">
                  <c:v>44470</c:v>
                </c:pt>
                <c:pt idx="18" c:formatCode="yyyy/mm">
                  <c:v>44501</c:v>
                </c:pt>
                <c:pt idx="19" c:formatCode="yyyy/mm">
                  <c:v>44531</c:v>
                </c:pt>
                <c:pt idx="20" c:formatCode="yyyy/mm">
                  <c:v>44562</c:v>
                </c:pt>
                <c:pt idx="21" c:formatCode="yyyy/mm">
                  <c:v>44593</c:v>
                </c:pt>
                <c:pt idx="22" c:formatCode="yyyy/mm">
                  <c:v>44621</c:v>
                </c:pt>
                <c:pt idx="23" c:formatCode="yyyy/mm">
                  <c:v>44652</c:v>
                </c:pt>
                <c:pt idx="24" c:formatCode="yyyy/mm">
                  <c:v>44682</c:v>
                </c:pt>
                <c:pt idx="25" c:formatCode="yyyy/mm">
                  <c:v>44713</c:v>
                </c:pt>
                <c:pt idx="26" c:formatCode="yyyy/mm">
                  <c:v>44743</c:v>
                </c:pt>
                <c:pt idx="27" c:formatCode="yyyy/mm">
                  <c:v>44774</c:v>
                </c:pt>
                <c:pt idx="28" c:formatCode="yyyy/mm">
                  <c:v>44805</c:v>
                </c:pt>
                <c:pt idx="29" c:formatCode="yyyy/mm">
                  <c:v>44835</c:v>
                </c:pt>
                <c:pt idx="30" c:formatCode="yyyy/mm">
                  <c:v>44866</c:v>
                </c:pt>
                <c:pt idx="31" c:formatCode="yyyy/mm">
                  <c:v>44896</c:v>
                </c:pt>
                <c:pt idx="32" c:formatCode="yyyy/mm">
                  <c:v>44927</c:v>
                </c:pt>
                <c:pt idx="33" c:formatCode="yyyy/mm">
                  <c:v>44958</c:v>
                </c:pt>
                <c:pt idx="34" c:formatCode="yyyy/mm">
                  <c:v>44986</c:v>
                </c:pt>
                <c:pt idx="35" c:formatCode="yyyy/mm">
                  <c:v>45017</c:v>
                </c:pt>
                <c:pt idx="36" c:formatCode="yyyy/mm">
                  <c:v>45047</c:v>
                </c:pt>
                <c:pt idx="37" c:formatCode="yyyy/mm">
                  <c:v>45078</c:v>
                </c:pt>
                <c:pt idx="38" c:formatCode="yyyy/mm">
                  <c:v>45108</c:v>
                </c:pt>
                <c:pt idx="39" c:formatCode="yyyy/mm">
                  <c:v>45139</c:v>
                </c:pt>
                <c:pt idx="40" c:formatCode="yyyy/mm">
                  <c:v>45170</c:v>
                </c:pt>
                <c:pt idx="41" c:formatCode="yyyy/mm">
                  <c:v>45200</c:v>
                </c:pt>
                <c:pt idx="42" c:formatCode="yyyy/mm">
                  <c:v>45231</c:v>
                </c:pt>
                <c:pt idx="43" c:formatCode="yyyy/mm">
                  <c:v>45261</c:v>
                </c:pt>
                <c:pt idx="44" c:formatCode="yyyy/mm">
                  <c:v>45292</c:v>
                </c:pt>
                <c:pt idx="45" c:formatCode="yyyy/mm">
                  <c:v>45324</c:v>
                </c:pt>
                <c:pt idx="46" c:formatCode="yyyy/mm">
                  <c:v>45356</c:v>
                </c:pt>
              </c:numCache>
            </c:numRef>
          </c:cat>
          <c:val>
            <c:numRef>
              <c:f>欧洲主要国家产销!$AT$36:$AT$79</c:f>
              <c:numCache>
                <c:formatCode>0.0%</c:formatCode>
                <c:ptCount val="44"/>
                <c:pt idx="0">
                  <c:v>0.290220202178513</c:v>
                </c:pt>
                <c:pt idx="1">
                  <c:v>0.344197221351718</c:v>
                </c:pt>
                <c:pt idx="2">
                  <c:v>0.361317369524283</c:v>
                </c:pt>
                <c:pt idx="3">
                  <c:v>0.386887960558504</c:v>
                </c:pt>
                <c:pt idx="4">
                  <c:v>0.493528074164772</c:v>
                </c:pt>
                <c:pt idx="5">
                  <c:v>0.335050794730958</c:v>
                </c:pt>
                <c:pt idx="6">
                  <c:v>0.348294434470377</c:v>
                </c:pt>
                <c:pt idx="7">
                  <c:v>0.369616519174041</c:v>
                </c:pt>
                <c:pt idx="8">
                  <c:v>0.431216568371965</c:v>
                </c:pt>
                <c:pt idx="9">
                  <c:v>0.390512599169647</c:v>
                </c:pt>
                <c:pt idx="10">
                  <c:v>0.494</c:v>
                </c:pt>
                <c:pt idx="11">
                  <c:v>0.376206937656455</c:v>
                </c:pt>
                <c:pt idx="12">
                  <c:v>0.470617932148627</c:v>
                </c:pt>
                <c:pt idx="13">
                  <c:v>0.539233012282407</c:v>
                </c:pt>
                <c:pt idx="14">
                  <c:v>0.508566275924256</c:v>
                </c:pt>
                <c:pt idx="15">
                  <c:v>0.542743161094225</c:v>
                </c:pt>
                <c:pt idx="16">
                  <c:v>0.606663766224349</c:v>
                </c:pt>
                <c:pt idx="17">
                  <c:v>0.528929774292465</c:v>
                </c:pt>
                <c:pt idx="18">
                  <c:v>0.515991672975019</c:v>
                </c:pt>
                <c:pt idx="19">
                  <c:v>0.555555555555556</c:v>
                </c:pt>
                <c:pt idx="20">
                  <c:v>0.481587822440981</c:v>
                </c:pt>
                <c:pt idx="21">
                  <c:v>0.473554688978912</c:v>
                </c:pt>
                <c:pt idx="22">
                  <c:v>0.550022999080037</c:v>
                </c:pt>
                <c:pt idx="23">
                  <c:v>0.498766401256028</c:v>
                </c:pt>
                <c:pt idx="24">
                  <c:v>0.458786936236392</c:v>
                </c:pt>
                <c:pt idx="25">
                  <c:v>0.550390058055152</c:v>
                </c:pt>
                <c:pt idx="26">
                  <c:v>0.594156279319126</c:v>
                </c:pt>
                <c:pt idx="27">
                  <c:v>0.719482444492481</c:v>
                </c:pt>
                <c:pt idx="28">
                  <c:v>0.745648734177215</c:v>
                </c:pt>
                <c:pt idx="29">
                  <c:v>0.520786247517293</c:v>
                </c:pt>
                <c:pt idx="30">
                  <c:v>0.54</c:v>
                </c:pt>
                <c:pt idx="31">
                  <c:v>0.598691384950927</c:v>
                </c:pt>
                <c:pt idx="32">
                  <c:v>0.557514815894297</c:v>
                </c:pt>
                <c:pt idx="33">
                  <c:v>0.618883818883819</c:v>
                </c:pt>
                <c:pt idx="34">
                  <c:v>0.592369974896581</c:v>
                </c:pt>
                <c:pt idx="35">
                  <c:v>0.599364161849711</c:v>
                </c:pt>
                <c:pt idx="36">
                  <c:v>0.601</c:v>
                </c:pt>
                <c:pt idx="37">
                  <c:v>0.634</c:v>
                </c:pt>
                <c:pt idx="38">
                  <c:v>0.606</c:v>
                </c:pt>
                <c:pt idx="39">
                  <c:v>0.605</c:v>
                </c:pt>
                <c:pt idx="40">
                  <c:v>0.631071940971511</c:v>
                </c:pt>
                <c:pt idx="41">
                  <c:v>0.524819389419716</c:v>
                </c:pt>
                <c:pt idx="42">
                  <c:v>0.518</c:v>
                </c:pt>
                <c:pt idx="43">
                  <c:v>0.583441463312544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8651136"/>
        <c:axId val="458649600"/>
      </c:lineChart>
      <c:dateAx>
        <c:axId val="458642176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58643712"/>
        <c:crosses val="autoZero"/>
        <c:auto val="1"/>
        <c:lblOffset val="100"/>
        <c:baseTimeUnit val="months"/>
        <c:majorUnit val="3"/>
        <c:majorTimeUnit val="months"/>
      </c:dateAx>
      <c:valAx>
        <c:axId val="45864371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58642176"/>
        <c:crosses val="autoZero"/>
        <c:crossBetween val="between"/>
      </c:valAx>
      <c:dateAx>
        <c:axId val="458651136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58649600"/>
        <c:crosses val="autoZero"/>
        <c:auto val="1"/>
        <c:lblOffset val="100"/>
        <c:baseTimeUnit val="months"/>
      </c:dateAx>
      <c:valAx>
        <c:axId val="45864960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58651136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84e20f-2189-4dc4-84cf-0a6d10b1e0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  <a:r>
              <a:rPr lang="zh-CN" altLang="en-US" sz="1200" b="1">
                <a:solidFill>
                  <a:sysClr val="windowText" lastClr="000000"/>
                </a:solidFill>
              </a:rPr>
              <a:t>挪威</a:t>
            </a:r>
            <a:r>
              <a:rPr lang="zh-CN" sz="1200" b="1">
                <a:solidFill>
                  <a:sysClr val="windowText" lastClr="000000"/>
                </a:solidFill>
              </a:rPr>
              <a:t>新能源汽车销量（万辆）</a:t>
            </a:r>
            <a:endParaRPr lang="zh-CN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4780659844006"/>
          <c:y val="0.045085922852483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1968807564331"/>
          <c:y val="0.228726744250546"/>
          <c:w val="0.844670479289756"/>
          <c:h val="0.5370520959364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欧洲主要国家产销!$AL$15</c:f>
              <c:strCache>
                <c:ptCount val="1"/>
                <c:pt idx="0">
                  <c:v>新能源汽车合计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rgbClr val="C00000"/>
              </a:solidFill>
            </a:ln>
            <a:effectLst/>
          </c:spPr>
          <c:invertIfNegative val="0"/>
          <c:dLbls>
            <c:delete val="1"/>
          </c:dLbls>
          <c:cat>
            <c:numRef>
              <c:f>欧洲主要国家产销!$C$34:$C$79</c:f>
              <c:numCache>
                <c:formatCode>yyyy/mm</c:formatCode>
                <c:ptCount val="46"/>
                <c:pt idx="0" c:formatCode="yyyy/mm">
                  <c:v>43983</c:v>
                </c:pt>
                <c:pt idx="1" c:formatCode="yyyy/mm">
                  <c:v>44013</c:v>
                </c:pt>
                <c:pt idx="2" c:formatCode="yyyy/mm">
                  <c:v>44044</c:v>
                </c:pt>
                <c:pt idx="3" c:formatCode="yyyy/mm">
                  <c:v>44075</c:v>
                </c:pt>
                <c:pt idx="4" c:formatCode="yyyy/mm">
                  <c:v>44105</c:v>
                </c:pt>
                <c:pt idx="5" c:formatCode="yyyy/mm">
                  <c:v>44136</c:v>
                </c:pt>
                <c:pt idx="6" c:formatCode="yyyy/mm">
                  <c:v>44166</c:v>
                </c:pt>
                <c:pt idx="7" c:formatCode="yyyy/mm">
                  <c:v>44197</c:v>
                </c:pt>
                <c:pt idx="8" c:formatCode="yyyy/mm">
                  <c:v>44228</c:v>
                </c:pt>
                <c:pt idx="9" c:formatCode="yyyy/mm">
                  <c:v>44256</c:v>
                </c:pt>
                <c:pt idx="10" c:formatCode="yyyy/mm">
                  <c:v>44287</c:v>
                </c:pt>
                <c:pt idx="11" c:formatCode="yyyy/mm">
                  <c:v>44317</c:v>
                </c:pt>
                <c:pt idx="12" c:formatCode="yyyy/mm">
                  <c:v>44348</c:v>
                </c:pt>
                <c:pt idx="13" c:formatCode="yyyy/mm">
                  <c:v>44378</c:v>
                </c:pt>
                <c:pt idx="14" c:formatCode="yyyy/mm">
                  <c:v>44409</c:v>
                </c:pt>
                <c:pt idx="15" c:formatCode="yyyy/mm">
                  <c:v>44440</c:v>
                </c:pt>
                <c:pt idx="16" c:formatCode="yyyy/mm">
                  <c:v>44470</c:v>
                </c:pt>
                <c:pt idx="17" c:formatCode="yyyy/mm">
                  <c:v>44501</c:v>
                </c:pt>
                <c:pt idx="18" c:formatCode="yyyy/mm">
                  <c:v>44531</c:v>
                </c:pt>
                <c:pt idx="19" c:formatCode="yyyy/mm">
                  <c:v>44562</c:v>
                </c:pt>
                <c:pt idx="20" c:formatCode="yyyy/mm">
                  <c:v>44593</c:v>
                </c:pt>
                <c:pt idx="21" c:formatCode="yyyy/mm">
                  <c:v>44621</c:v>
                </c:pt>
                <c:pt idx="22" c:formatCode="yyyy/mm">
                  <c:v>44652</c:v>
                </c:pt>
                <c:pt idx="23" c:formatCode="yyyy/mm">
                  <c:v>44682</c:v>
                </c:pt>
                <c:pt idx="24" c:formatCode="yyyy/mm">
                  <c:v>44713</c:v>
                </c:pt>
                <c:pt idx="25" c:formatCode="yyyy/mm">
                  <c:v>44743</c:v>
                </c:pt>
                <c:pt idx="26" c:formatCode="yyyy/mm">
                  <c:v>44774</c:v>
                </c:pt>
                <c:pt idx="27" c:formatCode="yyyy/mm">
                  <c:v>44805</c:v>
                </c:pt>
                <c:pt idx="28" c:formatCode="yyyy/mm">
                  <c:v>44835</c:v>
                </c:pt>
                <c:pt idx="29" c:formatCode="yyyy/mm">
                  <c:v>44866</c:v>
                </c:pt>
                <c:pt idx="30" c:formatCode="yyyy/mm">
                  <c:v>44896</c:v>
                </c:pt>
                <c:pt idx="31" c:formatCode="yyyy/mm">
                  <c:v>44927</c:v>
                </c:pt>
                <c:pt idx="32" c:formatCode="yyyy/mm">
                  <c:v>44958</c:v>
                </c:pt>
                <c:pt idx="33" c:formatCode="yyyy/mm">
                  <c:v>44986</c:v>
                </c:pt>
                <c:pt idx="34" c:formatCode="yyyy/mm">
                  <c:v>45017</c:v>
                </c:pt>
                <c:pt idx="35" c:formatCode="yyyy/mm">
                  <c:v>45047</c:v>
                </c:pt>
                <c:pt idx="36" c:formatCode="yyyy/mm">
                  <c:v>45078</c:v>
                </c:pt>
                <c:pt idx="37" c:formatCode="yyyy/mm">
                  <c:v>45108</c:v>
                </c:pt>
                <c:pt idx="38" c:formatCode="yyyy/mm">
                  <c:v>45139</c:v>
                </c:pt>
                <c:pt idx="39" c:formatCode="yyyy/mm">
                  <c:v>45170</c:v>
                </c:pt>
                <c:pt idx="40" c:formatCode="yyyy/mm">
                  <c:v>45200</c:v>
                </c:pt>
                <c:pt idx="41" c:formatCode="yyyy/mm">
                  <c:v>45231</c:v>
                </c:pt>
                <c:pt idx="42" c:formatCode="yyyy/mm">
                  <c:v>45261</c:v>
                </c:pt>
                <c:pt idx="43" c:formatCode="yyyy/mm">
                  <c:v>45292</c:v>
                </c:pt>
                <c:pt idx="44" c:formatCode="yyyy/mm">
                  <c:v>45324</c:v>
                </c:pt>
                <c:pt idx="45" c:formatCode="yyyy/mm">
                  <c:v>45356</c:v>
                </c:pt>
              </c:numCache>
            </c:numRef>
          </c:cat>
          <c:val>
            <c:numRef>
              <c:f>欧洲主要国家产销!$AL$34:$AL$79</c:f>
              <c:numCache>
                <c:formatCode>#,##0.0_ </c:formatCode>
                <c:ptCount val="46"/>
                <c:pt idx="0">
                  <c:v>0.7587</c:v>
                </c:pt>
                <c:pt idx="1">
                  <c:v>0.6686</c:v>
                </c:pt>
                <c:pt idx="2">
                  <c:v>0.8535</c:v>
                </c:pt>
                <c:pt idx="3">
                  <c:v>1.2689</c:v>
                </c:pt>
                <c:pt idx="4">
                  <c:v>1.0245</c:v>
                </c:pt>
                <c:pt idx="5">
                  <c:v>1.0018</c:v>
                </c:pt>
                <c:pt idx="6">
                  <c:v>1.791</c:v>
                </c:pt>
                <c:pt idx="7">
                  <c:v>0.8309</c:v>
                </c:pt>
                <c:pt idx="8">
                  <c:v>0.8452</c:v>
                </c:pt>
                <c:pt idx="9">
                  <c:v>1.3003</c:v>
                </c:pt>
                <c:pt idx="10">
                  <c:v>1.0545</c:v>
                </c:pt>
                <c:pt idx="11">
                  <c:v>1.1719</c:v>
                </c:pt>
                <c:pt idx="12">
                  <c:v>1.7323</c:v>
                </c:pt>
                <c:pt idx="13">
                  <c:v>0.8897</c:v>
                </c:pt>
                <c:pt idx="14">
                  <c:v>1.441</c:v>
                </c:pt>
                <c:pt idx="15">
                  <c:v>1.6454</c:v>
                </c:pt>
                <c:pt idx="16">
                  <c:v>1.0342</c:v>
                </c:pt>
                <c:pt idx="17">
                  <c:v>1.3927</c:v>
                </c:pt>
                <c:pt idx="18">
                  <c:v>1.8509</c:v>
                </c:pt>
                <c:pt idx="19">
                  <c:v>0.7199</c:v>
                </c:pt>
                <c:pt idx="20">
                  <c:v>0.7011</c:v>
                </c:pt>
                <c:pt idx="21">
                  <c:v>1.493</c:v>
                </c:pt>
                <c:pt idx="22">
                  <c:v>0.8189</c:v>
                </c:pt>
                <c:pt idx="23">
                  <c:v>0.982</c:v>
                </c:pt>
                <c:pt idx="24">
                  <c:v>1.3391</c:v>
                </c:pt>
                <c:pt idx="25">
                  <c:v>0.6013</c:v>
                </c:pt>
                <c:pt idx="26">
                  <c:v>1.0648</c:v>
                </c:pt>
                <c:pt idx="27">
                  <c:v>1.3053</c:v>
                </c:pt>
                <c:pt idx="28">
                  <c:v>1.0853</c:v>
                </c:pt>
                <c:pt idx="29">
                  <c:v>1.7417</c:v>
                </c:pt>
                <c:pt idx="30">
                  <c:v>3.742</c:v>
                </c:pt>
                <c:pt idx="31">
                  <c:v>0.1419</c:v>
                </c:pt>
                <c:pt idx="32">
                  <c:v>0.6704</c:v>
                </c:pt>
                <c:pt idx="33">
                  <c:v>1.7648</c:v>
                </c:pt>
                <c:pt idx="34">
                  <c:v>0.8174</c:v>
                </c:pt>
                <c:pt idx="35">
                  <c:v>1.1476</c:v>
                </c:pt>
                <c:pt idx="36">
                  <c:v>1.4155</c:v>
                </c:pt>
                <c:pt idx="37">
                  <c:v>0.6761</c:v>
                </c:pt>
                <c:pt idx="38">
                  <c:v>0.9974</c:v>
                </c:pt>
                <c:pt idx="39">
                  <c:v>0.9617</c:v>
                </c:pt>
                <c:pt idx="40">
                  <c:v>0.8151</c:v>
                </c:pt>
                <c:pt idx="41">
                  <c:v>0.938</c:v>
                </c:pt>
                <c:pt idx="42">
                  <c:v>1.0929</c:v>
                </c:pt>
                <c:pt idx="43">
                  <c:v>0.4811</c:v>
                </c:pt>
                <c:pt idx="44">
                  <c:v>0.6794</c:v>
                </c:pt>
                <c:pt idx="45">
                  <c:v>0.9266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55168"/>
        <c:axId val="40461056"/>
      </c:barChart>
      <c:lineChart>
        <c:grouping val="standard"/>
        <c:varyColors val="0"/>
        <c:ser>
          <c:idx val="1"/>
          <c:order val="1"/>
          <c:tx>
            <c:strRef>
              <c:f>欧洲主要国家产销!$AN$15</c:f>
              <c:strCache>
                <c:ptCount val="1"/>
                <c:pt idx="0">
                  <c:v>新能源汽车渗透率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欧洲主要国家产销!$C$33:$C$79</c:f>
              <c:numCache>
                <c:formatCode>yyyy/mm</c:formatCode>
                <c:ptCount val="47"/>
                <c:pt idx="0" c:formatCode="yyyy/mm">
                  <c:v>43952</c:v>
                </c:pt>
                <c:pt idx="1" c:formatCode="yyyy/mm">
                  <c:v>43983</c:v>
                </c:pt>
                <c:pt idx="2" c:formatCode="yyyy/mm">
                  <c:v>44013</c:v>
                </c:pt>
                <c:pt idx="3" c:formatCode="yyyy/mm">
                  <c:v>44044</c:v>
                </c:pt>
                <c:pt idx="4" c:formatCode="yyyy/mm">
                  <c:v>44075</c:v>
                </c:pt>
                <c:pt idx="5" c:formatCode="yyyy/mm">
                  <c:v>44105</c:v>
                </c:pt>
                <c:pt idx="6" c:formatCode="yyyy/mm">
                  <c:v>44136</c:v>
                </c:pt>
                <c:pt idx="7" c:formatCode="yyyy/mm">
                  <c:v>44166</c:v>
                </c:pt>
                <c:pt idx="8" c:formatCode="yyyy/mm">
                  <c:v>44197</c:v>
                </c:pt>
                <c:pt idx="9" c:formatCode="yyyy/mm">
                  <c:v>44228</c:v>
                </c:pt>
                <c:pt idx="10" c:formatCode="yyyy/mm">
                  <c:v>44256</c:v>
                </c:pt>
                <c:pt idx="11" c:formatCode="yyyy/mm">
                  <c:v>44287</c:v>
                </c:pt>
                <c:pt idx="12" c:formatCode="yyyy/mm">
                  <c:v>44317</c:v>
                </c:pt>
                <c:pt idx="13" c:formatCode="yyyy/mm">
                  <c:v>44348</c:v>
                </c:pt>
                <c:pt idx="14" c:formatCode="yyyy/mm">
                  <c:v>44378</c:v>
                </c:pt>
                <c:pt idx="15" c:formatCode="yyyy/mm">
                  <c:v>44409</c:v>
                </c:pt>
                <c:pt idx="16" c:formatCode="yyyy/mm">
                  <c:v>44440</c:v>
                </c:pt>
                <c:pt idx="17" c:formatCode="yyyy/mm">
                  <c:v>44470</c:v>
                </c:pt>
                <c:pt idx="18" c:formatCode="yyyy/mm">
                  <c:v>44501</c:v>
                </c:pt>
                <c:pt idx="19" c:formatCode="yyyy/mm">
                  <c:v>44531</c:v>
                </c:pt>
                <c:pt idx="20" c:formatCode="yyyy/mm">
                  <c:v>44562</c:v>
                </c:pt>
                <c:pt idx="21" c:formatCode="yyyy/mm">
                  <c:v>44593</c:v>
                </c:pt>
                <c:pt idx="22" c:formatCode="yyyy/mm">
                  <c:v>44621</c:v>
                </c:pt>
                <c:pt idx="23" c:formatCode="yyyy/mm">
                  <c:v>44652</c:v>
                </c:pt>
                <c:pt idx="24" c:formatCode="yyyy/mm">
                  <c:v>44682</c:v>
                </c:pt>
                <c:pt idx="25" c:formatCode="yyyy/mm">
                  <c:v>44713</c:v>
                </c:pt>
                <c:pt idx="26" c:formatCode="yyyy/mm">
                  <c:v>44743</c:v>
                </c:pt>
                <c:pt idx="27" c:formatCode="yyyy/mm">
                  <c:v>44774</c:v>
                </c:pt>
                <c:pt idx="28" c:formatCode="yyyy/mm">
                  <c:v>44805</c:v>
                </c:pt>
                <c:pt idx="29" c:formatCode="yyyy/mm">
                  <c:v>44835</c:v>
                </c:pt>
                <c:pt idx="30" c:formatCode="yyyy/mm">
                  <c:v>44866</c:v>
                </c:pt>
                <c:pt idx="31" c:formatCode="yyyy/mm">
                  <c:v>44896</c:v>
                </c:pt>
                <c:pt idx="32" c:formatCode="yyyy/mm">
                  <c:v>44927</c:v>
                </c:pt>
                <c:pt idx="33" c:formatCode="yyyy/mm">
                  <c:v>44958</c:v>
                </c:pt>
                <c:pt idx="34" c:formatCode="yyyy/mm">
                  <c:v>44986</c:v>
                </c:pt>
                <c:pt idx="35" c:formatCode="yyyy/mm">
                  <c:v>45017</c:v>
                </c:pt>
                <c:pt idx="36" c:formatCode="yyyy/mm">
                  <c:v>45047</c:v>
                </c:pt>
                <c:pt idx="37" c:formatCode="yyyy/mm">
                  <c:v>45078</c:v>
                </c:pt>
                <c:pt idx="38" c:formatCode="yyyy/mm">
                  <c:v>45108</c:v>
                </c:pt>
                <c:pt idx="39" c:formatCode="yyyy/mm">
                  <c:v>45139</c:v>
                </c:pt>
                <c:pt idx="40" c:formatCode="yyyy/mm">
                  <c:v>45170</c:v>
                </c:pt>
                <c:pt idx="41" c:formatCode="yyyy/mm">
                  <c:v>45200</c:v>
                </c:pt>
                <c:pt idx="42" c:formatCode="yyyy/mm">
                  <c:v>45231</c:v>
                </c:pt>
                <c:pt idx="43" c:formatCode="yyyy/mm">
                  <c:v>45261</c:v>
                </c:pt>
                <c:pt idx="44" c:formatCode="yyyy/mm">
                  <c:v>45292</c:v>
                </c:pt>
                <c:pt idx="45" c:formatCode="yyyy/mm">
                  <c:v>45324</c:v>
                </c:pt>
                <c:pt idx="46" c:formatCode="yyyy/mm">
                  <c:v>45356</c:v>
                </c:pt>
              </c:numCache>
            </c:numRef>
          </c:cat>
          <c:val>
            <c:numRef>
              <c:f>欧洲主要国家产销!$AN$36:$AN$79</c:f>
              <c:numCache>
                <c:formatCode>0.0%</c:formatCode>
                <c:ptCount val="44"/>
                <c:pt idx="0">
                  <c:v>0.790131457137567</c:v>
                </c:pt>
                <c:pt idx="1">
                  <c:v>0.8159079218107</c:v>
                </c:pt>
                <c:pt idx="2">
                  <c:v>0.791241890639481</c:v>
                </c:pt>
                <c:pt idx="3">
                  <c:v>0.799329769408761</c:v>
                </c:pt>
                <c:pt idx="4">
                  <c:v>0.870516185476815</c:v>
                </c:pt>
                <c:pt idx="5">
                  <c:v>0.806620716435298</c:v>
                </c:pt>
                <c:pt idx="6">
                  <c:v>0.790867409001591</c:v>
                </c:pt>
                <c:pt idx="7">
                  <c:v>0.848704392663664</c:v>
                </c:pt>
                <c:pt idx="8">
                  <c:v>0.800926629196415</c:v>
                </c:pt>
                <c:pt idx="9">
                  <c:v>0.833321481902866</c:v>
                </c:pt>
                <c:pt idx="10">
                  <c:v>0.849499803844645</c:v>
                </c:pt>
                <c:pt idx="11">
                  <c:v>0.846768820786143</c:v>
                </c:pt>
                <c:pt idx="12">
                  <c:v>0.877214342241432</c:v>
                </c:pt>
                <c:pt idx="13">
                  <c:v>0.914517563361494</c:v>
                </c:pt>
                <c:pt idx="14">
                  <c:v>0.893168667415148</c:v>
                </c:pt>
                <c:pt idx="15">
                  <c:v>0.911810920518528</c:v>
                </c:pt>
                <c:pt idx="16">
                  <c:v>0.899936791948267</c:v>
                </c:pt>
                <c:pt idx="17">
                  <c:v>0.904737966570315</c:v>
                </c:pt>
                <c:pt idx="18">
                  <c:v>0.860562170123972</c:v>
                </c:pt>
                <c:pt idx="19">
                  <c:v>0.919448207907378</c:v>
                </c:pt>
                <c:pt idx="20">
                  <c:v>0.842056555269923</c:v>
                </c:pt>
                <c:pt idx="21">
                  <c:v>0.851174482101066</c:v>
                </c:pt>
                <c:pt idx="22">
                  <c:v>0.898664519159788</c:v>
                </c:pt>
                <c:pt idx="23">
                  <c:v>0.829722643852629</c:v>
                </c:pt>
                <c:pt idx="24">
                  <c:v>0.861279624686565</c:v>
                </c:pt>
                <c:pt idx="25">
                  <c:v>0.891233101188038</c:v>
                </c:pt>
                <c:pt idx="26">
                  <c:v>0.864229972925625</c:v>
                </c:pt>
                <c:pt idx="27">
                  <c:v>0.892584430892226</c:v>
                </c:pt>
                <c:pt idx="28">
                  <c:v>0.947413727624883</c:v>
                </c:pt>
                <c:pt idx="29">
                  <c:v>0.762903225806452</c:v>
                </c:pt>
                <c:pt idx="30">
                  <c:v>0.901</c:v>
                </c:pt>
                <c:pt idx="31">
                  <c:v>0.911287824021481</c:v>
                </c:pt>
                <c:pt idx="32">
                  <c:v>0.910650623885918</c:v>
                </c:pt>
                <c:pt idx="33">
                  <c:v>0.860140908409534</c:v>
                </c:pt>
                <c:pt idx="34">
                  <c:v>0.909353719645381</c:v>
                </c:pt>
                <c:pt idx="35">
                  <c:v>0.898471760797342</c:v>
                </c:pt>
                <c:pt idx="36">
                  <c:v>0.9</c:v>
                </c:pt>
                <c:pt idx="37">
                  <c:v>0.93</c:v>
                </c:pt>
                <c:pt idx="38">
                  <c:v>0.913</c:v>
                </c:pt>
                <c:pt idx="39">
                  <c:v>0.906</c:v>
                </c:pt>
                <c:pt idx="40">
                  <c:v>0.897069687269146</c:v>
                </c:pt>
                <c:pt idx="41">
                  <c:v>0.939281530652089</c:v>
                </c:pt>
                <c:pt idx="42">
                  <c:v>0.921</c:v>
                </c:pt>
                <c:pt idx="43">
                  <c:v>0.950358974358974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0468480"/>
        <c:axId val="40462592"/>
      </c:lineChart>
      <c:dateAx>
        <c:axId val="40455168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0461056"/>
        <c:crosses val="autoZero"/>
        <c:auto val="1"/>
        <c:lblOffset val="100"/>
        <c:baseTimeUnit val="months"/>
        <c:majorUnit val="3"/>
        <c:majorTimeUnit val="months"/>
      </c:dateAx>
      <c:valAx>
        <c:axId val="40461056"/>
        <c:scaling>
          <c:orientation val="minMax"/>
        </c:scaling>
        <c:delete val="0"/>
        <c:axPos val="l"/>
        <c:numFmt formatCode="#,##0.0_ 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0455168"/>
        <c:crosses val="autoZero"/>
        <c:crossBetween val="between"/>
      </c:valAx>
      <c:dateAx>
        <c:axId val="40468480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0462592"/>
        <c:crosses val="autoZero"/>
        <c:auto val="1"/>
        <c:lblOffset val="100"/>
        <c:baseTimeUnit val="months"/>
      </c:dateAx>
      <c:valAx>
        <c:axId val="4046259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0468480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e9ed04-85b5-49c8-8655-38a592c0ae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  <a:r>
              <a:rPr lang="zh-CN" altLang="en-US" sz="1200" b="1">
                <a:solidFill>
                  <a:sysClr val="windowText" lastClr="000000"/>
                </a:solidFill>
              </a:rPr>
              <a:t>法国</a:t>
            </a:r>
            <a:r>
              <a:rPr lang="zh-CN" sz="1200" b="1">
                <a:solidFill>
                  <a:sysClr val="windowText" lastClr="000000"/>
                </a:solidFill>
              </a:rPr>
              <a:t>新能源汽车销量（万辆）</a:t>
            </a:r>
            <a:endParaRPr lang="zh-CN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4780659844006"/>
          <c:y val="0.045085922852483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1968807564331"/>
          <c:y val="0.228726744250546"/>
          <c:w val="0.844670479289756"/>
          <c:h val="0.5008497548768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欧洲主要国家产销!$AF$15</c:f>
              <c:strCache>
                <c:ptCount val="1"/>
                <c:pt idx="0">
                  <c:v>新能源汽车合计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rgbClr val="C00000"/>
              </a:solidFill>
            </a:ln>
            <a:effectLst/>
          </c:spPr>
          <c:invertIfNegative val="0"/>
          <c:dLbls>
            <c:delete val="1"/>
          </c:dLbls>
          <c:cat>
            <c:numRef>
              <c:f>欧洲主要国家产销!$C$34:$C$79</c:f>
              <c:numCache>
                <c:formatCode>yyyy/mm</c:formatCode>
                <c:ptCount val="46"/>
                <c:pt idx="0" c:formatCode="yyyy/mm">
                  <c:v>43983</c:v>
                </c:pt>
                <c:pt idx="1" c:formatCode="yyyy/mm">
                  <c:v>44013</c:v>
                </c:pt>
                <c:pt idx="2" c:formatCode="yyyy/mm">
                  <c:v>44044</c:v>
                </c:pt>
                <c:pt idx="3" c:formatCode="yyyy/mm">
                  <c:v>44075</c:v>
                </c:pt>
                <c:pt idx="4" c:formatCode="yyyy/mm">
                  <c:v>44105</c:v>
                </c:pt>
                <c:pt idx="5" c:formatCode="yyyy/mm">
                  <c:v>44136</c:v>
                </c:pt>
                <c:pt idx="6" c:formatCode="yyyy/mm">
                  <c:v>44166</c:v>
                </c:pt>
                <c:pt idx="7" c:formatCode="yyyy/mm">
                  <c:v>44197</c:v>
                </c:pt>
                <c:pt idx="8" c:formatCode="yyyy/mm">
                  <c:v>44228</c:v>
                </c:pt>
                <c:pt idx="9" c:formatCode="yyyy/mm">
                  <c:v>44256</c:v>
                </c:pt>
                <c:pt idx="10" c:formatCode="yyyy/mm">
                  <c:v>44287</c:v>
                </c:pt>
                <c:pt idx="11" c:formatCode="yyyy/mm">
                  <c:v>44317</c:v>
                </c:pt>
                <c:pt idx="12" c:formatCode="yyyy/mm">
                  <c:v>44348</c:v>
                </c:pt>
                <c:pt idx="13" c:formatCode="yyyy/mm">
                  <c:v>44378</c:v>
                </c:pt>
                <c:pt idx="14" c:formatCode="yyyy/mm">
                  <c:v>44409</c:v>
                </c:pt>
                <c:pt idx="15" c:formatCode="yyyy/mm">
                  <c:v>44440</c:v>
                </c:pt>
                <c:pt idx="16" c:formatCode="yyyy/mm">
                  <c:v>44470</c:v>
                </c:pt>
                <c:pt idx="17" c:formatCode="yyyy/mm">
                  <c:v>44501</c:v>
                </c:pt>
                <c:pt idx="18" c:formatCode="yyyy/mm">
                  <c:v>44531</c:v>
                </c:pt>
                <c:pt idx="19" c:formatCode="yyyy/mm">
                  <c:v>44562</c:v>
                </c:pt>
                <c:pt idx="20" c:formatCode="yyyy/mm">
                  <c:v>44593</c:v>
                </c:pt>
                <c:pt idx="21" c:formatCode="yyyy/mm">
                  <c:v>44621</c:v>
                </c:pt>
                <c:pt idx="22" c:formatCode="yyyy/mm">
                  <c:v>44652</c:v>
                </c:pt>
                <c:pt idx="23" c:formatCode="yyyy/mm">
                  <c:v>44682</c:v>
                </c:pt>
                <c:pt idx="24" c:formatCode="yyyy/mm">
                  <c:v>44713</c:v>
                </c:pt>
                <c:pt idx="25" c:formatCode="yyyy/mm">
                  <c:v>44743</c:v>
                </c:pt>
                <c:pt idx="26" c:formatCode="yyyy/mm">
                  <c:v>44774</c:v>
                </c:pt>
                <c:pt idx="27" c:formatCode="yyyy/mm">
                  <c:v>44805</c:v>
                </c:pt>
                <c:pt idx="28" c:formatCode="yyyy/mm">
                  <c:v>44835</c:v>
                </c:pt>
                <c:pt idx="29" c:formatCode="yyyy/mm">
                  <c:v>44866</c:v>
                </c:pt>
                <c:pt idx="30" c:formatCode="yyyy/mm">
                  <c:v>44896</c:v>
                </c:pt>
                <c:pt idx="31" c:formatCode="yyyy/mm">
                  <c:v>44927</c:v>
                </c:pt>
                <c:pt idx="32" c:formatCode="yyyy/mm">
                  <c:v>44958</c:v>
                </c:pt>
                <c:pt idx="33" c:formatCode="yyyy/mm">
                  <c:v>44986</c:v>
                </c:pt>
                <c:pt idx="34" c:formatCode="yyyy/mm">
                  <c:v>45017</c:v>
                </c:pt>
                <c:pt idx="35" c:formatCode="yyyy/mm">
                  <c:v>45047</c:v>
                </c:pt>
                <c:pt idx="36" c:formatCode="yyyy/mm">
                  <c:v>45078</c:v>
                </c:pt>
                <c:pt idx="37" c:formatCode="yyyy/mm">
                  <c:v>45108</c:v>
                </c:pt>
                <c:pt idx="38" c:formatCode="yyyy/mm">
                  <c:v>45139</c:v>
                </c:pt>
                <c:pt idx="39" c:formatCode="yyyy/mm">
                  <c:v>45170</c:v>
                </c:pt>
                <c:pt idx="40" c:formatCode="yyyy/mm">
                  <c:v>45200</c:v>
                </c:pt>
                <c:pt idx="41" c:formatCode="yyyy/mm">
                  <c:v>45231</c:v>
                </c:pt>
                <c:pt idx="42" c:formatCode="yyyy/mm">
                  <c:v>45261</c:v>
                </c:pt>
                <c:pt idx="43" c:formatCode="yyyy/mm">
                  <c:v>45292</c:v>
                </c:pt>
                <c:pt idx="44" c:formatCode="yyyy/mm">
                  <c:v>45324</c:v>
                </c:pt>
                <c:pt idx="45" c:formatCode="yyyy/mm">
                  <c:v>45356</c:v>
                </c:pt>
              </c:numCache>
            </c:numRef>
          </c:cat>
          <c:val>
            <c:numRef>
              <c:f>欧洲主要国家产销!$AF$34:$AF$79</c:f>
              <c:numCache>
                <c:formatCode>0.0</c:formatCode>
                <c:ptCount val="46"/>
                <c:pt idx="0">
                  <c:v>2.099</c:v>
                </c:pt>
                <c:pt idx="1">
                  <c:v>1.6967</c:v>
                </c:pt>
                <c:pt idx="2">
                  <c:v>1.0856</c:v>
                </c:pt>
                <c:pt idx="3">
                  <c:v>1.7848</c:v>
                </c:pt>
                <c:pt idx="4">
                  <c:v>2.0203</c:v>
                </c:pt>
                <c:pt idx="5">
                  <c:v>1.8614</c:v>
                </c:pt>
                <c:pt idx="6">
                  <c:v>3.5863</c:v>
                </c:pt>
                <c:pt idx="7">
                  <c:v>1.4654</c:v>
                </c:pt>
                <c:pt idx="8">
                  <c:v>1.7469</c:v>
                </c:pt>
                <c:pt idx="9">
                  <c:v>2.9462</c:v>
                </c:pt>
                <c:pt idx="10">
                  <c:v>2.082</c:v>
                </c:pt>
                <c:pt idx="11">
                  <c:v>2.4413</c:v>
                </c:pt>
                <c:pt idx="12">
                  <c:v>3.7344</c:v>
                </c:pt>
                <c:pt idx="13">
                  <c:v>1.841</c:v>
                </c:pt>
                <c:pt idx="14">
                  <c:v>1.7404</c:v>
                </c:pt>
                <c:pt idx="15">
                  <c:v>2.8934</c:v>
                </c:pt>
                <c:pt idx="16">
                  <c:v>2.7114</c:v>
                </c:pt>
                <c:pt idx="17">
                  <c:v>2.8578</c:v>
                </c:pt>
                <c:pt idx="18">
                  <c:v>3.8669</c:v>
                </c:pt>
                <c:pt idx="19">
                  <c:v>1.8151</c:v>
                </c:pt>
                <c:pt idx="20">
                  <c:v>2.314</c:v>
                </c:pt>
                <c:pt idx="21">
                  <c:v>3.1525</c:v>
                </c:pt>
                <c:pt idx="22">
                  <c:v>2.2926</c:v>
                </c:pt>
                <c:pt idx="23">
                  <c:v>2.6548</c:v>
                </c:pt>
                <c:pt idx="24">
                  <c:v>3.3864</c:v>
                </c:pt>
                <c:pt idx="25">
                  <c:v>2.0038</c:v>
                </c:pt>
                <c:pt idx="26">
                  <c:v>1.9226</c:v>
                </c:pt>
                <c:pt idx="27">
                  <c:v>3.4101</c:v>
                </c:pt>
                <c:pt idx="28">
                  <c:v>2.7973</c:v>
                </c:pt>
                <c:pt idx="29">
                  <c:v>3.2645</c:v>
                </c:pt>
                <c:pt idx="30">
                  <c:v>3.6532</c:v>
                </c:pt>
                <c:pt idx="31">
                  <c:v>2.4949</c:v>
                </c:pt>
                <c:pt idx="32">
                  <c:v>3.0093</c:v>
                </c:pt>
                <c:pt idx="33">
                  <c:v>4.6354</c:v>
                </c:pt>
                <c:pt idx="34">
                  <c:v>2.7991</c:v>
                </c:pt>
                <c:pt idx="35">
                  <c:v>3.5369</c:v>
                </c:pt>
                <c:pt idx="36">
                  <c:v>5.1312</c:v>
                </c:pt>
                <c:pt idx="37">
                  <c:v>3.0128</c:v>
                </c:pt>
                <c:pt idx="38">
                  <c:v>2.9187</c:v>
                </c:pt>
                <c:pt idx="39">
                  <c:v>4.5883</c:v>
                </c:pt>
                <c:pt idx="40">
                  <c:v>4.0424</c:v>
                </c:pt>
                <c:pt idx="41">
                  <c:v>4.5361</c:v>
                </c:pt>
                <c:pt idx="42">
                  <c:v>5.4453</c:v>
                </c:pt>
                <c:pt idx="43">
                  <c:v>3.0562</c:v>
                </c:pt>
                <c:pt idx="44">
                  <c:v>3.761</c:v>
                </c:pt>
                <c:pt idx="45">
                  <c:v>5.0573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635776"/>
        <c:axId val="40641664"/>
      </c:barChart>
      <c:lineChart>
        <c:grouping val="standard"/>
        <c:varyColors val="0"/>
        <c:ser>
          <c:idx val="1"/>
          <c:order val="1"/>
          <c:tx>
            <c:strRef>
              <c:f>欧洲主要国家产销!$AH$15</c:f>
              <c:strCache>
                <c:ptCount val="1"/>
                <c:pt idx="0">
                  <c:v>新能源汽车渗透率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欧洲主要国家产销!$C$29:$C$79</c:f>
              <c:numCache>
                <c:formatCode>yyyy/mm</c:formatCode>
                <c:ptCount val="51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  <c:pt idx="17" c:formatCode="yyyy/mm">
                  <c:v>44348</c:v>
                </c:pt>
                <c:pt idx="18" c:formatCode="yyyy/mm">
                  <c:v>44378</c:v>
                </c:pt>
                <c:pt idx="19" c:formatCode="yyyy/mm">
                  <c:v>44409</c:v>
                </c:pt>
                <c:pt idx="20" c:formatCode="yyyy/mm">
                  <c:v>44440</c:v>
                </c:pt>
                <c:pt idx="21" c:formatCode="yyyy/mm">
                  <c:v>44470</c:v>
                </c:pt>
                <c:pt idx="22" c:formatCode="yyyy/mm">
                  <c:v>44501</c:v>
                </c:pt>
                <c:pt idx="23" c:formatCode="yyyy/mm">
                  <c:v>44531</c:v>
                </c:pt>
                <c:pt idx="24" c:formatCode="yyyy/mm">
                  <c:v>44562</c:v>
                </c:pt>
                <c:pt idx="25" c:formatCode="yyyy/mm">
                  <c:v>44593</c:v>
                </c:pt>
                <c:pt idx="26" c:formatCode="yyyy/mm">
                  <c:v>44621</c:v>
                </c:pt>
                <c:pt idx="27" c:formatCode="yyyy/mm">
                  <c:v>44652</c:v>
                </c:pt>
                <c:pt idx="28" c:formatCode="yyyy/mm">
                  <c:v>44682</c:v>
                </c:pt>
                <c:pt idx="29" c:formatCode="yyyy/mm">
                  <c:v>44713</c:v>
                </c:pt>
                <c:pt idx="30" c:formatCode="yyyy/mm">
                  <c:v>44743</c:v>
                </c:pt>
                <c:pt idx="31" c:formatCode="yyyy/mm">
                  <c:v>44774</c:v>
                </c:pt>
                <c:pt idx="32" c:formatCode="yyyy/mm">
                  <c:v>44805</c:v>
                </c:pt>
                <c:pt idx="33" c:formatCode="yyyy/mm">
                  <c:v>44835</c:v>
                </c:pt>
                <c:pt idx="34" c:formatCode="yyyy/mm">
                  <c:v>44866</c:v>
                </c:pt>
                <c:pt idx="35" c:formatCode="yyyy/mm">
                  <c:v>44896</c:v>
                </c:pt>
                <c:pt idx="36" c:formatCode="yyyy/mm">
                  <c:v>44927</c:v>
                </c:pt>
                <c:pt idx="37" c:formatCode="yyyy/mm">
                  <c:v>44958</c:v>
                </c:pt>
                <c:pt idx="38" c:formatCode="yyyy/mm">
                  <c:v>44986</c:v>
                </c:pt>
                <c:pt idx="39" c:formatCode="yyyy/mm">
                  <c:v>45017</c:v>
                </c:pt>
                <c:pt idx="40" c:formatCode="yyyy/mm">
                  <c:v>45047</c:v>
                </c:pt>
                <c:pt idx="41" c:formatCode="yyyy/mm">
                  <c:v>45078</c:v>
                </c:pt>
                <c:pt idx="42" c:formatCode="yyyy/mm">
                  <c:v>45108</c:v>
                </c:pt>
                <c:pt idx="43" c:formatCode="yyyy/mm">
                  <c:v>45139</c:v>
                </c:pt>
                <c:pt idx="44" c:formatCode="yyyy/mm">
                  <c:v>45170</c:v>
                </c:pt>
                <c:pt idx="45" c:formatCode="yyyy/mm">
                  <c:v>45200</c:v>
                </c:pt>
                <c:pt idx="46" c:formatCode="yyyy/mm">
                  <c:v>45231</c:v>
                </c:pt>
                <c:pt idx="47" c:formatCode="yyyy/mm">
                  <c:v>45261</c:v>
                </c:pt>
                <c:pt idx="48" c:formatCode="yyyy/mm">
                  <c:v>45292</c:v>
                </c:pt>
                <c:pt idx="49" c:formatCode="yyyy/mm">
                  <c:v>45324</c:v>
                </c:pt>
                <c:pt idx="50" c:formatCode="yyyy/mm">
                  <c:v>45356</c:v>
                </c:pt>
              </c:numCache>
            </c:numRef>
          </c:cat>
          <c:val>
            <c:numRef>
              <c:f>欧洲主要国家产销!$AH$34:$AH$79</c:f>
              <c:numCache>
                <c:formatCode>0.0%</c:formatCode>
                <c:ptCount val="46"/>
                <c:pt idx="0">
                  <c:v>0.0897699084766059</c:v>
                </c:pt>
                <c:pt idx="1">
                  <c:v>0.094797242180778</c:v>
                </c:pt>
                <c:pt idx="2">
                  <c:v>0.104756298790902</c:v>
                </c:pt>
                <c:pt idx="3">
                  <c:v>0.106054393877272</c:v>
                </c:pt>
                <c:pt idx="4">
                  <c:v>0.118112353769972</c:v>
                </c:pt>
                <c:pt idx="5">
                  <c:v>0.147673902005585</c:v>
                </c:pt>
                <c:pt idx="6">
                  <c:v>0.192477579257526</c:v>
                </c:pt>
                <c:pt idx="7">
                  <c:v>0.11595097364319</c:v>
                </c:pt>
                <c:pt idx="8">
                  <c:v>0.13172519360263</c:v>
                </c:pt>
                <c:pt idx="9">
                  <c:v>0.161326003154021</c:v>
                </c:pt>
                <c:pt idx="10">
                  <c:v>0.148311725316997</c:v>
                </c:pt>
                <c:pt idx="11">
                  <c:v>0.17327456491497</c:v>
                </c:pt>
                <c:pt idx="12">
                  <c:v>0.187341035532791</c:v>
                </c:pt>
                <c:pt idx="13">
                  <c:v>0.158706896551724</c:v>
                </c:pt>
                <c:pt idx="14">
                  <c:v>0.197624508891059</c:v>
                </c:pt>
                <c:pt idx="15">
                  <c:v>0.216309564749331</c:v>
                </c:pt>
                <c:pt idx="16">
                  <c:v>0.228769585136811</c:v>
                </c:pt>
                <c:pt idx="17">
                  <c:v>0.234255502274683</c:v>
                </c:pt>
                <c:pt idx="18">
                  <c:v>0.244557861850011</c:v>
                </c:pt>
                <c:pt idx="19">
                  <c:v>0.176396272072615</c:v>
                </c:pt>
                <c:pt idx="20">
                  <c:v>0.200547736254593</c:v>
                </c:pt>
                <c:pt idx="21">
                  <c:v>0.214343507142517</c:v>
                </c:pt>
                <c:pt idx="22">
                  <c:v>0.210866146077647</c:v>
                </c:pt>
                <c:pt idx="23">
                  <c:v>0.209350923815757</c:v>
                </c:pt>
                <c:pt idx="24">
                  <c:v>0.197932070442869</c:v>
                </c:pt>
                <c:pt idx="25">
                  <c:v>0.186318539801203</c:v>
                </c:pt>
                <c:pt idx="26">
                  <c:v>0.210343205365251</c:v>
                </c:pt>
                <c:pt idx="27">
                  <c:v>0.24161630189107</c:v>
                </c:pt>
                <c:pt idx="28">
                  <c:v>0.223818020339092</c:v>
                </c:pt>
                <c:pt idx="29">
                  <c:v>0.243692146909525</c:v>
                </c:pt>
                <c:pt idx="30">
                  <c:v>0.231175685167724</c:v>
                </c:pt>
                <c:pt idx="31">
                  <c:v>0.222880318745031</c:v>
                </c:pt>
                <c:pt idx="32">
                  <c:v>0.238</c:v>
                </c:pt>
                <c:pt idx="33">
                  <c:v>0.253699811725557</c:v>
                </c:pt>
                <c:pt idx="34">
                  <c:v>0.211238481914436</c:v>
                </c:pt>
                <c:pt idx="35">
                  <c:v>0.243</c:v>
                </c:pt>
                <c:pt idx="36">
                  <c:v>0.268864587863577</c:v>
                </c:pt>
                <c:pt idx="37">
                  <c:v>0.233648193817567</c:v>
                </c:pt>
                <c:pt idx="38">
                  <c:v>0.257</c:v>
                </c:pt>
                <c:pt idx="39">
                  <c:v>0.294</c:v>
                </c:pt>
                <c:pt idx="40">
                  <c:v>0.265</c:v>
                </c:pt>
                <c:pt idx="41">
                  <c:v>0.297</c:v>
                </c:pt>
                <c:pt idx="42">
                  <c:v>0.300827021562226</c:v>
                </c:pt>
                <c:pt idx="43">
                  <c:v>0.249926400837395</c:v>
                </c:pt>
                <c:pt idx="44">
                  <c:v>0.264</c:v>
                </c:pt>
                <c:pt idx="45">
                  <c:v>0.280923654623828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0649088"/>
        <c:axId val="40643200"/>
      </c:lineChart>
      <c:dateAx>
        <c:axId val="40635776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0641664"/>
        <c:crosses val="autoZero"/>
        <c:auto val="1"/>
        <c:lblOffset val="100"/>
        <c:baseTimeUnit val="months"/>
        <c:majorUnit val="3"/>
        <c:majorTimeUnit val="months"/>
      </c:dateAx>
      <c:valAx>
        <c:axId val="4064166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0635776"/>
        <c:crosses val="autoZero"/>
        <c:crossBetween val="between"/>
      </c:valAx>
      <c:dateAx>
        <c:axId val="40649088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0643200"/>
        <c:crosses val="autoZero"/>
        <c:auto val="1"/>
        <c:lblOffset val="100"/>
        <c:baseTimeUnit val="months"/>
      </c:dateAx>
      <c:valAx>
        <c:axId val="4064320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0649088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31a238-b312-433e-8a24-134ae643bf3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  <a:r>
              <a:rPr lang="zh-CN" altLang="en-US" sz="1200" b="1"/>
              <a:t>丹麦</a:t>
            </a:r>
            <a:r>
              <a:rPr lang="zh-CN" sz="1200" b="1"/>
              <a:t>新能源汽车销量（万辆）</a:t>
            </a:r>
            <a:endParaRPr lang="zh-CN" sz="1200" b="1"/>
          </a:p>
        </c:rich>
      </c:tx>
      <c:layout>
        <c:manualLayout>
          <c:xMode val="edge"/>
          <c:yMode val="edge"/>
          <c:x val="0.271905522619201"/>
          <c:y val="0.044969999344925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02607449904236"/>
          <c:y val="0.211274899481429"/>
          <c:w val="0.8377765893574"/>
          <c:h val="0.6136205098606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欧洲主要国家产销!$CK$15</c:f>
              <c:strCache>
                <c:ptCount val="1"/>
                <c:pt idx="0">
                  <c:v>新能源汽车合计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rgbClr val="C00000"/>
              </a:solidFill>
            </a:ln>
            <a:effectLst/>
          </c:spPr>
          <c:invertIfNegative val="0"/>
          <c:dLbls>
            <c:delete val="1"/>
          </c:dLbls>
          <c:cat>
            <c:numRef>
              <c:f>欧洲主要国家产销!$C$34:$C$79</c:f>
              <c:numCache>
                <c:formatCode>yyyy/mm</c:formatCode>
                <c:ptCount val="46"/>
                <c:pt idx="0" c:formatCode="yyyy/mm">
                  <c:v>43983</c:v>
                </c:pt>
                <c:pt idx="1" c:formatCode="yyyy/mm">
                  <c:v>44013</c:v>
                </c:pt>
                <c:pt idx="2" c:formatCode="yyyy/mm">
                  <c:v>44044</c:v>
                </c:pt>
                <c:pt idx="3" c:formatCode="yyyy/mm">
                  <c:v>44075</c:v>
                </c:pt>
                <c:pt idx="4" c:formatCode="yyyy/mm">
                  <c:v>44105</c:v>
                </c:pt>
                <c:pt idx="5" c:formatCode="yyyy/mm">
                  <c:v>44136</c:v>
                </c:pt>
                <c:pt idx="6" c:formatCode="yyyy/mm">
                  <c:v>44166</c:v>
                </c:pt>
                <c:pt idx="7" c:formatCode="yyyy/mm">
                  <c:v>44197</c:v>
                </c:pt>
                <c:pt idx="8" c:formatCode="yyyy/mm">
                  <c:v>44228</c:v>
                </c:pt>
                <c:pt idx="9" c:formatCode="yyyy/mm">
                  <c:v>44256</c:v>
                </c:pt>
                <c:pt idx="10" c:formatCode="yyyy/mm">
                  <c:v>44287</c:v>
                </c:pt>
                <c:pt idx="11" c:formatCode="yyyy/mm">
                  <c:v>44317</c:v>
                </c:pt>
                <c:pt idx="12" c:formatCode="yyyy/mm">
                  <c:v>44348</c:v>
                </c:pt>
                <c:pt idx="13" c:formatCode="yyyy/mm">
                  <c:v>44378</c:v>
                </c:pt>
                <c:pt idx="14" c:formatCode="yyyy/mm">
                  <c:v>44409</c:v>
                </c:pt>
                <c:pt idx="15" c:formatCode="yyyy/mm">
                  <c:v>44440</c:v>
                </c:pt>
                <c:pt idx="16" c:formatCode="yyyy/mm">
                  <c:v>44470</c:v>
                </c:pt>
                <c:pt idx="17" c:formatCode="yyyy/mm">
                  <c:v>44501</c:v>
                </c:pt>
                <c:pt idx="18" c:formatCode="yyyy/mm">
                  <c:v>44531</c:v>
                </c:pt>
                <c:pt idx="19" c:formatCode="yyyy/mm">
                  <c:v>44562</c:v>
                </c:pt>
                <c:pt idx="20" c:formatCode="yyyy/mm">
                  <c:v>44593</c:v>
                </c:pt>
                <c:pt idx="21" c:formatCode="yyyy/mm">
                  <c:v>44621</c:v>
                </c:pt>
                <c:pt idx="22" c:formatCode="yyyy/mm">
                  <c:v>44652</c:v>
                </c:pt>
                <c:pt idx="23" c:formatCode="yyyy/mm">
                  <c:v>44682</c:v>
                </c:pt>
                <c:pt idx="24" c:formatCode="yyyy/mm">
                  <c:v>44713</c:v>
                </c:pt>
                <c:pt idx="25" c:formatCode="yyyy/mm">
                  <c:v>44743</c:v>
                </c:pt>
                <c:pt idx="26" c:formatCode="yyyy/mm">
                  <c:v>44774</c:v>
                </c:pt>
                <c:pt idx="27" c:formatCode="yyyy/mm">
                  <c:v>44805</c:v>
                </c:pt>
                <c:pt idx="28" c:formatCode="yyyy/mm">
                  <c:v>44835</c:v>
                </c:pt>
                <c:pt idx="29" c:formatCode="yyyy/mm">
                  <c:v>44866</c:v>
                </c:pt>
                <c:pt idx="30" c:formatCode="yyyy/mm">
                  <c:v>44896</c:v>
                </c:pt>
                <c:pt idx="31" c:formatCode="yyyy/mm">
                  <c:v>44927</c:v>
                </c:pt>
                <c:pt idx="32" c:formatCode="yyyy/mm">
                  <c:v>44958</c:v>
                </c:pt>
                <c:pt idx="33" c:formatCode="yyyy/mm">
                  <c:v>44986</c:v>
                </c:pt>
                <c:pt idx="34" c:formatCode="yyyy/mm">
                  <c:v>45017</c:v>
                </c:pt>
                <c:pt idx="35" c:formatCode="yyyy/mm">
                  <c:v>45047</c:v>
                </c:pt>
                <c:pt idx="36" c:formatCode="yyyy/mm">
                  <c:v>45078</c:v>
                </c:pt>
                <c:pt idx="37" c:formatCode="yyyy/mm">
                  <c:v>45108</c:v>
                </c:pt>
                <c:pt idx="38" c:formatCode="yyyy/mm">
                  <c:v>45139</c:v>
                </c:pt>
                <c:pt idx="39" c:formatCode="yyyy/mm">
                  <c:v>45170</c:v>
                </c:pt>
                <c:pt idx="40" c:formatCode="yyyy/mm">
                  <c:v>45200</c:v>
                </c:pt>
                <c:pt idx="41" c:formatCode="yyyy/mm">
                  <c:v>45231</c:v>
                </c:pt>
                <c:pt idx="42" c:formatCode="yyyy/mm">
                  <c:v>45261</c:v>
                </c:pt>
                <c:pt idx="43" c:formatCode="yyyy/mm">
                  <c:v>45292</c:v>
                </c:pt>
                <c:pt idx="44" c:formatCode="yyyy/mm">
                  <c:v>45324</c:v>
                </c:pt>
                <c:pt idx="45" c:formatCode="yyyy/mm">
                  <c:v>45356</c:v>
                </c:pt>
              </c:numCache>
            </c:numRef>
          </c:cat>
          <c:val>
            <c:numRef>
              <c:f>欧洲主要国家产销!$CK$34:$CK$79</c:f>
              <c:numCache>
                <c:formatCode>0.0</c:formatCode>
                <c:ptCount val="46"/>
                <c:pt idx="5">
                  <c:v>0.3957</c:v>
                </c:pt>
                <c:pt idx="6">
                  <c:v>0.7343</c:v>
                </c:pt>
                <c:pt idx="7">
                  <c:v>0.2029</c:v>
                </c:pt>
                <c:pt idx="8">
                  <c:v>0.1708</c:v>
                </c:pt>
                <c:pt idx="9">
                  <c:v>0.6771</c:v>
                </c:pt>
                <c:pt idx="10">
                  <c:v>0.384</c:v>
                </c:pt>
                <c:pt idx="11">
                  <c:v>0.4676</c:v>
                </c:pt>
                <c:pt idx="12">
                  <c:v>0.6826</c:v>
                </c:pt>
                <c:pt idx="13">
                  <c:v>0.4301</c:v>
                </c:pt>
                <c:pt idx="14">
                  <c:v>0.6449</c:v>
                </c:pt>
                <c:pt idx="15">
                  <c:v>0.6439</c:v>
                </c:pt>
                <c:pt idx="16">
                  <c:v>0.5409</c:v>
                </c:pt>
                <c:pt idx="17">
                  <c:v>0.6668</c:v>
                </c:pt>
                <c:pt idx="18">
                  <c:v>1.0274</c:v>
                </c:pt>
                <c:pt idx="19">
                  <c:v>0.2883</c:v>
                </c:pt>
                <c:pt idx="20">
                  <c:v>0.3438</c:v>
                </c:pt>
                <c:pt idx="21">
                  <c:v>0.5177</c:v>
                </c:pt>
                <c:pt idx="22">
                  <c:v>0.3301</c:v>
                </c:pt>
                <c:pt idx="23">
                  <c:v>0.4597</c:v>
                </c:pt>
                <c:pt idx="24">
                  <c:v>0.5336</c:v>
                </c:pt>
                <c:pt idx="25">
                  <c:v>0.3806</c:v>
                </c:pt>
                <c:pt idx="26">
                  <c:v>0.4751</c:v>
                </c:pt>
                <c:pt idx="27">
                  <c:v>0.6255</c:v>
                </c:pt>
                <c:pt idx="28">
                  <c:v>0.4241988</c:v>
                </c:pt>
                <c:pt idx="29">
                  <c:v>0.5458</c:v>
                </c:pt>
                <c:pt idx="30">
                  <c:v>1.1746</c:v>
                </c:pt>
                <c:pt idx="31">
                  <c:v>0.2997</c:v>
                </c:pt>
                <c:pt idx="32">
                  <c:v>0.4504</c:v>
                </c:pt>
                <c:pt idx="33">
                  <c:v>1.0458</c:v>
                </c:pt>
                <c:pt idx="34">
                  <c:v>0.499</c:v>
                </c:pt>
                <c:pt idx="35">
                  <c:v>0.5953</c:v>
                </c:pt>
                <c:pt idx="36">
                  <c:v>0.6345</c:v>
                </c:pt>
                <c:pt idx="37">
                  <c:v>0.472</c:v>
                </c:pt>
                <c:pt idx="38">
                  <c:v>0.5994</c:v>
                </c:pt>
                <c:pt idx="39">
                  <c:v>0.7644</c:v>
                </c:pt>
                <c:pt idx="40" c:formatCode="#,##0.0_ ">
                  <c:v>0.6232</c:v>
                </c:pt>
                <c:pt idx="41" c:formatCode="#,##0.0_ ">
                  <c:v>0.8514</c:v>
                </c:pt>
                <c:pt idx="42" c:formatCode="#,##0.0_ ">
                  <c:v>0.9873</c:v>
                </c:pt>
                <c:pt idx="43" c:formatCode="#,##0.0_ ">
                  <c:v>0.3492</c:v>
                </c:pt>
                <c:pt idx="44" c:formatCode="#,##0.0_ ">
                  <c:v>0.5499</c:v>
                </c:pt>
                <c:pt idx="45" c:formatCode="#,##0.0_ ">
                  <c:v>0.7953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182848"/>
        <c:axId val="119184384"/>
      </c:barChart>
      <c:lineChart>
        <c:grouping val="standard"/>
        <c:varyColors val="0"/>
        <c:ser>
          <c:idx val="1"/>
          <c:order val="1"/>
          <c:tx>
            <c:strRef>
              <c:f>欧洲主要国家产销!$CM$15</c:f>
              <c:strCache>
                <c:ptCount val="1"/>
                <c:pt idx="0">
                  <c:v>新能源汽车渗透率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欧洲主要国家产销!$C$40:$C$79</c:f>
              <c:numCache>
                <c:formatCode>yyyy/mm</c:formatCode>
                <c:ptCount val="40"/>
                <c:pt idx="0" c:formatCode="yyyy/mm">
                  <c:v>44166</c:v>
                </c:pt>
                <c:pt idx="1" c:formatCode="yyyy/mm">
                  <c:v>44197</c:v>
                </c:pt>
                <c:pt idx="2" c:formatCode="yyyy/mm">
                  <c:v>44228</c:v>
                </c:pt>
                <c:pt idx="3" c:formatCode="yyyy/mm">
                  <c:v>44256</c:v>
                </c:pt>
                <c:pt idx="4" c:formatCode="yyyy/mm">
                  <c:v>44287</c:v>
                </c:pt>
                <c:pt idx="5" c:formatCode="yyyy/mm">
                  <c:v>44317</c:v>
                </c:pt>
                <c:pt idx="6" c:formatCode="yyyy/mm">
                  <c:v>44348</c:v>
                </c:pt>
                <c:pt idx="7" c:formatCode="yyyy/mm">
                  <c:v>44378</c:v>
                </c:pt>
                <c:pt idx="8" c:formatCode="yyyy/mm">
                  <c:v>44409</c:v>
                </c:pt>
                <c:pt idx="9" c:formatCode="yyyy/mm">
                  <c:v>44440</c:v>
                </c:pt>
                <c:pt idx="10" c:formatCode="yyyy/mm">
                  <c:v>44470</c:v>
                </c:pt>
                <c:pt idx="11" c:formatCode="yyyy/mm">
                  <c:v>44501</c:v>
                </c:pt>
                <c:pt idx="12" c:formatCode="yyyy/mm">
                  <c:v>44531</c:v>
                </c:pt>
                <c:pt idx="13" c:formatCode="yyyy/mm">
                  <c:v>44562</c:v>
                </c:pt>
                <c:pt idx="14" c:formatCode="yyyy/mm">
                  <c:v>44593</c:v>
                </c:pt>
                <c:pt idx="15" c:formatCode="yyyy/mm">
                  <c:v>44621</c:v>
                </c:pt>
                <c:pt idx="16" c:formatCode="yyyy/mm">
                  <c:v>44652</c:v>
                </c:pt>
                <c:pt idx="17" c:formatCode="yyyy/mm">
                  <c:v>44682</c:v>
                </c:pt>
                <c:pt idx="18" c:formatCode="yyyy/mm">
                  <c:v>44713</c:v>
                </c:pt>
                <c:pt idx="19" c:formatCode="yyyy/mm">
                  <c:v>44743</c:v>
                </c:pt>
                <c:pt idx="20" c:formatCode="yyyy/mm">
                  <c:v>44774</c:v>
                </c:pt>
                <c:pt idx="21" c:formatCode="yyyy/mm">
                  <c:v>44805</c:v>
                </c:pt>
                <c:pt idx="22" c:formatCode="yyyy/mm">
                  <c:v>44835</c:v>
                </c:pt>
                <c:pt idx="23" c:formatCode="yyyy/mm">
                  <c:v>44866</c:v>
                </c:pt>
                <c:pt idx="24" c:formatCode="yyyy/mm">
                  <c:v>44896</c:v>
                </c:pt>
                <c:pt idx="25" c:formatCode="yyyy/mm">
                  <c:v>44927</c:v>
                </c:pt>
                <c:pt idx="26" c:formatCode="yyyy/mm">
                  <c:v>44958</c:v>
                </c:pt>
                <c:pt idx="27" c:formatCode="yyyy/mm">
                  <c:v>44986</c:v>
                </c:pt>
                <c:pt idx="28" c:formatCode="yyyy/mm">
                  <c:v>45017</c:v>
                </c:pt>
                <c:pt idx="29" c:formatCode="yyyy/mm">
                  <c:v>45047</c:v>
                </c:pt>
                <c:pt idx="30" c:formatCode="yyyy/mm">
                  <c:v>45078</c:v>
                </c:pt>
                <c:pt idx="31" c:formatCode="yyyy/mm">
                  <c:v>45108</c:v>
                </c:pt>
                <c:pt idx="32" c:formatCode="yyyy/mm">
                  <c:v>45139</c:v>
                </c:pt>
                <c:pt idx="33" c:formatCode="yyyy/mm">
                  <c:v>45170</c:v>
                </c:pt>
                <c:pt idx="34" c:formatCode="yyyy/mm">
                  <c:v>45200</c:v>
                </c:pt>
                <c:pt idx="35" c:formatCode="yyyy/mm">
                  <c:v>45231</c:v>
                </c:pt>
                <c:pt idx="36" c:formatCode="yyyy/mm">
                  <c:v>45261</c:v>
                </c:pt>
                <c:pt idx="37" c:formatCode="yyyy/mm">
                  <c:v>45292</c:v>
                </c:pt>
                <c:pt idx="38" c:formatCode="yyyy/mm">
                  <c:v>45324</c:v>
                </c:pt>
                <c:pt idx="39" c:formatCode="yyyy/mm">
                  <c:v>45356</c:v>
                </c:pt>
              </c:numCache>
            </c:numRef>
          </c:cat>
          <c:val>
            <c:numRef>
              <c:f>欧洲主要国家产销!$CM$34:$CM$79</c:f>
              <c:numCache>
                <c:formatCode>0.0%</c:formatCode>
                <c:ptCount val="46"/>
                <c:pt idx="5">
                  <c:v>0.217836498761354</c:v>
                </c:pt>
                <c:pt idx="6">
                  <c:v>0.323053233611967</c:v>
                </c:pt>
                <c:pt idx="7">
                  <c:v>0.19785470502194</c:v>
                </c:pt>
                <c:pt idx="8">
                  <c:v>0.172403351165842</c:v>
                </c:pt>
                <c:pt idx="9">
                  <c:v>0.285383123998988</c:v>
                </c:pt>
                <c:pt idx="10">
                  <c:v>0.247454568887743</c:v>
                </c:pt>
                <c:pt idx="11">
                  <c:v>0.277969325882773</c:v>
                </c:pt>
                <c:pt idx="12">
                  <c:v>0.336820290141123</c:v>
                </c:pt>
                <c:pt idx="13">
                  <c:v>0.321065989847716</c:v>
                </c:pt>
                <c:pt idx="14">
                  <c:v>0.407159542900436</c:v>
                </c:pt>
                <c:pt idx="15">
                  <c:v>0.452781098375642</c:v>
                </c:pt>
                <c:pt idx="16">
                  <c:v>0.427082510856692</c:v>
                </c:pt>
                <c:pt idx="17">
                  <c:v>0.445841133993046</c:v>
                </c:pt>
                <c:pt idx="18">
                  <c:v>0.578490990990991</c:v>
                </c:pt>
                <c:pt idx="19">
                  <c:v>0.306473902413097</c:v>
                </c:pt>
                <c:pt idx="20">
                  <c:v>0.336959717730079</c:v>
                </c:pt>
                <c:pt idx="21">
                  <c:v>0.354031320522465</c:v>
                </c:pt>
                <c:pt idx="22">
                  <c:v>0.299682251475261</c:v>
                </c:pt>
                <c:pt idx="23">
                  <c:v>0.34046807880314</c:v>
                </c:pt>
                <c:pt idx="24">
                  <c:v>0.361640121992545</c:v>
                </c:pt>
                <c:pt idx="25">
                  <c:v>0.387260887260887</c:v>
                </c:pt>
                <c:pt idx="26">
                  <c:v>0.372452179366573</c:v>
                </c:pt>
                <c:pt idx="27">
                  <c:v>0.480747060179848</c:v>
                </c:pt>
                <c:pt idx="28">
                  <c:v>0.390894581643937</c:v>
                </c:pt>
                <c:pt idx="29">
                  <c:v>0.415784261445875</c:v>
                </c:pt>
                <c:pt idx="30">
                  <c:v>0.771798409882384</c:v>
                </c:pt>
                <c:pt idx="31">
                  <c:v>0.288089974045948</c:v>
                </c:pt>
                <c:pt idx="32">
                  <c:v>0.388</c:v>
                </c:pt>
                <c:pt idx="33">
                  <c:v>0.582293986636971</c:v>
                </c:pt>
                <c:pt idx="34">
                  <c:v>0.413524488273805</c:v>
                </c:pt>
                <c:pt idx="35">
                  <c:v>0.424850128461319</c:v>
                </c:pt>
                <c:pt idx="36">
                  <c:v>0.346588736548861</c:v>
                </c:pt>
                <c:pt idx="37">
                  <c:v>0.42</c:v>
                </c:pt>
                <c:pt idx="38">
                  <c:v>0.442</c:v>
                </c:pt>
                <c:pt idx="39">
                  <c:v>0.514</c:v>
                </c:pt>
                <c:pt idx="40">
                  <c:v>0.471</c:v>
                </c:pt>
                <c:pt idx="41">
                  <c:v>0.521</c:v>
                </c:pt>
                <c:pt idx="42">
                  <c:v>0.514567154844426</c:v>
                </c:pt>
                <c:pt idx="43">
                  <c:v>0.394665461121157</c:v>
                </c:pt>
                <c:pt idx="44">
                  <c:v>0.49</c:v>
                </c:pt>
                <c:pt idx="45">
                  <c:v>0.471316818774446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9195904"/>
        <c:axId val="119194368"/>
      </c:lineChart>
      <c:dateAx>
        <c:axId val="119182848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184384"/>
        <c:crosses val="autoZero"/>
        <c:auto val="1"/>
        <c:lblOffset val="100"/>
        <c:baseTimeUnit val="months"/>
        <c:majorUnit val="3"/>
        <c:majorTimeUnit val="months"/>
      </c:dateAx>
      <c:valAx>
        <c:axId val="11918438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182848"/>
        <c:crosses val="autoZero"/>
        <c:crossBetween val="between"/>
      </c:valAx>
      <c:dateAx>
        <c:axId val="119195904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194368"/>
        <c:crosses val="autoZero"/>
        <c:auto val="1"/>
        <c:lblOffset val="100"/>
        <c:baseTimeUnit val="months"/>
      </c:dateAx>
      <c:valAx>
        <c:axId val="11919436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19195904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03337a-3192-45d2-9767-1a4facfbf71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_GB2312" panose="02010609030101010101" pitchFamily="49" charset="-122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  <a:r>
              <a:rPr lang="zh-CN" altLang="en-US" sz="1200" baseline="0"/>
              <a:t>欧洲九国新能源汽车销量（万辆）</a:t>
            </a:r>
            <a:endParaRPr lang="zh-CN" altLang="en-US" sz="1200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Sheet2!$D$6</c:f>
              <c:strCache>
                <c:ptCount val="1"/>
                <c:pt idx="0">
                  <c:v>纯电动</c:v>
                </c:pt>
              </c:strCache>
            </c:strRef>
          </c:tx>
          <c:spPr>
            <a:solidFill>
              <a:srgbClr val="8DB4E2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Sheet2!$C$7:$C$23</c:f>
              <c:numCache>
                <c:formatCode>yyyy/mm</c:formatCode>
                <c:ptCount val="17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</c:numCache>
            </c:numRef>
          </c:cat>
          <c:val>
            <c:numRef>
              <c:f>Sheet2!$D$7:$D$23</c:f>
              <c:numCache>
                <c:formatCode>0.0_ </c:formatCode>
                <c:ptCount val="17"/>
                <c:pt idx="0">
                  <c:v>3.34</c:v>
                </c:pt>
                <c:pt idx="1">
                  <c:v>3.2385</c:v>
                </c:pt>
                <c:pt idx="2">
                  <c:v>4.1806</c:v>
                </c:pt>
                <c:pt idx="3">
                  <c:v>1.3307</c:v>
                </c:pt>
                <c:pt idx="4">
                  <c:v>1.9521</c:v>
                </c:pt>
                <c:pt idx="5">
                  <c:v>4.2323</c:v>
                </c:pt>
                <c:pt idx="6">
                  <c:v>4.52</c:v>
                </c:pt>
                <c:pt idx="7">
                  <c:v>4.0226</c:v>
                </c:pt>
                <c:pt idx="8">
                  <c:v>7.6098</c:v>
                </c:pt>
                <c:pt idx="9">
                  <c:v>5.9507</c:v>
                </c:pt>
                <c:pt idx="10">
                  <c:v>6.8395</c:v>
                </c:pt>
                <c:pt idx="11">
                  <c:v>12.4054</c:v>
                </c:pt>
                <c:pt idx="12">
                  <c:v>4.0178</c:v>
                </c:pt>
                <c:pt idx="13">
                  <c:v>5.19735</c:v>
                </c:pt>
                <c:pt idx="14">
                  <c:v>8.20799</c:v>
                </c:pt>
                <c:pt idx="15">
                  <c:v>6.77383</c:v>
                </c:pt>
                <c:pt idx="16">
                  <c:v>7.3674</c:v>
                </c:pt>
              </c:numCache>
            </c:numRef>
          </c:val>
        </c:ser>
        <c:ser>
          <c:idx val="1"/>
          <c:order val="1"/>
          <c:tx>
            <c:strRef>
              <c:f>Sheet2!$E$6</c:f>
              <c:strCache>
                <c:ptCount val="1"/>
                <c:pt idx="0">
                  <c:v>插电混动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Sheet2!$C$7:$C$23</c:f>
              <c:numCache>
                <c:formatCode>yyyy/mm</c:formatCode>
                <c:ptCount val="17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</c:numCache>
            </c:numRef>
          </c:cat>
          <c:val>
            <c:numRef>
              <c:f>Sheet2!$E$7:$E$23</c:f>
              <c:numCache>
                <c:formatCode>0.0_ </c:formatCode>
                <c:ptCount val="17"/>
                <c:pt idx="0">
                  <c:v>2.7266</c:v>
                </c:pt>
                <c:pt idx="1">
                  <c:v>2.4183</c:v>
                </c:pt>
                <c:pt idx="2">
                  <c:v>2.7723</c:v>
                </c:pt>
                <c:pt idx="3">
                  <c:v>1.1652</c:v>
                </c:pt>
                <c:pt idx="4">
                  <c:v>1.8154</c:v>
                </c:pt>
                <c:pt idx="5">
                  <c:v>3.4902</c:v>
                </c:pt>
                <c:pt idx="6">
                  <c:v>4.8019</c:v>
                </c:pt>
                <c:pt idx="7">
                  <c:v>3.8158</c:v>
                </c:pt>
                <c:pt idx="8">
                  <c:v>5.7193</c:v>
                </c:pt>
                <c:pt idx="9">
                  <c:v>6.2179</c:v>
                </c:pt>
                <c:pt idx="10">
                  <c:v>6.9226</c:v>
                </c:pt>
                <c:pt idx="11">
                  <c:v>9.6377</c:v>
                </c:pt>
                <c:pt idx="12">
                  <c:v>5.0888</c:v>
                </c:pt>
                <c:pt idx="13">
                  <c:v>5.68795</c:v>
                </c:pt>
                <c:pt idx="14">
                  <c:v>8.99323</c:v>
                </c:pt>
                <c:pt idx="15">
                  <c:v>6.52231</c:v>
                </c:pt>
                <c:pt idx="16">
                  <c:v>7.4197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0754560"/>
        <c:axId val="40772736"/>
      </c:barChart>
      <c:lineChart>
        <c:grouping val="standard"/>
        <c:varyColors val="0"/>
        <c:ser>
          <c:idx val="2"/>
          <c:order val="2"/>
          <c:tx>
            <c:strRef>
              <c:f>Sheet2!$F$6</c:f>
              <c:strCache>
                <c:ptCount val="1"/>
                <c:pt idx="0">
                  <c:v>总销量同比</c:v>
                </c:pt>
              </c:strCache>
            </c:strRef>
          </c:tx>
          <c:spPr>
            <a:ln w="28575" cap="rnd" cmpd="sng" algn="ctr">
              <a:solidFill>
                <a:srgbClr val="3366F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Sheet2!$C$7:$C$23</c:f>
              <c:numCache>
                <c:formatCode>yyyy/mm</c:formatCode>
                <c:ptCount val="17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</c:numCache>
            </c:numRef>
          </c:cat>
          <c:val>
            <c:numRef>
              <c:f>Sheet2!$F$7:$F$23</c:f>
              <c:numCache>
                <c:formatCode>0.0%</c:formatCode>
                <c:ptCount val="17"/>
                <c:pt idx="0">
                  <c:v>1.37955145056746</c:v>
                </c:pt>
                <c:pt idx="1">
                  <c:v>1.22138858453504</c:v>
                </c:pt>
                <c:pt idx="2">
                  <c:v>0.428959680130387</c:v>
                </c:pt>
                <c:pt idx="3">
                  <c:v>-0.161409685194653</c:v>
                </c:pt>
                <c:pt idx="4">
                  <c:v>0.241774429285923</c:v>
                </c:pt>
                <c:pt idx="5">
                  <c:v>1.06157453154612</c:v>
                </c:pt>
                <c:pt idx="6">
                  <c:v>2.24099886739333</c:v>
                </c:pt>
                <c:pt idx="7">
                  <c:v>1.68637011798416</c:v>
                </c:pt>
                <c:pt idx="8">
                  <c:v>1.95258737432951</c:v>
                </c:pt>
                <c:pt idx="9">
                  <c:v>2.02711237491689</c:v>
                </c:pt>
                <c:pt idx="10">
                  <c:v>2.27367410647176</c:v>
                </c:pt>
                <c:pt idx="11">
                  <c:v>3.67195828343325</c:v>
                </c:pt>
                <c:pt idx="12">
                  <c:v>0.501104407740745</c:v>
                </c:pt>
                <c:pt idx="13">
                  <c:v>0.924285815301937</c:v>
                </c:pt>
                <c:pt idx="14">
                  <c:v>1.47396338218585</c:v>
                </c:pt>
                <c:pt idx="15">
                  <c:v>4.32719259585721</c:v>
                </c:pt>
                <c:pt idx="16">
                  <c:v>2.9249104180491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0784256"/>
        <c:axId val="40774272"/>
      </c:lineChart>
      <c:dateAx>
        <c:axId val="4075456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0772736"/>
        <c:crosses val="autoZero"/>
        <c:auto val="1"/>
        <c:lblOffset val="100"/>
        <c:baseTimeUnit val="months"/>
      </c:dateAx>
      <c:valAx>
        <c:axId val="40772736"/>
        <c:scaling>
          <c:orientation val="minMax"/>
        </c:scaling>
        <c:delete val="0"/>
        <c:axPos val="l"/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0754560"/>
        <c:crosses val="autoZero"/>
        <c:crossBetween val="between"/>
      </c:valAx>
      <c:dateAx>
        <c:axId val="40784256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楷体_GB2312" panose="02010609030101010101" pitchFamily="49" charset="-122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</a:p>
        </c:txPr>
        <c:crossAx val="40774272"/>
        <c:crosses val="autoZero"/>
        <c:auto val="1"/>
        <c:lblOffset val="100"/>
        <c:baseTimeUnit val="months"/>
      </c:dateAx>
      <c:valAx>
        <c:axId val="40774272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0784256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楷体_GB2312" panose="02010609030101010101" pitchFamily="49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00a07c-316f-4a96-bbea-581dd0e2537c}"/>
      </c:ext>
    </c:extLst>
  </c:chart>
  <c:spPr>
    <a:solidFill>
      <a:srgbClr val="FFFFFF"/>
    </a:solidFill>
    <a:ln w="25400" cap="flat" cmpd="sng" algn="ctr">
      <a:noFill/>
      <a:prstDash val="solid"/>
      <a:round/>
    </a:ln>
    <a:effectLst/>
  </c:spPr>
  <c:txPr>
    <a:bodyPr/>
    <a:lstStyle/>
    <a:p>
      <a:pPr>
        <a:defRPr lang="zh-CN" sz="700">
          <a:latin typeface="楷体_GB2312" panose="02010609030101010101" pitchFamily="49" charset="-122"/>
          <a:ea typeface="楷体_GB2312" panose="02010609030101010101" pitchFamily="49" charset="-122"/>
          <a:cs typeface="楷体_GB2312" panose="0201060903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_GB2312" panose="02010609030101010101" pitchFamily="49" charset="-122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  <a:r>
              <a:rPr lang="zh-CN" altLang="en-US"/>
              <a:t>欧洲九国新能源汽车渗透率</a:t>
            </a:r>
            <a:endParaRPr lang="zh-CN"/>
          </a:p>
        </c:rich>
      </c:tx>
      <c:layout>
        <c:manualLayout>
          <c:xMode val="edge"/>
          <c:yMode val="edge"/>
          <c:x val="0.329473684210527"/>
          <c:y val="0.04255319148936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Sheet2!$D$29</c:f>
              <c:strCache>
                <c:ptCount val="1"/>
                <c:pt idx="0">
                  <c:v>新能源汽车销量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Sheet2!$C$30:$C$46</c:f>
              <c:numCache>
                <c:formatCode>yyyy/mm</c:formatCode>
                <c:ptCount val="17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</c:numCache>
            </c:numRef>
          </c:cat>
          <c:val>
            <c:numRef>
              <c:f>Sheet2!$D$30:$D$46</c:f>
              <c:numCache>
                <c:formatCode>0.0_ </c:formatCode>
                <c:ptCount val="17"/>
                <c:pt idx="0">
                  <c:v>6.0666</c:v>
                </c:pt>
                <c:pt idx="1">
                  <c:v>5.6568</c:v>
                </c:pt>
                <c:pt idx="2">
                  <c:v>6.9529</c:v>
                </c:pt>
                <c:pt idx="3">
                  <c:v>2.4959</c:v>
                </c:pt>
                <c:pt idx="4">
                  <c:v>3.7675</c:v>
                </c:pt>
                <c:pt idx="5">
                  <c:v>7.7225</c:v>
                </c:pt>
                <c:pt idx="6">
                  <c:v>9.3219</c:v>
                </c:pt>
                <c:pt idx="7">
                  <c:v>7.8384</c:v>
                </c:pt>
                <c:pt idx="8">
                  <c:v>13.3291</c:v>
                </c:pt>
                <c:pt idx="9">
                  <c:v>12.1686</c:v>
                </c:pt>
                <c:pt idx="10">
                  <c:v>13.7621</c:v>
                </c:pt>
                <c:pt idx="11">
                  <c:v>22.0431</c:v>
                </c:pt>
                <c:pt idx="12">
                  <c:v>9.1066</c:v>
                </c:pt>
                <c:pt idx="13">
                  <c:v>10.8853</c:v>
                </c:pt>
                <c:pt idx="14">
                  <c:v>17.20122</c:v>
                </c:pt>
                <c:pt idx="15">
                  <c:v>13.29614</c:v>
                </c:pt>
                <c:pt idx="16">
                  <c:v>14.7871</c:v>
                </c:pt>
              </c:numCache>
            </c:numRef>
          </c:val>
        </c:ser>
        <c:ser>
          <c:idx val="1"/>
          <c:order val="1"/>
          <c:tx>
            <c:strRef>
              <c:f>Sheet2!$E$29</c:f>
              <c:strCache>
                <c:ptCount val="1"/>
                <c:pt idx="0">
                  <c:v>汽车销量</c:v>
                </c:pt>
              </c:strCache>
            </c:strRef>
          </c:tx>
          <c:spPr>
            <a:solidFill>
              <a:srgbClr val="8DB4E2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Sheet2!$C$30:$C$46</c:f>
              <c:numCache>
                <c:formatCode>yyyy/mm</c:formatCode>
                <c:ptCount val="17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</c:numCache>
            </c:numRef>
          </c:cat>
          <c:val>
            <c:numRef>
              <c:f>Sheet2!$E$30:$E$46</c:f>
              <c:numCache>
                <c:formatCode>0.0_ </c:formatCode>
                <c:ptCount val="17"/>
                <c:pt idx="0">
                  <c:v>83.4714371173469</c:v>
                </c:pt>
                <c:pt idx="1">
                  <c:v>82.7007564102564</c:v>
                </c:pt>
                <c:pt idx="2">
                  <c:v>67.1235</c:v>
                </c:pt>
                <c:pt idx="3">
                  <c:v>20.9715</c:v>
                </c:pt>
                <c:pt idx="4">
                  <c:v>46.3149</c:v>
                </c:pt>
                <c:pt idx="5">
                  <c:v>88.6971</c:v>
                </c:pt>
                <c:pt idx="6">
                  <c:v>99.4162</c:v>
                </c:pt>
                <c:pt idx="7">
                  <c:v>66.5009</c:v>
                </c:pt>
                <c:pt idx="8">
                  <c:v>107.0968</c:v>
                </c:pt>
                <c:pt idx="9">
                  <c:v>89.7001</c:v>
                </c:pt>
                <c:pt idx="10">
                  <c:v>82.217</c:v>
                </c:pt>
                <c:pt idx="11">
                  <c:v>95.9698</c:v>
                </c:pt>
                <c:pt idx="12">
                  <c:v>63.3004</c:v>
                </c:pt>
                <c:pt idx="13">
                  <c:v>67.55075</c:v>
                </c:pt>
                <c:pt idx="14">
                  <c:v>90.82938</c:v>
                </c:pt>
                <c:pt idx="15">
                  <c:v>72.91531</c:v>
                </c:pt>
                <c:pt idx="16">
                  <c:v>84.5254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270720"/>
        <c:axId val="42272256"/>
      </c:barChart>
      <c:lineChart>
        <c:grouping val="standard"/>
        <c:varyColors val="0"/>
        <c:ser>
          <c:idx val="2"/>
          <c:order val="2"/>
          <c:tx>
            <c:strRef>
              <c:f>Sheet2!$F$29</c:f>
              <c:strCache>
                <c:ptCount val="1"/>
                <c:pt idx="0">
                  <c:v>渗透率</c:v>
                </c:pt>
              </c:strCache>
            </c:strRef>
          </c:tx>
          <c:spPr>
            <a:ln w="28575" cap="rnd" cmpd="sng" algn="ctr">
              <a:solidFill>
                <a:srgbClr val="3366F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Sheet2!$C$30:$C$46</c:f>
              <c:numCache>
                <c:formatCode>yyyy/mm</c:formatCode>
                <c:ptCount val="17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</c:numCache>
            </c:numRef>
          </c:cat>
          <c:val>
            <c:numRef>
              <c:f>Sheet2!$F$30:$F$46</c:f>
              <c:numCache>
                <c:formatCode>0.0%</c:formatCode>
                <c:ptCount val="17"/>
                <c:pt idx="0">
                  <c:v>0.0439570715372912</c:v>
                </c:pt>
                <c:pt idx="1">
                  <c:v>0.0401154212213764</c:v>
                </c:pt>
                <c:pt idx="2">
                  <c:v>0.069880446435295</c:v>
                </c:pt>
                <c:pt idx="3">
                  <c:v>0.0912280339126583</c:v>
                </c:pt>
                <c:pt idx="4">
                  <c:v>0.0550606811872942</c:v>
                </c:pt>
                <c:pt idx="5">
                  <c:v>0.0554469160431649</c:v>
                </c:pt>
                <c:pt idx="6">
                  <c:v>0.0652917845964452</c:v>
                </c:pt>
                <c:pt idx="7">
                  <c:v>0.0801313043384055</c:v>
                </c:pt>
                <c:pt idx="8">
                  <c:v>0.081989211686336</c:v>
                </c:pt>
                <c:pt idx="9">
                  <c:v>0.0934018164425113</c:v>
                </c:pt>
                <c:pt idx="10">
                  <c:v>0.123247037121839</c:v>
                </c:pt>
                <c:pt idx="11">
                  <c:v>0.182672692917593</c:v>
                </c:pt>
                <c:pt idx="12">
                  <c:v>0.0711844764626548</c:v>
                </c:pt>
                <c:pt idx="13">
                  <c:v>0.0927417229762517</c:v>
                </c:pt>
                <c:pt idx="14">
                  <c:v>0.0857957789629216</c:v>
                </c:pt>
                <c:pt idx="15">
                  <c:v>0.0633365558012024</c:v>
                </c:pt>
                <c:pt idx="16">
                  <c:v>0.0935973677520795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2275584"/>
        <c:axId val="42273792"/>
      </c:lineChart>
      <c:dateAx>
        <c:axId val="4227072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2272256"/>
        <c:crosses val="autoZero"/>
        <c:auto val="1"/>
        <c:lblOffset val="100"/>
        <c:baseTimeUnit val="months"/>
      </c:dateAx>
      <c:valAx>
        <c:axId val="42272256"/>
        <c:scaling>
          <c:orientation val="minMax"/>
        </c:scaling>
        <c:delete val="0"/>
        <c:axPos val="l"/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2270720"/>
        <c:crosses val="autoZero"/>
        <c:crossBetween val="between"/>
      </c:valAx>
      <c:dateAx>
        <c:axId val="42275584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楷体_GB2312" panose="02010609030101010101" pitchFamily="49" charset="-122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</a:p>
        </c:txPr>
        <c:crossAx val="42273792"/>
        <c:crosses val="autoZero"/>
        <c:auto val="1"/>
        <c:lblOffset val="100"/>
        <c:baseTimeUnit val="months"/>
      </c:dateAx>
      <c:valAx>
        <c:axId val="4227379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2275584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楷体_GB2312" panose="02010609030101010101" pitchFamily="49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b04c05-1d58-4ca6-9a3d-7ab4d95f55a3}"/>
      </c:ext>
    </c:extLst>
  </c:chart>
  <c:spPr>
    <a:solidFill>
      <a:srgbClr val="FFFFFF"/>
    </a:solidFill>
    <a:ln w="25400" cap="flat" cmpd="sng" algn="ctr">
      <a:noFill/>
      <a:prstDash val="solid"/>
      <a:round/>
    </a:ln>
    <a:effectLst/>
  </c:spPr>
  <c:txPr>
    <a:bodyPr/>
    <a:lstStyle/>
    <a:p>
      <a:pPr>
        <a:defRPr lang="zh-CN" sz="700">
          <a:latin typeface="楷体_GB2312" panose="02010609030101010101" pitchFamily="49" charset="-122"/>
          <a:ea typeface="楷体_GB2312" panose="02010609030101010101" pitchFamily="49" charset="-122"/>
          <a:cs typeface="楷体_GB2312" panose="0201060903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_GB2312" panose="02010609030101010101" pitchFamily="49" charset="-122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  <a:r>
              <a:rPr lang="zh-CN" altLang="en-US" sz="1200" baseline="0"/>
              <a:t>法国新能源汽车销量（万辆）及渗透率</a:t>
            </a:r>
            <a:endParaRPr lang="zh-CN" sz="1200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Sheet2!$C$53</c:f>
              <c:strCache>
                <c:ptCount val="1"/>
                <c:pt idx="0">
                  <c:v>新能源汽车合计</c:v>
                </c:pt>
              </c:strCache>
            </c:strRef>
          </c:tx>
          <c:spPr>
            <a:solidFill>
              <a:srgbClr val="8DB4E2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Sheet2!$B$54:$B$70</c:f>
              <c:numCache>
                <c:formatCode>yyyy/mm</c:formatCode>
                <c:ptCount val="17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</c:numCache>
            </c:numRef>
          </c:cat>
          <c:val>
            <c:numRef>
              <c:f>Sheet2!$C$54:$C$70</c:f>
              <c:numCache>
                <c:formatCode>0.0_ </c:formatCode>
                <c:ptCount val="17"/>
                <c:pt idx="0">
                  <c:v>1.4686</c:v>
                </c:pt>
                <c:pt idx="1">
                  <c:v>1.3336</c:v>
                </c:pt>
                <c:pt idx="2">
                  <c:v>0.7315</c:v>
                </c:pt>
                <c:pt idx="3">
                  <c:v>0.1645</c:v>
                </c:pt>
                <c:pt idx="4">
                  <c:v>0.7176</c:v>
                </c:pt>
                <c:pt idx="5">
                  <c:v>2.099</c:v>
                </c:pt>
                <c:pt idx="6">
                  <c:v>1.6967</c:v>
                </c:pt>
                <c:pt idx="7">
                  <c:v>1.0856</c:v>
                </c:pt>
                <c:pt idx="8">
                  <c:v>1.7848</c:v>
                </c:pt>
                <c:pt idx="9">
                  <c:v>2.0203</c:v>
                </c:pt>
                <c:pt idx="10">
                  <c:v>1.8614</c:v>
                </c:pt>
                <c:pt idx="11">
                  <c:v>3.5863</c:v>
                </c:pt>
                <c:pt idx="12">
                  <c:v>1.4654</c:v>
                </c:pt>
                <c:pt idx="13">
                  <c:v>1.7469</c:v>
                </c:pt>
                <c:pt idx="14">
                  <c:v>2.9462</c:v>
                </c:pt>
                <c:pt idx="15">
                  <c:v>2.082</c:v>
                </c:pt>
                <c:pt idx="16">
                  <c:v>2.4413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14752"/>
        <c:axId val="42324736"/>
      </c:barChart>
      <c:lineChart>
        <c:grouping val="standard"/>
        <c:varyColors val="0"/>
        <c:ser>
          <c:idx val="1"/>
          <c:order val="1"/>
          <c:tx>
            <c:strRef>
              <c:f>Sheet2!$D$53</c:f>
              <c:strCache>
                <c:ptCount val="1"/>
                <c:pt idx="0">
                  <c:v>新能源汽车渗透率</c:v>
                </c:pt>
              </c:strCache>
            </c:strRef>
          </c:tx>
          <c:spPr>
            <a:ln w="28575" cap="rnd" cmpd="sng" algn="ctr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Sheet2!$B$54:$B$70</c:f>
              <c:numCache>
                <c:formatCode>yyyy/mm</c:formatCode>
                <c:ptCount val="17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</c:numCache>
            </c:numRef>
          </c:cat>
          <c:val>
            <c:numRef>
              <c:f>Sheet2!$D$54:$D$70</c:f>
              <c:numCache>
                <c:formatCode>0.0%</c:formatCode>
                <c:ptCount val="17"/>
                <c:pt idx="0">
                  <c:v>0.10941003806927</c:v>
                </c:pt>
                <c:pt idx="1">
                  <c:v>0.0794831449959472</c:v>
                </c:pt>
                <c:pt idx="2">
                  <c:v>0.116726239867237</c:v>
                </c:pt>
                <c:pt idx="3">
                  <c:v>0.0783445254083917</c:v>
                </c:pt>
                <c:pt idx="4">
                  <c:v>0.0745093967396947</c:v>
                </c:pt>
                <c:pt idx="5">
                  <c:v>0.0897699084766059</c:v>
                </c:pt>
                <c:pt idx="6">
                  <c:v>0.094797242180778</c:v>
                </c:pt>
                <c:pt idx="7">
                  <c:v>0.104756298790902</c:v>
                </c:pt>
                <c:pt idx="8">
                  <c:v>0.106054393877272</c:v>
                </c:pt>
                <c:pt idx="9">
                  <c:v>0.118112353769972</c:v>
                </c:pt>
                <c:pt idx="10">
                  <c:v>0.147673902005585</c:v>
                </c:pt>
                <c:pt idx="11">
                  <c:v>0.192477579257526</c:v>
                </c:pt>
                <c:pt idx="12">
                  <c:v>0.11595097364319</c:v>
                </c:pt>
                <c:pt idx="13">
                  <c:v>0.13172519360263</c:v>
                </c:pt>
                <c:pt idx="14">
                  <c:v>0.161326003154021</c:v>
                </c:pt>
                <c:pt idx="15">
                  <c:v>0.148311725316997</c:v>
                </c:pt>
                <c:pt idx="16">
                  <c:v>0.17327456491497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2340352"/>
        <c:axId val="42326272"/>
      </c:lineChart>
      <c:dateAx>
        <c:axId val="42314752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2324736"/>
        <c:crosses val="autoZero"/>
        <c:auto val="1"/>
        <c:lblOffset val="100"/>
        <c:baseTimeUnit val="months"/>
      </c:dateAx>
      <c:valAx>
        <c:axId val="42324736"/>
        <c:scaling>
          <c:orientation val="minMax"/>
        </c:scaling>
        <c:delete val="0"/>
        <c:axPos val="l"/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2314752"/>
        <c:crosses val="autoZero"/>
        <c:crossBetween val="between"/>
      </c:valAx>
      <c:dateAx>
        <c:axId val="42340352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楷体_GB2312" panose="02010609030101010101" pitchFamily="49" charset="-122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</a:p>
        </c:txPr>
        <c:crossAx val="42326272"/>
        <c:crosses val="autoZero"/>
        <c:auto val="1"/>
        <c:lblOffset val="100"/>
        <c:baseTimeUnit val="months"/>
      </c:dateAx>
      <c:valAx>
        <c:axId val="4232627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2340352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楷体_GB2312" panose="02010609030101010101" pitchFamily="49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9e133e-a231-412b-a3f0-079aa02601ea}"/>
      </c:ext>
    </c:extLst>
  </c:chart>
  <c:spPr>
    <a:solidFill>
      <a:srgbClr val="FFFFFF"/>
    </a:solidFill>
    <a:ln w="25400" cap="flat" cmpd="sng" algn="ctr">
      <a:noFill/>
      <a:prstDash val="solid"/>
      <a:round/>
    </a:ln>
    <a:effectLst/>
  </c:spPr>
  <c:txPr>
    <a:bodyPr/>
    <a:lstStyle/>
    <a:p>
      <a:pPr>
        <a:defRPr lang="zh-CN" sz="700">
          <a:latin typeface="楷体_GB2312" panose="02010609030101010101" pitchFamily="49" charset="-122"/>
          <a:ea typeface="楷体_GB2312" panose="02010609030101010101" pitchFamily="49" charset="-122"/>
          <a:cs typeface="楷体_GB2312" panose="0201060903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_GB2312" panose="02010609030101010101" pitchFamily="49" charset="-122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  <a:r>
              <a:rPr lang="zh-CN" altLang="en-US"/>
              <a:t>挪威新能源汽车销量（万辆）及渗透率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Sheet2!$B$72</c:f>
              <c:strCache>
                <c:ptCount val="1"/>
                <c:pt idx="0">
                  <c:v>新能源汽车合计</c:v>
                </c:pt>
              </c:strCache>
            </c:strRef>
          </c:tx>
          <c:spPr>
            <a:solidFill>
              <a:srgbClr val="8DB4E2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Sheet2!$A$73:$A$89</c:f>
              <c:numCache>
                <c:formatCode>yyyy/mm</c:formatCode>
                <c:ptCount val="17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</c:numCache>
            </c:numRef>
          </c:cat>
          <c:val>
            <c:numRef>
              <c:f>Sheet2!$B$73:$B$89</c:f>
              <c:numCache>
                <c:formatCode>General</c:formatCode>
                <c:ptCount val="17"/>
                <c:pt idx="0">
                  <c:v>0.6155</c:v>
                </c:pt>
                <c:pt idx="1">
                  <c:v>0.7055</c:v>
                </c:pt>
                <c:pt idx="2">
                  <c:v>0.9358</c:v>
                </c:pt>
                <c:pt idx="3">
                  <c:v>0.5168</c:v>
                </c:pt>
                <c:pt idx="4">
                  <c:v>0.5249</c:v>
                </c:pt>
                <c:pt idx="5">
                  <c:v>0.7587</c:v>
                </c:pt>
                <c:pt idx="6">
                  <c:v>0.6686</c:v>
                </c:pt>
                <c:pt idx="7">
                  <c:v>0.8535</c:v>
                </c:pt>
                <c:pt idx="8">
                  <c:v>1.2689</c:v>
                </c:pt>
                <c:pt idx="9">
                  <c:v>1.0245</c:v>
                </c:pt>
                <c:pt idx="10">
                  <c:v>1.0018</c:v>
                </c:pt>
                <c:pt idx="11">
                  <c:v>1.791</c:v>
                </c:pt>
                <c:pt idx="12">
                  <c:v>0.8309</c:v>
                </c:pt>
                <c:pt idx="13">
                  <c:v>0.8452</c:v>
                </c:pt>
                <c:pt idx="14">
                  <c:v>1.3003</c:v>
                </c:pt>
                <c:pt idx="15">
                  <c:v>1.0545</c:v>
                </c:pt>
                <c:pt idx="16">
                  <c:v>1.1719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00000"/>
        <c:axId val="42405888"/>
      </c:barChart>
      <c:lineChart>
        <c:grouping val="standard"/>
        <c:varyColors val="0"/>
        <c:ser>
          <c:idx val="1"/>
          <c:order val="1"/>
          <c:tx>
            <c:strRef>
              <c:f>Sheet2!$C$72</c:f>
              <c:strCache>
                <c:ptCount val="1"/>
                <c:pt idx="0">
                  <c:v>新能源汽车渗透率</c:v>
                </c:pt>
              </c:strCache>
            </c:strRef>
          </c:tx>
          <c:spPr>
            <a:ln w="28575" cap="rnd" cmpd="sng" algn="ctr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Sheet2!$A$73:$A$89</c:f>
              <c:numCache>
                <c:formatCode>yyyy/mm</c:formatCode>
                <c:ptCount val="17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</c:numCache>
            </c:numRef>
          </c:cat>
          <c:val>
            <c:numRef>
              <c:f>Sheet2!$C$73:$C$89</c:f>
              <c:numCache>
                <c:formatCode>General</c:formatCode>
                <c:ptCount val="17"/>
                <c:pt idx="0">
                  <c:v>0.64</c:v>
                </c:pt>
                <c:pt idx="1">
                  <c:v>0.681906050647593</c:v>
                </c:pt>
                <c:pt idx="2">
                  <c:v>0.74619248863727</c:v>
                </c:pt>
                <c:pt idx="3">
                  <c:v>0.696026936026936</c:v>
                </c:pt>
                <c:pt idx="4">
                  <c:v>0.656289072268067</c:v>
                </c:pt>
                <c:pt idx="5">
                  <c:v>0.663025430394127</c:v>
                </c:pt>
                <c:pt idx="6">
                  <c:v>0.684199754400327</c:v>
                </c:pt>
                <c:pt idx="7">
                  <c:v>0.790131457137567</c:v>
                </c:pt>
                <c:pt idx="8">
                  <c:v>0.8159079218107</c:v>
                </c:pt>
                <c:pt idx="9">
                  <c:v>0.791241890639481</c:v>
                </c:pt>
                <c:pt idx="10">
                  <c:v>0.799329769408761</c:v>
                </c:pt>
                <c:pt idx="11">
                  <c:v>0.870516185476815</c:v>
                </c:pt>
                <c:pt idx="12">
                  <c:v>0.806620716435298</c:v>
                </c:pt>
                <c:pt idx="13">
                  <c:v>0.790867409001591</c:v>
                </c:pt>
                <c:pt idx="14">
                  <c:v>0.848704392663664</c:v>
                </c:pt>
                <c:pt idx="15">
                  <c:v>0.800926629196415</c:v>
                </c:pt>
                <c:pt idx="16">
                  <c:v>0.833321481902866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2408960"/>
        <c:axId val="42407424"/>
      </c:lineChart>
      <c:dateAx>
        <c:axId val="4240000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2405888"/>
        <c:crosses val="autoZero"/>
        <c:auto val="1"/>
        <c:lblOffset val="100"/>
        <c:baseTimeUnit val="months"/>
      </c:dateAx>
      <c:valAx>
        <c:axId val="42405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2400000"/>
        <c:crosses val="autoZero"/>
        <c:crossBetween val="between"/>
      </c:valAx>
      <c:dateAx>
        <c:axId val="42408960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楷体_GB2312" panose="02010609030101010101" pitchFamily="49" charset="-122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</a:p>
        </c:txPr>
        <c:crossAx val="42407424"/>
        <c:crosses val="autoZero"/>
        <c:auto val="1"/>
        <c:lblOffset val="100"/>
        <c:baseTimeUnit val="months"/>
      </c:dateAx>
      <c:valAx>
        <c:axId val="424074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2408960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楷体_GB2312" panose="02010609030101010101" pitchFamily="49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115fff-fed7-44c8-a03a-f7798cf98ead}"/>
      </c:ext>
    </c:extLst>
  </c:chart>
  <c:spPr>
    <a:solidFill>
      <a:srgbClr val="FFFFFF"/>
    </a:solidFill>
    <a:ln w="25400" cap="flat" cmpd="sng" algn="ctr">
      <a:noFill/>
      <a:prstDash val="solid"/>
      <a:round/>
    </a:ln>
    <a:effectLst/>
  </c:spPr>
  <c:txPr>
    <a:bodyPr/>
    <a:lstStyle/>
    <a:p>
      <a:pPr>
        <a:defRPr lang="zh-CN" sz="700">
          <a:latin typeface="楷体_GB2312" panose="02010609030101010101" pitchFamily="49" charset="-122"/>
          <a:ea typeface="楷体_GB2312" panose="02010609030101010101" pitchFamily="49" charset="-122"/>
          <a:cs typeface="楷体_GB2312" panose="0201060903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_GB2312" panose="02010609030101010101" pitchFamily="49" charset="-122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  <a:r>
              <a:rPr lang="zh-CN" altLang="en-US"/>
              <a:t>瑞典新能源汽车销量（万辆）及渗透率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Sheet2!$B$93</c:f>
              <c:strCache>
                <c:ptCount val="1"/>
                <c:pt idx="0">
                  <c:v>新能源汽车合计</c:v>
                </c:pt>
              </c:strCache>
            </c:strRef>
          </c:tx>
          <c:spPr>
            <a:solidFill>
              <a:srgbClr val="8DB4E2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Sheet2!$A$94:$A$110</c:f>
              <c:numCache>
                <c:formatCode>yyyy/mm</c:formatCode>
                <c:ptCount val="17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</c:numCache>
            </c:numRef>
          </c:cat>
          <c:val>
            <c:numRef>
              <c:f>Sheet2!$B$94:$B$110</c:f>
              <c:numCache>
                <c:formatCode>General</c:formatCode>
                <c:ptCount val="17"/>
                <c:pt idx="0">
                  <c:v>0.5244</c:v>
                </c:pt>
                <c:pt idx="1">
                  <c:v>0.5435</c:v>
                </c:pt>
                <c:pt idx="2">
                  <c:v>0.7794</c:v>
                </c:pt>
                <c:pt idx="3">
                  <c:v>0.427</c:v>
                </c:pt>
                <c:pt idx="4">
                  <c:v>0.3424</c:v>
                </c:pt>
                <c:pt idx="5">
                  <c:v>0.6391</c:v>
                </c:pt>
                <c:pt idx="6">
                  <c:v>0.6709</c:v>
                </c:pt>
                <c:pt idx="7">
                  <c:v>0.7407</c:v>
                </c:pt>
                <c:pt idx="8">
                  <c:v>0.9885</c:v>
                </c:pt>
                <c:pt idx="9">
                  <c:v>1.017</c:v>
                </c:pt>
                <c:pt idx="10">
                  <c:v>1.028</c:v>
                </c:pt>
                <c:pt idx="11">
                  <c:v>1.6929</c:v>
                </c:pt>
                <c:pt idx="12">
                  <c:v>0.6893</c:v>
                </c:pt>
                <c:pt idx="13">
                  <c:v>0.7954</c:v>
                </c:pt>
                <c:pt idx="14">
                  <c:v>1.7542</c:v>
                </c:pt>
                <c:pt idx="15">
                  <c:v>0.9432</c:v>
                </c:pt>
                <c:pt idx="16">
                  <c:v>0.95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44288"/>
        <c:axId val="42445824"/>
      </c:barChart>
      <c:lineChart>
        <c:grouping val="standard"/>
        <c:varyColors val="0"/>
        <c:ser>
          <c:idx val="1"/>
          <c:order val="1"/>
          <c:tx>
            <c:strRef>
              <c:f>Sheet2!$C$93</c:f>
              <c:strCache>
                <c:ptCount val="1"/>
                <c:pt idx="0">
                  <c:v>新能源汽车渗透率</c:v>
                </c:pt>
              </c:strCache>
            </c:strRef>
          </c:tx>
          <c:spPr>
            <a:ln w="28575" cap="rnd" cmpd="sng" algn="ctr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Sheet2!$A$94:$A$110</c:f>
              <c:numCache>
                <c:formatCode>yyyy/mm</c:formatCode>
                <c:ptCount val="17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</c:numCache>
            </c:numRef>
          </c:cat>
          <c:val>
            <c:numRef>
              <c:f>Sheet2!$C$94:$C$110</c:f>
              <c:numCache>
                <c:formatCode>General</c:formatCode>
                <c:ptCount val="17"/>
                <c:pt idx="0">
                  <c:v>0.312180021431123</c:v>
                </c:pt>
                <c:pt idx="1">
                  <c:v>0.170750863964813</c:v>
                </c:pt>
                <c:pt idx="2">
                  <c:v>0.244863336475024</c:v>
                </c:pt>
                <c:pt idx="3">
                  <c:v>0.134150172792963</c:v>
                </c:pt>
                <c:pt idx="4">
                  <c:v>0.215603551413639</c:v>
                </c:pt>
                <c:pt idx="5">
                  <c:v>0.25825352567988</c:v>
                </c:pt>
                <c:pt idx="6">
                  <c:v>0.295316489127564</c:v>
                </c:pt>
                <c:pt idx="7">
                  <c:v>0.290220202178513</c:v>
                </c:pt>
                <c:pt idx="8">
                  <c:v>0.344197221351718</c:v>
                </c:pt>
                <c:pt idx="9">
                  <c:v>0.361317369524283</c:v>
                </c:pt>
                <c:pt idx="10">
                  <c:v>0.386887960558504</c:v>
                </c:pt>
                <c:pt idx="11">
                  <c:v>0.493528074164772</c:v>
                </c:pt>
                <c:pt idx="12">
                  <c:v>0.335050794730958</c:v>
                </c:pt>
                <c:pt idx="13">
                  <c:v>0.348294434470377</c:v>
                </c:pt>
                <c:pt idx="14">
                  <c:v>0.369616519174041</c:v>
                </c:pt>
                <c:pt idx="15">
                  <c:v>0.431216568371965</c:v>
                </c:pt>
                <c:pt idx="16">
                  <c:v>0.390512599169647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2465536"/>
        <c:axId val="42464000"/>
      </c:lineChart>
      <c:dateAx>
        <c:axId val="42444288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2445824"/>
        <c:crosses val="autoZero"/>
        <c:auto val="1"/>
        <c:lblOffset val="100"/>
        <c:baseTimeUnit val="months"/>
      </c:dateAx>
      <c:valAx>
        <c:axId val="4244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2444288"/>
        <c:crosses val="autoZero"/>
        <c:crossBetween val="between"/>
      </c:valAx>
      <c:dateAx>
        <c:axId val="42465536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楷体_GB2312" panose="02010609030101010101" pitchFamily="49" charset="-122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</a:p>
        </c:txPr>
        <c:crossAx val="42464000"/>
        <c:crosses val="autoZero"/>
        <c:auto val="1"/>
        <c:lblOffset val="100"/>
        <c:baseTimeUnit val="months"/>
      </c:dateAx>
      <c:valAx>
        <c:axId val="424640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2465536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楷体_GB2312" panose="02010609030101010101" pitchFamily="49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22047f-ff7e-4843-a70e-05fb58282530}"/>
      </c:ext>
    </c:extLst>
  </c:chart>
  <c:spPr>
    <a:solidFill>
      <a:srgbClr val="FFFFFF"/>
    </a:solidFill>
    <a:ln w="25400" cap="flat" cmpd="sng" algn="ctr">
      <a:noFill/>
      <a:prstDash val="solid"/>
      <a:round/>
    </a:ln>
    <a:effectLst/>
  </c:spPr>
  <c:txPr>
    <a:bodyPr/>
    <a:lstStyle/>
    <a:p>
      <a:pPr>
        <a:defRPr lang="zh-CN" sz="700">
          <a:latin typeface="楷体_GB2312" panose="02010609030101010101" pitchFamily="49" charset="-122"/>
          <a:ea typeface="楷体_GB2312" panose="02010609030101010101" pitchFamily="49" charset="-122"/>
          <a:cs typeface="楷体_GB2312" panose="0201060903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_GB2312" panose="02010609030101010101" pitchFamily="49" charset="-122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  <a:r>
              <a:rPr lang="zh-CN" altLang="en-US"/>
              <a:t>西班牙新能源汽车销量（万辆）及渗透率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Sheet2!$B$112</c:f>
              <c:strCache>
                <c:ptCount val="1"/>
                <c:pt idx="0">
                  <c:v>新能源汽车合计</c:v>
                </c:pt>
              </c:strCache>
            </c:strRef>
          </c:tx>
          <c:spPr>
            <a:solidFill>
              <a:srgbClr val="8DB4E2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Sheet2!$A$113:$A$129</c:f>
              <c:numCache>
                <c:formatCode>yyyy/mm</c:formatCode>
                <c:ptCount val="17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</c:numCache>
            </c:numRef>
          </c:cat>
          <c:val>
            <c:numRef>
              <c:f>Sheet2!$B$113:$B$129</c:f>
              <c:numCache>
                <c:formatCode>General</c:formatCode>
                <c:ptCount val="17"/>
                <c:pt idx="0">
                  <c:v>0.3289</c:v>
                </c:pt>
                <c:pt idx="1">
                  <c:v>0.2799</c:v>
                </c:pt>
                <c:pt idx="2">
                  <c:v>0.1453</c:v>
                </c:pt>
                <c:pt idx="3">
                  <c:v>0.0147</c:v>
                </c:pt>
                <c:pt idx="4">
                  <c:v>0.1116</c:v>
                </c:pt>
                <c:pt idx="5">
                  <c:v>0.223</c:v>
                </c:pt>
                <c:pt idx="6">
                  <c:v>0.3884</c:v>
                </c:pt>
                <c:pt idx="7">
                  <c:v>0.2535</c:v>
                </c:pt>
                <c:pt idx="8">
                  <c:v>0.4014</c:v>
                </c:pt>
                <c:pt idx="9">
                  <c:v>0.4324</c:v>
                </c:pt>
                <c:pt idx="10">
                  <c:v>0.491</c:v>
                </c:pt>
                <c:pt idx="11">
                  <c:v>1.0818</c:v>
                </c:pt>
                <c:pt idx="12">
                  <c:v>0.2057</c:v>
                </c:pt>
                <c:pt idx="13">
                  <c:v>0.3082</c:v>
                </c:pt>
                <c:pt idx="14">
                  <c:v>0.5576</c:v>
                </c:pt>
                <c:pt idx="15">
                  <c:v>0.45</c:v>
                </c:pt>
                <c:pt idx="16">
                  <c:v>0.6251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17248"/>
        <c:axId val="42518784"/>
      </c:barChart>
      <c:lineChart>
        <c:grouping val="standard"/>
        <c:varyColors val="0"/>
        <c:ser>
          <c:idx val="1"/>
          <c:order val="1"/>
          <c:tx>
            <c:strRef>
              <c:f>Sheet2!$C$112</c:f>
              <c:strCache>
                <c:ptCount val="1"/>
                <c:pt idx="0">
                  <c:v>新能源汽车渗透率</c:v>
                </c:pt>
              </c:strCache>
            </c:strRef>
          </c:tx>
          <c:spPr>
            <a:ln w="28575" cap="rnd" cmpd="sng" algn="ctr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Sheet2!$A$113:$A$129</c:f>
              <c:numCache>
                <c:formatCode>yyyy/mm</c:formatCode>
                <c:ptCount val="17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43892</c:v>
                </c:pt>
                <c:pt idx="3" c:formatCode="yyyy/mm">
                  <c:v>43923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</c:numCache>
            </c:numRef>
          </c:cat>
          <c:val>
            <c:numRef>
              <c:f>Sheet2!$C$113:$C$129</c:f>
              <c:numCache>
                <c:formatCode>General</c:formatCode>
                <c:ptCount val="17"/>
                <c:pt idx="0">
                  <c:v>0.0380481936073482</c:v>
                </c:pt>
                <c:pt idx="1">
                  <c:v>0.029582109112431</c:v>
                </c:pt>
                <c:pt idx="2">
                  <c:v>0.0385984486239507</c:v>
                </c:pt>
                <c:pt idx="3">
                  <c:v>0.0213105247897941</c:v>
                </c:pt>
                <c:pt idx="4">
                  <c:v>0.0325013833474095</c:v>
                </c:pt>
                <c:pt idx="5">
                  <c:v>0.0269809197710856</c:v>
                </c:pt>
                <c:pt idx="6">
                  <c:v>0.0329350711021038</c:v>
                </c:pt>
                <c:pt idx="7">
                  <c:v>0.0378782218901756</c:v>
                </c:pt>
                <c:pt idx="8">
                  <c:v>0.0567518273975314</c:v>
                </c:pt>
                <c:pt idx="9">
                  <c:v>0.0582529503691329</c:v>
                </c:pt>
                <c:pt idx="10">
                  <c:v>0.0648544407460242</c:v>
                </c:pt>
                <c:pt idx="11">
                  <c:v>0.102209918651562</c:v>
                </c:pt>
                <c:pt idx="12">
                  <c:v>0.038293277733306</c:v>
                </c:pt>
                <c:pt idx="13">
                  <c:v>0.0528835429571544</c:v>
                </c:pt>
                <c:pt idx="14">
                  <c:v>0.0649739568160897</c:v>
                </c:pt>
                <c:pt idx="15">
                  <c:v>0.057255550607545</c:v>
                </c:pt>
                <c:pt idx="16">
                  <c:v>0.065522048572896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2526208"/>
        <c:axId val="42524672"/>
      </c:lineChart>
      <c:dateAx>
        <c:axId val="42517248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2518784"/>
        <c:crosses val="autoZero"/>
        <c:auto val="1"/>
        <c:lblOffset val="100"/>
        <c:baseTimeUnit val="months"/>
      </c:dateAx>
      <c:valAx>
        <c:axId val="42518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2517248"/>
        <c:crosses val="autoZero"/>
        <c:crossBetween val="between"/>
      </c:valAx>
      <c:dateAx>
        <c:axId val="42526208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楷体_GB2312" panose="02010609030101010101" pitchFamily="49" charset="-122"/>
                <a:ea typeface="楷体_GB2312" panose="02010609030101010101" pitchFamily="49" charset="-122"/>
                <a:cs typeface="楷体_GB2312" panose="02010609030101010101" pitchFamily="49" charset="-122"/>
              </a:defRPr>
            </a:pPr>
          </a:p>
        </c:txPr>
        <c:crossAx val="42524672"/>
        <c:crosses val="autoZero"/>
        <c:auto val="1"/>
        <c:lblOffset val="100"/>
        <c:baseTimeUnit val="months"/>
      </c:dateAx>
      <c:valAx>
        <c:axId val="425246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2526208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楷体_GB2312" panose="02010609030101010101" pitchFamily="49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7715c1-6347-4bd7-b5d9-e1ca450775b7}"/>
      </c:ext>
    </c:extLst>
  </c:chart>
  <c:spPr>
    <a:solidFill>
      <a:srgbClr val="FFFFFF"/>
    </a:solidFill>
    <a:ln w="25400" cap="flat" cmpd="sng" algn="ctr">
      <a:noFill/>
      <a:prstDash val="solid"/>
      <a:round/>
    </a:ln>
    <a:effectLst/>
  </c:spPr>
  <c:txPr>
    <a:bodyPr/>
    <a:lstStyle/>
    <a:p>
      <a:pPr>
        <a:defRPr lang="zh-CN" sz="700">
          <a:latin typeface="楷体_GB2312" panose="02010609030101010101" pitchFamily="49" charset="-122"/>
          <a:ea typeface="楷体_GB2312" panose="02010609030101010101" pitchFamily="49" charset="-122"/>
          <a:cs typeface="楷体_GB2312" panose="0201060903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8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r>
              <a:rPr lang="zh-CN"/>
              <a:t>美国新能源车销量（万辆）</a:t>
            </a:r>
            <a:endParaRPr lang="zh-C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"EV当月销量"</c:f>
              <c:strCache>
                <c:ptCount val="1"/>
                <c:pt idx="0">
                  <c:v>EV当月销量</c:v>
                </c:pt>
              </c:strCache>
            </c:strRef>
          </c:tx>
          <c:spPr>
            <a:solidFill>
              <a:srgbClr val="B34845"/>
            </a:solidFill>
            <a:ln w="19050">
              <a:solidFill>
                <a:srgbClr val="B34845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美国新能源车销量!$C$37:$C$101</c:f>
              <c:numCache>
                <c:formatCode>yyyy/mm</c:formatCode>
                <c:ptCount val="65"/>
                <c:pt idx="0" c:formatCode="yyyy/mm">
                  <c:v>43466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  <c:pt idx="30" c:formatCode="yyyy/mm">
                  <c:v>44378</c:v>
                </c:pt>
                <c:pt idx="31" c:formatCode="yyyy/mm">
                  <c:v>44409</c:v>
                </c:pt>
                <c:pt idx="32" c:formatCode="yyyy/mm">
                  <c:v>44440</c:v>
                </c:pt>
                <c:pt idx="33" c:formatCode="yyyy/mm">
                  <c:v>44470</c:v>
                </c:pt>
                <c:pt idx="34" c:formatCode="yyyy/mm">
                  <c:v>44501</c:v>
                </c:pt>
                <c:pt idx="35" c:formatCode="yyyy/mm">
                  <c:v>44531</c:v>
                </c:pt>
                <c:pt idx="36" c:formatCode="yyyy/mm">
                  <c:v>44562</c:v>
                </c:pt>
                <c:pt idx="37" c:formatCode="yyyy/mm">
                  <c:v>44593</c:v>
                </c:pt>
                <c:pt idx="38" c:formatCode="yyyy/mm">
                  <c:v>44621</c:v>
                </c:pt>
                <c:pt idx="39" c:formatCode="yyyy/mm">
                  <c:v>44652</c:v>
                </c:pt>
                <c:pt idx="40" c:formatCode="yyyy/mm">
                  <c:v>44682</c:v>
                </c:pt>
                <c:pt idx="41" c:formatCode="yyyy/mm">
                  <c:v>44713</c:v>
                </c:pt>
                <c:pt idx="42" c:formatCode="yyyy/mm">
                  <c:v>44743</c:v>
                </c:pt>
                <c:pt idx="43" c:formatCode="yyyy/mm">
                  <c:v>44774</c:v>
                </c:pt>
                <c:pt idx="44" c:formatCode="yyyy/mm">
                  <c:v>44805</c:v>
                </c:pt>
                <c:pt idx="45" c:formatCode="yyyy/mm">
                  <c:v>44835</c:v>
                </c:pt>
                <c:pt idx="46" c:formatCode="yyyy/mm">
                  <c:v>44866</c:v>
                </c:pt>
                <c:pt idx="47" c:formatCode="yyyy/mm">
                  <c:v>44896</c:v>
                </c:pt>
                <c:pt idx="48" c:formatCode="yyyy/mm">
                  <c:v>44927</c:v>
                </c:pt>
                <c:pt idx="49" c:formatCode="yyyy/mm">
                  <c:v>44958</c:v>
                </c:pt>
                <c:pt idx="50" c:formatCode="yyyy/mm">
                  <c:v>44986</c:v>
                </c:pt>
                <c:pt idx="51" c:formatCode="yyyy/mm">
                  <c:v>45017</c:v>
                </c:pt>
                <c:pt idx="52" c:formatCode="yyyy/mm">
                  <c:v>45047</c:v>
                </c:pt>
                <c:pt idx="53" c:formatCode="yyyy/mm">
                  <c:v>45078</c:v>
                </c:pt>
                <c:pt idx="54" c:formatCode="yyyy/mm">
                  <c:v>45108</c:v>
                </c:pt>
                <c:pt idx="55" c:formatCode="yyyy/mm">
                  <c:v>45139</c:v>
                </c:pt>
                <c:pt idx="56" c:formatCode="yyyy/mm">
                  <c:v>45170</c:v>
                </c:pt>
                <c:pt idx="57" c:formatCode="yyyy/mm">
                  <c:v>45200</c:v>
                </c:pt>
                <c:pt idx="58" c:formatCode="yyyy/mm">
                  <c:v>45231</c:v>
                </c:pt>
                <c:pt idx="59" c:formatCode="yyyy/mm">
                  <c:v>45261</c:v>
                </c:pt>
                <c:pt idx="60" c:formatCode="yyyy/mm">
                  <c:v>45292</c:v>
                </c:pt>
                <c:pt idx="61" c:formatCode="yyyy/mm">
                  <c:v>45323</c:v>
                </c:pt>
                <c:pt idx="62" c:formatCode="yyyy/mm">
                  <c:v>45352</c:v>
                </c:pt>
              </c:numCache>
            </c:numRef>
          </c:cat>
          <c:val>
            <c:numRef>
              <c:f>美国新能源车销量!$D$22:$D$101</c:f>
              <c:numCache>
                <c:formatCode>General</c:formatCode>
                <c:ptCount val="68"/>
                <c:pt idx="1">
                  <c:v>0</c:v>
                </c:pt>
                <c:pt idx="2">
                  <c:v>0</c:v>
                </c:pt>
                <c:pt idx="3" c:formatCode="0.0_ ">
                  <c:v>2.1092</c:v>
                </c:pt>
                <c:pt idx="4" c:formatCode="0.0_ ">
                  <c:v>1.8151</c:v>
                </c:pt>
                <c:pt idx="5" c:formatCode="0.0_ ">
                  <c:v>1.846</c:v>
                </c:pt>
                <c:pt idx="6" c:formatCode="0.0_ ">
                  <c:v>1.4429</c:v>
                </c:pt>
                <c:pt idx="7" c:formatCode="0.0_ ">
                  <c:v>1.6944</c:v>
                </c:pt>
                <c:pt idx="8" c:formatCode="0.0_ ">
                  <c:v>1.9654</c:v>
                </c:pt>
                <c:pt idx="9" c:formatCode="0.0_ ">
                  <c:v>1.7474</c:v>
                </c:pt>
                <c:pt idx="10" c:formatCode="0.0_ ">
                  <c:v>1.886</c:v>
                </c:pt>
                <c:pt idx="11" c:formatCode="0.0_ ">
                  <c:v>2.127</c:v>
                </c:pt>
                <c:pt idx="12" c:formatCode="0.0_ ">
                  <c:v>1.9109</c:v>
                </c:pt>
                <c:pt idx="13" c:formatCode="0.0_ ">
                  <c:v>2.2061</c:v>
                </c:pt>
                <c:pt idx="14" c:formatCode="0.0_ ">
                  <c:v>2.8348</c:v>
                </c:pt>
                <c:pt idx="15" c:formatCode="0.0_ ">
                  <c:v>2.793</c:v>
                </c:pt>
                <c:pt idx="16" c:formatCode="0.0_ ">
                  <c:v>2.5196</c:v>
                </c:pt>
                <c:pt idx="17" c:formatCode="0.0_ ">
                  <c:v>1.6003</c:v>
                </c:pt>
                <c:pt idx="18" c:formatCode="0.0_ ">
                  <c:v>0.7802</c:v>
                </c:pt>
                <c:pt idx="19" c:formatCode="0.0_ ">
                  <c:v>1.0509</c:v>
                </c:pt>
                <c:pt idx="20" c:formatCode="0.0_ ">
                  <c:v>1.4532</c:v>
                </c:pt>
                <c:pt idx="21" c:formatCode="0.0_ ">
                  <c:v>1.9581</c:v>
                </c:pt>
                <c:pt idx="22" c:formatCode="0.0_ ">
                  <c:v>2.3335</c:v>
                </c:pt>
                <c:pt idx="23" c:formatCode="0.0_ ">
                  <c:v>2.751</c:v>
                </c:pt>
                <c:pt idx="24" c:formatCode="0.0_ ">
                  <c:v>2.5703</c:v>
                </c:pt>
                <c:pt idx="25" c:formatCode="0.0_ ">
                  <c:v>2.6807</c:v>
                </c:pt>
                <c:pt idx="26" c:formatCode="0.0_ ">
                  <c:v>3.4516</c:v>
                </c:pt>
                <c:pt idx="27" c:formatCode="0.0_ ">
                  <c:v>2.966</c:v>
                </c:pt>
                <c:pt idx="28" c:formatCode="0.0_ ">
                  <c:v>3.1076</c:v>
                </c:pt>
                <c:pt idx="29" c:formatCode="0.0_ ">
                  <c:v>3.7934</c:v>
                </c:pt>
                <c:pt idx="30" c:formatCode="0.0_ ">
                  <c:v>2.9899</c:v>
                </c:pt>
                <c:pt idx="31" c:formatCode="0.0_ ">
                  <c:v>4.4638</c:v>
                </c:pt>
                <c:pt idx="32" c:formatCode="0.0_ ">
                  <c:v>3.6002</c:v>
                </c:pt>
                <c:pt idx="33" c:formatCode="0.0_ ">
                  <c:v>4.058</c:v>
                </c:pt>
                <c:pt idx="34" c:formatCode="0.0_ ">
                  <c:v>3.2725</c:v>
                </c:pt>
                <c:pt idx="35" c:formatCode="0.0_ ">
                  <c:v>4.0196</c:v>
                </c:pt>
                <c:pt idx="36" c:formatCode="0.0_ ">
                  <c:v>5.0218</c:v>
                </c:pt>
                <c:pt idx="37" c:formatCode="0.0_ ">
                  <c:v>5.5462</c:v>
                </c:pt>
                <c:pt idx="38" c:formatCode="0.0_ ">
                  <c:v>5.8604</c:v>
                </c:pt>
                <c:pt idx="39" c:formatCode="0.0_ ">
                  <c:v>4.9866</c:v>
                </c:pt>
                <c:pt idx="40" c:formatCode="0.0_ ">
                  <c:v>5.6379</c:v>
                </c:pt>
                <c:pt idx="41" c:formatCode="0.0_ ">
                  <c:v>6.6503</c:v>
                </c:pt>
                <c:pt idx="42" c:formatCode="0.0_ ">
                  <c:v>6.8903</c:v>
                </c:pt>
                <c:pt idx="43" c:formatCode="0.0_ ">
                  <c:v>6.8948</c:v>
                </c:pt>
                <c:pt idx="44" c:formatCode="0.0_ ">
                  <c:v>6.683</c:v>
                </c:pt>
                <c:pt idx="45" c:formatCode="0.0_ ">
                  <c:v>7.0133</c:v>
                </c:pt>
                <c:pt idx="46" c:formatCode="0.0_ ">
                  <c:v>6.8498</c:v>
                </c:pt>
                <c:pt idx="47" c:formatCode="0.0_ ">
                  <c:v>6.7273</c:v>
                </c:pt>
                <c:pt idx="48" c:formatCode="0.0_ ">
                  <c:v>7.0742</c:v>
                </c:pt>
                <c:pt idx="49" c:formatCode="0.0_ ">
                  <c:v>7.2169</c:v>
                </c:pt>
                <c:pt idx="50" c:formatCode="0.0_ ">
                  <c:v>8.3998</c:v>
                </c:pt>
                <c:pt idx="51" c:formatCode="0.0_ ">
                  <c:v>8.6214</c:v>
                </c:pt>
                <c:pt idx="52" c:formatCode="0.0_ ">
                  <c:v>9.1675</c:v>
                </c:pt>
                <c:pt idx="53" c:formatCode="0.0_ ">
                  <c:v>9.3114</c:v>
                </c:pt>
                <c:pt idx="54" c:formatCode="0.0_ ">
                  <c:v>9.0128</c:v>
                </c:pt>
                <c:pt idx="55" c:formatCode="0.0_ ">
                  <c:v>9.537</c:v>
                </c:pt>
                <c:pt idx="56" c:formatCode="0.0_ ">
                  <c:v>10.4772</c:v>
                </c:pt>
                <c:pt idx="57" c:formatCode="0.0_ ">
                  <c:v>10.5108</c:v>
                </c:pt>
                <c:pt idx="58" c:formatCode="0.0_ ">
                  <c:v>11.0782</c:v>
                </c:pt>
                <c:pt idx="59" c:formatCode="0.0_ ">
                  <c:v>10.6779</c:v>
                </c:pt>
                <c:pt idx="60" c:formatCode="0.0_ ">
                  <c:v>9.8977</c:v>
                </c:pt>
                <c:pt idx="61" c:formatCode="0.0_ ">
                  <c:v>9.9738</c:v>
                </c:pt>
                <c:pt idx="62" c:formatCode="0.0_ ">
                  <c:v>11.5032</c:v>
                </c:pt>
                <c:pt idx="63" c:formatCode="0.0_ ">
                  <c:v>9.1578</c:v>
                </c:pt>
                <c:pt idx="64" c:formatCode="0.0_ ">
                  <c:v>9.7554</c:v>
                </c:pt>
                <c:pt idx="65" c:formatCode="0.0_ ">
                  <c:v>10.1</c:v>
                </c:pt>
              </c:numCache>
            </c:numRef>
          </c:val>
        </c:ser>
        <c:ser>
          <c:idx val="1"/>
          <c:order val="1"/>
          <c:tx>
            <c:strRef>
              <c:f>"PHEV当月销量"</c:f>
              <c:strCache>
                <c:ptCount val="1"/>
                <c:pt idx="0">
                  <c:v>PHEV当月销量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rgbClr val="FFC000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美国新能源车销量!$C$37:$C$101</c:f>
              <c:numCache>
                <c:formatCode>yyyy/mm</c:formatCode>
                <c:ptCount val="65"/>
                <c:pt idx="0" c:formatCode="yyyy/mm">
                  <c:v>43466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  <c:pt idx="30" c:formatCode="yyyy/mm">
                  <c:v>44378</c:v>
                </c:pt>
                <c:pt idx="31" c:formatCode="yyyy/mm">
                  <c:v>44409</c:v>
                </c:pt>
                <c:pt idx="32" c:formatCode="yyyy/mm">
                  <c:v>44440</c:v>
                </c:pt>
                <c:pt idx="33" c:formatCode="yyyy/mm">
                  <c:v>44470</c:v>
                </c:pt>
                <c:pt idx="34" c:formatCode="yyyy/mm">
                  <c:v>44501</c:v>
                </c:pt>
                <c:pt idx="35" c:formatCode="yyyy/mm">
                  <c:v>44531</c:v>
                </c:pt>
                <c:pt idx="36" c:formatCode="yyyy/mm">
                  <c:v>44562</c:v>
                </c:pt>
                <c:pt idx="37" c:formatCode="yyyy/mm">
                  <c:v>44593</c:v>
                </c:pt>
                <c:pt idx="38" c:formatCode="yyyy/mm">
                  <c:v>44621</c:v>
                </c:pt>
                <c:pt idx="39" c:formatCode="yyyy/mm">
                  <c:v>44652</c:v>
                </c:pt>
                <c:pt idx="40" c:formatCode="yyyy/mm">
                  <c:v>44682</c:v>
                </c:pt>
                <c:pt idx="41" c:formatCode="yyyy/mm">
                  <c:v>44713</c:v>
                </c:pt>
                <c:pt idx="42" c:formatCode="yyyy/mm">
                  <c:v>44743</c:v>
                </c:pt>
                <c:pt idx="43" c:formatCode="yyyy/mm">
                  <c:v>44774</c:v>
                </c:pt>
                <c:pt idx="44" c:formatCode="yyyy/mm">
                  <c:v>44805</c:v>
                </c:pt>
                <c:pt idx="45" c:formatCode="yyyy/mm">
                  <c:v>44835</c:v>
                </c:pt>
                <c:pt idx="46" c:formatCode="yyyy/mm">
                  <c:v>44866</c:v>
                </c:pt>
                <c:pt idx="47" c:formatCode="yyyy/mm">
                  <c:v>44896</c:v>
                </c:pt>
                <c:pt idx="48" c:formatCode="yyyy/mm">
                  <c:v>44927</c:v>
                </c:pt>
                <c:pt idx="49" c:formatCode="yyyy/mm">
                  <c:v>44958</c:v>
                </c:pt>
                <c:pt idx="50" c:formatCode="yyyy/mm">
                  <c:v>44986</c:v>
                </c:pt>
                <c:pt idx="51" c:formatCode="yyyy/mm">
                  <c:v>45017</c:v>
                </c:pt>
                <c:pt idx="52" c:formatCode="yyyy/mm">
                  <c:v>45047</c:v>
                </c:pt>
                <c:pt idx="53" c:formatCode="yyyy/mm">
                  <c:v>45078</c:v>
                </c:pt>
                <c:pt idx="54" c:formatCode="yyyy/mm">
                  <c:v>45108</c:v>
                </c:pt>
                <c:pt idx="55" c:formatCode="yyyy/mm">
                  <c:v>45139</c:v>
                </c:pt>
                <c:pt idx="56" c:formatCode="yyyy/mm">
                  <c:v>45170</c:v>
                </c:pt>
                <c:pt idx="57" c:formatCode="yyyy/mm">
                  <c:v>45200</c:v>
                </c:pt>
                <c:pt idx="58" c:formatCode="yyyy/mm">
                  <c:v>45231</c:v>
                </c:pt>
                <c:pt idx="59" c:formatCode="yyyy/mm">
                  <c:v>45261</c:v>
                </c:pt>
                <c:pt idx="60" c:formatCode="yyyy/mm">
                  <c:v>45292</c:v>
                </c:pt>
                <c:pt idx="61" c:formatCode="yyyy/mm">
                  <c:v>45323</c:v>
                </c:pt>
                <c:pt idx="62" c:formatCode="yyyy/mm">
                  <c:v>45352</c:v>
                </c:pt>
              </c:numCache>
            </c:numRef>
          </c:cat>
          <c:val>
            <c:numRef>
              <c:f>美国新能源车销量!$I$37:$I$101</c:f>
              <c:numCache>
                <c:formatCode>0.0_ </c:formatCode>
                <c:ptCount val="65"/>
                <c:pt idx="0">
                  <c:v>0.524</c:v>
                </c:pt>
                <c:pt idx="1">
                  <c:v>0.618</c:v>
                </c:pt>
                <c:pt idx="2">
                  <c:v>0.7832</c:v>
                </c:pt>
                <c:pt idx="3">
                  <c:v>0.5933</c:v>
                </c:pt>
                <c:pt idx="4">
                  <c:v>0.7566</c:v>
                </c:pt>
                <c:pt idx="5">
                  <c:v>0.7567</c:v>
                </c:pt>
                <c:pt idx="6">
                  <c:v>0.7166</c:v>
                </c:pt>
                <c:pt idx="7">
                  <c:v>0.8041</c:v>
                </c:pt>
                <c:pt idx="8">
                  <c:v>0.6484</c:v>
                </c:pt>
                <c:pt idx="9">
                  <c:v>0.6685</c:v>
                </c:pt>
                <c:pt idx="10">
                  <c:v>0.75</c:v>
                </c:pt>
                <c:pt idx="11">
                  <c:v>0.7466</c:v>
                </c:pt>
                <c:pt idx="12">
                  <c:v>0.5513</c:v>
                </c:pt>
                <c:pt idx="13">
                  <c:v>0.6275</c:v>
                </c:pt>
                <c:pt idx="14">
                  <c:v>0.3108</c:v>
                </c:pt>
                <c:pt idx="15">
                  <c:v>0.2036</c:v>
                </c:pt>
                <c:pt idx="16">
                  <c:v>0.3766</c:v>
                </c:pt>
                <c:pt idx="17">
                  <c:v>0.4127</c:v>
                </c:pt>
                <c:pt idx="18">
                  <c:v>0.4717</c:v>
                </c:pt>
                <c:pt idx="19">
                  <c:v>0.497</c:v>
                </c:pt>
                <c:pt idx="20">
                  <c:v>0.6708</c:v>
                </c:pt>
                <c:pt idx="21">
                  <c:v>0.7339</c:v>
                </c:pt>
                <c:pt idx="22">
                  <c:v>0.6315</c:v>
                </c:pt>
                <c:pt idx="23">
                  <c:v>0.9057</c:v>
                </c:pt>
                <c:pt idx="24">
                  <c:v>0.6013</c:v>
                </c:pt>
                <c:pt idx="25">
                  <c:v>0.8062</c:v>
                </c:pt>
                <c:pt idx="26">
                  <c:v>1.2003</c:v>
                </c:pt>
                <c:pt idx="27">
                  <c:v>1.1472</c:v>
                </c:pt>
                <c:pt idx="28">
                  <c:v>1.3125</c:v>
                </c:pt>
                <c:pt idx="29">
                  <c:v>1.2916</c:v>
                </c:pt>
                <c:pt idx="30">
                  <c:v>1.757</c:v>
                </c:pt>
                <c:pt idx="31">
                  <c:v>1.594</c:v>
                </c:pt>
                <c:pt idx="32">
                  <c:v>1.5356</c:v>
                </c:pt>
                <c:pt idx="33">
                  <c:v>1.7658</c:v>
                </c:pt>
                <c:pt idx="34">
                  <c:v>1.6398</c:v>
                </c:pt>
                <c:pt idx="35">
                  <c:v>1.7639</c:v>
                </c:pt>
                <c:pt idx="36">
                  <c:v>1.2621</c:v>
                </c:pt>
                <c:pt idx="37">
                  <c:v>1.3197</c:v>
                </c:pt>
                <c:pt idx="38">
                  <c:v>1.6484</c:v>
                </c:pt>
                <c:pt idx="39">
                  <c:v>1.7439</c:v>
                </c:pt>
                <c:pt idx="40">
                  <c:v>1.5957</c:v>
                </c:pt>
                <c:pt idx="41">
                  <c:v>1.8866</c:v>
                </c:pt>
                <c:pt idx="42">
                  <c:v>1.5601</c:v>
                </c:pt>
                <c:pt idx="43">
                  <c:v>1.4256</c:v>
                </c:pt>
                <c:pt idx="44">
                  <c:v>1.308</c:v>
                </c:pt>
                <c:pt idx="45">
                  <c:v>1.5157</c:v>
                </c:pt>
                <c:pt idx="46">
                  <c:v>1.6204</c:v>
                </c:pt>
                <c:pt idx="47">
                  <c:v>1.9695</c:v>
                </c:pt>
                <c:pt idx="48">
                  <c:v>1.6157</c:v>
                </c:pt>
                <c:pt idx="49">
                  <c:v>1.8013</c:v>
                </c:pt>
                <c:pt idx="50">
                  <c:v>2.3057</c:v>
                </c:pt>
                <c:pt idx="51">
                  <c:v>2.3813</c:v>
                </c:pt>
                <c:pt idx="52">
                  <c:v>2.5399</c:v>
                </c:pt>
                <c:pt idx="53">
                  <c:v>2.6551</c:v>
                </c:pt>
                <c:pt idx="54">
                  <c:v>2.5861</c:v>
                </c:pt>
                <c:pt idx="55">
                  <c:v>2.4175</c:v>
                </c:pt>
                <c:pt idx="56">
                  <c:v>2.8186</c:v>
                </c:pt>
                <c:pt idx="57">
                  <c:v>1.9196</c:v>
                </c:pt>
                <c:pt idx="58">
                  <c:v>2.0372</c:v>
                </c:pt>
                <c:pt idx="59">
                  <c:v>3.0337</c:v>
                </c:pt>
                <c:pt idx="60">
                  <c:v>2.438</c:v>
                </c:pt>
                <c:pt idx="61">
                  <c:v>2.7662</c:v>
                </c:pt>
                <c:pt idx="62">
                  <c:v>2.9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4773840"/>
        <c:axId val="-2134767856"/>
      </c:barChart>
      <c:lineChart>
        <c:grouping val="standard"/>
        <c:varyColors val="0"/>
        <c:ser>
          <c:idx val="2"/>
          <c:order val="2"/>
          <c:tx>
            <c:strRef>
              <c:f>"月度总销量同比"</c:f>
              <c:strCache>
                <c:ptCount val="1"/>
                <c:pt idx="0">
                  <c:v>月度总销量同比</c:v>
                </c:pt>
              </c:strCache>
            </c:strRef>
          </c:tx>
          <c:spPr>
            <a:ln w="28575" cap="rnd" cmpd="sng" algn="ctr">
              <a:solidFill>
                <a:srgbClr val="5A5F9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美国新能源车销量!$C$37:$C$101</c:f>
              <c:numCache>
                <c:formatCode>yyyy/mm</c:formatCode>
                <c:ptCount val="65"/>
                <c:pt idx="0" c:formatCode="yyyy/mm">
                  <c:v>43466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  <c:pt idx="30" c:formatCode="yyyy/mm">
                  <c:v>44378</c:v>
                </c:pt>
                <c:pt idx="31" c:formatCode="yyyy/mm">
                  <c:v>44409</c:v>
                </c:pt>
                <c:pt idx="32" c:formatCode="yyyy/mm">
                  <c:v>44440</c:v>
                </c:pt>
                <c:pt idx="33" c:formatCode="yyyy/mm">
                  <c:v>44470</c:v>
                </c:pt>
                <c:pt idx="34" c:formatCode="yyyy/mm">
                  <c:v>44501</c:v>
                </c:pt>
                <c:pt idx="35" c:formatCode="yyyy/mm">
                  <c:v>44531</c:v>
                </c:pt>
                <c:pt idx="36" c:formatCode="yyyy/mm">
                  <c:v>44562</c:v>
                </c:pt>
                <c:pt idx="37" c:formatCode="yyyy/mm">
                  <c:v>44593</c:v>
                </c:pt>
                <c:pt idx="38" c:formatCode="yyyy/mm">
                  <c:v>44621</c:v>
                </c:pt>
                <c:pt idx="39" c:formatCode="yyyy/mm">
                  <c:v>44652</c:v>
                </c:pt>
                <c:pt idx="40" c:formatCode="yyyy/mm">
                  <c:v>44682</c:v>
                </c:pt>
                <c:pt idx="41" c:formatCode="yyyy/mm">
                  <c:v>44713</c:v>
                </c:pt>
                <c:pt idx="42" c:formatCode="yyyy/mm">
                  <c:v>44743</c:v>
                </c:pt>
                <c:pt idx="43" c:formatCode="yyyy/mm">
                  <c:v>44774</c:v>
                </c:pt>
                <c:pt idx="44" c:formatCode="yyyy/mm">
                  <c:v>44805</c:v>
                </c:pt>
                <c:pt idx="45" c:formatCode="yyyy/mm">
                  <c:v>44835</c:v>
                </c:pt>
                <c:pt idx="46" c:formatCode="yyyy/mm">
                  <c:v>44866</c:v>
                </c:pt>
                <c:pt idx="47" c:formatCode="yyyy/mm">
                  <c:v>44896</c:v>
                </c:pt>
                <c:pt idx="48" c:formatCode="yyyy/mm">
                  <c:v>44927</c:v>
                </c:pt>
                <c:pt idx="49" c:formatCode="yyyy/mm">
                  <c:v>44958</c:v>
                </c:pt>
                <c:pt idx="50" c:formatCode="yyyy/mm">
                  <c:v>44986</c:v>
                </c:pt>
                <c:pt idx="51" c:formatCode="yyyy/mm">
                  <c:v>45017</c:v>
                </c:pt>
                <c:pt idx="52" c:formatCode="yyyy/mm">
                  <c:v>45047</c:v>
                </c:pt>
                <c:pt idx="53" c:formatCode="yyyy/mm">
                  <c:v>45078</c:v>
                </c:pt>
                <c:pt idx="54" c:formatCode="yyyy/mm">
                  <c:v>45108</c:v>
                </c:pt>
                <c:pt idx="55" c:formatCode="yyyy/mm">
                  <c:v>45139</c:v>
                </c:pt>
                <c:pt idx="56" c:formatCode="yyyy/mm">
                  <c:v>45170</c:v>
                </c:pt>
                <c:pt idx="57" c:formatCode="yyyy/mm">
                  <c:v>45200</c:v>
                </c:pt>
                <c:pt idx="58" c:formatCode="yyyy/mm">
                  <c:v>45231</c:v>
                </c:pt>
                <c:pt idx="59" c:formatCode="yyyy/mm">
                  <c:v>45261</c:v>
                </c:pt>
                <c:pt idx="60" c:formatCode="yyyy/mm">
                  <c:v>45292</c:v>
                </c:pt>
                <c:pt idx="61" c:formatCode="yyyy/mm">
                  <c:v>45323</c:v>
                </c:pt>
                <c:pt idx="62" c:formatCode="yyyy/mm">
                  <c:v>45352</c:v>
                </c:pt>
              </c:numCache>
            </c:numRef>
          </c:cat>
          <c:val>
            <c:numRef>
              <c:f>美国新能源车销量!$P$37:$P$101</c:f>
              <c:numCache>
                <c:formatCode>0.0%</c:formatCode>
                <c:ptCount val="65"/>
                <c:pt idx="0">
                  <c:v>1.17564788153023</c:v>
                </c:pt>
                <c:pt idx="1">
                  <c:v>0.44453642384106</c:v>
                </c:pt>
                <c:pt idx="2">
                  <c:v>0.0361417507627317</c:v>
                </c:pt>
                <c:pt idx="3">
                  <c:v>0.0811633767324653</c:v>
                </c:pt>
                <c:pt idx="4">
                  <c:v>0.0261153877990232</c:v>
                </c:pt>
                <c:pt idx="5">
                  <c:v>0.233782569631626</c:v>
                </c:pt>
                <c:pt idx="6">
                  <c:v>-0.139511519140828</c:v>
                </c:pt>
                <c:pt idx="7">
                  <c:v>-0.184779336504305</c:v>
                </c:pt>
                <c:pt idx="8">
                  <c:v>-0.372193067411428</c:v>
                </c:pt>
                <c:pt idx="9">
                  <c:v>-0.251011093136122</c:v>
                </c:pt>
                <c:pt idx="10">
                  <c:v>-0.270785828123084</c:v>
                </c:pt>
                <c:pt idx="11">
                  <c:v>-0.294744694634759</c:v>
                </c:pt>
                <c:pt idx="12">
                  <c:v>0.268443940253356</c:v>
                </c:pt>
                <c:pt idx="13">
                  <c:v>0.293532541956611</c:v>
                </c:pt>
                <c:pt idx="14">
                  <c:v>-0.276292940732352</c:v>
                </c:pt>
                <c:pt idx="15">
                  <c:v>-0.521122657084588</c:v>
                </c:pt>
                <c:pt idx="16">
                  <c:v>-0.422054612188924</c:v>
                </c:pt>
                <c:pt idx="17">
                  <c:v>-0.318780949606758</c:v>
                </c:pt>
                <c:pt idx="18">
                  <c:v>-0.0192447056928899</c:v>
                </c:pt>
                <c:pt idx="19">
                  <c:v>0.0488552437223042</c:v>
                </c:pt>
                <c:pt idx="20">
                  <c:v>0.230501542656239</c:v>
                </c:pt>
                <c:pt idx="21">
                  <c:v>0.277779920546149</c:v>
                </c:pt>
                <c:pt idx="22">
                  <c:v>0.118691368817457</c:v>
                </c:pt>
                <c:pt idx="23">
                  <c:v>0.214029227557411</c:v>
                </c:pt>
                <c:pt idx="24">
                  <c:v>0.0674040066777963</c:v>
                </c:pt>
                <c:pt idx="25">
                  <c:v>0.242903705578937</c:v>
                </c:pt>
                <c:pt idx="26">
                  <c:v>1.64461947733556</c:v>
                </c:pt>
                <c:pt idx="27">
                  <c:v>3.23555059825593</c:v>
                </c:pt>
                <c:pt idx="28">
                  <c:v>3.05241119408193</c:v>
                </c:pt>
                <c:pt idx="29">
                  <c:v>1.62183975626704</c:v>
                </c:pt>
                <c:pt idx="30">
                  <c:v>1.39585385878489</c:v>
                </c:pt>
                <c:pt idx="31">
                  <c:v>0.719395838467768</c:v>
                </c:pt>
                <c:pt idx="32">
                  <c:v>0.633837721216362</c:v>
                </c:pt>
                <c:pt idx="33">
                  <c:v>1.06115487941079</c:v>
                </c:pt>
                <c:pt idx="34">
                  <c:v>1.16299480027652</c:v>
                </c:pt>
                <c:pt idx="35">
                  <c:v>0.750080249461182</c:v>
                </c:pt>
                <c:pt idx="36">
                  <c:v>0.750342130987292</c:v>
                </c:pt>
                <c:pt idx="37">
                  <c:v>0.777707055019477</c:v>
                </c:pt>
                <c:pt idx="38">
                  <c:v>0.648698224852071</c:v>
                </c:pt>
                <c:pt idx="39">
                  <c:v>1.07232290344976</c:v>
                </c:pt>
                <c:pt idx="40">
                  <c:v>0.467012244476208</c:v>
                </c:pt>
                <c:pt idx="41">
                  <c:v>0.753159911930197</c:v>
                </c:pt>
                <c:pt idx="42">
                  <c:v>0.47055497489848</c:v>
                </c:pt>
                <c:pt idx="43">
                  <c:v>0.695081497256122</c:v>
                </c:pt>
                <c:pt idx="44">
                  <c:v>0.434483127821696</c:v>
                </c:pt>
                <c:pt idx="45">
                  <c:v>0.260544197762287</c:v>
                </c:pt>
                <c:pt idx="46">
                  <c:v>0.231042868060863</c:v>
                </c:pt>
                <c:pt idx="47">
                  <c:v>0.362789539880516</c:v>
                </c:pt>
                <c:pt idx="48">
                  <c:v>0.637168706419237</c:v>
                </c:pt>
                <c:pt idx="49">
                  <c:v>0.574724660928347</c:v>
                </c:pt>
                <c:pt idx="50">
                  <c:v>0.39259950471952</c:v>
                </c:pt>
                <c:pt idx="51">
                  <c:v>0.318727400852558</c:v>
                </c:pt>
                <c:pt idx="52">
                  <c:v>0.422550918588954</c:v>
                </c:pt>
                <c:pt idx="53">
                  <c:v>0.532559653937392</c:v>
                </c:pt>
                <c:pt idx="54">
                  <c:v>0.531901754713024</c:v>
                </c:pt>
                <c:pt idx="55">
                  <c:v>0.634034379869777</c:v>
                </c:pt>
                <c:pt idx="56">
                  <c:v>0.680781718437061</c:v>
                </c:pt>
                <c:pt idx="57">
                  <c:v>0.373848388033692</c:v>
                </c:pt>
                <c:pt idx="58">
                  <c:v>0.356578472096803</c:v>
                </c:pt>
                <c:pt idx="59">
                  <c:v>0.397984983512628</c:v>
                </c:pt>
                <c:pt idx="60">
                  <c:v>0.130824634757268</c:v>
                </c:pt>
                <c:pt idx="61">
                  <c:v>0.139433571012805</c:v>
                </c:pt>
                <c:pt idx="62">
                  <c:v>0.116780921945604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1285855"/>
        <c:axId val="951291135"/>
      </c:lineChart>
      <c:dateAx>
        <c:axId val="-213477384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-2134767856"/>
        <c:crosses val="autoZero"/>
        <c:auto val="1"/>
        <c:lblOffset val="100"/>
        <c:baseTimeUnit val="months"/>
      </c:dateAx>
      <c:valAx>
        <c:axId val="-21347678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-2134773840"/>
        <c:crosses val="autoZero"/>
        <c:crossBetween val="between"/>
      </c:valAx>
      <c:dateAx>
        <c:axId val="951285855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951291135"/>
        <c:crosses val="autoZero"/>
        <c:auto val="1"/>
        <c:lblOffset val="100"/>
        <c:baseTimeUnit val="months"/>
      </c:dateAx>
      <c:valAx>
        <c:axId val="951291135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951285855"/>
        <c:crosses val="max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a8aaf3-fada-42bb-b51f-3c06e738766e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900" b="1"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8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r>
              <a:rPr lang="zh-CN"/>
              <a:t>美国新能源车渗透率</a:t>
            </a:r>
            <a:endParaRPr lang="zh-C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"美国新能源车销量"</c:f>
              <c:strCache>
                <c:ptCount val="1"/>
                <c:pt idx="0">
                  <c:v>美国新能源车销量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rgbClr val="FFC000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美国新能源车销量!$C$34:$C$101</c15:sqref>
                  </c15:fullRef>
                </c:ext>
              </c:extLst>
              <c:f>美国新能源车销量!$C$43:$C$101</c:f>
              <c:numCache>
                <c:formatCode>yyyy/mm</c:formatCode>
                <c:ptCount val="56"/>
                <c:pt idx="0" c:formatCode="yyyy/mm">
                  <c:v>43739</c:v>
                </c:pt>
                <c:pt idx="1" c:formatCode="yyyy/mm">
                  <c:v>43770</c:v>
                </c:pt>
                <c:pt idx="2" c:formatCode="yyyy/mm">
                  <c:v>43800</c:v>
                </c:pt>
                <c:pt idx="3" c:formatCode="yyyy/mm">
                  <c:v>43831</c:v>
                </c:pt>
                <c:pt idx="4" c:formatCode="yyyy/mm">
                  <c:v>43862</c:v>
                </c:pt>
                <c:pt idx="5" c:formatCode="yyyy/mm">
                  <c:v>43891</c:v>
                </c:pt>
                <c:pt idx="6" c:formatCode="yyyy/mm">
                  <c:v>43922</c:v>
                </c:pt>
                <c:pt idx="7" c:formatCode="yyyy/mm">
                  <c:v>43952</c:v>
                </c:pt>
                <c:pt idx="8" c:formatCode="yyyy/mm">
                  <c:v>43983</c:v>
                </c:pt>
                <c:pt idx="9" c:formatCode="yyyy/mm">
                  <c:v>44013</c:v>
                </c:pt>
                <c:pt idx="10" c:formatCode="yyyy/mm">
                  <c:v>44044</c:v>
                </c:pt>
                <c:pt idx="11" c:formatCode="yyyy/mm">
                  <c:v>44075</c:v>
                </c:pt>
                <c:pt idx="12" c:formatCode="yyyy/mm">
                  <c:v>44105</c:v>
                </c:pt>
                <c:pt idx="13" c:formatCode="yyyy/mm">
                  <c:v>44136</c:v>
                </c:pt>
                <c:pt idx="14" c:formatCode="yyyy/mm">
                  <c:v>44166</c:v>
                </c:pt>
                <c:pt idx="15" c:formatCode="yyyy/mm">
                  <c:v>44197</c:v>
                </c:pt>
                <c:pt idx="16" c:formatCode="yyyy/mm">
                  <c:v>44228</c:v>
                </c:pt>
                <c:pt idx="17" c:formatCode="yyyy/mm">
                  <c:v>44256</c:v>
                </c:pt>
                <c:pt idx="18" c:formatCode="yyyy/mm">
                  <c:v>44287</c:v>
                </c:pt>
                <c:pt idx="19" c:formatCode="yyyy/mm">
                  <c:v>44317</c:v>
                </c:pt>
                <c:pt idx="20" c:formatCode="yyyy/mm">
                  <c:v>44348</c:v>
                </c:pt>
                <c:pt idx="21" c:formatCode="yyyy/mm">
                  <c:v>44378</c:v>
                </c:pt>
                <c:pt idx="22" c:formatCode="yyyy/mm">
                  <c:v>44409</c:v>
                </c:pt>
                <c:pt idx="23" c:formatCode="yyyy/mm">
                  <c:v>44440</c:v>
                </c:pt>
                <c:pt idx="24" c:formatCode="yyyy/mm">
                  <c:v>44470</c:v>
                </c:pt>
                <c:pt idx="25" c:formatCode="yyyy/mm">
                  <c:v>44501</c:v>
                </c:pt>
                <c:pt idx="26" c:formatCode="yyyy/mm">
                  <c:v>44531</c:v>
                </c:pt>
                <c:pt idx="27" c:formatCode="yyyy/mm">
                  <c:v>44562</c:v>
                </c:pt>
                <c:pt idx="28" c:formatCode="yyyy/mm">
                  <c:v>44593</c:v>
                </c:pt>
                <c:pt idx="29" c:formatCode="yyyy/mm">
                  <c:v>44621</c:v>
                </c:pt>
                <c:pt idx="30" c:formatCode="yyyy/mm">
                  <c:v>44652</c:v>
                </c:pt>
                <c:pt idx="31" c:formatCode="yyyy/mm">
                  <c:v>44682</c:v>
                </c:pt>
                <c:pt idx="32" c:formatCode="yyyy/mm">
                  <c:v>44713</c:v>
                </c:pt>
                <c:pt idx="33" c:formatCode="yyyy/mm">
                  <c:v>44743</c:v>
                </c:pt>
                <c:pt idx="34" c:formatCode="yyyy/mm">
                  <c:v>44774</c:v>
                </c:pt>
                <c:pt idx="35" c:formatCode="yyyy/mm">
                  <c:v>44805</c:v>
                </c:pt>
                <c:pt idx="36" c:formatCode="yyyy/mm">
                  <c:v>44835</c:v>
                </c:pt>
                <c:pt idx="37" c:formatCode="yyyy/mm">
                  <c:v>44866</c:v>
                </c:pt>
                <c:pt idx="38" c:formatCode="yyyy/mm">
                  <c:v>44896</c:v>
                </c:pt>
                <c:pt idx="39" c:formatCode="yyyy/mm">
                  <c:v>44927</c:v>
                </c:pt>
                <c:pt idx="40" c:formatCode="yyyy/mm">
                  <c:v>44958</c:v>
                </c:pt>
                <c:pt idx="41" c:formatCode="yyyy/mm">
                  <c:v>44986</c:v>
                </c:pt>
                <c:pt idx="42" c:formatCode="yyyy/mm">
                  <c:v>45017</c:v>
                </c:pt>
                <c:pt idx="43" c:formatCode="yyyy/mm">
                  <c:v>45047</c:v>
                </c:pt>
                <c:pt idx="44" c:formatCode="yyyy/mm">
                  <c:v>45078</c:v>
                </c:pt>
                <c:pt idx="45" c:formatCode="yyyy/mm">
                  <c:v>45108</c:v>
                </c:pt>
                <c:pt idx="46" c:formatCode="yyyy/mm">
                  <c:v>45139</c:v>
                </c:pt>
                <c:pt idx="47" c:formatCode="yyyy/mm">
                  <c:v>45170</c:v>
                </c:pt>
                <c:pt idx="48" c:formatCode="yyyy/mm">
                  <c:v>45200</c:v>
                </c:pt>
                <c:pt idx="49" c:formatCode="yyyy/mm">
                  <c:v>45231</c:v>
                </c:pt>
                <c:pt idx="50" c:formatCode="yyyy/mm">
                  <c:v>45261</c:v>
                </c:pt>
                <c:pt idx="51" c:formatCode="yyyy/mm">
                  <c:v>45292</c:v>
                </c:pt>
                <c:pt idx="52" c:formatCode="yyyy/mm">
                  <c:v>45323</c:v>
                </c:pt>
                <c:pt idx="53" c:formatCode="yyyy/mm">
                  <c:v>45352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美国新能源车销量!$O$34:$O$101</c15:sqref>
                  </c15:fullRef>
                </c:ext>
              </c:extLst>
              <c:f>美国新能源车销量!$O$43:$O$101</c:f>
              <c:numCache>
                <c:formatCode>0.0_ </c:formatCode>
                <c:ptCount val="56"/>
                <c:pt idx="0">
                  <c:v>2.5927</c:v>
                </c:pt>
                <c:pt idx="1">
                  <c:v>2.9741</c:v>
                </c:pt>
                <c:pt idx="2">
                  <c:v>3.5925</c:v>
                </c:pt>
                <c:pt idx="3">
                  <c:v>3.3544</c:v>
                </c:pt>
                <c:pt idx="4">
                  <c:v>3.1601</c:v>
                </c:pt>
                <c:pt idx="5">
                  <c:v>1.9171</c:v>
                </c:pt>
                <c:pt idx="6">
                  <c:v>0.9862</c:v>
                </c:pt>
                <c:pt idx="7">
                  <c:v>1.4329</c:v>
                </c:pt>
                <c:pt idx="8">
                  <c:v>1.8709</c:v>
                </c:pt>
                <c:pt idx="9">
                  <c:v>2.436</c:v>
                </c:pt>
                <c:pt idx="10">
                  <c:v>2.8403</c:v>
                </c:pt>
                <c:pt idx="11">
                  <c:v>3.4299</c:v>
                </c:pt>
                <c:pt idx="12">
                  <c:v>3.3129</c:v>
                </c:pt>
                <c:pt idx="13">
                  <c:v>3.3271</c:v>
                </c:pt>
                <c:pt idx="14">
                  <c:v>4.3614</c:v>
                </c:pt>
                <c:pt idx="15">
                  <c:v>3.5805</c:v>
                </c:pt>
                <c:pt idx="16">
                  <c:v>3.9277</c:v>
                </c:pt>
                <c:pt idx="17">
                  <c:v>5.07</c:v>
                </c:pt>
                <c:pt idx="18">
                  <c:v>4.1771</c:v>
                </c:pt>
                <c:pt idx="19">
                  <c:v>5.8067</c:v>
                </c:pt>
                <c:pt idx="20">
                  <c:v>4.9052</c:v>
                </c:pt>
                <c:pt idx="21">
                  <c:v>5.8363</c:v>
                </c:pt>
                <c:pt idx="22">
                  <c:v>4.8836</c:v>
                </c:pt>
                <c:pt idx="23">
                  <c:v>5.6039</c:v>
                </c:pt>
                <c:pt idx="24">
                  <c:v>6.8284</c:v>
                </c:pt>
                <c:pt idx="25">
                  <c:v>7.1965</c:v>
                </c:pt>
                <c:pt idx="26">
                  <c:v>7.6328</c:v>
                </c:pt>
                <c:pt idx="27">
                  <c:v>6.2671</c:v>
                </c:pt>
                <c:pt idx="28">
                  <c:v>6.9823</c:v>
                </c:pt>
                <c:pt idx="29">
                  <c:v>8.3589</c:v>
                </c:pt>
                <c:pt idx="30">
                  <c:v>8.6563</c:v>
                </c:pt>
                <c:pt idx="31">
                  <c:v>8.5185</c:v>
                </c:pt>
                <c:pt idx="32">
                  <c:v>8.5996</c:v>
                </c:pt>
                <c:pt idx="33">
                  <c:v>8.5826</c:v>
                </c:pt>
                <c:pt idx="34">
                  <c:v>8.2781</c:v>
                </c:pt>
                <c:pt idx="35">
                  <c:v>8.0387</c:v>
                </c:pt>
                <c:pt idx="36">
                  <c:v>8.6075</c:v>
                </c:pt>
                <c:pt idx="37">
                  <c:v>8.8592</c:v>
                </c:pt>
                <c:pt idx="38">
                  <c:v>10.4019</c:v>
                </c:pt>
                <c:pt idx="39">
                  <c:v>10.2603</c:v>
                </c:pt>
                <c:pt idx="40">
                  <c:v>10.9952</c:v>
                </c:pt>
                <c:pt idx="41">
                  <c:v>11.6406</c:v>
                </c:pt>
                <c:pt idx="42">
                  <c:v>11.4153</c:v>
                </c:pt>
                <c:pt idx="43">
                  <c:v>12.118</c:v>
                </c:pt>
                <c:pt idx="44">
                  <c:v>13.1794</c:v>
                </c:pt>
                <c:pt idx="45">
                  <c:v>13.1477</c:v>
                </c:pt>
                <c:pt idx="46">
                  <c:v>13.5267</c:v>
                </c:pt>
                <c:pt idx="47">
                  <c:v>13.5113</c:v>
                </c:pt>
                <c:pt idx="48">
                  <c:v>11.8254</c:v>
                </c:pt>
                <c:pt idx="49">
                  <c:v>12.0182</c:v>
                </c:pt>
                <c:pt idx="50">
                  <c:v>14.5417</c:v>
                </c:pt>
                <c:pt idx="51">
                  <c:v>11.6026</c:v>
                </c:pt>
                <c:pt idx="52">
                  <c:v>12.5283</c:v>
                </c:pt>
                <c:pt idx="53">
                  <c:v>13</c:v>
                </c:pt>
              </c:numCache>
            </c:numRef>
          </c:val>
        </c:ser>
        <c:ser>
          <c:idx val="1"/>
          <c:order val="1"/>
          <c:tx>
            <c:strRef>
              <c:f>"美国汽车销量"</c:f>
              <c:strCache>
                <c:ptCount val="1"/>
                <c:pt idx="0">
                  <c:v>美国汽车销量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rgbClr val="C00000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美国新能源车销量!$C$34:$C$101</c15:sqref>
                  </c15:fullRef>
                </c:ext>
              </c:extLst>
              <c:f>美国新能源车销量!$C$43:$C$101</c:f>
              <c:numCache>
                <c:formatCode>yyyy/mm</c:formatCode>
                <c:ptCount val="56"/>
                <c:pt idx="0" c:formatCode="yyyy/mm">
                  <c:v>43739</c:v>
                </c:pt>
                <c:pt idx="1" c:formatCode="yyyy/mm">
                  <c:v>43770</c:v>
                </c:pt>
                <c:pt idx="2" c:formatCode="yyyy/mm">
                  <c:v>43800</c:v>
                </c:pt>
                <c:pt idx="3" c:formatCode="yyyy/mm">
                  <c:v>43831</c:v>
                </c:pt>
                <c:pt idx="4" c:formatCode="yyyy/mm">
                  <c:v>43862</c:v>
                </c:pt>
                <c:pt idx="5" c:formatCode="yyyy/mm">
                  <c:v>43891</c:v>
                </c:pt>
                <c:pt idx="6" c:formatCode="yyyy/mm">
                  <c:v>43922</c:v>
                </c:pt>
                <c:pt idx="7" c:formatCode="yyyy/mm">
                  <c:v>43952</c:v>
                </c:pt>
                <c:pt idx="8" c:formatCode="yyyy/mm">
                  <c:v>43983</c:v>
                </c:pt>
                <c:pt idx="9" c:formatCode="yyyy/mm">
                  <c:v>44013</c:v>
                </c:pt>
                <c:pt idx="10" c:formatCode="yyyy/mm">
                  <c:v>44044</c:v>
                </c:pt>
                <c:pt idx="11" c:formatCode="yyyy/mm">
                  <c:v>44075</c:v>
                </c:pt>
                <c:pt idx="12" c:formatCode="yyyy/mm">
                  <c:v>44105</c:v>
                </c:pt>
                <c:pt idx="13" c:formatCode="yyyy/mm">
                  <c:v>44136</c:v>
                </c:pt>
                <c:pt idx="14" c:formatCode="yyyy/mm">
                  <c:v>44166</c:v>
                </c:pt>
                <c:pt idx="15" c:formatCode="yyyy/mm">
                  <c:v>44197</c:v>
                </c:pt>
                <c:pt idx="16" c:formatCode="yyyy/mm">
                  <c:v>44228</c:v>
                </c:pt>
                <c:pt idx="17" c:formatCode="yyyy/mm">
                  <c:v>44256</c:v>
                </c:pt>
                <c:pt idx="18" c:formatCode="yyyy/mm">
                  <c:v>44287</c:v>
                </c:pt>
                <c:pt idx="19" c:formatCode="yyyy/mm">
                  <c:v>44317</c:v>
                </c:pt>
                <c:pt idx="20" c:formatCode="yyyy/mm">
                  <c:v>44348</c:v>
                </c:pt>
                <c:pt idx="21" c:formatCode="yyyy/mm">
                  <c:v>44378</c:v>
                </c:pt>
                <c:pt idx="22" c:formatCode="yyyy/mm">
                  <c:v>44409</c:v>
                </c:pt>
                <c:pt idx="23" c:formatCode="yyyy/mm">
                  <c:v>44440</c:v>
                </c:pt>
                <c:pt idx="24" c:formatCode="yyyy/mm">
                  <c:v>44470</c:v>
                </c:pt>
                <c:pt idx="25" c:formatCode="yyyy/mm">
                  <c:v>44501</c:v>
                </c:pt>
                <c:pt idx="26" c:formatCode="yyyy/mm">
                  <c:v>44531</c:v>
                </c:pt>
                <c:pt idx="27" c:formatCode="yyyy/mm">
                  <c:v>44562</c:v>
                </c:pt>
                <c:pt idx="28" c:formatCode="yyyy/mm">
                  <c:v>44593</c:v>
                </c:pt>
                <c:pt idx="29" c:formatCode="yyyy/mm">
                  <c:v>44621</c:v>
                </c:pt>
                <c:pt idx="30" c:formatCode="yyyy/mm">
                  <c:v>44652</c:v>
                </c:pt>
                <c:pt idx="31" c:formatCode="yyyy/mm">
                  <c:v>44682</c:v>
                </c:pt>
                <c:pt idx="32" c:formatCode="yyyy/mm">
                  <c:v>44713</c:v>
                </c:pt>
                <c:pt idx="33" c:formatCode="yyyy/mm">
                  <c:v>44743</c:v>
                </c:pt>
                <c:pt idx="34" c:formatCode="yyyy/mm">
                  <c:v>44774</c:v>
                </c:pt>
                <c:pt idx="35" c:formatCode="yyyy/mm">
                  <c:v>44805</c:v>
                </c:pt>
                <c:pt idx="36" c:formatCode="yyyy/mm">
                  <c:v>44835</c:v>
                </c:pt>
                <c:pt idx="37" c:formatCode="yyyy/mm">
                  <c:v>44866</c:v>
                </c:pt>
                <c:pt idx="38" c:formatCode="yyyy/mm">
                  <c:v>44896</c:v>
                </c:pt>
                <c:pt idx="39" c:formatCode="yyyy/mm">
                  <c:v>44927</c:v>
                </c:pt>
                <c:pt idx="40" c:formatCode="yyyy/mm">
                  <c:v>44958</c:v>
                </c:pt>
                <c:pt idx="41" c:formatCode="yyyy/mm">
                  <c:v>44986</c:v>
                </c:pt>
                <c:pt idx="42" c:formatCode="yyyy/mm">
                  <c:v>45017</c:v>
                </c:pt>
                <c:pt idx="43" c:formatCode="yyyy/mm">
                  <c:v>45047</c:v>
                </c:pt>
                <c:pt idx="44" c:formatCode="yyyy/mm">
                  <c:v>45078</c:v>
                </c:pt>
                <c:pt idx="45" c:formatCode="yyyy/mm">
                  <c:v>45108</c:v>
                </c:pt>
                <c:pt idx="46" c:formatCode="yyyy/mm">
                  <c:v>45139</c:v>
                </c:pt>
                <c:pt idx="47" c:formatCode="yyyy/mm">
                  <c:v>45170</c:v>
                </c:pt>
                <c:pt idx="48" c:formatCode="yyyy/mm">
                  <c:v>45200</c:v>
                </c:pt>
                <c:pt idx="49" c:formatCode="yyyy/mm">
                  <c:v>45231</c:v>
                </c:pt>
                <c:pt idx="50" c:formatCode="yyyy/mm">
                  <c:v>45261</c:v>
                </c:pt>
                <c:pt idx="51" c:formatCode="yyyy/mm">
                  <c:v>45292</c:v>
                </c:pt>
                <c:pt idx="52" c:formatCode="yyyy/mm">
                  <c:v>45323</c:v>
                </c:pt>
                <c:pt idx="53" c:formatCode="yyyy/mm">
                  <c:v>45352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美国新能源车销量!$T$34:$T$101</c15:sqref>
                  </c15:fullRef>
                </c:ext>
              </c:extLst>
              <c:f>美国新能源车销量!$T$43:$T$101</c:f>
              <c:numCache>
                <c:formatCode>0.0_ </c:formatCode>
                <c:ptCount val="56"/>
                <c:pt idx="0">
                  <c:v>139.730789253315</c:v>
                </c:pt>
                <c:pt idx="1">
                  <c:v>145.774765484929</c:v>
                </c:pt>
                <c:pt idx="2">
                  <c:v>158.475151826101</c:v>
                </c:pt>
                <c:pt idx="3">
                  <c:v>117.98585193912</c:v>
                </c:pt>
                <c:pt idx="4">
                  <c:v>141.246559229132</c:v>
                </c:pt>
                <c:pt idx="5">
                  <c:v>102.965855036366</c:v>
                </c:pt>
                <c:pt idx="6">
                  <c:v>74.1046398251675</c:v>
                </c:pt>
                <c:pt idx="7">
                  <c:v>114.013669772329</c:v>
                </c:pt>
                <c:pt idx="8">
                  <c:v>114.487232770813</c:v>
                </c:pt>
                <c:pt idx="9">
                  <c:v>125.795730950527</c:v>
                </c:pt>
                <c:pt idx="10">
                  <c:v>133.863776060301</c:v>
                </c:pt>
                <c:pt idx="11">
                  <c:v>137.196</c:v>
                </c:pt>
                <c:pt idx="12">
                  <c:v>132.516</c:v>
                </c:pt>
                <c:pt idx="13">
                  <c:v>133.084</c:v>
                </c:pt>
                <c:pt idx="14">
                  <c:v>174.456</c:v>
                </c:pt>
                <c:pt idx="15">
                  <c:v>143.22</c:v>
                </c:pt>
                <c:pt idx="16">
                  <c:v>157.108</c:v>
                </c:pt>
                <c:pt idx="17">
                  <c:v>202.8</c:v>
                </c:pt>
                <c:pt idx="18">
                  <c:v>152.683702438906</c:v>
                </c:pt>
                <c:pt idx="19">
                  <c:v>159.516019256271</c:v>
                </c:pt>
                <c:pt idx="20">
                  <c:v>130.4654047181</c:v>
                </c:pt>
                <c:pt idx="21">
                  <c:v>129.661308345658</c:v>
                </c:pt>
                <c:pt idx="22">
                  <c:v>111.944073884722</c:v>
                </c:pt>
                <c:pt idx="23">
                  <c:v>101.629989296708</c:v>
                </c:pt>
                <c:pt idx="24">
                  <c:v>129.477006986774</c:v>
                </c:pt>
                <c:pt idx="25">
                  <c:v>101.714025364621</c:v>
                </c:pt>
                <c:pt idx="26">
                  <c:v>125.814535513047</c:v>
                </c:pt>
                <c:pt idx="27" c:formatCode="0.0_);[Red]\(0.0\)">
                  <c:v>106.5938</c:v>
                </c:pt>
                <c:pt idx="28" c:formatCode="0.0_);[Red]\(0.0\)">
                  <c:v>105.8394</c:v>
                </c:pt>
                <c:pt idx="29" c:formatCode="0.0_);[Red]\(0.0\)">
                  <c:v>124.9579</c:v>
                </c:pt>
                <c:pt idx="30" c:formatCode="0.0_);[Red]\(0.0\)">
                  <c:v>125.6224</c:v>
                </c:pt>
                <c:pt idx="31" c:formatCode="0.0_);[Red]\(0.0\)">
                  <c:v>111.581</c:v>
                </c:pt>
                <c:pt idx="32" c:formatCode="0.0_);[Red]\(0.0\)">
                  <c:v>114.7312</c:v>
                </c:pt>
                <c:pt idx="33" c:formatCode="0.0_);[Red]\(0.0\)">
                  <c:v>114.8725</c:v>
                </c:pt>
                <c:pt idx="34" c:formatCode="0.0_);[Red]\(0.0\)">
                  <c:v>114.944</c:v>
                </c:pt>
                <c:pt idx="35" c:formatCode="0.0_);[Red]\(0.0\)">
                  <c:v>111.8483</c:v>
                </c:pt>
                <c:pt idx="36" c:formatCode="0.0_);[Red]\(0.0\)">
                  <c:v>118.528</c:v>
                </c:pt>
                <c:pt idx="37" c:formatCode="0.0_);[Red]\(0.0\)">
                  <c:v>113.8169</c:v>
                </c:pt>
                <c:pt idx="38" c:formatCode="0.0_);[Red]\(0.0\)">
                  <c:v>128.728</c:v>
                </c:pt>
                <c:pt idx="39" c:formatCode="0.0_);[Red]\(0.0\)">
                  <c:v>106.5938</c:v>
                </c:pt>
                <c:pt idx="40" c:formatCode="0.0_);[Red]\(0.0\)">
                  <c:v>116.0895</c:v>
                </c:pt>
                <c:pt idx="41" c:formatCode="0.0_);[Red]\(0.0\)">
                  <c:v>137.5518</c:v>
                </c:pt>
                <c:pt idx="42" c:formatCode="0.0_);[Red]\(0.0\)">
                  <c:v>136.1289</c:v>
                </c:pt>
                <c:pt idx="43" c:formatCode="0.0_);[Red]\(0.0\)">
                  <c:v>137.5248</c:v>
                </c:pt>
                <c:pt idx="44" c:formatCode="0.0_);[Red]\(0.0\)">
                  <c:v>138.5862</c:v>
                </c:pt>
                <c:pt idx="45" c:formatCode="0.0_);[Red]\(0.0\)">
                  <c:v>131.4312</c:v>
                </c:pt>
                <c:pt idx="46" c:formatCode="0.0_);[Red]\(0.0\)">
                  <c:v>134</c:v>
                </c:pt>
                <c:pt idx="47" c:formatCode="0.0_);[Red]\(0.0\)">
                  <c:v>133.7707</c:v>
                </c:pt>
                <c:pt idx="48" c:formatCode="0.0_);[Red]\(0.0\)">
                  <c:v>120</c:v>
                </c:pt>
                <c:pt idx="49" c:formatCode="0.0_);[Red]\(0.0\)">
                  <c:v>124.2376</c:v>
                </c:pt>
                <c:pt idx="50">
                  <c:v>145.4597</c:v>
                </c:pt>
                <c:pt idx="51">
                  <c:v>109</c:v>
                </c:pt>
                <c:pt idx="52">
                  <c:v>125.977</c:v>
                </c:pt>
                <c:pt idx="53">
                  <c:v>130.1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4773840"/>
        <c:axId val="-2134767856"/>
      </c:barChart>
      <c:lineChart>
        <c:grouping val="standard"/>
        <c:varyColors val="0"/>
        <c:ser>
          <c:idx val="2"/>
          <c:order val="2"/>
          <c:tx>
            <c:strRef>
              <c:f>"渗透率"</c:f>
              <c:strCache>
                <c:ptCount val="1"/>
                <c:pt idx="0">
                  <c:v>渗透率</c:v>
                </c:pt>
              </c:strCache>
            </c:strRef>
          </c:tx>
          <c:spPr>
            <a:ln w="19050" cap="rnd" cmpd="sng" algn="ctr">
              <a:solidFill>
                <a:srgbClr val="5A5F9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美国新能源车销量!$C$22:$C$101</c15:sqref>
                  </c15:fullRef>
                </c:ext>
              </c:extLst>
              <c:f>美国新能源车销量!$C$31:$C$101</c:f>
              <c:numCache>
                <c:formatCode>yyyy/mm</c:formatCode>
                <c:ptCount val="59"/>
                <c:pt idx="0" c:formatCode="yyyy/mm">
                  <c:v>43647</c:v>
                </c:pt>
                <c:pt idx="1" c:formatCode="yyyy/mm">
                  <c:v>43678</c:v>
                </c:pt>
                <c:pt idx="2" c:formatCode="yyyy/mm">
                  <c:v>43709</c:v>
                </c:pt>
                <c:pt idx="3" c:formatCode="yyyy/mm">
                  <c:v>43739</c:v>
                </c:pt>
                <c:pt idx="4" c:formatCode="yyyy/mm">
                  <c:v>43770</c:v>
                </c:pt>
                <c:pt idx="5" c:formatCode="yyyy/mm">
                  <c:v>43800</c:v>
                </c:pt>
                <c:pt idx="6" c:formatCode="yyyy/mm">
                  <c:v>43831</c:v>
                </c:pt>
                <c:pt idx="7" c:formatCode="yyyy/mm">
                  <c:v>43862</c:v>
                </c:pt>
                <c:pt idx="8" c:formatCode="yyyy/mm">
                  <c:v>43891</c:v>
                </c:pt>
                <c:pt idx="9" c:formatCode="yyyy/mm">
                  <c:v>43922</c:v>
                </c:pt>
                <c:pt idx="10" c:formatCode="yyyy/mm">
                  <c:v>43952</c:v>
                </c:pt>
                <c:pt idx="11" c:formatCode="yyyy/mm">
                  <c:v>43983</c:v>
                </c:pt>
                <c:pt idx="12" c:formatCode="yyyy/mm">
                  <c:v>44013</c:v>
                </c:pt>
                <c:pt idx="13" c:formatCode="yyyy/mm">
                  <c:v>44044</c:v>
                </c:pt>
                <c:pt idx="14" c:formatCode="yyyy/mm">
                  <c:v>44075</c:v>
                </c:pt>
                <c:pt idx="15" c:formatCode="yyyy/mm">
                  <c:v>44105</c:v>
                </c:pt>
                <c:pt idx="16" c:formatCode="yyyy/mm">
                  <c:v>44136</c:v>
                </c:pt>
                <c:pt idx="17" c:formatCode="yyyy/mm">
                  <c:v>44166</c:v>
                </c:pt>
                <c:pt idx="18" c:formatCode="yyyy/mm">
                  <c:v>44197</c:v>
                </c:pt>
                <c:pt idx="19" c:formatCode="yyyy/mm">
                  <c:v>44228</c:v>
                </c:pt>
                <c:pt idx="20" c:formatCode="yyyy/mm">
                  <c:v>44256</c:v>
                </c:pt>
                <c:pt idx="21" c:formatCode="yyyy/mm">
                  <c:v>44287</c:v>
                </c:pt>
                <c:pt idx="22" c:formatCode="yyyy/mm">
                  <c:v>44317</c:v>
                </c:pt>
                <c:pt idx="23" c:formatCode="yyyy/mm">
                  <c:v>44348</c:v>
                </c:pt>
                <c:pt idx="24" c:formatCode="yyyy/mm">
                  <c:v>44378</c:v>
                </c:pt>
                <c:pt idx="25" c:formatCode="yyyy/mm">
                  <c:v>44409</c:v>
                </c:pt>
                <c:pt idx="26" c:formatCode="yyyy/mm">
                  <c:v>44440</c:v>
                </c:pt>
                <c:pt idx="27" c:formatCode="yyyy/mm">
                  <c:v>44470</c:v>
                </c:pt>
                <c:pt idx="28" c:formatCode="yyyy/mm">
                  <c:v>44501</c:v>
                </c:pt>
                <c:pt idx="29" c:formatCode="yyyy/mm">
                  <c:v>44531</c:v>
                </c:pt>
                <c:pt idx="30" c:formatCode="yyyy/mm">
                  <c:v>44562</c:v>
                </c:pt>
                <c:pt idx="31" c:formatCode="yyyy/mm">
                  <c:v>44593</c:v>
                </c:pt>
                <c:pt idx="32" c:formatCode="yyyy/mm">
                  <c:v>44621</c:v>
                </c:pt>
                <c:pt idx="33" c:formatCode="yyyy/mm">
                  <c:v>44652</c:v>
                </c:pt>
                <c:pt idx="34" c:formatCode="yyyy/mm">
                  <c:v>44682</c:v>
                </c:pt>
                <c:pt idx="35" c:formatCode="yyyy/mm">
                  <c:v>44713</c:v>
                </c:pt>
                <c:pt idx="36" c:formatCode="yyyy/mm">
                  <c:v>44743</c:v>
                </c:pt>
                <c:pt idx="37" c:formatCode="yyyy/mm">
                  <c:v>44774</c:v>
                </c:pt>
                <c:pt idx="38" c:formatCode="yyyy/mm">
                  <c:v>44805</c:v>
                </c:pt>
                <c:pt idx="39" c:formatCode="yyyy/mm">
                  <c:v>44835</c:v>
                </c:pt>
                <c:pt idx="40" c:formatCode="yyyy/mm">
                  <c:v>44866</c:v>
                </c:pt>
                <c:pt idx="41" c:formatCode="yyyy/mm">
                  <c:v>44896</c:v>
                </c:pt>
                <c:pt idx="42" c:formatCode="yyyy/mm">
                  <c:v>44927</c:v>
                </c:pt>
                <c:pt idx="43" c:formatCode="yyyy/mm">
                  <c:v>44958</c:v>
                </c:pt>
                <c:pt idx="44" c:formatCode="yyyy/mm">
                  <c:v>44986</c:v>
                </c:pt>
                <c:pt idx="45" c:formatCode="yyyy/mm">
                  <c:v>45017</c:v>
                </c:pt>
                <c:pt idx="46" c:formatCode="yyyy/mm">
                  <c:v>45047</c:v>
                </c:pt>
                <c:pt idx="47" c:formatCode="yyyy/mm">
                  <c:v>45078</c:v>
                </c:pt>
                <c:pt idx="48" c:formatCode="yyyy/mm">
                  <c:v>45108</c:v>
                </c:pt>
                <c:pt idx="49" c:formatCode="yyyy/mm">
                  <c:v>45139</c:v>
                </c:pt>
                <c:pt idx="50" c:formatCode="yyyy/mm">
                  <c:v>45170</c:v>
                </c:pt>
                <c:pt idx="51" c:formatCode="yyyy/mm">
                  <c:v>45200</c:v>
                </c:pt>
                <c:pt idx="52" c:formatCode="yyyy/mm">
                  <c:v>45231</c:v>
                </c:pt>
                <c:pt idx="53" c:formatCode="yyyy/mm">
                  <c:v>45261</c:v>
                </c:pt>
                <c:pt idx="54" c:formatCode="yyyy/mm">
                  <c:v>45292</c:v>
                </c:pt>
                <c:pt idx="55" c:formatCode="yyyy/mm">
                  <c:v>45323</c:v>
                </c:pt>
                <c:pt idx="56" c:formatCode="yyyy/mm">
                  <c:v>45352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美国新能源车销量!$Y$34:$Y$101</c15:sqref>
                  </c15:fullRef>
                </c:ext>
              </c:extLst>
              <c:f>美国新能源车销量!$Y$43:$Y$101</c:f>
              <c:numCache>
                <c:formatCode>0.0%</c:formatCode>
                <c:ptCount val="56"/>
                <c:pt idx="0">
                  <c:v>0.0185549656869092</c:v>
                </c:pt>
                <c:pt idx="1">
                  <c:v>0.0204020221888642</c:v>
                </c:pt>
                <c:pt idx="2">
                  <c:v>0.0226691690060164</c:v>
                </c:pt>
                <c:pt idx="3">
                  <c:v>0.0284305274307876</c:v>
                </c:pt>
                <c:pt idx="4">
                  <c:v>0.0223729343726784</c:v>
                </c:pt>
                <c:pt idx="5">
                  <c:v>0.0186187935731015</c:v>
                </c:pt>
                <c:pt idx="6">
                  <c:v>0.0133082085322418</c:v>
                </c:pt>
                <c:pt idx="7">
                  <c:v>0.0125677912382026</c:v>
                </c:pt>
                <c:pt idx="8">
                  <c:v>0.0163415601436124</c:v>
                </c:pt>
                <c:pt idx="9">
                  <c:v>0.0193647270983944</c:v>
                </c:pt>
                <c:pt idx="10">
                  <c:v>0.0212178386385914</c:v>
                </c:pt>
                <c:pt idx="11">
                  <c:v>0.025</c:v>
                </c:pt>
                <c:pt idx="12">
                  <c:v>0.025</c:v>
                </c:pt>
                <c:pt idx="13">
                  <c:v>0.025</c:v>
                </c:pt>
                <c:pt idx="14">
                  <c:v>0.025</c:v>
                </c:pt>
                <c:pt idx="15">
                  <c:v>0.025</c:v>
                </c:pt>
                <c:pt idx="16">
                  <c:v>0.025</c:v>
                </c:pt>
                <c:pt idx="17">
                  <c:v>0.025</c:v>
                </c:pt>
                <c:pt idx="18">
                  <c:v>0.0273578642204553</c:v>
                </c:pt>
                <c:pt idx="19">
                  <c:v>0.0364019866285104</c:v>
                </c:pt>
                <c:pt idx="20">
                  <c:v>0.037597706538364</c:v>
                </c:pt>
                <c:pt idx="21">
                  <c:v>0.0450118857696645</c:v>
                </c:pt>
                <c:pt idx="22">
                  <c:v>0.0436253553272417</c:v>
                </c:pt>
                <c:pt idx="23">
                  <c:v>0.0551402203107537</c:v>
                </c:pt>
                <c:pt idx="24">
                  <c:v>0.0527383213352894</c:v>
                </c:pt>
                <c:pt idx="25">
                  <c:v>0.0707522878403666</c:v>
                </c:pt>
                <c:pt idx="26">
                  <c:v>0.0606670760963742</c:v>
                </c:pt>
                <c:pt idx="27">
                  <c:v>0.0587942263058452</c:v>
                </c:pt>
                <c:pt idx="28">
                  <c:v>0.0659707065610727</c:v>
                </c:pt>
                <c:pt idx="29">
                  <c:v>0.0668937298081994</c:v>
                </c:pt>
                <c:pt idx="30">
                  <c:v>0.068907296787834</c:v>
                </c:pt>
                <c:pt idx="31">
                  <c:v>0.0763436427348742</c:v>
                </c:pt>
                <c:pt idx="32">
                  <c:v>0.0749543280293416</c:v>
                </c:pt>
                <c:pt idx="33">
                  <c:v>0.0747141395895449</c:v>
                </c:pt>
                <c:pt idx="34">
                  <c:v>0.0720185481625835</c:v>
                </c:pt>
                <c:pt idx="35">
                  <c:v>0.071871454461087</c:v>
                </c:pt>
                <c:pt idx="36">
                  <c:v>0.0726199716522678</c:v>
                </c:pt>
                <c:pt idx="37">
                  <c:v>0.0778372983274013</c:v>
                </c:pt>
                <c:pt idx="38">
                  <c:v>0.0808052638120688</c:v>
                </c:pt>
                <c:pt idx="39">
                  <c:v>0.0962560674260604</c:v>
                </c:pt>
                <c:pt idx="40">
                  <c:v>0.0947131308171712</c:v>
                </c:pt>
                <c:pt idx="41">
                  <c:v>0.0846270277815339</c:v>
                </c:pt>
                <c:pt idx="42">
                  <c:v>0.083856550666317</c:v>
                </c:pt>
                <c:pt idx="43">
                  <c:v>0.0881150163461427</c:v>
                </c:pt>
                <c:pt idx="44">
                  <c:v>0.0950989348145775</c:v>
                </c:pt>
                <c:pt idx="45">
                  <c:v>0.100034847129144</c:v>
                </c:pt>
                <c:pt idx="46">
                  <c:v>0.10094552238806</c:v>
                </c:pt>
                <c:pt idx="47">
                  <c:v>0.101003433487303</c:v>
                </c:pt>
                <c:pt idx="48">
                  <c:v>0.098545</c:v>
                </c:pt>
                <c:pt idx="49">
                  <c:v>0.0967356098314842</c:v>
                </c:pt>
                <c:pt idx="50">
                  <c:v>0.0999706447902752</c:v>
                </c:pt>
                <c:pt idx="51">
                  <c:v>0.106445871559633</c:v>
                </c:pt>
                <c:pt idx="52">
                  <c:v>0.099449105789152</c:v>
                </c:pt>
                <c:pt idx="53">
                  <c:v>0.1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1278175"/>
        <c:axId val="951273855"/>
      </c:lineChart>
      <c:dateAx>
        <c:axId val="-213477384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-2134767856"/>
        <c:crosses val="autoZero"/>
        <c:auto val="1"/>
        <c:lblOffset val="100"/>
        <c:baseTimeUnit val="months"/>
      </c:dateAx>
      <c:valAx>
        <c:axId val="-2134767856"/>
        <c:scaling>
          <c:orientation val="minMax"/>
        </c:scaling>
        <c:delete val="0"/>
        <c:axPos val="l"/>
        <c:numFmt formatCode="0.0_ 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-2134773840"/>
        <c:crosses val="autoZero"/>
        <c:crossBetween val="between"/>
      </c:valAx>
      <c:dateAx>
        <c:axId val="951278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951273855"/>
        <c:crosses val="autoZero"/>
        <c:auto val="1"/>
        <c:lblOffset val="100"/>
        <c:baseTimeUnit val="months"/>
      </c:dateAx>
      <c:valAx>
        <c:axId val="951273855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951278175"/>
        <c:crosses val="max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02eaeb-11ee-4e93-9bbc-ce59456fd2b8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900" b="1"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58586744125"/>
          <c:y val="0.179922890189919"/>
          <c:w val="0.832915131286863"/>
          <c:h val="0.532519246532139"/>
        </c:manualLayout>
      </c:layout>
      <c:lineChart>
        <c:grouping val="standard"/>
        <c:varyColors val="0"/>
        <c:ser>
          <c:idx val="0"/>
          <c:order val="0"/>
          <c:tx>
            <c:strRef>
              <c:f>各区域新能源车渗透率!$D$13</c:f>
              <c:strCache>
                <c:ptCount val="1"/>
                <c:pt idx="0">
                  <c:v>中国</c:v>
                </c:pt>
              </c:strCache>
            </c:strRef>
          </c:tx>
          <c:spPr>
            <a:ln w="28575" cap="rnd" cmpd="sng" algn="ctr">
              <a:solidFill>
                <a:srgbClr val="7D171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各区域新能源车渗透率!$C$14:$C$78</c:f>
              <c:numCache>
                <c:formatCode>yyyy/mm</c:formatCode>
                <c:ptCount val="65"/>
                <c:pt idx="0" c:formatCode="yyyy/mm">
                  <c:v>43467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  <c:pt idx="30" c:formatCode="yyyy/mm">
                  <c:v>44378</c:v>
                </c:pt>
                <c:pt idx="31" c:formatCode="yyyy/mm">
                  <c:v>44409</c:v>
                </c:pt>
                <c:pt idx="32" c:formatCode="yyyy/mm">
                  <c:v>44440</c:v>
                </c:pt>
                <c:pt idx="33" c:formatCode="yyyy/mm">
                  <c:v>44470</c:v>
                </c:pt>
                <c:pt idx="34" c:formatCode="yyyy/mm">
                  <c:v>44501</c:v>
                </c:pt>
                <c:pt idx="35" c:formatCode="yyyy/mm">
                  <c:v>44531</c:v>
                </c:pt>
                <c:pt idx="36" c:formatCode="yyyy/mm">
                  <c:v>44562</c:v>
                </c:pt>
                <c:pt idx="37" c:formatCode="yyyy/mm">
                  <c:v>44593</c:v>
                </c:pt>
                <c:pt idx="38" c:formatCode="yyyy/mm">
                  <c:v>44621</c:v>
                </c:pt>
                <c:pt idx="39" c:formatCode="yyyy/mm">
                  <c:v>44652</c:v>
                </c:pt>
                <c:pt idx="40" c:formatCode="yyyy/mm">
                  <c:v>44682</c:v>
                </c:pt>
                <c:pt idx="41" c:formatCode="yyyy/mm">
                  <c:v>44713</c:v>
                </c:pt>
                <c:pt idx="42" c:formatCode="yyyy/mm">
                  <c:v>44743</c:v>
                </c:pt>
                <c:pt idx="43" c:formatCode="yyyy/mm">
                  <c:v>44774</c:v>
                </c:pt>
                <c:pt idx="44" c:formatCode="yyyy/mm">
                  <c:v>44805</c:v>
                </c:pt>
                <c:pt idx="45" c:formatCode="yyyy/mm">
                  <c:v>44835</c:v>
                </c:pt>
                <c:pt idx="46" c:formatCode="yyyy/mm">
                  <c:v>44866</c:v>
                </c:pt>
                <c:pt idx="47" c:formatCode="yyyy/mm">
                  <c:v>44896</c:v>
                </c:pt>
                <c:pt idx="48" c:formatCode="yyyy/mm">
                  <c:v>44927</c:v>
                </c:pt>
                <c:pt idx="49" c:formatCode="yyyy/mm">
                  <c:v>44958</c:v>
                </c:pt>
                <c:pt idx="50" c:formatCode="yyyy/mm">
                  <c:v>44986</c:v>
                </c:pt>
                <c:pt idx="51" c:formatCode="yyyy/mm">
                  <c:v>45017</c:v>
                </c:pt>
                <c:pt idx="52" c:formatCode="yyyy/mm">
                  <c:v>45047</c:v>
                </c:pt>
                <c:pt idx="53" c:formatCode="yyyy/mm">
                  <c:v>45078</c:v>
                </c:pt>
                <c:pt idx="54" c:formatCode="yyyy/mm">
                  <c:v>45108</c:v>
                </c:pt>
                <c:pt idx="55" c:formatCode="yyyy/mm">
                  <c:v>45139</c:v>
                </c:pt>
                <c:pt idx="56" c:formatCode="yyyy/mm">
                  <c:v>45170</c:v>
                </c:pt>
                <c:pt idx="57" c:formatCode="yyyy/mm">
                  <c:v>45200</c:v>
                </c:pt>
                <c:pt idx="58" c:formatCode="yyyy/mm">
                  <c:v>45231</c:v>
                </c:pt>
                <c:pt idx="59" c:formatCode="yyyy/mm">
                  <c:v>45261</c:v>
                </c:pt>
                <c:pt idx="60" c:formatCode="yyyy/mm">
                  <c:v>45292</c:v>
                </c:pt>
                <c:pt idx="61" c:formatCode="yyyy/mm">
                  <c:v>45323</c:v>
                </c:pt>
                <c:pt idx="62" c:formatCode="yyyy/mm">
                  <c:v>45352</c:v>
                </c:pt>
              </c:numCache>
            </c:numRef>
          </c:cat>
          <c:val>
            <c:numRef>
              <c:f>各区域新能源车渗透率!$D$14:$D$78</c:f>
              <c:numCache>
                <c:formatCode>0.0%</c:formatCode>
                <c:ptCount val="65"/>
                <c:pt idx="0">
                  <c:v>0.044368347987043</c:v>
                </c:pt>
                <c:pt idx="1">
                  <c:v>0.0397478632478632</c:v>
                </c:pt>
                <c:pt idx="2">
                  <c:v>0.0606333333333333</c:v>
                </c:pt>
                <c:pt idx="3">
                  <c:v>0.0567214854111406</c:v>
                </c:pt>
                <c:pt idx="4">
                  <c:v>0.0592313527180784</c:v>
                </c:pt>
                <c:pt idx="5">
                  <c:v>0.078381087202718</c:v>
                </c:pt>
                <c:pt idx="6">
                  <c:v>0.0440787878787879</c:v>
                </c:pt>
                <c:pt idx="7">
                  <c:v>0.0412736572890026</c:v>
                </c:pt>
                <c:pt idx="8">
                  <c:v>0.0347097136440202</c:v>
                </c:pt>
                <c:pt idx="9">
                  <c:v>0.0341985892566468</c:v>
                </c:pt>
                <c:pt idx="10">
                  <c:v>0.036769747031492</c:v>
                </c:pt>
                <c:pt idx="11">
                  <c:v>0.0610364315740308</c:v>
                </c:pt>
                <c:pt idx="12">
                  <c:v>0.0237366279069767</c:v>
                </c:pt>
                <c:pt idx="13">
                  <c:v>0.056996</c:v>
                </c:pt>
                <c:pt idx="14">
                  <c:v>0.0520133971291866</c:v>
                </c:pt>
                <c:pt idx="15">
                  <c:v>0.037168</c:v>
                </c:pt>
                <c:pt idx="16">
                  <c:v>0.0414903666873835</c:v>
                </c:pt>
                <c:pt idx="17">
                  <c:v>0.0503494558645707</c:v>
                </c:pt>
                <c:pt idx="18">
                  <c:v>0.0517019411396368</c:v>
                </c:pt>
                <c:pt idx="19">
                  <c:v>0.0547839107457428</c:v>
                </c:pt>
                <c:pt idx="20">
                  <c:v>0.0578094240837696</c:v>
                </c:pt>
                <c:pt idx="21">
                  <c:v>0.066839859437751</c:v>
                </c:pt>
                <c:pt idx="22">
                  <c:v>0.0818649687650168</c:v>
                </c:pt>
                <c:pt idx="23">
                  <c:v>0.0908522727272727</c:v>
                </c:pt>
                <c:pt idx="24">
                  <c:v>0.0689814814814815</c:v>
                </c:pt>
                <c:pt idx="25">
                  <c:v>0.0824630416312659</c:v>
                </c:pt>
                <c:pt idx="26">
                  <c:v>0.106735159817352</c:v>
                </c:pt>
                <c:pt idx="27">
                  <c:v>0.10136815920398</c:v>
                </c:pt>
                <c:pt idx="28">
                  <c:v>0.113986444855206</c:v>
                </c:pt>
                <c:pt idx="29">
                  <c:v>0.141587301587302</c:v>
                </c:pt>
                <c:pt idx="30">
                  <c:v>0.14780292942743</c:v>
                </c:pt>
                <c:pt idx="31">
                  <c:v>0.17136958017894</c:v>
                </c:pt>
                <c:pt idx="32">
                  <c:v>0.211258697027198</c:v>
                </c:pt>
                <c:pt idx="33">
                  <c:v>0.188</c:v>
                </c:pt>
                <c:pt idx="34">
                  <c:v>0.208700440528634</c:v>
                </c:pt>
                <c:pt idx="35">
                  <c:v>0.225653206650831</c:v>
                </c:pt>
                <c:pt idx="36">
                  <c:v>0.16939364773821</c:v>
                </c:pt>
                <c:pt idx="37">
                  <c:v>0.217011128775835</c:v>
                </c:pt>
                <c:pt idx="38">
                  <c:v>0.281823939202027</c:v>
                </c:pt>
                <c:pt idx="39">
                  <c:v>0.27063339731286</c:v>
                </c:pt>
                <c:pt idx="40">
                  <c:v>0.265878877400295</c:v>
                </c:pt>
                <c:pt idx="41">
                  <c:v>0.273803396809058</c:v>
                </c:pt>
                <c:pt idx="42">
                  <c:v>0.267326732673267</c:v>
                </c:pt>
                <c:pt idx="43">
                  <c:v>0.282736504543025</c:v>
                </c:pt>
                <c:pt idx="44">
                  <c:v>0.317732709308372</c:v>
                </c:pt>
                <c:pt idx="45">
                  <c:v>0.302173913043478</c:v>
                </c:pt>
                <c:pt idx="46">
                  <c:v>0.362644026682838</c:v>
                </c:pt>
                <c:pt idx="47">
                  <c:v>0.295066851083449</c:v>
                </c:pt>
                <c:pt idx="48">
                  <c:v>0.25676720804331</c:v>
                </c:pt>
                <c:pt idx="49">
                  <c:v>0.315827338129496</c:v>
                </c:pt>
                <c:pt idx="50">
                  <c:v>0.342155009451796</c:v>
                </c:pt>
                <c:pt idx="51">
                  <c:v>0.323312883435583</c:v>
                </c:pt>
                <c:pt idx="52">
                  <c:v>0.332950631458094</c:v>
                </c:pt>
                <c:pt idx="53">
                  <c:v>0.351108764519535</c:v>
                </c:pt>
                <c:pt idx="54">
                  <c:v>0.362556561085973</c:v>
                </c:pt>
                <c:pt idx="55">
                  <c:v>0.372916666666667</c:v>
                </c:pt>
                <c:pt idx="56">
                  <c:v>0.369672943508424</c:v>
                </c:pt>
                <c:pt idx="57">
                  <c:v>0.374328940946803</c:v>
                </c:pt>
                <c:pt idx="58">
                  <c:v>0.401525989508822</c:v>
                </c:pt>
                <c:pt idx="59">
                  <c:v>0.398397976391231</c:v>
                </c:pt>
                <c:pt idx="60">
                  <c:v>0.32763671875</c:v>
                </c:pt>
                <c:pt idx="61">
                  <c:v>0.347358997314235</c:v>
                </c:pt>
                <c:pt idx="62">
                  <c:v>0.414862492685781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360640"/>
        <c:axId val="43362176"/>
      </c:lineChart>
      <c:dateAx>
        <c:axId val="4336064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2176"/>
        <c:crosses val="autoZero"/>
        <c:auto val="1"/>
        <c:lblOffset val="100"/>
        <c:baseTimeUnit val="months"/>
      </c:dateAx>
      <c:valAx>
        <c:axId val="433621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097569105153"/>
          <c:y val="0.0661788968834894"/>
          <c:w val="0.191553891198596"/>
          <c:h val="0.1124950294185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altLang="zh-CN" sz="1100" b="1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b5b305-f544-494b-9fbf-a6128a51896a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 algn="ctr">
        <a:defRPr lang="en-US" altLang="zh-CN" sz="1000" b="0" i="0" u="none" strike="noStrike" kern="1200" baseline="0">
          <a:solidFill>
            <a:schemeClr val="tx1"/>
          </a:solidFill>
          <a:latin typeface="Arial" panose="020B0604020202020204" pitchFamily="7" charset="0"/>
          <a:ea typeface="+mn-ea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58586744125"/>
          <c:y val="0.179922890189919"/>
          <c:w val="0.832915131286863"/>
          <c:h val="0.532519246532139"/>
        </c:manualLayout>
      </c:layout>
      <c:lineChart>
        <c:grouping val="standard"/>
        <c:varyColors val="0"/>
        <c:ser>
          <c:idx val="0"/>
          <c:order val="0"/>
          <c:tx>
            <c:strRef>
              <c:f>各区域新能源车渗透率!$E$13</c:f>
              <c:strCache>
                <c:ptCount val="1"/>
                <c:pt idx="0">
                  <c:v>美国</c:v>
                </c:pt>
              </c:strCache>
            </c:strRef>
          </c:tx>
          <c:spPr>
            <a:ln w="28575" cap="rnd" cmpd="sng" algn="ctr">
              <a:solidFill>
                <a:srgbClr val="7D171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各区域新能源车渗透率!$C$14:$C$78</c:f>
              <c:numCache>
                <c:formatCode>yyyy/mm</c:formatCode>
                <c:ptCount val="65"/>
                <c:pt idx="0" c:formatCode="yyyy/mm">
                  <c:v>43467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  <c:pt idx="30" c:formatCode="yyyy/mm">
                  <c:v>44378</c:v>
                </c:pt>
                <c:pt idx="31" c:formatCode="yyyy/mm">
                  <c:v>44409</c:v>
                </c:pt>
                <c:pt idx="32" c:formatCode="yyyy/mm">
                  <c:v>44440</c:v>
                </c:pt>
                <c:pt idx="33" c:formatCode="yyyy/mm">
                  <c:v>44470</c:v>
                </c:pt>
                <c:pt idx="34" c:formatCode="yyyy/mm">
                  <c:v>44501</c:v>
                </c:pt>
                <c:pt idx="35" c:formatCode="yyyy/mm">
                  <c:v>44531</c:v>
                </c:pt>
                <c:pt idx="36" c:formatCode="yyyy/mm">
                  <c:v>44562</c:v>
                </c:pt>
                <c:pt idx="37" c:formatCode="yyyy/mm">
                  <c:v>44593</c:v>
                </c:pt>
                <c:pt idx="38" c:formatCode="yyyy/mm">
                  <c:v>44621</c:v>
                </c:pt>
                <c:pt idx="39" c:formatCode="yyyy/mm">
                  <c:v>44652</c:v>
                </c:pt>
                <c:pt idx="40" c:formatCode="yyyy/mm">
                  <c:v>44682</c:v>
                </c:pt>
                <c:pt idx="41" c:formatCode="yyyy/mm">
                  <c:v>44713</c:v>
                </c:pt>
                <c:pt idx="42" c:formatCode="yyyy/mm">
                  <c:v>44743</c:v>
                </c:pt>
                <c:pt idx="43" c:formatCode="yyyy/mm">
                  <c:v>44774</c:v>
                </c:pt>
                <c:pt idx="44" c:formatCode="yyyy/mm">
                  <c:v>44805</c:v>
                </c:pt>
                <c:pt idx="45" c:formatCode="yyyy/mm">
                  <c:v>44835</c:v>
                </c:pt>
                <c:pt idx="46" c:formatCode="yyyy/mm">
                  <c:v>44866</c:v>
                </c:pt>
                <c:pt idx="47" c:formatCode="yyyy/mm">
                  <c:v>44896</c:v>
                </c:pt>
                <c:pt idx="48" c:formatCode="yyyy/mm">
                  <c:v>44927</c:v>
                </c:pt>
                <c:pt idx="49" c:formatCode="yyyy/mm">
                  <c:v>44958</c:v>
                </c:pt>
                <c:pt idx="50" c:formatCode="yyyy/mm">
                  <c:v>44986</c:v>
                </c:pt>
                <c:pt idx="51" c:formatCode="yyyy/mm">
                  <c:v>45017</c:v>
                </c:pt>
                <c:pt idx="52" c:formatCode="yyyy/mm">
                  <c:v>45047</c:v>
                </c:pt>
                <c:pt idx="53" c:formatCode="yyyy/mm">
                  <c:v>45078</c:v>
                </c:pt>
                <c:pt idx="54" c:formatCode="yyyy/mm">
                  <c:v>45108</c:v>
                </c:pt>
                <c:pt idx="55" c:formatCode="yyyy/mm">
                  <c:v>45139</c:v>
                </c:pt>
                <c:pt idx="56" c:formatCode="yyyy/mm">
                  <c:v>45170</c:v>
                </c:pt>
                <c:pt idx="57" c:formatCode="yyyy/mm">
                  <c:v>45200</c:v>
                </c:pt>
                <c:pt idx="58" c:formatCode="yyyy/mm">
                  <c:v>45231</c:v>
                </c:pt>
                <c:pt idx="59" c:formatCode="yyyy/mm">
                  <c:v>45261</c:v>
                </c:pt>
                <c:pt idx="60" c:formatCode="yyyy/mm">
                  <c:v>45292</c:v>
                </c:pt>
                <c:pt idx="61" c:formatCode="yyyy/mm">
                  <c:v>45323</c:v>
                </c:pt>
                <c:pt idx="62" c:formatCode="yyyy/mm">
                  <c:v>45352</c:v>
                </c:pt>
              </c:numCache>
            </c:numRef>
          </c:cat>
          <c:val>
            <c:numRef>
              <c:f>各区域新能源车渗透率!$E$14:$E$78</c:f>
              <c:numCache>
                <c:formatCode>0.0%</c:formatCode>
                <c:ptCount val="65"/>
                <c:pt idx="0">
                  <c:v>0.0224799292443971</c:v>
                </c:pt>
                <c:pt idx="1">
                  <c:v>0.0186885379374017</c:v>
                </c:pt>
                <c:pt idx="2">
                  <c:v>0.0159081475708794</c:v>
                </c:pt>
                <c:pt idx="3">
                  <c:v>0.0147776887526417</c:v>
                </c:pt>
                <c:pt idx="4">
                  <c:v>0.0149731966950227</c:v>
                </c:pt>
                <c:pt idx="5">
                  <c:v>0.0175037777706331</c:v>
                </c:pt>
                <c:pt idx="6">
                  <c:v>0.0170706158169232</c:v>
                </c:pt>
                <c:pt idx="7">
                  <c:v>0.0158576799602924</c:v>
                </c:pt>
                <c:pt idx="8">
                  <c:v>0.0210038785356163</c:v>
                </c:pt>
                <c:pt idx="9">
                  <c:v>0.0185549656869092</c:v>
                </c:pt>
                <c:pt idx="10">
                  <c:v>0.0204020221888642</c:v>
                </c:pt>
                <c:pt idx="11">
                  <c:v>0.0226691690060164</c:v>
                </c:pt>
                <c:pt idx="12">
                  <c:v>0.0284305274307876</c:v>
                </c:pt>
                <c:pt idx="13">
                  <c:v>0.0223729343726784</c:v>
                </c:pt>
                <c:pt idx="14">
                  <c:v>0.0186187935731015</c:v>
                </c:pt>
                <c:pt idx="15">
                  <c:v>0.0133082085322418</c:v>
                </c:pt>
                <c:pt idx="16">
                  <c:v>0.0125677912382026</c:v>
                </c:pt>
                <c:pt idx="17">
                  <c:v>0.0163415601436124</c:v>
                </c:pt>
                <c:pt idx="18">
                  <c:v>0.0193647270983944</c:v>
                </c:pt>
                <c:pt idx="19">
                  <c:v>0.0212178386385914</c:v>
                </c:pt>
                <c:pt idx="20">
                  <c:v>0.025</c:v>
                </c:pt>
                <c:pt idx="21">
                  <c:v>0.025</c:v>
                </c:pt>
                <c:pt idx="22">
                  <c:v>0.025</c:v>
                </c:pt>
                <c:pt idx="23">
                  <c:v>0.025</c:v>
                </c:pt>
                <c:pt idx="24">
                  <c:v>0.025</c:v>
                </c:pt>
                <c:pt idx="25">
                  <c:v>0.025</c:v>
                </c:pt>
                <c:pt idx="26">
                  <c:v>0.025</c:v>
                </c:pt>
                <c:pt idx="27">
                  <c:v>0.0273578642204553</c:v>
                </c:pt>
                <c:pt idx="28">
                  <c:v>0.0364019866285104</c:v>
                </c:pt>
                <c:pt idx="29">
                  <c:v>0.037597706538364</c:v>
                </c:pt>
                <c:pt idx="30">
                  <c:v>0.0450118857696645</c:v>
                </c:pt>
                <c:pt idx="31">
                  <c:v>0.0436253553272417</c:v>
                </c:pt>
                <c:pt idx="32">
                  <c:v>0.0551402203107537</c:v>
                </c:pt>
                <c:pt idx="33">
                  <c:v>0.0527383213352894</c:v>
                </c:pt>
                <c:pt idx="34">
                  <c:v>0.0707522878403666</c:v>
                </c:pt>
                <c:pt idx="35">
                  <c:v>0.0606670760963742</c:v>
                </c:pt>
                <c:pt idx="36">
                  <c:v>0.0622042914315842</c:v>
                </c:pt>
                <c:pt idx="37">
                  <c:v>0.0659707065610727</c:v>
                </c:pt>
                <c:pt idx="38">
                  <c:v>0.0668937298081994</c:v>
                </c:pt>
                <c:pt idx="39">
                  <c:v>0.068907296787834</c:v>
                </c:pt>
                <c:pt idx="40">
                  <c:v>0.0763436427348742</c:v>
                </c:pt>
                <c:pt idx="41">
                  <c:v>0.0749543280293416</c:v>
                </c:pt>
                <c:pt idx="42">
                  <c:v>0.0747141395895449</c:v>
                </c:pt>
                <c:pt idx="43">
                  <c:v>0.0720185481625835</c:v>
                </c:pt>
                <c:pt idx="44">
                  <c:v>0.071871454461087</c:v>
                </c:pt>
                <c:pt idx="45">
                  <c:v>0.0726199716522678</c:v>
                </c:pt>
                <c:pt idx="46">
                  <c:v>0.0778372983274013</c:v>
                </c:pt>
                <c:pt idx="47">
                  <c:v>0.0808052638120689</c:v>
                </c:pt>
                <c:pt idx="48">
                  <c:v>0.09625607</c:v>
                </c:pt>
                <c:pt idx="49">
                  <c:v>0.0947131308171712</c:v>
                </c:pt>
                <c:pt idx="50">
                  <c:v>0.0846270277815339</c:v>
                </c:pt>
                <c:pt idx="51">
                  <c:v>0.083856550666317</c:v>
                </c:pt>
                <c:pt idx="52">
                  <c:v>0.088</c:v>
                </c:pt>
                <c:pt idx="53">
                  <c:v>0.095</c:v>
                </c:pt>
                <c:pt idx="54">
                  <c:v>0.100034847129144</c:v>
                </c:pt>
                <c:pt idx="55">
                  <c:v>0.10094552238806</c:v>
                </c:pt>
                <c:pt idx="56">
                  <c:v>0.101003433487303</c:v>
                </c:pt>
                <c:pt idx="57">
                  <c:v>0.0976385078203116</c:v>
                </c:pt>
                <c:pt idx="58">
                  <c:v>0.0967356098314842</c:v>
                </c:pt>
                <c:pt idx="59">
                  <c:v>0.0999706447902752</c:v>
                </c:pt>
                <c:pt idx="60">
                  <c:v>0.106445871559633</c:v>
                </c:pt>
                <c:pt idx="61">
                  <c:v>0.099449105789152</c:v>
                </c:pt>
                <c:pt idx="62">
                  <c:v>0.1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360640"/>
        <c:axId val="43362176"/>
      </c:lineChart>
      <c:dateAx>
        <c:axId val="4336064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2176"/>
        <c:crosses val="autoZero"/>
        <c:auto val="1"/>
        <c:lblOffset val="100"/>
        <c:baseTimeUnit val="months"/>
      </c:dateAx>
      <c:valAx>
        <c:axId val="433621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097569105153"/>
          <c:y val="0.0661788968834894"/>
          <c:w val="0.191553891198596"/>
          <c:h val="0.1124950294185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altLang="zh-CN" sz="1100" b="1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793792-f909-4e50-9e3b-c6c9a47d5597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 algn="ctr">
        <a:defRPr lang="en-US" altLang="zh-CN" sz="1000" b="0" i="0" u="none" strike="noStrike" kern="1200" baseline="0">
          <a:solidFill>
            <a:schemeClr val="tx1"/>
          </a:solidFill>
          <a:latin typeface="Arial" panose="020B0604020202020204" pitchFamily="7" charset="0"/>
          <a:ea typeface="+mn-ea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58586744125"/>
          <c:y val="0.179922890189919"/>
          <c:w val="0.832915131286863"/>
          <c:h val="0.532519246532139"/>
        </c:manualLayout>
      </c:layout>
      <c:lineChart>
        <c:grouping val="standard"/>
        <c:varyColors val="0"/>
        <c:ser>
          <c:idx val="0"/>
          <c:order val="0"/>
          <c:tx>
            <c:strRef>
              <c:f>各区域新能源车渗透率!$F$13</c:f>
              <c:strCache>
                <c:ptCount val="1"/>
                <c:pt idx="0">
                  <c:v>欧洲十国合计</c:v>
                </c:pt>
              </c:strCache>
            </c:strRef>
          </c:tx>
          <c:spPr>
            <a:ln w="28575" cap="rnd" cmpd="sng" algn="ctr">
              <a:solidFill>
                <a:srgbClr val="7D171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各区域新能源车渗透率!$C$14:$C$78</c:f>
              <c:numCache>
                <c:formatCode>yyyy/mm</c:formatCode>
                <c:ptCount val="65"/>
                <c:pt idx="0" c:formatCode="yyyy/mm">
                  <c:v>43467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  <c:pt idx="30" c:formatCode="yyyy/mm">
                  <c:v>44378</c:v>
                </c:pt>
                <c:pt idx="31" c:formatCode="yyyy/mm">
                  <c:v>44409</c:v>
                </c:pt>
                <c:pt idx="32" c:formatCode="yyyy/mm">
                  <c:v>44440</c:v>
                </c:pt>
                <c:pt idx="33" c:formatCode="yyyy/mm">
                  <c:v>44470</c:v>
                </c:pt>
                <c:pt idx="34" c:formatCode="yyyy/mm">
                  <c:v>44501</c:v>
                </c:pt>
                <c:pt idx="35" c:formatCode="yyyy/mm">
                  <c:v>44531</c:v>
                </c:pt>
                <c:pt idx="36" c:formatCode="yyyy/mm">
                  <c:v>44562</c:v>
                </c:pt>
                <c:pt idx="37" c:formatCode="yyyy/mm">
                  <c:v>44593</c:v>
                </c:pt>
                <c:pt idx="38" c:formatCode="yyyy/mm">
                  <c:v>44621</c:v>
                </c:pt>
                <c:pt idx="39" c:formatCode="yyyy/mm">
                  <c:v>44652</c:v>
                </c:pt>
                <c:pt idx="40" c:formatCode="yyyy/mm">
                  <c:v>44682</c:v>
                </c:pt>
                <c:pt idx="41" c:formatCode="yyyy/mm">
                  <c:v>44713</c:v>
                </c:pt>
                <c:pt idx="42" c:formatCode="yyyy/mm">
                  <c:v>44743</c:v>
                </c:pt>
                <c:pt idx="43" c:formatCode="yyyy/mm">
                  <c:v>44774</c:v>
                </c:pt>
                <c:pt idx="44" c:formatCode="yyyy/mm">
                  <c:v>44805</c:v>
                </c:pt>
                <c:pt idx="45" c:formatCode="yyyy/mm">
                  <c:v>44835</c:v>
                </c:pt>
                <c:pt idx="46" c:formatCode="yyyy/mm">
                  <c:v>44866</c:v>
                </c:pt>
                <c:pt idx="47" c:formatCode="yyyy/mm">
                  <c:v>44896</c:v>
                </c:pt>
                <c:pt idx="48" c:formatCode="yyyy/mm">
                  <c:v>44927</c:v>
                </c:pt>
                <c:pt idx="49" c:formatCode="yyyy/mm">
                  <c:v>44958</c:v>
                </c:pt>
                <c:pt idx="50" c:formatCode="yyyy/mm">
                  <c:v>44986</c:v>
                </c:pt>
                <c:pt idx="51" c:formatCode="yyyy/mm">
                  <c:v>45017</c:v>
                </c:pt>
                <c:pt idx="52" c:formatCode="yyyy/mm">
                  <c:v>45047</c:v>
                </c:pt>
                <c:pt idx="53" c:formatCode="yyyy/mm">
                  <c:v>45078</c:v>
                </c:pt>
                <c:pt idx="54" c:formatCode="yyyy/mm">
                  <c:v>45108</c:v>
                </c:pt>
                <c:pt idx="55" c:formatCode="yyyy/mm">
                  <c:v>45139</c:v>
                </c:pt>
                <c:pt idx="56" c:formatCode="yyyy/mm">
                  <c:v>45170</c:v>
                </c:pt>
                <c:pt idx="57" c:formatCode="yyyy/mm">
                  <c:v>45200</c:v>
                </c:pt>
                <c:pt idx="58" c:formatCode="yyyy/mm">
                  <c:v>45231</c:v>
                </c:pt>
                <c:pt idx="59" c:formatCode="yyyy/mm">
                  <c:v>45261</c:v>
                </c:pt>
                <c:pt idx="60" c:formatCode="yyyy/mm">
                  <c:v>45292</c:v>
                </c:pt>
                <c:pt idx="61" c:formatCode="yyyy/mm">
                  <c:v>45323</c:v>
                </c:pt>
                <c:pt idx="62" c:formatCode="yyyy/mm">
                  <c:v>45352</c:v>
                </c:pt>
              </c:numCache>
            </c:numRef>
          </c:cat>
          <c:val>
            <c:numRef>
              <c:f>各区域新能源车渗透率!$F$17:$F$78</c:f>
              <c:numCache>
                <c:formatCode>0.0%</c:formatCode>
                <c:ptCount val="62"/>
                <c:pt idx="0">
                  <c:v>0.0277858659037592</c:v>
                </c:pt>
                <c:pt idx="1">
                  <c:v>0.0262846310124515</c:v>
                </c:pt>
                <c:pt idx="2">
                  <c:v>0.0316190646935221</c:v>
                </c:pt>
                <c:pt idx="3">
                  <c:v>0.0284746236951611</c:v>
                </c:pt>
                <c:pt idx="4">
                  <c:v>0.0377377771326723</c:v>
                </c:pt>
                <c:pt idx="5">
                  <c:v>0.0424692221791017</c:v>
                </c:pt>
                <c:pt idx="6">
                  <c:v>0.042256895197721</c:v>
                </c:pt>
                <c:pt idx="7">
                  <c:v>0.0441404861397731</c:v>
                </c:pt>
                <c:pt idx="8">
                  <c:v>0.0470151880616319</c:v>
                </c:pt>
                <c:pt idx="9">
                  <c:v>0.0726787534695416</c:v>
                </c:pt>
                <c:pt idx="10">
                  <c:v>0.0684008254040401</c:v>
                </c:pt>
                <c:pt idx="11">
                  <c:v>0.103583692745462</c:v>
                </c:pt>
                <c:pt idx="12">
                  <c:v>0.119013899816418</c:v>
                </c:pt>
                <c:pt idx="13">
                  <c:v>0.0813453121997456</c:v>
                </c:pt>
                <c:pt idx="14">
                  <c:v>0.087065980736687</c:v>
                </c:pt>
                <c:pt idx="15">
                  <c:v>0.0937664082916064</c:v>
                </c:pt>
                <c:pt idx="16">
                  <c:v>0.117869081471078</c:v>
                </c:pt>
                <c:pt idx="17">
                  <c:v>0.124458433865438</c:v>
                </c:pt>
                <c:pt idx="18">
                  <c:v>0.135658711640232</c:v>
                </c:pt>
                <c:pt idx="19">
                  <c:v>0.167387523261613</c:v>
                </c:pt>
                <c:pt idx="20">
                  <c:v>0.23184803364725</c:v>
                </c:pt>
                <c:pt idx="21">
                  <c:v>0.145197540087435</c:v>
                </c:pt>
                <c:pt idx="22">
                  <c:v>0.161787075442639</c:v>
                </c:pt>
                <c:pt idx="23">
                  <c:v>0.192426881676915</c:v>
                </c:pt>
                <c:pt idx="24">
                  <c:v>0.184419390206271</c:v>
                </c:pt>
                <c:pt idx="25">
                  <c:v>0.177483214097482</c:v>
                </c:pt>
                <c:pt idx="26">
                  <c:v>0.197439664556586</c:v>
                </c:pt>
                <c:pt idx="27">
                  <c:v>0.185517580030001</c:v>
                </c:pt>
                <c:pt idx="28">
                  <c:v>0.23706535829737</c:v>
                </c:pt>
                <c:pt idx="29">
                  <c:v>0.246510192870634</c:v>
                </c:pt>
                <c:pt idx="30">
                  <c:v>0.248032884997008</c:v>
                </c:pt>
                <c:pt idx="31">
                  <c:v>0.273393129242277</c:v>
                </c:pt>
                <c:pt idx="32">
                  <c:v>0.300283479671066</c:v>
                </c:pt>
                <c:pt idx="33">
                  <c:v>0.19518073056786</c:v>
                </c:pt>
                <c:pt idx="34">
                  <c:v>0.212153356324511</c:v>
                </c:pt>
                <c:pt idx="35">
                  <c:v>0.231689139091034</c:v>
                </c:pt>
                <c:pt idx="36">
                  <c:v>0.199295522682689</c:v>
                </c:pt>
                <c:pt idx="37">
                  <c:v>0.205512949501276</c:v>
                </c:pt>
                <c:pt idx="38">
                  <c:v>0.215608120260619</c:v>
                </c:pt>
                <c:pt idx="39">
                  <c:v>0.189711202314784</c:v>
                </c:pt>
                <c:pt idx="40">
                  <c:v>0.228681400764533</c:v>
                </c:pt>
                <c:pt idx="41">
                  <c:v>0.252300253469844</c:v>
                </c:pt>
                <c:pt idx="42">
                  <c:v>0.242099730124539</c:v>
                </c:pt>
                <c:pt idx="43">
                  <c:v>0.292408602073161</c:v>
                </c:pt>
                <c:pt idx="44">
                  <c:v>0.402638594647266</c:v>
                </c:pt>
                <c:pt idx="45">
                  <c:v>0.170108274472466</c:v>
                </c:pt>
                <c:pt idx="46">
                  <c:v>0.204</c:v>
                </c:pt>
                <c:pt idx="47">
                  <c:v>0.225544449901121</c:v>
                </c:pt>
                <c:pt idx="48">
                  <c:v>0.22554444990112</c:v>
                </c:pt>
                <c:pt idx="49">
                  <c:v>0.223</c:v>
                </c:pt>
                <c:pt idx="50">
                  <c:v>0.237</c:v>
                </c:pt>
                <c:pt idx="51">
                  <c:v>0.226</c:v>
                </c:pt>
                <c:pt idx="52">
                  <c:v>0.304</c:v>
                </c:pt>
                <c:pt idx="53">
                  <c:v>0.233</c:v>
                </c:pt>
                <c:pt idx="54">
                  <c:v>0.236</c:v>
                </c:pt>
                <c:pt idx="55">
                  <c:v>0.255</c:v>
                </c:pt>
                <c:pt idx="56">
                  <c:v>0.275984521642547</c:v>
                </c:pt>
                <c:pt idx="57">
                  <c:v>0.187187895607819</c:v>
                </c:pt>
                <c:pt idx="58">
                  <c:v>0.203</c:v>
                </c:pt>
                <c:pt idx="59">
                  <c:v>0.211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360640"/>
        <c:axId val="43362176"/>
      </c:lineChart>
      <c:dateAx>
        <c:axId val="4336064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2176"/>
        <c:crosses val="autoZero"/>
        <c:auto val="1"/>
        <c:lblOffset val="100"/>
        <c:baseTimeUnit val="months"/>
      </c:dateAx>
      <c:valAx>
        <c:axId val="433621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38124593890668"/>
          <c:y val="0.0597878597567603"/>
          <c:w val="0.402263171517053"/>
          <c:h val="0.1124950294185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altLang="zh-CN" sz="1100" b="1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866fac-a417-43cb-b5d1-906f52442b23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 algn="ctr">
        <a:defRPr lang="en-US" altLang="zh-CN" sz="1000" b="0" i="0" u="none" strike="noStrike" kern="1200" baseline="0">
          <a:solidFill>
            <a:schemeClr val="tx1"/>
          </a:solidFill>
          <a:latin typeface="Arial" panose="020B0604020202020204" pitchFamily="7" charset="0"/>
          <a:ea typeface="+mn-ea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58586744125"/>
          <c:y val="0.179922890189919"/>
          <c:w val="0.832915131286863"/>
          <c:h val="0.532519246532139"/>
        </c:manualLayout>
      </c:layout>
      <c:lineChart>
        <c:grouping val="standard"/>
        <c:varyColors val="0"/>
        <c:ser>
          <c:idx val="0"/>
          <c:order val="0"/>
          <c:tx>
            <c:strRef>
              <c:f>各区域新能源车渗透率!$G$13</c:f>
              <c:strCache>
                <c:ptCount val="1"/>
                <c:pt idx="0">
                  <c:v>法国</c:v>
                </c:pt>
              </c:strCache>
            </c:strRef>
          </c:tx>
          <c:spPr>
            <a:ln w="28575" cap="rnd" cmpd="sng" algn="ctr">
              <a:solidFill>
                <a:srgbClr val="7D171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各区域新能源车渗透率!$C$14:$C$78</c:f>
              <c:numCache>
                <c:formatCode>yyyy/mm</c:formatCode>
                <c:ptCount val="65"/>
                <c:pt idx="0" c:formatCode="yyyy/mm">
                  <c:v>43467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  <c:pt idx="30" c:formatCode="yyyy/mm">
                  <c:v>44378</c:v>
                </c:pt>
                <c:pt idx="31" c:formatCode="yyyy/mm">
                  <c:v>44409</c:v>
                </c:pt>
                <c:pt idx="32" c:formatCode="yyyy/mm">
                  <c:v>44440</c:v>
                </c:pt>
                <c:pt idx="33" c:formatCode="yyyy/mm">
                  <c:v>44470</c:v>
                </c:pt>
                <c:pt idx="34" c:formatCode="yyyy/mm">
                  <c:v>44501</c:v>
                </c:pt>
                <c:pt idx="35" c:formatCode="yyyy/mm">
                  <c:v>44531</c:v>
                </c:pt>
                <c:pt idx="36" c:formatCode="yyyy/mm">
                  <c:v>44562</c:v>
                </c:pt>
                <c:pt idx="37" c:formatCode="yyyy/mm">
                  <c:v>44593</c:v>
                </c:pt>
                <c:pt idx="38" c:formatCode="yyyy/mm">
                  <c:v>44621</c:v>
                </c:pt>
                <c:pt idx="39" c:formatCode="yyyy/mm">
                  <c:v>44652</c:v>
                </c:pt>
                <c:pt idx="40" c:formatCode="yyyy/mm">
                  <c:v>44682</c:v>
                </c:pt>
                <c:pt idx="41" c:formatCode="yyyy/mm">
                  <c:v>44713</c:v>
                </c:pt>
                <c:pt idx="42" c:formatCode="yyyy/mm">
                  <c:v>44743</c:v>
                </c:pt>
                <c:pt idx="43" c:formatCode="yyyy/mm">
                  <c:v>44774</c:v>
                </c:pt>
                <c:pt idx="44" c:formatCode="yyyy/mm">
                  <c:v>44805</c:v>
                </c:pt>
                <c:pt idx="45" c:formatCode="yyyy/mm">
                  <c:v>44835</c:v>
                </c:pt>
                <c:pt idx="46" c:formatCode="yyyy/mm">
                  <c:v>44866</c:v>
                </c:pt>
                <c:pt idx="47" c:formatCode="yyyy/mm">
                  <c:v>44896</c:v>
                </c:pt>
                <c:pt idx="48" c:formatCode="yyyy/mm">
                  <c:v>44927</c:v>
                </c:pt>
                <c:pt idx="49" c:formatCode="yyyy/mm">
                  <c:v>44958</c:v>
                </c:pt>
                <c:pt idx="50" c:formatCode="yyyy/mm">
                  <c:v>44986</c:v>
                </c:pt>
                <c:pt idx="51" c:formatCode="yyyy/mm">
                  <c:v>45017</c:v>
                </c:pt>
                <c:pt idx="52" c:formatCode="yyyy/mm">
                  <c:v>45047</c:v>
                </c:pt>
                <c:pt idx="53" c:formatCode="yyyy/mm">
                  <c:v>45078</c:v>
                </c:pt>
                <c:pt idx="54" c:formatCode="yyyy/mm">
                  <c:v>45108</c:v>
                </c:pt>
                <c:pt idx="55" c:formatCode="yyyy/mm">
                  <c:v>45139</c:v>
                </c:pt>
                <c:pt idx="56" c:formatCode="yyyy/mm">
                  <c:v>45170</c:v>
                </c:pt>
                <c:pt idx="57" c:formatCode="yyyy/mm">
                  <c:v>45200</c:v>
                </c:pt>
                <c:pt idx="58" c:formatCode="yyyy/mm">
                  <c:v>45231</c:v>
                </c:pt>
                <c:pt idx="59" c:formatCode="yyyy/mm">
                  <c:v>45261</c:v>
                </c:pt>
                <c:pt idx="60" c:formatCode="yyyy/mm">
                  <c:v>45292</c:v>
                </c:pt>
                <c:pt idx="61" c:formatCode="yyyy/mm">
                  <c:v>45323</c:v>
                </c:pt>
                <c:pt idx="62" c:formatCode="yyyy/mm">
                  <c:v>45352</c:v>
                </c:pt>
              </c:numCache>
            </c:numRef>
          </c:cat>
          <c:val>
            <c:numRef>
              <c:f>各区域新能源车渗透率!$G$17:$G$78</c:f>
              <c:numCache>
                <c:formatCode>0.0%</c:formatCode>
                <c:ptCount val="62"/>
                <c:pt idx="0">
                  <c:v>0.0240867185631924</c:v>
                </c:pt>
                <c:pt idx="1">
                  <c:v>0.02086641780271</c:v>
                </c:pt>
                <c:pt idx="2">
                  <c:v>0.0252978359421777</c:v>
                </c:pt>
                <c:pt idx="3">
                  <c:v>0.0247466976339091</c:v>
                </c:pt>
                <c:pt idx="4">
                  <c:v>0.0272248311503439</c:v>
                </c:pt>
                <c:pt idx="5">
                  <c:v>0.032010516423263</c:v>
                </c:pt>
                <c:pt idx="6">
                  <c:v>0.0340129215237027</c:v>
                </c:pt>
                <c:pt idx="7">
                  <c:v>0.0320266773190684</c:v>
                </c:pt>
                <c:pt idx="8">
                  <c:v>0.0338645984260917</c:v>
                </c:pt>
                <c:pt idx="9">
                  <c:v>0.10941003806927</c:v>
                </c:pt>
                <c:pt idx="10">
                  <c:v>0.0794831449959472</c:v>
                </c:pt>
                <c:pt idx="11">
                  <c:v>0.116726239867237</c:v>
                </c:pt>
                <c:pt idx="12">
                  <c:v>0.0783445254083917</c:v>
                </c:pt>
                <c:pt idx="13">
                  <c:v>0.0745093967396947</c:v>
                </c:pt>
                <c:pt idx="14">
                  <c:v>0.0897699084766059</c:v>
                </c:pt>
                <c:pt idx="15">
                  <c:v>0.094797242180778</c:v>
                </c:pt>
                <c:pt idx="16">
                  <c:v>0.104756298790902</c:v>
                </c:pt>
                <c:pt idx="17">
                  <c:v>0.106054393877272</c:v>
                </c:pt>
                <c:pt idx="18">
                  <c:v>0.118112353769972</c:v>
                </c:pt>
                <c:pt idx="19">
                  <c:v>0.147673902005585</c:v>
                </c:pt>
                <c:pt idx="20">
                  <c:v>0.192477579257526</c:v>
                </c:pt>
                <c:pt idx="21">
                  <c:v>0.11595097364319</c:v>
                </c:pt>
                <c:pt idx="22">
                  <c:v>0.13172519360263</c:v>
                </c:pt>
                <c:pt idx="23">
                  <c:v>0.161326003154021</c:v>
                </c:pt>
                <c:pt idx="24">
                  <c:v>0.148311725316997</c:v>
                </c:pt>
                <c:pt idx="25">
                  <c:v>0.17327456491497</c:v>
                </c:pt>
                <c:pt idx="26">
                  <c:v>0.187341035532791</c:v>
                </c:pt>
                <c:pt idx="27">
                  <c:v>0.158706896551724</c:v>
                </c:pt>
                <c:pt idx="28">
                  <c:v>0.197624508891059</c:v>
                </c:pt>
                <c:pt idx="29">
                  <c:v>0.216309564749331</c:v>
                </c:pt>
                <c:pt idx="30">
                  <c:v>0.228769585136811</c:v>
                </c:pt>
                <c:pt idx="31">
                  <c:v>0.234255502274683</c:v>
                </c:pt>
                <c:pt idx="32">
                  <c:v>0.244557861850011</c:v>
                </c:pt>
                <c:pt idx="33">
                  <c:v>0.176396272072615</c:v>
                </c:pt>
                <c:pt idx="34">
                  <c:v>0.200547736254593</c:v>
                </c:pt>
                <c:pt idx="35">
                  <c:v>0.214343507142517</c:v>
                </c:pt>
                <c:pt idx="36">
                  <c:v>0.210866146077647</c:v>
                </c:pt>
                <c:pt idx="37">
                  <c:v>0.209350923815757</c:v>
                </c:pt>
                <c:pt idx="38">
                  <c:v>0.197932070442869</c:v>
                </c:pt>
                <c:pt idx="39">
                  <c:v>0.186318539801203</c:v>
                </c:pt>
                <c:pt idx="40">
                  <c:v>0.210343205365251</c:v>
                </c:pt>
                <c:pt idx="41">
                  <c:v>0.24161630189107</c:v>
                </c:pt>
                <c:pt idx="42">
                  <c:v>0.223818020339092</c:v>
                </c:pt>
                <c:pt idx="43">
                  <c:v>0.243692146909525</c:v>
                </c:pt>
                <c:pt idx="44">
                  <c:v>0.231175685167724</c:v>
                </c:pt>
                <c:pt idx="45">
                  <c:v>0.222880318745031</c:v>
                </c:pt>
                <c:pt idx="46">
                  <c:v>0.238</c:v>
                </c:pt>
                <c:pt idx="47">
                  <c:v>0.253699811725557</c:v>
                </c:pt>
                <c:pt idx="48">
                  <c:v>0.211238481914436</c:v>
                </c:pt>
                <c:pt idx="49">
                  <c:v>0.243</c:v>
                </c:pt>
                <c:pt idx="50">
                  <c:v>0.268864587863577</c:v>
                </c:pt>
                <c:pt idx="51">
                  <c:v>0.233648193817567</c:v>
                </c:pt>
                <c:pt idx="52">
                  <c:v>0.257</c:v>
                </c:pt>
                <c:pt idx="53">
                  <c:v>0.294</c:v>
                </c:pt>
                <c:pt idx="54">
                  <c:v>0.265</c:v>
                </c:pt>
                <c:pt idx="55">
                  <c:v>0.297</c:v>
                </c:pt>
                <c:pt idx="56">
                  <c:v>0.300827021562226</c:v>
                </c:pt>
                <c:pt idx="57">
                  <c:v>0.249926400837395</c:v>
                </c:pt>
                <c:pt idx="58">
                  <c:v>0.264</c:v>
                </c:pt>
                <c:pt idx="59">
                  <c:v>0.280923654623828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360640"/>
        <c:axId val="43362176"/>
      </c:lineChart>
      <c:dateAx>
        <c:axId val="4336064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2176"/>
        <c:crosses val="autoZero"/>
        <c:auto val="1"/>
        <c:lblOffset val="100"/>
        <c:baseTimeUnit val="months"/>
      </c:dateAx>
      <c:valAx>
        <c:axId val="433621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097569105153"/>
          <c:y val="0.0661788968834894"/>
          <c:w val="0.191553891198596"/>
          <c:h val="0.1124950294185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altLang="zh-CN" sz="1100" b="1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bb2c30-185a-4cd1-acda-4a6829240561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 algn="ctr">
        <a:defRPr lang="en-US" altLang="zh-CN" sz="1000" b="0" i="0" u="none" strike="noStrike" kern="1200" baseline="0">
          <a:solidFill>
            <a:schemeClr val="tx1"/>
          </a:solidFill>
          <a:latin typeface="Arial" panose="020B0604020202020204" pitchFamily="7" charset="0"/>
          <a:ea typeface="+mn-ea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58586744125"/>
          <c:y val="0.179922890189919"/>
          <c:w val="0.832915131286863"/>
          <c:h val="0.532519246532139"/>
        </c:manualLayout>
      </c:layout>
      <c:lineChart>
        <c:grouping val="standard"/>
        <c:varyColors val="0"/>
        <c:ser>
          <c:idx val="0"/>
          <c:order val="0"/>
          <c:tx>
            <c:strRef>
              <c:f>各区域新能源车渗透率!$H$13</c:f>
              <c:strCache>
                <c:ptCount val="1"/>
                <c:pt idx="0">
                  <c:v>挪威</c:v>
                </c:pt>
              </c:strCache>
            </c:strRef>
          </c:tx>
          <c:spPr>
            <a:ln w="28575" cap="rnd" cmpd="sng" algn="ctr">
              <a:solidFill>
                <a:srgbClr val="7D171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各区域新能源车渗透率!$C$14:$C$78</c:f>
              <c:numCache>
                <c:formatCode>yyyy/mm</c:formatCode>
                <c:ptCount val="65"/>
                <c:pt idx="0" c:formatCode="yyyy/mm">
                  <c:v>43467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  <c:pt idx="30" c:formatCode="yyyy/mm">
                  <c:v>44378</c:v>
                </c:pt>
                <c:pt idx="31" c:formatCode="yyyy/mm">
                  <c:v>44409</c:v>
                </c:pt>
                <c:pt idx="32" c:formatCode="yyyy/mm">
                  <c:v>44440</c:v>
                </c:pt>
                <c:pt idx="33" c:formatCode="yyyy/mm">
                  <c:v>44470</c:v>
                </c:pt>
                <c:pt idx="34" c:formatCode="yyyy/mm">
                  <c:v>44501</c:v>
                </c:pt>
                <c:pt idx="35" c:formatCode="yyyy/mm">
                  <c:v>44531</c:v>
                </c:pt>
                <c:pt idx="36" c:formatCode="yyyy/mm">
                  <c:v>44562</c:v>
                </c:pt>
                <c:pt idx="37" c:formatCode="yyyy/mm">
                  <c:v>44593</c:v>
                </c:pt>
                <c:pt idx="38" c:formatCode="yyyy/mm">
                  <c:v>44621</c:v>
                </c:pt>
                <c:pt idx="39" c:formatCode="yyyy/mm">
                  <c:v>44652</c:v>
                </c:pt>
                <c:pt idx="40" c:formatCode="yyyy/mm">
                  <c:v>44682</c:v>
                </c:pt>
                <c:pt idx="41" c:formatCode="yyyy/mm">
                  <c:v>44713</c:v>
                </c:pt>
                <c:pt idx="42" c:formatCode="yyyy/mm">
                  <c:v>44743</c:v>
                </c:pt>
                <c:pt idx="43" c:formatCode="yyyy/mm">
                  <c:v>44774</c:v>
                </c:pt>
                <c:pt idx="44" c:formatCode="yyyy/mm">
                  <c:v>44805</c:v>
                </c:pt>
                <c:pt idx="45" c:formatCode="yyyy/mm">
                  <c:v>44835</c:v>
                </c:pt>
                <c:pt idx="46" c:formatCode="yyyy/mm">
                  <c:v>44866</c:v>
                </c:pt>
                <c:pt idx="47" c:formatCode="yyyy/mm">
                  <c:v>44896</c:v>
                </c:pt>
                <c:pt idx="48" c:formatCode="yyyy/mm">
                  <c:v>44927</c:v>
                </c:pt>
                <c:pt idx="49" c:formatCode="yyyy/mm">
                  <c:v>44958</c:v>
                </c:pt>
                <c:pt idx="50" c:formatCode="yyyy/mm">
                  <c:v>44986</c:v>
                </c:pt>
                <c:pt idx="51" c:formatCode="yyyy/mm">
                  <c:v>45017</c:v>
                </c:pt>
                <c:pt idx="52" c:formatCode="yyyy/mm">
                  <c:v>45047</c:v>
                </c:pt>
                <c:pt idx="53" c:formatCode="yyyy/mm">
                  <c:v>45078</c:v>
                </c:pt>
                <c:pt idx="54" c:formatCode="yyyy/mm">
                  <c:v>45108</c:v>
                </c:pt>
                <c:pt idx="55" c:formatCode="yyyy/mm">
                  <c:v>45139</c:v>
                </c:pt>
                <c:pt idx="56" c:formatCode="yyyy/mm">
                  <c:v>45170</c:v>
                </c:pt>
                <c:pt idx="57" c:formatCode="yyyy/mm">
                  <c:v>45200</c:v>
                </c:pt>
                <c:pt idx="58" c:formatCode="yyyy/mm">
                  <c:v>45231</c:v>
                </c:pt>
                <c:pt idx="59" c:formatCode="yyyy/mm">
                  <c:v>45261</c:v>
                </c:pt>
                <c:pt idx="60" c:formatCode="yyyy/mm">
                  <c:v>45292</c:v>
                </c:pt>
                <c:pt idx="61" c:formatCode="yyyy/mm">
                  <c:v>45323</c:v>
                </c:pt>
                <c:pt idx="62" c:formatCode="yyyy/mm">
                  <c:v>45352</c:v>
                </c:pt>
              </c:numCache>
            </c:numRef>
          </c:cat>
          <c:val>
            <c:numRef>
              <c:f>各区域新能源车渗透率!$H$14:$H$78</c:f>
              <c:numCache>
                <c:formatCode>0.0%</c:formatCode>
                <c:ptCount val="65"/>
                <c:pt idx="0">
                  <c:v>0.52</c:v>
                </c:pt>
                <c:pt idx="1">
                  <c:v>0.533302037201063</c:v>
                </c:pt>
                <c:pt idx="2">
                  <c:v>0.694792396571003</c:v>
                </c:pt>
                <c:pt idx="3">
                  <c:v>0.49782318969347</c:v>
                </c:pt>
                <c:pt idx="4">
                  <c:v>0.465045360981932</c:v>
                </c:pt>
                <c:pt idx="5">
                  <c:v>0.57710633744569</c:v>
                </c:pt>
                <c:pt idx="6">
                  <c:v>0.482399844730785</c:v>
                </c:pt>
                <c:pt idx="7">
                  <c:v>0.619424247512375</c:v>
                </c:pt>
                <c:pt idx="8">
                  <c:v>0.647553585138332</c:v>
                </c:pt>
                <c:pt idx="9">
                  <c:v>0.582949972134011</c:v>
                </c:pt>
                <c:pt idx="10">
                  <c:v>0.594993840826054</c:v>
                </c:pt>
                <c:pt idx="11">
                  <c:v>0.534585076723561</c:v>
                </c:pt>
                <c:pt idx="12">
                  <c:v>0.64</c:v>
                </c:pt>
                <c:pt idx="13">
                  <c:v>0.681906050647593</c:v>
                </c:pt>
                <c:pt idx="14">
                  <c:v>0.74619248863727</c:v>
                </c:pt>
                <c:pt idx="15">
                  <c:v>0.696026936026936</c:v>
                </c:pt>
                <c:pt idx="16">
                  <c:v>0.656289072268067</c:v>
                </c:pt>
                <c:pt idx="17">
                  <c:v>0.663025430394127</c:v>
                </c:pt>
                <c:pt idx="18">
                  <c:v>0.684199754400327</c:v>
                </c:pt>
                <c:pt idx="19">
                  <c:v>0.790131457137567</c:v>
                </c:pt>
                <c:pt idx="20">
                  <c:v>0.8159079218107</c:v>
                </c:pt>
                <c:pt idx="21">
                  <c:v>0.791241890639481</c:v>
                </c:pt>
                <c:pt idx="22">
                  <c:v>0.799329769408761</c:v>
                </c:pt>
                <c:pt idx="23">
                  <c:v>0.870516185476815</c:v>
                </c:pt>
                <c:pt idx="24">
                  <c:v>0.806620716435298</c:v>
                </c:pt>
                <c:pt idx="25">
                  <c:v>0.790867409001591</c:v>
                </c:pt>
                <c:pt idx="26">
                  <c:v>0.848704392663664</c:v>
                </c:pt>
                <c:pt idx="27">
                  <c:v>0.800926629196415</c:v>
                </c:pt>
                <c:pt idx="28">
                  <c:v>0.833321481902866</c:v>
                </c:pt>
                <c:pt idx="29">
                  <c:v>0.849499803844645</c:v>
                </c:pt>
                <c:pt idx="30">
                  <c:v>0.846768820786143</c:v>
                </c:pt>
                <c:pt idx="31">
                  <c:v>0.877214342241432</c:v>
                </c:pt>
                <c:pt idx="32">
                  <c:v>0.914517563361494</c:v>
                </c:pt>
                <c:pt idx="33">
                  <c:v>0.893168667415148</c:v>
                </c:pt>
                <c:pt idx="34">
                  <c:v>0.911810920518528</c:v>
                </c:pt>
                <c:pt idx="35">
                  <c:v>0.899936791948267</c:v>
                </c:pt>
                <c:pt idx="36">
                  <c:v>0.904737966570315</c:v>
                </c:pt>
                <c:pt idx="37">
                  <c:v>0.860562170123972</c:v>
                </c:pt>
                <c:pt idx="38">
                  <c:v>0.919448207907378</c:v>
                </c:pt>
                <c:pt idx="39">
                  <c:v>0.842056555269923</c:v>
                </c:pt>
                <c:pt idx="40">
                  <c:v>0.851174482101066</c:v>
                </c:pt>
                <c:pt idx="41">
                  <c:v>0.898664519159788</c:v>
                </c:pt>
                <c:pt idx="42">
                  <c:v>0.829722643852629</c:v>
                </c:pt>
                <c:pt idx="43">
                  <c:v>0.861279624686565</c:v>
                </c:pt>
                <c:pt idx="44">
                  <c:v>0.891233101188038</c:v>
                </c:pt>
                <c:pt idx="45">
                  <c:v>0.864229972925625</c:v>
                </c:pt>
                <c:pt idx="46">
                  <c:v>0.892584430892226</c:v>
                </c:pt>
                <c:pt idx="47">
                  <c:v>0.947413727624883</c:v>
                </c:pt>
                <c:pt idx="48">
                  <c:v>0.762903225806452</c:v>
                </c:pt>
                <c:pt idx="49">
                  <c:v>0.901</c:v>
                </c:pt>
                <c:pt idx="50">
                  <c:v>0.911287824021481</c:v>
                </c:pt>
                <c:pt idx="51">
                  <c:v>0.910650623885918</c:v>
                </c:pt>
                <c:pt idx="52">
                  <c:v>0.860140908409534</c:v>
                </c:pt>
                <c:pt idx="53">
                  <c:v>0.909353719645381</c:v>
                </c:pt>
                <c:pt idx="54">
                  <c:v>0.898471760797342</c:v>
                </c:pt>
                <c:pt idx="55">
                  <c:v>0.9</c:v>
                </c:pt>
                <c:pt idx="56">
                  <c:v>0.93</c:v>
                </c:pt>
                <c:pt idx="57">
                  <c:v>0.913</c:v>
                </c:pt>
                <c:pt idx="58">
                  <c:v>0.906</c:v>
                </c:pt>
                <c:pt idx="59">
                  <c:v>0.897069687269146</c:v>
                </c:pt>
                <c:pt idx="60">
                  <c:v>0.939281530652089</c:v>
                </c:pt>
                <c:pt idx="61">
                  <c:v>0.921</c:v>
                </c:pt>
                <c:pt idx="62">
                  <c:v>0.950358974358974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360640"/>
        <c:axId val="43362176"/>
      </c:lineChart>
      <c:dateAx>
        <c:axId val="4336064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2176"/>
        <c:crosses val="autoZero"/>
        <c:auto val="1"/>
        <c:lblOffset val="100"/>
        <c:baseTimeUnit val="months"/>
      </c:dateAx>
      <c:valAx>
        <c:axId val="433621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097569105153"/>
          <c:y val="0.0661788968834894"/>
          <c:w val="0.191553891198596"/>
          <c:h val="0.1124950294185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altLang="zh-CN" sz="1100" b="1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8576dc-fb3b-4ab6-915a-09bcab340454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 algn="ctr">
        <a:defRPr lang="en-US" altLang="zh-CN" sz="1000" b="0" i="0" u="none" strike="noStrike" kern="1200" baseline="0">
          <a:solidFill>
            <a:schemeClr val="tx1"/>
          </a:solidFill>
          <a:latin typeface="Arial" panose="020B0604020202020204" pitchFamily="7" charset="0"/>
          <a:ea typeface="+mn-ea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58586744125"/>
          <c:y val="0.179922890189919"/>
          <c:w val="0.832915131286863"/>
          <c:h val="0.532519246532139"/>
        </c:manualLayout>
      </c:layout>
      <c:lineChart>
        <c:grouping val="standard"/>
        <c:varyColors val="0"/>
        <c:ser>
          <c:idx val="0"/>
          <c:order val="0"/>
          <c:tx>
            <c:strRef>
              <c:f>各区域新能源车渗透率!$I$13</c:f>
              <c:strCache>
                <c:ptCount val="1"/>
                <c:pt idx="0">
                  <c:v>瑞典</c:v>
                </c:pt>
              </c:strCache>
            </c:strRef>
          </c:tx>
          <c:spPr>
            <a:ln w="28575" cap="rnd" cmpd="sng" algn="ctr">
              <a:solidFill>
                <a:srgbClr val="7D171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各区域新能源车渗透率!$C$14:$C$78</c:f>
              <c:numCache>
                <c:formatCode>yyyy/mm</c:formatCode>
                <c:ptCount val="65"/>
                <c:pt idx="0" c:formatCode="yyyy/mm">
                  <c:v>43467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  <c:pt idx="30" c:formatCode="yyyy/mm">
                  <c:v>44378</c:v>
                </c:pt>
                <c:pt idx="31" c:formatCode="yyyy/mm">
                  <c:v>44409</c:v>
                </c:pt>
                <c:pt idx="32" c:formatCode="yyyy/mm">
                  <c:v>44440</c:v>
                </c:pt>
                <c:pt idx="33" c:formatCode="yyyy/mm">
                  <c:v>44470</c:v>
                </c:pt>
                <c:pt idx="34" c:formatCode="yyyy/mm">
                  <c:v>44501</c:v>
                </c:pt>
                <c:pt idx="35" c:formatCode="yyyy/mm">
                  <c:v>44531</c:v>
                </c:pt>
                <c:pt idx="36" c:formatCode="yyyy/mm">
                  <c:v>44562</c:v>
                </c:pt>
                <c:pt idx="37" c:formatCode="yyyy/mm">
                  <c:v>44593</c:v>
                </c:pt>
                <c:pt idx="38" c:formatCode="yyyy/mm">
                  <c:v>44621</c:v>
                </c:pt>
                <c:pt idx="39" c:formatCode="yyyy/mm">
                  <c:v>44652</c:v>
                </c:pt>
                <c:pt idx="40" c:formatCode="yyyy/mm">
                  <c:v>44682</c:v>
                </c:pt>
                <c:pt idx="41" c:formatCode="yyyy/mm">
                  <c:v>44713</c:v>
                </c:pt>
                <c:pt idx="42" c:formatCode="yyyy/mm">
                  <c:v>44743</c:v>
                </c:pt>
                <c:pt idx="43" c:formatCode="yyyy/mm">
                  <c:v>44774</c:v>
                </c:pt>
                <c:pt idx="44" c:formatCode="yyyy/mm">
                  <c:v>44805</c:v>
                </c:pt>
                <c:pt idx="45" c:formatCode="yyyy/mm">
                  <c:v>44835</c:v>
                </c:pt>
                <c:pt idx="46" c:formatCode="yyyy/mm">
                  <c:v>44866</c:v>
                </c:pt>
                <c:pt idx="47" c:formatCode="yyyy/mm">
                  <c:v>44896</c:v>
                </c:pt>
                <c:pt idx="48" c:formatCode="yyyy/mm">
                  <c:v>44927</c:v>
                </c:pt>
                <c:pt idx="49" c:formatCode="yyyy/mm">
                  <c:v>44958</c:v>
                </c:pt>
                <c:pt idx="50" c:formatCode="yyyy/mm">
                  <c:v>44986</c:v>
                </c:pt>
                <c:pt idx="51" c:formatCode="yyyy/mm">
                  <c:v>45017</c:v>
                </c:pt>
                <c:pt idx="52" c:formatCode="yyyy/mm">
                  <c:v>45047</c:v>
                </c:pt>
                <c:pt idx="53" c:formatCode="yyyy/mm">
                  <c:v>45078</c:v>
                </c:pt>
                <c:pt idx="54" c:formatCode="yyyy/mm">
                  <c:v>45108</c:v>
                </c:pt>
                <c:pt idx="55" c:formatCode="yyyy/mm">
                  <c:v>45139</c:v>
                </c:pt>
                <c:pt idx="56" c:formatCode="yyyy/mm">
                  <c:v>45170</c:v>
                </c:pt>
                <c:pt idx="57" c:formatCode="yyyy/mm">
                  <c:v>45200</c:v>
                </c:pt>
                <c:pt idx="58" c:formatCode="yyyy/mm">
                  <c:v>45231</c:v>
                </c:pt>
                <c:pt idx="59" c:formatCode="yyyy/mm">
                  <c:v>45261</c:v>
                </c:pt>
                <c:pt idx="60" c:formatCode="yyyy/mm">
                  <c:v>45292</c:v>
                </c:pt>
                <c:pt idx="61" c:formatCode="yyyy/mm">
                  <c:v>45323</c:v>
                </c:pt>
                <c:pt idx="62" c:formatCode="yyyy/mm">
                  <c:v>45352</c:v>
                </c:pt>
              </c:numCache>
            </c:numRef>
          </c:cat>
          <c:val>
            <c:numRef>
              <c:f>各区域新能源车渗透率!$I$14:$I$78</c:f>
              <c:numCache>
                <c:formatCode>0.0%</c:formatCode>
                <c:ptCount val="65"/>
                <c:pt idx="0">
                  <c:v>0.129407168668815</c:v>
                </c:pt>
                <c:pt idx="1">
                  <c:v>0.1204527780178</c:v>
                </c:pt>
                <c:pt idx="2">
                  <c:v>0.145392649391856</c:v>
                </c:pt>
                <c:pt idx="3">
                  <c:v>0.10177503057548</c:v>
                </c:pt>
                <c:pt idx="4">
                  <c:v>0.090228390613741</c:v>
                </c:pt>
                <c:pt idx="5">
                  <c:v>0.10732013823437</c:v>
                </c:pt>
                <c:pt idx="6">
                  <c:v>0.100181764382635</c:v>
                </c:pt>
                <c:pt idx="7">
                  <c:v>0.0889846320860332</c:v>
                </c:pt>
                <c:pt idx="8">
                  <c:v>0.134987667239704</c:v>
                </c:pt>
                <c:pt idx="9">
                  <c:v>0.11808578853228</c:v>
                </c:pt>
                <c:pt idx="10">
                  <c:v>0.140056389744935</c:v>
                </c:pt>
                <c:pt idx="11">
                  <c:v>0.100105965218475</c:v>
                </c:pt>
                <c:pt idx="12">
                  <c:v>0.312180021431123</c:v>
                </c:pt>
                <c:pt idx="13">
                  <c:v>0.170750863964813</c:v>
                </c:pt>
                <c:pt idx="14">
                  <c:v>0.244863336475024</c:v>
                </c:pt>
                <c:pt idx="15">
                  <c:v>0.134150172792963</c:v>
                </c:pt>
                <c:pt idx="16">
                  <c:v>0.215603551413639</c:v>
                </c:pt>
                <c:pt idx="17">
                  <c:v>0.25825352567988</c:v>
                </c:pt>
                <c:pt idx="18">
                  <c:v>0.295316489127564</c:v>
                </c:pt>
                <c:pt idx="19">
                  <c:v>0.290220202178513</c:v>
                </c:pt>
                <c:pt idx="20">
                  <c:v>0.344197221351718</c:v>
                </c:pt>
                <c:pt idx="21">
                  <c:v>0.361317369524283</c:v>
                </c:pt>
                <c:pt idx="22">
                  <c:v>0.386887960558504</c:v>
                </c:pt>
                <c:pt idx="23">
                  <c:v>0.493528074164772</c:v>
                </c:pt>
                <c:pt idx="24">
                  <c:v>0.335050794730958</c:v>
                </c:pt>
                <c:pt idx="25">
                  <c:v>0.348294434470377</c:v>
                </c:pt>
                <c:pt idx="26">
                  <c:v>0.369616519174041</c:v>
                </c:pt>
                <c:pt idx="27">
                  <c:v>0.431216568371965</c:v>
                </c:pt>
                <c:pt idx="28">
                  <c:v>0.390512599169647</c:v>
                </c:pt>
                <c:pt idx="29">
                  <c:v>0.494</c:v>
                </c:pt>
                <c:pt idx="30">
                  <c:v>0.376206937656455</c:v>
                </c:pt>
                <c:pt idx="31">
                  <c:v>0.470617932148627</c:v>
                </c:pt>
                <c:pt idx="32">
                  <c:v>0.539233012282407</c:v>
                </c:pt>
                <c:pt idx="33">
                  <c:v>0.508566275924256</c:v>
                </c:pt>
                <c:pt idx="34">
                  <c:v>0.542743161094225</c:v>
                </c:pt>
                <c:pt idx="35">
                  <c:v>0.606663766224349</c:v>
                </c:pt>
                <c:pt idx="36">
                  <c:v>0.528929774292465</c:v>
                </c:pt>
                <c:pt idx="37">
                  <c:v>0.515991672975019</c:v>
                </c:pt>
                <c:pt idx="38">
                  <c:v>0.555555555555556</c:v>
                </c:pt>
                <c:pt idx="39">
                  <c:v>0.481587822440981</c:v>
                </c:pt>
                <c:pt idx="40">
                  <c:v>0.473554688978912</c:v>
                </c:pt>
                <c:pt idx="41">
                  <c:v>0.550022999080037</c:v>
                </c:pt>
                <c:pt idx="42">
                  <c:v>0.498766401256028</c:v>
                </c:pt>
                <c:pt idx="43">
                  <c:v>0.458786936236392</c:v>
                </c:pt>
                <c:pt idx="44">
                  <c:v>0.550390058055152</c:v>
                </c:pt>
                <c:pt idx="45">
                  <c:v>0.594156279319126</c:v>
                </c:pt>
                <c:pt idx="46">
                  <c:v>0.719482444492481</c:v>
                </c:pt>
                <c:pt idx="47">
                  <c:v>0.745648734177215</c:v>
                </c:pt>
                <c:pt idx="48">
                  <c:v>0.520786247517293</c:v>
                </c:pt>
                <c:pt idx="49">
                  <c:v>0.54</c:v>
                </c:pt>
                <c:pt idx="50">
                  <c:v>0.598691384950927</c:v>
                </c:pt>
                <c:pt idx="51">
                  <c:v>0.557514815894297</c:v>
                </c:pt>
                <c:pt idx="52">
                  <c:v>0.618883818883819</c:v>
                </c:pt>
                <c:pt idx="53">
                  <c:v>0.592369974896581</c:v>
                </c:pt>
                <c:pt idx="54">
                  <c:v>0.599364161849711</c:v>
                </c:pt>
                <c:pt idx="55">
                  <c:v>0.601</c:v>
                </c:pt>
                <c:pt idx="56">
                  <c:v>0.634</c:v>
                </c:pt>
                <c:pt idx="57">
                  <c:v>0.606</c:v>
                </c:pt>
                <c:pt idx="58">
                  <c:v>0.605</c:v>
                </c:pt>
                <c:pt idx="59">
                  <c:v>0.631071940971511</c:v>
                </c:pt>
                <c:pt idx="60">
                  <c:v>0.524819389419716</c:v>
                </c:pt>
                <c:pt idx="61">
                  <c:v>0.518</c:v>
                </c:pt>
                <c:pt idx="62">
                  <c:v>0.583441463312544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360640"/>
        <c:axId val="43362176"/>
      </c:lineChart>
      <c:dateAx>
        <c:axId val="4336064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2176"/>
        <c:crosses val="autoZero"/>
        <c:auto val="1"/>
        <c:lblOffset val="100"/>
        <c:baseTimeUnit val="months"/>
      </c:dateAx>
      <c:valAx>
        <c:axId val="433621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097569105153"/>
          <c:y val="0.0661788968834894"/>
          <c:w val="0.191553891198596"/>
          <c:h val="0.1124950294185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altLang="zh-CN" sz="1100" b="1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941707-0267-405b-b119-954b3e0c0970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 algn="ctr">
        <a:defRPr lang="en-US" altLang="zh-CN" sz="1000" b="0" i="0" u="none" strike="noStrike" kern="1200" baseline="0">
          <a:solidFill>
            <a:schemeClr val="tx1"/>
          </a:solidFill>
          <a:latin typeface="Arial" panose="020B0604020202020204" pitchFamily="7" charset="0"/>
          <a:ea typeface="+mn-ea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58586744125"/>
          <c:y val="0.179922890189919"/>
          <c:w val="0.832915131286863"/>
          <c:h val="0.532519246532139"/>
        </c:manualLayout>
      </c:layout>
      <c:lineChart>
        <c:grouping val="standard"/>
        <c:varyColors val="0"/>
        <c:ser>
          <c:idx val="0"/>
          <c:order val="0"/>
          <c:tx>
            <c:strRef>
              <c:f>各区域新能源车渗透率!$J$13</c:f>
              <c:strCache>
                <c:ptCount val="1"/>
                <c:pt idx="0">
                  <c:v>西班牙</c:v>
                </c:pt>
              </c:strCache>
            </c:strRef>
          </c:tx>
          <c:spPr>
            <a:ln w="28575" cap="rnd" cmpd="sng" algn="ctr">
              <a:solidFill>
                <a:srgbClr val="7D171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各区域新能源车渗透率!$C$14:$C$78</c:f>
              <c:numCache>
                <c:formatCode>yyyy/mm</c:formatCode>
                <c:ptCount val="65"/>
                <c:pt idx="0" c:formatCode="yyyy/mm">
                  <c:v>43467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  <c:pt idx="30" c:formatCode="yyyy/mm">
                  <c:v>44378</c:v>
                </c:pt>
                <c:pt idx="31" c:formatCode="yyyy/mm">
                  <c:v>44409</c:v>
                </c:pt>
                <c:pt idx="32" c:formatCode="yyyy/mm">
                  <c:v>44440</c:v>
                </c:pt>
                <c:pt idx="33" c:formatCode="yyyy/mm">
                  <c:v>44470</c:v>
                </c:pt>
                <c:pt idx="34" c:formatCode="yyyy/mm">
                  <c:v>44501</c:v>
                </c:pt>
                <c:pt idx="35" c:formatCode="yyyy/mm">
                  <c:v>44531</c:v>
                </c:pt>
                <c:pt idx="36" c:formatCode="yyyy/mm">
                  <c:v>44562</c:v>
                </c:pt>
                <c:pt idx="37" c:formatCode="yyyy/mm">
                  <c:v>44593</c:v>
                </c:pt>
                <c:pt idx="38" c:formatCode="yyyy/mm">
                  <c:v>44621</c:v>
                </c:pt>
                <c:pt idx="39" c:formatCode="yyyy/mm">
                  <c:v>44652</c:v>
                </c:pt>
                <c:pt idx="40" c:formatCode="yyyy/mm">
                  <c:v>44682</c:v>
                </c:pt>
                <c:pt idx="41" c:formatCode="yyyy/mm">
                  <c:v>44713</c:v>
                </c:pt>
                <c:pt idx="42" c:formatCode="yyyy/mm">
                  <c:v>44743</c:v>
                </c:pt>
                <c:pt idx="43" c:formatCode="yyyy/mm">
                  <c:v>44774</c:v>
                </c:pt>
                <c:pt idx="44" c:formatCode="yyyy/mm">
                  <c:v>44805</c:v>
                </c:pt>
                <c:pt idx="45" c:formatCode="yyyy/mm">
                  <c:v>44835</c:v>
                </c:pt>
                <c:pt idx="46" c:formatCode="yyyy/mm">
                  <c:v>44866</c:v>
                </c:pt>
                <c:pt idx="47" c:formatCode="yyyy/mm">
                  <c:v>44896</c:v>
                </c:pt>
                <c:pt idx="48" c:formatCode="yyyy/mm">
                  <c:v>44927</c:v>
                </c:pt>
                <c:pt idx="49" c:formatCode="yyyy/mm">
                  <c:v>44958</c:v>
                </c:pt>
                <c:pt idx="50" c:formatCode="yyyy/mm">
                  <c:v>44986</c:v>
                </c:pt>
                <c:pt idx="51" c:formatCode="yyyy/mm">
                  <c:v>45017</c:v>
                </c:pt>
                <c:pt idx="52" c:formatCode="yyyy/mm">
                  <c:v>45047</c:v>
                </c:pt>
                <c:pt idx="53" c:formatCode="yyyy/mm">
                  <c:v>45078</c:v>
                </c:pt>
                <c:pt idx="54" c:formatCode="yyyy/mm">
                  <c:v>45108</c:v>
                </c:pt>
                <c:pt idx="55" c:formatCode="yyyy/mm">
                  <c:v>45139</c:v>
                </c:pt>
                <c:pt idx="56" c:formatCode="yyyy/mm">
                  <c:v>45170</c:v>
                </c:pt>
                <c:pt idx="57" c:formatCode="yyyy/mm">
                  <c:v>45200</c:v>
                </c:pt>
                <c:pt idx="58" c:formatCode="yyyy/mm">
                  <c:v>45231</c:v>
                </c:pt>
                <c:pt idx="59" c:formatCode="yyyy/mm">
                  <c:v>45261</c:v>
                </c:pt>
                <c:pt idx="60" c:formatCode="yyyy/mm">
                  <c:v>45292</c:v>
                </c:pt>
                <c:pt idx="61" c:formatCode="yyyy/mm">
                  <c:v>45323</c:v>
                </c:pt>
                <c:pt idx="62" c:formatCode="yyyy/mm">
                  <c:v>45352</c:v>
                </c:pt>
              </c:numCache>
            </c:numRef>
          </c:cat>
          <c:val>
            <c:numRef>
              <c:f>各区域新能源车渗透率!$J$14:$J$78</c:f>
              <c:numCache>
                <c:formatCode>0.0%</c:formatCode>
                <c:ptCount val="65"/>
                <c:pt idx="0">
                  <c:v>0.0183446486006411</c:v>
                </c:pt>
                <c:pt idx="1">
                  <c:v>0.00993183492130157</c:v>
                </c:pt>
                <c:pt idx="2">
                  <c:v>0.0180761514068814</c:v>
                </c:pt>
                <c:pt idx="3">
                  <c:v>0.00951915026711151</c:v>
                </c:pt>
                <c:pt idx="4">
                  <c:v>0.0105162267590718</c:v>
                </c:pt>
                <c:pt idx="5">
                  <c:v>0.0123665841716917</c:v>
                </c:pt>
                <c:pt idx="6">
                  <c:v>0.0106022815904279</c:v>
                </c:pt>
                <c:pt idx="7">
                  <c:v>0.0123481672578738</c:v>
                </c:pt>
                <c:pt idx="8">
                  <c:v>0.0163310743033298</c:v>
                </c:pt>
                <c:pt idx="9">
                  <c:v>0.0170934712731762</c:v>
                </c:pt>
                <c:pt idx="10">
                  <c:v>0.0174762492619827</c:v>
                </c:pt>
                <c:pt idx="11">
                  <c:v>0.0169289776484592</c:v>
                </c:pt>
                <c:pt idx="12">
                  <c:v>0.0380481936073482</c:v>
                </c:pt>
                <c:pt idx="13">
                  <c:v>0.029582109112431</c:v>
                </c:pt>
                <c:pt idx="14">
                  <c:v>0.0385984486239507</c:v>
                </c:pt>
                <c:pt idx="15">
                  <c:v>0.0213105247897941</c:v>
                </c:pt>
                <c:pt idx="16">
                  <c:v>0.0325013833474095</c:v>
                </c:pt>
                <c:pt idx="17">
                  <c:v>0.0269809197710856</c:v>
                </c:pt>
                <c:pt idx="18">
                  <c:v>0.0329350711021038</c:v>
                </c:pt>
                <c:pt idx="19">
                  <c:v>0.0378782218901756</c:v>
                </c:pt>
                <c:pt idx="20">
                  <c:v>0.0567518273975314</c:v>
                </c:pt>
                <c:pt idx="21">
                  <c:v>0.0582529503691329</c:v>
                </c:pt>
                <c:pt idx="22">
                  <c:v>0.0648544407460242</c:v>
                </c:pt>
                <c:pt idx="23">
                  <c:v>0.102209918651562</c:v>
                </c:pt>
                <c:pt idx="24">
                  <c:v>0.038293277733306</c:v>
                </c:pt>
                <c:pt idx="25">
                  <c:v>0.0528835429571544</c:v>
                </c:pt>
                <c:pt idx="26">
                  <c:v>0.0649739568160897</c:v>
                </c:pt>
                <c:pt idx="27">
                  <c:v>0.057255550607545</c:v>
                </c:pt>
                <c:pt idx="28">
                  <c:v>0.065522048572896</c:v>
                </c:pt>
                <c:pt idx="29">
                  <c:v>0.0650413461538461</c:v>
                </c:pt>
                <c:pt idx="30">
                  <c:v>0.0720262216924911</c:v>
                </c:pt>
                <c:pt idx="31">
                  <c:v>0.0736083664154177</c:v>
                </c:pt>
                <c:pt idx="32">
                  <c:v>0.115138914505122</c:v>
                </c:pt>
                <c:pt idx="33">
                  <c:v>0.111476187250186</c:v>
                </c:pt>
                <c:pt idx="34">
                  <c:v>0.0991279989156463</c:v>
                </c:pt>
                <c:pt idx="35">
                  <c:v>0.0966763861943983</c:v>
                </c:pt>
                <c:pt idx="36">
                  <c:v>0.104306552442695</c:v>
                </c:pt>
                <c:pt idx="37">
                  <c:v>0.110091299937201</c:v>
                </c:pt>
                <c:pt idx="38">
                  <c:v>0.106759012016021</c:v>
                </c:pt>
                <c:pt idx="39">
                  <c:v>0.0905210458537715</c:v>
                </c:pt>
                <c:pt idx="40">
                  <c:v>0.0794803299716394</c:v>
                </c:pt>
                <c:pt idx="41">
                  <c:v>0.0768695890625612</c:v>
                </c:pt>
                <c:pt idx="42">
                  <c:v>0.0724042928448743</c:v>
                </c:pt>
                <c:pt idx="43">
                  <c:v>0.0747791921547332</c:v>
                </c:pt>
                <c:pt idx="44">
                  <c:v>0.119274241522903</c:v>
                </c:pt>
                <c:pt idx="45">
                  <c:v>0.101036897795834</c:v>
                </c:pt>
                <c:pt idx="46">
                  <c:v>0.111224921812048</c:v>
                </c:pt>
                <c:pt idx="47">
                  <c:v>0.108904730342094</c:v>
                </c:pt>
                <c:pt idx="48">
                  <c:v>0.111852463872044</c:v>
                </c:pt>
                <c:pt idx="49">
                  <c:v>0.11</c:v>
                </c:pt>
                <c:pt idx="50">
                  <c:v>0.103261524858326</c:v>
                </c:pt>
                <c:pt idx="51">
                  <c:v>0.103854232163641</c:v>
                </c:pt>
                <c:pt idx="52">
                  <c:v>0.113240967128498</c:v>
                </c:pt>
                <c:pt idx="53">
                  <c:v>0.110443855470192</c:v>
                </c:pt>
                <c:pt idx="54">
                  <c:v>0.10570777661474</c:v>
                </c:pt>
                <c:pt idx="55">
                  <c:v>0.124</c:v>
                </c:pt>
                <c:pt idx="56">
                  <c:v>0.115</c:v>
                </c:pt>
                <c:pt idx="57">
                  <c:v>0.129</c:v>
                </c:pt>
                <c:pt idx="58">
                  <c:v>0.148</c:v>
                </c:pt>
                <c:pt idx="59">
                  <c:v>0.15215477180453</c:v>
                </c:pt>
                <c:pt idx="60">
                  <c:v>0.115789473684211</c:v>
                </c:pt>
                <c:pt idx="61">
                  <c:v>0.115</c:v>
                </c:pt>
                <c:pt idx="62">
                  <c:v>0.102931252636019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360640"/>
        <c:axId val="43362176"/>
      </c:lineChart>
      <c:dateAx>
        <c:axId val="4336064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2176"/>
        <c:crosses val="autoZero"/>
        <c:auto val="1"/>
        <c:lblOffset val="100"/>
        <c:baseTimeUnit val="months"/>
      </c:dateAx>
      <c:valAx>
        <c:axId val="433621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097569105153"/>
          <c:y val="0.0661788968834894"/>
          <c:w val="0.249020058558175"/>
          <c:h val="0.1124950294185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altLang="zh-CN" sz="1100" b="1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3682a2-d6fa-41f3-b8b3-4fba12ff97a9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 algn="ctr">
        <a:defRPr lang="en-US" altLang="zh-CN" sz="1000" b="0" i="0" u="none" strike="noStrike" kern="1200" baseline="0">
          <a:solidFill>
            <a:schemeClr val="tx1"/>
          </a:solidFill>
          <a:latin typeface="Arial" panose="020B0604020202020204" pitchFamily="7" charset="0"/>
          <a:ea typeface="+mn-ea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58586744125"/>
          <c:y val="0.179922890189919"/>
          <c:w val="0.832915131286863"/>
          <c:h val="0.532519246532139"/>
        </c:manualLayout>
      </c:layout>
      <c:lineChart>
        <c:grouping val="standard"/>
        <c:varyColors val="0"/>
        <c:ser>
          <c:idx val="0"/>
          <c:order val="0"/>
          <c:tx>
            <c:strRef>
              <c:f>各区域新能源车渗透率!$K$13</c:f>
              <c:strCache>
                <c:ptCount val="1"/>
                <c:pt idx="0">
                  <c:v>英国</c:v>
                </c:pt>
              </c:strCache>
            </c:strRef>
          </c:tx>
          <c:spPr>
            <a:ln w="28575" cap="rnd" cmpd="sng" algn="ctr">
              <a:solidFill>
                <a:srgbClr val="7D171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各区域新能源车渗透率!$C$14:$C$78</c:f>
              <c:numCache>
                <c:formatCode>yyyy/mm</c:formatCode>
                <c:ptCount val="65"/>
                <c:pt idx="0" c:formatCode="yyyy/mm">
                  <c:v>43467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  <c:pt idx="30" c:formatCode="yyyy/mm">
                  <c:v>44378</c:v>
                </c:pt>
                <c:pt idx="31" c:formatCode="yyyy/mm">
                  <c:v>44409</c:v>
                </c:pt>
                <c:pt idx="32" c:formatCode="yyyy/mm">
                  <c:v>44440</c:v>
                </c:pt>
                <c:pt idx="33" c:formatCode="yyyy/mm">
                  <c:v>44470</c:v>
                </c:pt>
                <c:pt idx="34" c:formatCode="yyyy/mm">
                  <c:v>44501</c:v>
                </c:pt>
                <c:pt idx="35" c:formatCode="yyyy/mm">
                  <c:v>44531</c:v>
                </c:pt>
                <c:pt idx="36" c:formatCode="yyyy/mm">
                  <c:v>44562</c:v>
                </c:pt>
                <c:pt idx="37" c:formatCode="yyyy/mm">
                  <c:v>44593</c:v>
                </c:pt>
                <c:pt idx="38" c:formatCode="yyyy/mm">
                  <c:v>44621</c:v>
                </c:pt>
                <c:pt idx="39" c:formatCode="yyyy/mm">
                  <c:v>44652</c:v>
                </c:pt>
                <c:pt idx="40" c:formatCode="yyyy/mm">
                  <c:v>44682</c:v>
                </c:pt>
                <c:pt idx="41" c:formatCode="yyyy/mm">
                  <c:v>44713</c:v>
                </c:pt>
                <c:pt idx="42" c:formatCode="yyyy/mm">
                  <c:v>44743</c:v>
                </c:pt>
                <c:pt idx="43" c:formatCode="yyyy/mm">
                  <c:v>44774</c:v>
                </c:pt>
                <c:pt idx="44" c:formatCode="yyyy/mm">
                  <c:v>44805</c:v>
                </c:pt>
                <c:pt idx="45" c:formatCode="yyyy/mm">
                  <c:v>44835</c:v>
                </c:pt>
                <c:pt idx="46" c:formatCode="yyyy/mm">
                  <c:v>44866</c:v>
                </c:pt>
                <c:pt idx="47" c:formatCode="yyyy/mm">
                  <c:v>44896</c:v>
                </c:pt>
                <c:pt idx="48" c:formatCode="yyyy/mm">
                  <c:v>44927</c:v>
                </c:pt>
                <c:pt idx="49" c:formatCode="yyyy/mm">
                  <c:v>44958</c:v>
                </c:pt>
                <c:pt idx="50" c:formatCode="yyyy/mm">
                  <c:v>44986</c:v>
                </c:pt>
                <c:pt idx="51" c:formatCode="yyyy/mm">
                  <c:v>45017</c:v>
                </c:pt>
                <c:pt idx="52" c:formatCode="yyyy/mm">
                  <c:v>45047</c:v>
                </c:pt>
                <c:pt idx="53" c:formatCode="yyyy/mm">
                  <c:v>45078</c:v>
                </c:pt>
                <c:pt idx="54" c:formatCode="yyyy/mm">
                  <c:v>45108</c:v>
                </c:pt>
                <c:pt idx="55" c:formatCode="yyyy/mm">
                  <c:v>45139</c:v>
                </c:pt>
                <c:pt idx="56" c:formatCode="yyyy/mm">
                  <c:v>45170</c:v>
                </c:pt>
                <c:pt idx="57" c:formatCode="yyyy/mm">
                  <c:v>45200</c:v>
                </c:pt>
                <c:pt idx="58" c:formatCode="yyyy/mm">
                  <c:v>45231</c:v>
                </c:pt>
                <c:pt idx="59" c:formatCode="yyyy/mm">
                  <c:v>45261</c:v>
                </c:pt>
                <c:pt idx="60" c:formatCode="yyyy/mm">
                  <c:v>45292</c:v>
                </c:pt>
                <c:pt idx="61" c:formatCode="yyyy/mm">
                  <c:v>45323</c:v>
                </c:pt>
                <c:pt idx="62" c:formatCode="yyyy/mm">
                  <c:v>45352</c:v>
                </c:pt>
              </c:numCache>
            </c:numRef>
          </c:cat>
          <c:val>
            <c:numRef>
              <c:f>各区域新能源车渗透率!$K$14:$K$78</c:f>
              <c:numCache>
                <c:formatCode>0.0%</c:formatCode>
                <c:ptCount val="65"/>
                <c:pt idx="0">
                  <c:v>0.02237086446436</c:v>
                </c:pt>
                <c:pt idx="1">
                  <c:v>0.0256682404323586</c:v>
                </c:pt>
                <c:pt idx="2">
                  <c:v>0.0193710785191266</c:v>
                </c:pt>
                <c:pt idx="3">
                  <c:v>0.0213828043510654</c:v>
                </c:pt>
                <c:pt idx="4">
                  <c:v>0.0237149202063966</c:v>
                </c:pt>
                <c:pt idx="5">
                  <c:v>0.0211752700059529</c:v>
                </c:pt>
                <c:pt idx="6">
                  <c:v>0.0257191567322739</c:v>
                </c:pt>
                <c:pt idx="7">
                  <c:v>0.0438248733431994</c:v>
                </c:pt>
                <c:pt idx="8">
                  <c:v>0.0375843032148111</c:v>
                </c:pt>
                <c:pt idx="9">
                  <c:v>0.0438949815359055</c:v>
                </c:pt>
                <c:pt idx="10">
                  <c:v>0.0575529462843425</c:v>
                </c:pt>
                <c:pt idx="11">
                  <c:v>0.0632227494513312</c:v>
                </c:pt>
                <c:pt idx="12">
                  <c:v>0.0592313721286986</c:v>
                </c:pt>
                <c:pt idx="13">
                  <c:v>0.0573661331256125</c:v>
                </c:pt>
                <c:pt idx="14">
                  <c:v>0.0726861522514174</c:v>
                </c:pt>
                <c:pt idx="15">
                  <c:v>0.339967600092571</c:v>
                </c:pt>
                <c:pt idx="16">
                  <c:v>0.160468217513706</c:v>
                </c:pt>
                <c:pt idx="17">
                  <c:v>0.0951250885628401</c:v>
                </c:pt>
                <c:pt idx="18">
                  <c:v>0.089251916952089</c:v>
                </c:pt>
                <c:pt idx="19">
                  <c:v>0.0975741178089102</c:v>
                </c:pt>
                <c:pt idx="20">
                  <c:v>0.104569245917431</c:v>
                </c:pt>
                <c:pt idx="21">
                  <c:v>0.121394870339494</c:v>
                </c:pt>
                <c:pt idx="22">
                  <c:v>0.158743551208022</c:v>
                </c:pt>
                <c:pt idx="23">
                  <c:v>0.233807147917577</c:v>
                </c:pt>
                <c:pt idx="24">
                  <c:v>0.137220357012266</c:v>
                </c:pt>
                <c:pt idx="25">
                  <c:v>0.224576886231022</c:v>
                </c:pt>
                <c:pt idx="26">
                  <c:v>0.263990615229921</c:v>
                </c:pt>
                <c:pt idx="27">
                  <c:v>0.321055277311235</c:v>
                </c:pt>
                <c:pt idx="28">
                  <c:v>0.146583129701347</c:v>
                </c:pt>
                <c:pt idx="29">
                  <c:v>0.171822616693888</c:v>
                </c:pt>
                <c:pt idx="30">
                  <c:v>0.17063813911238</c:v>
                </c:pt>
                <c:pt idx="31">
                  <c:v>0.18280834301001</c:v>
                </c:pt>
                <c:pt idx="32">
                  <c:v>0.216444285508613</c:v>
                </c:pt>
                <c:pt idx="33">
                  <c:v>0.230903872394485</c:v>
                </c:pt>
                <c:pt idx="34">
                  <c:v>0.281074447306103</c:v>
                </c:pt>
                <c:pt idx="35">
                  <c:v>0.331881468930716</c:v>
                </c:pt>
                <c:pt idx="36">
                  <c:v>0.204019567805226</c:v>
                </c:pt>
                <c:pt idx="37">
                  <c:v>0.255856527782486</c:v>
                </c:pt>
                <c:pt idx="38">
                  <c:v>0.227337881295717</c:v>
                </c:pt>
                <c:pt idx="39">
                  <c:v>0.162360385005916</c:v>
                </c:pt>
                <c:pt idx="40">
                  <c:v>0.183184076402399</c:v>
                </c:pt>
                <c:pt idx="41">
                  <c:v>0.21604421488776</c:v>
                </c:pt>
                <c:pt idx="42">
                  <c:v>0.167400723952854</c:v>
                </c:pt>
                <c:pt idx="43">
                  <c:v>0.201719480670365</c:v>
                </c:pt>
                <c:pt idx="44">
                  <c:v>0.223719197936689</c:v>
                </c:pt>
                <c:pt idx="45">
                  <c:v>0.214613231703686</c:v>
                </c:pt>
                <c:pt idx="46">
                  <c:v>0.276844263729188</c:v>
                </c:pt>
                <c:pt idx="47">
                  <c:v>0.394287804953994</c:v>
                </c:pt>
                <c:pt idx="48">
                  <c:v>0.200031819628165</c:v>
                </c:pt>
                <c:pt idx="49">
                  <c:v>0.229</c:v>
                </c:pt>
                <c:pt idx="50">
                  <c:v>0.224299487535829</c:v>
                </c:pt>
                <c:pt idx="51">
                  <c:v>0.218941273779983</c:v>
                </c:pt>
                <c:pt idx="52">
                  <c:v>0.231258274492498</c:v>
                </c:pt>
                <c:pt idx="53">
                  <c:v>0.250865930296842</c:v>
                </c:pt>
                <c:pt idx="54">
                  <c:v>0.241187873903044</c:v>
                </c:pt>
                <c:pt idx="55">
                  <c:v>0.278</c:v>
                </c:pt>
                <c:pt idx="56">
                  <c:v>0.234</c:v>
                </c:pt>
                <c:pt idx="57">
                  <c:v>0.249</c:v>
                </c:pt>
                <c:pt idx="58">
                  <c:v>0.257</c:v>
                </c:pt>
                <c:pt idx="59">
                  <c:v>0.283524225328155</c:v>
                </c:pt>
                <c:pt idx="60">
                  <c:v>0.230122623813657</c:v>
                </c:pt>
                <c:pt idx="61">
                  <c:v>0.248</c:v>
                </c:pt>
                <c:pt idx="62">
                  <c:v>0.229415392748579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360640"/>
        <c:axId val="43362176"/>
      </c:lineChart>
      <c:dateAx>
        <c:axId val="4336064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2176"/>
        <c:crosses val="autoZero"/>
        <c:auto val="1"/>
        <c:lblOffset val="100"/>
        <c:baseTimeUnit val="months"/>
      </c:dateAx>
      <c:valAx>
        <c:axId val="433621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097569105153"/>
          <c:y val="0.0661788968834894"/>
          <c:w val="0.191553891198596"/>
          <c:h val="0.1124950294185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altLang="zh-CN" sz="1100" b="1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839843-ceb2-4970-beb1-e76cc1d7a6b7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 algn="ctr">
        <a:defRPr lang="en-US" altLang="zh-CN" sz="1000" b="0" i="0" u="none" strike="noStrike" kern="1200" baseline="0">
          <a:solidFill>
            <a:schemeClr val="tx1"/>
          </a:solidFill>
          <a:latin typeface="Arial" panose="020B0604020202020204" pitchFamily="7" charset="0"/>
          <a:ea typeface="+mn-ea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58586744125"/>
          <c:y val="0.179922890189919"/>
          <c:w val="0.832915131286863"/>
          <c:h val="0.532519246532139"/>
        </c:manualLayout>
      </c:layout>
      <c:lineChart>
        <c:grouping val="standard"/>
        <c:varyColors val="0"/>
        <c:ser>
          <c:idx val="0"/>
          <c:order val="0"/>
          <c:tx>
            <c:strRef>
              <c:f>各区域新能源车渗透率!$L$13</c:f>
              <c:strCache>
                <c:ptCount val="1"/>
                <c:pt idx="0">
                  <c:v>德国</c:v>
                </c:pt>
              </c:strCache>
            </c:strRef>
          </c:tx>
          <c:spPr>
            <a:ln w="28575" cap="rnd" cmpd="sng" algn="ctr">
              <a:solidFill>
                <a:srgbClr val="7D171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各区域新能源车渗透率!$C$14:$C$78</c:f>
              <c:numCache>
                <c:formatCode>yyyy/mm</c:formatCode>
                <c:ptCount val="65"/>
                <c:pt idx="0" c:formatCode="yyyy/mm">
                  <c:v>43467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  <c:pt idx="30" c:formatCode="yyyy/mm">
                  <c:v>44378</c:v>
                </c:pt>
                <c:pt idx="31" c:formatCode="yyyy/mm">
                  <c:v>44409</c:v>
                </c:pt>
                <c:pt idx="32" c:formatCode="yyyy/mm">
                  <c:v>44440</c:v>
                </c:pt>
                <c:pt idx="33" c:formatCode="yyyy/mm">
                  <c:v>44470</c:v>
                </c:pt>
                <c:pt idx="34" c:formatCode="yyyy/mm">
                  <c:v>44501</c:v>
                </c:pt>
                <c:pt idx="35" c:formatCode="yyyy/mm">
                  <c:v>44531</c:v>
                </c:pt>
                <c:pt idx="36" c:formatCode="yyyy/mm">
                  <c:v>44562</c:v>
                </c:pt>
                <c:pt idx="37" c:formatCode="yyyy/mm">
                  <c:v>44593</c:v>
                </c:pt>
                <c:pt idx="38" c:formatCode="yyyy/mm">
                  <c:v>44621</c:v>
                </c:pt>
                <c:pt idx="39" c:formatCode="yyyy/mm">
                  <c:v>44652</c:v>
                </c:pt>
                <c:pt idx="40" c:formatCode="yyyy/mm">
                  <c:v>44682</c:v>
                </c:pt>
                <c:pt idx="41" c:formatCode="yyyy/mm">
                  <c:v>44713</c:v>
                </c:pt>
                <c:pt idx="42" c:formatCode="yyyy/mm">
                  <c:v>44743</c:v>
                </c:pt>
                <c:pt idx="43" c:formatCode="yyyy/mm">
                  <c:v>44774</c:v>
                </c:pt>
                <c:pt idx="44" c:formatCode="yyyy/mm">
                  <c:v>44805</c:v>
                </c:pt>
                <c:pt idx="45" c:formatCode="yyyy/mm">
                  <c:v>44835</c:v>
                </c:pt>
                <c:pt idx="46" c:formatCode="yyyy/mm">
                  <c:v>44866</c:v>
                </c:pt>
                <c:pt idx="47" c:formatCode="yyyy/mm">
                  <c:v>44896</c:v>
                </c:pt>
                <c:pt idx="48" c:formatCode="yyyy/mm">
                  <c:v>44927</c:v>
                </c:pt>
                <c:pt idx="49" c:formatCode="yyyy/mm">
                  <c:v>44958</c:v>
                </c:pt>
                <c:pt idx="50" c:formatCode="yyyy/mm">
                  <c:v>44986</c:v>
                </c:pt>
                <c:pt idx="51" c:formatCode="yyyy/mm">
                  <c:v>45017</c:v>
                </c:pt>
                <c:pt idx="52" c:formatCode="yyyy/mm">
                  <c:v>45047</c:v>
                </c:pt>
                <c:pt idx="53" c:formatCode="yyyy/mm">
                  <c:v>45078</c:v>
                </c:pt>
                <c:pt idx="54" c:formatCode="yyyy/mm">
                  <c:v>45108</c:v>
                </c:pt>
                <c:pt idx="55" c:formatCode="yyyy/mm">
                  <c:v>45139</c:v>
                </c:pt>
                <c:pt idx="56" c:formatCode="yyyy/mm">
                  <c:v>45170</c:v>
                </c:pt>
                <c:pt idx="57" c:formatCode="yyyy/mm">
                  <c:v>45200</c:v>
                </c:pt>
                <c:pt idx="58" c:formatCode="yyyy/mm">
                  <c:v>45231</c:v>
                </c:pt>
                <c:pt idx="59" c:formatCode="yyyy/mm">
                  <c:v>45261</c:v>
                </c:pt>
                <c:pt idx="60" c:formatCode="yyyy/mm">
                  <c:v>45292</c:v>
                </c:pt>
                <c:pt idx="61" c:formatCode="yyyy/mm">
                  <c:v>45323</c:v>
                </c:pt>
                <c:pt idx="62" c:formatCode="yyyy/mm">
                  <c:v>45352</c:v>
                </c:pt>
              </c:numCache>
            </c:numRef>
          </c:cat>
          <c:val>
            <c:numRef>
              <c:f>各区域新能源车渗透率!$L$14:$L$78</c:f>
              <c:numCache>
                <c:formatCode>0.0%</c:formatCode>
                <c:ptCount val="65"/>
                <c:pt idx="0">
                  <c:v>0.0254674815365726</c:v>
                </c:pt>
                <c:pt idx="1">
                  <c:v>0.0254284963778826</c:v>
                </c:pt>
                <c:pt idx="2">
                  <c:v>0.0280290364149416</c:v>
                </c:pt>
                <c:pt idx="3">
                  <c:v>0.0250158805031446</c:v>
                </c:pt>
                <c:pt idx="4">
                  <c:v>0.0237220639803515</c:v>
                </c:pt>
                <c:pt idx="5">
                  <c:v>0.0262998119419512</c:v>
                </c:pt>
                <c:pt idx="6">
                  <c:v>0.0277336595318495</c:v>
                </c:pt>
                <c:pt idx="7">
                  <c:v>0.0258772357031295</c:v>
                </c:pt>
                <c:pt idx="8">
                  <c:v>0.0386327309821467</c:v>
                </c:pt>
                <c:pt idx="9">
                  <c:v>0.0419153736555081</c:v>
                </c:pt>
                <c:pt idx="10">
                  <c:v>0.036724859587784</c:v>
                </c:pt>
                <c:pt idx="11">
                  <c:v>0.0399798069326961</c:v>
                </c:pt>
                <c:pt idx="12">
                  <c:v>0.0654933008526188</c:v>
                </c:pt>
                <c:pt idx="13">
                  <c:v>0.0687996732557316</c:v>
                </c:pt>
                <c:pt idx="14">
                  <c:v>0.0918328924920625</c:v>
                </c:pt>
                <c:pt idx="15">
                  <c:v>0.0848477325388944</c:v>
                </c:pt>
                <c:pt idx="16">
                  <c:v>0.0733460998644052</c:v>
                </c:pt>
                <c:pt idx="17">
                  <c:v>0.0844319750127115</c:v>
                </c:pt>
                <c:pt idx="18">
                  <c:v>0.114044669109476</c:v>
                </c:pt>
                <c:pt idx="19">
                  <c:v>0.132132215866541</c:v>
                </c:pt>
                <c:pt idx="20">
                  <c:v>0.155772225301346</c:v>
                </c:pt>
                <c:pt idx="21">
                  <c:v>0.175050947310091</c:v>
                </c:pt>
                <c:pt idx="22">
                  <c:v>0.205362743408582</c:v>
                </c:pt>
                <c:pt idx="23">
                  <c:v>0.267686596401986</c:v>
                </c:pt>
                <c:pt idx="24">
                  <c:v>0.217391048222722</c:v>
                </c:pt>
                <c:pt idx="25">
                  <c:v>0.206623136728257</c:v>
                </c:pt>
                <c:pt idx="26">
                  <c:v>0.224666408983783</c:v>
                </c:pt>
                <c:pt idx="27">
                  <c:v>0.221223601132158</c:v>
                </c:pt>
                <c:pt idx="28">
                  <c:v>0.234170876059575</c:v>
                </c:pt>
                <c:pt idx="29">
                  <c:v>0.236124485686772</c:v>
                </c:pt>
                <c:pt idx="30">
                  <c:v>0.235277694347971</c:v>
                </c:pt>
                <c:pt idx="31">
                  <c:v>0.276022078869363</c:v>
                </c:pt>
                <c:pt idx="32">
                  <c:v>0.286827569400727</c:v>
                </c:pt>
                <c:pt idx="33">
                  <c:v>0.303856550427293</c:v>
                </c:pt>
                <c:pt idx="34">
                  <c:v>0.343839845050389</c:v>
                </c:pt>
                <c:pt idx="35">
                  <c:v>0.356666520230198</c:v>
                </c:pt>
                <c:pt idx="36">
                  <c:v>0.216129312592335</c:v>
                </c:pt>
                <c:pt idx="37">
                  <c:v>0.248808051388446</c:v>
                </c:pt>
                <c:pt idx="38">
                  <c:v>0.25592342435669</c:v>
                </c:pt>
                <c:pt idx="39">
                  <c:v>0.243376381307416</c:v>
                </c:pt>
                <c:pt idx="40">
                  <c:v>0.25306589317516</c:v>
                </c:pt>
                <c:pt idx="41">
                  <c:v>0.260231209754273</c:v>
                </c:pt>
                <c:pt idx="42">
                  <c:v>0.255095648119819</c:v>
                </c:pt>
                <c:pt idx="43">
                  <c:v>0.284788360452448</c:v>
                </c:pt>
                <c:pt idx="44">
                  <c:v>0.323486762508007</c:v>
                </c:pt>
                <c:pt idx="45">
                  <c:v>0.325174221872873</c:v>
                </c:pt>
                <c:pt idx="46">
                  <c:v>0.393690117921631</c:v>
                </c:pt>
                <c:pt idx="47">
                  <c:v>0.553980363835351</c:v>
                </c:pt>
                <c:pt idx="48">
                  <c:v>0.15056876823601</c:v>
                </c:pt>
                <c:pt idx="49">
                  <c:v>0.215</c:v>
                </c:pt>
                <c:pt idx="50">
                  <c:v>0.216451462711605</c:v>
                </c:pt>
                <c:pt idx="51">
                  <c:v>0.204619925399242</c:v>
                </c:pt>
                <c:pt idx="52">
                  <c:v>0.229112509414251</c:v>
                </c:pt>
                <c:pt idx="53">
                  <c:v>0.246013586112608</c:v>
                </c:pt>
                <c:pt idx="54">
                  <c:v>0.259075046140819</c:v>
                </c:pt>
                <c:pt idx="55">
                  <c:v>0.37</c:v>
                </c:pt>
                <c:pt idx="56">
                  <c:v>0.21</c:v>
                </c:pt>
                <c:pt idx="57">
                  <c:v>0.245</c:v>
                </c:pt>
                <c:pt idx="58">
                  <c:v>0.257</c:v>
                </c:pt>
                <c:pt idx="59">
                  <c:v>0.299930131509862</c:v>
                </c:pt>
                <c:pt idx="60">
                  <c:v>0.172640983737058</c:v>
                </c:pt>
                <c:pt idx="61">
                  <c:v>0.193</c:v>
                </c:pt>
                <c:pt idx="62">
                  <c:v>0.179545454545455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360640"/>
        <c:axId val="43362176"/>
      </c:lineChart>
      <c:dateAx>
        <c:axId val="4336064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2176"/>
        <c:crosses val="autoZero"/>
        <c:auto val="1"/>
        <c:lblOffset val="100"/>
        <c:baseTimeUnit val="months"/>
      </c:dateAx>
      <c:valAx>
        <c:axId val="433621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097569105153"/>
          <c:y val="0.0661788968834894"/>
          <c:w val="0.191553891198596"/>
          <c:h val="0.1124950294185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altLang="zh-CN" sz="1100" b="1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60367d-dd95-41a0-a9fe-a79331e9ccaa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 algn="ctr">
        <a:defRPr lang="en-US" altLang="zh-CN" sz="1000" b="0" i="0" u="none" strike="noStrike" kern="1200" baseline="0">
          <a:solidFill>
            <a:schemeClr val="tx1"/>
          </a:solidFill>
          <a:latin typeface="Arial" panose="020B0604020202020204" pitchFamily="7" charset="0"/>
          <a:ea typeface="+mn-ea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58586744125"/>
          <c:y val="0.179922890189919"/>
          <c:w val="0.832915131286863"/>
          <c:h val="0.532519246532139"/>
        </c:manualLayout>
      </c:layout>
      <c:lineChart>
        <c:grouping val="standard"/>
        <c:varyColors val="0"/>
        <c:ser>
          <c:idx val="0"/>
          <c:order val="0"/>
          <c:tx>
            <c:strRef>
              <c:f>各区域新能源车渗透率!$M$13</c:f>
              <c:strCache>
                <c:ptCount val="1"/>
                <c:pt idx="0">
                  <c:v>瑞士</c:v>
                </c:pt>
              </c:strCache>
            </c:strRef>
          </c:tx>
          <c:spPr>
            <a:ln w="28575" cap="rnd" cmpd="sng" algn="ctr">
              <a:solidFill>
                <a:srgbClr val="7D171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各区域新能源车渗透率!$C$14:$C$78</c:f>
              <c:numCache>
                <c:formatCode>yyyy/mm</c:formatCode>
                <c:ptCount val="65"/>
                <c:pt idx="0" c:formatCode="yyyy/mm">
                  <c:v>43467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  <c:pt idx="30" c:formatCode="yyyy/mm">
                  <c:v>44378</c:v>
                </c:pt>
                <c:pt idx="31" c:formatCode="yyyy/mm">
                  <c:v>44409</c:v>
                </c:pt>
                <c:pt idx="32" c:formatCode="yyyy/mm">
                  <c:v>44440</c:v>
                </c:pt>
                <c:pt idx="33" c:formatCode="yyyy/mm">
                  <c:v>44470</c:v>
                </c:pt>
                <c:pt idx="34" c:formatCode="yyyy/mm">
                  <c:v>44501</c:v>
                </c:pt>
                <c:pt idx="35" c:formatCode="yyyy/mm">
                  <c:v>44531</c:v>
                </c:pt>
                <c:pt idx="36" c:formatCode="yyyy/mm">
                  <c:v>44562</c:v>
                </c:pt>
                <c:pt idx="37" c:formatCode="yyyy/mm">
                  <c:v>44593</c:v>
                </c:pt>
                <c:pt idx="38" c:formatCode="yyyy/mm">
                  <c:v>44621</c:v>
                </c:pt>
                <c:pt idx="39" c:formatCode="yyyy/mm">
                  <c:v>44652</c:v>
                </c:pt>
                <c:pt idx="40" c:formatCode="yyyy/mm">
                  <c:v>44682</c:v>
                </c:pt>
                <c:pt idx="41" c:formatCode="yyyy/mm">
                  <c:v>44713</c:v>
                </c:pt>
                <c:pt idx="42" c:formatCode="yyyy/mm">
                  <c:v>44743</c:v>
                </c:pt>
                <c:pt idx="43" c:formatCode="yyyy/mm">
                  <c:v>44774</c:v>
                </c:pt>
                <c:pt idx="44" c:formatCode="yyyy/mm">
                  <c:v>44805</c:v>
                </c:pt>
                <c:pt idx="45" c:formatCode="yyyy/mm">
                  <c:v>44835</c:v>
                </c:pt>
                <c:pt idx="46" c:formatCode="yyyy/mm">
                  <c:v>44866</c:v>
                </c:pt>
                <c:pt idx="47" c:formatCode="yyyy/mm">
                  <c:v>44896</c:v>
                </c:pt>
                <c:pt idx="48" c:formatCode="yyyy/mm">
                  <c:v>44927</c:v>
                </c:pt>
                <c:pt idx="49" c:formatCode="yyyy/mm">
                  <c:v>44958</c:v>
                </c:pt>
                <c:pt idx="50" c:formatCode="yyyy/mm">
                  <c:v>44986</c:v>
                </c:pt>
                <c:pt idx="51" c:formatCode="yyyy/mm">
                  <c:v>45017</c:v>
                </c:pt>
                <c:pt idx="52" c:formatCode="yyyy/mm">
                  <c:v>45047</c:v>
                </c:pt>
                <c:pt idx="53" c:formatCode="yyyy/mm">
                  <c:v>45078</c:v>
                </c:pt>
                <c:pt idx="54" c:formatCode="yyyy/mm">
                  <c:v>45108</c:v>
                </c:pt>
                <c:pt idx="55" c:formatCode="yyyy/mm">
                  <c:v>45139</c:v>
                </c:pt>
                <c:pt idx="56" c:formatCode="yyyy/mm">
                  <c:v>45170</c:v>
                </c:pt>
                <c:pt idx="57" c:formatCode="yyyy/mm">
                  <c:v>45200</c:v>
                </c:pt>
                <c:pt idx="58" c:formatCode="yyyy/mm">
                  <c:v>45231</c:v>
                </c:pt>
                <c:pt idx="59" c:formatCode="yyyy/mm">
                  <c:v>45261</c:v>
                </c:pt>
                <c:pt idx="60" c:formatCode="yyyy/mm">
                  <c:v>45292</c:v>
                </c:pt>
                <c:pt idx="61" c:formatCode="yyyy/mm">
                  <c:v>45323</c:v>
                </c:pt>
                <c:pt idx="62" c:formatCode="yyyy/mm">
                  <c:v>45352</c:v>
                </c:pt>
              </c:numCache>
            </c:numRef>
          </c:cat>
          <c:val>
            <c:numRef>
              <c:f>各区域新能源车渗透率!$M$14:$M$78</c:f>
              <c:numCache>
                <c:formatCode>0.0%</c:formatCode>
                <c:ptCount val="65"/>
                <c:pt idx="0">
                  <c:v>0.0338732024270221</c:v>
                </c:pt>
                <c:pt idx="1">
                  <c:v>0.0425685425685426</c:v>
                </c:pt>
                <c:pt idx="2">
                  <c:v>0.07500517991574</c:v>
                </c:pt>
                <c:pt idx="3">
                  <c:v>0.111</c:v>
                </c:pt>
                <c:pt idx="4">
                  <c:v>0.0331076265146115</c:v>
                </c:pt>
                <c:pt idx="5">
                  <c:v>0.0465640519883062</c:v>
                </c:pt>
                <c:pt idx="6">
                  <c:v>0.0402852888157379</c:v>
                </c:pt>
                <c:pt idx="7">
                  <c:v>0.0437824767196584</c:v>
                </c:pt>
                <c:pt idx="8">
                  <c:v>0.0767579173376275</c:v>
                </c:pt>
                <c:pt idx="9">
                  <c:v>0.0434815921541585</c:v>
                </c:pt>
                <c:pt idx="10">
                  <c:v>0.058801602832914</c:v>
                </c:pt>
                <c:pt idx="11">
                  <c:v>0.10897343862168</c:v>
                </c:pt>
                <c:pt idx="12">
                  <c:v>0.0768575686608473</c:v>
                </c:pt>
                <c:pt idx="13">
                  <c:v>0.0812225245970274</c:v>
                </c:pt>
                <c:pt idx="14">
                  <c:v>0.137161084529506</c:v>
                </c:pt>
                <c:pt idx="15">
                  <c:v>0.101897250053294</c:v>
                </c:pt>
                <c:pt idx="16">
                  <c:v>0.094816414686825</c:v>
                </c:pt>
                <c:pt idx="17">
                  <c:v>0.0989091800465743</c:v>
                </c:pt>
                <c:pt idx="18">
                  <c:v>0.098184709155956</c:v>
                </c:pt>
                <c:pt idx="19">
                  <c:v>0.156580565805658</c:v>
                </c:pt>
                <c:pt idx="20">
                  <c:v>0.201873776451944</c:v>
                </c:pt>
                <c:pt idx="21">
                  <c:v>0.144171632896305</c:v>
                </c:pt>
                <c:pt idx="22">
                  <c:v>0.178324433161166</c:v>
                </c:pt>
                <c:pt idx="23">
                  <c:v>0.259312077688364</c:v>
                </c:pt>
                <c:pt idx="24">
                  <c:v>0.144613350958361</c:v>
                </c:pt>
                <c:pt idx="25">
                  <c:v>0.158018721715951</c:v>
                </c:pt>
                <c:pt idx="26">
                  <c:v>0.17094626723728</c:v>
                </c:pt>
                <c:pt idx="27">
                  <c:v>0.176475922735105</c:v>
                </c:pt>
                <c:pt idx="28">
                  <c:v>0.187884548046621</c:v>
                </c:pt>
                <c:pt idx="29">
                  <c:v>0.229801961161315</c:v>
                </c:pt>
                <c:pt idx="30">
                  <c:v>0.188240140047369</c:v>
                </c:pt>
                <c:pt idx="31">
                  <c:v>0.243514292577468</c:v>
                </c:pt>
                <c:pt idx="32">
                  <c:v>0.296925895765472</c:v>
                </c:pt>
                <c:pt idx="33">
                  <c:v>0.249003984063745</c:v>
                </c:pt>
                <c:pt idx="34">
                  <c:v>0.296254980079681</c:v>
                </c:pt>
                <c:pt idx="35">
                  <c:v>0.328915711780777</c:v>
                </c:pt>
                <c:pt idx="36">
                  <c:v>0.230014466318636</c:v>
                </c:pt>
                <c:pt idx="37">
                  <c:v>0.237926050825003</c:v>
                </c:pt>
                <c:pt idx="38">
                  <c:v>0.285885277598748</c:v>
                </c:pt>
                <c:pt idx="39">
                  <c:v>0.21513485874984</c:v>
                </c:pt>
                <c:pt idx="40">
                  <c:v>0.230189701897019</c:v>
                </c:pt>
                <c:pt idx="41">
                  <c:v>0.281148658175495</c:v>
                </c:pt>
                <c:pt idx="42">
                  <c:v>0.217296882984159</c:v>
                </c:pt>
                <c:pt idx="43">
                  <c:v>0.21630859375</c:v>
                </c:pt>
                <c:pt idx="44">
                  <c:v>0.276746073423402</c:v>
                </c:pt>
                <c:pt idx="45">
                  <c:v>0.216409659586849</c:v>
                </c:pt>
                <c:pt idx="46">
                  <c:v>0.28459310473699</c:v>
                </c:pt>
                <c:pt idx="47">
                  <c:v>0.360576315456882</c:v>
                </c:pt>
                <c:pt idx="48">
                  <c:v>0.257163716006571</c:v>
                </c:pt>
                <c:pt idx="49">
                  <c:v>0.234</c:v>
                </c:pt>
                <c:pt idx="50">
                  <c:v>0.275690914866582</c:v>
                </c:pt>
                <c:pt idx="51">
                  <c:v>0.265469171855199</c:v>
                </c:pt>
                <c:pt idx="52">
                  <c:v>0.27799156196393</c:v>
                </c:pt>
                <c:pt idx="53">
                  <c:v>0.298564289680336</c:v>
                </c:pt>
                <c:pt idx="54">
                  <c:v>0.291736114844884</c:v>
                </c:pt>
                <c:pt idx="55">
                  <c:v>0.278</c:v>
                </c:pt>
                <c:pt idx="56">
                  <c:v>0.335</c:v>
                </c:pt>
                <c:pt idx="57">
                  <c:v>0.323</c:v>
                </c:pt>
                <c:pt idx="58">
                  <c:v>0.314</c:v>
                </c:pt>
                <c:pt idx="59">
                  <c:v>0.371901439810004</c:v>
                </c:pt>
                <c:pt idx="60">
                  <c:v>0.25899186138094</c:v>
                </c:pt>
                <c:pt idx="61">
                  <c:v>0.273</c:v>
                </c:pt>
                <c:pt idx="62">
                  <c:v>0.28936170212766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360640"/>
        <c:axId val="43362176"/>
      </c:lineChart>
      <c:dateAx>
        <c:axId val="4336064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2176"/>
        <c:crosses val="autoZero"/>
        <c:auto val="1"/>
        <c:lblOffset val="100"/>
        <c:baseTimeUnit val="months"/>
      </c:dateAx>
      <c:valAx>
        <c:axId val="433621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097569105153"/>
          <c:y val="0.0661788968834894"/>
          <c:w val="0.191553891198596"/>
          <c:h val="0.1124950294185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altLang="zh-CN" sz="1100" b="1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1b02fa-25d6-4cc2-9eaf-edca21e3c884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 algn="ctr">
        <a:defRPr lang="en-US" altLang="zh-CN" sz="1000" b="0" i="0" u="none" strike="noStrike" kern="1200" baseline="0">
          <a:solidFill>
            <a:schemeClr val="tx1"/>
          </a:solidFill>
          <a:latin typeface="Arial" panose="020B0604020202020204" pitchFamily="7" charset="0"/>
          <a:ea typeface="+mn-ea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58586744125"/>
          <c:y val="0.179922890189919"/>
          <c:w val="0.832915131286863"/>
          <c:h val="0.532519246532139"/>
        </c:manualLayout>
      </c:layout>
      <c:lineChart>
        <c:grouping val="standard"/>
        <c:varyColors val="0"/>
        <c:ser>
          <c:idx val="0"/>
          <c:order val="0"/>
          <c:tx>
            <c:strRef>
              <c:f>各区域新能源车渗透率!$N$13</c:f>
              <c:strCache>
                <c:ptCount val="1"/>
                <c:pt idx="0">
                  <c:v>葡萄牙</c:v>
                </c:pt>
              </c:strCache>
            </c:strRef>
          </c:tx>
          <c:spPr>
            <a:ln w="28575" cap="rnd" cmpd="sng" algn="ctr">
              <a:solidFill>
                <a:srgbClr val="7D171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各区域新能源车渗透率!$C$14:$C$78</c:f>
              <c:numCache>
                <c:formatCode>yyyy/mm</c:formatCode>
                <c:ptCount val="65"/>
                <c:pt idx="0" c:formatCode="yyyy/mm">
                  <c:v>43467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  <c:pt idx="30" c:formatCode="yyyy/mm">
                  <c:v>44378</c:v>
                </c:pt>
                <c:pt idx="31" c:formatCode="yyyy/mm">
                  <c:v>44409</c:v>
                </c:pt>
                <c:pt idx="32" c:formatCode="yyyy/mm">
                  <c:v>44440</c:v>
                </c:pt>
                <c:pt idx="33" c:formatCode="yyyy/mm">
                  <c:v>44470</c:v>
                </c:pt>
                <c:pt idx="34" c:formatCode="yyyy/mm">
                  <c:v>44501</c:v>
                </c:pt>
                <c:pt idx="35" c:formatCode="yyyy/mm">
                  <c:v>44531</c:v>
                </c:pt>
                <c:pt idx="36" c:formatCode="yyyy/mm">
                  <c:v>44562</c:v>
                </c:pt>
                <c:pt idx="37" c:formatCode="yyyy/mm">
                  <c:v>44593</c:v>
                </c:pt>
                <c:pt idx="38" c:formatCode="yyyy/mm">
                  <c:v>44621</c:v>
                </c:pt>
                <c:pt idx="39" c:formatCode="yyyy/mm">
                  <c:v>44652</c:v>
                </c:pt>
                <c:pt idx="40" c:formatCode="yyyy/mm">
                  <c:v>44682</c:v>
                </c:pt>
                <c:pt idx="41" c:formatCode="yyyy/mm">
                  <c:v>44713</c:v>
                </c:pt>
                <c:pt idx="42" c:formatCode="yyyy/mm">
                  <c:v>44743</c:v>
                </c:pt>
                <c:pt idx="43" c:formatCode="yyyy/mm">
                  <c:v>44774</c:v>
                </c:pt>
                <c:pt idx="44" c:formatCode="yyyy/mm">
                  <c:v>44805</c:v>
                </c:pt>
                <c:pt idx="45" c:formatCode="yyyy/mm">
                  <c:v>44835</c:v>
                </c:pt>
                <c:pt idx="46" c:formatCode="yyyy/mm">
                  <c:v>44866</c:v>
                </c:pt>
                <c:pt idx="47" c:formatCode="yyyy/mm">
                  <c:v>44896</c:v>
                </c:pt>
                <c:pt idx="48" c:formatCode="yyyy/mm">
                  <c:v>44927</c:v>
                </c:pt>
                <c:pt idx="49" c:formatCode="yyyy/mm">
                  <c:v>44958</c:v>
                </c:pt>
                <c:pt idx="50" c:formatCode="yyyy/mm">
                  <c:v>44986</c:v>
                </c:pt>
                <c:pt idx="51" c:formatCode="yyyy/mm">
                  <c:v>45017</c:v>
                </c:pt>
                <c:pt idx="52" c:formatCode="yyyy/mm">
                  <c:v>45047</c:v>
                </c:pt>
                <c:pt idx="53" c:formatCode="yyyy/mm">
                  <c:v>45078</c:v>
                </c:pt>
                <c:pt idx="54" c:formatCode="yyyy/mm">
                  <c:v>45108</c:v>
                </c:pt>
                <c:pt idx="55" c:formatCode="yyyy/mm">
                  <c:v>45139</c:v>
                </c:pt>
                <c:pt idx="56" c:formatCode="yyyy/mm">
                  <c:v>45170</c:v>
                </c:pt>
                <c:pt idx="57" c:formatCode="yyyy/mm">
                  <c:v>45200</c:v>
                </c:pt>
                <c:pt idx="58" c:formatCode="yyyy/mm">
                  <c:v>45231</c:v>
                </c:pt>
                <c:pt idx="59" c:formatCode="yyyy/mm">
                  <c:v>45261</c:v>
                </c:pt>
                <c:pt idx="60" c:formatCode="yyyy/mm">
                  <c:v>45292</c:v>
                </c:pt>
                <c:pt idx="61" c:formatCode="yyyy/mm">
                  <c:v>45323</c:v>
                </c:pt>
                <c:pt idx="62" c:formatCode="yyyy/mm">
                  <c:v>45352</c:v>
                </c:pt>
              </c:numCache>
            </c:numRef>
          </c:cat>
          <c:val>
            <c:numRef>
              <c:f>各区域新能源车渗透率!$N$14:$N$78</c:f>
              <c:numCache>
                <c:formatCode>0.0%</c:formatCode>
                <c:ptCount val="65"/>
                <c:pt idx="0">
                  <c:v>0.05405938267148</c:v>
                </c:pt>
                <c:pt idx="1">
                  <c:v>0.0381603061224489</c:v>
                </c:pt>
                <c:pt idx="2">
                  <c:v>0.0759641374103435</c:v>
                </c:pt>
                <c:pt idx="3">
                  <c:v>0.0344387229660144</c:v>
                </c:pt>
                <c:pt idx="4">
                  <c:v>0.0399137475796515</c:v>
                </c:pt>
                <c:pt idx="5">
                  <c:v>0.049792531120332</c:v>
                </c:pt>
                <c:pt idx="6">
                  <c:v>0.0450206118463875</c:v>
                </c:pt>
                <c:pt idx="7">
                  <c:v>0.0618415761962203</c:v>
                </c:pt>
                <c:pt idx="8">
                  <c:v>0.0797499656546229</c:v>
                </c:pt>
                <c:pt idx="9">
                  <c:v>0.0902933094766439</c:v>
                </c:pt>
                <c:pt idx="10">
                  <c:v>0.0807926829268293</c:v>
                </c:pt>
                <c:pt idx="11">
                  <c:v>0.0738463274286359</c:v>
                </c:pt>
                <c:pt idx="12">
                  <c:v>0.0952876052948254</c:v>
                </c:pt>
                <c:pt idx="13">
                  <c:v>0.078</c:v>
                </c:pt>
                <c:pt idx="14">
                  <c:v>0.152887882219706</c:v>
                </c:pt>
                <c:pt idx="15">
                  <c:v>0.14200703272924</c:v>
                </c:pt>
                <c:pt idx="16">
                  <c:v>0.142658073506358</c:v>
                </c:pt>
                <c:pt idx="17">
                  <c:v>0.117912603828097</c:v>
                </c:pt>
                <c:pt idx="18">
                  <c:v>0.100072325596686</c:v>
                </c:pt>
                <c:pt idx="19">
                  <c:v>0.0937608680531404</c:v>
                </c:pt>
                <c:pt idx="20">
                  <c:v>0.123742198446058</c:v>
                </c:pt>
                <c:pt idx="21">
                  <c:v>0.126949740034662</c:v>
                </c:pt>
                <c:pt idx="22">
                  <c:v>0.159089355301839</c:v>
                </c:pt>
                <c:pt idx="23">
                  <c:v>0.182259414225941</c:v>
                </c:pt>
                <c:pt idx="24">
                  <c:v>0.141988234121049</c:v>
                </c:pt>
                <c:pt idx="25">
                  <c:v>0.178077247022019</c:v>
                </c:pt>
                <c:pt idx="26">
                  <c:v>0.167099771635562</c:v>
                </c:pt>
                <c:pt idx="27">
                  <c:v>0.158552231750962</c:v>
                </c:pt>
                <c:pt idx="28">
                  <c:v>0.141588139967589</c:v>
                </c:pt>
                <c:pt idx="29">
                  <c:v>0.154626108998733</c:v>
                </c:pt>
                <c:pt idx="30">
                  <c:v>0.182910005680435</c:v>
                </c:pt>
                <c:pt idx="31">
                  <c:v>0.242629532053695</c:v>
                </c:pt>
                <c:pt idx="32">
                  <c:v>0.251622473576859</c:v>
                </c:pt>
                <c:pt idx="33">
                  <c:v>0.288294251134644</c:v>
                </c:pt>
                <c:pt idx="34">
                  <c:v>0.257943236269812</c:v>
                </c:pt>
                <c:pt idx="35">
                  <c:v>0.2058656932469</c:v>
                </c:pt>
                <c:pt idx="36">
                  <c:v>0.198583980209844</c:v>
                </c:pt>
                <c:pt idx="37">
                  <c:v>0.180675626589175</c:v>
                </c:pt>
                <c:pt idx="38">
                  <c:v>0.192667557762078</c:v>
                </c:pt>
                <c:pt idx="39">
                  <c:v>0.160356032777621</c:v>
                </c:pt>
                <c:pt idx="40">
                  <c:v>0.178066940366015</c:v>
                </c:pt>
                <c:pt idx="41">
                  <c:v>0.165472984587177</c:v>
                </c:pt>
                <c:pt idx="42">
                  <c:v>0.153399718981001</c:v>
                </c:pt>
                <c:pt idx="43">
                  <c:v>0.170560200015626</c:v>
                </c:pt>
                <c:pt idx="44">
                  <c:v>0.27893175074184</c:v>
                </c:pt>
                <c:pt idx="45">
                  <c:v>0.220382165605096</c:v>
                </c:pt>
                <c:pt idx="46">
                  <c:v>0.233552199606041</c:v>
                </c:pt>
                <c:pt idx="47">
                  <c:v>0.236463716018872</c:v>
                </c:pt>
                <c:pt idx="48">
                  <c:v>0.237622585438336</c:v>
                </c:pt>
                <c:pt idx="49">
                  <c:v>0.249</c:v>
                </c:pt>
                <c:pt idx="50">
                  <c:v>0.248483327057445</c:v>
                </c:pt>
                <c:pt idx="51">
                  <c:v>0.230106436898125</c:v>
                </c:pt>
                <c:pt idx="52">
                  <c:v>0.265865820489574</c:v>
                </c:pt>
                <c:pt idx="53">
                  <c:v>0.238289771149804</c:v>
                </c:pt>
                <c:pt idx="54">
                  <c:v>0.29271101848297</c:v>
                </c:pt>
                <c:pt idx="55">
                  <c:v>0.365</c:v>
                </c:pt>
                <c:pt idx="56">
                  <c:v>0.335</c:v>
                </c:pt>
                <c:pt idx="57">
                  <c:v>0.325</c:v>
                </c:pt>
                <c:pt idx="58">
                  <c:v>0.381</c:v>
                </c:pt>
                <c:pt idx="59">
                  <c:v>0.345837512537613</c:v>
                </c:pt>
                <c:pt idx="60">
                  <c:v>0.27060773480663</c:v>
                </c:pt>
                <c:pt idx="61">
                  <c:v>0.254</c:v>
                </c:pt>
                <c:pt idx="62">
                  <c:v>0.251881898669995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360640"/>
        <c:axId val="43362176"/>
      </c:lineChart>
      <c:dateAx>
        <c:axId val="4336064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2176"/>
        <c:crosses val="autoZero"/>
        <c:auto val="1"/>
        <c:lblOffset val="100"/>
        <c:baseTimeUnit val="months"/>
      </c:dateAx>
      <c:valAx>
        <c:axId val="433621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097569105153"/>
          <c:y val="0.0661788968834894"/>
          <c:w val="0.245188980734203"/>
          <c:h val="0.1124950294185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altLang="zh-CN" sz="1100" b="1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1caf83-f102-4911-892d-b913888f5def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 algn="ctr">
        <a:defRPr lang="en-US" altLang="zh-CN" sz="1000" b="0" i="0" u="none" strike="noStrike" kern="1200" baseline="0">
          <a:solidFill>
            <a:schemeClr val="tx1"/>
          </a:solidFill>
          <a:latin typeface="Arial" panose="020B0604020202020204" pitchFamily="7" charset="0"/>
          <a:ea typeface="+mn-ea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58586744125"/>
          <c:y val="0.179922890189919"/>
          <c:w val="0.832915131286863"/>
          <c:h val="0.532519246532139"/>
        </c:manualLayout>
      </c:layout>
      <c:lineChart>
        <c:grouping val="standard"/>
        <c:varyColors val="0"/>
        <c:ser>
          <c:idx val="0"/>
          <c:order val="0"/>
          <c:tx>
            <c:strRef>
              <c:f>各区域新能源车渗透率!$O$13</c:f>
              <c:strCache>
                <c:ptCount val="1"/>
                <c:pt idx="0">
                  <c:v>意大利</c:v>
                </c:pt>
              </c:strCache>
            </c:strRef>
          </c:tx>
          <c:spPr>
            <a:ln w="28575" cap="rnd" cmpd="sng" algn="ctr">
              <a:solidFill>
                <a:srgbClr val="7D171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各区域新能源车渗透率!$C$14:$C$78</c:f>
              <c:numCache>
                <c:formatCode>yyyy/mm</c:formatCode>
                <c:ptCount val="65"/>
                <c:pt idx="0" c:formatCode="yyyy/mm">
                  <c:v>43467</c:v>
                </c:pt>
                <c:pt idx="1" c:formatCode="yyyy/mm">
                  <c:v>43497</c:v>
                </c:pt>
                <c:pt idx="2" c:formatCode="yyyy/mm">
                  <c:v>43525</c:v>
                </c:pt>
                <c:pt idx="3" c:formatCode="yyyy/mm">
                  <c:v>43556</c:v>
                </c:pt>
                <c:pt idx="4" c:formatCode="yyyy/mm">
                  <c:v>43586</c:v>
                </c:pt>
                <c:pt idx="5" c:formatCode="yyyy/mm">
                  <c:v>43617</c:v>
                </c:pt>
                <c:pt idx="6" c:formatCode="yyyy/mm">
                  <c:v>43647</c:v>
                </c:pt>
                <c:pt idx="7" c:formatCode="yyyy/mm">
                  <c:v>43678</c:v>
                </c:pt>
                <c:pt idx="8" c:formatCode="yyyy/mm">
                  <c:v>43709</c:v>
                </c:pt>
                <c:pt idx="9" c:formatCode="yyyy/mm">
                  <c:v>43739</c:v>
                </c:pt>
                <c:pt idx="10" c:formatCode="yyyy/mm">
                  <c:v>43770</c:v>
                </c:pt>
                <c:pt idx="11" c:formatCode="yyyy/mm">
                  <c:v>43800</c:v>
                </c:pt>
                <c:pt idx="12" c:formatCode="yyyy/mm">
                  <c:v>43831</c:v>
                </c:pt>
                <c:pt idx="13" c:formatCode="yyyy/mm">
                  <c:v>43862</c:v>
                </c:pt>
                <c:pt idx="14" c:formatCode="yyyy/mm">
                  <c:v>43891</c:v>
                </c:pt>
                <c:pt idx="15" c:formatCode="yyyy/mm">
                  <c:v>43922</c:v>
                </c:pt>
                <c:pt idx="16" c:formatCode="yyyy/mm">
                  <c:v>43952</c:v>
                </c:pt>
                <c:pt idx="17" c:formatCode="yyyy/mm">
                  <c:v>43983</c:v>
                </c:pt>
                <c:pt idx="18" c:formatCode="yyyy/mm">
                  <c:v>44013</c:v>
                </c:pt>
                <c:pt idx="19" c:formatCode="yyyy/mm">
                  <c:v>44044</c:v>
                </c:pt>
                <c:pt idx="20" c:formatCode="yyyy/mm">
                  <c:v>44075</c:v>
                </c:pt>
                <c:pt idx="21" c:formatCode="yyyy/mm">
                  <c:v>44105</c:v>
                </c:pt>
                <c:pt idx="22" c:formatCode="yyyy/mm">
                  <c:v>44136</c:v>
                </c:pt>
                <c:pt idx="23" c:formatCode="yyyy/mm">
                  <c:v>44166</c:v>
                </c:pt>
                <c:pt idx="24" c:formatCode="yyyy/mm">
                  <c:v>44197</c:v>
                </c:pt>
                <c:pt idx="25" c:formatCode="yyyy/mm">
                  <c:v>44228</c:v>
                </c:pt>
                <c:pt idx="26" c:formatCode="yyyy/mm">
                  <c:v>44256</c:v>
                </c:pt>
                <c:pt idx="27" c:formatCode="yyyy/mm">
                  <c:v>44287</c:v>
                </c:pt>
                <c:pt idx="28" c:formatCode="yyyy/mm">
                  <c:v>44317</c:v>
                </c:pt>
                <c:pt idx="29" c:formatCode="yyyy/mm">
                  <c:v>44348</c:v>
                </c:pt>
                <c:pt idx="30" c:formatCode="yyyy/mm">
                  <c:v>44378</c:v>
                </c:pt>
                <c:pt idx="31" c:formatCode="yyyy/mm">
                  <c:v>44409</c:v>
                </c:pt>
                <c:pt idx="32" c:formatCode="yyyy/mm">
                  <c:v>44440</c:v>
                </c:pt>
                <c:pt idx="33" c:formatCode="yyyy/mm">
                  <c:v>44470</c:v>
                </c:pt>
                <c:pt idx="34" c:formatCode="yyyy/mm">
                  <c:v>44501</c:v>
                </c:pt>
                <c:pt idx="35" c:formatCode="yyyy/mm">
                  <c:v>44531</c:v>
                </c:pt>
                <c:pt idx="36" c:formatCode="yyyy/mm">
                  <c:v>44562</c:v>
                </c:pt>
                <c:pt idx="37" c:formatCode="yyyy/mm">
                  <c:v>44593</c:v>
                </c:pt>
                <c:pt idx="38" c:formatCode="yyyy/mm">
                  <c:v>44621</c:v>
                </c:pt>
                <c:pt idx="39" c:formatCode="yyyy/mm">
                  <c:v>44652</c:v>
                </c:pt>
                <c:pt idx="40" c:formatCode="yyyy/mm">
                  <c:v>44682</c:v>
                </c:pt>
                <c:pt idx="41" c:formatCode="yyyy/mm">
                  <c:v>44713</c:v>
                </c:pt>
                <c:pt idx="42" c:formatCode="yyyy/mm">
                  <c:v>44743</c:v>
                </c:pt>
                <c:pt idx="43" c:formatCode="yyyy/mm">
                  <c:v>44774</c:v>
                </c:pt>
                <c:pt idx="44" c:formatCode="yyyy/mm">
                  <c:v>44805</c:v>
                </c:pt>
                <c:pt idx="45" c:formatCode="yyyy/mm">
                  <c:v>44835</c:v>
                </c:pt>
                <c:pt idx="46" c:formatCode="yyyy/mm">
                  <c:v>44866</c:v>
                </c:pt>
                <c:pt idx="47" c:formatCode="yyyy/mm">
                  <c:v>44896</c:v>
                </c:pt>
                <c:pt idx="48" c:formatCode="yyyy/mm">
                  <c:v>44927</c:v>
                </c:pt>
                <c:pt idx="49" c:formatCode="yyyy/mm">
                  <c:v>44958</c:v>
                </c:pt>
                <c:pt idx="50" c:formatCode="yyyy/mm">
                  <c:v>44986</c:v>
                </c:pt>
                <c:pt idx="51" c:formatCode="yyyy/mm">
                  <c:v>45017</c:v>
                </c:pt>
                <c:pt idx="52" c:formatCode="yyyy/mm">
                  <c:v>45047</c:v>
                </c:pt>
                <c:pt idx="53" c:formatCode="yyyy/mm">
                  <c:v>45078</c:v>
                </c:pt>
                <c:pt idx="54" c:formatCode="yyyy/mm">
                  <c:v>45108</c:v>
                </c:pt>
                <c:pt idx="55" c:formatCode="yyyy/mm">
                  <c:v>45139</c:v>
                </c:pt>
                <c:pt idx="56" c:formatCode="yyyy/mm">
                  <c:v>45170</c:v>
                </c:pt>
                <c:pt idx="57" c:formatCode="yyyy/mm">
                  <c:v>45200</c:v>
                </c:pt>
                <c:pt idx="58" c:formatCode="yyyy/mm">
                  <c:v>45231</c:v>
                </c:pt>
                <c:pt idx="59" c:formatCode="yyyy/mm">
                  <c:v>45261</c:v>
                </c:pt>
                <c:pt idx="60" c:formatCode="yyyy/mm">
                  <c:v>45292</c:v>
                </c:pt>
                <c:pt idx="61" c:formatCode="yyyy/mm">
                  <c:v>45323</c:v>
                </c:pt>
                <c:pt idx="62" c:formatCode="yyyy/mm">
                  <c:v>45352</c:v>
                </c:pt>
              </c:numCache>
            </c:numRef>
          </c:cat>
          <c:val>
            <c:numRef>
              <c:f>各区域新能源车渗透率!$O$14:$O$78</c:f>
              <c:numCache>
                <c:formatCode>0.0%</c:formatCode>
                <c:ptCount val="65"/>
                <c:pt idx="0">
                  <c:v>0.00336417157275021</c:v>
                </c:pt>
                <c:pt idx="1">
                  <c:v>0.00366961169345577</c:v>
                </c:pt>
                <c:pt idx="2">
                  <c:v>0.00555835760825931</c:v>
                </c:pt>
                <c:pt idx="3">
                  <c:v>0.00990715968077565</c:v>
                </c:pt>
                <c:pt idx="4">
                  <c:v>0.00831751562051587</c:v>
                </c:pt>
                <c:pt idx="5">
                  <c:v>0.0106645452868474</c:v>
                </c:pt>
                <c:pt idx="6">
                  <c:v>0.00863214241738871</c:v>
                </c:pt>
                <c:pt idx="7">
                  <c:v>0.00940798787216729</c:v>
                </c:pt>
                <c:pt idx="8">
                  <c:v>0.0142979876647551</c:v>
                </c:pt>
                <c:pt idx="9">
                  <c:v>0.0113172354690729</c:v>
                </c:pt>
                <c:pt idx="10">
                  <c:v>0.0134554166256441</c:v>
                </c:pt>
                <c:pt idx="11">
                  <c:v>0.0109057158326243</c:v>
                </c:pt>
                <c:pt idx="12">
                  <c:v>0.0208507943007402</c:v>
                </c:pt>
                <c:pt idx="13">
                  <c:v>0.0229041678376364</c:v>
                </c:pt>
                <c:pt idx="14">
                  <c:v>0.0459488757561982</c:v>
                </c:pt>
                <c:pt idx="15">
                  <c:v>0.121618497109827</c:v>
                </c:pt>
                <c:pt idx="16">
                  <c:v>0.0297424376472459</c:v>
                </c:pt>
                <c:pt idx="17">
                  <c:v>0.0290966733780088</c:v>
                </c:pt>
                <c:pt idx="18">
                  <c:v>0.0270049458004464</c:v>
                </c:pt>
                <c:pt idx="19">
                  <c:v>0.0389477931451884</c:v>
                </c:pt>
                <c:pt idx="20">
                  <c:v>0.044278964471266</c:v>
                </c:pt>
                <c:pt idx="21">
                  <c:v>0.0413396524486572</c:v>
                </c:pt>
                <c:pt idx="22">
                  <c:v>0.0696896487641702</c:v>
                </c:pt>
                <c:pt idx="23">
                  <c:v>0.112444928468888</c:v>
                </c:pt>
                <c:pt idx="24">
                  <c:v>0.0464042976285875</c:v>
                </c:pt>
                <c:pt idx="25">
                  <c:v>0.0580693502060525</c:v>
                </c:pt>
                <c:pt idx="26">
                  <c:v>0.0882359818547444</c:v>
                </c:pt>
                <c:pt idx="27">
                  <c:v>0.0787858070691188</c:v>
                </c:pt>
                <c:pt idx="28">
                  <c:v>0.0895325415017017</c:v>
                </c:pt>
                <c:pt idx="29">
                  <c:v>0.0940790655287333</c:v>
                </c:pt>
                <c:pt idx="30">
                  <c:v>0.102138364779874</c:v>
                </c:pt>
                <c:pt idx="31">
                  <c:v>0.0988877809311958</c:v>
                </c:pt>
                <c:pt idx="32">
                  <c:v>0.13163759462128</c:v>
                </c:pt>
                <c:pt idx="33">
                  <c:v>0.119481405663596</c:v>
                </c:pt>
                <c:pt idx="34">
                  <c:v>0.117001588933545</c:v>
                </c:pt>
                <c:pt idx="35">
                  <c:v>0.133324341639411</c:v>
                </c:pt>
                <c:pt idx="36">
                  <c:v>0.0836544106854543</c:v>
                </c:pt>
                <c:pt idx="37">
                  <c:v>0.076858813700919</c:v>
                </c:pt>
                <c:pt idx="38">
                  <c:v>0.0871467938962695</c:v>
                </c:pt>
                <c:pt idx="39">
                  <c:v>0.0925563719280466</c:v>
                </c:pt>
                <c:pt idx="40">
                  <c:v>0.0974658075447414</c:v>
                </c:pt>
                <c:pt idx="41">
                  <c:v>0.103119314559393</c:v>
                </c:pt>
                <c:pt idx="42">
                  <c:v>0.0786764375309086</c:v>
                </c:pt>
                <c:pt idx="43">
                  <c:v>0.0697509785958191</c:v>
                </c:pt>
                <c:pt idx="44">
                  <c:v>0.0847532915193405</c:v>
                </c:pt>
                <c:pt idx="45">
                  <c:v>0.0834758489249645</c:v>
                </c:pt>
                <c:pt idx="46">
                  <c:v>0.0975665937248063</c:v>
                </c:pt>
                <c:pt idx="47">
                  <c:v>0.0941373315137126</c:v>
                </c:pt>
                <c:pt idx="48">
                  <c:v>0.0729121792110284</c:v>
                </c:pt>
                <c:pt idx="49">
                  <c:v>0.08</c:v>
                </c:pt>
                <c:pt idx="50">
                  <c:v>0.0912761143595922</c:v>
                </c:pt>
                <c:pt idx="51">
                  <c:v>0.0790639134709931</c:v>
                </c:pt>
                <c:pt idx="52">
                  <c:v>0.0876240664064822</c:v>
                </c:pt>
                <c:pt idx="53">
                  <c:v>0.0973629966593219</c:v>
                </c:pt>
                <c:pt idx="54">
                  <c:v>0.0784043335012345</c:v>
                </c:pt>
                <c:pt idx="55">
                  <c:v>0.092</c:v>
                </c:pt>
                <c:pt idx="56">
                  <c:v>0.076</c:v>
                </c:pt>
                <c:pt idx="57">
                  <c:v>0.082</c:v>
                </c:pt>
                <c:pt idx="58">
                  <c:v>0.097</c:v>
                </c:pt>
                <c:pt idx="59">
                  <c:v>0.0801061869426774</c:v>
                </c:pt>
                <c:pt idx="60">
                  <c:v>0.0491987591002783</c:v>
                </c:pt>
                <c:pt idx="61">
                  <c:v>0.065</c:v>
                </c:pt>
                <c:pt idx="62">
                  <c:v>0.0673916886632001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360640"/>
        <c:axId val="43362176"/>
      </c:lineChart>
      <c:dateAx>
        <c:axId val="4336064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2176"/>
        <c:crosses val="autoZero"/>
        <c:auto val="1"/>
        <c:lblOffset val="100"/>
        <c:baseTimeUnit val="months"/>
      </c:dateAx>
      <c:valAx>
        <c:axId val="433621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097569105153"/>
          <c:y val="0.0661788968834894"/>
          <c:w val="0.241357902910232"/>
          <c:h val="0.1124950294185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altLang="zh-CN" sz="1100" b="1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e27e55-344f-4007-b37f-3ac74b9f1d03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 algn="ctr">
        <a:defRPr lang="en-US" altLang="zh-CN" sz="1000" b="0" i="0" u="none" strike="noStrike" kern="1200" baseline="0">
          <a:solidFill>
            <a:schemeClr val="tx1"/>
          </a:solidFill>
          <a:latin typeface="Arial" panose="020B0604020202020204" pitchFamily="7" charset="0"/>
          <a:ea typeface="+mn-ea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58586744125"/>
          <c:y val="0.179922890189919"/>
          <c:w val="0.832915131286863"/>
          <c:h val="0.532519246532139"/>
        </c:manualLayout>
      </c:layout>
      <c:lineChart>
        <c:grouping val="standard"/>
        <c:varyColors val="0"/>
        <c:ser>
          <c:idx val="0"/>
          <c:order val="0"/>
          <c:tx>
            <c:strRef>
              <c:f>各区域新能源车渗透率!$P$13</c:f>
              <c:strCache>
                <c:ptCount val="1"/>
                <c:pt idx="0">
                  <c:v>丹麦</c:v>
                </c:pt>
              </c:strCache>
            </c:strRef>
          </c:tx>
          <c:spPr>
            <a:ln w="28575" cap="rnd" cmpd="sng" algn="ctr">
              <a:solidFill>
                <a:srgbClr val="7D171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各区域新能源车渗透率!$C$36:$C$78</c:f>
              <c:numCache>
                <c:formatCode>yyyy/mm</c:formatCode>
                <c:ptCount val="43"/>
                <c:pt idx="0" c:formatCode="yyyy/mm">
                  <c:v>44136</c:v>
                </c:pt>
                <c:pt idx="1" c:formatCode="yyyy/mm">
                  <c:v>44166</c:v>
                </c:pt>
                <c:pt idx="2" c:formatCode="yyyy/mm">
                  <c:v>44197</c:v>
                </c:pt>
                <c:pt idx="3" c:formatCode="yyyy/mm">
                  <c:v>44228</c:v>
                </c:pt>
                <c:pt idx="4" c:formatCode="yyyy/mm">
                  <c:v>44256</c:v>
                </c:pt>
                <c:pt idx="5" c:formatCode="yyyy/mm">
                  <c:v>44287</c:v>
                </c:pt>
                <c:pt idx="6" c:formatCode="yyyy/mm">
                  <c:v>44317</c:v>
                </c:pt>
                <c:pt idx="7" c:formatCode="yyyy/mm">
                  <c:v>44348</c:v>
                </c:pt>
                <c:pt idx="8" c:formatCode="yyyy/mm">
                  <c:v>44378</c:v>
                </c:pt>
                <c:pt idx="9" c:formatCode="yyyy/mm">
                  <c:v>44409</c:v>
                </c:pt>
                <c:pt idx="10" c:formatCode="yyyy/mm">
                  <c:v>44440</c:v>
                </c:pt>
                <c:pt idx="11" c:formatCode="yyyy/mm">
                  <c:v>44470</c:v>
                </c:pt>
                <c:pt idx="12" c:formatCode="yyyy/mm">
                  <c:v>44501</c:v>
                </c:pt>
                <c:pt idx="13" c:formatCode="yyyy/mm">
                  <c:v>44531</c:v>
                </c:pt>
                <c:pt idx="14" c:formatCode="yyyy/mm">
                  <c:v>44562</c:v>
                </c:pt>
                <c:pt idx="15" c:formatCode="yyyy/mm">
                  <c:v>44593</c:v>
                </c:pt>
                <c:pt idx="16" c:formatCode="yyyy/mm">
                  <c:v>44621</c:v>
                </c:pt>
                <c:pt idx="17" c:formatCode="yyyy/mm">
                  <c:v>44652</c:v>
                </c:pt>
                <c:pt idx="18" c:formatCode="yyyy/mm">
                  <c:v>44682</c:v>
                </c:pt>
                <c:pt idx="19" c:formatCode="yyyy/mm">
                  <c:v>44713</c:v>
                </c:pt>
                <c:pt idx="20" c:formatCode="yyyy/mm">
                  <c:v>44743</c:v>
                </c:pt>
                <c:pt idx="21" c:formatCode="yyyy/mm">
                  <c:v>44774</c:v>
                </c:pt>
                <c:pt idx="22" c:formatCode="yyyy/mm">
                  <c:v>44805</c:v>
                </c:pt>
                <c:pt idx="23" c:formatCode="yyyy/mm">
                  <c:v>44835</c:v>
                </c:pt>
                <c:pt idx="24" c:formatCode="yyyy/mm">
                  <c:v>44866</c:v>
                </c:pt>
                <c:pt idx="25" c:formatCode="yyyy/mm">
                  <c:v>44896</c:v>
                </c:pt>
                <c:pt idx="26" c:formatCode="yyyy/mm">
                  <c:v>44927</c:v>
                </c:pt>
                <c:pt idx="27" c:formatCode="yyyy/mm">
                  <c:v>44958</c:v>
                </c:pt>
                <c:pt idx="28" c:formatCode="yyyy/mm">
                  <c:v>44986</c:v>
                </c:pt>
                <c:pt idx="29" c:formatCode="yyyy/mm">
                  <c:v>45017</c:v>
                </c:pt>
                <c:pt idx="30" c:formatCode="yyyy/mm">
                  <c:v>45047</c:v>
                </c:pt>
                <c:pt idx="31" c:formatCode="yyyy/mm">
                  <c:v>45078</c:v>
                </c:pt>
                <c:pt idx="32" c:formatCode="yyyy/mm">
                  <c:v>45108</c:v>
                </c:pt>
                <c:pt idx="33" c:formatCode="yyyy/mm">
                  <c:v>45139</c:v>
                </c:pt>
                <c:pt idx="34" c:formatCode="yyyy/mm">
                  <c:v>45170</c:v>
                </c:pt>
                <c:pt idx="35" c:formatCode="yyyy/mm">
                  <c:v>45200</c:v>
                </c:pt>
                <c:pt idx="36" c:formatCode="yyyy/mm">
                  <c:v>45231</c:v>
                </c:pt>
                <c:pt idx="37" c:formatCode="yyyy/mm">
                  <c:v>45261</c:v>
                </c:pt>
                <c:pt idx="38" c:formatCode="yyyy/mm">
                  <c:v>45292</c:v>
                </c:pt>
                <c:pt idx="39" c:formatCode="yyyy/mm">
                  <c:v>45323</c:v>
                </c:pt>
                <c:pt idx="40" c:formatCode="yyyy/mm">
                  <c:v>45352</c:v>
                </c:pt>
              </c:numCache>
            </c:numRef>
          </c:cat>
          <c:val>
            <c:numRef>
              <c:f>各区域新能源车渗透率!$P$36:$P$78</c:f>
              <c:numCache>
                <c:formatCode>0.0%</c:formatCode>
                <c:ptCount val="43"/>
                <c:pt idx="0">
                  <c:v>0.217836498761354</c:v>
                </c:pt>
                <c:pt idx="1">
                  <c:v>0.323053233611967</c:v>
                </c:pt>
                <c:pt idx="2">
                  <c:v>0.19785470502194</c:v>
                </c:pt>
                <c:pt idx="3">
                  <c:v>0.172403351165842</c:v>
                </c:pt>
                <c:pt idx="4">
                  <c:v>0.285383123998988</c:v>
                </c:pt>
                <c:pt idx="5">
                  <c:v>0.247454568887743</c:v>
                </c:pt>
                <c:pt idx="6">
                  <c:v>0.277969325882773</c:v>
                </c:pt>
                <c:pt idx="7">
                  <c:v>0.336820290141123</c:v>
                </c:pt>
                <c:pt idx="8">
                  <c:v>0.321065989847716</c:v>
                </c:pt>
                <c:pt idx="9">
                  <c:v>0.407159542900436</c:v>
                </c:pt>
                <c:pt idx="10">
                  <c:v>0.452781098375642</c:v>
                </c:pt>
                <c:pt idx="11">
                  <c:v>0.427082510856692</c:v>
                </c:pt>
                <c:pt idx="12">
                  <c:v>0.445841133993046</c:v>
                </c:pt>
                <c:pt idx="13">
                  <c:v>0.578490990990991</c:v>
                </c:pt>
                <c:pt idx="14">
                  <c:v>0.306473902413097</c:v>
                </c:pt>
                <c:pt idx="15">
                  <c:v>0.336959717730079</c:v>
                </c:pt>
                <c:pt idx="16">
                  <c:v>0.354031320522465</c:v>
                </c:pt>
                <c:pt idx="17">
                  <c:v>0.299682251475261</c:v>
                </c:pt>
                <c:pt idx="18">
                  <c:v>0.34046807880314</c:v>
                </c:pt>
                <c:pt idx="19">
                  <c:v>0.361640121992545</c:v>
                </c:pt>
                <c:pt idx="20">
                  <c:v>0.387260887260887</c:v>
                </c:pt>
                <c:pt idx="21">
                  <c:v>0.372452179366573</c:v>
                </c:pt>
                <c:pt idx="22">
                  <c:v>0.480747060179848</c:v>
                </c:pt>
                <c:pt idx="23">
                  <c:v>0.390894581643937</c:v>
                </c:pt>
                <c:pt idx="24">
                  <c:v>0.415784261445875</c:v>
                </c:pt>
                <c:pt idx="25">
                  <c:v>0.771798409882384</c:v>
                </c:pt>
                <c:pt idx="26">
                  <c:v>0.288089974045948</c:v>
                </c:pt>
                <c:pt idx="27">
                  <c:v>0.388</c:v>
                </c:pt>
                <c:pt idx="28">
                  <c:v>0.582293986636971</c:v>
                </c:pt>
                <c:pt idx="29">
                  <c:v>0.413524488273805</c:v>
                </c:pt>
                <c:pt idx="30">
                  <c:v>0.424850128461319</c:v>
                </c:pt>
                <c:pt idx="31">
                  <c:v>0.346588736548861</c:v>
                </c:pt>
                <c:pt idx="32">
                  <c:v>0.42</c:v>
                </c:pt>
                <c:pt idx="33">
                  <c:v>0.442</c:v>
                </c:pt>
                <c:pt idx="34">
                  <c:v>0.514</c:v>
                </c:pt>
                <c:pt idx="35">
                  <c:v>0.471</c:v>
                </c:pt>
                <c:pt idx="36">
                  <c:v>0.521</c:v>
                </c:pt>
                <c:pt idx="37">
                  <c:v>0.514567154844426</c:v>
                </c:pt>
                <c:pt idx="38">
                  <c:v>0.394665461121157</c:v>
                </c:pt>
                <c:pt idx="39">
                  <c:v>0.49</c:v>
                </c:pt>
                <c:pt idx="40">
                  <c:v>0.471316818774446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360640"/>
        <c:axId val="43362176"/>
      </c:lineChart>
      <c:dateAx>
        <c:axId val="4336064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2176"/>
        <c:crosses val="autoZero"/>
        <c:auto val="1"/>
        <c:lblOffset val="100"/>
        <c:baseTimeUnit val="months"/>
      </c:dateAx>
      <c:valAx>
        <c:axId val="433621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 algn="ctr">
              <a:defRPr lang="en-US" alt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097569105153"/>
          <c:y val="0.0661788968834894"/>
          <c:w val="0.241357902910232"/>
          <c:h val="0.1124950294185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altLang="zh-CN" sz="1100" b="1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353a16-bb31-4767-92d2-f2c1085ead1b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 algn="ctr">
        <a:defRPr lang="en-US" altLang="zh-CN" sz="1000" b="0" i="0" u="none" strike="noStrike" kern="1200" baseline="0">
          <a:solidFill>
            <a:schemeClr val="tx1"/>
          </a:solidFill>
          <a:latin typeface="Arial" panose="020B0604020202020204" pitchFamily="7" charset="0"/>
          <a:ea typeface="+mn-ea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8491489409937"/>
          <c:y val="0.131813837245196"/>
          <c:w val="0.871251527463948"/>
          <c:h val="0.62781288994970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中汽协产销!$D$14</c:f>
              <c:strCache>
                <c:ptCount val="1"/>
                <c:pt idx="0">
                  <c:v>纯电动乘用车销量</c:v>
                </c:pt>
              </c:strCache>
            </c:strRef>
          </c:tx>
          <c:spPr>
            <a:solidFill>
              <a:srgbClr val="C00000"/>
            </a:solidFill>
            <a:ln>
              <a:noFill/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中汽协产销!$C$45:$C$101</c15:sqref>
                  </c15:fullRef>
                </c:ext>
              </c:extLst>
              <c:f>中汽协产销!$C$51:$C$101</c:f>
              <c:numCache>
                <c:formatCode>yyyy/mm</c:formatCode>
                <c:ptCount val="51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43891</c:v>
                </c:pt>
                <c:pt idx="3" c:formatCode="yyyy/mm">
                  <c:v>43922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  <c:pt idx="17" c:formatCode="yyyy/mm">
                  <c:v>44348</c:v>
                </c:pt>
                <c:pt idx="18" c:formatCode="yyyy/mm">
                  <c:v>44378</c:v>
                </c:pt>
                <c:pt idx="19" c:formatCode="yyyy/mm">
                  <c:v>44409</c:v>
                </c:pt>
                <c:pt idx="20" c:formatCode="yyyy/mm">
                  <c:v>44440</c:v>
                </c:pt>
                <c:pt idx="21" c:formatCode="yyyy/mm">
                  <c:v>44470</c:v>
                </c:pt>
                <c:pt idx="22" c:formatCode="yyyy/mm">
                  <c:v>44501</c:v>
                </c:pt>
                <c:pt idx="23" c:formatCode="yyyy/mm">
                  <c:v>44531</c:v>
                </c:pt>
                <c:pt idx="24" c:formatCode="yyyy/mm">
                  <c:v>44562</c:v>
                </c:pt>
                <c:pt idx="25" c:formatCode="yyyy/mm">
                  <c:v>44593</c:v>
                </c:pt>
                <c:pt idx="26" c:formatCode="yyyy/mm">
                  <c:v>44621</c:v>
                </c:pt>
                <c:pt idx="27" c:formatCode="yyyy/mm">
                  <c:v>44652</c:v>
                </c:pt>
                <c:pt idx="28" c:formatCode="yyyy/mm">
                  <c:v>44682</c:v>
                </c:pt>
                <c:pt idx="29" c:formatCode="yyyy/mm">
                  <c:v>44713</c:v>
                </c:pt>
                <c:pt idx="30" c:formatCode="yyyy/mm">
                  <c:v>44743</c:v>
                </c:pt>
                <c:pt idx="31" c:formatCode="yyyy/mm">
                  <c:v>44774</c:v>
                </c:pt>
                <c:pt idx="32" c:formatCode="yyyy/mm">
                  <c:v>44805</c:v>
                </c:pt>
                <c:pt idx="33" c:formatCode="yyyy/mm">
                  <c:v>44835</c:v>
                </c:pt>
                <c:pt idx="34" c:formatCode="yyyy/mm">
                  <c:v>44866</c:v>
                </c:pt>
                <c:pt idx="35" c:formatCode="yyyy/mm">
                  <c:v>44896</c:v>
                </c:pt>
                <c:pt idx="36" c:formatCode="yyyy/mm">
                  <c:v>44927</c:v>
                </c:pt>
                <c:pt idx="37" c:formatCode="yyyy/mm">
                  <c:v>44958</c:v>
                </c:pt>
                <c:pt idx="38" c:formatCode="yyyy/mm">
                  <c:v>44986</c:v>
                </c:pt>
                <c:pt idx="39" c:formatCode="yyyy/mm">
                  <c:v>45017</c:v>
                </c:pt>
                <c:pt idx="40" c:formatCode="yyyy/mm">
                  <c:v>45047</c:v>
                </c:pt>
                <c:pt idx="41" c:formatCode="yyyy/mm">
                  <c:v>45078</c:v>
                </c:pt>
                <c:pt idx="42" c:formatCode="yyyy/mm">
                  <c:v>45108</c:v>
                </c:pt>
                <c:pt idx="43" c:formatCode="yyyy/mm">
                  <c:v>45139</c:v>
                </c:pt>
                <c:pt idx="44" c:formatCode="yyyy/mm">
                  <c:v>45170</c:v>
                </c:pt>
                <c:pt idx="45" c:formatCode="yyyy/mm">
                  <c:v>45200</c:v>
                </c:pt>
                <c:pt idx="46" c:formatCode="yyyy/mm">
                  <c:v>45231</c:v>
                </c:pt>
                <c:pt idx="47" c:formatCode="yyyy/mm">
                  <c:v>45261</c:v>
                </c:pt>
                <c:pt idx="48" c:formatCode="yyyy/mm">
                  <c:v>45292</c:v>
                </c:pt>
                <c:pt idx="49" c:formatCode="yyyy/mm">
                  <c:v>45323</c:v>
                </c:pt>
                <c:pt idx="50" c:formatCode="yyyy/mm">
                  <c:v>45352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中汽协产销!$D$45:$D$101</c15:sqref>
                  </c15:fullRef>
                </c:ext>
              </c:extLst>
              <c:f>中汽协产销!$D$51:$D$101</c:f>
              <c:numCache>
                <c:formatCode>0.0_);[Red]\(0.0\)</c:formatCode>
                <c:ptCount val="51"/>
                <c:pt idx="0">
                  <c:v>2.9269</c:v>
                </c:pt>
                <c:pt idx="1">
                  <c:v>0.9291</c:v>
                </c:pt>
                <c:pt idx="2">
                  <c:v>3.5</c:v>
                </c:pt>
                <c:pt idx="3">
                  <c:v>4.3</c:v>
                </c:pt>
                <c:pt idx="4">
                  <c:v>5.7</c:v>
                </c:pt>
                <c:pt idx="5">
                  <c:v>7.2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12.2</c:v>
                </c:pt>
                <c:pt idx="10">
                  <c:v>15.4</c:v>
                </c:pt>
                <c:pt idx="11">
                  <c:v>18.9</c:v>
                </c:pt>
                <c:pt idx="12">
                  <c:v>14.3</c:v>
                </c:pt>
                <c:pt idx="13">
                  <c:v>8.9</c:v>
                </c:pt>
                <c:pt idx="14">
                  <c:v>17.6</c:v>
                </c:pt>
                <c:pt idx="15">
                  <c:v>15.8</c:v>
                </c:pt>
                <c:pt idx="16">
                  <c:v>16.6</c:v>
                </c:pt>
                <c:pt idx="17">
                  <c:v>19.8</c:v>
                </c:pt>
                <c:pt idx="18">
                  <c:v>20.6</c:v>
                </c:pt>
                <c:pt idx="19">
                  <c:v>25.1</c:v>
                </c:pt>
                <c:pt idx="20">
                  <c:v>28.1</c:v>
                </c:pt>
                <c:pt idx="21">
                  <c:v>29.8</c:v>
                </c:pt>
                <c:pt idx="22">
                  <c:v>33.9</c:v>
                </c:pt>
                <c:pt idx="23">
                  <c:v>41.6</c:v>
                </c:pt>
                <c:pt idx="24">
                  <c:v>34.7</c:v>
                </c:pt>
                <c:pt idx="25">
                  <c:v>25.8</c:v>
                </c:pt>
                <c:pt idx="26">
                  <c:v>39.5</c:v>
                </c:pt>
                <c:pt idx="27">
                  <c:v>23.1</c:v>
                </c:pt>
                <c:pt idx="28">
                  <c:v>34.7</c:v>
                </c:pt>
                <c:pt idx="29">
                  <c:v>47.6</c:v>
                </c:pt>
                <c:pt idx="30">
                  <c:v>45.7</c:v>
                </c:pt>
                <c:pt idx="31">
                  <c:v>52.2</c:v>
                </c:pt>
                <c:pt idx="32">
                  <c:v>53.9</c:v>
                </c:pt>
                <c:pt idx="33">
                  <c:v>54.1</c:v>
                </c:pt>
                <c:pt idx="34">
                  <c:v>61.5</c:v>
                </c:pt>
                <c:pt idx="35">
                  <c:v>62.4</c:v>
                </c:pt>
                <c:pt idx="36">
                  <c:v>28.7</c:v>
                </c:pt>
                <c:pt idx="37">
                  <c:v>37.6</c:v>
                </c:pt>
                <c:pt idx="38">
                  <c:v>49</c:v>
                </c:pt>
                <c:pt idx="39">
                  <c:v>47.1</c:v>
                </c:pt>
                <c:pt idx="40">
                  <c:v>52.2</c:v>
                </c:pt>
                <c:pt idx="41">
                  <c:v>57.3</c:v>
                </c:pt>
                <c:pt idx="42">
                  <c:v>54.1</c:v>
                </c:pt>
                <c:pt idx="43">
                  <c:v>59.7</c:v>
                </c:pt>
                <c:pt idx="44">
                  <c:v>62.7</c:v>
                </c:pt>
                <c:pt idx="45">
                  <c:v>64.6</c:v>
                </c:pt>
                <c:pt idx="46">
                  <c:v>70.2</c:v>
                </c:pt>
                <c:pt idx="47">
                  <c:v>82.5</c:v>
                </c:pt>
                <c:pt idx="48">
                  <c:v>44.5</c:v>
                </c:pt>
                <c:pt idx="49">
                  <c:v>29.4</c:v>
                </c:pt>
                <c:pt idx="50">
                  <c:v>56.6</c:v>
                </c:pt>
              </c:numCache>
            </c:numRef>
          </c:val>
        </c:ser>
        <c:ser>
          <c:idx val="1"/>
          <c:order val="1"/>
          <c:tx>
            <c:strRef>
              <c:f>中汽协产销!$E$14</c:f>
              <c:strCache>
                <c:ptCount val="1"/>
                <c:pt idx="0">
                  <c:v>插电混动乘用车销量</c:v>
                </c:pt>
              </c:strCache>
            </c:strRef>
          </c:tx>
          <c:spPr>
            <a:solidFill>
              <a:srgbClr val="FDDBB9"/>
            </a:solidFill>
            <a:ln>
              <a:noFill/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中汽协产销!$C$45:$C$101</c15:sqref>
                  </c15:fullRef>
                </c:ext>
              </c:extLst>
              <c:f>中汽协产销!$C$51:$C$101</c:f>
              <c:numCache>
                <c:formatCode>yyyy/mm</c:formatCode>
                <c:ptCount val="51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43891</c:v>
                </c:pt>
                <c:pt idx="3" c:formatCode="yyyy/mm">
                  <c:v>43922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  <c:pt idx="17" c:formatCode="yyyy/mm">
                  <c:v>44348</c:v>
                </c:pt>
                <c:pt idx="18" c:formatCode="yyyy/mm">
                  <c:v>44378</c:v>
                </c:pt>
                <c:pt idx="19" c:formatCode="yyyy/mm">
                  <c:v>44409</c:v>
                </c:pt>
                <c:pt idx="20" c:formatCode="yyyy/mm">
                  <c:v>44440</c:v>
                </c:pt>
                <c:pt idx="21" c:formatCode="yyyy/mm">
                  <c:v>44470</c:v>
                </c:pt>
                <c:pt idx="22" c:formatCode="yyyy/mm">
                  <c:v>44501</c:v>
                </c:pt>
                <c:pt idx="23" c:formatCode="yyyy/mm">
                  <c:v>44531</c:v>
                </c:pt>
                <c:pt idx="24" c:formatCode="yyyy/mm">
                  <c:v>44562</c:v>
                </c:pt>
                <c:pt idx="25" c:formatCode="yyyy/mm">
                  <c:v>44593</c:v>
                </c:pt>
                <c:pt idx="26" c:formatCode="yyyy/mm">
                  <c:v>44621</c:v>
                </c:pt>
                <c:pt idx="27" c:formatCode="yyyy/mm">
                  <c:v>44652</c:v>
                </c:pt>
                <c:pt idx="28" c:formatCode="yyyy/mm">
                  <c:v>44682</c:v>
                </c:pt>
                <c:pt idx="29" c:formatCode="yyyy/mm">
                  <c:v>44713</c:v>
                </c:pt>
                <c:pt idx="30" c:formatCode="yyyy/mm">
                  <c:v>44743</c:v>
                </c:pt>
                <c:pt idx="31" c:formatCode="yyyy/mm">
                  <c:v>44774</c:v>
                </c:pt>
                <c:pt idx="32" c:formatCode="yyyy/mm">
                  <c:v>44805</c:v>
                </c:pt>
                <c:pt idx="33" c:formatCode="yyyy/mm">
                  <c:v>44835</c:v>
                </c:pt>
                <c:pt idx="34" c:formatCode="yyyy/mm">
                  <c:v>44866</c:v>
                </c:pt>
                <c:pt idx="35" c:formatCode="yyyy/mm">
                  <c:v>44896</c:v>
                </c:pt>
                <c:pt idx="36" c:formatCode="yyyy/mm">
                  <c:v>44927</c:v>
                </c:pt>
                <c:pt idx="37" c:formatCode="yyyy/mm">
                  <c:v>44958</c:v>
                </c:pt>
                <c:pt idx="38" c:formatCode="yyyy/mm">
                  <c:v>44986</c:v>
                </c:pt>
                <c:pt idx="39" c:formatCode="yyyy/mm">
                  <c:v>45017</c:v>
                </c:pt>
                <c:pt idx="40" c:formatCode="yyyy/mm">
                  <c:v>45047</c:v>
                </c:pt>
                <c:pt idx="41" c:formatCode="yyyy/mm">
                  <c:v>45078</c:v>
                </c:pt>
                <c:pt idx="42" c:formatCode="yyyy/mm">
                  <c:v>45108</c:v>
                </c:pt>
                <c:pt idx="43" c:formatCode="yyyy/mm">
                  <c:v>45139</c:v>
                </c:pt>
                <c:pt idx="44" c:formatCode="yyyy/mm">
                  <c:v>45170</c:v>
                </c:pt>
                <c:pt idx="45" c:formatCode="yyyy/mm">
                  <c:v>45200</c:v>
                </c:pt>
                <c:pt idx="46" c:formatCode="yyyy/mm">
                  <c:v>45231</c:v>
                </c:pt>
                <c:pt idx="47" c:formatCode="yyyy/mm">
                  <c:v>45261</c:v>
                </c:pt>
                <c:pt idx="48" c:formatCode="yyyy/mm">
                  <c:v>45292</c:v>
                </c:pt>
                <c:pt idx="49" c:formatCode="yyyy/mm">
                  <c:v>45323</c:v>
                </c:pt>
                <c:pt idx="50" c:formatCode="yyyy/mm">
                  <c:v>45352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中汽协产销!$E$45:$E$101</c15:sqref>
                  </c15:fullRef>
                </c:ext>
              </c:extLst>
              <c:f>中汽协产销!$E$51:$E$101</c:f>
              <c:numCache>
                <c:formatCode>0.0_);[Red]\(0.0\)</c:formatCode>
                <c:ptCount val="51"/>
                <c:pt idx="0">
                  <c:v>1.2487</c:v>
                </c:pt>
                <c:pt idx="1">
                  <c:v>0.219</c:v>
                </c:pt>
                <c:pt idx="2">
                  <c:v>1.2</c:v>
                </c:pt>
                <c:pt idx="3">
                  <c:v>2</c:v>
                </c:pt>
                <c:pt idx="4">
                  <c:v>1.7</c:v>
                </c:pt>
                <c:pt idx="5">
                  <c:v>2</c:v>
                </c:pt>
                <c:pt idx="6">
                  <c:v>1.9</c:v>
                </c:pt>
                <c:pt idx="7">
                  <c:v>2</c:v>
                </c:pt>
                <c:pt idx="8">
                  <c:v>2.5</c:v>
                </c:pt>
                <c:pt idx="9">
                  <c:v>2.6</c:v>
                </c:pt>
                <c:pt idx="10">
                  <c:v>3.2</c:v>
                </c:pt>
                <c:pt idx="11">
                  <c:v>3.7</c:v>
                </c:pt>
                <c:pt idx="12">
                  <c:v>2.8</c:v>
                </c:pt>
                <c:pt idx="13">
                  <c:v>1.7</c:v>
                </c:pt>
                <c:pt idx="14">
                  <c:v>3.6</c:v>
                </c:pt>
                <c:pt idx="15">
                  <c:v>3.5</c:v>
                </c:pt>
                <c:pt idx="16">
                  <c:v>3.8</c:v>
                </c:pt>
                <c:pt idx="17">
                  <c:v>4.4</c:v>
                </c:pt>
                <c:pt idx="18">
                  <c:v>5</c:v>
                </c:pt>
                <c:pt idx="19">
                  <c:v>5.6</c:v>
                </c:pt>
                <c:pt idx="20">
                  <c:v>6.1</c:v>
                </c:pt>
                <c:pt idx="21">
                  <c:v>6.7</c:v>
                </c:pt>
                <c:pt idx="22">
                  <c:v>8.8</c:v>
                </c:pt>
                <c:pt idx="23">
                  <c:v>8.2</c:v>
                </c:pt>
                <c:pt idx="24">
                  <c:v>8.54</c:v>
                </c:pt>
                <c:pt idx="25">
                  <c:v>7.53</c:v>
                </c:pt>
                <c:pt idx="26">
                  <c:v>8.79</c:v>
                </c:pt>
                <c:pt idx="27">
                  <c:v>6.8028</c:v>
                </c:pt>
                <c:pt idx="28">
                  <c:v>10.031</c:v>
                </c:pt>
                <c:pt idx="29">
                  <c:v>12</c:v>
                </c:pt>
                <c:pt idx="30">
                  <c:v>13.5</c:v>
                </c:pt>
                <c:pt idx="31">
                  <c:v>14.4</c:v>
                </c:pt>
                <c:pt idx="32">
                  <c:v>16.9</c:v>
                </c:pt>
                <c:pt idx="33">
                  <c:v>17.2</c:v>
                </c:pt>
                <c:pt idx="34">
                  <c:v>17.1</c:v>
                </c:pt>
                <c:pt idx="35">
                  <c:v>18.9</c:v>
                </c:pt>
                <c:pt idx="36">
                  <c:v>12.1</c:v>
                </c:pt>
                <c:pt idx="37">
                  <c:v>14.9</c:v>
                </c:pt>
                <c:pt idx="38">
                  <c:v>16.3</c:v>
                </c:pt>
                <c:pt idx="39">
                  <c:v>16.5</c:v>
                </c:pt>
                <c:pt idx="40">
                  <c:v>19.4</c:v>
                </c:pt>
                <c:pt idx="41">
                  <c:v>23.2</c:v>
                </c:pt>
                <c:pt idx="42">
                  <c:v>23.9</c:v>
                </c:pt>
                <c:pt idx="43">
                  <c:v>24.9</c:v>
                </c:pt>
                <c:pt idx="44">
                  <c:v>27.7</c:v>
                </c:pt>
                <c:pt idx="45">
                  <c:v>31</c:v>
                </c:pt>
                <c:pt idx="46">
                  <c:v>32.3</c:v>
                </c:pt>
                <c:pt idx="47">
                  <c:v>36.4</c:v>
                </c:pt>
                <c:pt idx="48">
                  <c:v>28.4</c:v>
                </c:pt>
                <c:pt idx="49">
                  <c:v>18.3</c:v>
                </c:pt>
                <c:pt idx="50">
                  <c:v>31.7</c:v>
                </c:pt>
              </c:numCache>
            </c:numRef>
          </c:val>
        </c:ser>
        <c:ser>
          <c:idx val="2"/>
          <c:order val="2"/>
          <c:tx>
            <c:strRef>
              <c:f>中汽协产销!$G$14</c:f>
              <c:strCache>
                <c:ptCount val="1"/>
                <c:pt idx="0">
                  <c:v>新能源商用车销量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中汽协产销!$C$45:$C$101</c15:sqref>
                  </c15:fullRef>
                </c:ext>
              </c:extLst>
              <c:f>中汽协产销!$C$51:$C$101</c:f>
              <c:numCache>
                <c:formatCode>yyyy/mm</c:formatCode>
                <c:ptCount val="51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43891</c:v>
                </c:pt>
                <c:pt idx="3" c:formatCode="yyyy/mm">
                  <c:v>43922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  <c:pt idx="17" c:formatCode="yyyy/mm">
                  <c:v>44348</c:v>
                </c:pt>
                <c:pt idx="18" c:formatCode="yyyy/mm">
                  <c:v>44378</c:v>
                </c:pt>
                <c:pt idx="19" c:formatCode="yyyy/mm">
                  <c:v>44409</c:v>
                </c:pt>
                <c:pt idx="20" c:formatCode="yyyy/mm">
                  <c:v>44440</c:v>
                </c:pt>
                <c:pt idx="21" c:formatCode="yyyy/mm">
                  <c:v>44470</c:v>
                </c:pt>
                <c:pt idx="22" c:formatCode="yyyy/mm">
                  <c:v>44501</c:v>
                </c:pt>
                <c:pt idx="23" c:formatCode="yyyy/mm">
                  <c:v>44531</c:v>
                </c:pt>
                <c:pt idx="24" c:formatCode="yyyy/mm">
                  <c:v>44562</c:v>
                </c:pt>
                <c:pt idx="25" c:formatCode="yyyy/mm">
                  <c:v>44593</c:v>
                </c:pt>
                <c:pt idx="26" c:formatCode="yyyy/mm">
                  <c:v>44621</c:v>
                </c:pt>
                <c:pt idx="27" c:formatCode="yyyy/mm">
                  <c:v>44652</c:v>
                </c:pt>
                <c:pt idx="28" c:formatCode="yyyy/mm">
                  <c:v>44682</c:v>
                </c:pt>
                <c:pt idx="29" c:formatCode="yyyy/mm">
                  <c:v>44713</c:v>
                </c:pt>
                <c:pt idx="30" c:formatCode="yyyy/mm">
                  <c:v>44743</c:v>
                </c:pt>
                <c:pt idx="31" c:formatCode="yyyy/mm">
                  <c:v>44774</c:v>
                </c:pt>
                <c:pt idx="32" c:formatCode="yyyy/mm">
                  <c:v>44805</c:v>
                </c:pt>
                <c:pt idx="33" c:formatCode="yyyy/mm">
                  <c:v>44835</c:v>
                </c:pt>
                <c:pt idx="34" c:formatCode="yyyy/mm">
                  <c:v>44866</c:v>
                </c:pt>
                <c:pt idx="35" c:formatCode="yyyy/mm">
                  <c:v>44896</c:v>
                </c:pt>
                <c:pt idx="36" c:formatCode="yyyy/mm">
                  <c:v>44927</c:v>
                </c:pt>
                <c:pt idx="37" c:formatCode="yyyy/mm">
                  <c:v>44958</c:v>
                </c:pt>
                <c:pt idx="38" c:formatCode="yyyy/mm">
                  <c:v>44986</c:v>
                </c:pt>
                <c:pt idx="39" c:formatCode="yyyy/mm">
                  <c:v>45017</c:v>
                </c:pt>
                <c:pt idx="40" c:formatCode="yyyy/mm">
                  <c:v>45047</c:v>
                </c:pt>
                <c:pt idx="41" c:formatCode="yyyy/mm">
                  <c:v>45078</c:v>
                </c:pt>
                <c:pt idx="42" c:formatCode="yyyy/mm">
                  <c:v>45108</c:v>
                </c:pt>
                <c:pt idx="43" c:formatCode="yyyy/mm">
                  <c:v>45139</c:v>
                </c:pt>
                <c:pt idx="44" c:formatCode="yyyy/mm">
                  <c:v>45170</c:v>
                </c:pt>
                <c:pt idx="45" c:formatCode="yyyy/mm">
                  <c:v>45200</c:v>
                </c:pt>
                <c:pt idx="46" c:formatCode="yyyy/mm">
                  <c:v>45231</c:v>
                </c:pt>
                <c:pt idx="47" c:formatCode="yyyy/mm">
                  <c:v>45261</c:v>
                </c:pt>
                <c:pt idx="48" c:formatCode="yyyy/mm">
                  <c:v>45292</c:v>
                </c:pt>
                <c:pt idx="49" c:formatCode="yyyy/mm">
                  <c:v>45323</c:v>
                </c:pt>
                <c:pt idx="50" c:formatCode="yyyy/mm">
                  <c:v>45352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中汽协产销!$G$45:$G$101</c15:sqref>
                  </c15:fullRef>
                </c:ext>
              </c:extLst>
              <c:f>中汽协产销!$G$51:$G$101</c:f>
              <c:numCache>
                <c:formatCode>0.0_);[Red]\(0.0\)</c:formatCode>
                <c:ptCount val="51"/>
                <c:pt idx="0">
                  <c:v>0.4617</c:v>
                </c:pt>
                <c:pt idx="1">
                  <c:v>0.1427</c:v>
                </c:pt>
                <c:pt idx="2">
                  <c:v>0.6</c:v>
                </c:pt>
                <c:pt idx="3">
                  <c:v>0.9</c:v>
                </c:pt>
                <c:pt idx="4">
                  <c:v>0.8</c:v>
                </c:pt>
                <c:pt idx="5">
                  <c:v>1.2</c:v>
                </c:pt>
                <c:pt idx="6">
                  <c:v>0.9</c:v>
                </c:pt>
                <c:pt idx="7">
                  <c:v>0.9</c:v>
                </c:pt>
                <c:pt idx="8">
                  <c:v>1.3</c:v>
                </c:pt>
                <c:pt idx="9">
                  <c:v>1.2</c:v>
                </c:pt>
                <c:pt idx="10">
                  <c:v>1.4</c:v>
                </c:pt>
                <c:pt idx="11">
                  <c:v>2.2</c:v>
                </c:pt>
                <c:pt idx="12">
                  <c:v>0.72</c:v>
                </c:pt>
                <c:pt idx="13">
                  <c:v>0.4</c:v>
                </c:pt>
                <c:pt idx="14">
                  <c:v>1.4</c:v>
                </c:pt>
                <c:pt idx="15">
                  <c:v>1.3</c:v>
                </c:pt>
                <c:pt idx="16">
                  <c:v>1.3</c:v>
                </c:pt>
                <c:pt idx="17">
                  <c:v>1.4</c:v>
                </c:pt>
                <c:pt idx="18">
                  <c:v>1.5</c:v>
                </c:pt>
                <c:pt idx="19">
                  <c:v>1.4</c:v>
                </c:pt>
                <c:pt idx="20">
                  <c:v>1.6</c:v>
                </c:pt>
                <c:pt idx="21">
                  <c:v>1.8</c:v>
                </c:pt>
                <c:pt idx="22">
                  <c:v>2.3</c:v>
                </c:pt>
                <c:pt idx="23">
                  <c:v>3.3</c:v>
                </c:pt>
                <c:pt idx="24">
                  <c:v>1.2</c:v>
                </c:pt>
                <c:pt idx="25">
                  <c:v>1.3</c:v>
                </c:pt>
                <c:pt idx="26">
                  <c:v>2.4</c:v>
                </c:pt>
                <c:pt idx="27">
                  <c:v>1.9</c:v>
                </c:pt>
                <c:pt idx="28">
                  <c:v>2</c:v>
                </c:pt>
                <c:pt idx="29">
                  <c:v>2.8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336384"/>
        <c:axId val="40346368"/>
      </c:barChart>
      <c:lineChart>
        <c:grouping val="standard"/>
        <c:varyColors val="0"/>
        <c:ser>
          <c:idx val="3"/>
          <c:order val="3"/>
          <c:tx>
            <c:strRef>
              <c:f>中汽协产销!$I$14</c:f>
              <c:strCache>
                <c:ptCount val="1"/>
                <c:pt idx="0">
                  <c:v>总销量同比增速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中汽协产销!$C$44:$C$101</c15:sqref>
                  </c15:fullRef>
                </c:ext>
              </c:extLst>
              <c:f>中汽协产销!$C$50:$C$101</c:f>
              <c:numCache>
                <c:formatCode>yyyy/mm</c:formatCode>
                <c:ptCount val="52"/>
                <c:pt idx="0" c:formatCode="yyyy/mm">
                  <c:v>43800</c:v>
                </c:pt>
                <c:pt idx="1" c:formatCode="yyyy/mm">
                  <c:v>43831</c:v>
                </c:pt>
                <c:pt idx="2" c:formatCode="yyyy/mm">
                  <c:v>43862</c:v>
                </c:pt>
                <c:pt idx="3" c:formatCode="yyyy/mm">
                  <c:v>43891</c:v>
                </c:pt>
                <c:pt idx="4" c:formatCode="yyyy/mm">
                  <c:v>43922</c:v>
                </c:pt>
                <c:pt idx="5" c:formatCode="yyyy/mm">
                  <c:v>43952</c:v>
                </c:pt>
                <c:pt idx="6" c:formatCode="yyyy/mm">
                  <c:v>43983</c:v>
                </c:pt>
                <c:pt idx="7" c:formatCode="yyyy/mm">
                  <c:v>44013</c:v>
                </c:pt>
                <c:pt idx="8" c:formatCode="yyyy/mm">
                  <c:v>44044</c:v>
                </c:pt>
                <c:pt idx="9" c:formatCode="yyyy/mm">
                  <c:v>44075</c:v>
                </c:pt>
                <c:pt idx="10" c:formatCode="yyyy/mm">
                  <c:v>44105</c:v>
                </c:pt>
                <c:pt idx="11" c:formatCode="yyyy/mm">
                  <c:v>44136</c:v>
                </c:pt>
                <c:pt idx="12" c:formatCode="yyyy/mm">
                  <c:v>44166</c:v>
                </c:pt>
                <c:pt idx="13" c:formatCode="yyyy/mm">
                  <c:v>44197</c:v>
                </c:pt>
                <c:pt idx="14" c:formatCode="yyyy/mm">
                  <c:v>44228</c:v>
                </c:pt>
                <c:pt idx="15" c:formatCode="yyyy/mm">
                  <c:v>44256</c:v>
                </c:pt>
                <c:pt idx="16" c:formatCode="yyyy/mm">
                  <c:v>44287</c:v>
                </c:pt>
                <c:pt idx="17" c:formatCode="yyyy/mm">
                  <c:v>44317</c:v>
                </c:pt>
                <c:pt idx="18" c:formatCode="yyyy/mm">
                  <c:v>44348</c:v>
                </c:pt>
                <c:pt idx="19" c:formatCode="yyyy/mm">
                  <c:v>44378</c:v>
                </c:pt>
                <c:pt idx="20" c:formatCode="yyyy/mm">
                  <c:v>44409</c:v>
                </c:pt>
                <c:pt idx="21" c:formatCode="yyyy/mm">
                  <c:v>44440</c:v>
                </c:pt>
                <c:pt idx="22" c:formatCode="yyyy/mm">
                  <c:v>44470</c:v>
                </c:pt>
                <c:pt idx="23" c:formatCode="yyyy/mm">
                  <c:v>44501</c:v>
                </c:pt>
                <c:pt idx="24" c:formatCode="yyyy/mm">
                  <c:v>44531</c:v>
                </c:pt>
                <c:pt idx="25" c:formatCode="yyyy/mm">
                  <c:v>44562</c:v>
                </c:pt>
                <c:pt idx="26" c:formatCode="yyyy/mm">
                  <c:v>44593</c:v>
                </c:pt>
                <c:pt idx="27" c:formatCode="yyyy/mm">
                  <c:v>44621</c:v>
                </c:pt>
                <c:pt idx="28" c:formatCode="yyyy/mm">
                  <c:v>44652</c:v>
                </c:pt>
                <c:pt idx="29" c:formatCode="yyyy/mm">
                  <c:v>44682</c:v>
                </c:pt>
                <c:pt idx="30" c:formatCode="yyyy/mm">
                  <c:v>44713</c:v>
                </c:pt>
                <c:pt idx="31" c:formatCode="yyyy/mm">
                  <c:v>44743</c:v>
                </c:pt>
                <c:pt idx="32" c:formatCode="yyyy/mm">
                  <c:v>44774</c:v>
                </c:pt>
                <c:pt idx="33" c:formatCode="yyyy/mm">
                  <c:v>44805</c:v>
                </c:pt>
                <c:pt idx="34" c:formatCode="yyyy/mm">
                  <c:v>44835</c:v>
                </c:pt>
                <c:pt idx="35" c:formatCode="yyyy/mm">
                  <c:v>44866</c:v>
                </c:pt>
                <c:pt idx="36" c:formatCode="yyyy/mm">
                  <c:v>44896</c:v>
                </c:pt>
                <c:pt idx="37" c:formatCode="yyyy/mm">
                  <c:v>44927</c:v>
                </c:pt>
                <c:pt idx="38" c:formatCode="yyyy/mm">
                  <c:v>44958</c:v>
                </c:pt>
                <c:pt idx="39" c:formatCode="yyyy/mm">
                  <c:v>44986</c:v>
                </c:pt>
                <c:pt idx="40" c:formatCode="yyyy/mm">
                  <c:v>45017</c:v>
                </c:pt>
                <c:pt idx="41" c:formatCode="yyyy/mm">
                  <c:v>45047</c:v>
                </c:pt>
                <c:pt idx="42" c:formatCode="yyyy/mm">
                  <c:v>45078</c:v>
                </c:pt>
                <c:pt idx="43" c:formatCode="yyyy/mm">
                  <c:v>45108</c:v>
                </c:pt>
                <c:pt idx="44" c:formatCode="yyyy/mm">
                  <c:v>45139</c:v>
                </c:pt>
                <c:pt idx="45" c:formatCode="yyyy/mm">
                  <c:v>45170</c:v>
                </c:pt>
                <c:pt idx="46" c:formatCode="yyyy/mm">
                  <c:v>45200</c:v>
                </c:pt>
                <c:pt idx="47" c:formatCode="yyyy/mm">
                  <c:v>45231</c:v>
                </c:pt>
                <c:pt idx="48" c:formatCode="yyyy/mm">
                  <c:v>45261</c:v>
                </c:pt>
                <c:pt idx="49" c:formatCode="yyyy/mm">
                  <c:v>45292</c:v>
                </c:pt>
                <c:pt idx="50" c:formatCode="yyyy/mm">
                  <c:v>45323</c:v>
                </c:pt>
                <c:pt idx="51" c:formatCode="yyyy/mm">
                  <c:v>45352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中汽协产销!$I$45:$I$101</c15:sqref>
                  </c15:fullRef>
                </c:ext>
              </c:extLst>
              <c:f>中汽协产销!$I$51:$I$101</c:f>
              <c:numCache>
                <c:formatCode>0%</c:formatCode>
                <c:ptCount val="51"/>
                <c:pt idx="0">
                  <c:v>-0.516947916666667</c:v>
                </c:pt>
                <c:pt idx="1">
                  <c:v>-0.760962962962963</c:v>
                </c:pt>
                <c:pt idx="2">
                  <c:v>-0.598484848484848</c:v>
                </c:pt>
                <c:pt idx="3">
                  <c:v>-0.25</c:v>
                </c:pt>
                <c:pt idx="4">
                  <c:v>-0.219047619047619</c:v>
                </c:pt>
                <c:pt idx="5">
                  <c:v>-0.315789473684211</c:v>
                </c:pt>
                <c:pt idx="6">
                  <c:v>0.225</c:v>
                </c:pt>
                <c:pt idx="7">
                  <c:v>0.282352941176471</c:v>
                </c:pt>
                <c:pt idx="8">
                  <c:v>0.746835443037975</c:v>
                </c:pt>
                <c:pt idx="9">
                  <c:v>1.13168483039783</c:v>
                </c:pt>
                <c:pt idx="10">
                  <c:v>1.09698558322412</c:v>
                </c:pt>
                <c:pt idx="11">
                  <c:v>0.852746497462435</c:v>
                </c:pt>
                <c:pt idx="12">
                  <c:v>2.84411187544476</c:v>
                </c:pt>
                <c:pt idx="13">
                  <c:v>7.5240161140378</c:v>
                </c:pt>
                <c:pt idx="14">
                  <c:v>2.389</c:v>
                </c:pt>
                <c:pt idx="15">
                  <c:v>1.803</c:v>
                </c:pt>
                <c:pt idx="16">
                  <c:v>1.597</c:v>
                </c:pt>
                <c:pt idx="17">
                  <c:v>1.393</c:v>
                </c:pt>
                <c:pt idx="18">
                  <c:v>1.644</c:v>
                </c:pt>
                <c:pt idx="19">
                  <c:v>1.819</c:v>
                </c:pt>
                <c:pt idx="20">
                  <c:v>1.484</c:v>
                </c:pt>
                <c:pt idx="21">
                  <c:v>1.349</c:v>
                </c:pt>
                <c:pt idx="22">
                  <c:v>1.211</c:v>
                </c:pt>
                <c:pt idx="23">
                  <c:v>1.139</c:v>
                </c:pt>
                <c:pt idx="24">
                  <c:v>1.358</c:v>
                </c:pt>
                <c:pt idx="25">
                  <c:v>1.843</c:v>
                </c:pt>
                <c:pt idx="26">
                  <c:v>1.141</c:v>
                </c:pt>
                <c:pt idx="27">
                  <c:v>0.446</c:v>
                </c:pt>
                <c:pt idx="28">
                  <c:v>1.052</c:v>
                </c:pt>
                <c:pt idx="29">
                  <c:v>1.292</c:v>
                </c:pt>
                <c:pt idx="30">
                  <c:v>1.18819188191882</c:v>
                </c:pt>
                <c:pt idx="31">
                  <c:v>1.07476635514019</c:v>
                </c:pt>
                <c:pt idx="32">
                  <c:v>0.983193277310924</c:v>
                </c:pt>
                <c:pt idx="33">
                  <c:v>0.864229765013055</c:v>
                </c:pt>
                <c:pt idx="34">
                  <c:v>0.746666666666667</c:v>
                </c:pt>
                <c:pt idx="35">
                  <c:v>0.518</c:v>
                </c:pt>
                <c:pt idx="36">
                  <c:v>-0.0533642691415315</c:v>
                </c:pt>
                <c:pt idx="37">
                  <c:v>0.559</c:v>
                </c:pt>
                <c:pt idx="38">
                  <c:v>0.348</c:v>
                </c:pt>
                <c:pt idx="39">
                  <c:v>1.127</c:v>
                </c:pt>
                <c:pt idx="40">
                  <c:v>0.602</c:v>
                </c:pt>
                <c:pt idx="41">
                  <c:v>0.352</c:v>
                </c:pt>
                <c:pt idx="42">
                  <c:v>0.316</c:v>
                </c:pt>
                <c:pt idx="43">
                  <c:v>0.27</c:v>
                </c:pt>
                <c:pt idx="44">
                  <c:v>0.277</c:v>
                </c:pt>
                <c:pt idx="45">
                  <c:v>0.335</c:v>
                </c:pt>
                <c:pt idx="46">
                  <c:v>0.3</c:v>
                </c:pt>
                <c:pt idx="47">
                  <c:v>0.464</c:v>
                </c:pt>
                <c:pt idx="48">
                  <c:v>0.787745098039216</c:v>
                </c:pt>
                <c:pt idx="49">
                  <c:v>-0.0910476190476189</c:v>
                </c:pt>
                <c:pt idx="50">
                  <c:v>0.352526799387443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0349696"/>
        <c:axId val="40347904"/>
      </c:lineChart>
      <c:dateAx>
        <c:axId val="40336384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0346368"/>
        <c:crosses val="autoZero"/>
        <c:auto val="1"/>
        <c:lblOffset val="100"/>
        <c:baseTimeUnit val="months"/>
      </c:dateAx>
      <c:valAx>
        <c:axId val="40346368"/>
        <c:scaling>
          <c:orientation val="minMax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0336384"/>
        <c:crosses val="autoZero"/>
        <c:crossBetween val="between"/>
      </c:valAx>
      <c:dateAx>
        <c:axId val="40349696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0347904"/>
        <c:crosses val="autoZero"/>
        <c:auto val="1"/>
        <c:lblOffset val="100"/>
        <c:baseTimeUnit val="months"/>
      </c:dateAx>
      <c:valAx>
        <c:axId val="4034790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0349696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48578947368423"/>
          <c:y val="0.0338601823708207"/>
          <c:w val="0.767210526315798"/>
          <c:h val="0.13483599169022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980c8b-b4e7-463c-b82b-f3c0c3045914}"/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</c:spPr>
  <c:txPr>
    <a:bodyPr/>
    <a:lstStyle/>
    <a:p>
      <a:pPr>
        <a:defRPr lang="zh-CN" sz="800"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8491489409937"/>
          <c:y val="0.131813837245196"/>
          <c:w val="0.876979432709008"/>
          <c:h val="0.636093364263937"/>
        </c:manualLayout>
      </c:layout>
      <c:barChart>
        <c:barDir val="col"/>
        <c:grouping val="stacked"/>
        <c:varyColors val="0"/>
        <c:ser>
          <c:idx val="4"/>
          <c:order val="0"/>
          <c:tx>
            <c:strRef>
              <c:f>中汽协产销!$O$14</c:f>
              <c:strCache>
                <c:ptCount val="1"/>
                <c:pt idx="0">
                  <c:v>纯电动乘用车产量</c:v>
                </c:pt>
              </c:strCache>
            </c:strRef>
          </c:tx>
          <c:spPr>
            <a:solidFill>
              <a:srgbClr val="C0000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中汽协产销!$N$45:$N$101</c15:sqref>
                  </c15:fullRef>
                </c:ext>
              </c:extLst>
              <c:f>中汽协产销!$N$51:$N$101</c:f>
              <c:numCache>
                <c:formatCode>yyyy/mm</c:formatCode>
                <c:ptCount val="51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43891</c:v>
                </c:pt>
                <c:pt idx="3" c:formatCode="yyyy/mm">
                  <c:v>43922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  <c:pt idx="17" c:formatCode="yyyy/mm">
                  <c:v>44348</c:v>
                </c:pt>
                <c:pt idx="18" c:formatCode="yyyy/mm">
                  <c:v>44378</c:v>
                </c:pt>
                <c:pt idx="19" c:formatCode="yyyy/mm">
                  <c:v>44409</c:v>
                </c:pt>
                <c:pt idx="20" c:formatCode="yyyy/mm">
                  <c:v>44440</c:v>
                </c:pt>
                <c:pt idx="21" c:formatCode="yyyy/mm">
                  <c:v>44470</c:v>
                </c:pt>
                <c:pt idx="22" c:formatCode="yyyy/mm">
                  <c:v>44501</c:v>
                </c:pt>
                <c:pt idx="23" c:formatCode="yyyy/mm">
                  <c:v>44531</c:v>
                </c:pt>
                <c:pt idx="24" c:formatCode="yyyy/mm">
                  <c:v>44562</c:v>
                </c:pt>
                <c:pt idx="25" c:formatCode="yyyy/mm">
                  <c:v>44593</c:v>
                </c:pt>
                <c:pt idx="26" c:formatCode="yyyy/mm">
                  <c:v>44621</c:v>
                </c:pt>
                <c:pt idx="27" c:formatCode="yyyy/mm">
                  <c:v>44652</c:v>
                </c:pt>
                <c:pt idx="28" c:formatCode="yyyy/mm">
                  <c:v>44682</c:v>
                </c:pt>
                <c:pt idx="29" c:formatCode="yyyy/mm">
                  <c:v>44713</c:v>
                </c:pt>
                <c:pt idx="30" c:formatCode="yyyy/mm">
                  <c:v>44743</c:v>
                </c:pt>
                <c:pt idx="31" c:formatCode="yyyy/mm">
                  <c:v>44774</c:v>
                </c:pt>
                <c:pt idx="32" c:formatCode="yyyy/mm">
                  <c:v>44805</c:v>
                </c:pt>
                <c:pt idx="33" c:formatCode="yyyy/mm">
                  <c:v>44835</c:v>
                </c:pt>
                <c:pt idx="34" c:formatCode="yyyy/mm">
                  <c:v>44866</c:v>
                </c:pt>
                <c:pt idx="35" c:formatCode="yyyy/mm">
                  <c:v>44896</c:v>
                </c:pt>
                <c:pt idx="36" c:formatCode="yyyy/mm">
                  <c:v>44927</c:v>
                </c:pt>
                <c:pt idx="37" c:formatCode="yyyy/mm">
                  <c:v>44958</c:v>
                </c:pt>
                <c:pt idx="38" c:formatCode="yyyy/mm">
                  <c:v>44986</c:v>
                </c:pt>
                <c:pt idx="39" c:formatCode="yyyy/mm">
                  <c:v>45017</c:v>
                </c:pt>
                <c:pt idx="40" c:formatCode="yyyy/mm">
                  <c:v>45047</c:v>
                </c:pt>
                <c:pt idx="41" c:formatCode="yyyy/mm">
                  <c:v>45078</c:v>
                </c:pt>
                <c:pt idx="42" c:formatCode="yyyy/mm">
                  <c:v>45108</c:v>
                </c:pt>
                <c:pt idx="43" c:formatCode="yyyy/mm">
                  <c:v>45139</c:v>
                </c:pt>
                <c:pt idx="44" c:formatCode="yyyy/mm">
                  <c:v>45170</c:v>
                </c:pt>
                <c:pt idx="45" c:formatCode="yyyy/mm">
                  <c:v>45200</c:v>
                </c:pt>
                <c:pt idx="46" c:formatCode="yyyy/mm">
                  <c:v>45231</c:v>
                </c:pt>
                <c:pt idx="47" c:formatCode="yyyy/mm">
                  <c:v>45261</c:v>
                </c:pt>
                <c:pt idx="48" c:formatCode="yyyy/mm">
                  <c:v>45292</c:v>
                </c:pt>
                <c:pt idx="49" c:formatCode="yyyy/mm">
                  <c:v>45323</c:v>
                </c:pt>
                <c:pt idx="50" c:formatCode="yyyy/mm">
                  <c:v>45352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中汽协产销!$O$45:$O$101</c15:sqref>
                  </c15:fullRef>
                </c:ext>
              </c:extLst>
              <c:f>中汽协产销!$O$51:$O$101</c:f>
              <c:numCache>
                <c:formatCode>0.0_);[Red]\(0.0\)</c:formatCode>
                <c:ptCount val="51"/>
                <c:pt idx="0">
                  <c:v>2.9269</c:v>
                </c:pt>
                <c:pt idx="1">
                  <c:v>0.9291</c:v>
                </c:pt>
                <c:pt idx="2">
                  <c:v>3.5</c:v>
                </c:pt>
                <c:pt idx="3">
                  <c:v>4.9</c:v>
                </c:pt>
                <c:pt idx="4">
                  <c:v>5.5</c:v>
                </c:pt>
                <c:pt idx="5">
                  <c:v>6.7</c:v>
                </c:pt>
                <c:pt idx="6">
                  <c:v>7.1</c:v>
                </c:pt>
                <c:pt idx="7">
                  <c:v>7.3</c:v>
                </c:pt>
                <c:pt idx="8">
                  <c:v>9.5</c:v>
                </c:pt>
                <c:pt idx="9">
                  <c:v>13</c:v>
                </c:pt>
                <c:pt idx="10">
                  <c:v>15</c:v>
                </c:pt>
                <c:pt idx="11">
                  <c:v>18.3</c:v>
                </c:pt>
                <c:pt idx="12">
                  <c:v>15.8</c:v>
                </c:pt>
                <c:pt idx="13">
                  <c:v>10.3</c:v>
                </c:pt>
                <c:pt idx="14">
                  <c:v>16.8</c:v>
                </c:pt>
                <c:pt idx="15">
                  <c:v>16.9</c:v>
                </c:pt>
                <c:pt idx="16">
                  <c:v>16.9</c:v>
                </c:pt>
                <c:pt idx="17">
                  <c:v>19.1</c:v>
                </c:pt>
                <c:pt idx="18">
                  <c:v>21.9</c:v>
                </c:pt>
                <c:pt idx="19">
                  <c:v>23.8</c:v>
                </c:pt>
                <c:pt idx="20">
                  <c:v>27.5</c:v>
                </c:pt>
                <c:pt idx="21">
                  <c:v>31.1</c:v>
                </c:pt>
                <c:pt idx="22">
                  <c:v>34.9</c:v>
                </c:pt>
                <c:pt idx="23">
                  <c:v>40.5</c:v>
                </c:pt>
                <c:pt idx="24">
                  <c:v>36.7</c:v>
                </c:pt>
                <c:pt idx="25">
                  <c:v>28.5</c:v>
                </c:pt>
                <c:pt idx="26">
                  <c:v>37.6</c:v>
                </c:pt>
                <c:pt idx="27">
                  <c:v>24.2</c:v>
                </c:pt>
                <c:pt idx="28">
                  <c:v>36.4</c:v>
                </c:pt>
                <c:pt idx="29">
                  <c:v>46.6</c:v>
                </c:pt>
                <c:pt idx="30">
                  <c:v>47.2</c:v>
                </c:pt>
                <c:pt idx="31">
                  <c:v>53.6</c:v>
                </c:pt>
                <c:pt idx="32">
                  <c:v>57.8</c:v>
                </c:pt>
                <c:pt idx="33">
                  <c:v>58.1</c:v>
                </c:pt>
                <c:pt idx="34">
                  <c:v>58.9</c:v>
                </c:pt>
                <c:pt idx="35">
                  <c:v>60</c:v>
                </c:pt>
                <c:pt idx="36">
                  <c:v>29.9</c:v>
                </c:pt>
                <c:pt idx="37">
                  <c:v>38.9</c:v>
                </c:pt>
                <c:pt idx="38">
                  <c:v>51.1</c:v>
                </c:pt>
                <c:pt idx="39">
                  <c:v>48.3</c:v>
                </c:pt>
                <c:pt idx="40">
                  <c:v>51.7</c:v>
                </c:pt>
                <c:pt idx="41">
                  <c:v>54.8</c:v>
                </c:pt>
                <c:pt idx="42">
                  <c:v>55.5</c:v>
                </c:pt>
                <c:pt idx="43">
                  <c:v>58.9</c:v>
                </c:pt>
                <c:pt idx="44">
                  <c:v>58.9</c:v>
                </c:pt>
                <c:pt idx="45">
                  <c:v>65.6</c:v>
                </c:pt>
                <c:pt idx="46">
                  <c:v>72.7</c:v>
                </c:pt>
                <c:pt idx="47">
                  <c:v>81.1</c:v>
                </c:pt>
                <c:pt idx="48">
                  <c:v>48.9</c:v>
                </c:pt>
                <c:pt idx="49">
                  <c:v>28</c:v>
                </c:pt>
                <c:pt idx="50">
                  <c:v>54.6</c:v>
                </c:pt>
              </c:numCache>
            </c:numRef>
          </c:val>
        </c:ser>
        <c:ser>
          <c:idx val="5"/>
          <c:order val="1"/>
          <c:tx>
            <c:strRef>
              <c:f>中汽协产销!$P$14</c:f>
              <c:strCache>
                <c:ptCount val="1"/>
                <c:pt idx="0">
                  <c:v>插电混动乘用车产量</c:v>
                </c:pt>
              </c:strCache>
            </c:strRef>
          </c:tx>
          <c:spPr>
            <a:solidFill>
              <a:srgbClr val="FDDBB9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中汽协产销!$N$45:$N$101</c15:sqref>
                  </c15:fullRef>
                </c:ext>
              </c:extLst>
              <c:f>中汽协产销!$N$51:$N$101</c:f>
              <c:numCache>
                <c:formatCode>yyyy/mm</c:formatCode>
                <c:ptCount val="51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43891</c:v>
                </c:pt>
                <c:pt idx="3" c:formatCode="yyyy/mm">
                  <c:v>43922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  <c:pt idx="17" c:formatCode="yyyy/mm">
                  <c:v>44348</c:v>
                </c:pt>
                <c:pt idx="18" c:formatCode="yyyy/mm">
                  <c:v>44378</c:v>
                </c:pt>
                <c:pt idx="19" c:formatCode="yyyy/mm">
                  <c:v>44409</c:v>
                </c:pt>
                <c:pt idx="20" c:formatCode="yyyy/mm">
                  <c:v>44440</c:v>
                </c:pt>
                <c:pt idx="21" c:formatCode="yyyy/mm">
                  <c:v>44470</c:v>
                </c:pt>
                <c:pt idx="22" c:formatCode="yyyy/mm">
                  <c:v>44501</c:v>
                </c:pt>
                <c:pt idx="23" c:formatCode="yyyy/mm">
                  <c:v>44531</c:v>
                </c:pt>
                <c:pt idx="24" c:formatCode="yyyy/mm">
                  <c:v>44562</c:v>
                </c:pt>
                <c:pt idx="25" c:formatCode="yyyy/mm">
                  <c:v>44593</c:v>
                </c:pt>
                <c:pt idx="26" c:formatCode="yyyy/mm">
                  <c:v>44621</c:v>
                </c:pt>
                <c:pt idx="27" c:formatCode="yyyy/mm">
                  <c:v>44652</c:v>
                </c:pt>
                <c:pt idx="28" c:formatCode="yyyy/mm">
                  <c:v>44682</c:v>
                </c:pt>
                <c:pt idx="29" c:formatCode="yyyy/mm">
                  <c:v>44713</c:v>
                </c:pt>
                <c:pt idx="30" c:formatCode="yyyy/mm">
                  <c:v>44743</c:v>
                </c:pt>
                <c:pt idx="31" c:formatCode="yyyy/mm">
                  <c:v>44774</c:v>
                </c:pt>
                <c:pt idx="32" c:formatCode="yyyy/mm">
                  <c:v>44805</c:v>
                </c:pt>
                <c:pt idx="33" c:formatCode="yyyy/mm">
                  <c:v>44835</c:v>
                </c:pt>
                <c:pt idx="34" c:formatCode="yyyy/mm">
                  <c:v>44866</c:v>
                </c:pt>
                <c:pt idx="35" c:formatCode="yyyy/mm">
                  <c:v>44896</c:v>
                </c:pt>
                <c:pt idx="36" c:formatCode="yyyy/mm">
                  <c:v>44927</c:v>
                </c:pt>
                <c:pt idx="37" c:formatCode="yyyy/mm">
                  <c:v>44958</c:v>
                </c:pt>
                <c:pt idx="38" c:formatCode="yyyy/mm">
                  <c:v>44986</c:v>
                </c:pt>
                <c:pt idx="39" c:formatCode="yyyy/mm">
                  <c:v>45017</c:v>
                </c:pt>
                <c:pt idx="40" c:formatCode="yyyy/mm">
                  <c:v>45047</c:v>
                </c:pt>
                <c:pt idx="41" c:formatCode="yyyy/mm">
                  <c:v>45078</c:v>
                </c:pt>
                <c:pt idx="42" c:formatCode="yyyy/mm">
                  <c:v>45108</c:v>
                </c:pt>
                <c:pt idx="43" c:formatCode="yyyy/mm">
                  <c:v>45139</c:v>
                </c:pt>
                <c:pt idx="44" c:formatCode="yyyy/mm">
                  <c:v>45170</c:v>
                </c:pt>
                <c:pt idx="45" c:formatCode="yyyy/mm">
                  <c:v>45200</c:v>
                </c:pt>
                <c:pt idx="46" c:formatCode="yyyy/mm">
                  <c:v>45231</c:v>
                </c:pt>
                <c:pt idx="47" c:formatCode="yyyy/mm">
                  <c:v>45261</c:v>
                </c:pt>
                <c:pt idx="48" c:formatCode="yyyy/mm">
                  <c:v>45292</c:v>
                </c:pt>
                <c:pt idx="49" c:formatCode="yyyy/mm">
                  <c:v>45323</c:v>
                </c:pt>
                <c:pt idx="50" c:formatCode="yyyy/mm">
                  <c:v>45352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中汽协产销!$P$45:$P$101</c15:sqref>
                  </c15:fullRef>
                </c:ext>
              </c:extLst>
              <c:f>中汽协产销!$P$51:$P$101</c:f>
              <c:numCache>
                <c:formatCode>0.0_);[Red]\(0.0\)</c:formatCode>
                <c:ptCount val="51"/>
                <c:pt idx="0">
                  <c:v>1.2487</c:v>
                </c:pt>
                <c:pt idx="1">
                  <c:v>0.219</c:v>
                </c:pt>
                <c:pt idx="2">
                  <c:v>1.2</c:v>
                </c:pt>
                <c:pt idx="3">
                  <c:v>2.2</c:v>
                </c:pt>
                <c:pt idx="4">
                  <c:v>2.1</c:v>
                </c:pt>
                <c:pt idx="5">
                  <c:v>2.3</c:v>
                </c:pt>
                <c:pt idx="6">
                  <c:v>2.1</c:v>
                </c:pt>
                <c:pt idx="7">
                  <c:v>2.4</c:v>
                </c:pt>
                <c:pt idx="8">
                  <c:v>2.9</c:v>
                </c:pt>
                <c:pt idx="9">
                  <c:v>2.5</c:v>
                </c:pt>
                <c:pt idx="10">
                  <c:v>3.3</c:v>
                </c:pt>
                <c:pt idx="11">
                  <c:v>3.2</c:v>
                </c:pt>
                <c:pt idx="12">
                  <c:v>2.8</c:v>
                </c:pt>
                <c:pt idx="13">
                  <c:v>1.6</c:v>
                </c:pt>
                <c:pt idx="14">
                  <c:v>3.4</c:v>
                </c:pt>
                <c:pt idx="15">
                  <c:v>3.4</c:v>
                </c:pt>
                <c:pt idx="16">
                  <c:v>3.6</c:v>
                </c:pt>
                <c:pt idx="17">
                  <c:v>4.3</c:v>
                </c:pt>
                <c:pt idx="18">
                  <c:v>5.1</c:v>
                </c:pt>
                <c:pt idx="19">
                  <c:v>5.6</c:v>
                </c:pt>
                <c:pt idx="20">
                  <c:v>6.2</c:v>
                </c:pt>
                <c:pt idx="21">
                  <c:v>6.8</c:v>
                </c:pt>
                <c:pt idx="22">
                  <c:v>8.4</c:v>
                </c:pt>
                <c:pt idx="23">
                  <c:v>8.3</c:v>
                </c:pt>
                <c:pt idx="24">
                  <c:v>8.44</c:v>
                </c:pt>
                <c:pt idx="25">
                  <c:v>8.25</c:v>
                </c:pt>
                <c:pt idx="26">
                  <c:v>8.85</c:v>
                </c:pt>
                <c:pt idx="27">
                  <c:v>6.93</c:v>
                </c:pt>
                <c:pt idx="28">
                  <c:v>10.2062</c:v>
                </c:pt>
                <c:pt idx="29">
                  <c:v>12.3</c:v>
                </c:pt>
                <c:pt idx="30">
                  <c:v>14.4</c:v>
                </c:pt>
                <c:pt idx="31">
                  <c:v>15.5</c:v>
                </c:pt>
                <c:pt idx="32">
                  <c:v>17.7</c:v>
                </c:pt>
                <c:pt idx="33">
                  <c:v>18.1</c:v>
                </c:pt>
                <c:pt idx="34">
                  <c:v>17.9</c:v>
                </c:pt>
                <c:pt idx="35">
                  <c:v>19.4</c:v>
                </c:pt>
                <c:pt idx="36">
                  <c:v>12.6</c:v>
                </c:pt>
                <c:pt idx="37">
                  <c:v>16.3</c:v>
                </c:pt>
                <c:pt idx="38">
                  <c:v>16.3</c:v>
                </c:pt>
                <c:pt idx="39">
                  <c:v>15.7</c:v>
                </c:pt>
                <c:pt idx="40">
                  <c:v>19.5</c:v>
                </c:pt>
                <c:pt idx="41">
                  <c:v>23.5</c:v>
                </c:pt>
                <c:pt idx="42">
                  <c:v>25</c:v>
                </c:pt>
                <c:pt idx="43">
                  <c:v>25.3</c:v>
                </c:pt>
                <c:pt idx="44">
                  <c:v>29</c:v>
                </c:pt>
                <c:pt idx="45">
                  <c:v>33.2</c:v>
                </c:pt>
                <c:pt idx="46">
                  <c:v>34.7</c:v>
                </c:pt>
                <c:pt idx="47">
                  <c:v>36</c:v>
                </c:pt>
                <c:pt idx="48">
                  <c:v>29.7</c:v>
                </c:pt>
                <c:pt idx="49">
                  <c:v>18.3</c:v>
                </c:pt>
                <c:pt idx="50">
                  <c:v>31.7</c:v>
                </c:pt>
              </c:numCache>
            </c:numRef>
          </c:val>
        </c:ser>
        <c:ser>
          <c:idx val="6"/>
          <c:order val="2"/>
          <c:tx>
            <c:strRef>
              <c:f>中汽协产销!$R$14</c:f>
              <c:strCache>
                <c:ptCount val="1"/>
                <c:pt idx="0">
                  <c:v>新能源商用车产量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  <a:effectLst>
              <a:outerShdw blurRad="50800" dir="5400000" algn="ctr" rotWithShape="0">
                <a:schemeClr val="bg1"/>
              </a:outerShdw>
            </a:effectLst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中汽协产销!$N$45:$N$101</c15:sqref>
                  </c15:fullRef>
                </c:ext>
              </c:extLst>
              <c:f>中汽协产销!$N$51:$N$101</c:f>
              <c:numCache>
                <c:formatCode>yyyy/mm</c:formatCode>
                <c:ptCount val="51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43891</c:v>
                </c:pt>
                <c:pt idx="3" c:formatCode="yyyy/mm">
                  <c:v>43922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  <c:pt idx="17" c:formatCode="yyyy/mm">
                  <c:v>44348</c:v>
                </c:pt>
                <c:pt idx="18" c:formatCode="yyyy/mm">
                  <c:v>44378</c:v>
                </c:pt>
                <c:pt idx="19" c:formatCode="yyyy/mm">
                  <c:v>44409</c:v>
                </c:pt>
                <c:pt idx="20" c:formatCode="yyyy/mm">
                  <c:v>44440</c:v>
                </c:pt>
                <c:pt idx="21" c:formatCode="yyyy/mm">
                  <c:v>44470</c:v>
                </c:pt>
                <c:pt idx="22" c:formatCode="yyyy/mm">
                  <c:v>44501</c:v>
                </c:pt>
                <c:pt idx="23" c:formatCode="yyyy/mm">
                  <c:v>44531</c:v>
                </c:pt>
                <c:pt idx="24" c:formatCode="yyyy/mm">
                  <c:v>44562</c:v>
                </c:pt>
                <c:pt idx="25" c:formatCode="yyyy/mm">
                  <c:v>44593</c:v>
                </c:pt>
                <c:pt idx="26" c:formatCode="yyyy/mm">
                  <c:v>44621</c:v>
                </c:pt>
                <c:pt idx="27" c:formatCode="yyyy/mm">
                  <c:v>44652</c:v>
                </c:pt>
                <c:pt idx="28" c:formatCode="yyyy/mm">
                  <c:v>44682</c:v>
                </c:pt>
                <c:pt idx="29" c:formatCode="yyyy/mm">
                  <c:v>44713</c:v>
                </c:pt>
                <c:pt idx="30" c:formatCode="yyyy/mm">
                  <c:v>44743</c:v>
                </c:pt>
                <c:pt idx="31" c:formatCode="yyyy/mm">
                  <c:v>44774</c:v>
                </c:pt>
                <c:pt idx="32" c:formatCode="yyyy/mm">
                  <c:v>44805</c:v>
                </c:pt>
                <c:pt idx="33" c:formatCode="yyyy/mm">
                  <c:v>44835</c:v>
                </c:pt>
                <c:pt idx="34" c:formatCode="yyyy/mm">
                  <c:v>44866</c:v>
                </c:pt>
                <c:pt idx="35" c:formatCode="yyyy/mm">
                  <c:v>44896</c:v>
                </c:pt>
                <c:pt idx="36" c:formatCode="yyyy/mm">
                  <c:v>44927</c:v>
                </c:pt>
                <c:pt idx="37" c:formatCode="yyyy/mm">
                  <c:v>44958</c:v>
                </c:pt>
                <c:pt idx="38" c:formatCode="yyyy/mm">
                  <c:v>44986</c:v>
                </c:pt>
                <c:pt idx="39" c:formatCode="yyyy/mm">
                  <c:v>45017</c:v>
                </c:pt>
                <c:pt idx="40" c:formatCode="yyyy/mm">
                  <c:v>45047</c:v>
                </c:pt>
                <c:pt idx="41" c:formatCode="yyyy/mm">
                  <c:v>45078</c:v>
                </c:pt>
                <c:pt idx="42" c:formatCode="yyyy/mm">
                  <c:v>45108</c:v>
                </c:pt>
                <c:pt idx="43" c:formatCode="yyyy/mm">
                  <c:v>45139</c:v>
                </c:pt>
                <c:pt idx="44" c:formatCode="yyyy/mm">
                  <c:v>45170</c:v>
                </c:pt>
                <c:pt idx="45" c:formatCode="yyyy/mm">
                  <c:v>45200</c:v>
                </c:pt>
                <c:pt idx="46" c:formatCode="yyyy/mm">
                  <c:v>45231</c:v>
                </c:pt>
                <c:pt idx="47" c:formatCode="yyyy/mm">
                  <c:v>45261</c:v>
                </c:pt>
                <c:pt idx="48" c:formatCode="yyyy/mm">
                  <c:v>45292</c:v>
                </c:pt>
                <c:pt idx="49" c:formatCode="yyyy/mm">
                  <c:v>45323</c:v>
                </c:pt>
                <c:pt idx="50" c:formatCode="yyyy/mm">
                  <c:v>45352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中汽协产销!$R$45:$R$101</c15:sqref>
                  </c15:fullRef>
                </c:ext>
              </c:extLst>
              <c:f>中汽协产销!$R$51:$R$101</c:f>
              <c:numCache>
                <c:formatCode>0.0_);[Red]\(0.0\)</c:formatCode>
                <c:ptCount val="51"/>
                <c:pt idx="0">
                  <c:v>0.4617</c:v>
                </c:pt>
                <c:pt idx="1">
                  <c:v>0.1427</c:v>
                </c:pt>
                <c:pt idx="2">
                  <c:v>0.6</c:v>
                </c:pt>
                <c:pt idx="3">
                  <c:v>0.9</c:v>
                </c:pt>
                <c:pt idx="4">
                  <c:v>0.9</c:v>
                </c:pt>
                <c:pt idx="5">
                  <c:v>1.2</c:v>
                </c:pt>
                <c:pt idx="6">
                  <c:v>0.8</c:v>
                </c:pt>
                <c:pt idx="7">
                  <c:v>0.9</c:v>
                </c:pt>
                <c:pt idx="8">
                  <c:v>1.2</c:v>
                </c:pt>
                <c:pt idx="9">
                  <c:v>1.2</c:v>
                </c:pt>
                <c:pt idx="10">
                  <c:v>1.4</c:v>
                </c:pt>
                <c:pt idx="11">
                  <c:v>2.1</c:v>
                </c:pt>
                <c:pt idx="12">
                  <c:v>0.81</c:v>
                </c:pt>
                <c:pt idx="13">
                  <c:v>0.4</c:v>
                </c:pt>
                <c:pt idx="14">
                  <c:v>1.5</c:v>
                </c:pt>
                <c:pt idx="15">
                  <c:v>1.3</c:v>
                </c:pt>
                <c:pt idx="16">
                  <c:v>1.3</c:v>
                </c:pt>
                <c:pt idx="17">
                  <c:v>1.4</c:v>
                </c:pt>
                <c:pt idx="18">
                  <c:v>1.4</c:v>
                </c:pt>
                <c:pt idx="19">
                  <c:v>1.5</c:v>
                </c:pt>
                <c:pt idx="20">
                  <c:v>1.6</c:v>
                </c:pt>
                <c:pt idx="21">
                  <c:v>1.8</c:v>
                </c:pt>
                <c:pt idx="22">
                  <c:v>2.4</c:v>
                </c:pt>
                <c:pt idx="23">
                  <c:v>3</c:v>
                </c:pt>
                <c:pt idx="24">
                  <c:v>1.6</c:v>
                </c:pt>
                <c:pt idx="25">
                  <c:v>1.5</c:v>
                </c:pt>
                <c:pt idx="26">
                  <c:v>2.3</c:v>
                </c:pt>
                <c:pt idx="27">
                  <c:v>1.9</c:v>
                </c:pt>
                <c:pt idx="28">
                  <c:v>2.3</c:v>
                </c:pt>
                <c:pt idx="29">
                  <c:v>2.7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904576"/>
        <c:axId val="42930944"/>
      </c:barChart>
      <c:lineChart>
        <c:grouping val="standard"/>
        <c:varyColors val="0"/>
        <c:ser>
          <c:idx val="7"/>
          <c:order val="3"/>
          <c:tx>
            <c:strRef>
              <c:f>中汽协产销!$T$14</c:f>
              <c:strCache>
                <c:ptCount val="1"/>
                <c:pt idx="0">
                  <c:v>总产量同比增速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中汽协产销!$N$45:$N$101</c15:sqref>
                  </c15:fullRef>
                </c:ext>
              </c:extLst>
              <c:f>中汽协产销!$N$51:$N$101</c:f>
              <c:numCache>
                <c:formatCode>yyyy/mm</c:formatCode>
                <c:ptCount val="51"/>
                <c:pt idx="0" c:formatCode="yyyy/mm">
                  <c:v>43831</c:v>
                </c:pt>
                <c:pt idx="1" c:formatCode="yyyy/mm">
                  <c:v>43862</c:v>
                </c:pt>
                <c:pt idx="2" c:formatCode="yyyy/mm">
                  <c:v>43891</c:v>
                </c:pt>
                <c:pt idx="3" c:formatCode="yyyy/mm">
                  <c:v>43922</c:v>
                </c:pt>
                <c:pt idx="4" c:formatCode="yyyy/mm">
                  <c:v>43952</c:v>
                </c:pt>
                <c:pt idx="5" c:formatCode="yyyy/mm">
                  <c:v>43983</c:v>
                </c:pt>
                <c:pt idx="6" c:formatCode="yyyy/mm">
                  <c:v>44013</c:v>
                </c:pt>
                <c:pt idx="7" c:formatCode="yyyy/mm">
                  <c:v>44044</c:v>
                </c:pt>
                <c:pt idx="8" c:formatCode="yyyy/mm">
                  <c:v>44075</c:v>
                </c:pt>
                <c:pt idx="9" c:formatCode="yyyy/mm">
                  <c:v>44105</c:v>
                </c:pt>
                <c:pt idx="10" c:formatCode="yyyy/mm">
                  <c:v>44136</c:v>
                </c:pt>
                <c:pt idx="11" c:formatCode="yyyy/mm">
                  <c:v>44166</c:v>
                </c:pt>
                <c:pt idx="12" c:formatCode="yyyy/mm">
                  <c:v>44197</c:v>
                </c:pt>
                <c:pt idx="13" c:formatCode="yyyy/mm">
                  <c:v>44228</c:v>
                </c:pt>
                <c:pt idx="14" c:formatCode="yyyy/mm">
                  <c:v>44256</c:v>
                </c:pt>
                <c:pt idx="15" c:formatCode="yyyy/mm">
                  <c:v>44287</c:v>
                </c:pt>
                <c:pt idx="16" c:formatCode="yyyy/mm">
                  <c:v>44317</c:v>
                </c:pt>
                <c:pt idx="17" c:formatCode="yyyy/mm">
                  <c:v>44348</c:v>
                </c:pt>
                <c:pt idx="18" c:formatCode="yyyy/mm">
                  <c:v>44378</c:v>
                </c:pt>
                <c:pt idx="19" c:formatCode="yyyy/mm">
                  <c:v>44409</c:v>
                </c:pt>
                <c:pt idx="20" c:formatCode="yyyy/mm">
                  <c:v>44440</c:v>
                </c:pt>
                <c:pt idx="21" c:formatCode="yyyy/mm">
                  <c:v>44470</c:v>
                </c:pt>
                <c:pt idx="22" c:formatCode="yyyy/mm">
                  <c:v>44501</c:v>
                </c:pt>
                <c:pt idx="23" c:formatCode="yyyy/mm">
                  <c:v>44531</c:v>
                </c:pt>
                <c:pt idx="24" c:formatCode="yyyy/mm">
                  <c:v>44562</c:v>
                </c:pt>
                <c:pt idx="25" c:formatCode="yyyy/mm">
                  <c:v>44593</c:v>
                </c:pt>
                <c:pt idx="26" c:formatCode="yyyy/mm">
                  <c:v>44621</c:v>
                </c:pt>
                <c:pt idx="27" c:formatCode="yyyy/mm">
                  <c:v>44652</c:v>
                </c:pt>
                <c:pt idx="28" c:formatCode="yyyy/mm">
                  <c:v>44682</c:v>
                </c:pt>
                <c:pt idx="29" c:formatCode="yyyy/mm">
                  <c:v>44713</c:v>
                </c:pt>
                <c:pt idx="30" c:formatCode="yyyy/mm">
                  <c:v>44743</c:v>
                </c:pt>
                <c:pt idx="31" c:formatCode="yyyy/mm">
                  <c:v>44774</c:v>
                </c:pt>
                <c:pt idx="32" c:formatCode="yyyy/mm">
                  <c:v>44805</c:v>
                </c:pt>
                <c:pt idx="33" c:formatCode="yyyy/mm">
                  <c:v>44835</c:v>
                </c:pt>
                <c:pt idx="34" c:formatCode="yyyy/mm">
                  <c:v>44866</c:v>
                </c:pt>
                <c:pt idx="35" c:formatCode="yyyy/mm">
                  <c:v>44896</c:v>
                </c:pt>
                <c:pt idx="36" c:formatCode="yyyy/mm">
                  <c:v>44927</c:v>
                </c:pt>
                <c:pt idx="37" c:formatCode="yyyy/mm">
                  <c:v>44958</c:v>
                </c:pt>
                <c:pt idx="38" c:formatCode="yyyy/mm">
                  <c:v>44986</c:v>
                </c:pt>
                <c:pt idx="39" c:formatCode="yyyy/mm">
                  <c:v>45017</c:v>
                </c:pt>
                <c:pt idx="40" c:formatCode="yyyy/mm">
                  <c:v>45047</c:v>
                </c:pt>
                <c:pt idx="41" c:formatCode="yyyy/mm">
                  <c:v>45078</c:v>
                </c:pt>
                <c:pt idx="42" c:formatCode="yyyy/mm">
                  <c:v>45108</c:v>
                </c:pt>
                <c:pt idx="43" c:formatCode="yyyy/mm">
                  <c:v>45139</c:v>
                </c:pt>
                <c:pt idx="44" c:formatCode="yyyy/mm">
                  <c:v>45170</c:v>
                </c:pt>
                <c:pt idx="45" c:formatCode="yyyy/mm">
                  <c:v>45200</c:v>
                </c:pt>
                <c:pt idx="46" c:formatCode="yyyy/mm">
                  <c:v>45231</c:v>
                </c:pt>
                <c:pt idx="47" c:formatCode="yyyy/mm">
                  <c:v>45261</c:v>
                </c:pt>
                <c:pt idx="48" c:formatCode="yyyy/mm">
                  <c:v>45292</c:v>
                </c:pt>
                <c:pt idx="49" c:formatCode="yyyy/mm">
                  <c:v>45323</c:v>
                </c:pt>
                <c:pt idx="50" c:formatCode="yyyy/mm">
                  <c:v>45352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中汽协产销!$T$45:$T$101</c15:sqref>
                  </c15:fullRef>
                </c:ext>
              </c:extLst>
              <c:f>中汽协产销!$T$51:$T$101</c:f>
              <c:numCache>
                <c:formatCode>0%</c:formatCode>
                <c:ptCount val="51"/>
                <c:pt idx="0">
                  <c:v>-0.515413392409296</c:v>
                </c:pt>
                <c:pt idx="1">
                  <c:v>-0.755840127111431</c:v>
                </c:pt>
                <c:pt idx="2">
                  <c:v>-0.578129601770264</c:v>
                </c:pt>
                <c:pt idx="3">
                  <c:v>-0.173306052433064</c:v>
                </c:pt>
                <c:pt idx="4">
                  <c:v>-0.185995288349198</c:v>
                </c:pt>
                <c:pt idx="5">
                  <c:v>-0.329220975654667</c:v>
                </c:pt>
                <c:pt idx="6">
                  <c:v>0.25338413717036</c:v>
                </c:pt>
                <c:pt idx="7">
                  <c:v>0.243328837018357</c:v>
                </c:pt>
                <c:pt idx="8">
                  <c:v>0.705222243119554</c:v>
                </c:pt>
                <c:pt idx="9">
                  <c:v>1.22494604172773</c:v>
                </c:pt>
                <c:pt idx="10">
                  <c:v>1.06553079947575</c:v>
                </c:pt>
                <c:pt idx="11">
                  <c:v>0.443884293475601</c:v>
                </c:pt>
                <c:pt idx="12">
                  <c:v>3.18625061997283</c:v>
                </c:pt>
                <c:pt idx="13">
                  <c:v>8.53091106290672</c:v>
                </c:pt>
                <c:pt idx="14">
                  <c:v>3.09518867924528</c:v>
                </c:pt>
                <c:pt idx="15">
                  <c:v>1.636</c:v>
                </c:pt>
                <c:pt idx="16">
                  <c:v>1.517</c:v>
                </c:pt>
                <c:pt idx="17">
                  <c:v>1.349</c:v>
                </c:pt>
                <c:pt idx="18">
                  <c:v>1.708</c:v>
                </c:pt>
                <c:pt idx="19">
                  <c:v>1.806</c:v>
                </c:pt>
                <c:pt idx="20">
                  <c:v>1.484</c:v>
                </c:pt>
                <c:pt idx="21">
                  <c:v>1.332</c:v>
                </c:pt>
                <c:pt idx="22">
                  <c:v>1.278</c:v>
                </c:pt>
                <c:pt idx="23">
                  <c:v>1.2</c:v>
                </c:pt>
                <c:pt idx="24">
                  <c:v>1.332</c:v>
                </c:pt>
                <c:pt idx="25">
                  <c:v>1.975</c:v>
                </c:pt>
                <c:pt idx="26">
                  <c:v>1.148</c:v>
                </c:pt>
                <c:pt idx="27">
                  <c:v>0.439</c:v>
                </c:pt>
                <c:pt idx="28">
                  <c:v>1.139</c:v>
                </c:pt>
                <c:pt idx="29">
                  <c:v>1.334</c:v>
                </c:pt>
                <c:pt idx="30">
                  <c:v>1.17253521126761</c:v>
                </c:pt>
                <c:pt idx="31">
                  <c:v>1.23624595469256</c:v>
                </c:pt>
                <c:pt idx="32">
                  <c:v>1.13881019830028</c:v>
                </c:pt>
                <c:pt idx="33">
                  <c:v>0.919395465994962</c:v>
                </c:pt>
                <c:pt idx="34">
                  <c:v>0.680525164113785</c:v>
                </c:pt>
                <c:pt idx="35">
                  <c:v>0.518</c:v>
                </c:pt>
                <c:pt idx="36">
                  <c:v>-0.0597345132743363</c:v>
                </c:pt>
                <c:pt idx="37">
                  <c:v>0.488</c:v>
                </c:pt>
                <c:pt idx="38">
                  <c:v>0.448</c:v>
                </c:pt>
                <c:pt idx="39">
                  <c:v>1.051</c:v>
                </c:pt>
                <c:pt idx="40">
                  <c:v>0.53</c:v>
                </c:pt>
                <c:pt idx="41">
                  <c:v>0.33</c:v>
                </c:pt>
                <c:pt idx="42">
                  <c:v>0.306</c:v>
                </c:pt>
                <c:pt idx="43">
                  <c:v>0.22</c:v>
                </c:pt>
                <c:pt idx="44">
                  <c:v>0.161</c:v>
                </c:pt>
                <c:pt idx="45">
                  <c:v>0.292</c:v>
                </c:pt>
                <c:pt idx="46">
                  <c:v>0.392</c:v>
                </c:pt>
                <c:pt idx="47">
                  <c:v>0.475</c:v>
                </c:pt>
                <c:pt idx="48">
                  <c:v>0.850117647058823</c:v>
                </c:pt>
                <c:pt idx="49">
                  <c:v>-0.160688405797102</c:v>
                </c:pt>
                <c:pt idx="50">
                  <c:v>0.280860534124629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2934272"/>
        <c:axId val="42932480"/>
      </c:lineChart>
      <c:dateAx>
        <c:axId val="42904576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altLang="en-US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2930944"/>
        <c:crosses val="autoZero"/>
        <c:auto val="0"/>
        <c:lblOffset val="100"/>
        <c:baseTimeUnit val="months"/>
        <c:majorUnit val="2"/>
        <c:majorTimeUnit val="months"/>
      </c:dateAx>
      <c:valAx>
        <c:axId val="42930944"/>
        <c:scaling>
          <c:orientation val="minMax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altLang="en-US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2904576"/>
        <c:crosses val="autoZero"/>
        <c:crossBetween val="between"/>
      </c:valAx>
      <c:dateAx>
        <c:axId val="42934272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altLang="en-US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2932480"/>
        <c:crosses val="autoZero"/>
        <c:auto val="1"/>
        <c:lblOffset val="100"/>
        <c:baseTimeUnit val="months"/>
      </c:dateAx>
      <c:valAx>
        <c:axId val="4293248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altLang="en-US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2934272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48578947368423"/>
          <c:y val="0.0338601823708207"/>
          <c:w val="0.644244744308766"/>
          <c:h val="0.175974999741956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altLang="en-US" sz="900" b="1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1fc175-8d93-4b4e-a517-4d895cfb27de}"/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</c:spPr>
  <c:txPr>
    <a:bodyPr/>
    <a:lstStyle/>
    <a:p>
      <a:pPr>
        <a:defRPr lang="zh-CN" altLang="en-US" sz="800" b="0" i="0" u="none" strike="noStrike" kern="1200" baseline="0">
          <a:solidFill>
            <a:schemeClr val="tx1"/>
          </a:solidFill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574882936752"/>
          <c:y val="0.106535133945634"/>
          <c:w val="0.816439563162903"/>
          <c:h val="0.6307364402242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乘联会销量!$J$13</c:f>
              <c:strCache>
                <c:ptCount val="1"/>
                <c:pt idx="0">
                  <c:v>纯电动乘用车销量</c:v>
                </c:pt>
              </c:strCache>
            </c:strRef>
          </c:tx>
          <c:spPr>
            <a:solidFill>
              <a:srgbClr val="C00000"/>
            </a:solidFill>
            <a:ln>
              <a:noFill/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乘联会销量!$B$43:$B$121</c:f>
              <c:numCache>
                <c:formatCode>yyyy/mm</c:formatCode>
                <c:ptCount val="79"/>
                <c:pt idx="0" c:formatCode="yyyy/mm">
                  <c:v>43617</c:v>
                </c:pt>
                <c:pt idx="1" c:formatCode="yyyy/mm">
                  <c:v>43647</c:v>
                </c:pt>
                <c:pt idx="2" c:formatCode="yyyy/mm">
                  <c:v>43678</c:v>
                </c:pt>
                <c:pt idx="3" c:formatCode="yyyy/mm">
                  <c:v>43709</c:v>
                </c:pt>
                <c:pt idx="4" c:formatCode="yyyy/mm">
                  <c:v>43739</c:v>
                </c:pt>
                <c:pt idx="5" c:formatCode="yyyy/mm">
                  <c:v>43770</c:v>
                </c:pt>
                <c:pt idx="6" c:formatCode="yyyy/mm">
                  <c:v>43800</c:v>
                </c:pt>
                <c:pt idx="7" c:formatCode="yyyy/mm">
                  <c:v>43831</c:v>
                </c:pt>
                <c:pt idx="8" c:formatCode="yyyy/mm">
                  <c:v>43862</c:v>
                </c:pt>
                <c:pt idx="9" c:formatCode="yyyy/mm">
                  <c:v>43891</c:v>
                </c:pt>
                <c:pt idx="10" c:formatCode="yyyy/mm">
                  <c:v>43922</c:v>
                </c:pt>
                <c:pt idx="11" c:formatCode="yyyy/mm">
                  <c:v>43952</c:v>
                </c:pt>
                <c:pt idx="12" c:formatCode="yyyy/mm">
                  <c:v>43983</c:v>
                </c:pt>
                <c:pt idx="13" c:formatCode="yyyy/mm">
                  <c:v>44013</c:v>
                </c:pt>
                <c:pt idx="14" c:formatCode="yyyy/mm">
                  <c:v>44044</c:v>
                </c:pt>
                <c:pt idx="15" c:formatCode="yyyy/mm">
                  <c:v>44075</c:v>
                </c:pt>
                <c:pt idx="16" c:formatCode="yyyy/mm">
                  <c:v>44105</c:v>
                </c:pt>
                <c:pt idx="17" c:formatCode="yyyy/mm">
                  <c:v>44136</c:v>
                </c:pt>
                <c:pt idx="18" c:formatCode="yyyy/mm">
                  <c:v>44166</c:v>
                </c:pt>
                <c:pt idx="19" c:formatCode="yyyy/mm">
                  <c:v>44197</c:v>
                </c:pt>
                <c:pt idx="20" c:formatCode="yyyy/mm">
                  <c:v>44228</c:v>
                </c:pt>
                <c:pt idx="21" c:formatCode="yyyy/mm">
                  <c:v>44256</c:v>
                </c:pt>
                <c:pt idx="22" c:formatCode="yyyy/mm">
                  <c:v>44287</c:v>
                </c:pt>
                <c:pt idx="23" c:formatCode="yyyy/mm">
                  <c:v>44317</c:v>
                </c:pt>
                <c:pt idx="24" c:formatCode="yyyy/mm">
                  <c:v>44348</c:v>
                </c:pt>
                <c:pt idx="25" c:formatCode="yyyy/mm">
                  <c:v>44378</c:v>
                </c:pt>
                <c:pt idx="26" c:formatCode="yyyy/mm">
                  <c:v>44409</c:v>
                </c:pt>
                <c:pt idx="27" c:formatCode="yyyy/mm">
                  <c:v>44440</c:v>
                </c:pt>
                <c:pt idx="28" c:formatCode="yyyy/mm">
                  <c:v>44470</c:v>
                </c:pt>
                <c:pt idx="29" c:formatCode="yyyy/mm">
                  <c:v>44501</c:v>
                </c:pt>
                <c:pt idx="30" c:formatCode="yyyy/mm">
                  <c:v>44531</c:v>
                </c:pt>
                <c:pt idx="31" c:formatCode="yyyy/mm">
                  <c:v>44562</c:v>
                </c:pt>
                <c:pt idx="32" c:formatCode="yyyy/mm">
                  <c:v>44593</c:v>
                </c:pt>
                <c:pt idx="33" c:formatCode="yyyy/mm">
                  <c:v>44621</c:v>
                </c:pt>
                <c:pt idx="34" c:formatCode="yyyy/mm">
                  <c:v>44652</c:v>
                </c:pt>
                <c:pt idx="35" c:formatCode="yyyy/mm">
                  <c:v>44682</c:v>
                </c:pt>
                <c:pt idx="36" c:formatCode="yyyy/mm">
                  <c:v>44713</c:v>
                </c:pt>
                <c:pt idx="37" c:formatCode="yyyy/mm">
                  <c:v>44743</c:v>
                </c:pt>
                <c:pt idx="38" c:formatCode="yyyy/mm">
                  <c:v>44774</c:v>
                </c:pt>
                <c:pt idx="39" c:formatCode="yyyy/mm">
                  <c:v>44805</c:v>
                </c:pt>
                <c:pt idx="40" c:formatCode="yyyy/mm">
                  <c:v>44835</c:v>
                </c:pt>
                <c:pt idx="41" c:formatCode="yyyy/mm">
                  <c:v>44866</c:v>
                </c:pt>
                <c:pt idx="42" c:formatCode="yyyy/mm">
                  <c:v>44896</c:v>
                </c:pt>
                <c:pt idx="43" c:formatCode="yyyy/mm">
                  <c:v>44927</c:v>
                </c:pt>
                <c:pt idx="44" c:formatCode="yyyy/mm">
                  <c:v>44958</c:v>
                </c:pt>
                <c:pt idx="45" c:formatCode="yyyy/mm">
                  <c:v>44986</c:v>
                </c:pt>
                <c:pt idx="46" c:formatCode="yyyy/mm">
                  <c:v>45017</c:v>
                </c:pt>
                <c:pt idx="47" c:formatCode="yyyy/mm">
                  <c:v>45047</c:v>
                </c:pt>
                <c:pt idx="48" c:formatCode="yyyy/mm">
                  <c:v>45078</c:v>
                </c:pt>
                <c:pt idx="49" c:formatCode="yyyy/mm">
                  <c:v>45108</c:v>
                </c:pt>
                <c:pt idx="50" c:formatCode="yyyy/mm">
                  <c:v>45139</c:v>
                </c:pt>
                <c:pt idx="51" c:formatCode="yyyy/mm">
                  <c:v>45170</c:v>
                </c:pt>
                <c:pt idx="52" c:formatCode="yyyy/mm">
                  <c:v>45200</c:v>
                </c:pt>
                <c:pt idx="53" c:formatCode="yyyy/mm">
                  <c:v>45231</c:v>
                </c:pt>
                <c:pt idx="54" c:formatCode="yyyy/mm">
                  <c:v>45261</c:v>
                </c:pt>
                <c:pt idx="55" c:formatCode="yyyy/mm">
                  <c:v>45292</c:v>
                </c:pt>
                <c:pt idx="56" c:formatCode="yyyy/mm">
                  <c:v>45323</c:v>
                </c:pt>
                <c:pt idx="57" c:formatCode="yyyy/mm">
                  <c:v>45352</c:v>
                </c:pt>
              </c:numCache>
            </c:numRef>
          </c:cat>
          <c:val>
            <c:numRef>
              <c:f>乘联会销量!$J$43:$J$121</c:f>
              <c:numCache>
                <c:formatCode>0.00_);[Red]\(0.00\)</c:formatCode>
                <c:ptCount val="79"/>
                <c:pt idx="0">
                  <c:v>11.2879</c:v>
                </c:pt>
                <c:pt idx="1">
                  <c:v>4.8765</c:v>
                </c:pt>
                <c:pt idx="2">
                  <c:v>5.014</c:v>
                </c:pt>
                <c:pt idx="3">
                  <c:v>4.5586</c:v>
                </c:pt>
                <c:pt idx="4">
                  <c:v>4.6483</c:v>
                </c:pt>
                <c:pt idx="5">
                  <c:v>5.7915</c:v>
                </c:pt>
                <c:pt idx="6">
                  <c:v>11.6048</c:v>
                </c:pt>
                <c:pt idx="7">
                  <c:v>2.9968</c:v>
                </c:pt>
                <c:pt idx="8">
                  <c:v>1.3149</c:v>
                </c:pt>
                <c:pt idx="9">
                  <c:v>4.492</c:v>
                </c:pt>
                <c:pt idx="10">
                  <c:v>4.2454</c:v>
                </c:pt>
                <c:pt idx="11">
                  <c:v>5.2673</c:v>
                </c:pt>
                <c:pt idx="12">
                  <c:v>6.6771</c:v>
                </c:pt>
                <c:pt idx="13">
                  <c:v>6.6992</c:v>
                </c:pt>
                <c:pt idx="14">
                  <c:v>7.5879</c:v>
                </c:pt>
                <c:pt idx="15">
                  <c:v>8.8733</c:v>
                </c:pt>
                <c:pt idx="16">
                  <c:v>10.9562</c:v>
                </c:pt>
                <c:pt idx="17">
                  <c:v>14.3997</c:v>
                </c:pt>
                <c:pt idx="18">
                  <c:v>17.3703</c:v>
                </c:pt>
                <c:pt idx="19">
                  <c:v>12.4</c:v>
                </c:pt>
                <c:pt idx="20">
                  <c:v>8.1333</c:v>
                </c:pt>
                <c:pt idx="21">
                  <c:v>15.9</c:v>
                </c:pt>
                <c:pt idx="22">
                  <c:v>13.2</c:v>
                </c:pt>
                <c:pt idx="23">
                  <c:v>15.4</c:v>
                </c:pt>
                <c:pt idx="24">
                  <c:v>18</c:v>
                </c:pt>
                <c:pt idx="25">
                  <c:v>17.7</c:v>
                </c:pt>
                <c:pt idx="26">
                  <c:v>19.8</c:v>
                </c:pt>
                <c:pt idx="27">
                  <c:v>27.7</c:v>
                </c:pt>
                <c:pt idx="28">
                  <c:v>25.5</c:v>
                </c:pt>
                <c:pt idx="29">
                  <c:v>30.2</c:v>
                </c:pt>
                <c:pt idx="30">
                  <c:v>39.2</c:v>
                </c:pt>
                <c:pt idx="31">
                  <c:v>27.4</c:v>
                </c:pt>
                <c:pt idx="32">
                  <c:v>20.6</c:v>
                </c:pt>
                <c:pt idx="33">
                  <c:v>36</c:v>
                </c:pt>
                <c:pt idx="34">
                  <c:v>21.3</c:v>
                </c:pt>
                <c:pt idx="35">
                  <c:v>26.8</c:v>
                </c:pt>
                <c:pt idx="36">
                  <c:v>42.4</c:v>
                </c:pt>
                <c:pt idx="37">
                  <c:v>36.2</c:v>
                </c:pt>
                <c:pt idx="38">
                  <c:v>39.7</c:v>
                </c:pt>
                <c:pt idx="39">
                  <c:v>45.7</c:v>
                </c:pt>
                <c:pt idx="40">
                  <c:v>39.7</c:v>
                </c:pt>
                <c:pt idx="41">
                  <c:v>43.4</c:v>
                </c:pt>
                <c:pt idx="42">
                  <c:v>45.5</c:v>
                </c:pt>
                <c:pt idx="43">
                  <c:v>21.4</c:v>
                </c:pt>
                <c:pt idx="44">
                  <c:v>29.5</c:v>
                </c:pt>
                <c:pt idx="45">
                  <c:v>38.3</c:v>
                </c:pt>
                <c:pt idx="46">
                  <c:v>37</c:v>
                </c:pt>
                <c:pt idx="47">
                  <c:v>38.8</c:v>
                </c:pt>
                <c:pt idx="48">
                  <c:v>44.9</c:v>
                </c:pt>
                <c:pt idx="49">
                  <c:v>42.1</c:v>
                </c:pt>
                <c:pt idx="50">
                  <c:v>49.1</c:v>
                </c:pt>
                <c:pt idx="51">
                  <c:v>50</c:v>
                </c:pt>
                <c:pt idx="52">
                  <c:v>50</c:v>
                </c:pt>
                <c:pt idx="53">
                  <c:v>55.4</c:v>
                </c:pt>
                <c:pt idx="54">
                  <c:v>59.8</c:v>
                </c:pt>
                <c:pt idx="55">
                  <c:v>37.9</c:v>
                </c:pt>
                <c:pt idx="56">
                  <c:v>22</c:v>
                </c:pt>
                <c:pt idx="57">
                  <c:v>42.8</c:v>
                </c:pt>
              </c:numCache>
            </c:numRef>
          </c:val>
        </c:ser>
        <c:ser>
          <c:idx val="1"/>
          <c:order val="1"/>
          <c:tx>
            <c:strRef>
              <c:f>乘联会销量!$K$13</c:f>
              <c:strCache>
                <c:ptCount val="1"/>
                <c:pt idx="0">
                  <c:v>插电混动乘用车销量</c:v>
                </c:pt>
              </c:strCache>
            </c:strRef>
          </c:tx>
          <c:spPr>
            <a:solidFill>
              <a:srgbClr val="0070C0"/>
            </a:solidFill>
            <a:ln>
              <a:noFill/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乘联会销量!$B$43:$B$121</c:f>
              <c:numCache>
                <c:formatCode>yyyy/mm</c:formatCode>
                <c:ptCount val="79"/>
                <c:pt idx="0" c:formatCode="yyyy/mm">
                  <c:v>43617</c:v>
                </c:pt>
                <c:pt idx="1" c:formatCode="yyyy/mm">
                  <c:v>43647</c:v>
                </c:pt>
                <c:pt idx="2" c:formatCode="yyyy/mm">
                  <c:v>43678</c:v>
                </c:pt>
                <c:pt idx="3" c:formatCode="yyyy/mm">
                  <c:v>43709</c:v>
                </c:pt>
                <c:pt idx="4" c:formatCode="yyyy/mm">
                  <c:v>43739</c:v>
                </c:pt>
                <c:pt idx="5" c:formatCode="yyyy/mm">
                  <c:v>43770</c:v>
                </c:pt>
                <c:pt idx="6" c:formatCode="yyyy/mm">
                  <c:v>43800</c:v>
                </c:pt>
                <c:pt idx="7" c:formatCode="yyyy/mm">
                  <c:v>43831</c:v>
                </c:pt>
                <c:pt idx="8" c:formatCode="yyyy/mm">
                  <c:v>43862</c:v>
                </c:pt>
                <c:pt idx="9" c:formatCode="yyyy/mm">
                  <c:v>43891</c:v>
                </c:pt>
                <c:pt idx="10" c:formatCode="yyyy/mm">
                  <c:v>43922</c:v>
                </c:pt>
                <c:pt idx="11" c:formatCode="yyyy/mm">
                  <c:v>43952</c:v>
                </c:pt>
                <c:pt idx="12" c:formatCode="yyyy/mm">
                  <c:v>43983</c:v>
                </c:pt>
                <c:pt idx="13" c:formatCode="yyyy/mm">
                  <c:v>44013</c:v>
                </c:pt>
                <c:pt idx="14" c:formatCode="yyyy/mm">
                  <c:v>44044</c:v>
                </c:pt>
                <c:pt idx="15" c:formatCode="yyyy/mm">
                  <c:v>44075</c:v>
                </c:pt>
                <c:pt idx="16" c:formatCode="yyyy/mm">
                  <c:v>44105</c:v>
                </c:pt>
                <c:pt idx="17" c:formatCode="yyyy/mm">
                  <c:v>44136</c:v>
                </c:pt>
                <c:pt idx="18" c:formatCode="yyyy/mm">
                  <c:v>44166</c:v>
                </c:pt>
                <c:pt idx="19" c:formatCode="yyyy/mm">
                  <c:v>44197</c:v>
                </c:pt>
                <c:pt idx="20" c:formatCode="yyyy/mm">
                  <c:v>44228</c:v>
                </c:pt>
                <c:pt idx="21" c:formatCode="yyyy/mm">
                  <c:v>44256</c:v>
                </c:pt>
                <c:pt idx="22" c:formatCode="yyyy/mm">
                  <c:v>44287</c:v>
                </c:pt>
                <c:pt idx="23" c:formatCode="yyyy/mm">
                  <c:v>44317</c:v>
                </c:pt>
                <c:pt idx="24" c:formatCode="yyyy/mm">
                  <c:v>44348</c:v>
                </c:pt>
                <c:pt idx="25" c:formatCode="yyyy/mm">
                  <c:v>44378</c:v>
                </c:pt>
                <c:pt idx="26" c:formatCode="yyyy/mm">
                  <c:v>44409</c:v>
                </c:pt>
                <c:pt idx="27" c:formatCode="yyyy/mm">
                  <c:v>44440</c:v>
                </c:pt>
                <c:pt idx="28" c:formatCode="yyyy/mm">
                  <c:v>44470</c:v>
                </c:pt>
                <c:pt idx="29" c:formatCode="yyyy/mm">
                  <c:v>44501</c:v>
                </c:pt>
                <c:pt idx="30" c:formatCode="yyyy/mm">
                  <c:v>44531</c:v>
                </c:pt>
                <c:pt idx="31" c:formatCode="yyyy/mm">
                  <c:v>44562</c:v>
                </c:pt>
                <c:pt idx="32" c:formatCode="yyyy/mm">
                  <c:v>44593</c:v>
                </c:pt>
                <c:pt idx="33" c:formatCode="yyyy/mm">
                  <c:v>44621</c:v>
                </c:pt>
                <c:pt idx="34" c:formatCode="yyyy/mm">
                  <c:v>44652</c:v>
                </c:pt>
                <c:pt idx="35" c:formatCode="yyyy/mm">
                  <c:v>44682</c:v>
                </c:pt>
                <c:pt idx="36" c:formatCode="yyyy/mm">
                  <c:v>44713</c:v>
                </c:pt>
                <c:pt idx="37" c:formatCode="yyyy/mm">
                  <c:v>44743</c:v>
                </c:pt>
                <c:pt idx="38" c:formatCode="yyyy/mm">
                  <c:v>44774</c:v>
                </c:pt>
                <c:pt idx="39" c:formatCode="yyyy/mm">
                  <c:v>44805</c:v>
                </c:pt>
                <c:pt idx="40" c:formatCode="yyyy/mm">
                  <c:v>44835</c:v>
                </c:pt>
                <c:pt idx="41" c:formatCode="yyyy/mm">
                  <c:v>44866</c:v>
                </c:pt>
                <c:pt idx="42" c:formatCode="yyyy/mm">
                  <c:v>44896</c:v>
                </c:pt>
                <c:pt idx="43" c:formatCode="yyyy/mm">
                  <c:v>44927</c:v>
                </c:pt>
                <c:pt idx="44" c:formatCode="yyyy/mm">
                  <c:v>44958</c:v>
                </c:pt>
                <c:pt idx="45" c:formatCode="yyyy/mm">
                  <c:v>44986</c:v>
                </c:pt>
                <c:pt idx="46" c:formatCode="yyyy/mm">
                  <c:v>45017</c:v>
                </c:pt>
                <c:pt idx="47" c:formatCode="yyyy/mm">
                  <c:v>45047</c:v>
                </c:pt>
                <c:pt idx="48" c:formatCode="yyyy/mm">
                  <c:v>45078</c:v>
                </c:pt>
                <c:pt idx="49" c:formatCode="yyyy/mm">
                  <c:v>45108</c:v>
                </c:pt>
                <c:pt idx="50" c:formatCode="yyyy/mm">
                  <c:v>45139</c:v>
                </c:pt>
                <c:pt idx="51" c:formatCode="yyyy/mm">
                  <c:v>45170</c:v>
                </c:pt>
                <c:pt idx="52" c:formatCode="yyyy/mm">
                  <c:v>45200</c:v>
                </c:pt>
                <c:pt idx="53" c:formatCode="yyyy/mm">
                  <c:v>45231</c:v>
                </c:pt>
                <c:pt idx="54" c:formatCode="yyyy/mm">
                  <c:v>45261</c:v>
                </c:pt>
                <c:pt idx="55" c:formatCode="yyyy/mm">
                  <c:v>45292</c:v>
                </c:pt>
                <c:pt idx="56" c:formatCode="yyyy/mm">
                  <c:v>45323</c:v>
                </c:pt>
                <c:pt idx="57" c:formatCode="yyyy/mm">
                  <c:v>45352</c:v>
                </c:pt>
              </c:numCache>
            </c:numRef>
          </c:cat>
          <c:val>
            <c:numRef>
              <c:f>乘联会销量!$K$43:$K$121</c:f>
              <c:numCache>
                <c:formatCode>0.00_);[Red]\(0.00\)</c:formatCode>
                <c:ptCount val="79"/>
                <c:pt idx="0">
                  <c:v>2.5542</c:v>
                </c:pt>
                <c:pt idx="1">
                  <c:v>1.6692</c:v>
                </c:pt>
                <c:pt idx="2">
                  <c:v>1.4412</c:v>
                </c:pt>
                <c:pt idx="3">
                  <c:v>1.6232</c:v>
                </c:pt>
                <c:pt idx="4">
                  <c:v>1.6545</c:v>
                </c:pt>
                <c:pt idx="5">
                  <c:v>1.3308</c:v>
                </c:pt>
                <c:pt idx="6">
                  <c:v>1.4631</c:v>
                </c:pt>
                <c:pt idx="7">
                  <c:v>1.0859</c:v>
                </c:pt>
                <c:pt idx="8">
                  <c:v>0.11</c:v>
                </c:pt>
                <c:pt idx="9">
                  <c:v>0.9434</c:v>
                </c:pt>
                <c:pt idx="10">
                  <c:v>1.3298</c:v>
                </c:pt>
                <c:pt idx="11">
                  <c:v>1.4085</c:v>
                </c:pt>
                <c:pt idx="12">
                  <c:v>1.6507</c:v>
                </c:pt>
                <c:pt idx="13">
                  <c:v>1.5576</c:v>
                </c:pt>
                <c:pt idx="14">
                  <c:v>1.7418</c:v>
                </c:pt>
                <c:pt idx="15">
                  <c:v>2.1683</c:v>
                </c:pt>
                <c:pt idx="16">
                  <c:v>2.3583</c:v>
                </c:pt>
                <c:pt idx="17">
                  <c:v>2.6364</c:v>
                </c:pt>
                <c:pt idx="18">
                  <c:v>3.4167</c:v>
                </c:pt>
                <c:pt idx="19">
                  <c:v>2.5</c:v>
                </c:pt>
                <c:pt idx="20">
                  <c:v>1.5726</c:v>
                </c:pt>
                <c:pt idx="21">
                  <c:v>2.8</c:v>
                </c:pt>
                <c:pt idx="22">
                  <c:v>3.1</c:v>
                </c:pt>
                <c:pt idx="23">
                  <c:v>3.1</c:v>
                </c:pt>
                <c:pt idx="24">
                  <c:v>4.3</c:v>
                </c:pt>
                <c:pt idx="25">
                  <c:v>4.5</c:v>
                </c:pt>
                <c:pt idx="26">
                  <c:v>5.1</c:v>
                </c:pt>
                <c:pt idx="27">
                  <c:v>5.7</c:v>
                </c:pt>
                <c:pt idx="28">
                  <c:v>6.2</c:v>
                </c:pt>
                <c:pt idx="29">
                  <c:v>7.7</c:v>
                </c:pt>
                <c:pt idx="30">
                  <c:v>8.3</c:v>
                </c:pt>
                <c:pt idx="31">
                  <c:v>7.7</c:v>
                </c:pt>
                <c:pt idx="32">
                  <c:v>6.7</c:v>
                </c:pt>
                <c:pt idx="33">
                  <c:v>8.5</c:v>
                </c:pt>
                <c:pt idx="34">
                  <c:v>7</c:v>
                </c:pt>
                <c:pt idx="35">
                  <c:v>9.2</c:v>
                </c:pt>
                <c:pt idx="36">
                  <c:v>10.8</c:v>
                </c:pt>
                <c:pt idx="37">
                  <c:v>12.4</c:v>
                </c:pt>
                <c:pt idx="38">
                  <c:v>13.2</c:v>
                </c:pt>
                <c:pt idx="39">
                  <c:v>15.4</c:v>
                </c:pt>
                <c:pt idx="40">
                  <c:v>15.9</c:v>
                </c:pt>
                <c:pt idx="41">
                  <c:v>16.4</c:v>
                </c:pt>
                <c:pt idx="42">
                  <c:v>18.5</c:v>
                </c:pt>
                <c:pt idx="43">
                  <c:v>11.8</c:v>
                </c:pt>
                <c:pt idx="44">
                  <c:v>14.5</c:v>
                </c:pt>
                <c:pt idx="45">
                  <c:v>16</c:v>
                </c:pt>
                <c:pt idx="46">
                  <c:v>15.7</c:v>
                </c:pt>
                <c:pt idx="47">
                  <c:v>19.2</c:v>
                </c:pt>
                <c:pt idx="48">
                  <c:v>21.7</c:v>
                </c:pt>
                <c:pt idx="49">
                  <c:v>22</c:v>
                </c:pt>
                <c:pt idx="50">
                  <c:v>22.6</c:v>
                </c:pt>
                <c:pt idx="51">
                  <c:v>24.6</c:v>
                </c:pt>
                <c:pt idx="52">
                  <c:v>27.1</c:v>
                </c:pt>
                <c:pt idx="53">
                  <c:v>28.9</c:v>
                </c:pt>
                <c:pt idx="54">
                  <c:v>34.7</c:v>
                </c:pt>
                <c:pt idx="55">
                  <c:v>29.2</c:v>
                </c:pt>
                <c:pt idx="56">
                  <c:v>16.8</c:v>
                </c:pt>
                <c:pt idx="57">
                  <c:v>28.1</c:v>
                </c:pt>
              </c:numCache>
            </c:numRef>
          </c:val>
        </c:ser>
        <c:ser>
          <c:idx val="2"/>
          <c:order val="2"/>
          <c:tx>
            <c:strRef>
              <c:f>乘联会销量!$L$13</c:f>
              <c:strCache>
                <c:ptCount val="1"/>
                <c:pt idx="0">
                  <c:v>新能源乘用车总销量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乘联会销量!$B$43:$B$121</c:f>
              <c:numCache>
                <c:formatCode>yyyy/mm</c:formatCode>
                <c:ptCount val="79"/>
                <c:pt idx="0" c:formatCode="yyyy/mm">
                  <c:v>43617</c:v>
                </c:pt>
                <c:pt idx="1" c:formatCode="yyyy/mm">
                  <c:v>43647</c:v>
                </c:pt>
                <c:pt idx="2" c:formatCode="yyyy/mm">
                  <c:v>43678</c:v>
                </c:pt>
                <c:pt idx="3" c:formatCode="yyyy/mm">
                  <c:v>43709</c:v>
                </c:pt>
                <c:pt idx="4" c:formatCode="yyyy/mm">
                  <c:v>43739</c:v>
                </c:pt>
                <c:pt idx="5" c:formatCode="yyyy/mm">
                  <c:v>43770</c:v>
                </c:pt>
                <c:pt idx="6" c:formatCode="yyyy/mm">
                  <c:v>43800</c:v>
                </c:pt>
                <c:pt idx="7" c:formatCode="yyyy/mm">
                  <c:v>43831</c:v>
                </c:pt>
                <c:pt idx="8" c:formatCode="yyyy/mm">
                  <c:v>43862</c:v>
                </c:pt>
                <c:pt idx="9" c:formatCode="yyyy/mm">
                  <c:v>43891</c:v>
                </c:pt>
                <c:pt idx="10" c:formatCode="yyyy/mm">
                  <c:v>43922</c:v>
                </c:pt>
                <c:pt idx="11" c:formatCode="yyyy/mm">
                  <c:v>43952</c:v>
                </c:pt>
                <c:pt idx="12" c:formatCode="yyyy/mm">
                  <c:v>43983</c:v>
                </c:pt>
                <c:pt idx="13" c:formatCode="yyyy/mm">
                  <c:v>44013</c:v>
                </c:pt>
                <c:pt idx="14" c:formatCode="yyyy/mm">
                  <c:v>44044</c:v>
                </c:pt>
                <c:pt idx="15" c:formatCode="yyyy/mm">
                  <c:v>44075</c:v>
                </c:pt>
                <c:pt idx="16" c:formatCode="yyyy/mm">
                  <c:v>44105</c:v>
                </c:pt>
                <c:pt idx="17" c:formatCode="yyyy/mm">
                  <c:v>44136</c:v>
                </c:pt>
                <c:pt idx="18" c:formatCode="yyyy/mm">
                  <c:v>44166</c:v>
                </c:pt>
                <c:pt idx="19" c:formatCode="yyyy/mm">
                  <c:v>44197</c:v>
                </c:pt>
                <c:pt idx="20" c:formatCode="yyyy/mm">
                  <c:v>44228</c:v>
                </c:pt>
                <c:pt idx="21" c:formatCode="yyyy/mm">
                  <c:v>44256</c:v>
                </c:pt>
                <c:pt idx="22" c:formatCode="yyyy/mm">
                  <c:v>44287</c:v>
                </c:pt>
                <c:pt idx="23" c:formatCode="yyyy/mm">
                  <c:v>44317</c:v>
                </c:pt>
                <c:pt idx="24" c:formatCode="yyyy/mm">
                  <c:v>44348</c:v>
                </c:pt>
                <c:pt idx="25" c:formatCode="yyyy/mm">
                  <c:v>44378</c:v>
                </c:pt>
                <c:pt idx="26" c:formatCode="yyyy/mm">
                  <c:v>44409</c:v>
                </c:pt>
                <c:pt idx="27" c:formatCode="yyyy/mm">
                  <c:v>44440</c:v>
                </c:pt>
                <c:pt idx="28" c:formatCode="yyyy/mm">
                  <c:v>44470</c:v>
                </c:pt>
                <c:pt idx="29" c:formatCode="yyyy/mm">
                  <c:v>44501</c:v>
                </c:pt>
                <c:pt idx="30" c:formatCode="yyyy/mm">
                  <c:v>44531</c:v>
                </c:pt>
                <c:pt idx="31" c:formatCode="yyyy/mm">
                  <c:v>44562</c:v>
                </c:pt>
                <c:pt idx="32" c:formatCode="yyyy/mm">
                  <c:v>44593</c:v>
                </c:pt>
                <c:pt idx="33" c:formatCode="yyyy/mm">
                  <c:v>44621</c:v>
                </c:pt>
                <c:pt idx="34" c:formatCode="yyyy/mm">
                  <c:v>44652</c:v>
                </c:pt>
                <c:pt idx="35" c:formatCode="yyyy/mm">
                  <c:v>44682</c:v>
                </c:pt>
                <c:pt idx="36" c:formatCode="yyyy/mm">
                  <c:v>44713</c:v>
                </c:pt>
                <c:pt idx="37" c:formatCode="yyyy/mm">
                  <c:v>44743</c:v>
                </c:pt>
                <c:pt idx="38" c:formatCode="yyyy/mm">
                  <c:v>44774</c:v>
                </c:pt>
                <c:pt idx="39" c:formatCode="yyyy/mm">
                  <c:v>44805</c:v>
                </c:pt>
                <c:pt idx="40" c:formatCode="yyyy/mm">
                  <c:v>44835</c:v>
                </c:pt>
                <c:pt idx="41" c:formatCode="yyyy/mm">
                  <c:v>44866</c:v>
                </c:pt>
                <c:pt idx="42" c:formatCode="yyyy/mm">
                  <c:v>44896</c:v>
                </c:pt>
                <c:pt idx="43" c:formatCode="yyyy/mm">
                  <c:v>44927</c:v>
                </c:pt>
                <c:pt idx="44" c:formatCode="yyyy/mm">
                  <c:v>44958</c:v>
                </c:pt>
                <c:pt idx="45" c:formatCode="yyyy/mm">
                  <c:v>44986</c:v>
                </c:pt>
                <c:pt idx="46" c:formatCode="yyyy/mm">
                  <c:v>45017</c:v>
                </c:pt>
                <c:pt idx="47" c:formatCode="yyyy/mm">
                  <c:v>45047</c:v>
                </c:pt>
                <c:pt idx="48" c:formatCode="yyyy/mm">
                  <c:v>45078</c:v>
                </c:pt>
                <c:pt idx="49" c:formatCode="yyyy/mm">
                  <c:v>45108</c:v>
                </c:pt>
                <c:pt idx="50" c:formatCode="yyyy/mm">
                  <c:v>45139</c:v>
                </c:pt>
                <c:pt idx="51" c:formatCode="yyyy/mm">
                  <c:v>45170</c:v>
                </c:pt>
                <c:pt idx="52" c:formatCode="yyyy/mm">
                  <c:v>45200</c:v>
                </c:pt>
                <c:pt idx="53" c:formatCode="yyyy/mm">
                  <c:v>45231</c:v>
                </c:pt>
                <c:pt idx="54" c:formatCode="yyyy/mm">
                  <c:v>45261</c:v>
                </c:pt>
                <c:pt idx="55" c:formatCode="yyyy/mm">
                  <c:v>45292</c:v>
                </c:pt>
                <c:pt idx="56" c:formatCode="yyyy/mm">
                  <c:v>45323</c:v>
                </c:pt>
                <c:pt idx="57" c:formatCode="yyyy/mm">
                  <c:v>45352</c:v>
                </c:pt>
              </c:numCache>
            </c:numRef>
          </c:cat>
          <c:val>
            <c:numRef>
              <c:f>乘联会销量!$L$43:$L$121</c:f>
              <c:numCache>
                <c:formatCode>0.00_);[Red]\(0.00\)</c:formatCode>
                <c:ptCount val="79"/>
                <c:pt idx="0">
                  <c:v>13.8421</c:v>
                </c:pt>
                <c:pt idx="1">
                  <c:v>6.5457</c:v>
                </c:pt>
                <c:pt idx="2">
                  <c:v>6.4552</c:v>
                </c:pt>
                <c:pt idx="3">
                  <c:v>6.1818</c:v>
                </c:pt>
                <c:pt idx="4">
                  <c:v>6.3028</c:v>
                </c:pt>
                <c:pt idx="5">
                  <c:v>7.1223</c:v>
                </c:pt>
                <c:pt idx="6">
                  <c:v>13.0679</c:v>
                </c:pt>
                <c:pt idx="7">
                  <c:v>4.0827</c:v>
                </c:pt>
                <c:pt idx="8">
                  <c:v>1.4249</c:v>
                </c:pt>
                <c:pt idx="9">
                  <c:v>5.4354</c:v>
                </c:pt>
                <c:pt idx="10">
                  <c:v>5.5752</c:v>
                </c:pt>
                <c:pt idx="11">
                  <c:v>6.6758</c:v>
                </c:pt>
                <c:pt idx="12">
                  <c:v>8.3278</c:v>
                </c:pt>
                <c:pt idx="13">
                  <c:v>8.2568</c:v>
                </c:pt>
                <c:pt idx="14">
                  <c:v>9.3297</c:v>
                </c:pt>
                <c:pt idx="15">
                  <c:v>11.0416</c:v>
                </c:pt>
                <c:pt idx="16">
                  <c:v>13.3145</c:v>
                </c:pt>
                <c:pt idx="17">
                  <c:v>17.0361</c:v>
                </c:pt>
                <c:pt idx="18">
                  <c:v>20.787</c:v>
                </c:pt>
                <c:pt idx="19">
                  <c:v>14.9</c:v>
                </c:pt>
                <c:pt idx="20">
                  <c:v>9.7059</c:v>
                </c:pt>
                <c:pt idx="21">
                  <c:v>18.7</c:v>
                </c:pt>
                <c:pt idx="22">
                  <c:v>16.3</c:v>
                </c:pt>
                <c:pt idx="23">
                  <c:v>18.5</c:v>
                </c:pt>
                <c:pt idx="24">
                  <c:v>22.3</c:v>
                </c:pt>
                <c:pt idx="25">
                  <c:v>22.2</c:v>
                </c:pt>
                <c:pt idx="26">
                  <c:v>24.9</c:v>
                </c:pt>
                <c:pt idx="27">
                  <c:v>33.4</c:v>
                </c:pt>
                <c:pt idx="28">
                  <c:v>32.1</c:v>
                </c:pt>
                <c:pt idx="29">
                  <c:v>37.9</c:v>
                </c:pt>
                <c:pt idx="30">
                  <c:v>47.5</c:v>
                </c:pt>
                <c:pt idx="31">
                  <c:v>35.2</c:v>
                </c:pt>
                <c:pt idx="32">
                  <c:v>27.3</c:v>
                </c:pt>
                <c:pt idx="33">
                  <c:v>44.5</c:v>
                </c:pt>
                <c:pt idx="34">
                  <c:v>28.2</c:v>
                </c:pt>
                <c:pt idx="35">
                  <c:v>36</c:v>
                </c:pt>
                <c:pt idx="36">
                  <c:v>53.2</c:v>
                </c:pt>
                <c:pt idx="37">
                  <c:v>48.6</c:v>
                </c:pt>
                <c:pt idx="38">
                  <c:v>52.9</c:v>
                </c:pt>
                <c:pt idx="39">
                  <c:v>61.1</c:v>
                </c:pt>
                <c:pt idx="40">
                  <c:v>55.6</c:v>
                </c:pt>
                <c:pt idx="41">
                  <c:v>59.8</c:v>
                </c:pt>
                <c:pt idx="42">
                  <c:v>64</c:v>
                </c:pt>
                <c:pt idx="43">
                  <c:v>33.2</c:v>
                </c:pt>
                <c:pt idx="44">
                  <c:v>43.9</c:v>
                </c:pt>
                <c:pt idx="45">
                  <c:v>54.3</c:v>
                </c:pt>
                <c:pt idx="46">
                  <c:v>52.7</c:v>
                </c:pt>
                <c:pt idx="47">
                  <c:v>58</c:v>
                </c:pt>
                <c:pt idx="48">
                  <c:v>66.5</c:v>
                </c:pt>
                <c:pt idx="49">
                  <c:v>64.1</c:v>
                </c:pt>
                <c:pt idx="50">
                  <c:v>71.6</c:v>
                </c:pt>
                <c:pt idx="51">
                  <c:v>74.6</c:v>
                </c:pt>
                <c:pt idx="52">
                  <c:v>76.7</c:v>
                </c:pt>
                <c:pt idx="53">
                  <c:v>84.2</c:v>
                </c:pt>
                <c:pt idx="54">
                  <c:v>94.5</c:v>
                </c:pt>
                <c:pt idx="55">
                  <c:v>67.1</c:v>
                </c:pt>
                <c:pt idx="56">
                  <c:v>38.8</c:v>
                </c:pt>
                <c:pt idx="57">
                  <c:v>70.9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18816"/>
        <c:axId val="43220352"/>
      </c:barChart>
      <c:lineChart>
        <c:grouping val="standard"/>
        <c:varyColors val="0"/>
        <c:ser>
          <c:idx val="3"/>
          <c:order val="3"/>
          <c:tx>
            <c:strRef>
              <c:f>乘联会销量!$M$13</c:f>
              <c:strCache>
                <c:ptCount val="1"/>
                <c:pt idx="0">
                  <c:v>总销量同比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乘联会销量!$B$43:$B$126</c:f>
              <c:numCache>
                <c:formatCode>yyyy/mm</c:formatCode>
                <c:ptCount val="84"/>
                <c:pt idx="0" c:formatCode="yyyy/mm">
                  <c:v>43617</c:v>
                </c:pt>
                <c:pt idx="1" c:formatCode="yyyy/mm">
                  <c:v>43647</c:v>
                </c:pt>
                <c:pt idx="2" c:formatCode="yyyy/mm">
                  <c:v>43678</c:v>
                </c:pt>
                <c:pt idx="3" c:formatCode="yyyy/mm">
                  <c:v>43709</c:v>
                </c:pt>
                <c:pt idx="4" c:formatCode="yyyy/mm">
                  <c:v>43739</c:v>
                </c:pt>
                <c:pt idx="5" c:formatCode="yyyy/mm">
                  <c:v>43770</c:v>
                </c:pt>
                <c:pt idx="6" c:formatCode="yyyy/mm">
                  <c:v>43800</c:v>
                </c:pt>
                <c:pt idx="7" c:formatCode="yyyy/mm">
                  <c:v>43831</c:v>
                </c:pt>
                <c:pt idx="8" c:formatCode="yyyy/mm">
                  <c:v>43862</c:v>
                </c:pt>
                <c:pt idx="9" c:formatCode="yyyy/mm">
                  <c:v>43891</c:v>
                </c:pt>
                <c:pt idx="10" c:formatCode="yyyy/mm">
                  <c:v>43922</c:v>
                </c:pt>
                <c:pt idx="11" c:formatCode="yyyy/mm">
                  <c:v>43952</c:v>
                </c:pt>
                <c:pt idx="12" c:formatCode="yyyy/mm">
                  <c:v>43983</c:v>
                </c:pt>
                <c:pt idx="13" c:formatCode="yyyy/mm">
                  <c:v>44013</c:v>
                </c:pt>
                <c:pt idx="14" c:formatCode="yyyy/mm">
                  <c:v>44044</c:v>
                </c:pt>
                <c:pt idx="15" c:formatCode="yyyy/mm">
                  <c:v>44075</c:v>
                </c:pt>
                <c:pt idx="16" c:formatCode="yyyy/mm">
                  <c:v>44105</c:v>
                </c:pt>
                <c:pt idx="17" c:formatCode="yyyy/mm">
                  <c:v>44136</c:v>
                </c:pt>
                <c:pt idx="18" c:formatCode="yyyy/mm">
                  <c:v>44166</c:v>
                </c:pt>
                <c:pt idx="19" c:formatCode="yyyy/mm">
                  <c:v>44197</c:v>
                </c:pt>
                <c:pt idx="20" c:formatCode="yyyy/mm">
                  <c:v>44228</c:v>
                </c:pt>
                <c:pt idx="21" c:formatCode="yyyy/mm">
                  <c:v>44256</c:v>
                </c:pt>
                <c:pt idx="22" c:formatCode="yyyy/mm">
                  <c:v>44287</c:v>
                </c:pt>
                <c:pt idx="23" c:formatCode="yyyy/mm">
                  <c:v>44317</c:v>
                </c:pt>
                <c:pt idx="24" c:formatCode="yyyy/mm">
                  <c:v>44348</c:v>
                </c:pt>
                <c:pt idx="25" c:formatCode="yyyy/mm">
                  <c:v>44378</c:v>
                </c:pt>
                <c:pt idx="26" c:formatCode="yyyy/mm">
                  <c:v>44409</c:v>
                </c:pt>
                <c:pt idx="27" c:formatCode="yyyy/mm">
                  <c:v>44440</c:v>
                </c:pt>
                <c:pt idx="28" c:formatCode="yyyy/mm">
                  <c:v>44470</c:v>
                </c:pt>
                <c:pt idx="29" c:formatCode="yyyy/mm">
                  <c:v>44501</c:v>
                </c:pt>
                <c:pt idx="30" c:formatCode="yyyy/mm">
                  <c:v>44531</c:v>
                </c:pt>
                <c:pt idx="31" c:formatCode="yyyy/mm">
                  <c:v>44562</c:v>
                </c:pt>
                <c:pt idx="32" c:formatCode="yyyy/mm">
                  <c:v>44593</c:v>
                </c:pt>
                <c:pt idx="33" c:formatCode="yyyy/mm">
                  <c:v>44621</c:v>
                </c:pt>
                <c:pt idx="34" c:formatCode="yyyy/mm">
                  <c:v>44652</c:v>
                </c:pt>
                <c:pt idx="35" c:formatCode="yyyy/mm">
                  <c:v>44682</c:v>
                </c:pt>
                <c:pt idx="36" c:formatCode="yyyy/mm">
                  <c:v>44713</c:v>
                </c:pt>
                <c:pt idx="37" c:formatCode="yyyy/mm">
                  <c:v>44743</c:v>
                </c:pt>
                <c:pt idx="38" c:formatCode="yyyy/mm">
                  <c:v>44774</c:v>
                </c:pt>
                <c:pt idx="39" c:formatCode="yyyy/mm">
                  <c:v>44805</c:v>
                </c:pt>
                <c:pt idx="40" c:formatCode="yyyy/mm">
                  <c:v>44835</c:v>
                </c:pt>
                <c:pt idx="41" c:formatCode="yyyy/mm">
                  <c:v>44866</c:v>
                </c:pt>
                <c:pt idx="42" c:formatCode="yyyy/mm">
                  <c:v>44896</c:v>
                </c:pt>
                <c:pt idx="43" c:formatCode="yyyy/mm">
                  <c:v>44927</c:v>
                </c:pt>
                <c:pt idx="44" c:formatCode="yyyy/mm">
                  <c:v>44958</c:v>
                </c:pt>
                <c:pt idx="45" c:formatCode="yyyy/mm">
                  <c:v>44986</c:v>
                </c:pt>
                <c:pt idx="46" c:formatCode="yyyy/mm">
                  <c:v>45017</c:v>
                </c:pt>
                <c:pt idx="47" c:formatCode="yyyy/mm">
                  <c:v>45047</c:v>
                </c:pt>
                <c:pt idx="48" c:formatCode="yyyy/mm">
                  <c:v>45078</c:v>
                </c:pt>
                <c:pt idx="49" c:formatCode="yyyy/mm">
                  <c:v>45108</c:v>
                </c:pt>
                <c:pt idx="50" c:formatCode="yyyy/mm">
                  <c:v>45139</c:v>
                </c:pt>
                <c:pt idx="51" c:formatCode="yyyy/mm">
                  <c:v>45170</c:v>
                </c:pt>
                <c:pt idx="52" c:formatCode="yyyy/mm">
                  <c:v>45200</c:v>
                </c:pt>
                <c:pt idx="53" c:formatCode="yyyy/mm">
                  <c:v>45231</c:v>
                </c:pt>
                <c:pt idx="54" c:formatCode="yyyy/mm">
                  <c:v>45261</c:v>
                </c:pt>
                <c:pt idx="55" c:formatCode="yyyy/mm">
                  <c:v>45292</c:v>
                </c:pt>
                <c:pt idx="56" c:formatCode="yyyy/mm">
                  <c:v>45323</c:v>
                </c:pt>
                <c:pt idx="57" c:formatCode="yyyy/mm">
                  <c:v>45352</c:v>
                </c:pt>
              </c:numCache>
            </c:numRef>
          </c:cat>
          <c:val>
            <c:numRef>
              <c:f>乘联会销量!$M$43:$M$126</c:f>
              <c:numCache>
                <c:formatCode>0.0%</c:formatCode>
                <c:ptCount val="84"/>
                <c:pt idx="0">
                  <c:v>0.931635500976835</c:v>
                </c:pt>
                <c:pt idx="1">
                  <c:v>-0.0759229194607185</c:v>
                </c:pt>
                <c:pt idx="2">
                  <c:v>-0.233585828603994</c:v>
                </c:pt>
                <c:pt idx="3">
                  <c:v>-0.373468332877254</c:v>
                </c:pt>
                <c:pt idx="4">
                  <c:v>-0.473859073568572</c:v>
                </c:pt>
                <c:pt idx="5">
                  <c:v>-0.459940855323021</c:v>
                </c:pt>
                <c:pt idx="6">
                  <c:v>-0.181983211372699</c:v>
                </c:pt>
                <c:pt idx="7">
                  <c:v>-0.57418648310388</c:v>
                </c:pt>
                <c:pt idx="8">
                  <c:v>-0.693602838404473</c:v>
                </c:pt>
                <c:pt idx="9">
                  <c:v>-0.484805975242176</c:v>
                </c:pt>
                <c:pt idx="10">
                  <c:v>-0.348204264870931</c:v>
                </c:pt>
                <c:pt idx="11">
                  <c:v>-0.287565098608384</c:v>
                </c:pt>
                <c:pt idx="12">
                  <c:v>-0.398371634361838</c:v>
                </c:pt>
                <c:pt idx="13">
                  <c:v>0.261408252746077</c:v>
                </c:pt>
                <c:pt idx="14">
                  <c:v>0.445299913248234</c:v>
                </c:pt>
                <c:pt idx="15">
                  <c:v>0.786146429842441</c:v>
                </c:pt>
                <c:pt idx="16">
                  <c:v>1.11247382115885</c:v>
                </c:pt>
                <c:pt idx="17">
                  <c:v>1.39193799755697</c:v>
                </c:pt>
                <c:pt idx="18">
                  <c:v>0.590691694916551</c:v>
                </c:pt>
                <c:pt idx="19">
                  <c:v>2.64954564381414</c:v>
                </c:pt>
                <c:pt idx="20">
                  <c:v>5.81163590427398</c:v>
                </c:pt>
                <c:pt idx="21">
                  <c:v>2.44040916951834</c:v>
                </c:pt>
                <c:pt idx="22">
                  <c:v>1.92366193141053</c:v>
                </c:pt>
                <c:pt idx="23">
                  <c:v>1.77120345127176</c:v>
                </c:pt>
                <c:pt idx="24">
                  <c:v>1.67777804462163</c:v>
                </c:pt>
                <c:pt idx="25">
                  <c:v>1.694</c:v>
                </c:pt>
                <c:pt idx="26">
                  <c:v>1.675</c:v>
                </c:pt>
                <c:pt idx="27">
                  <c:v>2.021</c:v>
                </c:pt>
                <c:pt idx="28">
                  <c:v>1.411</c:v>
                </c:pt>
                <c:pt idx="29">
                  <c:v>1.223</c:v>
                </c:pt>
                <c:pt idx="30">
                  <c:v>1.288</c:v>
                </c:pt>
                <c:pt idx="31">
                  <c:v>1.36241610738255</c:v>
                </c:pt>
                <c:pt idx="32">
                  <c:v>1.81272215868698</c:v>
                </c:pt>
                <c:pt idx="33">
                  <c:v>1.37967914438503</c:v>
                </c:pt>
                <c:pt idx="34">
                  <c:v>0.784</c:v>
                </c:pt>
                <c:pt idx="35">
                  <c:v>0.912</c:v>
                </c:pt>
                <c:pt idx="36">
                  <c:v>1.308</c:v>
                </c:pt>
                <c:pt idx="37">
                  <c:v>1.173</c:v>
                </c:pt>
                <c:pt idx="38">
                  <c:v>1.112</c:v>
                </c:pt>
                <c:pt idx="39">
                  <c:v>0.829</c:v>
                </c:pt>
                <c:pt idx="40">
                  <c:v>0.752</c:v>
                </c:pt>
                <c:pt idx="41">
                  <c:v>0.582</c:v>
                </c:pt>
                <c:pt idx="42">
                  <c:v>0.351</c:v>
                </c:pt>
                <c:pt idx="43">
                  <c:v>-0.0568181818181818</c:v>
                </c:pt>
                <c:pt idx="44">
                  <c:v>0.608058608058608</c:v>
                </c:pt>
                <c:pt idx="45">
                  <c:v>0.220224719101124</c:v>
                </c:pt>
                <c:pt idx="46">
                  <c:v>0.868794326241135</c:v>
                </c:pt>
                <c:pt idx="47">
                  <c:v>0.611111111111111</c:v>
                </c:pt>
                <c:pt idx="48">
                  <c:v>0.25</c:v>
                </c:pt>
                <c:pt idx="49">
                  <c:v>0.319</c:v>
                </c:pt>
                <c:pt idx="50">
                  <c:v>0.345</c:v>
                </c:pt>
                <c:pt idx="51">
                  <c:v>0.221</c:v>
                </c:pt>
                <c:pt idx="52">
                  <c:v>0.375</c:v>
                </c:pt>
                <c:pt idx="53">
                  <c:v>0.398</c:v>
                </c:pt>
                <c:pt idx="54">
                  <c:v>0.473</c:v>
                </c:pt>
                <c:pt idx="55">
                  <c:v>1.0210843373494</c:v>
                </c:pt>
                <c:pt idx="56">
                  <c:v>-0.116173120728929</c:v>
                </c:pt>
                <c:pt idx="57">
                  <c:v>0.305709023941068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240064"/>
        <c:axId val="43238528"/>
      </c:lineChart>
      <c:dateAx>
        <c:axId val="43218816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3220352"/>
        <c:crosses val="autoZero"/>
        <c:auto val="1"/>
        <c:lblOffset val="100"/>
        <c:baseTimeUnit val="months"/>
      </c:dateAx>
      <c:valAx>
        <c:axId val="43220352"/>
        <c:scaling>
          <c:orientation val="minMax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3218816"/>
        <c:crosses val="autoZero"/>
        <c:crossBetween val="between"/>
      </c:valAx>
      <c:dateAx>
        <c:axId val="43240064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3238528"/>
        <c:crosses val="autoZero"/>
        <c:auto val="1"/>
        <c:lblOffset val="100"/>
        <c:baseTimeUnit val="months"/>
      </c:dateAx>
      <c:valAx>
        <c:axId val="43238528"/>
        <c:scaling>
          <c:orientation val="minMax"/>
          <c:max val="8"/>
          <c:min val="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3240064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48578947368423"/>
          <c:y val="0.0338601823708207"/>
          <c:w val="0.724978232013078"/>
          <c:h val="0.17013636626014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3fc4d4-c037-414b-9932-d66b02f31157}"/>
      </c:ext>
    </c:extLst>
  </c:chart>
  <c:spPr>
    <a:solidFill>
      <a:srgbClr val="FFFFFF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 sz="800"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44284692147006"/>
          <c:y val="0.189721868369593"/>
          <c:w val="0.823949359318932"/>
          <c:h val="0.75041821570994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乘联会销量!$AH$13</c:f>
              <c:strCache>
                <c:ptCount val="1"/>
                <c:pt idx="0">
                  <c:v>纯电动乘用车库存</c:v>
                </c:pt>
              </c:strCache>
            </c:strRef>
          </c:tx>
          <c:spPr>
            <a:solidFill>
              <a:srgbClr val="C00000"/>
            </a:solidFill>
            <a:ln>
              <a:noFill/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乘联会销量!$B$47:$B$116</c:f>
              <c:numCache>
                <c:formatCode>yyyy/mm</c:formatCode>
                <c:ptCount val="70"/>
                <c:pt idx="0" c:formatCode="yyyy/mm">
                  <c:v>43739</c:v>
                </c:pt>
                <c:pt idx="1" c:formatCode="yyyy/mm">
                  <c:v>43770</c:v>
                </c:pt>
                <c:pt idx="2" c:formatCode="yyyy/mm">
                  <c:v>43800</c:v>
                </c:pt>
                <c:pt idx="3" c:formatCode="yyyy/mm">
                  <c:v>43831</c:v>
                </c:pt>
                <c:pt idx="4" c:formatCode="yyyy/mm">
                  <c:v>43862</c:v>
                </c:pt>
                <c:pt idx="5" c:formatCode="yyyy/mm">
                  <c:v>43891</c:v>
                </c:pt>
                <c:pt idx="6" c:formatCode="yyyy/mm">
                  <c:v>43922</c:v>
                </c:pt>
                <c:pt idx="7" c:formatCode="yyyy/mm">
                  <c:v>43952</c:v>
                </c:pt>
                <c:pt idx="8" c:formatCode="yyyy/mm">
                  <c:v>43983</c:v>
                </c:pt>
                <c:pt idx="9" c:formatCode="yyyy/mm">
                  <c:v>44013</c:v>
                </c:pt>
                <c:pt idx="10" c:formatCode="yyyy/mm">
                  <c:v>44044</c:v>
                </c:pt>
                <c:pt idx="11" c:formatCode="yyyy/mm">
                  <c:v>44075</c:v>
                </c:pt>
                <c:pt idx="12" c:formatCode="yyyy/mm">
                  <c:v>44105</c:v>
                </c:pt>
                <c:pt idx="13" c:formatCode="yyyy/mm">
                  <c:v>44136</c:v>
                </c:pt>
                <c:pt idx="14" c:formatCode="yyyy/mm">
                  <c:v>44166</c:v>
                </c:pt>
                <c:pt idx="15" c:formatCode="yyyy/mm">
                  <c:v>44197</c:v>
                </c:pt>
                <c:pt idx="16" c:formatCode="yyyy/mm">
                  <c:v>44228</c:v>
                </c:pt>
                <c:pt idx="17" c:formatCode="yyyy/mm">
                  <c:v>44256</c:v>
                </c:pt>
                <c:pt idx="18" c:formatCode="yyyy/mm">
                  <c:v>44287</c:v>
                </c:pt>
                <c:pt idx="19" c:formatCode="yyyy/mm">
                  <c:v>44317</c:v>
                </c:pt>
                <c:pt idx="20" c:formatCode="yyyy/mm">
                  <c:v>44348</c:v>
                </c:pt>
                <c:pt idx="21" c:formatCode="yyyy/mm">
                  <c:v>44378</c:v>
                </c:pt>
                <c:pt idx="22" c:formatCode="yyyy/mm">
                  <c:v>44409</c:v>
                </c:pt>
                <c:pt idx="23" c:formatCode="yyyy/mm">
                  <c:v>44440</c:v>
                </c:pt>
                <c:pt idx="24" c:formatCode="yyyy/mm">
                  <c:v>44470</c:v>
                </c:pt>
                <c:pt idx="25" c:formatCode="yyyy/mm">
                  <c:v>44501</c:v>
                </c:pt>
                <c:pt idx="26" c:formatCode="yyyy/mm">
                  <c:v>44531</c:v>
                </c:pt>
                <c:pt idx="27" c:formatCode="yyyy/mm">
                  <c:v>44562</c:v>
                </c:pt>
                <c:pt idx="28" c:formatCode="yyyy/mm">
                  <c:v>44593</c:v>
                </c:pt>
                <c:pt idx="29" c:formatCode="yyyy/mm">
                  <c:v>44621</c:v>
                </c:pt>
                <c:pt idx="30" c:formatCode="yyyy/mm">
                  <c:v>44652</c:v>
                </c:pt>
                <c:pt idx="31" c:formatCode="yyyy/mm">
                  <c:v>44682</c:v>
                </c:pt>
                <c:pt idx="32" c:formatCode="yyyy/mm">
                  <c:v>44713</c:v>
                </c:pt>
                <c:pt idx="33" c:formatCode="yyyy/mm">
                  <c:v>44743</c:v>
                </c:pt>
                <c:pt idx="34" c:formatCode="yyyy/mm">
                  <c:v>44774</c:v>
                </c:pt>
                <c:pt idx="35" c:formatCode="yyyy/mm">
                  <c:v>44805</c:v>
                </c:pt>
                <c:pt idx="36" c:formatCode="yyyy/mm">
                  <c:v>44835</c:v>
                </c:pt>
                <c:pt idx="37" c:formatCode="yyyy/mm">
                  <c:v>44866</c:v>
                </c:pt>
                <c:pt idx="38" c:formatCode="yyyy/mm">
                  <c:v>44896</c:v>
                </c:pt>
                <c:pt idx="39" c:formatCode="yyyy/mm">
                  <c:v>44927</c:v>
                </c:pt>
                <c:pt idx="40" c:formatCode="yyyy/mm">
                  <c:v>44958</c:v>
                </c:pt>
                <c:pt idx="41" c:formatCode="yyyy/mm">
                  <c:v>44986</c:v>
                </c:pt>
                <c:pt idx="42" c:formatCode="yyyy/mm">
                  <c:v>45017</c:v>
                </c:pt>
                <c:pt idx="43" c:formatCode="yyyy/mm">
                  <c:v>45047</c:v>
                </c:pt>
                <c:pt idx="44" c:formatCode="yyyy/mm">
                  <c:v>45078</c:v>
                </c:pt>
                <c:pt idx="45" c:formatCode="yyyy/mm">
                  <c:v>45108</c:v>
                </c:pt>
                <c:pt idx="46" c:formatCode="yyyy/mm">
                  <c:v>45139</c:v>
                </c:pt>
                <c:pt idx="47" c:formatCode="yyyy/mm">
                  <c:v>45170</c:v>
                </c:pt>
                <c:pt idx="48" c:formatCode="yyyy/mm">
                  <c:v>45200</c:v>
                </c:pt>
                <c:pt idx="49" c:formatCode="yyyy/mm">
                  <c:v>45231</c:v>
                </c:pt>
                <c:pt idx="50" c:formatCode="yyyy/mm">
                  <c:v>45261</c:v>
                </c:pt>
                <c:pt idx="51" c:formatCode="yyyy/mm">
                  <c:v>45292</c:v>
                </c:pt>
                <c:pt idx="52" c:formatCode="yyyy/mm">
                  <c:v>45323</c:v>
                </c:pt>
                <c:pt idx="53" c:formatCode="yyyy/mm">
                  <c:v>45352</c:v>
                </c:pt>
              </c:numCache>
            </c:numRef>
          </c:cat>
          <c:val>
            <c:numRef>
              <c:f>乘联会销量!$AH$47:$AH$114</c:f>
              <c:numCache>
                <c:formatCode>0.00_ </c:formatCode>
                <c:ptCount val="68"/>
                <c:pt idx="0">
                  <c:v>0.4517</c:v>
                </c:pt>
                <c:pt idx="1">
                  <c:v>0.8085</c:v>
                </c:pt>
                <c:pt idx="2">
                  <c:v>0.295200000000001</c:v>
                </c:pt>
                <c:pt idx="3">
                  <c:v>0.5032</c:v>
                </c:pt>
                <c:pt idx="4">
                  <c:v>-0.4149</c:v>
                </c:pt>
                <c:pt idx="5">
                  <c:v>0.208</c:v>
                </c:pt>
                <c:pt idx="6">
                  <c:v>-0.0153999999999996</c:v>
                </c:pt>
                <c:pt idx="7">
                  <c:v>0.3327</c:v>
                </c:pt>
                <c:pt idx="8">
                  <c:v>0.0228999999999999</c:v>
                </c:pt>
                <c:pt idx="9">
                  <c:v>0.000799999999999912</c:v>
                </c:pt>
                <c:pt idx="10">
                  <c:v>0.6621</c:v>
                </c:pt>
                <c:pt idx="11">
                  <c:v>1.3267</c:v>
                </c:pt>
                <c:pt idx="12">
                  <c:v>1.1438</c:v>
                </c:pt>
                <c:pt idx="13">
                  <c:v>0.8003</c:v>
                </c:pt>
                <c:pt idx="14">
                  <c:v>0.4297</c:v>
                </c:pt>
                <c:pt idx="15">
                  <c:v>2.1</c:v>
                </c:pt>
                <c:pt idx="16">
                  <c:v>0.2667</c:v>
                </c:pt>
                <c:pt idx="17">
                  <c:v>1.2</c:v>
                </c:pt>
                <c:pt idx="18">
                  <c:v>2</c:v>
                </c:pt>
                <c:pt idx="19">
                  <c:v>0.799999999999999</c:v>
                </c:pt>
                <c:pt idx="20">
                  <c:v>0.600000000000001</c:v>
                </c:pt>
                <c:pt idx="21">
                  <c:v>2.1</c:v>
                </c:pt>
                <c:pt idx="22">
                  <c:v>5.1</c:v>
                </c:pt>
                <c:pt idx="23">
                  <c:v>1</c:v>
                </c:pt>
                <c:pt idx="24">
                  <c:v>4.5</c:v>
                </c:pt>
                <c:pt idx="25">
                  <c:v>4.1</c:v>
                </c:pt>
                <c:pt idx="26">
                  <c:v>3.09999999999999</c:v>
                </c:pt>
                <c:pt idx="27">
                  <c:v>6.4</c:v>
                </c:pt>
                <c:pt idx="28">
                  <c:v>3.9</c:v>
                </c:pt>
                <c:pt idx="29">
                  <c:v>1.1</c:v>
                </c:pt>
                <c:pt idx="30">
                  <c:v>0.0999999999999979</c:v>
                </c:pt>
                <c:pt idx="31">
                  <c:v>5.6</c:v>
                </c:pt>
                <c:pt idx="32">
                  <c:v>2.8</c:v>
                </c:pt>
                <c:pt idx="33">
                  <c:v>6.59999999999999</c:v>
                </c:pt>
                <c:pt idx="34">
                  <c:v>9.3</c:v>
                </c:pt>
                <c:pt idx="35">
                  <c:v>4.9</c:v>
                </c:pt>
                <c:pt idx="36">
                  <c:v>11.1</c:v>
                </c:pt>
                <c:pt idx="37">
                  <c:v>12.8</c:v>
                </c:pt>
                <c:pt idx="38">
                  <c:v>11</c:v>
                </c:pt>
                <c:pt idx="39">
                  <c:v>5.8</c:v>
                </c:pt>
                <c:pt idx="40">
                  <c:v>5.2</c:v>
                </c:pt>
                <c:pt idx="41">
                  <c:v>7</c:v>
                </c:pt>
                <c:pt idx="42">
                  <c:v>6.7</c:v>
                </c:pt>
                <c:pt idx="43">
                  <c:v>9.1</c:v>
                </c:pt>
                <c:pt idx="44">
                  <c:v>7.9</c:v>
                </c:pt>
                <c:pt idx="45">
                  <c:v>7.5</c:v>
                </c:pt>
                <c:pt idx="46">
                  <c:v>6</c:v>
                </c:pt>
                <c:pt idx="47">
                  <c:v>6.4</c:v>
                </c:pt>
                <c:pt idx="48">
                  <c:v>9.1</c:v>
                </c:pt>
                <c:pt idx="49">
                  <c:v>9.7</c:v>
                </c:pt>
                <c:pt idx="50">
                  <c:v>15.3</c:v>
                </c:pt>
                <c:pt idx="51">
                  <c:v>3.1</c:v>
                </c:pt>
                <c:pt idx="52">
                  <c:v>4.7</c:v>
                </c:pt>
                <c:pt idx="53">
                  <c:v>7.6</c:v>
                </c:pt>
              </c:numCache>
            </c:numRef>
          </c:val>
        </c:ser>
        <c:ser>
          <c:idx val="1"/>
          <c:order val="1"/>
          <c:tx>
            <c:strRef>
              <c:f>乘联会销量!$AI$13</c:f>
              <c:strCache>
                <c:ptCount val="1"/>
                <c:pt idx="0">
                  <c:v>插电混动乘用车库存</c:v>
                </c:pt>
              </c:strCache>
            </c:strRef>
          </c:tx>
          <c:spPr>
            <a:solidFill>
              <a:srgbClr val="0070C0"/>
            </a:solidFill>
            <a:ln>
              <a:noFill/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乘联会销量!$B$47:$B$116</c:f>
              <c:numCache>
                <c:formatCode>yyyy/mm</c:formatCode>
                <c:ptCount val="70"/>
                <c:pt idx="0" c:formatCode="yyyy/mm">
                  <c:v>43739</c:v>
                </c:pt>
                <c:pt idx="1" c:formatCode="yyyy/mm">
                  <c:v>43770</c:v>
                </c:pt>
                <c:pt idx="2" c:formatCode="yyyy/mm">
                  <c:v>43800</c:v>
                </c:pt>
                <c:pt idx="3" c:formatCode="yyyy/mm">
                  <c:v>43831</c:v>
                </c:pt>
                <c:pt idx="4" c:formatCode="yyyy/mm">
                  <c:v>43862</c:v>
                </c:pt>
                <c:pt idx="5" c:formatCode="yyyy/mm">
                  <c:v>43891</c:v>
                </c:pt>
                <c:pt idx="6" c:formatCode="yyyy/mm">
                  <c:v>43922</c:v>
                </c:pt>
                <c:pt idx="7" c:formatCode="yyyy/mm">
                  <c:v>43952</c:v>
                </c:pt>
                <c:pt idx="8" c:formatCode="yyyy/mm">
                  <c:v>43983</c:v>
                </c:pt>
                <c:pt idx="9" c:formatCode="yyyy/mm">
                  <c:v>44013</c:v>
                </c:pt>
                <c:pt idx="10" c:formatCode="yyyy/mm">
                  <c:v>44044</c:v>
                </c:pt>
                <c:pt idx="11" c:formatCode="yyyy/mm">
                  <c:v>44075</c:v>
                </c:pt>
                <c:pt idx="12" c:formatCode="yyyy/mm">
                  <c:v>44105</c:v>
                </c:pt>
                <c:pt idx="13" c:formatCode="yyyy/mm">
                  <c:v>44136</c:v>
                </c:pt>
                <c:pt idx="14" c:formatCode="yyyy/mm">
                  <c:v>44166</c:v>
                </c:pt>
                <c:pt idx="15" c:formatCode="yyyy/mm">
                  <c:v>44197</c:v>
                </c:pt>
                <c:pt idx="16" c:formatCode="yyyy/mm">
                  <c:v>44228</c:v>
                </c:pt>
                <c:pt idx="17" c:formatCode="yyyy/mm">
                  <c:v>44256</c:v>
                </c:pt>
                <c:pt idx="18" c:formatCode="yyyy/mm">
                  <c:v>44287</c:v>
                </c:pt>
                <c:pt idx="19" c:formatCode="yyyy/mm">
                  <c:v>44317</c:v>
                </c:pt>
                <c:pt idx="20" c:formatCode="yyyy/mm">
                  <c:v>44348</c:v>
                </c:pt>
                <c:pt idx="21" c:formatCode="yyyy/mm">
                  <c:v>44378</c:v>
                </c:pt>
                <c:pt idx="22" c:formatCode="yyyy/mm">
                  <c:v>44409</c:v>
                </c:pt>
                <c:pt idx="23" c:formatCode="yyyy/mm">
                  <c:v>44440</c:v>
                </c:pt>
                <c:pt idx="24" c:formatCode="yyyy/mm">
                  <c:v>44470</c:v>
                </c:pt>
                <c:pt idx="25" c:formatCode="yyyy/mm">
                  <c:v>44501</c:v>
                </c:pt>
                <c:pt idx="26" c:formatCode="yyyy/mm">
                  <c:v>44531</c:v>
                </c:pt>
                <c:pt idx="27" c:formatCode="yyyy/mm">
                  <c:v>44562</c:v>
                </c:pt>
                <c:pt idx="28" c:formatCode="yyyy/mm">
                  <c:v>44593</c:v>
                </c:pt>
                <c:pt idx="29" c:formatCode="yyyy/mm">
                  <c:v>44621</c:v>
                </c:pt>
                <c:pt idx="30" c:formatCode="yyyy/mm">
                  <c:v>44652</c:v>
                </c:pt>
                <c:pt idx="31" c:formatCode="yyyy/mm">
                  <c:v>44682</c:v>
                </c:pt>
                <c:pt idx="32" c:formatCode="yyyy/mm">
                  <c:v>44713</c:v>
                </c:pt>
                <c:pt idx="33" c:formatCode="yyyy/mm">
                  <c:v>44743</c:v>
                </c:pt>
                <c:pt idx="34" c:formatCode="yyyy/mm">
                  <c:v>44774</c:v>
                </c:pt>
                <c:pt idx="35" c:formatCode="yyyy/mm">
                  <c:v>44805</c:v>
                </c:pt>
                <c:pt idx="36" c:formatCode="yyyy/mm">
                  <c:v>44835</c:v>
                </c:pt>
                <c:pt idx="37" c:formatCode="yyyy/mm">
                  <c:v>44866</c:v>
                </c:pt>
                <c:pt idx="38" c:formatCode="yyyy/mm">
                  <c:v>44896</c:v>
                </c:pt>
                <c:pt idx="39" c:formatCode="yyyy/mm">
                  <c:v>44927</c:v>
                </c:pt>
                <c:pt idx="40" c:formatCode="yyyy/mm">
                  <c:v>44958</c:v>
                </c:pt>
                <c:pt idx="41" c:formatCode="yyyy/mm">
                  <c:v>44986</c:v>
                </c:pt>
                <c:pt idx="42" c:formatCode="yyyy/mm">
                  <c:v>45017</c:v>
                </c:pt>
                <c:pt idx="43" c:formatCode="yyyy/mm">
                  <c:v>45047</c:v>
                </c:pt>
                <c:pt idx="44" c:formatCode="yyyy/mm">
                  <c:v>45078</c:v>
                </c:pt>
                <c:pt idx="45" c:formatCode="yyyy/mm">
                  <c:v>45108</c:v>
                </c:pt>
                <c:pt idx="46" c:formatCode="yyyy/mm">
                  <c:v>45139</c:v>
                </c:pt>
                <c:pt idx="47" c:formatCode="yyyy/mm">
                  <c:v>45170</c:v>
                </c:pt>
                <c:pt idx="48" c:formatCode="yyyy/mm">
                  <c:v>45200</c:v>
                </c:pt>
                <c:pt idx="49" c:formatCode="yyyy/mm">
                  <c:v>45231</c:v>
                </c:pt>
                <c:pt idx="50" c:formatCode="yyyy/mm">
                  <c:v>45261</c:v>
                </c:pt>
                <c:pt idx="51" c:formatCode="yyyy/mm">
                  <c:v>45292</c:v>
                </c:pt>
                <c:pt idx="52" c:formatCode="yyyy/mm">
                  <c:v>45323</c:v>
                </c:pt>
                <c:pt idx="53" c:formatCode="yyyy/mm">
                  <c:v>45352</c:v>
                </c:pt>
              </c:numCache>
            </c:numRef>
          </c:cat>
          <c:val>
            <c:numRef>
              <c:f>乘联会销量!$AI$47:$AI$117</c:f>
              <c:numCache>
                <c:formatCode>0.00_ </c:formatCode>
                <c:ptCount val="71"/>
                <c:pt idx="0">
                  <c:v>-0.1945</c:v>
                </c:pt>
                <c:pt idx="1">
                  <c:v>-0.2208</c:v>
                </c:pt>
                <c:pt idx="2">
                  <c:v>0.0368999999999999</c:v>
                </c:pt>
                <c:pt idx="3">
                  <c:v>-0.0859000000000001</c:v>
                </c:pt>
                <c:pt idx="4">
                  <c:v>0.09</c:v>
                </c:pt>
                <c:pt idx="5">
                  <c:v>-0.0234</c:v>
                </c:pt>
                <c:pt idx="6">
                  <c:v>0.8202</c:v>
                </c:pt>
                <c:pt idx="7">
                  <c:v>-0.00850000000000017</c:v>
                </c:pt>
                <c:pt idx="8">
                  <c:v>0.1193</c:v>
                </c:pt>
                <c:pt idx="9">
                  <c:v>0.0424</c:v>
                </c:pt>
                <c:pt idx="10">
                  <c:v>0.00819999999999999</c:v>
                </c:pt>
                <c:pt idx="11">
                  <c:v>0.1317</c:v>
                </c:pt>
                <c:pt idx="12">
                  <c:v>-0.0583</c:v>
                </c:pt>
                <c:pt idx="13">
                  <c:v>0.3636</c:v>
                </c:pt>
                <c:pt idx="14">
                  <c:v>-0.0167000000000002</c:v>
                </c:pt>
                <c:pt idx="15">
                  <c:v>0.1</c:v>
                </c:pt>
                <c:pt idx="16">
                  <c:v>0.0274000000000001</c:v>
                </c:pt>
                <c:pt idx="17">
                  <c:v>0.6</c:v>
                </c:pt>
                <c:pt idx="18">
                  <c:v>0.2</c:v>
                </c:pt>
                <c:pt idx="19">
                  <c:v>0.3</c:v>
                </c:pt>
                <c:pt idx="20">
                  <c:v>-0.2</c:v>
                </c:pt>
                <c:pt idx="21">
                  <c:v>0.2</c:v>
                </c:pt>
                <c:pt idx="22">
                  <c:v>0.4</c:v>
                </c:pt>
                <c:pt idx="23">
                  <c:v>0.2</c:v>
                </c:pt>
                <c:pt idx="24">
                  <c:v>0.2</c:v>
                </c:pt>
                <c:pt idx="25">
                  <c:v>0.8</c:v>
                </c:pt>
                <c:pt idx="26">
                  <c:v>-0.100000000000001</c:v>
                </c:pt>
                <c:pt idx="27">
                  <c:v>0.2</c:v>
                </c:pt>
                <c:pt idx="28">
                  <c:v>0.5</c:v>
                </c:pt>
                <c:pt idx="29">
                  <c:v>0</c:v>
                </c:pt>
                <c:pt idx="30">
                  <c:v>-0.4</c:v>
                </c:pt>
                <c:pt idx="31">
                  <c:v>0.600000000000001</c:v>
                </c:pt>
                <c:pt idx="32">
                  <c:v>1.1</c:v>
                </c:pt>
                <c:pt idx="33">
                  <c:v>1.2</c:v>
                </c:pt>
                <c:pt idx="34">
                  <c:v>1</c:v>
                </c:pt>
                <c:pt idx="35">
                  <c:v>1.4</c:v>
                </c:pt>
                <c:pt idx="36">
                  <c:v>0.799999999999999</c:v>
                </c:pt>
                <c:pt idx="37">
                  <c:v>0.200000000000003</c:v>
                </c:pt>
                <c:pt idx="38">
                  <c:v>0.100000000000001</c:v>
                </c:pt>
                <c:pt idx="39">
                  <c:v>-0.100000000000001</c:v>
                </c:pt>
                <c:pt idx="40">
                  <c:v>0.4</c:v>
                </c:pt>
                <c:pt idx="41">
                  <c:v>0.399999999999999</c:v>
                </c:pt>
                <c:pt idx="42">
                  <c:v>1.3</c:v>
                </c:pt>
                <c:pt idx="43">
                  <c:v>0.199999999999999</c:v>
                </c:pt>
                <c:pt idx="44">
                  <c:v>1.6</c:v>
                </c:pt>
                <c:pt idx="45">
                  <c:v>2.2</c:v>
                </c:pt>
                <c:pt idx="46">
                  <c:v>2.2</c:v>
                </c:pt>
                <c:pt idx="47">
                  <c:v>2.5</c:v>
                </c:pt>
                <c:pt idx="48">
                  <c:v>2.7</c:v>
                </c:pt>
                <c:pt idx="49">
                  <c:v>2</c:v>
                </c:pt>
                <c:pt idx="50">
                  <c:v>1</c:v>
                </c:pt>
                <c:pt idx="51">
                  <c:v>-1.3</c:v>
                </c:pt>
                <c:pt idx="52">
                  <c:v>1.2</c:v>
                </c:pt>
                <c:pt idx="53">
                  <c:v>2.5</c:v>
                </c:pt>
              </c:numCache>
            </c:numRef>
          </c:val>
        </c:ser>
        <c:ser>
          <c:idx val="2"/>
          <c:order val="2"/>
          <c:tx>
            <c:strRef>
              <c:f>乘联会销量!$AJ$13</c:f>
              <c:strCache>
                <c:ptCount val="1"/>
                <c:pt idx="0">
                  <c:v>新能源乘用车总库存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乘联会销量!$B$47:$B$116</c:f>
              <c:numCache>
                <c:formatCode>yyyy/mm</c:formatCode>
                <c:ptCount val="70"/>
                <c:pt idx="0" c:formatCode="yyyy/mm">
                  <c:v>43739</c:v>
                </c:pt>
                <c:pt idx="1" c:formatCode="yyyy/mm">
                  <c:v>43770</c:v>
                </c:pt>
                <c:pt idx="2" c:formatCode="yyyy/mm">
                  <c:v>43800</c:v>
                </c:pt>
                <c:pt idx="3" c:formatCode="yyyy/mm">
                  <c:v>43831</c:v>
                </c:pt>
                <c:pt idx="4" c:formatCode="yyyy/mm">
                  <c:v>43862</c:v>
                </c:pt>
                <c:pt idx="5" c:formatCode="yyyy/mm">
                  <c:v>43891</c:v>
                </c:pt>
                <c:pt idx="6" c:formatCode="yyyy/mm">
                  <c:v>43922</c:v>
                </c:pt>
                <c:pt idx="7" c:formatCode="yyyy/mm">
                  <c:v>43952</c:v>
                </c:pt>
                <c:pt idx="8" c:formatCode="yyyy/mm">
                  <c:v>43983</c:v>
                </c:pt>
                <c:pt idx="9" c:formatCode="yyyy/mm">
                  <c:v>44013</c:v>
                </c:pt>
                <c:pt idx="10" c:formatCode="yyyy/mm">
                  <c:v>44044</c:v>
                </c:pt>
                <c:pt idx="11" c:formatCode="yyyy/mm">
                  <c:v>44075</c:v>
                </c:pt>
                <c:pt idx="12" c:formatCode="yyyy/mm">
                  <c:v>44105</c:v>
                </c:pt>
                <c:pt idx="13" c:formatCode="yyyy/mm">
                  <c:v>44136</c:v>
                </c:pt>
                <c:pt idx="14" c:formatCode="yyyy/mm">
                  <c:v>44166</c:v>
                </c:pt>
                <c:pt idx="15" c:formatCode="yyyy/mm">
                  <c:v>44197</c:v>
                </c:pt>
                <c:pt idx="16" c:formatCode="yyyy/mm">
                  <c:v>44228</c:v>
                </c:pt>
                <c:pt idx="17" c:formatCode="yyyy/mm">
                  <c:v>44256</c:v>
                </c:pt>
                <c:pt idx="18" c:formatCode="yyyy/mm">
                  <c:v>44287</c:v>
                </c:pt>
                <c:pt idx="19" c:formatCode="yyyy/mm">
                  <c:v>44317</c:v>
                </c:pt>
                <c:pt idx="20" c:formatCode="yyyy/mm">
                  <c:v>44348</c:v>
                </c:pt>
                <c:pt idx="21" c:formatCode="yyyy/mm">
                  <c:v>44378</c:v>
                </c:pt>
                <c:pt idx="22" c:formatCode="yyyy/mm">
                  <c:v>44409</c:v>
                </c:pt>
                <c:pt idx="23" c:formatCode="yyyy/mm">
                  <c:v>44440</c:v>
                </c:pt>
                <c:pt idx="24" c:formatCode="yyyy/mm">
                  <c:v>44470</c:v>
                </c:pt>
                <c:pt idx="25" c:formatCode="yyyy/mm">
                  <c:v>44501</c:v>
                </c:pt>
                <c:pt idx="26" c:formatCode="yyyy/mm">
                  <c:v>44531</c:v>
                </c:pt>
                <c:pt idx="27" c:formatCode="yyyy/mm">
                  <c:v>44562</c:v>
                </c:pt>
                <c:pt idx="28" c:formatCode="yyyy/mm">
                  <c:v>44593</c:v>
                </c:pt>
                <c:pt idx="29" c:formatCode="yyyy/mm">
                  <c:v>44621</c:v>
                </c:pt>
                <c:pt idx="30" c:formatCode="yyyy/mm">
                  <c:v>44652</c:v>
                </c:pt>
                <c:pt idx="31" c:formatCode="yyyy/mm">
                  <c:v>44682</c:v>
                </c:pt>
                <c:pt idx="32" c:formatCode="yyyy/mm">
                  <c:v>44713</c:v>
                </c:pt>
                <c:pt idx="33" c:formatCode="yyyy/mm">
                  <c:v>44743</c:v>
                </c:pt>
                <c:pt idx="34" c:formatCode="yyyy/mm">
                  <c:v>44774</c:v>
                </c:pt>
                <c:pt idx="35" c:formatCode="yyyy/mm">
                  <c:v>44805</c:v>
                </c:pt>
                <c:pt idx="36" c:formatCode="yyyy/mm">
                  <c:v>44835</c:v>
                </c:pt>
                <c:pt idx="37" c:formatCode="yyyy/mm">
                  <c:v>44866</c:v>
                </c:pt>
                <c:pt idx="38" c:formatCode="yyyy/mm">
                  <c:v>44896</c:v>
                </c:pt>
                <c:pt idx="39" c:formatCode="yyyy/mm">
                  <c:v>44927</c:v>
                </c:pt>
                <c:pt idx="40" c:formatCode="yyyy/mm">
                  <c:v>44958</c:v>
                </c:pt>
                <c:pt idx="41" c:formatCode="yyyy/mm">
                  <c:v>44986</c:v>
                </c:pt>
                <c:pt idx="42" c:formatCode="yyyy/mm">
                  <c:v>45017</c:v>
                </c:pt>
                <c:pt idx="43" c:formatCode="yyyy/mm">
                  <c:v>45047</c:v>
                </c:pt>
                <c:pt idx="44" c:formatCode="yyyy/mm">
                  <c:v>45078</c:v>
                </c:pt>
                <c:pt idx="45" c:formatCode="yyyy/mm">
                  <c:v>45108</c:v>
                </c:pt>
                <c:pt idx="46" c:formatCode="yyyy/mm">
                  <c:v>45139</c:v>
                </c:pt>
                <c:pt idx="47" c:formatCode="yyyy/mm">
                  <c:v>45170</c:v>
                </c:pt>
                <c:pt idx="48" c:formatCode="yyyy/mm">
                  <c:v>45200</c:v>
                </c:pt>
                <c:pt idx="49" c:formatCode="yyyy/mm">
                  <c:v>45231</c:v>
                </c:pt>
                <c:pt idx="50" c:formatCode="yyyy/mm">
                  <c:v>45261</c:v>
                </c:pt>
                <c:pt idx="51" c:formatCode="yyyy/mm">
                  <c:v>45292</c:v>
                </c:pt>
                <c:pt idx="52" c:formatCode="yyyy/mm">
                  <c:v>45323</c:v>
                </c:pt>
                <c:pt idx="53" c:formatCode="yyyy/mm">
                  <c:v>45352</c:v>
                </c:pt>
              </c:numCache>
            </c:numRef>
          </c:cat>
          <c:val>
            <c:numRef>
              <c:f>乘联会销量!$AJ$47:$AJ$116</c:f>
              <c:numCache>
                <c:formatCode>0.00_ </c:formatCode>
                <c:ptCount val="70"/>
                <c:pt idx="0">
                  <c:v>0.297199999999999</c:v>
                </c:pt>
                <c:pt idx="1">
                  <c:v>0.6777</c:v>
                </c:pt>
                <c:pt idx="2">
                  <c:v>0.632099999999999</c:v>
                </c:pt>
                <c:pt idx="3">
                  <c:v>0.2173</c:v>
                </c:pt>
                <c:pt idx="4">
                  <c:v>0.0750999999999999</c:v>
                </c:pt>
                <c:pt idx="5">
                  <c:v>0.1646</c:v>
                </c:pt>
                <c:pt idx="6">
                  <c:v>0.824800000000001</c:v>
                </c:pt>
                <c:pt idx="7">
                  <c:v>0.3442</c:v>
                </c:pt>
                <c:pt idx="8">
                  <c:v>0.232200000000001</c:v>
                </c:pt>
                <c:pt idx="9">
                  <c:v>0.0432000000000006</c:v>
                </c:pt>
                <c:pt idx="10">
                  <c:v>0.670299999999999</c:v>
                </c:pt>
                <c:pt idx="11">
                  <c:v>1.4584</c:v>
                </c:pt>
                <c:pt idx="12">
                  <c:v>1.0855</c:v>
                </c:pt>
                <c:pt idx="13">
                  <c:v>1.1639</c:v>
                </c:pt>
                <c:pt idx="14">
                  <c:v>0.313000000000002</c:v>
                </c:pt>
                <c:pt idx="15">
                  <c:v>2.2</c:v>
                </c:pt>
                <c:pt idx="16">
                  <c:v>0.2941</c:v>
                </c:pt>
                <c:pt idx="17">
                  <c:v>1.8</c:v>
                </c:pt>
                <c:pt idx="18">
                  <c:v>2.1</c:v>
                </c:pt>
                <c:pt idx="19">
                  <c:v>1.1</c:v>
                </c:pt>
                <c:pt idx="20">
                  <c:v>0.399999999999999</c:v>
                </c:pt>
                <c:pt idx="21">
                  <c:v>2.4</c:v>
                </c:pt>
                <c:pt idx="22">
                  <c:v>5.5</c:v>
                </c:pt>
                <c:pt idx="23">
                  <c:v>1.2</c:v>
                </c:pt>
                <c:pt idx="24">
                  <c:v>4.7</c:v>
                </c:pt>
                <c:pt idx="25">
                  <c:v>5</c:v>
                </c:pt>
                <c:pt idx="26">
                  <c:v>3</c:v>
                </c:pt>
                <c:pt idx="27">
                  <c:v>6.5</c:v>
                </c:pt>
                <c:pt idx="28">
                  <c:v>4.4</c:v>
                </c:pt>
                <c:pt idx="29">
                  <c:v>1</c:v>
                </c:pt>
                <c:pt idx="30">
                  <c:v>-0.199999999999999</c:v>
                </c:pt>
                <c:pt idx="31">
                  <c:v>6.1</c:v>
                </c:pt>
                <c:pt idx="32">
                  <c:v>3.9</c:v>
                </c:pt>
                <c:pt idx="33">
                  <c:v>7.8</c:v>
                </c:pt>
                <c:pt idx="34">
                  <c:v>10.3</c:v>
                </c:pt>
                <c:pt idx="35">
                  <c:v>6.4</c:v>
                </c:pt>
                <c:pt idx="36">
                  <c:v>12</c:v>
                </c:pt>
                <c:pt idx="37">
                  <c:v>13</c:v>
                </c:pt>
                <c:pt idx="38">
                  <c:v>11.1</c:v>
                </c:pt>
                <c:pt idx="39">
                  <c:v>5.7</c:v>
                </c:pt>
                <c:pt idx="40">
                  <c:v>5.7</c:v>
                </c:pt>
                <c:pt idx="41">
                  <c:v>7.40000000000001</c:v>
                </c:pt>
                <c:pt idx="42">
                  <c:v>8</c:v>
                </c:pt>
                <c:pt idx="43">
                  <c:v>9.3</c:v>
                </c:pt>
                <c:pt idx="44">
                  <c:v>9.59999999999999</c:v>
                </c:pt>
                <c:pt idx="45">
                  <c:v>9.60000000000001</c:v>
                </c:pt>
                <c:pt idx="46">
                  <c:v>8.2</c:v>
                </c:pt>
                <c:pt idx="47">
                  <c:v>8.90000000000001</c:v>
                </c:pt>
                <c:pt idx="48">
                  <c:v>12.2</c:v>
                </c:pt>
                <c:pt idx="49">
                  <c:v>11.9</c:v>
                </c:pt>
                <c:pt idx="50">
                  <c:v>16.3</c:v>
                </c:pt>
                <c:pt idx="51">
                  <c:v>1.80000000000001</c:v>
                </c:pt>
                <c:pt idx="52">
                  <c:v>5.90000000000001</c:v>
                </c:pt>
                <c:pt idx="53">
                  <c:v>10.1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89600"/>
        <c:axId val="43303680"/>
      </c:barChart>
      <c:lineChart>
        <c:grouping val="standard"/>
        <c:varyColors val="0"/>
        <c:ser>
          <c:idx val="3"/>
          <c:order val="3"/>
          <c:tx>
            <c:strRef>
              <c:f>乘联会销量!$AK$13</c:f>
              <c:strCache>
                <c:ptCount val="1"/>
                <c:pt idx="0">
                  <c:v>总库存同比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乘联会销量!$B$47:$B$121</c:f>
              <c:numCache>
                <c:formatCode>yyyy/mm</c:formatCode>
                <c:ptCount val="75"/>
                <c:pt idx="0" c:formatCode="yyyy/mm">
                  <c:v>43739</c:v>
                </c:pt>
                <c:pt idx="1" c:formatCode="yyyy/mm">
                  <c:v>43770</c:v>
                </c:pt>
                <c:pt idx="2" c:formatCode="yyyy/mm">
                  <c:v>43800</c:v>
                </c:pt>
                <c:pt idx="3" c:formatCode="yyyy/mm">
                  <c:v>43831</c:v>
                </c:pt>
                <c:pt idx="4" c:formatCode="yyyy/mm">
                  <c:v>43862</c:v>
                </c:pt>
                <c:pt idx="5" c:formatCode="yyyy/mm">
                  <c:v>43891</c:v>
                </c:pt>
                <c:pt idx="6" c:formatCode="yyyy/mm">
                  <c:v>43922</c:v>
                </c:pt>
                <c:pt idx="7" c:formatCode="yyyy/mm">
                  <c:v>43952</c:v>
                </c:pt>
                <c:pt idx="8" c:formatCode="yyyy/mm">
                  <c:v>43983</c:v>
                </c:pt>
                <c:pt idx="9" c:formatCode="yyyy/mm">
                  <c:v>44013</c:v>
                </c:pt>
                <c:pt idx="10" c:formatCode="yyyy/mm">
                  <c:v>44044</c:v>
                </c:pt>
                <c:pt idx="11" c:formatCode="yyyy/mm">
                  <c:v>44075</c:v>
                </c:pt>
                <c:pt idx="12" c:formatCode="yyyy/mm">
                  <c:v>44105</c:v>
                </c:pt>
                <c:pt idx="13" c:formatCode="yyyy/mm">
                  <c:v>44136</c:v>
                </c:pt>
                <c:pt idx="14" c:formatCode="yyyy/mm">
                  <c:v>44166</c:v>
                </c:pt>
                <c:pt idx="15" c:formatCode="yyyy/mm">
                  <c:v>44197</c:v>
                </c:pt>
                <c:pt idx="16" c:formatCode="yyyy/mm">
                  <c:v>44228</c:v>
                </c:pt>
                <c:pt idx="17" c:formatCode="yyyy/mm">
                  <c:v>44256</c:v>
                </c:pt>
                <c:pt idx="18" c:formatCode="yyyy/mm">
                  <c:v>44287</c:v>
                </c:pt>
                <c:pt idx="19" c:formatCode="yyyy/mm">
                  <c:v>44317</c:v>
                </c:pt>
                <c:pt idx="20" c:formatCode="yyyy/mm">
                  <c:v>44348</c:v>
                </c:pt>
                <c:pt idx="21" c:formatCode="yyyy/mm">
                  <c:v>44378</c:v>
                </c:pt>
                <c:pt idx="22" c:formatCode="yyyy/mm">
                  <c:v>44409</c:v>
                </c:pt>
                <c:pt idx="23" c:formatCode="yyyy/mm">
                  <c:v>44440</c:v>
                </c:pt>
                <c:pt idx="24" c:formatCode="yyyy/mm">
                  <c:v>44470</c:v>
                </c:pt>
                <c:pt idx="25" c:formatCode="yyyy/mm">
                  <c:v>44501</c:v>
                </c:pt>
                <c:pt idx="26" c:formatCode="yyyy/mm">
                  <c:v>44531</c:v>
                </c:pt>
                <c:pt idx="27" c:formatCode="yyyy/mm">
                  <c:v>44562</c:v>
                </c:pt>
                <c:pt idx="28" c:formatCode="yyyy/mm">
                  <c:v>44593</c:v>
                </c:pt>
                <c:pt idx="29" c:formatCode="yyyy/mm">
                  <c:v>44621</c:v>
                </c:pt>
                <c:pt idx="30" c:formatCode="yyyy/mm">
                  <c:v>44652</c:v>
                </c:pt>
                <c:pt idx="31" c:formatCode="yyyy/mm">
                  <c:v>44682</c:v>
                </c:pt>
                <c:pt idx="32" c:formatCode="yyyy/mm">
                  <c:v>44713</c:v>
                </c:pt>
                <c:pt idx="33" c:formatCode="yyyy/mm">
                  <c:v>44743</c:v>
                </c:pt>
                <c:pt idx="34" c:formatCode="yyyy/mm">
                  <c:v>44774</c:v>
                </c:pt>
                <c:pt idx="35" c:formatCode="yyyy/mm">
                  <c:v>44805</c:v>
                </c:pt>
                <c:pt idx="36" c:formatCode="yyyy/mm">
                  <c:v>44835</c:v>
                </c:pt>
                <c:pt idx="37" c:formatCode="yyyy/mm">
                  <c:v>44866</c:v>
                </c:pt>
                <c:pt idx="38" c:formatCode="yyyy/mm">
                  <c:v>44896</c:v>
                </c:pt>
                <c:pt idx="39" c:formatCode="yyyy/mm">
                  <c:v>44927</c:v>
                </c:pt>
                <c:pt idx="40" c:formatCode="yyyy/mm">
                  <c:v>44958</c:v>
                </c:pt>
                <c:pt idx="41" c:formatCode="yyyy/mm">
                  <c:v>44986</c:v>
                </c:pt>
                <c:pt idx="42" c:formatCode="yyyy/mm">
                  <c:v>45017</c:v>
                </c:pt>
                <c:pt idx="43" c:formatCode="yyyy/mm">
                  <c:v>45047</c:v>
                </c:pt>
                <c:pt idx="44" c:formatCode="yyyy/mm">
                  <c:v>45078</c:v>
                </c:pt>
                <c:pt idx="45" c:formatCode="yyyy/mm">
                  <c:v>45108</c:v>
                </c:pt>
                <c:pt idx="46" c:formatCode="yyyy/mm">
                  <c:v>45139</c:v>
                </c:pt>
                <c:pt idx="47" c:formatCode="yyyy/mm">
                  <c:v>45170</c:v>
                </c:pt>
                <c:pt idx="48" c:formatCode="yyyy/mm">
                  <c:v>45200</c:v>
                </c:pt>
                <c:pt idx="49" c:formatCode="yyyy/mm">
                  <c:v>45231</c:v>
                </c:pt>
                <c:pt idx="50" c:formatCode="yyyy/mm">
                  <c:v>45261</c:v>
                </c:pt>
                <c:pt idx="51" c:formatCode="yyyy/mm">
                  <c:v>45292</c:v>
                </c:pt>
                <c:pt idx="52" c:formatCode="yyyy/mm">
                  <c:v>45323</c:v>
                </c:pt>
                <c:pt idx="53" c:formatCode="yyyy/mm">
                  <c:v>45352</c:v>
                </c:pt>
              </c:numCache>
            </c:numRef>
          </c:cat>
          <c:val>
            <c:numRef>
              <c:f>乘联会销量!$AK$47:$AK$121</c:f>
              <c:numCache>
                <c:formatCode>0.00_ </c:formatCode>
                <c:ptCount val="75"/>
                <c:pt idx="1" c:formatCode="0%">
                  <c:v>1.28028263795424</c:v>
                </c:pt>
                <c:pt idx="2" c:formatCode="0%">
                  <c:v>-0.0672864099158925</c:v>
                </c:pt>
                <c:pt idx="3" c:formatCode="0%">
                  <c:v>-0.656225280809998</c:v>
                </c:pt>
                <c:pt idx="4" c:formatCode="0%">
                  <c:v>-0.654394845835251</c:v>
                </c:pt>
                <c:pt idx="5" c:formatCode="0%">
                  <c:v>1.19174434087883</c:v>
                </c:pt>
                <c:pt idx="6" c:formatCode="0%">
                  <c:v>4.01093560145808</c:v>
                </c:pt>
                <c:pt idx="7" c:formatCode="0%">
                  <c:v>-0.582686711930165</c:v>
                </c:pt>
                <c:pt idx="8" c:formatCode="0%">
                  <c:v>-0.325392213829167</c:v>
                </c:pt>
                <c:pt idx="9" c:formatCode="0%">
                  <c:v>-0.813953488372091</c:v>
                </c:pt>
                <c:pt idx="10" c:formatCode="0%">
                  <c:v>14.5162037037035</c:v>
                </c:pt>
                <c:pt idx="11" c:formatCode="0%">
                  <c:v>1.17574220498284</c:v>
                </c:pt>
                <c:pt idx="12" c:formatCode="0%">
                  <c:v>2.65242261103635</c:v>
                </c:pt>
                <c:pt idx="13" c:formatCode="0%">
                  <c:v>0.717426589936548</c:v>
                </c:pt>
                <c:pt idx="14" c:formatCode="0%">
                  <c:v>-0.504825185888305</c:v>
                </c:pt>
                <c:pt idx="15" c:formatCode="0%">
                  <c:v>9.1242521859181</c:v>
                </c:pt>
                <c:pt idx="16" c:formatCode="0%">
                  <c:v>2.91611185086552</c:v>
                </c:pt>
                <c:pt idx="17" c:formatCode="0%">
                  <c:v>9.93560145808019</c:v>
                </c:pt>
                <c:pt idx="18" c:formatCode="0%">
                  <c:v>1.54607177497575</c:v>
                </c:pt>
                <c:pt idx="19" c:formatCode="0%">
                  <c:v>2.1958163858222</c:v>
                </c:pt>
                <c:pt idx="20" c:formatCode="0%">
                  <c:v>0.722652885443572</c:v>
                </c:pt>
                <c:pt idx="21" c:formatCode="0%">
                  <c:v>54.5555555555549</c:v>
                </c:pt>
                <c:pt idx="22" c:formatCode="0%">
                  <c:v>7.20528121736537</c:v>
                </c:pt>
                <c:pt idx="23" c:formatCode="0%">
                  <c:v>-0.177180471749861</c:v>
                </c:pt>
                <c:pt idx="24" c:formatCode="0%">
                  <c:v>3.32980193459235</c:v>
                </c:pt>
                <c:pt idx="25" c:formatCode="0%">
                  <c:v>3.29590170976889</c:v>
                </c:pt>
                <c:pt idx="26" c:formatCode="0%">
                  <c:v>8.58466453674114</c:v>
                </c:pt>
                <c:pt idx="27" c:formatCode="0%">
                  <c:v>1.95454545454545</c:v>
                </c:pt>
                <c:pt idx="28" c:formatCode="0%">
                  <c:v>13.9608976538592</c:v>
                </c:pt>
                <c:pt idx="29" c:formatCode="0%">
                  <c:v>-0.444444444444445</c:v>
                </c:pt>
                <c:pt idx="30" c:formatCode="0%">
                  <c:v>-1.09523809523809</c:v>
                </c:pt>
                <c:pt idx="31" c:formatCode="0%">
                  <c:v>4.54545454545454</c:v>
                </c:pt>
                <c:pt idx="32" c:formatCode="0%">
                  <c:v>8.75000000000003</c:v>
                </c:pt>
                <c:pt idx="33" c:formatCode="0%">
                  <c:v>2.25</c:v>
                </c:pt>
                <c:pt idx="34" c:formatCode="0%">
                  <c:v>0.872727272727273</c:v>
                </c:pt>
                <c:pt idx="35" c:formatCode="0%">
                  <c:v>4.33333333333332</c:v>
                </c:pt>
                <c:pt idx="36" c:formatCode="0%">
                  <c:v>1.5531914893617</c:v>
                </c:pt>
                <c:pt idx="37" c:formatCode="0%">
                  <c:v>1.6</c:v>
                </c:pt>
                <c:pt idx="38" c:formatCode="0%">
                  <c:v>2.7</c:v>
                </c:pt>
                <c:pt idx="39" c:formatCode="0%">
                  <c:v>-0.123076923076924</c:v>
                </c:pt>
                <c:pt idx="40" c:formatCode="0%">
                  <c:v>0.295454545454547</c:v>
                </c:pt>
                <c:pt idx="41" c:formatCode="0%">
                  <c:v>6.40000000000001</c:v>
                </c:pt>
                <c:pt idx="42" c:formatCode="0%">
                  <c:v>41.0000000000002</c:v>
                </c:pt>
                <c:pt idx="43" c:formatCode="0%">
                  <c:v>0.524590163934425</c:v>
                </c:pt>
                <c:pt idx="44" c:formatCode="0%">
                  <c:v>1.46153846153846</c:v>
                </c:pt>
                <c:pt idx="45" c:formatCode="0%">
                  <c:v>0.230769230769232</c:v>
                </c:pt>
                <c:pt idx="46" c:formatCode="0%">
                  <c:v>-0.203883495145631</c:v>
                </c:pt>
                <c:pt idx="47" c:formatCode="0%">
                  <c:v>0.390625000000001</c:v>
                </c:pt>
                <c:pt idx="48" c:formatCode="0%">
                  <c:v>0.0166666666666675</c:v>
                </c:pt>
                <c:pt idx="49" c:formatCode="0%">
                  <c:v>-0.0846153846153853</c:v>
                </c:pt>
                <c:pt idx="50" c:formatCode="0%">
                  <c:v>0.468468468468469</c:v>
                </c:pt>
                <c:pt idx="51" c:formatCode="0%">
                  <c:v>-0.684210526315787</c:v>
                </c:pt>
                <c:pt idx="52" c:formatCode="0%">
                  <c:v>0.0350877192982462</c:v>
                </c:pt>
                <c:pt idx="53" c:formatCode="0%">
                  <c:v>0.364864864864863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311104"/>
        <c:axId val="43305216"/>
      </c:lineChart>
      <c:dateAx>
        <c:axId val="43289600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3303680"/>
        <c:crosses val="autoZero"/>
        <c:auto val="1"/>
        <c:lblOffset val="100"/>
        <c:baseTimeUnit val="months"/>
        <c:majorUnit val="5"/>
        <c:majorTimeUnit val="months"/>
      </c:dateAx>
      <c:valAx>
        <c:axId val="43303680"/>
        <c:scaling>
          <c:orientation val="minMax"/>
        </c:scaling>
        <c:delete val="0"/>
        <c:axPos val="l"/>
        <c:numFmt formatCode="#,##0_ 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3289600"/>
        <c:crosses val="autoZero"/>
        <c:crossBetween val="between"/>
      </c:valAx>
      <c:dateAx>
        <c:axId val="43311104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3305216"/>
        <c:crosses val="autoZero"/>
        <c:auto val="1"/>
        <c:lblOffset val="100"/>
        <c:baseTimeUnit val="months"/>
      </c:dateAx>
      <c:valAx>
        <c:axId val="43305216"/>
        <c:scaling>
          <c:orientation val="minMax"/>
          <c:max val="15"/>
          <c:min val="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43311104"/>
        <c:crosses val="max"/>
        <c:crossBetween val="between"/>
        <c:majorUnit val="3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48578947368423"/>
          <c:y val="0.0338601823708207"/>
          <c:w val="0.724978232013078"/>
          <c:h val="0.17013636626014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eaba83-e0da-4854-9cc2-a49d49cd5c7d}"/>
      </c:ext>
    </c:extLst>
  </c:chart>
  <c:spPr>
    <a:solidFill>
      <a:srgbClr val="FFFFFF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 sz="800"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58586744125"/>
          <c:y val="0.179922890189919"/>
          <c:w val="0.832915131286863"/>
          <c:h val="0.532519246532139"/>
        </c:manualLayout>
      </c:layout>
      <c:lineChart>
        <c:grouping val="standard"/>
        <c:varyColors val="0"/>
        <c:ser>
          <c:idx val="0"/>
          <c:order val="0"/>
          <c:tx>
            <c:strRef>
              <c:f>乘联会销量!$S$13</c:f>
              <c:strCache>
                <c:ptCount val="1"/>
                <c:pt idx="0">
                  <c:v>当月渗透率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乘联会销量!$B$43:$B$114</c:f>
              <c:numCache>
                <c:formatCode>yyyy/mm</c:formatCode>
                <c:ptCount val="72"/>
                <c:pt idx="0" c:formatCode="yyyy/mm">
                  <c:v>43617</c:v>
                </c:pt>
                <c:pt idx="1" c:formatCode="yyyy/mm">
                  <c:v>43647</c:v>
                </c:pt>
                <c:pt idx="2" c:formatCode="yyyy/mm">
                  <c:v>43678</c:v>
                </c:pt>
                <c:pt idx="3" c:formatCode="yyyy/mm">
                  <c:v>43709</c:v>
                </c:pt>
                <c:pt idx="4" c:formatCode="yyyy/mm">
                  <c:v>43739</c:v>
                </c:pt>
                <c:pt idx="5" c:formatCode="yyyy/mm">
                  <c:v>43770</c:v>
                </c:pt>
                <c:pt idx="6" c:formatCode="yyyy/mm">
                  <c:v>43800</c:v>
                </c:pt>
                <c:pt idx="7" c:formatCode="yyyy/mm">
                  <c:v>43831</c:v>
                </c:pt>
                <c:pt idx="8" c:formatCode="yyyy/mm">
                  <c:v>43862</c:v>
                </c:pt>
                <c:pt idx="9" c:formatCode="yyyy/mm">
                  <c:v>43891</c:v>
                </c:pt>
                <c:pt idx="10" c:formatCode="yyyy/mm">
                  <c:v>43922</c:v>
                </c:pt>
                <c:pt idx="11" c:formatCode="yyyy/mm">
                  <c:v>43952</c:v>
                </c:pt>
                <c:pt idx="12" c:formatCode="yyyy/mm">
                  <c:v>43983</c:v>
                </c:pt>
                <c:pt idx="13" c:formatCode="yyyy/mm">
                  <c:v>44013</c:v>
                </c:pt>
                <c:pt idx="14" c:formatCode="yyyy/mm">
                  <c:v>44044</c:v>
                </c:pt>
                <c:pt idx="15" c:formatCode="yyyy/mm">
                  <c:v>44075</c:v>
                </c:pt>
                <c:pt idx="16" c:formatCode="yyyy/mm">
                  <c:v>44105</c:v>
                </c:pt>
                <c:pt idx="17" c:formatCode="yyyy/mm">
                  <c:v>44136</c:v>
                </c:pt>
                <c:pt idx="18" c:formatCode="yyyy/mm">
                  <c:v>44166</c:v>
                </c:pt>
                <c:pt idx="19" c:formatCode="yyyy/mm">
                  <c:v>44197</c:v>
                </c:pt>
                <c:pt idx="20" c:formatCode="yyyy/mm">
                  <c:v>44228</c:v>
                </c:pt>
                <c:pt idx="21" c:formatCode="yyyy/mm">
                  <c:v>44256</c:v>
                </c:pt>
                <c:pt idx="22" c:formatCode="yyyy/mm">
                  <c:v>44287</c:v>
                </c:pt>
                <c:pt idx="23" c:formatCode="yyyy/mm">
                  <c:v>44317</c:v>
                </c:pt>
                <c:pt idx="24" c:formatCode="yyyy/mm">
                  <c:v>44348</c:v>
                </c:pt>
                <c:pt idx="25" c:formatCode="yyyy/mm">
                  <c:v>44378</c:v>
                </c:pt>
                <c:pt idx="26" c:formatCode="yyyy/mm">
                  <c:v>44409</c:v>
                </c:pt>
                <c:pt idx="27" c:formatCode="yyyy/mm">
                  <c:v>44440</c:v>
                </c:pt>
                <c:pt idx="28" c:formatCode="yyyy/mm">
                  <c:v>44470</c:v>
                </c:pt>
                <c:pt idx="29" c:formatCode="yyyy/mm">
                  <c:v>44501</c:v>
                </c:pt>
                <c:pt idx="30" c:formatCode="yyyy/mm">
                  <c:v>44531</c:v>
                </c:pt>
                <c:pt idx="31" c:formatCode="yyyy/mm">
                  <c:v>44562</c:v>
                </c:pt>
                <c:pt idx="32" c:formatCode="yyyy/mm">
                  <c:v>44593</c:v>
                </c:pt>
                <c:pt idx="33" c:formatCode="yyyy/mm">
                  <c:v>44621</c:v>
                </c:pt>
                <c:pt idx="34" c:formatCode="yyyy/mm">
                  <c:v>44652</c:v>
                </c:pt>
                <c:pt idx="35" c:formatCode="yyyy/mm">
                  <c:v>44682</c:v>
                </c:pt>
                <c:pt idx="36" c:formatCode="yyyy/mm">
                  <c:v>44713</c:v>
                </c:pt>
                <c:pt idx="37" c:formatCode="yyyy/mm">
                  <c:v>44743</c:v>
                </c:pt>
                <c:pt idx="38" c:formatCode="yyyy/mm">
                  <c:v>44774</c:v>
                </c:pt>
                <c:pt idx="39" c:formatCode="yyyy/mm">
                  <c:v>44805</c:v>
                </c:pt>
                <c:pt idx="40" c:formatCode="yyyy/mm">
                  <c:v>44835</c:v>
                </c:pt>
                <c:pt idx="41" c:formatCode="yyyy/mm">
                  <c:v>44866</c:v>
                </c:pt>
                <c:pt idx="42" c:formatCode="yyyy/mm">
                  <c:v>44896</c:v>
                </c:pt>
                <c:pt idx="43" c:formatCode="yyyy/mm">
                  <c:v>44927</c:v>
                </c:pt>
                <c:pt idx="44" c:formatCode="yyyy/mm">
                  <c:v>44958</c:v>
                </c:pt>
                <c:pt idx="45" c:formatCode="yyyy/mm">
                  <c:v>44986</c:v>
                </c:pt>
                <c:pt idx="46" c:formatCode="yyyy/mm">
                  <c:v>45017</c:v>
                </c:pt>
                <c:pt idx="47" c:formatCode="yyyy/mm">
                  <c:v>45047</c:v>
                </c:pt>
                <c:pt idx="48" c:formatCode="yyyy/mm">
                  <c:v>45078</c:v>
                </c:pt>
                <c:pt idx="49" c:formatCode="yyyy/mm">
                  <c:v>45108</c:v>
                </c:pt>
                <c:pt idx="50" c:formatCode="yyyy/mm">
                  <c:v>45139</c:v>
                </c:pt>
                <c:pt idx="51" c:formatCode="yyyy/mm">
                  <c:v>45170</c:v>
                </c:pt>
                <c:pt idx="52" c:formatCode="yyyy/mm">
                  <c:v>45200</c:v>
                </c:pt>
                <c:pt idx="53" c:formatCode="yyyy/mm">
                  <c:v>45231</c:v>
                </c:pt>
                <c:pt idx="54" c:formatCode="yyyy/mm">
                  <c:v>45261</c:v>
                </c:pt>
                <c:pt idx="55" c:formatCode="yyyy/mm">
                  <c:v>45292</c:v>
                </c:pt>
                <c:pt idx="56" c:formatCode="yyyy/mm">
                  <c:v>45323</c:v>
                </c:pt>
                <c:pt idx="57" c:formatCode="yyyy/mm">
                  <c:v>45352</c:v>
                </c:pt>
              </c:numCache>
            </c:numRef>
          </c:cat>
          <c:val>
            <c:numRef>
              <c:f>乘联会销量!$S$43:$S$114</c:f>
              <c:numCache>
                <c:formatCode>0.0%</c:formatCode>
                <c:ptCount val="72"/>
                <c:pt idx="0">
                  <c:v>0.078381087202718</c:v>
                </c:pt>
                <c:pt idx="1">
                  <c:v>0.0440787878787879</c:v>
                </c:pt>
                <c:pt idx="2">
                  <c:v>0.0412736572890026</c:v>
                </c:pt>
                <c:pt idx="3">
                  <c:v>0.0347097136440202</c:v>
                </c:pt>
                <c:pt idx="4">
                  <c:v>0.0341985892566468</c:v>
                </c:pt>
                <c:pt idx="5">
                  <c:v>0.036769747031492</c:v>
                </c:pt>
                <c:pt idx="6">
                  <c:v>0.0610364315740308</c:v>
                </c:pt>
                <c:pt idx="7">
                  <c:v>0.0237366279069767</c:v>
                </c:pt>
                <c:pt idx="8">
                  <c:v>0.056996</c:v>
                </c:pt>
                <c:pt idx="9">
                  <c:v>0.0520133971291866</c:v>
                </c:pt>
                <c:pt idx="10">
                  <c:v>0.037168</c:v>
                </c:pt>
                <c:pt idx="11">
                  <c:v>0.0414903666873835</c:v>
                </c:pt>
                <c:pt idx="12">
                  <c:v>0.0503494558645707</c:v>
                </c:pt>
                <c:pt idx="13">
                  <c:v>0.0517019411396368</c:v>
                </c:pt>
                <c:pt idx="14">
                  <c:v>0.0547839107457428</c:v>
                </c:pt>
                <c:pt idx="15">
                  <c:v>0.0578094240837696</c:v>
                </c:pt>
                <c:pt idx="16">
                  <c:v>0.066839859437751</c:v>
                </c:pt>
                <c:pt idx="17">
                  <c:v>0.0818649687650168</c:v>
                </c:pt>
                <c:pt idx="18">
                  <c:v>0.0908522727272727</c:v>
                </c:pt>
                <c:pt idx="19">
                  <c:v>0.0689814814814815</c:v>
                </c:pt>
                <c:pt idx="20">
                  <c:v>0.0824630416312659</c:v>
                </c:pt>
                <c:pt idx="21">
                  <c:v>0.106735159817352</c:v>
                </c:pt>
                <c:pt idx="22">
                  <c:v>0.10136815920398</c:v>
                </c:pt>
                <c:pt idx="23">
                  <c:v>0.113986444855206</c:v>
                </c:pt>
                <c:pt idx="24">
                  <c:v>0.141587301587302</c:v>
                </c:pt>
                <c:pt idx="25">
                  <c:v>0.14780292942743</c:v>
                </c:pt>
                <c:pt idx="26">
                  <c:v>0.17136958017894</c:v>
                </c:pt>
                <c:pt idx="27">
                  <c:v>0.211258697027198</c:v>
                </c:pt>
                <c:pt idx="28">
                  <c:v>0.188</c:v>
                </c:pt>
                <c:pt idx="29">
                  <c:v>0.208700440528634</c:v>
                </c:pt>
                <c:pt idx="30">
                  <c:v>0.225653206650831</c:v>
                </c:pt>
                <c:pt idx="31">
                  <c:v>0.16939364773821</c:v>
                </c:pt>
                <c:pt idx="32">
                  <c:v>0.217011128775835</c:v>
                </c:pt>
                <c:pt idx="33">
                  <c:v>0.281823939202027</c:v>
                </c:pt>
                <c:pt idx="34">
                  <c:v>0.27063339731286</c:v>
                </c:pt>
                <c:pt idx="35">
                  <c:v>0.265878877400295</c:v>
                </c:pt>
                <c:pt idx="36">
                  <c:v>0.273803396809058</c:v>
                </c:pt>
                <c:pt idx="37">
                  <c:v>0.267326732673267</c:v>
                </c:pt>
                <c:pt idx="38">
                  <c:v>0.282736504543025</c:v>
                </c:pt>
                <c:pt idx="39">
                  <c:v>0.317732709308372</c:v>
                </c:pt>
                <c:pt idx="40">
                  <c:v>0.302173913043478</c:v>
                </c:pt>
                <c:pt idx="41">
                  <c:v>0.362644026682838</c:v>
                </c:pt>
                <c:pt idx="42">
                  <c:v>0.295066851083449</c:v>
                </c:pt>
                <c:pt idx="43">
                  <c:v>0.25676720804331</c:v>
                </c:pt>
                <c:pt idx="44">
                  <c:v>0.315827338129496</c:v>
                </c:pt>
                <c:pt idx="45">
                  <c:v>0.342155009451796</c:v>
                </c:pt>
                <c:pt idx="46">
                  <c:v>0.323312883435583</c:v>
                </c:pt>
                <c:pt idx="47">
                  <c:v>0.332950631458094</c:v>
                </c:pt>
                <c:pt idx="48">
                  <c:v>0.351108764519535</c:v>
                </c:pt>
                <c:pt idx="49">
                  <c:v>0.362556561085973</c:v>
                </c:pt>
                <c:pt idx="50">
                  <c:v>0.372916666666667</c:v>
                </c:pt>
                <c:pt idx="51">
                  <c:v>0.369672943508424</c:v>
                </c:pt>
                <c:pt idx="52">
                  <c:v>0.374328940946803</c:v>
                </c:pt>
                <c:pt idx="53">
                  <c:v>0.401525989508822</c:v>
                </c:pt>
                <c:pt idx="54">
                  <c:v>0.398397976391231</c:v>
                </c:pt>
                <c:pt idx="55">
                  <c:v>0.32763671875</c:v>
                </c:pt>
                <c:pt idx="56">
                  <c:v>0.347358997314235</c:v>
                </c:pt>
                <c:pt idx="57">
                  <c:v>0.414862492685781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360640"/>
        <c:axId val="43362176"/>
      </c:lineChart>
      <c:dateAx>
        <c:axId val="43360640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 algn="ctr">
              <a:defRPr lang="zh-CN" sz="9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2176"/>
        <c:crosses val="autoZero"/>
        <c:auto val="1"/>
        <c:lblOffset val="100"/>
        <c:baseTimeUnit val="months"/>
      </c:dateAx>
      <c:valAx>
        <c:axId val="4336217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 algn="ctr">
              <a:defRPr lang="zh-CN" sz="9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33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097569105153"/>
          <c:y val="0.0661788968834894"/>
          <c:w val="0.225302989278372"/>
          <c:h val="0.10464293765109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daca5e-7148-4779-8a6a-8d6a172be60a}"/>
      </c:ext>
    </c:extLst>
  </c:chart>
  <c:spPr>
    <a:solidFill>
      <a:schemeClr val="bg1"/>
    </a:solidFill>
    <a:ln w="9525" cap="flat" cmpd="sng" algn="ctr">
      <a:solidFill>
        <a:srgbClr val="002060"/>
      </a:solidFill>
      <a:prstDash val="solid"/>
      <a:round/>
    </a:ln>
    <a:effectLst/>
  </c:spPr>
  <c:txPr>
    <a:bodyPr/>
    <a:lstStyle/>
    <a:p>
      <a:pPr>
        <a:defRPr lang="zh-CN" sz="900">
          <a:latin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'国内重点车型销量速递 '!$B$33</c:f>
              <c:strCache>
                <c:ptCount val="1"/>
                <c:pt idx="0">
                  <c:v>21-04</c:v>
                </c:pt>
              </c:strCache>
            </c:strRef>
          </c:tx>
          <c:spPr>
            <a:solidFill>
              <a:srgbClr val="00008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'!$C$33:$H$33</c:f>
              <c:numCache>
                <c:formatCode>General</c:formatCode>
                <c:ptCount val="6"/>
                <c:pt idx="0">
                  <c:v>29251</c:v>
                </c:pt>
                <c:pt idx="1">
                  <c:v>20438</c:v>
                </c:pt>
                <c:pt idx="2">
                  <c:v>5407</c:v>
                </c:pt>
                <c:pt idx="3">
                  <c:v>5747</c:v>
                </c:pt>
                <c:pt idx="4">
                  <c:v>1561</c:v>
                </c:pt>
                <c:pt idx="5">
                  <c:v>3603</c:v>
                </c:pt>
              </c:numCache>
            </c:numRef>
          </c:val>
        </c:ser>
        <c:ser>
          <c:idx val="1"/>
          <c:order val="1"/>
          <c:tx>
            <c:strRef>
              <c:f>'国内重点车型销量速递 '!$B$34</c:f>
              <c:strCache>
                <c:ptCount val="1"/>
                <c:pt idx="0">
                  <c:v>21-05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'!$C$34:$H$34</c:f>
              <c:numCache>
                <c:formatCode>General</c:formatCode>
                <c:ptCount val="6"/>
                <c:pt idx="0">
                  <c:v>26742</c:v>
                </c:pt>
                <c:pt idx="1">
                  <c:v>20735</c:v>
                </c:pt>
                <c:pt idx="2">
                  <c:v>12728</c:v>
                </c:pt>
                <c:pt idx="3">
                  <c:v>5763</c:v>
                </c:pt>
                <c:pt idx="4">
                  <c:v>3263</c:v>
                </c:pt>
                <c:pt idx="5">
                  <c:v>5542</c:v>
                </c:pt>
              </c:numCache>
            </c:numRef>
          </c:val>
        </c:ser>
        <c:ser>
          <c:idx val="2"/>
          <c:order val="2"/>
          <c:tx>
            <c:strRef>
              <c:f>'国内重点车型销量速递 '!$B$35</c:f>
              <c:strCache>
                <c:ptCount val="1"/>
                <c:pt idx="0">
                  <c:v>21-06</c:v>
                </c:pt>
              </c:strCache>
            </c:strRef>
          </c:tx>
          <c:spPr>
            <a:solidFill>
              <a:srgbClr val="3366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'!$C$35:$H$35</c:f>
              <c:numCache>
                <c:formatCode>General</c:formatCode>
                <c:ptCount val="6"/>
                <c:pt idx="0">
                  <c:v>30100</c:v>
                </c:pt>
                <c:pt idx="1">
                  <c:v>21532</c:v>
                </c:pt>
                <c:pt idx="2">
                  <c:v>11623</c:v>
                </c:pt>
                <c:pt idx="3">
                  <c:v>5815</c:v>
                </c:pt>
                <c:pt idx="4">
                  <c:v>4272</c:v>
                </c:pt>
                <c:pt idx="5">
                  <c:v>9269</c:v>
                </c:pt>
              </c:numCache>
            </c:numRef>
          </c:val>
        </c:ser>
        <c:ser>
          <c:idx val="3"/>
          <c:order val="3"/>
          <c:tx>
            <c:strRef>
              <c:f>'国内重点车型销量速递 '!$B$36</c:f>
              <c:strCache>
                <c:ptCount val="1"/>
                <c:pt idx="0">
                  <c:v>21-07</c:v>
                </c:pt>
              </c:strCache>
            </c:strRef>
          </c:tx>
          <c:spPr>
            <a:solidFill>
              <a:srgbClr val="00CCFF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'!$C$36:$H$36</c:f>
              <c:numCache>
                <c:formatCode>General</c:formatCode>
                <c:ptCount val="6"/>
                <c:pt idx="0">
                  <c:v>26907</c:v>
                </c:pt>
                <c:pt idx="1">
                  <c:v>22614</c:v>
                </c:pt>
                <c:pt idx="2">
                  <c:v>10354</c:v>
                </c:pt>
                <c:pt idx="3">
                  <c:v>5907</c:v>
                </c:pt>
                <c:pt idx="4">
                  <c:v>5523</c:v>
                </c:pt>
                <c:pt idx="5">
                  <c:v>11230</c:v>
                </c:pt>
              </c:numCache>
            </c:numRef>
          </c:val>
        </c:ser>
        <c:ser>
          <c:idx val="4"/>
          <c:order val="4"/>
          <c:tx>
            <c:strRef>
              <c:f>'国内重点车型销量速递 '!$B$37</c:f>
              <c:strCache>
                <c:ptCount val="1"/>
                <c:pt idx="0">
                  <c:v>21-08</c:v>
                </c:pt>
              </c:strCache>
            </c:strRef>
          </c:tx>
          <c:spPr>
            <a:solidFill>
              <a:srgbClr val="99CCFF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'!$C$37:$H$37</c:f>
              <c:numCache>
                <c:formatCode>General</c:formatCode>
                <c:ptCount val="6"/>
                <c:pt idx="0">
                  <c:v>41188</c:v>
                </c:pt>
                <c:pt idx="1">
                  <c:v>27066</c:v>
                </c:pt>
                <c:pt idx="2">
                  <c:v>17198</c:v>
                </c:pt>
                <c:pt idx="3">
                  <c:v>6198</c:v>
                </c:pt>
                <c:pt idx="4">
                  <c:v>7633</c:v>
                </c:pt>
                <c:pt idx="5">
                  <c:v>13043</c:v>
                </c:pt>
              </c:numCache>
            </c:numRef>
          </c:val>
        </c:ser>
        <c:ser>
          <c:idx val="5"/>
          <c:order val="5"/>
          <c:tx>
            <c:strRef>
              <c:f>'国内重点车型销量速递 '!$B$38</c:f>
              <c:strCache>
                <c:ptCount val="1"/>
                <c:pt idx="0">
                  <c:v>21-09</c:v>
                </c:pt>
              </c:strCache>
            </c:strRef>
          </c:tx>
          <c:spPr>
            <a:solidFill>
              <a:srgbClr val="CCFFFF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'!$C$38:$H$38</c:f>
              <c:numCache>
                <c:formatCode>General</c:formatCode>
                <c:ptCount val="6"/>
                <c:pt idx="0">
                  <c:v>35176</c:v>
                </c:pt>
                <c:pt idx="1">
                  <c:v>22462</c:v>
                </c:pt>
                <c:pt idx="2">
                  <c:v>33544</c:v>
                </c:pt>
                <c:pt idx="3">
                  <c:v>7796</c:v>
                </c:pt>
                <c:pt idx="4">
                  <c:v>8396</c:v>
                </c:pt>
                <c:pt idx="5">
                  <c:v>15164</c:v>
                </c:pt>
              </c:numCache>
            </c:numRef>
          </c:val>
        </c:ser>
        <c:ser>
          <c:idx val="6"/>
          <c:order val="6"/>
          <c:tx>
            <c:strRef>
              <c:f>'国内重点车型销量速递 '!$B$39</c:f>
              <c:strCache>
                <c:ptCount val="1"/>
                <c:pt idx="0">
                  <c:v>21-10</c:v>
                </c:pt>
              </c:strCache>
            </c:strRef>
          </c:tx>
          <c:spPr>
            <a:solidFill>
              <a:srgbClr val="C0C0C0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'!$C$39:$H$39</c:f>
              <c:numCache>
                <c:formatCode>General</c:formatCode>
                <c:ptCount val="6"/>
                <c:pt idx="0">
                  <c:v>39128</c:v>
                </c:pt>
                <c:pt idx="1">
                  <c:v>28853</c:v>
                </c:pt>
                <c:pt idx="2">
                  <c:v>25538</c:v>
                </c:pt>
                <c:pt idx="3">
                  <c:v>8287</c:v>
                </c:pt>
                <c:pt idx="4">
                  <c:v>8405</c:v>
                </c:pt>
                <c:pt idx="5">
                  <c:v>17503</c:v>
                </c:pt>
              </c:numCache>
            </c:numRef>
          </c:val>
        </c:ser>
        <c:ser>
          <c:idx val="7"/>
          <c:order val="7"/>
          <c:tx>
            <c:strRef>
              <c:f>'国内重点车型销量速递 '!$B$40</c:f>
              <c:strCache>
                <c:ptCount val="1"/>
                <c:pt idx="0">
                  <c:v>21-11</c:v>
                </c:pt>
              </c:strCache>
            </c:strRef>
          </c:tx>
          <c:spPr>
            <a:solidFill>
              <a:srgbClr val="969696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'!$C$40:$H$40</c:f>
              <c:numCache>
                <c:formatCode>General</c:formatCode>
                <c:ptCount val="6"/>
                <c:pt idx="0">
                  <c:v>45576</c:v>
                </c:pt>
                <c:pt idx="1">
                  <c:v>26100</c:v>
                </c:pt>
                <c:pt idx="2">
                  <c:v>26759</c:v>
                </c:pt>
                <c:pt idx="3">
                  <c:v>10021</c:v>
                </c:pt>
                <c:pt idx="4">
                  <c:v>10097</c:v>
                </c:pt>
                <c:pt idx="5">
                  <c:v>18054</c:v>
                </c:pt>
              </c:numCache>
            </c:numRef>
          </c:val>
        </c:ser>
        <c:ser>
          <c:idx val="8"/>
          <c:order val="8"/>
          <c:tx>
            <c:strRef>
              <c:f>'国内重点车型销量速递 '!$B$41</c:f>
              <c:strCache>
                <c:ptCount val="1"/>
                <c:pt idx="0">
                  <c:v>21-12</c:v>
                </c:pt>
              </c:strCache>
            </c:strRef>
          </c:tx>
          <c:spPr>
            <a:solidFill>
              <a:srgbClr val="333399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'!$C$41:$H$41</c:f>
              <c:numCache>
                <c:formatCode>General</c:formatCode>
                <c:ptCount val="6"/>
                <c:pt idx="0">
                  <c:v>55742</c:v>
                </c:pt>
                <c:pt idx="1">
                  <c:v>30289</c:v>
                </c:pt>
                <c:pt idx="2">
                  <c:v>40558</c:v>
                </c:pt>
                <c:pt idx="3">
                  <c:v>10301</c:v>
                </c:pt>
                <c:pt idx="4">
                  <c:v>7001</c:v>
                </c:pt>
                <c:pt idx="5">
                  <c:v>17286</c:v>
                </c:pt>
              </c:numCache>
            </c:numRef>
          </c:val>
        </c:ser>
        <c:ser>
          <c:idx val="9"/>
          <c:order val="9"/>
          <c:tx>
            <c:strRef>
              <c:f>'国内重点车型销量速递 '!$B$42</c:f>
              <c:strCache>
                <c:ptCount val="1"/>
                <c:pt idx="0">
                  <c:v>22-01</c:v>
                </c:pt>
              </c:strCache>
            </c:strRef>
          </c:tx>
          <c:spPr>
            <a:solidFill>
              <a:srgbClr val="000000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'!$C$42:$H$42</c:f>
              <c:numCache>
                <c:formatCode>General</c:formatCode>
                <c:ptCount val="6"/>
                <c:pt idx="0">
                  <c:v>37048</c:v>
                </c:pt>
                <c:pt idx="1">
                  <c:v>26548</c:v>
                </c:pt>
                <c:pt idx="2">
                  <c:v>33297</c:v>
                </c:pt>
                <c:pt idx="3">
                  <c:v>10051</c:v>
                </c:pt>
                <c:pt idx="4">
                  <c:v>7086</c:v>
                </c:pt>
                <c:pt idx="5">
                  <c:v>18449</c:v>
                </c:pt>
              </c:numCache>
            </c:numRef>
          </c:val>
        </c:ser>
        <c:ser>
          <c:idx val="10"/>
          <c:order val="10"/>
          <c:tx>
            <c:strRef>
              <c:f>'国内重点车型销量速递 '!$B$43</c:f>
              <c:strCache>
                <c:ptCount val="1"/>
                <c:pt idx="0">
                  <c:v>22-02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'!$C$43:$H$43</c:f>
              <c:numCache>
                <c:formatCode>General</c:formatCode>
                <c:ptCount val="6"/>
                <c:pt idx="0">
                  <c:v>22110</c:v>
                </c:pt>
                <c:pt idx="1">
                  <c:v>24112</c:v>
                </c:pt>
                <c:pt idx="2">
                  <c:v>32403</c:v>
                </c:pt>
                <c:pt idx="3">
                  <c:v>8942</c:v>
                </c:pt>
                <c:pt idx="4">
                  <c:v>8264</c:v>
                </c:pt>
                <c:pt idx="5">
                  <c:v>14243</c:v>
                </c:pt>
              </c:numCache>
            </c:numRef>
          </c:val>
        </c:ser>
        <c:ser>
          <c:idx val="11"/>
          <c:order val="11"/>
          <c:tx>
            <c:strRef>
              <c:f>'国内重点车型销量速递 '!$B$44</c:f>
              <c:strCache>
                <c:ptCount val="1"/>
                <c:pt idx="0">
                  <c:v>22-03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'!$C$44:$H$44</c:f>
              <c:numCache>
                <c:formatCode>General</c:formatCode>
                <c:ptCount val="6"/>
                <c:pt idx="0">
                  <c:v>47563</c:v>
                </c:pt>
                <c:pt idx="1">
                  <c:v>26024</c:v>
                </c:pt>
                <c:pt idx="2">
                  <c:v>39790</c:v>
                </c:pt>
                <c:pt idx="3">
                  <c:v>10178</c:v>
                </c:pt>
                <c:pt idx="4">
                  <c:v>8682</c:v>
                </c:pt>
                <c:pt idx="5">
                  <c:v>14260</c:v>
                </c:pt>
              </c:numCache>
            </c:numRef>
          </c:val>
        </c:ser>
        <c:ser>
          <c:idx val="12"/>
          <c:order val="12"/>
          <c:tx>
            <c:strRef>
              <c:f>'国内重点车型销量速递 '!$B$45</c:f>
              <c:strCache>
                <c:ptCount val="1"/>
                <c:pt idx="0">
                  <c:v>22-04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'!$C$45:$H$45</c:f>
              <c:numCache>
                <c:formatCode>General</c:formatCode>
                <c:ptCount val="6"/>
                <c:pt idx="0">
                  <c:v>27181</c:v>
                </c:pt>
                <c:pt idx="1">
                  <c:v>552</c:v>
                </c:pt>
                <c:pt idx="2">
                  <c:v>960</c:v>
                </c:pt>
                <c:pt idx="3">
                  <c:v>10225</c:v>
                </c:pt>
                <c:pt idx="4">
                  <c:v>7827</c:v>
                </c:pt>
                <c:pt idx="5">
                  <c:v>12465</c:v>
                </c:pt>
              </c:numCache>
            </c:numRef>
          </c:val>
        </c:ser>
        <c:ser>
          <c:idx val="13"/>
          <c:order val="13"/>
          <c:tx>
            <c:strRef>
              <c:f>'国内重点车型销量速递 '!$B$46</c:f>
              <c:strCache>
                <c:ptCount val="1"/>
                <c:pt idx="0">
                  <c:v>22-05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'!$C$46:$H$46</c:f>
              <c:numCache>
                <c:formatCode>General</c:formatCode>
                <c:ptCount val="6"/>
                <c:pt idx="0">
                  <c:v>34037</c:v>
                </c:pt>
                <c:pt idx="1">
                  <c:v>12133</c:v>
                </c:pt>
                <c:pt idx="2">
                  <c:v>20032</c:v>
                </c:pt>
                <c:pt idx="3">
                  <c:v>12684</c:v>
                </c:pt>
                <c:pt idx="4">
                  <c:v>6848</c:v>
                </c:pt>
                <c:pt idx="5">
                  <c:v>11095</c:v>
                </c:pt>
              </c:numCache>
            </c:numRef>
          </c:val>
        </c:ser>
        <c:ser>
          <c:idx val="14"/>
          <c:order val="14"/>
          <c:tx>
            <c:strRef>
              <c:f>'国内重点车型销量速递 '!$B$47</c:f>
              <c:strCache>
                <c:ptCount val="1"/>
                <c:pt idx="0">
                  <c:v>22-06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'!$C$47:$H$47</c:f>
              <c:numCache>
                <c:formatCode>General</c:formatCode>
                <c:ptCount val="6"/>
                <c:pt idx="0">
                  <c:v>46249</c:v>
                </c:pt>
                <c:pt idx="1">
                  <c:v>26349</c:v>
                </c:pt>
                <c:pt idx="2">
                  <c:v>52557</c:v>
                </c:pt>
                <c:pt idx="3">
                  <c:v>12945</c:v>
                </c:pt>
                <c:pt idx="4">
                  <c:v>11269</c:v>
                </c:pt>
                <c:pt idx="5">
                  <c:v>12111</c:v>
                </c:pt>
              </c:numCache>
            </c:numRef>
          </c:val>
        </c:ser>
        <c:ser>
          <c:idx val="15"/>
          <c:order val="15"/>
          <c:tx>
            <c:strRef>
              <c:f>'国内重点车型销量速递 '!$B$48</c:f>
              <c:strCache>
                <c:ptCount val="1"/>
                <c:pt idx="0">
                  <c:v>22-07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'!$C$48:$H$48</c:f>
              <c:numCache>
                <c:formatCode>General</c:formatCode>
                <c:ptCount val="6"/>
                <c:pt idx="0">
                  <c:v>56605</c:v>
                </c:pt>
                <c:pt idx="1">
                  <c:v>12472</c:v>
                </c:pt>
                <c:pt idx="2">
                  <c:v>15745</c:v>
                </c:pt>
                <c:pt idx="3">
                  <c:v>13106</c:v>
                </c:pt>
                <c:pt idx="4">
                  <c:v>11276</c:v>
                </c:pt>
                <c:pt idx="5">
                  <c:v>18817</c:v>
                </c:pt>
              </c:numCache>
            </c:numRef>
          </c:val>
        </c:ser>
        <c:ser>
          <c:idx val="16"/>
          <c:order val="16"/>
          <c:tx>
            <c:strRef>
              <c:f>'国内重点车型销量速递 '!$B$49</c:f>
              <c:strCache>
                <c:ptCount val="1"/>
                <c:pt idx="0">
                  <c:v>22-08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'!$C$49:$H$49</c:f>
              <c:numCache>
                <c:formatCode>General</c:formatCode>
                <c:ptCount val="6"/>
                <c:pt idx="0">
                  <c:v>49119</c:v>
                </c:pt>
                <c:pt idx="1">
                  <c:v>14796</c:v>
                </c:pt>
                <c:pt idx="2">
                  <c:v>62169</c:v>
                </c:pt>
                <c:pt idx="3">
                  <c:v>13191</c:v>
                </c:pt>
                <c:pt idx="4">
                  <c:v>11447</c:v>
                </c:pt>
                <c:pt idx="5">
                  <c:v>24242</c:v>
                </c:pt>
              </c:numCache>
            </c:numRef>
          </c:val>
        </c:ser>
        <c:ser>
          <c:idx val="17"/>
          <c:order val="17"/>
          <c:tx>
            <c:strRef>
              <c:f>'国内重点车型销量速递 '!$B$50</c:f>
              <c:strCache>
                <c:ptCount val="1"/>
                <c:pt idx="0">
                  <c:v>22-09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'!$C$50:$H$50</c:f>
              <c:numCache>
                <c:formatCode>General</c:formatCode>
                <c:ptCount val="6"/>
                <c:pt idx="0">
                  <c:v>44711</c:v>
                </c:pt>
                <c:pt idx="1">
                  <c:v>31333</c:v>
                </c:pt>
                <c:pt idx="2">
                  <c:v>51802</c:v>
                </c:pt>
                <c:pt idx="3">
                  <c:v>13230</c:v>
                </c:pt>
                <c:pt idx="4">
                  <c:v>11606</c:v>
                </c:pt>
                <c:pt idx="5">
                  <c:v>24452</c:v>
                </c:pt>
              </c:numCache>
            </c:numRef>
          </c:val>
        </c:ser>
        <c:ser>
          <c:idx val="18"/>
          <c:order val="18"/>
          <c:tx>
            <c:strRef>
              <c:f>'国内重点车型销量速递 '!$B$51</c:f>
              <c:strCache>
                <c:ptCount val="1"/>
                <c:pt idx="0">
                  <c:v>22-09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'!$C$51:$H$51</c:f>
            </c:numRef>
          </c:val>
        </c:ser>
        <c:ser>
          <c:idx val="19"/>
          <c:order val="19"/>
          <c:tx>
            <c:strRef>
              <c:f>'国内重点车型销量速递 '!$B$52</c:f>
              <c:strCache>
                <c:ptCount val="1"/>
                <c:pt idx="0">
                  <c:v>22-10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'!$C$52:$H$52</c:f>
              <c:numCache>
                <c:formatCode>General</c:formatCode>
                <c:ptCount val="6"/>
                <c:pt idx="0">
                  <c:v>47868</c:v>
                </c:pt>
                <c:pt idx="1">
                  <c:v>30216</c:v>
                </c:pt>
                <c:pt idx="2">
                  <c:v>41488</c:v>
                </c:pt>
                <c:pt idx="3">
                  <c:v>13293</c:v>
                </c:pt>
                <c:pt idx="4">
                  <c:v>12189</c:v>
                </c:pt>
                <c:pt idx="5">
                  <c:v>20006</c:v>
                </c:pt>
              </c:numCache>
            </c:numRef>
          </c:val>
        </c:ser>
        <c:ser>
          <c:idx val="20"/>
          <c:order val="20"/>
          <c:tx>
            <c:strRef>
              <c:f>'国内重点车型销量速递 '!$B$53</c:f>
              <c:strCache>
                <c:ptCount val="1"/>
                <c:pt idx="0">
                  <c:v>22-11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'!$C$53:$H$53</c:f>
              <c:numCache>
                <c:formatCode>General</c:formatCode>
                <c:ptCount val="6"/>
                <c:pt idx="0">
                  <c:v>68567</c:v>
                </c:pt>
                <c:pt idx="1">
                  <c:v>31193</c:v>
                </c:pt>
                <c:pt idx="2">
                  <c:v>69098</c:v>
                </c:pt>
                <c:pt idx="3">
                  <c:v>13383</c:v>
                </c:pt>
                <c:pt idx="4">
                  <c:v>12870</c:v>
                </c:pt>
                <c:pt idx="5">
                  <c:v>12628</c:v>
                </c:pt>
              </c:numCache>
            </c:numRef>
          </c:val>
        </c:ser>
        <c:ser>
          <c:idx val="21"/>
          <c:order val="21"/>
          <c:tx>
            <c:strRef>
              <c:f>'国内重点车型销量速递 '!$B$54</c:f>
              <c:strCache>
                <c:ptCount val="1"/>
                <c:pt idx="0">
                  <c:v>22-12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'!$C$54:$H$54</c:f>
              <c:numCache>
                <c:formatCode>General</c:formatCode>
                <c:ptCount val="6"/>
                <c:pt idx="0">
                  <c:v>73009</c:v>
                </c:pt>
                <c:pt idx="1">
                  <c:v>20046</c:v>
                </c:pt>
                <c:pt idx="2">
                  <c:v>35750</c:v>
                </c:pt>
                <c:pt idx="3">
                  <c:v>13438</c:v>
                </c:pt>
                <c:pt idx="4">
                  <c:v>10569</c:v>
                </c:pt>
                <c:pt idx="5">
                  <c:v>12580</c:v>
                </c:pt>
              </c:numCache>
            </c:numRef>
          </c:val>
        </c:ser>
        <c:ser>
          <c:idx val="22"/>
          <c:order val="22"/>
          <c:tx>
            <c:strRef>
              <c:f>'国内重点车型销量速递 '!$B$55</c:f>
              <c:strCache>
                <c:ptCount val="1"/>
                <c:pt idx="0">
                  <c:v>23-01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'!$C$55:$H$55</c:f>
              <c:numCache>
                <c:formatCode>General</c:formatCode>
                <c:ptCount val="6"/>
                <c:pt idx="0">
                  <c:v>16416</c:v>
                </c:pt>
                <c:pt idx="1">
                  <c:v>38224</c:v>
                </c:pt>
                <c:pt idx="2">
                  <c:v>52753</c:v>
                </c:pt>
                <c:pt idx="3">
                  <c:v>5615</c:v>
                </c:pt>
                <c:pt idx="4">
                  <c:v>6503</c:v>
                </c:pt>
                <c:pt idx="5">
                  <c:v>5087</c:v>
                </c:pt>
              </c:numCache>
            </c:numRef>
          </c:val>
        </c:ser>
        <c:ser>
          <c:idx val="23"/>
          <c:order val="23"/>
          <c:tx>
            <c:strRef>
              <c:f>'国内重点车型销量速递 '!$B$56</c:f>
              <c:strCache>
                <c:ptCount val="1"/>
                <c:pt idx="0">
                  <c:v>23-02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'!$C$56:$H$56</c:f>
              <c:numCache>
                <c:formatCode>General</c:formatCode>
                <c:ptCount val="6"/>
                <c:pt idx="0">
                  <c:v>30267</c:v>
                </c:pt>
                <c:pt idx="1">
                  <c:v>39404</c:v>
                </c:pt>
                <c:pt idx="2">
                  <c:v>80152</c:v>
                </c:pt>
                <c:pt idx="3">
                  <c:v>5751</c:v>
                </c:pt>
                <c:pt idx="4">
                  <c:v>8434</c:v>
                </c:pt>
                <c:pt idx="5">
                  <c:v>19000</c:v>
                </c:pt>
              </c:numCache>
            </c:numRef>
          </c:val>
        </c:ser>
        <c:ser>
          <c:idx val="24"/>
          <c:order val="24"/>
          <c:tx>
            <c:strRef>
              <c:f>'国内重点车型销量速递 '!$B$57</c:f>
              <c:strCache>
                <c:ptCount val="1"/>
                <c:pt idx="0">
                  <c:v>23-03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'!$C$57:$H$57</c:f>
              <c:numCache>
                <c:formatCode>General</c:formatCode>
                <c:ptCount val="6"/>
                <c:pt idx="0">
                  <c:v>23159</c:v>
                </c:pt>
                <c:pt idx="1">
                  <c:v>61110</c:v>
                </c:pt>
                <c:pt idx="2">
                  <c:v>140654</c:v>
                </c:pt>
                <c:pt idx="3">
                  <c:v>6802</c:v>
                </c:pt>
                <c:pt idx="4">
                  <c:v>8679</c:v>
                </c:pt>
                <c:pt idx="5">
                  <c:v>30421</c:v>
                </c:pt>
              </c:numCache>
            </c:numRef>
          </c:val>
        </c:ser>
        <c:ser>
          <c:idx val="25"/>
          <c:order val="25"/>
          <c:tx>
            <c:strRef>
              <c:f>'国内重点车型销量速递 '!$B$58</c:f>
              <c:strCache>
                <c:ptCount val="1"/>
                <c:pt idx="0">
                  <c:v>23-04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'!$C$58:$H$58</c:f>
              <c:numCache>
                <c:formatCode>General</c:formatCode>
                <c:ptCount val="6"/>
                <c:pt idx="0">
                  <c:v>18086</c:v>
                </c:pt>
                <c:pt idx="1">
                  <c:v>38380</c:v>
                </c:pt>
                <c:pt idx="2">
                  <c:v>74295</c:v>
                </c:pt>
                <c:pt idx="3">
                  <c:v>7809</c:v>
                </c:pt>
                <c:pt idx="4">
                  <c:v>8718</c:v>
                </c:pt>
                <c:pt idx="5">
                  <c:v>31285</c:v>
                </c:pt>
              </c:numCache>
            </c:numRef>
          </c:val>
        </c:ser>
        <c:ser>
          <c:idx val="26"/>
          <c:order val="26"/>
          <c:tx>
            <c:strRef>
              <c:f>'国内重点车型销量速递 '!$B$59</c:f>
              <c:strCache>
                <c:ptCount val="1"/>
                <c:pt idx="0">
                  <c:v>23-05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'!$C$59:$H$59</c:f>
              <c:numCache>
                <c:formatCode>General</c:formatCode>
                <c:ptCount val="6"/>
                <c:pt idx="0">
                  <c:v>20346</c:v>
                </c:pt>
                <c:pt idx="1">
                  <c:v>40361</c:v>
                </c:pt>
                <c:pt idx="2">
                  <c:v>91973</c:v>
                </c:pt>
                <c:pt idx="3">
                  <c:v>10290</c:v>
                </c:pt>
                <c:pt idx="4">
                  <c:v>10816</c:v>
                </c:pt>
                <c:pt idx="5">
                  <c:v>30591</c:v>
                </c:pt>
              </c:numCache>
            </c:numRef>
          </c:val>
        </c:ser>
        <c:ser>
          <c:idx val="27"/>
          <c:order val="27"/>
          <c:tx>
            <c:strRef>
              <c:f>'国内重点车型销量速递 '!$B$60</c:f>
              <c:strCache>
                <c:ptCount val="1"/>
                <c:pt idx="0">
                  <c:v>23-06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'!$C$60:$H$60</c:f>
              <c:numCache>
                <c:formatCode>General</c:formatCode>
                <c:ptCount val="6"/>
                <c:pt idx="0">
                  <c:v>13763</c:v>
                </c:pt>
                <c:pt idx="1">
                  <c:v>61864</c:v>
                </c:pt>
                <c:pt idx="2">
                  <c:v>130187</c:v>
                </c:pt>
                <c:pt idx="3">
                  <c:v>11108</c:v>
                </c:pt>
                <c:pt idx="4">
                  <c:v>11420</c:v>
                </c:pt>
                <c:pt idx="5">
                  <c:v>30666</c:v>
                </c:pt>
              </c:numCache>
            </c:numRef>
          </c:val>
        </c:ser>
        <c:ser>
          <c:idx val="28"/>
          <c:order val="28"/>
          <c:tx>
            <c:strRef>
              <c:f>'国内重点车型销量速递 '!$B$61</c:f>
              <c:strCache>
                <c:ptCount val="1"/>
                <c:pt idx="0">
                  <c:v>23-07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'!$C$61:$H$61</c:f>
              <c:numCache>
                <c:formatCode>General</c:formatCode>
                <c:ptCount val="6"/>
                <c:pt idx="0">
                  <c:v>15499</c:v>
                </c:pt>
                <c:pt idx="1">
                  <c:v>35726</c:v>
                </c:pt>
                <c:pt idx="2">
                  <c:v>75454</c:v>
                </c:pt>
                <c:pt idx="3">
                  <c:v>11752</c:v>
                </c:pt>
                <c:pt idx="4">
                  <c:v>11455</c:v>
                </c:pt>
                <c:pt idx="5">
                  <c:v>30700</c:v>
                </c:pt>
              </c:numCache>
            </c:numRef>
          </c:val>
        </c:ser>
        <c:ser>
          <c:idx val="29"/>
          <c:order val="29"/>
          <c:tx>
            <c:strRef>
              <c:f>'国内重点车型销量速递 '!$B$62</c:f>
              <c:strCache>
                <c:ptCount val="1"/>
                <c:pt idx="0">
                  <c:v>23-08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'!$C$62:$H$62</c:f>
              <c:numCache>
                <c:formatCode>General</c:formatCode>
                <c:ptCount val="6"/>
                <c:pt idx="0">
                  <c:v>2068</c:v>
                </c:pt>
                <c:pt idx="1">
                  <c:v>18843</c:v>
                </c:pt>
                <c:pt idx="2">
                  <c:v>65316</c:v>
                </c:pt>
                <c:pt idx="3">
                  <c:v>10405</c:v>
                </c:pt>
                <c:pt idx="4">
                  <c:v>11654</c:v>
                </c:pt>
                <c:pt idx="5">
                  <c:v>31154</c:v>
                </c:pt>
              </c:numCache>
            </c:numRef>
          </c:val>
        </c:ser>
        <c:ser>
          <c:idx val="30"/>
          <c:order val="30"/>
          <c:tx>
            <c:strRef>
              <c:f>'国内重点车型销量速递 '!$B$63</c:f>
              <c:strCache>
                <c:ptCount val="1"/>
                <c:pt idx="0">
                  <c:v>23-09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'!$C$63:$H$63</c:f>
              <c:numCache>
                <c:formatCode>General</c:formatCode>
                <c:ptCount val="6"/>
                <c:pt idx="0">
                  <c:v>287</c:v>
                </c:pt>
                <c:pt idx="1">
                  <c:v>20824</c:v>
                </c:pt>
                <c:pt idx="2">
                  <c:v>53249</c:v>
                </c:pt>
                <c:pt idx="3">
                  <c:v>10412</c:v>
                </c:pt>
                <c:pt idx="4">
                  <c:v>11837</c:v>
                </c:pt>
                <c:pt idx="5">
                  <c:v>31165</c:v>
                </c:pt>
              </c:numCache>
            </c:numRef>
          </c:val>
        </c:ser>
        <c:ser>
          <c:idx val="31"/>
          <c:order val="31"/>
          <c:tx>
            <c:strRef>
              <c:f>'国内重点车型销量速递 '!$B$64</c:f>
              <c:strCache>
                <c:ptCount val="1"/>
                <c:pt idx="0">
                  <c:v>23-10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'!$C$64:$H$64</c:f>
              <c:numCache>
                <c:formatCode>#,##0_ </c:formatCode>
                <c:ptCount val="6"/>
                <c:pt idx="0">
                  <c:v>8367</c:v>
                </c:pt>
                <c:pt idx="1">
                  <c:v>24951</c:v>
                </c:pt>
                <c:pt idx="2">
                  <c:v>47164</c:v>
                </c:pt>
                <c:pt idx="3">
                  <c:v>9290</c:v>
                </c:pt>
                <c:pt idx="4">
                  <c:v>11876</c:v>
                </c:pt>
                <c:pt idx="5">
                  <c:v>28890</c:v>
                </c:pt>
              </c:numCache>
            </c:numRef>
          </c:val>
        </c:ser>
        <c:ser>
          <c:idx val="32"/>
          <c:order val="32"/>
          <c:tx>
            <c:strRef>
              <c:f>'国内重点车型销量速递 '!$B$65</c:f>
              <c:strCache>
                <c:ptCount val="1"/>
                <c:pt idx="0">
                  <c:v>23-11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'!$C$65:$H$65</c:f>
              <c:numCache>
                <c:formatCode>#,##0_ </c:formatCode>
                <c:ptCount val="6"/>
                <c:pt idx="0">
                  <c:v>24027</c:v>
                </c:pt>
                <c:pt idx="1">
                  <c:v>23999</c:v>
                </c:pt>
                <c:pt idx="2">
                  <c:v>58433</c:v>
                </c:pt>
                <c:pt idx="3">
                  <c:v>9357</c:v>
                </c:pt>
                <c:pt idx="4">
                  <c:v>11900</c:v>
                </c:pt>
                <c:pt idx="5">
                  <c:v>28952</c:v>
                </c:pt>
              </c:numCache>
            </c:numRef>
          </c:val>
        </c:ser>
        <c:ser>
          <c:idx val="33"/>
          <c:order val="33"/>
          <c:tx>
            <c:strRef>
              <c:f>'国内重点车型销量速递 '!$B$66</c:f>
              <c:strCache>
                <c:ptCount val="1"/>
                <c:pt idx="0">
                  <c:v>23-12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'!$C$66:$H$66</c:f>
              <c:numCache>
                <c:formatCode>#,##0_ </c:formatCode>
                <c:ptCount val="6"/>
                <c:pt idx="0">
                  <c:v>50561</c:v>
                </c:pt>
                <c:pt idx="1">
                  <c:v>31981</c:v>
                </c:pt>
                <c:pt idx="2">
                  <c:v>62158</c:v>
                </c:pt>
                <c:pt idx="3">
                  <c:v>8356</c:v>
                </c:pt>
                <c:pt idx="4">
                  <c:v>15200</c:v>
                </c:pt>
                <c:pt idx="5">
                  <c:v>29460</c:v>
                </c:pt>
              </c:numCache>
            </c:numRef>
          </c:val>
        </c:ser>
        <c:ser>
          <c:idx val="34"/>
          <c:order val="34"/>
          <c:tx>
            <c:strRef>
              <c:f>'国内重点车型销量速递 '!$B$67</c:f>
              <c:strCache>
                <c:ptCount val="1"/>
                <c:pt idx="0">
                  <c:v>24-01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'!$C$67:$H$67</c:f>
              <c:numCache>
                <c:formatCode>#,##0_ </c:formatCode>
                <c:ptCount val="6"/>
                <c:pt idx="0">
                  <c:v>5984</c:v>
                </c:pt>
                <c:pt idx="1">
                  <c:v>29574</c:v>
                </c:pt>
                <c:pt idx="2">
                  <c:v>41873</c:v>
                </c:pt>
                <c:pt idx="3">
                  <c:v>2601</c:v>
                </c:pt>
                <c:pt idx="4">
                  <c:v>4613</c:v>
                </c:pt>
                <c:pt idx="5">
                  <c:v>16486</c:v>
                </c:pt>
              </c:numCache>
            </c:numRef>
          </c:val>
        </c:ser>
        <c:ser>
          <c:idx val="35"/>
          <c:order val="35"/>
          <c:tx>
            <c:strRef>
              <c:f>'国内重点车型销量速递 '!$B$68</c:f>
              <c:strCache>
                <c:ptCount val="1"/>
                <c:pt idx="0">
                  <c:v>24-02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'!$C$68:$H$68</c:f>
              <c:numCache>
                <c:formatCode>#,##0_ </c:formatCode>
                <c:ptCount val="6"/>
                <c:pt idx="0">
                  <c:v>13596</c:v>
                </c:pt>
                <c:pt idx="1">
                  <c:v>24117</c:v>
                </c:pt>
                <c:pt idx="2">
                  <c:v>36248</c:v>
                </c:pt>
                <c:pt idx="3">
                  <c:v>2601</c:v>
                </c:pt>
                <c:pt idx="4">
                  <c:v>3610</c:v>
                </c:pt>
                <c:pt idx="5">
                  <c:v>12020</c:v>
                </c:pt>
              </c:numCache>
            </c:numRef>
          </c:val>
        </c:ser>
        <c:ser>
          <c:idx val="36"/>
          <c:order val="36"/>
          <c:tx>
            <c:strRef>
              <c:f>'国内重点车型销量速递 '!$B$69</c:f>
              <c:strCache>
                <c:ptCount val="1"/>
                <c:pt idx="0">
                  <c:v>24-03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'!$C$4:$H$5</c:f>
              <c:multiLvlStrCache>
                <c:ptCount val="6"/>
                <c:lvl>
                  <c:pt idx="0">
                    <c:v>MINI EV</c:v>
                  </c:pt>
                  <c:pt idx="1">
                    <c:v>Model 3</c:v>
                  </c:pt>
                  <c:pt idx="2">
                    <c:v>Model Y</c:v>
                  </c:pt>
                  <c:pt idx="3">
                    <c:v>汉EV</c:v>
                  </c:pt>
                  <c:pt idx="4">
                    <c:v>秦PLUS EV</c:v>
                  </c:pt>
                  <c:pt idx="5">
                    <c:v>秦PLUS PHEV</c:v>
                  </c:pt>
                </c:lvl>
                <c:lvl>
                  <c:pt idx="0">
                    <c:v>上汽通用五菱</c:v>
                  </c:pt>
                  <c:pt idx="1">
                    <c:v>特斯拉</c:v>
                  </c:pt>
                  <c:pt idx="3">
                    <c:v>比亚迪</c:v>
                  </c:pt>
                </c:lvl>
              </c:multiLvlStrCache>
            </c:multiLvlStrRef>
          </c:cat>
          <c:val>
            <c:numRef>
              <c:f>'国内重点车型销量速递 '!$C$69:$H$69</c:f>
              <c:numCache>
                <c:formatCode>#,##0_ </c:formatCode>
                <c:ptCount val="6"/>
                <c:pt idx="0">
                  <c:v>9835</c:v>
                </c:pt>
                <c:pt idx="1">
                  <c:v>31478</c:v>
                </c:pt>
                <c:pt idx="2">
                  <c:v>57586</c:v>
                </c:pt>
                <c:pt idx="3">
                  <c:v>6003</c:v>
                </c:pt>
                <c:pt idx="4">
                  <c:v>16910</c:v>
                </c:pt>
                <c:pt idx="5">
                  <c:v>23128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888640"/>
        <c:axId val="43890176"/>
      </c:barChart>
      <c:catAx>
        <c:axId val="438886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3890176"/>
        <c:crosses val="autoZero"/>
        <c:auto val="1"/>
        <c:lblAlgn val="ctr"/>
        <c:lblOffset val="100"/>
        <c:noMultiLvlLbl val="0"/>
      </c:catAx>
      <c:valAx>
        <c:axId val="438901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38886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 w="25400"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楷体_GB2312" panose="02010609030101010101" pitchFamily="49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b48119-2b05-42ac-8f02-5c4ac098ce98}"/>
      </c:ext>
    </c:extLst>
  </c:chart>
  <c:spPr>
    <a:solidFill>
      <a:srgbClr val="FFFFFF"/>
    </a:solidFill>
    <a:ln w="25400" cap="flat" cmpd="sng" algn="ctr">
      <a:noFill/>
      <a:prstDash val="solid"/>
      <a:round/>
    </a:ln>
    <a:effectLst/>
  </c:spPr>
  <c:txPr>
    <a:bodyPr/>
    <a:lstStyle/>
    <a:p>
      <a:pPr>
        <a:defRPr lang="zh-CN" sz="700">
          <a:latin typeface="楷体_GB2312" panose="02010609030101010101" pitchFamily="49" charset="-122"/>
          <a:ea typeface="楷体_GB2312" panose="02010609030101010101" pitchFamily="49" charset="-122"/>
          <a:cs typeface="楷体_GB2312" panose="0201060903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'国内重点车型销量速递 '!$B$33</c:f>
              <c:strCache>
                <c:ptCount val="1"/>
                <c:pt idx="0">
                  <c:v>21-04</c:v>
                </c:pt>
              </c:strCache>
            </c:strRef>
          </c:tx>
          <c:spPr>
            <a:solidFill>
              <a:srgbClr val="00008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'!$P$33:$U$33</c:f>
              <c:numCache>
                <c:formatCode>General</c:formatCode>
                <c:ptCount val="6"/>
                <c:pt idx="1">
                  <c:v>1264</c:v>
                </c:pt>
                <c:pt idx="2">
                  <c:v>1599</c:v>
                </c:pt>
                <c:pt idx="3">
                  <c:v>5077</c:v>
                </c:pt>
                <c:pt idx="4">
                  <c:v>2000</c:v>
                </c:pt>
                <c:pt idx="5">
                  <c:v>3828</c:v>
                </c:pt>
              </c:numCache>
            </c:numRef>
          </c:val>
        </c:ser>
        <c:ser>
          <c:idx val="1"/>
          <c:order val="1"/>
          <c:tx>
            <c:strRef>
              <c:f>'国内重点车型销量速递 '!$B$34</c:f>
              <c:strCache>
                <c:ptCount val="1"/>
                <c:pt idx="0">
                  <c:v>21-05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'!$P$34:$U$34</c:f>
              <c:numCache>
                <c:formatCode>General</c:formatCode>
                <c:ptCount val="6"/>
                <c:pt idx="1">
                  <c:v>1277</c:v>
                </c:pt>
                <c:pt idx="2">
                  <c:v>625</c:v>
                </c:pt>
                <c:pt idx="3">
                  <c:v>4905</c:v>
                </c:pt>
                <c:pt idx="4">
                  <c:v>2203</c:v>
                </c:pt>
                <c:pt idx="5">
                  <c:v>8371</c:v>
                </c:pt>
              </c:numCache>
            </c:numRef>
          </c:val>
        </c:ser>
        <c:ser>
          <c:idx val="2"/>
          <c:order val="2"/>
          <c:tx>
            <c:strRef>
              <c:f>'国内重点车型销量速递 '!$B$35</c:f>
              <c:strCache>
                <c:ptCount val="1"/>
                <c:pt idx="0">
                  <c:v>21-06</c:v>
                </c:pt>
              </c:strCache>
            </c:strRef>
          </c:tx>
          <c:spPr>
            <a:solidFill>
              <a:srgbClr val="3366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'!$P$35:$U$35</c:f>
              <c:numCache>
                <c:formatCode>General</c:formatCode>
                <c:ptCount val="6"/>
                <c:pt idx="1">
                  <c:v>3405</c:v>
                </c:pt>
                <c:pt idx="2">
                  <c:v>878</c:v>
                </c:pt>
                <c:pt idx="3">
                  <c:v>5002</c:v>
                </c:pt>
                <c:pt idx="4">
                  <c:v>2233</c:v>
                </c:pt>
                <c:pt idx="5">
                  <c:v>6358</c:v>
                </c:pt>
              </c:numCache>
            </c:numRef>
          </c:val>
        </c:ser>
        <c:ser>
          <c:idx val="3"/>
          <c:order val="3"/>
          <c:tx>
            <c:strRef>
              <c:f>'国内重点车型销量速递 '!$B$36</c:f>
              <c:strCache>
                <c:ptCount val="1"/>
                <c:pt idx="0">
                  <c:v>21-07</c:v>
                </c:pt>
              </c:strCache>
            </c:strRef>
          </c:tx>
          <c:spPr>
            <a:solidFill>
              <a:srgbClr val="00CCFF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'!$P$36:$U$36</c:f>
              <c:numCache>
                <c:formatCode>General</c:formatCode>
                <c:ptCount val="6"/>
                <c:pt idx="1">
                  <c:v>2779</c:v>
                </c:pt>
                <c:pt idx="2">
                  <c:v>1719</c:v>
                </c:pt>
                <c:pt idx="3">
                  <c:v>5072</c:v>
                </c:pt>
                <c:pt idx="4">
                  <c:v>3109</c:v>
                </c:pt>
                <c:pt idx="5">
                  <c:v>8726</c:v>
                </c:pt>
              </c:numCache>
            </c:numRef>
          </c:val>
        </c:ser>
        <c:ser>
          <c:idx val="4"/>
          <c:order val="4"/>
          <c:tx>
            <c:strRef>
              <c:f>'国内重点车型销量速递 '!$B$37</c:f>
              <c:strCache>
                <c:ptCount val="1"/>
                <c:pt idx="0">
                  <c:v>21-08</c:v>
                </c:pt>
              </c:strCache>
            </c:strRef>
          </c:tx>
          <c:spPr>
            <a:solidFill>
              <a:srgbClr val="99CCFF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'!$P$37:$U$37</c:f>
              <c:numCache>
                <c:formatCode>General</c:formatCode>
                <c:ptCount val="6"/>
                <c:pt idx="1">
                  <c:v>4005</c:v>
                </c:pt>
                <c:pt idx="2">
                  <c:v>1145</c:v>
                </c:pt>
                <c:pt idx="3">
                  <c:v>5238</c:v>
                </c:pt>
                <c:pt idx="4">
                  <c:v>4124</c:v>
                </c:pt>
                <c:pt idx="5">
                  <c:v>7358</c:v>
                </c:pt>
              </c:numCache>
            </c:numRef>
          </c:val>
        </c:ser>
        <c:ser>
          <c:idx val="5"/>
          <c:order val="5"/>
          <c:tx>
            <c:strRef>
              <c:f>'国内重点车型销量速递 '!$B$38</c:f>
              <c:strCache>
                <c:ptCount val="1"/>
                <c:pt idx="0">
                  <c:v>21-09</c:v>
                </c:pt>
              </c:strCache>
            </c:strRef>
          </c:tx>
          <c:spPr>
            <a:solidFill>
              <a:srgbClr val="CCFFFF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'!$P$38:$U$38</c:f>
              <c:numCache>
                <c:formatCode>General</c:formatCode>
                <c:ptCount val="6"/>
                <c:pt idx="1">
                  <c:v>5085</c:v>
                </c:pt>
                <c:pt idx="2">
                  <c:v>2358</c:v>
                </c:pt>
                <c:pt idx="3">
                  <c:v>7679</c:v>
                </c:pt>
                <c:pt idx="4">
                  <c:v>5003</c:v>
                </c:pt>
                <c:pt idx="5">
                  <c:v>7970</c:v>
                </c:pt>
              </c:numCache>
            </c:numRef>
          </c:val>
        </c:ser>
        <c:ser>
          <c:idx val="6"/>
          <c:order val="6"/>
          <c:tx>
            <c:strRef>
              <c:f>'国内重点车型销量速递 '!$B$39</c:f>
              <c:strCache>
                <c:ptCount val="1"/>
                <c:pt idx="0">
                  <c:v>21-10</c:v>
                </c:pt>
              </c:strCache>
            </c:strRef>
          </c:tx>
          <c:spPr>
            <a:solidFill>
              <a:srgbClr val="C0C0C0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'!$P$39:$U$39</c:f>
              <c:numCache>
                <c:formatCode>General</c:formatCode>
                <c:ptCount val="6"/>
                <c:pt idx="1">
                  <c:v>7845</c:v>
                </c:pt>
                <c:pt idx="2">
                  <c:v>1311</c:v>
                </c:pt>
                <c:pt idx="3">
                  <c:v>7819</c:v>
                </c:pt>
                <c:pt idx="4">
                  <c:v>3384</c:v>
                </c:pt>
                <c:pt idx="5">
                  <c:v>6386</c:v>
                </c:pt>
              </c:numCache>
            </c:numRef>
          </c:val>
        </c:ser>
        <c:ser>
          <c:idx val="7"/>
          <c:order val="7"/>
          <c:tx>
            <c:strRef>
              <c:f>'国内重点车型销量速递 '!$B$40</c:f>
              <c:strCache>
                <c:ptCount val="1"/>
                <c:pt idx="0">
                  <c:v>21-11</c:v>
                </c:pt>
              </c:strCache>
            </c:strRef>
          </c:tx>
          <c:spPr>
            <a:solidFill>
              <a:srgbClr val="969696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'!$P$40:$U$40</c:f>
              <c:numCache>
                <c:formatCode>General</c:formatCode>
                <c:ptCount val="6"/>
                <c:pt idx="1">
                  <c:v>8855</c:v>
                </c:pt>
                <c:pt idx="2">
                  <c:v>3011</c:v>
                </c:pt>
                <c:pt idx="3">
                  <c:v>7465</c:v>
                </c:pt>
                <c:pt idx="4">
                  <c:v>6032</c:v>
                </c:pt>
                <c:pt idx="5">
                  <c:v>6443</c:v>
                </c:pt>
              </c:numCache>
            </c:numRef>
          </c:val>
        </c:ser>
        <c:ser>
          <c:idx val="8"/>
          <c:order val="8"/>
          <c:tx>
            <c:strRef>
              <c:f>'国内重点车型销量速递 '!$B$41</c:f>
              <c:strCache>
                <c:ptCount val="1"/>
                <c:pt idx="0">
                  <c:v>21-12</c:v>
                </c:pt>
              </c:strCache>
            </c:strRef>
          </c:tx>
          <c:spPr>
            <a:solidFill>
              <a:srgbClr val="333399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'!$P$41:$U$41</c:f>
              <c:numCache>
                <c:formatCode>General</c:formatCode>
                <c:ptCount val="6"/>
                <c:pt idx="1">
                  <c:v>10685</c:v>
                </c:pt>
                <c:pt idx="2">
                  <c:v>2185</c:v>
                </c:pt>
                <c:pt idx="3">
                  <c:v>6409</c:v>
                </c:pt>
                <c:pt idx="4">
                  <c:v>6020</c:v>
                </c:pt>
                <c:pt idx="5">
                  <c:v>10404</c:v>
                </c:pt>
              </c:numCache>
            </c:numRef>
          </c:val>
        </c:ser>
        <c:ser>
          <c:idx val="9"/>
          <c:order val="9"/>
          <c:tx>
            <c:strRef>
              <c:f>'国内重点车型销量速递 '!$B$42</c:f>
              <c:strCache>
                <c:ptCount val="1"/>
                <c:pt idx="0">
                  <c:v>22-01</c:v>
                </c:pt>
              </c:strCache>
            </c:strRef>
          </c:tx>
          <c:spPr>
            <a:solidFill>
              <a:srgbClr val="000000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'!$P$42:$U$42</c:f>
              <c:numCache>
                <c:formatCode>General</c:formatCode>
                <c:ptCount val="6"/>
                <c:pt idx="1">
                  <c:v>9020</c:v>
                </c:pt>
                <c:pt idx="2">
                  <c:v>318</c:v>
                </c:pt>
                <c:pt idx="3">
                  <c:v>7049</c:v>
                </c:pt>
                <c:pt idx="4">
                  <c:v>6413</c:v>
                </c:pt>
                <c:pt idx="5">
                  <c:v>9852</c:v>
                </c:pt>
              </c:numCache>
            </c:numRef>
          </c:val>
        </c:ser>
        <c:ser>
          <c:idx val="10"/>
          <c:order val="10"/>
          <c:tx>
            <c:strRef>
              <c:f>'国内重点车型销量速递 '!$B$43</c:f>
              <c:strCache>
                <c:ptCount val="1"/>
                <c:pt idx="0">
                  <c:v>22-02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'!$P$43:$U$43</c:f>
              <c:numCache>
                <c:formatCode>General</c:formatCode>
                <c:ptCount val="6"/>
                <c:pt idx="1">
                  <c:v>4066</c:v>
                </c:pt>
                <c:pt idx="2">
                  <c:v>15</c:v>
                </c:pt>
                <c:pt idx="3">
                  <c:v>3380</c:v>
                </c:pt>
                <c:pt idx="4">
                  <c:v>2986</c:v>
                </c:pt>
                <c:pt idx="5">
                  <c:v>5613</c:v>
                </c:pt>
              </c:numCache>
            </c:numRef>
          </c:val>
        </c:ser>
        <c:ser>
          <c:idx val="11"/>
          <c:order val="11"/>
          <c:tx>
            <c:strRef>
              <c:f>'国内重点车型销量速递 '!$B$44</c:f>
              <c:strCache>
                <c:ptCount val="1"/>
                <c:pt idx="0">
                  <c:v>22-03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'!$P$44:$U$44</c:f>
              <c:numCache>
                <c:formatCode>General</c:formatCode>
                <c:ptCount val="6"/>
                <c:pt idx="1">
                  <c:v>6374</c:v>
                </c:pt>
                <c:pt idx="2">
                  <c:v>1310</c:v>
                </c:pt>
                <c:pt idx="3">
                  <c:v>6798</c:v>
                </c:pt>
                <c:pt idx="4">
                  <c:v>9501</c:v>
                </c:pt>
                <c:pt idx="5">
                  <c:v>10709</c:v>
                </c:pt>
              </c:numCache>
            </c:numRef>
          </c:val>
        </c:ser>
        <c:ser>
          <c:idx val="12"/>
          <c:order val="12"/>
          <c:tx>
            <c:strRef>
              <c:f>'国内重点车型销量速递 '!$B$45</c:f>
              <c:strCache>
                <c:ptCount val="1"/>
                <c:pt idx="0">
                  <c:v>22-04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'!$P$45:$U$45</c:f>
              <c:numCache>
                <c:formatCode>General</c:formatCode>
                <c:ptCount val="6"/>
                <c:pt idx="1">
                  <c:v>1547</c:v>
                </c:pt>
                <c:pt idx="2">
                  <c:v>324</c:v>
                </c:pt>
                <c:pt idx="3">
                  <c:v>3291</c:v>
                </c:pt>
                <c:pt idx="4">
                  <c:v>5261</c:v>
                </c:pt>
                <c:pt idx="5">
                  <c:v>6692</c:v>
                </c:pt>
              </c:numCache>
            </c:numRef>
          </c:val>
        </c:ser>
        <c:ser>
          <c:idx val="13"/>
          <c:order val="13"/>
          <c:tx>
            <c:strRef>
              <c:f>'国内重点车型销量速递 '!$B$46</c:f>
              <c:strCache>
                <c:ptCount val="1"/>
                <c:pt idx="0">
                  <c:v>22-05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'!$P$46:$U$46</c:f>
              <c:numCache>
                <c:formatCode>General</c:formatCode>
                <c:ptCount val="6"/>
                <c:pt idx="1">
                  <c:v>4023</c:v>
                </c:pt>
                <c:pt idx="2">
                  <c:v>1412</c:v>
                </c:pt>
                <c:pt idx="3">
                  <c:v>10503</c:v>
                </c:pt>
                <c:pt idx="4">
                  <c:v>8289</c:v>
                </c:pt>
                <c:pt idx="5">
                  <c:v>8485</c:v>
                </c:pt>
              </c:numCache>
            </c:numRef>
          </c:val>
        </c:ser>
        <c:ser>
          <c:idx val="14"/>
          <c:order val="14"/>
          <c:tx>
            <c:strRef>
              <c:f>'国内重点车型销量速递 '!$B$47</c:f>
              <c:strCache>
                <c:ptCount val="1"/>
                <c:pt idx="0">
                  <c:v>22-06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'!$P$47:$U$47</c:f>
              <c:numCache>
                <c:formatCode>General</c:formatCode>
                <c:ptCount val="6"/>
                <c:pt idx="1">
                  <c:v>8275</c:v>
                </c:pt>
                <c:pt idx="2">
                  <c:v>808</c:v>
                </c:pt>
                <c:pt idx="3">
                  <c:v>8903</c:v>
                </c:pt>
                <c:pt idx="4">
                  <c:v>11801</c:v>
                </c:pt>
                <c:pt idx="5">
                  <c:v>10161</c:v>
                </c:pt>
              </c:numCache>
            </c:numRef>
          </c:val>
        </c:ser>
        <c:ser>
          <c:idx val="15"/>
          <c:order val="15"/>
          <c:tx>
            <c:strRef>
              <c:f>'国内重点车型销量速递 '!$B$48</c:f>
              <c:strCache>
                <c:ptCount val="1"/>
                <c:pt idx="0">
                  <c:v>22-07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'!$P$48:$U$48</c:f>
              <c:numCache>
                <c:formatCode>General</c:formatCode>
                <c:ptCount val="6"/>
                <c:pt idx="1">
                  <c:v>7313</c:v>
                </c:pt>
                <c:pt idx="3">
                  <c:v>6864</c:v>
                </c:pt>
                <c:pt idx="4">
                  <c:v>12530</c:v>
                </c:pt>
                <c:pt idx="5">
                  <c:v>10127</c:v>
                </c:pt>
              </c:numCache>
            </c:numRef>
          </c:val>
        </c:ser>
        <c:ser>
          <c:idx val="16"/>
          <c:order val="16"/>
          <c:tx>
            <c:strRef>
              <c:f>'国内重点车型销量速递 '!$B$49</c:f>
              <c:strCache>
                <c:ptCount val="1"/>
                <c:pt idx="0">
                  <c:v>22-08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'!$P$49:$U$49</c:f>
              <c:numCache>
                <c:formatCode>General</c:formatCode>
                <c:ptCount val="6"/>
                <c:pt idx="1">
                  <c:v>8105</c:v>
                </c:pt>
                <c:pt idx="3">
                  <c:v>11695</c:v>
                </c:pt>
                <c:pt idx="4">
                  <c:v>11012</c:v>
                </c:pt>
                <c:pt idx="5">
                  <c:v>4255</c:v>
                </c:pt>
              </c:numCache>
            </c:numRef>
          </c:val>
        </c:ser>
        <c:ser>
          <c:idx val="17"/>
          <c:order val="17"/>
          <c:tx>
            <c:strRef>
              <c:f>'国内重点车型销量速递 '!$B$50</c:f>
              <c:strCache>
                <c:ptCount val="1"/>
                <c:pt idx="0">
                  <c:v>22-09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'!$P$50:$U$50</c:f>
              <c:numCache>
                <c:formatCode>General</c:formatCode>
                <c:ptCount val="6"/>
                <c:pt idx="1">
                  <c:v>7099</c:v>
                </c:pt>
                <c:pt idx="3">
                  <c:v>13522</c:v>
                </c:pt>
                <c:pt idx="4">
                  <c:v>13408</c:v>
                </c:pt>
                <c:pt idx="5">
                  <c:v>6309</c:v>
                </c:pt>
              </c:numCache>
            </c:numRef>
          </c:val>
        </c:ser>
        <c:ser>
          <c:idx val="18"/>
          <c:order val="18"/>
          <c:tx>
            <c:strRef>
              <c:f>'国内重点车型销量速递 '!$B$51</c:f>
              <c:strCache>
                <c:ptCount val="1"/>
                <c:pt idx="0">
                  <c:v>22-09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'!$P$51:$U$51</c:f>
            </c:numRef>
          </c:val>
        </c:ser>
        <c:ser>
          <c:idx val="19"/>
          <c:order val="19"/>
          <c:tx>
            <c:strRef>
              <c:f>'国内重点车型销量速递 '!$B$52</c:f>
              <c:strCache>
                <c:ptCount val="1"/>
                <c:pt idx="0">
                  <c:v>22-10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'!$P$52:$U$52</c:f>
              <c:numCache>
                <c:formatCode>General</c:formatCode>
                <c:ptCount val="6"/>
                <c:pt idx="1">
                  <c:v>5057</c:v>
                </c:pt>
                <c:pt idx="3">
                  <c:v>14507</c:v>
                </c:pt>
                <c:pt idx="4">
                  <c:v>12615</c:v>
                </c:pt>
                <c:pt idx="5">
                  <c:v>8835</c:v>
                </c:pt>
              </c:numCache>
            </c:numRef>
          </c:val>
        </c:ser>
        <c:ser>
          <c:idx val="20"/>
          <c:order val="20"/>
          <c:tx>
            <c:strRef>
              <c:f>'国内重点车型销量速递 '!$B$53</c:f>
              <c:strCache>
                <c:ptCount val="1"/>
                <c:pt idx="0">
                  <c:v>22-11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'!$P$53:$U$53</c:f>
              <c:numCache>
                <c:formatCode>General</c:formatCode>
                <c:ptCount val="6"/>
                <c:pt idx="1">
                  <c:v>5057</c:v>
                </c:pt>
                <c:pt idx="3">
                  <c:v>15323</c:v>
                </c:pt>
                <c:pt idx="4">
                  <c:v>11560</c:v>
                </c:pt>
                <c:pt idx="5">
                  <c:v>8915</c:v>
                </c:pt>
              </c:numCache>
            </c:numRef>
          </c:val>
        </c:ser>
        <c:ser>
          <c:idx val="21"/>
          <c:order val="21"/>
          <c:tx>
            <c:strRef>
              <c:f>'国内重点车型销量速递 '!$B$54</c:f>
              <c:strCache>
                <c:ptCount val="1"/>
                <c:pt idx="0">
                  <c:v>22-12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'!$P$54:$U$54</c:f>
              <c:numCache>
                <c:formatCode>General</c:formatCode>
                <c:ptCount val="6"/>
                <c:pt idx="1">
                  <c:v>3808</c:v>
                </c:pt>
                <c:pt idx="3">
                  <c:v>13844</c:v>
                </c:pt>
                <c:pt idx="4">
                  <c:v>14311</c:v>
                </c:pt>
                <c:pt idx="5">
                  <c:v>8674</c:v>
                </c:pt>
              </c:numCache>
            </c:numRef>
          </c:val>
        </c:ser>
        <c:ser>
          <c:idx val="22"/>
          <c:order val="22"/>
          <c:tx>
            <c:strRef>
              <c:f>'国内重点车型销量速递 '!$B$55</c:f>
              <c:strCache>
                <c:ptCount val="1"/>
                <c:pt idx="0">
                  <c:v>23-01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'!$P$55:$U$55</c:f>
              <c:numCache>
                <c:formatCode>General</c:formatCode>
                <c:ptCount val="6"/>
                <c:pt idx="1">
                  <c:v>1665</c:v>
                </c:pt>
                <c:pt idx="3">
                  <c:v>4091</c:v>
                </c:pt>
                <c:pt idx="4">
                  <c:v>4792</c:v>
                </c:pt>
                <c:pt idx="5">
                  <c:v>3545</c:v>
                </c:pt>
              </c:numCache>
            </c:numRef>
          </c:val>
        </c:ser>
        <c:ser>
          <c:idx val="23"/>
          <c:order val="23"/>
          <c:tx>
            <c:strRef>
              <c:f>'国内重点车型销量速递 '!$B$56</c:f>
              <c:strCache>
                <c:ptCount val="1"/>
                <c:pt idx="0">
                  <c:v>23-02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'!$P$56:$U$56</c:f>
              <c:numCache>
                <c:formatCode>General</c:formatCode>
                <c:ptCount val="6"/>
                <c:pt idx="1">
                  <c:v>2733</c:v>
                </c:pt>
                <c:pt idx="3">
                  <c:v>16827</c:v>
                </c:pt>
                <c:pt idx="4">
                  <c:v>12996</c:v>
                </c:pt>
                <c:pt idx="5">
                  <c:v>712</c:v>
                </c:pt>
              </c:numCache>
            </c:numRef>
          </c:val>
        </c:ser>
        <c:ser>
          <c:idx val="24"/>
          <c:order val="24"/>
          <c:tx>
            <c:strRef>
              <c:f>'国内重点车型销量速递 '!$B$57</c:f>
              <c:strCache>
                <c:ptCount val="1"/>
                <c:pt idx="0">
                  <c:v>23-03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'!$P$57:$U$57</c:f>
              <c:numCache>
                <c:formatCode>General</c:formatCode>
                <c:ptCount val="6"/>
                <c:pt idx="1">
                  <c:v>4554</c:v>
                </c:pt>
                <c:pt idx="3">
                  <c:v>26392</c:v>
                </c:pt>
                <c:pt idx="4">
                  <c:v>13267</c:v>
                </c:pt>
                <c:pt idx="5">
                  <c:v>4317</c:v>
                </c:pt>
              </c:numCache>
            </c:numRef>
          </c:val>
        </c:ser>
        <c:ser>
          <c:idx val="25"/>
          <c:order val="25"/>
          <c:tx>
            <c:strRef>
              <c:f>'国内重点车型销量速递 '!$B$58</c:f>
              <c:strCache>
                <c:ptCount val="1"/>
                <c:pt idx="0">
                  <c:v>23-04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'!$P$58:$U$58</c:f>
              <c:numCache>
                <c:formatCode>General</c:formatCode>
                <c:ptCount val="6"/>
                <c:pt idx="1">
                  <c:v>7335</c:v>
                </c:pt>
                <c:pt idx="3">
                  <c:v>19569</c:v>
                </c:pt>
                <c:pt idx="4">
                  <c:v>21065</c:v>
                </c:pt>
                <c:pt idx="5">
                  <c:v>55</c:v>
                </c:pt>
              </c:numCache>
            </c:numRef>
          </c:val>
        </c:ser>
        <c:ser>
          <c:idx val="26"/>
          <c:order val="26"/>
          <c:tx>
            <c:strRef>
              <c:f>'国内重点车型销量速递 '!$B$59</c:f>
              <c:strCache>
                <c:ptCount val="1"/>
                <c:pt idx="0">
                  <c:v>23-05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'!$P$59:$U$59</c:f>
              <c:numCache>
                <c:formatCode>General</c:formatCode>
                <c:ptCount val="6"/>
                <c:pt idx="1">
                  <c:v>8154</c:v>
                </c:pt>
                <c:pt idx="3">
                  <c:v>25233</c:v>
                </c:pt>
                <c:pt idx="4">
                  <c:v>19306</c:v>
                </c:pt>
                <c:pt idx="5">
                  <c:v>1611</c:v>
                </c:pt>
              </c:numCache>
            </c:numRef>
          </c:val>
        </c:ser>
        <c:ser>
          <c:idx val="27"/>
          <c:order val="27"/>
          <c:tx>
            <c:strRef>
              <c:f>'国内重点车型销量速递 '!$B$60</c:f>
              <c:strCache>
                <c:ptCount val="1"/>
                <c:pt idx="0">
                  <c:v>23-06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'!$P$60:$U$60</c:f>
              <c:numCache>
                <c:formatCode>General</c:formatCode>
                <c:ptCount val="6"/>
                <c:pt idx="1">
                  <c:v>9011</c:v>
                </c:pt>
                <c:pt idx="3">
                  <c:v>22487</c:v>
                </c:pt>
                <c:pt idx="4">
                  <c:v>20583</c:v>
                </c:pt>
                <c:pt idx="5">
                  <c:v>1007</c:v>
                </c:pt>
              </c:numCache>
            </c:numRef>
          </c:val>
        </c:ser>
        <c:ser>
          <c:idx val="28"/>
          <c:order val="28"/>
          <c:tx>
            <c:strRef>
              <c:f>'国内重点车型销量速递 '!$B$61</c:f>
              <c:strCache>
                <c:ptCount val="1"/>
                <c:pt idx="0">
                  <c:v>23-07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'!$P$61:$U$61</c:f>
              <c:numCache>
                <c:formatCode>General</c:formatCode>
                <c:ptCount val="6"/>
                <c:pt idx="1">
                  <c:v>8807</c:v>
                </c:pt>
                <c:pt idx="3">
                  <c:v>22437</c:v>
                </c:pt>
                <c:pt idx="4">
                  <c:v>17861</c:v>
                </c:pt>
                <c:pt idx="5">
                  <c:v>427</c:v>
                </c:pt>
              </c:numCache>
            </c:numRef>
          </c:val>
        </c:ser>
        <c:ser>
          <c:idx val="29"/>
          <c:order val="29"/>
          <c:tx>
            <c:strRef>
              <c:f>'国内重点车型销量速递 '!$B$62</c:f>
              <c:strCache>
                <c:ptCount val="1"/>
                <c:pt idx="0">
                  <c:v>23-08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'!$P$62:$U$62</c:f>
              <c:numCache>
                <c:formatCode>General</c:formatCode>
                <c:ptCount val="6"/>
                <c:pt idx="1">
                  <c:v>9330</c:v>
                </c:pt>
                <c:pt idx="3">
                  <c:v>22896</c:v>
                </c:pt>
                <c:pt idx="4">
                  <c:v>18227</c:v>
                </c:pt>
                <c:pt idx="5">
                  <c:v>498</c:v>
                </c:pt>
              </c:numCache>
            </c:numRef>
          </c:val>
        </c:ser>
        <c:ser>
          <c:idx val="30"/>
          <c:order val="30"/>
          <c:tx>
            <c:strRef>
              <c:f>'国内重点车型销量速递 '!$B$63</c:f>
              <c:strCache>
                <c:ptCount val="1"/>
                <c:pt idx="0">
                  <c:v>23-09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'!$P$63:$U$63</c:f>
              <c:numCache>
                <c:formatCode>General</c:formatCode>
                <c:ptCount val="6"/>
                <c:pt idx="1">
                  <c:v>9128</c:v>
                </c:pt>
                <c:pt idx="2" c:formatCode="#,##0_ ">
                  <c:v>0</c:v>
                </c:pt>
                <c:pt idx="3">
                  <c:v>21546</c:v>
                </c:pt>
                <c:pt idx="4">
                  <c:v>27496</c:v>
                </c:pt>
                <c:pt idx="5">
                  <c:v>937</c:v>
                </c:pt>
              </c:numCache>
            </c:numRef>
          </c:val>
        </c:ser>
        <c:ser>
          <c:idx val="31"/>
          <c:order val="31"/>
          <c:tx>
            <c:strRef>
              <c:f>'国内重点车型销量速递 '!$B$64</c:f>
              <c:strCache>
                <c:ptCount val="1"/>
                <c:pt idx="0">
                  <c:v>23-10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'!$P$64:$U$64</c:f>
              <c:numCache>
                <c:formatCode>General</c:formatCode>
                <c:ptCount val="6"/>
                <c:pt idx="1" c:formatCode="#,##0_ ">
                  <c:v>9114</c:v>
                </c:pt>
                <c:pt idx="3" c:formatCode="#,##0_ ">
                  <c:v>11730</c:v>
                </c:pt>
                <c:pt idx="4" c:formatCode="#,##0_ ">
                  <c:v>27304</c:v>
                </c:pt>
                <c:pt idx="5" c:formatCode="#,##0_ ">
                  <c:v>1488</c:v>
                </c:pt>
              </c:numCache>
            </c:numRef>
          </c:val>
        </c:ser>
        <c:ser>
          <c:idx val="32"/>
          <c:order val="32"/>
          <c:tx>
            <c:strRef>
              <c:f>'国内重点车型销量速递 '!$B$65</c:f>
              <c:strCache>
                <c:ptCount val="1"/>
                <c:pt idx="0">
                  <c:v>23-11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'!$P$65:$U$65</c:f>
              <c:numCache>
                <c:formatCode>General</c:formatCode>
                <c:ptCount val="6"/>
                <c:pt idx="1" c:formatCode="#,##0_ ">
                  <c:v>9013</c:v>
                </c:pt>
                <c:pt idx="3" c:formatCode="#,##0_ ">
                  <c:v>12195</c:v>
                </c:pt>
                <c:pt idx="4" c:formatCode="#,##0_ ">
                  <c:v>22640</c:v>
                </c:pt>
                <c:pt idx="5" c:formatCode="#,##0_ ">
                  <c:v>712</c:v>
                </c:pt>
              </c:numCache>
            </c:numRef>
          </c:val>
        </c:ser>
        <c:ser>
          <c:idx val="33"/>
          <c:order val="33"/>
          <c:tx>
            <c:strRef>
              <c:f>'国内重点车型销量速递 '!$B$66</c:f>
              <c:strCache>
                <c:ptCount val="1"/>
                <c:pt idx="0">
                  <c:v>23-12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'!$P$66:$U$66</c:f>
              <c:numCache>
                <c:formatCode>General</c:formatCode>
                <c:ptCount val="6"/>
                <c:pt idx="1" c:formatCode="#,##0_ ">
                  <c:v>8382</c:v>
                </c:pt>
                <c:pt idx="3" c:formatCode="#,##0_ ">
                  <c:v>15824</c:v>
                </c:pt>
                <c:pt idx="4" c:formatCode="#,##0_ ">
                  <c:v>24018</c:v>
                </c:pt>
                <c:pt idx="5" c:formatCode="#,##0_ ">
                  <c:v>787</c:v>
                </c:pt>
              </c:numCache>
            </c:numRef>
          </c:val>
        </c:ser>
        <c:ser>
          <c:idx val="34"/>
          <c:order val="34"/>
          <c:tx>
            <c:strRef>
              <c:f>'国内重点车型销量速递 '!$B$67</c:f>
              <c:strCache>
                <c:ptCount val="1"/>
                <c:pt idx="0">
                  <c:v>24-01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'!$P$67:$U$67</c:f>
              <c:numCache>
                <c:formatCode>General</c:formatCode>
                <c:ptCount val="6"/>
                <c:pt idx="0">
                  <c:v>0</c:v>
                </c:pt>
                <c:pt idx="1" c:formatCode="#,##0_ ">
                  <c:v>5273</c:v>
                </c:pt>
                <c:pt idx="2" c:formatCode="#,##0_ ">
                  <c:v>0</c:v>
                </c:pt>
                <c:pt idx="3" c:formatCode="#,##0_ ">
                  <c:v>3528</c:v>
                </c:pt>
                <c:pt idx="4" c:formatCode="#,##0_ ">
                  <c:v>5791</c:v>
                </c:pt>
                <c:pt idx="5" c:formatCode="#,##0_ ">
                  <c:v>737</c:v>
                </c:pt>
              </c:numCache>
            </c:numRef>
          </c:val>
        </c:ser>
        <c:ser>
          <c:idx val="35"/>
          <c:order val="35"/>
          <c:tx>
            <c:strRef>
              <c:f>'国内重点车型销量速递 '!$B$68</c:f>
              <c:strCache>
                <c:ptCount val="1"/>
                <c:pt idx="0">
                  <c:v>24-02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'!$P$68:$U$68</c:f>
              <c:numCache>
                <c:formatCode>General</c:formatCode>
                <c:ptCount val="6"/>
                <c:pt idx="0">
                  <c:v>0</c:v>
                </c:pt>
                <c:pt idx="1" c:formatCode="#,##0_ ">
                  <c:v>2731</c:v>
                </c:pt>
                <c:pt idx="2" c:formatCode="#,##0_ ">
                  <c:v>0</c:v>
                </c:pt>
                <c:pt idx="3" c:formatCode="#,##0_ ">
                  <c:v>3440</c:v>
                </c:pt>
                <c:pt idx="4" c:formatCode="#,##0_ ">
                  <c:v>5609</c:v>
                </c:pt>
                <c:pt idx="5" c:formatCode="#,##0_ ">
                  <c:v>1244</c:v>
                </c:pt>
              </c:numCache>
            </c:numRef>
          </c:val>
        </c:ser>
        <c:ser>
          <c:idx val="36"/>
          <c:order val="36"/>
          <c:tx>
            <c:strRef>
              <c:f>'国内重点车型销量速递 '!$B$69</c:f>
              <c:strCache>
                <c:ptCount val="1"/>
                <c:pt idx="0">
                  <c:v>24-03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'!$P$4:$U$5</c:f>
              <c:multiLvlStrCache>
                <c:ptCount val="6"/>
                <c:lvl>
                  <c:pt idx="0">
                    <c:v>欧拉R1</c:v>
                  </c:pt>
                  <c:pt idx="1">
                    <c:v>欧拉好猫</c:v>
                  </c:pt>
                  <c:pt idx="2">
                    <c:v>欧拉R2</c:v>
                  </c:pt>
                  <c:pt idx="3">
                    <c:v>AionS</c:v>
                  </c:pt>
                  <c:pt idx="4">
                    <c:v>AionY</c:v>
                  </c:pt>
                  <c:pt idx="5">
                    <c:v>长安奔奔</c:v>
                  </c:pt>
                </c:lvl>
                <c:lvl>
                  <c:pt idx="0">
                    <c:v>长城</c:v>
                  </c:pt>
                  <c:pt idx="3">
                    <c:v>广汽乘用车</c:v>
                  </c:pt>
                  <c:pt idx="5">
                    <c:v>长安</c:v>
                  </c:pt>
                </c:lvl>
              </c:multiLvlStrCache>
            </c:multiLvlStrRef>
          </c:cat>
          <c:val>
            <c:numRef>
              <c:f>'国内重点车型销量速递 '!$P$69:$U$69</c:f>
              <c:numCache>
                <c:formatCode>General</c:formatCode>
                <c:ptCount val="6"/>
                <c:pt idx="0">
                  <c:v>0</c:v>
                </c:pt>
                <c:pt idx="1" c:formatCode="#,##0_ ">
                  <c:v>5297</c:v>
                </c:pt>
                <c:pt idx="2" c:formatCode="#,##0_ ">
                  <c:v>0</c:v>
                </c:pt>
                <c:pt idx="3" c:formatCode="#,##0_ ">
                  <c:v>12339</c:v>
                </c:pt>
                <c:pt idx="4" c:formatCode="#,##0_ ">
                  <c:v>13616</c:v>
                </c:pt>
                <c:pt idx="5" c:formatCode="#,##0_ ">
                  <c:v>672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61344"/>
        <c:axId val="43971328"/>
      </c:barChart>
      <c:catAx>
        <c:axId val="4396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3971328"/>
        <c:crosses val="autoZero"/>
        <c:auto val="1"/>
        <c:lblAlgn val="ctr"/>
        <c:lblOffset val="100"/>
        <c:noMultiLvlLbl val="0"/>
      </c:catAx>
      <c:valAx>
        <c:axId val="439713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396134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 w="25400"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楷体_GB2312" panose="02010609030101010101" pitchFamily="49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a5d5ff-2942-4102-9ffc-46a26a4d4349}"/>
      </c:ext>
    </c:extLst>
  </c:chart>
  <c:spPr>
    <a:solidFill>
      <a:srgbClr val="FFFFFF"/>
    </a:solidFill>
    <a:ln w="25400" cap="flat" cmpd="sng" algn="ctr">
      <a:noFill/>
      <a:prstDash val="solid"/>
      <a:round/>
    </a:ln>
    <a:effectLst/>
  </c:spPr>
  <c:txPr>
    <a:bodyPr/>
    <a:lstStyle/>
    <a:p>
      <a:pPr>
        <a:defRPr lang="zh-CN" sz="700">
          <a:latin typeface="楷体_GB2312" panose="02010609030101010101" pitchFamily="49" charset="-122"/>
          <a:ea typeface="楷体_GB2312" panose="02010609030101010101" pitchFamily="49" charset="-122"/>
          <a:cs typeface="楷体_GB2312" panose="0201060903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'国内重点车型销量速递 '!$B$33</c:f>
              <c:strCache>
                <c:ptCount val="1"/>
                <c:pt idx="0">
                  <c:v>21-04</c:v>
                </c:pt>
              </c:strCache>
            </c:strRef>
          </c:tx>
          <c:spPr>
            <a:solidFill>
              <a:srgbClr val="00008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'!$I$33:$O$33</c:f>
              <c:numCache>
                <c:formatCode>General</c:formatCode>
                <c:ptCount val="7"/>
                <c:pt idx="0">
                  <c:v>2416</c:v>
                </c:pt>
                <c:pt idx="1">
                  <c:v>3163</c:v>
                </c:pt>
                <c:pt idx="2">
                  <c:v>1523</c:v>
                </c:pt>
                <c:pt idx="4">
                  <c:v>2152</c:v>
                </c:pt>
                <c:pt idx="5">
                  <c:v>2995</c:v>
                </c:pt>
                <c:pt idx="6">
                  <c:v>5539</c:v>
                </c:pt>
              </c:numCache>
            </c:numRef>
          </c:val>
        </c:ser>
        <c:ser>
          <c:idx val="1"/>
          <c:order val="1"/>
          <c:tx>
            <c:strRef>
              <c:f>'国内重点车型销量速递 '!$B$34</c:f>
              <c:strCache>
                <c:ptCount val="1"/>
                <c:pt idx="0">
                  <c:v>21-05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'!$I$34:$O$34</c:f>
              <c:numCache>
                <c:formatCode>General</c:formatCode>
                <c:ptCount val="7"/>
                <c:pt idx="0">
                  <c:v>2282</c:v>
                </c:pt>
                <c:pt idx="1">
                  <c:v>3017</c:v>
                </c:pt>
                <c:pt idx="2">
                  <c:v>1412</c:v>
                </c:pt>
                <c:pt idx="4">
                  <c:v>1889</c:v>
                </c:pt>
                <c:pt idx="5">
                  <c:v>3797</c:v>
                </c:pt>
                <c:pt idx="6">
                  <c:v>4323</c:v>
                </c:pt>
              </c:numCache>
            </c:numRef>
          </c:val>
        </c:ser>
        <c:ser>
          <c:idx val="2"/>
          <c:order val="2"/>
          <c:tx>
            <c:strRef>
              <c:f>'国内重点车型销量速递 '!$B$35</c:f>
              <c:strCache>
                <c:ptCount val="1"/>
                <c:pt idx="0">
                  <c:v>21-06</c:v>
                </c:pt>
              </c:strCache>
            </c:strRef>
          </c:tx>
          <c:spPr>
            <a:solidFill>
              <a:srgbClr val="3366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'!$I$35:$O$35</c:f>
              <c:numCache>
                <c:formatCode>General</c:formatCode>
                <c:ptCount val="7"/>
                <c:pt idx="0">
                  <c:v>2830</c:v>
                </c:pt>
                <c:pt idx="1">
                  <c:v>3755</c:v>
                </c:pt>
                <c:pt idx="2">
                  <c:v>1498</c:v>
                </c:pt>
                <c:pt idx="4">
                  <c:v>1835</c:v>
                </c:pt>
                <c:pt idx="5">
                  <c:v>4730</c:v>
                </c:pt>
                <c:pt idx="6">
                  <c:v>7713</c:v>
                </c:pt>
              </c:numCache>
            </c:numRef>
          </c:val>
        </c:ser>
        <c:ser>
          <c:idx val="3"/>
          <c:order val="3"/>
          <c:tx>
            <c:strRef>
              <c:f>'国内重点车型销量速递 '!$B$36</c:f>
              <c:strCache>
                <c:ptCount val="1"/>
                <c:pt idx="0">
                  <c:v>21-07</c:v>
                </c:pt>
              </c:strCache>
            </c:strRef>
          </c:tx>
          <c:spPr>
            <a:solidFill>
              <a:srgbClr val="00CCFF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'!$I$36:$O$36</c:f>
              <c:numCache>
                <c:formatCode>General</c:formatCode>
                <c:ptCount val="7"/>
                <c:pt idx="0">
                  <c:v>2560</c:v>
                </c:pt>
                <c:pt idx="1">
                  <c:v>3669</c:v>
                </c:pt>
                <c:pt idx="2">
                  <c:v>1702</c:v>
                </c:pt>
                <c:pt idx="4">
                  <c:v>1986</c:v>
                </c:pt>
                <c:pt idx="5">
                  <c:v>6054</c:v>
                </c:pt>
                <c:pt idx="6">
                  <c:v>8589</c:v>
                </c:pt>
              </c:numCache>
            </c:numRef>
          </c:val>
        </c:ser>
        <c:ser>
          <c:idx val="4"/>
          <c:order val="4"/>
          <c:tx>
            <c:strRef>
              <c:f>'国内重点车型销量速递 '!$B$37</c:f>
              <c:strCache>
                <c:ptCount val="1"/>
                <c:pt idx="0">
                  <c:v>21-08</c:v>
                </c:pt>
              </c:strCache>
            </c:strRef>
          </c:tx>
          <c:spPr>
            <a:solidFill>
              <a:srgbClr val="99CCFF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'!$I$37:$O$37</c:f>
              <c:numCache>
                <c:formatCode>General</c:formatCode>
                <c:ptCount val="7"/>
                <c:pt idx="0">
                  <c:v>1800</c:v>
                </c:pt>
                <c:pt idx="1">
                  <c:v>2342</c:v>
                </c:pt>
                <c:pt idx="2">
                  <c:v>1738</c:v>
                </c:pt>
                <c:pt idx="4">
                  <c:v>1049</c:v>
                </c:pt>
                <c:pt idx="5">
                  <c:v>6165</c:v>
                </c:pt>
                <c:pt idx="6">
                  <c:v>9433</c:v>
                </c:pt>
              </c:numCache>
            </c:numRef>
          </c:val>
        </c:ser>
        <c:ser>
          <c:idx val="5"/>
          <c:order val="5"/>
          <c:tx>
            <c:strRef>
              <c:f>'国内重点车型销量速递 '!$B$38</c:f>
              <c:strCache>
                <c:ptCount val="1"/>
                <c:pt idx="0">
                  <c:v>21-09</c:v>
                </c:pt>
              </c:strCache>
            </c:strRef>
          </c:tx>
          <c:spPr>
            <a:solidFill>
              <a:srgbClr val="CCFFFF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'!$I$38:$O$38</c:f>
              <c:numCache>
                <c:formatCode>General</c:formatCode>
                <c:ptCount val="7"/>
                <c:pt idx="0">
                  <c:v>3390</c:v>
                </c:pt>
                <c:pt idx="1">
                  <c:v>5260</c:v>
                </c:pt>
                <c:pt idx="2">
                  <c:v>1978</c:v>
                </c:pt>
                <c:pt idx="4">
                  <c:v>2656</c:v>
                </c:pt>
                <c:pt idx="5">
                  <c:v>7512</c:v>
                </c:pt>
                <c:pt idx="6">
                  <c:v>7094</c:v>
                </c:pt>
              </c:numCache>
            </c:numRef>
          </c:val>
        </c:ser>
        <c:ser>
          <c:idx val="6"/>
          <c:order val="6"/>
          <c:tx>
            <c:strRef>
              <c:f>'国内重点车型销量速递 '!$B$39</c:f>
              <c:strCache>
                <c:ptCount val="1"/>
                <c:pt idx="0">
                  <c:v>21-10</c:v>
                </c:pt>
              </c:strCache>
            </c:strRef>
          </c:tx>
          <c:spPr>
            <a:solidFill>
              <a:srgbClr val="C0C0C0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'!$I$39:$O$39</c:f>
              <c:numCache>
                <c:formatCode>General</c:formatCode>
                <c:ptCount val="7"/>
                <c:pt idx="0">
                  <c:v>921</c:v>
                </c:pt>
                <c:pt idx="1">
                  <c:v>2528</c:v>
                </c:pt>
                <c:pt idx="2">
                  <c:v>218</c:v>
                </c:pt>
                <c:pt idx="4">
                  <c:v>3657</c:v>
                </c:pt>
                <c:pt idx="5">
                  <c:v>6044</c:v>
                </c:pt>
                <c:pt idx="6">
                  <c:v>7649</c:v>
                </c:pt>
              </c:numCache>
            </c:numRef>
          </c:val>
        </c:ser>
        <c:ser>
          <c:idx val="7"/>
          <c:order val="7"/>
          <c:tx>
            <c:strRef>
              <c:f>'国内重点车型销量速递 '!$B$40</c:f>
              <c:strCache>
                <c:ptCount val="1"/>
                <c:pt idx="0">
                  <c:v>21-11</c:v>
                </c:pt>
              </c:strCache>
            </c:strRef>
          </c:tx>
          <c:spPr>
            <a:solidFill>
              <a:srgbClr val="969696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'!$I$40:$O$40</c:f>
              <c:numCache>
                <c:formatCode>General</c:formatCode>
                <c:ptCount val="7"/>
                <c:pt idx="0">
                  <c:v>3482</c:v>
                </c:pt>
                <c:pt idx="1">
                  <c:v>4713</c:v>
                </c:pt>
                <c:pt idx="2">
                  <c:v>2683</c:v>
                </c:pt>
                <c:pt idx="4">
                  <c:v>5620</c:v>
                </c:pt>
                <c:pt idx="5">
                  <c:v>7839</c:v>
                </c:pt>
                <c:pt idx="6">
                  <c:v>13285</c:v>
                </c:pt>
              </c:numCache>
            </c:numRef>
          </c:val>
        </c:ser>
        <c:ser>
          <c:idx val="8"/>
          <c:order val="8"/>
          <c:tx>
            <c:strRef>
              <c:f>'国内重点车型销量速递 '!$B$41</c:f>
              <c:strCache>
                <c:ptCount val="1"/>
                <c:pt idx="0">
                  <c:v>21-12</c:v>
                </c:pt>
              </c:strCache>
            </c:strRef>
          </c:tx>
          <c:spPr>
            <a:solidFill>
              <a:srgbClr val="333399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'!$I$41:$O$41</c:f>
              <c:numCache>
                <c:formatCode>General</c:formatCode>
                <c:ptCount val="7"/>
                <c:pt idx="0">
                  <c:v>2768</c:v>
                </c:pt>
                <c:pt idx="1">
                  <c:v>4939</c:v>
                </c:pt>
                <c:pt idx="2">
                  <c:v>2782</c:v>
                </c:pt>
                <c:pt idx="4">
                  <c:v>3511</c:v>
                </c:pt>
                <c:pt idx="5">
                  <c:v>7459</c:v>
                </c:pt>
                <c:pt idx="6">
                  <c:v>14087</c:v>
                </c:pt>
              </c:numCache>
            </c:numRef>
          </c:val>
        </c:ser>
        <c:ser>
          <c:idx val="9"/>
          <c:order val="9"/>
          <c:tx>
            <c:strRef>
              <c:f>'国内重点车型销量速递 '!$B$42</c:f>
              <c:strCache>
                <c:ptCount val="1"/>
                <c:pt idx="0">
                  <c:v>22-01</c:v>
                </c:pt>
              </c:strCache>
            </c:strRef>
          </c:tx>
          <c:spPr>
            <a:solidFill>
              <a:srgbClr val="000000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'!$I$42:$O$42</c:f>
              <c:numCache>
                <c:formatCode>General</c:formatCode>
                <c:ptCount val="7"/>
                <c:pt idx="0">
                  <c:v>2874</c:v>
                </c:pt>
                <c:pt idx="1">
                  <c:v>5247</c:v>
                </c:pt>
                <c:pt idx="2">
                  <c:v>1531</c:v>
                </c:pt>
                <c:pt idx="4">
                  <c:v>2186</c:v>
                </c:pt>
                <c:pt idx="5">
                  <c:v>6707</c:v>
                </c:pt>
                <c:pt idx="6">
                  <c:v>12268</c:v>
                </c:pt>
              </c:numCache>
            </c:numRef>
          </c:val>
        </c:ser>
        <c:ser>
          <c:idx val="11"/>
          <c:order val="10"/>
          <c:tx>
            <c:strRef>
              <c:f>'国内重点车型销量速递 '!$B$43</c:f>
              <c:strCache>
                <c:ptCount val="1"/>
                <c:pt idx="0">
                  <c:v>22-02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'!$I$43:$O$43</c:f>
              <c:numCache>
                <c:formatCode>General</c:formatCode>
                <c:ptCount val="7"/>
                <c:pt idx="0">
                  <c:v>1738</c:v>
                </c:pt>
                <c:pt idx="1">
                  <c:v>3309</c:v>
                </c:pt>
                <c:pt idx="2">
                  <c:v>1084</c:v>
                </c:pt>
                <c:pt idx="4">
                  <c:v>629</c:v>
                </c:pt>
                <c:pt idx="5">
                  <c:v>3537</c:v>
                </c:pt>
                <c:pt idx="6">
                  <c:v>8414</c:v>
                </c:pt>
              </c:numCache>
            </c:numRef>
          </c:val>
        </c:ser>
        <c:ser>
          <c:idx val="10"/>
          <c:order val="11"/>
          <c:tx>
            <c:strRef>
              <c:f>'国内重点车型销量速递 '!$B$44</c:f>
              <c:strCache>
                <c:ptCount val="1"/>
                <c:pt idx="0">
                  <c:v>22-03</c:v>
                </c:pt>
              </c:strCache>
            </c:strRef>
          </c:tx>
          <c:spPr>
            <a:solidFill>
              <a:srgbClr val="666699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'!$I$44:$O$44</c:f>
              <c:numCache>
                <c:formatCode>General</c:formatCode>
                <c:ptCount val="7"/>
                <c:pt idx="0">
                  <c:v>3032</c:v>
                </c:pt>
                <c:pt idx="1">
                  <c:v>5064</c:v>
                </c:pt>
                <c:pt idx="2">
                  <c:v>1726</c:v>
                </c:pt>
                <c:pt idx="4">
                  <c:v>1833</c:v>
                </c:pt>
                <c:pt idx="5">
                  <c:v>9183</c:v>
                </c:pt>
                <c:pt idx="6">
                  <c:v>11034</c:v>
                </c:pt>
              </c:numCache>
            </c:numRef>
          </c:val>
        </c:ser>
        <c:ser>
          <c:idx val="12"/>
          <c:order val="12"/>
          <c:tx>
            <c:strRef>
              <c:f>'国内重点车型销量速递 '!$B$45</c:f>
              <c:strCache>
                <c:ptCount val="1"/>
                <c:pt idx="0">
                  <c:v>22-04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'!$I$45:$O$45</c:f>
              <c:numCache>
                <c:formatCode>General</c:formatCode>
                <c:ptCount val="7"/>
                <c:pt idx="0">
                  <c:v>1252</c:v>
                </c:pt>
                <c:pt idx="1">
                  <c:v>1878</c:v>
                </c:pt>
                <c:pt idx="2">
                  <c:v>1251</c:v>
                </c:pt>
                <c:pt idx="4">
                  <c:v>1724</c:v>
                </c:pt>
                <c:pt idx="5">
                  <c:v>3714</c:v>
                </c:pt>
                <c:pt idx="6">
                  <c:v>4168</c:v>
                </c:pt>
              </c:numCache>
            </c:numRef>
          </c:val>
        </c:ser>
        <c:ser>
          <c:idx val="13"/>
          <c:order val="13"/>
          <c:tx>
            <c:strRef>
              <c:f>'国内重点车型销量速递 '!$B$46</c:f>
              <c:strCache>
                <c:ptCount val="1"/>
                <c:pt idx="0">
                  <c:v>22-05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'!$I$46:$O$46</c:f>
              <c:numCache>
                <c:formatCode>General</c:formatCode>
                <c:ptCount val="7"/>
                <c:pt idx="0">
                  <c:v>1635</c:v>
                </c:pt>
                <c:pt idx="1">
                  <c:v>2936</c:v>
                </c:pt>
                <c:pt idx="2">
                  <c:v>746</c:v>
                </c:pt>
                <c:pt idx="4">
                  <c:v>3686</c:v>
                </c:pt>
                <c:pt idx="5">
                  <c:v>4224</c:v>
                </c:pt>
                <c:pt idx="6">
                  <c:v>11496</c:v>
                </c:pt>
              </c:numCache>
            </c:numRef>
          </c:val>
        </c:ser>
        <c:ser>
          <c:idx val="14"/>
          <c:order val="14"/>
          <c:tx>
            <c:strRef>
              <c:f>'国内重点车型销量速递 '!$B$47</c:f>
              <c:strCache>
                <c:ptCount val="1"/>
                <c:pt idx="0">
                  <c:v>22-06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'!$I$47:$O$47</c:f>
              <c:numCache>
                <c:formatCode>General</c:formatCode>
                <c:ptCount val="7"/>
                <c:pt idx="0">
                  <c:v>1828</c:v>
                </c:pt>
                <c:pt idx="1">
                  <c:v>5100</c:v>
                </c:pt>
                <c:pt idx="2">
                  <c:v>1684</c:v>
                </c:pt>
                <c:pt idx="4">
                  <c:v>1652</c:v>
                </c:pt>
                <c:pt idx="5">
                  <c:v>8045</c:v>
                </c:pt>
                <c:pt idx="6">
                  <c:v>13024</c:v>
                </c:pt>
              </c:numCache>
            </c:numRef>
          </c:val>
        </c:ser>
        <c:ser>
          <c:idx val="15"/>
          <c:order val="15"/>
          <c:tx>
            <c:strRef>
              <c:f>'国内重点车型销量速递 '!$B$48</c:f>
              <c:strCache>
                <c:ptCount val="1"/>
                <c:pt idx="0">
                  <c:v>22-07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'!$I$48:$O$48</c:f>
              <c:numCache>
                <c:formatCode>General</c:formatCode>
                <c:ptCount val="7"/>
                <c:pt idx="0">
                  <c:v>1328</c:v>
                </c:pt>
                <c:pt idx="1">
                  <c:v>4836</c:v>
                </c:pt>
                <c:pt idx="2">
                  <c:v>1414</c:v>
                </c:pt>
                <c:pt idx="4">
                  <c:v>1519</c:v>
                </c:pt>
                <c:pt idx="5">
                  <c:v>6397</c:v>
                </c:pt>
                <c:pt idx="6">
                  <c:v>10422</c:v>
                </c:pt>
              </c:numCache>
            </c:numRef>
          </c:val>
        </c:ser>
        <c:ser>
          <c:idx val="16"/>
          <c:order val="16"/>
          <c:tx>
            <c:strRef>
              <c:f>'国内重点车型销量速递 '!$B$49</c:f>
              <c:strCache>
                <c:ptCount val="1"/>
                <c:pt idx="0">
                  <c:v>22-08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'!$I$49:$O$49</c:f>
              <c:numCache>
                <c:formatCode>General</c:formatCode>
                <c:ptCount val="7"/>
                <c:pt idx="0">
                  <c:v>1094</c:v>
                </c:pt>
                <c:pt idx="1">
                  <c:v>4507</c:v>
                </c:pt>
                <c:pt idx="2">
                  <c:v>1552</c:v>
                </c:pt>
                <c:pt idx="4">
                  <c:v>1155</c:v>
                </c:pt>
                <c:pt idx="5">
                  <c:v>5745</c:v>
                </c:pt>
                <c:pt idx="6">
                  <c:v>4571</c:v>
                </c:pt>
              </c:numCache>
            </c:numRef>
          </c:val>
        </c:ser>
        <c:ser>
          <c:idx val="17"/>
          <c:order val="17"/>
          <c:tx>
            <c:strRef>
              <c:f>'国内重点车型销量速递 '!$B$50</c:f>
              <c:strCache>
                <c:ptCount val="1"/>
                <c:pt idx="0">
                  <c:v>22-09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'!$I$50:$O$50</c:f>
              <c:numCache>
                <c:formatCode>General</c:formatCode>
                <c:ptCount val="7"/>
                <c:pt idx="0">
                  <c:v>915</c:v>
                </c:pt>
                <c:pt idx="1">
                  <c:v>3507</c:v>
                </c:pt>
                <c:pt idx="2">
                  <c:v>1412</c:v>
                </c:pt>
                <c:pt idx="3">
                  <c:v>493</c:v>
                </c:pt>
                <c:pt idx="4">
                  <c:v>1233</c:v>
                </c:pt>
                <c:pt idx="5">
                  <c:v>4634</c:v>
                </c:pt>
                <c:pt idx="6">
                  <c:v>1408</c:v>
                </c:pt>
              </c:numCache>
            </c:numRef>
          </c:val>
        </c:ser>
        <c:ser>
          <c:idx val="18"/>
          <c:order val="18"/>
          <c:tx>
            <c:strRef>
              <c:f>'国内重点车型销量速递 '!$B$51</c:f>
              <c:strCache>
                <c:ptCount val="1"/>
                <c:pt idx="0">
                  <c:v>22-09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'!$I$51:$O$51</c:f>
            </c:numRef>
          </c:val>
        </c:ser>
        <c:ser>
          <c:idx val="19"/>
          <c:order val="19"/>
          <c:tx>
            <c:strRef>
              <c:f>'国内重点车型销量速递 '!$B$52</c:f>
              <c:strCache>
                <c:ptCount val="1"/>
                <c:pt idx="0">
                  <c:v>22-10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'!$I$52:$O$52</c:f>
              <c:numCache>
                <c:formatCode>General</c:formatCode>
                <c:ptCount val="7"/>
                <c:pt idx="0">
                  <c:v>460</c:v>
                </c:pt>
                <c:pt idx="1">
                  <c:v>1970</c:v>
                </c:pt>
                <c:pt idx="2">
                  <c:v>737</c:v>
                </c:pt>
                <c:pt idx="3">
                  <c:v>1609</c:v>
                </c:pt>
                <c:pt idx="4">
                  <c:v>709</c:v>
                </c:pt>
                <c:pt idx="5">
                  <c:v>2104</c:v>
                </c:pt>
                <c:pt idx="6">
                  <c:v>871</c:v>
                </c:pt>
              </c:numCache>
            </c:numRef>
          </c:val>
        </c:ser>
        <c:ser>
          <c:idx val="20"/>
          <c:order val="20"/>
          <c:tx>
            <c:strRef>
              <c:f>'国内重点车型销量速递 '!$B$53</c:f>
              <c:strCache>
                <c:ptCount val="1"/>
                <c:pt idx="0">
                  <c:v>22-11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'!$I$53:$O$53</c:f>
              <c:numCache>
                <c:formatCode>General</c:formatCode>
                <c:ptCount val="7"/>
                <c:pt idx="0">
                  <c:v>501</c:v>
                </c:pt>
                <c:pt idx="1">
                  <c:v>1927</c:v>
                </c:pt>
                <c:pt idx="2">
                  <c:v>705</c:v>
                </c:pt>
                <c:pt idx="3">
                  <c:v>3257</c:v>
                </c:pt>
                <c:pt idx="4">
                  <c:v>1005</c:v>
                </c:pt>
                <c:pt idx="5">
                  <c:v>1807</c:v>
                </c:pt>
                <c:pt idx="6" c:formatCode="#,##0_ ">
                  <c:v>654</c:v>
                </c:pt>
              </c:numCache>
            </c:numRef>
          </c:val>
        </c:ser>
        <c:ser>
          <c:idx val="21"/>
          <c:order val="21"/>
          <c:tx>
            <c:strRef>
              <c:f>'国内重点车型销量速递 '!$B$54</c:f>
              <c:strCache>
                <c:ptCount val="1"/>
                <c:pt idx="0">
                  <c:v>22-12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'!$I$54:$O$54</c:f>
              <c:numCache>
                <c:formatCode>General</c:formatCode>
                <c:ptCount val="7"/>
                <c:pt idx="0">
                  <c:v>419</c:v>
                </c:pt>
                <c:pt idx="1">
                  <c:v>1731</c:v>
                </c:pt>
                <c:pt idx="2">
                  <c:v>538</c:v>
                </c:pt>
                <c:pt idx="3">
                  <c:v>8460</c:v>
                </c:pt>
                <c:pt idx="4">
                  <c:v>1476</c:v>
                </c:pt>
                <c:pt idx="5">
                  <c:v>2969</c:v>
                </c:pt>
                <c:pt idx="6">
                  <c:v>462</c:v>
                </c:pt>
              </c:numCache>
            </c:numRef>
          </c:val>
        </c:ser>
        <c:ser>
          <c:idx val="22"/>
          <c:order val="22"/>
          <c:tx>
            <c:strRef>
              <c:f>'国内重点车型销量速递 '!$B$55</c:f>
              <c:strCache>
                <c:ptCount val="1"/>
                <c:pt idx="0">
                  <c:v>23-01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'!$I$55:$O$55</c:f>
              <c:numCache>
                <c:formatCode>General</c:formatCode>
                <c:ptCount val="7"/>
                <c:pt idx="0">
                  <c:v>179</c:v>
                </c:pt>
                <c:pt idx="1">
                  <c:v>872</c:v>
                </c:pt>
                <c:pt idx="2">
                  <c:v>187</c:v>
                </c:pt>
                <c:pt idx="3">
                  <c:v>5795</c:v>
                </c:pt>
                <c:pt idx="4">
                  <c:v>558</c:v>
                </c:pt>
                <c:pt idx="5">
                  <c:v>1022</c:v>
                </c:pt>
                <c:pt idx="6">
                  <c:v>1046</c:v>
                </c:pt>
              </c:numCache>
            </c:numRef>
          </c:val>
        </c:ser>
        <c:ser>
          <c:idx val="23"/>
          <c:order val="23"/>
          <c:tx>
            <c:strRef>
              <c:f>'国内重点车型销量速递 '!$B$56</c:f>
              <c:strCache>
                <c:ptCount val="1"/>
                <c:pt idx="0">
                  <c:v>23-02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'!$I$56:$O$56</c:f>
              <c:numCache>
                <c:formatCode>General</c:formatCode>
                <c:ptCount val="7"/>
                <c:pt idx="0">
                  <c:v>852</c:v>
                </c:pt>
                <c:pt idx="1">
                  <c:v>2848</c:v>
                </c:pt>
                <c:pt idx="2">
                  <c:v>396</c:v>
                </c:pt>
                <c:pt idx="3">
                  <c:v>6471</c:v>
                </c:pt>
                <c:pt idx="4">
                  <c:v>866</c:v>
                </c:pt>
                <c:pt idx="5">
                  <c:v>2294</c:v>
                </c:pt>
                <c:pt idx="6" c:formatCode="#,##0_ ">
                  <c:v>1129</c:v>
                </c:pt>
              </c:numCache>
            </c:numRef>
          </c:val>
        </c:ser>
        <c:ser>
          <c:idx val="24"/>
          <c:order val="24"/>
          <c:tx>
            <c:strRef>
              <c:f>'国内重点车型销量速递 '!$B$57</c:f>
              <c:strCache>
                <c:ptCount val="1"/>
                <c:pt idx="0">
                  <c:v>23-03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'!$I$57:$O$57</c:f>
              <c:numCache>
                <c:formatCode>General</c:formatCode>
                <c:ptCount val="7"/>
                <c:pt idx="0">
                  <c:v>734</c:v>
                </c:pt>
                <c:pt idx="1">
                  <c:v>853</c:v>
                </c:pt>
                <c:pt idx="2">
                  <c:v>379</c:v>
                </c:pt>
                <c:pt idx="3">
                  <c:v>6539</c:v>
                </c:pt>
                <c:pt idx="4">
                  <c:v>759</c:v>
                </c:pt>
                <c:pt idx="5">
                  <c:v>3040</c:v>
                </c:pt>
                <c:pt idx="6" c:formatCode="#,##0_ ">
                  <c:v>1066</c:v>
                </c:pt>
              </c:numCache>
            </c:numRef>
          </c:val>
        </c:ser>
        <c:ser>
          <c:idx val="25"/>
          <c:order val="25"/>
          <c:tx>
            <c:strRef>
              <c:f>'国内重点车型销量速递 '!$B$58</c:f>
              <c:strCache>
                <c:ptCount val="1"/>
                <c:pt idx="0">
                  <c:v>23-04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'!$I$58:$O$58</c:f>
              <c:numCache>
                <c:formatCode>General</c:formatCode>
                <c:ptCount val="7"/>
                <c:pt idx="0">
                  <c:v>8</c:v>
                </c:pt>
                <c:pt idx="1">
                  <c:v>174</c:v>
                </c:pt>
                <c:pt idx="2">
                  <c:v>462</c:v>
                </c:pt>
                <c:pt idx="3">
                  <c:v>4345</c:v>
                </c:pt>
                <c:pt idx="4">
                  <c:v>440</c:v>
                </c:pt>
                <c:pt idx="5">
                  <c:v>4068</c:v>
                </c:pt>
                <c:pt idx="6" c:formatCode="#,##0_ ">
                  <c:v>2226</c:v>
                </c:pt>
              </c:numCache>
            </c:numRef>
          </c:val>
        </c:ser>
        <c:ser>
          <c:idx val="26"/>
          <c:order val="26"/>
          <c:tx>
            <c:strRef>
              <c:f>'国内重点车型销量速递 '!$B$59</c:f>
              <c:strCache>
                <c:ptCount val="1"/>
                <c:pt idx="0">
                  <c:v>23-05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'!$I$59:$O$59</c:f>
              <c:numCache>
                <c:formatCode>General</c:formatCode>
                <c:ptCount val="7"/>
                <c:pt idx="0">
                  <c:v>6</c:v>
                </c:pt>
                <c:pt idx="1">
                  <c:v>1016</c:v>
                </c:pt>
                <c:pt idx="2">
                  <c:v>307</c:v>
                </c:pt>
                <c:pt idx="3">
                  <c:v>3279</c:v>
                </c:pt>
                <c:pt idx="4">
                  <c:v>361</c:v>
                </c:pt>
                <c:pt idx="5">
                  <c:v>4441</c:v>
                </c:pt>
                <c:pt idx="6" c:formatCode="#,##0_ ">
                  <c:v>2702</c:v>
                </c:pt>
              </c:numCache>
            </c:numRef>
          </c:val>
        </c:ser>
        <c:ser>
          <c:idx val="27"/>
          <c:order val="27"/>
          <c:tx>
            <c:strRef>
              <c:f>'国内重点车型销量速递 '!$B$60</c:f>
              <c:strCache>
                <c:ptCount val="1"/>
                <c:pt idx="0">
                  <c:v>23-06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'!$I$60:$O$60</c:f>
              <c:numCache>
                <c:formatCode>General</c:formatCode>
                <c:ptCount val="7"/>
                <c:pt idx="0">
                  <c:v>252</c:v>
                </c:pt>
                <c:pt idx="1">
                  <c:v>4677</c:v>
                </c:pt>
                <c:pt idx="2">
                  <c:v>642</c:v>
                </c:pt>
                <c:pt idx="3">
                  <c:v>3862</c:v>
                </c:pt>
                <c:pt idx="4">
                  <c:v>445</c:v>
                </c:pt>
                <c:pt idx="5">
                  <c:v>5198</c:v>
                </c:pt>
                <c:pt idx="6" c:formatCode="#,##0_ ">
                  <c:v>1399</c:v>
                </c:pt>
              </c:numCache>
            </c:numRef>
          </c:val>
        </c:ser>
        <c:ser>
          <c:idx val="28"/>
          <c:order val="28"/>
          <c:tx>
            <c:strRef>
              <c:f>'国内重点车型销量速递 '!$B$61</c:f>
              <c:strCache>
                <c:ptCount val="1"/>
                <c:pt idx="0">
                  <c:v>23-07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'!$I$61:$O$61</c:f>
              <c:numCache>
                <c:formatCode>General</c:formatCode>
                <c:ptCount val="7"/>
                <c:pt idx="0">
                  <c:v>54</c:v>
                </c:pt>
                <c:pt idx="1">
                  <c:v>11118</c:v>
                </c:pt>
                <c:pt idx="2">
                  <c:v>1931</c:v>
                </c:pt>
                <c:pt idx="3">
                  <c:v>2388</c:v>
                </c:pt>
                <c:pt idx="4">
                  <c:v>334</c:v>
                </c:pt>
                <c:pt idx="5">
                  <c:v>5014</c:v>
                </c:pt>
                <c:pt idx="6" c:formatCode="#,##0_ ">
                  <c:v>5</c:v>
                </c:pt>
              </c:numCache>
            </c:numRef>
          </c:val>
        </c:ser>
        <c:ser>
          <c:idx val="29"/>
          <c:order val="29"/>
          <c:tx>
            <c:strRef>
              <c:f>'国内重点车型销量速递 '!$B$62</c:f>
              <c:strCache>
                <c:ptCount val="1"/>
                <c:pt idx="0">
                  <c:v>23-08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'!$I$62:$O$62</c:f>
              <c:numCache>
                <c:formatCode>General</c:formatCode>
                <c:ptCount val="7"/>
                <c:pt idx="0">
                  <c:v>228</c:v>
                </c:pt>
                <c:pt idx="1">
                  <c:v>8601</c:v>
                </c:pt>
                <c:pt idx="2">
                  <c:v>2369</c:v>
                </c:pt>
                <c:pt idx="3">
                  <c:v>2882</c:v>
                </c:pt>
                <c:pt idx="4">
                  <c:v>613</c:v>
                </c:pt>
                <c:pt idx="5">
                  <c:v>4400</c:v>
                </c:pt>
                <c:pt idx="6" c:formatCode="#,##0_ ">
                  <c:v>0</c:v>
                </c:pt>
              </c:numCache>
            </c:numRef>
          </c:val>
        </c:ser>
        <c:ser>
          <c:idx val="30"/>
          <c:order val="30"/>
          <c:tx>
            <c:strRef>
              <c:f>'国内重点车型销量速递 '!$B$63</c:f>
              <c:strCache>
                <c:ptCount val="1"/>
                <c:pt idx="0">
                  <c:v>23-09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'!$I$63:$O$63</c:f>
              <c:numCache>
                <c:formatCode>General</c:formatCode>
                <c:ptCount val="7"/>
                <c:pt idx="0">
                  <c:v>1006</c:v>
                </c:pt>
                <c:pt idx="1">
                  <c:v>7896</c:v>
                </c:pt>
                <c:pt idx="2">
                  <c:v>2139</c:v>
                </c:pt>
                <c:pt idx="3">
                  <c:v>1299</c:v>
                </c:pt>
                <c:pt idx="4">
                  <c:v>296</c:v>
                </c:pt>
                <c:pt idx="5">
                  <c:v>5326</c:v>
                </c:pt>
                <c:pt idx="6" c:formatCode="#,##0_ ">
                  <c:v>0</c:v>
                </c:pt>
              </c:numCache>
            </c:numRef>
          </c:val>
        </c:ser>
        <c:ser>
          <c:idx val="31"/>
          <c:order val="31"/>
          <c:tx>
            <c:strRef>
              <c:f>'国内重点车型销量速递 '!$B$64</c:f>
              <c:strCache>
                <c:ptCount val="1"/>
                <c:pt idx="0">
                  <c:v>23-10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'!$I$64:$O$64</c:f>
              <c:numCache>
                <c:formatCode>#,##0_ </c:formatCode>
                <c:ptCount val="7"/>
                <c:pt idx="0">
                  <c:v>2549</c:v>
                </c:pt>
                <c:pt idx="1">
                  <c:v>5875</c:v>
                </c:pt>
                <c:pt idx="2">
                  <c:v>2251</c:v>
                </c:pt>
                <c:pt idx="3">
                  <c:v>1551</c:v>
                </c:pt>
                <c:pt idx="4">
                  <c:v>443</c:v>
                </c:pt>
                <c:pt idx="5">
                  <c:v>4288</c:v>
                </c:pt>
                <c:pt idx="6">
                  <c:v>0</c:v>
                </c:pt>
              </c:numCache>
            </c:numRef>
          </c:val>
        </c:ser>
        <c:ser>
          <c:idx val="32"/>
          <c:order val="32"/>
          <c:tx>
            <c:strRef>
              <c:f>'国内重点车型销量速递 '!$B$65</c:f>
              <c:strCache>
                <c:ptCount val="1"/>
                <c:pt idx="0">
                  <c:v>23-11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'!$I$65:$O$65</c:f>
              <c:numCache>
                <c:formatCode>#,##0_ </c:formatCode>
                <c:ptCount val="7"/>
                <c:pt idx="0">
                  <c:v>2849</c:v>
                </c:pt>
                <c:pt idx="1">
                  <c:v>5219</c:v>
                </c:pt>
                <c:pt idx="2">
                  <c:v>1973</c:v>
                </c:pt>
                <c:pt idx="3">
                  <c:v>5686</c:v>
                </c:pt>
                <c:pt idx="4">
                  <c:v>0</c:v>
                </c:pt>
                <c:pt idx="5">
                  <c:v>2990</c:v>
                </c:pt>
                <c:pt idx="6">
                  <c:v>0</c:v>
                </c:pt>
              </c:numCache>
            </c:numRef>
          </c:val>
        </c:ser>
        <c:ser>
          <c:idx val="33"/>
          <c:order val="33"/>
          <c:tx>
            <c:strRef>
              <c:f>'国内重点车型销量速递 '!$B$66</c:f>
              <c:strCache>
                <c:ptCount val="1"/>
                <c:pt idx="0">
                  <c:v>23-12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'!$I$66:$O$66</c:f>
              <c:numCache>
                <c:formatCode>#,##0_ </c:formatCode>
                <c:ptCount val="7"/>
                <c:pt idx="0">
                  <c:v>2887</c:v>
                </c:pt>
                <c:pt idx="1">
                  <c:v>6943</c:v>
                </c:pt>
                <c:pt idx="2">
                  <c:v>1584</c:v>
                </c:pt>
                <c:pt idx="3">
                  <c:v>2167</c:v>
                </c:pt>
                <c:pt idx="4">
                  <c:v>227</c:v>
                </c:pt>
                <c:pt idx="5">
                  <c:v>4302</c:v>
                </c:pt>
                <c:pt idx="6">
                  <c:v>0</c:v>
                </c:pt>
              </c:numCache>
            </c:numRef>
          </c:val>
        </c:ser>
        <c:ser>
          <c:idx val="34"/>
          <c:order val="34"/>
          <c:tx>
            <c:strRef>
              <c:f>'国内重点车型销量速递 '!$B$67</c:f>
              <c:strCache>
                <c:ptCount val="1"/>
                <c:pt idx="0">
                  <c:v>24-01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'!$I$67:$O$67</c:f>
              <c:numCache>
                <c:formatCode>#,##0_ </c:formatCode>
                <c:ptCount val="7"/>
                <c:pt idx="0">
                  <c:v>1528</c:v>
                </c:pt>
                <c:pt idx="1">
                  <c:v>3944</c:v>
                </c:pt>
                <c:pt idx="2">
                  <c:v>615</c:v>
                </c:pt>
                <c:pt idx="3">
                  <c:v>1330</c:v>
                </c:pt>
                <c:pt idx="4">
                  <c:v>72</c:v>
                </c:pt>
                <c:pt idx="5">
                  <c:v>1804</c:v>
                </c:pt>
                <c:pt idx="6">
                  <c:v>0</c:v>
                </c:pt>
              </c:numCache>
            </c:numRef>
          </c:val>
        </c:ser>
        <c:ser>
          <c:idx val="35"/>
          <c:order val="35"/>
          <c:tx>
            <c:strRef>
              <c:f>'国内重点车型销量速递 '!$B$68</c:f>
              <c:strCache>
                <c:ptCount val="1"/>
                <c:pt idx="0">
                  <c:v>24-02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'!$I$68:$O$68</c:f>
              <c:numCache>
                <c:formatCode>#,##0_ </c:formatCode>
                <c:ptCount val="7"/>
                <c:pt idx="0">
                  <c:v>1209</c:v>
                </c:pt>
                <c:pt idx="1">
                  <c:v>2959</c:v>
                </c:pt>
                <c:pt idx="2">
                  <c:v>414</c:v>
                </c:pt>
                <c:pt idx="3">
                  <c:v>1249</c:v>
                </c:pt>
                <c:pt idx="4">
                  <c:v>26</c:v>
                </c:pt>
                <c:pt idx="5">
                  <c:v>897</c:v>
                </c:pt>
                <c:pt idx="6">
                  <c:v>0</c:v>
                </c:pt>
              </c:numCache>
            </c:numRef>
          </c:val>
        </c:ser>
        <c:ser>
          <c:idx val="36"/>
          <c:order val="36"/>
          <c:tx>
            <c:strRef>
              <c:f>'国内重点车型销量速递 '!$B$69</c:f>
              <c:strCache>
                <c:ptCount val="1"/>
                <c:pt idx="0">
                  <c:v>24-03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'国内重点车型销量速递 '!$I$4:$O$5</c:f>
              <c:multiLvlStrCache>
                <c:ptCount val="7"/>
                <c:lvl>
                  <c:pt idx="0">
                    <c:v>EC6</c:v>
                  </c:pt>
                  <c:pt idx="1">
                    <c:v>ES6</c:v>
                  </c:pt>
                  <c:pt idx="2">
                    <c:v>ES8</c:v>
                  </c:pt>
                  <c:pt idx="3">
                    <c:v>ET5</c:v>
                  </c:pt>
                  <c:pt idx="4">
                    <c:v>G3</c:v>
                  </c:pt>
                  <c:pt idx="5">
                    <c:v>P7</c:v>
                  </c:pt>
                  <c:pt idx="6">
                    <c:v>ONE</c:v>
                  </c:pt>
                </c:lvl>
                <c:lvl>
                  <c:pt idx="0">
                    <c:v>蔚来</c:v>
                  </c:pt>
                  <c:pt idx="4">
                    <c:v>小鹏</c:v>
                  </c:pt>
                  <c:pt idx="6">
                    <c:v>理想</c:v>
                  </c:pt>
                </c:lvl>
              </c:multiLvlStrCache>
            </c:multiLvlStrRef>
          </c:cat>
          <c:val>
            <c:numRef>
              <c:f>'国内重点车型销量速递 '!$I$69:$O$69</c:f>
              <c:numCache>
                <c:formatCode>#,##0_ </c:formatCode>
                <c:ptCount val="7"/>
                <c:pt idx="0">
                  <c:v>1485</c:v>
                </c:pt>
                <c:pt idx="1">
                  <c:v>3729</c:v>
                </c:pt>
                <c:pt idx="2">
                  <c:v>802</c:v>
                </c:pt>
                <c:pt idx="3">
                  <c:v>2214</c:v>
                </c:pt>
                <c:pt idx="4">
                  <c:v>34</c:v>
                </c:pt>
                <c:pt idx="5">
                  <c:v>1860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038400"/>
        <c:axId val="44056576"/>
      </c:barChart>
      <c:catAx>
        <c:axId val="440384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4056576"/>
        <c:crosses val="autoZero"/>
        <c:auto val="1"/>
        <c:lblAlgn val="ctr"/>
        <c:lblOffset val="100"/>
        <c:noMultiLvlLbl val="0"/>
      </c:catAx>
      <c:valAx>
        <c:axId val="440565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40384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 w="25400"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1"/>
              </a:solidFill>
              <a:latin typeface="楷体_GB2312" panose="02010609030101010101" pitchFamily="49" charset="-122"/>
              <a:ea typeface="楷体_GB2312" panose="02010609030101010101" pitchFamily="49" charset="-122"/>
              <a:cs typeface="楷体_GB2312" panose="02010609030101010101" pitchFamily="49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092ca4-4dcc-466a-879b-492e508c142a}"/>
      </c:ext>
    </c:extLst>
  </c:chart>
  <c:spPr>
    <a:solidFill>
      <a:srgbClr val="FFFFFF"/>
    </a:solidFill>
    <a:ln w="25400" cap="flat" cmpd="sng" algn="ctr">
      <a:noFill/>
      <a:prstDash val="solid"/>
      <a:round/>
    </a:ln>
    <a:effectLst/>
  </c:spPr>
  <c:txPr>
    <a:bodyPr/>
    <a:lstStyle/>
    <a:p>
      <a:pPr>
        <a:defRPr lang="zh-CN" sz="700">
          <a:latin typeface="楷体_GB2312" panose="02010609030101010101" pitchFamily="49" charset="-122"/>
          <a:ea typeface="楷体_GB2312" panose="02010609030101010101" pitchFamily="49" charset="-122"/>
          <a:cs typeface="楷体_GB2312" panose="0201060903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1.jpeg"/><Relationship Id="rId5" Type="http://schemas.openxmlformats.org/officeDocument/2006/relationships/hyperlink" Target="#&#39318;&#39029;!A1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jpeg"/><Relationship Id="rId3" Type="http://schemas.openxmlformats.org/officeDocument/2006/relationships/hyperlink" Target="#&#39318;&#39029;!A1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9318;&#39029;!A1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5.xml"/><Relationship Id="rId8" Type="http://schemas.openxmlformats.org/officeDocument/2006/relationships/chart" Target="../charts/chart14.xml"/><Relationship Id="rId7" Type="http://schemas.openxmlformats.org/officeDocument/2006/relationships/chart" Target="../charts/chart13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4" Type="http://schemas.openxmlformats.org/officeDocument/2006/relationships/image" Target="../media/image2.jpeg"/><Relationship Id="rId13" Type="http://schemas.openxmlformats.org/officeDocument/2006/relationships/hyperlink" Target="#&#39318;&#39029;!A1"/><Relationship Id="rId12" Type="http://schemas.openxmlformats.org/officeDocument/2006/relationships/chart" Target="../charts/chart18.xml"/><Relationship Id="rId11" Type="http://schemas.openxmlformats.org/officeDocument/2006/relationships/chart" Target="../charts/chart17.xml"/><Relationship Id="rId10" Type="http://schemas.openxmlformats.org/officeDocument/2006/relationships/chart" Target="../charts/chart16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jpeg"/><Relationship Id="rId3" Type="http://schemas.openxmlformats.org/officeDocument/2006/relationships/hyperlink" Target="#&#39318;&#39029;!A1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5.xml"/><Relationship Id="rId8" Type="http://schemas.openxmlformats.org/officeDocument/2006/relationships/chart" Target="../charts/chart34.xml"/><Relationship Id="rId7" Type="http://schemas.openxmlformats.org/officeDocument/2006/relationships/chart" Target="../charts/chart33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5" Type="http://schemas.openxmlformats.org/officeDocument/2006/relationships/image" Target="../media/image3.jpeg"/><Relationship Id="rId14" Type="http://schemas.openxmlformats.org/officeDocument/2006/relationships/hyperlink" Target="#&#39318;&#39029;!A1"/><Relationship Id="rId13" Type="http://schemas.openxmlformats.org/officeDocument/2006/relationships/chart" Target="../charts/chart39.xml"/><Relationship Id="rId12" Type="http://schemas.openxmlformats.org/officeDocument/2006/relationships/chart" Target="../charts/chart38.xml"/><Relationship Id="rId11" Type="http://schemas.openxmlformats.org/officeDocument/2006/relationships/chart" Target="../charts/chart37.xml"/><Relationship Id="rId10" Type="http://schemas.openxmlformats.org/officeDocument/2006/relationships/chart" Target="../charts/chart36.xml"/><Relationship Id="rId1" Type="http://schemas.openxmlformats.org/officeDocument/2006/relationships/chart" Target="../charts/chart27.xml"/></Relationships>
</file>

<file path=xl/drawings/_rels/drawing8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jpeg"/><Relationship Id="rId3" Type="http://schemas.openxmlformats.org/officeDocument/2006/relationships/hyperlink" Target="#&#39318;&#39029;!A1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9.xml.rels><?xml version="1.0" encoding="UTF-8" standalone="yes"?>
<Relationships xmlns="http://schemas.openxmlformats.org/package/2006/relationships"><Relationship Id="rId5" Type="http://schemas.openxmlformats.org/officeDocument/2006/relationships/image" Target="../media/image3.jpeg"/><Relationship Id="rId4" Type="http://schemas.openxmlformats.org/officeDocument/2006/relationships/hyperlink" Target="#&#39318;&#39029;!A1"/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9318;&#39029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9318;&#39029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&#39318;&#39029;!A1"/></Relationships>
</file>

<file path=xl/drawings/_rels/drawing13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jpeg"/><Relationship Id="rId4" Type="http://schemas.openxmlformats.org/officeDocument/2006/relationships/hyperlink" Target="#&#39318;&#39029;!A1"/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&#39318;&#39029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&#39318;&#39029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425842</xdr:colOff>
      <xdr:row>1</xdr:row>
      <xdr:rowOff>37653</xdr:rowOff>
    </xdr:from>
    <xdr:to>
      <xdr:col>14</xdr:col>
      <xdr:colOff>553347</xdr:colOff>
      <xdr:row>12</xdr:row>
      <xdr:rowOff>12322</xdr:rowOff>
    </xdr:to>
    <xdr:graphicFrame>
      <xdr:nvGraphicFramePr>
        <xdr:cNvPr id="2" name="图表 1"/>
        <xdr:cNvGraphicFramePr/>
      </xdr:nvGraphicFramePr>
      <xdr:xfrm>
        <a:off x="1949450" y="216535"/>
        <a:ext cx="8852535" cy="207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81169</xdr:colOff>
      <xdr:row>1</xdr:row>
      <xdr:rowOff>50661</xdr:rowOff>
    </xdr:from>
    <xdr:to>
      <xdr:col>22</xdr:col>
      <xdr:colOff>0</xdr:colOff>
      <xdr:row>12</xdr:row>
      <xdr:rowOff>88314</xdr:rowOff>
    </xdr:to>
    <xdr:graphicFrame>
      <xdr:nvGraphicFramePr>
        <xdr:cNvPr id="3" name="图表 2"/>
        <xdr:cNvGraphicFramePr/>
      </xdr:nvGraphicFramePr>
      <xdr:xfrm>
        <a:off x="11929745" y="229235"/>
        <a:ext cx="6891655" cy="213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190555</xdr:colOff>
      <xdr:row>2</xdr:row>
      <xdr:rowOff>30807</xdr:rowOff>
    </xdr:to>
    <xdr:pic>
      <xdr:nvPicPr>
        <xdr:cNvPr id="4" name="图片 3" descr="d69e0f66bdbc7b82aa7a3cbd086ea65b.jpg">
          <a:hlinkClick xmlns:r="http://schemas.openxmlformats.org/officeDocument/2006/relationships" r:id="rId5"/>
        </xdr:cNvPr>
        <xdr:cNvPicPr/>
      </xdr:nvPicPr>
      <xdr:blipFill>
        <a:blip r:embed="rId6"/>
        <a:srcRect/>
        <a:stretch>
          <a:fillRect/>
        </a:stretch>
      </xdr:blipFill>
      <xdr:spPr>
        <a:xfrm>
          <a:off x="0" y="0"/>
          <a:ext cx="1104900" cy="4000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425842</xdr:colOff>
      <xdr:row>1</xdr:row>
      <xdr:rowOff>37653</xdr:rowOff>
    </xdr:from>
    <xdr:to>
      <xdr:col>14</xdr:col>
      <xdr:colOff>553347</xdr:colOff>
      <xdr:row>12</xdr:row>
      <xdr:rowOff>12322</xdr:rowOff>
    </xdr:to>
    <xdr:graphicFrame>
      <xdr:nvGraphicFramePr>
        <xdr:cNvPr id="5" name="图表 4"/>
        <xdr:cNvGraphicFramePr/>
      </xdr:nvGraphicFramePr>
      <xdr:xfrm>
        <a:off x="1949450" y="216535"/>
        <a:ext cx="8852535" cy="207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281940</xdr:colOff>
      <xdr:row>1</xdr:row>
      <xdr:rowOff>48895</xdr:rowOff>
    </xdr:from>
    <xdr:to>
      <xdr:col>22</xdr:col>
      <xdr:colOff>125095</xdr:colOff>
      <xdr:row>12</xdr:row>
      <xdr:rowOff>69850</xdr:rowOff>
    </xdr:to>
    <xdr:graphicFrame>
      <xdr:nvGraphicFramePr>
        <xdr:cNvPr id="6" name="图表 5"/>
        <xdr:cNvGraphicFramePr/>
      </xdr:nvGraphicFramePr>
      <xdr:xfrm>
        <a:off x="11445240" y="227965"/>
        <a:ext cx="7501255" cy="2116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190555</xdr:colOff>
      <xdr:row>2</xdr:row>
      <xdr:rowOff>30807</xdr:rowOff>
    </xdr:to>
    <xdr:pic>
      <xdr:nvPicPr>
        <xdr:cNvPr id="7" name="图片 8" descr="d69e0f66bdbc7b82aa7a3cbd086ea65b.jpg">
          <a:hlinkClick xmlns:r="http://schemas.openxmlformats.org/officeDocument/2006/relationships" r:id="rId5"/>
        </xdr:cNvPr>
        <xdr:cNvPicPr/>
      </xdr:nvPicPr>
      <xdr:blipFill>
        <a:blip r:embed="rId6"/>
        <a:srcRect/>
        <a:stretch>
          <a:fillRect/>
        </a:stretch>
      </xdr:blipFill>
      <xdr:spPr>
        <a:xfrm>
          <a:off x="0" y="0"/>
          <a:ext cx="1104900" cy="4000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18506</xdr:colOff>
      <xdr:row>2</xdr:row>
      <xdr:rowOff>50661</xdr:rowOff>
    </xdr:from>
    <xdr:to>
      <xdr:col>9</xdr:col>
      <xdr:colOff>23692</xdr:colOff>
      <xdr:row>13</xdr:row>
      <xdr:rowOff>126652</xdr:rowOff>
    </xdr:to>
    <xdr:graphicFrame>
      <xdr:nvGraphicFramePr>
        <xdr:cNvPr id="2" name="图表 1"/>
        <xdr:cNvGraphicFramePr/>
      </xdr:nvGraphicFramePr>
      <xdr:xfrm>
        <a:off x="1066165" y="412115"/>
        <a:ext cx="5281930" cy="2066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75435</xdr:colOff>
      <xdr:row>0</xdr:row>
      <xdr:rowOff>12322</xdr:rowOff>
    </xdr:from>
    <xdr:to>
      <xdr:col>1</xdr:col>
      <xdr:colOff>165240</xdr:colOff>
      <xdr:row>2</xdr:row>
      <xdr:rowOff>45184</xdr:rowOff>
    </xdr:to>
    <xdr:pic>
      <xdr:nvPicPr>
        <xdr:cNvPr id="3" name="图片 2" descr="d69e0f66bdbc7b82aa7a3cbd086ea65b.jpg">
          <a:hlinkClick xmlns:r="http://schemas.openxmlformats.org/officeDocument/2006/relationships" r:id="rId3"/>
        </xdr:cNvPr>
        <xdr:cNvPicPr/>
      </xdr:nvPicPr>
      <xdr:blipFill>
        <a:blip r:embed="rId4"/>
        <a:srcRect/>
        <a:stretch>
          <a:fillRect/>
        </a:stretch>
      </xdr:blipFill>
      <xdr:spPr>
        <a:xfrm>
          <a:off x="74930" y="12065"/>
          <a:ext cx="1137920" cy="39497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75435</xdr:colOff>
      <xdr:row>0</xdr:row>
      <xdr:rowOff>12322</xdr:rowOff>
    </xdr:from>
    <xdr:to>
      <xdr:col>1</xdr:col>
      <xdr:colOff>165240</xdr:colOff>
      <xdr:row>2</xdr:row>
      <xdr:rowOff>45184</xdr:rowOff>
    </xdr:to>
    <xdr:pic>
      <xdr:nvPicPr>
        <xdr:cNvPr id="5" name="图片 4" descr="d69e0f66bdbc7b82aa7a3cbd086ea65b.jpg">
          <a:hlinkClick xmlns:r="http://schemas.openxmlformats.org/officeDocument/2006/relationships" r:id="rId3"/>
        </xdr:cNvPr>
        <xdr:cNvPicPr/>
      </xdr:nvPicPr>
      <xdr:blipFill>
        <a:blip r:embed="rId4"/>
        <a:srcRect/>
        <a:stretch>
          <a:fillRect/>
        </a:stretch>
      </xdr:blipFill>
      <xdr:spPr>
        <a:xfrm>
          <a:off x="74930" y="12065"/>
          <a:ext cx="1137920" cy="39497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</xdr:col>
      <xdr:colOff>0</xdr:colOff>
      <xdr:row>1</xdr:row>
      <xdr:rowOff>48895</xdr:rowOff>
    </xdr:from>
    <xdr:to>
      <xdr:col>13</xdr:col>
      <xdr:colOff>326390</xdr:colOff>
      <xdr:row>13</xdr:row>
      <xdr:rowOff>112395</xdr:rowOff>
    </xdr:to>
    <xdr:graphicFrame>
      <xdr:nvGraphicFramePr>
        <xdr:cNvPr id="6" name="图表 5"/>
        <xdr:cNvGraphicFramePr/>
      </xdr:nvGraphicFramePr>
      <xdr:xfrm>
        <a:off x="1047750" y="229870"/>
        <a:ext cx="8194040" cy="223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1043047</xdr:colOff>
      <xdr:row>2</xdr:row>
      <xdr:rowOff>32861</xdr:rowOff>
    </xdr:to>
    <xdr:pic>
      <xdr:nvPicPr>
        <xdr:cNvPr id="2" name="图片 1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042670" cy="40386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1043047</xdr:colOff>
      <xdr:row>2</xdr:row>
      <xdr:rowOff>32861</xdr:rowOff>
    </xdr:to>
    <xdr:pic>
      <xdr:nvPicPr>
        <xdr:cNvPr id="3" name="图片 2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042670" cy="40386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403496</xdr:colOff>
      <xdr:row>2</xdr:row>
      <xdr:rowOff>20538</xdr:rowOff>
    </xdr:to>
    <xdr:pic>
      <xdr:nvPicPr>
        <xdr:cNvPr id="2" name="图片 1" descr="d69e0f66bdbc7b82aa7a3cbd086ea65b.jpg">
          <a:hlinkClick xmlns:r="http://schemas.openxmlformats.org/officeDocument/2006/relationships" r:id="rId13"/>
        </xdr:cNvPr>
        <xdr:cNvPicPr/>
      </xdr:nvPicPr>
      <xdr:blipFill>
        <a:blip r:embed="rId14"/>
        <a:srcRect/>
        <a:stretch>
          <a:fillRect/>
        </a:stretch>
      </xdr:blipFill>
      <xdr:spPr>
        <a:xfrm>
          <a:off x="0" y="0"/>
          <a:ext cx="1069975" cy="38227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64</xdr:col>
      <xdr:colOff>435538</xdr:colOff>
      <xdr:row>0</xdr:row>
      <xdr:rowOff>0</xdr:rowOff>
    </xdr:from>
    <xdr:to>
      <xdr:col>70</xdr:col>
      <xdr:colOff>417804</xdr:colOff>
      <xdr:row>12</xdr:row>
      <xdr:rowOff>151983</xdr:rowOff>
    </xdr:to>
    <xdr:graphicFrame>
      <xdr:nvGraphicFramePr>
        <xdr:cNvPr id="3" name="图表 2"/>
        <xdr:cNvGraphicFramePr/>
      </xdr:nvGraphicFramePr>
      <xdr:xfrm>
        <a:off x="49202975" y="0"/>
        <a:ext cx="4782820" cy="2323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440879</xdr:colOff>
      <xdr:row>0</xdr:row>
      <xdr:rowOff>0</xdr:rowOff>
    </xdr:from>
    <xdr:to>
      <xdr:col>77</xdr:col>
      <xdr:colOff>417804</xdr:colOff>
      <xdr:row>12</xdr:row>
      <xdr:rowOff>164990</xdr:rowOff>
    </xdr:to>
    <xdr:graphicFrame>
      <xdr:nvGraphicFramePr>
        <xdr:cNvPr id="4" name="图表 3"/>
        <xdr:cNvGraphicFramePr/>
      </xdr:nvGraphicFramePr>
      <xdr:xfrm>
        <a:off x="54656990" y="0"/>
        <a:ext cx="5024755" cy="2336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78</xdr:col>
      <xdr:colOff>475888</xdr:colOff>
      <xdr:row>0</xdr:row>
      <xdr:rowOff>0</xdr:rowOff>
    </xdr:from>
    <xdr:to>
      <xdr:col>84</xdr:col>
      <xdr:colOff>0</xdr:colOff>
      <xdr:row>12</xdr:row>
      <xdr:rowOff>164990</xdr:rowOff>
    </xdr:to>
    <xdr:graphicFrame>
      <xdr:nvGraphicFramePr>
        <xdr:cNvPr id="5" name="图表 4"/>
        <xdr:cNvGraphicFramePr/>
      </xdr:nvGraphicFramePr>
      <xdr:xfrm>
        <a:off x="60387865" y="0"/>
        <a:ext cx="4534535" cy="2336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201043</xdr:colOff>
      <xdr:row>0</xdr:row>
      <xdr:rowOff>50660</xdr:rowOff>
    </xdr:from>
    <xdr:to>
      <xdr:col>15</xdr:col>
      <xdr:colOff>263016</xdr:colOff>
      <xdr:row>12</xdr:row>
      <xdr:rowOff>235856</xdr:rowOff>
    </xdr:to>
    <xdr:graphicFrame>
      <xdr:nvGraphicFramePr>
        <xdr:cNvPr id="6" name="图表 5"/>
        <xdr:cNvGraphicFramePr/>
      </xdr:nvGraphicFramePr>
      <xdr:xfrm>
        <a:off x="3077210" y="50165"/>
        <a:ext cx="6215380" cy="235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634522</xdr:colOff>
      <xdr:row>0</xdr:row>
      <xdr:rowOff>75990</xdr:rowOff>
    </xdr:from>
    <xdr:to>
      <xdr:col>25</xdr:col>
      <xdr:colOff>86599</xdr:colOff>
      <xdr:row>12</xdr:row>
      <xdr:rowOff>208642</xdr:rowOff>
    </xdr:to>
    <xdr:graphicFrame>
      <xdr:nvGraphicFramePr>
        <xdr:cNvPr id="7" name="图表 6"/>
        <xdr:cNvGraphicFramePr/>
      </xdr:nvGraphicFramePr>
      <xdr:xfrm>
        <a:off x="10197465" y="75565"/>
        <a:ext cx="5205095" cy="2304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59</xdr:col>
      <xdr:colOff>287020</xdr:colOff>
      <xdr:row>0</xdr:row>
      <xdr:rowOff>43815</xdr:rowOff>
    </xdr:from>
    <xdr:to>
      <xdr:col>63</xdr:col>
      <xdr:colOff>555077</xdr:colOff>
      <xdr:row>12</xdr:row>
      <xdr:rowOff>195798</xdr:rowOff>
    </xdr:to>
    <xdr:graphicFrame>
      <xdr:nvGraphicFramePr>
        <xdr:cNvPr id="8" name="图表 7"/>
        <xdr:cNvGraphicFramePr/>
      </xdr:nvGraphicFramePr>
      <xdr:xfrm>
        <a:off x="43511470" y="43815"/>
        <a:ext cx="4592320" cy="2323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579135</xdr:colOff>
      <xdr:row>0</xdr:row>
      <xdr:rowOff>0</xdr:rowOff>
    </xdr:from>
    <xdr:to>
      <xdr:col>57</xdr:col>
      <xdr:colOff>1053455</xdr:colOff>
      <xdr:row>12</xdr:row>
      <xdr:rowOff>164990</xdr:rowOff>
    </xdr:to>
    <xdr:graphicFrame>
      <xdr:nvGraphicFramePr>
        <xdr:cNvPr id="9" name="图表 8"/>
        <xdr:cNvGraphicFramePr/>
      </xdr:nvGraphicFramePr>
      <xdr:xfrm>
        <a:off x="37802820" y="0"/>
        <a:ext cx="4588510" cy="2336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46</xdr:col>
      <xdr:colOff>348905</xdr:colOff>
      <xdr:row>0</xdr:row>
      <xdr:rowOff>0</xdr:rowOff>
    </xdr:from>
    <xdr:to>
      <xdr:col>52</xdr:col>
      <xdr:colOff>259899</xdr:colOff>
      <xdr:row>12</xdr:row>
      <xdr:rowOff>151983</xdr:rowOff>
    </xdr:to>
    <xdr:graphicFrame>
      <xdr:nvGraphicFramePr>
        <xdr:cNvPr id="10" name="图表 9"/>
        <xdr:cNvGraphicFramePr/>
      </xdr:nvGraphicFramePr>
      <xdr:xfrm>
        <a:off x="32676465" y="0"/>
        <a:ext cx="4806950" cy="2323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317456</xdr:colOff>
      <xdr:row>0</xdr:row>
      <xdr:rowOff>0</xdr:rowOff>
    </xdr:from>
    <xdr:to>
      <xdr:col>46</xdr:col>
      <xdr:colOff>315676</xdr:colOff>
      <xdr:row>12</xdr:row>
      <xdr:rowOff>151983</xdr:rowOff>
    </xdr:to>
    <xdr:graphicFrame>
      <xdr:nvGraphicFramePr>
        <xdr:cNvPr id="11" name="图表 10"/>
        <xdr:cNvGraphicFramePr/>
      </xdr:nvGraphicFramePr>
      <xdr:xfrm>
        <a:off x="27806015" y="0"/>
        <a:ext cx="4837430" cy="2323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404683</xdr:colOff>
      <xdr:row>0</xdr:row>
      <xdr:rowOff>0</xdr:rowOff>
    </xdr:from>
    <xdr:to>
      <xdr:col>40</xdr:col>
      <xdr:colOff>212428</xdr:colOff>
      <xdr:row>12</xdr:row>
      <xdr:rowOff>151983</xdr:rowOff>
    </xdr:to>
    <xdr:graphicFrame>
      <xdr:nvGraphicFramePr>
        <xdr:cNvPr id="12" name="图表 11"/>
        <xdr:cNvGraphicFramePr/>
      </xdr:nvGraphicFramePr>
      <xdr:xfrm>
        <a:off x="22883495" y="0"/>
        <a:ext cx="4817745" cy="2323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0</xdr:colOff>
      <xdr:row>0</xdr:row>
      <xdr:rowOff>0</xdr:rowOff>
    </xdr:from>
    <xdr:to>
      <xdr:col>34</xdr:col>
      <xdr:colOff>164958</xdr:colOff>
      <xdr:row>12</xdr:row>
      <xdr:rowOff>281213</xdr:rowOff>
    </xdr:to>
    <xdr:graphicFrame>
      <xdr:nvGraphicFramePr>
        <xdr:cNvPr id="13" name="图表 12"/>
        <xdr:cNvGraphicFramePr/>
      </xdr:nvGraphicFramePr>
      <xdr:xfrm>
        <a:off x="17907000" y="0"/>
        <a:ext cx="4736465" cy="2452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85</xdr:col>
      <xdr:colOff>475888</xdr:colOff>
      <xdr:row>0</xdr:row>
      <xdr:rowOff>0</xdr:rowOff>
    </xdr:from>
    <xdr:to>
      <xdr:col>90</xdr:col>
      <xdr:colOff>926353</xdr:colOff>
      <xdr:row>12</xdr:row>
      <xdr:rowOff>149412</xdr:rowOff>
    </xdr:to>
    <xdr:graphicFrame>
      <xdr:nvGraphicFramePr>
        <xdr:cNvPr id="14" name="图表 13"/>
        <xdr:cNvGraphicFramePr/>
      </xdr:nvGraphicFramePr>
      <xdr:xfrm>
        <a:off x="66236215" y="0"/>
        <a:ext cx="4241165" cy="2320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441324</xdr:colOff>
      <xdr:row>6</xdr:row>
      <xdr:rowOff>114300</xdr:rowOff>
    </xdr:from>
    <xdr:to>
      <xdr:col>14</xdr:col>
      <xdr:colOff>389960</xdr:colOff>
      <xdr:row>18</xdr:row>
      <xdr:rowOff>62864</xdr:rowOff>
    </xdr:to>
    <xdr:graphicFrame>
      <xdr:nvGraphicFramePr>
        <xdr:cNvPr id="2" name="图表 1"/>
        <xdr:cNvGraphicFramePr/>
      </xdr:nvGraphicFramePr>
      <xdr:xfrm>
        <a:off x="5012690" y="1143000"/>
        <a:ext cx="6045200" cy="2005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523777</xdr:colOff>
      <xdr:row>28</xdr:row>
      <xdr:rowOff>75723</xdr:rowOff>
    </xdr:from>
    <xdr:to>
      <xdr:col>14</xdr:col>
      <xdr:colOff>472413</xdr:colOff>
      <xdr:row>40</xdr:row>
      <xdr:rowOff>25003</xdr:rowOff>
    </xdr:to>
    <xdr:graphicFrame>
      <xdr:nvGraphicFramePr>
        <xdr:cNvPr id="3" name="图表 2"/>
        <xdr:cNvGraphicFramePr/>
      </xdr:nvGraphicFramePr>
      <xdr:xfrm>
        <a:off x="5095240" y="4876165"/>
        <a:ext cx="6044565" cy="200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535942</xdr:colOff>
      <xdr:row>52</xdr:row>
      <xdr:rowOff>88582</xdr:rowOff>
    </xdr:from>
    <xdr:to>
      <xdr:col>13</xdr:col>
      <xdr:colOff>485254</xdr:colOff>
      <xdr:row>64</xdr:row>
      <xdr:rowOff>50720</xdr:rowOff>
    </xdr:to>
    <xdr:graphicFrame>
      <xdr:nvGraphicFramePr>
        <xdr:cNvPr id="4" name="图表 3"/>
        <xdr:cNvGraphicFramePr/>
      </xdr:nvGraphicFramePr>
      <xdr:xfrm>
        <a:off x="4345940" y="9003665"/>
        <a:ext cx="6045200" cy="2019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535942</xdr:colOff>
      <xdr:row>70</xdr:row>
      <xdr:rowOff>88582</xdr:rowOff>
    </xdr:from>
    <xdr:to>
      <xdr:col>13</xdr:col>
      <xdr:colOff>485254</xdr:colOff>
      <xdr:row>82</xdr:row>
      <xdr:rowOff>50720</xdr:rowOff>
    </xdr:to>
    <xdr:graphicFrame>
      <xdr:nvGraphicFramePr>
        <xdr:cNvPr id="5" name="图表 4"/>
        <xdr:cNvGraphicFramePr/>
      </xdr:nvGraphicFramePr>
      <xdr:xfrm>
        <a:off x="4345940" y="12089765"/>
        <a:ext cx="6045200" cy="2019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535942</xdr:colOff>
      <xdr:row>94</xdr:row>
      <xdr:rowOff>88582</xdr:rowOff>
    </xdr:from>
    <xdr:to>
      <xdr:col>13</xdr:col>
      <xdr:colOff>485254</xdr:colOff>
      <xdr:row>106</xdr:row>
      <xdr:rowOff>50720</xdr:rowOff>
    </xdr:to>
    <xdr:graphicFrame>
      <xdr:nvGraphicFramePr>
        <xdr:cNvPr id="6" name="图表 5"/>
        <xdr:cNvGraphicFramePr/>
      </xdr:nvGraphicFramePr>
      <xdr:xfrm>
        <a:off x="4345940" y="16204565"/>
        <a:ext cx="6045200" cy="2019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43929</xdr:colOff>
      <xdr:row>111</xdr:row>
      <xdr:rowOff>88582</xdr:rowOff>
    </xdr:from>
    <xdr:to>
      <xdr:col>11</xdr:col>
      <xdr:colOff>602850</xdr:colOff>
      <xdr:row>123</xdr:row>
      <xdr:rowOff>50720</xdr:rowOff>
    </xdr:to>
    <xdr:graphicFrame>
      <xdr:nvGraphicFramePr>
        <xdr:cNvPr id="7" name="图表 6"/>
        <xdr:cNvGraphicFramePr/>
      </xdr:nvGraphicFramePr>
      <xdr:xfrm>
        <a:off x="3091815" y="19119215"/>
        <a:ext cx="5892800" cy="2019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666750</xdr:colOff>
      <xdr:row>4</xdr:row>
      <xdr:rowOff>142875</xdr:rowOff>
    </xdr:from>
    <xdr:to>
      <xdr:col>15</xdr:col>
      <xdr:colOff>101203</xdr:colOff>
      <xdr:row>21</xdr:row>
      <xdr:rowOff>0</xdr:rowOff>
    </xdr:to>
    <xdr:graphicFrame>
      <xdr:nvGraphicFramePr>
        <xdr:cNvPr id="2" name="图表 1"/>
        <xdr:cNvGraphicFramePr/>
      </xdr:nvGraphicFramePr>
      <xdr:xfrm>
        <a:off x="3200400" y="752475"/>
        <a:ext cx="8321040" cy="2447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666748</xdr:colOff>
      <xdr:row>5</xdr:row>
      <xdr:rowOff>5</xdr:rowOff>
    </xdr:from>
    <xdr:to>
      <xdr:col>25</xdr:col>
      <xdr:colOff>603249</xdr:colOff>
      <xdr:row>20</xdr:row>
      <xdr:rowOff>137584</xdr:rowOff>
    </xdr:to>
    <xdr:graphicFrame>
      <xdr:nvGraphicFramePr>
        <xdr:cNvPr id="3" name="图表 2"/>
        <xdr:cNvGraphicFramePr/>
      </xdr:nvGraphicFramePr>
      <xdr:xfrm>
        <a:off x="12086590" y="762000"/>
        <a:ext cx="8670925" cy="242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415657</xdr:colOff>
      <xdr:row>7</xdr:row>
      <xdr:rowOff>81808</xdr:rowOff>
    </xdr:to>
    <xdr:pic>
      <xdr:nvPicPr>
        <xdr:cNvPr id="4" name="图片 3" descr="d69e0f66bdbc7b82aa7a3cbd086ea65b.jpg">
          <a:hlinkClick xmlns:r="http://schemas.openxmlformats.org/officeDocument/2006/relationships" r:id="rId3"/>
        </xdr:cNvPr>
        <xdr:cNvPicPr/>
      </xdr:nvPicPr>
      <xdr:blipFill>
        <a:blip r:embed="rId4"/>
        <a:srcRect/>
        <a:stretch>
          <a:fillRect/>
        </a:stretch>
      </xdr:blipFill>
      <xdr:spPr>
        <a:xfrm>
          <a:off x="0" y="762000"/>
          <a:ext cx="1110615" cy="38608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606462</xdr:colOff>
      <xdr:row>1</xdr:row>
      <xdr:rowOff>126652</xdr:rowOff>
    </xdr:to>
    <xdr:pic>
      <xdr:nvPicPr>
        <xdr:cNvPr id="2" name="图片 1" descr="d69e0f66bdbc7b82aa7a3cbd086ea65b.jpg">
          <a:hlinkClick xmlns:r="http://schemas.openxmlformats.org/officeDocument/2006/relationships" r:id="rId14"/>
        </xdr:cNvPr>
        <xdr:cNvPicPr/>
      </xdr:nvPicPr>
      <xdr:blipFill>
        <a:blip r:embed="rId15"/>
        <a:srcRect/>
        <a:stretch>
          <a:fillRect/>
        </a:stretch>
      </xdr:blipFill>
      <xdr:spPr>
        <a:xfrm>
          <a:off x="0" y="0"/>
          <a:ext cx="1292225" cy="30734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43739</xdr:colOff>
      <xdr:row>0</xdr:row>
      <xdr:rowOff>2668</xdr:rowOff>
    </xdr:from>
    <xdr:to>
      <xdr:col>7</xdr:col>
      <xdr:colOff>460145</xdr:colOff>
      <xdr:row>10</xdr:row>
      <xdr:rowOff>179293</xdr:rowOff>
    </xdr:to>
    <xdr:graphicFrame>
      <xdr:nvGraphicFramePr>
        <xdr:cNvPr id="3" name="图表 2"/>
        <xdr:cNvGraphicFramePr/>
      </xdr:nvGraphicFramePr>
      <xdr:xfrm>
        <a:off x="2100580" y="2540"/>
        <a:ext cx="3893185" cy="198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515464</xdr:colOff>
      <xdr:row>0</xdr:row>
      <xdr:rowOff>0</xdr:rowOff>
    </xdr:from>
    <xdr:to>
      <xdr:col>13</xdr:col>
      <xdr:colOff>20458</xdr:colOff>
      <xdr:row>11</xdr:row>
      <xdr:rowOff>14941</xdr:rowOff>
    </xdr:to>
    <xdr:graphicFrame>
      <xdr:nvGraphicFramePr>
        <xdr:cNvPr id="4" name="图表 3"/>
        <xdr:cNvGraphicFramePr/>
      </xdr:nvGraphicFramePr>
      <xdr:xfrm>
        <a:off x="6049010" y="0"/>
        <a:ext cx="3620135" cy="2005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89644</xdr:colOff>
      <xdr:row>0</xdr:row>
      <xdr:rowOff>0</xdr:rowOff>
    </xdr:from>
    <xdr:to>
      <xdr:col>18</xdr:col>
      <xdr:colOff>229638</xdr:colOff>
      <xdr:row>11</xdr:row>
      <xdr:rowOff>14941</xdr:rowOff>
    </xdr:to>
    <xdr:graphicFrame>
      <xdr:nvGraphicFramePr>
        <xdr:cNvPr id="5" name="图表 4"/>
        <xdr:cNvGraphicFramePr/>
      </xdr:nvGraphicFramePr>
      <xdr:xfrm>
        <a:off x="9738360" y="0"/>
        <a:ext cx="3568700" cy="2005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306280</xdr:colOff>
      <xdr:row>0</xdr:row>
      <xdr:rowOff>0</xdr:rowOff>
    </xdr:from>
    <xdr:to>
      <xdr:col>23</xdr:col>
      <xdr:colOff>446274</xdr:colOff>
      <xdr:row>10</xdr:row>
      <xdr:rowOff>176625</xdr:rowOff>
    </xdr:to>
    <xdr:graphicFrame>
      <xdr:nvGraphicFramePr>
        <xdr:cNvPr id="6" name="图表 5"/>
        <xdr:cNvGraphicFramePr/>
      </xdr:nvGraphicFramePr>
      <xdr:xfrm>
        <a:off x="13383895" y="0"/>
        <a:ext cx="3568700" cy="198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530406</xdr:colOff>
      <xdr:row>0</xdr:row>
      <xdr:rowOff>0</xdr:rowOff>
    </xdr:from>
    <xdr:to>
      <xdr:col>29</xdr:col>
      <xdr:colOff>35400</xdr:colOff>
      <xdr:row>10</xdr:row>
      <xdr:rowOff>176625</xdr:rowOff>
    </xdr:to>
    <xdr:graphicFrame>
      <xdr:nvGraphicFramePr>
        <xdr:cNvPr id="7" name="图表 6"/>
        <xdr:cNvGraphicFramePr/>
      </xdr:nvGraphicFramePr>
      <xdr:xfrm>
        <a:off x="17037050" y="0"/>
        <a:ext cx="3619500" cy="198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104586</xdr:colOff>
      <xdr:row>0</xdr:row>
      <xdr:rowOff>0</xdr:rowOff>
    </xdr:from>
    <xdr:to>
      <xdr:col>34</xdr:col>
      <xdr:colOff>244580</xdr:colOff>
      <xdr:row>10</xdr:row>
      <xdr:rowOff>176625</xdr:rowOff>
    </xdr:to>
    <xdr:graphicFrame>
      <xdr:nvGraphicFramePr>
        <xdr:cNvPr id="8" name="图表 7"/>
        <xdr:cNvGraphicFramePr/>
      </xdr:nvGraphicFramePr>
      <xdr:xfrm>
        <a:off x="20725765" y="0"/>
        <a:ext cx="3569335" cy="198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321230</xdr:colOff>
      <xdr:row>0</xdr:row>
      <xdr:rowOff>0</xdr:rowOff>
    </xdr:from>
    <xdr:to>
      <xdr:col>39</xdr:col>
      <xdr:colOff>461224</xdr:colOff>
      <xdr:row>10</xdr:row>
      <xdr:rowOff>176625</xdr:rowOff>
    </xdr:to>
    <xdr:graphicFrame>
      <xdr:nvGraphicFramePr>
        <xdr:cNvPr id="9" name="图表 8"/>
        <xdr:cNvGraphicFramePr/>
      </xdr:nvGraphicFramePr>
      <xdr:xfrm>
        <a:off x="24371300" y="0"/>
        <a:ext cx="3569335" cy="198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545348</xdr:colOff>
      <xdr:row>0</xdr:row>
      <xdr:rowOff>0</xdr:rowOff>
    </xdr:from>
    <xdr:to>
      <xdr:col>45</xdr:col>
      <xdr:colOff>50342</xdr:colOff>
      <xdr:row>10</xdr:row>
      <xdr:rowOff>176625</xdr:rowOff>
    </xdr:to>
    <xdr:graphicFrame>
      <xdr:nvGraphicFramePr>
        <xdr:cNvPr id="10" name="图表 9"/>
        <xdr:cNvGraphicFramePr/>
      </xdr:nvGraphicFramePr>
      <xdr:xfrm>
        <a:off x="28024455" y="0"/>
        <a:ext cx="3620135" cy="198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45</xdr:col>
      <xdr:colOff>149411</xdr:colOff>
      <xdr:row>0</xdr:row>
      <xdr:rowOff>0</xdr:rowOff>
    </xdr:from>
    <xdr:to>
      <xdr:col>50</xdr:col>
      <xdr:colOff>289405</xdr:colOff>
      <xdr:row>10</xdr:row>
      <xdr:rowOff>176625</xdr:rowOff>
    </xdr:to>
    <xdr:graphicFrame>
      <xdr:nvGraphicFramePr>
        <xdr:cNvPr id="11" name="图表 10"/>
        <xdr:cNvGraphicFramePr/>
      </xdr:nvGraphicFramePr>
      <xdr:xfrm>
        <a:off x="31743650" y="0"/>
        <a:ext cx="3568700" cy="198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50</xdr:col>
      <xdr:colOff>351120</xdr:colOff>
      <xdr:row>0</xdr:row>
      <xdr:rowOff>0</xdr:rowOff>
    </xdr:from>
    <xdr:to>
      <xdr:col>55</xdr:col>
      <xdr:colOff>491114</xdr:colOff>
      <xdr:row>10</xdr:row>
      <xdr:rowOff>176625</xdr:rowOff>
    </xdr:to>
    <xdr:graphicFrame>
      <xdr:nvGraphicFramePr>
        <xdr:cNvPr id="12" name="图表 11"/>
        <xdr:cNvGraphicFramePr/>
      </xdr:nvGraphicFramePr>
      <xdr:xfrm>
        <a:off x="35373945" y="0"/>
        <a:ext cx="3569335" cy="198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55</xdr:col>
      <xdr:colOff>590174</xdr:colOff>
      <xdr:row>0</xdr:row>
      <xdr:rowOff>0</xdr:rowOff>
    </xdr:from>
    <xdr:to>
      <xdr:col>61</xdr:col>
      <xdr:colOff>95168</xdr:colOff>
      <xdr:row>10</xdr:row>
      <xdr:rowOff>176625</xdr:rowOff>
    </xdr:to>
    <xdr:graphicFrame>
      <xdr:nvGraphicFramePr>
        <xdr:cNvPr id="13" name="图表 12"/>
        <xdr:cNvGraphicFramePr/>
      </xdr:nvGraphicFramePr>
      <xdr:xfrm>
        <a:off x="39042340" y="0"/>
        <a:ext cx="3619500" cy="198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61</xdr:col>
      <xdr:colOff>179280</xdr:colOff>
      <xdr:row>0</xdr:row>
      <xdr:rowOff>0</xdr:rowOff>
    </xdr:from>
    <xdr:to>
      <xdr:col>66</xdr:col>
      <xdr:colOff>319274</xdr:colOff>
      <xdr:row>10</xdr:row>
      <xdr:rowOff>176625</xdr:rowOff>
    </xdr:to>
    <xdr:graphicFrame>
      <xdr:nvGraphicFramePr>
        <xdr:cNvPr id="14" name="图表 13"/>
        <xdr:cNvGraphicFramePr/>
      </xdr:nvGraphicFramePr>
      <xdr:xfrm>
        <a:off x="42746295" y="0"/>
        <a:ext cx="3568700" cy="198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67</xdr:col>
      <xdr:colOff>0</xdr:colOff>
      <xdr:row>0</xdr:row>
      <xdr:rowOff>0</xdr:rowOff>
    </xdr:from>
    <xdr:to>
      <xdr:col>72</xdr:col>
      <xdr:colOff>139994</xdr:colOff>
      <xdr:row>10</xdr:row>
      <xdr:rowOff>176625</xdr:rowOff>
    </xdr:to>
    <xdr:graphicFrame>
      <xdr:nvGraphicFramePr>
        <xdr:cNvPr id="15" name="图表 14"/>
        <xdr:cNvGraphicFramePr/>
      </xdr:nvGraphicFramePr>
      <xdr:xfrm>
        <a:off x="46682025" y="0"/>
        <a:ext cx="3568700" cy="198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2185</xdr:colOff>
      <xdr:row>1</xdr:row>
      <xdr:rowOff>113645</xdr:rowOff>
    </xdr:to>
    <xdr:pic>
      <xdr:nvPicPr>
        <xdr:cNvPr id="2" name="图片 6" descr="d69e0f66bdbc7b82aa7a3cbd086ea65b.jpg">
          <a:hlinkClick xmlns:r="http://schemas.openxmlformats.org/officeDocument/2006/relationships" r:id="rId3"/>
        </xdr:cNvPr>
        <xdr:cNvPicPr/>
      </xdr:nvPicPr>
      <xdr:blipFill>
        <a:blip r:embed="rId4"/>
        <a:srcRect/>
        <a:stretch>
          <a:fillRect/>
        </a:stretch>
      </xdr:blipFill>
      <xdr:spPr>
        <a:xfrm>
          <a:off x="0" y="0"/>
          <a:ext cx="1335405" cy="29400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29765</xdr:colOff>
      <xdr:row>0</xdr:row>
      <xdr:rowOff>0</xdr:rowOff>
    </xdr:from>
    <xdr:to>
      <xdr:col>12</xdr:col>
      <xdr:colOff>35719</xdr:colOff>
      <xdr:row>12</xdr:row>
      <xdr:rowOff>125015</xdr:rowOff>
    </xdr:to>
    <xdr:graphicFrame>
      <xdr:nvGraphicFramePr>
        <xdr:cNvPr id="3" name="图表 2"/>
        <xdr:cNvGraphicFramePr/>
      </xdr:nvGraphicFramePr>
      <xdr:xfrm>
        <a:off x="1362710" y="0"/>
        <a:ext cx="7054850" cy="229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613171</xdr:colOff>
      <xdr:row>0</xdr:row>
      <xdr:rowOff>0</xdr:rowOff>
    </xdr:from>
    <xdr:to>
      <xdr:col>23</xdr:col>
      <xdr:colOff>53578</xdr:colOff>
      <xdr:row>13</xdr:row>
      <xdr:rowOff>5953</xdr:rowOff>
    </xdr:to>
    <xdr:graphicFrame>
      <xdr:nvGraphicFramePr>
        <xdr:cNvPr id="4" name="图表 3"/>
        <xdr:cNvGraphicFramePr/>
      </xdr:nvGraphicFramePr>
      <xdr:xfrm>
        <a:off x="8994775" y="0"/>
        <a:ext cx="7089140" cy="2358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607024</xdr:colOff>
      <xdr:row>1</xdr:row>
      <xdr:rowOff>113645</xdr:rowOff>
    </xdr:to>
    <xdr:pic>
      <xdr:nvPicPr>
        <xdr:cNvPr id="2" name="图片 5" descr="d69e0f66bdbc7b82aa7a3cbd086ea65b.jpg">
          <a:hlinkClick xmlns:r="http://schemas.openxmlformats.org/officeDocument/2006/relationships" r:id="rId4"/>
        </xdr:cNvPr>
        <xdr:cNvPicPr/>
      </xdr:nvPicPr>
      <xdr:blipFill>
        <a:blip r:embed="rId5"/>
        <a:srcRect/>
        <a:stretch>
          <a:fillRect/>
        </a:stretch>
      </xdr:blipFill>
      <xdr:spPr>
        <a:xfrm>
          <a:off x="0" y="0"/>
          <a:ext cx="1273175" cy="29400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244471</xdr:colOff>
      <xdr:row>1</xdr:row>
      <xdr:rowOff>119806</xdr:rowOff>
    </xdr:to>
    <xdr:pic>
      <xdr:nvPicPr>
        <xdr:cNvPr id="3" name="图片 6" descr="d69e0f66bdbc7b82aa7a3cbd086ea65b.jpg">
          <a:hlinkClick xmlns:r="http://schemas.openxmlformats.org/officeDocument/2006/relationships" r:id="rId4"/>
        </xdr:cNvPr>
        <xdr:cNvPicPr/>
      </xdr:nvPicPr>
      <xdr:blipFill>
        <a:blip r:embed="rId5"/>
        <a:srcRect/>
        <a:stretch>
          <a:fillRect/>
        </a:stretch>
      </xdr:blipFill>
      <xdr:spPr>
        <a:xfrm>
          <a:off x="0" y="0"/>
          <a:ext cx="910590" cy="30035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339791</xdr:colOff>
      <xdr:row>0</xdr:row>
      <xdr:rowOff>0</xdr:rowOff>
    </xdr:from>
    <xdr:to>
      <xdr:col>12</xdr:col>
      <xdr:colOff>718306</xdr:colOff>
      <xdr:row>11</xdr:row>
      <xdr:rowOff>0</xdr:rowOff>
    </xdr:to>
    <xdr:graphicFrame>
      <xdr:nvGraphicFramePr>
        <xdr:cNvPr id="4" name="图表 3"/>
        <xdr:cNvGraphicFramePr/>
      </xdr:nvGraphicFramePr>
      <xdr:xfrm>
        <a:off x="3749675" y="0"/>
        <a:ext cx="5388610" cy="2009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244471</xdr:colOff>
      <xdr:row>1</xdr:row>
      <xdr:rowOff>119806</xdr:rowOff>
    </xdr:to>
    <xdr:pic>
      <xdr:nvPicPr>
        <xdr:cNvPr id="5" name="图片 8" descr="d69e0f66bdbc7b82aa7a3cbd086ea65b.jpg">
          <a:hlinkClick xmlns:r="http://schemas.openxmlformats.org/officeDocument/2006/relationships" r:id="rId4"/>
        </xdr:cNvPr>
        <xdr:cNvPicPr/>
      </xdr:nvPicPr>
      <xdr:blipFill>
        <a:blip r:embed="rId5"/>
        <a:srcRect/>
        <a:stretch>
          <a:fillRect/>
        </a:stretch>
      </xdr:blipFill>
      <xdr:spPr>
        <a:xfrm>
          <a:off x="0" y="0"/>
          <a:ext cx="910590" cy="30035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32</xdr:col>
      <xdr:colOff>509827</xdr:colOff>
      <xdr:row>0</xdr:row>
      <xdr:rowOff>0</xdr:rowOff>
    </xdr:from>
    <xdr:to>
      <xdr:col>39</xdr:col>
      <xdr:colOff>729444</xdr:colOff>
      <xdr:row>11</xdr:row>
      <xdr:rowOff>0</xdr:rowOff>
    </xdr:to>
    <xdr:graphicFrame>
      <xdr:nvGraphicFramePr>
        <xdr:cNvPr id="6" name="图表 5"/>
        <xdr:cNvGraphicFramePr/>
      </xdr:nvGraphicFramePr>
      <xdr:xfrm>
        <a:off x="24093170" y="0"/>
        <a:ext cx="5325110" cy="2009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11082</xdr:colOff>
      <xdr:row>0</xdr:row>
      <xdr:rowOff>0</xdr:rowOff>
    </xdr:from>
    <xdr:to>
      <xdr:col>22</xdr:col>
      <xdr:colOff>619125</xdr:colOff>
      <xdr:row>10</xdr:row>
      <xdr:rowOff>177105</xdr:rowOff>
    </xdr:to>
    <xdr:graphicFrame>
      <xdr:nvGraphicFramePr>
        <xdr:cNvPr id="7" name="图表 6"/>
        <xdr:cNvGraphicFramePr/>
      </xdr:nvGraphicFramePr>
      <xdr:xfrm>
        <a:off x="11783695" y="0"/>
        <a:ext cx="4913630" cy="1995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2" name="图片 1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3" name="图片 2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4" name="图片 3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5" name="图片 4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6" name="图片 5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7" name="图片 6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8" name="图片 7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9" name="图片 8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10" name="图片 9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11" name="图片 10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12" name="图片 11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13" name="图片 12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14" name="图片 13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15" name="图片 14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16" name="图片 15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436132</xdr:colOff>
      <xdr:row>2</xdr:row>
      <xdr:rowOff>16178</xdr:rowOff>
    </xdr:to>
    <xdr:pic>
      <xdr:nvPicPr>
        <xdr:cNvPr id="17" name="图片 16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102360" cy="3968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1038112</xdr:colOff>
      <xdr:row>2</xdr:row>
      <xdr:rowOff>17859</xdr:rowOff>
    </xdr:to>
    <xdr:pic>
      <xdr:nvPicPr>
        <xdr:cNvPr id="4" name="图片 3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037590" cy="39878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1038112</xdr:colOff>
      <xdr:row>2</xdr:row>
      <xdr:rowOff>17859</xdr:rowOff>
    </xdr:to>
    <xdr:pic>
      <xdr:nvPicPr>
        <xdr:cNvPr id="5" name="图片 4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037590" cy="39878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1038112</xdr:colOff>
      <xdr:row>2</xdr:row>
      <xdr:rowOff>17859</xdr:rowOff>
    </xdr:to>
    <xdr:pic>
      <xdr:nvPicPr>
        <xdr:cNvPr id="2" name="图片 1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037590" cy="39878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1038112</xdr:colOff>
      <xdr:row>2</xdr:row>
      <xdr:rowOff>17859</xdr:rowOff>
    </xdr:to>
    <xdr:pic>
      <xdr:nvPicPr>
        <xdr:cNvPr id="3" name="图片 2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037590" cy="39878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1038112</xdr:colOff>
      <xdr:row>2</xdr:row>
      <xdr:rowOff>17859</xdr:rowOff>
    </xdr:to>
    <xdr:pic>
      <xdr:nvPicPr>
        <xdr:cNvPr id="6" name="图片 5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037590" cy="39878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1038112</xdr:colOff>
      <xdr:row>2</xdr:row>
      <xdr:rowOff>17859</xdr:rowOff>
    </xdr:to>
    <xdr:pic>
      <xdr:nvPicPr>
        <xdr:cNvPr id="7" name="图片 6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037590" cy="39878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1038112</xdr:colOff>
      <xdr:row>2</xdr:row>
      <xdr:rowOff>17859</xdr:rowOff>
    </xdr:to>
    <xdr:pic>
      <xdr:nvPicPr>
        <xdr:cNvPr id="8" name="图片 7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037590" cy="39878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1038112</xdr:colOff>
      <xdr:row>2</xdr:row>
      <xdr:rowOff>17859</xdr:rowOff>
    </xdr:to>
    <xdr:pic>
      <xdr:nvPicPr>
        <xdr:cNvPr id="9" name="图片 8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037590" cy="39878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221329</xdr:colOff>
      <xdr:row>2</xdr:row>
      <xdr:rowOff>0</xdr:rowOff>
    </xdr:to>
    <xdr:pic>
      <xdr:nvPicPr>
        <xdr:cNvPr id="3" name="图片 2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287780" cy="3714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221329</xdr:colOff>
      <xdr:row>2</xdr:row>
      <xdr:rowOff>0</xdr:rowOff>
    </xdr:to>
    <xdr:pic>
      <xdr:nvPicPr>
        <xdr:cNvPr id="6" name="图片 5" descr="d69e0f66bdbc7b82aa7a3cbd086ea65b.jpg">
          <a:hlinkClick xmlns:r="http://schemas.openxmlformats.org/officeDocument/2006/relationships" r:id="rId4"/>
        </xdr:cNvPr>
        <xdr:cNvPicPr/>
      </xdr:nvPicPr>
      <xdr:blipFill>
        <a:blip r:embed="rId5"/>
        <a:srcRect/>
        <a:stretch>
          <a:fillRect/>
        </a:stretch>
      </xdr:blipFill>
      <xdr:spPr>
        <a:xfrm>
          <a:off x="0" y="0"/>
          <a:ext cx="1287780" cy="3238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719455</xdr:colOff>
      <xdr:row>75</xdr:row>
      <xdr:rowOff>99695</xdr:rowOff>
    </xdr:from>
    <xdr:to>
      <xdr:col>6</xdr:col>
      <xdr:colOff>652145</xdr:colOff>
      <xdr:row>94</xdr:row>
      <xdr:rowOff>150495</xdr:rowOff>
    </xdr:to>
    <xdr:graphicFrame>
      <xdr:nvGraphicFramePr>
        <xdr:cNvPr id="3" name="图表 2"/>
        <xdr:cNvGraphicFramePr/>
      </xdr:nvGraphicFramePr>
      <xdr:xfrm>
        <a:off x="719455" y="9138920"/>
        <a:ext cx="5352415" cy="3127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606340</xdr:colOff>
      <xdr:row>77</xdr:row>
      <xdr:rowOff>68966</xdr:rowOff>
    </xdr:from>
    <xdr:to>
      <xdr:col>22</xdr:col>
      <xdr:colOff>406295</xdr:colOff>
      <xdr:row>93</xdr:row>
      <xdr:rowOff>105153</xdr:rowOff>
    </xdr:to>
    <xdr:graphicFrame>
      <xdr:nvGraphicFramePr>
        <xdr:cNvPr id="4" name="图表 3"/>
        <xdr:cNvGraphicFramePr/>
      </xdr:nvGraphicFramePr>
      <xdr:xfrm>
        <a:off x="12893040" y="9431655"/>
        <a:ext cx="5238750" cy="2626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504397</xdr:colOff>
      <xdr:row>78</xdr:row>
      <xdr:rowOff>96928</xdr:rowOff>
    </xdr:from>
    <xdr:to>
      <xdr:col>15</xdr:col>
      <xdr:colOff>125558</xdr:colOff>
      <xdr:row>94</xdr:row>
      <xdr:rowOff>152302</xdr:rowOff>
    </xdr:to>
    <xdr:graphicFrame>
      <xdr:nvGraphicFramePr>
        <xdr:cNvPr id="5" name="图表 4"/>
        <xdr:cNvGraphicFramePr/>
      </xdr:nvGraphicFramePr>
      <xdr:xfrm>
        <a:off x="6876415" y="9621520"/>
        <a:ext cx="5535930" cy="2646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579662</xdr:colOff>
      <xdr:row>2</xdr:row>
      <xdr:rowOff>113853</xdr:rowOff>
    </xdr:to>
    <xdr:pic>
      <xdr:nvPicPr>
        <xdr:cNvPr id="7" name="图片 6" descr="d69e0f66bdbc7b82aa7a3cbd086ea65b.jpg">
          <a:hlinkClick xmlns:r="http://schemas.openxmlformats.org/officeDocument/2006/relationships" r:id="rId4"/>
        </xdr:cNvPr>
        <xdr:cNvPicPr/>
      </xdr:nvPicPr>
      <xdr:blipFill>
        <a:blip r:embed="rId5"/>
        <a:srcRect/>
        <a:stretch>
          <a:fillRect/>
        </a:stretch>
      </xdr:blipFill>
      <xdr:spPr>
        <a:xfrm>
          <a:off x="0" y="0"/>
          <a:ext cx="1645920" cy="43751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12460</xdr:colOff>
      <xdr:row>0</xdr:row>
      <xdr:rowOff>0</xdr:rowOff>
    </xdr:from>
    <xdr:to>
      <xdr:col>2</xdr:col>
      <xdr:colOff>13054</xdr:colOff>
      <xdr:row>0</xdr:row>
      <xdr:rowOff>366712</xdr:rowOff>
    </xdr:to>
    <xdr:pic>
      <xdr:nvPicPr>
        <xdr:cNvPr id="2" name="图片 3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12065" y="0"/>
          <a:ext cx="1334135" cy="3663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12460</xdr:colOff>
      <xdr:row>0</xdr:row>
      <xdr:rowOff>0</xdr:rowOff>
    </xdr:from>
    <xdr:to>
      <xdr:col>2</xdr:col>
      <xdr:colOff>13054</xdr:colOff>
      <xdr:row>0</xdr:row>
      <xdr:rowOff>366712</xdr:rowOff>
    </xdr:to>
    <xdr:pic>
      <xdr:nvPicPr>
        <xdr:cNvPr id="3" name="图片 2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12065" y="0"/>
          <a:ext cx="1334135" cy="3663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12460</xdr:colOff>
      <xdr:row>0</xdr:row>
      <xdr:rowOff>0</xdr:rowOff>
    </xdr:from>
    <xdr:to>
      <xdr:col>2</xdr:col>
      <xdr:colOff>12460</xdr:colOff>
      <xdr:row>0</xdr:row>
      <xdr:rowOff>366712</xdr:rowOff>
    </xdr:to>
    <xdr:pic>
      <xdr:nvPicPr>
        <xdr:cNvPr id="4" name="图片 4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12065" y="0"/>
          <a:ext cx="1333500" cy="36639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242819</xdr:colOff>
      <xdr:row>0</xdr:row>
      <xdr:rowOff>304725</xdr:rowOff>
    </xdr:to>
    <xdr:pic>
      <xdr:nvPicPr>
        <xdr:cNvPr id="2" name="图片 1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328420" cy="30416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242819</xdr:colOff>
      <xdr:row>0</xdr:row>
      <xdr:rowOff>304725</xdr:rowOff>
    </xdr:to>
    <xdr:pic>
      <xdr:nvPicPr>
        <xdr:cNvPr id="3" name="图片 2" descr="d69e0f66bdbc7b82aa7a3cbd086ea65b.jpg">
          <a:hlinkClick xmlns:r="http://schemas.openxmlformats.org/officeDocument/2006/relationships" r:id="rId1"/>
        </xdr:cNvPr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328420" cy="30416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灰度">
    <a:dk1>
      <a:sysClr val="windowText" lastClr="000000"/>
    </a:dk1>
    <a:lt1>
      <a:sysClr val="window" lastClr="FFFFFF"/>
    </a:lt1>
    <a:dk2>
      <a:srgbClr val="000000"/>
    </a:dk2>
    <a:lt2>
      <a:srgbClr val="F8F8F8"/>
    </a:lt2>
    <a:accent1>
      <a:srgbClr val="DDDDDD"/>
    </a:accent1>
    <a:accent2>
      <a:srgbClr val="B2B2B2"/>
    </a:accent2>
    <a:accent3>
      <a:srgbClr val="969696"/>
    </a:accent3>
    <a:accent4>
      <a:srgbClr val="808080"/>
    </a:accent4>
    <a:accent5>
      <a:srgbClr val="5F5F5F"/>
    </a:accent5>
    <a:accent6>
      <a:srgbClr val="4D4D4D"/>
    </a:accent6>
    <a:hlink>
      <a:srgbClr val="5F5F5F"/>
    </a:hlink>
    <a:folHlink>
      <a:srgbClr val="919191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灰度">
    <a:dk1>
      <a:sysClr val="windowText" lastClr="000000"/>
    </a:dk1>
    <a:lt1>
      <a:sysClr val="window" lastClr="FFFFFF"/>
    </a:lt1>
    <a:dk2>
      <a:srgbClr val="000000"/>
    </a:dk2>
    <a:lt2>
      <a:srgbClr val="F8F8F8"/>
    </a:lt2>
    <a:accent1>
      <a:srgbClr val="DDDDDD"/>
    </a:accent1>
    <a:accent2>
      <a:srgbClr val="B2B2B2"/>
    </a:accent2>
    <a:accent3>
      <a:srgbClr val="969696"/>
    </a:accent3>
    <a:accent4>
      <a:srgbClr val="808080"/>
    </a:accent4>
    <a:accent5>
      <a:srgbClr val="5F5F5F"/>
    </a:accent5>
    <a:accent6>
      <a:srgbClr val="4D4D4D"/>
    </a:accent6>
    <a:hlink>
      <a:srgbClr val="5F5F5F"/>
    </a:hlink>
    <a:folHlink>
      <a:srgbClr val="919191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5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MA100"/>
  <sheetViews>
    <sheetView zoomScale="70" zoomScaleNormal="70" workbookViewId="0">
      <pane xSplit="6" ySplit="14" topLeftCell="G15" activePane="bottomRight" state="frozen"/>
      <selection/>
      <selection pane="topRight"/>
      <selection pane="bottomLeft"/>
      <selection pane="bottomRight" activeCell="I35" sqref="I35"/>
    </sheetView>
  </sheetViews>
  <sheetFormatPr defaultColWidth="9" defaultRowHeight="14.25"/>
  <cols>
    <col min="1" max="5" width="4" style="64" customWidth="1"/>
    <col min="6" max="6" width="15" style="421" customWidth="1"/>
    <col min="7" max="9" width="11.5" style="64" customWidth="1"/>
    <col min="10" max="12" width="15" style="64" customWidth="1"/>
    <col min="13" max="14" width="10" style="64" customWidth="1"/>
    <col min="15" max="15" width="12" style="422" customWidth="1"/>
    <col min="16" max="16" width="9" style="64"/>
    <col min="17" max="17" width="16.5" style="64" customWidth="1"/>
    <col min="18" max="18" width="14.5" style="64" customWidth="1"/>
    <col min="19" max="19" width="12.5" style="64" customWidth="1"/>
    <col min="20" max="20" width="14.125" style="64" customWidth="1"/>
    <col min="21" max="21" width="16.125" style="64" customWidth="1"/>
    <col min="22" max="22" width="17.75" style="64" customWidth="1"/>
    <col min="23" max="16384" width="9" style="62"/>
  </cols>
  <sheetData>
    <row r="1" ht="14.1" customHeight="1" spans="1:22">
      <c r="F1" s="423"/>
      <c r="G1" s="424" t="s">
        <v>0</v>
      </c>
      <c r="H1" s="424"/>
      <c r="I1" s="424"/>
      <c r="J1" s="424"/>
      <c r="K1" s="424"/>
      <c r="L1" s="424"/>
      <c r="M1" s="424"/>
      <c r="N1" s="131"/>
      <c r="O1" s="425"/>
      <c r="Q1" s="426" t="s">
        <v>1</v>
      </c>
      <c r="R1" s="424"/>
      <c r="S1" s="424"/>
      <c r="T1" s="424"/>
      <c r="U1" s="424"/>
      <c r="V1" s="424"/>
    </row>
    <row r="2" ht="15" spans="1:22">
      <c r="F2" s="423"/>
      <c r="O2" s="425"/>
    </row>
    <row r="3" ht="15" spans="1:22">
      <c r="F3" s="423"/>
      <c r="O3" s="425"/>
    </row>
    <row r="4" ht="15" spans="1:22">
      <c r="F4" s="423"/>
      <c r="O4" s="425"/>
    </row>
    <row r="5" ht="15" spans="1:22">
      <c r="F5" s="423"/>
      <c r="O5" s="425"/>
    </row>
    <row r="6" ht="15" spans="1:22">
      <c r="F6" s="423"/>
      <c r="O6" s="425"/>
    </row>
    <row r="7" ht="15" spans="1:22">
      <c r="F7" s="423"/>
      <c r="O7" s="425"/>
    </row>
    <row r="8" ht="15" spans="1:22">
      <c r="F8" s="423"/>
      <c r="O8" s="425"/>
    </row>
    <row r="9" ht="15" spans="1:22">
      <c r="F9" s="423"/>
      <c r="O9" s="425"/>
    </row>
    <row r="10" ht="15" spans="1:22">
      <c r="F10" s="423"/>
      <c r="O10" s="425"/>
    </row>
    <row r="11" ht="15" spans="1:22">
      <c r="F11" s="423"/>
      <c r="O11" s="425"/>
    </row>
    <row r="12" ht="15" spans="1:22">
      <c r="F12" s="423"/>
      <c r="O12" s="425"/>
    </row>
    <row r="13" s="419" customFormat="1" ht="15" spans="1:22">
      <c r="A13" s="427"/>
      <c r="B13" s="427"/>
      <c r="C13" s="427"/>
      <c r="D13" s="427"/>
      <c r="E13" s="427"/>
      <c r="F13" s="428"/>
      <c r="G13" s="427"/>
      <c r="H13" s="427"/>
      <c r="I13" s="427"/>
      <c r="J13" s="427"/>
      <c r="K13" s="427"/>
      <c r="L13" s="427"/>
      <c r="M13" s="427"/>
      <c r="N13" s="427"/>
      <c r="O13" s="429"/>
      <c r="P13" s="427"/>
      <c r="Q13" s="427"/>
      <c r="R13" s="427"/>
      <c r="S13" s="427"/>
      <c r="T13" s="427"/>
      <c r="U13" s="427"/>
      <c r="V13" s="427"/>
    </row>
    <row r="14" s="420" customFormat="1" ht="15" spans="1:22">
      <c r="A14" s="430"/>
      <c r="B14" s="430"/>
      <c r="C14" s="430"/>
      <c r="D14" s="430"/>
      <c r="E14" s="430"/>
      <c r="F14" s="431" t="s">
        <v>2</v>
      </c>
      <c r="G14" s="432" t="s">
        <v>3</v>
      </c>
      <c r="H14" s="432">
        <v>2024</v>
      </c>
      <c r="I14" s="432">
        <v>2023</v>
      </c>
      <c r="J14" s="432">
        <v>2022</v>
      </c>
      <c r="K14" s="432">
        <v>2021</v>
      </c>
      <c r="L14" s="432">
        <v>2020</v>
      </c>
      <c r="M14" s="432" t="s">
        <v>4</v>
      </c>
      <c r="N14" s="432" t="s">
        <v>5</v>
      </c>
      <c r="O14" s="425"/>
      <c r="P14" s="431" t="s">
        <v>2</v>
      </c>
      <c r="Q14" s="432" t="s">
        <v>3</v>
      </c>
      <c r="R14" s="432" t="s">
        <v>6</v>
      </c>
      <c r="S14" s="432" t="s">
        <v>7</v>
      </c>
      <c r="T14" s="432" t="s">
        <v>8</v>
      </c>
      <c r="U14" s="432" t="s">
        <v>9</v>
      </c>
      <c r="V14" s="432" t="s">
        <v>10</v>
      </c>
    </row>
    <row r="15" ht="16.5" customHeight="1" spans="1:22">
      <c r="F15" s="433"/>
      <c r="G15" s="45">
        <v>1</v>
      </c>
      <c r="H15" s="38">
        <v>103.6146</v>
      </c>
      <c r="I15" s="38">
        <v>62.8839</v>
      </c>
      <c r="J15" s="408">
        <v>63.4186</v>
      </c>
      <c r="K15" s="408">
        <v>31.4715</v>
      </c>
      <c r="L15" s="408">
        <v>15.769</v>
      </c>
      <c r="M15" s="220">
        <f>I15/J15-1</f>
        <v>-0.0084312804130019</v>
      </c>
      <c r="N15" s="220">
        <f>I15/J26-1</f>
        <v>-0.509615632059853</v>
      </c>
      <c r="O15" s="425"/>
      <c r="P15" s="434"/>
      <c r="Q15" s="37">
        <v>42736</v>
      </c>
      <c r="R15" s="408">
        <v>3.0149</v>
      </c>
      <c r="S15" s="220" t="s">
        <v>11</v>
      </c>
      <c r="T15" s="408">
        <v>1.6542</v>
      </c>
      <c r="U15" s="220" t="s">
        <v>11</v>
      </c>
      <c r="V15" s="411">
        <v>4.6957</v>
      </c>
    </row>
    <row r="16" ht="15" spans="1:22">
      <c r="F16" s="433"/>
      <c r="G16" s="45">
        <v>2</v>
      </c>
      <c r="H16" s="38">
        <v>81.7713</v>
      </c>
      <c r="I16" s="408">
        <v>79.7232</v>
      </c>
      <c r="J16" s="435">
        <v>56.7087</v>
      </c>
      <c r="K16" s="435">
        <v>26.2383</v>
      </c>
      <c r="L16" s="408">
        <v>12.9804</v>
      </c>
      <c r="M16" s="220">
        <f>I16/J16-1</f>
        <v>0.405837199583133</v>
      </c>
      <c r="N16" s="220">
        <f t="shared" ref="N16:N26" si="0">I16/I15-1</f>
        <v>0.267783963780873</v>
      </c>
      <c r="O16" s="220">
        <f>H16/I16-1</f>
        <v>0.0256901378770544</v>
      </c>
      <c r="P16" s="434"/>
      <c r="Q16" s="37">
        <v>42767</v>
      </c>
      <c r="R16" s="408">
        <v>4.1</v>
      </c>
      <c r="S16" s="220" t="s">
        <v>11</v>
      </c>
      <c r="T16" s="408">
        <v>2.0113</v>
      </c>
      <c r="U16" s="220" t="s">
        <v>11</v>
      </c>
      <c r="V16" s="411">
        <v>6.1395</v>
      </c>
    </row>
    <row r="17" ht="15" spans="6:339">
      <c r="F17" s="433"/>
      <c r="G17" s="45">
        <v>3</v>
      </c>
      <c r="H17" s="45"/>
      <c r="I17" s="408">
        <v>107.3622</v>
      </c>
      <c r="J17" s="435">
        <v>81.6744</v>
      </c>
      <c r="K17" s="435">
        <v>48.7645</v>
      </c>
      <c r="L17" s="408">
        <v>16.6189</v>
      </c>
      <c r="M17" s="220">
        <f t="shared" ref="M17:M26" si="1">I17/J17-1</f>
        <v>0.314514707178749</v>
      </c>
      <c r="N17" s="220">
        <f t="shared" si="0"/>
        <v>0.346687037148534</v>
      </c>
      <c r="O17" s="220">
        <f>H16/H15-1</f>
        <v>-0.210812954931062</v>
      </c>
      <c r="P17" s="434"/>
      <c r="Q17" s="37">
        <v>42795</v>
      </c>
      <c r="R17" s="408">
        <v>7.1043</v>
      </c>
      <c r="S17" s="220" t="s">
        <v>11</v>
      </c>
      <c r="T17" s="408">
        <v>2.7541</v>
      </c>
      <c r="U17" s="220" t="s">
        <v>11</v>
      </c>
      <c r="V17" s="411">
        <v>9.8823</v>
      </c>
    </row>
    <row r="18" ht="15" spans="6:339">
      <c r="F18" s="433"/>
      <c r="G18" s="45">
        <v>4</v>
      </c>
      <c r="H18" s="45"/>
      <c r="I18" s="408">
        <v>89.5868</v>
      </c>
      <c r="J18" s="408">
        <v>54.2854</v>
      </c>
      <c r="K18" s="408">
        <v>38.7398</v>
      </c>
      <c r="L18" s="408">
        <v>10.5022</v>
      </c>
      <c r="M18" s="220">
        <f t="shared" si="1"/>
        <v>0.650292712220965</v>
      </c>
      <c r="N18" s="220">
        <f t="shared" si="0"/>
        <v>-0.165564789097094</v>
      </c>
      <c r="O18" s="436"/>
      <c r="P18" s="434"/>
      <c r="Q18" s="37">
        <v>42826</v>
      </c>
      <c r="R18" s="408">
        <v>4.6145</v>
      </c>
      <c r="S18" s="220" t="s">
        <v>11</v>
      </c>
      <c r="T18" s="408">
        <v>2.2672</v>
      </c>
      <c r="U18" s="220" t="s">
        <v>11</v>
      </c>
      <c r="V18" s="411">
        <v>6.8999</v>
      </c>
    </row>
    <row r="19" ht="15" spans="6:339">
      <c r="F19" s="433"/>
      <c r="G19" s="45">
        <v>5</v>
      </c>
      <c r="H19" s="45"/>
      <c r="I19" s="408">
        <v>101.1595</v>
      </c>
      <c r="J19" s="408">
        <v>70.6442</v>
      </c>
      <c r="K19" s="408">
        <v>44.2849</v>
      </c>
      <c r="L19" s="408">
        <v>13.8239</v>
      </c>
      <c r="M19" s="220">
        <f t="shared" si="1"/>
        <v>0.431957612939208</v>
      </c>
      <c r="N19" s="220">
        <f t="shared" si="0"/>
        <v>0.12917862899445</v>
      </c>
      <c r="O19" s="436"/>
      <c r="P19" s="434"/>
      <c r="Q19" s="37">
        <v>42856</v>
      </c>
      <c r="R19" s="408">
        <v>5.9558</v>
      </c>
      <c r="S19" s="220" t="s">
        <v>11</v>
      </c>
      <c r="T19" s="408">
        <v>3.1215</v>
      </c>
      <c r="U19" s="220" t="s">
        <v>11</v>
      </c>
      <c r="V19" s="411">
        <v>9.1116</v>
      </c>
      <c r="MA19" s="62">
        <f>I15/J15-1</f>
        <v>-0.0084312804130019</v>
      </c>
    </row>
    <row r="20" ht="15" spans="6:339">
      <c r="F20" s="433"/>
      <c r="G20" s="45">
        <v>6</v>
      </c>
      <c r="H20" s="45"/>
      <c r="I20" s="408">
        <v>116.2203</v>
      </c>
      <c r="J20" s="408">
        <v>89.132</v>
      </c>
      <c r="K20" s="408">
        <v>53.8183</v>
      </c>
      <c r="L20" s="408">
        <v>20.1423</v>
      </c>
      <c r="M20" s="220">
        <f t="shared" si="1"/>
        <v>0.303912175200826</v>
      </c>
      <c r="N20" s="220">
        <f t="shared" si="0"/>
        <v>0.148881716497215</v>
      </c>
      <c r="O20" s="436"/>
      <c r="P20" s="434"/>
      <c r="Q20" s="37">
        <v>42887</v>
      </c>
      <c r="R20" s="408">
        <v>6.8753</v>
      </c>
      <c r="S20" s="220" t="s">
        <v>11</v>
      </c>
      <c r="T20" s="408">
        <v>3.3922</v>
      </c>
      <c r="U20" s="220" t="s">
        <v>11</v>
      </c>
      <c r="V20" s="411">
        <v>10.2937</v>
      </c>
    </row>
    <row r="21" ht="15" spans="6:339">
      <c r="F21" s="433"/>
      <c r="G21" s="45">
        <v>7</v>
      </c>
      <c r="H21" s="45"/>
      <c r="I21" s="408">
        <v>104.5893</v>
      </c>
      <c r="J21" s="408">
        <v>83.0791</v>
      </c>
      <c r="K21" s="408">
        <v>47.6172</v>
      </c>
      <c r="L21" s="408">
        <v>22.7704</v>
      </c>
      <c r="M21" s="220">
        <f t="shared" si="1"/>
        <v>0.258912289613152</v>
      </c>
      <c r="N21" s="220">
        <f t="shared" si="0"/>
        <v>-0.100077181008825</v>
      </c>
      <c r="O21" s="436"/>
      <c r="P21" s="434"/>
      <c r="Q21" s="37">
        <v>42917</v>
      </c>
      <c r="R21" s="408">
        <v>6.0346</v>
      </c>
      <c r="S21" s="220" t="s">
        <v>11</v>
      </c>
      <c r="T21" s="408">
        <v>3.0892</v>
      </c>
      <c r="U21" s="220" t="s">
        <v>11</v>
      </c>
      <c r="V21" s="411">
        <v>9.1471</v>
      </c>
    </row>
    <row r="22" ht="15" spans="6:339">
      <c r="F22" s="433"/>
      <c r="G22" s="45">
        <v>8</v>
      </c>
      <c r="H22" s="45"/>
      <c r="I22" s="408">
        <v>124.2135</v>
      </c>
      <c r="J22" s="408">
        <v>90.1628</v>
      </c>
      <c r="K22" s="408">
        <v>51.713</v>
      </c>
      <c r="L22" s="408">
        <v>22.314</v>
      </c>
      <c r="M22" s="220">
        <f t="shared" si="1"/>
        <v>0.377657969805729</v>
      </c>
      <c r="N22" s="220">
        <f t="shared" si="0"/>
        <v>0.187631048300352</v>
      </c>
      <c r="O22" s="436"/>
      <c r="P22" s="434"/>
      <c r="Q22" s="37">
        <v>42948</v>
      </c>
      <c r="R22" s="408">
        <v>7.0687</v>
      </c>
      <c r="S22" s="220" t="s">
        <v>11</v>
      </c>
      <c r="T22" s="408">
        <v>3.0423</v>
      </c>
      <c r="U22" s="220" t="s">
        <v>11</v>
      </c>
      <c r="V22" s="411">
        <v>10.1235</v>
      </c>
    </row>
    <row r="23" ht="15" spans="6:339">
      <c r="F23" s="433"/>
      <c r="G23" s="45">
        <v>9</v>
      </c>
      <c r="H23" s="45"/>
      <c r="I23" s="408">
        <v>130.5057</v>
      </c>
      <c r="J23" s="408">
        <v>103</v>
      </c>
      <c r="K23" s="408">
        <v>64.056</v>
      </c>
      <c r="L23" s="408">
        <v>31.9715</v>
      </c>
      <c r="M23" s="220">
        <f t="shared" si="1"/>
        <v>0.267045631067961</v>
      </c>
      <c r="N23" s="220">
        <f t="shared" si="0"/>
        <v>0.0506563296260067</v>
      </c>
      <c r="O23" s="436"/>
      <c r="P23" s="434"/>
      <c r="Q23" s="37">
        <v>42979</v>
      </c>
      <c r="R23" s="408">
        <v>9.1085</v>
      </c>
      <c r="S23" s="220" t="s">
        <v>11</v>
      </c>
      <c r="T23" s="408">
        <v>3.746</v>
      </c>
      <c r="U23" s="220" t="s">
        <v>11</v>
      </c>
      <c r="V23" s="411">
        <v>12.8835</v>
      </c>
    </row>
    <row r="24" ht="16.5" customHeight="1" spans="6:339">
      <c r="F24" s="433"/>
      <c r="G24" s="45">
        <v>10</v>
      </c>
      <c r="H24" s="45"/>
      <c r="I24" s="408">
        <v>129.9028</v>
      </c>
      <c r="J24" s="408">
        <v>98.3218</v>
      </c>
      <c r="K24" s="408">
        <v>63.0817</v>
      </c>
      <c r="L24" s="408">
        <v>32.8704</v>
      </c>
      <c r="M24" s="220">
        <f t="shared" si="1"/>
        <v>0.321200384858699</v>
      </c>
      <c r="N24" s="220">
        <f t="shared" si="0"/>
        <v>-0.00461972159070434</v>
      </c>
      <c r="O24" s="436"/>
      <c r="P24" s="434"/>
      <c r="Q24" s="37">
        <v>43009</v>
      </c>
      <c r="R24" s="408">
        <v>7.8972</v>
      </c>
      <c r="S24" s="220" t="s">
        <v>11</v>
      </c>
      <c r="T24" s="408">
        <v>3.3527</v>
      </c>
      <c r="U24" s="220" t="s">
        <v>11</v>
      </c>
      <c r="V24" s="411">
        <v>11.2809</v>
      </c>
    </row>
    <row r="25" ht="15" spans="6:339">
      <c r="F25" s="433"/>
      <c r="G25" s="45">
        <v>11</v>
      </c>
      <c r="H25" s="45"/>
      <c r="I25" s="408">
        <v>141.1452</v>
      </c>
      <c r="J25" s="408">
        <v>110.9834</v>
      </c>
      <c r="K25" s="408">
        <v>73.4662</v>
      </c>
      <c r="L25" s="408">
        <v>37.1021</v>
      </c>
      <c r="M25" s="220">
        <f t="shared" si="1"/>
        <v>0.271768570795272</v>
      </c>
      <c r="N25" s="220">
        <f t="shared" si="0"/>
        <v>0.0865447088130509</v>
      </c>
      <c r="O25" s="436"/>
      <c r="P25" s="434"/>
      <c r="Q25" s="37">
        <v>43040</v>
      </c>
      <c r="R25" s="408">
        <v>9.7077</v>
      </c>
      <c r="S25" s="220" t="s">
        <v>11</v>
      </c>
      <c r="T25" s="408">
        <v>3.9982</v>
      </c>
      <c r="U25" s="220" t="s">
        <v>11</v>
      </c>
      <c r="V25" s="411">
        <v>13.7405</v>
      </c>
    </row>
    <row r="26" ht="15" spans="6:339">
      <c r="F26" s="433"/>
      <c r="G26" s="45">
        <v>12</v>
      </c>
      <c r="H26" s="45"/>
      <c r="I26" s="408">
        <v>161.495</v>
      </c>
      <c r="J26" s="408">
        <v>128.2339</v>
      </c>
      <c r="K26" s="408">
        <v>86.386</v>
      </c>
      <c r="L26" s="408">
        <v>50.2485</v>
      </c>
      <c r="M26" s="220">
        <f t="shared" si="1"/>
        <v>0.259378370306136</v>
      </c>
      <c r="N26" s="220">
        <f t="shared" si="0"/>
        <v>0.144176351728575</v>
      </c>
      <c r="Q26" s="37">
        <v>43070</v>
      </c>
      <c r="R26" s="408">
        <v>12.2162</v>
      </c>
      <c r="S26" s="220" t="s">
        <v>11</v>
      </c>
      <c r="T26" s="408">
        <v>4.222</v>
      </c>
      <c r="U26" s="220" t="s">
        <v>11</v>
      </c>
      <c r="V26" s="411">
        <v>16.4765</v>
      </c>
    </row>
    <row r="27" ht="15" spans="6:339">
      <c r="G27" s="400" t="s">
        <v>12</v>
      </c>
      <c r="H27" s="412">
        <f>SUM(H15:H26)</f>
        <v>185.3859</v>
      </c>
      <c r="I27" s="412">
        <f>SUM(I15:I26)</f>
        <v>1348.7874</v>
      </c>
      <c r="J27" s="411">
        <f>SUM(J15:J26)</f>
        <v>1029.6443</v>
      </c>
      <c r="K27" s="411">
        <f>SUM(K15:K26)</f>
        <v>629.6374</v>
      </c>
      <c r="L27" s="411">
        <v>287.1136</v>
      </c>
      <c r="M27" s="220"/>
      <c r="N27" s="220"/>
      <c r="Q27" s="37">
        <v>43101</v>
      </c>
      <c r="R27" s="408">
        <v>4.1916</v>
      </c>
      <c r="S27" s="220">
        <f t="shared" ref="S27:S71" si="2">R27/R15-1</f>
        <v>0.390294868818203</v>
      </c>
      <c r="T27" s="408">
        <v>3.2173</v>
      </c>
      <c r="U27" s="220">
        <v>0.944928061903035</v>
      </c>
      <c r="V27" s="411">
        <v>7.4529</v>
      </c>
    </row>
    <row r="28" ht="15" spans="6:339">
      <c r="G28" s="437"/>
      <c r="H28" s="437"/>
      <c r="I28" s="437"/>
      <c r="J28" s="437"/>
      <c r="K28" s="437"/>
      <c r="L28" s="438"/>
      <c r="M28" s="439"/>
      <c r="N28" s="439"/>
      <c r="Q28" s="37">
        <v>43132</v>
      </c>
      <c r="R28" s="408">
        <v>4.3375</v>
      </c>
      <c r="S28" s="220">
        <f t="shared" si="2"/>
        <v>0.0579268292682928</v>
      </c>
      <c r="T28" s="408">
        <v>3.0812</v>
      </c>
      <c r="U28" s="220">
        <v>0.531944513498732</v>
      </c>
      <c r="V28" s="411">
        <v>7.4738</v>
      </c>
    </row>
    <row r="29" ht="14.1" customHeight="1" spans="6:339">
      <c r="G29" s="430" t="s">
        <v>13</v>
      </c>
      <c r="H29" s="430"/>
      <c r="I29" s="430"/>
      <c r="Q29" s="37">
        <v>43160</v>
      </c>
      <c r="R29" s="408">
        <v>8.5142</v>
      </c>
      <c r="S29" s="220">
        <f t="shared" si="2"/>
        <v>0.198457272356179</v>
      </c>
      <c r="T29" s="408">
        <v>4.4799</v>
      </c>
      <c r="U29" s="220">
        <v>0.626629388911078</v>
      </c>
      <c r="V29" s="411">
        <v>13.0325</v>
      </c>
    </row>
    <row r="30" ht="15" spans="6:339">
      <c r="Q30" s="37">
        <v>43191</v>
      </c>
      <c r="R30" s="408">
        <v>8.1372</v>
      </c>
      <c r="S30" s="220">
        <f t="shared" si="2"/>
        <v>0.763397984613718</v>
      </c>
      <c r="T30" s="408">
        <v>4.2408</v>
      </c>
      <c r="U30" s="220">
        <v>0.870501058574453</v>
      </c>
      <c r="V30" s="411">
        <v>12.4221</v>
      </c>
    </row>
    <row r="31" ht="15" spans="6:339">
      <c r="J31" s="440"/>
      <c r="K31" s="440"/>
      <c r="Q31" s="37">
        <v>43221</v>
      </c>
      <c r="R31" s="408">
        <v>10.568</v>
      </c>
      <c r="S31" s="220">
        <f t="shared" si="2"/>
        <v>0.77440478189328</v>
      </c>
      <c r="T31" s="408">
        <v>4.5904</v>
      </c>
      <c r="U31" s="220">
        <v>0.470575044049335</v>
      </c>
      <c r="V31" s="411">
        <v>15.1882</v>
      </c>
    </row>
    <row r="32" ht="15" spans="6:339">
      <c r="Q32" s="37">
        <v>43252</v>
      </c>
      <c r="R32" s="408">
        <v>8.6441</v>
      </c>
      <c r="S32" s="220">
        <f t="shared" si="2"/>
        <v>0.257268773726237</v>
      </c>
      <c r="T32" s="408">
        <v>5.1982</v>
      </c>
      <c r="U32" s="220">
        <v>0.532397853900124</v>
      </c>
      <c r="V32" s="411">
        <v>13.884</v>
      </c>
    </row>
    <row r="33" ht="15" spans="10:22">
      <c r="J33" s="441"/>
      <c r="K33" s="441"/>
      <c r="L33" s="441"/>
      <c r="Q33" s="37">
        <v>43282</v>
      </c>
      <c r="R33" s="408">
        <v>8.7699</v>
      </c>
      <c r="S33" s="220">
        <f t="shared" si="2"/>
        <v>0.45326947933583</v>
      </c>
      <c r="T33" s="408">
        <v>4.6558</v>
      </c>
      <c r="U33" s="220">
        <v>0.507121584876343</v>
      </c>
      <c r="V33" s="411">
        <v>13.488</v>
      </c>
    </row>
    <row r="34" ht="15" spans="10:22">
      <c r="J34" s="441"/>
      <c r="K34" s="441"/>
      <c r="L34" s="441"/>
      <c r="Q34" s="37">
        <v>43313</v>
      </c>
      <c r="R34" s="408">
        <v>10.3241</v>
      </c>
      <c r="S34" s="220">
        <f t="shared" si="2"/>
        <v>0.460537298230226</v>
      </c>
      <c r="T34" s="408">
        <v>5.1179</v>
      </c>
      <c r="U34" s="220">
        <v>0.682246984189594</v>
      </c>
      <c r="V34" s="411">
        <v>15.4748</v>
      </c>
    </row>
    <row r="35" ht="15" spans="10:22">
      <c r="J35" s="441"/>
      <c r="K35" s="441"/>
      <c r="L35" s="441"/>
      <c r="Q35" s="37">
        <v>43344</v>
      </c>
      <c r="R35" s="408">
        <v>13.4085</v>
      </c>
      <c r="S35" s="220">
        <f t="shared" si="2"/>
        <v>0.472086512598123</v>
      </c>
      <c r="T35" s="408">
        <v>5.107</v>
      </c>
      <c r="U35" s="220">
        <v>0.363320875600641</v>
      </c>
      <c r="V35" s="411">
        <v>18.5507</v>
      </c>
    </row>
    <row r="36" ht="15" spans="10:22">
      <c r="J36" s="441"/>
      <c r="K36" s="441"/>
      <c r="L36" s="441"/>
      <c r="Q36" s="37">
        <v>43374</v>
      </c>
      <c r="R36" s="408">
        <v>14.4942</v>
      </c>
      <c r="S36" s="220">
        <f t="shared" si="2"/>
        <v>0.835359367877222</v>
      </c>
      <c r="T36" s="408">
        <v>4.9603</v>
      </c>
      <c r="U36" s="220">
        <v>0.479494139052107</v>
      </c>
      <c r="V36" s="411">
        <v>19.4863</v>
      </c>
    </row>
    <row r="37" ht="15" spans="10:22">
      <c r="J37" s="441"/>
      <c r="K37" s="441"/>
      <c r="L37" s="441"/>
      <c r="Q37" s="37">
        <v>43405</v>
      </c>
      <c r="R37" s="408">
        <v>16.3894</v>
      </c>
      <c r="S37" s="220">
        <f t="shared" si="2"/>
        <v>0.688288678059684</v>
      </c>
      <c r="T37" s="408">
        <v>5.3938</v>
      </c>
      <c r="U37" s="220">
        <v>0.349057075684058</v>
      </c>
      <c r="V37" s="411">
        <v>21.8301</v>
      </c>
    </row>
    <row r="38" ht="15" spans="10:22">
      <c r="J38" s="441"/>
      <c r="K38" s="441"/>
      <c r="L38" s="441"/>
      <c r="Q38" s="37">
        <v>43435</v>
      </c>
      <c r="R38" s="408">
        <v>20.3258</v>
      </c>
      <c r="S38" s="220">
        <f t="shared" si="2"/>
        <v>0.663839819256397</v>
      </c>
      <c r="T38" s="408">
        <v>5.4016</v>
      </c>
      <c r="U38" s="220">
        <v>0.279393652297489</v>
      </c>
      <c r="V38" s="411">
        <v>25.771</v>
      </c>
    </row>
    <row r="39" ht="15" spans="10:22">
      <c r="J39" s="441"/>
      <c r="K39" s="441"/>
      <c r="L39" s="441"/>
      <c r="Q39" s="37">
        <v>43466</v>
      </c>
      <c r="R39" s="408">
        <v>11.8236</v>
      </c>
      <c r="S39" s="220">
        <f t="shared" si="2"/>
        <v>1.82078442599485</v>
      </c>
      <c r="T39" s="408">
        <v>3.6759</v>
      </c>
      <c r="U39" s="220">
        <v>0.142541882945327</v>
      </c>
      <c r="V39" s="411">
        <v>15.5192</v>
      </c>
    </row>
    <row r="40" ht="15" spans="10:22">
      <c r="J40" s="441"/>
      <c r="K40" s="441"/>
      <c r="L40" s="441"/>
      <c r="Q40" s="37">
        <v>43497</v>
      </c>
      <c r="R40" s="408">
        <v>8.1097</v>
      </c>
      <c r="S40" s="220">
        <f t="shared" si="2"/>
        <v>0.869671469740634</v>
      </c>
      <c r="T40" s="408">
        <v>3.0103</v>
      </c>
      <c r="U40" s="220">
        <v>-0.0230105153836168</v>
      </c>
      <c r="V40" s="411">
        <v>11.1678</v>
      </c>
    </row>
    <row r="41" ht="15" spans="10:22">
      <c r="J41" s="441"/>
      <c r="K41" s="441"/>
      <c r="L41" s="441"/>
      <c r="Q41" s="37">
        <v>43525</v>
      </c>
      <c r="R41" s="408">
        <v>15.6303</v>
      </c>
      <c r="S41" s="220">
        <f t="shared" si="2"/>
        <v>0.835791971060111</v>
      </c>
      <c r="T41" s="408">
        <v>4.814</v>
      </c>
      <c r="U41" s="220">
        <v>0.0745775575347665</v>
      </c>
      <c r="V41" s="411">
        <v>20.4943</v>
      </c>
    </row>
    <row r="42" ht="15" spans="10:22">
      <c r="J42" s="441"/>
      <c r="K42" s="441"/>
      <c r="L42" s="441"/>
      <c r="Q42" s="37">
        <v>43556</v>
      </c>
      <c r="R42" s="408">
        <v>11.0265</v>
      </c>
      <c r="S42" s="220">
        <f t="shared" si="2"/>
        <v>0.355072998082879</v>
      </c>
      <c r="T42" s="408">
        <v>4.3786</v>
      </c>
      <c r="U42" s="220">
        <v>0.0324938690813055</v>
      </c>
      <c r="V42" s="411">
        <v>15.4855</v>
      </c>
    </row>
    <row r="43" ht="15" spans="10:22">
      <c r="J43" s="441"/>
      <c r="K43" s="441"/>
      <c r="L43" s="441"/>
      <c r="Q43" s="37">
        <v>43586</v>
      </c>
      <c r="R43" s="408">
        <v>12.3935</v>
      </c>
      <c r="S43" s="220">
        <f t="shared" si="2"/>
        <v>0.172738455715367</v>
      </c>
      <c r="T43" s="408">
        <v>4.2705</v>
      </c>
      <c r="U43" s="220">
        <v>-0.0696889159986058</v>
      </c>
      <c r="V43" s="411">
        <v>16.7822</v>
      </c>
    </row>
    <row r="44" ht="15" spans="10:22">
      <c r="J44" s="441"/>
      <c r="K44" s="441"/>
      <c r="L44" s="441"/>
      <c r="Q44" s="37">
        <v>43617</v>
      </c>
      <c r="R44" s="408">
        <v>17.4464</v>
      </c>
      <c r="S44" s="220">
        <f t="shared" si="2"/>
        <v>1.01830150044539</v>
      </c>
      <c r="T44" s="408">
        <v>4.2951</v>
      </c>
      <c r="U44" s="220">
        <v>-0.173733215343773</v>
      </c>
      <c r="V44" s="411">
        <v>21.8456</v>
      </c>
    </row>
    <row r="45" ht="15" spans="10:22">
      <c r="J45" s="441"/>
      <c r="K45" s="441"/>
      <c r="L45" s="441"/>
      <c r="Q45" s="37">
        <v>43647</v>
      </c>
      <c r="R45" s="408">
        <v>9.7231</v>
      </c>
      <c r="S45" s="220">
        <f t="shared" si="2"/>
        <v>0.108689950854628</v>
      </c>
      <c r="T45" s="408">
        <v>3.8311</v>
      </c>
      <c r="U45" s="220">
        <v>-0.177133897504188</v>
      </c>
      <c r="V45" s="411">
        <v>13.6368</v>
      </c>
    </row>
    <row r="46" ht="15" spans="10:22">
      <c r="J46" s="441"/>
      <c r="K46" s="441"/>
      <c r="Q46" s="37">
        <v>43678</v>
      </c>
      <c r="R46" s="408">
        <v>10.3305</v>
      </c>
      <c r="S46" s="220">
        <f t="shared" si="2"/>
        <v>0.000619908757179877</v>
      </c>
      <c r="T46" s="408">
        <v>3.7716</v>
      </c>
      <c r="U46" s="220">
        <v>-0.263057113269114</v>
      </c>
      <c r="V46" s="411">
        <v>14.1598</v>
      </c>
    </row>
    <row r="47" ht="15" spans="10:22">
      <c r="J47" s="441"/>
      <c r="K47" s="441"/>
      <c r="Q47" s="37">
        <v>43709</v>
      </c>
      <c r="R47" s="408">
        <v>11.929</v>
      </c>
      <c r="S47" s="220">
        <f t="shared" si="2"/>
        <v>-0.110340455681098</v>
      </c>
      <c r="T47" s="408">
        <v>4.0933</v>
      </c>
      <c r="U47" s="220">
        <v>-0.198492265517917</v>
      </c>
      <c r="V47" s="411">
        <v>16.09</v>
      </c>
    </row>
    <row r="48" ht="15" spans="10:22">
      <c r="J48" s="441"/>
      <c r="K48" s="441"/>
      <c r="Q48" s="37">
        <v>43739</v>
      </c>
      <c r="R48" s="408">
        <v>9.9412</v>
      </c>
      <c r="S48" s="220">
        <f t="shared" si="2"/>
        <v>-0.314125650260104</v>
      </c>
      <c r="T48" s="408">
        <v>4.751</v>
      </c>
      <c r="U48" s="220">
        <v>-0.0421950285265004</v>
      </c>
      <c r="V48" s="411">
        <v>14.7744</v>
      </c>
    </row>
    <row r="49" ht="15" spans="16:22">
      <c r="Q49" s="37">
        <v>43770</v>
      </c>
      <c r="R49" s="408">
        <v>12.3244</v>
      </c>
      <c r="S49" s="220">
        <f t="shared" si="2"/>
        <v>-0.248026163251858</v>
      </c>
      <c r="T49" s="408">
        <v>4.5289</v>
      </c>
      <c r="U49" s="220">
        <v>-0.160350773109867</v>
      </c>
      <c r="V49" s="411">
        <v>16.9499</v>
      </c>
    </row>
    <row r="50" ht="15" spans="16:22">
      <c r="P50" s="442"/>
      <c r="Q50" s="37">
        <v>43800</v>
      </c>
      <c r="R50" s="408">
        <v>20.4584</v>
      </c>
      <c r="S50" s="220">
        <f t="shared" si="2"/>
        <v>0.00652372846333238</v>
      </c>
      <c r="T50" s="408">
        <v>4.9508</v>
      </c>
      <c r="U50" s="220">
        <v>-0.0834567535545023</v>
      </c>
      <c r="V50" s="411">
        <v>25.4622</v>
      </c>
    </row>
    <row r="51" ht="15" spans="16:22">
      <c r="P51" s="442"/>
      <c r="Q51" s="37">
        <v>43831</v>
      </c>
      <c r="R51" s="408">
        <v>10.1823</v>
      </c>
      <c r="S51" s="220">
        <f t="shared" si="2"/>
        <v>-0.138815589160662</v>
      </c>
      <c r="T51" s="408">
        <v>5.5581</v>
      </c>
      <c r="U51" s="220">
        <v>0.512037868277157</v>
      </c>
      <c r="V51" s="411">
        <v>15.769</v>
      </c>
    </row>
    <row r="52" ht="15" spans="16:22">
      <c r="P52" s="442"/>
      <c r="Q52" s="37">
        <v>43862</v>
      </c>
      <c r="R52" s="408">
        <v>8.4381</v>
      </c>
      <c r="S52" s="220">
        <f t="shared" si="2"/>
        <v>0.0404947162040519</v>
      </c>
      <c r="T52" s="408">
        <v>4.4522</v>
      </c>
      <c r="U52" s="220">
        <v>0.478988805102482</v>
      </c>
      <c r="V52" s="411">
        <v>12.9804</v>
      </c>
    </row>
    <row r="53" ht="15" spans="16:22">
      <c r="P53" s="442"/>
      <c r="Q53" s="37">
        <v>43891</v>
      </c>
      <c r="R53" s="408">
        <v>11.899</v>
      </c>
      <c r="S53" s="220">
        <f t="shared" si="2"/>
        <v>-0.238722225421137</v>
      </c>
      <c r="T53" s="408">
        <v>4.6327</v>
      </c>
      <c r="U53" s="220">
        <v>-0.0376609887827171</v>
      </c>
      <c r="V53" s="411">
        <v>16.6189</v>
      </c>
    </row>
    <row r="54" ht="15" spans="16:22">
      <c r="P54" s="442"/>
      <c r="Q54" s="37">
        <v>43922</v>
      </c>
      <c r="R54" s="408">
        <v>7.0336</v>
      </c>
      <c r="S54" s="220">
        <f t="shared" si="2"/>
        <v>-0.362118532625947</v>
      </c>
      <c r="T54" s="408">
        <v>3.3809</v>
      </c>
      <c r="U54" s="220">
        <v>-0.227858219522222</v>
      </c>
      <c r="V54" s="411">
        <v>10.5022</v>
      </c>
    </row>
    <row r="55" ht="15" spans="16:22">
      <c r="P55" s="442"/>
      <c r="Q55" s="37">
        <v>43952</v>
      </c>
      <c r="R55" s="408">
        <v>9.2881</v>
      </c>
      <c r="S55" s="220">
        <f t="shared" si="2"/>
        <v>-0.250566829386372</v>
      </c>
      <c r="T55" s="408">
        <v>4.4901</v>
      </c>
      <c r="U55" s="220">
        <v>0.051422550052687</v>
      </c>
      <c r="V55" s="411">
        <v>13.8239</v>
      </c>
    </row>
    <row r="56" ht="15" spans="16:22">
      <c r="P56" s="442"/>
      <c r="Q56" s="37">
        <v>43983</v>
      </c>
      <c r="R56" s="408">
        <v>13.4361</v>
      </c>
      <c r="S56" s="220">
        <f t="shared" si="2"/>
        <v>-0.229864040719002</v>
      </c>
      <c r="T56" s="408">
        <v>6.6538</v>
      </c>
      <c r="U56" s="220">
        <v>0.54916067146283</v>
      </c>
      <c r="V56" s="411">
        <v>20.1423</v>
      </c>
    </row>
    <row r="57" ht="15" spans="16:22">
      <c r="P57" s="442"/>
      <c r="Q57" s="37">
        <v>44013</v>
      </c>
      <c r="R57" s="408">
        <v>14.6544</v>
      </c>
      <c r="S57" s="220">
        <f t="shared" si="2"/>
        <v>0.507173638037252</v>
      </c>
      <c r="T57" s="408">
        <v>8.0303</v>
      </c>
      <c r="U57" s="220">
        <v>1.09608206520321</v>
      </c>
      <c r="V57" s="411">
        <v>22.7704</v>
      </c>
    </row>
    <row r="58" ht="15" spans="16:22">
      <c r="P58" s="442"/>
      <c r="Q58" s="37">
        <v>44044</v>
      </c>
      <c r="R58" s="408">
        <v>15.7025</v>
      </c>
      <c r="S58" s="220">
        <f t="shared" si="2"/>
        <v>0.520013552102996</v>
      </c>
      <c r="T58" s="408">
        <v>6.5221</v>
      </c>
      <c r="U58" s="220">
        <v>0.729266093965426</v>
      </c>
      <c r="V58" s="411">
        <v>22.314</v>
      </c>
    </row>
    <row r="59" ht="15" spans="16:22">
      <c r="P59" s="442"/>
      <c r="Q59" s="37">
        <v>44075</v>
      </c>
      <c r="R59" s="408">
        <v>22.8252</v>
      </c>
      <c r="S59" s="220">
        <f t="shared" si="2"/>
        <v>0.913421074691927</v>
      </c>
      <c r="T59" s="408">
        <v>9.0662</v>
      </c>
      <c r="U59" s="220">
        <v>1.21488774338553</v>
      </c>
      <c r="V59" s="411">
        <v>31.9715</v>
      </c>
    </row>
    <row r="60" ht="15" spans="16:22">
      <c r="P60" s="442"/>
      <c r="Q60" s="37">
        <v>44105</v>
      </c>
      <c r="R60" s="408">
        <v>22.59</v>
      </c>
      <c r="S60" s="220">
        <f t="shared" si="2"/>
        <v>1.27236148553495</v>
      </c>
      <c r="T60" s="408">
        <v>10.1902</v>
      </c>
      <c r="U60" s="220">
        <v>1.14485371500737</v>
      </c>
      <c r="V60" s="411">
        <v>32.8704</v>
      </c>
    </row>
    <row r="61" ht="15" spans="16:22">
      <c r="P61" s="442"/>
      <c r="Q61" s="37">
        <v>44136</v>
      </c>
      <c r="R61" s="408">
        <v>26.4931</v>
      </c>
      <c r="S61" s="220">
        <f t="shared" si="2"/>
        <v>1.14964623024245</v>
      </c>
      <c r="T61" s="408">
        <v>10.5453</v>
      </c>
      <c r="U61" s="220">
        <v>1.32844620106428</v>
      </c>
      <c r="V61" s="411">
        <v>37.1021</v>
      </c>
    </row>
    <row r="62" ht="15" spans="16:22">
      <c r="Q62" s="37">
        <v>44166</v>
      </c>
      <c r="R62" s="408">
        <v>36.9355</v>
      </c>
      <c r="S62" s="220">
        <f t="shared" si="2"/>
        <v>0.805395338833926</v>
      </c>
      <c r="T62" s="408">
        <v>13.2172</v>
      </c>
      <c r="U62" s="220">
        <v>1.68702027955078</v>
      </c>
      <c r="V62" s="411">
        <v>50.2485</v>
      </c>
    </row>
    <row r="63" ht="15" spans="16:22">
      <c r="Q63" s="37">
        <v>44197</v>
      </c>
      <c r="R63" s="408">
        <v>21.4716</v>
      </c>
      <c r="S63" s="220">
        <f t="shared" si="2"/>
        <v>1.10871806959135</v>
      </c>
      <c r="T63" s="408">
        <v>9.9339</v>
      </c>
      <c r="U63" s="220">
        <f>T63/T51-1</f>
        <v>0.78728342419172</v>
      </c>
      <c r="V63" s="411">
        <v>31.4715</v>
      </c>
    </row>
    <row r="64" ht="15" spans="16:22">
      <c r="Q64" s="37">
        <v>44228</v>
      </c>
      <c r="R64" s="408">
        <v>17.0094</v>
      </c>
      <c r="S64" s="220">
        <f t="shared" si="2"/>
        <v>1.01578554413908</v>
      </c>
      <c r="T64" s="408">
        <v>9.1133</v>
      </c>
      <c r="U64" s="220">
        <f>T64/T52-1</f>
        <v>1.04692062351197</v>
      </c>
      <c r="V64" s="411">
        <v>26.2383</v>
      </c>
    </row>
    <row r="65" ht="15" spans="17:22">
      <c r="Q65" s="37">
        <v>44256</v>
      </c>
      <c r="R65" s="408">
        <v>31.8389</v>
      </c>
      <c r="S65" s="220">
        <f t="shared" si="2"/>
        <v>1.67576266913186</v>
      </c>
      <c r="T65" s="408">
        <v>16.7148</v>
      </c>
      <c r="U65" s="220">
        <f t="shared" ref="U65:U71" si="3">T65/T53-1</f>
        <v>2.60800397176592</v>
      </c>
      <c r="V65" s="411">
        <v>48.7645</v>
      </c>
    </row>
    <row r="66" ht="15" spans="17:22">
      <c r="Q66" s="37">
        <v>44287</v>
      </c>
      <c r="R66" s="408">
        <v>25.5787</v>
      </c>
      <c r="S66" s="220">
        <f t="shared" si="2"/>
        <v>2.63664410828025</v>
      </c>
      <c r="T66" s="408">
        <v>12.9614</v>
      </c>
      <c r="U66" s="220">
        <f t="shared" si="3"/>
        <v>2.83371291667899</v>
      </c>
      <c r="V66" s="411">
        <v>38.7398</v>
      </c>
    </row>
    <row r="67" ht="15" spans="17:22">
      <c r="Q67" s="37">
        <v>44317</v>
      </c>
      <c r="R67" s="408">
        <v>30.1601</v>
      </c>
      <c r="S67" s="220">
        <f t="shared" si="2"/>
        <v>2.24717649465445</v>
      </c>
      <c r="T67" s="408">
        <v>13.9768</v>
      </c>
      <c r="U67" s="220">
        <f t="shared" si="3"/>
        <v>2.1128037237478</v>
      </c>
      <c r="V67" s="411">
        <v>44.2849</v>
      </c>
    </row>
    <row r="68" ht="15" spans="17:22">
      <c r="Q68" s="37">
        <v>44348</v>
      </c>
      <c r="R68" s="408">
        <v>37.2538</v>
      </c>
      <c r="S68" s="220">
        <f t="shared" si="2"/>
        <v>1.77266468692552</v>
      </c>
      <c r="T68" s="408">
        <v>16.4336</v>
      </c>
      <c r="U68" s="220">
        <f t="shared" si="3"/>
        <v>1.46980672698308</v>
      </c>
      <c r="V68" s="411">
        <v>53.8183</v>
      </c>
    </row>
    <row r="69" ht="15" spans="17:22">
      <c r="Q69" s="37">
        <v>44378</v>
      </c>
      <c r="R69" s="408">
        <v>32.4004</v>
      </c>
      <c r="S69" s="220">
        <f t="shared" si="2"/>
        <v>1.21096735451468</v>
      </c>
      <c r="T69" s="408">
        <v>15.1172</v>
      </c>
      <c r="U69" s="220">
        <f t="shared" si="3"/>
        <v>0.882519955667908</v>
      </c>
      <c r="V69" s="411">
        <v>47.6172</v>
      </c>
    </row>
    <row r="70" ht="15" spans="17:22">
      <c r="Q70" s="37">
        <v>44409</v>
      </c>
      <c r="R70" s="408">
        <v>37.9016</v>
      </c>
      <c r="S70" s="220">
        <f t="shared" si="2"/>
        <v>1.41373029772329</v>
      </c>
      <c r="T70" s="408">
        <v>13.7173</v>
      </c>
      <c r="U70" s="220">
        <f t="shared" si="3"/>
        <v>1.1032029561031</v>
      </c>
      <c r="V70" s="411">
        <v>51.713</v>
      </c>
    </row>
    <row r="71" ht="15" spans="17:22">
      <c r="Q71" s="37">
        <v>44440</v>
      </c>
      <c r="R71" s="408">
        <v>47.3795</v>
      </c>
      <c r="S71" s="220">
        <f t="shared" si="2"/>
        <v>1.07575399120271</v>
      </c>
      <c r="T71" s="408">
        <v>16.5113</v>
      </c>
      <c r="U71" s="220">
        <f t="shared" si="3"/>
        <v>0.821193002581015</v>
      </c>
      <c r="V71" s="411">
        <v>64.056</v>
      </c>
    </row>
    <row r="72" ht="15" spans="17:22">
      <c r="Q72" s="37">
        <v>44470</v>
      </c>
      <c r="R72" s="408">
        <v>47.036</v>
      </c>
      <c r="S72" s="220">
        <f t="shared" ref="S72:S80" si="4">R72/R60-1</f>
        <v>1.0821602478973</v>
      </c>
      <c r="T72" s="408">
        <v>15.8877</v>
      </c>
      <c r="U72" s="220">
        <f t="shared" ref="U72:U79" si="5">T72/T60-1</f>
        <v>0.55911562089066</v>
      </c>
      <c r="V72" s="411">
        <v>63.0817</v>
      </c>
    </row>
    <row r="73" ht="15" spans="17:22">
      <c r="Q73" s="37">
        <v>44501</v>
      </c>
      <c r="R73" s="408">
        <v>54.4742</v>
      </c>
      <c r="S73" s="220">
        <f t="shared" si="4"/>
        <v>1.05616556763837</v>
      </c>
      <c r="T73" s="408">
        <v>18.8757</v>
      </c>
      <c r="U73" s="220">
        <f t="shared" si="5"/>
        <v>0.789963301186311</v>
      </c>
      <c r="V73" s="411">
        <v>73.4662</v>
      </c>
    </row>
    <row r="74" ht="15" spans="17:22">
      <c r="Q74" s="37">
        <v>44531</v>
      </c>
      <c r="R74" s="408">
        <v>66.5715</v>
      </c>
      <c r="S74" s="220">
        <f t="shared" si="4"/>
        <v>0.802371702021091</v>
      </c>
      <c r="T74" s="408">
        <v>19.7419</v>
      </c>
      <c r="U74" s="220">
        <f t="shared" si="5"/>
        <v>0.493652210755682</v>
      </c>
      <c r="V74" s="411">
        <v>86.386</v>
      </c>
    </row>
    <row r="75" ht="15" spans="17:22">
      <c r="Q75" s="37">
        <v>44562</v>
      </c>
      <c r="R75" s="408">
        <v>46.7464</v>
      </c>
      <c r="S75" s="220">
        <f t="shared" si="4"/>
        <v>1.17712699565938</v>
      </c>
      <c r="T75" s="408">
        <v>16.5971</v>
      </c>
      <c r="U75" s="220">
        <f t="shared" si="5"/>
        <v>0.670753681836942</v>
      </c>
      <c r="V75" s="411">
        <v>63.4186</v>
      </c>
    </row>
    <row r="76" ht="15" spans="17:22">
      <c r="Q76" s="37">
        <v>44593</v>
      </c>
      <c r="R76" s="408">
        <v>41.2338</v>
      </c>
      <c r="S76" s="220">
        <f t="shared" si="4"/>
        <v>1.42417721965501</v>
      </c>
      <c r="T76" s="408">
        <v>15.3597</v>
      </c>
      <c r="U76" s="220">
        <f t="shared" si="5"/>
        <v>0.685415820833287</v>
      </c>
      <c r="V76" s="411">
        <v>56.7087</v>
      </c>
    </row>
    <row r="77" ht="15" spans="17:22">
      <c r="Q77" s="37">
        <v>44621</v>
      </c>
      <c r="R77" s="408">
        <v>61.6906</v>
      </c>
      <c r="S77" s="220">
        <f t="shared" si="4"/>
        <v>0.937585783428448</v>
      </c>
      <c r="T77" s="408">
        <v>19.8552</v>
      </c>
      <c r="U77" s="220">
        <f t="shared" si="5"/>
        <v>0.187881398521071</v>
      </c>
      <c r="V77" s="411">
        <v>81.6744</v>
      </c>
    </row>
    <row r="78" ht="15" spans="17:22">
      <c r="Q78" s="37">
        <v>44652</v>
      </c>
      <c r="R78" s="408">
        <v>38.4983</v>
      </c>
      <c r="S78" s="220">
        <f t="shared" si="4"/>
        <v>0.505092127434154</v>
      </c>
      <c r="T78" s="408">
        <v>15.62</v>
      </c>
      <c r="U78" s="220">
        <f t="shared" si="5"/>
        <v>0.205116731217307</v>
      </c>
      <c r="V78" s="411">
        <v>54.2854</v>
      </c>
    </row>
    <row r="79" ht="15" spans="17:22">
      <c r="Q79" s="37">
        <v>44682</v>
      </c>
      <c r="R79" s="408">
        <v>51.0596</v>
      </c>
      <c r="S79" s="220">
        <f t="shared" si="4"/>
        <v>0.692951946445801</v>
      </c>
      <c r="T79" s="408">
        <v>19.4183</v>
      </c>
      <c r="U79" s="220">
        <f t="shared" si="5"/>
        <v>0.389323736477591</v>
      </c>
      <c r="V79" s="411">
        <v>70.6442</v>
      </c>
    </row>
    <row r="80" ht="15" spans="17:22">
      <c r="Q80" s="37">
        <v>44713</v>
      </c>
      <c r="R80" s="408">
        <v>66.471</v>
      </c>
      <c r="S80" s="220">
        <f t="shared" si="4"/>
        <v>0.784274355904633</v>
      </c>
      <c r="T80" s="408">
        <v>22.5175</v>
      </c>
      <c r="U80" s="220">
        <v>0.37021103105832</v>
      </c>
      <c r="V80" s="411">
        <v>89.132</v>
      </c>
    </row>
    <row r="81" ht="15" spans="17:22">
      <c r="Q81" s="37">
        <v>44743</v>
      </c>
      <c r="R81" s="408">
        <v>60.7874</v>
      </c>
      <c r="S81" s="220">
        <v>0.873683658226442</v>
      </c>
      <c r="T81" s="408">
        <v>22.2869</v>
      </c>
      <c r="U81" s="220">
        <v>0.474274336517345</v>
      </c>
      <c r="V81" s="411">
        <v>83.0791</v>
      </c>
    </row>
    <row r="82" ht="15" spans="17:22">
      <c r="Q82" s="37">
        <v>44774</v>
      </c>
      <c r="R82" s="408">
        <v>66.6767</v>
      </c>
      <c r="S82" s="220">
        <v>0.75920541613019</v>
      </c>
      <c r="T82" s="408">
        <v>23.3485</v>
      </c>
      <c r="U82" s="220">
        <v>0.702120679725602</v>
      </c>
      <c r="V82" s="411">
        <v>90.1628</v>
      </c>
    </row>
    <row r="83" ht="15" spans="17:22">
      <c r="Q83" s="37">
        <v>44805</v>
      </c>
      <c r="R83" s="408">
        <v>76</v>
      </c>
      <c r="S83" s="220">
        <v>0.603408647199738</v>
      </c>
      <c r="T83" s="408">
        <v>26.9</v>
      </c>
      <c r="U83" s="220">
        <v>0.630937600310091</v>
      </c>
      <c r="V83" s="411">
        <v>103</v>
      </c>
    </row>
    <row r="84" ht="15" spans="17:22">
      <c r="Q84" s="37">
        <v>44835</v>
      </c>
      <c r="R84" s="408">
        <v>71.3272</v>
      </c>
      <c r="S84" s="220">
        <v>0.51643847265924</v>
      </c>
      <c r="T84" s="408">
        <v>26.8503</v>
      </c>
      <c r="U84" s="220">
        <v>0.690005475934213</v>
      </c>
      <c r="V84" s="411">
        <v>98.3218</v>
      </c>
    </row>
    <row r="85" ht="15" spans="17:22">
      <c r="Q85" s="37">
        <v>44866</v>
      </c>
      <c r="R85" s="408">
        <v>81.9815</v>
      </c>
      <c r="S85" s="220">
        <f t="shared" ref="S85:S94" si="6">R85/R73-1</f>
        <v>0.504960146271079</v>
      </c>
      <c r="T85" s="408">
        <v>28.854</v>
      </c>
      <c r="U85" s="220">
        <f t="shared" ref="U85:U94" si="7">T85/T73-1</f>
        <v>0.528632050731894</v>
      </c>
      <c r="V85" s="411">
        <v>110.8355</v>
      </c>
    </row>
    <row r="86" ht="15" spans="17:22">
      <c r="Q86" s="37">
        <v>44896</v>
      </c>
      <c r="R86" s="408">
        <v>94.7922</v>
      </c>
      <c r="S86" s="220">
        <f t="shared" si="6"/>
        <v>0.423915639575494</v>
      </c>
      <c r="T86" s="408">
        <v>33.3456</v>
      </c>
      <c r="U86" s="220">
        <f t="shared" si="7"/>
        <v>0.689077545727615</v>
      </c>
      <c r="V86" s="411">
        <v>128.1378</v>
      </c>
    </row>
    <row r="87" ht="15" spans="17:22">
      <c r="Q87" s="37">
        <v>44927</v>
      </c>
      <c r="R87" s="408">
        <v>42.7308</v>
      </c>
      <c r="S87" s="220">
        <f t="shared" si="6"/>
        <v>-0.0859018020639022</v>
      </c>
      <c r="T87" s="408">
        <v>20.0901</v>
      </c>
      <c r="U87" s="220">
        <f t="shared" si="7"/>
        <v>0.210458453585265</v>
      </c>
      <c r="V87" s="411">
        <v>62.8839</v>
      </c>
    </row>
    <row r="88" ht="15" spans="17:22">
      <c r="Q88" s="37">
        <v>44958</v>
      </c>
      <c r="R88" s="408">
        <v>57.2433</v>
      </c>
      <c r="S88" s="220">
        <f t="shared" si="6"/>
        <v>0.388261571817295</v>
      </c>
      <c r="T88" s="408">
        <v>22.2888</v>
      </c>
      <c r="U88" s="220">
        <f t="shared" si="7"/>
        <v>0.451122092228364</v>
      </c>
      <c r="V88" s="411">
        <f t="shared" ref="V88:V100" si="8">R88+T88</f>
        <v>79.5321</v>
      </c>
    </row>
    <row r="89" ht="15" spans="17:22">
      <c r="Q89" s="37">
        <v>44986</v>
      </c>
      <c r="R89" s="408">
        <v>80.1754</v>
      </c>
      <c r="S89" s="220">
        <f t="shared" si="6"/>
        <v>0.299637221878212</v>
      </c>
      <c r="T89" s="408">
        <v>27.0212</v>
      </c>
      <c r="U89" s="220">
        <f t="shared" si="7"/>
        <v>0.360913010193803</v>
      </c>
      <c r="V89" s="411">
        <f t="shared" si="8"/>
        <v>107.1966</v>
      </c>
    </row>
    <row r="90" ht="15" spans="17:22">
      <c r="Q90" s="37">
        <v>45017</v>
      </c>
      <c r="R90" s="408">
        <v>64.7537</v>
      </c>
      <c r="S90" s="220">
        <f t="shared" si="6"/>
        <v>0.681988555338807</v>
      </c>
      <c r="T90" s="408">
        <v>24.6013</v>
      </c>
      <c r="U90" s="220">
        <f t="shared" si="7"/>
        <v>0.574987195902689</v>
      </c>
      <c r="V90" s="411">
        <f t="shared" si="8"/>
        <v>89.355</v>
      </c>
    </row>
    <row r="91" ht="15" spans="17:22">
      <c r="Q91" s="37">
        <v>45047</v>
      </c>
      <c r="R91" s="408">
        <v>73.3325</v>
      </c>
      <c r="S91" s="220">
        <f t="shared" si="6"/>
        <v>0.436213758039624</v>
      </c>
      <c r="T91" s="408">
        <v>27.7224</v>
      </c>
      <c r="U91" s="220">
        <f t="shared" si="7"/>
        <v>0.427642996554796</v>
      </c>
      <c r="V91" s="411">
        <f t="shared" si="8"/>
        <v>101.0549</v>
      </c>
    </row>
    <row r="92" ht="15" spans="17:22">
      <c r="Q92" s="37">
        <v>45078</v>
      </c>
      <c r="R92" s="408">
        <v>84.8581</v>
      </c>
      <c r="S92" s="220">
        <f t="shared" si="6"/>
        <v>0.276618374930421</v>
      </c>
      <c r="T92" s="408">
        <v>31.1414</v>
      </c>
      <c r="U92" s="220">
        <f t="shared" si="7"/>
        <v>0.382986566004219</v>
      </c>
      <c r="V92" s="411">
        <f t="shared" si="8"/>
        <v>115.9995</v>
      </c>
    </row>
    <row r="93" ht="15" spans="17:22">
      <c r="Q93" s="37">
        <v>45108</v>
      </c>
      <c r="R93" s="408">
        <v>74.67</v>
      </c>
      <c r="S93" s="220">
        <f t="shared" si="6"/>
        <v>0.228379565502061</v>
      </c>
      <c r="T93" s="408">
        <v>29.6279</v>
      </c>
      <c r="U93" s="220">
        <f t="shared" si="7"/>
        <v>0.329386321112402</v>
      </c>
      <c r="V93" s="411">
        <f t="shared" si="8"/>
        <v>104.2979</v>
      </c>
    </row>
    <row r="94" ht="15" spans="17:22">
      <c r="Q94" s="37">
        <v>45139</v>
      </c>
      <c r="R94" s="408">
        <v>91.2343</v>
      </c>
      <c r="S94" s="220">
        <f t="shared" si="6"/>
        <v>0.368308569560281</v>
      </c>
      <c r="T94" s="408">
        <v>32.9054</v>
      </c>
      <c r="U94" s="220">
        <f t="shared" si="7"/>
        <v>0.409315373578602</v>
      </c>
      <c r="V94" s="411">
        <f t="shared" si="8"/>
        <v>124.1397</v>
      </c>
    </row>
    <row r="95" ht="15" spans="17:22">
      <c r="Q95" s="37">
        <v>45170</v>
      </c>
      <c r="R95" s="408">
        <v>92.6447</v>
      </c>
      <c r="S95" s="220">
        <f t="shared" ref="S95:S100" si="9">R95/R83-1</f>
        <v>0.219009210526316</v>
      </c>
      <c r="T95" s="408">
        <v>37.8111</v>
      </c>
      <c r="U95" s="220">
        <f t="shared" ref="U95:U100" si="10">T95/T83-1</f>
        <v>0.405617100371747</v>
      </c>
      <c r="V95" s="411">
        <f t="shared" si="8"/>
        <v>130.4558</v>
      </c>
    </row>
    <row r="96" ht="15" spans="17:22">
      <c r="Q96" s="37">
        <v>45200</v>
      </c>
      <c r="R96" s="408">
        <v>89.7734</v>
      </c>
      <c r="S96" s="220">
        <f t="shared" si="9"/>
        <v>0.258613824740071</v>
      </c>
      <c r="T96" s="408">
        <v>40.0905</v>
      </c>
      <c r="U96" s="220">
        <f t="shared" si="10"/>
        <v>0.493111808806605</v>
      </c>
      <c r="V96" s="411">
        <f t="shared" si="8"/>
        <v>129.8639</v>
      </c>
    </row>
    <row r="97" ht="15" spans="17:22">
      <c r="Q97" s="37">
        <v>45231</v>
      </c>
      <c r="R97" s="408">
        <v>99.3175</v>
      </c>
      <c r="S97" s="220">
        <f t="shared" si="9"/>
        <v>0.21146234211377</v>
      </c>
      <c r="T97" s="408">
        <v>41.7861</v>
      </c>
      <c r="U97" s="220">
        <f t="shared" si="10"/>
        <v>0.448190892077355</v>
      </c>
      <c r="V97" s="411">
        <f t="shared" si="8"/>
        <v>141.1036</v>
      </c>
    </row>
    <row r="98" ht="15" spans="17:22">
      <c r="Q98" s="37">
        <v>45262</v>
      </c>
      <c r="R98" s="408">
        <v>114.0329</v>
      </c>
      <c r="S98" s="220">
        <f t="shared" si="9"/>
        <v>0.202977671158598</v>
      </c>
      <c r="T98" s="408">
        <v>47.4356</v>
      </c>
      <c r="U98" s="220">
        <f t="shared" si="10"/>
        <v>0.422544503622667</v>
      </c>
      <c r="V98" s="411">
        <f t="shared" si="8"/>
        <v>161.4685</v>
      </c>
    </row>
    <row r="99" ht="15" spans="17:22">
      <c r="Q99" s="37">
        <v>45294</v>
      </c>
      <c r="R99" s="408">
        <v>65.9249</v>
      </c>
      <c r="S99" s="220">
        <f t="shared" si="9"/>
        <v>0.54279582876988</v>
      </c>
      <c r="T99" s="408">
        <v>37.6715</v>
      </c>
      <c r="U99" s="220">
        <f t="shared" si="10"/>
        <v>0.875127550385513</v>
      </c>
      <c r="V99" s="411">
        <f t="shared" si="8"/>
        <v>103.5964</v>
      </c>
    </row>
    <row r="100" ht="15" spans="17:22">
      <c r="Q100" s="37">
        <v>45323</v>
      </c>
      <c r="R100" s="408">
        <v>53.7259</v>
      </c>
      <c r="S100" s="220">
        <f t="shared" si="9"/>
        <v>-0.0614464924279348</v>
      </c>
      <c r="T100" s="408">
        <v>27.9886</v>
      </c>
      <c r="U100" s="220">
        <f t="shared" si="10"/>
        <v>0.255724848354331</v>
      </c>
      <c r="V100" s="411">
        <f t="shared" si="8"/>
        <v>81.7145</v>
      </c>
    </row>
  </sheetData>
  <sheetProtection formatCells="0" insertHyperlinks="0" autoFilter="0"/>
  <mergeCells count="2">
    <mergeCell ref="G1:M1"/>
    <mergeCell ref="Q1:V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4:T101"/>
  <sheetViews>
    <sheetView zoomScale="80" zoomScaleNormal="80" workbookViewId="0">
      <pane xSplit="1" ySplit="16" topLeftCell="B86" activePane="bottomRight" state="frozen"/>
      <selection/>
      <selection pane="topRight"/>
      <selection pane="bottomLeft"/>
      <selection pane="bottomRight" activeCell="K88" sqref="K88"/>
    </sheetView>
  </sheetViews>
  <sheetFormatPr defaultColWidth="9" defaultRowHeight="14.25"/>
  <cols>
    <col min="1" max="1" width="13.75" style="31" customWidth="1"/>
    <col min="2" max="2" width="9.75" style="31" customWidth="1"/>
    <col min="3" max="19" width="8.5" style="31" customWidth="1"/>
    <col min="20" max="20" width="10" style="31" customWidth="1"/>
    <col min="21" max="16384" width="9" style="31"/>
  </cols>
  <sheetData>
    <row r="14" ht="15" spans="1:20">
      <c r="A14" s="131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</row>
    <row r="15" ht="15" spans="1:20">
      <c r="A15" s="387" t="s">
        <v>14</v>
      </c>
      <c r="B15" s="387"/>
      <c r="C15" s="387"/>
      <c r="D15" s="387"/>
      <c r="E15" s="387"/>
      <c r="F15" s="387"/>
      <c r="G15" s="387"/>
      <c r="H15" s="387"/>
      <c r="I15" s="387"/>
      <c r="J15" s="387"/>
      <c r="K15" s="387"/>
      <c r="L15" s="387"/>
      <c r="M15" s="387"/>
      <c r="N15" s="387"/>
      <c r="O15" s="387"/>
      <c r="P15" s="387"/>
      <c r="Q15" s="387"/>
      <c r="R15" s="387"/>
      <c r="S15" s="387"/>
    </row>
    <row r="16" spans="1:20">
      <c r="A16" s="404" t="s">
        <v>15</v>
      </c>
      <c r="B16" s="404" t="s">
        <v>16</v>
      </c>
      <c r="C16" s="404" t="s">
        <v>17</v>
      </c>
      <c r="D16" s="404" t="s">
        <v>18</v>
      </c>
      <c r="E16" s="404" t="s">
        <v>19</v>
      </c>
      <c r="F16" s="405" t="s">
        <v>20</v>
      </c>
      <c r="G16" s="404" t="s">
        <v>21</v>
      </c>
      <c r="H16" s="404" t="s">
        <v>22</v>
      </c>
      <c r="I16" s="404" t="s">
        <v>23</v>
      </c>
      <c r="J16" s="404" t="s">
        <v>24</v>
      </c>
      <c r="K16" s="404" t="s">
        <v>25</v>
      </c>
      <c r="L16" s="404" t="s">
        <v>26</v>
      </c>
      <c r="M16" s="404" t="s">
        <v>27</v>
      </c>
      <c r="N16" s="404" t="s">
        <v>28</v>
      </c>
      <c r="O16" s="404" t="s">
        <v>29</v>
      </c>
      <c r="P16" s="404" t="s">
        <v>30</v>
      </c>
      <c r="Q16" s="404" t="s">
        <v>31</v>
      </c>
      <c r="R16" s="404" t="s">
        <v>19</v>
      </c>
      <c r="S16" s="404" t="s">
        <v>32</v>
      </c>
      <c r="T16" s="406" t="s">
        <v>33</v>
      </c>
    </row>
    <row r="17" ht="15" spans="1:20">
      <c r="A17" s="407">
        <v>43101</v>
      </c>
      <c r="B17" s="408">
        <v>3.2029</v>
      </c>
      <c r="C17" s="408">
        <v>1.2155</v>
      </c>
      <c r="D17" s="408">
        <f>SUM(F17:O17)</f>
        <v>2.2358</v>
      </c>
      <c r="E17" s="408">
        <f>S17-B17-C17-D17</f>
        <v>0.7987</v>
      </c>
      <c r="F17" s="408">
        <v>0.5303</v>
      </c>
      <c r="G17" s="408">
        <v>0.2675</v>
      </c>
      <c r="H17" s="408">
        <v>0.308</v>
      </c>
      <c r="I17" s="408">
        <v>0.3693</v>
      </c>
      <c r="J17" s="408">
        <v>0.056</v>
      </c>
      <c r="K17" s="408">
        <v>0.0479</v>
      </c>
      <c r="L17" s="408">
        <v>0.1294</v>
      </c>
      <c r="M17" s="408">
        <v>0.0638</v>
      </c>
      <c r="N17" s="408">
        <v>0.037</v>
      </c>
      <c r="O17" s="408">
        <v>0.4266</v>
      </c>
      <c r="P17" s="408">
        <v>0.5825</v>
      </c>
      <c r="Q17" s="408">
        <v>0.1263</v>
      </c>
      <c r="R17" s="408">
        <v>0.0899</v>
      </c>
      <c r="S17" s="409">
        <v>7.4529</v>
      </c>
      <c r="T17" s="408">
        <f>S17</f>
        <v>7.4529</v>
      </c>
    </row>
    <row r="18" ht="15" spans="1:20">
      <c r="A18" s="410">
        <v>43132</v>
      </c>
      <c r="B18" s="408">
        <v>2.8496</v>
      </c>
      <c r="C18" s="408">
        <v>1.6912</v>
      </c>
      <c r="D18" s="408">
        <f t="shared" ref="D18:D57" si="0">SUM(F18:O18)</f>
        <v>2.1224</v>
      </c>
      <c r="E18" s="408">
        <f t="shared" ref="E18:E60" si="1">S18-B18-C18-D18</f>
        <v>0.8106</v>
      </c>
      <c r="F18" s="408">
        <v>0.4719</v>
      </c>
      <c r="G18" s="408">
        <v>0.3591</v>
      </c>
      <c r="H18" s="408">
        <v>0.1511</v>
      </c>
      <c r="I18" s="408">
        <v>0.445</v>
      </c>
      <c r="J18" s="408">
        <v>0.0483</v>
      </c>
      <c r="K18" s="408">
        <v>0.0444</v>
      </c>
      <c r="L18" s="408">
        <v>0.1003</v>
      </c>
      <c r="M18" s="408">
        <v>0.0618</v>
      </c>
      <c r="N18" s="408">
        <v>0.0274</v>
      </c>
      <c r="O18" s="408">
        <v>0.4131</v>
      </c>
      <c r="P18" s="408">
        <v>0.5561</v>
      </c>
      <c r="Q18" s="408">
        <v>0.1234</v>
      </c>
      <c r="R18" s="408">
        <v>0.1311</v>
      </c>
      <c r="S18" s="411">
        <v>7.4738</v>
      </c>
      <c r="T18" s="408">
        <f>T17+S18</f>
        <v>14.9267</v>
      </c>
    </row>
    <row r="19" ht="15" spans="1:20">
      <c r="A19" s="410">
        <v>43160</v>
      </c>
      <c r="B19" s="408">
        <v>5.5719</v>
      </c>
      <c r="C19" s="408">
        <v>2.5566</v>
      </c>
      <c r="D19" s="408">
        <f t="shared" si="0"/>
        <v>3.9814</v>
      </c>
      <c r="E19" s="408">
        <f t="shared" si="1"/>
        <v>0.9226</v>
      </c>
      <c r="F19" s="408">
        <v>0.6878</v>
      </c>
      <c r="G19" s="408">
        <v>0.6331</v>
      </c>
      <c r="H19" s="408">
        <v>0.8385</v>
      </c>
      <c r="I19" s="408">
        <v>0.8041</v>
      </c>
      <c r="J19" s="408">
        <v>0.0859</v>
      </c>
      <c r="K19" s="408">
        <v>0.0592</v>
      </c>
      <c r="L19" s="408">
        <v>0.174</v>
      </c>
      <c r="M19" s="408">
        <v>0.0677</v>
      </c>
      <c r="N19" s="408">
        <v>0.0341</v>
      </c>
      <c r="O19" s="408">
        <v>0.597</v>
      </c>
      <c r="P19" s="408">
        <v>0.5198</v>
      </c>
      <c r="Q19" s="408">
        <v>0.1842</v>
      </c>
      <c r="R19" s="408">
        <v>0.2186</v>
      </c>
      <c r="S19" s="411">
        <v>13.0325</v>
      </c>
      <c r="T19" s="408">
        <f t="shared" ref="T19:T28" si="2">T18+S19</f>
        <v>27.9592</v>
      </c>
    </row>
    <row r="20" ht="15" spans="1:20">
      <c r="A20" s="410">
        <v>43191</v>
      </c>
      <c r="B20" s="408">
        <v>7.3371</v>
      </c>
      <c r="C20" s="408">
        <v>1.9048</v>
      </c>
      <c r="D20" s="408">
        <f t="shared" si="0"/>
        <v>2.6515</v>
      </c>
      <c r="E20" s="408">
        <f t="shared" si="1"/>
        <v>0.5287</v>
      </c>
      <c r="F20" s="408">
        <v>0.556</v>
      </c>
      <c r="G20" s="408">
        <v>0.3412</v>
      </c>
      <c r="H20" s="408">
        <v>0.3323</v>
      </c>
      <c r="I20" s="408">
        <v>0.6118</v>
      </c>
      <c r="J20" s="408">
        <v>0.072</v>
      </c>
      <c r="K20" s="408">
        <v>0.0741</v>
      </c>
      <c r="L20" s="408">
        <v>0.0913</v>
      </c>
      <c r="M20" s="408">
        <v>0.0705</v>
      </c>
      <c r="N20" s="408">
        <v>0.0414</v>
      </c>
      <c r="O20" s="408">
        <v>0.4609</v>
      </c>
      <c r="P20" s="408">
        <v>0.217</v>
      </c>
      <c r="Q20" s="408">
        <v>0.1729</v>
      </c>
      <c r="R20" s="408">
        <v>0.1388</v>
      </c>
      <c r="S20" s="411">
        <v>12.4221</v>
      </c>
      <c r="T20" s="408">
        <f t="shared" si="2"/>
        <v>40.3813</v>
      </c>
    </row>
    <row r="21" ht="15" spans="1:20">
      <c r="A21" s="410">
        <v>43221</v>
      </c>
      <c r="B21" s="408">
        <v>9.2299</v>
      </c>
      <c r="C21" s="408">
        <v>2.4162</v>
      </c>
      <c r="D21" s="408">
        <f t="shared" si="0"/>
        <v>2.7107</v>
      </c>
      <c r="E21" s="408">
        <f t="shared" si="1"/>
        <v>0.831399999999999</v>
      </c>
      <c r="F21" s="408">
        <v>0.4946</v>
      </c>
      <c r="G21" s="408">
        <v>0.3842</v>
      </c>
      <c r="H21" s="408">
        <v>0.4109</v>
      </c>
      <c r="I21" s="408">
        <v>0.5518</v>
      </c>
      <c r="J21" s="408">
        <v>0.1025</v>
      </c>
      <c r="K21" s="408">
        <v>0.0712</v>
      </c>
      <c r="L21" s="408">
        <v>0.1201</v>
      </c>
      <c r="M21" s="408">
        <v>0.0615</v>
      </c>
      <c r="N21" s="408">
        <v>0.0846</v>
      </c>
      <c r="O21" s="408">
        <v>0.4293</v>
      </c>
      <c r="P21" s="408">
        <v>0.3139</v>
      </c>
      <c r="Q21" s="408">
        <v>0.2598</v>
      </c>
      <c r="R21" s="408">
        <v>0.2577</v>
      </c>
      <c r="S21" s="411">
        <v>15.1882</v>
      </c>
      <c r="T21" s="408">
        <f t="shared" si="2"/>
        <v>55.5695</v>
      </c>
    </row>
    <row r="22" ht="15" spans="1:20">
      <c r="A22" s="410">
        <v>43252</v>
      </c>
      <c r="B22" s="408">
        <v>7.1741</v>
      </c>
      <c r="C22" s="408">
        <v>2.226</v>
      </c>
      <c r="D22" s="408">
        <f t="shared" si="0"/>
        <v>3.5834</v>
      </c>
      <c r="E22" s="408">
        <f t="shared" si="1"/>
        <v>0.900500000000001</v>
      </c>
      <c r="F22" s="408">
        <v>0.5783</v>
      </c>
      <c r="G22" s="408">
        <v>0.5671</v>
      </c>
      <c r="H22" s="408">
        <v>0.5844</v>
      </c>
      <c r="I22" s="408">
        <v>0.7977</v>
      </c>
      <c r="J22" s="408">
        <v>0.0786</v>
      </c>
      <c r="K22" s="408">
        <v>0.0662</v>
      </c>
      <c r="L22" s="408">
        <v>0.2168</v>
      </c>
      <c r="M22" s="408">
        <v>0.0717</v>
      </c>
      <c r="N22" s="408">
        <v>0.0315</v>
      </c>
      <c r="O22" s="408">
        <v>0.5911</v>
      </c>
      <c r="P22" s="408">
        <v>0.3075</v>
      </c>
      <c r="Q22" s="408">
        <v>0.4104</v>
      </c>
      <c r="R22" s="408">
        <v>0.1826</v>
      </c>
      <c r="S22" s="411">
        <v>13.884</v>
      </c>
      <c r="T22" s="408">
        <f t="shared" si="2"/>
        <v>69.4535</v>
      </c>
    </row>
    <row r="23" ht="15" spans="1:20">
      <c r="A23" s="410">
        <v>43282</v>
      </c>
      <c r="B23" s="408">
        <v>7.1105</v>
      </c>
      <c r="C23" s="408">
        <v>2.8865</v>
      </c>
      <c r="D23" s="408">
        <f t="shared" si="0"/>
        <v>2.5333</v>
      </c>
      <c r="E23" s="408">
        <f t="shared" si="1"/>
        <v>0.9577</v>
      </c>
      <c r="F23" s="408">
        <v>0.6252</v>
      </c>
      <c r="G23" s="408">
        <v>0.3092</v>
      </c>
      <c r="H23" s="408">
        <v>0.3858</v>
      </c>
      <c r="I23" s="408">
        <v>0.3745</v>
      </c>
      <c r="J23" s="408">
        <v>0.1283</v>
      </c>
      <c r="K23" s="408">
        <v>0.0614</v>
      </c>
      <c r="L23" s="408">
        <v>0.1139</v>
      </c>
      <c r="M23" s="408">
        <v>0.0665</v>
      </c>
      <c r="N23" s="408">
        <v>0.0345</v>
      </c>
      <c r="O23" s="408">
        <v>0.434</v>
      </c>
      <c r="P23" s="408">
        <v>0.3667</v>
      </c>
      <c r="Q23" s="408">
        <v>0.3119</v>
      </c>
      <c r="R23" s="408">
        <v>0.2791</v>
      </c>
      <c r="S23" s="411">
        <v>13.488</v>
      </c>
      <c r="T23" s="408">
        <f t="shared" si="2"/>
        <v>82.9415</v>
      </c>
    </row>
    <row r="24" ht="15" spans="1:20">
      <c r="A24" s="410">
        <v>43313</v>
      </c>
      <c r="B24" s="408">
        <v>8.4259</v>
      </c>
      <c r="C24" s="408">
        <v>3.3218</v>
      </c>
      <c r="D24" s="408">
        <f t="shared" si="0"/>
        <v>2.7255</v>
      </c>
      <c r="E24" s="408">
        <f t="shared" si="1"/>
        <v>1.0016</v>
      </c>
      <c r="F24" s="408">
        <v>0.6023</v>
      </c>
      <c r="G24" s="408">
        <v>0.3091</v>
      </c>
      <c r="H24" s="408">
        <v>0.3482</v>
      </c>
      <c r="I24" s="408">
        <v>0.6109</v>
      </c>
      <c r="J24" s="408">
        <v>0.0447</v>
      </c>
      <c r="K24" s="408">
        <v>0.0592</v>
      </c>
      <c r="L24" s="408">
        <v>0.1627</v>
      </c>
      <c r="M24" s="408">
        <v>0.0602</v>
      </c>
      <c r="N24" s="408">
        <v>0.0393</v>
      </c>
      <c r="O24" s="408">
        <v>0.4889</v>
      </c>
      <c r="P24" s="408">
        <v>0.3512</v>
      </c>
      <c r="Q24" s="408">
        <v>0.2958</v>
      </c>
      <c r="R24" s="408">
        <v>0.3546</v>
      </c>
      <c r="S24" s="411">
        <v>15.4748</v>
      </c>
      <c r="T24" s="408">
        <f t="shared" si="2"/>
        <v>98.4163</v>
      </c>
    </row>
    <row r="25" ht="15" spans="1:20">
      <c r="A25" s="410">
        <v>43344</v>
      </c>
      <c r="B25" s="408">
        <v>9.8915</v>
      </c>
      <c r="C25" s="408">
        <v>4.4399</v>
      </c>
      <c r="D25" s="408">
        <f t="shared" si="0"/>
        <v>3.1535</v>
      </c>
      <c r="E25" s="408">
        <f t="shared" si="1"/>
        <v>1.0658</v>
      </c>
      <c r="F25" s="408">
        <v>0.4169</v>
      </c>
      <c r="G25" s="408">
        <v>0.4358</v>
      </c>
      <c r="H25" s="408">
        <v>0.6587</v>
      </c>
      <c r="I25" s="408">
        <v>0.6396</v>
      </c>
      <c r="J25" s="408">
        <v>0.0919</v>
      </c>
      <c r="K25" s="408">
        <v>0.071</v>
      </c>
      <c r="L25" s="408">
        <v>0.2885</v>
      </c>
      <c r="M25" s="408">
        <v>0.0767</v>
      </c>
      <c r="N25" s="408">
        <v>0.0258</v>
      </c>
      <c r="O25" s="408">
        <v>0.4486</v>
      </c>
      <c r="P25" s="408">
        <v>0.5054</v>
      </c>
      <c r="Q25" s="408">
        <v>0.3118</v>
      </c>
      <c r="R25" s="408">
        <v>0.2486</v>
      </c>
      <c r="S25" s="411">
        <v>18.5507</v>
      </c>
      <c r="T25" s="408">
        <f t="shared" si="2"/>
        <v>116.967</v>
      </c>
    </row>
    <row r="26" ht="15" spans="1:20">
      <c r="A26" s="410">
        <v>43374</v>
      </c>
      <c r="B26" s="408">
        <v>11.9792</v>
      </c>
      <c r="C26" s="408">
        <v>3.4616</v>
      </c>
      <c r="D26" s="408">
        <f t="shared" si="0"/>
        <v>3.0769</v>
      </c>
      <c r="E26" s="408">
        <f t="shared" si="1"/>
        <v>0.968599999999999</v>
      </c>
      <c r="F26" s="408">
        <v>0.4788</v>
      </c>
      <c r="G26" s="408">
        <v>0.4739</v>
      </c>
      <c r="H26" s="408">
        <v>0.434</v>
      </c>
      <c r="I26" s="408">
        <v>0.6471</v>
      </c>
      <c r="J26" s="408">
        <v>0.1375</v>
      </c>
      <c r="K26" s="408">
        <v>0.0774</v>
      </c>
      <c r="L26" s="408">
        <v>0.1775</v>
      </c>
      <c r="M26" s="408">
        <v>0.0809</v>
      </c>
      <c r="N26" s="408">
        <v>0.0495</v>
      </c>
      <c r="O26" s="408">
        <v>0.5203</v>
      </c>
      <c r="P26" s="408">
        <v>0.3119</v>
      </c>
      <c r="Q26" s="408">
        <v>0.4439</v>
      </c>
      <c r="R26" s="408">
        <v>0.2128</v>
      </c>
      <c r="S26" s="411">
        <v>19.4863</v>
      </c>
      <c r="T26" s="408">
        <f t="shared" si="2"/>
        <v>136.4533</v>
      </c>
    </row>
    <row r="27" ht="15" spans="1:20">
      <c r="A27" s="410">
        <v>43405</v>
      </c>
      <c r="B27" s="408">
        <v>13.1263</v>
      </c>
      <c r="C27" s="408">
        <v>4.0785</v>
      </c>
      <c r="D27" s="408">
        <f t="shared" si="0"/>
        <v>3.4795</v>
      </c>
      <c r="E27" s="408">
        <f t="shared" si="1"/>
        <v>1.1458</v>
      </c>
      <c r="F27" s="408">
        <v>0.5766</v>
      </c>
      <c r="G27" s="408">
        <v>0.5725</v>
      </c>
      <c r="H27" s="408">
        <v>0.4237</v>
      </c>
      <c r="I27" s="408">
        <v>0.7004</v>
      </c>
      <c r="J27" s="408">
        <v>0.0344</v>
      </c>
      <c r="K27" s="408">
        <v>0.0919</v>
      </c>
      <c r="L27" s="408">
        <v>0.3339</v>
      </c>
      <c r="M27" s="408">
        <v>0.0949</v>
      </c>
      <c r="N27" s="408">
        <v>0.0358</v>
      </c>
      <c r="O27" s="408">
        <v>0.6154</v>
      </c>
      <c r="P27" s="408">
        <v>0.4172</v>
      </c>
      <c r="Q27" s="408">
        <v>0.5314</v>
      </c>
      <c r="R27" s="408">
        <v>0.1972</v>
      </c>
      <c r="S27" s="411">
        <v>21.8301</v>
      </c>
      <c r="T27" s="408">
        <f t="shared" si="2"/>
        <v>158.2834</v>
      </c>
    </row>
    <row r="28" ht="15" spans="1:20">
      <c r="A28" s="410">
        <v>43435</v>
      </c>
      <c r="B28" s="408">
        <v>16.0231</v>
      </c>
      <c r="C28" s="408">
        <v>5.0939</v>
      </c>
      <c r="D28" s="408">
        <f t="shared" si="0"/>
        <v>3.9511</v>
      </c>
      <c r="E28" s="408">
        <f t="shared" si="1"/>
        <v>0.702900000000001</v>
      </c>
      <c r="F28" s="408">
        <v>0.6079</v>
      </c>
      <c r="G28" s="408">
        <v>0.643</v>
      </c>
      <c r="H28" s="408">
        <v>0.515</v>
      </c>
      <c r="I28" s="408">
        <v>0.7178</v>
      </c>
      <c r="J28" s="408">
        <v>0.0293</v>
      </c>
      <c r="K28" s="408">
        <v>0.0661</v>
      </c>
      <c r="L28" s="408">
        <v>0.6275</v>
      </c>
      <c r="M28" s="408">
        <v>0.2144</v>
      </c>
      <c r="N28" s="408">
        <v>0.0231</v>
      </c>
      <c r="O28" s="408">
        <v>0.507</v>
      </c>
      <c r="P28" s="408">
        <v>0.1971</v>
      </c>
      <c r="Q28" s="408">
        <v>0.2706</v>
      </c>
      <c r="R28" s="408">
        <v>0.2352</v>
      </c>
      <c r="S28" s="411">
        <v>25.771</v>
      </c>
      <c r="T28" s="411">
        <f t="shared" si="2"/>
        <v>184.0544</v>
      </c>
    </row>
    <row r="29" ht="15" spans="1:20">
      <c r="A29" s="410">
        <v>43466</v>
      </c>
      <c r="B29" s="408">
        <v>9.1137</v>
      </c>
      <c r="C29" s="408">
        <v>2.6445</v>
      </c>
      <c r="D29" s="408">
        <f t="shared" si="0"/>
        <v>3.117</v>
      </c>
      <c r="E29" s="408">
        <f t="shared" si="1"/>
        <v>0.644</v>
      </c>
      <c r="F29" s="408">
        <v>0.6655</v>
      </c>
      <c r="G29" s="408">
        <v>0.4616</v>
      </c>
      <c r="H29" s="408">
        <v>0.3222</v>
      </c>
      <c r="I29" s="408">
        <v>0.4705</v>
      </c>
      <c r="J29" s="408">
        <v>0.0556</v>
      </c>
      <c r="K29" s="408">
        <v>0.0989</v>
      </c>
      <c r="L29" s="408">
        <v>0.3277</v>
      </c>
      <c r="M29" s="408">
        <v>0.1031</v>
      </c>
      <c r="N29" s="408">
        <v>0.0089</v>
      </c>
      <c r="O29" s="408">
        <v>0.603</v>
      </c>
      <c r="P29" s="408">
        <v>0.3769</v>
      </c>
      <c r="Q29" s="408">
        <v>0.1009</v>
      </c>
      <c r="R29" s="408">
        <v>0.1662</v>
      </c>
      <c r="S29" s="411">
        <v>15.5192</v>
      </c>
      <c r="T29" s="408">
        <f>S29</f>
        <v>15.5192</v>
      </c>
    </row>
    <row r="30" ht="15" spans="1:20">
      <c r="A30" s="410">
        <v>43497</v>
      </c>
      <c r="B30" s="408">
        <v>5.0154</v>
      </c>
      <c r="C30" s="408">
        <v>2.443</v>
      </c>
      <c r="D30" s="408">
        <f t="shared" si="0"/>
        <v>3.095</v>
      </c>
      <c r="E30" s="408">
        <f t="shared" si="1"/>
        <v>0.6144</v>
      </c>
      <c r="F30" s="408">
        <v>0.6504</v>
      </c>
      <c r="G30" s="408">
        <v>0.4652</v>
      </c>
      <c r="H30" s="408">
        <v>0.1961</v>
      </c>
      <c r="I30" s="408">
        <v>0.5932</v>
      </c>
      <c r="J30" s="408">
        <v>0.0655</v>
      </c>
      <c r="K30" s="408">
        <v>0.086</v>
      </c>
      <c r="L30" s="408">
        <v>0.2458</v>
      </c>
      <c r="M30" s="408">
        <v>0.1225</v>
      </c>
      <c r="N30" s="408">
        <v>0.0099</v>
      </c>
      <c r="O30" s="408">
        <v>0.6604</v>
      </c>
      <c r="P30" s="408">
        <v>0.3454</v>
      </c>
      <c r="Q30" s="408">
        <v>0.1022</v>
      </c>
      <c r="R30" s="408">
        <v>0.1668</v>
      </c>
      <c r="S30" s="411">
        <v>11.1678</v>
      </c>
      <c r="T30" s="408">
        <f>T29+S30</f>
        <v>26.687</v>
      </c>
    </row>
    <row r="31" ht="15" spans="1:20">
      <c r="A31" s="410">
        <v>43525</v>
      </c>
      <c r="B31" s="408">
        <v>10.9789</v>
      </c>
      <c r="C31" s="408">
        <v>2.649</v>
      </c>
      <c r="D31" s="408">
        <f t="shared" si="0"/>
        <v>5.8069</v>
      </c>
      <c r="E31" s="408">
        <f t="shared" si="1"/>
        <v>1.0595</v>
      </c>
      <c r="F31" s="408">
        <v>0.997</v>
      </c>
      <c r="G31" s="408">
        <v>0.6764</v>
      </c>
      <c r="H31" s="408">
        <v>0.7955</v>
      </c>
      <c r="I31" s="408">
        <v>1.2767</v>
      </c>
      <c r="J31" s="408">
        <v>0.1112</v>
      </c>
      <c r="K31" s="408">
        <v>0.1292</v>
      </c>
      <c r="L31" s="408">
        <v>0.4823</v>
      </c>
      <c r="M31" s="408">
        <v>0.1963</v>
      </c>
      <c r="N31" s="408">
        <v>0.0197</v>
      </c>
      <c r="O31" s="408">
        <v>1.1226</v>
      </c>
      <c r="P31" s="408">
        <v>0.3967</v>
      </c>
      <c r="Q31" s="408">
        <v>0.4806</v>
      </c>
      <c r="R31" s="408">
        <v>0.1822</v>
      </c>
      <c r="S31" s="411">
        <v>20.4943</v>
      </c>
      <c r="T31" s="408">
        <f>S31</f>
        <v>20.4943</v>
      </c>
    </row>
    <row r="32" ht="15" spans="1:20">
      <c r="A32" s="410">
        <v>43556</v>
      </c>
      <c r="B32" s="408">
        <v>9.1045</v>
      </c>
      <c r="C32" s="408">
        <v>2.0594</v>
      </c>
      <c r="D32" s="408">
        <f t="shared" si="0"/>
        <v>3.6216</v>
      </c>
      <c r="E32" s="408">
        <f t="shared" si="1"/>
        <v>0.7</v>
      </c>
      <c r="F32" s="408">
        <v>0.8047</v>
      </c>
      <c r="G32" s="408">
        <v>0.5006</v>
      </c>
      <c r="H32" s="408">
        <v>0.3234</v>
      </c>
      <c r="I32" s="408">
        <v>0.5603</v>
      </c>
      <c r="J32" s="408">
        <v>0.1684</v>
      </c>
      <c r="K32" s="408">
        <v>0.0836</v>
      </c>
      <c r="L32" s="408">
        <v>0.2684</v>
      </c>
      <c r="M32" s="408">
        <v>0.1116</v>
      </c>
      <c r="N32" s="408">
        <v>0.018</v>
      </c>
      <c r="O32" s="408">
        <v>0.7826</v>
      </c>
      <c r="P32" s="408">
        <v>0.162</v>
      </c>
      <c r="Q32" s="408">
        <v>0.4133</v>
      </c>
      <c r="R32" s="408">
        <v>0.1247</v>
      </c>
      <c r="S32" s="411">
        <v>15.4855</v>
      </c>
      <c r="T32" s="408">
        <f>T31+S32</f>
        <v>35.9798</v>
      </c>
    </row>
    <row r="33" ht="15" spans="1:20">
      <c r="A33" s="410">
        <v>43586</v>
      </c>
      <c r="B33" s="408">
        <v>9.6993</v>
      </c>
      <c r="C33" s="408">
        <v>2.4793</v>
      </c>
      <c r="D33" s="408">
        <f t="shared" si="0"/>
        <v>3.5717</v>
      </c>
      <c r="E33" s="408">
        <f t="shared" si="1"/>
        <v>1.0319</v>
      </c>
      <c r="F33" s="408">
        <v>0.7548</v>
      </c>
      <c r="G33" s="408">
        <v>0.4539</v>
      </c>
      <c r="H33" s="408">
        <v>0.4069</v>
      </c>
      <c r="I33" s="408">
        <v>0.6102</v>
      </c>
      <c r="J33" s="408">
        <v>0.1616</v>
      </c>
      <c r="K33" s="408">
        <v>0.0907</v>
      </c>
      <c r="L33" s="408">
        <v>0.2644</v>
      </c>
      <c r="M33" s="408">
        <v>0.137</v>
      </c>
      <c r="N33" s="408">
        <v>0.0085</v>
      </c>
      <c r="O33" s="408">
        <v>0.6837</v>
      </c>
      <c r="P33" s="408">
        <v>0.2178</v>
      </c>
      <c r="Q33" s="408">
        <v>0.4702</v>
      </c>
      <c r="R33" s="408">
        <v>0.3439</v>
      </c>
      <c r="S33" s="411">
        <v>16.7822</v>
      </c>
      <c r="T33" s="408">
        <f>S33</f>
        <v>16.7822</v>
      </c>
    </row>
    <row r="34" ht="15" spans="1:20">
      <c r="A34" s="410">
        <v>43617</v>
      </c>
      <c r="B34" s="408">
        <v>13.4472</v>
      </c>
      <c r="C34" s="408">
        <v>2.7464</v>
      </c>
      <c r="D34" s="408">
        <f t="shared" si="0"/>
        <v>4.5798</v>
      </c>
      <c r="E34" s="408">
        <f t="shared" si="1"/>
        <v>1.0722</v>
      </c>
      <c r="F34" s="408">
        <v>0.7948</v>
      </c>
      <c r="G34" s="408">
        <v>0.6413</v>
      </c>
      <c r="H34" s="408">
        <v>0.443</v>
      </c>
      <c r="I34" s="408">
        <v>0.8868</v>
      </c>
      <c r="J34" s="408">
        <v>0.1992</v>
      </c>
      <c r="K34" s="408">
        <v>0.126</v>
      </c>
      <c r="L34" s="408">
        <v>0.46</v>
      </c>
      <c r="M34" s="408">
        <v>0.1459</v>
      </c>
      <c r="N34" s="408">
        <v>0.0222</v>
      </c>
      <c r="O34" s="408">
        <v>0.8606</v>
      </c>
      <c r="P34" s="408">
        <v>0.297</v>
      </c>
      <c r="Q34" s="408">
        <v>0.3936</v>
      </c>
      <c r="R34" s="408">
        <v>0.3816</v>
      </c>
      <c r="S34" s="411">
        <v>21.8456</v>
      </c>
      <c r="T34" s="408">
        <f>T33+S34</f>
        <v>38.6278</v>
      </c>
    </row>
    <row r="35" ht="15" spans="1:20">
      <c r="A35" s="410">
        <v>43647</v>
      </c>
      <c r="B35" s="408">
        <v>6.7283</v>
      </c>
      <c r="C35" s="408">
        <v>2.4838</v>
      </c>
      <c r="D35" s="408">
        <f t="shared" si="0"/>
        <v>3.4067</v>
      </c>
      <c r="E35" s="408">
        <f t="shared" si="1"/>
        <v>1.018</v>
      </c>
      <c r="F35" s="408">
        <v>0.9198</v>
      </c>
      <c r="G35" s="408">
        <v>0.4766</v>
      </c>
      <c r="H35" s="408">
        <v>0.381</v>
      </c>
      <c r="I35" s="408">
        <v>0.4428</v>
      </c>
      <c r="J35" s="408">
        <v>0.122</v>
      </c>
      <c r="K35" s="408">
        <v>0.083</v>
      </c>
      <c r="L35" s="408">
        <v>0.2288</v>
      </c>
      <c r="M35" s="408">
        <v>0.1087</v>
      </c>
      <c r="N35" s="408">
        <v>0.0143</v>
      </c>
      <c r="O35" s="408">
        <v>0.6297</v>
      </c>
      <c r="P35" s="408">
        <v>0.3559</v>
      </c>
      <c r="Q35" s="408">
        <v>0.3837</v>
      </c>
      <c r="R35" s="408">
        <v>0.2784</v>
      </c>
      <c r="S35" s="411">
        <v>13.6368</v>
      </c>
      <c r="T35" s="408">
        <f>S35</f>
        <v>13.6368</v>
      </c>
    </row>
    <row r="36" ht="15" spans="1:20">
      <c r="A36" s="410">
        <v>43678</v>
      </c>
      <c r="B36" s="408">
        <v>7.134</v>
      </c>
      <c r="C36" s="408">
        <v>2.708</v>
      </c>
      <c r="D36" s="408">
        <f t="shared" si="0"/>
        <v>3.455</v>
      </c>
      <c r="E36" s="408">
        <f t="shared" si="1"/>
        <v>0.8628</v>
      </c>
      <c r="F36" s="408">
        <v>0.8923</v>
      </c>
      <c r="G36" s="408">
        <v>0.3783</v>
      </c>
      <c r="H36" s="408">
        <v>0.4109</v>
      </c>
      <c r="I36" s="408">
        <v>0.5898</v>
      </c>
      <c r="J36" s="408">
        <v>0.0841</v>
      </c>
      <c r="K36" s="408">
        <v>0.0769</v>
      </c>
      <c r="L36" s="408">
        <v>0.3145</v>
      </c>
      <c r="M36" s="408">
        <v>0.0819</v>
      </c>
      <c r="N36" s="408">
        <v>0.013</v>
      </c>
      <c r="O36" s="408">
        <v>0.6133</v>
      </c>
      <c r="P36" s="408">
        <v>0.2975</v>
      </c>
      <c r="Q36" s="408">
        <v>0.2706</v>
      </c>
      <c r="R36" s="408">
        <v>0.2947</v>
      </c>
      <c r="S36" s="411">
        <v>14.1598</v>
      </c>
      <c r="T36" s="408">
        <f>T35+S36</f>
        <v>27.7966</v>
      </c>
    </row>
    <row r="37" ht="15" spans="1:20">
      <c r="A37" s="410">
        <v>43709</v>
      </c>
      <c r="B37" s="408">
        <v>6.5514</v>
      </c>
      <c r="C37" s="408">
        <v>2.7874</v>
      </c>
      <c r="D37" s="408">
        <f t="shared" si="0"/>
        <v>5.6972</v>
      </c>
      <c r="E37" s="408">
        <f t="shared" si="1"/>
        <v>1.054</v>
      </c>
      <c r="F37" s="408">
        <v>0.9363</v>
      </c>
      <c r="G37" s="408">
        <v>0.6192</v>
      </c>
      <c r="H37" s="408">
        <v>1.2184</v>
      </c>
      <c r="I37" s="408">
        <v>0.721</v>
      </c>
      <c r="J37" s="408">
        <v>0.1831</v>
      </c>
      <c r="K37" s="408">
        <v>0.1161</v>
      </c>
      <c r="L37" s="408">
        <v>0.8018</v>
      </c>
      <c r="M37" s="408">
        <v>0.1315</v>
      </c>
      <c r="N37" s="408">
        <v>0.0199</v>
      </c>
      <c r="O37" s="408">
        <v>0.9499</v>
      </c>
      <c r="P37" s="408">
        <v>0.5001</v>
      </c>
      <c r="Q37" s="408">
        <v>0.2373</v>
      </c>
      <c r="R37" s="408">
        <v>0.3166</v>
      </c>
      <c r="S37" s="411">
        <v>16.09</v>
      </c>
      <c r="T37" s="408">
        <f>S37</f>
        <v>16.09</v>
      </c>
    </row>
    <row r="38" ht="15" spans="1:20">
      <c r="A38" s="410">
        <v>43739</v>
      </c>
      <c r="B38" s="408">
        <v>6.6039</v>
      </c>
      <c r="C38" s="408">
        <v>2.5927</v>
      </c>
      <c r="D38" s="408">
        <f t="shared" si="0"/>
        <v>4.8908</v>
      </c>
      <c r="E38" s="408">
        <f t="shared" si="1"/>
        <v>0.687</v>
      </c>
      <c r="F38" s="408">
        <v>1.2288</v>
      </c>
      <c r="G38" s="408">
        <v>0.7016</v>
      </c>
      <c r="H38" s="408">
        <v>0.6306</v>
      </c>
      <c r="I38" s="408">
        <v>0.6096</v>
      </c>
      <c r="J38" s="408">
        <v>0.1212</v>
      </c>
      <c r="K38" s="408">
        <v>0.1413</v>
      </c>
      <c r="L38" s="408">
        <v>0.2969</v>
      </c>
      <c r="M38" s="408">
        <v>0.1918</v>
      </c>
      <c r="N38" s="408">
        <v>0.004</v>
      </c>
      <c r="O38" s="408">
        <v>0.965</v>
      </c>
      <c r="P38" s="408">
        <v>0.1672</v>
      </c>
      <c r="Q38" s="408">
        <v>0.2911</v>
      </c>
      <c r="R38" s="408">
        <v>0.2287</v>
      </c>
      <c r="S38" s="411">
        <v>14.7744</v>
      </c>
      <c r="T38" s="408">
        <f>T37+S38</f>
        <v>30.8644</v>
      </c>
    </row>
    <row r="39" ht="15" spans="1:20">
      <c r="A39" s="410">
        <v>43770</v>
      </c>
      <c r="B39" s="408">
        <v>7.9168</v>
      </c>
      <c r="C39" s="408">
        <v>2.9741</v>
      </c>
      <c r="D39" s="408">
        <f t="shared" si="0"/>
        <v>5.3253</v>
      </c>
      <c r="E39" s="408">
        <f t="shared" si="1"/>
        <v>0.733699999999999</v>
      </c>
      <c r="F39" s="408">
        <v>1.1192</v>
      </c>
      <c r="G39" s="408">
        <v>0.6185</v>
      </c>
      <c r="H39" s="408">
        <v>0.8863</v>
      </c>
      <c r="I39" s="408">
        <v>0.595</v>
      </c>
      <c r="J39" s="408">
        <v>0.131</v>
      </c>
      <c r="K39" s="408">
        <v>0.1325</v>
      </c>
      <c r="L39" s="408">
        <v>0.7563</v>
      </c>
      <c r="M39" s="408">
        <v>0.1914</v>
      </c>
      <c r="N39" s="408">
        <v>0.0052</v>
      </c>
      <c r="O39" s="408">
        <v>0.8899</v>
      </c>
      <c r="P39" s="408">
        <v>0.2579</v>
      </c>
      <c r="Q39" s="408">
        <v>0.2844</v>
      </c>
      <c r="R39" s="408">
        <v>0.1914</v>
      </c>
      <c r="S39" s="411">
        <v>16.9499</v>
      </c>
      <c r="T39" s="408">
        <f>S39</f>
        <v>16.9499</v>
      </c>
    </row>
    <row r="40" ht="15" spans="1:20">
      <c r="A40" s="410">
        <v>43800</v>
      </c>
      <c r="B40" s="408">
        <v>13.9211</v>
      </c>
      <c r="C40" s="408">
        <v>3.5925</v>
      </c>
      <c r="D40" s="408">
        <f t="shared" si="0"/>
        <v>7.2998</v>
      </c>
      <c r="E40" s="408">
        <f t="shared" si="1"/>
        <v>0.648800000000001</v>
      </c>
      <c r="F40" s="408">
        <v>0.9187</v>
      </c>
      <c r="G40" s="408">
        <v>0.8451</v>
      </c>
      <c r="H40" s="408">
        <v>0.9121</v>
      </c>
      <c r="I40" s="408">
        <v>0.5962</v>
      </c>
      <c r="J40" s="408">
        <v>0.1304</v>
      </c>
      <c r="K40" s="408">
        <v>0.1309</v>
      </c>
      <c r="L40" s="408">
        <v>2.1976</v>
      </c>
      <c r="M40" s="408">
        <v>0.1701</v>
      </c>
      <c r="N40" s="408">
        <v>0.0134</v>
      </c>
      <c r="O40" s="408">
        <v>1.3853</v>
      </c>
      <c r="P40" s="408">
        <v>0.2289</v>
      </c>
      <c r="Q40" s="408">
        <v>0.1852</v>
      </c>
      <c r="R40" s="408">
        <v>0.2347</v>
      </c>
      <c r="S40" s="411">
        <v>25.4622</v>
      </c>
      <c r="T40" s="411">
        <f>T39+S40</f>
        <v>42.4121</v>
      </c>
    </row>
    <row r="41" ht="15" spans="1:20">
      <c r="A41" s="410">
        <v>43831</v>
      </c>
      <c r="B41" s="408">
        <v>4.2945</v>
      </c>
      <c r="C41" s="408">
        <v>3.3544</v>
      </c>
      <c r="D41" s="408">
        <f t="shared" si="0"/>
        <v>7.4958</v>
      </c>
      <c r="E41" s="408">
        <f t="shared" si="1"/>
        <v>0.6243</v>
      </c>
      <c r="F41" s="408">
        <v>1.9533</v>
      </c>
      <c r="G41" s="408">
        <v>1.4955</v>
      </c>
      <c r="H41" s="408">
        <v>0.8653</v>
      </c>
      <c r="I41" s="408">
        <v>0.612</v>
      </c>
      <c r="J41" s="408">
        <v>0.4051</v>
      </c>
      <c r="K41" s="408">
        <v>0.1686</v>
      </c>
      <c r="L41" s="408">
        <v>0.3626</v>
      </c>
      <c r="M41" s="408">
        <v>0.3429</v>
      </c>
      <c r="N41" s="408">
        <v>0.0152</v>
      </c>
      <c r="O41" s="408">
        <v>1.2753</v>
      </c>
      <c r="P41" s="408">
        <v>0.1789</v>
      </c>
      <c r="Q41" s="408">
        <v>0.0783</v>
      </c>
      <c r="R41" s="408">
        <v>0.3671</v>
      </c>
      <c r="S41" s="411">
        <v>15.769</v>
      </c>
      <c r="T41" s="408">
        <f>S41</f>
        <v>15.769</v>
      </c>
    </row>
    <row r="42" ht="15" spans="1:20">
      <c r="A42" s="410">
        <v>43862</v>
      </c>
      <c r="B42" s="408">
        <v>1.5372</v>
      </c>
      <c r="C42" s="408">
        <v>3.1601</v>
      </c>
      <c r="D42" s="408">
        <f t="shared" si="0"/>
        <v>7.34</v>
      </c>
      <c r="E42" s="408">
        <f t="shared" si="1"/>
        <v>0.943099999999999</v>
      </c>
      <c r="F42" s="408">
        <v>2.141</v>
      </c>
      <c r="G42" s="408">
        <v>1.3932</v>
      </c>
      <c r="H42" s="408">
        <v>0.461</v>
      </c>
      <c r="I42" s="408">
        <v>0.7044</v>
      </c>
      <c r="J42" s="408">
        <v>0.4554</v>
      </c>
      <c r="K42" s="408">
        <v>0.1643</v>
      </c>
      <c r="L42" s="408">
        <v>0.4235</v>
      </c>
      <c r="M42" s="408">
        <v>0.3353</v>
      </c>
      <c r="N42" s="408">
        <v>0.0108</v>
      </c>
      <c r="O42" s="408">
        <v>1.2511</v>
      </c>
      <c r="P42" s="408">
        <v>0.4294</v>
      </c>
      <c r="Q42" s="408">
        <v>0.2871</v>
      </c>
      <c r="R42" s="408">
        <v>0.2266</v>
      </c>
      <c r="S42" s="411">
        <v>12.9804</v>
      </c>
      <c r="T42" s="408">
        <f>T41+S42</f>
        <v>28.7494</v>
      </c>
    </row>
    <row r="43" ht="15" spans="1:20">
      <c r="A43" s="410">
        <v>43891</v>
      </c>
      <c r="B43" s="408">
        <v>5.6661</v>
      </c>
      <c r="C43" s="408">
        <v>1.9171</v>
      </c>
      <c r="D43" s="408">
        <f t="shared" si="0"/>
        <v>7.9754</v>
      </c>
      <c r="E43" s="408">
        <f t="shared" si="1"/>
        <v>1.0603</v>
      </c>
      <c r="F43" s="408">
        <v>2.0504</v>
      </c>
      <c r="G43" s="408">
        <v>0.7573</v>
      </c>
      <c r="H43" s="408">
        <v>1.7718</v>
      </c>
      <c r="I43" s="408">
        <v>0.9315</v>
      </c>
      <c r="J43" s="408">
        <v>0.1529</v>
      </c>
      <c r="K43" s="408">
        <v>0.1505</v>
      </c>
      <c r="L43" s="408">
        <v>0.433</v>
      </c>
      <c r="M43" s="408">
        <v>0.146</v>
      </c>
      <c r="N43" s="408">
        <v>0.0425</v>
      </c>
      <c r="O43" s="408">
        <v>1.5395</v>
      </c>
      <c r="P43" s="408">
        <v>0.2761</v>
      </c>
      <c r="Q43" s="408">
        <v>0.5448</v>
      </c>
      <c r="R43" s="408">
        <v>0.2394</v>
      </c>
      <c r="S43" s="411">
        <v>16.6189</v>
      </c>
      <c r="T43" s="408">
        <f>S43</f>
        <v>16.6189</v>
      </c>
    </row>
    <row r="44" ht="15" spans="1:20">
      <c r="A44" s="410">
        <v>43922</v>
      </c>
      <c r="B44" s="408">
        <v>5.8622</v>
      </c>
      <c r="C44" s="408">
        <v>0.9862</v>
      </c>
      <c r="D44" s="408">
        <f t="shared" si="0"/>
        <v>2.988</v>
      </c>
      <c r="E44" s="408">
        <f t="shared" si="1"/>
        <v>0.6658</v>
      </c>
      <c r="F44" s="408">
        <v>1.1312</v>
      </c>
      <c r="G44" s="408">
        <v>0.1635</v>
      </c>
      <c r="H44" s="408">
        <v>0.1377</v>
      </c>
      <c r="I44" s="408">
        <v>0.5089</v>
      </c>
      <c r="J44" s="408">
        <v>0.0568</v>
      </c>
      <c r="K44" s="408">
        <v>0.0525</v>
      </c>
      <c r="L44" s="408">
        <v>0.1727</v>
      </c>
      <c r="M44" s="408">
        <v>0.0212</v>
      </c>
      <c r="N44" s="408">
        <v>0.0146</v>
      </c>
      <c r="O44" s="408">
        <v>0.7289</v>
      </c>
      <c r="P44" s="408">
        <v>0.0807</v>
      </c>
      <c r="Q44" s="408">
        <v>0.4605</v>
      </c>
      <c r="R44" s="408">
        <v>0.1246</v>
      </c>
      <c r="S44" s="411">
        <v>10.5022</v>
      </c>
      <c r="T44" s="408">
        <f>T43+S44</f>
        <v>27.1211</v>
      </c>
    </row>
    <row r="45" ht="15" spans="1:20">
      <c r="A45" s="410">
        <v>43952</v>
      </c>
      <c r="B45" s="408">
        <v>6.9861</v>
      </c>
      <c r="C45" s="408">
        <v>1.4329</v>
      </c>
      <c r="D45" s="408">
        <f t="shared" si="0"/>
        <v>4.8478</v>
      </c>
      <c r="E45" s="408">
        <f t="shared" si="1"/>
        <v>0.5571</v>
      </c>
      <c r="F45" s="408">
        <v>1.4777</v>
      </c>
      <c r="G45" s="408">
        <v>0.7636</v>
      </c>
      <c r="H45" s="408">
        <v>0.3183</v>
      </c>
      <c r="I45" s="408">
        <v>0.5216</v>
      </c>
      <c r="J45" s="408">
        <v>0.3209</v>
      </c>
      <c r="K45" s="408">
        <v>0.0837</v>
      </c>
      <c r="L45" s="408">
        <v>0.2188</v>
      </c>
      <c r="M45" s="408">
        <v>0.1413</v>
      </c>
      <c r="N45" s="408">
        <v>0.0127</v>
      </c>
      <c r="O45" s="408">
        <v>0.9892</v>
      </c>
      <c r="P45" s="408">
        <v>0.0839</v>
      </c>
      <c r="Q45" s="408">
        <v>0.2895</v>
      </c>
      <c r="R45" s="408">
        <v>0.1837</v>
      </c>
      <c r="S45" s="411">
        <v>13.8239</v>
      </c>
      <c r="T45" s="408">
        <f>S45</f>
        <v>13.8239</v>
      </c>
    </row>
    <row r="46" ht="15" spans="1:20">
      <c r="A46" s="410">
        <v>43983</v>
      </c>
      <c r="B46" s="408">
        <v>8.3799</v>
      </c>
      <c r="C46" s="408">
        <v>1.8709</v>
      </c>
      <c r="D46" s="408">
        <f t="shared" si="0"/>
        <v>9.1698</v>
      </c>
      <c r="E46" s="408">
        <f t="shared" si="1"/>
        <v>0.721699999999998</v>
      </c>
      <c r="F46" s="408">
        <v>2.1542</v>
      </c>
      <c r="G46" s="408">
        <v>2.1003</v>
      </c>
      <c r="H46" s="408">
        <v>1.3364</v>
      </c>
      <c r="I46" s="408">
        <v>0.7552</v>
      </c>
      <c r="J46" s="408">
        <v>0.4211</v>
      </c>
      <c r="K46" s="408">
        <v>0.1133</v>
      </c>
      <c r="L46" s="408">
        <v>0.4059</v>
      </c>
      <c r="M46" s="408">
        <v>0.2867</v>
      </c>
      <c r="N46" s="408">
        <v>0.0166</v>
      </c>
      <c r="O46" s="408">
        <v>1.5801</v>
      </c>
      <c r="P46" s="408">
        <v>0.1467</v>
      </c>
      <c r="Q46" s="408">
        <v>0.3142</v>
      </c>
      <c r="R46" s="408">
        <v>0.2608</v>
      </c>
      <c r="S46" s="411">
        <v>20.1423</v>
      </c>
      <c r="T46" s="408">
        <f>T45+S46</f>
        <v>33.9662</v>
      </c>
    </row>
    <row r="47" ht="15" spans="1:20">
      <c r="A47" s="410">
        <v>44013</v>
      </c>
      <c r="B47" s="408">
        <v>8.6575</v>
      </c>
      <c r="C47" s="408">
        <v>2.436</v>
      </c>
      <c r="D47" s="408">
        <f t="shared" si="0"/>
        <v>10.8609</v>
      </c>
      <c r="E47" s="408">
        <f t="shared" si="1"/>
        <v>0.815999999999999</v>
      </c>
      <c r="F47" s="408">
        <v>4.0223</v>
      </c>
      <c r="G47" s="408">
        <v>1.6417</v>
      </c>
      <c r="H47" s="408">
        <v>1.4762</v>
      </c>
      <c r="I47" s="408">
        <v>0.6663</v>
      </c>
      <c r="J47" s="408">
        <v>0.4164</v>
      </c>
      <c r="K47" s="408">
        <v>0.1833</v>
      </c>
      <c r="L47" s="408">
        <v>0.5142</v>
      </c>
      <c r="M47" s="408">
        <v>0.4368</v>
      </c>
      <c r="N47" s="408">
        <v>0.0116</v>
      </c>
      <c r="O47" s="408">
        <v>1.4921</v>
      </c>
      <c r="P47" s="408">
        <v>0.1598</v>
      </c>
      <c r="Q47" s="408">
        <v>0.416</v>
      </c>
      <c r="R47" s="408">
        <v>0.2402</v>
      </c>
      <c r="S47" s="411">
        <v>22.7704</v>
      </c>
      <c r="T47" s="408">
        <f>S47</f>
        <v>22.7704</v>
      </c>
    </row>
    <row r="48" ht="15" spans="1:20">
      <c r="A48" s="410">
        <v>44044</v>
      </c>
      <c r="B48" s="408">
        <v>9.8836</v>
      </c>
      <c r="C48" s="408">
        <v>2.8403</v>
      </c>
      <c r="D48" s="408">
        <f t="shared" si="0"/>
        <v>8.8128</v>
      </c>
      <c r="E48" s="408">
        <f t="shared" si="1"/>
        <v>0.777299999999999</v>
      </c>
      <c r="F48" s="408">
        <v>3.1225</v>
      </c>
      <c r="G48" s="408">
        <v>1.0884</v>
      </c>
      <c r="H48" s="408">
        <v>0.8949</v>
      </c>
      <c r="I48" s="408">
        <v>0.752</v>
      </c>
      <c r="J48" s="408">
        <v>0.3935</v>
      </c>
      <c r="K48" s="408">
        <v>0.1621</v>
      </c>
      <c r="L48" s="408">
        <v>0.5635</v>
      </c>
      <c r="M48" s="408">
        <v>0.2975</v>
      </c>
      <c r="N48" s="408">
        <v>0.0193</v>
      </c>
      <c r="O48" s="408">
        <v>1.5191</v>
      </c>
      <c r="P48" s="408">
        <v>0.1197</v>
      </c>
      <c r="Q48" s="408">
        <v>0.373</v>
      </c>
      <c r="R48" s="408">
        <v>0.2846</v>
      </c>
      <c r="S48" s="411">
        <v>22.314</v>
      </c>
      <c r="T48" s="408">
        <f>T47+S48</f>
        <v>45.0844</v>
      </c>
    </row>
    <row r="49" ht="15" spans="1:20">
      <c r="A49" s="410">
        <v>44075</v>
      </c>
      <c r="B49" s="408">
        <v>12.6154</v>
      </c>
      <c r="C49" s="408">
        <v>3.4299</v>
      </c>
      <c r="D49" s="408">
        <f t="shared" si="0"/>
        <v>14.8081</v>
      </c>
      <c r="E49" s="408">
        <f t="shared" si="1"/>
        <v>1.11809999999999</v>
      </c>
      <c r="F49" s="408">
        <v>4.0462</v>
      </c>
      <c r="G49" s="408">
        <v>1.8743</v>
      </c>
      <c r="H49" s="408">
        <v>3.299</v>
      </c>
      <c r="I49" s="408">
        <v>1.2651</v>
      </c>
      <c r="J49" s="408">
        <v>0.5912</v>
      </c>
      <c r="K49" s="408">
        <v>0.1849</v>
      </c>
      <c r="L49" s="408">
        <v>0.7324</v>
      </c>
      <c r="M49" s="408">
        <v>0.4147</v>
      </c>
      <c r="N49" s="408">
        <v>0.0577</v>
      </c>
      <c r="O49" s="408">
        <v>2.3426</v>
      </c>
      <c r="P49" s="408">
        <v>0.2385</v>
      </c>
      <c r="Q49" s="408">
        <v>0.5698</v>
      </c>
      <c r="R49" s="408">
        <v>0.3098</v>
      </c>
      <c r="S49" s="411">
        <v>31.9715</v>
      </c>
      <c r="T49" s="408">
        <f>S49</f>
        <v>31.9715</v>
      </c>
    </row>
    <row r="50" ht="15" spans="1:20">
      <c r="A50" s="410">
        <v>44105</v>
      </c>
      <c r="B50" s="408">
        <v>14.4634</v>
      </c>
      <c r="C50" s="408">
        <v>3.3129</v>
      </c>
      <c r="D50" s="408">
        <f t="shared" si="0"/>
        <v>14.0293</v>
      </c>
      <c r="E50" s="408">
        <f t="shared" si="1"/>
        <v>1.0648</v>
      </c>
      <c r="F50" s="408">
        <v>4.6207</v>
      </c>
      <c r="G50" s="408">
        <v>2.2118</v>
      </c>
      <c r="H50" s="408">
        <v>1.7563</v>
      </c>
      <c r="I50" s="408">
        <v>1.0216</v>
      </c>
      <c r="J50" s="408">
        <v>0.6092</v>
      </c>
      <c r="K50" s="408">
        <v>0.2068</v>
      </c>
      <c r="L50" s="408">
        <v>0.8164</v>
      </c>
      <c r="M50" s="408">
        <v>0.4646</v>
      </c>
      <c r="N50" s="408">
        <v>0.0171</v>
      </c>
      <c r="O50" s="408">
        <v>2.3048</v>
      </c>
      <c r="P50" s="408">
        <v>0.1881</v>
      </c>
      <c r="Q50" s="408">
        <v>0.4995</v>
      </c>
      <c r="R50" s="408">
        <v>0.3772</v>
      </c>
      <c r="S50" s="411">
        <v>32.8704</v>
      </c>
      <c r="T50" s="408">
        <f>T49+S50</f>
        <v>64.8419</v>
      </c>
    </row>
    <row r="51" ht="15" spans="1:20">
      <c r="A51" s="410">
        <v>44136</v>
      </c>
      <c r="B51" s="408">
        <v>18.3269</v>
      </c>
      <c r="C51" s="408">
        <v>3.3271</v>
      </c>
      <c r="D51" s="408">
        <f t="shared" si="0"/>
        <v>14.4721</v>
      </c>
      <c r="E51" s="408">
        <f t="shared" si="1"/>
        <v>0.976000000000003</v>
      </c>
      <c r="F51" s="408">
        <v>5.7544</v>
      </c>
      <c r="G51" s="408">
        <v>1.9028</v>
      </c>
      <c r="H51" s="408">
        <v>1.8166</v>
      </c>
      <c r="I51" s="408">
        <v>0.9992</v>
      </c>
      <c r="J51" s="408">
        <v>0.6842</v>
      </c>
      <c r="K51" s="408">
        <v>0.2412</v>
      </c>
      <c r="L51" s="408">
        <v>0.9201</v>
      </c>
      <c r="M51" s="408">
        <v>0.1543</v>
      </c>
      <c r="N51" s="408">
        <v>0.0196</v>
      </c>
      <c r="O51" s="408">
        <v>1.9797</v>
      </c>
      <c r="P51" s="408">
        <v>0.2333</v>
      </c>
      <c r="Q51" s="408">
        <v>0.3951</v>
      </c>
      <c r="R51" s="408">
        <v>0.3476</v>
      </c>
      <c r="S51" s="411">
        <v>37.1021</v>
      </c>
      <c r="T51" s="408">
        <f>S51</f>
        <v>37.1021</v>
      </c>
    </row>
    <row r="52" ht="15" spans="1:20">
      <c r="A52" s="410">
        <v>44166</v>
      </c>
      <c r="B52" s="408">
        <v>20.6728</v>
      </c>
      <c r="C52" s="408">
        <v>4.3614</v>
      </c>
      <c r="D52" s="408">
        <f t="shared" si="0"/>
        <v>24.0164</v>
      </c>
      <c r="E52" s="408">
        <f t="shared" si="1"/>
        <v>1.1979</v>
      </c>
      <c r="F52" s="408">
        <v>7.9806</v>
      </c>
      <c r="G52" s="408">
        <v>3.6664</v>
      </c>
      <c r="H52" s="408">
        <v>3.0653</v>
      </c>
      <c r="I52" s="408">
        <v>1.7753</v>
      </c>
      <c r="J52" s="408">
        <v>0.6756</v>
      </c>
      <c r="K52" s="408">
        <v>0.3123</v>
      </c>
      <c r="L52" s="408">
        <v>2.7541</v>
      </c>
      <c r="M52" s="408">
        <v>0.2804</v>
      </c>
      <c r="N52" s="408">
        <v>0.0732</v>
      </c>
      <c r="O52" s="408">
        <v>3.4332</v>
      </c>
      <c r="P52" s="408">
        <v>0.3657</v>
      </c>
      <c r="Q52" s="408">
        <v>0.512</v>
      </c>
      <c r="R52" s="408">
        <v>0.3202</v>
      </c>
      <c r="S52" s="411">
        <v>50.2485</v>
      </c>
      <c r="T52" s="411">
        <f>T51+S52</f>
        <v>87.3506</v>
      </c>
    </row>
    <row r="53" ht="15" spans="1:20">
      <c r="A53" s="410">
        <v>44197</v>
      </c>
      <c r="B53" s="408">
        <v>16.201</v>
      </c>
      <c r="C53" s="408">
        <v>3.5805</v>
      </c>
      <c r="D53" s="408">
        <f t="shared" si="0"/>
        <v>10.924</v>
      </c>
      <c r="E53" s="408">
        <f t="shared" si="1"/>
        <v>0.766</v>
      </c>
      <c r="F53" s="408">
        <v>3.5962</v>
      </c>
      <c r="G53" s="408">
        <v>1.49</v>
      </c>
      <c r="H53" s="408">
        <v>1.2459</v>
      </c>
      <c r="I53" s="408">
        <v>0.8229</v>
      </c>
      <c r="J53" s="408">
        <v>0.9209</v>
      </c>
      <c r="K53" s="408">
        <v>0.1435</v>
      </c>
      <c r="L53" s="408">
        <v>0.4394</v>
      </c>
      <c r="M53" s="408">
        <v>0.2776</v>
      </c>
      <c r="N53" s="408">
        <v>0.1893</v>
      </c>
      <c r="O53" s="408">
        <v>1.7983</v>
      </c>
      <c r="P53" s="408">
        <v>0.3117</v>
      </c>
      <c r="Q53" s="408">
        <v>0.1662</v>
      </c>
      <c r="R53" s="408">
        <v>0.2881</v>
      </c>
      <c r="S53" s="411">
        <v>31.4715</v>
      </c>
      <c r="T53" s="408">
        <f>S53</f>
        <v>31.4715</v>
      </c>
    </row>
    <row r="54" ht="15" spans="1:20">
      <c r="A54" s="410">
        <v>44228</v>
      </c>
      <c r="B54" s="408">
        <v>9.7959</v>
      </c>
      <c r="C54" s="408">
        <v>3.9277</v>
      </c>
      <c r="D54" s="408">
        <f t="shared" si="0"/>
        <v>11.2794</v>
      </c>
      <c r="E54" s="408">
        <f t="shared" si="1"/>
        <v>1.2353</v>
      </c>
      <c r="F54" s="408">
        <v>3.862</v>
      </c>
      <c r="G54" s="408">
        <v>1.787</v>
      </c>
      <c r="H54" s="408">
        <v>0.6803</v>
      </c>
      <c r="I54" s="408">
        <v>0.8391</v>
      </c>
      <c r="J54" s="408">
        <v>1.1192</v>
      </c>
      <c r="K54" s="408">
        <v>0.1497</v>
      </c>
      <c r="L54" s="408">
        <v>0.284</v>
      </c>
      <c r="M54" s="408">
        <v>0.3975</v>
      </c>
      <c r="N54" s="408">
        <v>0.1989</v>
      </c>
      <c r="O54" s="408">
        <v>1.9617</v>
      </c>
      <c r="P54" s="408">
        <v>0.3783</v>
      </c>
      <c r="Q54" s="408">
        <v>0.557</v>
      </c>
      <c r="R54" s="408">
        <v>0.3</v>
      </c>
      <c r="S54" s="411">
        <v>26.2383</v>
      </c>
      <c r="T54" s="408">
        <f>T53+S54</f>
        <v>57.7098</v>
      </c>
    </row>
    <row r="55" ht="15" spans="1:20">
      <c r="A55" s="410">
        <v>44256</v>
      </c>
      <c r="B55" s="408">
        <v>20.1481</v>
      </c>
      <c r="C55" s="408">
        <v>5.07</v>
      </c>
      <c r="D55" s="408">
        <f t="shared" si="0"/>
        <v>21.6967</v>
      </c>
      <c r="E55" s="408">
        <f t="shared" si="1"/>
        <v>1.8497</v>
      </c>
      <c r="F55" s="408">
        <v>6.3829</v>
      </c>
      <c r="G55" s="408">
        <v>2.9573</v>
      </c>
      <c r="H55" s="408">
        <v>4.0685</v>
      </c>
      <c r="I55" s="408">
        <v>1.2819</v>
      </c>
      <c r="J55" s="408">
        <v>1.6881</v>
      </c>
      <c r="K55" s="408">
        <v>0.21</v>
      </c>
      <c r="L55" s="408">
        <v>0.4837</v>
      </c>
      <c r="M55" s="408">
        <v>0.6639</v>
      </c>
      <c r="N55" s="408">
        <v>0.2576</v>
      </c>
      <c r="O55" s="408">
        <v>3.7028</v>
      </c>
      <c r="P55" s="408">
        <v>0.5231</v>
      </c>
      <c r="Q55" s="408">
        <v>0.8339</v>
      </c>
      <c r="R55" s="408">
        <v>0.4929</v>
      </c>
      <c r="S55" s="411">
        <v>48.7645</v>
      </c>
      <c r="T55" s="408">
        <f t="shared" ref="T55:T64" si="3">T54+S55</f>
        <v>106.4743</v>
      </c>
    </row>
    <row r="56" ht="15" spans="1:20">
      <c r="A56" s="410">
        <v>44287</v>
      </c>
      <c r="B56" s="408">
        <v>17.9141</v>
      </c>
      <c r="C56" s="408">
        <v>4.1771</v>
      </c>
      <c r="D56" s="408">
        <f t="shared" si="0"/>
        <v>15.2611</v>
      </c>
      <c r="E56" s="408">
        <f t="shared" si="1"/>
        <v>1.3875</v>
      </c>
      <c r="F56" s="408">
        <v>4.9536</v>
      </c>
      <c r="G56" s="408">
        <v>2.0611</v>
      </c>
      <c r="H56" s="408">
        <v>1.9125</v>
      </c>
      <c r="I56" s="408">
        <v>1.0476</v>
      </c>
      <c r="J56" s="408">
        <v>1.3154</v>
      </c>
      <c r="K56" s="408">
        <v>0.2355</v>
      </c>
      <c r="L56" s="408">
        <v>0.4817</v>
      </c>
      <c r="M56" s="408">
        <v>0.5471</v>
      </c>
      <c r="N56" s="408">
        <v>0.2381</v>
      </c>
      <c r="O56" s="408">
        <v>2.4685</v>
      </c>
      <c r="P56" s="408">
        <v>0.2482</v>
      </c>
      <c r="Q56" s="408">
        <v>0.7022</v>
      </c>
      <c r="R56" s="408">
        <v>0.398</v>
      </c>
      <c r="S56" s="411">
        <v>38.7398</v>
      </c>
      <c r="T56" s="408">
        <f t="shared" si="3"/>
        <v>145.2141</v>
      </c>
    </row>
    <row r="57" ht="15" spans="1:20">
      <c r="A57" s="410">
        <v>44317</v>
      </c>
      <c r="B57" s="408">
        <v>19.8098</v>
      </c>
      <c r="C57" s="408">
        <v>5.8067</v>
      </c>
      <c r="D57" s="408">
        <f t="shared" si="0"/>
        <v>17.0653</v>
      </c>
      <c r="E57" s="408">
        <f t="shared" si="1"/>
        <v>1.6031</v>
      </c>
      <c r="F57" s="408">
        <v>5.298</v>
      </c>
      <c r="G57" s="408">
        <v>2.3928</v>
      </c>
      <c r="H57" s="408">
        <v>2.3341</v>
      </c>
      <c r="I57" s="408">
        <v>1.1607</v>
      </c>
      <c r="J57" s="408">
        <v>1.5392</v>
      </c>
      <c r="K57" s="408">
        <v>0.2388</v>
      </c>
      <c r="L57" s="408">
        <v>0.6152</v>
      </c>
      <c r="M57" s="408">
        <v>0.6844</v>
      </c>
      <c r="N57" s="408">
        <v>0.2778</v>
      </c>
      <c r="O57" s="408">
        <v>2.5243</v>
      </c>
      <c r="P57" s="408">
        <v>0.2575</v>
      </c>
      <c r="Q57" s="408">
        <v>0.8169</v>
      </c>
      <c r="R57" s="408">
        <v>0.5287</v>
      </c>
      <c r="S57" s="411">
        <v>44.2849</v>
      </c>
      <c r="T57" s="408">
        <f t="shared" si="3"/>
        <v>189.499</v>
      </c>
    </row>
    <row r="58" ht="15" spans="1:20">
      <c r="A58" s="410">
        <v>44348</v>
      </c>
      <c r="B58" s="408">
        <v>23.4903</v>
      </c>
      <c r="C58" s="408">
        <v>4.9052</v>
      </c>
      <c r="D58" s="408">
        <f t="shared" ref="D58:D73" si="4">SUM(F58:O58)</f>
        <v>23.1502</v>
      </c>
      <c r="E58" s="408">
        <f t="shared" si="1"/>
        <v>2.2726</v>
      </c>
      <c r="F58" s="408">
        <v>6.3757</v>
      </c>
      <c r="G58" s="408">
        <v>3.7512</v>
      </c>
      <c r="H58" s="408">
        <v>3.3377</v>
      </c>
      <c r="I58" s="408">
        <v>1.7235</v>
      </c>
      <c r="J58" s="408">
        <v>1.7067</v>
      </c>
      <c r="K58" s="408">
        <v>0.2931</v>
      </c>
      <c r="L58" s="408">
        <v>0.8859</v>
      </c>
      <c r="M58" s="408">
        <v>0.7535</v>
      </c>
      <c r="N58" s="408">
        <v>0.2858</v>
      </c>
      <c r="O58" s="408">
        <v>4.0371</v>
      </c>
      <c r="P58" s="408">
        <v>0.3387</v>
      </c>
      <c r="Q58" s="408">
        <v>1.1022</v>
      </c>
      <c r="R58" s="408">
        <v>0.8317</v>
      </c>
      <c r="S58" s="411">
        <v>53.8183</v>
      </c>
      <c r="T58" s="408">
        <f t="shared" si="3"/>
        <v>243.3173</v>
      </c>
    </row>
    <row r="59" ht="15" spans="1:20">
      <c r="A59" s="410">
        <v>44378</v>
      </c>
      <c r="B59" s="408">
        <v>24.5034</v>
      </c>
      <c r="C59" s="408">
        <v>5.8363</v>
      </c>
      <c r="D59" s="408">
        <f t="shared" si="4"/>
        <v>15.4836</v>
      </c>
      <c r="E59" s="408">
        <f t="shared" si="1"/>
        <v>1.7939</v>
      </c>
      <c r="F59" s="408">
        <v>5.553</v>
      </c>
      <c r="G59" s="408">
        <v>1.8026</v>
      </c>
      <c r="H59" s="408">
        <v>2.1175</v>
      </c>
      <c r="I59" s="408">
        <v>0.8842</v>
      </c>
      <c r="J59" s="408">
        <v>1.263</v>
      </c>
      <c r="K59" s="408">
        <v>0.2281</v>
      </c>
      <c r="L59" s="408">
        <v>0.5811</v>
      </c>
      <c r="M59" s="408">
        <v>0.6118</v>
      </c>
      <c r="N59" s="408">
        <v>0.2095</v>
      </c>
      <c r="O59" s="408">
        <v>2.2328</v>
      </c>
      <c r="P59" s="408">
        <v>0.3508</v>
      </c>
      <c r="Q59" s="408">
        <v>0.8992</v>
      </c>
      <c r="R59" s="408">
        <v>0.5439</v>
      </c>
      <c r="S59" s="411">
        <v>47.6172</v>
      </c>
      <c r="T59" s="408">
        <f t="shared" si="3"/>
        <v>290.9345</v>
      </c>
    </row>
    <row r="60" ht="15" spans="1:20">
      <c r="A60" s="410">
        <v>44409</v>
      </c>
      <c r="B60" s="408">
        <v>30.1998</v>
      </c>
      <c r="C60" s="408">
        <v>4.8836</v>
      </c>
      <c r="D60" s="408">
        <f t="shared" si="4"/>
        <v>14.5802</v>
      </c>
      <c r="E60" s="408">
        <f t="shared" si="1"/>
        <v>2.0494</v>
      </c>
      <c r="F60" s="408">
        <v>5.158</v>
      </c>
      <c r="G60" s="408">
        <v>1.7723</v>
      </c>
      <c r="H60" s="408">
        <v>1.3252</v>
      </c>
      <c r="I60" s="408">
        <v>1.4292</v>
      </c>
      <c r="J60" s="408">
        <v>0.7214</v>
      </c>
      <c r="K60" s="408">
        <v>0.1926</v>
      </c>
      <c r="L60" s="408">
        <v>0.6647</v>
      </c>
      <c r="M60" s="408">
        <v>0.3867</v>
      </c>
      <c r="N60" s="408">
        <v>0.2284</v>
      </c>
      <c r="O60" s="408">
        <v>2.7017</v>
      </c>
      <c r="P60" s="408">
        <v>0.325</v>
      </c>
      <c r="Q60" s="408">
        <v>1.0337</v>
      </c>
      <c r="R60" s="408">
        <v>0.7262</v>
      </c>
      <c r="S60" s="411">
        <v>51.713</v>
      </c>
      <c r="T60" s="408">
        <f t="shared" si="3"/>
        <v>342.6475</v>
      </c>
    </row>
    <row r="61" ht="15" spans="1:20">
      <c r="A61" s="410">
        <v>44440</v>
      </c>
      <c r="B61" s="408">
        <v>34.7471</v>
      </c>
      <c r="C61" s="408">
        <v>5.6039</v>
      </c>
      <c r="D61" s="408">
        <f t="shared" si="4"/>
        <v>21.4549</v>
      </c>
      <c r="E61" s="408">
        <f t="shared" ref="E61:E73" si="5">S61-B61-C61-D61</f>
        <v>2.2501</v>
      </c>
      <c r="F61" s="408">
        <v>5.5096</v>
      </c>
      <c r="G61" s="408">
        <v>2.948</v>
      </c>
      <c r="H61" s="408">
        <v>4.6546</v>
      </c>
      <c r="I61" s="408">
        <v>1.6338</v>
      </c>
      <c r="J61" s="408">
        <v>1.5614</v>
      </c>
      <c r="K61" s="408">
        <v>0.2703</v>
      </c>
      <c r="L61" s="408">
        <v>0.7824</v>
      </c>
      <c r="M61" s="408">
        <v>0.6188</v>
      </c>
      <c r="N61" s="408">
        <v>0.2241</v>
      </c>
      <c r="O61" s="408">
        <v>3.2519</v>
      </c>
      <c r="P61" s="408">
        <v>0.3945</v>
      </c>
      <c r="Q61" s="408">
        <v>1.1356</v>
      </c>
      <c r="R61" s="408">
        <v>0.72</v>
      </c>
      <c r="S61" s="411">
        <v>64.056</v>
      </c>
      <c r="T61" s="408">
        <f t="shared" si="3"/>
        <v>406.7035</v>
      </c>
    </row>
    <row r="62" ht="15" spans="1:20">
      <c r="A62" s="410">
        <v>44470</v>
      </c>
      <c r="B62" s="408">
        <v>36.7105</v>
      </c>
      <c r="C62" s="408">
        <v>6.8284</v>
      </c>
      <c r="D62" s="408">
        <f t="shared" si="4"/>
        <v>17.3832</v>
      </c>
      <c r="E62" s="408">
        <f t="shared" si="5"/>
        <v>2.15959999999999</v>
      </c>
      <c r="F62" s="408">
        <v>5.2108</v>
      </c>
      <c r="G62" s="408">
        <v>2.6876</v>
      </c>
      <c r="H62" s="408">
        <v>2.5385</v>
      </c>
      <c r="I62" s="408">
        <v>0.9835</v>
      </c>
      <c r="J62" s="408">
        <v>1.3866</v>
      </c>
      <c r="K62" s="408">
        <v>0.2944</v>
      </c>
      <c r="L62" s="408">
        <v>0.7531</v>
      </c>
      <c r="M62" s="408">
        <v>0.6433</v>
      </c>
      <c r="N62" s="408">
        <v>0.2548</v>
      </c>
      <c r="O62" s="408">
        <v>2.6306</v>
      </c>
      <c r="P62" s="408">
        <v>0.2686</v>
      </c>
      <c r="Q62" s="408">
        <v>1.377</v>
      </c>
      <c r="R62" s="408">
        <v>0.514</v>
      </c>
      <c r="S62" s="411">
        <v>63.0817</v>
      </c>
      <c r="T62" s="408">
        <f t="shared" si="3"/>
        <v>469.7852</v>
      </c>
    </row>
    <row r="63" ht="15" spans="1:20">
      <c r="A63" s="410">
        <v>44501</v>
      </c>
      <c r="B63" s="408">
        <v>43.0864</v>
      </c>
      <c r="C63" s="408">
        <v>7.1965</v>
      </c>
      <c r="D63" s="408">
        <f t="shared" si="4"/>
        <v>21.1284</v>
      </c>
      <c r="E63" s="408">
        <f t="shared" si="5"/>
        <v>2.0549</v>
      </c>
      <c r="F63" s="408">
        <v>6.5191</v>
      </c>
      <c r="G63" s="408">
        <v>2.847</v>
      </c>
      <c r="H63" s="408">
        <v>3.3924</v>
      </c>
      <c r="I63" s="408">
        <v>1.319</v>
      </c>
      <c r="J63" s="408">
        <v>1.5015</v>
      </c>
      <c r="K63" s="408">
        <v>0.348</v>
      </c>
      <c r="L63" s="408">
        <v>1.0609</v>
      </c>
      <c r="M63" s="408">
        <v>0.6688</v>
      </c>
      <c r="N63" s="408">
        <v>0.268</v>
      </c>
      <c r="O63" s="408">
        <v>3.2037</v>
      </c>
      <c r="P63" s="408">
        <v>0.37</v>
      </c>
      <c r="Q63" s="408">
        <v>1.0844</v>
      </c>
      <c r="R63" s="408">
        <v>0.6005</v>
      </c>
      <c r="S63" s="411">
        <v>73.4662</v>
      </c>
      <c r="T63" s="408">
        <f t="shared" si="3"/>
        <v>543.2514</v>
      </c>
    </row>
    <row r="64" ht="15" spans="1:20">
      <c r="A64" s="410">
        <v>44531</v>
      </c>
      <c r="B64" s="408">
        <v>50.4464</v>
      </c>
      <c r="C64" s="408">
        <v>7.6328</v>
      </c>
      <c r="D64" s="408">
        <f t="shared" si="4"/>
        <v>26.4679</v>
      </c>
      <c r="E64" s="408">
        <f t="shared" si="5"/>
        <v>1.83890000000001</v>
      </c>
      <c r="F64" s="408">
        <v>7.8027</v>
      </c>
      <c r="G64" s="408">
        <v>3.9574</v>
      </c>
      <c r="H64" s="408">
        <v>3.8375</v>
      </c>
      <c r="I64" s="408">
        <v>1.8025</v>
      </c>
      <c r="J64" s="408">
        <v>1.2411</v>
      </c>
      <c r="K64" s="408">
        <v>0.3299</v>
      </c>
      <c r="L64" s="408">
        <v>2.255</v>
      </c>
      <c r="M64" s="408">
        <v>0.8455</v>
      </c>
      <c r="N64" s="408">
        <v>0.2995</v>
      </c>
      <c r="O64" s="408">
        <v>4.0968</v>
      </c>
      <c r="P64" s="408">
        <v>0.3863</v>
      </c>
      <c r="Q64" s="408">
        <v>0.801</v>
      </c>
      <c r="R64" s="408">
        <v>0.6516</v>
      </c>
      <c r="S64" s="411">
        <v>86.386</v>
      </c>
      <c r="T64" s="411">
        <f t="shared" si="3"/>
        <v>629.6374</v>
      </c>
    </row>
    <row r="65" ht="15" spans="1:20">
      <c r="A65" s="410">
        <v>44562</v>
      </c>
      <c r="B65" s="408">
        <v>41.3082</v>
      </c>
      <c r="C65" s="408">
        <v>6.2671</v>
      </c>
      <c r="D65" s="408">
        <f t="shared" si="4"/>
        <v>14.4467</v>
      </c>
      <c r="E65" s="408">
        <f t="shared" si="5"/>
        <v>1.3966</v>
      </c>
      <c r="F65" s="408">
        <v>3.8397</v>
      </c>
      <c r="G65" s="408">
        <v>1.8224</v>
      </c>
      <c r="H65" s="408">
        <v>2.5367</v>
      </c>
      <c r="I65" s="408">
        <v>0.7199</v>
      </c>
      <c r="J65" s="408">
        <v>1.1331</v>
      </c>
      <c r="K65" s="408">
        <v>0.2335</v>
      </c>
      <c r="L65" s="408">
        <v>0.7126</v>
      </c>
      <c r="M65" s="408">
        <v>0.4326</v>
      </c>
      <c r="N65" s="408">
        <v>0.2541</v>
      </c>
      <c r="O65" s="408">
        <v>2.7621</v>
      </c>
      <c r="P65" s="408">
        <v>0.6018</v>
      </c>
      <c r="Q65" s="408">
        <v>0.2597</v>
      </c>
      <c r="R65" s="408">
        <v>0.5351</v>
      </c>
      <c r="S65" s="411">
        <v>63.4186</v>
      </c>
      <c r="T65" s="408">
        <f>S65</f>
        <v>63.4186</v>
      </c>
    </row>
    <row r="66" ht="15" spans="1:20">
      <c r="A66" s="410">
        <v>44593</v>
      </c>
      <c r="B66" s="408">
        <v>31.9981</v>
      </c>
      <c r="C66" s="408">
        <v>6.9823</v>
      </c>
      <c r="D66" s="408">
        <f t="shared" si="4"/>
        <v>15.295</v>
      </c>
      <c r="E66" s="408">
        <f t="shared" si="5"/>
        <v>2.4333</v>
      </c>
      <c r="F66" s="408">
        <v>4.8009</v>
      </c>
      <c r="G66" s="408">
        <v>2.3509</v>
      </c>
      <c r="H66" s="408">
        <v>1.7141</v>
      </c>
      <c r="I66" s="408">
        <v>0.7012</v>
      </c>
      <c r="J66" s="408">
        <v>1.185</v>
      </c>
      <c r="K66" s="408">
        <v>0.2521</v>
      </c>
      <c r="L66" s="408">
        <v>0.6344</v>
      </c>
      <c r="M66" s="408">
        <v>0.5988</v>
      </c>
      <c r="N66" s="408">
        <v>0.2086</v>
      </c>
      <c r="O66" s="408">
        <v>2.849</v>
      </c>
      <c r="P66" s="408">
        <v>0.5192</v>
      </c>
      <c r="Q66" s="408">
        <v>1.2118</v>
      </c>
      <c r="R66" s="408">
        <v>0.7023</v>
      </c>
      <c r="S66" s="411">
        <v>56.7087</v>
      </c>
      <c r="T66" s="408">
        <f>T65+S66</f>
        <v>120.1273</v>
      </c>
    </row>
    <row r="67" ht="15" spans="1:20">
      <c r="A67" s="410">
        <v>44621</v>
      </c>
      <c r="B67" s="408">
        <v>45.5054</v>
      </c>
      <c r="C67" s="408">
        <v>8.3589</v>
      </c>
      <c r="D67" s="408">
        <f t="shared" si="4"/>
        <v>24.2075</v>
      </c>
      <c r="E67" s="408">
        <f t="shared" si="5"/>
        <v>3.60260000000001</v>
      </c>
      <c r="F67" s="408">
        <v>5.9814</v>
      </c>
      <c r="G67" s="408">
        <v>3.1822</v>
      </c>
      <c r="H67" s="408">
        <v>5.9263</v>
      </c>
      <c r="I67" s="408">
        <v>1.493</v>
      </c>
      <c r="J67" s="408">
        <v>1.4057</v>
      </c>
      <c r="K67" s="408">
        <v>0.3056</v>
      </c>
      <c r="L67" s="408">
        <v>0.8532</v>
      </c>
      <c r="M67" s="408">
        <v>0.6996</v>
      </c>
      <c r="N67" s="408">
        <v>0.2727</v>
      </c>
      <c r="O67" s="408">
        <v>4.0878</v>
      </c>
      <c r="P67" s="408">
        <v>0.7092</v>
      </c>
      <c r="Q67" s="408">
        <v>1.3649</v>
      </c>
      <c r="R67" s="408">
        <v>1.5285</v>
      </c>
      <c r="S67" s="411">
        <v>81.6744</v>
      </c>
      <c r="T67" s="408">
        <f t="shared" ref="T67:T76" si="6">T66+S67</f>
        <v>201.8017</v>
      </c>
    </row>
    <row r="68" ht="15" spans="1:20">
      <c r="A68" s="410">
        <v>44652</v>
      </c>
      <c r="B68" s="408">
        <v>27.895</v>
      </c>
      <c r="C68" s="408">
        <v>8.6563</v>
      </c>
      <c r="D68" s="408">
        <f t="shared" si="4"/>
        <v>15.0336</v>
      </c>
      <c r="E68" s="408">
        <f t="shared" si="5"/>
        <v>2.70050000000001</v>
      </c>
      <c r="F68" s="408">
        <v>4.1758</v>
      </c>
      <c r="G68" s="408">
        <v>2.32</v>
      </c>
      <c r="H68" s="408">
        <v>2.1474</v>
      </c>
      <c r="I68" s="408">
        <v>0.8188</v>
      </c>
      <c r="J68" s="408">
        <v>1.1393</v>
      </c>
      <c r="K68" s="408">
        <v>0.229</v>
      </c>
      <c r="L68" s="408">
        <v>0.7865</v>
      </c>
      <c r="M68" s="408">
        <v>0.6139</v>
      </c>
      <c r="N68" s="408">
        <v>0.1889</v>
      </c>
      <c r="O68" s="408">
        <v>2.614</v>
      </c>
      <c r="P68" s="408">
        <v>0.38</v>
      </c>
      <c r="Q68" s="408">
        <v>1.4867</v>
      </c>
      <c r="R68" s="408">
        <v>0.8338</v>
      </c>
      <c r="S68" s="411">
        <v>54.2854</v>
      </c>
      <c r="T68" s="408">
        <f t="shared" si="6"/>
        <v>256.0871</v>
      </c>
    </row>
    <row r="69" ht="15" spans="1:20">
      <c r="A69" s="410">
        <v>44682</v>
      </c>
      <c r="B69" s="408">
        <v>41.8145</v>
      </c>
      <c r="C69" s="408">
        <v>8.5185</v>
      </c>
      <c r="D69" s="408">
        <f t="shared" si="4"/>
        <v>17.5009</v>
      </c>
      <c r="E69" s="408">
        <f t="shared" si="5"/>
        <v>2.8103</v>
      </c>
      <c r="F69" s="408">
        <v>5.1326</v>
      </c>
      <c r="G69" s="408">
        <v>2.6683</v>
      </c>
      <c r="H69" s="408">
        <v>2.4614</v>
      </c>
      <c r="I69" s="408">
        <v>0.982</v>
      </c>
      <c r="J69" s="408">
        <v>1.2719</v>
      </c>
      <c r="K69" s="408">
        <v>0.2554</v>
      </c>
      <c r="L69" s="408">
        <v>0.7951</v>
      </c>
      <c r="M69" s="408">
        <v>0.6677</v>
      </c>
      <c r="N69" s="408">
        <v>0.2663</v>
      </c>
      <c r="O69" s="408">
        <v>3.0002</v>
      </c>
      <c r="P69" s="408">
        <v>0.4638</v>
      </c>
      <c r="Q69" s="408">
        <v>1.4504</v>
      </c>
      <c r="R69" s="408">
        <v>0.8961</v>
      </c>
      <c r="S69" s="411">
        <v>70.6442</v>
      </c>
      <c r="T69" s="408">
        <f t="shared" si="6"/>
        <v>326.7313</v>
      </c>
    </row>
    <row r="70" ht="15" spans="1:20">
      <c r="A70" s="410">
        <v>44713</v>
      </c>
      <c r="B70" s="408">
        <v>56.0332</v>
      </c>
      <c r="C70" s="408">
        <v>8.5996</v>
      </c>
      <c r="D70" s="408">
        <f t="shared" si="4"/>
        <v>21.4394</v>
      </c>
      <c r="E70" s="408">
        <f t="shared" si="5"/>
        <v>3.0598</v>
      </c>
      <c r="F70" s="408">
        <v>5.7716</v>
      </c>
      <c r="G70" s="408">
        <v>3.4198</v>
      </c>
      <c r="H70" s="408">
        <v>3.4836</v>
      </c>
      <c r="I70" s="408">
        <v>1.3388</v>
      </c>
      <c r="J70" s="408">
        <v>1.5</v>
      </c>
      <c r="K70" s="408">
        <v>0.2918</v>
      </c>
      <c r="L70" s="408">
        <v>1.0044</v>
      </c>
      <c r="M70" s="408">
        <v>0.7149</v>
      </c>
      <c r="N70" s="408">
        <v>0.2532</v>
      </c>
      <c r="O70" s="408">
        <v>3.6613</v>
      </c>
      <c r="P70" s="408">
        <v>0.8007</v>
      </c>
      <c r="Q70" s="408">
        <v>1.1752</v>
      </c>
      <c r="R70" s="408">
        <v>1.0515</v>
      </c>
      <c r="S70" s="411">
        <v>89.132</v>
      </c>
      <c r="T70" s="408">
        <f t="shared" si="6"/>
        <v>415.8633</v>
      </c>
    </row>
    <row r="71" ht="15" spans="1:20">
      <c r="A71" s="410">
        <v>44743</v>
      </c>
      <c r="B71" s="408">
        <v>55.4497</v>
      </c>
      <c r="C71" s="408">
        <v>8.5826</v>
      </c>
      <c r="D71" s="408">
        <f t="shared" si="4"/>
        <v>15.3428</v>
      </c>
      <c r="E71" s="408">
        <f t="shared" si="5"/>
        <v>3.704</v>
      </c>
      <c r="F71" s="408">
        <v>5.0091</v>
      </c>
      <c r="G71" s="408">
        <v>2.0413</v>
      </c>
      <c r="H71" s="408">
        <v>2.0725</v>
      </c>
      <c r="I71" s="408">
        <v>0.6011</v>
      </c>
      <c r="J71" s="408">
        <v>1.1</v>
      </c>
      <c r="K71" s="408">
        <v>0.2488</v>
      </c>
      <c r="L71" s="408">
        <v>0.6987</v>
      </c>
      <c r="M71" s="408">
        <v>0.6682</v>
      </c>
      <c r="N71" s="408">
        <v>0.2018</v>
      </c>
      <c r="O71" s="408">
        <v>2.7013</v>
      </c>
      <c r="P71" s="408">
        <v>1.0384</v>
      </c>
      <c r="Q71" s="408">
        <v>1.5962</v>
      </c>
      <c r="R71" s="408">
        <v>1.0429</v>
      </c>
      <c r="S71" s="411">
        <v>83.0791</v>
      </c>
      <c r="T71" s="408">
        <f t="shared" si="6"/>
        <v>498.9424</v>
      </c>
    </row>
    <row r="72" ht="15" spans="1:20">
      <c r="A72" s="410">
        <v>44774</v>
      </c>
      <c r="B72" s="408">
        <v>62.355</v>
      </c>
      <c r="C72" s="408">
        <v>8.2781</v>
      </c>
      <c r="D72" s="408">
        <f t="shared" si="4"/>
        <v>15.5497</v>
      </c>
      <c r="E72" s="408">
        <f t="shared" si="5"/>
        <v>3.98000000000001</v>
      </c>
      <c r="F72" s="408">
        <v>5.6363</v>
      </c>
      <c r="G72" s="408">
        <v>1.9468</v>
      </c>
      <c r="H72" s="408">
        <v>1.521</v>
      </c>
      <c r="I72" s="408">
        <v>1.0642</v>
      </c>
      <c r="J72" s="408">
        <v>0.7</v>
      </c>
      <c r="K72" s="408">
        <v>0.218</v>
      </c>
      <c r="L72" s="408">
        <v>0.8128</v>
      </c>
      <c r="M72" s="408">
        <v>0.5291</v>
      </c>
      <c r="N72" s="408">
        <v>0.2945</v>
      </c>
      <c r="O72" s="408">
        <v>2.827</v>
      </c>
      <c r="P72" s="408">
        <v>0.9178</v>
      </c>
      <c r="Q72" s="408">
        <v>1.3109</v>
      </c>
      <c r="R72" s="408">
        <v>1.7356</v>
      </c>
      <c r="S72" s="411">
        <v>90.1628</v>
      </c>
      <c r="T72" s="408">
        <f t="shared" si="6"/>
        <v>589.1052</v>
      </c>
    </row>
    <row r="73" ht="15" spans="1:20">
      <c r="A73" s="410">
        <v>44805</v>
      </c>
      <c r="B73" s="408">
        <v>64.9</v>
      </c>
      <c r="C73" s="408">
        <v>8</v>
      </c>
      <c r="D73" s="408">
        <f t="shared" si="4"/>
        <v>24.5</v>
      </c>
      <c r="E73" s="408">
        <f t="shared" si="5"/>
        <v>5.6</v>
      </c>
      <c r="F73" s="408">
        <v>7.2</v>
      </c>
      <c r="G73" s="408">
        <v>3.5</v>
      </c>
      <c r="H73" s="408">
        <v>5.4</v>
      </c>
      <c r="I73" s="408">
        <v>1.3</v>
      </c>
      <c r="J73" s="408">
        <v>0.9</v>
      </c>
      <c r="K73" s="408">
        <v>0.4</v>
      </c>
      <c r="L73" s="408">
        <v>0.9</v>
      </c>
      <c r="M73" s="408">
        <v>0.7</v>
      </c>
      <c r="N73" s="408">
        <v>0.3</v>
      </c>
      <c r="O73" s="408">
        <v>3.9</v>
      </c>
      <c r="P73" s="408">
        <v>1.2</v>
      </c>
      <c r="Q73" s="408">
        <v>1.9</v>
      </c>
      <c r="R73" s="408">
        <v>2.4</v>
      </c>
      <c r="S73" s="411">
        <v>103</v>
      </c>
      <c r="T73" s="408">
        <f t="shared" si="6"/>
        <v>692.1052</v>
      </c>
    </row>
    <row r="74" ht="15" spans="1:20">
      <c r="A74" s="410">
        <v>44835</v>
      </c>
      <c r="B74" s="408">
        <v>64.5027</v>
      </c>
      <c r="C74" s="408">
        <v>8.6075</v>
      </c>
      <c r="D74" s="408">
        <f t="shared" ref="D74:D88" si="7">(SUM(F74:O74))</f>
        <v>20.9817</v>
      </c>
      <c r="E74" s="408">
        <f t="shared" ref="E74:E90" si="8">(S74-B74-C74-D74)</f>
        <v>4.22989999999999</v>
      </c>
      <c r="F74" s="408">
        <v>6.7251</v>
      </c>
      <c r="G74" s="408">
        <v>2.8993</v>
      </c>
      <c r="H74" s="408">
        <v>3.0209</v>
      </c>
      <c r="I74" s="408">
        <v>1.0853</v>
      </c>
      <c r="J74" s="408">
        <v>1.361</v>
      </c>
      <c r="K74" s="408">
        <v>0.3003</v>
      </c>
      <c r="L74" s="408">
        <v>0.9508</v>
      </c>
      <c r="M74" s="408">
        <v>1.0166</v>
      </c>
      <c r="N74" s="408">
        <v>0.2361</v>
      </c>
      <c r="O74" s="408">
        <v>3.3863</v>
      </c>
      <c r="P74" s="408">
        <v>0.5791</v>
      </c>
      <c r="Q74" s="408">
        <v>2.0821</v>
      </c>
      <c r="R74" s="408">
        <v>1.5687</v>
      </c>
      <c r="S74" s="411">
        <v>98.3218</v>
      </c>
      <c r="T74" s="408">
        <f t="shared" si="6"/>
        <v>790.427</v>
      </c>
    </row>
    <row r="75" ht="15" spans="1:20">
      <c r="A75" s="410">
        <v>44866</v>
      </c>
      <c r="B75" s="38">
        <v>70.1365</v>
      </c>
      <c r="C75" s="38">
        <v>8.8592</v>
      </c>
      <c r="D75" s="408">
        <f t="shared" si="7"/>
        <v>27.4994</v>
      </c>
      <c r="E75" s="408">
        <f t="shared" si="8"/>
        <v>4.4883</v>
      </c>
      <c r="F75" s="38">
        <v>10.1086</v>
      </c>
      <c r="G75" s="38">
        <v>3.3202</v>
      </c>
      <c r="H75" s="38">
        <v>4.1674</v>
      </c>
      <c r="I75" s="38">
        <v>1.7417</v>
      </c>
      <c r="J75" s="38">
        <v>1.5233</v>
      </c>
      <c r="K75" s="38">
        <v>0.3665</v>
      </c>
      <c r="L75" s="38">
        <v>0.9491</v>
      </c>
      <c r="M75" s="38">
        <v>0.8506</v>
      </c>
      <c r="N75" s="38">
        <v>0.2773</v>
      </c>
      <c r="O75" s="38">
        <v>4.1947</v>
      </c>
      <c r="P75" s="38">
        <v>0.8242</v>
      </c>
      <c r="Q75" s="38">
        <v>1.6348</v>
      </c>
      <c r="R75" s="38">
        <v>2.0293</v>
      </c>
      <c r="S75" s="412">
        <v>110.9834</v>
      </c>
      <c r="T75" s="408">
        <f t="shared" si="6"/>
        <v>901.4104</v>
      </c>
    </row>
    <row r="76" ht="15" spans="1:20">
      <c r="A76" s="410">
        <v>44896</v>
      </c>
      <c r="B76" s="38">
        <v>74.4907</v>
      </c>
      <c r="C76" s="38">
        <v>10.4019</v>
      </c>
      <c r="D76" s="408">
        <f t="shared" si="7"/>
        <v>39.5619</v>
      </c>
      <c r="E76" s="408">
        <f t="shared" si="8"/>
        <v>3.77940000000001</v>
      </c>
      <c r="F76" s="38">
        <v>16.6471</v>
      </c>
      <c r="G76" s="38">
        <v>3.9896</v>
      </c>
      <c r="H76" s="38">
        <v>5.2386</v>
      </c>
      <c r="I76" s="38">
        <v>3.5894</v>
      </c>
      <c r="J76" s="38">
        <v>1.2376</v>
      </c>
      <c r="K76" s="38">
        <v>0.406</v>
      </c>
      <c r="L76" s="38">
        <v>1.6033</v>
      </c>
      <c r="M76" s="38">
        <v>0.7905</v>
      </c>
      <c r="N76" s="38">
        <v>0.3075</v>
      </c>
      <c r="O76" s="38">
        <v>5.7523</v>
      </c>
      <c r="P76" s="38">
        <v>1.0554</v>
      </c>
      <c r="Q76" s="38">
        <v>0.7155</v>
      </c>
      <c r="R76" s="38">
        <v>2.0085</v>
      </c>
      <c r="S76" s="412">
        <v>128.2339</v>
      </c>
      <c r="T76" s="411">
        <f t="shared" si="6"/>
        <v>1029.6443</v>
      </c>
    </row>
    <row r="77" ht="15" spans="1:20">
      <c r="A77" s="410">
        <v>44927</v>
      </c>
      <c r="B77" s="38">
        <v>34.5586</v>
      </c>
      <c r="C77" s="38">
        <v>10.2603</v>
      </c>
      <c r="D77" s="408">
        <f t="shared" si="7"/>
        <v>15.2358</v>
      </c>
      <c r="E77" s="408">
        <f t="shared" si="8"/>
        <v>2.8292</v>
      </c>
      <c r="F77" s="38">
        <v>2.8461</v>
      </c>
      <c r="G77" s="38">
        <v>2.5608</v>
      </c>
      <c r="H77" s="38">
        <v>2.7388</v>
      </c>
      <c r="I77" s="38">
        <v>0.142</v>
      </c>
      <c r="J77" s="38">
        <v>1.2789</v>
      </c>
      <c r="K77" s="38">
        <v>0.3982</v>
      </c>
      <c r="L77" s="38">
        <v>0.9514</v>
      </c>
      <c r="M77" s="38">
        <v>0.6929</v>
      </c>
      <c r="N77" s="38">
        <v>0.3175</v>
      </c>
      <c r="O77" s="38">
        <v>3.3092</v>
      </c>
      <c r="P77" s="38">
        <v>1.1919</v>
      </c>
      <c r="Q77" s="38">
        <v>0.1343</v>
      </c>
      <c r="R77" s="38">
        <v>1.503</v>
      </c>
      <c r="S77" s="412">
        <v>62.8839</v>
      </c>
      <c r="T77" s="38">
        <f>S77</f>
        <v>62.8839</v>
      </c>
    </row>
    <row r="78" ht="15" spans="1:20">
      <c r="A78" s="410">
        <v>44958</v>
      </c>
      <c r="B78" s="38">
        <v>46.232</v>
      </c>
      <c r="C78" s="38">
        <v>10.9952</v>
      </c>
      <c r="D78" s="408">
        <f t="shared" si="7"/>
        <v>17.3631</v>
      </c>
      <c r="E78" s="408">
        <f t="shared" si="8"/>
        <v>5.1329</v>
      </c>
      <c r="F78" s="38">
        <v>4.406</v>
      </c>
      <c r="G78" s="38">
        <v>3.0422</v>
      </c>
      <c r="H78" s="38">
        <v>1.7936</v>
      </c>
      <c r="I78" s="38">
        <v>0.6704</v>
      </c>
      <c r="J78" s="38">
        <v>1.1172</v>
      </c>
      <c r="K78" s="38">
        <v>0.4487</v>
      </c>
      <c r="L78" s="38">
        <v>1.1204</v>
      </c>
      <c r="M78" s="38">
        <v>0.7887</v>
      </c>
      <c r="N78" s="38">
        <v>0.3164</v>
      </c>
      <c r="O78" s="38">
        <v>3.6595</v>
      </c>
      <c r="P78" s="38">
        <v>1.208</v>
      </c>
      <c r="Q78" s="38">
        <v>1.9216</v>
      </c>
      <c r="R78" s="408">
        <v>2.0033</v>
      </c>
      <c r="S78" s="412">
        <v>79.7232</v>
      </c>
      <c r="T78" s="38">
        <f>T77+S78</f>
        <v>142.6071</v>
      </c>
    </row>
    <row r="79" ht="15" spans="1:20">
      <c r="A79" s="410">
        <v>44986</v>
      </c>
      <c r="B79" s="38">
        <v>58.6184</v>
      </c>
      <c r="C79" s="38">
        <v>11.6406</v>
      </c>
      <c r="D79" s="408">
        <f t="shared" si="7"/>
        <v>32.2674</v>
      </c>
      <c r="E79" s="408">
        <f t="shared" si="8"/>
        <v>4.9391</v>
      </c>
      <c r="F79" s="38">
        <v>6.0805</v>
      </c>
      <c r="G79" s="38">
        <v>4.7384</v>
      </c>
      <c r="H79" s="38">
        <v>6.6816</v>
      </c>
      <c r="I79" s="38">
        <v>1.7647</v>
      </c>
      <c r="J79" s="38">
        <v>1.7069</v>
      </c>
      <c r="K79" s="38">
        <v>0.5933</v>
      </c>
      <c r="L79" s="38">
        <v>1.848</v>
      </c>
      <c r="M79" s="38">
        <v>0.8744</v>
      </c>
      <c r="N79" s="38">
        <v>1.848</v>
      </c>
      <c r="O79" s="38">
        <v>6.1316</v>
      </c>
      <c r="P79" s="38">
        <v>1.5078</v>
      </c>
      <c r="Q79" s="38">
        <v>1.7695</v>
      </c>
      <c r="R79" s="408">
        <v>3.0856</v>
      </c>
      <c r="S79" s="412">
        <v>107.4655</v>
      </c>
      <c r="T79" s="38">
        <f t="shared" ref="T79:T88" si="9">T78+S79</f>
        <v>250.0726</v>
      </c>
    </row>
    <row r="80" ht="15" spans="1:20">
      <c r="A80" s="410">
        <v>45017</v>
      </c>
      <c r="B80" s="38">
        <v>54.3272</v>
      </c>
      <c r="C80" s="38">
        <v>11.4153</v>
      </c>
      <c r="D80" s="408">
        <f t="shared" si="7"/>
        <v>18.9825</v>
      </c>
      <c r="E80" s="408">
        <f t="shared" si="8"/>
        <v>4.8618</v>
      </c>
      <c r="F80" s="38">
        <v>4.1419</v>
      </c>
      <c r="G80" s="38">
        <v>2.8591</v>
      </c>
      <c r="H80" s="38">
        <v>3.0579</v>
      </c>
      <c r="I80" s="38">
        <v>0.8174</v>
      </c>
      <c r="J80" s="38">
        <v>1.1977</v>
      </c>
      <c r="K80" s="38">
        <v>0.4072</v>
      </c>
      <c r="L80" s="38">
        <v>1.2006</v>
      </c>
      <c r="M80" s="38">
        <v>0.8892</v>
      </c>
      <c r="N80" s="38">
        <v>0.3869</v>
      </c>
      <c r="O80" s="38">
        <v>4.0246</v>
      </c>
      <c r="P80" s="38">
        <v>1.0025</v>
      </c>
      <c r="Q80" s="38">
        <v>1.5472</v>
      </c>
      <c r="R80" s="408">
        <v>2.3121</v>
      </c>
      <c r="S80" s="412">
        <v>89.5868</v>
      </c>
      <c r="T80" s="38">
        <f t="shared" si="9"/>
        <v>339.6594</v>
      </c>
    </row>
    <row r="81" ht="15" spans="1:20">
      <c r="A81" s="410">
        <v>45047</v>
      </c>
      <c r="B81" s="38">
        <v>59.6737</v>
      </c>
      <c r="C81" s="38">
        <v>12.118</v>
      </c>
      <c r="D81" s="408">
        <f t="shared" si="7"/>
        <v>24.0455</v>
      </c>
      <c r="E81" s="408">
        <f t="shared" si="8"/>
        <v>5.32229999999999</v>
      </c>
      <c r="F81" s="38">
        <v>5.6519</v>
      </c>
      <c r="G81" s="38">
        <v>3.6319</v>
      </c>
      <c r="H81" s="38">
        <v>3.483</v>
      </c>
      <c r="I81" s="38">
        <v>1.1856</v>
      </c>
      <c r="J81" s="38">
        <v>1.367</v>
      </c>
      <c r="K81" s="38">
        <v>0.5866</v>
      </c>
      <c r="L81" s="38">
        <v>1.5245</v>
      </c>
      <c r="M81" s="38">
        <v>1.0187</v>
      </c>
      <c r="N81" s="38">
        <v>0.4882</v>
      </c>
      <c r="O81" s="38">
        <v>5.1081</v>
      </c>
      <c r="P81" s="38">
        <v>0.9973</v>
      </c>
      <c r="Q81" s="38">
        <v>1.4281</v>
      </c>
      <c r="R81" s="408">
        <v>2.8672</v>
      </c>
      <c r="S81" s="412">
        <v>101.1595</v>
      </c>
      <c r="T81" s="38">
        <f t="shared" si="9"/>
        <v>440.8189</v>
      </c>
    </row>
    <row r="82" ht="15" spans="1:20">
      <c r="A82" s="410">
        <v>45078</v>
      </c>
      <c r="B82" s="38">
        <v>66.5816</v>
      </c>
      <c r="C82" s="38">
        <v>13.1794</v>
      </c>
      <c r="D82" s="408">
        <f t="shared" si="7"/>
        <v>29.5089</v>
      </c>
      <c r="E82" s="408">
        <f t="shared" si="8"/>
        <v>6.95040000000001</v>
      </c>
      <c r="F82" s="38">
        <v>6.8779</v>
      </c>
      <c r="G82" s="38">
        <v>5.217</v>
      </c>
      <c r="H82" s="38">
        <v>4.6612</v>
      </c>
      <c r="I82" s="38">
        <v>1.4153</v>
      </c>
      <c r="J82" s="38">
        <v>1.4456</v>
      </c>
      <c r="K82" s="38">
        <v>0.6025</v>
      </c>
      <c r="L82" s="38">
        <v>1.8828</v>
      </c>
      <c r="M82" s="38">
        <v>1.1618</v>
      </c>
      <c r="N82" s="38">
        <v>0.4668</v>
      </c>
      <c r="O82" s="38">
        <v>5.778</v>
      </c>
      <c r="P82" s="38">
        <v>1.2574</v>
      </c>
      <c r="Q82" s="38">
        <v>1.4696</v>
      </c>
      <c r="R82" s="408">
        <v>4.2234</v>
      </c>
      <c r="S82" s="412">
        <v>116.2203</v>
      </c>
      <c r="T82" s="38">
        <f t="shared" si="9"/>
        <v>557.0392</v>
      </c>
    </row>
    <row r="83" ht="15" spans="1:20">
      <c r="A83" s="410">
        <v>45108</v>
      </c>
      <c r="B83" s="38">
        <v>64.7307</v>
      </c>
      <c r="C83" s="38">
        <v>13.1477</v>
      </c>
      <c r="D83" s="408">
        <f t="shared" si="7"/>
        <v>21.2612</v>
      </c>
      <c r="E83" s="408">
        <f t="shared" si="8"/>
        <v>5.44969999999999</v>
      </c>
      <c r="F83" s="38">
        <v>6.2864</v>
      </c>
      <c r="G83" s="38">
        <v>3.0921</v>
      </c>
      <c r="H83" s="408">
        <v>3.6197</v>
      </c>
      <c r="I83" s="38">
        <v>0.6761</v>
      </c>
      <c r="J83" s="38">
        <v>1.0112</v>
      </c>
      <c r="K83" s="38">
        <v>0.5304</v>
      </c>
      <c r="L83" s="38">
        <v>0.5774</v>
      </c>
      <c r="M83" s="38">
        <v>0.8688</v>
      </c>
      <c r="N83" s="38">
        <v>0.3332</v>
      </c>
      <c r="O83" s="38">
        <v>4.2659</v>
      </c>
      <c r="P83" s="38">
        <v>1.0815</v>
      </c>
      <c r="Q83" s="38">
        <v>1.404</v>
      </c>
      <c r="R83" s="413">
        <v>2.9642</v>
      </c>
      <c r="S83" s="412">
        <v>104.5893</v>
      </c>
      <c r="T83" s="38">
        <f t="shared" si="9"/>
        <v>661.6285</v>
      </c>
    </row>
    <row r="84" ht="15" spans="1:20">
      <c r="A84" s="410">
        <v>45139</v>
      </c>
      <c r="B84" s="38">
        <v>79.7802</v>
      </c>
      <c r="C84" s="38">
        <v>13.5267</v>
      </c>
      <c r="D84" s="408">
        <f t="shared" si="7"/>
        <v>25.3979</v>
      </c>
      <c r="E84" s="408">
        <f t="shared" si="8"/>
        <v>5.50870000000001</v>
      </c>
      <c r="F84" s="38">
        <v>10.1159</v>
      </c>
      <c r="G84" s="38">
        <v>3.0613</v>
      </c>
      <c r="H84" s="408">
        <v>2.4966</v>
      </c>
      <c r="I84" s="38">
        <v>0.997</v>
      </c>
      <c r="J84" s="38">
        <v>0.8328</v>
      </c>
      <c r="K84" s="38">
        <v>0.5526</v>
      </c>
      <c r="L84" s="38">
        <v>1.2532</v>
      </c>
      <c r="M84" s="38">
        <v>0.7348</v>
      </c>
      <c r="N84" s="38">
        <v>0.4545</v>
      </c>
      <c r="O84" s="38">
        <v>4.8992</v>
      </c>
      <c r="P84" s="38">
        <v>0.867</v>
      </c>
      <c r="Q84" s="38">
        <v>1.0098</v>
      </c>
      <c r="R84" s="413">
        <v>3.6319</v>
      </c>
      <c r="S84" s="412">
        <v>124.2135</v>
      </c>
      <c r="T84" s="38">
        <f t="shared" si="9"/>
        <v>785.842</v>
      </c>
    </row>
    <row r="85" ht="15" spans="1:20">
      <c r="A85" s="410">
        <v>45170</v>
      </c>
      <c r="B85" s="38">
        <v>82.7926</v>
      </c>
      <c r="C85" s="38">
        <v>13.5113</v>
      </c>
      <c r="D85" s="408">
        <f t="shared" si="7"/>
        <v>26.9852</v>
      </c>
      <c r="E85" s="408">
        <f t="shared" si="8"/>
        <v>7.2166</v>
      </c>
      <c r="F85" s="38">
        <v>4.7018</v>
      </c>
      <c r="G85" s="38">
        <v>4.7893</v>
      </c>
      <c r="H85" s="408">
        <v>6.6575</v>
      </c>
      <c r="I85" s="38">
        <v>0.9616</v>
      </c>
      <c r="J85" s="38">
        <v>1.1589</v>
      </c>
      <c r="K85" s="38">
        <v>0.55</v>
      </c>
      <c r="L85" s="38">
        <v>1.3952</v>
      </c>
      <c r="M85" s="38">
        <v>0.8301</v>
      </c>
      <c r="N85" s="38">
        <v>0.4392</v>
      </c>
      <c r="O85" s="408">
        <v>5.5016</v>
      </c>
      <c r="P85" s="38">
        <v>1.3707</v>
      </c>
      <c r="Q85" s="38">
        <v>1.0252</v>
      </c>
      <c r="R85" s="413">
        <v>4.8207</v>
      </c>
      <c r="S85" s="412">
        <v>130.5057</v>
      </c>
      <c r="T85" s="38">
        <f t="shared" si="9"/>
        <v>916.3477</v>
      </c>
    </row>
    <row r="86" ht="15" spans="1:20">
      <c r="A86" s="410">
        <v>45200</v>
      </c>
      <c r="B86" s="38">
        <v>87.9222</v>
      </c>
      <c r="C86" s="38">
        <v>11.8254</v>
      </c>
      <c r="D86" s="408">
        <f t="shared" si="7"/>
        <v>23.6248</v>
      </c>
      <c r="E86" s="408">
        <f t="shared" si="8"/>
        <v>6.5304</v>
      </c>
      <c r="F86" s="38">
        <v>5.3576</v>
      </c>
      <c r="G86" s="38">
        <v>4.2426</v>
      </c>
      <c r="H86" s="408">
        <v>3.9447</v>
      </c>
      <c r="I86" s="38">
        <v>0.8149</v>
      </c>
      <c r="J86" s="38">
        <v>1.2019</v>
      </c>
      <c r="K86" s="38">
        <v>0.5244</v>
      </c>
      <c r="L86" s="38">
        <v>1.1686</v>
      </c>
      <c r="M86" s="38">
        <v>0.9746</v>
      </c>
      <c r="N86" s="38">
        <v>0.3745</v>
      </c>
      <c r="O86" s="408">
        <v>5.021</v>
      </c>
      <c r="P86" s="38">
        <v>1.0863</v>
      </c>
      <c r="Q86" s="38">
        <v>1.3394</v>
      </c>
      <c r="R86" s="413">
        <v>4.1047</v>
      </c>
      <c r="S86" s="412">
        <v>129.9028</v>
      </c>
      <c r="T86" s="38">
        <f t="shared" si="9"/>
        <v>1046.2505</v>
      </c>
    </row>
    <row r="87" ht="15" spans="1:20">
      <c r="A87" s="410">
        <v>45231</v>
      </c>
      <c r="B87" s="408">
        <v>95.6608</v>
      </c>
      <c r="C87" s="408">
        <v>12.0182</v>
      </c>
      <c r="D87" s="408">
        <f t="shared" si="7"/>
        <v>26.3538</v>
      </c>
      <c r="E87" s="408">
        <f t="shared" si="8"/>
        <v>7.11239999999999</v>
      </c>
      <c r="F87" s="408">
        <v>6.2895</v>
      </c>
      <c r="G87" s="408">
        <v>4.7418</v>
      </c>
      <c r="H87" s="408">
        <v>4.1839</v>
      </c>
      <c r="I87" s="408">
        <v>0.938</v>
      </c>
      <c r="J87" s="408">
        <v>1.4014</v>
      </c>
      <c r="K87" s="408">
        <v>0.6945</v>
      </c>
      <c r="L87" s="408">
        <v>1.2738</v>
      </c>
      <c r="M87" s="408">
        <v>1.0966</v>
      </c>
      <c r="N87" s="408">
        <v>0.3744</v>
      </c>
      <c r="O87" s="408">
        <v>5.3599</v>
      </c>
      <c r="P87" s="408">
        <v>1.1089</v>
      </c>
      <c r="Q87" s="408">
        <v>1.1756</v>
      </c>
      <c r="R87" s="413">
        <v>4.8279</v>
      </c>
      <c r="S87" s="411">
        <v>141.1452</v>
      </c>
      <c r="T87" s="38">
        <f t="shared" si="9"/>
        <v>1187.3957</v>
      </c>
    </row>
    <row r="88" ht="15" spans="1:20">
      <c r="A88" s="410">
        <v>45261</v>
      </c>
      <c r="B88" s="408">
        <v>110.3734</v>
      </c>
      <c r="C88" s="408">
        <v>14.5417</v>
      </c>
      <c r="D88" s="408">
        <f t="shared" si="7"/>
        <v>29.3681</v>
      </c>
      <c r="E88" s="408">
        <f t="shared" si="8"/>
        <v>7.2118</v>
      </c>
      <c r="F88" s="408">
        <v>7.2433</v>
      </c>
      <c r="G88" s="408">
        <v>5.681</v>
      </c>
      <c r="H88" s="408">
        <v>4.2966</v>
      </c>
      <c r="I88" s="408">
        <v>2.182</v>
      </c>
      <c r="J88" s="408">
        <v>1.1575</v>
      </c>
      <c r="K88" s="408">
        <v>0.6866</v>
      </c>
      <c r="L88" s="408">
        <v>1.3184</v>
      </c>
      <c r="M88" s="408">
        <v>1.032</v>
      </c>
      <c r="N88" s="408">
        <v>0.3255</v>
      </c>
      <c r="O88" s="408">
        <v>5.4452</v>
      </c>
      <c r="P88" s="408">
        <v>1.0332</v>
      </c>
      <c r="Q88" s="408">
        <v>1.0679</v>
      </c>
      <c r="R88" s="413">
        <v>5.1107</v>
      </c>
      <c r="S88" s="411">
        <v>161.495</v>
      </c>
      <c r="T88" s="412">
        <f t="shared" si="9"/>
        <v>1348.8907</v>
      </c>
    </row>
    <row r="89" ht="15" spans="1:20">
      <c r="A89" s="410">
        <v>45293</v>
      </c>
      <c r="B89" s="408">
        <v>68.2087</v>
      </c>
      <c r="C89" s="408">
        <v>11.6026</v>
      </c>
      <c r="D89" s="408">
        <f>(SUM(F89:R89))</f>
        <v>23.8033</v>
      </c>
      <c r="E89" s="408">
        <f t="shared" si="8"/>
        <v>0</v>
      </c>
      <c r="F89" s="408">
        <v>3.6812</v>
      </c>
      <c r="G89" s="408">
        <v>3.1741</v>
      </c>
      <c r="H89" s="408">
        <v>3.405</v>
      </c>
      <c r="I89" s="408">
        <v>0.4811</v>
      </c>
      <c r="J89" s="408">
        <v>0.7444</v>
      </c>
      <c r="K89" s="408">
        <v>0.4882</v>
      </c>
      <c r="L89" s="408">
        <v>1.3488</v>
      </c>
      <c r="M89" s="408">
        <v>0.8068</v>
      </c>
      <c r="N89" s="408">
        <v>0.2956</v>
      </c>
      <c r="O89" s="414">
        <v>4.1151</v>
      </c>
      <c r="P89" s="408">
        <v>1.0772</v>
      </c>
      <c r="Q89" s="408">
        <v>0.2109</v>
      </c>
      <c r="R89" s="408">
        <v>3.9749</v>
      </c>
      <c r="S89" s="411">
        <v>103.6146</v>
      </c>
      <c r="T89" s="38">
        <f>S89</f>
        <v>103.6146</v>
      </c>
    </row>
    <row r="90" ht="15" spans="1:20">
      <c r="A90" s="410">
        <v>45325</v>
      </c>
      <c r="B90" s="408">
        <v>44.7511</v>
      </c>
      <c r="C90" s="408">
        <v>12.5283</v>
      </c>
      <c r="D90" s="408">
        <f>(SUM(F90:R90))</f>
        <v>24.4919</v>
      </c>
      <c r="E90" s="408">
        <f t="shared" si="8"/>
        <v>0</v>
      </c>
      <c r="F90" s="408">
        <v>4.1957</v>
      </c>
      <c r="G90" s="408">
        <v>3.9314</v>
      </c>
      <c r="H90" s="408">
        <v>2.1995</v>
      </c>
      <c r="I90" s="408">
        <v>0.6793</v>
      </c>
      <c r="J90" s="408">
        <v>1.0109</v>
      </c>
      <c r="K90" s="408">
        <v>0.5739</v>
      </c>
      <c r="L90" s="408">
        <v>1.2645</v>
      </c>
      <c r="M90" s="408">
        <v>0.8667</v>
      </c>
      <c r="N90" s="408">
        <v>0.2606</v>
      </c>
      <c r="O90" s="414">
        <v>4.2513</v>
      </c>
      <c r="P90" s="408">
        <v>1.2461</v>
      </c>
      <c r="Q90" s="408">
        <v>0.3966</v>
      </c>
      <c r="R90" s="408">
        <v>3.6154</v>
      </c>
      <c r="S90" s="411">
        <v>81.7713</v>
      </c>
      <c r="T90" s="38">
        <f>T89+S90</f>
        <v>185.3859</v>
      </c>
    </row>
    <row r="91" ht="15" spans="1:20">
      <c r="A91" s="400">
        <v>2018</v>
      </c>
      <c r="B91" s="411">
        <f>SUM(B17:B28)</f>
        <v>101.922</v>
      </c>
      <c r="C91" s="411">
        <f t="shared" ref="C91:S91" si="10">SUM(C17:C28)</f>
        <v>35.2925</v>
      </c>
      <c r="D91" s="411">
        <f t="shared" si="10"/>
        <v>36.205</v>
      </c>
      <c r="E91" s="411">
        <f t="shared" si="10"/>
        <v>10.6349</v>
      </c>
      <c r="F91" s="411">
        <f t="shared" si="10"/>
        <v>6.6266</v>
      </c>
      <c r="G91" s="411">
        <f t="shared" si="10"/>
        <v>5.2957</v>
      </c>
      <c r="H91" s="411">
        <f t="shared" si="10"/>
        <v>5.3906</v>
      </c>
      <c r="I91" s="411">
        <f t="shared" si="10"/>
        <v>7.27</v>
      </c>
      <c r="J91" s="411">
        <f t="shared" si="10"/>
        <v>0.9094</v>
      </c>
      <c r="K91" s="411">
        <f t="shared" si="10"/>
        <v>0.79</v>
      </c>
      <c r="L91" s="411">
        <f t="shared" si="10"/>
        <v>2.5359</v>
      </c>
      <c r="M91" s="411">
        <f t="shared" si="10"/>
        <v>0.9906</v>
      </c>
      <c r="N91" s="411">
        <f t="shared" si="10"/>
        <v>0.464</v>
      </c>
      <c r="O91" s="411">
        <f t="shared" si="10"/>
        <v>5.9322</v>
      </c>
      <c r="P91" s="411">
        <f t="shared" si="10"/>
        <v>4.6463</v>
      </c>
      <c r="Q91" s="411">
        <f t="shared" si="10"/>
        <v>3.4424</v>
      </c>
      <c r="R91" s="411">
        <f t="shared" si="10"/>
        <v>2.5462</v>
      </c>
      <c r="S91" s="411">
        <f t="shared" si="10"/>
        <v>184.0544</v>
      </c>
      <c r="T91" s="415"/>
    </row>
    <row r="92" ht="15" spans="1:20">
      <c r="A92" s="400">
        <v>2019</v>
      </c>
      <c r="B92" s="411">
        <f>SUM(B29:B40)</f>
        <v>106.2145</v>
      </c>
      <c r="C92" s="411">
        <f t="shared" ref="C92:S92" si="11">SUM(C29:C40)</f>
        <v>32.1601</v>
      </c>
      <c r="D92" s="411">
        <f t="shared" si="11"/>
        <v>53.8668</v>
      </c>
      <c r="E92" s="411">
        <f t="shared" si="11"/>
        <v>10.1263</v>
      </c>
      <c r="F92" s="411">
        <f t="shared" si="11"/>
        <v>10.6823</v>
      </c>
      <c r="G92" s="411">
        <f t="shared" si="11"/>
        <v>6.8383</v>
      </c>
      <c r="H92" s="411">
        <f t="shared" si="11"/>
        <v>6.9264</v>
      </c>
      <c r="I92" s="411">
        <f t="shared" si="11"/>
        <v>7.9521</v>
      </c>
      <c r="J92" s="411">
        <f t="shared" si="11"/>
        <v>1.5333</v>
      </c>
      <c r="K92" s="411">
        <f t="shared" si="11"/>
        <v>1.2951</v>
      </c>
      <c r="L92" s="411">
        <f t="shared" si="11"/>
        <v>6.6445</v>
      </c>
      <c r="M92" s="411">
        <f t="shared" si="11"/>
        <v>1.6918</v>
      </c>
      <c r="N92" s="411">
        <f t="shared" si="11"/>
        <v>0.157</v>
      </c>
      <c r="O92" s="411">
        <f t="shared" si="11"/>
        <v>10.146</v>
      </c>
      <c r="P92" s="411">
        <f t="shared" si="11"/>
        <v>3.6033</v>
      </c>
      <c r="Q92" s="411">
        <f t="shared" si="11"/>
        <v>3.6131</v>
      </c>
      <c r="R92" s="411">
        <f t="shared" si="11"/>
        <v>2.9099</v>
      </c>
      <c r="S92" s="411">
        <f t="shared" si="11"/>
        <v>202.3677</v>
      </c>
      <c r="T92" s="415"/>
    </row>
    <row r="93" ht="15" spans="1:20">
      <c r="A93" s="400">
        <v>2020</v>
      </c>
      <c r="B93" s="411">
        <f>SUM(B41:B52)</f>
        <v>117.3456</v>
      </c>
      <c r="C93" s="411">
        <f t="shared" ref="C93:S93" si="12">SUM(C41:C52)</f>
        <v>32.4292</v>
      </c>
      <c r="D93" s="411">
        <f t="shared" si="12"/>
        <v>126.8164</v>
      </c>
      <c r="E93" s="411">
        <f t="shared" si="12"/>
        <v>10.5224</v>
      </c>
      <c r="F93" s="411">
        <f t="shared" si="12"/>
        <v>40.4545</v>
      </c>
      <c r="G93" s="411">
        <f t="shared" si="12"/>
        <v>19.0588</v>
      </c>
      <c r="H93" s="411">
        <f t="shared" si="12"/>
        <v>17.1988</v>
      </c>
      <c r="I93" s="411">
        <f t="shared" si="12"/>
        <v>10.5131</v>
      </c>
      <c r="J93" s="411">
        <f t="shared" si="12"/>
        <v>5.1823</v>
      </c>
      <c r="K93" s="411">
        <f t="shared" si="12"/>
        <v>2.0235</v>
      </c>
      <c r="L93" s="411">
        <f t="shared" si="12"/>
        <v>8.3172</v>
      </c>
      <c r="M93" s="411">
        <f t="shared" si="12"/>
        <v>3.3217</v>
      </c>
      <c r="N93" s="411">
        <f t="shared" si="12"/>
        <v>0.3109</v>
      </c>
      <c r="O93" s="411">
        <f t="shared" si="12"/>
        <v>20.4356</v>
      </c>
      <c r="P93" s="411">
        <f t="shared" si="12"/>
        <v>2.5008</v>
      </c>
      <c r="Q93" s="411">
        <f t="shared" si="12"/>
        <v>4.7398</v>
      </c>
      <c r="R93" s="411">
        <f t="shared" si="12"/>
        <v>3.2818</v>
      </c>
      <c r="S93" s="411">
        <f t="shared" si="12"/>
        <v>287.1136</v>
      </c>
      <c r="T93" s="415"/>
    </row>
    <row r="94" ht="15" spans="1:20">
      <c r="A94" s="400">
        <v>2021</v>
      </c>
      <c r="B94" s="411">
        <f>SUM(B53:B64)</f>
        <v>327.0528</v>
      </c>
      <c r="C94" s="411">
        <f t="shared" ref="C94:S94" si="13">SUM(C53:C64)</f>
        <v>65.4487</v>
      </c>
      <c r="D94" s="411">
        <f t="shared" si="13"/>
        <v>215.8749</v>
      </c>
      <c r="E94" s="411">
        <f t="shared" si="13"/>
        <v>21.261</v>
      </c>
      <c r="F94" s="411">
        <f t="shared" si="13"/>
        <v>66.2216</v>
      </c>
      <c r="G94" s="411">
        <f t="shared" si="13"/>
        <v>30.4543</v>
      </c>
      <c r="H94" s="411">
        <f t="shared" si="13"/>
        <v>31.4447</v>
      </c>
      <c r="I94" s="411">
        <f t="shared" si="13"/>
        <v>14.9279</v>
      </c>
      <c r="J94" s="411">
        <f t="shared" si="13"/>
        <v>15.9645</v>
      </c>
      <c r="K94" s="411">
        <f t="shared" si="13"/>
        <v>2.9339</v>
      </c>
      <c r="L94" s="411">
        <f t="shared" si="13"/>
        <v>9.2871</v>
      </c>
      <c r="M94" s="411">
        <f t="shared" si="13"/>
        <v>7.0989</v>
      </c>
      <c r="N94" s="411">
        <f t="shared" si="13"/>
        <v>2.9318</v>
      </c>
      <c r="O94" s="411">
        <f t="shared" si="13"/>
        <v>34.6102</v>
      </c>
      <c r="P94" s="411">
        <f t="shared" si="13"/>
        <v>4.1527</v>
      </c>
      <c r="Q94" s="411">
        <f t="shared" si="13"/>
        <v>10.5093</v>
      </c>
      <c r="R94" s="411">
        <f t="shared" si="13"/>
        <v>6.5956</v>
      </c>
      <c r="S94" s="411">
        <f t="shared" si="13"/>
        <v>629.6374</v>
      </c>
      <c r="T94" s="415"/>
    </row>
    <row r="95" ht="15" spans="1:20">
      <c r="A95" s="400">
        <v>2022</v>
      </c>
      <c r="B95" s="411">
        <f>SUM(B65:B76)</f>
        <v>636.389</v>
      </c>
      <c r="C95" s="411">
        <f t="shared" ref="C95:S95" si="14">SUM(C65:C76)</f>
        <v>100.112</v>
      </c>
      <c r="D95" s="411">
        <f t="shared" si="14"/>
        <v>251.3586</v>
      </c>
      <c r="E95" s="411">
        <f t="shared" si="14"/>
        <v>41.7847</v>
      </c>
      <c r="F95" s="411">
        <f t="shared" si="14"/>
        <v>81.0282</v>
      </c>
      <c r="G95" s="411">
        <f t="shared" si="14"/>
        <v>33.4608</v>
      </c>
      <c r="H95" s="411">
        <f t="shared" si="14"/>
        <v>39.6899</v>
      </c>
      <c r="I95" s="411">
        <f t="shared" si="14"/>
        <v>15.4354</v>
      </c>
      <c r="J95" s="411">
        <f t="shared" si="14"/>
        <v>14.4569</v>
      </c>
      <c r="K95" s="411">
        <f t="shared" si="14"/>
        <v>3.507</v>
      </c>
      <c r="L95" s="411">
        <f t="shared" si="14"/>
        <v>10.7009</v>
      </c>
      <c r="M95" s="411">
        <f t="shared" si="14"/>
        <v>8.2825</v>
      </c>
      <c r="N95" s="411">
        <f t="shared" si="14"/>
        <v>3.061</v>
      </c>
      <c r="O95" s="411">
        <f t="shared" si="14"/>
        <v>41.736</v>
      </c>
      <c r="P95" s="411">
        <f t="shared" si="14"/>
        <v>9.0896</v>
      </c>
      <c r="Q95" s="411">
        <f t="shared" si="14"/>
        <v>16.1882</v>
      </c>
      <c r="R95" s="411">
        <f t="shared" si="14"/>
        <v>16.3323</v>
      </c>
      <c r="S95" s="411">
        <f t="shared" si="14"/>
        <v>1029.6443</v>
      </c>
      <c r="T95" s="415"/>
    </row>
    <row r="96" ht="15" spans="1:20">
      <c r="A96" s="400">
        <v>2023</v>
      </c>
      <c r="B96" s="411">
        <f>SUM(B77:B88)</f>
        <v>841.2514</v>
      </c>
      <c r="C96" s="411">
        <f t="shared" ref="C96:S96" si="15">SUM(C77:C88)</f>
        <v>148.1798</v>
      </c>
      <c r="D96" s="411">
        <f t="shared" si="15"/>
        <v>290.3942</v>
      </c>
      <c r="E96" s="411">
        <f t="shared" si="15"/>
        <v>69.0653</v>
      </c>
      <c r="F96" s="411">
        <f t="shared" si="15"/>
        <v>69.9988</v>
      </c>
      <c r="G96" s="411">
        <f t="shared" si="15"/>
        <v>47.6575</v>
      </c>
      <c r="H96" s="411">
        <f t="shared" si="15"/>
        <v>47.6151</v>
      </c>
      <c r="I96" s="411">
        <f t="shared" si="15"/>
        <v>12.565</v>
      </c>
      <c r="J96" s="411">
        <f t="shared" si="15"/>
        <v>14.877</v>
      </c>
      <c r="K96" s="411">
        <f t="shared" si="15"/>
        <v>6.575</v>
      </c>
      <c r="L96" s="411">
        <f t="shared" si="15"/>
        <v>15.5143</v>
      </c>
      <c r="M96" s="411">
        <f t="shared" si="15"/>
        <v>10.9626</v>
      </c>
      <c r="N96" s="411">
        <f t="shared" si="15"/>
        <v>6.1251</v>
      </c>
      <c r="O96" s="411">
        <f t="shared" si="15"/>
        <v>58.5038</v>
      </c>
      <c r="P96" s="411">
        <f t="shared" si="15"/>
        <v>13.7125</v>
      </c>
      <c r="Q96" s="411">
        <f t="shared" si="15"/>
        <v>15.2922</v>
      </c>
      <c r="R96" s="411">
        <f t="shared" si="15"/>
        <v>41.4547</v>
      </c>
      <c r="S96" s="411">
        <f t="shared" si="15"/>
        <v>1348.8907</v>
      </c>
      <c r="T96" s="415"/>
    </row>
    <row r="97" ht="15" spans="1:20">
      <c r="A97" s="416" t="s">
        <v>34</v>
      </c>
      <c r="B97" s="408">
        <f>SUM(B89:B90)</f>
        <v>112.9598</v>
      </c>
      <c r="C97" s="408">
        <f t="shared" ref="C97:S97" si="16">SUM(C89:C90)</f>
        <v>24.1309</v>
      </c>
      <c r="D97" s="408">
        <f t="shared" si="16"/>
        <v>48.2952</v>
      </c>
      <c r="E97" s="408">
        <f t="shared" si="16"/>
        <v>0</v>
      </c>
      <c r="F97" s="408">
        <f t="shared" si="16"/>
        <v>7.8769</v>
      </c>
      <c r="G97" s="408">
        <f t="shared" si="16"/>
        <v>7.1055</v>
      </c>
      <c r="H97" s="408">
        <f t="shared" si="16"/>
        <v>5.6045</v>
      </c>
      <c r="I97" s="408">
        <f t="shared" si="16"/>
        <v>1.1604</v>
      </c>
      <c r="J97" s="408">
        <f t="shared" si="16"/>
        <v>1.7553</v>
      </c>
      <c r="K97" s="408">
        <f t="shared" si="16"/>
        <v>1.0621</v>
      </c>
      <c r="L97" s="408">
        <f t="shared" si="16"/>
        <v>2.6133</v>
      </c>
      <c r="M97" s="408">
        <f t="shared" si="16"/>
        <v>1.6735</v>
      </c>
      <c r="N97" s="408">
        <f t="shared" si="16"/>
        <v>0.5562</v>
      </c>
      <c r="O97" s="408">
        <f t="shared" si="16"/>
        <v>8.3664</v>
      </c>
      <c r="P97" s="408">
        <f t="shared" si="16"/>
        <v>2.3233</v>
      </c>
      <c r="Q97" s="408">
        <f t="shared" si="16"/>
        <v>0.6075</v>
      </c>
      <c r="R97" s="408">
        <f t="shared" si="16"/>
        <v>7.5903</v>
      </c>
      <c r="S97" s="408">
        <f t="shared" si="16"/>
        <v>185.3859</v>
      </c>
      <c r="T97" s="415"/>
    </row>
    <row r="98" ht="15" spans="1:20">
      <c r="A98" s="417" t="s">
        <v>35</v>
      </c>
      <c r="B98" s="220">
        <f>B90/B78-1</f>
        <v>-0.0320319259387437</v>
      </c>
      <c r="C98" s="220">
        <f t="shared" ref="C98:S98" si="17">C90/C78-1</f>
        <v>0.139433571012805</v>
      </c>
      <c r="D98" s="220">
        <f t="shared" si="17"/>
        <v>0.410571844889449</v>
      </c>
      <c r="E98" s="220">
        <f t="shared" si="17"/>
        <v>-1</v>
      </c>
      <c r="F98" s="220">
        <f t="shared" si="17"/>
        <v>-0.0477303676804356</v>
      </c>
      <c r="G98" s="220">
        <f t="shared" si="17"/>
        <v>0.292288475445401</v>
      </c>
      <c r="H98" s="220">
        <f t="shared" si="17"/>
        <v>0.226304638715433</v>
      </c>
      <c r="I98" s="220">
        <f t="shared" si="17"/>
        <v>0.0132756563245824</v>
      </c>
      <c r="J98" s="220">
        <f t="shared" si="17"/>
        <v>-0.0951485857500896</v>
      </c>
      <c r="K98" s="220">
        <f t="shared" si="17"/>
        <v>0.279028303989302</v>
      </c>
      <c r="L98" s="220">
        <f t="shared" si="17"/>
        <v>0.128614780435559</v>
      </c>
      <c r="M98" s="220">
        <f t="shared" si="17"/>
        <v>0.098896918980601</v>
      </c>
      <c r="N98" s="220">
        <f t="shared" si="17"/>
        <v>-0.176359039190898</v>
      </c>
      <c r="O98" s="220">
        <f t="shared" si="17"/>
        <v>0.161716081431889</v>
      </c>
      <c r="P98" s="220">
        <f t="shared" si="17"/>
        <v>0.0315397350993378</v>
      </c>
      <c r="Q98" s="220">
        <f t="shared" si="17"/>
        <v>-0.793609492089925</v>
      </c>
      <c r="R98" s="220">
        <f t="shared" si="17"/>
        <v>0.804722208356212</v>
      </c>
      <c r="S98" s="220">
        <f t="shared" si="17"/>
        <v>0.0256901378770544</v>
      </c>
    </row>
    <row r="99" ht="15" spans="1:20">
      <c r="A99" s="417" t="s">
        <v>36</v>
      </c>
      <c r="B99" s="220">
        <f>B90/B89-1</f>
        <v>-0.343909208062901</v>
      </c>
      <c r="C99" s="220">
        <f t="shared" ref="C99:S99" si="18">C90/C89-1</f>
        <v>0.0797838415527554</v>
      </c>
      <c r="D99" s="220">
        <f t="shared" si="18"/>
        <v>0.0289287619783811</v>
      </c>
      <c r="E99" s="220" t="e">
        <f t="shared" si="18"/>
        <v>#DIV/0!</v>
      </c>
      <c r="F99" s="220">
        <f t="shared" si="18"/>
        <v>0.139764207323699</v>
      </c>
      <c r="G99" s="220">
        <f t="shared" si="18"/>
        <v>0.2385873160896</v>
      </c>
      <c r="H99" s="220">
        <f t="shared" si="18"/>
        <v>-0.354038179148311</v>
      </c>
      <c r="I99" s="220">
        <f t="shared" si="18"/>
        <v>0.411972562876741</v>
      </c>
      <c r="J99" s="220">
        <f t="shared" si="18"/>
        <v>0.358006448146158</v>
      </c>
      <c r="K99" s="220">
        <f t="shared" si="18"/>
        <v>0.175542810323638</v>
      </c>
      <c r="L99" s="220">
        <f t="shared" si="18"/>
        <v>-0.0625</v>
      </c>
      <c r="M99" s="220">
        <f t="shared" si="18"/>
        <v>0.0742439266236987</v>
      </c>
      <c r="N99" s="220">
        <f t="shared" si="18"/>
        <v>-0.118403247631935</v>
      </c>
      <c r="O99" s="220">
        <f t="shared" si="18"/>
        <v>0.0330976160968142</v>
      </c>
      <c r="P99" s="220">
        <f t="shared" si="18"/>
        <v>0.156795395469736</v>
      </c>
      <c r="Q99" s="220">
        <f t="shared" si="18"/>
        <v>0.880512091038407</v>
      </c>
      <c r="R99" s="220">
        <f t="shared" si="18"/>
        <v>-0.0904425268560215</v>
      </c>
      <c r="S99" s="220">
        <f t="shared" si="18"/>
        <v>-0.210812954931062</v>
      </c>
    </row>
    <row r="100" spans="1:20">
      <c r="A100" s="418" t="s">
        <v>37</v>
      </c>
      <c r="B100" s="220">
        <f>B97/SUM(B77:B78)-1</f>
        <v>0.398179986285533</v>
      </c>
      <c r="C100" s="220">
        <f>C97/SUM(C77:C78)-1</f>
        <v>0.135277928065677</v>
      </c>
      <c r="D100" s="220">
        <f t="shared" ref="D100:S100" si="19">D97/SUM(D77:D78)-1</f>
        <v>0.481497841951722</v>
      </c>
      <c r="E100" s="220">
        <f t="shared" si="19"/>
        <v>-1</v>
      </c>
      <c r="F100" s="220">
        <f t="shared" si="19"/>
        <v>0.086154355290192</v>
      </c>
      <c r="G100" s="220">
        <f t="shared" si="19"/>
        <v>0.268159914331608</v>
      </c>
      <c r="H100" s="220">
        <f t="shared" si="19"/>
        <v>0.23654134674786</v>
      </c>
      <c r="I100" s="220">
        <f t="shared" si="19"/>
        <v>0.428360413589365</v>
      </c>
      <c r="J100" s="220">
        <f t="shared" si="19"/>
        <v>-0.267434581194441</v>
      </c>
      <c r="K100" s="220">
        <f t="shared" si="19"/>
        <v>0.254103199905538</v>
      </c>
      <c r="L100" s="220">
        <f t="shared" si="19"/>
        <v>0.261366927309586</v>
      </c>
      <c r="M100" s="220">
        <f t="shared" si="19"/>
        <v>0.129522138228942</v>
      </c>
      <c r="N100" s="220">
        <f t="shared" si="19"/>
        <v>-0.122574538570753</v>
      </c>
      <c r="O100" s="220">
        <f t="shared" si="19"/>
        <v>0.200568255198243</v>
      </c>
      <c r="P100" s="220">
        <f t="shared" si="19"/>
        <v>-0.0319179965831909</v>
      </c>
      <c r="Q100" s="220">
        <f t="shared" si="19"/>
        <v>-0.704508974171896</v>
      </c>
      <c r="R100" s="220">
        <f t="shared" si="19"/>
        <v>1.16476057382426</v>
      </c>
      <c r="S100" s="220">
        <f t="shared" si="19"/>
        <v>0.29997664912897</v>
      </c>
    </row>
    <row r="101" spans="1:20">
      <c r="A101" s="108" t="s">
        <v>38</v>
      </c>
    </row>
  </sheetData>
  <sheetProtection formatCells="0" insertHyperlinks="0" autoFilter="0"/>
  <mergeCells count="1">
    <mergeCell ref="A15:S15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2:OV620"/>
  <sheetViews>
    <sheetView zoomScale="80" zoomScaleNormal="80" workbookViewId="0">
      <pane xSplit="1" ySplit="6" topLeftCell="BK558" activePane="bottomRight" state="frozen"/>
      <selection/>
      <selection pane="topRight"/>
      <selection pane="bottomLeft"/>
      <selection pane="bottomRight" activeCell="BX615" sqref="BX615"/>
    </sheetView>
  </sheetViews>
  <sheetFormatPr defaultColWidth="9" defaultRowHeight="14.25"/>
  <cols>
    <col min="1" max="1" width="17" style="31" customWidth="1"/>
    <col min="2" max="13" width="8.5" style="31" hidden="1" customWidth="1" outlineLevel="1"/>
    <col min="14" max="16" width="10.5" style="31" hidden="1" customWidth="1" outlineLevel="1"/>
    <col min="17" max="17" width="13" style="31" hidden="1" customWidth="1" outlineLevel="1"/>
    <col min="18" max="18" width="11.75" style="31" hidden="1" customWidth="1" outlineLevel="1"/>
    <col min="19" max="19" width="9.5" style="384" hidden="1" customWidth="1" outlineLevel="1"/>
    <col min="20" max="23" width="9.5" style="31" hidden="1" customWidth="1" outlineLevel="1"/>
    <col min="24" max="24" width="11.75" style="31" hidden="1" customWidth="1" outlineLevel="1"/>
    <col min="25" max="25" width="9" style="31" hidden="1" customWidth="1" outlineLevel="1"/>
    <col min="26" max="55" width="10.5" style="31" hidden="1" customWidth="1" outlineLevel="1"/>
    <col min="56" max="56" width="10.5" style="31" hidden="1" customWidth="1" collapsed="1"/>
    <col min="57" max="57" width="10.5" style="31" hidden="1" customWidth="1"/>
    <col min="58" max="61" width="9.5" style="31" hidden="1" customWidth="1"/>
    <col min="62" max="75" width="9.5" style="31" customWidth="1"/>
    <col min="76" max="77" width="9.125" style="31" customWidth="1"/>
    <col min="78" max="82" width="11.125" style="31" customWidth="1"/>
    <col min="83" max="84" width="13.5" style="31" customWidth="1"/>
    <col min="85" max="411" width="9" style="31"/>
    <col min="412" max="412" width="9.125" style="31" customWidth="1"/>
    <col min="413" max="16384" width="9" style="31"/>
  </cols>
  <sheetData>
    <row r="2" ht="15" spans="1:84">
      <c r="A2" s="385"/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</row>
    <row r="3" spans="1:84">
      <c r="S3" s="31"/>
    </row>
    <row r="4" ht="15" spans="1:84">
      <c r="A4" s="385"/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</row>
    <row r="5" ht="15" spans="1:84">
      <c r="A5" s="386" t="s">
        <v>39</v>
      </c>
      <c r="B5" s="387"/>
      <c r="C5" s="387"/>
      <c r="D5" s="387"/>
      <c r="E5" s="387"/>
      <c r="F5" s="387"/>
      <c r="G5" s="387"/>
      <c r="H5" s="387"/>
      <c r="I5" s="387"/>
      <c r="J5" s="387"/>
      <c r="K5" s="387"/>
      <c r="L5" s="387"/>
      <c r="M5" s="387"/>
      <c r="N5" s="387"/>
      <c r="O5" s="387"/>
      <c r="P5" s="387"/>
      <c r="Q5" s="387"/>
      <c r="R5" s="387"/>
      <c r="S5" s="388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</row>
    <row r="6" ht="15" spans="1:84">
      <c r="A6" s="389" t="s">
        <v>40</v>
      </c>
      <c r="B6" s="390">
        <v>43101</v>
      </c>
      <c r="C6" s="390">
        <v>43132</v>
      </c>
      <c r="D6" s="390">
        <v>43160</v>
      </c>
      <c r="E6" s="390">
        <v>43191</v>
      </c>
      <c r="F6" s="390">
        <v>43221</v>
      </c>
      <c r="G6" s="390">
        <v>43252</v>
      </c>
      <c r="H6" s="390">
        <v>43282</v>
      </c>
      <c r="I6" s="390">
        <v>43313</v>
      </c>
      <c r="J6" s="390">
        <v>43344</v>
      </c>
      <c r="K6" s="390">
        <v>43374</v>
      </c>
      <c r="L6" s="390">
        <v>43405</v>
      </c>
      <c r="M6" s="390">
        <v>43435</v>
      </c>
      <c r="N6" s="390">
        <v>43466</v>
      </c>
      <c r="O6" s="390">
        <v>43497</v>
      </c>
      <c r="P6" s="390">
        <v>43525</v>
      </c>
      <c r="Q6" s="390">
        <v>43556</v>
      </c>
      <c r="R6" s="390">
        <v>43586</v>
      </c>
      <c r="S6" s="390">
        <v>43617</v>
      </c>
      <c r="T6" s="390">
        <v>43647</v>
      </c>
      <c r="U6" s="390">
        <v>43678</v>
      </c>
      <c r="V6" s="390">
        <v>43709</v>
      </c>
      <c r="W6" s="390">
        <v>43739</v>
      </c>
      <c r="X6" s="390">
        <v>43770</v>
      </c>
      <c r="Y6" s="390">
        <v>43800</v>
      </c>
      <c r="Z6" s="390">
        <v>43831</v>
      </c>
      <c r="AA6" s="390">
        <v>43862</v>
      </c>
      <c r="AB6" s="390">
        <v>43891</v>
      </c>
      <c r="AC6" s="390">
        <v>43922</v>
      </c>
      <c r="AD6" s="390">
        <v>43952</v>
      </c>
      <c r="AE6" s="390">
        <v>43983</v>
      </c>
      <c r="AF6" s="390">
        <v>44013</v>
      </c>
      <c r="AG6" s="390">
        <v>44044</v>
      </c>
      <c r="AH6" s="390">
        <v>44075</v>
      </c>
      <c r="AI6" s="390">
        <v>44105</v>
      </c>
      <c r="AJ6" s="390">
        <v>44136</v>
      </c>
      <c r="AK6" s="390">
        <v>44166</v>
      </c>
      <c r="AL6" s="390">
        <v>44197</v>
      </c>
      <c r="AM6" s="390">
        <v>44228</v>
      </c>
      <c r="AN6" s="390">
        <v>44256</v>
      </c>
      <c r="AO6" s="390">
        <v>44287</v>
      </c>
      <c r="AP6" s="390">
        <v>44317</v>
      </c>
      <c r="AQ6" s="390">
        <v>44348</v>
      </c>
      <c r="AR6" s="390">
        <v>44378</v>
      </c>
      <c r="AS6" s="390">
        <v>44409</v>
      </c>
      <c r="AT6" s="390">
        <v>44440</v>
      </c>
      <c r="AU6" s="390">
        <v>44470</v>
      </c>
      <c r="AV6" s="390">
        <v>44501</v>
      </c>
      <c r="AW6" s="390">
        <v>44531</v>
      </c>
      <c r="AX6" s="390">
        <v>44562</v>
      </c>
      <c r="AY6" s="390">
        <v>44593</v>
      </c>
      <c r="AZ6" s="390">
        <v>44621</v>
      </c>
      <c r="BA6" s="390">
        <v>44652</v>
      </c>
      <c r="BB6" s="390">
        <v>44682</v>
      </c>
      <c r="BC6" s="390">
        <v>44713</v>
      </c>
      <c r="BD6" s="390">
        <v>44743</v>
      </c>
      <c r="BE6" s="390">
        <v>44774</v>
      </c>
      <c r="BF6" s="390">
        <v>44805</v>
      </c>
      <c r="BG6" s="390">
        <v>44835</v>
      </c>
      <c r="BH6" s="390">
        <v>44866</v>
      </c>
      <c r="BI6" s="390">
        <v>44896</v>
      </c>
      <c r="BJ6" s="390">
        <v>44927</v>
      </c>
      <c r="BK6" s="390">
        <v>44958</v>
      </c>
      <c r="BL6" s="390">
        <v>44986</v>
      </c>
      <c r="BM6" s="390">
        <v>45017</v>
      </c>
      <c r="BN6" s="390">
        <v>45047</v>
      </c>
      <c r="BO6" s="390">
        <v>45078</v>
      </c>
      <c r="BP6" s="390">
        <v>45108</v>
      </c>
      <c r="BQ6" s="390">
        <v>45139</v>
      </c>
      <c r="BR6" s="390">
        <v>45170</v>
      </c>
      <c r="BS6" s="390">
        <v>45200</v>
      </c>
      <c r="BT6" s="390">
        <v>45231</v>
      </c>
      <c r="BU6" s="390">
        <v>45262</v>
      </c>
      <c r="BV6" s="390">
        <v>45293</v>
      </c>
      <c r="BW6" s="390">
        <v>45324</v>
      </c>
      <c r="BX6" s="389" t="s">
        <v>41</v>
      </c>
      <c r="BY6" s="389" t="s">
        <v>42</v>
      </c>
      <c r="BZ6" s="389">
        <v>2018</v>
      </c>
      <c r="CA6" s="389">
        <v>2019</v>
      </c>
      <c r="CB6" s="389">
        <v>2020</v>
      </c>
      <c r="CC6" s="389">
        <v>2021</v>
      </c>
      <c r="CD6" s="389">
        <v>2022</v>
      </c>
      <c r="CE6" s="389">
        <v>2023</v>
      </c>
      <c r="CF6" s="389">
        <v>2024</v>
      </c>
    </row>
    <row r="7" spans="1:84">
      <c r="A7" s="45" t="s">
        <v>43</v>
      </c>
      <c r="B7" s="391"/>
      <c r="C7" s="391"/>
      <c r="D7" s="391"/>
      <c r="E7" s="391"/>
      <c r="F7" s="391"/>
      <c r="G7" s="391"/>
      <c r="H7" s="391"/>
      <c r="I7" s="391"/>
      <c r="J7" s="391"/>
      <c r="K7" s="391"/>
      <c r="L7" s="391"/>
      <c r="M7" s="391"/>
      <c r="N7" s="391"/>
      <c r="O7" s="391"/>
      <c r="P7" s="391"/>
      <c r="Q7" s="391"/>
      <c r="R7" s="391"/>
      <c r="S7" s="391"/>
      <c r="T7" s="391"/>
      <c r="U7" s="391"/>
      <c r="V7" s="391"/>
      <c r="W7" s="391"/>
      <c r="X7" s="391"/>
      <c r="Y7" s="391"/>
      <c r="Z7" s="391"/>
      <c r="AA7" s="391"/>
      <c r="AB7" s="391">
        <v>1009</v>
      </c>
      <c r="AC7" s="391">
        <v>203</v>
      </c>
      <c r="AD7" s="391">
        <v>303</v>
      </c>
      <c r="AE7" s="391">
        <v>1506</v>
      </c>
      <c r="AF7" s="391">
        <v>6540</v>
      </c>
      <c r="AG7" s="391">
        <v>9050</v>
      </c>
      <c r="AH7" s="391">
        <v>11467</v>
      </c>
      <c r="AI7" s="391">
        <v>11082</v>
      </c>
      <c r="AJ7" s="391">
        <v>12961</v>
      </c>
      <c r="AK7" s="391">
        <v>16404</v>
      </c>
      <c r="AL7" s="391">
        <v>17062</v>
      </c>
      <c r="AM7" s="391">
        <v>14956</v>
      </c>
      <c r="AN7" s="391">
        <v>25027</v>
      </c>
      <c r="AO7" s="391">
        <v>12766</v>
      </c>
      <c r="AP7" s="391">
        <v>28256</v>
      </c>
      <c r="AQ7" s="391">
        <v>24956</v>
      </c>
      <c r="AR7" s="391">
        <v>25534</v>
      </c>
      <c r="AS7" s="391">
        <v>35017</v>
      </c>
      <c r="AT7" s="391">
        <v>66074</v>
      </c>
      <c r="AU7" s="391">
        <v>46746</v>
      </c>
      <c r="AV7" s="391">
        <v>58455</v>
      </c>
      <c r="AW7" s="391">
        <v>77610</v>
      </c>
      <c r="AX7" s="391">
        <v>55056</v>
      </c>
      <c r="AY7" s="391">
        <v>60748</v>
      </c>
      <c r="AZ7" s="391">
        <v>84697</v>
      </c>
      <c r="BA7" s="391">
        <v>28631</v>
      </c>
      <c r="BB7" s="391">
        <v>45062</v>
      </c>
      <c r="BC7" s="391">
        <v>90178</v>
      </c>
      <c r="BD7" s="391">
        <v>38862</v>
      </c>
      <c r="BE7" s="391">
        <v>91436</v>
      </c>
      <c r="BF7" s="391">
        <v>106969</v>
      </c>
      <c r="BG7" s="391">
        <v>67344</v>
      </c>
      <c r="BH7" s="391">
        <v>112048</v>
      </c>
      <c r="BI7" s="391">
        <v>90056</v>
      </c>
      <c r="BJ7" s="391">
        <v>52753</v>
      </c>
      <c r="BK7" s="391">
        <v>80152</v>
      </c>
      <c r="BL7" s="391">
        <v>140654</v>
      </c>
      <c r="BM7" s="391">
        <v>74295</v>
      </c>
      <c r="BN7" s="391">
        <v>91973</v>
      </c>
      <c r="BO7" s="391">
        <v>130187</v>
      </c>
      <c r="BP7" s="391">
        <v>75454</v>
      </c>
      <c r="BQ7" s="391">
        <v>127078</v>
      </c>
      <c r="BR7" s="391">
        <v>125293</v>
      </c>
      <c r="BS7" s="391">
        <v>93239</v>
      </c>
      <c r="BT7" s="391">
        <v>114311</v>
      </c>
      <c r="BU7" s="391">
        <v>127685</v>
      </c>
      <c r="BV7" s="391">
        <v>58455</v>
      </c>
      <c r="BW7" s="391">
        <v>77610</v>
      </c>
      <c r="BX7" s="392">
        <f>IF(ISERROR(BW7/BK7-1),"",BW7/BK7-1)</f>
        <v>-0.0317147419902186</v>
      </c>
      <c r="BY7" s="392">
        <f>IF(ISERROR(BW7/BV7-1),"",BW7/BV7-1)</f>
        <v>0.32768796510136</v>
      </c>
      <c r="BZ7" s="391">
        <f>SUM(B7:M7)</f>
        <v>0</v>
      </c>
      <c r="CA7" s="45">
        <f>SUM(N7:Y7)</f>
        <v>0</v>
      </c>
      <c r="CB7" s="45">
        <f>SUM(Z7:AK7)</f>
        <v>70525</v>
      </c>
      <c r="CC7" s="45">
        <f>SUM(AL7:AW7)</f>
        <v>432459</v>
      </c>
      <c r="CD7" s="45">
        <f>SUM(AX7:BI7)</f>
        <v>871087</v>
      </c>
      <c r="CE7" s="45">
        <f>SUM(BJ7:BU7)</f>
        <v>1233074</v>
      </c>
      <c r="CF7" s="391">
        <f>SUM(BV7:BW7)</f>
        <v>136065</v>
      </c>
    </row>
    <row r="8" spans="1:84">
      <c r="A8" s="45" t="s">
        <v>44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3"/>
      <c r="Q8" s="391"/>
      <c r="R8" s="391"/>
      <c r="S8" s="391"/>
      <c r="T8" s="391"/>
      <c r="U8" s="391"/>
      <c r="V8" s="391"/>
      <c r="W8" s="391"/>
      <c r="X8" s="391"/>
      <c r="Y8" s="391"/>
      <c r="Z8" s="391"/>
      <c r="AA8" s="391"/>
      <c r="AB8" s="391"/>
      <c r="AC8" s="391"/>
      <c r="AD8" s="391"/>
      <c r="AE8" s="391"/>
      <c r="AF8" s="391">
        <v>7348</v>
      </c>
      <c r="AG8" s="391">
        <v>15000</v>
      </c>
      <c r="AH8" s="391">
        <v>20150</v>
      </c>
      <c r="AI8" s="391">
        <v>23762</v>
      </c>
      <c r="AJ8" s="391">
        <v>28246</v>
      </c>
      <c r="AK8" s="391">
        <v>32097</v>
      </c>
      <c r="AL8" s="391">
        <v>36762</v>
      </c>
      <c r="AM8" s="391">
        <v>20167</v>
      </c>
      <c r="AN8" s="391">
        <v>39745</v>
      </c>
      <c r="AO8" s="391">
        <v>29251</v>
      </c>
      <c r="AP8" s="391">
        <v>26742</v>
      </c>
      <c r="AQ8" s="391">
        <v>30100</v>
      </c>
      <c r="AR8" s="391">
        <v>26907</v>
      </c>
      <c r="AS8" s="391">
        <v>41188</v>
      </c>
      <c r="AT8" s="391">
        <v>35176</v>
      </c>
      <c r="AU8" s="391">
        <v>39128</v>
      </c>
      <c r="AV8" s="391">
        <v>45576</v>
      </c>
      <c r="AW8" s="391">
        <v>55742</v>
      </c>
      <c r="AX8" s="391">
        <v>37048</v>
      </c>
      <c r="AY8" s="391">
        <v>22110</v>
      </c>
      <c r="AZ8" s="391">
        <v>47563</v>
      </c>
      <c r="BA8" s="391">
        <v>27181</v>
      </c>
      <c r="BB8" s="391">
        <v>34037</v>
      </c>
      <c r="BC8" s="391">
        <v>46249</v>
      </c>
      <c r="BD8" s="391">
        <v>56605</v>
      </c>
      <c r="BE8" s="391">
        <v>49119</v>
      </c>
      <c r="BF8" s="391">
        <v>44711</v>
      </c>
      <c r="BG8" s="391">
        <v>47868</v>
      </c>
      <c r="BH8" s="391">
        <v>68567</v>
      </c>
      <c r="BI8" s="391">
        <v>73009</v>
      </c>
      <c r="BJ8" s="391">
        <v>16416</v>
      </c>
      <c r="BK8" s="391">
        <v>30267</v>
      </c>
      <c r="BL8" s="391">
        <v>23159</v>
      </c>
      <c r="BM8" s="391">
        <v>18086</v>
      </c>
      <c r="BN8" s="391">
        <v>20346</v>
      </c>
      <c r="BO8" s="391">
        <v>13763</v>
      </c>
      <c r="BP8" s="391">
        <v>15499</v>
      </c>
      <c r="BQ8" s="391">
        <v>2068</v>
      </c>
      <c r="BR8" s="391">
        <v>287</v>
      </c>
      <c r="BS8" s="391">
        <v>8367</v>
      </c>
      <c r="BT8" s="391">
        <v>24027</v>
      </c>
      <c r="BU8" s="391">
        <v>50561</v>
      </c>
      <c r="BV8" s="391">
        <v>45576</v>
      </c>
      <c r="BW8" s="391">
        <v>55742</v>
      </c>
      <c r="BX8" s="392">
        <f t="shared" ref="BX8:BX71" si="0">IF(ISERROR(BW8/BK8-1),"",BW8/BK8-1)</f>
        <v>0.841675752469687</v>
      </c>
      <c r="BY8" s="392">
        <f t="shared" ref="BY8:BY71" si="1">IF(ISERROR(BW8/BV8-1),"",BW8/BV8-1)</f>
        <v>0.223055994383009</v>
      </c>
      <c r="BZ8" s="45">
        <f t="shared" ref="BZ8:BZ71" si="2">SUM(B8:M8)</f>
        <v>0</v>
      </c>
      <c r="CA8" s="45">
        <f t="shared" ref="CA8:CA71" si="3">SUM(N8:Y8)</f>
        <v>0</v>
      </c>
      <c r="CB8" s="45">
        <f t="shared" ref="CB8:CB71" si="4">SUM(Z8:AK8)</f>
        <v>126603</v>
      </c>
      <c r="CC8" s="45">
        <f t="shared" ref="CC8:CC71" si="5">SUM(AL8:AW8)</f>
        <v>426484</v>
      </c>
      <c r="CD8" s="45">
        <f t="shared" ref="CD8:CD71" si="6">SUM(AX8:BI8)</f>
        <v>554067</v>
      </c>
      <c r="CE8" s="45">
        <f t="shared" ref="CE8:CE71" si="7">SUM(BJ8:BU8)</f>
        <v>222846</v>
      </c>
      <c r="CF8" s="391">
        <f t="shared" ref="CF8:CF71" si="8">SUM(BV8:BW8)</f>
        <v>101318</v>
      </c>
    </row>
    <row r="9" spans="1:84">
      <c r="A9" s="45" t="s">
        <v>45</v>
      </c>
      <c r="B9" s="391">
        <v>1900</v>
      </c>
      <c r="C9" s="391">
        <v>2600</v>
      </c>
      <c r="D9" s="391">
        <v>3680</v>
      </c>
      <c r="E9" s="391">
        <v>3800</v>
      </c>
      <c r="F9" s="391">
        <v>6311</v>
      </c>
      <c r="G9" s="391">
        <v>5550</v>
      </c>
      <c r="H9" s="391">
        <v>15540</v>
      </c>
      <c r="I9" s="391">
        <v>17500</v>
      </c>
      <c r="J9" s="391">
        <v>24000</v>
      </c>
      <c r="K9" s="391">
        <v>18600</v>
      </c>
      <c r="L9" s="391">
        <v>19800</v>
      </c>
      <c r="M9" s="391">
        <v>25004</v>
      </c>
      <c r="N9" s="391">
        <v>17261</v>
      </c>
      <c r="O9" s="391">
        <v>17995</v>
      </c>
      <c r="P9" s="393">
        <v>26700</v>
      </c>
      <c r="Q9" s="391">
        <v>12753</v>
      </c>
      <c r="R9" s="391">
        <v>12063</v>
      </c>
      <c r="S9" s="391">
        <v>22877</v>
      </c>
      <c r="T9" s="391">
        <v>15260</v>
      </c>
      <c r="U9" s="391">
        <v>16551</v>
      </c>
      <c r="V9" s="391">
        <v>31104</v>
      </c>
      <c r="W9" s="391">
        <v>15718</v>
      </c>
      <c r="X9" s="391">
        <v>21944</v>
      </c>
      <c r="Y9" s="391">
        <v>42156</v>
      </c>
      <c r="Z9" s="391">
        <v>22516</v>
      </c>
      <c r="AA9" s="391">
        <v>24589</v>
      </c>
      <c r="AB9" s="391">
        <v>36580</v>
      </c>
      <c r="AC9" s="391">
        <v>11467</v>
      </c>
      <c r="AD9" s="391">
        <v>20462</v>
      </c>
      <c r="AE9" s="391">
        <v>30876</v>
      </c>
      <c r="AF9" s="391">
        <v>20709</v>
      </c>
      <c r="AG9" s="391">
        <v>28699</v>
      </c>
      <c r="AH9" s="391">
        <v>35892</v>
      </c>
      <c r="AI9" s="391">
        <v>23083</v>
      </c>
      <c r="AJ9" s="391">
        <v>36054</v>
      </c>
      <c r="AK9" s="391">
        <v>58535</v>
      </c>
      <c r="AL9" s="391">
        <v>25248</v>
      </c>
      <c r="AM9" s="391">
        <v>24794</v>
      </c>
      <c r="AN9" s="391">
        <v>58716</v>
      </c>
      <c r="AO9" s="391">
        <v>32267</v>
      </c>
      <c r="AP9" s="391">
        <v>41477</v>
      </c>
      <c r="AQ9" s="391">
        <v>61046</v>
      </c>
      <c r="AR9" s="391">
        <v>35600</v>
      </c>
      <c r="AS9" s="391">
        <v>45661</v>
      </c>
      <c r="AT9" s="391">
        <v>57123</v>
      </c>
      <c r="AU9" s="391">
        <v>43574</v>
      </c>
      <c r="AV9" s="391">
        <v>50900</v>
      </c>
      <c r="AW9" s="391">
        <v>74591</v>
      </c>
      <c r="AX9" s="391">
        <v>43453</v>
      </c>
      <c r="AY9" s="391">
        <v>51351</v>
      </c>
      <c r="AZ9" s="391">
        <v>75178</v>
      </c>
      <c r="BA9" s="391">
        <v>22039</v>
      </c>
      <c r="BB9" s="391">
        <v>33296</v>
      </c>
      <c r="BC9" s="391">
        <v>54010</v>
      </c>
      <c r="BD9" s="391">
        <v>32782</v>
      </c>
      <c r="BE9" s="391">
        <v>41558</v>
      </c>
      <c r="BF9" s="391">
        <v>68089</v>
      </c>
      <c r="BG9" s="391">
        <v>53505</v>
      </c>
      <c r="BH9" s="391">
        <v>67913</v>
      </c>
      <c r="BI9" s="391">
        <v>62686</v>
      </c>
      <c r="BJ9" s="391">
        <v>37909</v>
      </c>
      <c r="BK9" s="391">
        <v>39404</v>
      </c>
      <c r="BL9" s="391">
        <v>59834</v>
      </c>
      <c r="BM9" s="391">
        <v>37968</v>
      </c>
      <c r="BN9" s="391">
        <v>40361</v>
      </c>
      <c r="BO9" s="391">
        <v>61864</v>
      </c>
      <c r="BP9" s="391">
        <v>35395</v>
      </c>
      <c r="BQ9" s="391">
        <v>53081</v>
      </c>
      <c r="BR9" s="391">
        <v>47822</v>
      </c>
      <c r="BS9" s="391">
        <v>52903</v>
      </c>
      <c r="BT9" s="391">
        <v>62566</v>
      </c>
      <c r="BU9" s="391">
        <v>68600</v>
      </c>
      <c r="BV9" s="391">
        <v>50900</v>
      </c>
      <c r="BW9" s="391">
        <v>74591</v>
      </c>
      <c r="BX9" s="392">
        <f t="shared" si="0"/>
        <v>0.892980408080398</v>
      </c>
      <c r="BY9" s="392">
        <f t="shared" si="1"/>
        <v>0.465442043222004</v>
      </c>
      <c r="BZ9" s="45">
        <f t="shared" si="2"/>
        <v>144285</v>
      </c>
      <c r="CA9" s="45">
        <f t="shared" si="3"/>
        <v>252382</v>
      </c>
      <c r="CB9" s="45">
        <f t="shared" si="4"/>
        <v>349462</v>
      </c>
      <c r="CC9" s="45">
        <f t="shared" si="5"/>
        <v>550997</v>
      </c>
      <c r="CD9" s="45">
        <f t="shared" si="6"/>
        <v>605860</v>
      </c>
      <c r="CE9" s="45">
        <f t="shared" si="7"/>
        <v>597707</v>
      </c>
      <c r="CF9" s="391">
        <f t="shared" si="8"/>
        <v>125491</v>
      </c>
    </row>
    <row r="10" spans="1:84">
      <c r="A10" s="45" t="s">
        <v>46</v>
      </c>
      <c r="B10" s="391"/>
      <c r="C10" s="391"/>
      <c r="D10" s="391"/>
      <c r="E10" s="391"/>
      <c r="F10" s="391"/>
      <c r="G10" s="391"/>
      <c r="H10" s="391"/>
      <c r="I10" s="391"/>
      <c r="J10" s="391"/>
      <c r="K10" s="391"/>
      <c r="L10" s="391"/>
      <c r="M10" s="391"/>
      <c r="N10" s="391"/>
      <c r="O10" s="391"/>
      <c r="P10" s="391"/>
      <c r="Q10" s="391"/>
      <c r="R10" s="391"/>
      <c r="S10" s="391"/>
      <c r="T10" s="391"/>
      <c r="U10" s="391"/>
      <c r="V10" s="391"/>
      <c r="W10" s="391"/>
      <c r="X10" s="391"/>
      <c r="Y10" s="391"/>
      <c r="Z10" s="391"/>
      <c r="AA10" s="391"/>
      <c r="AB10" s="391"/>
      <c r="AC10" s="391"/>
      <c r="AD10" s="391"/>
      <c r="AE10" s="391"/>
      <c r="AF10" s="391"/>
      <c r="AG10" s="391"/>
      <c r="AH10" s="391"/>
      <c r="AI10" s="391"/>
      <c r="AJ10" s="391"/>
      <c r="AK10" s="391"/>
      <c r="AL10" s="391"/>
      <c r="AM10" s="391"/>
      <c r="AN10" s="391"/>
      <c r="AO10" s="391"/>
      <c r="AP10" s="391"/>
      <c r="AQ10" s="391"/>
      <c r="AR10" s="391"/>
      <c r="AS10" s="391">
        <v>1755</v>
      </c>
      <c r="AT10" s="391">
        <v>3000</v>
      </c>
      <c r="AU10" s="391">
        <v>6018</v>
      </c>
      <c r="AV10" s="391">
        <v>8809</v>
      </c>
      <c r="AW10" s="391">
        <v>10016</v>
      </c>
      <c r="AX10" s="391">
        <v>10602</v>
      </c>
      <c r="AY10" s="391">
        <v>8565</v>
      </c>
      <c r="AZ10" s="391">
        <v>10501</v>
      </c>
      <c r="BA10" s="391">
        <v>12040</v>
      </c>
      <c r="BB10" s="391">
        <v>6430</v>
      </c>
      <c r="BC10" s="391">
        <v>10376</v>
      </c>
      <c r="BD10" s="391">
        <v>21005</v>
      </c>
      <c r="BE10" s="391">
        <v>23469</v>
      </c>
      <c r="BF10" s="391">
        <v>24956</v>
      </c>
      <c r="BG10" s="391">
        <v>25336</v>
      </c>
      <c r="BH10" s="391">
        <v>26063</v>
      </c>
      <c r="BI10" s="391">
        <v>26074</v>
      </c>
      <c r="BJ10" s="391">
        <v>17629</v>
      </c>
      <c r="BK10" s="391">
        <v>22861</v>
      </c>
      <c r="BL10" s="391">
        <v>30077</v>
      </c>
      <c r="BM10" s="391">
        <v>30462</v>
      </c>
      <c r="BN10" s="391">
        <v>30679</v>
      </c>
      <c r="BO10" s="391">
        <v>31140</v>
      </c>
      <c r="BP10" s="391">
        <v>31950</v>
      </c>
      <c r="BQ10" s="391">
        <v>32745</v>
      </c>
      <c r="BR10" s="391">
        <v>32927</v>
      </c>
      <c r="BS10" s="391">
        <v>35189</v>
      </c>
      <c r="BT10" s="391">
        <v>35246</v>
      </c>
      <c r="BU10" s="391">
        <v>36514</v>
      </c>
      <c r="BV10" s="391">
        <v>8809</v>
      </c>
      <c r="BW10" s="391">
        <v>10016</v>
      </c>
      <c r="BX10" s="392">
        <f t="shared" si="0"/>
        <v>-0.561873933773676</v>
      </c>
      <c r="BY10" s="392">
        <f t="shared" si="1"/>
        <v>0.137018957883982</v>
      </c>
      <c r="BZ10" s="45">
        <f t="shared" si="2"/>
        <v>0</v>
      </c>
      <c r="CA10" s="45">
        <f t="shared" si="3"/>
        <v>0</v>
      </c>
      <c r="CB10" s="45">
        <f t="shared" si="4"/>
        <v>0</v>
      </c>
      <c r="CC10" s="45">
        <f t="shared" si="5"/>
        <v>29598</v>
      </c>
      <c r="CD10" s="45">
        <f t="shared" si="6"/>
        <v>205417</v>
      </c>
      <c r="CE10" s="45">
        <f t="shared" si="7"/>
        <v>367419</v>
      </c>
      <c r="CF10" s="391">
        <f t="shared" si="8"/>
        <v>18825</v>
      </c>
    </row>
    <row r="11" spans="1:84">
      <c r="A11" s="45" t="s">
        <v>47</v>
      </c>
      <c r="B11" s="391"/>
      <c r="C11" s="391"/>
      <c r="D11" s="391"/>
      <c r="E11" s="391"/>
      <c r="F11" s="391"/>
      <c r="G11" s="391"/>
      <c r="H11" s="391"/>
      <c r="I11" s="391"/>
      <c r="J11" s="391"/>
      <c r="K11" s="391"/>
      <c r="L11" s="391"/>
      <c r="M11" s="391"/>
      <c r="N11" s="391"/>
      <c r="O11" s="391"/>
      <c r="P11" s="391"/>
      <c r="Q11" s="391"/>
      <c r="R11" s="391"/>
      <c r="S11" s="391"/>
      <c r="T11" s="391"/>
      <c r="U11" s="391"/>
      <c r="V11" s="391"/>
      <c r="W11" s="391"/>
      <c r="X11" s="391"/>
      <c r="Y11" s="391"/>
      <c r="Z11" s="391"/>
      <c r="AA11" s="391"/>
      <c r="AB11" s="391"/>
      <c r="AC11" s="391"/>
      <c r="AD11" s="391"/>
      <c r="AE11" s="391"/>
      <c r="AF11" s="391"/>
      <c r="AG11" s="391"/>
      <c r="AH11" s="391"/>
      <c r="AI11" s="391"/>
      <c r="AJ11" s="391"/>
      <c r="AK11" s="391"/>
      <c r="AL11" s="391"/>
      <c r="AM11" s="391"/>
      <c r="AN11" s="391"/>
      <c r="AO11" s="391"/>
      <c r="AP11" s="391"/>
      <c r="AQ11" s="391"/>
      <c r="AR11" s="391"/>
      <c r="AS11" s="391"/>
      <c r="AT11" s="391"/>
      <c r="AU11" s="391"/>
      <c r="AV11" s="391"/>
      <c r="AW11" s="391"/>
      <c r="AX11" s="391">
        <v>2000</v>
      </c>
      <c r="AY11" s="391">
        <v>4517</v>
      </c>
      <c r="AZ11" s="391">
        <v>10025</v>
      </c>
      <c r="BA11" s="391">
        <v>10100</v>
      </c>
      <c r="BB11" s="391">
        <v>11500</v>
      </c>
      <c r="BC11" s="391">
        <v>16704</v>
      </c>
      <c r="BD11" s="391">
        <v>19719</v>
      </c>
      <c r="BE11" s="391">
        <v>18006</v>
      </c>
      <c r="BF11" s="391">
        <v>23069</v>
      </c>
      <c r="BG11" s="391">
        <v>27611</v>
      </c>
      <c r="BH11" s="391">
        <v>30509</v>
      </c>
      <c r="BI11" s="391">
        <v>32629</v>
      </c>
      <c r="BJ11" s="391">
        <v>24777</v>
      </c>
      <c r="BK11" s="391">
        <v>36782</v>
      </c>
      <c r="BL11" s="391">
        <v>44250</v>
      </c>
      <c r="BM11" s="391">
        <v>42393</v>
      </c>
      <c r="BN11" s="391">
        <v>35521</v>
      </c>
      <c r="BO11" s="391">
        <v>35668</v>
      </c>
      <c r="BP11" s="391">
        <v>34402</v>
      </c>
      <c r="BQ11" s="391">
        <v>36425</v>
      </c>
      <c r="BR11" s="391">
        <v>37013</v>
      </c>
      <c r="BS11" s="391">
        <v>44515</v>
      </c>
      <c r="BT11" s="391">
        <v>45223</v>
      </c>
      <c r="BU11" s="391">
        <v>45587</v>
      </c>
      <c r="BV11" s="391">
        <v>0</v>
      </c>
      <c r="BW11" s="391">
        <v>0</v>
      </c>
      <c r="BX11" s="392">
        <f t="shared" si="0"/>
        <v>-1</v>
      </c>
      <c r="BY11" s="392" t="str">
        <f t="shared" si="1"/>
        <v/>
      </c>
      <c r="BZ11" s="45">
        <f t="shared" si="2"/>
        <v>0</v>
      </c>
      <c r="CA11" s="45">
        <f t="shared" si="3"/>
        <v>0</v>
      </c>
      <c r="CB11" s="45">
        <f t="shared" si="4"/>
        <v>0</v>
      </c>
      <c r="CC11" s="45">
        <f t="shared" si="5"/>
        <v>0</v>
      </c>
      <c r="CD11" s="45">
        <f t="shared" si="6"/>
        <v>206389</v>
      </c>
      <c r="CE11" s="45">
        <f t="shared" si="7"/>
        <v>462556</v>
      </c>
      <c r="CF11" s="391">
        <f t="shared" si="8"/>
        <v>0</v>
      </c>
    </row>
    <row r="12" spans="1:84">
      <c r="A12" s="45" t="s">
        <v>48</v>
      </c>
      <c r="B12" s="391"/>
      <c r="C12" s="391"/>
      <c r="D12" s="391"/>
      <c r="E12" s="391"/>
      <c r="F12" s="391"/>
      <c r="G12" s="391"/>
      <c r="H12" s="391"/>
      <c r="I12" s="391"/>
      <c r="J12" s="391"/>
      <c r="K12" s="391"/>
      <c r="L12" s="391"/>
      <c r="M12" s="391"/>
      <c r="N12" s="391"/>
      <c r="O12" s="391"/>
      <c r="P12" s="393"/>
      <c r="Q12" s="391"/>
      <c r="R12" s="391"/>
      <c r="S12" s="391"/>
      <c r="T12" s="391"/>
      <c r="U12" s="391"/>
      <c r="V12" s="391"/>
      <c r="W12" s="391"/>
      <c r="X12" s="391"/>
      <c r="Y12" s="391"/>
      <c r="Z12" s="391"/>
      <c r="AA12" s="391"/>
      <c r="AB12" s="391"/>
      <c r="AC12" s="391"/>
      <c r="AD12" s="391"/>
      <c r="AE12" s="391"/>
      <c r="AF12" s="391">
        <v>1205</v>
      </c>
      <c r="AG12" s="391">
        <v>2400</v>
      </c>
      <c r="AH12" s="391">
        <v>3624</v>
      </c>
      <c r="AI12" s="391">
        <v>5055</v>
      </c>
      <c r="AJ12" s="391">
        <v>7482</v>
      </c>
      <c r="AK12" s="391">
        <v>9007</v>
      </c>
      <c r="AL12" s="391">
        <v>9298</v>
      </c>
      <c r="AM12" s="391">
        <v>4100</v>
      </c>
      <c r="AN12" s="391">
        <v>7956</v>
      </c>
      <c r="AO12" s="391">
        <v>5747</v>
      </c>
      <c r="AP12" s="391">
        <v>5763</v>
      </c>
      <c r="AQ12" s="391">
        <v>5815</v>
      </c>
      <c r="AR12" s="391">
        <v>5907</v>
      </c>
      <c r="AS12" s="391">
        <v>6198</v>
      </c>
      <c r="AT12" s="391">
        <v>7796</v>
      </c>
      <c r="AU12" s="391">
        <v>8287</v>
      </c>
      <c r="AV12" s="391">
        <v>10021</v>
      </c>
      <c r="AW12" s="391">
        <v>10301</v>
      </c>
      <c r="AX12" s="391">
        <v>10051</v>
      </c>
      <c r="AY12" s="391">
        <v>8942</v>
      </c>
      <c r="AZ12" s="391">
        <v>10178</v>
      </c>
      <c r="BA12" s="391">
        <v>10225</v>
      </c>
      <c r="BB12" s="391">
        <v>12684</v>
      </c>
      <c r="BC12" s="391">
        <v>12945</v>
      </c>
      <c r="BD12" s="391">
        <v>13106</v>
      </c>
      <c r="BE12" s="391">
        <v>13191</v>
      </c>
      <c r="BF12" s="391">
        <v>13230</v>
      </c>
      <c r="BG12" s="391">
        <v>13293</v>
      </c>
      <c r="BH12" s="391">
        <v>13429</v>
      </c>
      <c r="BI12" s="391">
        <v>13743</v>
      </c>
      <c r="BJ12" s="391">
        <v>5615</v>
      </c>
      <c r="BK12" s="391">
        <v>5751</v>
      </c>
      <c r="BL12" s="391">
        <v>6802</v>
      </c>
      <c r="BM12" s="391">
        <v>7809</v>
      </c>
      <c r="BN12" s="391">
        <v>10290</v>
      </c>
      <c r="BO12" s="391">
        <v>11108</v>
      </c>
      <c r="BP12" s="391">
        <v>11752</v>
      </c>
      <c r="BQ12" s="391">
        <v>10443</v>
      </c>
      <c r="BR12" s="391">
        <v>10467</v>
      </c>
      <c r="BS12" s="391">
        <v>9344</v>
      </c>
      <c r="BT12" s="391">
        <v>9467</v>
      </c>
      <c r="BU12" s="391">
        <v>8648</v>
      </c>
      <c r="BV12" s="391">
        <v>10021</v>
      </c>
      <c r="BW12" s="391">
        <v>10301</v>
      </c>
      <c r="BX12" s="392">
        <f t="shared" si="0"/>
        <v>0.791166753608068</v>
      </c>
      <c r="BY12" s="392">
        <f t="shared" si="1"/>
        <v>0.0279413232212353</v>
      </c>
      <c r="BZ12" s="45">
        <f t="shared" si="2"/>
        <v>0</v>
      </c>
      <c r="CA12" s="45">
        <f t="shared" si="3"/>
        <v>0</v>
      </c>
      <c r="CB12" s="45">
        <f t="shared" si="4"/>
        <v>28773</v>
      </c>
      <c r="CC12" s="45">
        <f t="shared" si="5"/>
        <v>87189</v>
      </c>
      <c r="CD12" s="45">
        <f t="shared" si="6"/>
        <v>145017</v>
      </c>
      <c r="CE12" s="45">
        <f t="shared" si="7"/>
        <v>107496</v>
      </c>
      <c r="CF12" s="391">
        <f t="shared" si="8"/>
        <v>20322</v>
      </c>
    </row>
    <row r="13" ht="15.75" spans="1:84">
      <c r="A13" s="45" t="s">
        <v>49</v>
      </c>
      <c r="B13" s="391"/>
      <c r="C13" s="391"/>
      <c r="D13" s="391"/>
      <c r="E13" s="391"/>
      <c r="F13" s="391"/>
      <c r="G13" s="391"/>
      <c r="H13" s="391"/>
      <c r="I13" s="391"/>
      <c r="J13" s="391"/>
      <c r="K13" s="391"/>
      <c r="L13" s="391"/>
      <c r="M13" s="391"/>
      <c r="N13" s="391"/>
      <c r="O13" s="391"/>
      <c r="P13" s="393"/>
      <c r="Q13" s="391"/>
      <c r="R13" s="391">
        <v>668</v>
      </c>
      <c r="S13" s="391">
        <v>2016</v>
      </c>
      <c r="T13" s="391">
        <v>3406</v>
      </c>
      <c r="U13" s="391">
        <v>3815</v>
      </c>
      <c r="V13" s="391">
        <v>4006</v>
      </c>
      <c r="W13" s="391">
        <v>4217</v>
      </c>
      <c r="X13" s="391">
        <v>5538</v>
      </c>
      <c r="Y13" s="391">
        <v>8460</v>
      </c>
      <c r="Z13" s="391">
        <v>2648</v>
      </c>
      <c r="AA13" s="391">
        <v>1433</v>
      </c>
      <c r="AB13" s="391">
        <v>2957</v>
      </c>
      <c r="AC13" s="391">
        <v>3586</v>
      </c>
      <c r="AD13" s="391">
        <v>3892</v>
      </c>
      <c r="AE13" s="391">
        <v>3695</v>
      </c>
      <c r="AF13" s="391">
        <v>3685</v>
      </c>
      <c r="AG13" s="391">
        <v>4071</v>
      </c>
      <c r="AH13" s="391">
        <v>4548</v>
      </c>
      <c r="AI13" s="391">
        <v>4630</v>
      </c>
      <c r="AJ13" s="391">
        <v>5084</v>
      </c>
      <c r="AK13" s="391">
        <v>5397</v>
      </c>
      <c r="AL13" s="391">
        <v>6092</v>
      </c>
      <c r="AM13" s="391">
        <v>2724</v>
      </c>
      <c r="AN13" s="391">
        <v>5738</v>
      </c>
      <c r="AO13" s="391">
        <v>5077</v>
      </c>
      <c r="AP13" s="391">
        <v>4905</v>
      </c>
      <c r="AQ13" s="394" t="s">
        <v>43</v>
      </c>
      <c r="AR13" s="391">
        <v>5072</v>
      </c>
      <c r="AS13" s="391">
        <v>5238</v>
      </c>
      <c r="AT13" s="391">
        <v>7679</v>
      </c>
      <c r="AU13" s="391">
        <v>7819</v>
      </c>
      <c r="AV13" s="391">
        <v>7465</v>
      </c>
      <c r="AW13" s="391">
        <v>6409</v>
      </c>
      <c r="AX13" s="391">
        <v>7049</v>
      </c>
      <c r="AY13" s="391">
        <v>3380</v>
      </c>
      <c r="AZ13" s="391">
        <v>6798</v>
      </c>
      <c r="BA13" s="391">
        <v>3291</v>
      </c>
      <c r="BB13" s="391">
        <v>10503</v>
      </c>
      <c r="BC13" s="391">
        <v>8903</v>
      </c>
      <c r="BD13" s="391">
        <v>6864</v>
      </c>
      <c r="BE13" s="391">
        <v>11695</v>
      </c>
      <c r="BF13" s="391">
        <v>13522</v>
      </c>
      <c r="BG13" s="391">
        <v>14507</v>
      </c>
      <c r="BH13" s="391">
        <v>15323</v>
      </c>
      <c r="BI13" s="391">
        <v>13844</v>
      </c>
      <c r="BJ13" s="391">
        <v>4091</v>
      </c>
      <c r="BK13" s="391">
        <v>16827</v>
      </c>
      <c r="BL13" s="391">
        <v>26392</v>
      </c>
      <c r="BM13" s="391">
        <v>19569</v>
      </c>
      <c r="BN13" s="391">
        <v>25233</v>
      </c>
      <c r="BO13" s="391">
        <v>22487</v>
      </c>
      <c r="BP13" s="391">
        <v>22437</v>
      </c>
      <c r="BQ13" s="391">
        <v>22896</v>
      </c>
      <c r="BR13" s="391">
        <v>21546</v>
      </c>
      <c r="BS13" s="391">
        <v>11730</v>
      </c>
      <c r="BT13" s="391">
        <v>12195</v>
      </c>
      <c r="BU13" s="391">
        <v>15824</v>
      </c>
      <c r="BV13" s="391">
        <v>7465</v>
      </c>
      <c r="BW13" s="391">
        <v>6409</v>
      </c>
      <c r="BX13" s="392">
        <f t="shared" si="0"/>
        <v>-0.619124026861592</v>
      </c>
      <c r="BY13" s="392">
        <f t="shared" si="1"/>
        <v>-0.14146014735432</v>
      </c>
      <c r="BZ13" s="45">
        <f t="shared" si="2"/>
        <v>0</v>
      </c>
      <c r="CA13" s="45">
        <f t="shared" si="3"/>
        <v>32126</v>
      </c>
      <c r="CB13" s="45">
        <f t="shared" si="4"/>
        <v>45626</v>
      </c>
      <c r="CC13" s="45">
        <f t="shared" si="5"/>
        <v>64218</v>
      </c>
      <c r="CD13" s="45">
        <f t="shared" si="6"/>
        <v>115679</v>
      </c>
      <c r="CE13" s="45">
        <f t="shared" si="7"/>
        <v>221227</v>
      </c>
      <c r="CF13" s="391">
        <f t="shared" si="8"/>
        <v>13874</v>
      </c>
    </row>
    <row r="14" spans="1:84">
      <c r="A14" s="45" t="s">
        <v>50</v>
      </c>
      <c r="B14" s="393"/>
      <c r="C14" s="393"/>
      <c r="D14" s="393"/>
      <c r="E14" s="393"/>
      <c r="F14" s="393"/>
      <c r="G14" s="393"/>
      <c r="H14" s="393"/>
      <c r="I14" s="393"/>
      <c r="J14" s="393"/>
      <c r="K14" s="391"/>
      <c r="L14" s="391"/>
      <c r="M14" s="391"/>
      <c r="N14" s="391"/>
      <c r="O14" s="391"/>
      <c r="P14" s="391"/>
      <c r="Q14" s="391"/>
      <c r="R14" s="391"/>
      <c r="S14" s="391"/>
      <c r="T14" s="391"/>
      <c r="U14" s="391"/>
      <c r="V14" s="391"/>
      <c r="W14" s="391"/>
      <c r="X14" s="391"/>
      <c r="Y14" s="391"/>
      <c r="Z14" s="391"/>
      <c r="AA14" s="391"/>
      <c r="AB14" s="391"/>
      <c r="AC14" s="391"/>
      <c r="AD14" s="391"/>
      <c r="AE14" s="391"/>
      <c r="AF14" s="391"/>
      <c r="AG14" s="391"/>
      <c r="AH14" s="391"/>
      <c r="AI14" s="391"/>
      <c r="AJ14" s="391"/>
      <c r="AK14" s="391"/>
      <c r="AL14" s="391"/>
      <c r="AM14" s="391"/>
      <c r="AN14" s="391"/>
      <c r="AO14" s="391">
        <v>1561</v>
      </c>
      <c r="AP14" s="391">
        <v>3263</v>
      </c>
      <c r="AQ14" s="391">
        <v>4272</v>
      </c>
      <c r="AR14" s="391">
        <v>5523</v>
      </c>
      <c r="AS14" s="391">
        <v>7633</v>
      </c>
      <c r="AT14" s="391">
        <v>8396</v>
      </c>
      <c r="AU14" s="391">
        <v>8405</v>
      </c>
      <c r="AV14" s="391">
        <v>10097</v>
      </c>
      <c r="AW14" s="391">
        <v>7001</v>
      </c>
      <c r="AX14" s="391">
        <v>7086</v>
      </c>
      <c r="AY14" s="391">
        <v>8264</v>
      </c>
      <c r="AZ14" s="391">
        <v>8682</v>
      </c>
      <c r="BA14" s="391">
        <v>7827</v>
      </c>
      <c r="BB14" s="391">
        <v>6848</v>
      </c>
      <c r="BC14" s="391">
        <v>11269</v>
      </c>
      <c r="BD14" s="391">
        <v>11276</v>
      </c>
      <c r="BE14" s="391">
        <v>11447</v>
      </c>
      <c r="BF14" s="391">
        <v>11606</v>
      </c>
      <c r="BG14" s="391">
        <v>12189</v>
      </c>
      <c r="BH14" s="391">
        <v>12870</v>
      </c>
      <c r="BI14" s="391">
        <v>10569</v>
      </c>
      <c r="BJ14" s="391">
        <v>6503</v>
      </c>
      <c r="BK14" s="391">
        <v>8434</v>
      </c>
      <c r="BL14" s="391">
        <v>8679</v>
      </c>
      <c r="BM14" s="391">
        <v>8718</v>
      </c>
      <c r="BN14" s="391">
        <v>10816</v>
      </c>
      <c r="BO14" s="391">
        <v>11420</v>
      </c>
      <c r="BP14" s="391">
        <v>11455</v>
      </c>
      <c r="BQ14" s="391">
        <v>11654</v>
      </c>
      <c r="BR14" s="391">
        <v>11837</v>
      </c>
      <c r="BS14" s="391">
        <v>11876</v>
      </c>
      <c r="BT14" s="391">
        <v>11900</v>
      </c>
      <c r="BU14" s="391">
        <v>15200</v>
      </c>
      <c r="BV14" s="391">
        <v>10097</v>
      </c>
      <c r="BW14" s="391">
        <v>7001</v>
      </c>
      <c r="BX14" s="392">
        <f t="shared" si="0"/>
        <v>-0.169907517192317</v>
      </c>
      <c r="BY14" s="392">
        <f t="shared" si="1"/>
        <v>-0.306625730414975</v>
      </c>
      <c r="BZ14" s="45">
        <f t="shared" si="2"/>
        <v>0</v>
      </c>
      <c r="CA14" s="45">
        <f t="shared" si="3"/>
        <v>0</v>
      </c>
      <c r="CB14" s="45">
        <f t="shared" si="4"/>
        <v>0</v>
      </c>
      <c r="CC14" s="45">
        <f t="shared" si="5"/>
        <v>56151</v>
      </c>
      <c r="CD14" s="45">
        <f t="shared" si="6"/>
        <v>119933</v>
      </c>
      <c r="CE14" s="45">
        <f t="shared" si="7"/>
        <v>128492</v>
      </c>
      <c r="CF14" s="391">
        <f t="shared" si="8"/>
        <v>17098</v>
      </c>
    </row>
    <row r="15" spans="1:84">
      <c r="A15" s="45" t="s">
        <v>51</v>
      </c>
      <c r="B15" s="391"/>
      <c r="C15" s="391"/>
      <c r="D15" s="391"/>
      <c r="E15" s="391"/>
      <c r="F15" s="391"/>
      <c r="G15" s="391"/>
      <c r="H15" s="391"/>
      <c r="I15" s="391"/>
      <c r="J15" s="391"/>
      <c r="K15" s="391"/>
      <c r="L15" s="391"/>
      <c r="M15" s="391"/>
      <c r="N15" s="391"/>
      <c r="O15" s="391"/>
      <c r="P15" s="393"/>
      <c r="Q15" s="391"/>
      <c r="R15" s="391"/>
      <c r="S15" s="391"/>
      <c r="T15" s="391"/>
      <c r="U15" s="391"/>
      <c r="V15" s="391"/>
      <c r="W15" s="391"/>
      <c r="X15" s="391"/>
      <c r="Y15" s="391"/>
      <c r="Z15" s="391"/>
      <c r="AA15" s="391"/>
      <c r="AB15" s="391"/>
      <c r="AC15" s="391"/>
      <c r="AD15" s="391"/>
      <c r="AE15" s="391"/>
      <c r="AF15" s="391"/>
      <c r="AG15" s="391"/>
      <c r="AH15" s="391"/>
      <c r="AI15" s="391"/>
      <c r="AJ15" s="391"/>
      <c r="AK15" s="391"/>
      <c r="AL15" s="391"/>
      <c r="AM15" s="391"/>
      <c r="AN15" s="391"/>
      <c r="AO15" s="391">
        <v>2000</v>
      </c>
      <c r="AP15" s="391">
        <v>2203</v>
      </c>
      <c r="AQ15" s="391">
        <v>2233</v>
      </c>
      <c r="AR15" s="391">
        <v>3109</v>
      </c>
      <c r="AS15" s="391">
        <v>4124</v>
      </c>
      <c r="AT15" s="391">
        <v>5003</v>
      </c>
      <c r="AU15" s="391">
        <v>3384</v>
      </c>
      <c r="AV15" s="391">
        <v>6032</v>
      </c>
      <c r="AW15" s="391">
        <v>6020</v>
      </c>
      <c r="AX15" s="391">
        <v>6413</v>
      </c>
      <c r="AY15" s="391">
        <v>2986</v>
      </c>
      <c r="AZ15" s="391">
        <v>9501</v>
      </c>
      <c r="BA15" s="391">
        <v>5261</v>
      </c>
      <c r="BB15" s="391">
        <v>8289</v>
      </c>
      <c r="BC15" s="391">
        <v>11801</v>
      </c>
      <c r="BD15" s="391">
        <v>12530</v>
      </c>
      <c r="BE15" s="391">
        <v>11012</v>
      </c>
      <c r="BF15" s="391">
        <v>13408</v>
      </c>
      <c r="BG15" s="391">
        <v>12615</v>
      </c>
      <c r="BH15" s="391">
        <v>11560</v>
      </c>
      <c r="BI15" s="391">
        <v>14311</v>
      </c>
      <c r="BJ15" s="391">
        <v>4792</v>
      </c>
      <c r="BK15" s="391">
        <v>12996</v>
      </c>
      <c r="BL15" s="391">
        <v>13267</v>
      </c>
      <c r="BM15" s="391">
        <v>21065</v>
      </c>
      <c r="BN15" s="391">
        <v>19306</v>
      </c>
      <c r="BO15" s="391">
        <v>20583</v>
      </c>
      <c r="BP15" s="391">
        <v>17861</v>
      </c>
      <c r="BQ15" s="391">
        <v>18227</v>
      </c>
      <c r="BR15" s="391">
        <v>27496</v>
      </c>
      <c r="BS15" s="391">
        <v>27304</v>
      </c>
      <c r="BT15" s="391">
        <v>22640</v>
      </c>
      <c r="BU15" s="391">
        <v>24018</v>
      </c>
      <c r="BV15" s="391">
        <v>6032</v>
      </c>
      <c r="BW15" s="391">
        <v>6020</v>
      </c>
      <c r="BX15" s="392">
        <f t="shared" si="0"/>
        <v>-0.53678054786088</v>
      </c>
      <c r="BY15" s="392">
        <f t="shared" si="1"/>
        <v>-0.00198938992042441</v>
      </c>
      <c r="BZ15" s="45">
        <f t="shared" si="2"/>
        <v>0</v>
      </c>
      <c r="CA15" s="45">
        <f t="shared" si="3"/>
        <v>0</v>
      </c>
      <c r="CB15" s="45">
        <f t="shared" si="4"/>
        <v>0</v>
      </c>
      <c r="CC15" s="45">
        <f t="shared" si="5"/>
        <v>34108</v>
      </c>
      <c r="CD15" s="45">
        <f t="shared" si="6"/>
        <v>119687</v>
      </c>
      <c r="CE15" s="45">
        <f t="shared" si="7"/>
        <v>229555</v>
      </c>
      <c r="CF15" s="391">
        <f t="shared" si="8"/>
        <v>12052</v>
      </c>
    </row>
    <row r="16" spans="1:84">
      <c r="A16" s="395" t="s">
        <v>52</v>
      </c>
      <c r="B16" s="391"/>
      <c r="C16" s="391"/>
      <c r="D16" s="391"/>
      <c r="E16" s="391"/>
      <c r="F16" s="391"/>
      <c r="G16" s="391"/>
      <c r="H16" s="391"/>
      <c r="I16" s="391"/>
      <c r="J16" s="391"/>
      <c r="K16" s="391"/>
      <c r="L16" s="391"/>
      <c r="M16" s="391"/>
      <c r="N16" s="391"/>
      <c r="O16" s="391"/>
      <c r="P16" s="393"/>
      <c r="Q16" s="391"/>
      <c r="R16" s="391"/>
      <c r="S16" s="391"/>
      <c r="T16" s="391"/>
      <c r="U16" s="391"/>
      <c r="V16" s="391"/>
      <c r="W16" s="391"/>
      <c r="X16" s="391"/>
      <c r="Y16" s="391"/>
      <c r="Z16" s="391"/>
      <c r="AA16" s="391"/>
      <c r="AB16" s="391"/>
      <c r="AC16" s="391"/>
      <c r="AD16" s="391"/>
      <c r="AE16" s="391"/>
      <c r="AF16" s="391"/>
      <c r="AG16" s="391"/>
      <c r="AH16" s="391"/>
      <c r="AI16" s="391"/>
      <c r="AJ16" s="391"/>
      <c r="AK16" s="391"/>
      <c r="AL16" s="391"/>
      <c r="AM16" s="391"/>
      <c r="AN16" s="391"/>
      <c r="AO16" s="391"/>
      <c r="AP16" s="391"/>
      <c r="AQ16" s="391"/>
      <c r="AR16" s="391"/>
      <c r="AS16" s="391"/>
      <c r="AT16" s="391"/>
      <c r="AU16" s="391"/>
      <c r="AV16" s="391"/>
      <c r="AW16" s="391"/>
      <c r="AX16" s="391"/>
      <c r="AY16" s="391"/>
      <c r="AZ16" s="391"/>
      <c r="BA16" s="391"/>
      <c r="BB16" s="391"/>
      <c r="BC16" s="391"/>
      <c r="BD16" s="391">
        <v>7412</v>
      </c>
      <c r="BE16" s="391">
        <v>10783</v>
      </c>
      <c r="BF16" s="391">
        <v>11267</v>
      </c>
      <c r="BG16" s="391">
        <v>13235</v>
      </c>
      <c r="BH16" s="391">
        <v>13235</v>
      </c>
      <c r="BI16" s="391">
        <v>12468</v>
      </c>
      <c r="BJ16" s="391">
        <v>4711</v>
      </c>
      <c r="BK16" s="391">
        <v>9105</v>
      </c>
      <c r="BL16" s="391">
        <v>10217</v>
      </c>
      <c r="BM16" s="391">
        <v>7643</v>
      </c>
      <c r="BN16" s="391">
        <v>8491</v>
      </c>
      <c r="BO16" s="391">
        <v>10714</v>
      </c>
      <c r="BP16" s="391">
        <v>14103</v>
      </c>
      <c r="BQ16" s="391">
        <v>11788</v>
      </c>
      <c r="BR16" s="391">
        <v>14484</v>
      </c>
      <c r="BS16" s="391">
        <v>14417</v>
      </c>
      <c r="BT16" s="391">
        <v>14943</v>
      </c>
      <c r="BU16" s="391">
        <v>13537</v>
      </c>
      <c r="BV16" s="391">
        <v>0</v>
      </c>
      <c r="BW16" s="391">
        <v>0</v>
      </c>
      <c r="BX16" s="392">
        <f t="shared" si="0"/>
        <v>-1</v>
      </c>
      <c r="BY16" s="392" t="str">
        <f t="shared" si="1"/>
        <v/>
      </c>
      <c r="BZ16" s="45">
        <f t="shared" si="2"/>
        <v>0</v>
      </c>
      <c r="CA16" s="45">
        <f t="shared" si="3"/>
        <v>0</v>
      </c>
      <c r="CB16" s="45">
        <f t="shared" si="4"/>
        <v>0</v>
      </c>
      <c r="CC16" s="45">
        <f t="shared" si="5"/>
        <v>0</v>
      </c>
      <c r="CD16" s="45">
        <f t="shared" si="6"/>
        <v>68400</v>
      </c>
      <c r="CE16" s="45">
        <f t="shared" si="7"/>
        <v>134153</v>
      </c>
      <c r="CF16" s="391">
        <f t="shared" si="8"/>
        <v>0</v>
      </c>
    </row>
    <row r="17" spans="1:412">
      <c r="A17" s="45" t="s">
        <v>53</v>
      </c>
      <c r="B17" s="391"/>
      <c r="C17" s="391"/>
      <c r="D17" s="391"/>
      <c r="E17" s="391"/>
      <c r="F17" s="391"/>
      <c r="G17" s="391"/>
      <c r="H17" s="391"/>
      <c r="I17" s="391"/>
      <c r="J17" s="391"/>
      <c r="K17" s="391"/>
      <c r="L17" s="391"/>
      <c r="M17" s="391"/>
      <c r="N17" s="391"/>
      <c r="O17" s="391"/>
      <c r="P17" s="393"/>
      <c r="Q17" s="391"/>
      <c r="R17" s="391"/>
      <c r="S17" s="391"/>
      <c r="T17" s="391"/>
      <c r="U17" s="391"/>
      <c r="V17" s="391"/>
      <c r="W17" s="391"/>
      <c r="X17" s="391"/>
      <c r="Y17" s="391"/>
      <c r="Z17" s="391"/>
      <c r="AA17" s="391"/>
      <c r="AB17" s="391"/>
      <c r="AC17" s="391"/>
      <c r="AD17" s="391"/>
      <c r="AE17" s="391"/>
      <c r="AF17" s="391"/>
      <c r="AG17" s="391"/>
      <c r="AH17" s="391"/>
      <c r="AI17" s="391"/>
      <c r="AJ17" s="391">
        <v>1337</v>
      </c>
      <c r="AK17" s="391">
        <v>1696</v>
      </c>
      <c r="AL17" s="391">
        <v>2076</v>
      </c>
      <c r="AM17" s="391">
        <v>2002</v>
      </c>
      <c r="AN17" s="391">
        <v>3206</v>
      </c>
      <c r="AO17" s="391">
        <v>3846</v>
      </c>
      <c r="AP17" s="391">
        <v>3409</v>
      </c>
      <c r="AQ17" s="391">
        <v>3533</v>
      </c>
      <c r="AR17" s="391">
        <v>4469</v>
      </c>
      <c r="AS17" s="391">
        <v>4611</v>
      </c>
      <c r="AT17" s="391">
        <v>5009</v>
      </c>
      <c r="AU17" s="391">
        <v>5178</v>
      </c>
      <c r="AV17" s="391">
        <v>7027</v>
      </c>
      <c r="AW17" s="391">
        <v>5280</v>
      </c>
      <c r="AX17" s="391">
        <v>6482</v>
      </c>
      <c r="AY17" s="391">
        <v>4073</v>
      </c>
      <c r="AZ17" s="391">
        <v>8122</v>
      </c>
      <c r="BA17" s="391">
        <v>5694</v>
      </c>
      <c r="BB17" s="391">
        <v>7884</v>
      </c>
      <c r="BC17" s="391">
        <v>9147</v>
      </c>
      <c r="BD17" s="391">
        <v>8967</v>
      </c>
      <c r="BE17" s="391">
        <v>10236</v>
      </c>
      <c r="BF17" s="391">
        <v>11935</v>
      </c>
      <c r="BG17" s="391">
        <v>11721</v>
      </c>
      <c r="BH17" s="391">
        <v>11283</v>
      </c>
      <c r="BI17" s="391">
        <v>3372</v>
      </c>
      <c r="BJ17" s="391">
        <v>4042</v>
      </c>
      <c r="BK17" s="391">
        <v>6267</v>
      </c>
      <c r="BL17" s="391">
        <v>5486</v>
      </c>
      <c r="BM17" s="391">
        <v>5291</v>
      </c>
      <c r="BN17" s="391">
        <v>5824</v>
      </c>
      <c r="BO17" s="391">
        <v>5672</v>
      </c>
      <c r="BP17" s="391">
        <v>3817</v>
      </c>
      <c r="BQ17" s="391">
        <v>6860</v>
      </c>
      <c r="BR17" s="391">
        <v>854</v>
      </c>
      <c r="BS17" s="391">
        <v>951</v>
      </c>
      <c r="BT17" s="391">
        <v>1234</v>
      </c>
      <c r="BU17" s="391">
        <v>1479</v>
      </c>
      <c r="BV17" s="391">
        <v>7027</v>
      </c>
      <c r="BW17" s="391">
        <v>5280</v>
      </c>
      <c r="BX17" s="392">
        <f t="shared" si="0"/>
        <v>-0.157491622786022</v>
      </c>
      <c r="BY17" s="392">
        <f t="shared" si="1"/>
        <v>-0.248612494663441</v>
      </c>
      <c r="BZ17" s="45">
        <f t="shared" si="2"/>
        <v>0</v>
      </c>
      <c r="CA17" s="45">
        <f t="shared" si="3"/>
        <v>0</v>
      </c>
      <c r="CB17" s="45">
        <f t="shared" si="4"/>
        <v>3033</v>
      </c>
      <c r="CC17" s="45">
        <f t="shared" si="5"/>
        <v>49646</v>
      </c>
      <c r="CD17" s="45">
        <f t="shared" si="6"/>
        <v>98916</v>
      </c>
      <c r="CE17" s="45">
        <f t="shared" si="7"/>
        <v>47777</v>
      </c>
      <c r="CF17" s="391">
        <f t="shared" si="8"/>
        <v>12307</v>
      </c>
      <c r="OV17" s="31" t="e">
        <f>VLOOKUP(A7,G:TT,27,FALSE)</f>
        <v>#N/A</v>
      </c>
    </row>
    <row r="18" spans="1:412">
      <c r="A18" s="45" t="s">
        <v>54</v>
      </c>
      <c r="B18" s="391">
        <v>1428</v>
      </c>
      <c r="C18" s="391">
        <v>2753</v>
      </c>
      <c r="D18" s="391">
        <v>3279</v>
      </c>
      <c r="E18" s="391">
        <v>3799</v>
      </c>
      <c r="F18" s="391">
        <v>3055</v>
      </c>
      <c r="G18" s="391">
        <v>4434</v>
      </c>
      <c r="H18" s="391">
        <v>3665</v>
      </c>
      <c r="I18" s="391">
        <v>4613</v>
      </c>
      <c r="J18" s="391">
        <v>5310</v>
      </c>
      <c r="K18" s="391">
        <v>5547</v>
      </c>
      <c r="L18" s="391">
        <v>4352</v>
      </c>
      <c r="M18" s="391">
        <v>4732</v>
      </c>
      <c r="N18" s="391">
        <v>3375</v>
      </c>
      <c r="O18" s="391">
        <v>3157</v>
      </c>
      <c r="P18" s="391">
        <v>2838</v>
      </c>
      <c r="Q18" s="391">
        <v>4129</v>
      </c>
      <c r="R18" s="391">
        <v>3818</v>
      </c>
      <c r="S18" s="391">
        <v>4965</v>
      </c>
      <c r="T18" s="391">
        <v>2405</v>
      </c>
      <c r="U18" s="391">
        <v>2345</v>
      </c>
      <c r="V18" s="391">
        <v>2584</v>
      </c>
      <c r="W18" s="391">
        <v>2414</v>
      </c>
      <c r="X18" s="391">
        <v>1861</v>
      </c>
      <c r="Y18" s="391">
        <v>5510</v>
      </c>
      <c r="Z18" s="391">
        <v>751</v>
      </c>
      <c r="AA18" s="391">
        <v>470</v>
      </c>
      <c r="AB18" s="391">
        <v>1073</v>
      </c>
      <c r="AC18" s="391">
        <v>2299</v>
      </c>
      <c r="AD18" s="391">
        <v>2563</v>
      </c>
      <c r="AE18" s="391">
        <v>2632</v>
      </c>
      <c r="AF18" s="391">
        <v>3056</v>
      </c>
      <c r="AG18" s="391">
        <v>3307</v>
      </c>
      <c r="AH18" s="391">
        <v>3823</v>
      </c>
      <c r="AI18" s="391">
        <v>4745</v>
      </c>
      <c r="AJ18" s="391">
        <v>6805</v>
      </c>
      <c r="AK18" s="391">
        <v>7074</v>
      </c>
      <c r="AL18" s="391">
        <v>6316</v>
      </c>
      <c r="AM18" s="391">
        <v>1591</v>
      </c>
      <c r="AN18" s="391">
        <v>5310</v>
      </c>
      <c r="AO18" s="391">
        <v>5617</v>
      </c>
      <c r="AP18" s="391">
        <v>5632</v>
      </c>
      <c r="AQ18" s="391">
        <v>6317</v>
      </c>
      <c r="AR18" s="391">
        <v>5565</v>
      </c>
      <c r="AS18" s="391">
        <v>5975</v>
      </c>
      <c r="AT18" s="391">
        <v>7815</v>
      </c>
      <c r="AU18" s="391">
        <v>7433</v>
      </c>
      <c r="AV18" s="391">
        <v>9291</v>
      </c>
      <c r="AW18" s="391">
        <v>10141</v>
      </c>
      <c r="AX18" s="391">
        <v>9412</v>
      </c>
      <c r="AY18" s="391">
        <v>3735</v>
      </c>
      <c r="AZ18" s="391">
        <v>8240</v>
      </c>
      <c r="BA18" s="391">
        <v>6086</v>
      </c>
      <c r="BB18" s="391">
        <v>9754</v>
      </c>
      <c r="BC18" s="391">
        <v>9692</v>
      </c>
      <c r="BD18" s="391">
        <v>11489</v>
      </c>
      <c r="BE18" s="391">
        <v>10037</v>
      </c>
      <c r="BF18" s="391">
        <v>9292</v>
      </c>
      <c r="BG18" s="391">
        <v>9940</v>
      </c>
      <c r="BH18" s="391">
        <v>4020</v>
      </c>
      <c r="BI18" s="391">
        <v>3972</v>
      </c>
      <c r="BJ18" s="391">
        <v>1035</v>
      </c>
      <c r="BK18" s="391">
        <v>2128</v>
      </c>
      <c r="BL18" s="391">
        <v>1872</v>
      </c>
      <c r="BM18" s="391">
        <v>2439</v>
      </c>
      <c r="BN18" s="391">
        <v>1429</v>
      </c>
      <c r="BO18" s="391">
        <v>1541</v>
      </c>
      <c r="BP18" s="391">
        <v>2110</v>
      </c>
      <c r="BQ18" s="391">
        <v>2324</v>
      </c>
      <c r="BR18" s="391">
        <v>2746</v>
      </c>
      <c r="BS18" s="391">
        <v>2426</v>
      </c>
      <c r="BT18" s="391">
        <v>3277</v>
      </c>
      <c r="BU18" s="391">
        <v>3523</v>
      </c>
      <c r="BV18" s="391">
        <v>9291</v>
      </c>
      <c r="BW18" s="391">
        <v>10141</v>
      </c>
      <c r="BX18" s="392">
        <f t="shared" si="0"/>
        <v>3.76550751879699</v>
      </c>
      <c r="BY18" s="392">
        <f t="shared" si="1"/>
        <v>0.0914863846733398</v>
      </c>
      <c r="BZ18" s="45">
        <f t="shared" si="2"/>
        <v>46967</v>
      </c>
      <c r="CA18" s="45">
        <f t="shared" si="3"/>
        <v>39401</v>
      </c>
      <c r="CB18" s="45">
        <f t="shared" si="4"/>
        <v>38598</v>
      </c>
      <c r="CC18" s="45">
        <f t="shared" si="5"/>
        <v>77003</v>
      </c>
      <c r="CD18" s="45">
        <f t="shared" si="6"/>
        <v>95669</v>
      </c>
      <c r="CE18" s="45">
        <f t="shared" si="7"/>
        <v>26850</v>
      </c>
      <c r="CF18" s="391">
        <f t="shared" si="8"/>
        <v>19432</v>
      </c>
      <c r="OV18" s="31" t="e">
        <f>VLOOKUP(A7,G:TT,27)</f>
        <v>#N/A</v>
      </c>
    </row>
    <row r="19" spans="1:412">
      <c r="A19" s="45" t="s">
        <v>55</v>
      </c>
      <c r="B19" s="393"/>
      <c r="C19" s="393"/>
      <c r="D19" s="393"/>
      <c r="E19" s="393"/>
      <c r="F19" s="393"/>
      <c r="G19" s="393"/>
      <c r="H19" s="393"/>
      <c r="I19" s="393"/>
      <c r="J19" s="393"/>
      <c r="K19" s="391"/>
      <c r="L19" s="391"/>
      <c r="M19" s="391"/>
      <c r="N19" s="391"/>
      <c r="O19" s="391"/>
      <c r="P19" s="391"/>
      <c r="Q19" s="391"/>
      <c r="R19" s="391"/>
      <c r="S19" s="391"/>
      <c r="T19" s="391"/>
      <c r="U19" s="391"/>
      <c r="V19" s="391"/>
      <c r="W19" s="391"/>
      <c r="X19" s="391"/>
      <c r="Y19" s="391"/>
      <c r="Z19" s="391"/>
      <c r="AA19" s="391"/>
      <c r="AB19" s="391"/>
      <c r="AC19" s="391"/>
      <c r="AD19" s="391"/>
      <c r="AE19" s="391"/>
      <c r="AF19" s="391"/>
      <c r="AG19" s="391"/>
      <c r="AH19" s="391"/>
      <c r="AI19" s="391"/>
      <c r="AJ19" s="391"/>
      <c r="AK19" s="391">
        <v>2016</v>
      </c>
      <c r="AL19" s="391">
        <v>2081</v>
      </c>
      <c r="AM19" s="391">
        <v>1534</v>
      </c>
      <c r="AN19" s="391">
        <v>2116</v>
      </c>
      <c r="AO19" s="391">
        <v>1264</v>
      </c>
      <c r="AP19" s="391">
        <v>1277</v>
      </c>
      <c r="AQ19" s="391">
        <v>3405</v>
      </c>
      <c r="AR19" s="391">
        <v>2779</v>
      </c>
      <c r="AS19" s="391">
        <v>4005</v>
      </c>
      <c r="AT19" s="391">
        <v>5085</v>
      </c>
      <c r="AU19" s="391">
        <v>7845</v>
      </c>
      <c r="AV19" s="391">
        <v>8855</v>
      </c>
      <c r="AW19" s="391">
        <v>10685</v>
      </c>
      <c r="AX19" s="391">
        <v>9054</v>
      </c>
      <c r="AY19" s="391">
        <v>4209</v>
      </c>
      <c r="AZ19" s="391">
        <v>6700</v>
      </c>
      <c r="BA19" s="391">
        <v>1704</v>
      </c>
      <c r="BB19" s="391">
        <v>4265</v>
      </c>
      <c r="BC19" s="391">
        <v>8728</v>
      </c>
      <c r="BD19" s="391">
        <v>7525</v>
      </c>
      <c r="BE19" s="391">
        <v>8621</v>
      </c>
      <c r="BF19" s="391">
        <v>7690</v>
      </c>
      <c r="BG19" s="391">
        <v>5504</v>
      </c>
      <c r="BH19" s="391">
        <v>4132</v>
      </c>
      <c r="BI19" s="391">
        <v>4229</v>
      </c>
      <c r="BJ19" s="391">
        <v>1665</v>
      </c>
      <c r="BK19" s="391">
        <v>2733</v>
      </c>
      <c r="BL19" s="391">
        <v>4554</v>
      </c>
      <c r="BM19" s="391">
        <v>7335</v>
      </c>
      <c r="BN19" s="391">
        <v>8154</v>
      </c>
      <c r="BO19" s="391">
        <v>9011</v>
      </c>
      <c r="BP19" s="391">
        <v>8807</v>
      </c>
      <c r="BQ19" s="391">
        <v>12378</v>
      </c>
      <c r="BR19" s="391">
        <v>10574</v>
      </c>
      <c r="BS19" s="391">
        <v>10481</v>
      </c>
      <c r="BT19" s="391">
        <v>10540</v>
      </c>
      <c r="BU19" s="391">
        <v>10740</v>
      </c>
      <c r="BV19" s="391">
        <v>8855</v>
      </c>
      <c r="BW19" s="391">
        <v>10685</v>
      </c>
      <c r="BX19" s="392">
        <f t="shared" si="0"/>
        <v>2.90962312477131</v>
      </c>
      <c r="BY19" s="392">
        <f t="shared" si="1"/>
        <v>0.206662902315076</v>
      </c>
      <c r="BZ19" s="45">
        <f t="shared" si="2"/>
        <v>0</v>
      </c>
      <c r="CA19" s="45">
        <f t="shared" si="3"/>
        <v>0</v>
      </c>
      <c r="CB19" s="45">
        <f t="shared" si="4"/>
        <v>2016</v>
      </c>
      <c r="CC19" s="45">
        <f t="shared" si="5"/>
        <v>50931</v>
      </c>
      <c r="CD19" s="45">
        <f t="shared" si="6"/>
        <v>72361</v>
      </c>
      <c r="CE19" s="45">
        <f t="shared" si="7"/>
        <v>96972</v>
      </c>
      <c r="CF19" s="391">
        <f t="shared" si="8"/>
        <v>19540</v>
      </c>
    </row>
    <row r="20" spans="1:412">
      <c r="A20" s="45" t="s">
        <v>56</v>
      </c>
      <c r="B20" s="391"/>
      <c r="C20" s="391"/>
      <c r="D20" s="391"/>
      <c r="E20" s="391"/>
      <c r="F20" s="391"/>
      <c r="G20" s="391"/>
      <c r="H20" s="391"/>
      <c r="I20" s="391"/>
      <c r="J20" s="391"/>
      <c r="K20" s="391"/>
      <c r="L20" s="391"/>
      <c r="M20" s="391"/>
      <c r="N20" s="391"/>
      <c r="O20" s="391"/>
      <c r="P20" s="391"/>
      <c r="Q20" s="391"/>
      <c r="R20" s="391"/>
      <c r="S20" s="391"/>
      <c r="T20" s="391"/>
      <c r="U20" s="391"/>
      <c r="V20" s="391"/>
      <c r="W20" s="391"/>
      <c r="X20" s="391"/>
      <c r="Y20" s="391"/>
      <c r="Z20" s="391"/>
      <c r="AA20" s="391"/>
      <c r="AB20" s="391"/>
      <c r="AC20" s="391"/>
      <c r="AD20" s="391"/>
      <c r="AE20" s="391"/>
      <c r="AF20" s="391"/>
      <c r="AG20" s="391"/>
      <c r="AH20" s="391"/>
      <c r="AI20" s="391"/>
      <c r="AJ20" s="391"/>
      <c r="AK20" s="391"/>
      <c r="AL20" s="391"/>
      <c r="AM20" s="391"/>
      <c r="AN20" s="391"/>
      <c r="AO20" s="391"/>
      <c r="AP20" s="391"/>
      <c r="AQ20" s="391"/>
      <c r="AR20" s="391"/>
      <c r="AS20" s="391"/>
      <c r="AT20" s="391"/>
      <c r="AU20" s="391"/>
      <c r="AV20" s="391">
        <v>4289</v>
      </c>
      <c r="AW20" s="391">
        <v>8390</v>
      </c>
      <c r="AX20" s="391">
        <v>9984</v>
      </c>
      <c r="AY20" s="391">
        <v>6442</v>
      </c>
      <c r="AZ20" s="391">
        <v>11687</v>
      </c>
      <c r="BA20" s="391">
        <v>7078</v>
      </c>
      <c r="BB20" s="391">
        <v>9243</v>
      </c>
      <c r="BC20" s="391">
        <v>9663</v>
      </c>
      <c r="BD20" s="391">
        <v>9391</v>
      </c>
      <c r="BE20" s="391">
        <v>8616</v>
      </c>
      <c r="BF20" s="391">
        <v>8650</v>
      </c>
      <c r="BG20" s="391">
        <v>7145</v>
      </c>
      <c r="BH20" s="391">
        <v>4048</v>
      </c>
      <c r="BI20" s="391">
        <v>4592</v>
      </c>
      <c r="BJ20" s="391">
        <v>2736</v>
      </c>
      <c r="BK20" s="391">
        <v>3134</v>
      </c>
      <c r="BL20" s="391">
        <v>3951</v>
      </c>
      <c r="BM20" s="391">
        <v>4253</v>
      </c>
      <c r="BN20" s="391">
        <v>5358</v>
      </c>
      <c r="BO20" s="391">
        <v>6041</v>
      </c>
      <c r="BP20" s="391">
        <v>5716</v>
      </c>
      <c r="BQ20" s="391">
        <v>5845</v>
      </c>
      <c r="BR20" s="391">
        <v>7294</v>
      </c>
      <c r="BS20" s="391">
        <v>7318</v>
      </c>
      <c r="BT20" s="391">
        <v>9219</v>
      </c>
      <c r="BU20" s="391">
        <v>7462</v>
      </c>
      <c r="BV20" s="391">
        <v>4289</v>
      </c>
      <c r="BW20" s="391">
        <v>8390</v>
      </c>
      <c r="BX20" s="392">
        <f t="shared" si="0"/>
        <v>1.67708998085514</v>
      </c>
      <c r="BY20" s="392">
        <f t="shared" si="1"/>
        <v>0.956166938680345</v>
      </c>
      <c r="BZ20" s="45">
        <f t="shared" si="2"/>
        <v>0</v>
      </c>
      <c r="CA20" s="45">
        <f t="shared" si="3"/>
        <v>0</v>
      </c>
      <c r="CB20" s="45">
        <f t="shared" si="4"/>
        <v>0</v>
      </c>
      <c r="CC20" s="45">
        <f t="shared" si="5"/>
        <v>12679</v>
      </c>
      <c r="CD20" s="45">
        <f t="shared" si="6"/>
        <v>96539</v>
      </c>
      <c r="CE20" s="45">
        <f t="shared" si="7"/>
        <v>68327</v>
      </c>
      <c r="CF20" s="391">
        <f t="shared" si="8"/>
        <v>12679</v>
      </c>
    </row>
    <row r="21" spans="1:412">
      <c r="A21" s="45" t="s">
        <v>57</v>
      </c>
      <c r="B21" s="391"/>
      <c r="C21" s="391"/>
      <c r="D21" s="391"/>
      <c r="E21" s="391"/>
      <c r="F21" s="391"/>
      <c r="G21" s="391"/>
      <c r="H21" s="391"/>
      <c r="I21" s="391"/>
      <c r="J21" s="391"/>
      <c r="K21" s="391"/>
      <c r="L21" s="391"/>
      <c r="M21" s="391"/>
      <c r="N21" s="391"/>
      <c r="O21" s="391"/>
      <c r="P21" s="393"/>
      <c r="Q21" s="391"/>
      <c r="R21" s="391"/>
      <c r="S21" s="391"/>
      <c r="T21" s="391"/>
      <c r="U21" s="391"/>
      <c r="V21" s="391"/>
      <c r="W21" s="391"/>
      <c r="X21" s="391"/>
      <c r="Y21" s="391"/>
      <c r="Z21" s="391"/>
      <c r="AA21" s="391"/>
      <c r="AB21" s="391"/>
      <c r="AC21" s="391"/>
      <c r="AD21" s="391"/>
      <c r="AE21" s="391"/>
      <c r="AF21" s="391"/>
      <c r="AG21" s="391"/>
      <c r="AH21" s="391"/>
      <c r="AI21" s="391"/>
      <c r="AJ21" s="391"/>
      <c r="AK21" s="391"/>
      <c r="AL21" s="391"/>
      <c r="AM21" s="391">
        <v>180</v>
      </c>
      <c r="AN21" s="391">
        <v>365</v>
      </c>
      <c r="AO21" s="391">
        <v>722</v>
      </c>
      <c r="AP21" s="391">
        <v>502</v>
      </c>
      <c r="AQ21" s="391">
        <v>2191</v>
      </c>
      <c r="AR21" s="391">
        <v>1216</v>
      </c>
      <c r="AS21" s="391">
        <v>2993</v>
      </c>
      <c r="AT21" s="391">
        <v>3858</v>
      </c>
      <c r="AU21" s="391">
        <v>3235</v>
      </c>
      <c r="AV21" s="391">
        <v>5187</v>
      </c>
      <c r="AW21" s="391">
        <v>6404</v>
      </c>
      <c r="AX21" s="391">
        <v>2206</v>
      </c>
      <c r="AY21" s="391">
        <v>2374</v>
      </c>
      <c r="AZ21" s="391">
        <v>3177</v>
      </c>
      <c r="BA21" s="391">
        <v>2610</v>
      </c>
      <c r="BB21" s="391">
        <v>3460</v>
      </c>
      <c r="BC21" s="391">
        <v>6140</v>
      </c>
      <c r="BD21" s="391">
        <v>6270</v>
      </c>
      <c r="BE21" s="391">
        <v>8178</v>
      </c>
      <c r="BF21" s="391">
        <v>3570</v>
      </c>
      <c r="BG21" s="391">
        <v>3557</v>
      </c>
      <c r="BH21" s="391">
        <v>3038</v>
      </c>
      <c r="BI21" s="391">
        <v>4168</v>
      </c>
      <c r="BJ21" s="391">
        <v>532</v>
      </c>
      <c r="BK21" s="391">
        <v>1641</v>
      </c>
      <c r="BL21" s="391">
        <v>2260</v>
      </c>
      <c r="BM21" s="391">
        <v>1639</v>
      </c>
      <c r="BN21" s="391">
        <v>3937</v>
      </c>
      <c r="BO21" s="391">
        <v>3792</v>
      </c>
      <c r="BP21" s="391">
        <v>3190</v>
      </c>
      <c r="BQ21" s="391">
        <v>2588</v>
      </c>
      <c r="BR21" s="391">
        <v>4173</v>
      </c>
      <c r="BS21" s="391">
        <v>4270</v>
      </c>
      <c r="BT21" s="391">
        <v>4070</v>
      </c>
      <c r="BU21" s="391">
        <v>5408</v>
      </c>
      <c r="BV21" s="391">
        <v>5187</v>
      </c>
      <c r="BW21" s="391">
        <v>6404</v>
      </c>
      <c r="BX21" s="392">
        <f t="shared" si="0"/>
        <v>2.9024984765387</v>
      </c>
      <c r="BY21" s="392">
        <f t="shared" si="1"/>
        <v>0.234625024098708</v>
      </c>
      <c r="BZ21" s="45">
        <f t="shared" si="2"/>
        <v>0</v>
      </c>
      <c r="CA21" s="45">
        <f t="shared" si="3"/>
        <v>0</v>
      </c>
      <c r="CB21" s="45">
        <f t="shared" si="4"/>
        <v>0</v>
      </c>
      <c r="CC21" s="45">
        <f t="shared" si="5"/>
        <v>26853</v>
      </c>
      <c r="CD21" s="45">
        <f t="shared" si="6"/>
        <v>48748</v>
      </c>
      <c r="CE21" s="45">
        <f t="shared" si="7"/>
        <v>37500</v>
      </c>
      <c r="CF21" s="391">
        <f t="shared" si="8"/>
        <v>11591</v>
      </c>
    </row>
    <row r="22" spans="1:412">
      <c r="A22" s="45" t="s">
        <v>58</v>
      </c>
      <c r="B22" s="391"/>
      <c r="C22" s="391"/>
      <c r="D22" s="391"/>
      <c r="E22" s="391"/>
      <c r="F22" s="391"/>
      <c r="G22" s="391"/>
      <c r="H22" s="391"/>
      <c r="I22" s="391"/>
      <c r="J22" s="391"/>
      <c r="K22" s="391"/>
      <c r="L22" s="391"/>
      <c r="M22" s="391"/>
      <c r="N22" s="391"/>
      <c r="O22" s="391"/>
      <c r="P22" s="391"/>
      <c r="Q22" s="391"/>
      <c r="R22" s="391"/>
      <c r="S22" s="391"/>
      <c r="T22" s="391"/>
      <c r="U22" s="391"/>
      <c r="V22" s="391"/>
      <c r="W22" s="391"/>
      <c r="X22" s="391"/>
      <c r="Y22" s="391"/>
      <c r="Z22" s="391"/>
      <c r="AA22" s="391"/>
      <c r="AB22" s="391"/>
      <c r="AC22" s="391"/>
      <c r="AD22" s="391"/>
      <c r="AE22" s="391"/>
      <c r="AF22" s="391"/>
      <c r="AG22" s="391"/>
      <c r="AH22" s="391"/>
      <c r="AI22" s="391">
        <v>72</v>
      </c>
      <c r="AJ22" s="391">
        <v>22</v>
      </c>
      <c r="AK22" s="391">
        <v>4714</v>
      </c>
      <c r="AL22" s="391">
        <v>401</v>
      </c>
      <c r="AM22" s="391">
        <v>426</v>
      </c>
      <c r="AN22" s="391">
        <v>5438</v>
      </c>
      <c r="AO22" s="391">
        <v>8543</v>
      </c>
      <c r="AP22" s="391">
        <v>7100</v>
      </c>
      <c r="AQ22" s="391">
        <v>8929</v>
      </c>
      <c r="AR22" s="391">
        <v>6777</v>
      </c>
      <c r="AS22" s="391">
        <v>6579</v>
      </c>
      <c r="AT22" s="391">
        <v>5969</v>
      </c>
      <c r="AU22" s="391">
        <v>7049</v>
      </c>
      <c r="AV22" s="391">
        <v>5968</v>
      </c>
      <c r="AW22" s="391">
        <v>8555</v>
      </c>
      <c r="AX22" s="391">
        <v>4302</v>
      </c>
      <c r="AY22" s="391">
        <v>4166</v>
      </c>
      <c r="AZ22" s="391">
        <v>5816</v>
      </c>
      <c r="BA22" s="391">
        <v>3716</v>
      </c>
      <c r="BB22" s="391">
        <v>3357</v>
      </c>
      <c r="BC22" s="391">
        <v>5310</v>
      </c>
      <c r="BD22" s="391">
        <v>7707</v>
      </c>
      <c r="BE22" s="391">
        <v>7453</v>
      </c>
      <c r="BF22" s="391">
        <v>9150</v>
      </c>
      <c r="BG22" s="391">
        <v>9284</v>
      </c>
      <c r="BH22" s="391">
        <v>9876</v>
      </c>
      <c r="BI22" s="391">
        <v>18027</v>
      </c>
      <c r="BJ22" s="391">
        <v>6905</v>
      </c>
      <c r="BK22" s="391">
        <v>7958</v>
      </c>
      <c r="BL22" s="391">
        <v>10514</v>
      </c>
      <c r="BM22" s="391">
        <v>7504</v>
      </c>
      <c r="BN22" s="391">
        <v>10585</v>
      </c>
      <c r="BO22" s="391">
        <v>12611</v>
      </c>
      <c r="BP22" s="391">
        <v>11389</v>
      </c>
      <c r="BQ22" s="391">
        <v>11879</v>
      </c>
      <c r="BR22" s="391">
        <v>10496</v>
      </c>
      <c r="BS22" s="391">
        <v>9430</v>
      </c>
      <c r="BT22" s="391">
        <v>9828</v>
      </c>
      <c r="BU22" s="391">
        <v>12134</v>
      </c>
      <c r="BV22" s="391">
        <v>5968</v>
      </c>
      <c r="BW22" s="391">
        <v>8555</v>
      </c>
      <c r="BX22" s="392">
        <f t="shared" si="0"/>
        <v>0.0750188489570245</v>
      </c>
      <c r="BY22" s="392">
        <f t="shared" si="1"/>
        <v>0.43347855227882</v>
      </c>
      <c r="BZ22" s="45">
        <f t="shared" si="2"/>
        <v>0</v>
      </c>
      <c r="CA22" s="45">
        <f t="shared" si="3"/>
        <v>0</v>
      </c>
      <c r="CB22" s="45">
        <f t="shared" si="4"/>
        <v>4808</v>
      </c>
      <c r="CC22" s="45">
        <f t="shared" si="5"/>
        <v>71734</v>
      </c>
      <c r="CD22" s="45">
        <f t="shared" si="6"/>
        <v>88164</v>
      </c>
      <c r="CE22" s="45">
        <f t="shared" si="7"/>
        <v>121233</v>
      </c>
      <c r="CF22" s="391">
        <f t="shared" si="8"/>
        <v>14523</v>
      </c>
    </row>
    <row r="23" spans="1:412">
      <c r="A23" s="45" t="s">
        <v>59</v>
      </c>
      <c r="B23" s="391">
        <v>561</v>
      </c>
      <c r="C23" s="391">
        <v>29</v>
      </c>
      <c r="D23" s="391">
        <v>507</v>
      </c>
      <c r="E23" s="391">
        <v>1102</v>
      </c>
      <c r="F23" s="391">
        <v>624</v>
      </c>
      <c r="G23" s="391">
        <v>340</v>
      </c>
      <c r="H23" s="391">
        <v>400</v>
      </c>
      <c r="I23" s="391">
        <v>263</v>
      </c>
      <c r="J23" s="391">
        <v>674</v>
      </c>
      <c r="K23" s="391">
        <v>855</v>
      </c>
      <c r="L23" s="391">
        <v>1395</v>
      </c>
      <c r="M23" s="391">
        <v>1937</v>
      </c>
      <c r="N23" s="391">
        <v>1282</v>
      </c>
      <c r="O23" s="391">
        <v>603</v>
      </c>
      <c r="P23" s="391">
        <v>1444</v>
      </c>
      <c r="Q23" s="391">
        <v>525</v>
      </c>
      <c r="R23" s="391">
        <v>1243</v>
      </c>
      <c r="S23" s="391">
        <v>3524</v>
      </c>
      <c r="T23" s="391">
        <v>148</v>
      </c>
      <c r="U23" s="391">
        <v>373</v>
      </c>
      <c r="V23" s="391">
        <v>331</v>
      </c>
      <c r="W23" s="391">
        <v>1121</v>
      </c>
      <c r="X23" s="391">
        <v>2552</v>
      </c>
      <c r="Y23" s="391">
        <v>1826</v>
      </c>
      <c r="Z23" s="391">
        <v>155</v>
      </c>
      <c r="AA23" s="391">
        <v>2</v>
      </c>
      <c r="AB23" s="391">
        <v>35</v>
      </c>
      <c r="AC23" s="391">
        <v>59</v>
      </c>
      <c r="AD23" s="391">
        <v>395</v>
      </c>
      <c r="AE23" s="391">
        <v>402</v>
      </c>
      <c r="AF23" s="391">
        <v>506</v>
      </c>
      <c r="AG23" s="391">
        <v>23</v>
      </c>
      <c r="AH23" s="391">
        <v>200</v>
      </c>
      <c r="AI23" s="391">
        <v>1331</v>
      </c>
      <c r="AJ23" s="391">
        <v>909</v>
      </c>
      <c r="AK23" s="391">
        <v>695</v>
      </c>
      <c r="AL23" s="391">
        <v>26</v>
      </c>
      <c r="AM23" s="391"/>
      <c r="AN23" s="391">
        <v>855</v>
      </c>
      <c r="AO23" s="391">
        <v>1035</v>
      </c>
      <c r="AP23" s="391">
        <v>2067</v>
      </c>
      <c r="AQ23" s="391">
        <v>3500</v>
      </c>
      <c r="AR23" s="391">
        <v>3120</v>
      </c>
      <c r="AS23" s="391">
        <v>2416</v>
      </c>
      <c r="AT23" s="391">
        <v>4771</v>
      </c>
      <c r="AU23" s="391">
        <v>4322</v>
      </c>
      <c r="AV23" s="391">
        <v>4690</v>
      </c>
      <c r="AW23" s="391">
        <v>3609</v>
      </c>
      <c r="AX23" s="391">
        <v>3053</v>
      </c>
      <c r="AY23" s="391">
        <v>2641</v>
      </c>
      <c r="AZ23" s="391">
        <v>4345</v>
      </c>
      <c r="BA23" s="391">
        <v>4306</v>
      </c>
      <c r="BB23" s="391">
        <v>4666</v>
      </c>
      <c r="BC23" s="391">
        <v>8193</v>
      </c>
      <c r="BD23" s="391">
        <v>7556</v>
      </c>
      <c r="BE23" s="391">
        <v>7410</v>
      </c>
      <c r="BF23" s="391">
        <v>8692</v>
      </c>
      <c r="BG23" s="391">
        <v>10032</v>
      </c>
      <c r="BH23" s="391">
        <v>6210</v>
      </c>
      <c r="BI23" s="391">
        <v>7368</v>
      </c>
      <c r="BJ23" s="391">
        <v>1323</v>
      </c>
      <c r="BK23" s="391">
        <v>956</v>
      </c>
      <c r="BL23" s="391">
        <v>639</v>
      </c>
      <c r="BM23" s="391">
        <v>3191</v>
      </c>
      <c r="BN23" s="391">
        <v>3089</v>
      </c>
      <c r="BO23" s="391">
        <v>3054</v>
      </c>
      <c r="BP23" s="391">
        <v>2923</v>
      </c>
      <c r="BQ23" s="391">
        <v>4279</v>
      </c>
      <c r="BR23" s="391">
        <v>3304</v>
      </c>
      <c r="BS23" s="391">
        <v>3140</v>
      </c>
      <c r="BT23" s="391">
        <v>3865</v>
      </c>
      <c r="BU23" s="391">
        <v>2223</v>
      </c>
      <c r="BV23" s="391">
        <v>4690</v>
      </c>
      <c r="BW23" s="391">
        <v>3609</v>
      </c>
      <c r="BX23" s="392">
        <f t="shared" si="0"/>
        <v>2.77510460251046</v>
      </c>
      <c r="BY23" s="392">
        <f t="shared" si="1"/>
        <v>-0.230490405117271</v>
      </c>
      <c r="BZ23" s="45">
        <f t="shared" si="2"/>
        <v>8687</v>
      </c>
      <c r="CA23" s="45">
        <f t="shared" si="3"/>
        <v>14972</v>
      </c>
      <c r="CB23" s="45">
        <f t="shared" si="4"/>
        <v>4712</v>
      </c>
      <c r="CC23" s="45">
        <f t="shared" si="5"/>
        <v>30411</v>
      </c>
      <c r="CD23" s="45">
        <f t="shared" si="6"/>
        <v>74472</v>
      </c>
      <c r="CE23" s="45">
        <f t="shared" si="7"/>
        <v>31986</v>
      </c>
      <c r="CF23" s="391">
        <f t="shared" si="8"/>
        <v>8299</v>
      </c>
    </row>
    <row r="24" spans="1:412">
      <c r="A24" s="45" t="s">
        <v>60</v>
      </c>
      <c r="B24" s="391"/>
      <c r="C24" s="391"/>
      <c r="D24" s="391"/>
      <c r="E24" s="391"/>
      <c r="F24" s="391"/>
      <c r="G24" s="391"/>
      <c r="H24" s="391"/>
      <c r="I24" s="391"/>
      <c r="J24" s="391"/>
      <c r="K24" s="391"/>
      <c r="L24" s="391"/>
      <c r="M24" s="391"/>
      <c r="N24" s="391"/>
      <c r="O24" s="391"/>
      <c r="P24" s="391"/>
      <c r="Q24" s="391"/>
      <c r="R24" s="391"/>
      <c r="S24" s="391"/>
      <c r="T24" s="391"/>
      <c r="U24" s="391"/>
      <c r="V24" s="391"/>
      <c r="W24" s="391"/>
      <c r="X24" s="391"/>
      <c r="Y24" s="391"/>
      <c r="Z24" s="391"/>
      <c r="AA24" s="391"/>
      <c r="AB24" s="391"/>
      <c r="AC24" s="391"/>
      <c r="AD24" s="391"/>
      <c r="AE24" s="391"/>
      <c r="AF24" s="391"/>
      <c r="AG24" s="391"/>
      <c r="AH24" s="391"/>
      <c r="AI24" s="391"/>
      <c r="AJ24" s="391"/>
      <c r="AK24" s="391"/>
      <c r="AL24" s="391"/>
      <c r="AM24" s="391"/>
      <c r="AN24" s="391"/>
      <c r="AO24" s="391"/>
      <c r="AP24" s="391"/>
      <c r="AQ24" s="391"/>
      <c r="AR24" s="391"/>
      <c r="AS24" s="391"/>
      <c r="AT24" s="391"/>
      <c r="AU24" s="391">
        <v>199</v>
      </c>
      <c r="AV24" s="391">
        <v>2012</v>
      </c>
      <c r="AW24" s="391">
        <v>3796</v>
      </c>
      <c r="AX24" s="391">
        <v>3530</v>
      </c>
      <c r="AY24" s="391">
        <v>2916</v>
      </c>
      <c r="AZ24" s="391">
        <v>1795</v>
      </c>
      <c r="BA24" s="391">
        <v>2137</v>
      </c>
      <c r="BB24" s="391">
        <v>4330</v>
      </c>
      <c r="BC24" s="391">
        <v>4302</v>
      </c>
      <c r="BD24" s="391">
        <v>5022</v>
      </c>
      <c r="BE24" s="391">
        <v>7166</v>
      </c>
      <c r="BF24" s="391">
        <v>8276</v>
      </c>
      <c r="BG24" s="391">
        <v>10119</v>
      </c>
      <c r="BH24" s="391">
        <v>11011</v>
      </c>
      <c r="BI24" s="391">
        <v>11337</v>
      </c>
      <c r="BJ24" s="391">
        <v>3116</v>
      </c>
      <c r="BK24" s="391">
        <v>4839</v>
      </c>
      <c r="BL24" s="391">
        <v>4517</v>
      </c>
      <c r="BM24" s="391">
        <v>6463</v>
      </c>
      <c r="BN24" s="391">
        <v>6223</v>
      </c>
      <c r="BO24" s="391">
        <v>6147</v>
      </c>
      <c r="BP24" s="391">
        <v>6170</v>
      </c>
      <c r="BQ24" s="391">
        <v>6822</v>
      </c>
      <c r="BR24" s="391">
        <v>8701</v>
      </c>
      <c r="BS24" s="391">
        <v>8517</v>
      </c>
      <c r="BT24" s="391">
        <v>6751</v>
      </c>
      <c r="BU24" s="391">
        <v>7980</v>
      </c>
      <c r="BV24" s="391">
        <v>2012</v>
      </c>
      <c r="BW24" s="391">
        <v>3796</v>
      </c>
      <c r="BX24" s="392">
        <f t="shared" si="0"/>
        <v>-0.215540400909279</v>
      </c>
      <c r="BY24" s="392">
        <f t="shared" si="1"/>
        <v>0.886679920477137</v>
      </c>
      <c r="BZ24" s="45">
        <f t="shared" si="2"/>
        <v>0</v>
      </c>
      <c r="CA24" s="45">
        <f t="shared" si="3"/>
        <v>0</v>
      </c>
      <c r="CB24" s="45">
        <f t="shared" si="4"/>
        <v>0</v>
      </c>
      <c r="CC24" s="45">
        <f t="shared" si="5"/>
        <v>6007</v>
      </c>
      <c r="CD24" s="45">
        <f t="shared" si="6"/>
        <v>71941</v>
      </c>
      <c r="CE24" s="45">
        <f t="shared" si="7"/>
        <v>76246</v>
      </c>
      <c r="CF24" s="391">
        <f t="shared" si="8"/>
        <v>5808</v>
      </c>
    </row>
    <row r="25" spans="1:412">
      <c r="A25" s="45" t="s">
        <v>61</v>
      </c>
      <c r="B25" s="391"/>
      <c r="C25" s="391"/>
      <c r="D25" s="391"/>
      <c r="E25" s="391"/>
      <c r="F25" s="391"/>
      <c r="G25" s="391"/>
      <c r="H25" s="391"/>
      <c r="I25" s="391"/>
      <c r="J25" s="391"/>
      <c r="K25" s="391"/>
      <c r="L25" s="391"/>
      <c r="M25" s="391"/>
      <c r="N25" s="391"/>
      <c r="O25" s="391"/>
      <c r="P25" s="393"/>
      <c r="Q25" s="391">
        <v>653</v>
      </c>
      <c r="R25" s="391">
        <v>1015</v>
      </c>
      <c r="S25" s="391">
        <v>248</v>
      </c>
      <c r="T25" s="391">
        <v>477</v>
      </c>
      <c r="U25" s="391">
        <v>1874</v>
      </c>
      <c r="V25" s="391">
        <v>1800</v>
      </c>
      <c r="W25" s="391">
        <v>2549</v>
      </c>
      <c r="X25" s="391">
        <v>3687</v>
      </c>
      <c r="Y25" s="391">
        <v>4718</v>
      </c>
      <c r="Z25" s="391">
        <v>2271</v>
      </c>
      <c r="AA25" s="391">
        <v>1029</v>
      </c>
      <c r="AB25" s="391">
        <v>4013</v>
      </c>
      <c r="AC25" s="391">
        <v>247</v>
      </c>
      <c r="AD25" s="391">
        <v>609</v>
      </c>
      <c r="AE25" s="391">
        <v>2039</v>
      </c>
      <c r="AF25" s="391">
        <v>3100</v>
      </c>
      <c r="AG25" s="391">
        <v>3251</v>
      </c>
      <c r="AH25" s="391">
        <v>5515</v>
      </c>
      <c r="AI25" s="391">
        <v>5602</v>
      </c>
      <c r="AJ25" s="391">
        <v>5370</v>
      </c>
      <c r="AK25" s="391">
        <v>5675</v>
      </c>
      <c r="AL25" s="391">
        <v>1679</v>
      </c>
      <c r="AM25" s="391">
        <v>1196</v>
      </c>
      <c r="AN25" s="391">
        <v>2540</v>
      </c>
      <c r="AO25" s="391">
        <v>1413</v>
      </c>
      <c r="AP25" s="391">
        <v>1516</v>
      </c>
      <c r="AQ25" s="391">
        <v>4028</v>
      </c>
      <c r="AR25" s="391">
        <v>1693</v>
      </c>
      <c r="AS25" s="391">
        <v>2991</v>
      </c>
      <c r="AT25" s="391">
        <v>4394</v>
      </c>
      <c r="AU25" s="391">
        <v>4023</v>
      </c>
      <c r="AV25" s="391">
        <v>4426</v>
      </c>
      <c r="AW25" s="391">
        <v>3997</v>
      </c>
      <c r="AX25" s="391">
        <v>2778</v>
      </c>
      <c r="AY25" s="391">
        <v>2997</v>
      </c>
      <c r="AZ25" s="391">
        <v>3718</v>
      </c>
      <c r="BA25" s="391">
        <v>2988</v>
      </c>
      <c r="BB25" s="391">
        <v>3289</v>
      </c>
      <c r="BC25" s="391">
        <v>6610</v>
      </c>
      <c r="BD25" s="391">
        <v>5295</v>
      </c>
      <c r="BE25" s="391">
        <v>6383</v>
      </c>
      <c r="BF25" s="391">
        <v>6660</v>
      </c>
      <c r="BG25" s="391">
        <v>7882</v>
      </c>
      <c r="BH25" s="391">
        <v>9824</v>
      </c>
      <c r="BI25" s="391">
        <v>11034</v>
      </c>
      <c r="BJ25" s="391">
        <v>6403</v>
      </c>
      <c r="BK25" s="391">
        <v>6731</v>
      </c>
      <c r="BL25" s="391">
        <v>14931</v>
      </c>
      <c r="BM25" s="391">
        <v>9744</v>
      </c>
      <c r="BN25" s="391">
        <v>11627</v>
      </c>
      <c r="BO25" s="391">
        <v>9644</v>
      </c>
      <c r="BP25" s="391">
        <v>4264</v>
      </c>
      <c r="BQ25" s="391">
        <v>5148</v>
      </c>
      <c r="BR25" s="391">
        <v>3946</v>
      </c>
      <c r="BS25" s="391">
        <v>3216</v>
      </c>
      <c r="BT25" s="391">
        <v>2966</v>
      </c>
      <c r="BU25" s="391">
        <v>5436</v>
      </c>
      <c r="BV25" s="391">
        <v>4426</v>
      </c>
      <c r="BW25" s="391">
        <v>3997</v>
      </c>
      <c r="BX25" s="392">
        <f t="shared" si="0"/>
        <v>-0.40618035953053</v>
      </c>
      <c r="BY25" s="392">
        <f t="shared" si="1"/>
        <v>-0.09692724807953</v>
      </c>
      <c r="BZ25" s="45">
        <f t="shared" si="2"/>
        <v>0</v>
      </c>
      <c r="CA25" s="45">
        <f t="shared" si="3"/>
        <v>17021</v>
      </c>
      <c r="CB25" s="45">
        <f t="shared" si="4"/>
        <v>38721</v>
      </c>
      <c r="CC25" s="45">
        <f t="shared" si="5"/>
        <v>33896</v>
      </c>
      <c r="CD25" s="45">
        <f t="shared" si="6"/>
        <v>69458</v>
      </c>
      <c r="CE25" s="45">
        <f t="shared" si="7"/>
        <v>84056</v>
      </c>
      <c r="CF25" s="391">
        <f t="shared" si="8"/>
        <v>8423</v>
      </c>
    </row>
    <row r="26" spans="1:412">
      <c r="A26" s="45" t="s">
        <v>62</v>
      </c>
      <c r="B26" s="391"/>
      <c r="C26" s="391"/>
      <c r="D26" s="391"/>
      <c r="E26" s="391"/>
      <c r="F26" s="391"/>
      <c r="G26" s="391"/>
      <c r="H26" s="391"/>
      <c r="I26" s="391"/>
      <c r="J26" s="391"/>
      <c r="K26" s="391"/>
      <c r="L26" s="391"/>
      <c r="M26" s="391"/>
      <c r="N26" s="391"/>
      <c r="O26" s="391"/>
      <c r="P26" s="391"/>
      <c r="Q26" s="391"/>
      <c r="R26" s="391"/>
      <c r="S26" s="391"/>
      <c r="T26" s="391"/>
      <c r="U26" s="391"/>
      <c r="V26" s="391"/>
      <c r="W26" s="391"/>
      <c r="X26" s="391"/>
      <c r="Y26" s="391"/>
      <c r="Z26" s="391"/>
      <c r="AA26" s="391"/>
      <c r="AB26" s="391"/>
      <c r="AC26" s="391"/>
      <c r="AD26" s="391"/>
      <c r="AE26" s="391"/>
      <c r="AF26" s="391"/>
      <c r="AG26" s="391"/>
      <c r="AH26" s="391"/>
      <c r="AI26" s="391"/>
      <c r="AJ26" s="391"/>
      <c r="AK26" s="391"/>
      <c r="AL26" s="391"/>
      <c r="AM26" s="391"/>
      <c r="AN26" s="391"/>
      <c r="AO26" s="391"/>
      <c r="AP26" s="391"/>
      <c r="AQ26" s="391"/>
      <c r="AR26" s="391"/>
      <c r="AS26" s="391"/>
      <c r="AT26" s="391"/>
      <c r="AU26" s="391"/>
      <c r="AV26" s="391"/>
      <c r="AW26" s="391"/>
      <c r="AX26" s="391"/>
      <c r="AY26" s="391">
        <v>3262</v>
      </c>
      <c r="AZ26" s="391">
        <v>2707</v>
      </c>
      <c r="BA26" s="391">
        <v>2221</v>
      </c>
      <c r="BB26" s="391">
        <v>2967</v>
      </c>
      <c r="BC26" s="391">
        <v>2594</v>
      </c>
      <c r="BD26" s="391">
        <v>2276</v>
      </c>
      <c r="BE26" s="391">
        <v>6330</v>
      </c>
      <c r="BF26" s="391">
        <v>3116</v>
      </c>
      <c r="BG26" s="391">
        <v>2539</v>
      </c>
      <c r="BH26" s="391">
        <v>2374</v>
      </c>
      <c r="BI26" s="391">
        <v>2422</v>
      </c>
      <c r="BJ26" s="391">
        <v>482</v>
      </c>
      <c r="BK26" s="391">
        <v>771</v>
      </c>
      <c r="BL26" s="391">
        <v>627</v>
      </c>
      <c r="BM26" s="391">
        <v>380</v>
      </c>
      <c r="BN26" s="391">
        <v>290</v>
      </c>
      <c r="BO26" s="391">
        <v>274</v>
      </c>
      <c r="BP26" s="391">
        <v>333</v>
      </c>
      <c r="BQ26" s="391">
        <v>14</v>
      </c>
      <c r="BR26" s="391">
        <v>1225</v>
      </c>
      <c r="BS26" s="391">
        <v>0</v>
      </c>
      <c r="BT26" s="391">
        <v>15</v>
      </c>
      <c r="BU26" s="391">
        <v>0</v>
      </c>
      <c r="BV26" s="391">
        <v>0</v>
      </c>
      <c r="BW26" s="391">
        <v>0</v>
      </c>
      <c r="BX26" s="392">
        <f t="shared" si="0"/>
        <v>-1</v>
      </c>
      <c r="BY26" s="392" t="str">
        <f t="shared" si="1"/>
        <v/>
      </c>
      <c r="BZ26" s="45">
        <f t="shared" si="2"/>
        <v>0</v>
      </c>
      <c r="CA26" s="45">
        <f t="shared" si="3"/>
        <v>0</v>
      </c>
      <c r="CB26" s="45">
        <f t="shared" si="4"/>
        <v>0</v>
      </c>
      <c r="CC26" s="45">
        <f t="shared" si="5"/>
        <v>0</v>
      </c>
      <c r="CD26" s="45">
        <f t="shared" si="6"/>
        <v>32808</v>
      </c>
      <c r="CE26" s="45">
        <f t="shared" si="7"/>
        <v>4411</v>
      </c>
      <c r="CF26" s="391">
        <f t="shared" si="8"/>
        <v>0</v>
      </c>
    </row>
    <row r="27" spans="1:412">
      <c r="A27" s="395" t="s">
        <v>63</v>
      </c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  <c r="M27" s="391"/>
      <c r="N27" s="391"/>
      <c r="O27" s="391"/>
      <c r="P27" s="393"/>
      <c r="Q27" s="391"/>
      <c r="R27" s="391"/>
      <c r="S27" s="391"/>
      <c r="T27" s="391"/>
      <c r="U27" s="391"/>
      <c r="V27" s="391"/>
      <c r="W27" s="391"/>
      <c r="X27" s="391"/>
      <c r="Y27" s="391"/>
      <c r="Z27" s="391"/>
      <c r="AA27" s="391"/>
      <c r="AB27" s="391"/>
      <c r="AC27" s="391"/>
      <c r="AD27" s="391"/>
      <c r="AE27" s="391"/>
      <c r="AF27" s="391"/>
      <c r="AG27" s="391"/>
      <c r="AH27" s="391"/>
      <c r="AI27" s="391"/>
      <c r="AJ27" s="391"/>
      <c r="AK27" s="391"/>
      <c r="AL27" s="391"/>
      <c r="AM27" s="391"/>
      <c r="AN27" s="391"/>
      <c r="AO27" s="391"/>
      <c r="AP27" s="391"/>
      <c r="AQ27" s="391"/>
      <c r="AR27" s="391"/>
      <c r="AS27" s="391"/>
      <c r="AT27" s="391"/>
      <c r="AU27" s="391"/>
      <c r="AV27" s="391"/>
      <c r="AW27" s="391"/>
      <c r="AX27" s="391"/>
      <c r="AY27" s="391"/>
      <c r="AZ27" s="391"/>
      <c r="BA27" s="391"/>
      <c r="BB27" s="391"/>
      <c r="BC27" s="391">
        <v>4033</v>
      </c>
      <c r="BD27" s="391">
        <v>5171</v>
      </c>
      <c r="BE27" s="391">
        <v>6320</v>
      </c>
      <c r="BF27" s="391">
        <v>5714</v>
      </c>
      <c r="BG27" s="391">
        <v>1496</v>
      </c>
      <c r="BH27" s="391">
        <v>2271</v>
      </c>
      <c r="BI27" s="391">
        <v>4357</v>
      </c>
      <c r="BJ27" s="391">
        <v>1522</v>
      </c>
      <c r="BK27" s="391">
        <v>1838</v>
      </c>
      <c r="BL27" s="391">
        <v>1092</v>
      </c>
      <c r="BM27" s="391">
        <v>2632</v>
      </c>
      <c r="BN27" s="391">
        <v>1493</v>
      </c>
      <c r="BO27" s="391">
        <v>1470</v>
      </c>
      <c r="BP27" s="391">
        <v>1591</v>
      </c>
      <c r="BQ27" s="391">
        <v>3541</v>
      </c>
      <c r="BR27" s="391">
        <v>4547</v>
      </c>
      <c r="BS27" s="391">
        <v>4578</v>
      </c>
      <c r="BT27" s="391">
        <v>4375</v>
      </c>
      <c r="BU27" s="391">
        <v>4228</v>
      </c>
      <c r="BV27" s="391">
        <v>0</v>
      </c>
      <c r="BW27" s="391">
        <v>0</v>
      </c>
      <c r="BX27" s="392">
        <f t="shared" si="0"/>
        <v>-1</v>
      </c>
      <c r="BY27" s="392" t="str">
        <f t="shared" si="1"/>
        <v/>
      </c>
      <c r="BZ27" s="45">
        <f t="shared" si="2"/>
        <v>0</v>
      </c>
      <c r="CA27" s="45">
        <f t="shared" si="3"/>
        <v>0</v>
      </c>
      <c r="CB27" s="45">
        <f t="shared" si="4"/>
        <v>0</v>
      </c>
      <c r="CC27" s="45">
        <f t="shared" si="5"/>
        <v>0</v>
      </c>
      <c r="CD27" s="45">
        <f t="shared" si="6"/>
        <v>29362</v>
      </c>
      <c r="CE27" s="45">
        <f t="shared" si="7"/>
        <v>32907</v>
      </c>
      <c r="CF27" s="391">
        <f t="shared" si="8"/>
        <v>0</v>
      </c>
    </row>
    <row r="28" spans="1:412">
      <c r="A28" s="45" t="s">
        <v>64</v>
      </c>
      <c r="B28" s="391"/>
      <c r="C28" s="391"/>
      <c r="D28" s="391"/>
      <c r="E28" s="391"/>
      <c r="F28" s="391"/>
      <c r="G28" s="391"/>
      <c r="H28" s="391"/>
      <c r="I28" s="391"/>
      <c r="J28" s="391"/>
      <c r="K28" s="391"/>
      <c r="L28" s="391"/>
      <c r="M28" s="391"/>
      <c r="N28" s="391"/>
      <c r="O28" s="391"/>
      <c r="P28" s="393"/>
      <c r="Q28" s="391"/>
      <c r="R28" s="391"/>
      <c r="S28" s="391"/>
      <c r="T28" s="391"/>
      <c r="U28" s="391"/>
      <c r="V28" s="391"/>
      <c r="W28" s="391"/>
      <c r="X28" s="391"/>
      <c r="Y28" s="391"/>
      <c r="Z28" s="391"/>
      <c r="AA28" s="391"/>
      <c r="AB28" s="391"/>
      <c r="AC28" s="391"/>
      <c r="AD28" s="391"/>
      <c r="AE28" s="391"/>
      <c r="AF28" s="391"/>
      <c r="AG28" s="391"/>
      <c r="AH28" s="391"/>
      <c r="AI28" s="391"/>
      <c r="AJ28" s="391"/>
      <c r="AK28" s="391"/>
      <c r="AL28" s="391"/>
      <c r="AM28" s="391"/>
      <c r="AN28" s="391"/>
      <c r="AO28" s="391"/>
      <c r="AP28" s="391"/>
      <c r="AQ28" s="391"/>
      <c r="AR28" s="391"/>
      <c r="AS28" s="391"/>
      <c r="AT28" s="391">
        <v>294</v>
      </c>
      <c r="AU28" s="391">
        <v>163</v>
      </c>
      <c r="AV28" s="391">
        <v>1422</v>
      </c>
      <c r="AW28" s="391">
        <v>2164</v>
      </c>
      <c r="AX28" s="391">
        <v>2069</v>
      </c>
      <c r="AY28" s="391">
        <v>1521</v>
      </c>
      <c r="AZ28" s="391">
        <v>4201</v>
      </c>
      <c r="BA28" s="391">
        <v>1931</v>
      </c>
      <c r="BB28" s="391">
        <v>4345</v>
      </c>
      <c r="BC28" s="391">
        <v>4848</v>
      </c>
      <c r="BD28" s="391">
        <v>6582</v>
      </c>
      <c r="BE28" s="391">
        <v>6277</v>
      </c>
      <c r="BF28" s="391">
        <v>4398</v>
      </c>
      <c r="BG28" s="391">
        <v>2159</v>
      </c>
      <c r="BH28" s="391">
        <v>2720</v>
      </c>
      <c r="BI28" s="391">
        <v>3320</v>
      </c>
      <c r="BJ28" s="391">
        <v>426</v>
      </c>
      <c r="BK28" s="391">
        <v>1712</v>
      </c>
      <c r="BL28" s="391">
        <v>3154</v>
      </c>
      <c r="BM28" s="391">
        <v>6146</v>
      </c>
      <c r="BN28" s="391">
        <v>7121</v>
      </c>
      <c r="BO28" s="391">
        <v>8934</v>
      </c>
      <c r="BP28" s="391">
        <v>9283</v>
      </c>
      <c r="BQ28" s="391">
        <v>10024</v>
      </c>
      <c r="BR28" s="391">
        <v>8071</v>
      </c>
      <c r="BS28" s="391">
        <v>6330</v>
      </c>
      <c r="BT28" s="391">
        <v>3163</v>
      </c>
      <c r="BU28" s="391">
        <v>0</v>
      </c>
      <c r="BV28" s="391">
        <v>0</v>
      </c>
      <c r="BW28" s="391">
        <v>0</v>
      </c>
      <c r="BX28" s="392">
        <f t="shared" si="0"/>
        <v>-1</v>
      </c>
      <c r="BY28" s="392" t="str">
        <f t="shared" si="1"/>
        <v/>
      </c>
      <c r="BZ28" s="45">
        <f t="shared" si="2"/>
        <v>0</v>
      </c>
      <c r="CA28" s="45">
        <f t="shared" si="3"/>
        <v>0</v>
      </c>
      <c r="CB28" s="45">
        <f t="shared" si="4"/>
        <v>0</v>
      </c>
      <c r="CC28" s="45">
        <f t="shared" si="5"/>
        <v>4043</v>
      </c>
      <c r="CD28" s="45">
        <f t="shared" si="6"/>
        <v>44371</v>
      </c>
      <c r="CE28" s="45">
        <f t="shared" si="7"/>
        <v>64364</v>
      </c>
      <c r="CF28" s="391">
        <f t="shared" si="8"/>
        <v>0</v>
      </c>
    </row>
    <row r="29" spans="1:412">
      <c r="A29" s="45" t="s">
        <v>65</v>
      </c>
      <c r="B29" s="391"/>
      <c r="C29" s="391"/>
      <c r="D29" s="391"/>
      <c r="E29" s="391"/>
      <c r="F29" s="391"/>
      <c r="G29" s="391"/>
      <c r="H29" s="391"/>
      <c r="I29" s="391"/>
      <c r="J29" s="391"/>
      <c r="K29" s="391"/>
      <c r="L29" s="391"/>
      <c r="M29" s="391"/>
      <c r="N29" s="391"/>
      <c r="O29" s="391"/>
      <c r="P29" s="393"/>
      <c r="Q29" s="391"/>
      <c r="R29" s="391"/>
      <c r="S29" s="391"/>
      <c r="T29" s="391"/>
      <c r="U29" s="391"/>
      <c r="V29" s="391"/>
      <c r="W29" s="391"/>
      <c r="X29" s="391"/>
      <c r="Y29" s="391"/>
      <c r="Z29" s="391"/>
      <c r="AA29" s="391"/>
      <c r="AB29" s="391"/>
      <c r="AC29" s="391"/>
      <c r="AD29" s="391"/>
      <c r="AE29" s="391">
        <v>698</v>
      </c>
      <c r="AF29" s="391">
        <v>739</v>
      </c>
      <c r="AG29" s="391">
        <v>815</v>
      </c>
      <c r="AH29" s="391">
        <v>990</v>
      </c>
      <c r="AI29" s="391">
        <v>1681</v>
      </c>
      <c r="AJ29" s="391">
        <v>1927</v>
      </c>
      <c r="AK29" s="391">
        <v>2981</v>
      </c>
      <c r="AL29" s="391">
        <v>1637</v>
      </c>
      <c r="AM29" s="391">
        <v>371</v>
      </c>
      <c r="AN29" s="391">
        <v>2827</v>
      </c>
      <c r="AO29" s="391">
        <v>2729</v>
      </c>
      <c r="AP29" s="391">
        <v>3147</v>
      </c>
      <c r="AQ29" s="391">
        <v>3745</v>
      </c>
      <c r="AR29" s="391">
        <v>4283</v>
      </c>
      <c r="AS29" s="391">
        <v>4409</v>
      </c>
      <c r="AT29" s="391">
        <v>3807</v>
      </c>
      <c r="AU29" s="391">
        <v>3486</v>
      </c>
      <c r="AV29" s="391">
        <v>4177</v>
      </c>
      <c r="AW29" s="391">
        <v>5627</v>
      </c>
      <c r="AX29" s="391">
        <v>6007</v>
      </c>
      <c r="AY29" s="391">
        <v>1907</v>
      </c>
      <c r="AZ29" s="391">
        <v>5853</v>
      </c>
      <c r="BA29" s="391">
        <v>7156</v>
      </c>
      <c r="BB29" s="391">
        <v>5724</v>
      </c>
      <c r="BC29" s="391">
        <v>6411</v>
      </c>
      <c r="BD29" s="391">
        <v>5462</v>
      </c>
      <c r="BE29" s="391">
        <v>6248</v>
      </c>
      <c r="BF29" s="391">
        <v>6088</v>
      </c>
      <c r="BG29" s="391">
        <v>3564</v>
      </c>
      <c r="BH29" s="391">
        <v>3570</v>
      </c>
      <c r="BI29" s="391">
        <v>3937</v>
      </c>
      <c r="BJ29" s="391">
        <v>502</v>
      </c>
      <c r="BK29" s="391">
        <v>1332</v>
      </c>
      <c r="BL29" s="391">
        <v>2119</v>
      </c>
      <c r="BM29" s="391">
        <v>1580</v>
      </c>
      <c r="BN29" s="391">
        <v>2097</v>
      </c>
      <c r="BO29" s="391">
        <v>1664</v>
      </c>
      <c r="BP29" s="391">
        <v>2205</v>
      </c>
      <c r="BQ29" s="391">
        <v>2099</v>
      </c>
      <c r="BR29" s="391">
        <v>4494</v>
      </c>
      <c r="BS29" s="391">
        <v>6424</v>
      </c>
      <c r="BT29" s="391">
        <v>7599</v>
      </c>
      <c r="BU29" s="391">
        <v>7191</v>
      </c>
      <c r="BV29" s="391">
        <v>4177</v>
      </c>
      <c r="BW29" s="391">
        <v>5627</v>
      </c>
      <c r="BX29" s="392">
        <f t="shared" si="0"/>
        <v>3.22447447447447</v>
      </c>
      <c r="BY29" s="392">
        <f t="shared" si="1"/>
        <v>0.34713909504429</v>
      </c>
      <c r="BZ29" s="45">
        <f t="shared" si="2"/>
        <v>0</v>
      </c>
      <c r="CA29" s="45">
        <f t="shared" si="3"/>
        <v>0</v>
      </c>
      <c r="CB29" s="45">
        <f t="shared" si="4"/>
        <v>9831</v>
      </c>
      <c r="CC29" s="45">
        <f t="shared" si="5"/>
        <v>40245</v>
      </c>
      <c r="CD29" s="45">
        <f t="shared" si="6"/>
        <v>61927</v>
      </c>
      <c r="CE29" s="45">
        <f t="shared" si="7"/>
        <v>39306</v>
      </c>
      <c r="CF29" s="391">
        <f t="shared" si="8"/>
        <v>9804</v>
      </c>
    </row>
    <row r="30" spans="1:412">
      <c r="A30" s="45" t="s">
        <v>66</v>
      </c>
      <c r="B30" s="391"/>
      <c r="C30" s="391"/>
      <c r="D30" s="391"/>
      <c r="E30" s="391"/>
      <c r="F30" s="391"/>
      <c r="G30" s="391"/>
      <c r="H30" s="391"/>
      <c r="I30" s="391"/>
      <c r="J30" s="391"/>
      <c r="K30" s="391"/>
      <c r="L30" s="391"/>
      <c r="M30" s="391"/>
      <c r="N30" s="391"/>
      <c r="O30" s="391"/>
      <c r="P30" s="391"/>
      <c r="Q30" s="391"/>
      <c r="R30" s="391"/>
      <c r="S30" s="391"/>
      <c r="T30" s="391"/>
      <c r="U30" s="391"/>
      <c r="V30" s="391"/>
      <c r="W30" s="391"/>
      <c r="X30" s="391"/>
      <c r="Y30" s="391"/>
      <c r="Z30" s="391"/>
      <c r="AA30" s="391"/>
      <c r="AB30" s="391"/>
      <c r="AC30" s="391"/>
      <c r="AD30" s="391"/>
      <c r="AE30" s="391"/>
      <c r="AF30" s="391"/>
      <c r="AG30" s="391"/>
      <c r="AH30" s="391"/>
      <c r="AI30" s="391"/>
      <c r="AJ30" s="391"/>
      <c r="AK30" s="391"/>
      <c r="AL30" s="391"/>
      <c r="AM30" s="391"/>
      <c r="AN30" s="391"/>
      <c r="AO30" s="391">
        <v>114</v>
      </c>
      <c r="AP30" s="391">
        <v>2157</v>
      </c>
      <c r="AQ30" s="391">
        <v>4789</v>
      </c>
      <c r="AR30" s="391">
        <v>5329</v>
      </c>
      <c r="AS30" s="391">
        <v>5548</v>
      </c>
      <c r="AT30" s="391">
        <v>6548</v>
      </c>
      <c r="AU30" s="391">
        <v>7166</v>
      </c>
      <c r="AV30" s="391">
        <v>6223</v>
      </c>
      <c r="AW30" s="391">
        <v>6564</v>
      </c>
      <c r="AX30" s="391">
        <v>5380</v>
      </c>
      <c r="AY30" s="391">
        <v>10588</v>
      </c>
      <c r="AZ30" s="391">
        <v>9757</v>
      </c>
      <c r="BA30" s="391">
        <v>8788</v>
      </c>
      <c r="BB30" s="391">
        <v>8245</v>
      </c>
      <c r="BC30" s="391">
        <v>7507</v>
      </c>
      <c r="BD30" s="391">
        <v>8348</v>
      </c>
      <c r="BE30" s="391">
        <v>6177</v>
      </c>
      <c r="BF30" s="391">
        <v>7318</v>
      </c>
      <c r="BG30" s="391">
        <v>7052</v>
      </c>
      <c r="BH30" s="391">
        <v>7493</v>
      </c>
      <c r="BI30" s="391">
        <v>8448</v>
      </c>
      <c r="BJ30" s="391">
        <v>4757</v>
      </c>
      <c r="BK30" s="391">
        <v>7390</v>
      </c>
      <c r="BL30" s="391">
        <v>7843</v>
      </c>
      <c r="BM30" s="391">
        <v>7985</v>
      </c>
      <c r="BN30" s="391">
        <v>8381</v>
      </c>
      <c r="BO30" s="391">
        <v>8753</v>
      </c>
      <c r="BP30" s="391">
        <v>9304</v>
      </c>
      <c r="BQ30" s="391">
        <v>9105</v>
      </c>
      <c r="BR30" s="391">
        <v>8403</v>
      </c>
      <c r="BS30" s="391">
        <v>8541</v>
      </c>
      <c r="BT30" s="391">
        <v>8097</v>
      </c>
      <c r="BU30" s="391">
        <v>7531</v>
      </c>
      <c r="BV30" s="391">
        <v>6223</v>
      </c>
      <c r="BW30" s="391">
        <v>6564</v>
      </c>
      <c r="BX30" s="392">
        <f t="shared" si="0"/>
        <v>-0.111772665764547</v>
      </c>
      <c r="BY30" s="392">
        <f t="shared" si="1"/>
        <v>0.0547967218383416</v>
      </c>
      <c r="BZ30" s="45">
        <f t="shared" si="2"/>
        <v>0</v>
      </c>
      <c r="CA30" s="45">
        <f t="shared" si="3"/>
        <v>0</v>
      </c>
      <c r="CB30" s="45">
        <f t="shared" si="4"/>
        <v>0</v>
      </c>
      <c r="CC30" s="45">
        <f t="shared" si="5"/>
        <v>44438</v>
      </c>
      <c r="CD30" s="45">
        <f t="shared" si="6"/>
        <v>95101</v>
      </c>
      <c r="CE30" s="45">
        <f t="shared" si="7"/>
        <v>96090</v>
      </c>
      <c r="CF30" s="391">
        <f t="shared" si="8"/>
        <v>12787</v>
      </c>
    </row>
    <row r="31" spans="1:412">
      <c r="A31" s="45" t="s">
        <v>67</v>
      </c>
      <c r="B31" s="391"/>
      <c r="C31" s="391"/>
      <c r="D31" s="391"/>
      <c r="E31" s="391"/>
      <c r="F31" s="391"/>
      <c r="G31" s="391"/>
      <c r="H31" s="391"/>
      <c r="I31" s="391"/>
      <c r="J31" s="391"/>
      <c r="K31" s="391"/>
      <c r="L31" s="391"/>
      <c r="M31" s="391"/>
      <c r="N31" s="391"/>
      <c r="O31" s="391"/>
      <c r="P31" s="393"/>
      <c r="Q31" s="391"/>
      <c r="R31" s="391"/>
      <c r="S31" s="391"/>
      <c r="T31" s="391"/>
      <c r="U31" s="391"/>
      <c r="V31" s="391"/>
      <c r="W31" s="391"/>
      <c r="X31" s="391"/>
      <c r="Y31" s="391"/>
      <c r="Z31" s="391"/>
      <c r="AA31" s="391"/>
      <c r="AB31" s="391"/>
      <c r="AC31" s="391"/>
      <c r="AD31" s="391"/>
      <c r="AE31" s="391"/>
      <c r="AF31" s="391"/>
      <c r="AG31" s="391"/>
      <c r="AH31" s="391"/>
      <c r="AI31" s="391"/>
      <c r="AJ31" s="391"/>
      <c r="AK31" s="391"/>
      <c r="AL31" s="391"/>
      <c r="AM31" s="391"/>
      <c r="AN31" s="391"/>
      <c r="AO31" s="391"/>
      <c r="AP31" s="391"/>
      <c r="AQ31" s="391"/>
      <c r="AR31" s="391"/>
      <c r="AS31" s="391">
        <v>1911</v>
      </c>
      <c r="AT31" s="391">
        <v>2757</v>
      </c>
      <c r="AU31" s="391">
        <v>4838</v>
      </c>
      <c r="AV31" s="391">
        <v>4824</v>
      </c>
      <c r="AW31" s="391">
        <v>4575</v>
      </c>
      <c r="AX31" s="391">
        <v>3180</v>
      </c>
      <c r="AY31" s="391">
        <v>6027</v>
      </c>
      <c r="AZ31" s="391">
        <v>9047</v>
      </c>
      <c r="BA31" s="391">
        <v>8509</v>
      </c>
      <c r="BB31" s="391">
        <v>7544</v>
      </c>
      <c r="BC31" s="391">
        <v>6560</v>
      </c>
      <c r="BD31" s="391">
        <v>6993</v>
      </c>
      <c r="BE31" s="391">
        <v>6005</v>
      </c>
      <c r="BF31" s="391">
        <v>6180</v>
      </c>
      <c r="BG31" s="391">
        <v>5605</v>
      </c>
      <c r="BH31" s="391">
        <v>5021</v>
      </c>
      <c r="BI31" s="391">
        <v>5717</v>
      </c>
      <c r="BJ31" s="391">
        <v>2995</v>
      </c>
      <c r="BK31" s="391">
        <v>5099</v>
      </c>
      <c r="BL31" s="391">
        <v>8080</v>
      </c>
      <c r="BM31" s="391">
        <v>7100</v>
      </c>
      <c r="BN31" s="391">
        <v>7365</v>
      </c>
      <c r="BO31" s="391">
        <v>7148</v>
      </c>
      <c r="BP31" s="391">
        <v>7325</v>
      </c>
      <c r="BQ31" s="391">
        <v>8484</v>
      </c>
      <c r="BR31" s="391">
        <v>6659</v>
      </c>
      <c r="BS31" s="391">
        <v>6388</v>
      </c>
      <c r="BT31" s="391">
        <v>5157</v>
      </c>
      <c r="BU31" s="391">
        <v>4447</v>
      </c>
      <c r="BV31" s="391">
        <v>4824</v>
      </c>
      <c r="BW31" s="391">
        <v>4575</v>
      </c>
      <c r="BX31" s="392">
        <f t="shared" si="0"/>
        <v>-0.10276524808786</v>
      </c>
      <c r="BY31" s="392">
        <f t="shared" si="1"/>
        <v>-0.0516169154228856</v>
      </c>
      <c r="BZ31" s="45">
        <f t="shared" si="2"/>
        <v>0</v>
      </c>
      <c r="CA31" s="45">
        <f t="shared" si="3"/>
        <v>0</v>
      </c>
      <c r="CB31" s="45">
        <f t="shared" si="4"/>
        <v>0</v>
      </c>
      <c r="CC31" s="45">
        <f t="shared" si="5"/>
        <v>18905</v>
      </c>
      <c r="CD31" s="45">
        <f t="shared" si="6"/>
        <v>76388</v>
      </c>
      <c r="CE31" s="45">
        <f t="shared" si="7"/>
        <v>76247</v>
      </c>
      <c r="CF31" s="391">
        <f t="shared" si="8"/>
        <v>9399</v>
      </c>
    </row>
    <row r="32" spans="1:412">
      <c r="A32" s="391" t="s">
        <v>68</v>
      </c>
      <c r="B32" s="391"/>
      <c r="C32" s="391"/>
      <c r="D32" s="391"/>
      <c r="E32" s="391"/>
      <c r="F32" s="391"/>
      <c r="G32" s="391"/>
      <c r="H32" s="391"/>
      <c r="I32" s="391"/>
      <c r="J32" s="391"/>
      <c r="K32" s="391"/>
      <c r="L32" s="391"/>
      <c r="M32" s="391"/>
      <c r="N32" s="391"/>
      <c r="O32" s="391"/>
      <c r="P32" s="393"/>
      <c r="Q32" s="391"/>
      <c r="R32" s="391"/>
      <c r="S32" s="391"/>
      <c r="T32" s="391"/>
      <c r="U32" s="391"/>
      <c r="V32" s="391"/>
      <c r="W32" s="391"/>
      <c r="X32" s="391"/>
      <c r="Y32" s="391"/>
      <c r="Z32" s="391"/>
      <c r="AA32" s="391"/>
      <c r="AB32" s="391"/>
      <c r="AC32" s="391"/>
      <c r="AD32" s="391"/>
      <c r="AE32" s="391"/>
      <c r="AF32" s="391"/>
      <c r="AG32" s="391"/>
      <c r="AH32" s="391"/>
      <c r="AI32" s="391"/>
      <c r="AJ32" s="391"/>
      <c r="AK32" s="391">
        <v>242</v>
      </c>
      <c r="AL32" s="391">
        <v>286</v>
      </c>
      <c r="AM32" s="391">
        <v>4016</v>
      </c>
      <c r="AN32" s="391">
        <v>2981</v>
      </c>
      <c r="AO32" s="391">
        <v>2551</v>
      </c>
      <c r="AP32" s="391">
        <v>4595</v>
      </c>
      <c r="AQ32" s="391">
        <v>6083</v>
      </c>
      <c r="AR32" s="391">
        <v>6757</v>
      </c>
      <c r="AS32" s="391">
        <v>5481</v>
      </c>
      <c r="AT32" s="391">
        <v>4836</v>
      </c>
      <c r="AU32" s="391">
        <v>4654</v>
      </c>
      <c r="AV32" s="391">
        <v>6235</v>
      </c>
      <c r="AW32" s="391">
        <v>6167</v>
      </c>
      <c r="AX32" s="391">
        <v>5010</v>
      </c>
      <c r="AY32" s="391">
        <v>3867</v>
      </c>
      <c r="AZ32" s="391">
        <v>5007</v>
      </c>
      <c r="BA32" s="391">
        <v>6216</v>
      </c>
      <c r="BB32" s="391">
        <v>7842</v>
      </c>
      <c r="BC32" s="391">
        <v>4776</v>
      </c>
      <c r="BD32" s="391">
        <v>9376</v>
      </c>
      <c r="BE32" s="391">
        <v>5954</v>
      </c>
      <c r="BF32" s="391">
        <v>4748</v>
      </c>
      <c r="BG32" s="391">
        <v>6164</v>
      </c>
      <c r="BH32" s="391">
        <v>6450</v>
      </c>
      <c r="BI32" s="391">
        <v>10169</v>
      </c>
      <c r="BJ32" s="391">
        <v>3763</v>
      </c>
      <c r="BK32" s="391">
        <v>2680</v>
      </c>
      <c r="BL32" s="391">
        <v>3363</v>
      </c>
      <c r="BM32" s="391">
        <v>3145</v>
      </c>
      <c r="BN32" s="391">
        <v>4769</v>
      </c>
      <c r="BO32" s="391">
        <v>7415</v>
      </c>
      <c r="BP32" s="391">
        <v>6647</v>
      </c>
      <c r="BQ32" s="391">
        <v>8191</v>
      </c>
      <c r="BR32" s="391">
        <v>9185</v>
      </c>
      <c r="BS32" s="391">
        <v>5470</v>
      </c>
      <c r="BT32" s="391">
        <v>6713</v>
      </c>
      <c r="BU32" s="391">
        <v>8272</v>
      </c>
      <c r="BV32" s="391">
        <v>6235</v>
      </c>
      <c r="BW32" s="391">
        <v>6167</v>
      </c>
      <c r="BX32" s="392">
        <f t="shared" si="0"/>
        <v>1.30111940298507</v>
      </c>
      <c r="BY32" s="392">
        <f t="shared" si="1"/>
        <v>-0.010906174819567</v>
      </c>
      <c r="BZ32" s="45">
        <f t="shared" si="2"/>
        <v>0</v>
      </c>
      <c r="CA32" s="45">
        <f t="shared" si="3"/>
        <v>0</v>
      </c>
      <c r="CB32" s="45">
        <f t="shared" si="4"/>
        <v>242</v>
      </c>
      <c r="CC32" s="45">
        <f t="shared" si="5"/>
        <v>54642</v>
      </c>
      <c r="CD32" s="45">
        <f t="shared" si="6"/>
        <v>75579</v>
      </c>
      <c r="CE32" s="45">
        <f t="shared" si="7"/>
        <v>69613</v>
      </c>
      <c r="CF32" s="391">
        <f t="shared" si="8"/>
        <v>12402</v>
      </c>
    </row>
    <row r="33" spans="1:84">
      <c r="A33" s="45" t="s">
        <v>69</v>
      </c>
      <c r="B33" s="391"/>
      <c r="C33" s="391"/>
      <c r="D33" s="391"/>
      <c r="E33" s="391"/>
      <c r="F33" s="391"/>
      <c r="G33" s="391"/>
      <c r="H33" s="391"/>
      <c r="I33" s="391"/>
      <c r="J33" s="391"/>
      <c r="K33" s="391"/>
      <c r="L33" s="391"/>
      <c r="M33" s="391"/>
      <c r="N33" s="391"/>
      <c r="O33" s="391"/>
      <c r="P33" s="391"/>
      <c r="Q33" s="391">
        <v>1017</v>
      </c>
      <c r="R33" s="391">
        <v>1375</v>
      </c>
      <c r="S33" s="391">
        <v>1743</v>
      </c>
      <c r="T33" s="391">
        <v>1076</v>
      </c>
      <c r="U33" s="391">
        <v>1176</v>
      </c>
      <c r="V33" s="391">
        <v>1184</v>
      </c>
      <c r="W33" s="391">
        <v>1565</v>
      </c>
      <c r="X33" s="391">
        <v>2456</v>
      </c>
      <c r="Y33" s="391">
        <v>1070</v>
      </c>
      <c r="Z33" s="391">
        <v>96</v>
      </c>
      <c r="AA33" s="391">
        <v>285</v>
      </c>
      <c r="AB33" s="391">
        <v>293</v>
      </c>
      <c r="AC33" s="391">
        <v>168</v>
      </c>
      <c r="AD33" s="391">
        <v>216</v>
      </c>
      <c r="AE33" s="391">
        <v>63</v>
      </c>
      <c r="AF33" s="391">
        <v>874</v>
      </c>
      <c r="AG33" s="391">
        <v>326</v>
      </c>
      <c r="AH33" s="391">
        <v>464</v>
      </c>
      <c r="AI33" s="391">
        <v>725</v>
      </c>
      <c r="AJ33" s="391">
        <v>948</v>
      </c>
      <c r="AK33" s="391">
        <v>593</v>
      </c>
      <c r="AL33" s="391">
        <v>75</v>
      </c>
      <c r="AM33" s="391"/>
      <c r="AN33" s="391">
        <v>25</v>
      </c>
      <c r="AO33" s="391">
        <v>284</v>
      </c>
      <c r="AP33" s="391">
        <v>772</v>
      </c>
      <c r="AQ33" s="391">
        <v>942</v>
      </c>
      <c r="AR33" s="391">
        <v>1291</v>
      </c>
      <c r="AS33" s="391">
        <v>1639</v>
      </c>
      <c r="AT33" s="391">
        <v>1676</v>
      </c>
      <c r="AU33" s="391">
        <v>2004</v>
      </c>
      <c r="AV33" s="391">
        <v>2072</v>
      </c>
      <c r="AW33" s="391">
        <v>4206</v>
      </c>
      <c r="AX33" s="391">
        <v>3585</v>
      </c>
      <c r="AY33" s="391">
        <v>2192</v>
      </c>
      <c r="AZ33" s="391">
        <v>2450</v>
      </c>
      <c r="BA33" s="391">
        <v>2513</v>
      </c>
      <c r="BB33" s="391">
        <v>4461</v>
      </c>
      <c r="BC33" s="391">
        <v>4744</v>
      </c>
      <c r="BD33" s="391">
        <v>5286</v>
      </c>
      <c r="BE33" s="391">
        <v>5895</v>
      </c>
      <c r="BF33" s="391">
        <v>6307</v>
      </c>
      <c r="BG33" s="391">
        <v>5701</v>
      </c>
      <c r="BH33" s="391">
        <v>4922</v>
      </c>
      <c r="BI33" s="391">
        <v>5305</v>
      </c>
      <c r="BJ33" s="391">
        <v>1563</v>
      </c>
      <c r="BK33" s="391">
        <v>2248</v>
      </c>
      <c r="BL33" s="391">
        <v>2479</v>
      </c>
      <c r="BM33" s="391">
        <v>3039</v>
      </c>
      <c r="BN33" s="391">
        <v>1894</v>
      </c>
      <c r="BO33" s="391">
        <v>1049</v>
      </c>
      <c r="BP33" s="391">
        <v>1121</v>
      </c>
      <c r="BQ33" s="391">
        <v>2106</v>
      </c>
      <c r="BR33" s="391">
        <v>1154</v>
      </c>
      <c r="BS33" s="391">
        <v>802</v>
      </c>
      <c r="BT33" s="391">
        <v>479</v>
      </c>
      <c r="BU33" s="391">
        <v>547</v>
      </c>
      <c r="BV33" s="391">
        <v>2072</v>
      </c>
      <c r="BW33" s="391">
        <v>4206</v>
      </c>
      <c r="BX33" s="392">
        <f t="shared" si="0"/>
        <v>0.870996441281139</v>
      </c>
      <c r="BY33" s="392">
        <f t="shared" si="1"/>
        <v>1.02992277992278</v>
      </c>
      <c r="BZ33" s="45">
        <f t="shared" si="2"/>
        <v>0</v>
      </c>
      <c r="CA33" s="45">
        <f t="shared" si="3"/>
        <v>12662</v>
      </c>
      <c r="CB33" s="45">
        <f t="shared" si="4"/>
        <v>5051</v>
      </c>
      <c r="CC33" s="45">
        <f t="shared" si="5"/>
        <v>14986</v>
      </c>
      <c r="CD33" s="45">
        <f t="shared" si="6"/>
        <v>53361</v>
      </c>
      <c r="CE33" s="45">
        <f t="shared" si="7"/>
        <v>18481</v>
      </c>
      <c r="CF33" s="391">
        <f t="shared" si="8"/>
        <v>6278</v>
      </c>
    </row>
    <row r="34" spans="1:84">
      <c r="A34" s="45" t="s">
        <v>70</v>
      </c>
      <c r="B34" s="391"/>
      <c r="C34" s="391"/>
      <c r="D34" s="391"/>
      <c r="E34" s="391"/>
      <c r="F34" s="391"/>
      <c r="G34" s="391"/>
      <c r="H34" s="391"/>
      <c r="I34" s="391"/>
      <c r="J34" s="391"/>
      <c r="K34" s="391"/>
      <c r="L34" s="391"/>
      <c r="M34" s="391"/>
      <c r="N34" s="391"/>
      <c r="O34" s="391"/>
      <c r="P34" s="391"/>
      <c r="Q34" s="391"/>
      <c r="R34" s="391"/>
      <c r="S34" s="391"/>
      <c r="T34" s="391"/>
      <c r="U34" s="391"/>
      <c r="V34" s="391"/>
      <c r="W34" s="391"/>
      <c r="X34" s="391"/>
      <c r="Y34" s="391"/>
      <c r="Z34" s="391"/>
      <c r="AA34" s="391"/>
      <c r="AB34" s="391">
        <v>97</v>
      </c>
      <c r="AC34" s="391">
        <v>566</v>
      </c>
      <c r="AD34" s="391">
        <v>531</v>
      </c>
      <c r="AE34" s="391">
        <v>2316</v>
      </c>
      <c r="AF34" s="391">
        <v>546</v>
      </c>
      <c r="AG34" s="391">
        <v>1</v>
      </c>
      <c r="AH34" s="391">
        <v>1880</v>
      </c>
      <c r="AI34" s="391">
        <v>3054</v>
      </c>
      <c r="AJ34" s="391">
        <v>467</v>
      </c>
      <c r="AK34" s="391">
        <v>2213</v>
      </c>
      <c r="AL34" s="391">
        <v>4675</v>
      </c>
      <c r="AM34" s="391">
        <v>13</v>
      </c>
      <c r="AN34" s="391">
        <v>2486</v>
      </c>
      <c r="AO34" s="391">
        <v>4130</v>
      </c>
      <c r="AP34" s="391">
        <v>4431</v>
      </c>
      <c r="AQ34" s="391">
        <v>2958</v>
      </c>
      <c r="AR34" s="391">
        <v>6183</v>
      </c>
      <c r="AS34" s="391">
        <v>8913</v>
      </c>
      <c r="AT34" s="391">
        <v>1209</v>
      </c>
      <c r="AU34" s="391">
        <v>9151</v>
      </c>
      <c r="AV34" s="391">
        <v>149</v>
      </c>
      <c r="AW34" s="391">
        <v>2539</v>
      </c>
      <c r="AX34" s="391">
        <v>5746</v>
      </c>
      <c r="AY34" s="391">
        <v>2085</v>
      </c>
      <c r="AZ34" s="391">
        <v>2269</v>
      </c>
      <c r="BA34" s="391">
        <v>1339</v>
      </c>
      <c r="BB34" s="391">
        <v>6263</v>
      </c>
      <c r="BC34" s="391">
        <v>4499</v>
      </c>
      <c r="BD34" s="391">
        <v>4678</v>
      </c>
      <c r="BE34" s="391">
        <v>5787</v>
      </c>
      <c r="BF34" s="391">
        <v>2506</v>
      </c>
      <c r="BG34" s="391">
        <v>3114</v>
      </c>
      <c r="BH34" s="391">
        <v>3914</v>
      </c>
      <c r="BI34" s="391">
        <v>2978</v>
      </c>
      <c r="BJ34" s="391">
        <v>0</v>
      </c>
      <c r="BK34" s="391">
        <v>1884</v>
      </c>
      <c r="BL34" s="391">
        <v>3493</v>
      </c>
      <c r="BM34" s="391">
        <v>3474</v>
      </c>
      <c r="BN34" s="391">
        <v>4048</v>
      </c>
      <c r="BO34" s="391">
        <v>4537</v>
      </c>
      <c r="BP34" s="391">
        <v>1949</v>
      </c>
      <c r="BQ34" s="391">
        <v>619</v>
      </c>
      <c r="BR34" s="391">
        <v>6</v>
      </c>
      <c r="BS34" s="391">
        <v>4</v>
      </c>
      <c r="BT34" s="391">
        <v>0</v>
      </c>
      <c r="BU34" s="391">
        <v>0</v>
      </c>
      <c r="BV34" s="391">
        <v>149</v>
      </c>
      <c r="BW34" s="391">
        <v>2539</v>
      </c>
      <c r="BX34" s="392">
        <f t="shared" si="0"/>
        <v>0.347664543524416</v>
      </c>
      <c r="BY34" s="392">
        <f t="shared" si="1"/>
        <v>16.0402684563758</v>
      </c>
      <c r="BZ34" s="45">
        <f t="shared" si="2"/>
        <v>0</v>
      </c>
      <c r="CA34" s="45">
        <f t="shared" si="3"/>
        <v>0</v>
      </c>
      <c r="CB34" s="45">
        <f t="shared" si="4"/>
        <v>11671</v>
      </c>
      <c r="CC34" s="45">
        <f t="shared" si="5"/>
        <v>46837</v>
      </c>
      <c r="CD34" s="45">
        <f t="shared" si="6"/>
        <v>45178</v>
      </c>
      <c r="CE34" s="45">
        <f t="shared" si="7"/>
        <v>20014</v>
      </c>
      <c r="CF34" s="391">
        <f t="shared" si="8"/>
        <v>2688</v>
      </c>
    </row>
    <row r="35" spans="1:84">
      <c r="A35" s="45" t="s">
        <v>71</v>
      </c>
      <c r="B35" s="391"/>
      <c r="C35" s="391"/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3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>
        <v>206</v>
      </c>
      <c r="AD35" s="391">
        <v>151</v>
      </c>
      <c r="AE35" s="391">
        <v>510</v>
      </c>
      <c r="AF35" s="391">
        <v>818</v>
      </c>
      <c r="AG35" s="391">
        <v>728</v>
      </c>
      <c r="AH35" s="391">
        <v>691</v>
      </c>
      <c r="AI35" s="391">
        <v>765</v>
      </c>
      <c r="AJ35" s="391">
        <v>603</v>
      </c>
      <c r="AK35" s="391">
        <v>776</v>
      </c>
      <c r="AL35" s="391">
        <v>119</v>
      </c>
      <c r="AM35" s="391"/>
      <c r="AN35" s="391">
        <v>40</v>
      </c>
      <c r="AO35" s="391">
        <v>169</v>
      </c>
      <c r="AP35" s="391">
        <v>1099</v>
      </c>
      <c r="AQ35" s="391">
        <v>1605</v>
      </c>
      <c r="AR35" s="391">
        <v>1542</v>
      </c>
      <c r="AS35" s="391">
        <v>2002</v>
      </c>
      <c r="AT35" s="391">
        <v>2690</v>
      </c>
      <c r="AU35" s="391">
        <v>2929</v>
      </c>
      <c r="AV35" s="391">
        <v>2986</v>
      </c>
      <c r="AW35" s="391">
        <v>4847</v>
      </c>
      <c r="AX35" s="391">
        <v>4527</v>
      </c>
      <c r="AY35" s="391">
        <v>3044</v>
      </c>
      <c r="AZ35" s="391">
        <v>3904</v>
      </c>
      <c r="BA35" s="391">
        <v>3119</v>
      </c>
      <c r="BB35" s="391">
        <v>3125</v>
      </c>
      <c r="BC35" s="391">
        <v>4010</v>
      </c>
      <c r="BD35" s="391">
        <v>5070</v>
      </c>
      <c r="BE35" s="391">
        <v>5781</v>
      </c>
      <c r="BF35" s="391">
        <v>6070</v>
      </c>
      <c r="BG35" s="391">
        <v>6295</v>
      </c>
      <c r="BH35" s="391">
        <v>3607</v>
      </c>
      <c r="BI35" s="391">
        <v>2469</v>
      </c>
      <c r="BJ35" s="391">
        <v>1012</v>
      </c>
      <c r="BK35" s="391">
        <v>3012</v>
      </c>
      <c r="BL35" s="391">
        <v>3056</v>
      </c>
      <c r="BM35" s="391">
        <v>3821</v>
      </c>
      <c r="BN35" s="391">
        <v>3963</v>
      </c>
      <c r="BO35" s="391">
        <v>5620</v>
      </c>
      <c r="BP35" s="391">
        <v>3433</v>
      </c>
      <c r="BQ35" s="391">
        <v>3617</v>
      </c>
      <c r="BR35" s="391">
        <v>3816</v>
      </c>
      <c r="BS35" s="391">
        <v>3967</v>
      </c>
      <c r="BT35" s="391">
        <v>0</v>
      </c>
      <c r="BU35" s="391">
        <v>0</v>
      </c>
      <c r="BV35" s="391">
        <v>2986</v>
      </c>
      <c r="BW35" s="391">
        <v>4847</v>
      </c>
      <c r="BX35" s="392">
        <f t="shared" si="0"/>
        <v>0.609229747675963</v>
      </c>
      <c r="BY35" s="392">
        <f t="shared" si="1"/>
        <v>0.623241795043536</v>
      </c>
      <c r="BZ35" s="45">
        <f t="shared" si="2"/>
        <v>0</v>
      </c>
      <c r="CA35" s="45">
        <f t="shared" si="3"/>
        <v>0</v>
      </c>
      <c r="CB35" s="45">
        <f t="shared" si="4"/>
        <v>5248</v>
      </c>
      <c r="CC35" s="45">
        <f t="shared" si="5"/>
        <v>20028</v>
      </c>
      <c r="CD35" s="45">
        <f t="shared" si="6"/>
        <v>51021</v>
      </c>
      <c r="CE35" s="45">
        <f t="shared" si="7"/>
        <v>35317</v>
      </c>
      <c r="CF35" s="391">
        <f t="shared" si="8"/>
        <v>7833</v>
      </c>
    </row>
    <row r="36" spans="1:84">
      <c r="A36" s="45" t="s">
        <v>72</v>
      </c>
      <c r="B36" s="391"/>
      <c r="C36" s="391"/>
      <c r="D36" s="391"/>
      <c r="E36" s="391"/>
      <c r="F36" s="391"/>
      <c r="G36" s="391"/>
      <c r="H36" s="391"/>
      <c r="I36" s="391"/>
      <c r="J36" s="391"/>
      <c r="K36" s="391"/>
      <c r="L36" s="391"/>
      <c r="M36" s="391"/>
      <c r="N36" s="391"/>
      <c r="O36" s="391"/>
      <c r="P36" s="391"/>
      <c r="Q36" s="391"/>
      <c r="R36" s="391"/>
      <c r="S36" s="391"/>
      <c r="T36" s="391"/>
      <c r="U36" s="391"/>
      <c r="V36" s="391"/>
      <c r="W36" s="391"/>
      <c r="X36" s="391"/>
      <c r="Y36" s="391"/>
      <c r="Z36" s="391"/>
      <c r="AA36" s="391"/>
      <c r="AB36" s="391"/>
      <c r="AC36" s="391"/>
      <c r="AD36" s="391"/>
      <c r="AE36" s="391">
        <v>302</v>
      </c>
      <c r="AF36" s="391">
        <v>1725</v>
      </c>
      <c r="AG36" s="391">
        <v>1996</v>
      </c>
      <c r="AH36" s="391">
        <v>2573</v>
      </c>
      <c r="AI36" s="391">
        <v>2104</v>
      </c>
      <c r="AJ36" s="391">
        <v>2732</v>
      </c>
      <c r="AK36" s="391">
        <v>3691</v>
      </c>
      <c r="AL36" s="391">
        <v>3710</v>
      </c>
      <c r="AM36" s="391">
        <v>1409</v>
      </c>
      <c r="AN36" s="391">
        <v>2855</v>
      </c>
      <c r="AO36" s="391">
        <v>2995</v>
      </c>
      <c r="AP36" s="391">
        <v>3797</v>
      </c>
      <c r="AQ36" s="391">
        <v>4730</v>
      </c>
      <c r="AR36" s="391">
        <v>6054</v>
      </c>
      <c r="AS36" s="391">
        <v>6165</v>
      </c>
      <c r="AT36" s="391">
        <v>7512</v>
      </c>
      <c r="AU36" s="391">
        <v>6044</v>
      </c>
      <c r="AV36" s="391">
        <v>7839</v>
      </c>
      <c r="AW36" s="391">
        <v>7459</v>
      </c>
      <c r="AX36" s="391">
        <v>6725</v>
      </c>
      <c r="AY36" s="391">
        <v>3634</v>
      </c>
      <c r="AZ36" s="391">
        <v>9195</v>
      </c>
      <c r="BA36" s="391">
        <v>3733</v>
      </c>
      <c r="BB36" s="391">
        <v>4237</v>
      </c>
      <c r="BC36" s="391">
        <v>8066</v>
      </c>
      <c r="BD36" s="391">
        <v>6410</v>
      </c>
      <c r="BE36" s="391">
        <v>5772</v>
      </c>
      <c r="BF36" s="391">
        <v>4651</v>
      </c>
      <c r="BG36" s="391">
        <v>2115</v>
      </c>
      <c r="BH36" s="391">
        <v>1815</v>
      </c>
      <c r="BI36" s="391">
        <v>3080</v>
      </c>
      <c r="BJ36" s="391">
        <v>1022</v>
      </c>
      <c r="BK36" s="391">
        <v>2294</v>
      </c>
      <c r="BL36" s="391">
        <v>3040</v>
      </c>
      <c r="BM36" s="391">
        <v>4068</v>
      </c>
      <c r="BN36" s="391">
        <v>4441</v>
      </c>
      <c r="BO36" s="391">
        <v>5198</v>
      </c>
      <c r="BP36" s="391">
        <v>5014</v>
      </c>
      <c r="BQ36" s="391">
        <v>4484</v>
      </c>
      <c r="BR36" s="391">
        <v>5365</v>
      </c>
      <c r="BS36" s="391">
        <v>4291</v>
      </c>
      <c r="BT36" s="391">
        <v>3107</v>
      </c>
      <c r="BU36" s="391">
        <v>4308</v>
      </c>
      <c r="BV36" s="391">
        <v>7839</v>
      </c>
      <c r="BW36" s="391">
        <v>7459</v>
      </c>
      <c r="BX36" s="392">
        <f t="shared" si="0"/>
        <v>2.25152571926765</v>
      </c>
      <c r="BY36" s="392">
        <f t="shared" si="1"/>
        <v>-0.0484755708636305</v>
      </c>
      <c r="BZ36" s="45">
        <f t="shared" si="2"/>
        <v>0</v>
      </c>
      <c r="CA36" s="45">
        <f t="shared" si="3"/>
        <v>0</v>
      </c>
      <c r="CB36" s="45">
        <f t="shared" si="4"/>
        <v>15123</v>
      </c>
      <c r="CC36" s="45">
        <f t="shared" si="5"/>
        <v>60569</v>
      </c>
      <c r="CD36" s="45">
        <f t="shared" si="6"/>
        <v>59433</v>
      </c>
      <c r="CE36" s="45">
        <f t="shared" si="7"/>
        <v>46632</v>
      </c>
      <c r="CF36" s="391">
        <f t="shared" si="8"/>
        <v>15298</v>
      </c>
    </row>
    <row r="37" spans="1:84">
      <c r="A37" s="45" t="s">
        <v>73</v>
      </c>
      <c r="B37" s="391"/>
      <c r="C37" s="391"/>
      <c r="D37" s="391"/>
      <c r="E37" s="391"/>
      <c r="F37" s="391"/>
      <c r="G37" s="391"/>
      <c r="H37" s="391"/>
      <c r="I37" s="391"/>
      <c r="J37" s="391"/>
      <c r="K37" s="391"/>
      <c r="L37" s="391"/>
      <c r="M37" s="391"/>
      <c r="N37" s="391"/>
      <c r="O37" s="391"/>
      <c r="P37" s="391"/>
      <c r="Q37" s="391"/>
      <c r="R37" s="391"/>
      <c r="S37" s="391"/>
      <c r="T37" s="391">
        <v>99</v>
      </c>
      <c r="U37" s="391">
        <v>454</v>
      </c>
      <c r="V37" s="391">
        <v>752</v>
      </c>
      <c r="W37" s="391">
        <v>765</v>
      </c>
      <c r="X37" s="391">
        <v>479</v>
      </c>
      <c r="Y37" s="391">
        <v>665</v>
      </c>
      <c r="Z37" s="391">
        <v>502</v>
      </c>
      <c r="AA37" s="391">
        <v>177</v>
      </c>
      <c r="AB37" s="391">
        <v>1003</v>
      </c>
      <c r="AC37" s="391">
        <v>1012</v>
      </c>
      <c r="AD37" s="391">
        <v>1015</v>
      </c>
      <c r="AE37" s="391">
        <v>1086</v>
      </c>
      <c r="AF37" s="391">
        <v>1198</v>
      </c>
      <c r="AG37" s="391">
        <v>849</v>
      </c>
      <c r="AH37" s="391">
        <v>859</v>
      </c>
      <c r="AI37" s="391">
        <v>1023</v>
      </c>
      <c r="AJ37" s="391">
        <v>1064</v>
      </c>
      <c r="AK37" s="391">
        <v>1044</v>
      </c>
      <c r="AL37" s="391">
        <v>135</v>
      </c>
      <c r="AM37" s="391">
        <v>62</v>
      </c>
      <c r="AN37" s="391">
        <v>182</v>
      </c>
      <c r="AO37" s="391">
        <v>1422</v>
      </c>
      <c r="AP37" s="391">
        <v>1619</v>
      </c>
      <c r="AQ37" s="391">
        <v>1985</v>
      </c>
      <c r="AR37" s="391">
        <v>2605</v>
      </c>
      <c r="AS37" s="391">
        <v>3579</v>
      </c>
      <c r="AT37" s="391">
        <v>4502</v>
      </c>
      <c r="AU37" s="391">
        <v>4588</v>
      </c>
      <c r="AV37" s="391">
        <v>4609</v>
      </c>
      <c r="AW37" s="391">
        <v>4052</v>
      </c>
      <c r="AX37" s="391"/>
      <c r="AY37" s="391">
        <v>3699</v>
      </c>
      <c r="AZ37" s="391">
        <v>4348</v>
      </c>
      <c r="BA37" s="391">
        <v>4927</v>
      </c>
      <c r="BB37" s="391">
        <v>5529</v>
      </c>
      <c r="BC37" s="391">
        <v>5560</v>
      </c>
      <c r="BD37" s="391">
        <v>5625</v>
      </c>
      <c r="BE37" s="391">
        <v>5688</v>
      </c>
      <c r="BF37" s="391">
        <v>5951</v>
      </c>
      <c r="BG37" s="391">
        <v>6066</v>
      </c>
      <c r="BH37" s="391">
        <v>6999</v>
      </c>
      <c r="BI37" s="391">
        <v>8391</v>
      </c>
      <c r="BJ37" s="391">
        <v>7181</v>
      </c>
      <c r="BK37" s="391">
        <v>7222</v>
      </c>
      <c r="BL37" s="391">
        <v>6704</v>
      </c>
      <c r="BM37" s="391">
        <v>4600</v>
      </c>
      <c r="BN37" s="391">
        <v>1031</v>
      </c>
      <c r="BO37" s="391">
        <v>2203</v>
      </c>
      <c r="BP37" s="391">
        <v>8408</v>
      </c>
      <c r="BQ37" s="391">
        <v>10240</v>
      </c>
      <c r="BR37" s="391">
        <v>10072</v>
      </c>
      <c r="BS37" s="391">
        <v>10982</v>
      </c>
      <c r="BT37" s="391">
        <v>11079</v>
      </c>
      <c r="BU37" s="391">
        <v>14100</v>
      </c>
      <c r="BV37" s="391">
        <v>4609</v>
      </c>
      <c r="BW37" s="391">
        <v>4052</v>
      </c>
      <c r="BX37" s="392">
        <f t="shared" si="0"/>
        <v>-0.438936582664082</v>
      </c>
      <c r="BY37" s="392">
        <f t="shared" si="1"/>
        <v>-0.12085050987199</v>
      </c>
      <c r="BZ37" s="45">
        <f t="shared" si="2"/>
        <v>0</v>
      </c>
      <c r="CA37" s="45">
        <f t="shared" si="3"/>
        <v>3214</v>
      </c>
      <c r="CB37" s="45">
        <f t="shared" si="4"/>
        <v>10832</v>
      </c>
      <c r="CC37" s="45">
        <f t="shared" si="5"/>
        <v>29340</v>
      </c>
      <c r="CD37" s="45">
        <f t="shared" si="6"/>
        <v>62783</v>
      </c>
      <c r="CE37" s="45">
        <f t="shared" si="7"/>
        <v>93822</v>
      </c>
      <c r="CF37" s="391">
        <f t="shared" si="8"/>
        <v>8661</v>
      </c>
    </row>
    <row r="38" spans="1:84">
      <c r="A38" s="45" t="s">
        <v>74</v>
      </c>
      <c r="B38" s="391"/>
      <c r="C38" s="391"/>
      <c r="D38" s="391"/>
      <c r="E38" s="391"/>
      <c r="F38" s="391"/>
      <c r="G38" s="391"/>
      <c r="H38" s="391"/>
      <c r="I38" s="391"/>
      <c r="J38" s="391"/>
      <c r="K38" s="391"/>
      <c r="L38" s="391"/>
      <c r="M38" s="391"/>
      <c r="N38" s="391"/>
      <c r="O38" s="391"/>
      <c r="P38" s="391"/>
      <c r="Q38" s="391"/>
      <c r="R38" s="391"/>
      <c r="S38" s="391"/>
      <c r="T38" s="391"/>
      <c r="U38" s="391"/>
      <c r="V38" s="391"/>
      <c r="W38" s="391"/>
      <c r="X38" s="391"/>
      <c r="Y38" s="391"/>
      <c r="Z38" s="391"/>
      <c r="AA38" s="391"/>
      <c r="AB38" s="391"/>
      <c r="AC38" s="391"/>
      <c r="AD38" s="391"/>
      <c r="AE38" s="391"/>
      <c r="AF38" s="391">
        <v>104</v>
      </c>
      <c r="AG38" s="391">
        <v>389</v>
      </c>
      <c r="AH38" s="391">
        <v>8287</v>
      </c>
      <c r="AI38" s="391">
        <v>10701</v>
      </c>
      <c r="AJ38" s="391">
        <v>8414</v>
      </c>
      <c r="AK38" s="391">
        <v>27955</v>
      </c>
      <c r="AL38" s="391">
        <v>2907</v>
      </c>
      <c r="AM38" s="391">
        <v>3701</v>
      </c>
      <c r="AN38" s="391">
        <v>4947</v>
      </c>
      <c r="AO38" s="391">
        <v>5866</v>
      </c>
      <c r="AP38" s="391">
        <v>6108</v>
      </c>
      <c r="AQ38" s="391">
        <v>7053</v>
      </c>
      <c r="AR38" s="391">
        <v>5496</v>
      </c>
      <c r="AS38" s="391">
        <v>7927</v>
      </c>
      <c r="AT38" s="391">
        <v>8316</v>
      </c>
      <c r="AU38" s="391">
        <v>6967</v>
      </c>
      <c r="AV38" s="391">
        <v>7561</v>
      </c>
      <c r="AW38" s="391">
        <v>8516</v>
      </c>
      <c r="AX38" s="391">
        <v>4967</v>
      </c>
      <c r="AY38" s="391">
        <v>3240</v>
      </c>
      <c r="AZ38" s="391">
        <v>4661</v>
      </c>
      <c r="BA38" s="391">
        <v>1867</v>
      </c>
      <c r="BB38" s="391">
        <v>4716</v>
      </c>
      <c r="BC38" s="391">
        <v>7381</v>
      </c>
      <c r="BD38" s="391">
        <v>8245</v>
      </c>
      <c r="BE38" s="391">
        <v>5557</v>
      </c>
      <c r="BF38" s="391">
        <v>5627</v>
      </c>
      <c r="BG38" s="391">
        <v>7486</v>
      </c>
      <c r="BH38" s="391">
        <v>10440</v>
      </c>
      <c r="BI38" s="391">
        <v>15029</v>
      </c>
      <c r="BJ38" s="391">
        <v>4866</v>
      </c>
      <c r="BK38" s="391">
        <v>6340</v>
      </c>
      <c r="BL38" s="391">
        <v>11598</v>
      </c>
      <c r="BM38" s="391">
        <v>9362</v>
      </c>
      <c r="BN38" s="391">
        <v>8101</v>
      </c>
      <c r="BO38" s="391">
        <v>8190</v>
      </c>
      <c r="BP38" s="391">
        <v>11539</v>
      </c>
      <c r="BQ38" s="391">
        <v>15555</v>
      </c>
      <c r="BR38" s="391">
        <v>13960</v>
      </c>
      <c r="BS38" s="391">
        <v>14600</v>
      </c>
      <c r="BT38" s="391">
        <v>19453</v>
      </c>
      <c r="BU38" s="391">
        <v>20691</v>
      </c>
      <c r="BV38" s="391">
        <v>7561</v>
      </c>
      <c r="BW38" s="391">
        <v>8516</v>
      </c>
      <c r="BX38" s="392">
        <f t="shared" si="0"/>
        <v>0.343217665615142</v>
      </c>
      <c r="BY38" s="392">
        <f t="shared" si="1"/>
        <v>0.126306044174051</v>
      </c>
      <c r="BZ38" s="45">
        <f t="shared" si="2"/>
        <v>0</v>
      </c>
      <c r="CA38" s="45">
        <f t="shared" si="3"/>
        <v>0</v>
      </c>
      <c r="CB38" s="45">
        <f t="shared" si="4"/>
        <v>55850</v>
      </c>
      <c r="CC38" s="45">
        <f t="shared" si="5"/>
        <v>75365</v>
      </c>
      <c r="CD38" s="45">
        <f t="shared" si="6"/>
        <v>79216</v>
      </c>
      <c r="CE38" s="45">
        <f t="shared" si="7"/>
        <v>144255</v>
      </c>
      <c r="CF38" s="391">
        <f t="shared" si="8"/>
        <v>16077</v>
      </c>
    </row>
    <row r="39" spans="1:84">
      <c r="A39" s="45" t="s">
        <v>75</v>
      </c>
      <c r="B39" s="391"/>
      <c r="C39" s="391"/>
      <c r="D39" s="391"/>
      <c r="E39" s="391"/>
      <c r="F39" s="391"/>
      <c r="G39" s="391"/>
      <c r="H39" s="391"/>
      <c r="I39" s="391"/>
      <c r="J39" s="391"/>
      <c r="K39" s="391"/>
      <c r="L39" s="391"/>
      <c r="M39" s="391"/>
      <c r="N39" s="391"/>
      <c r="O39" s="391"/>
      <c r="P39" s="391"/>
      <c r="Q39" s="391"/>
      <c r="R39" s="391"/>
      <c r="S39" s="391"/>
      <c r="T39" s="391"/>
      <c r="U39" s="391"/>
      <c r="V39" s="391"/>
      <c r="W39" s="391"/>
      <c r="X39" s="391"/>
      <c r="Y39" s="391"/>
      <c r="Z39" s="391"/>
      <c r="AA39" s="391"/>
      <c r="AB39" s="391"/>
      <c r="AC39" s="391"/>
      <c r="AD39" s="391"/>
      <c r="AE39" s="391"/>
      <c r="AF39" s="391"/>
      <c r="AG39" s="391"/>
      <c r="AH39" s="391"/>
      <c r="AI39" s="391"/>
      <c r="AJ39" s="391"/>
      <c r="AK39" s="391"/>
      <c r="AL39" s="391"/>
      <c r="AM39" s="391">
        <v>524</v>
      </c>
      <c r="AN39" s="391">
        <v>1619</v>
      </c>
      <c r="AO39" s="391">
        <v>2249</v>
      </c>
      <c r="AP39" s="391">
        <v>2257</v>
      </c>
      <c r="AQ39" s="391">
        <v>2801</v>
      </c>
      <c r="AR39" s="391">
        <v>2788</v>
      </c>
      <c r="AS39" s="391">
        <v>3255</v>
      </c>
      <c r="AT39" s="391">
        <v>4290</v>
      </c>
      <c r="AU39" s="391">
        <v>5322</v>
      </c>
      <c r="AV39" s="391">
        <v>5456</v>
      </c>
      <c r="AW39" s="391">
        <v>5578</v>
      </c>
      <c r="AX39" s="391">
        <v>4538</v>
      </c>
      <c r="AY39" s="391">
        <v>3550</v>
      </c>
      <c r="AZ39" s="391">
        <v>4023</v>
      </c>
      <c r="BA39" s="391">
        <v>3354</v>
      </c>
      <c r="BB39" s="391">
        <v>4950</v>
      </c>
      <c r="BC39" s="391">
        <v>4848</v>
      </c>
      <c r="BD39" s="391">
        <v>3908</v>
      </c>
      <c r="BE39" s="391">
        <v>5547</v>
      </c>
      <c r="BF39" s="391">
        <v>6005</v>
      </c>
      <c r="BG39" s="391">
        <v>4210</v>
      </c>
      <c r="BH39" s="391">
        <v>1642</v>
      </c>
      <c r="BI39" s="391">
        <v>3855</v>
      </c>
      <c r="BJ39" s="391">
        <v>841</v>
      </c>
      <c r="BK39" s="391">
        <v>1121</v>
      </c>
      <c r="BL39" s="391">
        <v>1049</v>
      </c>
      <c r="BM39" s="391">
        <v>1749</v>
      </c>
      <c r="BN39" s="391">
        <v>2169</v>
      </c>
      <c r="BO39" s="391">
        <v>1006</v>
      </c>
      <c r="BP39" s="391">
        <v>611</v>
      </c>
      <c r="BQ39" s="391">
        <v>830</v>
      </c>
      <c r="BR39" s="391">
        <v>1314</v>
      </c>
      <c r="BS39" s="391">
        <v>505</v>
      </c>
      <c r="BT39" s="391">
        <v>638</v>
      </c>
      <c r="BU39" s="391">
        <v>704</v>
      </c>
      <c r="BV39" s="391">
        <v>5456</v>
      </c>
      <c r="BW39" s="391">
        <v>5578</v>
      </c>
      <c r="BX39" s="392">
        <f t="shared" si="0"/>
        <v>3.97591436217663</v>
      </c>
      <c r="BY39" s="392">
        <f t="shared" si="1"/>
        <v>0.0223607038123168</v>
      </c>
      <c r="BZ39" s="45">
        <f t="shared" si="2"/>
        <v>0</v>
      </c>
      <c r="CA39" s="45">
        <f t="shared" si="3"/>
        <v>0</v>
      </c>
      <c r="CB39" s="45">
        <f t="shared" si="4"/>
        <v>0</v>
      </c>
      <c r="CC39" s="45">
        <f t="shared" si="5"/>
        <v>36139</v>
      </c>
      <c r="CD39" s="45">
        <f t="shared" si="6"/>
        <v>50430</v>
      </c>
      <c r="CE39" s="45">
        <f t="shared" si="7"/>
        <v>12537</v>
      </c>
      <c r="CF39" s="391">
        <f t="shared" si="8"/>
        <v>11034</v>
      </c>
    </row>
    <row r="40" spans="1:84">
      <c r="A40" s="45" t="s">
        <v>76</v>
      </c>
      <c r="B40" s="393"/>
      <c r="C40" s="393"/>
      <c r="D40" s="393"/>
      <c r="E40" s="393"/>
      <c r="F40" s="393"/>
      <c r="G40" s="393"/>
      <c r="H40" s="393"/>
      <c r="I40" s="393"/>
      <c r="J40" s="393"/>
      <c r="K40" s="391"/>
      <c r="L40" s="391"/>
      <c r="M40" s="391"/>
      <c r="N40" s="391"/>
      <c r="O40" s="391"/>
      <c r="P40" s="391"/>
      <c r="Q40" s="391"/>
      <c r="R40" s="391"/>
      <c r="S40" s="391"/>
      <c r="T40" s="391"/>
      <c r="U40" s="391"/>
      <c r="V40" s="391"/>
      <c r="W40" s="391"/>
      <c r="X40" s="391"/>
      <c r="Y40" s="391"/>
      <c r="Z40" s="391"/>
      <c r="AA40" s="391"/>
      <c r="AB40" s="391"/>
      <c r="AC40" s="391"/>
      <c r="AD40" s="391"/>
      <c r="AE40" s="391"/>
      <c r="AF40" s="391"/>
      <c r="AG40" s="391"/>
      <c r="AH40" s="391"/>
      <c r="AI40" s="391"/>
      <c r="AJ40" s="391"/>
      <c r="AK40" s="391"/>
      <c r="AL40" s="391"/>
      <c r="AM40" s="391"/>
      <c r="AN40" s="391"/>
      <c r="AO40" s="391"/>
      <c r="AP40" s="391"/>
      <c r="AQ40" s="391"/>
      <c r="AR40" s="391"/>
      <c r="AS40" s="391"/>
      <c r="AT40" s="391"/>
      <c r="AU40" s="391">
        <v>5682</v>
      </c>
      <c r="AV40" s="391">
        <v>6131</v>
      </c>
      <c r="AW40" s="391">
        <v>8936</v>
      </c>
      <c r="AX40" s="391">
        <v>7947</v>
      </c>
      <c r="AY40" s="391">
        <v>6210</v>
      </c>
      <c r="AZ40" s="391">
        <v>4832</v>
      </c>
      <c r="BA40" s="391">
        <v>4294</v>
      </c>
      <c r="BB40" s="391">
        <v>7146</v>
      </c>
      <c r="BC40" s="391">
        <v>8176</v>
      </c>
      <c r="BD40" s="391">
        <v>8678</v>
      </c>
      <c r="BE40" s="391">
        <v>5476</v>
      </c>
      <c r="BF40" s="391">
        <v>4231</v>
      </c>
      <c r="BG40" s="391">
        <v>10785</v>
      </c>
      <c r="BH40" s="391">
        <v>5243</v>
      </c>
      <c r="BI40" s="391">
        <v>7546</v>
      </c>
      <c r="BJ40" s="391">
        <v>3082</v>
      </c>
      <c r="BK40" s="391">
        <v>4417</v>
      </c>
      <c r="BL40" s="391">
        <v>1587</v>
      </c>
      <c r="BM40" s="391">
        <v>847</v>
      </c>
      <c r="BN40" s="391">
        <v>0</v>
      </c>
      <c r="BO40" s="391">
        <v>0</v>
      </c>
      <c r="BP40" s="391">
        <v>0</v>
      </c>
      <c r="BQ40" s="391">
        <v>3281</v>
      </c>
      <c r="BR40" s="391">
        <v>4028</v>
      </c>
      <c r="BS40" s="391">
        <v>0</v>
      </c>
      <c r="BT40" s="391">
        <v>1729</v>
      </c>
      <c r="BU40" s="391">
        <v>908</v>
      </c>
      <c r="BV40" s="391">
        <v>6131</v>
      </c>
      <c r="BW40" s="391">
        <v>8936</v>
      </c>
      <c r="BX40" s="392">
        <f t="shared" si="0"/>
        <v>1.02309259678515</v>
      </c>
      <c r="BY40" s="392">
        <f t="shared" si="1"/>
        <v>0.457511009623226</v>
      </c>
      <c r="BZ40" s="45">
        <f t="shared" si="2"/>
        <v>0</v>
      </c>
      <c r="CA40" s="45">
        <f t="shared" si="3"/>
        <v>0</v>
      </c>
      <c r="CB40" s="45">
        <f t="shared" si="4"/>
        <v>0</v>
      </c>
      <c r="CC40" s="45">
        <f t="shared" si="5"/>
        <v>20749</v>
      </c>
      <c r="CD40" s="45">
        <f t="shared" si="6"/>
        <v>80564</v>
      </c>
      <c r="CE40" s="45">
        <f t="shared" si="7"/>
        <v>19879</v>
      </c>
      <c r="CF40" s="391">
        <f t="shared" si="8"/>
        <v>15067</v>
      </c>
    </row>
    <row r="41" spans="1:84">
      <c r="A41" s="45" t="s">
        <v>77</v>
      </c>
      <c r="B41" s="391"/>
      <c r="C41" s="391"/>
      <c r="D41" s="391"/>
      <c r="E41" s="391"/>
      <c r="F41" s="391"/>
      <c r="G41" s="391"/>
      <c r="H41" s="391"/>
      <c r="I41" s="391"/>
      <c r="J41" s="391"/>
      <c r="K41" s="391"/>
      <c r="L41" s="391"/>
      <c r="M41" s="391"/>
      <c r="N41" s="391"/>
      <c r="O41" s="391"/>
      <c r="P41" s="391"/>
      <c r="Q41" s="391"/>
      <c r="R41" s="391"/>
      <c r="S41" s="391"/>
      <c r="T41" s="391"/>
      <c r="U41" s="391"/>
      <c r="V41" s="391"/>
      <c r="W41" s="391"/>
      <c r="X41" s="391"/>
      <c r="Y41" s="391"/>
      <c r="Z41" s="391"/>
      <c r="AA41" s="391"/>
      <c r="AB41" s="391"/>
      <c r="AC41" s="391"/>
      <c r="AD41" s="391"/>
      <c r="AE41" s="391"/>
      <c r="AF41" s="391"/>
      <c r="AG41" s="391"/>
      <c r="AH41" s="391"/>
      <c r="AI41" s="391"/>
      <c r="AJ41" s="391"/>
      <c r="AK41" s="391"/>
      <c r="AL41" s="391"/>
      <c r="AM41" s="391"/>
      <c r="AN41" s="391"/>
      <c r="AO41" s="391"/>
      <c r="AP41" s="391">
        <v>16</v>
      </c>
      <c r="AQ41" s="391">
        <v>625</v>
      </c>
      <c r="AR41" s="391">
        <v>1730</v>
      </c>
      <c r="AS41" s="391">
        <v>1494</v>
      </c>
      <c r="AT41" s="391">
        <v>11</v>
      </c>
      <c r="AU41" s="391">
        <v>7</v>
      </c>
      <c r="AV41" s="391"/>
      <c r="AW41" s="391">
        <v>3</v>
      </c>
      <c r="AX41" s="391">
        <v>13</v>
      </c>
      <c r="AY41" s="391">
        <v>48</v>
      </c>
      <c r="AZ41" s="391">
        <v>271</v>
      </c>
      <c r="BA41" s="391">
        <v>1159</v>
      </c>
      <c r="BB41" s="391">
        <v>1313</v>
      </c>
      <c r="BC41" s="391">
        <v>2724</v>
      </c>
      <c r="BD41" s="391">
        <v>4477</v>
      </c>
      <c r="BE41" s="391">
        <v>4783</v>
      </c>
      <c r="BF41" s="391">
        <v>4680</v>
      </c>
      <c r="BG41" s="391">
        <v>4996</v>
      </c>
      <c r="BH41" s="391">
        <v>3052</v>
      </c>
      <c r="BI41" s="391">
        <v>5033</v>
      </c>
      <c r="BJ41" s="391">
        <v>4297</v>
      </c>
      <c r="BK41" s="391">
        <v>5609</v>
      </c>
      <c r="BL41" s="391">
        <v>5469</v>
      </c>
      <c r="BM41" s="391">
        <v>4253</v>
      </c>
      <c r="BN41" s="391">
        <v>3195</v>
      </c>
      <c r="BO41" s="391">
        <v>4787</v>
      </c>
      <c r="BP41" s="391">
        <v>4002</v>
      </c>
      <c r="BQ41" s="391">
        <v>4438</v>
      </c>
      <c r="BR41" s="391">
        <v>4638</v>
      </c>
      <c r="BS41" s="391">
        <v>4315</v>
      </c>
      <c r="BT41" s="391">
        <v>3737</v>
      </c>
      <c r="BU41" s="391">
        <v>3390</v>
      </c>
      <c r="BV41" s="391">
        <v>0</v>
      </c>
      <c r="BW41" s="391">
        <v>3</v>
      </c>
      <c r="BX41" s="392">
        <f t="shared" si="0"/>
        <v>-0.999465145302193</v>
      </c>
      <c r="BY41" s="392" t="str">
        <f t="shared" si="1"/>
        <v/>
      </c>
      <c r="BZ41" s="45">
        <f t="shared" si="2"/>
        <v>0</v>
      </c>
      <c r="CA41" s="45">
        <f t="shared" si="3"/>
        <v>0</v>
      </c>
      <c r="CB41" s="45">
        <f t="shared" si="4"/>
        <v>0</v>
      </c>
      <c r="CC41" s="45">
        <f t="shared" si="5"/>
        <v>3886</v>
      </c>
      <c r="CD41" s="45">
        <f t="shared" si="6"/>
        <v>32549</v>
      </c>
      <c r="CE41" s="45">
        <f t="shared" si="7"/>
        <v>52130</v>
      </c>
      <c r="CF41" s="391">
        <f t="shared" si="8"/>
        <v>3</v>
      </c>
    </row>
    <row r="42" spans="1:84">
      <c r="A42" s="45" t="s">
        <v>78</v>
      </c>
      <c r="B42" s="393"/>
      <c r="C42" s="393"/>
      <c r="D42" s="393"/>
      <c r="E42" s="393"/>
      <c r="F42" s="393"/>
      <c r="G42" s="393"/>
      <c r="H42" s="393"/>
      <c r="I42" s="393"/>
      <c r="J42" s="393"/>
      <c r="K42" s="391"/>
      <c r="L42" s="391"/>
      <c r="M42" s="391"/>
      <c r="N42" s="391"/>
      <c r="O42" s="391"/>
      <c r="P42" s="391"/>
      <c r="Q42" s="391"/>
      <c r="R42" s="391"/>
      <c r="S42" s="391"/>
      <c r="T42" s="391"/>
      <c r="U42" s="391"/>
      <c r="V42" s="391"/>
      <c r="W42" s="391"/>
      <c r="X42" s="391"/>
      <c r="Y42" s="391"/>
      <c r="Z42" s="391"/>
      <c r="AA42" s="391"/>
      <c r="AB42" s="391"/>
      <c r="AC42" s="391"/>
      <c r="AD42" s="391"/>
      <c r="AE42" s="391"/>
      <c r="AF42" s="391"/>
      <c r="AG42" s="391"/>
      <c r="AH42" s="391"/>
      <c r="AI42" s="391"/>
      <c r="AJ42" s="391"/>
      <c r="AK42" s="391">
        <v>741</v>
      </c>
      <c r="AL42" s="391">
        <v>91</v>
      </c>
      <c r="AM42" s="391">
        <v>6</v>
      </c>
      <c r="AN42" s="391">
        <v>120</v>
      </c>
      <c r="AO42" s="391">
        <v>2395</v>
      </c>
      <c r="AP42" s="391">
        <v>5380</v>
      </c>
      <c r="AQ42" s="391">
        <v>6108</v>
      </c>
      <c r="AR42" s="391">
        <v>3776</v>
      </c>
      <c r="AS42" s="391">
        <v>3636</v>
      </c>
      <c r="AT42" s="391">
        <v>5968</v>
      </c>
      <c r="AU42" s="391">
        <v>5262</v>
      </c>
      <c r="AV42" s="391">
        <v>5207</v>
      </c>
      <c r="AW42" s="391">
        <v>5923</v>
      </c>
      <c r="AX42" s="391">
        <v>3158</v>
      </c>
      <c r="AY42" s="391">
        <v>2693</v>
      </c>
      <c r="AZ42" s="391">
        <v>2970</v>
      </c>
      <c r="BA42" s="391">
        <v>3655</v>
      </c>
      <c r="BB42" s="391">
        <v>3776</v>
      </c>
      <c r="BC42" s="391">
        <v>5569</v>
      </c>
      <c r="BD42" s="391">
        <v>4547</v>
      </c>
      <c r="BE42" s="391">
        <v>4581</v>
      </c>
      <c r="BF42" s="391">
        <v>5081</v>
      </c>
      <c r="BG42" s="391">
        <v>4428</v>
      </c>
      <c r="BH42" s="391">
        <v>5124</v>
      </c>
      <c r="BI42" s="391">
        <v>6503</v>
      </c>
      <c r="BJ42" s="391">
        <v>3137</v>
      </c>
      <c r="BK42" s="391">
        <v>3484</v>
      </c>
      <c r="BL42" s="391">
        <v>4821</v>
      </c>
      <c r="BM42" s="391">
        <v>5014</v>
      </c>
      <c r="BN42" s="391">
        <v>6196</v>
      </c>
      <c r="BO42" s="391">
        <v>7152</v>
      </c>
      <c r="BP42" s="391">
        <v>7096</v>
      </c>
      <c r="BQ42" s="391">
        <v>8032</v>
      </c>
      <c r="BR42" s="391">
        <v>7396</v>
      </c>
      <c r="BS42" s="391">
        <v>8202</v>
      </c>
      <c r="BT42" s="391">
        <v>9079</v>
      </c>
      <c r="BU42" s="391">
        <v>8585</v>
      </c>
      <c r="BV42" s="391">
        <v>5207</v>
      </c>
      <c r="BW42" s="391">
        <v>5923</v>
      </c>
      <c r="BX42" s="392">
        <f t="shared" si="0"/>
        <v>0.700057405281286</v>
      </c>
      <c r="BY42" s="392">
        <f t="shared" si="1"/>
        <v>0.137507201843672</v>
      </c>
      <c r="BZ42" s="45">
        <f t="shared" si="2"/>
        <v>0</v>
      </c>
      <c r="CA42" s="45">
        <f t="shared" si="3"/>
        <v>0</v>
      </c>
      <c r="CB42" s="45">
        <f t="shared" si="4"/>
        <v>741</v>
      </c>
      <c r="CC42" s="45">
        <f t="shared" si="5"/>
        <v>43872</v>
      </c>
      <c r="CD42" s="45">
        <f t="shared" si="6"/>
        <v>52085</v>
      </c>
      <c r="CE42" s="45">
        <f t="shared" si="7"/>
        <v>78194</v>
      </c>
      <c r="CF42" s="391">
        <f t="shared" si="8"/>
        <v>11130</v>
      </c>
    </row>
    <row r="43" spans="1:84">
      <c r="A43" s="45" t="s">
        <v>79</v>
      </c>
      <c r="B43" s="391"/>
      <c r="C43" s="391"/>
      <c r="D43" s="391"/>
      <c r="E43" s="391"/>
      <c r="F43" s="391"/>
      <c r="G43" s="391"/>
      <c r="H43" s="391"/>
      <c r="I43" s="391"/>
      <c r="J43" s="391"/>
      <c r="K43" s="391"/>
      <c r="L43" s="391"/>
      <c r="M43" s="391"/>
      <c r="N43" s="391"/>
      <c r="O43" s="391"/>
      <c r="P43" s="393"/>
      <c r="Q43" s="391"/>
      <c r="R43" s="391"/>
      <c r="S43" s="391"/>
      <c r="T43" s="391"/>
      <c r="U43" s="391"/>
      <c r="V43" s="391"/>
      <c r="W43" s="391"/>
      <c r="X43" s="391"/>
      <c r="Y43" s="391"/>
      <c r="Z43" s="391"/>
      <c r="AA43" s="391"/>
      <c r="AB43" s="391"/>
      <c r="AC43" s="391"/>
      <c r="AD43" s="391"/>
      <c r="AE43" s="391"/>
      <c r="AF43" s="391"/>
      <c r="AG43" s="391"/>
      <c r="AH43" s="391"/>
      <c r="AI43" s="391"/>
      <c r="AJ43" s="391"/>
      <c r="AK43" s="391"/>
      <c r="AL43" s="391"/>
      <c r="AM43" s="391"/>
      <c r="AN43" s="391">
        <v>625</v>
      </c>
      <c r="AO43" s="391">
        <v>922</v>
      </c>
      <c r="AP43" s="391">
        <v>847</v>
      </c>
      <c r="AQ43" s="391">
        <v>1100</v>
      </c>
      <c r="AR43" s="391">
        <v>2651</v>
      </c>
      <c r="AS43" s="391">
        <v>1686</v>
      </c>
      <c r="AT43" s="391">
        <v>3189</v>
      </c>
      <c r="AU43" s="391">
        <v>4195</v>
      </c>
      <c r="AV43" s="391">
        <v>3914</v>
      </c>
      <c r="AW43" s="391">
        <v>4045</v>
      </c>
      <c r="AX43" s="391">
        <v>4088</v>
      </c>
      <c r="AY43" s="391">
        <v>1357</v>
      </c>
      <c r="AZ43" s="391">
        <v>1527</v>
      </c>
      <c r="BA43" s="391">
        <v>539</v>
      </c>
      <c r="BB43" s="391">
        <v>2201</v>
      </c>
      <c r="BC43" s="391">
        <v>4571</v>
      </c>
      <c r="BD43" s="391">
        <v>5144</v>
      </c>
      <c r="BE43" s="391">
        <v>4561</v>
      </c>
      <c r="BF43" s="391">
        <v>1933</v>
      </c>
      <c r="BG43" s="391">
        <v>3034</v>
      </c>
      <c r="BH43" s="391">
        <v>4074</v>
      </c>
      <c r="BI43" s="391">
        <v>3608</v>
      </c>
      <c r="BJ43" s="391">
        <v>1135</v>
      </c>
      <c r="BK43" s="391">
        <v>680</v>
      </c>
      <c r="BL43" s="391">
        <v>1703</v>
      </c>
      <c r="BM43" s="391">
        <v>3601</v>
      </c>
      <c r="BN43" s="391">
        <v>2323</v>
      </c>
      <c r="BO43" s="391">
        <v>1733</v>
      </c>
      <c r="BP43" s="391">
        <v>841</v>
      </c>
      <c r="BQ43" s="391">
        <v>1913</v>
      </c>
      <c r="BR43" s="391">
        <v>3460</v>
      </c>
      <c r="BS43" s="391">
        <v>2653</v>
      </c>
      <c r="BT43" s="391">
        <v>2253</v>
      </c>
      <c r="BU43" s="391">
        <v>2344</v>
      </c>
      <c r="BV43" s="391">
        <v>3914</v>
      </c>
      <c r="BW43" s="391">
        <v>4045</v>
      </c>
      <c r="BX43" s="392">
        <f t="shared" si="0"/>
        <v>4.94852941176471</v>
      </c>
      <c r="BY43" s="392">
        <f t="shared" si="1"/>
        <v>0.0334695963208993</v>
      </c>
      <c r="BZ43" s="45">
        <f t="shared" si="2"/>
        <v>0</v>
      </c>
      <c r="CA43" s="45">
        <f t="shared" si="3"/>
        <v>0</v>
      </c>
      <c r="CB43" s="45">
        <f t="shared" si="4"/>
        <v>0</v>
      </c>
      <c r="CC43" s="45">
        <f t="shared" si="5"/>
        <v>23174</v>
      </c>
      <c r="CD43" s="45">
        <f t="shared" si="6"/>
        <v>36637</v>
      </c>
      <c r="CE43" s="45">
        <f t="shared" si="7"/>
        <v>24639</v>
      </c>
      <c r="CF43" s="391">
        <f t="shared" si="8"/>
        <v>7959</v>
      </c>
    </row>
    <row r="44" spans="1:84">
      <c r="A44" s="45" t="s">
        <v>80</v>
      </c>
      <c r="B44" s="391"/>
      <c r="C44" s="391"/>
      <c r="D44" s="391"/>
      <c r="E44" s="391"/>
      <c r="F44" s="391"/>
      <c r="G44" s="391"/>
      <c r="H44" s="391"/>
      <c r="I44" s="391"/>
      <c r="J44" s="391"/>
      <c r="K44" s="391"/>
      <c r="L44" s="391"/>
      <c r="M44" s="391"/>
      <c r="N44" s="391"/>
      <c r="O44" s="391"/>
      <c r="P44" s="393"/>
      <c r="Q44" s="391"/>
      <c r="R44" s="391"/>
      <c r="S44" s="391"/>
      <c r="T44" s="391"/>
      <c r="U44" s="391"/>
      <c r="V44" s="391"/>
      <c r="W44" s="391"/>
      <c r="X44" s="391"/>
      <c r="Y44" s="391"/>
      <c r="Z44" s="391"/>
      <c r="AA44" s="391"/>
      <c r="AB44" s="391"/>
      <c r="AC44" s="391"/>
      <c r="AD44" s="391"/>
      <c r="AE44" s="391"/>
      <c r="AF44" s="391"/>
      <c r="AG44" s="391"/>
      <c r="AH44" s="391"/>
      <c r="AI44" s="391">
        <v>883</v>
      </c>
      <c r="AJ44" s="391">
        <v>1518</v>
      </c>
      <c r="AK44" s="391">
        <v>2505</v>
      </c>
      <c r="AL44" s="391">
        <v>2845</v>
      </c>
      <c r="AM44" s="391">
        <v>2035</v>
      </c>
      <c r="AN44" s="391">
        <v>2576</v>
      </c>
      <c r="AO44" s="391">
        <v>2416</v>
      </c>
      <c r="AP44" s="391">
        <v>2282</v>
      </c>
      <c r="AQ44" s="391">
        <v>2830</v>
      </c>
      <c r="AR44" s="391">
        <v>2560</v>
      </c>
      <c r="AS44" s="391">
        <v>1800</v>
      </c>
      <c r="AT44" s="391">
        <v>3390</v>
      </c>
      <c r="AU44" s="391">
        <v>921</v>
      </c>
      <c r="AV44" s="391">
        <v>3482</v>
      </c>
      <c r="AW44" s="391">
        <v>4939</v>
      </c>
      <c r="AX44" s="391">
        <v>5247</v>
      </c>
      <c r="AY44" s="391">
        <v>3309</v>
      </c>
      <c r="AZ44" s="391">
        <v>5064</v>
      </c>
      <c r="BA44" s="391">
        <v>1878</v>
      </c>
      <c r="BB44" s="391">
        <v>2936</v>
      </c>
      <c r="BC44" s="391">
        <v>5100</v>
      </c>
      <c r="BD44" s="391">
        <v>4836</v>
      </c>
      <c r="BE44" s="391">
        <v>4507</v>
      </c>
      <c r="BF44" s="391">
        <v>3507</v>
      </c>
      <c r="BG44" s="391">
        <v>1970</v>
      </c>
      <c r="BH44" s="391">
        <v>1927</v>
      </c>
      <c r="BI44" s="391">
        <v>1731</v>
      </c>
      <c r="BJ44" s="391">
        <v>872</v>
      </c>
      <c r="BK44" s="391">
        <v>2848</v>
      </c>
      <c r="BL44" s="391">
        <v>853</v>
      </c>
      <c r="BM44" s="391">
        <v>174</v>
      </c>
      <c r="BN44" s="391">
        <v>1016</v>
      </c>
      <c r="BO44" s="391">
        <v>4677</v>
      </c>
      <c r="BP44" s="391">
        <v>11118</v>
      </c>
      <c r="BQ44" s="391">
        <v>8601</v>
      </c>
      <c r="BR44" s="391">
        <v>7918</v>
      </c>
      <c r="BS44" s="391">
        <v>5918</v>
      </c>
      <c r="BT44" s="391">
        <v>5697</v>
      </c>
      <c r="BU44" s="391">
        <v>6982</v>
      </c>
      <c r="BV44" s="391">
        <v>4713</v>
      </c>
      <c r="BW44" s="391">
        <v>4939</v>
      </c>
      <c r="BX44" s="392">
        <f t="shared" si="0"/>
        <v>0.734199438202247</v>
      </c>
      <c r="BY44" s="392">
        <f t="shared" si="1"/>
        <v>0.0479524718862721</v>
      </c>
      <c r="BZ44" s="45">
        <f t="shared" si="2"/>
        <v>0</v>
      </c>
      <c r="CA44" s="45">
        <f t="shared" si="3"/>
        <v>0</v>
      </c>
      <c r="CB44" s="45">
        <f t="shared" si="4"/>
        <v>4906</v>
      </c>
      <c r="CC44" s="45">
        <f t="shared" si="5"/>
        <v>32076</v>
      </c>
      <c r="CD44" s="45">
        <f t="shared" si="6"/>
        <v>42012</v>
      </c>
      <c r="CE44" s="45">
        <f t="shared" si="7"/>
        <v>56674</v>
      </c>
      <c r="CF44" s="391">
        <f t="shared" si="8"/>
        <v>9652</v>
      </c>
    </row>
    <row r="45" spans="1:84">
      <c r="A45" s="45" t="s">
        <v>81</v>
      </c>
      <c r="B45" s="391">
        <v>680</v>
      </c>
      <c r="C45" s="391">
        <v>578</v>
      </c>
      <c r="D45" s="391">
        <v>1300</v>
      </c>
      <c r="E45" s="391">
        <v>2005</v>
      </c>
      <c r="F45" s="391">
        <v>2065</v>
      </c>
      <c r="G45" s="391"/>
      <c r="H45" s="391"/>
      <c r="I45" s="391">
        <v>135</v>
      </c>
      <c r="J45" s="391">
        <v>2395</v>
      </c>
      <c r="K45" s="391">
        <v>1543</v>
      </c>
      <c r="L45" s="391">
        <v>489</v>
      </c>
      <c r="M45" s="391">
        <v>1107</v>
      </c>
      <c r="N45" s="391"/>
      <c r="O45" s="391">
        <v>515</v>
      </c>
      <c r="P45" s="391">
        <v>619</v>
      </c>
      <c r="Q45" s="391">
        <v>83</v>
      </c>
      <c r="R45" s="391">
        <v>256</v>
      </c>
      <c r="S45" s="391">
        <v>776</v>
      </c>
      <c r="T45" s="391">
        <v>25</v>
      </c>
      <c r="U45" s="391"/>
      <c r="V45" s="391"/>
      <c r="W45" s="391"/>
      <c r="X45" s="391"/>
      <c r="Y45" s="391">
        <v>37</v>
      </c>
      <c r="Z45" s="391">
        <v>180</v>
      </c>
      <c r="AA45" s="391">
        <v>38</v>
      </c>
      <c r="AB45" s="391">
        <v>619</v>
      </c>
      <c r="AC45" s="391">
        <v>355</v>
      </c>
      <c r="AD45" s="391">
        <v>1838</v>
      </c>
      <c r="AE45" s="391">
        <v>897</v>
      </c>
      <c r="AF45" s="391">
        <v>489</v>
      </c>
      <c r="AG45" s="391">
        <v>704</v>
      </c>
      <c r="AH45" s="391">
        <v>667</v>
      </c>
      <c r="AI45" s="391">
        <v>1141</v>
      </c>
      <c r="AJ45" s="391">
        <v>1728</v>
      </c>
      <c r="AK45" s="391">
        <v>2610</v>
      </c>
      <c r="AL45" s="391">
        <v>3240</v>
      </c>
      <c r="AM45" s="391">
        <v>3274</v>
      </c>
      <c r="AN45" s="391">
        <v>4080</v>
      </c>
      <c r="AO45" s="391">
        <v>3828</v>
      </c>
      <c r="AP45" s="391">
        <v>8371</v>
      </c>
      <c r="AQ45" s="391">
        <v>6358</v>
      </c>
      <c r="AR45" s="391">
        <v>8726</v>
      </c>
      <c r="AS45" s="391">
        <v>7358</v>
      </c>
      <c r="AT45" s="391">
        <v>7970</v>
      </c>
      <c r="AU45" s="391">
        <v>6386</v>
      </c>
      <c r="AV45" s="391">
        <v>6443</v>
      </c>
      <c r="AW45" s="391">
        <v>10404</v>
      </c>
      <c r="AX45" s="391">
        <v>9852</v>
      </c>
      <c r="AY45" s="391">
        <v>5613</v>
      </c>
      <c r="AZ45" s="391">
        <v>10709</v>
      </c>
      <c r="BA45" s="391">
        <v>6692</v>
      </c>
      <c r="BB45" s="391">
        <v>8485</v>
      </c>
      <c r="BC45" s="391">
        <v>10161</v>
      </c>
      <c r="BD45" s="391">
        <v>10127</v>
      </c>
      <c r="BE45" s="391">
        <v>4255</v>
      </c>
      <c r="BF45" s="391">
        <v>6309</v>
      </c>
      <c r="BG45" s="391">
        <v>8835</v>
      </c>
      <c r="BH45" s="391">
        <v>8915</v>
      </c>
      <c r="BI45" s="391">
        <v>8674</v>
      </c>
      <c r="BJ45" s="391">
        <v>3545</v>
      </c>
      <c r="BK45" s="391">
        <v>712</v>
      </c>
      <c r="BL45" s="391">
        <v>4317</v>
      </c>
      <c r="BM45" s="391">
        <v>55</v>
      </c>
      <c r="BN45" s="391">
        <v>0</v>
      </c>
      <c r="BO45" s="391">
        <v>1007</v>
      </c>
      <c r="BP45" s="391">
        <v>427</v>
      </c>
      <c r="BQ45" s="391">
        <v>498</v>
      </c>
      <c r="BR45" s="391">
        <v>937</v>
      </c>
      <c r="BS45" s="391">
        <v>1488</v>
      </c>
      <c r="BT45" s="391">
        <v>712</v>
      </c>
      <c r="BU45" s="391">
        <v>787</v>
      </c>
      <c r="BV45" s="391">
        <v>6443</v>
      </c>
      <c r="BW45" s="391">
        <v>10404</v>
      </c>
      <c r="BX45" s="392">
        <f t="shared" si="0"/>
        <v>13.6123595505618</v>
      </c>
      <c r="BY45" s="392">
        <f t="shared" si="1"/>
        <v>0.614775725593667</v>
      </c>
      <c r="BZ45" s="45">
        <f t="shared" si="2"/>
        <v>12297</v>
      </c>
      <c r="CA45" s="45">
        <f t="shared" si="3"/>
        <v>2311</v>
      </c>
      <c r="CB45" s="45">
        <f t="shared" si="4"/>
        <v>11266</v>
      </c>
      <c r="CC45" s="45">
        <f t="shared" si="5"/>
        <v>76438</v>
      </c>
      <c r="CD45" s="45">
        <f t="shared" si="6"/>
        <v>98627</v>
      </c>
      <c r="CE45" s="45">
        <f t="shared" si="7"/>
        <v>14485</v>
      </c>
      <c r="CF45" s="391">
        <f t="shared" si="8"/>
        <v>16847</v>
      </c>
    </row>
    <row r="46" spans="1:84">
      <c r="A46" s="45" t="s">
        <v>82</v>
      </c>
      <c r="B46" s="391"/>
      <c r="C46" s="391"/>
      <c r="D46" s="391"/>
      <c r="E46" s="391"/>
      <c r="F46" s="391"/>
      <c r="G46" s="391"/>
      <c r="H46" s="391"/>
      <c r="I46" s="391"/>
      <c r="J46" s="391"/>
      <c r="K46" s="391"/>
      <c r="L46" s="391"/>
      <c r="M46" s="391"/>
      <c r="N46" s="391"/>
      <c r="O46" s="391"/>
      <c r="P46" s="391"/>
      <c r="Q46" s="391"/>
      <c r="R46" s="391"/>
      <c r="S46" s="391"/>
      <c r="T46" s="391"/>
      <c r="U46" s="391"/>
      <c r="V46" s="391"/>
      <c r="W46" s="391"/>
      <c r="X46" s="391"/>
      <c r="Y46" s="391"/>
      <c r="Z46" s="391"/>
      <c r="AA46" s="391"/>
      <c r="AB46" s="391"/>
      <c r="AC46" s="391"/>
      <c r="AD46" s="391"/>
      <c r="AE46" s="391"/>
      <c r="AF46" s="391"/>
      <c r="AG46" s="391"/>
      <c r="AH46" s="391"/>
      <c r="AI46" s="391"/>
      <c r="AJ46" s="391"/>
      <c r="AK46" s="391"/>
      <c r="AL46" s="391"/>
      <c r="AM46" s="391"/>
      <c r="AN46" s="391"/>
      <c r="AO46" s="391"/>
      <c r="AP46" s="391"/>
      <c r="AQ46" s="391">
        <v>781</v>
      </c>
      <c r="AR46" s="391">
        <v>696</v>
      </c>
      <c r="AS46" s="391">
        <v>929</v>
      </c>
      <c r="AT46" s="391">
        <v>794</v>
      </c>
      <c r="AU46" s="391">
        <v>1312</v>
      </c>
      <c r="AV46" s="391">
        <v>302</v>
      </c>
      <c r="AW46" s="391">
        <v>1213</v>
      </c>
      <c r="AX46" s="391">
        <v>1169</v>
      </c>
      <c r="AY46" s="391">
        <v>947</v>
      </c>
      <c r="AZ46" s="391">
        <v>601</v>
      </c>
      <c r="BA46" s="391">
        <v>644</v>
      </c>
      <c r="BB46" s="391">
        <v>1836</v>
      </c>
      <c r="BC46" s="391">
        <v>2388</v>
      </c>
      <c r="BD46" s="391">
        <v>3620</v>
      </c>
      <c r="BE46" s="391">
        <v>4138</v>
      </c>
      <c r="BF46" s="391">
        <v>3105</v>
      </c>
      <c r="BG46" s="391">
        <v>2855</v>
      </c>
      <c r="BH46" s="391">
        <v>2204</v>
      </c>
      <c r="BI46" s="391">
        <v>4015</v>
      </c>
      <c r="BJ46" s="391">
        <v>870</v>
      </c>
      <c r="BK46" s="391">
        <v>527</v>
      </c>
      <c r="BL46" s="391">
        <v>789</v>
      </c>
      <c r="BM46" s="391">
        <v>446</v>
      </c>
      <c r="BN46" s="391">
        <v>1254</v>
      </c>
      <c r="BO46" s="391">
        <v>1358</v>
      </c>
      <c r="BP46" s="391">
        <v>939</v>
      </c>
      <c r="BQ46" s="391">
        <v>786</v>
      </c>
      <c r="BR46" s="391">
        <v>971</v>
      </c>
      <c r="BS46" s="391">
        <v>894</v>
      </c>
      <c r="BT46" s="391">
        <v>636</v>
      </c>
      <c r="BU46" s="391">
        <v>1081</v>
      </c>
      <c r="BV46" s="391">
        <v>302</v>
      </c>
      <c r="BW46" s="391">
        <v>1213</v>
      </c>
      <c r="BX46" s="392">
        <f t="shared" si="0"/>
        <v>1.30170777988615</v>
      </c>
      <c r="BY46" s="392">
        <f t="shared" si="1"/>
        <v>3.01655629139073</v>
      </c>
      <c r="BZ46" s="45">
        <f t="shared" si="2"/>
        <v>0</v>
      </c>
      <c r="CA46" s="45">
        <f t="shared" si="3"/>
        <v>0</v>
      </c>
      <c r="CB46" s="45">
        <f t="shared" si="4"/>
        <v>0</v>
      </c>
      <c r="CC46" s="45">
        <f t="shared" si="5"/>
        <v>6027</v>
      </c>
      <c r="CD46" s="45">
        <f t="shared" si="6"/>
        <v>27522</v>
      </c>
      <c r="CE46" s="45">
        <f t="shared" si="7"/>
        <v>10551</v>
      </c>
      <c r="CF46" s="391">
        <f t="shared" si="8"/>
        <v>1515</v>
      </c>
    </row>
    <row r="47" spans="1:84">
      <c r="A47" s="45" t="s">
        <v>83</v>
      </c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  <c r="M47" s="391"/>
      <c r="N47" s="391"/>
      <c r="O47" s="391"/>
      <c r="P47" s="393"/>
      <c r="Q47" s="391"/>
      <c r="R47" s="391"/>
      <c r="S47" s="391"/>
      <c r="T47" s="391"/>
      <c r="U47" s="391"/>
      <c r="V47" s="391"/>
      <c r="W47" s="391"/>
      <c r="X47" s="391"/>
      <c r="Y47" s="391"/>
      <c r="Z47" s="391"/>
      <c r="AA47" s="391"/>
      <c r="AB47" s="391"/>
      <c r="AC47" s="391"/>
      <c r="AD47" s="391"/>
      <c r="AE47" s="391"/>
      <c r="AF47" s="391"/>
      <c r="AG47" s="391"/>
      <c r="AH47" s="391">
        <v>18</v>
      </c>
      <c r="AI47" s="391">
        <v>17</v>
      </c>
      <c r="AJ47" s="391">
        <v>26</v>
      </c>
      <c r="AK47" s="391">
        <v>867</v>
      </c>
      <c r="AL47" s="391">
        <v>1185</v>
      </c>
      <c r="AM47" s="391">
        <v>106</v>
      </c>
      <c r="AN47" s="391">
        <v>1676</v>
      </c>
      <c r="AO47" s="391">
        <v>1978</v>
      </c>
      <c r="AP47" s="391">
        <v>1474</v>
      </c>
      <c r="AQ47" s="391">
        <v>3497</v>
      </c>
      <c r="AR47" s="391">
        <v>2764</v>
      </c>
      <c r="AS47" s="391">
        <v>3946</v>
      </c>
      <c r="AT47" s="391">
        <v>3980</v>
      </c>
      <c r="AU47" s="391">
        <v>3630</v>
      </c>
      <c r="AV47" s="391">
        <v>6666</v>
      </c>
      <c r="AW47" s="391">
        <v>8217</v>
      </c>
      <c r="AX47" s="391">
        <v>3822</v>
      </c>
      <c r="AY47" s="391">
        <v>3584</v>
      </c>
      <c r="AZ47" s="391">
        <v>6621</v>
      </c>
      <c r="BA47" s="391">
        <v>4261</v>
      </c>
      <c r="BB47" s="391">
        <v>5997</v>
      </c>
      <c r="BC47" s="391">
        <v>6138</v>
      </c>
      <c r="BD47" s="391">
        <v>5067</v>
      </c>
      <c r="BE47" s="391">
        <v>4080</v>
      </c>
      <c r="BF47" s="391">
        <v>4349</v>
      </c>
      <c r="BG47" s="391">
        <v>4839</v>
      </c>
      <c r="BH47" s="391">
        <v>6533</v>
      </c>
      <c r="BI47" s="391">
        <v>7095</v>
      </c>
      <c r="BJ47" s="391">
        <v>3724</v>
      </c>
      <c r="BK47" s="391">
        <v>3943</v>
      </c>
      <c r="BL47" s="391">
        <v>5529</v>
      </c>
      <c r="BM47" s="391">
        <v>5218</v>
      </c>
      <c r="BN47" s="391">
        <v>10104</v>
      </c>
      <c r="BO47" s="391">
        <v>5833</v>
      </c>
      <c r="BP47" s="391">
        <v>9238</v>
      </c>
      <c r="BQ47" s="391">
        <v>5828</v>
      </c>
      <c r="BR47" s="391">
        <v>6683</v>
      </c>
      <c r="BS47" s="391">
        <v>6114</v>
      </c>
      <c r="BT47" s="391">
        <v>6384</v>
      </c>
      <c r="BU47" s="391">
        <v>6950</v>
      </c>
      <c r="BV47" s="391">
        <v>6666</v>
      </c>
      <c r="BW47" s="391">
        <v>8217</v>
      </c>
      <c r="BX47" s="392">
        <f t="shared" si="0"/>
        <v>1.08394623383211</v>
      </c>
      <c r="BY47" s="392">
        <f t="shared" si="1"/>
        <v>0.232673267326733</v>
      </c>
      <c r="BZ47" s="45">
        <f t="shared" si="2"/>
        <v>0</v>
      </c>
      <c r="CA47" s="45">
        <f t="shared" si="3"/>
        <v>0</v>
      </c>
      <c r="CB47" s="45">
        <f t="shared" si="4"/>
        <v>928</v>
      </c>
      <c r="CC47" s="45">
        <f t="shared" si="5"/>
        <v>39119</v>
      </c>
      <c r="CD47" s="45">
        <f t="shared" si="6"/>
        <v>62386</v>
      </c>
      <c r="CE47" s="45">
        <f t="shared" si="7"/>
        <v>75548</v>
      </c>
      <c r="CF47" s="391">
        <f t="shared" si="8"/>
        <v>14883</v>
      </c>
    </row>
    <row r="48" spans="1:84">
      <c r="A48" s="45" t="s">
        <v>84</v>
      </c>
      <c r="B48" s="391"/>
      <c r="C48" s="391"/>
      <c r="D48" s="391"/>
      <c r="E48" s="391"/>
      <c r="F48" s="391"/>
      <c r="G48" s="391"/>
      <c r="H48" s="391"/>
      <c r="I48" s="391"/>
      <c r="J48" s="391"/>
      <c r="K48" s="391"/>
      <c r="L48" s="391"/>
      <c r="M48" s="391"/>
      <c r="N48" s="391"/>
      <c r="O48" s="391"/>
      <c r="P48" s="391"/>
      <c r="Q48" s="391"/>
      <c r="R48" s="391"/>
      <c r="S48" s="391"/>
      <c r="T48" s="391"/>
      <c r="U48" s="391"/>
      <c r="V48" s="391"/>
      <c r="W48" s="391"/>
      <c r="X48" s="391"/>
      <c r="Y48" s="391"/>
      <c r="Z48" s="391"/>
      <c r="AA48" s="391"/>
      <c r="AB48" s="391"/>
      <c r="AC48" s="391"/>
      <c r="AD48" s="391"/>
      <c r="AE48" s="391"/>
      <c r="AF48" s="391"/>
      <c r="AG48" s="391"/>
      <c r="AH48" s="391"/>
      <c r="AI48" s="391"/>
      <c r="AJ48" s="391"/>
      <c r="AK48" s="391"/>
      <c r="AL48" s="391"/>
      <c r="AM48" s="391"/>
      <c r="AN48" s="391">
        <v>10</v>
      </c>
      <c r="AO48" s="391">
        <v>20</v>
      </c>
      <c r="AP48" s="391">
        <v>1000</v>
      </c>
      <c r="AQ48" s="391">
        <v>2881</v>
      </c>
      <c r="AR48" s="391">
        <v>928</v>
      </c>
      <c r="AS48" s="391">
        <v>592</v>
      </c>
      <c r="AT48" s="391">
        <v>1168</v>
      </c>
      <c r="AU48" s="391">
        <v>2620</v>
      </c>
      <c r="AV48" s="391">
        <v>2128</v>
      </c>
      <c r="AW48" s="391">
        <v>5294</v>
      </c>
      <c r="AX48" s="391">
        <v>6</v>
      </c>
      <c r="AY48" s="391">
        <v>26</v>
      </c>
      <c r="AZ48" s="391">
        <v>110</v>
      </c>
      <c r="BA48" s="391">
        <v>475</v>
      </c>
      <c r="BB48" s="391">
        <v>3173</v>
      </c>
      <c r="BC48" s="391">
        <v>2488</v>
      </c>
      <c r="BD48" s="391">
        <v>2303</v>
      </c>
      <c r="BE48" s="391">
        <v>4055</v>
      </c>
      <c r="BF48" s="391">
        <v>4561</v>
      </c>
      <c r="BG48" s="391">
        <v>5024</v>
      </c>
      <c r="BH48" s="391">
        <v>3032</v>
      </c>
      <c r="BI48" s="391">
        <v>5492</v>
      </c>
      <c r="BJ48" s="391">
        <v>6703</v>
      </c>
      <c r="BK48" s="391">
        <v>2471</v>
      </c>
      <c r="BL48" s="391">
        <v>4890</v>
      </c>
      <c r="BM48" s="391">
        <v>7375</v>
      </c>
      <c r="BN48" s="391">
        <v>7972</v>
      </c>
      <c r="BO48" s="391">
        <v>7261</v>
      </c>
      <c r="BP48" s="391">
        <v>4458</v>
      </c>
      <c r="BQ48" s="391">
        <v>6710</v>
      </c>
      <c r="BR48" s="391">
        <v>8971</v>
      </c>
      <c r="BS48" s="391">
        <v>7932</v>
      </c>
      <c r="BT48" s="391">
        <v>8400</v>
      </c>
      <c r="BU48" s="391">
        <v>8791</v>
      </c>
      <c r="BV48" s="391">
        <v>2128</v>
      </c>
      <c r="BW48" s="391">
        <v>5294</v>
      </c>
      <c r="BX48" s="392">
        <f t="shared" si="0"/>
        <v>1.14245244840146</v>
      </c>
      <c r="BY48" s="392">
        <f t="shared" si="1"/>
        <v>1.48778195488722</v>
      </c>
      <c r="BZ48" s="45">
        <f t="shared" si="2"/>
        <v>0</v>
      </c>
      <c r="CA48" s="45">
        <f t="shared" si="3"/>
        <v>0</v>
      </c>
      <c r="CB48" s="45">
        <f t="shared" si="4"/>
        <v>0</v>
      </c>
      <c r="CC48" s="45">
        <f t="shared" si="5"/>
        <v>16641</v>
      </c>
      <c r="CD48" s="45">
        <f t="shared" si="6"/>
        <v>30745</v>
      </c>
      <c r="CE48" s="45">
        <f t="shared" si="7"/>
        <v>81934</v>
      </c>
      <c r="CF48" s="391">
        <f t="shared" si="8"/>
        <v>7422</v>
      </c>
    </row>
    <row r="49" spans="1:84">
      <c r="A49" s="45" t="s">
        <v>85</v>
      </c>
      <c r="B49" s="391">
        <v>4481</v>
      </c>
      <c r="C49" s="391">
        <v>6285</v>
      </c>
      <c r="D49" s="391">
        <v>10784</v>
      </c>
      <c r="E49" s="391">
        <v>5877</v>
      </c>
      <c r="F49" s="391">
        <v>6918</v>
      </c>
      <c r="G49" s="391">
        <v>6422</v>
      </c>
      <c r="H49" s="391">
        <v>6948</v>
      </c>
      <c r="I49" s="391">
        <v>7339</v>
      </c>
      <c r="J49" s="391">
        <v>8872</v>
      </c>
      <c r="K49" s="391">
        <v>7632</v>
      </c>
      <c r="L49" s="391">
        <v>8033</v>
      </c>
      <c r="M49" s="391">
        <v>5339</v>
      </c>
      <c r="N49" s="391">
        <v>7316</v>
      </c>
      <c r="O49" s="391">
        <v>5241</v>
      </c>
      <c r="P49" s="393">
        <v>7733</v>
      </c>
      <c r="Q49" s="391">
        <v>4313</v>
      </c>
      <c r="R49" s="391">
        <v>4696</v>
      </c>
      <c r="S49" s="391">
        <v>5247</v>
      </c>
      <c r="T49" s="391">
        <v>5992</v>
      </c>
      <c r="U49" s="391">
        <v>5288</v>
      </c>
      <c r="V49" s="391">
        <v>6783</v>
      </c>
      <c r="W49" s="391">
        <v>4892</v>
      </c>
      <c r="X49" s="391">
        <v>5479</v>
      </c>
      <c r="Y49" s="391">
        <v>5247</v>
      </c>
      <c r="Z49" s="391">
        <v>4851</v>
      </c>
      <c r="AA49" s="391">
        <v>6573</v>
      </c>
      <c r="AB49" s="391">
        <v>4862</v>
      </c>
      <c r="AC49" s="391">
        <v>1545</v>
      </c>
      <c r="AD49" s="391">
        <v>2328</v>
      </c>
      <c r="AE49" s="391">
        <v>2995</v>
      </c>
      <c r="AF49" s="391">
        <v>3928</v>
      </c>
      <c r="AG49" s="391">
        <v>3506</v>
      </c>
      <c r="AH49" s="391">
        <v>5183</v>
      </c>
      <c r="AI49" s="391">
        <v>4569</v>
      </c>
      <c r="AJ49" s="391">
        <v>5657</v>
      </c>
      <c r="AK49" s="391">
        <v>8197</v>
      </c>
      <c r="AL49" s="391">
        <v>3578</v>
      </c>
      <c r="AM49" s="391">
        <v>3745</v>
      </c>
      <c r="AN49" s="391">
        <v>7363</v>
      </c>
      <c r="AO49" s="391">
        <v>4467</v>
      </c>
      <c r="AP49" s="391">
        <v>4818</v>
      </c>
      <c r="AQ49" s="391">
        <v>4547</v>
      </c>
      <c r="AR49" s="391">
        <v>3979</v>
      </c>
      <c r="AS49" s="391">
        <v>3982</v>
      </c>
      <c r="AT49" s="391">
        <v>5196</v>
      </c>
      <c r="AU49" s="391">
        <v>4903</v>
      </c>
      <c r="AV49" s="391">
        <v>6182</v>
      </c>
      <c r="AW49" s="391">
        <v>9174</v>
      </c>
      <c r="AX49" s="391">
        <v>4467</v>
      </c>
      <c r="AY49" s="391">
        <v>4996</v>
      </c>
      <c r="AZ49" s="391">
        <v>6975</v>
      </c>
      <c r="BA49" s="391">
        <v>3780</v>
      </c>
      <c r="BB49" s="391">
        <v>3239</v>
      </c>
      <c r="BC49" s="391">
        <v>3821</v>
      </c>
      <c r="BD49" s="391">
        <v>3560</v>
      </c>
      <c r="BE49" s="391">
        <v>3973</v>
      </c>
      <c r="BF49" s="391">
        <v>4834</v>
      </c>
      <c r="BG49" s="391">
        <v>4060</v>
      </c>
      <c r="BH49" s="391">
        <v>5145</v>
      </c>
      <c r="BI49" s="391">
        <v>6449</v>
      </c>
      <c r="BJ49" s="391">
        <v>3522</v>
      </c>
      <c r="BK49" s="391">
        <v>3111</v>
      </c>
      <c r="BL49" s="391">
        <v>5177</v>
      </c>
      <c r="BM49" s="391">
        <v>3023</v>
      </c>
      <c r="BN49" s="391">
        <v>2385</v>
      </c>
      <c r="BO49" s="391">
        <v>2967</v>
      </c>
      <c r="BP49" s="391">
        <v>2152</v>
      </c>
      <c r="BQ49" s="391">
        <v>2328</v>
      </c>
      <c r="BR49" s="391">
        <v>3625</v>
      </c>
      <c r="BS49" s="391">
        <v>2942</v>
      </c>
      <c r="BT49" s="391">
        <v>2508</v>
      </c>
      <c r="BU49" s="391">
        <v>2848</v>
      </c>
      <c r="BV49" s="391">
        <v>6182</v>
      </c>
      <c r="BW49" s="391">
        <v>9174</v>
      </c>
      <c r="BX49" s="392">
        <f t="shared" si="0"/>
        <v>1.94889103182257</v>
      </c>
      <c r="BY49" s="392">
        <f t="shared" si="1"/>
        <v>0.483985765124555</v>
      </c>
      <c r="BZ49" s="45">
        <f t="shared" si="2"/>
        <v>84930</v>
      </c>
      <c r="CA49" s="45">
        <f t="shared" si="3"/>
        <v>68227</v>
      </c>
      <c r="CB49" s="45">
        <f t="shared" si="4"/>
        <v>54194</v>
      </c>
      <c r="CC49" s="45">
        <f t="shared" si="5"/>
        <v>61934</v>
      </c>
      <c r="CD49" s="45">
        <f t="shared" si="6"/>
        <v>55299</v>
      </c>
      <c r="CE49" s="45">
        <f t="shared" si="7"/>
        <v>36588</v>
      </c>
      <c r="CF49" s="391">
        <f t="shared" si="8"/>
        <v>15356</v>
      </c>
    </row>
    <row r="50" spans="1:84">
      <c r="A50" s="45" t="s">
        <v>86</v>
      </c>
      <c r="B50" s="391">
        <v>136</v>
      </c>
      <c r="C50" s="391">
        <v>125</v>
      </c>
      <c r="D50" s="391">
        <v>132</v>
      </c>
      <c r="E50" s="391">
        <v>117</v>
      </c>
      <c r="F50" s="391">
        <v>106</v>
      </c>
      <c r="G50" s="391"/>
      <c r="H50" s="391">
        <v>182</v>
      </c>
      <c r="I50" s="391">
        <v>282</v>
      </c>
      <c r="J50" s="391">
        <v>265</v>
      </c>
      <c r="K50" s="391">
        <v>264</v>
      </c>
      <c r="L50" s="391">
        <v>354</v>
      </c>
      <c r="M50" s="391">
        <v>209</v>
      </c>
      <c r="N50" s="391">
        <v>131</v>
      </c>
      <c r="O50" s="391">
        <v>104</v>
      </c>
      <c r="P50" s="393">
        <v>155</v>
      </c>
      <c r="Q50" s="391">
        <v>137</v>
      </c>
      <c r="R50" s="391">
        <v>168</v>
      </c>
      <c r="S50" s="391">
        <v>153</v>
      </c>
      <c r="T50" s="391">
        <v>150</v>
      </c>
      <c r="U50" s="391">
        <v>163</v>
      </c>
      <c r="V50" s="391">
        <v>126</v>
      </c>
      <c r="W50" s="391">
        <v>100</v>
      </c>
      <c r="X50" s="391">
        <v>115</v>
      </c>
      <c r="Y50" s="391">
        <v>135</v>
      </c>
      <c r="Z50" s="391">
        <v>100</v>
      </c>
      <c r="AA50" s="391">
        <v>75</v>
      </c>
      <c r="AB50" s="391">
        <v>14</v>
      </c>
      <c r="AC50" s="391">
        <v>5</v>
      </c>
      <c r="AD50" s="391">
        <v>5</v>
      </c>
      <c r="AE50" s="391">
        <v>55</v>
      </c>
      <c r="AF50" s="391">
        <v>40</v>
      </c>
      <c r="AG50" s="391">
        <v>38</v>
      </c>
      <c r="AH50" s="391">
        <v>57</v>
      </c>
      <c r="AI50" s="391">
        <v>57</v>
      </c>
      <c r="AJ50" s="391">
        <v>1033</v>
      </c>
      <c r="AK50" s="391">
        <v>3925</v>
      </c>
      <c r="AL50" s="391">
        <v>1505</v>
      </c>
      <c r="AM50" s="391">
        <v>2028</v>
      </c>
      <c r="AN50" s="391">
        <v>3246</v>
      </c>
      <c r="AO50" s="391">
        <v>3114</v>
      </c>
      <c r="AP50" s="391">
        <v>3495</v>
      </c>
      <c r="AQ50" s="391">
        <v>4906</v>
      </c>
      <c r="AR50" s="391">
        <v>3528</v>
      </c>
      <c r="AS50" s="391">
        <v>3028</v>
      </c>
      <c r="AT50" s="391">
        <v>4565</v>
      </c>
      <c r="AU50" s="391">
        <v>4037</v>
      </c>
      <c r="AV50" s="391">
        <v>3881</v>
      </c>
      <c r="AW50" s="391">
        <v>4474</v>
      </c>
      <c r="AX50" s="391">
        <v>3035</v>
      </c>
      <c r="AY50" s="391">
        <v>3645</v>
      </c>
      <c r="AZ50" s="391">
        <v>6275</v>
      </c>
      <c r="BA50" s="391">
        <v>5275</v>
      </c>
      <c r="BB50" s="391">
        <v>6377</v>
      </c>
      <c r="BC50" s="391">
        <v>7164</v>
      </c>
      <c r="BD50" s="391">
        <v>4990</v>
      </c>
      <c r="BE50" s="391">
        <v>3954</v>
      </c>
      <c r="BF50" s="391">
        <v>4846</v>
      </c>
      <c r="BG50" s="391">
        <v>5507</v>
      </c>
      <c r="BH50" s="391">
        <v>5854</v>
      </c>
      <c r="BI50" s="391">
        <v>8107</v>
      </c>
      <c r="BJ50" s="391">
        <v>3085</v>
      </c>
      <c r="BK50" s="391">
        <v>4350</v>
      </c>
      <c r="BL50" s="391">
        <v>5069</v>
      </c>
      <c r="BM50" s="391">
        <v>3649</v>
      </c>
      <c r="BN50" s="391">
        <v>5785</v>
      </c>
      <c r="BO50" s="391">
        <v>7549</v>
      </c>
      <c r="BP50" s="391">
        <v>4716</v>
      </c>
      <c r="BQ50" s="391">
        <v>5516</v>
      </c>
      <c r="BR50" s="391">
        <v>5905</v>
      </c>
      <c r="BS50" s="391">
        <v>4894</v>
      </c>
      <c r="BT50" s="391">
        <v>4589</v>
      </c>
      <c r="BU50" s="391">
        <v>6456</v>
      </c>
      <c r="BV50" s="391">
        <v>3881</v>
      </c>
      <c r="BW50" s="391">
        <v>4474</v>
      </c>
      <c r="BX50" s="392">
        <f t="shared" si="0"/>
        <v>0.0285057471264367</v>
      </c>
      <c r="BY50" s="392">
        <f t="shared" si="1"/>
        <v>0.152795671218758</v>
      </c>
      <c r="BZ50" s="45">
        <f t="shared" si="2"/>
        <v>2172</v>
      </c>
      <c r="CA50" s="45">
        <f t="shared" si="3"/>
        <v>1637</v>
      </c>
      <c r="CB50" s="45">
        <f t="shared" si="4"/>
        <v>5404</v>
      </c>
      <c r="CC50" s="45">
        <f t="shared" si="5"/>
        <v>41807</v>
      </c>
      <c r="CD50" s="45">
        <f t="shared" si="6"/>
        <v>65029</v>
      </c>
      <c r="CE50" s="45">
        <f t="shared" si="7"/>
        <v>61563</v>
      </c>
      <c r="CF50" s="391">
        <f t="shared" si="8"/>
        <v>8355</v>
      </c>
    </row>
    <row r="51" spans="1:84">
      <c r="A51" s="45" t="s">
        <v>87</v>
      </c>
      <c r="B51" s="391"/>
      <c r="C51" s="391"/>
      <c r="D51" s="391"/>
      <c r="E51" s="391"/>
      <c r="F51" s="391"/>
      <c r="G51" s="391"/>
      <c r="H51" s="391"/>
      <c r="I51" s="391"/>
      <c r="J51" s="391"/>
      <c r="K51" s="391"/>
      <c r="L51" s="391"/>
      <c r="M51" s="391"/>
      <c r="N51" s="391"/>
      <c r="O51" s="391"/>
      <c r="P51" s="391"/>
      <c r="Q51" s="391"/>
      <c r="R51" s="391"/>
      <c r="S51" s="391"/>
      <c r="T51" s="391"/>
      <c r="U51" s="391"/>
      <c r="V51" s="391"/>
      <c r="W51" s="391"/>
      <c r="X51" s="391"/>
      <c r="Y51" s="391"/>
      <c r="Z51" s="391"/>
      <c r="AA51" s="391"/>
      <c r="AB51" s="391"/>
      <c r="AC51" s="391"/>
      <c r="AD51" s="391"/>
      <c r="AE51" s="391">
        <v>328</v>
      </c>
      <c r="AF51" s="391">
        <v>1069</v>
      </c>
      <c r="AG51" s="391">
        <v>2086</v>
      </c>
      <c r="AH51" s="391">
        <v>2183</v>
      </c>
      <c r="AI51" s="391">
        <v>2006</v>
      </c>
      <c r="AJ51" s="391">
        <v>2002</v>
      </c>
      <c r="AK51" s="391">
        <v>1500</v>
      </c>
      <c r="AL51" s="391">
        <v>1201</v>
      </c>
      <c r="AM51" s="391">
        <v>503</v>
      </c>
      <c r="AN51" s="391">
        <v>1205</v>
      </c>
      <c r="AO51" s="391">
        <v>1153</v>
      </c>
      <c r="AP51" s="391">
        <v>1256</v>
      </c>
      <c r="AQ51" s="391">
        <v>1265</v>
      </c>
      <c r="AR51" s="391">
        <v>2183</v>
      </c>
      <c r="AS51" s="391">
        <v>2154</v>
      </c>
      <c r="AT51" s="391">
        <v>787</v>
      </c>
      <c r="AU51" s="391">
        <v>682</v>
      </c>
      <c r="AV51" s="391">
        <v>1422</v>
      </c>
      <c r="AW51" s="391">
        <v>2014</v>
      </c>
      <c r="AX51" s="391">
        <v>2230</v>
      </c>
      <c r="AY51" s="391">
        <v>2140</v>
      </c>
      <c r="AZ51" s="391">
        <v>3579</v>
      </c>
      <c r="BA51" s="391">
        <v>1337</v>
      </c>
      <c r="BB51" s="391">
        <v>1855</v>
      </c>
      <c r="BC51" s="391">
        <v>3002</v>
      </c>
      <c r="BD51" s="391">
        <v>5028</v>
      </c>
      <c r="BE51" s="391">
        <v>3879</v>
      </c>
      <c r="BF51" s="391">
        <v>2632</v>
      </c>
      <c r="BG51" s="391">
        <v>2671</v>
      </c>
      <c r="BH51" s="391">
        <v>1744</v>
      </c>
      <c r="BI51" s="391">
        <v>1727</v>
      </c>
      <c r="BJ51" s="391">
        <v>317</v>
      </c>
      <c r="BK51" s="391">
        <v>250</v>
      </c>
      <c r="BL51" s="391">
        <v>346</v>
      </c>
      <c r="BM51" s="391">
        <v>370</v>
      </c>
      <c r="BN51" s="391">
        <v>417</v>
      </c>
      <c r="BO51" s="391">
        <v>1778</v>
      </c>
      <c r="BP51" s="391">
        <v>2679</v>
      </c>
      <c r="BQ51" s="391">
        <v>1968</v>
      </c>
      <c r="BR51" s="391">
        <v>1758</v>
      </c>
      <c r="BS51" s="391">
        <v>1837</v>
      </c>
      <c r="BT51" s="391">
        <v>4599</v>
      </c>
      <c r="BU51" s="391">
        <v>4062</v>
      </c>
      <c r="BV51" s="391">
        <v>1422</v>
      </c>
      <c r="BW51" s="391">
        <v>2014</v>
      </c>
      <c r="BX51" s="392">
        <f t="shared" si="0"/>
        <v>7.056</v>
      </c>
      <c r="BY51" s="392">
        <f t="shared" si="1"/>
        <v>0.416315049226442</v>
      </c>
      <c r="BZ51" s="45">
        <f t="shared" si="2"/>
        <v>0</v>
      </c>
      <c r="CA51" s="45">
        <f t="shared" si="3"/>
        <v>0</v>
      </c>
      <c r="CB51" s="45">
        <f t="shared" si="4"/>
        <v>11174</v>
      </c>
      <c r="CC51" s="45">
        <f t="shared" si="5"/>
        <v>15825</v>
      </c>
      <c r="CD51" s="45">
        <f t="shared" si="6"/>
        <v>31824</v>
      </c>
      <c r="CE51" s="45">
        <f t="shared" si="7"/>
        <v>20381</v>
      </c>
      <c r="CF51" s="391">
        <f t="shared" si="8"/>
        <v>3436</v>
      </c>
    </row>
    <row r="52" spans="1:84">
      <c r="A52" s="45" t="s">
        <v>88</v>
      </c>
      <c r="B52" s="391"/>
      <c r="C52" s="391"/>
      <c r="D52" s="391"/>
      <c r="E52" s="391"/>
      <c r="F52" s="391"/>
      <c r="G52" s="391"/>
      <c r="H52" s="391"/>
      <c r="I52" s="391"/>
      <c r="J52" s="391">
        <v>1003</v>
      </c>
      <c r="K52" s="391"/>
      <c r="L52" s="391">
        <v>5243</v>
      </c>
      <c r="M52" s="391"/>
      <c r="N52" s="391"/>
      <c r="O52" s="391"/>
      <c r="P52" s="391"/>
      <c r="Q52" s="391"/>
      <c r="R52" s="391"/>
      <c r="S52" s="391"/>
      <c r="T52" s="391"/>
      <c r="U52" s="391"/>
      <c r="V52" s="391"/>
      <c r="W52" s="391"/>
      <c r="X52" s="391"/>
      <c r="Y52" s="391">
        <v>846</v>
      </c>
      <c r="Z52" s="391">
        <v>1690</v>
      </c>
      <c r="AA52" s="391">
        <v>1477</v>
      </c>
      <c r="AB52" s="391">
        <v>5411</v>
      </c>
      <c r="AC52" s="391">
        <v>5096</v>
      </c>
      <c r="AD52" s="391">
        <v>3201</v>
      </c>
      <c r="AE52" s="391">
        <v>4303</v>
      </c>
      <c r="AF52" s="391">
        <v>3400</v>
      </c>
      <c r="AG52" s="391">
        <v>2437</v>
      </c>
      <c r="AH52" s="391">
        <v>3474</v>
      </c>
      <c r="AI52" s="391">
        <v>3526</v>
      </c>
      <c r="AJ52" s="391">
        <v>4081</v>
      </c>
      <c r="AK52" s="391">
        <v>3713</v>
      </c>
      <c r="AL52" s="391">
        <v>1514</v>
      </c>
      <c r="AM52" s="391">
        <v>1133</v>
      </c>
      <c r="AN52" s="391">
        <v>1663</v>
      </c>
      <c r="AO52" s="391">
        <v>943</v>
      </c>
      <c r="AP52" s="391">
        <v>1470</v>
      </c>
      <c r="AQ52" s="391">
        <v>1968</v>
      </c>
      <c r="AR52" s="391">
        <v>2279</v>
      </c>
      <c r="AS52" s="391">
        <v>1708</v>
      </c>
      <c r="AT52" s="391">
        <v>1428</v>
      </c>
      <c r="AU52" s="391">
        <v>1817</v>
      </c>
      <c r="AV52" s="391">
        <v>1898</v>
      </c>
      <c r="AW52" s="391">
        <v>1656</v>
      </c>
      <c r="AX52" s="391">
        <v>1006</v>
      </c>
      <c r="AY52" s="391">
        <v>1995</v>
      </c>
      <c r="AZ52" s="391">
        <v>1855</v>
      </c>
      <c r="BA52" s="391">
        <v>3228</v>
      </c>
      <c r="BB52" s="391">
        <v>2810</v>
      </c>
      <c r="BC52" s="391">
        <v>3243</v>
      </c>
      <c r="BD52" s="391">
        <v>4021</v>
      </c>
      <c r="BE52" s="391">
        <v>3823</v>
      </c>
      <c r="BF52" s="391">
        <v>3457</v>
      </c>
      <c r="BG52" s="391">
        <v>2475</v>
      </c>
      <c r="BH52" s="391">
        <v>2822</v>
      </c>
      <c r="BI52" s="391">
        <v>3057</v>
      </c>
      <c r="BJ52" s="391">
        <v>2595</v>
      </c>
      <c r="BK52" s="391">
        <v>3106</v>
      </c>
      <c r="BL52" s="391">
        <v>1750</v>
      </c>
      <c r="BM52" s="391">
        <v>2199</v>
      </c>
      <c r="BN52" s="391">
        <v>2350</v>
      </c>
      <c r="BO52" s="391">
        <v>2153</v>
      </c>
      <c r="BP52" s="391">
        <v>2540</v>
      </c>
      <c r="BQ52" s="391">
        <v>2196</v>
      </c>
      <c r="BR52" s="391">
        <v>2070</v>
      </c>
      <c r="BS52" s="391">
        <v>2001</v>
      </c>
      <c r="BT52" s="391">
        <v>1588</v>
      </c>
      <c r="BU52" s="391">
        <v>1734</v>
      </c>
      <c r="BV52" s="391">
        <v>1898</v>
      </c>
      <c r="BW52" s="391">
        <v>1656</v>
      </c>
      <c r="BX52" s="392">
        <f t="shared" si="0"/>
        <v>-0.466838377334192</v>
      </c>
      <c r="BY52" s="392">
        <f t="shared" si="1"/>
        <v>-0.127502634351949</v>
      </c>
      <c r="BZ52" s="45">
        <f t="shared" si="2"/>
        <v>6246</v>
      </c>
      <c r="CA52" s="45">
        <f t="shared" si="3"/>
        <v>846</v>
      </c>
      <c r="CB52" s="45">
        <f t="shared" si="4"/>
        <v>41809</v>
      </c>
      <c r="CC52" s="45">
        <f t="shared" si="5"/>
        <v>19477</v>
      </c>
      <c r="CD52" s="45">
        <f t="shared" si="6"/>
        <v>33792</v>
      </c>
      <c r="CE52" s="45">
        <f t="shared" si="7"/>
        <v>26282</v>
      </c>
      <c r="CF52" s="391">
        <f t="shared" si="8"/>
        <v>3554</v>
      </c>
    </row>
    <row r="53" spans="1:84">
      <c r="A53" s="45" t="s">
        <v>89</v>
      </c>
      <c r="B53" s="391"/>
      <c r="C53" s="391"/>
      <c r="D53" s="391"/>
      <c r="E53" s="391"/>
      <c r="F53" s="391"/>
      <c r="G53" s="391"/>
      <c r="H53" s="391"/>
      <c r="I53" s="391"/>
      <c r="J53" s="391"/>
      <c r="K53" s="391"/>
      <c r="L53" s="391"/>
      <c r="M53" s="391"/>
      <c r="N53" s="391"/>
      <c r="O53" s="391"/>
      <c r="P53" s="393"/>
      <c r="Q53" s="391"/>
      <c r="R53" s="391"/>
      <c r="S53" s="391"/>
      <c r="T53" s="391"/>
      <c r="U53" s="391"/>
      <c r="V53" s="391">
        <v>455</v>
      </c>
      <c r="W53" s="391">
        <v>87</v>
      </c>
      <c r="X53" s="391">
        <v>336</v>
      </c>
      <c r="Y53" s="391">
        <v>3746</v>
      </c>
      <c r="Z53" s="391">
        <v>166</v>
      </c>
      <c r="AA53" s="391">
        <v>2</v>
      </c>
      <c r="AB53" s="391"/>
      <c r="AC53" s="391">
        <v>279</v>
      </c>
      <c r="AD53" s="391">
        <v>139</v>
      </c>
      <c r="AE53" s="391">
        <v>186</v>
      </c>
      <c r="AF53" s="391">
        <v>278</v>
      </c>
      <c r="AG53" s="391">
        <v>364</v>
      </c>
      <c r="AH53" s="391">
        <v>1682</v>
      </c>
      <c r="AI53" s="391">
        <v>1041</v>
      </c>
      <c r="AJ53" s="391">
        <v>696</v>
      </c>
      <c r="AK53" s="391">
        <v>1777</v>
      </c>
      <c r="AL53" s="391">
        <v>419</v>
      </c>
      <c r="AM53" s="391">
        <v>52</v>
      </c>
      <c r="AN53" s="391">
        <v>262</v>
      </c>
      <c r="AO53" s="391">
        <v>666</v>
      </c>
      <c r="AP53" s="391">
        <v>894</v>
      </c>
      <c r="AQ53" s="391">
        <v>494</v>
      </c>
      <c r="AR53" s="391">
        <v>551</v>
      </c>
      <c r="AS53" s="391">
        <v>1155</v>
      </c>
      <c r="AT53" s="391">
        <v>838</v>
      </c>
      <c r="AU53" s="391">
        <v>2352</v>
      </c>
      <c r="AV53" s="391">
        <v>2329</v>
      </c>
      <c r="AW53" s="391">
        <v>3262</v>
      </c>
      <c r="AX53" s="391">
        <v>2082</v>
      </c>
      <c r="AY53" s="391">
        <v>3043</v>
      </c>
      <c r="AZ53" s="391">
        <v>670</v>
      </c>
      <c r="BA53" s="391">
        <v>1471</v>
      </c>
      <c r="BB53" s="391">
        <v>2414</v>
      </c>
      <c r="BC53" s="391">
        <v>4522</v>
      </c>
      <c r="BD53" s="391">
        <v>4507</v>
      </c>
      <c r="BE53" s="391">
        <v>3751</v>
      </c>
      <c r="BF53" s="391">
        <v>5205</v>
      </c>
      <c r="BG53" s="391">
        <v>5784</v>
      </c>
      <c r="BH53" s="391">
        <v>2917</v>
      </c>
      <c r="BI53" s="391">
        <v>6418</v>
      </c>
      <c r="BJ53" s="391">
        <v>1406</v>
      </c>
      <c r="BK53" s="391">
        <v>2039</v>
      </c>
      <c r="BL53" s="391">
        <v>2743</v>
      </c>
      <c r="BM53" s="391">
        <v>1284</v>
      </c>
      <c r="BN53" s="391">
        <v>943</v>
      </c>
      <c r="BO53" s="391">
        <v>306</v>
      </c>
      <c r="BP53" s="391">
        <v>1215</v>
      </c>
      <c r="BQ53" s="391">
        <v>1799</v>
      </c>
      <c r="BR53" s="391">
        <v>1937</v>
      </c>
      <c r="BS53" s="391">
        <v>649</v>
      </c>
      <c r="BT53" s="391">
        <v>841</v>
      </c>
      <c r="BU53" s="391">
        <v>791</v>
      </c>
      <c r="BV53" s="391">
        <v>2329</v>
      </c>
      <c r="BW53" s="391">
        <v>3262</v>
      </c>
      <c r="BX53" s="392">
        <f t="shared" si="0"/>
        <v>0.59980382540461</v>
      </c>
      <c r="BY53" s="392">
        <f t="shared" si="1"/>
        <v>0.400601116358952</v>
      </c>
      <c r="BZ53" s="45">
        <f t="shared" si="2"/>
        <v>0</v>
      </c>
      <c r="CA53" s="45">
        <f t="shared" si="3"/>
        <v>4624</v>
      </c>
      <c r="CB53" s="45">
        <f t="shared" si="4"/>
        <v>6610</v>
      </c>
      <c r="CC53" s="45">
        <f t="shared" si="5"/>
        <v>13274</v>
      </c>
      <c r="CD53" s="45">
        <f t="shared" si="6"/>
        <v>42784</v>
      </c>
      <c r="CE53" s="45">
        <f t="shared" si="7"/>
        <v>15953</v>
      </c>
      <c r="CF53" s="391">
        <f t="shared" si="8"/>
        <v>5591</v>
      </c>
    </row>
    <row r="54" spans="1:84">
      <c r="A54" s="45" t="s">
        <v>90</v>
      </c>
      <c r="B54" s="391"/>
      <c r="C54" s="391"/>
      <c r="D54" s="391"/>
      <c r="E54" s="391"/>
      <c r="F54" s="391"/>
      <c r="G54" s="391"/>
      <c r="H54" s="391">
        <v>90</v>
      </c>
      <c r="I54" s="391">
        <v>976</v>
      </c>
      <c r="J54" s="391">
        <v>1066</v>
      </c>
      <c r="K54" s="391">
        <v>796</v>
      </c>
      <c r="L54" s="391">
        <v>614</v>
      </c>
      <c r="M54" s="391">
        <v>246</v>
      </c>
      <c r="N54" s="391">
        <v>609</v>
      </c>
      <c r="O54" s="391">
        <v>1585</v>
      </c>
      <c r="P54" s="393">
        <v>2727</v>
      </c>
      <c r="Q54" s="391">
        <v>2174</v>
      </c>
      <c r="R54" s="391">
        <v>2184</v>
      </c>
      <c r="S54" s="391">
        <v>1740</v>
      </c>
      <c r="T54" s="391">
        <v>1616</v>
      </c>
      <c r="U54" s="391">
        <v>1353</v>
      </c>
      <c r="V54" s="391">
        <v>1510</v>
      </c>
      <c r="W54" s="391">
        <v>1718</v>
      </c>
      <c r="X54" s="391">
        <v>1298</v>
      </c>
      <c r="Y54" s="391">
        <v>1293</v>
      </c>
      <c r="Z54" s="391">
        <v>1558</v>
      </c>
      <c r="AA54" s="391">
        <v>2457</v>
      </c>
      <c r="AB54" s="391">
        <v>1752</v>
      </c>
      <c r="AC54" s="391">
        <v>1048</v>
      </c>
      <c r="AD54" s="391">
        <v>1595</v>
      </c>
      <c r="AE54" s="391">
        <v>2748</v>
      </c>
      <c r="AF54" s="391">
        <v>3440</v>
      </c>
      <c r="AG54" s="391">
        <v>3347</v>
      </c>
      <c r="AH54" s="391">
        <v>4832</v>
      </c>
      <c r="AI54" s="391">
        <v>4295</v>
      </c>
      <c r="AJ54" s="391">
        <v>3532</v>
      </c>
      <c r="AK54" s="391">
        <v>3345</v>
      </c>
      <c r="AL54" s="391">
        <v>3216</v>
      </c>
      <c r="AM54" s="391">
        <v>2921</v>
      </c>
      <c r="AN54" s="391">
        <v>4854</v>
      </c>
      <c r="AO54" s="391">
        <v>3665</v>
      </c>
      <c r="AP54" s="391">
        <v>5101</v>
      </c>
      <c r="AQ54" s="391">
        <v>6096</v>
      </c>
      <c r="AR54" s="391">
        <v>4450</v>
      </c>
      <c r="AS54" s="391">
        <v>5286</v>
      </c>
      <c r="AT54" s="391">
        <v>7013</v>
      </c>
      <c r="AU54" s="391">
        <v>5198</v>
      </c>
      <c r="AV54" s="391">
        <v>4706</v>
      </c>
      <c r="AW54" s="391">
        <v>5010</v>
      </c>
      <c r="AX54" s="391">
        <v>4602</v>
      </c>
      <c r="AY54" s="391">
        <v>4519</v>
      </c>
      <c r="AZ54" s="391">
        <v>6464</v>
      </c>
      <c r="BA54" s="391">
        <v>3772</v>
      </c>
      <c r="BB54" s="391">
        <v>4168</v>
      </c>
      <c r="BC54" s="391">
        <v>5200</v>
      </c>
      <c r="BD54" s="391">
        <v>3522</v>
      </c>
      <c r="BE54" s="391">
        <v>3707</v>
      </c>
      <c r="BF54" s="391">
        <v>5966</v>
      </c>
      <c r="BG54" s="391">
        <v>3198</v>
      </c>
      <c r="BH54" s="391">
        <v>3411</v>
      </c>
      <c r="BI54" s="391">
        <v>3989</v>
      </c>
      <c r="BJ54" s="391">
        <v>3058</v>
      </c>
      <c r="BK54" s="391">
        <v>3485</v>
      </c>
      <c r="BL54" s="391">
        <v>4912</v>
      </c>
      <c r="BM54" s="391">
        <v>4504</v>
      </c>
      <c r="BN54" s="391">
        <v>4570</v>
      </c>
      <c r="BO54" s="391">
        <v>5168</v>
      </c>
      <c r="BP54" s="391">
        <v>3595</v>
      </c>
      <c r="BQ54" s="391">
        <v>6152</v>
      </c>
      <c r="BR54" s="391">
        <v>5131</v>
      </c>
      <c r="BS54" s="391">
        <v>4379</v>
      </c>
      <c r="BT54" s="391">
        <v>4607</v>
      </c>
      <c r="BU54" s="391">
        <v>3799</v>
      </c>
      <c r="BV54" s="391">
        <v>4706</v>
      </c>
      <c r="BW54" s="391">
        <v>5010</v>
      </c>
      <c r="BX54" s="392">
        <f t="shared" si="0"/>
        <v>0.437589670014347</v>
      </c>
      <c r="BY54" s="392">
        <f t="shared" si="1"/>
        <v>0.064598385040374</v>
      </c>
      <c r="BZ54" s="45">
        <f t="shared" si="2"/>
        <v>3788</v>
      </c>
      <c r="CA54" s="45">
        <f t="shared" si="3"/>
        <v>19807</v>
      </c>
      <c r="CB54" s="45">
        <f t="shared" si="4"/>
        <v>33949</v>
      </c>
      <c r="CC54" s="45">
        <f t="shared" si="5"/>
        <v>57516</v>
      </c>
      <c r="CD54" s="45">
        <f t="shared" si="6"/>
        <v>52518</v>
      </c>
      <c r="CE54" s="45">
        <f t="shared" si="7"/>
        <v>53360</v>
      </c>
      <c r="CF54" s="391">
        <f t="shared" si="8"/>
        <v>9716</v>
      </c>
    </row>
    <row r="55" spans="1:84">
      <c r="A55" s="45" t="s">
        <v>91</v>
      </c>
      <c r="B55" s="391"/>
      <c r="C55" s="391"/>
      <c r="D55" s="391"/>
      <c r="E55" s="391"/>
      <c r="F55" s="391"/>
      <c r="G55" s="391"/>
      <c r="H55" s="391"/>
      <c r="I55" s="391"/>
      <c r="J55" s="391"/>
      <c r="K55" s="391"/>
      <c r="L55" s="391"/>
      <c r="M55" s="391"/>
      <c r="N55" s="391"/>
      <c r="O55" s="391"/>
      <c r="P55" s="391"/>
      <c r="Q55" s="391"/>
      <c r="R55" s="391"/>
      <c r="S55" s="391"/>
      <c r="T55" s="391"/>
      <c r="U55" s="391"/>
      <c r="V55" s="391"/>
      <c r="W55" s="391"/>
      <c r="X55" s="391"/>
      <c r="Y55" s="391"/>
      <c r="Z55" s="391"/>
      <c r="AA55" s="391"/>
      <c r="AB55" s="391"/>
      <c r="AC55" s="391"/>
      <c r="AD55" s="391"/>
      <c r="AE55" s="391"/>
      <c r="AF55" s="391">
        <v>221</v>
      </c>
      <c r="AG55" s="391">
        <v>784</v>
      </c>
      <c r="AH55" s="391">
        <v>1156</v>
      </c>
      <c r="AI55" s="391">
        <v>1189</v>
      </c>
      <c r="AJ55" s="391">
        <v>1059</v>
      </c>
      <c r="AK55" s="391">
        <v>824</v>
      </c>
      <c r="AL55" s="391">
        <v>1106</v>
      </c>
      <c r="AM55" s="391">
        <v>536</v>
      </c>
      <c r="AN55" s="391">
        <v>946</v>
      </c>
      <c r="AO55" s="391">
        <v>591</v>
      </c>
      <c r="AP55" s="391">
        <v>761</v>
      </c>
      <c r="AQ55" s="391">
        <v>642</v>
      </c>
      <c r="AR55" s="391">
        <v>574</v>
      </c>
      <c r="AS55" s="391">
        <v>766</v>
      </c>
      <c r="AT55" s="391">
        <v>1937</v>
      </c>
      <c r="AU55" s="391">
        <v>1399</v>
      </c>
      <c r="AV55" s="391">
        <v>1123</v>
      </c>
      <c r="AW55" s="391">
        <v>389</v>
      </c>
      <c r="AX55" s="391">
        <v>1968</v>
      </c>
      <c r="AY55" s="391">
        <v>1415</v>
      </c>
      <c r="AZ55" s="391">
        <v>1895</v>
      </c>
      <c r="BA55" s="391">
        <v>1255</v>
      </c>
      <c r="BB55" s="391">
        <v>1964</v>
      </c>
      <c r="BC55" s="391">
        <v>2379</v>
      </c>
      <c r="BD55" s="391">
        <v>1757</v>
      </c>
      <c r="BE55" s="391">
        <v>3636</v>
      </c>
      <c r="BF55" s="391">
        <v>2593</v>
      </c>
      <c r="BG55" s="391">
        <v>2631</v>
      </c>
      <c r="BH55" s="391">
        <v>1751</v>
      </c>
      <c r="BI55" s="391">
        <v>2026</v>
      </c>
      <c r="BJ55" s="391">
        <v>80</v>
      </c>
      <c r="BK55" s="391">
        <v>540</v>
      </c>
      <c r="BL55" s="391">
        <v>923</v>
      </c>
      <c r="BM55" s="391">
        <v>396</v>
      </c>
      <c r="BN55" s="391">
        <v>299</v>
      </c>
      <c r="BO55" s="391">
        <v>518</v>
      </c>
      <c r="BP55" s="391">
        <v>136</v>
      </c>
      <c r="BQ55" s="391">
        <v>1035</v>
      </c>
      <c r="BR55" s="391">
        <v>1914</v>
      </c>
      <c r="BS55" s="391">
        <v>1245</v>
      </c>
      <c r="BT55" s="391">
        <v>0</v>
      </c>
      <c r="BU55" s="391">
        <v>74</v>
      </c>
      <c r="BV55" s="391">
        <v>1123</v>
      </c>
      <c r="BW55" s="391">
        <v>389</v>
      </c>
      <c r="BX55" s="392">
        <f t="shared" si="0"/>
        <v>-0.27962962962963</v>
      </c>
      <c r="BY55" s="392">
        <f t="shared" si="1"/>
        <v>-0.653606411398041</v>
      </c>
      <c r="BZ55" s="45">
        <f t="shared" si="2"/>
        <v>0</v>
      </c>
      <c r="CA55" s="45">
        <f t="shared" si="3"/>
        <v>0</v>
      </c>
      <c r="CB55" s="45">
        <f t="shared" si="4"/>
        <v>5233</v>
      </c>
      <c r="CC55" s="45">
        <f t="shared" si="5"/>
        <v>10770</v>
      </c>
      <c r="CD55" s="45">
        <f t="shared" si="6"/>
        <v>25270</v>
      </c>
      <c r="CE55" s="45">
        <f t="shared" si="7"/>
        <v>7160</v>
      </c>
      <c r="CF55" s="391">
        <f t="shared" si="8"/>
        <v>1512</v>
      </c>
    </row>
    <row r="56" spans="1:84">
      <c r="A56" s="45" t="s">
        <v>92</v>
      </c>
      <c r="B56" s="391"/>
      <c r="C56" s="391"/>
      <c r="D56" s="391"/>
      <c r="E56" s="391"/>
      <c r="F56" s="391"/>
      <c r="G56" s="391"/>
      <c r="H56" s="391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  <c r="T56" s="391"/>
      <c r="U56" s="391"/>
      <c r="V56" s="391"/>
      <c r="W56" s="391"/>
      <c r="X56" s="391"/>
      <c r="Y56" s="391"/>
      <c r="Z56" s="391"/>
      <c r="AA56" s="391"/>
      <c r="AB56" s="391"/>
      <c r="AC56" s="391"/>
      <c r="AD56" s="391"/>
      <c r="AE56" s="391"/>
      <c r="AF56" s="391"/>
      <c r="AG56" s="391"/>
      <c r="AH56" s="391"/>
      <c r="AI56" s="391"/>
      <c r="AJ56" s="391"/>
      <c r="AK56" s="391">
        <v>1722</v>
      </c>
      <c r="AL56" s="391">
        <v>36</v>
      </c>
      <c r="AM56" s="391">
        <v>61</v>
      </c>
      <c r="AN56" s="391">
        <v>274</v>
      </c>
      <c r="AO56" s="391">
        <v>354</v>
      </c>
      <c r="AP56" s="391">
        <v>135</v>
      </c>
      <c r="AQ56" s="391">
        <v>2068</v>
      </c>
      <c r="AR56" s="391">
        <v>730</v>
      </c>
      <c r="AS56" s="391">
        <v>372</v>
      </c>
      <c r="AT56" s="391">
        <v>4166</v>
      </c>
      <c r="AU56" s="391">
        <v>5152</v>
      </c>
      <c r="AV56" s="391">
        <v>5746</v>
      </c>
      <c r="AW56" s="391">
        <v>8055</v>
      </c>
      <c r="AX56" s="391">
        <v>3113</v>
      </c>
      <c r="AY56" s="391">
        <v>1869</v>
      </c>
      <c r="AZ56" s="391">
        <v>3943</v>
      </c>
      <c r="BA56" s="391">
        <v>3406</v>
      </c>
      <c r="BB56" s="391">
        <v>3779</v>
      </c>
      <c r="BC56" s="391">
        <v>3234</v>
      </c>
      <c r="BD56" s="391">
        <v>2913</v>
      </c>
      <c r="BE56" s="391">
        <v>3601</v>
      </c>
      <c r="BF56" s="391">
        <v>4797</v>
      </c>
      <c r="BG56" s="391">
        <v>2102</v>
      </c>
      <c r="BH56" s="391">
        <v>5486</v>
      </c>
      <c r="BI56" s="391">
        <v>9622</v>
      </c>
      <c r="BJ56" s="391">
        <v>4193</v>
      </c>
      <c r="BK56" s="391">
        <v>4292</v>
      </c>
      <c r="BL56" s="391">
        <v>5541</v>
      </c>
      <c r="BM56" s="391">
        <v>4156</v>
      </c>
      <c r="BN56" s="391">
        <v>3576</v>
      </c>
      <c r="BO56" s="391">
        <v>4789</v>
      </c>
      <c r="BP56" s="391">
        <v>5920</v>
      </c>
      <c r="BQ56" s="391">
        <v>5868</v>
      </c>
      <c r="BR56" s="391">
        <v>4963</v>
      </c>
      <c r="BS56" s="391">
        <v>6129</v>
      </c>
      <c r="BT56" s="391">
        <v>5448</v>
      </c>
      <c r="BU56" s="391">
        <v>5359</v>
      </c>
      <c r="BV56" s="391">
        <v>5746</v>
      </c>
      <c r="BW56" s="391">
        <v>8055</v>
      </c>
      <c r="BX56" s="392">
        <f t="shared" si="0"/>
        <v>0.876747437092265</v>
      </c>
      <c r="BY56" s="392">
        <f t="shared" si="1"/>
        <v>0.401844761573268</v>
      </c>
      <c r="BZ56" s="45">
        <f t="shared" si="2"/>
        <v>0</v>
      </c>
      <c r="CA56" s="45">
        <f t="shared" si="3"/>
        <v>0</v>
      </c>
      <c r="CB56" s="45">
        <f t="shared" si="4"/>
        <v>1722</v>
      </c>
      <c r="CC56" s="45">
        <f t="shared" si="5"/>
        <v>27149</v>
      </c>
      <c r="CD56" s="45">
        <f t="shared" si="6"/>
        <v>47865</v>
      </c>
      <c r="CE56" s="45">
        <f t="shared" si="7"/>
        <v>60234</v>
      </c>
      <c r="CF56" s="391">
        <f t="shared" si="8"/>
        <v>13801</v>
      </c>
    </row>
    <row r="57" spans="1:84">
      <c r="A57" s="45" t="s">
        <v>93</v>
      </c>
      <c r="B57" s="391"/>
      <c r="C57" s="391"/>
      <c r="D57" s="391"/>
      <c r="E57" s="391"/>
      <c r="F57" s="391"/>
      <c r="G57" s="391"/>
      <c r="H57" s="391"/>
      <c r="I57" s="391"/>
      <c r="J57" s="391"/>
      <c r="K57" s="391"/>
      <c r="L57" s="391"/>
      <c r="M57" s="391"/>
      <c r="N57" s="391"/>
      <c r="O57" s="391"/>
      <c r="P57" s="391"/>
      <c r="Q57" s="391"/>
      <c r="R57" s="391"/>
      <c r="S57" s="391"/>
      <c r="T57" s="391"/>
      <c r="U57" s="391"/>
      <c r="V57" s="391"/>
      <c r="W57" s="391"/>
      <c r="X57" s="391"/>
      <c r="Y57" s="391"/>
      <c r="Z57" s="391"/>
      <c r="AA57" s="391"/>
      <c r="AB57" s="391"/>
      <c r="AC57" s="391"/>
      <c r="AD57" s="391"/>
      <c r="AE57" s="391"/>
      <c r="AF57" s="391"/>
      <c r="AG57" s="391"/>
      <c r="AH57" s="391"/>
      <c r="AI57" s="391"/>
      <c r="AJ57" s="391"/>
      <c r="AK57" s="391"/>
      <c r="AL57" s="391"/>
      <c r="AM57" s="391"/>
      <c r="AN57" s="391"/>
      <c r="AO57" s="391">
        <v>130</v>
      </c>
      <c r="AP57" s="391">
        <v>148</v>
      </c>
      <c r="AQ57" s="391">
        <v>1933</v>
      </c>
      <c r="AR57" s="391">
        <v>1286</v>
      </c>
      <c r="AS57" s="391">
        <v>2047</v>
      </c>
      <c r="AT57" s="391">
        <v>2843</v>
      </c>
      <c r="AU57" s="391">
        <v>3391</v>
      </c>
      <c r="AV57" s="391">
        <v>4008</v>
      </c>
      <c r="AW57" s="391">
        <v>5029</v>
      </c>
      <c r="AX57" s="391">
        <v>3599</v>
      </c>
      <c r="AY57" s="391">
        <v>3115</v>
      </c>
      <c r="AZ57" s="391">
        <v>4061</v>
      </c>
      <c r="BA57" s="391">
        <v>1711</v>
      </c>
      <c r="BB57" s="391">
        <v>3150</v>
      </c>
      <c r="BC57" s="391">
        <v>2607</v>
      </c>
      <c r="BD57" s="391">
        <v>2651</v>
      </c>
      <c r="BE57" s="391">
        <v>3580</v>
      </c>
      <c r="BF57" s="391">
        <v>5901</v>
      </c>
      <c r="BG57" s="391">
        <v>7133</v>
      </c>
      <c r="BH57" s="391">
        <v>7577</v>
      </c>
      <c r="BI57" s="391">
        <v>9750</v>
      </c>
      <c r="BJ57" s="391">
        <v>4637</v>
      </c>
      <c r="BK57" s="391">
        <v>5848</v>
      </c>
      <c r="BL57" s="391">
        <v>9665</v>
      </c>
      <c r="BM57" s="391">
        <v>8273</v>
      </c>
      <c r="BN57" s="391">
        <v>8871</v>
      </c>
      <c r="BO57" s="391">
        <v>8986</v>
      </c>
      <c r="BP57" s="391">
        <v>10974</v>
      </c>
      <c r="BQ57" s="391">
        <v>9603</v>
      </c>
      <c r="BR57" s="391">
        <v>10980</v>
      </c>
      <c r="BS57" s="391">
        <v>10647</v>
      </c>
      <c r="BT57" s="391">
        <v>10504</v>
      </c>
      <c r="BU57" s="391">
        <v>8718</v>
      </c>
      <c r="BV57" s="391">
        <v>4008</v>
      </c>
      <c r="BW57" s="391">
        <v>5029</v>
      </c>
      <c r="BX57" s="392">
        <f t="shared" si="0"/>
        <v>-0.140047879616963</v>
      </c>
      <c r="BY57" s="392">
        <f t="shared" si="1"/>
        <v>0.254740518962076</v>
      </c>
      <c r="BZ57" s="45">
        <f t="shared" si="2"/>
        <v>0</v>
      </c>
      <c r="CA57" s="45">
        <f t="shared" si="3"/>
        <v>0</v>
      </c>
      <c r="CB57" s="45">
        <f t="shared" si="4"/>
        <v>0</v>
      </c>
      <c r="CC57" s="45">
        <f t="shared" si="5"/>
        <v>20815</v>
      </c>
      <c r="CD57" s="45">
        <f t="shared" si="6"/>
        <v>54835</v>
      </c>
      <c r="CE57" s="45">
        <f t="shared" si="7"/>
        <v>107706</v>
      </c>
      <c r="CF57" s="391">
        <f t="shared" si="8"/>
        <v>9037</v>
      </c>
    </row>
    <row r="58" spans="1:84">
      <c r="A58" s="395" t="s">
        <v>94</v>
      </c>
      <c r="B58" s="391"/>
      <c r="C58" s="391"/>
      <c r="D58" s="391"/>
      <c r="E58" s="391"/>
      <c r="F58" s="391"/>
      <c r="G58" s="391"/>
      <c r="H58" s="391"/>
      <c r="I58" s="391"/>
      <c r="J58" s="391"/>
      <c r="K58" s="391"/>
      <c r="L58" s="391"/>
      <c r="M58" s="391"/>
      <c r="N58" s="391"/>
      <c r="O58" s="391"/>
      <c r="P58" s="393"/>
      <c r="Q58" s="391"/>
      <c r="R58" s="391"/>
      <c r="S58" s="391"/>
      <c r="T58" s="391"/>
      <c r="U58" s="391"/>
      <c r="V58" s="391"/>
      <c r="W58" s="391"/>
      <c r="X58" s="391"/>
      <c r="Y58" s="391"/>
      <c r="Z58" s="391"/>
      <c r="AA58" s="391"/>
      <c r="AB58" s="391"/>
      <c r="AC58" s="391"/>
      <c r="AD58" s="391"/>
      <c r="AE58" s="391"/>
      <c r="AF58" s="391"/>
      <c r="AG58" s="391"/>
      <c r="AH58" s="391"/>
      <c r="AI58" s="391"/>
      <c r="AJ58" s="391"/>
      <c r="AK58" s="391"/>
      <c r="AL58" s="391"/>
      <c r="AM58" s="391"/>
      <c r="AN58" s="391"/>
      <c r="AO58" s="391"/>
      <c r="AP58" s="391"/>
      <c r="AQ58" s="391"/>
      <c r="AR58" s="391"/>
      <c r="AS58" s="391"/>
      <c r="AT58" s="391"/>
      <c r="AU58" s="391"/>
      <c r="AV58" s="391"/>
      <c r="AW58" s="391"/>
      <c r="AX58" s="391"/>
      <c r="AY58" s="391"/>
      <c r="AZ58" s="391"/>
      <c r="BA58" s="391"/>
      <c r="BB58" s="391">
        <v>178</v>
      </c>
      <c r="BC58" s="391">
        <v>1675</v>
      </c>
      <c r="BD58" s="391">
        <v>3319</v>
      </c>
      <c r="BE58" s="391">
        <v>3523</v>
      </c>
      <c r="BF58" s="391">
        <v>4247</v>
      </c>
      <c r="BG58" s="391">
        <v>1880</v>
      </c>
      <c r="BH58" s="391">
        <v>3497</v>
      </c>
      <c r="BI58" s="391">
        <v>3568</v>
      </c>
      <c r="BJ58" s="391">
        <v>4213</v>
      </c>
      <c r="BK58" s="391">
        <v>4109</v>
      </c>
      <c r="BL58" s="391">
        <v>2888</v>
      </c>
      <c r="BM58" s="391">
        <v>2370</v>
      </c>
      <c r="BN58" s="391">
        <v>2773</v>
      </c>
      <c r="BO58" s="391">
        <v>3236</v>
      </c>
      <c r="BP58" s="391">
        <v>3174</v>
      </c>
      <c r="BQ58" s="391">
        <v>2419</v>
      </c>
      <c r="BR58" s="391">
        <v>3801</v>
      </c>
      <c r="BS58" s="391">
        <v>2990</v>
      </c>
      <c r="BT58" s="391">
        <v>2725</v>
      </c>
      <c r="BU58" s="391">
        <v>2442</v>
      </c>
      <c r="BV58" s="391">
        <v>0</v>
      </c>
      <c r="BW58" s="391">
        <v>0</v>
      </c>
      <c r="BX58" s="392">
        <f t="shared" si="0"/>
        <v>-1</v>
      </c>
      <c r="BY58" s="392" t="str">
        <f t="shared" si="1"/>
        <v/>
      </c>
      <c r="BZ58" s="45">
        <f t="shared" si="2"/>
        <v>0</v>
      </c>
      <c r="CA58" s="45">
        <f t="shared" si="3"/>
        <v>0</v>
      </c>
      <c r="CB58" s="45">
        <f t="shared" si="4"/>
        <v>0</v>
      </c>
      <c r="CC58" s="45">
        <f t="shared" si="5"/>
        <v>0</v>
      </c>
      <c r="CD58" s="45">
        <f t="shared" si="6"/>
        <v>21887</v>
      </c>
      <c r="CE58" s="45">
        <f t="shared" si="7"/>
        <v>37140</v>
      </c>
      <c r="CF58" s="391">
        <f t="shared" si="8"/>
        <v>0</v>
      </c>
    </row>
    <row r="59" spans="1:84">
      <c r="A59" s="45" t="s">
        <v>95</v>
      </c>
      <c r="B59" s="391"/>
      <c r="C59" s="391"/>
      <c r="D59" s="391"/>
      <c r="E59" s="391"/>
      <c r="F59" s="391"/>
      <c r="G59" s="391"/>
      <c r="H59" s="391"/>
      <c r="I59" s="391"/>
      <c r="J59" s="391"/>
      <c r="K59" s="391"/>
      <c r="L59" s="391"/>
      <c r="M59" s="391">
        <v>5000</v>
      </c>
      <c r="N59" s="391"/>
      <c r="O59" s="391"/>
      <c r="P59" s="391"/>
      <c r="Q59" s="391">
        <v>500</v>
      </c>
      <c r="R59" s="391">
        <v>389</v>
      </c>
      <c r="S59" s="391">
        <v>410</v>
      </c>
      <c r="T59" s="391">
        <v>119</v>
      </c>
      <c r="U59" s="391">
        <v>121</v>
      </c>
      <c r="V59" s="391">
        <v>50</v>
      </c>
      <c r="W59" s="391">
        <v>348</v>
      </c>
      <c r="X59" s="391">
        <v>400</v>
      </c>
      <c r="Y59" s="391">
        <v>1005</v>
      </c>
      <c r="Z59" s="391">
        <v>159</v>
      </c>
      <c r="AA59" s="391">
        <v>12</v>
      </c>
      <c r="AB59" s="391">
        <v>198</v>
      </c>
      <c r="AC59" s="391">
        <v>1298</v>
      </c>
      <c r="AD59" s="391">
        <v>3526</v>
      </c>
      <c r="AE59" s="391">
        <v>792</v>
      </c>
      <c r="AF59" s="391">
        <v>521</v>
      </c>
      <c r="AG59" s="391">
        <v>304</v>
      </c>
      <c r="AH59" s="391">
        <v>1833</v>
      </c>
      <c r="AI59" s="391">
        <v>613</v>
      </c>
      <c r="AJ59" s="391">
        <v>1259</v>
      </c>
      <c r="AK59" s="391">
        <v>2740</v>
      </c>
      <c r="AL59" s="391">
        <v>768</v>
      </c>
      <c r="AM59" s="391"/>
      <c r="AN59" s="391"/>
      <c r="AO59" s="391">
        <v>196</v>
      </c>
      <c r="AP59" s="391">
        <v>508</v>
      </c>
      <c r="AQ59" s="391">
        <v>600</v>
      </c>
      <c r="AR59" s="391">
        <v>787</v>
      </c>
      <c r="AS59" s="391">
        <v>1589</v>
      </c>
      <c r="AT59" s="391">
        <v>1770</v>
      </c>
      <c r="AU59" s="391">
        <v>454</v>
      </c>
      <c r="AV59" s="391">
        <v>2852</v>
      </c>
      <c r="AW59" s="391">
        <v>4710</v>
      </c>
      <c r="AX59" s="391">
        <v>3652</v>
      </c>
      <c r="AY59" s="391">
        <v>1234</v>
      </c>
      <c r="AZ59" s="391">
        <v>1340</v>
      </c>
      <c r="BA59" s="391">
        <v>442</v>
      </c>
      <c r="BB59" s="391">
        <v>2775</v>
      </c>
      <c r="BC59" s="391">
        <v>2947</v>
      </c>
      <c r="BD59" s="391">
        <v>3292</v>
      </c>
      <c r="BE59" s="391">
        <v>3307</v>
      </c>
      <c r="BF59" s="391">
        <v>2704</v>
      </c>
      <c r="BG59" s="391">
        <v>1770</v>
      </c>
      <c r="BH59" s="391">
        <v>2302</v>
      </c>
      <c r="BI59" s="391">
        <v>2239</v>
      </c>
      <c r="BJ59" s="391">
        <v>973</v>
      </c>
      <c r="BK59" s="391">
        <v>2295</v>
      </c>
      <c r="BL59" s="391">
        <v>1797</v>
      </c>
      <c r="BM59" s="391">
        <v>1602</v>
      </c>
      <c r="BN59" s="391">
        <v>1462</v>
      </c>
      <c r="BO59" s="391">
        <v>1933</v>
      </c>
      <c r="BP59" s="391">
        <v>2506</v>
      </c>
      <c r="BQ59" s="391">
        <v>3699</v>
      </c>
      <c r="BR59" s="391">
        <v>4103</v>
      </c>
      <c r="BS59" s="391">
        <v>5091</v>
      </c>
      <c r="BT59" s="391">
        <v>8076</v>
      </c>
      <c r="BU59" s="391">
        <v>0</v>
      </c>
      <c r="BV59" s="391">
        <v>0</v>
      </c>
      <c r="BW59" s="391">
        <v>0</v>
      </c>
      <c r="BX59" s="392">
        <f t="shared" si="0"/>
        <v>-1</v>
      </c>
      <c r="BY59" s="392" t="str">
        <f t="shared" si="1"/>
        <v/>
      </c>
      <c r="BZ59" s="45">
        <f t="shared" si="2"/>
        <v>5000</v>
      </c>
      <c r="CA59" s="45">
        <f t="shared" si="3"/>
        <v>3342</v>
      </c>
      <c r="CB59" s="45">
        <f t="shared" si="4"/>
        <v>13255</v>
      </c>
      <c r="CC59" s="45">
        <f t="shared" si="5"/>
        <v>14234</v>
      </c>
      <c r="CD59" s="45">
        <f t="shared" si="6"/>
        <v>28004</v>
      </c>
      <c r="CE59" s="45">
        <f t="shared" si="7"/>
        <v>33537</v>
      </c>
      <c r="CF59" s="391">
        <f t="shared" si="8"/>
        <v>0</v>
      </c>
    </row>
    <row r="60" spans="1:84">
      <c r="A60" s="45" t="s">
        <v>96</v>
      </c>
      <c r="B60" s="391"/>
      <c r="C60" s="391"/>
      <c r="D60" s="391"/>
      <c r="E60" s="391"/>
      <c r="F60" s="391"/>
      <c r="G60" s="391"/>
      <c r="H60" s="391"/>
      <c r="I60" s="391"/>
      <c r="J60" s="391"/>
      <c r="K60" s="391"/>
      <c r="L60" s="391"/>
      <c r="M60" s="391"/>
      <c r="N60" s="391"/>
      <c r="O60" s="391"/>
      <c r="P60" s="391"/>
      <c r="Q60" s="391"/>
      <c r="R60" s="391"/>
      <c r="S60" s="391"/>
      <c r="T60" s="391"/>
      <c r="U60" s="391"/>
      <c r="V60" s="391"/>
      <c r="W60" s="391"/>
      <c r="X60" s="391"/>
      <c r="Y60" s="391"/>
      <c r="Z60" s="391"/>
      <c r="AA60" s="391"/>
      <c r="AB60" s="391"/>
      <c r="AC60" s="391"/>
      <c r="AD60" s="391"/>
      <c r="AE60" s="391"/>
      <c r="AF60" s="391"/>
      <c r="AG60" s="391"/>
      <c r="AH60" s="391"/>
      <c r="AI60" s="391"/>
      <c r="AJ60" s="391"/>
      <c r="AK60" s="391"/>
      <c r="AL60" s="391"/>
      <c r="AM60" s="391"/>
      <c r="AN60" s="391"/>
      <c r="AO60" s="391"/>
      <c r="AP60" s="391"/>
      <c r="AQ60" s="391">
        <v>538</v>
      </c>
      <c r="AR60" s="391">
        <v>620</v>
      </c>
      <c r="AS60" s="391">
        <v>1302</v>
      </c>
      <c r="AT60" s="391">
        <v>1664</v>
      </c>
      <c r="AU60" s="391">
        <v>1776</v>
      </c>
      <c r="AV60" s="391">
        <v>2248</v>
      </c>
      <c r="AW60" s="391">
        <v>2218</v>
      </c>
      <c r="AX60" s="391">
        <v>881</v>
      </c>
      <c r="AY60" s="391">
        <v>1470</v>
      </c>
      <c r="AZ60" s="391">
        <v>2162</v>
      </c>
      <c r="BA60" s="391">
        <v>1195</v>
      </c>
      <c r="BB60" s="391">
        <v>1638</v>
      </c>
      <c r="BC60" s="391">
        <v>2882</v>
      </c>
      <c r="BD60" s="391">
        <v>2940</v>
      </c>
      <c r="BE60" s="391">
        <v>3300</v>
      </c>
      <c r="BF60" s="391">
        <v>2905</v>
      </c>
      <c r="BG60" s="391">
        <v>2944</v>
      </c>
      <c r="BH60" s="391">
        <v>2402</v>
      </c>
      <c r="BI60" s="391">
        <v>1321</v>
      </c>
      <c r="BJ60" s="391">
        <v>280</v>
      </c>
      <c r="BK60" s="391">
        <v>642</v>
      </c>
      <c r="BL60" s="391">
        <v>1157</v>
      </c>
      <c r="BM60" s="391">
        <v>1374</v>
      </c>
      <c r="BN60" s="391">
        <v>1365</v>
      </c>
      <c r="BO60" s="391">
        <v>1429</v>
      </c>
      <c r="BP60" s="391">
        <v>1354</v>
      </c>
      <c r="BQ60" s="391">
        <v>543</v>
      </c>
      <c r="BR60" s="391">
        <v>962</v>
      </c>
      <c r="BS60" s="391">
        <v>783</v>
      </c>
      <c r="BT60" s="391">
        <v>588</v>
      </c>
      <c r="BU60" s="391">
        <v>634</v>
      </c>
      <c r="BV60" s="391">
        <v>2248</v>
      </c>
      <c r="BW60" s="391">
        <v>2218</v>
      </c>
      <c r="BX60" s="392">
        <f t="shared" si="0"/>
        <v>2.45482866043614</v>
      </c>
      <c r="BY60" s="392">
        <f t="shared" si="1"/>
        <v>-0.0133451957295374</v>
      </c>
      <c r="BZ60" s="45">
        <f t="shared" si="2"/>
        <v>0</v>
      </c>
      <c r="CA60" s="45">
        <f t="shared" si="3"/>
        <v>0</v>
      </c>
      <c r="CB60" s="45">
        <f t="shared" si="4"/>
        <v>0</v>
      </c>
      <c r="CC60" s="45">
        <f t="shared" si="5"/>
        <v>10366</v>
      </c>
      <c r="CD60" s="45">
        <f t="shared" si="6"/>
        <v>26040</v>
      </c>
      <c r="CE60" s="45">
        <f t="shared" si="7"/>
        <v>11111</v>
      </c>
      <c r="CF60" s="391">
        <f t="shared" si="8"/>
        <v>4466</v>
      </c>
    </row>
    <row r="61" spans="1:84">
      <c r="A61" s="45" t="s">
        <v>97</v>
      </c>
      <c r="B61" s="391"/>
      <c r="C61" s="391"/>
      <c r="D61" s="391"/>
      <c r="E61" s="391"/>
      <c r="F61" s="391"/>
      <c r="G61" s="391"/>
      <c r="H61" s="391"/>
      <c r="I61" s="391"/>
      <c r="J61" s="391"/>
      <c r="K61" s="391"/>
      <c r="L61" s="391"/>
      <c r="M61" s="391"/>
      <c r="N61" s="391"/>
      <c r="O61" s="391"/>
      <c r="P61" s="391"/>
      <c r="Q61" s="391"/>
      <c r="R61" s="391"/>
      <c r="S61" s="391"/>
      <c r="T61" s="391"/>
      <c r="U61" s="391"/>
      <c r="V61" s="391"/>
      <c r="W61" s="391"/>
      <c r="X61" s="391"/>
      <c r="Y61" s="391"/>
      <c r="Z61" s="391"/>
      <c r="AA61" s="391"/>
      <c r="AB61" s="391"/>
      <c r="AC61" s="391"/>
      <c r="AD61" s="391"/>
      <c r="AE61" s="391"/>
      <c r="AF61" s="391"/>
      <c r="AG61" s="391"/>
      <c r="AH61" s="391"/>
      <c r="AI61" s="391"/>
      <c r="AJ61" s="391"/>
      <c r="AK61" s="391"/>
      <c r="AL61" s="391"/>
      <c r="AM61" s="391"/>
      <c r="AN61" s="391"/>
      <c r="AO61" s="391"/>
      <c r="AP61" s="391"/>
      <c r="AQ61" s="391"/>
      <c r="AR61" s="391"/>
      <c r="AS61" s="391"/>
      <c r="AT61" s="391">
        <v>636</v>
      </c>
      <c r="AU61" s="391">
        <v>216</v>
      </c>
      <c r="AV61" s="391">
        <v>682</v>
      </c>
      <c r="AW61" s="391">
        <v>6890</v>
      </c>
      <c r="AX61" s="391">
        <v>57</v>
      </c>
      <c r="AY61" s="391">
        <v>101</v>
      </c>
      <c r="AZ61" s="391">
        <v>204</v>
      </c>
      <c r="BA61" s="391">
        <v>41</v>
      </c>
      <c r="BB61" s="391">
        <v>1772</v>
      </c>
      <c r="BC61" s="391">
        <v>1871</v>
      </c>
      <c r="BD61" s="391">
        <v>1709</v>
      </c>
      <c r="BE61" s="391">
        <v>3266</v>
      </c>
      <c r="BF61" s="391">
        <v>3585</v>
      </c>
      <c r="BG61" s="391">
        <v>381</v>
      </c>
      <c r="BH61" s="391">
        <v>3013</v>
      </c>
      <c r="BI61" s="391">
        <v>4243</v>
      </c>
      <c r="BJ61" s="391">
        <v>328</v>
      </c>
      <c r="BK61" s="391">
        <v>1369</v>
      </c>
      <c r="BL61" s="391">
        <v>1926</v>
      </c>
      <c r="BM61" s="391">
        <v>2216</v>
      </c>
      <c r="BN61" s="391">
        <v>1318</v>
      </c>
      <c r="BO61" s="391">
        <v>3887</v>
      </c>
      <c r="BP61" s="391">
        <v>1356</v>
      </c>
      <c r="BQ61" s="391">
        <v>2051</v>
      </c>
      <c r="BR61" s="391">
        <v>1182</v>
      </c>
      <c r="BS61" s="391">
        <v>327</v>
      </c>
      <c r="BT61" s="391">
        <v>1779</v>
      </c>
      <c r="BU61" s="391">
        <v>3447</v>
      </c>
      <c r="BV61" s="391">
        <v>682</v>
      </c>
      <c r="BW61" s="391">
        <v>6890</v>
      </c>
      <c r="BX61" s="392">
        <f t="shared" si="0"/>
        <v>4.03287070854638</v>
      </c>
      <c r="BY61" s="392">
        <f t="shared" si="1"/>
        <v>9.10263929618768</v>
      </c>
      <c r="BZ61" s="45">
        <f t="shared" si="2"/>
        <v>0</v>
      </c>
      <c r="CA61" s="45">
        <f t="shared" si="3"/>
        <v>0</v>
      </c>
      <c r="CB61" s="45">
        <f t="shared" si="4"/>
        <v>0</v>
      </c>
      <c r="CC61" s="45">
        <f t="shared" si="5"/>
        <v>8424</v>
      </c>
      <c r="CD61" s="45">
        <f t="shared" si="6"/>
        <v>20243</v>
      </c>
      <c r="CE61" s="45">
        <f t="shared" si="7"/>
        <v>21186</v>
      </c>
      <c r="CF61" s="391">
        <f t="shared" si="8"/>
        <v>7572</v>
      </c>
    </row>
    <row r="62" spans="1:84">
      <c r="A62" s="395" t="s">
        <v>98</v>
      </c>
      <c r="B62" s="393"/>
      <c r="C62" s="393"/>
      <c r="D62" s="393">
        <v>714</v>
      </c>
      <c r="E62" s="393">
        <v>1397</v>
      </c>
      <c r="F62" s="393">
        <v>2996</v>
      </c>
      <c r="G62" s="393">
        <v>4661</v>
      </c>
      <c r="H62" s="393">
        <v>2939</v>
      </c>
      <c r="I62" s="393">
        <v>3959</v>
      </c>
      <c r="J62" s="393">
        <v>2561</v>
      </c>
      <c r="K62" s="391">
        <v>2337</v>
      </c>
      <c r="L62" s="391">
        <v>1143</v>
      </c>
      <c r="M62" s="391">
        <v>3301</v>
      </c>
      <c r="N62" s="391">
        <v>2999</v>
      </c>
      <c r="O62" s="391">
        <v>2369</v>
      </c>
      <c r="P62" s="391">
        <v>3219</v>
      </c>
      <c r="Q62" s="391">
        <v>4003</v>
      </c>
      <c r="R62" s="391">
        <v>5488</v>
      </c>
      <c r="S62" s="391">
        <v>4377</v>
      </c>
      <c r="T62" s="391">
        <v>668</v>
      </c>
      <c r="U62" s="391">
        <v>197</v>
      </c>
      <c r="V62" s="391">
        <v>186</v>
      </c>
      <c r="W62" s="391">
        <v>837</v>
      </c>
      <c r="X62" s="391">
        <v>750</v>
      </c>
      <c r="Y62" s="391">
        <v>5457</v>
      </c>
      <c r="Z62" s="391">
        <v>3068</v>
      </c>
      <c r="AA62" s="391">
        <v>277</v>
      </c>
      <c r="AB62" s="391">
        <v>804</v>
      </c>
      <c r="AC62" s="391">
        <v>450</v>
      </c>
      <c r="AD62" s="391">
        <v>1085</v>
      </c>
      <c r="AE62" s="391">
        <v>168</v>
      </c>
      <c r="AF62" s="391">
        <v>410</v>
      </c>
      <c r="AG62" s="391">
        <v>23</v>
      </c>
      <c r="AH62" s="391">
        <v>51</v>
      </c>
      <c r="AI62" s="391">
        <v>1906</v>
      </c>
      <c r="AJ62" s="391">
        <v>1380</v>
      </c>
      <c r="AK62" s="391">
        <v>3895</v>
      </c>
      <c r="AL62" s="391">
        <v>1076</v>
      </c>
      <c r="AM62" s="391">
        <v>970</v>
      </c>
      <c r="AN62" s="391">
        <v>1844</v>
      </c>
      <c r="AO62" s="391">
        <v>1047</v>
      </c>
      <c r="AP62" s="391">
        <v>1795</v>
      </c>
      <c r="AQ62" s="391">
        <v>3591</v>
      </c>
      <c r="AR62" s="391">
        <v>2458</v>
      </c>
      <c r="AS62" s="391">
        <v>2882</v>
      </c>
      <c r="AT62" s="391">
        <v>2069</v>
      </c>
      <c r="AU62" s="391">
        <v>2161</v>
      </c>
      <c r="AV62" s="391">
        <v>1314</v>
      </c>
      <c r="AW62" s="391">
        <v>2094</v>
      </c>
      <c r="AX62" s="391">
        <v>3353</v>
      </c>
      <c r="AY62" s="391">
        <v>2104</v>
      </c>
      <c r="AZ62" s="391">
        <v>3145</v>
      </c>
      <c r="BA62" s="391">
        <v>751</v>
      </c>
      <c r="BB62" s="391">
        <v>4747</v>
      </c>
      <c r="BC62" s="391">
        <v>1824</v>
      </c>
      <c r="BD62" s="391">
        <v>3000</v>
      </c>
      <c r="BE62" s="391">
        <v>3145</v>
      </c>
      <c r="BF62" s="391">
        <v>3537</v>
      </c>
      <c r="BG62" s="391">
        <v>3156</v>
      </c>
      <c r="BH62" s="391">
        <v>3039</v>
      </c>
      <c r="BI62" s="391">
        <v>4747</v>
      </c>
      <c r="BJ62" s="391">
        <v>87</v>
      </c>
      <c r="BK62" s="391">
        <v>681</v>
      </c>
      <c r="BL62" s="391">
        <v>1102</v>
      </c>
      <c r="BM62" s="391">
        <v>380</v>
      </c>
      <c r="BN62" s="391">
        <v>927</v>
      </c>
      <c r="BO62" s="391">
        <v>795</v>
      </c>
      <c r="BP62" s="391">
        <v>654</v>
      </c>
      <c r="BQ62" s="391">
        <v>1749</v>
      </c>
      <c r="BR62" s="391">
        <v>3402</v>
      </c>
      <c r="BS62" s="391">
        <v>1624</v>
      </c>
      <c r="BT62" s="391">
        <v>1584</v>
      </c>
      <c r="BU62" s="391">
        <v>2586</v>
      </c>
      <c r="BV62" s="391">
        <v>1314</v>
      </c>
      <c r="BW62" s="391">
        <v>2094</v>
      </c>
      <c r="BX62" s="392">
        <f t="shared" si="0"/>
        <v>2.07488986784141</v>
      </c>
      <c r="BY62" s="392">
        <f t="shared" si="1"/>
        <v>0.593607305936073</v>
      </c>
      <c r="BZ62" s="45">
        <f t="shared" si="2"/>
        <v>26008</v>
      </c>
      <c r="CA62" s="45">
        <f t="shared" si="3"/>
        <v>30550</v>
      </c>
      <c r="CB62" s="45">
        <f t="shared" si="4"/>
        <v>13517</v>
      </c>
      <c r="CC62" s="45">
        <f t="shared" si="5"/>
        <v>23301</v>
      </c>
      <c r="CD62" s="45">
        <f t="shared" si="6"/>
        <v>36548</v>
      </c>
      <c r="CE62" s="45">
        <f t="shared" si="7"/>
        <v>15571</v>
      </c>
      <c r="CF62" s="391">
        <f t="shared" si="8"/>
        <v>3408</v>
      </c>
    </row>
    <row r="63" spans="1:84">
      <c r="A63" s="45" t="s">
        <v>99</v>
      </c>
      <c r="B63" s="391"/>
      <c r="C63" s="391"/>
      <c r="D63" s="391"/>
      <c r="E63" s="391"/>
      <c r="F63" s="391"/>
      <c r="G63" s="391"/>
      <c r="H63" s="391"/>
      <c r="I63" s="391"/>
      <c r="J63" s="391"/>
      <c r="K63" s="391"/>
      <c r="L63" s="391"/>
      <c r="M63" s="391"/>
      <c r="N63" s="391"/>
      <c r="O63" s="391"/>
      <c r="P63" s="393"/>
      <c r="Q63" s="391"/>
      <c r="R63" s="391"/>
      <c r="S63" s="391"/>
      <c r="T63" s="391"/>
      <c r="U63" s="391"/>
      <c r="V63" s="391"/>
      <c r="W63" s="391"/>
      <c r="X63" s="391"/>
      <c r="Y63" s="391"/>
      <c r="Z63" s="391"/>
      <c r="AA63" s="391"/>
      <c r="AB63" s="391"/>
      <c r="AC63" s="391"/>
      <c r="AD63" s="391"/>
      <c r="AE63" s="391"/>
      <c r="AF63" s="391"/>
      <c r="AG63" s="391"/>
      <c r="AH63" s="391"/>
      <c r="AI63" s="391"/>
      <c r="AJ63" s="391"/>
      <c r="AK63" s="391"/>
      <c r="AL63" s="391"/>
      <c r="AM63" s="391"/>
      <c r="AN63" s="391"/>
      <c r="AO63" s="391"/>
      <c r="AP63" s="391"/>
      <c r="AQ63" s="391"/>
      <c r="AR63" s="391"/>
      <c r="AS63" s="391"/>
      <c r="AT63" s="391">
        <v>2370</v>
      </c>
      <c r="AU63" s="391">
        <v>3171</v>
      </c>
      <c r="AV63" s="391">
        <v>2794</v>
      </c>
      <c r="AW63" s="391">
        <v>2227</v>
      </c>
      <c r="AX63" s="391">
        <v>644</v>
      </c>
      <c r="AY63" s="391">
        <v>912</v>
      </c>
      <c r="AZ63" s="391">
        <v>2066</v>
      </c>
      <c r="BA63" s="391">
        <v>679</v>
      </c>
      <c r="BB63" s="391">
        <v>2044</v>
      </c>
      <c r="BC63" s="391">
        <v>3007</v>
      </c>
      <c r="BD63" s="391">
        <v>3141</v>
      </c>
      <c r="BE63" s="391">
        <v>3142</v>
      </c>
      <c r="BF63" s="391">
        <v>2498</v>
      </c>
      <c r="BG63" s="391">
        <v>501</v>
      </c>
      <c r="BH63" s="391">
        <v>146</v>
      </c>
      <c r="BI63" s="391">
        <v>0</v>
      </c>
      <c r="BJ63" s="391">
        <v>0</v>
      </c>
      <c r="BK63" s="391">
        <v>0</v>
      </c>
      <c r="BL63" s="391">
        <v>0</v>
      </c>
      <c r="BM63" s="391">
        <v>0</v>
      </c>
      <c r="BN63" s="391">
        <v>0</v>
      </c>
      <c r="BO63" s="391">
        <v>0</v>
      </c>
      <c r="BP63" s="391">
        <v>0</v>
      </c>
      <c r="BQ63" s="391">
        <v>0</v>
      </c>
      <c r="BR63" s="391">
        <v>0</v>
      </c>
      <c r="BS63" s="391">
        <v>0</v>
      </c>
      <c r="BT63" s="391">
        <v>0</v>
      </c>
      <c r="BU63" s="391">
        <v>0</v>
      </c>
      <c r="BV63" s="391">
        <v>2794</v>
      </c>
      <c r="BW63" s="391">
        <v>2227</v>
      </c>
      <c r="BX63" s="392" t="str">
        <f t="shared" si="0"/>
        <v/>
      </c>
      <c r="BY63" s="392">
        <f t="shared" si="1"/>
        <v>-0.202934860415175</v>
      </c>
      <c r="BZ63" s="45">
        <f t="shared" si="2"/>
        <v>0</v>
      </c>
      <c r="CA63" s="45">
        <f t="shared" si="3"/>
        <v>0</v>
      </c>
      <c r="CB63" s="45">
        <f t="shared" si="4"/>
        <v>0</v>
      </c>
      <c r="CC63" s="45">
        <f t="shared" si="5"/>
        <v>10562</v>
      </c>
      <c r="CD63" s="45">
        <f t="shared" si="6"/>
        <v>18780</v>
      </c>
      <c r="CE63" s="45">
        <f t="shared" si="7"/>
        <v>0</v>
      </c>
      <c r="CF63" s="391">
        <f t="shared" si="8"/>
        <v>5021</v>
      </c>
    </row>
    <row r="64" spans="1:84">
      <c r="A64" s="45" t="s">
        <v>100</v>
      </c>
      <c r="B64" s="391"/>
      <c r="C64" s="391"/>
      <c r="D64" s="391"/>
      <c r="E64" s="391"/>
      <c r="F64" s="391"/>
      <c r="G64" s="391"/>
      <c r="H64" s="391">
        <v>1331</v>
      </c>
      <c r="I64" s="391">
        <v>1296</v>
      </c>
      <c r="J64" s="391">
        <v>2079</v>
      </c>
      <c r="K64" s="391">
        <v>2060</v>
      </c>
      <c r="L64" s="391">
        <v>3349</v>
      </c>
      <c r="M64" s="391">
        <v>2698</v>
      </c>
      <c r="N64" s="391">
        <v>1803</v>
      </c>
      <c r="O64" s="391">
        <v>654</v>
      </c>
      <c r="P64" s="391">
        <v>1356</v>
      </c>
      <c r="Q64" s="391">
        <v>1508</v>
      </c>
      <c r="R64" s="391">
        <v>935</v>
      </c>
      <c r="S64" s="391">
        <v>434</v>
      </c>
      <c r="T64" s="391">
        <v>436</v>
      </c>
      <c r="U64" s="391">
        <v>460</v>
      </c>
      <c r="V64" s="391">
        <v>288</v>
      </c>
      <c r="W64" s="391">
        <v>139</v>
      </c>
      <c r="X64" s="391">
        <v>93</v>
      </c>
      <c r="Y64" s="391">
        <v>633</v>
      </c>
      <c r="Z64" s="391">
        <v>105</v>
      </c>
      <c r="AA64" s="391">
        <v>36</v>
      </c>
      <c r="AB64" s="391">
        <v>54</v>
      </c>
      <c r="AC64" s="391">
        <v>248</v>
      </c>
      <c r="AD64" s="391">
        <v>751</v>
      </c>
      <c r="AE64" s="391">
        <v>1263</v>
      </c>
      <c r="AF64" s="391">
        <v>923</v>
      </c>
      <c r="AG64" s="391">
        <v>1125</v>
      </c>
      <c r="AH64" s="391">
        <v>1482</v>
      </c>
      <c r="AI64" s="391">
        <v>1477</v>
      </c>
      <c r="AJ64" s="391">
        <v>1387</v>
      </c>
      <c r="AK64" s="391">
        <v>2009</v>
      </c>
      <c r="AL64" s="391">
        <v>1660</v>
      </c>
      <c r="AM64" s="391">
        <v>1327</v>
      </c>
      <c r="AN64" s="391">
        <v>1529</v>
      </c>
      <c r="AO64" s="391">
        <v>1523</v>
      </c>
      <c r="AP64" s="391">
        <v>1412</v>
      </c>
      <c r="AQ64" s="391">
        <v>1498</v>
      </c>
      <c r="AR64" s="391">
        <v>1702</v>
      </c>
      <c r="AS64" s="391">
        <v>1738</v>
      </c>
      <c r="AT64" s="391">
        <v>1978</v>
      </c>
      <c r="AU64" s="391">
        <v>218</v>
      </c>
      <c r="AV64" s="391">
        <v>2683</v>
      </c>
      <c r="AW64" s="391"/>
      <c r="AX64" s="391"/>
      <c r="AY64" s="391"/>
      <c r="AZ64" s="391">
        <v>163</v>
      </c>
      <c r="BA64" s="391">
        <v>693</v>
      </c>
      <c r="BB64" s="391">
        <v>1707</v>
      </c>
      <c r="BC64" s="391">
        <v>4349</v>
      </c>
      <c r="BD64" s="391">
        <v>2473</v>
      </c>
      <c r="BE64" s="391">
        <v>3131</v>
      </c>
      <c r="BF64" s="391">
        <v>2935</v>
      </c>
      <c r="BG64" s="391">
        <v>3069</v>
      </c>
      <c r="BH64" s="391">
        <v>3230</v>
      </c>
      <c r="BI64" s="391">
        <v>1424</v>
      </c>
      <c r="BJ64" s="391">
        <v>527</v>
      </c>
      <c r="BK64" s="391">
        <v>663</v>
      </c>
      <c r="BL64" s="391">
        <v>783</v>
      </c>
      <c r="BM64" s="391">
        <v>670</v>
      </c>
      <c r="BN64" s="391">
        <v>556</v>
      </c>
      <c r="BO64" s="391">
        <v>627</v>
      </c>
      <c r="BP64" s="391">
        <v>419</v>
      </c>
      <c r="BQ64" s="391">
        <v>635</v>
      </c>
      <c r="BR64" s="391">
        <v>280</v>
      </c>
      <c r="BS64" s="391">
        <v>484</v>
      </c>
      <c r="BT64" s="391">
        <v>281</v>
      </c>
      <c r="BU64" s="391">
        <v>480</v>
      </c>
      <c r="BV64" s="391">
        <v>0</v>
      </c>
      <c r="BW64" s="391">
        <v>0</v>
      </c>
      <c r="BX64" s="392">
        <f t="shared" si="0"/>
        <v>-1</v>
      </c>
      <c r="BY64" s="392" t="str">
        <f t="shared" si="1"/>
        <v/>
      </c>
      <c r="BZ64" s="45">
        <f t="shared" si="2"/>
        <v>12813</v>
      </c>
      <c r="CA64" s="45">
        <f t="shared" si="3"/>
        <v>8739</v>
      </c>
      <c r="CB64" s="45">
        <f t="shared" si="4"/>
        <v>10860</v>
      </c>
      <c r="CC64" s="45">
        <f t="shared" si="5"/>
        <v>17268</v>
      </c>
      <c r="CD64" s="45">
        <f t="shared" si="6"/>
        <v>23174</v>
      </c>
      <c r="CE64" s="45">
        <f t="shared" si="7"/>
        <v>6405</v>
      </c>
      <c r="CF64" s="391">
        <f t="shared" si="8"/>
        <v>0</v>
      </c>
    </row>
    <row r="65" spans="1:84">
      <c r="A65" s="45" t="s">
        <v>101</v>
      </c>
      <c r="B65" s="391"/>
      <c r="C65" s="391"/>
      <c r="D65" s="391"/>
      <c r="E65" s="391"/>
      <c r="F65" s="391"/>
      <c r="G65" s="391"/>
      <c r="H65" s="391"/>
      <c r="I65" s="391"/>
      <c r="J65" s="391"/>
      <c r="K65" s="391"/>
      <c r="L65" s="391"/>
      <c r="M65" s="391">
        <v>170</v>
      </c>
      <c r="N65" s="391">
        <v>430</v>
      </c>
      <c r="O65" s="391">
        <v>389</v>
      </c>
      <c r="P65" s="391">
        <v>1798</v>
      </c>
      <c r="Q65" s="391">
        <v>1203</v>
      </c>
      <c r="R65" s="391">
        <v>2315</v>
      </c>
      <c r="S65" s="391">
        <v>2419</v>
      </c>
      <c r="T65" s="391">
        <v>2647</v>
      </c>
      <c r="U65" s="391">
        <v>1991</v>
      </c>
      <c r="V65" s="391">
        <v>2070</v>
      </c>
      <c r="W65" s="391">
        <v>2213</v>
      </c>
      <c r="X65" s="391">
        <v>2029</v>
      </c>
      <c r="Y65" s="391">
        <v>4957</v>
      </c>
      <c r="Z65" s="391">
        <v>2998</v>
      </c>
      <c r="AA65" s="391">
        <v>3123</v>
      </c>
      <c r="AB65" s="391">
        <v>4060</v>
      </c>
      <c r="AC65" s="391">
        <v>1688</v>
      </c>
      <c r="AD65" s="391">
        <v>2063</v>
      </c>
      <c r="AE65" s="391">
        <v>2688</v>
      </c>
      <c r="AF65" s="391">
        <v>4296</v>
      </c>
      <c r="AG65" s="391">
        <v>4088</v>
      </c>
      <c r="AH65" s="391">
        <v>4282</v>
      </c>
      <c r="AI65" s="391">
        <v>4054</v>
      </c>
      <c r="AJ65" s="391">
        <v>4123</v>
      </c>
      <c r="AK65" s="391">
        <v>6303</v>
      </c>
      <c r="AL65" s="391">
        <v>3273</v>
      </c>
      <c r="AM65" s="391">
        <v>3342</v>
      </c>
      <c r="AN65" s="391">
        <v>6256</v>
      </c>
      <c r="AO65" s="391">
        <v>4687</v>
      </c>
      <c r="AP65" s="391">
        <v>3639</v>
      </c>
      <c r="AQ65" s="391">
        <v>3198</v>
      </c>
      <c r="AR65" s="391">
        <v>2264</v>
      </c>
      <c r="AS65" s="391">
        <v>2779</v>
      </c>
      <c r="AT65" s="391">
        <v>3980</v>
      </c>
      <c r="AU65" s="391">
        <v>3552</v>
      </c>
      <c r="AV65" s="391">
        <v>3583</v>
      </c>
      <c r="AW65" s="391">
        <v>4800</v>
      </c>
      <c r="AX65" s="391">
        <v>2884</v>
      </c>
      <c r="AY65" s="391">
        <v>2552</v>
      </c>
      <c r="AZ65" s="391">
        <v>4275</v>
      </c>
      <c r="BA65" s="391">
        <v>3842</v>
      </c>
      <c r="BB65" s="391">
        <v>4581</v>
      </c>
      <c r="BC65" s="391">
        <v>4758</v>
      </c>
      <c r="BD65" s="391">
        <v>4049</v>
      </c>
      <c r="BE65" s="391">
        <v>3127</v>
      </c>
      <c r="BF65" s="391">
        <v>3568</v>
      </c>
      <c r="BG65" s="391">
        <v>3419</v>
      </c>
      <c r="BH65" s="391">
        <v>4076</v>
      </c>
      <c r="BI65" s="391">
        <v>11</v>
      </c>
      <c r="BJ65" s="391">
        <v>2647</v>
      </c>
      <c r="BK65" s="391">
        <v>2662</v>
      </c>
      <c r="BL65" s="391">
        <v>3247</v>
      </c>
      <c r="BM65" s="391">
        <v>2088</v>
      </c>
      <c r="BN65" s="391">
        <v>2368</v>
      </c>
      <c r="BO65" s="391">
        <v>1530</v>
      </c>
      <c r="BP65" s="391">
        <v>1602</v>
      </c>
      <c r="BQ65" s="391">
        <v>1023</v>
      </c>
      <c r="BR65" s="391">
        <v>1904</v>
      </c>
      <c r="BS65" s="391">
        <v>1545</v>
      </c>
      <c r="BT65" s="391">
        <v>2519</v>
      </c>
      <c r="BU65" s="391">
        <v>1412</v>
      </c>
      <c r="BV65" s="391">
        <v>3583</v>
      </c>
      <c r="BW65" s="391">
        <v>4800</v>
      </c>
      <c r="BX65" s="392">
        <f t="shared" si="0"/>
        <v>0.803155522163787</v>
      </c>
      <c r="BY65" s="392">
        <f t="shared" si="1"/>
        <v>0.339659503209601</v>
      </c>
      <c r="BZ65" s="45">
        <f t="shared" si="2"/>
        <v>170</v>
      </c>
      <c r="CA65" s="45">
        <f t="shared" si="3"/>
        <v>24461</v>
      </c>
      <c r="CB65" s="45">
        <f t="shared" si="4"/>
        <v>43766</v>
      </c>
      <c r="CC65" s="45">
        <f t="shared" si="5"/>
        <v>45353</v>
      </c>
      <c r="CD65" s="45">
        <f t="shared" si="6"/>
        <v>41142</v>
      </c>
      <c r="CE65" s="45">
        <f t="shared" si="7"/>
        <v>24547</v>
      </c>
      <c r="CF65" s="391">
        <f t="shared" si="8"/>
        <v>8383</v>
      </c>
    </row>
    <row r="66" spans="1:84">
      <c r="A66" s="45" t="s">
        <v>102</v>
      </c>
      <c r="B66" s="391">
        <v>1481</v>
      </c>
      <c r="C66" s="391">
        <v>1928</v>
      </c>
      <c r="D66" s="391">
        <v>6329</v>
      </c>
      <c r="E66" s="391">
        <v>1919</v>
      </c>
      <c r="F66" s="391">
        <v>2495</v>
      </c>
      <c r="G66" s="391">
        <v>3253</v>
      </c>
      <c r="H66" s="391">
        <v>1822</v>
      </c>
      <c r="I66" s="391">
        <v>2912</v>
      </c>
      <c r="J66" s="391">
        <v>6900</v>
      </c>
      <c r="K66" s="391">
        <v>2101</v>
      </c>
      <c r="L66" s="391">
        <v>3644</v>
      </c>
      <c r="M66" s="391">
        <v>6585</v>
      </c>
      <c r="N66" s="391">
        <v>1300</v>
      </c>
      <c r="O66" s="391">
        <v>1357</v>
      </c>
      <c r="P66" s="391">
        <v>2284</v>
      </c>
      <c r="Q66" s="391">
        <v>1667</v>
      </c>
      <c r="R66" s="391">
        <v>1912</v>
      </c>
      <c r="S66" s="391">
        <v>3560</v>
      </c>
      <c r="T66" s="391">
        <v>1581</v>
      </c>
      <c r="U66" s="391">
        <v>2038</v>
      </c>
      <c r="V66" s="391">
        <v>2949</v>
      </c>
      <c r="W66" s="391">
        <v>727</v>
      </c>
      <c r="X66" s="391">
        <v>1945</v>
      </c>
      <c r="Y66" s="391">
        <v>3228</v>
      </c>
      <c r="Z66" s="391">
        <v>2261</v>
      </c>
      <c r="AA66" s="391">
        <v>1966</v>
      </c>
      <c r="AB66" s="391">
        <v>2529</v>
      </c>
      <c r="AC66" s="391">
        <v>1047</v>
      </c>
      <c r="AD66" s="391">
        <v>1113</v>
      </c>
      <c r="AE66" s="391">
        <v>1734</v>
      </c>
      <c r="AF66" s="391">
        <v>926</v>
      </c>
      <c r="AG66" s="391">
        <v>828</v>
      </c>
      <c r="AH66" s="391">
        <v>2841</v>
      </c>
      <c r="AI66" s="391">
        <v>625</v>
      </c>
      <c r="AJ66" s="391">
        <v>834</v>
      </c>
      <c r="AK66" s="391">
        <v>2232</v>
      </c>
      <c r="AL66" s="391">
        <v>505</v>
      </c>
      <c r="AM66" s="391">
        <v>2836</v>
      </c>
      <c r="AN66" s="391">
        <v>274</v>
      </c>
      <c r="AO66" s="391">
        <v>150</v>
      </c>
      <c r="AP66" s="391">
        <v>1756</v>
      </c>
      <c r="AQ66" s="391">
        <v>185</v>
      </c>
      <c r="AR66" s="391">
        <v>837</v>
      </c>
      <c r="AS66" s="391">
        <v>1050</v>
      </c>
      <c r="AT66" s="391">
        <v>1081</v>
      </c>
      <c r="AU66" s="391">
        <v>4561</v>
      </c>
      <c r="AV66" s="391">
        <v>4052</v>
      </c>
      <c r="AW66" s="391">
        <v>1035</v>
      </c>
      <c r="AX66" s="391">
        <v>2524</v>
      </c>
      <c r="AY66" s="391">
        <v>4034</v>
      </c>
      <c r="AZ66" s="391">
        <v>3081</v>
      </c>
      <c r="BA66" s="391">
        <v>2052</v>
      </c>
      <c r="BB66" s="391">
        <v>4062</v>
      </c>
      <c r="BC66" s="391">
        <v>2602</v>
      </c>
      <c r="BD66" s="391">
        <v>2565</v>
      </c>
      <c r="BE66" s="391">
        <v>3087</v>
      </c>
      <c r="BF66" s="391">
        <v>3147</v>
      </c>
      <c r="BG66" s="391">
        <v>3063</v>
      </c>
      <c r="BH66" s="391">
        <v>2696</v>
      </c>
      <c r="BI66" s="391">
        <v>4990</v>
      </c>
      <c r="BJ66" s="391">
        <v>1990</v>
      </c>
      <c r="BK66" s="391">
        <v>1919</v>
      </c>
      <c r="BL66" s="391">
        <v>2661</v>
      </c>
      <c r="BM66" s="391">
        <v>1877</v>
      </c>
      <c r="BN66" s="391">
        <v>2419</v>
      </c>
      <c r="BO66" s="391">
        <v>2566</v>
      </c>
      <c r="BP66" s="391">
        <v>1954</v>
      </c>
      <c r="BQ66" s="391">
        <v>2061</v>
      </c>
      <c r="BR66" s="391">
        <v>1792</v>
      </c>
      <c r="BS66" s="391">
        <v>1336</v>
      </c>
      <c r="BT66" s="391">
        <v>1488</v>
      </c>
      <c r="BU66" s="391">
        <v>1863</v>
      </c>
      <c r="BV66" s="391">
        <v>4052</v>
      </c>
      <c r="BW66" s="391">
        <v>1653</v>
      </c>
      <c r="BX66" s="392">
        <f t="shared" si="0"/>
        <v>-0.138613861386139</v>
      </c>
      <c r="BY66" s="392">
        <f t="shared" si="1"/>
        <v>-0.592053307008884</v>
      </c>
      <c r="BZ66" s="45">
        <f t="shared" si="2"/>
        <v>41369</v>
      </c>
      <c r="CA66" s="45">
        <f t="shared" si="3"/>
        <v>24548</v>
      </c>
      <c r="CB66" s="45">
        <f t="shared" si="4"/>
        <v>18936</v>
      </c>
      <c r="CC66" s="45">
        <f t="shared" si="5"/>
        <v>18322</v>
      </c>
      <c r="CD66" s="45">
        <f t="shared" si="6"/>
        <v>37903</v>
      </c>
      <c r="CE66" s="45">
        <f t="shared" si="7"/>
        <v>23926</v>
      </c>
      <c r="CF66" s="391">
        <f t="shared" si="8"/>
        <v>5705</v>
      </c>
    </row>
    <row r="67" spans="1:84">
      <c r="A67" s="45" t="s">
        <v>103</v>
      </c>
      <c r="B67" s="391"/>
      <c r="C67" s="391"/>
      <c r="D67" s="391"/>
      <c r="E67" s="391"/>
      <c r="F67" s="391"/>
      <c r="G67" s="391"/>
      <c r="H67" s="391"/>
      <c r="I67" s="391"/>
      <c r="J67" s="391"/>
      <c r="K67" s="391"/>
      <c r="L67" s="391"/>
      <c r="M67" s="391"/>
      <c r="N67" s="391"/>
      <c r="O67" s="391"/>
      <c r="P67" s="391"/>
      <c r="Q67" s="391"/>
      <c r="R67" s="391"/>
      <c r="S67" s="391"/>
      <c r="T67" s="391"/>
      <c r="U67" s="391"/>
      <c r="V67" s="391"/>
      <c r="W67" s="391"/>
      <c r="X67" s="391"/>
      <c r="Y67" s="391"/>
      <c r="Z67" s="391"/>
      <c r="AA67" s="391"/>
      <c r="AB67" s="391"/>
      <c r="AC67" s="391"/>
      <c r="AD67" s="391"/>
      <c r="AE67" s="391"/>
      <c r="AF67" s="391"/>
      <c r="AG67" s="391"/>
      <c r="AH67" s="391"/>
      <c r="AI67" s="391"/>
      <c r="AJ67" s="391"/>
      <c r="AK67" s="391"/>
      <c r="AL67" s="391"/>
      <c r="AM67" s="391"/>
      <c r="AN67" s="391"/>
      <c r="AO67" s="391"/>
      <c r="AP67" s="391"/>
      <c r="AQ67" s="391"/>
      <c r="AR67" s="391"/>
      <c r="AS67" s="391"/>
      <c r="AT67" s="391">
        <v>200</v>
      </c>
      <c r="AU67" s="391">
        <v>523</v>
      </c>
      <c r="AV67" s="391">
        <v>1153</v>
      </c>
      <c r="AW67" s="391">
        <v>1557</v>
      </c>
      <c r="AX67" s="391"/>
      <c r="AY67" s="391"/>
      <c r="AZ67" s="391">
        <v>322</v>
      </c>
      <c r="BA67" s="391">
        <v>1414</v>
      </c>
      <c r="BB67" s="391">
        <v>1862</v>
      </c>
      <c r="BC67" s="391">
        <v>1310</v>
      </c>
      <c r="BD67" s="391">
        <v>1969</v>
      </c>
      <c r="BE67" s="391">
        <v>2940</v>
      </c>
      <c r="BF67" s="391">
        <v>2047</v>
      </c>
      <c r="BG67" s="391">
        <v>3648</v>
      </c>
      <c r="BH67" s="391">
        <v>2637</v>
      </c>
      <c r="BI67" s="391">
        <v>3288</v>
      </c>
      <c r="BJ67" s="391">
        <v>553</v>
      </c>
      <c r="BK67" s="391">
        <v>365</v>
      </c>
      <c r="BL67" s="391">
        <v>0</v>
      </c>
      <c r="BM67" s="391">
        <v>0</v>
      </c>
      <c r="BN67" s="391">
        <v>0</v>
      </c>
      <c r="BO67" s="391">
        <v>0</v>
      </c>
      <c r="BP67" s="391">
        <v>0</v>
      </c>
      <c r="BQ67" s="391">
        <v>0</v>
      </c>
      <c r="BR67" s="391">
        <v>0</v>
      </c>
      <c r="BS67" s="391">
        <v>0</v>
      </c>
      <c r="BT67" s="391">
        <v>0</v>
      </c>
      <c r="BU67" s="391">
        <v>0</v>
      </c>
      <c r="BV67" s="391">
        <v>1153</v>
      </c>
      <c r="BW67" s="391">
        <v>1557</v>
      </c>
      <c r="BX67" s="392">
        <f t="shared" si="0"/>
        <v>3.26575342465753</v>
      </c>
      <c r="BY67" s="392">
        <f t="shared" si="1"/>
        <v>0.350390286209887</v>
      </c>
      <c r="BZ67" s="45">
        <f t="shared" si="2"/>
        <v>0</v>
      </c>
      <c r="CA67" s="45">
        <f t="shared" si="3"/>
        <v>0</v>
      </c>
      <c r="CB67" s="45">
        <f t="shared" si="4"/>
        <v>0</v>
      </c>
      <c r="CC67" s="45">
        <f t="shared" si="5"/>
        <v>3433</v>
      </c>
      <c r="CD67" s="45">
        <f t="shared" si="6"/>
        <v>21437</v>
      </c>
      <c r="CE67" s="45">
        <f t="shared" si="7"/>
        <v>918</v>
      </c>
      <c r="CF67" s="391">
        <f t="shared" si="8"/>
        <v>2710</v>
      </c>
    </row>
    <row r="68" spans="1:84">
      <c r="A68" s="45" t="s">
        <v>104</v>
      </c>
      <c r="B68" s="391"/>
      <c r="C68" s="391"/>
      <c r="D68" s="391"/>
      <c r="E68" s="391"/>
      <c r="F68" s="391"/>
      <c r="G68" s="391"/>
      <c r="H68" s="391"/>
      <c r="I68" s="391"/>
      <c r="J68" s="391"/>
      <c r="K68" s="391"/>
      <c r="L68" s="391"/>
      <c r="M68" s="391"/>
      <c r="N68" s="391"/>
      <c r="O68" s="391"/>
      <c r="P68" s="391">
        <v>1594</v>
      </c>
      <c r="Q68" s="391">
        <v>1651</v>
      </c>
      <c r="R68" s="391">
        <v>1061</v>
      </c>
      <c r="S68" s="391">
        <v>759</v>
      </c>
      <c r="T68" s="391">
        <v>570</v>
      </c>
      <c r="U68" s="391">
        <v>550</v>
      </c>
      <c r="V68" s="391">
        <v>203</v>
      </c>
      <c r="W68" s="391">
        <v>317</v>
      </c>
      <c r="X68" s="391">
        <v>104</v>
      </c>
      <c r="Y68" s="391">
        <v>122</v>
      </c>
      <c r="Z68" s="391">
        <v>44</v>
      </c>
      <c r="AA68" s="391">
        <v>15</v>
      </c>
      <c r="AB68" s="391">
        <v>205</v>
      </c>
      <c r="AC68" s="391">
        <v>221</v>
      </c>
      <c r="AD68" s="391">
        <v>231</v>
      </c>
      <c r="AE68" s="391">
        <v>258</v>
      </c>
      <c r="AF68" s="391">
        <v>289</v>
      </c>
      <c r="AG68" s="391">
        <v>110</v>
      </c>
      <c r="AH68" s="391">
        <v>14</v>
      </c>
      <c r="AI68" s="391"/>
      <c r="AJ68" s="391"/>
      <c r="AK68" s="391">
        <v>150</v>
      </c>
      <c r="AL68" s="391">
        <v>527</v>
      </c>
      <c r="AM68" s="391">
        <v>363</v>
      </c>
      <c r="AN68" s="391">
        <v>531</v>
      </c>
      <c r="AO68" s="391">
        <v>361</v>
      </c>
      <c r="AP68" s="391">
        <v>416</v>
      </c>
      <c r="AQ68" s="391">
        <v>329</v>
      </c>
      <c r="AR68" s="391">
        <v>784</v>
      </c>
      <c r="AS68" s="391">
        <v>807</v>
      </c>
      <c r="AT68" s="391">
        <v>432</v>
      </c>
      <c r="AU68" s="391">
        <v>100</v>
      </c>
      <c r="AV68" s="391">
        <v>112</v>
      </c>
      <c r="AW68" s="391">
        <v>300</v>
      </c>
      <c r="AX68" s="391">
        <v>309</v>
      </c>
      <c r="AY68" s="391">
        <v>490</v>
      </c>
      <c r="AZ68" s="391">
        <v>674</v>
      </c>
      <c r="BA68" s="391">
        <v>1415</v>
      </c>
      <c r="BB68" s="391">
        <v>1800</v>
      </c>
      <c r="BC68" s="391">
        <v>3337</v>
      </c>
      <c r="BD68" s="391">
        <v>3418</v>
      </c>
      <c r="BE68" s="391">
        <v>2850</v>
      </c>
      <c r="BF68" s="391">
        <v>2860</v>
      </c>
      <c r="BG68" s="391">
        <v>2997</v>
      </c>
      <c r="BH68" s="391">
        <v>3325</v>
      </c>
      <c r="BI68" s="391">
        <v>3364</v>
      </c>
      <c r="BJ68" s="391">
        <v>1197</v>
      </c>
      <c r="BK68" s="391">
        <v>1251</v>
      </c>
      <c r="BL68" s="391">
        <v>1326</v>
      </c>
      <c r="BM68" s="391">
        <v>660</v>
      </c>
      <c r="BN68" s="391">
        <v>664</v>
      </c>
      <c r="BO68" s="391">
        <v>734</v>
      </c>
      <c r="BP68" s="391">
        <v>319</v>
      </c>
      <c r="BQ68" s="391">
        <v>1474</v>
      </c>
      <c r="BR68" s="391">
        <v>1594</v>
      </c>
      <c r="BS68" s="391">
        <v>1817</v>
      </c>
      <c r="BT68" s="391">
        <v>1916</v>
      </c>
      <c r="BU68" s="391">
        <v>1334</v>
      </c>
      <c r="BV68" s="391">
        <v>112</v>
      </c>
      <c r="BW68" s="391">
        <v>300</v>
      </c>
      <c r="BX68" s="392">
        <f t="shared" si="0"/>
        <v>-0.760191846522782</v>
      </c>
      <c r="BY68" s="392">
        <f t="shared" si="1"/>
        <v>1.67857142857143</v>
      </c>
      <c r="BZ68" s="45">
        <f t="shared" si="2"/>
        <v>0</v>
      </c>
      <c r="CA68" s="45">
        <f t="shared" si="3"/>
        <v>6931</v>
      </c>
      <c r="CB68" s="45">
        <f t="shared" si="4"/>
        <v>1537</v>
      </c>
      <c r="CC68" s="45">
        <f t="shared" si="5"/>
        <v>5062</v>
      </c>
      <c r="CD68" s="45">
        <f t="shared" si="6"/>
        <v>26839</v>
      </c>
      <c r="CE68" s="45">
        <f t="shared" si="7"/>
        <v>14286</v>
      </c>
      <c r="CF68" s="391">
        <f t="shared" si="8"/>
        <v>412</v>
      </c>
    </row>
    <row r="69" spans="1:84">
      <c r="A69" s="45" t="s">
        <v>105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1"/>
      <c r="Q69" s="391"/>
      <c r="R69" s="391"/>
      <c r="S69" s="391"/>
      <c r="T69" s="391"/>
      <c r="U69" s="391"/>
      <c r="V69" s="391"/>
      <c r="W69" s="391"/>
      <c r="X69" s="391"/>
      <c r="Y69" s="391"/>
      <c r="Z69" s="391"/>
      <c r="AA69" s="391"/>
      <c r="AB69" s="391"/>
      <c r="AC69" s="391"/>
      <c r="AD69" s="391"/>
      <c r="AE69" s="391"/>
      <c r="AF69" s="391"/>
      <c r="AG69" s="391"/>
      <c r="AH69" s="391">
        <v>1</v>
      </c>
      <c r="AI69" s="391"/>
      <c r="AJ69" s="391">
        <v>4</v>
      </c>
      <c r="AK69" s="391"/>
      <c r="AL69" s="391"/>
      <c r="AM69" s="391"/>
      <c r="AN69" s="391">
        <v>1</v>
      </c>
      <c r="AO69" s="391">
        <v>1</v>
      </c>
      <c r="AP69" s="391">
        <v>1</v>
      </c>
      <c r="AQ69" s="391"/>
      <c r="AR69" s="391">
        <v>5</v>
      </c>
      <c r="AS69" s="391">
        <v>23</v>
      </c>
      <c r="AT69" s="391">
        <v>96</v>
      </c>
      <c r="AU69" s="391">
        <v>126</v>
      </c>
      <c r="AV69" s="391">
        <v>846</v>
      </c>
      <c r="AW69" s="391">
        <v>2311</v>
      </c>
      <c r="AX69" s="391">
        <v>773</v>
      </c>
      <c r="AY69" s="391">
        <v>436</v>
      </c>
      <c r="AZ69" s="391">
        <v>921</v>
      </c>
      <c r="BA69" s="391">
        <v>979</v>
      </c>
      <c r="BB69" s="391">
        <v>2329</v>
      </c>
      <c r="BC69" s="391">
        <v>2849</v>
      </c>
      <c r="BD69" s="391">
        <v>2987</v>
      </c>
      <c r="BE69" s="391">
        <v>2850</v>
      </c>
      <c r="BF69" s="391">
        <v>3477</v>
      </c>
      <c r="BG69" s="391">
        <v>2976</v>
      </c>
      <c r="BH69" s="391">
        <v>4170</v>
      </c>
      <c r="BI69" s="391">
        <v>7480</v>
      </c>
      <c r="BJ69" s="391">
        <v>1875</v>
      </c>
      <c r="BK69" s="391">
        <v>2370</v>
      </c>
      <c r="BL69" s="391">
        <v>3704</v>
      </c>
      <c r="BM69" s="391">
        <v>2851</v>
      </c>
      <c r="BN69" s="391">
        <v>3201</v>
      </c>
      <c r="BO69" s="391">
        <v>3625</v>
      </c>
      <c r="BP69" s="391">
        <v>3778</v>
      </c>
      <c r="BQ69" s="391">
        <v>5289</v>
      </c>
      <c r="BR69" s="391">
        <v>4286</v>
      </c>
      <c r="BS69" s="391">
        <v>4115</v>
      </c>
      <c r="BT69" s="391">
        <v>3868</v>
      </c>
      <c r="BU69" s="391">
        <v>5044</v>
      </c>
      <c r="BV69" s="391">
        <v>846</v>
      </c>
      <c r="BW69" s="391">
        <v>2311</v>
      </c>
      <c r="BX69" s="392">
        <f t="shared" si="0"/>
        <v>-0.0248945147679325</v>
      </c>
      <c r="BY69" s="392">
        <f t="shared" si="1"/>
        <v>1.73167848699764</v>
      </c>
      <c r="BZ69" s="45">
        <f t="shared" si="2"/>
        <v>0</v>
      </c>
      <c r="CA69" s="45">
        <f t="shared" si="3"/>
        <v>0</v>
      </c>
      <c r="CB69" s="45">
        <f t="shared" si="4"/>
        <v>5</v>
      </c>
      <c r="CC69" s="45">
        <f t="shared" si="5"/>
        <v>3410</v>
      </c>
      <c r="CD69" s="45">
        <f t="shared" si="6"/>
        <v>32227</v>
      </c>
      <c r="CE69" s="45">
        <f t="shared" si="7"/>
        <v>44006</v>
      </c>
      <c r="CF69" s="391">
        <f t="shared" si="8"/>
        <v>3157</v>
      </c>
    </row>
    <row r="70" spans="1:84">
      <c r="A70" s="45" t="s">
        <v>106</v>
      </c>
      <c r="B70" s="391"/>
      <c r="C70" s="391"/>
      <c r="D70" s="391"/>
      <c r="E70" s="391"/>
      <c r="F70" s="391">
        <v>304</v>
      </c>
      <c r="G70" s="391">
        <v>1092</v>
      </c>
      <c r="H70" s="391">
        <v>1320</v>
      </c>
      <c r="I70" s="391">
        <v>1004</v>
      </c>
      <c r="J70" s="391">
        <v>1785</v>
      </c>
      <c r="K70" s="391">
        <v>2755</v>
      </c>
      <c r="L70" s="391">
        <v>3425</v>
      </c>
      <c r="M70" s="391">
        <v>2040</v>
      </c>
      <c r="N70" s="391">
        <v>2131</v>
      </c>
      <c r="O70" s="391">
        <v>1886</v>
      </c>
      <c r="P70" s="391">
        <v>4056</v>
      </c>
      <c r="Q70" s="391">
        <v>3661</v>
      </c>
      <c r="R70" s="391">
        <v>3649</v>
      </c>
      <c r="S70" s="391">
        <v>3327</v>
      </c>
      <c r="T70" s="391">
        <v>3324</v>
      </c>
      <c r="U70" s="391">
        <v>2912</v>
      </c>
      <c r="V70" s="391">
        <v>2946</v>
      </c>
      <c r="W70" s="391">
        <v>2968</v>
      </c>
      <c r="X70" s="391">
        <v>2807</v>
      </c>
      <c r="Y70" s="391">
        <v>3029</v>
      </c>
      <c r="Z70" s="391">
        <v>2276</v>
      </c>
      <c r="AA70" s="391">
        <v>2661</v>
      </c>
      <c r="AB70" s="391">
        <v>3042</v>
      </c>
      <c r="AC70" s="391">
        <v>2028</v>
      </c>
      <c r="AD70" s="391">
        <v>2454</v>
      </c>
      <c r="AE70" s="391">
        <v>3547</v>
      </c>
      <c r="AF70" s="391">
        <v>5473</v>
      </c>
      <c r="AG70" s="391">
        <v>4738</v>
      </c>
      <c r="AH70" s="391">
        <v>6700</v>
      </c>
      <c r="AI70" s="391">
        <v>5687</v>
      </c>
      <c r="AJ70" s="391">
        <v>5073</v>
      </c>
      <c r="AK70" s="391">
        <v>9955</v>
      </c>
      <c r="AL70" s="391">
        <v>2583</v>
      </c>
      <c r="AM70" s="391">
        <v>3163</v>
      </c>
      <c r="AN70" s="391">
        <v>7030</v>
      </c>
      <c r="AO70" s="391">
        <v>4506</v>
      </c>
      <c r="AP70" s="391">
        <v>4516</v>
      </c>
      <c r="AQ70" s="391">
        <v>5247</v>
      </c>
      <c r="AR70" s="391">
        <v>3887</v>
      </c>
      <c r="AS70" s="391">
        <v>3252</v>
      </c>
      <c r="AT70" s="391">
        <v>5141</v>
      </c>
      <c r="AU70" s="391">
        <v>3960</v>
      </c>
      <c r="AV70" s="391">
        <v>3935</v>
      </c>
      <c r="AW70" s="391">
        <v>3654</v>
      </c>
      <c r="AX70" s="391">
        <v>3108</v>
      </c>
      <c r="AY70" s="391">
        <v>3176</v>
      </c>
      <c r="AZ70" s="391">
        <v>4552</v>
      </c>
      <c r="BA70" s="391">
        <v>3306</v>
      </c>
      <c r="BB70" s="391">
        <v>3417</v>
      </c>
      <c r="BC70" s="391">
        <v>4047</v>
      </c>
      <c r="BD70" s="391">
        <v>3864</v>
      </c>
      <c r="BE70" s="391">
        <v>2795</v>
      </c>
      <c r="BF70" s="391">
        <v>4098</v>
      </c>
      <c r="BG70" s="391">
        <v>3737</v>
      </c>
      <c r="BH70" s="391">
        <v>4069</v>
      </c>
      <c r="BI70" s="391">
        <v>5756</v>
      </c>
      <c r="BJ70" s="391">
        <v>2123</v>
      </c>
      <c r="BK70" s="391">
        <v>2834</v>
      </c>
      <c r="BL70" s="391">
        <v>4476</v>
      </c>
      <c r="BM70" s="391">
        <v>3787</v>
      </c>
      <c r="BN70" s="391">
        <v>4030</v>
      </c>
      <c r="BO70" s="391">
        <v>5725</v>
      </c>
      <c r="BP70" s="391">
        <v>3975</v>
      </c>
      <c r="BQ70" s="391">
        <v>6071</v>
      </c>
      <c r="BR70" s="391">
        <v>3733</v>
      </c>
      <c r="BS70" s="391">
        <v>3013</v>
      </c>
      <c r="BT70" s="391">
        <v>3060</v>
      </c>
      <c r="BU70" s="391">
        <v>3599</v>
      </c>
      <c r="BV70" s="391">
        <v>3935</v>
      </c>
      <c r="BW70" s="391">
        <v>3654</v>
      </c>
      <c r="BX70" s="392">
        <f t="shared" si="0"/>
        <v>0.289343683839097</v>
      </c>
      <c r="BY70" s="392">
        <f t="shared" si="1"/>
        <v>-0.0714104193138501</v>
      </c>
      <c r="BZ70" s="45">
        <f t="shared" si="2"/>
        <v>13725</v>
      </c>
      <c r="CA70" s="45">
        <f t="shared" si="3"/>
        <v>36696</v>
      </c>
      <c r="CB70" s="45">
        <f t="shared" si="4"/>
        <v>53634</v>
      </c>
      <c r="CC70" s="45">
        <f t="shared" si="5"/>
        <v>50874</v>
      </c>
      <c r="CD70" s="45">
        <f t="shared" si="6"/>
        <v>45925</v>
      </c>
      <c r="CE70" s="45">
        <f t="shared" si="7"/>
        <v>46426</v>
      </c>
      <c r="CF70" s="391">
        <f t="shared" si="8"/>
        <v>7589</v>
      </c>
    </row>
    <row r="71" spans="1:84">
      <c r="A71" s="45" t="s">
        <v>107</v>
      </c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1"/>
      <c r="Q71" s="391"/>
      <c r="R71" s="391"/>
      <c r="S71" s="391"/>
      <c r="T71" s="391"/>
      <c r="U71" s="391"/>
      <c r="V71" s="391"/>
      <c r="W71" s="391">
        <v>50</v>
      </c>
      <c r="X71" s="391"/>
      <c r="Y71" s="391"/>
      <c r="Z71" s="391">
        <v>3773</v>
      </c>
      <c r="AA71" s="391">
        <v>3563</v>
      </c>
      <c r="AB71" s="391">
        <v>1428</v>
      </c>
      <c r="AC71" s="391">
        <v>558</v>
      </c>
      <c r="AD71" s="391">
        <v>1202</v>
      </c>
      <c r="AE71" s="391">
        <v>2828</v>
      </c>
      <c r="AF71" s="391">
        <v>2436</v>
      </c>
      <c r="AG71" s="391">
        <v>1869</v>
      </c>
      <c r="AH71" s="391">
        <v>3143</v>
      </c>
      <c r="AI71" s="391">
        <v>4029</v>
      </c>
      <c r="AJ71" s="391">
        <v>2943</v>
      </c>
      <c r="AK71" s="391">
        <v>3005</v>
      </c>
      <c r="AL71" s="391">
        <v>2695</v>
      </c>
      <c r="AM71" s="391">
        <v>2955</v>
      </c>
      <c r="AN71" s="391">
        <v>4087</v>
      </c>
      <c r="AO71" s="391">
        <v>3509</v>
      </c>
      <c r="AP71" s="391">
        <v>2864</v>
      </c>
      <c r="AQ71" s="391">
        <v>3834</v>
      </c>
      <c r="AR71" s="391">
        <v>2411</v>
      </c>
      <c r="AS71" s="391">
        <v>2040</v>
      </c>
      <c r="AT71" s="391">
        <v>4149</v>
      </c>
      <c r="AU71" s="391">
        <v>3981</v>
      </c>
      <c r="AV71" s="391">
        <v>4299</v>
      </c>
      <c r="AW71" s="391">
        <v>4224</v>
      </c>
      <c r="AX71" s="391">
        <v>2660</v>
      </c>
      <c r="AY71" s="391">
        <v>2122</v>
      </c>
      <c r="AZ71" s="391">
        <v>4291</v>
      </c>
      <c r="BA71" s="391">
        <v>3452</v>
      </c>
      <c r="BB71" s="391">
        <v>4046</v>
      </c>
      <c r="BC71" s="391">
        <v>5520</v>
      </c>
      <c r="BD71" s="391">
        <v>3306</v>
      </c>
      <c r="BE71" s="391">
        <v>2752</v>
      </c>
      <c r="BF71" s="391">
        <v>4381</v>
      </c>
      <c r="BG71" s="391">
        <v>4688</v>
      </c>
      <c r="BH71" s="391">
        <v>4150</v>
      </c>
      <c r="BI71" s="391">
        <v>4062</v>
      </c>
      <c r="BJ71" s="391">
        <v>2438</v>
      </c>
      <c r="BK71" s="391">
        <v>3911</v>
      </c>
      <c r="BL71" s="391">
        <v>6127</v>
      </c>
      <c r="BM71" s="391">
        <v>3709</v>
      </c>
      <c r="BN71" s="391">
        <v>3978</v>
      </c>
      <c r="BO71" s="391">
        <v>4653</v>
      </c>
      <c r="BP71" s="391">
        <v>2383</v>
      </c>
      <c r="BQ71" s="391">
        <v>3810</v>
      </c>
      <c r="BR71" s="391">
        <v>6962</v>
      </c>
      <c r="BS71" s="391">
        <v>2733</v>
      </c>
      <c r="BT71" s="391">
        <v>2386</v>
      </c>
      <c r="BU71" s="391">
        <v>2167</v>
      </c>
      <c r="BV71" s="391">
        <v>4299</v>
      </c>
      <c r="BW71" s="391">
        <v>4224</v>
      </c>
      <c r="BX71" s="392">
        <f t="shared" si="0"/>
        <v>0.0800306826898491</v>
      </c>
      <c r="BY71" s="392">
        <f t="shared" si="1"/>
        <v>-0.0174459176552687</v>
      </c>
      <c r="BZ71" s="45">
        <f t="shared" si="2"/>
        <v>0</v>
      </c>
      <c r="CA71" s="45">
        <f t="shared" si="3"/>
        <v>50</v>
      </c>
      <c r="CB71" s="45">
        <f t="shared" si="4"/>
        <v>30777</v>
      </c>
      <c r="CC71" s="45">
        <f t="shared" si="5"/>
        <v>41048</v>
      </c>
      <c r="CD71" s="45">
        <f t="shared" si="6"/>
        <v>45430</v>
      </c>
      <c r="CE71" s="45">
        <f t="shared" si="7"/>
        <v>45257</v>
      </c>
      <c r="CF71" s="391">
        <f t="shared" si="8"/>
        <v>8523</v>
      </c>
    </row>
    <row r="72" spans="1:84">
      <c r="A72" s="45" t="s">
        <v>108</v>
      </c>
      <c r="B72" s="391"/>
      <c r="C72" s="391"/>
      <c r="D72" s="391"/>
      <c r="E72" s="391"/>
      <c r="F72" s="391"/>
      <c r="G72" s="391"/>
      <c r="H72" s="391"/>
      <c r="I72" s="391"/>
      <c r="J72" s="391"/>
      <c r="K72" s="391"/>
      <c r="L72" s="391"/>
      <c r="M72" s="391"/>
      <c r="N72" s="391"/>
      <c r="O72" s="391"/>
      <c r="P72" s="391"/>
      <c r="Q72" s="391"/>
      <c r="R72" s="391"/>
      <c r="S72" s="391"/>
      <c r="T72" s="391"/>
      <c r="U72" s="391"/>
      <c r="V72" s="391"/>
      <c r="W72" s="391"/>
      <c r="X72" s="391"/>
      <c r="Y72" s="391"/>
      <c r="Z72" s="391"/>
      <c r="AA72" s="391"/>
      <c r="AB72" s="391"/>
      <c r="AC72" s="391"/>
      <c r="AD72" s="391"/>
      <c r="AE72" s="391"/>
      <c r="AF72" s="391"/>
      <c r="AG72" s="391"/>
      <c r="AH72" s="391"/>
      <c r="AI72" s="391"/>
      <c r="AJ72" s="391"/>
      <c r="AK72" s="391"/>
      <c r="AL72" s="391"/>
      <c r="AM72" s="391"/>
      <c r="AN72" s="391"/>
      <c r="AO72" s="391"/>
      <c r="AP72" s="391"/>
      <c r="AQ72" s="391"/>
      <c r="AR72" s="391"/>
      <c r="AS72" s="391"/>
      <c r="AT72" s="391">
        <v>244</v>
      </c>
      <c r="AU72" s="391">
        <v>437</v>
      </c>
      <c r="AV72" s="391">
        <v>2154</v>
      </c>
      <c r="AW72" s="391">
        <v>5030</v>
      </c>
      <c r="AX72" s="391">
        <v>4029</v>
      </c>
      <c r="AY72" s="391">
        <v>2059</v>
      </c>
      <c r="AZ72" s="391">
        <v>4398</v>
      </c>
      <c r="BA72" s="391">
        <v>3569</v>
      </c>
      <c r="BB72" s="391">
        <v>3691</v>
      </c>
      <c r="BC72" s="391">
        <v>5600</v>
      </c>
      <c r="BD72" s="391">
        <v>3608</v>
      </c>
      <c r="BE72" s="391">
        <v>2680</v>
      </c>
      <c r="BF72" s="391">
        <v>2417</v>
      </c>
      <c r="BG72" s="391">
        <v>1665</v>
      </c>
      <c r="BH72" s="391">
        <v>1453</v>
      </c>
      <c r="BI72" s="391">
        <v>2827</v>
      </c>
      <c r="BJ72" s="391">
        <v>1390</v>
      </c>
      <c r="BK72" s="391">
        <v>1890</v>
      </c>
      <c r="BL72" s="391">
        <v>2241</v>
      </c>
      <c r="BM72" s="391">
        <v>1654</v>
      </c>
      <c r="BN72" s="391">
        <v>1704</v>
      </c>
      <c r="BO72" s="391">
        <v>1721</v>
      </c>
      <c r="BP72" s="391">
        <v>980</v>
      </c>
      <c r="BQ72" s="391">
        <v>1285</v>
      </c>
      <c r="BR72" s="391">
        <v>826</v>
      </c>
      <c r="BS72" s="391">
        <v>2055</v>
      </c>
      <c r="BT72" s="391">
        <v>2523</v>
      </c>
      <c r="BU72" s="391">
        <v>1852</v>
      </c>
      <c r="BV72" s="391">
        <v>2154</v>
      </c>
      <c r="BW72" s="391">
        <v>5030</v>
      </c>
      <c r="BX72" s="392">
        <f t="shared" ref="BX72:BX135" si="9">IF(ISERROR(BW72/BK72-1),"",BW72/BK72-1)</f>
        <v>1.66137566137566</v>
      </c>
      <c r="BY72" s="392">
        <f t="shared" ref="BY72:BY135" si="10">IF(ISERROR(BW72/BV72-1),"",BW72/BV72-1)</f>
        <v>1.33519034354689</v>
      </c>
      <c r="BZ72" s="45">
        <f t="shared" ref="BZ72:BZ135" si="11">SUM(B72:M72)</f>
        <v>0</v>
      </c>
      <c r="CA72" s="45">
        <f t="shared" ref="CA72:CA135" si="12">SUM(N72:Y72)</f>
        <v>0</v>
      </c>
      <c r="CB72" s="45">
        <f t="shared" ref="CB72:CB135" si="13">SUM(Z72:AK72)</f>
        <v>0</v>
      </c>
      <c r="CC72" s="45">
        <f t="shared" ref="CC72:CC135" si="14">SUM(AL72:AW72)</f>
        <v>7865</v>
      </c>
      <c r="CD72" s="45">
        <f t="shared" ref="CD72:CD135" si="15">SUM(AX72:BI72)</f>
        <v>37996</v>
      </c>
      <c r="CE72" s="45">
        <f t="shared" ref="CE72:CE135" si="16">SUM(BJ72:BU72)</f>
        <v>20121</v>
      </c>
      <c r="CF72" s="391">
        <f t="shared" ref="CF72:CF135" si="17">SUM(BV72:BW72)</f>
        <v>7184</v>
      </c>
    </row>
    <row r="73" spans="1:84">
      <c r="A73" s="45" t="s">
        <v>109</v>
      </c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  <c r="T73" s="391"/>
      <c r="U73" s="391"/>
      <c r="V73" s="391"/>
      <c r="W73" s="391"/>
      <c r="X73" s="391"/>
      <c r="Y73" s="391"/>
      <c r="Z73" s="391"/>
      <c r="AA73" s="391"/>
      <c r="AB73" s="391"/>
      <c r="AC73" s="391"/>
      <c r="AD73" s="391"/>
      <c r="AE73" s="391">
        <v>38</v>
      </c>
      <c r="AF73" s="391">
        <v>105</v>
      </c>
      <c r="AG73" s="391">
        <v>1145</v>
      </c>
      <c r="AH73" s="391">
        <v>2442</v>
      </c>
      <c r="AI73" s="391">
        <v>1563</v>
      </c>
      <c r="AJ73" s="391">
        <v>1338</v>
      </c>
      <c r="AK73" s="391">
        <v>3126</v>
      </c>
      <c r="AL73" s="391">
        <v>1306</v>
      </c>
      <c r="AM73" s="391">
        <v>1175</v>
      </c>
      <c r="AN73" s="391">
        <v>1477</v>
      </c>
      <c r="AO73" s="391">
        <v>1515</v>
      </c>
      <c r="AP73" s="391">
        <v>1216</v>
      </c>
      <c r="AQ73" s="391">
        <v>1371</v>
      </c>
      <c r="AR73" s="391">
        <v>982</v>
      </c>
      <c r="AS73" s="391">
        <v>1306</v>
      </c>
      <c r="AT73" s="391">
        <v>1888</v>
      </c>
      <c r="AU73" s="391">
        <v>3017</v>
      </c>
      <c r="AV73" s="391">
        <v>2889</v>
      </c>
      <c r="AW73" s="391">
        <v>3594</v>
      </c>
      <c r="AX73" s="391">
        <v>1679</v>
      </c>
      <c r="AY73" s="391">
        <v>2501</v>
      </c>
      <c r="AZ73" s="391">
        <v>4140</v>
      </c>
      <c r="BA73" s="391">
        <v>3858</v>
      </c>
      <c r="BB73" s="391">
        <v>3548</v>
      </c>
      <c r="BC73" s="391">
        <v>2882</v>
      </c>
      <c r="BD73" s="391">
        <v>2295</v>
      </c>
      <c r="BE73" s="391">
        <v>2555</v>
      </c>
      <c r="BF73" s="391">
        <v>3984</v>
      </c>
      <c r="BG73" s="391">
        <v>5198</v>
      </c>
      <c r="BH73" s="391">
        <v>6191</v>
      </c>
      <c r="BI73" s="391">
        <v>6642</v>
      </c>
      <c r="BJ73" s="391">
        <v>2863</v>
      </c>
      <c r="BK73" s="391">
        <v>3341</v>
      </c>
      <c r="BL73" s="391">
        <v>4907</v>
      </c>
      <c r="BM73" s="391">
        <v>3792</v>
      </c>
      <c r="BN73" s="391">
        <v>4989</v>
      </c>
      <c r="BO73" s="391">
        <v>5422</v>
      </c>
      <c r="BP73" s="391">
        <v>5494</v>
      </c>
      <c r="BQ73" s="391">
        <v>5156</v>
      </c>
      <c r="BR73" s="391">
        <v>4789</v>
      </c>
      <c r="BS73" s="391">
        <v>3571</v>
      </c>
      <c r="BT73" s="391">
        <v>3929</v>
      </c>
      <c r="BU73" s="391">
        <v>5028</v>
      </c>
      <c r="BV73" s="391">
        <v>2889</v>
      </c>
      <c r="BW73" s="391">
        <v>3594</v>
      </c>
      <c r="BX73" s="392">
        <f t="shared" si="9"/>
        <v>0.0757258305896438</v>
      </c>
      <c r="BY73" s="392">
        <f t="shared" si="10"/>
        <v>0.244029075804777</v>
      </c>
      <c r="BZ73" s="45">
        <f t="shared" si="11"/>
        <v>0</v>
      </c>
      <c r="CA73" s="45">
        <f t="shared" si="12"/>
        <v>0</v>
      </c>
      <c r="CB73" s="45">
        <f t="shared" si="13"/>
        <v>9757</v>
      </c>
      <c r="CC73" s="45">
        <f t="shared" si="14"/>
        <v>21736</v>
      </c>
      <c r="CD73" s="45">
        <f t="shared" si="15"/>
        <v>45473</v>
      </c>
      <c r="CE73" s="45">
        <f t="shared" si="16"/>
        <v>53281</v>
      </c>
      <c r="CF73" s="391">
        <f t="shared" si="17"/>
        <v>6483</v>
      </c>
    </row>
    <row r="74" spans="1:84">
      <c r="A74" s="45" t="s">
        <v>110</v>
      </c>
      <c r="B74" s="391"/>
      <c r="C74" s="391"/>
      <c r="D74" s="391"/>
      <c r="E74" s="391"/>
      <c r="F74" s="391"/>
      <c r="G74" s="391"/>
      <c r="H74" s="391"/>
      <c r="I74" s="391"/>
      <c r="J74" s="391"/>
      <c r="K74" s="391"/>
      <c r="L74" s="391"/>
      <c r="M74" s="391"/>
      <c r="N74" s="391"/>
      <c r="O74" s="391"/>
      <c r="P74" s="393"/>
      <c r="Q74" s="391"/>
      <c r="R74" s="391"/>
      <c r="S74" s="391"/>
      <c r="T74" s="391"/>
      <c r="U74" s="391"/>
      <c r="V74" s="391"/>
      <c r="W74" s="391"/>
      <c r="X74" s="391"/>
      <c r="Y74" s="391"/>
      <c r="Z74" s="391"/>
      <c r="AA74" s="391"/>
      <c r="AB74" s="391"/>
      <c r="AC74" s="391"/>
      <c r="AD74" s="391"/>
      <c r="AE74" s="391"/>
      <c r="AF74" s="391"/>
      <c r="AG74" s="391"/>
      <c r="AH74" s="391"/>
      <c r="AI74" s="391"/>
      <c r="AJ74" s="391"/>
      <c r="AK74" s="391"/>
      <c r="AL74" s="391"/>
      <c r="AM74" s="391"/>
      <c r="AN74" s="391"/>
      <c r="AO74" s="391"/>
      <c r="AP74" s="391"/>
      <c r="AQ74" s="391"/>
      <c r="AR74" s="391"/>
      <c r="AS74" s="391"/>
      <c r="AT74" s="391"/>
      <c r="AU74" s="391"/>
      <c r="AV74" s="391">
        <v>76</v>
      </c>
      <c r="AW74" s="391">
        <v>188</v>
      </c>
      <c r="AX74" s="391">
        <v>142</v>
      </c>
      <c r="AY74" s="391">
        <v>265</v>
      </c>
      <c r="AZ74" s="391">
        <v>1323</v>
      </c>
      <c r="BA74" s="391">
        <v>1125</v>
      </c>
      <c r="BB74" s="391">
        <v>1759</v>
      </c>
      <c r="BC74" s="391">
        <v>2074</v>
      </c>
      <c r="BD74" s="391">
        <v>1539</v>
      </c>
      <c r="BE74" s="391">
        <v>2530</v>
      </c>
      <c r="BF74" s="391">
        <v>3080</v>
      </c>
      <c r="BG74" s="391">
        <v>4609</v>
      </c>
      <c r="BH74" s="391">
        <v>6282</v>
      </c>
      <c r="BI74" s="391">
        <v>7881</v>
      </c>
      <c r="BJ74" s="391">
        <v>3014</v>
      </c>
      <c r="BK74" s="391">
        <v>2731</v>
      </c>
      <c r="BL74" s="391">
        <v>5390</v>
      </c>
      <c r="BM74" s="391">
        <v>4453</v>
      </c>
      <c r="BN74" s="391">
        <v>6922</v>
      </c>
      <c r="BO74" s="391">
        <v>6563</v>
      </c>
      <c r="BP74" s="391">
        <v>5419</v>
      </c>
      <c r="BQ74" s="391">
        <v>5964</v>
      </c>
      <c r="BR74" s="391">
        <v>5653</v>
      </c>
      <c r="BS74" s="391">
        <v>6153</v>
      </c>
      <c r="BT74" s="391">
        <v>8054</v>
      </c>
      <c r="BU74" s="391">
        <v>9916</v>
      </c>
      <c r="BV74" s="391">
        <v>76</v>
      </c>
      <c r="BW74" s="391">
        <v>188</v>
      </c>
      <c r="BX74" s="392">
        <f t="shared" si="9"/>
        <v>-0.931160746979129</v>
      </c>
      <c r="BY74" s="392">
        <f t="shared" si="10"/>
        <v>1.47368421052632</v>
      </c>
      <c r="BZ74" s="45">
        <f t="shared" si="11"/>
        <v>0</v>
      </c>
      <c r="CA74" s="45">
        <f t="shared" si="12"/>
        <v>0</v>
      </c>
      <c r="CB74" s="45">
        <f t="shared" si="13"/>
        <v>0</v>
      </c>
      <c r="CC74" s="45">
        <f t="shared" si="14"/>
        <v>264</v>
      </c>
      <c r="CD74" s="45">
        <f t="shared" si="15"/>
        <v>32609</v>
      </c>
      <c r="CE74" s="45">
        <f t="shared" si="16"/>
        <v>70232</v>
      </c>
      <c r="CF74" s="391">
        <f t="shared" si="17"/>
        <v>264</v>
      </c>
    </row>
    <row r="75" spans="1:84">
      <c r="A75" s="45" t="s">
        <v>111</v>
      </c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1"/>
      <c r="Q75" s="391"/>
      <c r="R75" s="391"/>
      <c r="S75" s="391"/>
      <c r="T75" s="391"/>
      <c r="U75" s="391"/>
      <c r="V75" s="391"/>
      <c r="W75" s="391"/>
      <c r="X75" s="391"/>
      <c r="Y75" s="391"/>
      <c r="Z75" s="391"/>
      <c r="AA75" s="391"/>
      <c r="AB75" s="391"/>
      <c r="AC75" s="391"/>
      <c r="AD75" s="391"/>
      <c r="AE75" s="391"/>
      <c r="AF75" s="391"/>
      <c r="AG75" s="391"/>
      <c r="AH75" s="391"/>
      <c r="AI75" s="391"/>
      <c r="AJ75" s="391"/>
      <c r="AK75" s="391"/>
      <c r="AL75" s="391"/>
      <c r="AM75" s="391"/>
      <c r="AN75" s="391"/>
      <c r="AO75" s="391"/>
      <c r="AP75" s="391"/>
      <c r="AQ75" s="391"/>
      <c r="AR75" s="391"/>
      <c r="AS75" s="391"/>
      <c r="AT75" s="391"/>
      <c r="AU75" s="391"/>
      <c r="AV75" s="391"/>
      <c r="AW75" s="391"/>
      <c r="AX75" s="391">
        <v>63</v>
      </c>
      <c r="AY75" s="391">
        <v>43</v>
      </c>
      <c r="AZ75" s="391">
        <v>148</v>
      </c>
      <c r="BA75" s="391">
        <v>4</v>
      </c>
      <c r="BB75" s="391">
        <v>201</v>
      </c>
      <c r="BC75" s="391">
        <v>1837</v>
      </c>
      <c r="BD75" s="391">
        <v>2173</v>
      </c>
      <c r="BE75" s="391">
        <v>2373</v>
      </c>
      <c r="BF75" s="391">
        <v>1918</v>
      </c>
      <c r="BG75" s="391">
        <v>2436</v>
      </c>
      <c r="BH75" s="391">
        <v>2062</v>
      </c>
      <c r="BI75" s="391">
        <v>2359</v>
      </c>
      <c r="BJ75" s="391">
        <v>2264</v>
      </c>
      <c r="BK75" s="391">
        <v>1336</v>
      </c>
      <c r="BL75" s="391">
        <v>691</v>
      </c>
      <c r="BM75" s="391">
        <v>1335</v>
      </c>
      <c r="BN75" s="391">
        <v>1707</v>
      </c>
      <c r="BO75" s="391">
        <v>1424</v>
      </c>
      <c r="BP75" s="391">
        <v>1552</v>
      </c>
      <c r="BQ75" s="391">
        <v>1018</v>
      </c>
      <c r="BR75" s="391">
        <v>933</v>
      </c>
      <c r="BS75" s="391">
        <v>3712</v>
      </c>
      <c r="BT75" s="391">
        <v>4398</v>
      </c>
      <c r="BU75" s="391">
        <v>3800</v>
      </c>
      <c r="BV75" s="391">
        <v>0</v>
      </c>
      <c r="BW75" s="391">
        <v>0</v>
      </c>
      <c r="BX75" s="392">
        <f t="shared" si="9"/>
        <v>-1</v>
      </c>
      <c r="BY75" s="392" t="str">
        <f t="shared" si="10"/>
        <v/>
      </c>
      <c r="BZ75" s="45">
        <f t="shared" si="11"/>
        <v>0</v>
      </c>
      <c r="CA75" s="45">
        <f t="shared" si="12"/>
        <v>0</v>
      </c>
      <c r="CB75" s="45">
        <f t="shared" si="13"/>
        <v>0</v>
      </c>
      <c r="CC75" s="45">
        <f t="shared" si="14"/>
        <v>0</v>
      </c>
      <c r="CD75" s="45">
        <f t="shared" si="15"/>
        <v>15617</v>
      </c>
      <c r="CE75" s="45">
        <f t="shared" si="16"/>
        <v>24170</v>
      </c>
      <c r="CF75" s="391">
        <f t="shared" si="17"/>
        <v>0</v>
      </c>
    </row>
    <row r="76" spans="1:84">
      <c r="A76" s="45" t="s">
        <v>112</v>
      </c>
      <c r="B76" s="391"/>
      <c r="C76" s="391"/>
      <c r="D76" s="391"/>
      <c r="E76" s="391"/>
      <c r="F76" s="391"/>
      <c r="G76" s="391"/>
      <c r="H76" s="391"/>
      <c r="I76" s="391"/>
      <c r="J76" s="391"/>
      <c r="K76" s="391"/>
      <c r="L76" s="391"/>
      <c r="M76" s="391"/>
      <c r="N76" s="391"/>
      <c r="O76" s="391"/>
      <c r="P76" s="393"/>
      <c r="Q76" s="391"/>
      <c r="R76" s="391"/>
      <c r="S76" s="391"/>
      <c r="T76" s="391"/>
      <c r="U76" s="391"/>
      <c r="V76" s="391"/>
      <c r="W76" s="391"/>
      <c r="X76" s="391"/>
      <c r="Y76" s="391"/>
      <c r="Z76" s="391"/>
      <c r="AA76" s="391"/>
      <c r="AB76" s="391"/>
      <c r="AC76" s="391"/>
      <c r="AD76" s="391"/>
      <c r="AE76" s="391"/>
      <c r="AF76" s="391"/>
      <c r="AG76" s="391"/>
      <c r="AH76" s="391"/>
      <c r="AI76" s="391"/>
      <c r="AJ76" s="391"/>
      <c r="AK76" s="391"/>
      <c r="AL76" s="391"/>
      <c r="AM76" s="391"/>
      <c r="AN76" s="391"/>
      <c r="AO76" s="391"/>
      <c r="AP76" s="391"/>
      <c r="AQ76" s="391"/>
      <c r="AR76" s="391"/>
      <c r="AS76" s="391"/>
      <c r="AT76" s="391"/>
      <c r="AU76" s="391"/>
      <c r="AV76" s="391">
        <v>9</v>
      </c>
      <c r="AW76" s="391">
        <v>36</v>
      </c>
      <c r="AX76" s="391">
        <v>41</v>
      </c>
      <c r="AY76" s="391">
        <v>32</v>
      </c>
      <c r="AZ76" s="391">
        <v>86</v>
      </c>
      <c r="BA76" s="391">
        <v>155</v>
      </c>
      <c r="BB76" s="391">
        <v>788</v>
      </c>
      <c r="BC76" s="391">
        <v>2857</v>
      </c>
      <c r="BD76" s="391">
        <v>3100</v>
      </c>
      <c r="BE76" s="391">
        <v>2346</v>
      </c>
      <c r="BF76" s="391">
        <v>4193</v>
      </c>
      <c r="BG76" s="391">
        <v>4311</v>
      </c>
      <c r="BH76" s="391">
        <v>4915</v>
      </c>
      <c r="BI76" s="391">
        <v>7361</v>
      </c>
      <c r="BJ76" s="391">
        <v>2454</v>
      </c>
      <c r="BK76" s="391">
        <v>2645</v>
      </c>
      <c r="BL76" s="391">
        <v>4846</v>
      </c>
      <c r="BM76" s="391">
        <v>3134</v>
      </c>
      <c r="BN76" s="391">
        <v>3153</v>
      </c>
      <c r="BO76" s="391">
        <v>4619</v>
      </c>
      <c r="BP76" s="391">
        <v>3018</v>
      </c>
      <c r="BQ76" s="391">
        <v>4395</v>
      </c>
      <c r="BR76" s="391">
        <v>3126</v>
      </c>
      <c r="BS76" s="391">
        <v>4301</v>
      </c>
      <c r="BT76" s="391">
        <v>4012</v>
      </c>
      <c r="BU76" s="391">
        <v>3857</v>
      </c>
      <c r="BV76" s="391">
        <v>9</v>
      </c>
      <c r="BW76" s="391">
        <v>36</v>
      </c>
      <c r="BX76" s="392">
        <f t="shared" si="9"/>
        <v>-0.986389413988658</v>
      </c>
      <c r="BY76" s="392">
        <f t="shared" si="10"/>
        <v>3</v>
      </c>
      <c r="BZ76" s="45">
        <f t="shared" si="11"/>
        <v>0</v>
      </c>
      <c r="CA76" s="45">
        <f t="shared" si="12"/>
        <v>0</v>
      </c>
      <c r="CB76" s="45">
        <f t="shared" si="13"/>
        <v>0</v>
      </c>
      <c r="CC76" s="45">
        <f t="shared" si="14"/>
        <v>45</v>
      </c>
      <c r="CD76" s="45">
        <f t="shared" si="15"/>
        <v>30185</v>
      </c>
      <c r="CE76" s="45">
        <f t="shared" si="16"/>
        <v>43560</v>
      </c>
      <c r="CF76" s="391">
        <f t="shared" si="17"/>
        <v>45</v>
      </c>
    </row>
    <row r="77" spans="1:84">
      <c r="A77" s="45" t="s">
        <v>113</v>
      </c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3"/>
      <c r="Q77" s="391"/>
      <c r="R77" s="391"/>
      <c r="S77" s="391"/>
      <c r="T77" s="391"/>
      <c r="U77" s="391"/>
      <c r="V77" s="391"/>
      <c r="W77" s="391"/>
      <c r="X77" s="391"/>
      <c r="Y77" s="391"/>
      <c r="Z77" s="391">
        <v>63</v>
      </c>
      <c r="AA77" s="391">
        <v>115</v>
      </c>
      <c r="AB77" s="391">
        <v>297</v>
      </c>
      <c r="AC77" s="391">
        <v>198</v>
      </c>
      <c r="AD77" s="391">
        <v>469</v>
      </c>
      <c r="AE77" s="391">
        <v>433</v>
      </c>
      <c r="AF77" s="391">
        <v>562</v>
      </c>
      <c r="AG77" s="391">
        <v>551</v>
      </c>
      <c r="AH77" s="391">
        <v>605</v>
      </c>
      <c r="AI77" s="391">
        <v>903</v>
      </c>
      <c r="AJ77" s="391">
        <v>744</v>
      </c>
      <c r="AK77" s="391">
        <v>605</v>
      </c>
      <c r="AL77" s="391">
        <v>365</v>
      </c>
      <c r="AM77" s="391">
        <v>318</v>
      </c>
      <c r="AN77" s="391">
        <v>779</v>
      </c>
      <c r="AO77" s="391">
        <v>497</v>
      </c>
      <c r="AP77" s="391">
        <v>428</v>
      </c>
      <c r="AQ77" s="391">
        <v>680</v>
      </c>
      <c r="AR77" s="391">
        <v>720</v>
      </c>
      <c r="AS77" s="391">
        <v>835</v>
      </c>
      <c r="AT77" s="391">
        <v>573</v>
      </c>
      <c r="AU77" s="391">
        <v>888</v>
      </c>
      <c r="AV77" s="391">
        <v>1117</v>
      </c>
      <c r="AW77" s="391">
        <v>2972</v>
      </c>
      <c r="AX77" s="391">
        <v>979</v>
      </c>
      <c r="AY77" s="391">
        <v>946</v>
      </c>
      <c r="AZ77" s="391">
        <v>1076</v>
      </c>
      <c r="BA77" s="391">
        <v>1535</v>
      </c>
      <c r="BB77" s="391">
        <v>2898</v>
      </c>
      <c r="BC77" s="391">
        <v>2349</v>
      </c>
      <c r="BD77" s="391">
        <v>1677</v>
      </c>
      <c r="BE77" s="391">
        <v>2324</v>
      </c>
      <c r="BF77" s="391">
        <v>3114</v>
      </c>
      <c r="BG77" s="391">
        <v>3376</v>
      </c>
      <c r="BH77" s="391">
        <v>3588</v>
      </c>
      <c r="BI77" s="391">
        <v>2309</v>
      </c>
      <c r="BJ77" s="391">
        <v>1318</v>
      </c>
      <c r="BK77" s="391">
        <v>2089</v>
      </c>
      <c r="BL77" s="391">
        <v>2378</v>
      </c>
      <c r="BM77" s="391">
        <v>1898</v>
      </c>
      <c r="BN77" s="391">
        <v>2789</v>
      </c>
      <c r="BO77" s="391">
        <v>3203</v>
      </c>
      <c r="BP77" s="391">
        <v>2078</v>
      </c>
      <c r="BQ77" s="391">
        <v>2855</v>
      </c>
      <c r="BR77" s="391">
        <v>2687</v>
      </c>
      <c r="BS77" s="391">
        <v>2775</v>
      </c>
      <c r="BT77" s="391">
        <v>3488</v>
      </c>
      <c r="BU77" s="391">
        <v>4793</v>
      </c>
      <c r="BV77" s="391">
        <v>2332</v>
      </c>
      <c r="BW77" s="391">
        <v>4178</v>
      </c>
      <c r="BX77" s="392">
        <f t="shared" si="9"/>
        <v>1</v>
      </c>
      <c r="BY77" s="392">
        <f t="shared" si="10"/>
        <v>0.791595197255575</v>
      </c>
      <c r="BZ77" s="45">
        <f t="shared" si="11"/>
        <v>0</v>
      </c>
      <c r="CA77" s="45">
        <f t="shared" si="12"/>
        <v>0</v>
      </c>
      <c r="CB77" s="45">
        <f t="shared" si="13"/>
        <v>5545</v>
      </c>
      <c r="CC77" s="45">
        <f t="shared" si="14"/>
        <v>10172</v>
      </c>
      <c r="CD77" s="45">
        <f t="shared" si="15"/>
        <v>26171</v>
      </c>
      <c r="CE77" s="45">
        <f t="shared" si="16"/>
        <v>32351</v>
      </c>
      <c r="CF77" s="391">
        <f t="shared" si="17"/>
        <v>6510</v>
      </c>
    </row>
    <row r="78" spans="1:84">
      <c r="A78" s="45" t="s">
        <v>114</v>
      </c>
      <c r="B78" s="391"/>
      <c r="C78" s="391"/>
      <c r="D78" s="391"/>
      <c r="E78" s="391"/>
      <c r="F78" s="391">
        <v>17</v>
      </c>
      <c r="G78" s="391">
        <v>52</v>
      </c>
      <c r="H78" s="391">
        <v>38</v>
      </c>
      <c r="I78" s="391">
        <v>363</v>
      </c>
      <c r="J78" s="391">
        <v>834</v>
      </c>
      <c r="K78" s="391">
        <v>425</v>
      </c>
      <c r="L78" s="391">
        <v>489</v>
      </c>
      <c r="M78" s="391">
        <v>590</v>
      </c>
      <c r="N78" s="391">
        <v>955</v>
      </c>
      <c r="O78" s="391">
        <v>9</v>
      </c>
      <c r="P78" s="391">
        <v>60</v>
      </c>
      <c r="Q78" s="391">
        <v>419</v>
      </c>
      <c r="R78" s="391">
        <v>415</v>
      </c>
      <c r="S78" s="391">
        <v>1060</v>
      </c>
      <c r="T78" s="391">
        <v>23</v>
      </c>
      <c r="U78" s="391">
        <v>127</v>
      </c>
      <c r="V78" s="391">
        <v>102</v>
      </c>
      <c r="W78" s="391">
        <v>106</v>
      </c>
      <c r="X78" s="391">
        <v>7</v>
      </c>
      <c r="Y78" s="391">
        <v>1951</v>
      </c>
      <c r="Z78" s="391">
        <v>9</v>
      </c>
      <c r="AA78" s="391"/>
      <c r="AB78" s="391">
        <v>55</v>
      </c>
      <c r="AC78" s="391">
        <v>21</v>
      </c>
      <c r="AD78" s="391">
        <v>6</v>
      </c>
      <c r="AE78" s="391">
        <v>5</v>
      </c>
      <c r="AF78" s="391">
        <v>5</v>
      </c>
      <c r="AG78" s="391">
        <v>15</v>
      </c>
      <c r="AH78" s="391">
        <v>29</v>
      </c>
      <c r="AI78" s="391">
        <v>78</v>
      </c>
      <c r="AJ78" s="391">
        <v>489</v>
      </c>
      <c r="AK78" s="391">
        <v>690</v>
      </c>
      <c r="AL78" s="391">
        <v>73</v>
      </c>
      <c r="AM78" s="391">
        <v>17</v>
      </c>
      <c r="AN78" s="391">
        <v>47</v>
      </c>
      <c r="AO78" s="391">
        <v>76</v>
      </c>
      <c r="AP78" s="391">
        <v>429</v>
      </c>
      <c r="AQ78" s="391">
        <v>572</v>
      </c>
      <c r="AR78" s="391">
        <v>1272</v>
      </c>
      <c r="AS78" s="391">
        <v>1980</v>
      </c>
      <c r="AT78" s="391">
        <v>1834</v>
      </c>
      <c r="AU78" s="391">
        <v>1569</v>
      </c>
      <c r="AV78" s="391">
        <v>1898</v>
      </c>
      <c r="AW78" s="391">
        <v>1407</v>
      </c>
      <c r="AX78" s="391">
        <v>2254</v>
      </c>
      <c r="AY78" s="391">
        <v>1511</v>
      </c>
      <c r="AZ78" s="391">
        <v>2307</v>
      </c>
      <c r="BA78" s="391">
        <v>1862</v>
      </c>
      <c r="BB78" s="391">
        <v>806</v>
      </c>
      <c r="BC78" s="391">
        <v>2328</v>
      </c>
      <c r="BD78" s="391">
        <v>2253</v>
      </c>
      <c r="BE78" s="391">
        <v>2301</v>
      </c>
      <c r="BF78" s="391">
        <v>1201</v>
      </c>
      <c r="BG78" s="391">
        <v>1611</v>
      </c>
      <c r="BH78" s="391">
        <v>1657</v>
      </c>
      <c r="BI78" s="391">
        <v>2809</v>
      </c>
      <c r="BJ78" s="391">
        <v>571</v>
      </c>
      <c r="BK78" s="391">
        <v>102</v>
      </c>
      <c r="BL78" s="391">
        <v>115</v>
      </c>
      <c r="BM78" s="391">
        <v>254</v>
      </c>
      <c r="BN78" s="391">
        <v>303</v>
      </c>
      <c r="BO78" s="391">
        <v>605</v>
      </c>
      <c r="BP78" s="391">
        <v>255</v>
      </c>
      <c r="BQ78" s="391">
        <v>241</v>
      </c>
      <c r="BR78" s="391">
        <v>235</v>
      </c>
      <c r="BS78" s="391">
        <v>460</v>
      </c>
      <c r="BT78" s="391">
        <v>226</v>
      </c>
      <c r="BU78" s="391">
        <v>229</v>
      </c>
      <c r="BV78" s="391">
        <v>1898</v>
      </c>
      <c r="BW78" s="391">
        <v>1407</v>
      </c>
      <c r="BX78" s="392">
        <f t="shared" si="9"/>
        <v>12.7941176470588</v>
      </c>
      <c r="BY78" s="392">
        <f t="shared" si="10"/>
        <v>-0.258693361433087</v>
      </c>
      <c r="BZ78" s="45">
        <f t="shared" si="11"/>
        <v>2808</v>
      </c>
      <c r="CA78" s="45">
        <f t="shared" si="12"/>
        <v>5234</v>
      </c>
      <c r="CB78" s="45">
        <f t="shared" si="13"/>
        <v>1402</v>
      </c>
      <c r="CC78" s="45">
        <f t="shared" si="14"/>
        <v>11174</v>
      </c>
      <c r="CD78" s="45">
        <f t="shared" si="15"/>
        <v>22900</v>
      </c>
      <c r="CE78" s="45">
        <f t="shared" si="16"/>
        <v>3596</v>
      </c>
      <c r="CF78" s="391">
        <f t="shared" si="17"/>
        <v>3305</v>
      </c>
    </row>
    <row r="79" spans="1:84">
      <c r="A79" s="45" t="s">
        <v>115</v>
      </c>
      <c r="B79" s="391"/>
      <c r="C79" s="391"/>
      <c r="D79" s="391"/>
      <c r="E79" s="391"/>
      <c r="F79" s="391"/>
      <c r="G79" s="391"/>
      <c r="H79" s="391"/>
      <c r="I79" s="391"/>
      <c r="J79" s="391"/>
      <c r="K79" s="391"/>
      <c r="L79" s="391"/>
      <c r="M79" s="391"/>
      <c r="N79" s="391"/>
      <c r="O79" s="391"/>
      <c r="P79" s="391"/>
      <c r="Q79" s="391"/>
      <c r="R79" s="391"/>
      <c r="S79" s="391"/>
      <c r="T79" s="391"/>
      <c r="U79" s="391"/>
      <c r="V79" s="391"/>
      <c r="W79" s="391"/>
      <c r="X79" s="391"/>
      <c r="Y79" s="391"/>
      <c r="Z79" s="391">
        <v>52</v>
      </c>
      <c r="AA79" s="391">
        <v>85</v>
      </c>
      <c r="AB79" s="391">
        <v>83</v>
      </c>
      <c r="AC79" s="391">
        <v>18</v>
      </c>
      <c r="AD79" s="391">
        <v>151</v>
      </c>
      <c r="AE79" s="391">
        <v>552</v>
      </c>
      <c r="AF79" s="391">
        <v>550</v>
      </c>
      <c r="AG79" s="391">
        <v>1186</v>
      </c>
      <c r="AH79" s="391">
        <v>1457</v>
      </c>
      <c r="AI79" s="391">
        <v>1418</v>
      </c>
      <c r="AJ79" s="391">
        <v>1525</v>
      </c>
      <c r="AK79" s="391">
        <v>1688</v>
      </c>
      <c r="AL79" s="391">
        <v>1808</v>
      </c>
      <c r="AM79" s="391">
        <v>1909</v>
      </c>
      <c r="AN79" s="391">
        <v>2466</v>
      </c>
      <c r="AO79" s="391">
        <v>2081</v>
      </c>
      <c r="AP79" s="391">
        <v>1781</v>
      </c>
      <c r="AQ79" s="391">
        <v>2370</v>
      </c>
      <c r="AR79" s="391">
        <v>1853</v>
      </c>
      <c r="AS79" s="391">
        <v>1388</v>
      </c>
      <c r="AT79" s="391">
        <v>2397</v>
      </c>
      <c r="AU79" s="391">
        <v>2501</v>
      </c>
      <c r="AV79" s="391">
        <v>2403</v>
      </c>
      <c r="AW79" s="391">
        <v>2717</v>
      </c>
      <c r="AX79" s="391">
        <v>2297</v>
      </c>
      <c r="AY79" s="391">
        <v>1920</v>
      </c>
      <c r="AZ79" s="391">
        <v>2433</v>
      </c>
      <c r="BA79" s="391">
        <v>1741</v>
      </c>
      <c r="BB79" s="391">
        <v>1829</v>
      </c>
      <c r="BC79" s="391">
        <v>2288</v>
      </c>
      <c r="BD79" s="391">
        <v>2445</v>
      </c>
      <c r="BE79" s="391">
        <v>2202</v>
      </c>
      <c r="BF79" s="391">
        <v>2740</v>
      </c>
      <c r="BG79" s="391">
        <v>2098</v>
      </c>
      <c r="BH79" s="391">
        <v>1963</v>
      </c>
      <c r="BI79" s="391">
        <v>3306</v>
      </c>
      <c r="BJ79" s="391">
        <v>1782</v>
      </c>
      <c r="BK79" s="391">
        <v>1781</v>
      </c>
      <c r="BL79" s="391">
        <v>2935</v>
      </c>
      <c r="BM79" s="391">
        <v>1695</v>
      </c>
      <c r="BN79" s="391">
        <v>2364</v>
      </c>
      <c r="BO79" s="391">
        <v>2553</v>
      </c>
      <c r="BP79" s="391">
        <v>1409</v>
      </c>
      <c r="BQ79" s="391">
        <v>2325</v>
      </c>
      <c r="BR79" s="391">
        <v>1594</v>
      </c>
      <c r="BS79" s="391">
        <v>1314</v>
      </c>
      <c r="BT79" s="391">
        <v>782</v>
      </c>
      <c r="BU79" s="391">
        <v>859</v>
      </c>
      <c r="BV79" s="391">
        <v>2403</v>
      </c>
      <c r="BW79" s="391">
        <v>2717</v>
      </c>
      <c r="BX79" s="392">
        <f t="shared" si="9"/>
        <v>0.525547445255474</v>
      </c>
      <c r="BY79" s="392">
        <f t="shared" si="10"/>
        <v>0.130669995838535</v>
      </c>
      <c r="BZ79" s="45">
        <f t="shared" si="11"/>
        <v>0</v>
      </c>
      <c r="CA79" s="45">
        <f t="shared" si="12"/>
        <v>0</v>
      </c>
      <c r="CB79" s="45">
        <f t="shared" si="13"/>
        <v>8765</v>
      </c>
      <c r="CC79" s="45">
        <f t="shared" si="14"/>
        <v>25674</v>
      </c>
      <c r="CD79" s="45">
        <f t="shared" si="15"/>
        <v>27262</v>
      </c>
      <c r="CE79" s="45">
        <f t="shared" si="16"/>
        <v>21393</v>
      </c>
      <c r="CF79" s="391">
        <f t="shared" si="17"/>
        <v>5120</v>
      </c>
    </row>
    <row r="80" spans="1:84">
      <c r="A80" s="45" t="s">
        <v>116</v>
      </c>
      <c r="B80" s="391"/>
      <c r="C80" s="391"/>
      <c r="D80" s="391"/>
      <c r="E80" s="391"/>
      <c r="F80" s="391"/>
      <c r="G80" s="391"/>
      <c r="H80" s="391"/>
      <c r="I80" s="391"/>
      <c r="J80" s="391"/>
      <c r="K80" s="391"/>
      <c r="L80" s="391"/>
      <c r="M80" s="391"/>
      <c r="N80" s="391"/>
      <c r="O80" s="391"/>
      <c r="P80" s="391"/>
      <c r="Q80" s="391"/>
      <c r="R80" s="391"/>
      <c r="S80" s="391"/>
      <c r="T80" s="391"/>
      <c r="U80" s="391"/>
      <c r="V80" s="391"/>
      <c r="W80" s="391"/>
      <c r="X80" s="391"/>
      <c r="Y80" s="391"/>
      <c r="Z80" s="391"/>
      <c r="AA80" s="391"/>
      <c r="AB80" s="391"/>
      <c r="AC80" s="391"/>
      <c r="AD80" s="391"/>
      <c r="AE80" s="391"/>
      <c r="AF80" s="391"/>
      <c r="AG80" s="391"/>
      <c r="AH80" s="391"/>
      <c r="AI80" s="391"/>
      <c r="AJ80" s="391"/>
      <c r="AK80" s="391"/>
      <c r="AL80" s="391"/>
      <c r="AM80" s="391"/>
      <c r="AN80" s="391"/>
      <c r="AO80" s="391"/>
      <c r="AP80" s="391"/>
      <c r="AQ80" s="391"/>
      <c r="AR80" s="391"/>
      <c r="AS80" s="391"/>
      <c r="AT80" s="391"/>
      <c r="AU80" s="391"/>
      <c r="AV80" s="391"/>
      <c r="AW80" s="391"/>
      <c r="AX80" s="391"/>
      <c r="AY80" s="391"/>
      <c r="AZ80" s="391">
        <v>41</v>
      </c>
      <c r="BA80" s="391">
        <v>623</v>
      </c>
      <c r="BB80" s="391">
        <v>1108</v>
      </c>
      <c r="BC80" s="391">
        <v>964</v>
      </c>
      <c r="BD80" s="391">
        <v>726</v>
      </c>
      <c r="BE80" s="391">
        <v>2166</v>
      </c>
      <c r="BF80" s="391">
        <v>2466</v>
      </c>
      <c r="BG80" s="391">
        <v>1879</v>
      </c>
      <c r="BH80" s="391">
        <v>1578</v>
      </c>
      <c r="BI80" s="391">
        <v>2305</v>
      </c>
      <c r="BJ80" s="391">
        <v>1262</v>
      </c>
      <c r="BK80" s="391">
        <v>1763</v>
      </c>
      <c r="BL80" s="391">
        <v>2922</v>
      </c>
      <c r="BM80" s="391">
        <v>2646</v>
      </c>
      <c r="BN80" s="391">
        <v>3687</v>
      </c>
      <c r="BO80" s="391">
        <v>3535</v>
      </c>
      <c r="BP80" s="391">
        <v>2915</v>
      </c>
      <c r="BQ80" s="391">
        <v>3574</v>
      </c>
      <c r="BR80" s="391">
        <v>3874</v>
      </c>
      <c r="BS80" s="391">
        <v>3472</v>
      </c>
      <c r="BT80" s="391">
        <v>4231</v>
      </c>
      <c r="BU80" s="391">
        <v>3836</v>
      </c>
      <c r="BV80" s="391">
        <v>0</v>
      </c>
      <c r="BW80" s="391">
        <v>0</v>
      </c>
      <c r="BX80" s="392">
        <f t="shared" si="9"/>
        <v>-1</v>
      </c>
      <c r="BY80" s="392" t="str">
        <f t="shared" si="10"/>
        <v/>
      </c>
      <c r="BZ80" s="45">
        <f t="shared" si="11"/>
        <v>0</v>
      </c>
      <c r="CA80" s="45">
        <f t="shared" si="12"/>
        <v>0</v>
      </c>
      <c r="CB80" s="45">
        <f t="shared" si="13"/>
        <v>0</v>
      </c>
      <c r="CC80" s="45">
        <f t="shared" si="14"/>
        <v>0</v>
      </c>
      <c r="CD80" s="45">
        <f t="shared" si="15"/>
        <v>13856</v>
      </c>
      <c r="CE80" s="45">
        <f t="shared" si="16"/>
        <v>37717</v>
      </c>
      <c r="CF80" s="391">
        <f t="shared" si="17"/>
        <v>0</v>
      </c>
    </row>
    <row r="81" spans="1:84">
      <c r="A81" s="45" t="s">
        <v>117</v>
      </c>
      <c r="B81" s="391">
        <v>1024</v>
      </c>
      <c r="C81" s="391">
        <v>1325</v>
      </c>
      <c r="D81" s="391">
        <v>4610</v>
      </c>
      <c r="E81" s="391">
        <v>1621</v>
      </c>
      <c r="F81" s="391">
        <v>2460</v>
      </c>
      <c r="G81" s="391">
        <v>3293</v>
      </c>
      <c r="H81" s="391">
        <v>1793</v>
      </c>
      <c r="I81" s="391">
        <v>2776</v>
      </c>
      <c r="J81" s="391">
        <v>5464</v>
      </c>
      <c r="K81" s="391">
        <v>1725</v>
      </c>
      <c r="L81" s="391">
        <v>3887</v>
      </c>
      <c r="M81" s="391">
        <v>6991</v>
      </c>
      <c r="N81" s="391">
        <v>1458</v>
      </c>
      <c r="O81" s="391">
        <v>1526</v>
      </c>
      <c r="P81" s="393">
        <v>2573</v>
      </c>
      <c r="Q81" s="391">
        <v>1262</v>
      </c>
      <c r="R81" s="391">
        <v>2040</v>
      </c>
      <c r="S81" s="391">
        <v>4304</v>
      </c>
      <c r="T81" s="391">
        <v>1665</v>
      </c>
      <c r="U81" s="391">
        <v>2604</v>
      </c>
      <c r="V81" s="391">
        <v>3386</v>
      </c>
      <c r="W81" s="391">
        <v>825</v>
      </c>
      <c r="X81" s="391">
        <v>2439</v>
      </c>
      <c r="Y81" s="391">
        <v>3763</v>
      </c>
      <c r="Z81" s="391">
        <v>1690</v>
      </c>
      <c r="AA81" s="391">
        <v>1505</v>
      </c>
      <c r="AB81" s="391">
        <v>2259</v>
      </c>
      <c r="AC81" s="391">
        <v>630</v>
      </c>
      <c r="AD81" s="391">
        <v>1032</v>
      </c>
      <c r="AE81" s="391">
        <v>1565</v>
      </c>
      <c r="AF81" s="391">
        <v>688</v>
      </c>
      <c r="AG81" s="391">
        <v>629</v>
      </c>
      <c r="AH81" s="391">
        <v>2158</v>
      </c>
      <c r="AI81" s="391">
        <v>480</v>
      </c>
      <c r="AJ81" s="391">
        <v>635</v>
      </c>
      <c r="AK81" s="391">
        <v>2042</v>
      </c>
      <c r="AL81" s="391">
        <v>446</v>
      </c>
      <c r="AM81" s="391">
        <v>3774</v>
      </c>
      <c r="AN81" s="391">
        <v>389</v>
      </c>
      <c r="AO81" s="391">
        <v>210</v>
      </c>
      <c r="AP81" s="391">
        <v>2429</v>
      </c>
      <c r="AQ81" s="391">
        <v>348</v>
      </c>
      <c r="AR81" s="391">
        <v>610</v>
      </c>
      <c r="AS81" s="391">
        <v>1119</v>
      </c>
      <c r="AT81" s="391">
        <v>1430</v>
      </c>
      <c r="AU81" s="391">
        <v>4766</v>
      </c>
      <c r="AV81" s="391">
        <v>5257</v>
      </c>
      <c r="AW81" s="391">
        <v>3008</v>
      </c>
      <c r="AX81" s="391">
        <v>2017</v>
      </c>
      <c r="AY81" s="391">
        <v>1508</v>
      </c>
      <c r="AZ81" s="391">
        <v>2292</v>
      </c>
      <c r="BA81" s="391">
        <v>2132</v>
      </c>
      <c r="BB81" s="391">
        <v>2338</v>
      </c>
      <c r="BC81" s="391">
        <v>2141</v>
      </c>
      <c r="BD81" s="391">
        <v>2336</v>
      </c>
      <c r="BE81" s="391">
        <v>2147</v>
      </c>
      <c r="BF81" s="391">
        <v>2144</v>
      </c>
      <c r="BG81" s="391">
        <v>2327</v>
      </c>
      <c r="BH81" s="391">
        <v>2177</v>
      </c>
      <c r="BI81" s="391">
        <v>3892</v>
      </c>
      <c r="BJ81" s="391">
        <v>2305</v>
      </c>
      <c r="BK81" s="391">
        <v>2331</v>
      </c>
      <c r="BL81" s="391">
        <v>2848</v>
      </c>
      <c r="BM81" s="391">
        <v>2609</v>
      </c>
      <c r="BN81" s="391">
        <v>2933</v>
      </c>
      <c r="BO81" s="391">
        <v>3400</v>
      </c>
      <c r="BP81" s="391">
        <v>2661</v>
      </c>
      <c r="BQ81" s="391">
        <v>2788</v>
      </c>
      <c r="BR81" s="391">
        <v>1615</v>
      </c>
      <c r="BS81" s="391">
        <v>1904</v>
      </c>
      <c r="BT81" s="391">
        <v>2130</v>
      </c>
      <c r="BU81" s="391">
        <v>2637</v>
      </c>
      <c r="BV81" s="391">
        <v>5257</v>
      </c>
      <c r="BW81" s="391">
        <v>3008</v>
      </c>
      <c r="BX81" s="392">
        <f t="shared" si="9"/>
        <v>0.29043329043329</v>
      </c>
      <c r="BY81" s="392">
        <f t="shared" si="10"/>
        <v>-0.427810538329846</v>
      </c>
      <c r="BZ81" s="45">
        <f t="shared" si="11"/>
        <v>36969</v>
      </c>
      <c r="CA81" s="45">
        <f t="shared" si="12"/>
        <v>27845</v>
      </c>
      <c r="CB81" s="45">
        <f t="shared" si="13"/>
        <v>15313</v>
      </c>
      <c r="CC81" s="45">
        <f t="shared" si="14"/>
        <v>23786</v>
      </c>
      <c r="CD81" s="45">
        <f t="shared" si="15"/>
        <v>27451</v>
      </c>
      <c r="CE81" s="45">
        <f t="shared" si="16"/>
        <v>30161</v>
      </c>
      <c r="CF81" s="391">
        <f t="shared" si="17"/>
        <v>8265</v>
      </c>
    </row>
    <row r="82" spans="1:84">
      <c r="A82" s="45" t="s">
        <v>118</v>
      </c>
      <c r="B82" s="391"/>
      <c r="C82" s="391"/>
      <c r="D82" s="391"/>
      <c r="E82" s="391"/>
      <c r="F82" s="391"/>
      <c r="G82" s="391"/>
      <c r="H82" s="391"/>
      <c r="I82" s="391"/>
      <c r="J82" s="391"/>
      <c r="K82" s="391"/>
      <c r="L82" s="391"/>
      <c r="M82" s="391"/>
      <c r="N82" s="391"/>
      <c r="O82" s="391"/>
      <c r="P82" s="391"/>
      <c r="Q82" s="391"/>
      <c r="R82" s="391"/>
      <c r="S82" s="391"/>
      <c r="T82" s="391"/>
      <c r="U82" s="391"/>
      <c r="V82" s="391"/>
      <c r="W82" s="391"/>
      <c r="X82" s="391"/>
      <c r="Y82" s="391"/>
      <c r="Z82" s="391"/>
      <c r="AA82" s="391"/>
      <c r="AB82" s="391"/>
      <c r="AC82" s="391"/>
      <c r="AD82" s="391"/>
      <c r="AE82" s="391"/>
      <c r="AF82" s="391"/>
      <c r="AG82" s="391"/>
      <c r="AH82" s="391"/>
      <c r="AI82" s="391"/>
      <c r="AJ82" s="391">
        <v>275</v>
      </c>
      <c r="AK82" s="391">
        <v>343</v>
      </c>
      <c r="AL82" s="391">
        <v>537</v>
      </c>
      <c r="AM82" s="391">
        <v>300</v>
      </c>
      <c r="AN82" s="391">
        <v>566</v>
      </c>
      <c r="AO82" s="391">
        <v>1008</v>
      </c>
      <c r="AP82" s="391">
        <v>1021</v>
      </c>
      <c r="AQ82" s="391">
        <v>1036</v>
      </c>
      <c r="AR82" s="391">
        <v>2561</v>
      </c>
      <c r="AS82" s="391">
        <v>2749</v>
      </c>
      <c r="AT82" s="391">
        <v>2978</v>
      </c>
      <c r="AU82" s="391">
        <v>3686</v>
      </c>
      <c r="AV82" s="391">
        <v>4235</v>
      </c>
      <c r="AW82" s="391">
        <v>4300</v>
      </c>
      <c r="AX82" s="391">
        <v>3266</v>
      </c>
      <c r="AY82" s="391">
        <v>2850</v>
      </c>
      <c r="AZ82" s="391">
        <v>3100</v>
      </c>
      <c r="BA82" s="391">
        <v>2606</v>
      </c>
      <c r="BB82" s="391">
        <v>2949</v>
      </c>
      <c r="BC82" s="391">
        <v>2806</v>
      </c>
      <c r="BD82" s="391">
        <v>2234</v>
      </c>
      <c r="BE82" s="391">
        <v>2128</v>
      </c>
      <c r="BF82" s="391">
        <v>2208</v>
      </c>
      <c r="BG82" s="391">
        <v>2183</v>
      </c>
      <c r="BH82" s="391">
        <v>1890</v>
      </c>
      <c r="BI82" s="391">
        <v>1836</v>
      </c>
      <c r="BJ82" s="391">
        <v>1045</v>
      </c>
      <c r="BK82" s="391">
        <v>1124</v>
      </c>
      <c r="BL82" s="391">
        <v>702</v>
      </c>
      <c r="BM82" s="391">
        <v>902</v>
      </c>
      <c r="BN82" s="391">
        <v>976</v>
      </c>
      <c r="BO82" s="391">
        <v>637</v>
      </c>
      <c r="BP82" s="391">
        <v>659</v>
      </c>
      <c r="BQ82" s="391">
        <v>547</v>
      </c>
      <c r="BR82" s="391">
        <v>639</v>
      </c>
      <c r="BS82" s="391">
        <v>687</v>
      </c>
      <c r="BT82" s="391">
        <v>768</v>
      </c>
      <c r="BU82" s="391">
        <v>763</v>
      </c>
      <c r="BV82" s="391">
        <v>4235</v>
      </c>
      <c r="BW82" s="391">
        <v>4300</v>
      </c>
      <c r="BX82" s="392">
        <f t="shared" si="9"/>
        <v>2.82562277580071</v>
      </c>
      <c r="BY82" s="392">
        <f t="shared" si="10"/>
        <v>0.0153482880755609</v>
      </c>
      <c r="BZ82" s="45">
        <f t="shared" si="11"/>
        <v>0</v>
      </c>
      <c r="CA82" s="45">
        <f t="shared" si="12"/>
        <v>0</v>
      </c>
      <c r="CB82" s="45">
        <f t="shared" si="13"/>
        <v>618</v>
      </c>
      <c r="CC82" s="45">
        <f t="shared" si="14"/>
        <v>24977</v>
      </c>
      <c r="CD82" s="45">
        <f t="shared" si="15"/>
        <v>30056</v>
      </c>
      <c r="CE82" s="45">
        <f t="shared" si="16"/>
        <v>9449</v>
      </c>
      <c r="CF82" s="391">
        <f t="shared" si="17"/>
        <v>8535</v>
      </c>
    </row>
    <row r="83" spans="1:84">
      <c r="A83" s="45" t="s">
        <v>119</v>
      </c>
      <c r="B83" s="391"/>
      <c r="C83" s="391"/>
      <c r="D83" s="391"/>
      <c r="E83" s="391"/>
      <c r="F83" s="391"/>
      <c r="G83" s="391"/>
      <c r="H83" s="391"/>
      <c r="I83" s="391"/>
      <c r="J83" s="391"/>
      <c r="K83" s="391"/>
      <c r="L83" s="391"/>
      <c r="M83" s="391"/>
      <c r="N83" s="391"/>
      <c r="O83" s="391"/>
      <c r="P83" s="393"/>
      <c r="Q83" s="391"/>
      <c r="R83" s="391"/>
      <c r="S83" s="391"/>
      <c r="T83" s="391"/>
      <c r="U83" s="391"/>
      <c r="V83" s="391"/>
      <c r="W83" s="391"/>
      <c r="X83" s="391"/>
      <c r="Y83" s="391"/>
      <c r="Z83" s="391"/>
      <c r="AA83" s="391"/>
      <c r="AB83" s="391"/>
      <c r="AC83" s="391"/>
      <c r="AD83" s="391"/>
      <c r="AE83" s="391"/>
      <c r="AF83" s="391"/>
      <c r="AG83" s="391"/>
      <c r="AH83" s="391"/>
      <c r="AI83" s="391"/>
      <c r="AJ83" s="391"/>
      <c r="AK83" s="391">
        <v>18</v>
      </c>
      <c r="AL83" s="391">
        <v>38</v>
      </c>
      <c r="AM83" s="391">
        <v>51</v>
      </c>
      <c r="AN83" s="391">
        <v>985</v>
      </c>
      <c r="AO83" s="391">
        <v>636</v>
      </c>
      <c r="AP83" s="391">
        <v>951</v>
      </c>
      <c r="AQ83" s="391">
        <v>1164</v>
      </c>
      <c r="AR83" s="391">
        <v>1692</v>
      </c>
      <c r="AS83" s="391">
        <v>1051</v>
      </c>
      <c r="AT83" s="391">
        <v>1767</v>
      </c>
      <c r="AU83" s="391">
        <v>1723</v>
      </c>
      <c r="AV83" s="391">
        <v>1707</v>
      </c>
      <c r="AW83" s="391">
        <v>2272</v>
      </c>
      <c r="AX83" s="391">
        <v>1873</v>
      </c>
      <c r="AY83" s="391">
        <v>1469</v>
      </c>
      <c r="AZ83" s="391">
        <v>2021</v>
      </c>
      <c r="BA83" s="391">
        <v>684</v>
      </c>
      <c r="BB83" s="391">
        <v>925</v>
      </c>
      <c r="BC83" s="391">
        <v>2540</v>
      </c>
      <c r="BD83" s="391">
        <v>2244</v>
      </c>
      <c r="BE83" s="391">
        <v>2122</v>
      </c>
      <c r="BF83" s="391">
        <v>2509</v>
      </c>
      <c r="BG83" s="391">
        <v>3254</v>
      </c>
      <c r="BH83" s="391">
        <v>3320</v>
      </c>
      <c r="BI83" s="391">
        <v>4041</v>
      </c>
      <c r="BJ83" s="391">
        <v>919</v>
      </c>
      <c r="BK83" s="391">
        <v>1527</v>
      </c>
      <c r="BL83" s="391">
        <v>2443</v>
      </c>
      <c r="BM83" s="391">
        <v>1977</v>
      </c>
      <c r="BN83" s="391">
        <v>2801</v>
      </c>
      <c r="BO83" s="391">
        <v>3232</v>
      </c>
      <c r="BP83" s="391">
        <v>1766</v>
      </c>
      <c r="BQ83" s="391">
        <v>3402</v>
      </c>
      <c r="BR83" s="391">
        <v>2389</v>
      </c>
      <c r="BS83" s="391">
        <v>2072</v>
      </c>
      <c r="BT83" s="391">
        <v>1114</v>
      </c>
      <c r="BU83" s="391">
        <v>1916</v>
      </c>
      <c r="BV83" s="391">
        <v>1707</v>
      </c>
      <c r="BW83" s="391">
        <v>2272</v>
      </c>
      <c r="BX83" s="392">
        <f t="shared" si="9"/>
        <v>0.487884741322855</v>
      </c>
      <c r="BY83" s="392">
        <f t="shared" si="10"/>
        <v>0.330990041007616</v>
      </c>
      <c r="BZ83" s="45">
        <f t="shared" si="11"/>
        <v>0</v>
      </c>
      <c r="CA83" s="45">
        <f t="shared" si="12"/>
        <v>0</v>
      </c>
      <c r="CB83" s="45">
        <f t="shared" si="13"/>
        <v>18</v>
      </c>
      <c r="CC83" s="45">
        <f t="shared" si="14"/>
        <v>14037</v>
      </c>
      <c r="CD83" s="45">
        <f t="shared" si="15"/>
        <v>27002</v>
      </c>
      <c r="CE83" s="45">
        <f t="shared" si="16"/>
        <v>25558</v>
      </c>
      <c r="CF83" s="391">
        <f t="shared" si="17"/>
        <v>3979</v>
      </c>
    </row>
    <row r="84" spans="1:84">
      <c r="A84" s="45" t="s">
        <v>120</v>
      </c>
      <c r="B84" s="391"/>
      <c r="C84" s="391"/>
      <c r="D84" s="391"/>
      <c r="E84" s="391"/>
      <c r="F84" s="391"/>
      <c r="G84" s="391"/>
      <c r="H84" s="391"/>
      <c r="I84" s="391"/>
      <c r="J84" s="391"/>
      <c r="K84" s="391"/>
      <c r="L84" s="391"/>
      <c r="M84" s="391"/>
      <c r="N84" s="391"/>
      <c r="O84" s="391"/>
      <c r="P84" s="391"/>
      <c r="Q84" s="391"/>
      <c r="R84" s="391"/>
      <c r="S84" s="391"/>
      <c r="T84" s="391"/>
      <c r="U84" s="391"/>
      <c r="V84" s="391"/>
      <c r="W84" s="391"/>
      <c r="X84" s="391"/>
      <c r="Y84" s="391"/>
      <c r="Z84" s="391">
        <v>315</v>
      </c>
      <c r="AA84" s="391">
        <v>959</v>
      </c>
      <c r="AB84" s="391">
        <v>765</v>
      </c>
      <c r="AC84" s="391">
        <v>645</v>
      </c>
      <c r="AD84" s="391">
        <v>518</v>
      </c>
      <c r="AE84" s="391">
        <v>250</v>
      </c>
      <c r="AF84" s="391">
        <v>413</v>
      </c>
      <c r="AG84" s="391">
        <v>604</v>
      </c>
      <c r="AH84" s="391">
        <v>1813</v>
      </c>
      <c r="AI84" s="391">
        <v>1341</v>
      </c>
      <c r="AJ84" s="391">
        <v>962</v>
      </c>
      <c r="AK84" s="391">
        <v>452</v>
      </c>
      <c r="AL84" s="391">
        <v>56</v>
      </c>
      <c r="AM84" s="391">
        <v>1895</v>
      </c>
      <c r="AN84" s="391">
        <v>2462</v>
      </c>
      <c r="AO84" s="391">
        <v>1575</v>
      </c>
      <c r="AP84" s="391">
        <v>1012</v>
      </c>
      <c r="AQ84" s="391">
        <v>1554</v>
      </c>
      <c r="AR84" s="391">
        <v>1408</v>
      </c>
      <c r="AS84" s="391">
        <v>1207</v>
      </c>
      <c r="AT84" s="391">
        <v>657</v>
      </c>
      <c r="AU84" s="391">
        <v>1316</v>
      </c>
      <c r="AV84" s="391">
        <v>1519</v>
      </c>
      <c r="AW84" s="391">
        <v>1144</v>
      </c>
      <c r="AX84" s="391">
        <v>41</v>
      </c>
      <c r="AY84" s="391">
        <v>2957</v>
      </c>
      <c r="AZ84" s="391">
        <v>1009</v>
      </c>
      <c r="BA84" s="391">
        <v>1819</v>
      </c>
      <c r="BB84" s="391">
        <v>2245</v>
      </c>
      <c r="BC84" s="391">
        <v>1969</v>
      </c>
      <c r="BD84" s="391">
        <v>2224</v>
      </c>
      <c r="BE84" s="391">
        <v>2110</v>
      </c>
      <c r="BF84" s="391">
        <v>2089</v>
      </c>
      <c r="BG84" s="391">
        <v>2473</v>
      </c>
      <c r="BH84" s="391">
        <v>1336</v>
      </c>
      <c r="BI84" s="391">
        <v>146</v>
      </c>
      <c r="BJ84" s="391">
        <v>13</v>
      </c>
      <c r="BK84" s="391">
        <v>4872</v>
      </c>
      <c r="BL84" s="391">
        <v>2860</v>
      </c>
      <c r="BM84" s="391">
        <v>2885</v>
      </c>
      <c r="BN84" s="391">
        <v>2347</v>
      </c>
      <c r="BO84" s="391">
        <v>2505</v>
      </c>
      <c r="BP84" s="391">
        <v>3260</v>
      </c>
      <c r="BQ84" s="391">
        <v>1371</v>
      </c>
      <c r="BR84" s="391">
        <v>1340</v>
      </c>
      <c r="BS84" s="391">
        <v>2407</v>
      </c>
      <c r="BT84" s="391">
        <v>1406</v>
      </c>
      <c r="BU84" s="391">
        <v>395</v>
      </c>
      <c r="BV84" s="391">
        <v>1519</v>
      </c>
      <c r="BW84" s="391">
        <v>1144</v>
      </c>
      <c r="BX84" s="392">
        <f t="shared" si="9"/>
        <v>-0.765188834154351</v>
      </c>
      <c r="BY84" s="392">
        <f t="shared" si="10"/>
        <v>-0.246872942725477</v>
      </c>
      <c r="BZ84" s="45">
        <f t="shared" si="11"/>
        <v>0</v>
      </c>
      <c r="CA84" s="45">
        <f t="shared" si="12"/>
        <v>0</v>
      </c>
      <c r="CB84" s="45">
        <f t="shared" si="13"/>
        <v>9037</v>
      </c>
      <c r="CC84" s="45">
        <f t="shared" si="14"/>
        <v>15805</v>
      </c>
      <c r="CD84" s="45">
        <f t="shared" si="15"/>
        <v>20418</v>
      </c>
      <c r="CE84" s="45">
        <f t="shared" si="16"/>
        <v>25661</v>
      </c>
      <c r="CF84" s="391">
        <f t="shared" si="17"/>
        <v>2663</v>
      </c>
    </row>
    <row r="85" spans="1:84">
      <c r="A85" s="45" t="s">
        <v>121</v>
      </c>
      <c r="B85" s="391">
        <v>1364</v>
      </c>
      <c r="C85" s="391">
        <v>1609</v>
      </c>
      <c r="D85" s="391">
        <v>2186</v>
      </c>
      <c r="E85" s="391">
        <v>1490</v>
      </c>
      <c r="F85" s="391">
        <v>2586</v>
      </c>
      <c r="G85" s="391">
        <v>3306</v>
      </c>
      <c r="H85" s="391">
        <v>2054</v>
      </c>
      <c r="I85" s="391">
        <v>2085</v>
      </c>
      <c r="J85" s="391">
        <v>1914</v>
      </c>
      <c r="K85" s="391">
        <v>1949</v>
      </c>
      <c r="L85" s="391">
        <v>2315</v>
      </c>
      <c r="M85" s="391">
        <v>2648</v>
      </c>
      <c r="N85" s="391">
        <v>1125</v>
      </c>
      <c r="O85" s="391">
        <v>1196</v>
      </c>
      <c r="P85" s="393">
        <v>3081</v>
      </c>
      <c r="Q85" s="391">
        <v>1449</v>
      </c>
      <c r="R85" s="391">
        <v>2774</v>
      </c>
      <c r="S85" s="391">
        <v>2070</v>
      </c>
      <c r="T85" s="391">
        <v>1951</v>
      </c>
      <c r="U85" s="391">
        <v>2221</v>
      </c>
      <c r="V85" s="391">
        <v>2502</v>
      </c>
      <c r="W85" s="391">
        <v>2166</v>
      </c>
      <c r="X85" s="391">
        <v>2195</v>
      </c>
      <c r="Y85" s="391">
        <v>1814</v>
      </c>
      <c r="Z85" s="391">
        <v>3591</v>
      </c>
      <c r="AA85" s="391">
        <v>2493</v>
      </c>
      <c r="AB85" s="391">
        <v>1587</v>
      </c>
      <c r="AC85" s="391">
        <v>1070</v>
      </c>
      <c r="AD85" s="391">
        <v>1232</v>
      </c>
      <c r="AE85" s="391">
        <v>1451</v>
      </c>
      <c r="AF85" s="391">
        <v>1606</v>
      </c>
      <c r="AG85" s="391">
        <v>1699</v>
      </c>
      <c r="AH85" s="391">
        <v>3672</v>
      </c>
      <c r="AI85" s="391">
        <v>3064</v>
      </c>
      <c r="AJ85" s="391">
        <v>2313</v>
      </c>
      <c r="AK85" s="391">
        <v>2735</v>
      </c>
      <c r="AL85" s="391">
        <v>2022</v>
      </c>
      <c r="AM85" s="391">
        <v>2689</v>
      </c>
      <c r="AN85" s="391">
        <v>6129</v>
      </c>
      <c r="AO85" s="391">
        <v>4920</v>
      </c>
      <c r="AP85" s="391">
        <v>5139</v>
      </c>
      <c r="AQ85" s="391">
        <v>3272</v>
      </c>
      <c r="AR85" s="391">
        <v>1927</v>
      </c>
      <c r="AS85" s="391">
        <v>679</v>
      </c>
      <c r="AT85" s="391">
        <v>34</v>
      </c>
      <c r="AU85" s="391">
        <v>2</v>
      </c>
      <c r="AV85" s="391">
        <v>9</v>
      </c>
      <c r="AW85" s="391">
        <v>6</v>
      </c>
      <c r="AX85" s="391">
        <v>8</v>
      </c>
      <c r="AY85" s="391">
        <v>15</v>
      </c>
      <c r="AZ85" s="391">
        <v>110</v>
      </c>
      <c r="BA85" s="391">
        <v>510</v>
      </c>
      <c r="BB85" s="391">
        <v>990</v>
      </c>
      <c r="BC85" s="391">
        <v>1488</v>
      </c>
      <c r="BD85" s="391">
        <v>1199</v>
      </c>
      <c r="BE85" s="391">
        <v>2092</v>
      </c>
      <c r="BF85" s="391">
        <v>1941</v>
      </c>
      <c r="BG85" s="391">
        <v>2166</v>
      </c>
      <c r="BH85" s="391">
        <v>1646</v>
      </c>
      <c r="BI85" s="391">
        <v>2481</v>
      </c>
      <c r="BJ85" s="391">
        <v>2760</v>
      </c>
      <c r="BK85" s="391">
        <v>2356</v>
      </c>
      <c r="BL85" s="391">
        <v>2522</v>
      </c>
      <c r="BM85" s="391">
        <v>1950</v>
      </c>
      <c r="BN85" s="391">
        <v>1971</v>
      </c>
      <c r="BO85" s="391">
        <v>2329</v>
      </c>
      <c r="BP85" s="391">
        <v>2293</v>
      </c>
      <c r="BQ85" s="391">
        <v>2901</v>
      </c>
      <c r="BR85" s="391">
        <v>2675</v>
      </c>
      <c r="BS85" s="391">
        <v>2014</v>
      </c>
      <c r="BT85" s="391">
        <v>1269</v>
      </c>
      <c r="BU85" s="391">
        <v>1215</v>
      </c>
      <c r="BV85" s="391">
        <v>9</v>
      </c>
      <c r="BW85" s="391">
        <v>6</v>
      </c>
      <c r="BX85" s="392">
        <f t="shared" si="9"/>
        <v>-0.997453310696095</v>
      </c>
      <c r="BY85" s="392">
        <f t="shared" si="10"/>
        <v>-0.333333333333333</v>
      </c>
      <c r="BZ85" s="45">
        <f t="shared" si="11"/>
        <v>25506</v>
      </c>
      <c r="CA85" s="45">
        <f t="shared" si="12"/>
        <v>24544</v>
      </c>
      <c r="CB85" s="45">
        <f t="shared" si="13"/>
        <v>26513</v>
      </c>
      <c r="CC85" s="45">
        <f t="shared" si="14"/>
        <v>26828</v>
      </c>
      <c r="CD85" s="45">
        <f t="shared" si="15"/>
        <v>14646</v>
      </c>
      <c r="CE85" s="45">
        <f t="shared" si="16"/>
        <v>26255</v>
      </c>
      <c r="CF85" s="391">
        <f t="shared" si="17"/>
        <v>15</v>
      </c>
    </row>
    <row r="86" spans="1:84">
      <c r="A86" s="45" t="s">
        <v>122</v>
      </c>
      <c r="B86" s="391"/>
      <c r="C86" s="391"/>
      <c r="D86" s="391"/>
      <c r="E86" s="391"/>
      <c r="F86" s="391"/>
      <c r="G86" s="391"/>
      <c r="H86" s="391"/>
      <c r="I86" s="391"/>
      <c r="J86" s="391"/>
      <c r="K86" s="391"/>
      <c r="L86" s="391"/>
      <c r="M86" s="391"/>
      <c r="N86" s="391"/>
      <c r="O86" s="391"/>
      <c r="P86" s="391"/>
      <c r="Q86" s="391"/>
      <c r="R86" s="391"/>
      <c r="S86" s="391"/>
      <c r="T86" s="391"/>
      <c r="U86" s="391"/>
      <c r="V86" s="391"/>
      <c r="W86" s="391"/>
      <c r="X86" s="391"/>
      <c r="Y86" s="391"/>
      <c r="Z86" s="391"/>
      <c r="AA86" s="391"/>
      <c r="AB86" s="391"/>
      <c r="AC86" s="391"/>
      <c r="AD86" s="391"/>
      <c r="AE86" s="391"/>
      <c r="AF86" s="391"/>
      <c r="AG86" s="391"/>
      <c r="AH86" s="391"/>
      <c r="AI86" s="391"/>
      <c r="AJ86" s="391"/>
      <c r="AK86" s="391"/>
      <c r="AL86" s="391"/>
      <c r="AM86" s="391"/>
      <c r="AN86" s="391"/>
      <c r="AO86" s="391"/>
      <c r="AP86" s="391"/>
      <c r="AQ86" s="391"/>
      <c r="AR86" s="391"/>
      <c r="AS86" s="391"/>
      <c r="AT86" s="391"/>
      <c r="AU86" s="391"/>
      <c r="AV86" s="391"/>
      <c r="AW86" s="391"/>
      <c r="AX86" s="391"/>
      <c r="AY86" s="391"/>
      <c r="AZ86" s="391">
        <v>319</v>
      </c>
      <c r="BA86" s="391">
        <v>76</v>
      </c>
      <c r="BB86" s="391">
        <v>763</v>
      </c>
      <c r="BC86" s="391">
        <v>1501</v>
      </c>
      <c r="BD86" s="391">
        <v>1273</v>
      </c>
      <c r="BE86" s="391">
        <v>2080</v>
      </c>
      <c r="BF86" s="391">
        <v>2454</v>
      </c>
      <c r="BG86" s="391">
        <v>2431</v>
      </c>
      <c r="BH86" s="391">
        <v>3515</v>
      </c>
      <c r="BI86" s="391">
        <v>7573</v>
      </c>
      <c r="BJ86" s="391">
        <v>1544</v>
      </c>
      <c r="BK86" s="391">
        <v>1941</v>
      </c>
      <c r="BL86" s="391">
        <v>3093</v>
      </c>
      <c r="BM86" s="391">
        <v>2626</v>
      </c>
      <c r="BN86" s="391">
        <v>3362</v>
      </c>
      <c r="BO86" s="391">
        <v>4625</v>
      </c>
      <c r="BP86" s="391">
        <v>3332</v>
      </c>
      <c r="BQ86" s="391">
        <v>3562</v>
      </c>
      <c r="BR86" s="391">
        <v>2482</v>
      </c>
      <c r="BS86" s="391">
        <v>1574</v>
      </c>
      <c r="BT86" s="391">
        <v>1947</v>
      </c>
      <c r="BU86" s="391">
        <v>2868</v>
      </c>
      <c r="BV86" s="391">
        <v>0</v>
      </c>
      <c r="BW86" s="391">
        <v>0</v>
      </c>
      <c r="BX86" s="392">
        <f t="shared" si="9"/>
        <v>-1</v>
      </c>
      <c r="BY86" s="392" t="str">
        <f t="shared" si="10"/>
        <v/>
      </c>
      <c r="BZ86" s="45">
        <f t="shared" si="11"/>
        <v>0</v>
      </c>
      <c r="CA86" s="45">
        <f t="shared" si="12"/>
        <v>0</v>
      </c>
      <c r="CB86" s="45">
        <f t="shared" si="13"/>
        <v>0</v>
      </c>
      <c r="CC86" s="45">
        <f t="shared" si="14"/>
        <v>0</v>
      </c>
      <c r="CD86" s="45">
        <f t="shared" si="15"/>
        <v>21985</v>
      </c>
      <c r="CE86" s="45">
        <f t="shared" si="16"/>
        <v>32956</v>
      </c>
      <c r="CF86" s="391">
        <f t="shared" si="17"/>
        <v>0</v>
      </c>
    </row>
    <row r="87" spans="1:84">
      <c r="A87" s="45" t="s">
        <v>123</v>
      </c>
      <c r="B87" s="391"/>
      <c r="C87" s="391"/>
      <c r="D87" s="391"/>
      <c r="E87" s="391"/>
      <c r="F87" s="391"/>
      <c r="G87" s="391"/>
      <c r="H87" s="391"/>
      <c r="I87" s="391"/>
      <c r="J87" s="391"/>
      <c r="K87" s="391"/>
      <c r="L87" s="391"/>
      <c r="M87" s="391"/>
      <c r="N87" s="391"/>
      <c r="O87" s="391"/>
      <c r="P87" s="391"/>
      <c r="Q87" s="391"/>
      <c r="R87" s="391"/>
      <c r="S87" s="391"/>
      <c r="T87" s="391"/>
      <c r="U87" s="391"/>
      <c r="V87" s="391"/>
      <c r="W87" s="391"/>
      <c r="X87" s="391"/>
      <c r="Y87" s="391"/>
      <c r="Z87" s="391"/>
      <c r="AA87" s="391"/>
      <c r="AB87" s="391"/>
      <c r="AC87" s="391"/>
      <c r="AD87" s="391"/>
      <c r="AE87" s="391"/>
      <c r="AF87" s="391"/>
      <c r="AG87" s="391"/>
      <c r="AH87" s="391"/>
      <c r="AI87" s="391"/>
      <c r="AJ87" s="391"/>
      <c r="AK87" s="391"/>
      <c r="AL87" s="391"/>
      <c r="AM87" s="391"/>
      <c r="AN87" s="391"/>
      <c r="AO87" s="391"/>
      <c r="AP87" s="391"/>
      <c r="AQ87" s="391"/>
      <c r="AR87" s="391"/>
      <c r="AS87" s="391"/>
      <c r="AT87" s="391"/>
      <c r="AU87" s="391"/>
      <c r="AV87" s="391"/>
      <c r="AW87" s="391"/>
      <c r="AX87" s="391"/>
      <c r="AY87" s="391"/>
      <c r="AZ87" s="391"/>
      <c r="BA87" s="391"/>
      <c r="BB87" s="391"/>
      <c r="BC87" s="391"/>
      <c r="BD87" s="391"/>
      <c r="BE87" s="391">
        <v>1989</v>
      </c>
      <c r="BF87" s="391">
        <v>3008</v>
      </c>
      <c r="BG87" s="391">
        <v>2943</v>
      </c>
      <c r="BH87" s="391">
        <v>4644</v>
      </c>
      <c r="BI87" s="391">
        <v>6546</v>
      </c>
      <c r="BJ87" s="391">
        <v>2205</v>
      </c>
      <c r="BK87" s="391">
        <v>1051</v>
      </c>
      <c r="BL87" s="391">
        <v>3752</v>
      </c>
      <c r="BM87" s="391">
        <v>2609</v>
      </c>
      <c r="BN87" s="391">
        <v>3159</v>
      </c>
      <c r="BO87" s="391">
        <v>3099</v>
      </c>
      <c r="BP87" s="391">
        <v>3650</v>
      </c>
      <c r="BQ87" s="391">
        <v>3951</v>
      </c>
      <c r="BR87" s="391">
        <v>3781</v>
      </c>
      <c r="BS87" s="391">
        <v>2075</v>
      </c>
      <c r="BT87" s="391">
        <v>3049</v>
      </c>
      <c r="BU87" s="391">
        <v>7073</v>
      </c>
      <c r="BV87" s="391">
        <v>0</v>
      </c>
      <c r="BW87" s="391">
        <v>0</v>
      </c>
      <c r="BX87" s="392">
        <f t="shared" si="9"/>
        <v>-1</v>
      </c>
      <c r="BY87" s="392" t="str">
        <f t="shared" si="10"/>
        <v/>
      </c>
      <c r="BZ87" s="45">
        <f t="shared" si="11"/>
        <v>0</v>
      </c>
      <c r="CA87" s="45">
        <f t="shared" si="12"/>
        <v>0</v>
      </c>
      <c r="CB87" s="45">
        <f t="shared" si="13"/>
        <v>0</v>
      </c>
      <c r="CC87" s="45">
        <f t="shared" si="14"/>
        <v>0</v>
      </c>
      <c r="CD87" s="45">
        <f t="shared" si="15"/>
        <v>19130</v>
      </c>
      <c r="CE87" s="45">
        <f t="shared" si="16"/>
        <v>39454</v>
      </c>
      <c r="CF87" s="391">
        <f t="shared" si="17"/>
        <v>0</v>
      </c>
    </row>
    <row r="88" spans="1:84">
      <c r="A88" s="395" t="s">
        <v>124</v>
      </c>
      <c r="B88" s="393"/>
      <c r="C88" s="393"/>
      <c r="D88" s="393"/>
      <c r="E88" s="393"/>
      <c r="F88" s="393"/>
      <c r="G88" s="393"/>
      <c r="H88" s="393"/>
      <c r="I88" s="393"/>
      <c r="J88" s="393"/>
      <c r="K88" s="391"/>
      <c r="L88" s="391"/>
      <c r="M88" s="391"/>
      <c r="N88" s="391"/>
      <c r="O88" s="391"/>
      <c r="P88" s="391"/>
      <c r="Q88" s="391"/>
      <c r="R88" s="391"/>
      <c r="S88" s="391"/>
      <c r="T88" s="391"/>
      <c r="U88" s="391"/>
      <c r="V88" s="391"/>
      <c r="W88" s="391"/>
      <c r="X88" s="391"/>
      <c r="Y88" s="391"/>
      <c r="Z88" s="391"/>
      <c r="AA88" s="391"/>
      <c r="AB88" s="391"/>
      <c r="AC88" s="391"/>
      <c r="AD88" s="391"/>
      <c r="AE88" s="391"/>
      <c r="AF88" s="391"/>
      <c r="AG88" s="391"/>
      <c r="AH88" s="391"/>
      <c r="AI88" s="391"/>
      <c r="AJ88" s="391"/>
      <c r="AK88" s="391"/>
      <c r="AL88" s="391"/>
      <c r="AM88" s="391"/>
      <c r="AN88" s="391"/>
      <c r="AO88" s="391"/>
      <c r="AP88" s="391"/>
      <c r="AQ88" s="391"/>
      <c r="AR88" s="391"/>
      <c r="AS88" s="391"/>
      <c r="AT88" s="391">
        <v>25</v>
      </c>
      <c r="AU88" s="391">
        <v>11</v>
      </c>
      <c r="AV88" s="391">
        <v>242</v>
      </c>
      <c r="AW88" s="391">
        <v>407</v>
      </c>
      <c r="AX88" s="391">
        <v>974</v>
      </c>
      <c r="AY88" s="391">
        <v>1045</v>
      </c>
      <c r="AZ88" s="391">
        <v>1570</v>
      </c>
      <c r="BA88" s="391">
        <v>802</v>
      </c>
      <c r="BB88" s="391">
        <v>1783</v>
      </c>
      <c r="BC88" s="391">
        <v>2335</v>
      </c>
      <c r="BD88" s="391">
        <v>1825</v>
      </c>
      <c r="BE88" s="391">
        <v>1961</v>
      </c>
      <c r="BF88" s="391">
        <v>2848</v>
      </c>
      <c r="BG88" s="391">
        <v>2360</v>
      </c>
      <c r="BH88" s="391">
        <v>2248</v>
      </c>
      <c r="BI88" s="391">
        <v>2286</v>
      </c>
      <c r="BJ88" s="391">
        <v>1225</v>
      </c>
      <c r="BK88" s="391">
        <v>1832</v>
      </c>
      <c r="BL88" s="391">
        <v>3041</v>
      </c>
      <c r="BM88" s="391">
        <v>2477</v>
      </c>
      <c r="BN88" s="391">
        <v>3161</v>
      </c>
      <c r="BO88" s="391">
        <v>3470</v>
      </c>
      <c r="BP88" s="391">
        <v>3414</v>
      </c>
      <c r="BQ88" s="391">
        <v>3557</v>
      </c>
      <c r="BR88" s="391">
        <v>4451</v>
      </c>
      <c r="BS88" s="391">
        <v>3496</v>
      </c>
      <c r="BT88" s="391">
        <v>4742</v>
      </c>
      <c r="BU88" s="391">
        <v>5530</v>
      </c>
      <c r="BV88" s="391">
        <v>242</v>
      </c>
      <c r="BW88" s="391">
        <v>407</v>
      </c>
      <c r="BX88" s="392">
        <f t="shared" si="9"/>
        <v>-0.777838427947598</v>
      </c>
      <c r="BY88" s="392">
        <f t="shared" si="10"/>
        <v>0.681818181818182</v>
      </c>
      <c r="BZ88" s="45">
        <f t="shared" si="11"/>
        <v>0</v>
      </c>
      <c r="CA88" s="45">
        <f t="shared" si="12"/>
        <v>0</v>
      </c>
      <c r="CB88" s="45">
        <f t="shared" si="13"/>
        <v>0</v>
      </c>
      <c r="CC88" s="45">
        <f t="shared" si="14"/>
        <v>685</v>
      </c>
      <c r="CD88" s="45">
        <f t="shared" si="15"/>
        <v>22037</v>
      </c>
      <c r="CE88" s="45">
        <f t="shared" si="16"/>
        <v>40396</v>
      </c>
      <c r="CF88" s="391">
        <f t="shared" si="17"/>
        <v>649</v>
      </c>
    </row>
    <row r="89" spans="1:84">
      <c r="A89" s="45" t="s">
        <v>125</v>
      </c>
      <c r="B89" s="391"/>
      <c r="C89" s="391"/>
      <c r="D89" s="391"/>
      <c r="E89" s="391"/>
      <c r="F89" s="391"/>
      <c r="G89" s="391"/>
      <c r="H89" s="391"/>
      <c r="I89" s="391"/>
      <c r="J89" s="391"/>
      <c r="K89" s="391"/>
      <c r="L89" s="391"/>
      <c r="M89" s="391"/>
      <c r="N89" s="391"/>
      <c r="O89" s="391"/>
      <c r="P89" s="391"/>
      <c r="Q89" s="391"/>
      <c r="R89" s="391"/>
      <c r="S89" s="391"/>
      <c r="T89" s="391"/>
      <c r="U89" s="391"/>
      <c r="V89" s="391"/>
      <c r="W89" s="391"/>
      <c r="X89" s="391"/>
      <c r="Y89" s="391"/>
      <c r="Z89" s="391"/>
      <c r="AA89" s="391"/>
      <c r="AB89" s="391"/>
      <c r="AC89" s="391"/>
      <c r="AD89" s="391"/>
      <c r="AE89" s="391"/>
      <c r="AF89" s="391"/>
      <c r="AG89" s="391"/>
      <c r="AH89" s="391"/>
      <c r="AI89" s="391"/>
      <c r="AJ89" s="391"/>
      <c r="AK89" s="391">
        <v>37</v>
      </c>
      <c r="AL89" s="391">
        <v>13</v>
      </c>
      <c r="AM89" s="391">
        <v>23</v>
      </c>
      <c r="AN89" s="391">
        <v>736</v>
      </c>
      <c r="AO89" s="391">
        <v>1158</v>
      </c>
      <c r="AP89" s="391">
        <v>1145</v>
      </c>
      <c r="AQ89" s="391">
        <v>2147</v>
      </c>
      <c r="AR89" s="391">
        <v>2637</v>
      </c>
      <c r="AS89" s="391">
        <v>2013</v>
      </c>
      <c r="AT89" s="391">
        <v>2555</v>
      </c>
      <c r="AU89" s="391">
        <v>2597</v>
      </c>
      <c r="AV89" s="391">
        <v>3408</v>
      </c>
      <c r="AW89" s="391">
        <v>3630</v>
      </c>
      <c r="AX89" s="391">
        <v>2716</v>
      </c>
      <c r="AY89" s="391">
        <v>2016</v>
      </c>
      <c r="AZ89" s="391">
        <v>2424</v>
      </c>
      <c r="BA89" s="391">
        <v>1494</v>
      </c>
      <c r="BB89" s="391">
        <v>2427</v>
      </c>
      <c r="BC89" s="391">
        <v>2584</v>
      </c>
      <c r="BD89" s="391">
        <v>1457</v>
      </c>
      <c r="BE89" s="391">
        <v>1916</v>
      </c>
      <c r="BF89" s="391">
        <v>2398</v>
      </c>
      <c r="BG89" s="391">
        <v>2472</v>
      </c>
      <c r="BH89" s="391">
        <v>3016</v>
      </c>
      <c r="BI89" s="391">
        <v>3986</v>
      </c>
      <c r="BJ89" s="391">
        <v>1579</v>
      </c>
      <c r="BK89" s="391">
        <v>2061</v>
      </c>
      <c r="BL89" s="391">
        <v>4162</v>
      </c>
      <c r="BM89" s="391">
        <v>2981</v>
      </c>
      <c r="BN89" s="391">
        <v>4050</v>
      </c>
      <c r="BO89" s="391">
        <v>4150</v>
      </c>
      <c r="BP89" s="391">
        <v>4110</v>
      </c>
      <c r="BQ89" s="391">
        <v>4374</v>
      </c>
      <c r="BR89" s="391">
        <v>5242</v>
      </c>
      <c r="BS89" s="391">
        <v>3705</v>
      </c>
      <c r="BT89" s="391">
        <v>4300</v>
      </c>
      <c r="BU89" s="391">
        <v>3931</v>
      </c>
      <c r="BV89" s="391">
        <v>3408</v>
      </c>
      <c r="BW89" s="391">
        <v>3630</v>
      </c>
      <c r="BX89" s="392">
        <f t="shared" si="9"/>
        <v>0.761280931586608</v>
      </c>
      <c r="BY89" s="392">
        <f t="shared" si="10"/>
        <v>0.0651408450704225</v>
      </c>
      <c r="BZ89" s="45">
        <f t="shared" si="11"/>
        <v>0</v>
      </c>
      <c r="CA89" s="45">
        <f t="shared" si="12"/>
        <v>0</v>
      </c>
      <c r="CB89" s="45">
        <f t="shared" si="13"/>
        <v>37</v>
      </c>
      <c r="CC89" s="45">
        <f t="shared" si="14"/>
        <v>22062</v>
      </c>
      <c r="CD89" s="45">
        <f t="shared" si="15"/>
        <v>28906</v>
      </c>
      <c r="CE89" s="45">
        <f t="shared" si="16"/>
        <v>44645</v>
      </c>
      <c r="CF89" s="391">
        <f t="shared" si="17"/>
        <v>7038</v>
      </c>
    </row>
    <row r="90" spans="1:84">
      <c r="A90" s="45" t="s">
        <v>126</v>
      </c>
      <c r="B90" s="391"/>
      <c r="C90" s="391"/>
      <c r="D90" s="391"/>
      <c r="E90" s="391"/>
      <c r="F90" s="391"/>
      <c r="G90" s="391"/>
      <c r="H90" s="391"/>
      <c r="I90" s="391"/>
      <c r="J90" s="391"/>
      <c r="K90" s="391"/>
      <c r="L90" s="391"/>
      <c r="M90" s="391"/>
      <c r="N90" s="391"/>
      <c r="O90" s="391"/>
      <c r="P90" s="391"/>
      <c r="Q90" s="391"/>
      <c r="R90" s="391"/>
      <c r="S90" s="391"/>
      <c r="T90" s="391"/>
      <c r="U90" s="391"/>
      <c r="V90" s="391"/>
      <c r="W90" s="391"/>
      <c r="X90" s="391"/>
      <c r="Y90" s="391"/>
      <c r="Z90" s="391"/>
      <c r="AA90" s="391"/>
      <c r="AB90" s="391"/>
      <c r="AC90" s="391"/>
      <c r="AD90" s="391"/>
      <c r="AE90" s="391"/>
      <c r="AF90" s="391"/>
      <c r="AG90" s="391"/>
      <c r="AH90" s="391"/>
      <c r="AI90" s="391"/>
      <c r="AJ90" s="391"/>
      <c r="AK90" s="391"/>
      <c r="AL90" s="391"/>
      <c r="AM90" s="391"/>
      <c r="AN90" s="391"/>
      <c r="AO90" s="391"/>
      <c r="AP90" s="391"/>
      <c r="AQ90" s="391"/>
      <c r="AR90" s="391"/>
      <c r="AS90" s="391"/>
      <c r="AT90" s="391"/>
      <c r="AU90" s="391"/>
      <c r="AV90" s="391">
        <v>1029</v>
      </c>
      <c r="AW90" s="391">
        <v>1572</v>
      </c>
      <c r="AX90" s="391">
        <v>629</v>
      </c>
      <c r="AY90" s="391">
        <v>491</v>
      </c>
      <c r="AZ90" s="391">
        <v>1689</v>
      </c>
      <c r="BA90" s="391">
        <v>1018</v>
      </c>
      <c r="BB90" s="391">
        <v>1032</v>
      </c>
      <c r="BC90" s="391">
        <v>914</v>
      </c>
      <c r="BD90" s="391">
        <v>444</v>
      </c>
      <c r="BE90" s="391">
        <v>1899</v>
      </c>
      <c r="BF90" s="391">
        <v>2510</v>
      </c>
      <c r="BG90" s="391">
        <v>2339</v>
      </c>
      <c r="BH90" s="391">
        <v>2368</v>
      </c>
      <c r="BI90" s="391">
        <v>2486</v>
      </c>
      <c r="BJ90" s="391">
        <v>549</v>
      </c>
      <c r="BK90" s="391">
        <v>1048</v>
      </c>
      <c r="BL90" s="391">
        <v>3529</v>
      </c>
      <c r="BM90" s="391">
        <v>2786</v>
      </c>
      <c r="BN90" s="391">
        <v>1532</v>
      </c>
      <c r="BO90" s="391">
        <v>2660</v>
      </c>
      <c r="BP90" s="391">
        <v>1299</v>
      </c>
      <c r="BQ90" s="391">
        <v>1013</v>
      </c>
      <c r="BR90" s="391">
        <v>832</v>
      </c>
      <c r="BS90" s="391">
        <v>490</v>
      </c>
      <c r="BT90" s="391">
        <v>129</v>
      </c>
      <c r="BU90" s="391">
        <v>202</v>
      </c>
      <c r="BV90" s="391">
        <v>1029</v>
      </c>
      <c r="BW90" s="391">
        <v>1572</v>
      </c>
      <c r="BX90" s="392">
        <f t="shared" si="9"/>
        <v>0.5</v>
      </c>
      <c r="BY90" s="392">
        <f t="shared" si="10"/>
        <v>0.527696793002915</v>
      </c>
      <c r="BZ90" s="45">
        <f t="shared" si="11"/>
        <v>0</v>
      </c>
      <c r="CA90" s="45">
        <f t="shared" si="12"/>
        <v>0</v>
      </c>
      <c r="CB90" s="45">
        <f t="shared" si="13"/>
        <v>0</v>
      </c>
      <c r="CC90" s="45">
        <f t="shared" si="14"/>
        <v>2601</v>
      </c>
      <c r="CD90" s="45">
        <f t="shared" si="15"/>
        <v>17819</v>
      </c>
      <c r="CE90" s="45">
        <f t="shared" si="16"/>
        <v>16069</v>
      </c>
      <c r="CF90" s="391">
        <f t="shared" si="17"/>
        <v>2601</v>
      </c>
    </row>
    <row r="91" spans="1:84">
      <c r="A91" s="45" t="s">
        <v>127</v>
      </c>
      <c r="B91" s="391">
        <v>2232</v>
      </c>
      <c r="C91" s="391">
        <v>2304</v>
      </c>
      <c r="D91" s="391">
        <v>3267</v>
      </c>
      <c r="E91" s="391">
        <v>2478</v>
      </c>
      <c r="F91" s="391">
        <v>2195</v>
      </c>
      <c r="G91" s="391">
        <v>2718</v>
      </c>
      <c r="H91" s="391">
        <v>2195</v>
      </c>
      <c r="I91" s="391">
        <v>2160</v>
      </c>
      <c r="J91" s="391">
        <v>2887</v>
      </c>
      <c r="K91" s="391">
        <v>2744</v>
      </c>
      <c r="L91" s="391">
        <v>2919</v>
      </c>
      <c r="M91" s="391">
        <v>2939</v>
      </c>
      <c r="N91" s="391">
        <v>2679</v>
      </c>
      <c r="O91" s="391">
        <v>2578</v>
      </c>
      <c r="P91" s="391">
        <v>4003</v>
      </c>
      <c r="Q91" s="391">
        <v>3263</v>
      </c>
      <c r="R91" s="391">
        <v>3223</v>
      </c>
      <c r="S91" s="391">
        <v>3098</v>
      </c>
      <c r="T91" s="391">
        <v>2688</v>
      </c>
      <c r="U91" s="391">
        <v>3147</v>
      </c>
      <c r="V91" s="391">
        <v>3711</v>
      </c>
      <c r="W91" s="391">
        <v>3145</v>
      </c>
      <c r="X91" s="391">
        <v>3549</v>
      </c>
      <c r="Y91" s="391">
        <v>3233</v>
      </c>
      <c r="Z91" s="391">
        <v>1906</v>
      </c>
      <c r="AA91" s="391">
        <v>1875</v>
      </c>
      <c r="AB91" s="391">
        <v>1881</v>
      </c>
      <c r="AC91" s="391">
        <v>835</v>
      </c>
      <c r="AD91" s="391">
        <v>923</v>
      </c>
      <c r="AE91" s="391">
        <v>1746</v>
      </c>
      <c r="AF91" s="391">
        <v>2163</v>
      </c>
      <c r="AG91" s="391">
        <v>1762</v>
      </c>
      <c r="AH91" s="391">
        <v>3240</v>
      </c>
      <c r="AI91" s="391">
        <v>3091</v>
      </c>
      <c r="AJ91" s="391">
        <v>2838</v>
      </c>
      <c r="AK91" s="391">
        <v>3213</v>
      </c>
      <c r="AL91" s="391">
        <v>1759</v>
      </c>
      <c r="AM91" s="391">
        <v>1666</v>
      </c>
      <c r="AN91" s="391">
        <v>2481</v>
      </c>
      <c r="AO91" s="391">
        <v>2167</v>
      </c>
      <c r="AP91" s="391">
        <v>2140</v>
      </c>
      <c r="AQ91" s="391">
        <v>2499</v>
      </c>
      <c r="AR91" s="391">
        <v>1788</v>
      </c>
      <c r="AS91" s="391">
        <v>1490</v>
      </c>
      <c r="AT91" s="391">
        <v>2507</v>
      </c>
      <c r="AU91" s="391">
        <v>2739</v>
      </c>
      <c r="AV91" s="391">
        <v>2154</v>
      </c>
      <c r="AW91" s="391">
        <v>3439</v>
      </c>
      <c r="AX91" s="391">
        <v>1709</v>
      </c>
      <c r="AY91" s="391">
        <v>2158</v>
      </c>
      <c r="AZ91" s="391">
        <v>3852</v>
      </c>
      <c r="BA91" s="391">
        <v>2508</v>
      </c>
      <c r="BB91" s="391">
        <v>1219</v>
      </c>
      <c r="BC91" s="391">
        <v>813</v>
      </c>
      <c r="BD91" s="391">
        <v>1934</v>
      </c>
      <c r="BE91" s="391">
        <v>1868</v>
      </c>
      <c r="BF91" s="391">
        <v>2335</v>
      </c>
      <c r="BG91" s="391"/>
      <c r="BH91" s="391"/>
      <c r="BI91" s="391"/>
      <c r="BJ91" s="391">
        <v>29</v>
      </c>
      <c r="BK91" s="391">
        <v>8</v>
      </c>
      <c r="BL91" s="391">
        <v>11</v>
      </c>
      <c r="BM91" s="391">
        <v>9</v>
      </c>
      <c r="BN91" s="391">
        <v>7</v>
      </c>
      <c r="BO91" s="391">
        <v>26</v>
      </c>
      <c r="BP91" s="391">
        <v>10</v>
      </c>
      <c r="BQ91" s="391">
        <v>12</v>
      </c>
      <c r="BR91" s="391">
        <v>24</v>
      </c>
      <c r="BS91" s="391">
        <v>20</v>
      </c>
      <c r="BT91" s="391">
        <v>15</v>
      </c>
      <c r="BU91" s="391">
        <v>24</v>
      </c>
      <c r="BV91" s="391">
        <v>2154</v>
      </c>
      <c r="BW91" s="391">
        <v>3439</v>
      </c>
      <c r="BX91" s="392">
        <f t="shared" si="9"/>
        <v>428.875</v>
      </c>
      <c r="BY91" s="392">
        <f t="shared" si="10"/>
        <v>0.596564531104921</v>
      </c>
      <c r="BZ91" s="45">
        <f t="shared" si="11"/>
        <v>31038</v>
      </c>
      <c r="CA91" s="45">
        <f t="shared" si="12"/>
        <v>38317</v>
      </c>
      <c r="CB91" s="45">
        <f t="shared" si="13"/>
        <v>25473</v>
      </c>
      <c r="CC91" s="45">
        <f t="shared" si="14"/>
        <v>26829</v>
      </c>
      <c r="CD91" s="45">
        <f t="shared" si="15"/>
        <v>18396</v>
      </c>
      <c r="CE91" s="45">
        <f t="shared" si="16"/>
        <v>195</v>
      </c>
      <c r="CF91" s="391">
        <f t="shared" si="17"/>
        <v>5593</v>
      </c>
    </row>
    <row r="92" spans="1:84">
      <c r="A92" s="45" t="s">
        <v>128</v>
      </c>
      <c r="B92" s="391"/>
      <c r="C92" s="391"/>
      <c r="D92" s="391"/>
      <c r="E92" s="391"/>
      <c r="F92" s="391"/>
      <c r="G92" s="391"/>
      <c r="H92" s="391"/>
      <c r="I92" s="391"/>
      <c r="J92" s="391"/>
      <c r="K92" s="391"/>
      <c r="L92" s="391"/>
      <c r="M92" s="391"/>
      <c r="N92" s="391"/>
      <c r="O92" s="391"/>
      <c r="P92" s="391"/>
      <c r="Q92" s="391"/>
      <c r="R92" s="391"/>
      <c r="S92" s="391"/>
      <c r="T92" s="391"/>
      <c r="U92" s="391"/>
      <c r="V92" s="391"/>
      <c r="W92" s="391"/>
      <c r="X92" s="391"/>
      <c r="Y92" s="391"/>
      <c r="Z92" s="391"/>
      <c r="AA92" s="391"/>
      <c r="AB92" s="391"/>
      <c r="AC92" s="391"/>
      <c r="AD92" s="391"/>
      <c r="AE92" s="391"/>
      <c r="AF92" s="391"/>
      <c r="AG92" s="391"/>
      <c r="AH92" s="391"/>
      <c r="AI92" s="391"/>
      <c r="AJ92" s="391"/>
      <c r="AK92" s="391"/>
      <c r="AL92" s="391"/>
      <c r="AM92" s="391"/>
      <c r="AN92" s="391"/>
      <c r="AO92" s="391"/>
      <c r="AP92" s="391"/>
      <c r="AQ92" s="391"/>
      <c r="AR92" s="391"/>
      <c r="AS92" s="391"/>
      <c r="AT92" s="391"/>
      <c r="AU92" s="391">
        <v>278</v>
      </c>
      <c r="AV92" s="391">
        <v>210</v>
      </c>
      <c r="AW92" s="391">
        <v>305</v>
      </c>
      <c r="AX92" s="391">
        <v>196</v>
      </c>
      <c r="AY92" s="391">
        <v>431</v>
      </c>
      <c r="AZ92" s="391">
        <v>520</v>
      </c>
      <c r="BA92" s="391">
        <v>566</v>
      </c>
      <c r="BB92" s="391">
        <v>639</v>
      </c>
      <c r="BC92" s="391">
        <v>1470</v>
      </c>
      <c r="BD92" s="391">
        <v>1476</v>
      </c>
      <c r="BE92" s="391">
        <v>1800</v>
      </c>
      <c r="BF92" s="391">
        <v>2398</v>
      </c>
      <c r="BG92" s="391">
        <v>2640</v>
      </c>
      <c r="BH92" s="391">
        <v>2650</v>
      </c>
      <c r="BI92" s="391">
        <v>1678</v>
      </c>
      <c r="BJ92" s="391">
        <v>925</v>
      </c>
      <c r="BK92" s="391">
        <v>1009</v>
      </c>
      <c r="BL92" s="391">
        <v>921</v>
      </c>
      <c r="BM92" s="391">
        <v>941</v>
      </c>
      <c r="BN92" s="391">
        <v>1321</v>
      </c>
      <c r="BO92" s="391">
        <v>1304</v>
      </c>
      <c r="BP92" s="391">
        <v>1396</v>
      </c>
      <c r="BQ92" s="391">
        <v>1601</v>
      </c>
      <c r="BR92" s="391">
        <v>1960</v>
      </c>
      <c r="BS92" s="391">
        <v>1985</v>
      </c>
      <c r="BT92" s="391">
        <v>1771</v>
      </c>
      <c r="BU92" s="391">
        <v>1856</v>
      </c>
      <c r="BV92" s="391">
        <v>210</v>
      </c>
      <c r="BW92" s="391">
        <v>305</v>
      </c>
      <c r="BX92" s="392">
        <f t="shared" si="9"/>
        <v>-0.697720515361744</v>
      </c>
      <c r="BY92" s="392">
        <f t="shared" si="10"/>
        <v>0.452380952380952</v>
      </c>
      <c r="BZ92" s="45">
        <f t="shared" si="11"/>
        <v>0</v>
      </c>
      <c r="CA92" s="45">
        <f t="shared" si="12"/>
        <v>0</v>
      </c>
      <c r="CB92" s="45">
        <f t="shared" si="13"/>
        <v>0</v>
      </c>
      <c r="CC92" s="45">
        <f t="shared" si="14"/>
        <v>793</v>
      </c>
      <c r="CD92" s="45">
        <f t="shared" si="15"/>
        <v>16464</v>
      </c>
      <c r="CE92" s="45">
        <f t="shared" si="16"/>
        <v>16990</v>
      </c>
      <c r="CF92" s="391">
        <f t="shared" si="17"/>
        <v>515</v>
      </c>
    </row>
    <row r="93" spans="1:84">
      <c r="A93" s="45" t="s">
        <v>129</v>
      </c>
      <c r="B93" s="391"/>
      <c r="C93" s="391"/>
      <c r="D93" s="391"/>
      <c r="E93" s="391"/>
      <c r="F93" s="391"/>
      <c r="G93" s="391"/>
      <c r="H93" s="391"/>
      <c r="I93" s="391"/>
      <c r="J93" s="391"/>
      <c r="K93" s="391"/>
      <c r="L93" s="391"/>
      <c r="M93" s="391"/>
      <c r="N93" s="391"/>
      <c r="O93" s="391"/>
      <c r="P93" s="391"/>
      <c r="Q93" s="391"/>
      <c r="R93" s="391"/>
      <c r="S93" s="391"/>
      <c r="T93" s="391"/>
      <c r="U93" s="391"/>
      <c r="V93" s="391"/>
      <c r="W93" s="391"/>
      <c r="X93" s="391"/>
      <c r="Y93" s="391"/>
      <c r="Z93" s="391"/>
      <c r="AA93" s="391"/>
      <c r="AB93" s="391"/>
      <c r="AC93" s="391"/>
      <c r="AD93" s="391"/>
      <c r="AE93" s="391"/>
      <c r="AF93" s="391"/>
      <c r="AG93" s="391"/>
      <c r="AH93" s="391"/>
      <c r="AI93" s="391"/>
      <c r="AJ93" s="391"/>
      <c r="AK93" s="391"/>
      <c r="AL93" s="391"/>
      <c r="AM93" s="391"/>
      <c r="AN93" s="391"/>
      <c r="AO93" s="391"/>
      <c r="AP93" s="391"/>
      <c r="AQ93" s="391"/>
      <c r="AR93" s="391"/>
      <c r="AS93" s="391"/>
      <c r="AT93" s="391"/>
      <c r="AU93" s="391">
        <v>1272</v>
      </c>
      <c r="AV93" s="391">
        <v>940</v>
      </c>
      <c r="AW93" s="391">
        <v>1845</v>
      </c>
      <c r="AX93" s="391"/>
      <c r="AY93" s="391">
        <v>200</v>
      </c>
      <c r="AZ93" s="391">
        <v>1169</v>
      </c>
      <c r="BA93" s="391">
        <v>432</v>
      </c>
      <c r="BB93" s="391">
        <v>3491</v>
      </c>
      <c r="BC93" s="391">
        <v>1095</v>
      </c>
      <c r="BD93" s="391">
        <v>861</v>
      </c>
      <c r="BE93" s="391">
        <v>1796</v>
      </c>
      <c r="BF93" s="391">
        <v>445</v>
      </c>
      <c r="BG93" s="391">
        <v>1569</v>
      </c>
      <c r="BH93" s="391">
        <v>1583</v>
      </c>
      <c r="BI93" s="391">
        <v>265</v>
      </c>
      <c r="BJ93" s="391">
        <v>453</v>
      </c>
      <c r="BK93" s="391">
        <v>1117</v>
      </c>
      <c r="BL93" s="391">
        <v>2027</v>
      </c>
      <c r="BM93" s="391">
        <v>306</v>
      </c>
      <c r="BN93" s="391">
        <v>234</v>
      </c>
      <c r="BO93" s="391">
        <v>1235</v>
      </c>
      <c r="BP93" s="391">
        <v>2115</v>
      </c>
      <c r="BQ93" s="391">
        <v>5113</v>
      </c>
      <c r="BR93" s="391">
        <v>6055</v>
      </c>
      <c r="BS93" s="391">
        <v>873</v>
      </c>
      <c r="BT93" s="391">
        <v>540</v>
      </c>
      <c r="BU93" s="391">
        <v>0</v>
      </c>
      <c r="BV93" s="391">
        <v>0</v>
      </c>
      <c r="BW93" s="391">
        <v>0</v>
      </c>
      <c r="BX93" s="392">
        <f t="shared" si="9"/>
        <v>-1</v>
      </c>
      <c r="BY93" s="392" t="str">
        <f t="shared" si="10"/>
        <v/>
      </c>
      <c r="BZ93" s="45">
        <f t="shared" si="11"/>
        <v>0</v>
      </c>
      <c r="CA93" s="45">
        <f t="shared" si="12"/>
        <v>0</v>
      </c>
      <c r="CB93" s="45">
        <f t="shared" si="13"/>
        <v>0</v>
      </c>
      <c r="CC93" s="45">
        <f t="shared" si="14"/>
        <v>4057</v>
      </c>
      <c r="CD93" s="45">
        <f t="shared" si="15"/>
        <v>12906</v>
      </c>
      <c r="CE93" s="45">
        <f t="shared" si="16"/>
        <v>20068</v>
      </c>
      <c r="CF93" s="391">
        <f t="shared" si="17"/>
        <v>0</v>
      </c>
    </row>
    <row r="94" spans="1:84">
      <c r="A94" s="45" t="s">
        <v>130</v>
      </c>
      <c r="B94" s="391"/>
      <c r="C94" s="391"/>
      <c r="D94" s="391"/>
      <c r="E94" s="391"/>
      <c r="F94" s="391"/>
      <c r="G94" s="391"/>
      <c r="H94" s="391"/>
      <c r="I94" s="391"/>
      <c r="J94" s="391"/>
      <c r="K94" s="391"/>
      <c r="L94" s="391"/>
      <c r="M94" s="391"/>
      <c r="N94" s="391"/>
      <c r="O94" s="391"/>
      <c r="P94" s="391"/>
      <c r="Q94" s="391"/>
      <c r="R94" s="391"/>
      <c r="S94" s="391"/>
      <c r="T94" s="391"/>
      <c r="U94" s="391"/>
      <c r="V94" s="391">
        <v>2078</v>
      </c>
      <c r="W94" s="391">
        <v>2151</v>
      </c>
      <c r="X94" s="391">
        <v>1524</v>
      </c>
      <c r="Y94" s="391">
        <v>1566</v>
      </c>
      <c r="Z94" s="391">
        <v>1028</v>
      </c>
      <c r="AA94" s="391">
        <v>305</v>
      </c>
      <c r="AB94" s="391">
        <v>1215</v>
      </c>
      <c r="AC94" s="391">
        <v>1322</v>
      </c>
      <c r="AD94" s="391">
        <v>1461</v>
      </c>
      <c r="AE94" s="391">
        <v>1517</v>
      </c>
      <c r="AF94" s="391">
        <v>1534</v>
      </c>
      <c r="AG94" s="391">
        <v>1557</v>
      </c>
      <c r="AH94" s="391">
        <v>2113</v>
      </c>
      <c r="AI94" s="391">
        <v>2598</v>
      </c>
      <c r="AJ94" s="391">
        <v>2670</v>
      </c>
      <c r="AK94" s="391">
        <v>2296</v>
      </c>
      <c r="AL94" s="391">
        <v>1055</v>
      </c>
      <c r="AM94" s="391">
        <v>479</v>
      </c>
      <c r="AN94" s="391">
        <v>1011</v>
      </c>
      <c r="AO94" s="391">
        <v>2973</v>
      </c>
      <c r="AP94" s="391">
        <v>3195</v>
      </c>
      <c r="AQ94" s="391">
        <v>3972</v>
      </c>
      <c r="AR94" s="391">
        <v>2939</v>
      </c>
      <c r="AS94" s="391">
        <v>3513</v>
      </c>
      <c r="AT94" s="391">
        <v>4129</v>
      </c>
      <c r="AU94" s="391">
        <v>4150</v>
      </c>
      <c r="AV94" s="391">
        <v>3349</v>
      </c>
      <c r="AW94" s="391">
        <v>3500</v>
      </c>
      <c r="AX94" s="391">
        <v>3540</v>
      </c>
      <c r="AY94" s="391">
        <v>682</v>
      </c>
      <c r="AZ94" s="391">
        <v>2737</v>
      </c>
      <c r="BA94" s="391">
        <v>1504</v>
      </c>
      <c r="BB94" s="391">
        <v>3854</v>
      </c>
      <c r="BC94" s="391">
        <v>3280</v>
      </c>
      <c r="BD94" s="391">
        <v>479</v>
      </c>
      <c r="BE94" s="391">
        <v>1783</v>
      </c>
      <c r="BF94" s="391">
        <v>91</v>
      </c>
      <c r="BG94" s="391"/>
      <c r="BH94" s="391">
        <v>0</v>
      </c>
      <c r="BI94" s="391">
        <v>0</v>
      </c>
      <c r="BJ94" s="391">
        <v>0</v>
      </c>
      <c r="BK94" s="391">
        <v>0</v>
      </c>
      <c r="BL94" s="391">
        <v>0</v>
      </c>
      <c r="BM94" s="391">
        <v>2095</v>
      </c>
      <c r="BN94" s="391">
        <v>4723</v>
      </c>
      <c r="BO94" s="391">
        <v>3572</v>
      </c>
      <c r="BP94" s="391">
        <v>2550</v>
      </c>
      <c r="BQ94" s="391">
        <v>1760</v>
      </c>
      <c r="BR94" s="391">
        <v>199</v>
      </c>
      <c r="BS94" s="391">
        <v>1007</v>
      </c>
      <c r="BT94" s="391">
        <v>1290</v>
      </c>
      <c r="BU94" s="391">
        <v>1936</v>
      </c>
      <c r="BV94" s="391">
        <v>3349</v>
      </c>
      <c r="BW94" s="391">
        <v>3500</v>
      </c>
      <c r="BX94" s="392" t="str">
        <f t="shared" si="9"/>
        <v/>
      </c>
      <c r="BY94" s="392">
        <f t="shared" si="10"/>
        <v>0.0450880859958196</v>
      </c>
      <c r="BZ94" s="45">
        <f t="shared" si="11"/>
        <v>0</v>
      </c>
      <c r="CA94" s="45">
        <f t="shared" si="12"/>
        <v>7319</v>
      </c>
      <c r="CB94" s="45">
        <f t="shared" si="13"/>
        <v>19616</v>
      </c>
      <c r="CC94" s="45">
        <f t="shared" si="14"/>
        <v>34265</v>
      </c>
      <c r="CD94" s="45">
        <f t="shared" si="15"/>
        <v>17950</v>
      </c>
      <c r="CE94" s="45">
        <f t="shared" si="16"/>
        <v>19132</v>
      </c>
      <c r="CF94" s="391">
        <f t="shared" si="17"/>
        <v>6849</v>
      </c>
    </row>
    <row r="95" spans="1:84">
      <c r="A95" s="45" t="s">
        <v>131</v>
      </c>
      <c r="B95" s="391"/>
      <c r="C95" s="391"/>
      <c r="D95" s="391"/>
      <c r="E95" s="391"/>
      <c r="F95" s="391"/>
      <c r="G95" s="391"/>
      <c r="H95" s="391"/>
      <c r="I95" s="391"/>
      <c r="J95" s="391"/>
      <c r="K95" s="391"/>
      <c r="L95" s="391"/>
      <c r="M95" s="391"/>
      <c r="N95" s="391"/>
      <c r="O95" s="391"/>
      <c r="P95" s="393"/>
      <c r="Q95" s="391"/>
      <c r="R95" s="391"/>
      <c r="S95" s="391"/>
      <c r="T95" s="391"/>
      <c r="U95" s="391"/>
      <c r="V95" s="391">
        <v>2</v>
      </c>
      <c r="W95" s="391"/>
      <c r="X95" s="391"/>
      <c r="Y95" s="391">
        <v>31</v>
      </c>
      <c r="Z95" s="391">
        <v>351</v>
      </c>
      <c r="AA95" s="391">
        <v>553</v>
      </c>
      <c r="AB95" s="391">
        <v>591</v>
      </c>
      <c r="AC95" s="391">
        <v>424</v>
      </c>
      <c r="AD95" s="391">
        <v>576</v>
      </c>
      <c r="AE95" s="391">
        <v>1426</v>
      </c>
      <c r="AF95" s="391">
        <v>1781</v>
      </c>
      <c r="AG95" s="391">
        <v>1599</v>
      </c>
      <c r="AH95" s="391">
        <v>1924</v>
      </c>
      <c r="AI95" s="391">
        <v>1898</v>
      </c>
      <c r="AJ95" s="391">
        <v>2505</v>
      </c>
      <c r="AK95" s="391">
        <v>3050</v>
      </c>
      <c r="AL95" s="391">
        <v>1797</v>
      </c>
      <c r="AM95" s="391">
        <v>1404</v>
      </c>
      <c r="AN95" s="391">
        <v>2920</v>
      </c>
      <c r="AO95" s="391">
        <v>2485</v>
      </c>
      <c r="AP95" s="391">
        <v>2838</v>
      </c>
      <c r="AQ95" s="391">
        <v>2448</v>
      </c>
      <c r="AR95" s="391">
        <v>2100</v>
      </c>
      <c r="AS95" s="391">
        <v>1763</v>
      </c>
      <c r="AT95" s="391">
        <v>2077</v>
      </c>
      <c r="AU95" s="391">
        <v>2354</v>
      </c>
      <c r="AV95" s="391">
        <v>2836</v>
      </c>
      <c r="AW95" s="391">
        <v>3874</v>
      </c>
      <c r="AX95" s="391">
        <v>2664</v>
      </c>
      <c r="AY95" s="391">
        <v>1778</v>
      </c>
      <c r="AZ95" s="391">
        <v>3020</v>
      </c>
      <c r="BA95" s="391">
        <v>2114</v>
      </c>
      <c r="BB95" s="391">
        <v>2373</v>
      </c>
      <c r="BC95" s="391">
        <v>2594</v>
      </c>
      <c r="BD95" s="391">
        <v>2300</v>
      </c>
      <c r="BE95" s="391">
        <v>1781</v>
      </c>
      <c r="BF95" s="391">
        <v>1105</v>
      </c>
      <c r="BG95" s="391">
        <v>1287</v>
      </c>
      <c r="BH95" s="391">
        <v>3123</v>
      </c>
      <c r="BI95" s="391">
        <v>4262</v>
      </c>
      <c r="BJ95" s="391">
        <v>2924</v>
      </c>
      <c r="BK95" s="391">
        <v>1826</v>
      </c>
      <c r="BL95" s="391">
        <v>2425</v>
      </c>
      <c r="BM95" s="391">
        <v>1906</v>
      </c>
      <c r="BN95" s="391">
        <v>2105</v>
      </c>
      <c r="BO95" s="391">
        <v>3407</v>
      </c>
      <c r="BP95" s="391">
        <v>2933</v>
      </c>
      <c r="BQ95" s="391">
        <v>2377</v>
      </c>
      <c r="BR95" s="391">
        <v>2510</v>
      </c>
      <c r="BS95" s="391">
        <v>2731</v>
      </c>
      <c r="BT95" s="391">
        <v>3136</v>
      </c>
      <c r="BU95" s="391">
        <v>3630</v>
      </c>
      <c r="BV95" s="391">
        <v>2836</v>
      </c>
      <c r="BW95" s="391">
        <v>3874</v>
      </c>
      <c r="BX95" s="392">
        <f t="shared" si="9"/>
        <v>1.12157721796276</v>
      </c>
      <c r="BY95" s="392">
        <f t="shared" si="10"/>
        <v>0.366008462623413</v>
      </c>
      <c r="BZ95" s="45">
        <f t="shared" si="11"/>
        <v>0</v>
      </c>
      <c r="CA95" s="45">
        <f t="shared" si="12"/>
        <v>33</v>
      </c>
      <c r="CB95" s="45">
        <f t="shared" si="13"/>
        <v>16678</v>
      </c>
      <c r="CC95" s="45">
        <f t="shared" si="14"/>
        <v>28896</v>
      </c>
      <c r="CD95" s="45">
        <f t="shared" si="15"/>
        <v>28401</v>
      </c>
      <c r="CE95" s="45">
        <f t="shared" si="16"/>
        <v>31910</v>
      </c>
      <c r="CF95" s="391">
        <f t="shared" si="17"/>
        <v>6710</v>
      </c>
    </row>
    <row r="96" spans="1:84">
      <c r="A96" s="45" t="s">
        <v>132</v>
      </c>
      <c r="B96" s="391">
        <v>1936</v>
      </c>
      <c r="C96" s="391">
        <v>2483</v>
      </c>
      <c r="D96" s="391">
        <v>4352</v>
      </c>
      <c r="E96" s="391">
        <v>2505</v>
      </c>
      <c r="F96" s="391">
        <v>2609</v>
      </c>
      <c r="G96" s="391">
        <v>3505</v>
      </c>
      <c r="H96" s="391">
        <v>1946</v>
      </c>
      <c r="I96" s="391">
        <v>2269</v>
      </c>
      <c r="J96" s="391">
        <v>3000</v>
      </c>
      <c r="K96" s="391">
        <v>4167</v>
      </c>
      <c r="L96" s="391">
        <v>5140</v>
      </c>
      <c r="M96" s="391">
        <v>5542</v>
      </c>
      <c r="N96" s="391">
        <v>3897</v>
      </c>
      <c r="O96" s="391">
        <v>3068</v>
      </c>
      <c r="P96" s="391">
        <v>4478</v>
      </c>
      <c r="Q96" s="391">
        <v>4118</v>
      </c>
      <c r="R96" s="391">
        <v>4302</v>
      </c>
      <c r="S96" s="391">
        <v>5254</v>
      </c>
      <c r="T96" s="391">
        <v>3959</v>
      </c>
      <c r="U96" s="391">
        <v>2990</v>
      </c>
      <c r="V96" s="391">
        <v>3655</v>
      </c>
      <c r="W96" s="391">
        <v>3534</v>
      </c>
      <c r="X96" s="391">
        <v>3230</v>
      </c>
      <c r="Y96" s="391">
        <v>4934</v>
      </c>
      <c r="Z96" s="391">
        <v>9755</v>
      </c>
      <c r="AA96" s="391">
        <v>6540</v>
      </c>
      <c r="AB96" s="391">
        <v>4393</v>
      </c>
      <c r="AC96" s="391">
        <v>2108</v>
      </c>
      <c r="AD96" s="391">
        <v>3855</v>
      </c>
      <c r="AE96" s="391">
        <v>10783</v>
      </c>
      <c r="AF96" s="391">
        <v>9477</v>
      </c>
      <c r="AG96" s="391">
        <v>6302</v>
      </c>
      <c r="AH96" s="391">
        <v>11266</v>
      </c>
      <c r="AI96" s="391">
        <v>9998</v>
      </c>
      <c r="AJ96" s="391">
        <v>10040</v>
      </c>
      <c r="AK96" s="391">
        <v>16586</v>
      </c>
      <c r="AL96" s="391">
        <v>3649</v>
      </c>
      <c r="AM96" s="391">
        <v>3824</v>
      </c>
      <c r="AN96" s="391">
        <v>5657</v>
      </c>
      <c r="AO96" s="391">
        <v>4538</v>
      </c>
      <c r="AP96" s="391">
        <v>6086</v>
      </c>
      <c r="AQ96" s="391">
        <v>8600</v>
      </c>
      <c r="AR96" s="391">
        <v>4233</v>
      </c>
      <c r="AS96" s="391">
        <v>4475</v>
      </c>
      <c r="AT96" s="391">
        <v>7267</v>
      </c>
      <c r="AU96" s="391">
        <v>6988</v>
      </c>
      <c r="AV96" s="391">
        <v>9306</v>
      </c>
      <c r="AW96" s="391">
        <v>11532</v>
      </c>
      <c r="AX96" s="391">
        <v>3627</v>
      </c>
      <c r="AY96" s="391">
        <v>3257</v>
      </c>
      <c r="AZ96" s="391">
        <v>4592</v>
      </c>
      <c r="BA96" s="391">
        <v>2986</v>
      </c>
      <c r="BB96" s="391">
        <v>3583</v>
      </c>
      <c r="BC96" s="391">
        <v>4914</v>
      </c>
      <c r="BD96" s="391">
        <v>2810</v>
      </c>
      <c r="BE96" s="391">
        <v>1748</v>
      </c>
      <c r="BF96" s="391">
        <v>3027</v>
      </c>
      <c r="BG96" s="391">
        <v>2396</v>
      </c>
      <c r="BH96" s="391">
        <v>2177</v>
      </c>
      <c r="BI96" s="391">
        <v>4272</v>
      </c>
      <c r="BJ96" s="391">
        <v>1453</v>
      </c>
      <c r="BK96" s="391">
        <v>1980</v>
      </c>
      <c r="BL96" s="391">
        <v>2250</v>
      </c>
      <c r="BM96" s="391">
        <v>1770</v>
      </c>
      <c r="BN96" s="391">
        <v>1737</v>
      </c>
      <c r="BO96" s="391">
        <v>1492</v>
      </c>
      <c r="BP96" s="391">
        <v>998</v>
      </c>
      <c r="BQ96" s="391">
        <v>1140</v>
      </c>
      <c r="BR96" s="391">
        <v>971</v>
      </c>
      <c r="BS96" s="391">
        <v>992</v>
      </c>
      <c r="BT96" s="391">
        <v>902</v>
      </c>
      <c r="BU96" s="391">
        <v>1643</v>
      </c>
      <c r="BV96" s="391">
        <v>9306</v>
      </c>
      <c r="BW96" s="391">
        <v>11532</v>
      </c>
      <c r="BX96" s="392">
        <f t="shared" si="9"/>
        <v>4.82424242424242</v>
      </c>
      <c r="BY96" s="392">
        <f t="shared" si="10"/>
        <v>0.23920051579626</v>
      </c>
      <c r="BZ96" s="45">
        <f t="shared" si="11"/>
        <v>39454</v>
      </c>
      <c r="CA96" s="45">
        <f t="shared" si="12"/>
        <v>47419</v>
      </c>
      <c r="CB96" s="45">
        <f t="shared" si="13"/>
        <v>101103</v>
      </c>
      <c r="CC96" s="45">
        <f t="shared" si="14"/>
        <v>76155</v>
      </c>
      <c r="CD96" s="45">
        <f t="shared" si="15"/>
        <v>39389</v>
      </c>
      <c r="CE96" s="45">
        <f t="shared" si="16"/>
        <v>17328</v>
      </c>
      <c r="CF96" s="391">
        <f t="shared" si="17"/>
        <v>20838</v>
      </c>
    </row>
    <row r="97" spans="1:84">
      <c r="A97" s="45" t="s">
        <v>133</v>
      </c>
      <c r="B97" s="391"/>
      <c r="C97" s="391"/>
      <c r="D97" s="391"/>
      <c r="E97" s="391"/>
      <c r="F97" s="391"/>
      <c r="G97" s="391"/>
      <c r="H97" s="391"/>
      <c r="I97" s="391"/>
      <c r="J97" s="391"/>
      <c r="K97" s="391"/>
      <c r="L97" s="391"/>
      <c r="M97" s="391"/>
      <c r="N97" s="391"/>
      <c r="O97" s="391"/>
      <c r="P97" s="391"/>
      <c r="Q97" s="391"/>
      <c r="R97" s="391"/>
      <c r="S97" s="391"/>
      <c r="T97" s="391"/>
      <c r="U97" s="391"/>
      <c r="V97" s="391"/>
      <c r="W97" s="391"/>
      <c r="X97" s="391"/>
      <c r="Y97" s="391"/>
      <c r="Z97" s="391">
        <v>84</v>
      </c>
      <c r="AA97" s="391">
        <v>505</v>
      </c>
      <c r="AB97" s="391">
        <v>926</v>
      </c>
      <c r="AC97" s="391">
        <v>140</v>
      </c>
      <c r="AD97" s="391">
        <v>294</v>
      </c>
      <c r="AE97" s="391">
        <v>1156</v>
      </c>
      <c r="AF97" s="391">
        <v>834</v>
      </c>
      <c r="AG97" s="391">
        <v>1315</v>
      </c>
      <c r="AH97" s="391">
        <v>2075</v>
      </c>
      <c r="AI97" s="391">
        <v>2337</v>
      </c>
      <c r="AJ97" s="391">
        <v>2088</v>
      </c>
      <c r="AK97" s="391">
        <v>1977</v>
      </c>
      <c r="AL97" s="391">
        <v>1514</v>
      </c>
      <c r="AM97" s="391">
        <v>1342</v>
      </c>
      <c r="AN97" s="391">
        <v>1637</v>
      </c>
      <c r="AO97" s="391">
        <v>1734</v>
      </c>
      <c r="AP97" s="391">
        <v>1748</v>
      </c>
      <c r="AQ97" s="391">
        <v>2012</v>
      </c>
      <c r="AR97" s="391">
        <v>1375</v>
      </c>
      <c r="AS97" s="391">
        <v>984</v>
      </c>
      <c r="AT97" s="391">
        <v>1583</v>
      </c>
      <c r="AU97" s="391">
        <v>1615</v>
      </c>
      <c r="AV97" s="391">
        <v>1934</v>
      </c>
      <c r="AW97" s="391">
        <v>1811</v>
      </c>
      <c r="AX97" s="391">
        <v>1484</v>
      </c>
      <c r="AY97" s="391">
        <v>1250</v>
      </c>
      <c r="AZ97" s="391">
        <v>1256</v>
      </c>
      <c r="BA97" s="391">
        <v>1608</v>
      </c>
      <c r="BB97" s="391">
        <v>2711</v>
      </c>
      <c r="BC97" s="391">
        <v>2545</v>
      </c>
      <c r="BD97" s="391">
        <v>2034</v>
      </c>
      <c r="BE97" s="391">
        <v>1738</v>
      </c>
      <c r="BF97" s="391">
        <v>1225</v>
      </c>
      <c r="BG97" s="391">
        <v>1035</v>
      </c>
      <c r="BH97" s="391">
        <v>1461</v>
      </c>
      <c r="BI97" s="391">
        <v>4719</v>
      </c>
      <c r="BJ97" s="391">
        <v>825</v>
      </c>
      <c r="BK97" s="391">
        <v>1262</v>
      </c>
      <c r="BL97" s="391">
        <v>2076</v>
      </c>
      <c r="BM97" s="391">
        <v>1863</v>
      </c>
      <c r="BN97" s="391">
        <v>2879</v>
      </c>
      <c r="BO97" s="391">
        <v>2481</v>
      </c>
      <c r="BP97" s="391">
        <v>1541</v>
      </c>
      <c r="BQ97" s="391">
        <v>3903</v>
      </c>
      <c r="BR97" s="391">
        <v>3179</v>
      </c>
      <c r="BS97" s="391">
        <v>1629</v>
      </c>
      <c r="BT97" s="391">
        <v>2188</v>
      </c>
      <c r="BU97" s="391">
        <v>3132</v>
      </c>
      <c r="BV97" s="391">
        <v>1934</v>
      </c>
      <c r="BW97" s="391">
        <v>1811</v>
      </c>
      <c r="BX97" s="392">
        <f t="shared" si="9"/>
        <v>0.435023771790808</v>
      </c>
      <c r="BY97" s="392">
        <f t="shared" si="10"/>
        <v>-0.0635987590486039</v>
      </c>
      <c r="BZ97" s="45">
        <f t="shared" si="11"/>
        <v>0</v>
      </c>
      <c r="CA97" s="45">
        <f t="shared" si="12"/>
        <v>0</v>
      </c>
      <c r="CB97" s="45">
        <f t="shared" si="13"/>
        <v>13731</v>
      </c>
      <c r="CC97" s="45">
        <f t="shared" si="14"/>
        <v>19289</v>
      </c>
      <c r="CD97" s="45">
        <f t="shared" si="15"/>
        <v>23066</v>
      </c>
      <c r="CE97" s="45">
        <f t="shared" si="16"/>
        <v>26958</v>
      </c>
      <c r="CF97" s="391">
        <f t="shared" si="17"/>
        <v>3745</v>
      </c>
    </row>
    <row r="98" spans="1:84">
      <c r="A98" s="45" t="s">
        <v>134</v>
      </c>
      <c r="B98" s="391"/>
      <c r="C98" s="391"/>
      <c r="D98" s="391"/>
      <c r="E98" s="391"/>
      <c r="F98" s="391"/>
      <c r="G98" s="391"/>
      <c r="H98" s="391"/>
      <c r="I98" s="391"/>
      <c r="J98" s="391"/>
      <c r="K98" s="391"/>
      <c r="L98" s="391"/>
      <c r="M98" s="391"/>
      <c r="N98" s="391"/>
      <c r="O98" s="391"/>
      <c r="P98" s="393"/>
      <c r="Q98" s="391"/>
      <c r="R98" s="391"/>
      <c r="S98" s="391"/>
      <c r="T98" s="391"/>
      <c r="U98" s="391"/>
      <c r="V98" s="391"/>
      <c r="W98" s="391"/>
      <c r="X98" s="391"/>
      <c r="Y98" s="391"/>
      <c r="Z98" s="391"/>
      <c r="AA98" s="391"/>
      <c r="AB98" s="391"/>
      <c r="AC98" s="391"/>
      <c r="AD98" s="391"/>
      <c r="AE98" s="391"/>
      <c r="AF98" s="391"/>
      <c r="AG98" s="391"/>
      <c r="AH98" s="391"/>
      <c r="AI98" s="391"/>
      <c r="AJ98" s="391"/>
      <c r="AK98" s="391"/>
      <c r="AL98" s="391"/>
      <c r="AM98" s="391"/>
      <c r="AN98" s="391"/>
      <c r="AO98" s="391"/>
      <c r="AP98" s="391"/>
      <c r="AQ98" s="391"/>
      <c r="AR98" s="391"/>
      <c r="AS98" s="391"/>
      <c r="AT98" s="391"/>
      <c r="AU98" s="391"/>
      <c r="AV98" s="391"/>
      <c r="AW98" s="391"/>
      <c r="AX98" s="391"/>
      <c r="AY98" s="391"/>
      <c r="AZ98" s="391"/>
      <c r="BA98" s="391"/>
      <c r="BB98" s="391"/>
      <c r="BC98" s="391"/>
      <c r="BD98" s="391"/>
      <c r="BE98" s="391">
        <v>1726</v>
      </c>
      <c r="BF98" s="391">
        <v>7473</v>
      </c>
      <c r="BG98" s="391">
        <v>11267</v>
      </c>
      <c r="BH98" s="391">
        <v>15356</v>
      </c>
      <c r="BI98" s="391">
        <v>15378</v>
      </c>
      <c r="BJ98" s="391">
        <v>6618</v>
      </c>
      <c r="BK98" s="391">
        <v>7754</v>
      </c>
      <c r="BL98" s="391">
        <v>6000</v>
      </c>
      <c r="BM98" s="391">
        <v>6212</v>
      </c>
      <c r="BN98" s="391">
        <v>8079</v>
      </c>
      <c r="BO98" s="391">
        <v>8134</v>
      </c>
      <c r="BP98" s="391">
        <v>5659</v>
      </c>
      <c r="BQ98" s="391">
        <v>5714</v>
      </c>
      <c r="BR98" s="391">
        <v>7051</v>
      </c>
      <c r="BS98" s="391">
        <v>7356</v>
      </c>
      <c r="BT98" s="391">
        <v>8550</v>
      </c>
      <c r="BU98" s="391">
        <v>10726</v>
      </c>
      <c r="BV98" s="391">
        <v>0</v>
      </c>
      <c r="BW98" s="391">
        <v>0</v>
      </c>
      <c r="BX98" s="392">
        <f t="shared" si="9"/>
        <v>-1</v>
      </c>
      <c r="BY98" s="392" t="str">
        <f t="shared" si="10"/>
        <v/>
      </c>
      <c r="BZ98" s="45">
        <f t="shared" si="11"/>
        <v>0</v>
      </c>
      <c r="CA98" s="45">
        <f t="shared" si="12"/>
        <v>0</v>
      </c>
      <c r="CB98" s="45">
        <f t="shared" si="13"/>
        <v>0</v>
      </c>
      <c r="CC98" s="45">
        <f t="shared" si="14"/>
        <v>0</v>
      </c>
      <c r="CD98" s="45">
        <f t="shared" si="15"/>
        <v>51200</v>
      </c>
      <c r="CE98" s="45">
        <f t="shared" si="16"/>
        <v>87853</v>
      </c>
      <c r="CF98" s="391">
        <f t="shared" si="17"/>
        <v>0</v>
      </c>
    </row>
    <row r="99" spans="1:84">
      <c r="A99" s="45" t="s">
        <v>135</v>
      </c>
      <c r="B99" s="391"/>
      <c r="C99" s="391"/>
      <c r="D99" s="391"/>
      <c r="E99" s="391"/>
      <c r="F99" s="391"/>
      <c r="G99" s="391"/>
      <c r="H99" s="391"/>
      <c r="I99" s="391"/>
      <c r="J99" s="391"/>
      <c r="K99" s="391"/>
      <c r="L99" s="391"/>
      <c r="M99" s="391"/>
      <c r="N99" s="391"/>
      <c r="O99" s="391"/>
      <c r="P99" s="391"/>
      <c r="Q99" s="391"/>
      <c r="R99" s="391">
        <v>2</v>
      </c>
      <c r="S99" s="391">
        <v>52</v>
      </c>
      <c r="T99" s="391">
        <v>115</v>
      </c>
      <c r="U99" s="391">
        <v>57</v>
      </c>
      <c r="V99" s="391">
        <v>141</v>
      </c>
      <c r="W99" s="391">
        <v>129</v>
      </c>
      <c r="X99" s="391">
        <v>252</v>
      </c>
      <c r="Y99" s="391">
        <v>369</v>
      </c>
      <c r="Z99" s="391">
        <v>478</v>
      </c>
      <c r="AA99" s="391">
        <v>359</v>
      </c>
      <c r="AB99" s="391">
        <v>656</v>
      </c>
      <c r="AC99" s="391">
        <v>430</v>
      </c>
      <c r="AD99" s="391">
        <v>359</v>
      </c>
      <c r="AE99" s="391">
        <v>810</v>
      </c>
      <c r="AF99" s="391">
        <v>1902</v>
      </c>
      <c r="AG99" s="391">
        <v>1721</v>
      </c>
      <c r="AH99" s="391">
        <v>2079</v>
      </c>
      <c r="AI99" s="391">
        <v>2624</v>
      </c>
      <c r="AJ99" s="391">
        <v>3093</v>
      </c>
      <c r="AK99" s="391">
        <v>2695</v>
      </c>
      <c r="AL99" s="391">
        <v>1941</v>
      </c>
      <c r="AM99" s="391">
        <v>1198</v>
      </c>
      <c r="AN99" s="391">
        <v>2688</v>
      </c>
      <c r="AO99" s="391">
        <v>2613</v>
      </c>
      <c r="AP99" s="391">
        <v>2050</v>
      </c>
      <c r="AQ99" s="391">
        <v>1698</v>
      </c>
      <c r="AR99" s="391">
        <v>1729</v>
      </c>
      <c r="AS99" s="391">
        <v>1856</v>
      </c>
      <c r="AT99" s="391">
        <v>1407</v>
      </c>
      <c r="AU99" s="391">
        <v>2080</v>
      </c>
      <c r="AV99" s="391">
        <v>1786</v>
      </c>
      <c r="AW99" s="391">
        <v>2093</v>
      </c>
      <c r="AX99" s="391">
        <v>1869</v>
      </c>
      <c r="AY99" s="391">
        <v>1694</v>
      </c>
      <c r="AZ99" s="391">
        <v>2002</v>
      </c>
      <c r="BA99" s="391">
        <v>994</v>
      </c>
      <c r="BB99" s="391">
        <v>1089</v>
      </c>
      <c r="BC99" s="391">
        <v>996</v>
      </c>
      <c r="BD99" s="391">
        <v>949</v>
      </c>
      <c r="BE99" s="391">
        <v>1650</v>
      </c>
      <c r="BF99" s="391">
        <v>2393</v>
      </c>
      <c r="BG99" s="391">
        <v>1870</v>
      </c>
      <c r="BH99" s="391">
        <v>2167</v>
      </c>
      <c r="BI99" s="391">
        <v>3076</v>
      </c>
      <c r="BJ99" s="391">
        <v>952</v>
      </c>
      <c r="BK99" s="391">
        <v>402</v>
      </c>
      <c r="BL99" s="391">
        <v>1104</v>
      </c>
      <c r="BM99" s="391">
        <v>1252</v>
      </c>
      <c r="BN99" s="391">
        <v>832</v>
      </c>
      <c r="BO99" s="391">
        <v>992</v>
      </c>
      <c r="BP99" s="391">
        <v>708</v>
      </c>
      <c r="BQ99" s="391">
        <v>552</v>
      </c>
      <c r="BR99" s="391">
        <v>2884</v>
      </c>
      <c r="BS99" s="391">
        <v>769</v>
      </c>
      <c r="BT99" s="391">
        <v>935</v>
      </c>
      <c r="BU99" s="391">
        <v>1878</v>
      </c>
      <c r="BV99" s="391">
        <v>1786</v>
      </c>
      <c r="BW99" s="391">
        <v>2093</v>
      </c>
      <c r="BX99" s="392">
        <f t="shared" si="9"/>
        <v>4.20646766169154</v>
      </c>
      <c r="BY99" s="392">
        <f t="shared" si="10"/>
        <v>0.171892497200448</v>
      </c>
      <c r="BZ99" s="45">
        <f t="shared" si="11"/>
        <v>0</v>
      </c>
      <c r="CA99" s="45">
        <f t="shared" si="12"/>
        <v>1117</v>
      </c>
      <c r="CB99" s="45">
        <f t="shared" si="13"/>
        <v>17206</v>
      </c>
      <c r="CC99" s="45">
        <f t="shared" si="14"/>
        <v>23139</v>
      </c>
      <c r="CD99" s="45">
        <f t="shared" si="15"/>
        <v>20749</v>
      </c>
      <c r="CE99" s="45">
        <f t="shared" si="16"/>
        <v>13260</v>
      </c>
      <c r="CF99" s="391">
        <f t="shared" si="17"/>
        <v>3879</v>
      </c>
    </row>
    <row r="100" spans="1:84">
      <c r="A100" s="45" t="s">
        <v>136</v>
      </c>
      <c r="B100" s="391"/>
      <c r="C100" s="391"/>
      <c r="D100" s="391"/>
      <c r="E100" s="391"/>
      <c r="F100" s="391"/>
      <c r="G100" s="391"/>
      <c r="H100" s="391"/>
      <c r="I100" s="391"/>
      <c r="J100" s="391"/>
      <c r="K100" s="391"/>
      <c r="L100" s="391"/>
      <c r="M100" s="391"/>
      <c r="N100" s="391"/>
      <c r="O100" s="391"/>
      <c r="P100" s="391"/>
      <c r="Q100" s="391"/>
      <c r="R100" s="391"/>
      <c r="S100" s="391">
        <v>658</v>
      </c>
      <c r="T100" s="391">
        <v>1066</v>
      </c>
      <c r="U100" s="391">
        <v>2336</v>
      </c>
      <c r="V100" s="391">
        <v>2190</v>
      </c>
      <c r="W100" s="391">
        <v>1880</v>
      </c>
      <c r="X100" s="391">
        <v>1407</v>
      </c>
      <c r="Y100" s="391">
        <v>2537</v>
      </c>
      <c r="Z100" s="391">
        <v>1493</v>
      </c>
      <c r="AA100" s="391">
        <v>671</v>
      </c>
      <c r="AB100" s="391">
        <v>1479</v>
      </c>
      <c r="AC100" s="391">
        <v>2907</v>
      </c>
      <c r="AD100" s="391">
        <v>2685</v>
      </c>
      <c r="AE100" s="391">
        <v>2476</v>
      </c>
      <c r="AF100" s="391">
        <v>2610</v>
      </c>
      <c r="AG100" s="391">
        <v>2840</v>
      </c>
      <c r="AH100" s="391">
        <v>3226</v>
      </c>
      <c r="AI100" s="391">
        <v>2695</v>
      </c>
      <c r="AJ100" s="391">
        <v>2386</v>
      </c>
      <c r="AK100" s="391">
        <v>2493</v>
      </c>
      <c r="AL100" s="391">
        <v>2720</v>
      </c>
      <c r="AM100" s="391">
        <v>2216</v>
      </c>
      <c r="AN100" s="391">
        <v>3152</v>
      </c>
      <c r="AO100" s="391">
        <v>3163</v>
      </c>
      <c r="AP100" s="391">
        <v>3017</v>
      </c>
      <c r="AQ100" s="391">
        <v>3755</v>
      </c>
      <c r="AR100" s="391">
        <v>3669</v>
      </c>
      <c r="AS100" s="391">
        <v>2342</v>
      </c>
      <c r="AT100" s="391">
        <v>5260</v>
      </c>
      <c r="AU100" s="391">
        <v>2528</v>
      </c>
      <c r="AV100" s="391">
        <v>4713</v>
      </c>
      <c r="AW100" s="391">
        <v>2782</v>
      </c>
      <c r="AX100" s="391">
        <v>1586</v>
      </c>
      <c r="AY100" s="391">
        <v>1175</v>
      </c>
      <c r="AZ100" s="391">
        <v>1825</v>
      </c>
      <c r="BA100" s="391">
        <v>1333</v>
      </c>
      <c r="BB100" s="391">
        <v>825</v>
      </c>
      <c r="BC100" s="391">
        <v>1791</v>
      </c>
      <c r="BD100" s="391">
        <v>1451</v>
      </c>
      <c r="BE100" s="391">
        <v>1648</v>
      </c>
      <c r="BF100" s="391">
        <v>1498</v>
      </c>
      <c r="BG100" s="391">
        <v>843</v>
      </c>
      <c r="BH100" s="391">
        <v>814</v>
      </c>
      <c r="BI100" s="391">
        <v>653</v>
      </c>
      <c r="BJ100" s="391">
        <v>187</v>
      </c>
      <c r="BK100" s="391">
        <v>396</v>
      </c>
      <c r="BL100" s="391">
        <v>379</v>
      </c>
      <c r="BM100" s="391">
        <v>462</v>
      </c>
      <c r="BN100" s="391">
        <v>307</v>
      </c>
      <c r="BO100" s="391">
        <v>642</v>
      </c>
      <c r="BP100" s="391">
        <v>1931</v>
      </c>
      <c r="BQ100" s="391">
        <v>2387</v>
      </c>
      <c r="BR100" s="391">
        <v>2179</v>
      </c>
      <c r="BS100" s="391">
        <v>2270</v>
      </c>
      <c r="BT100" s="391">
        <v>1705</v>
      </c>
      <c r="BU100" s="391">
        <v>1651</v>
      </c>
      <c r="BV100" s="391">
        <v>2683</v>
      </c>
      <c r="BW100" s="391">
        <v>2782</v>
      </c>
      <c r="BX100" s="392">
        <f t="shared" si="9"/>
        <v>6.02525252525253</v>
      </c>
      <c r="BY100" s="392">
        <f t="shared" si="10"/>
        <v>0.0368989936638091</v>
      </c>
      <c r="BZ100" s="45">
        <f t="shared" si="11"/>
        <v>0</v>
      </c>
      <c r="CA100" s="45">
        <f t="shared" si="12"/>
        <v>12074</v>
      </c>
      <c r="CB100" s="45">
        <f t="shared" si="13"/>
        <v>27961</v>
      </c>
      <c r="CC100" s="45">
        <f t="shared" si="14"/>
        <v>39317</v>
      </c>
      <c r="CD100" s="45">
        <f t="shared" si="15"/>
        <v>15442</v>
      </c>
      <c r="CE100" s="45">
        <f t="shared" si="16"/>
        <v>14496</v>
      </c>
      <c r="CF100" s="391">
        <f t="shared" si="17"/>
        <v>5465</v>
      </c>
    </row>
    <row r="101" spans="1:84">
      <c r="A101" s="45" t="s">
        <v>137</v>
      </c>
      <c r="B101" s="391">
        <v>466</v>
      </c>
      <c r="C101" s="391">
        <v>581</v>
      </c>
      <c r="D101" s="391">
        <v>1527</v>
      </c>
      <c r="E101" s="391">
        <v>2726</v>
      </c>
      <c r="F101" s="391">
        <v>3608</v>
      </c>
      <c r="G101" s="391">
        <v>2433</v>
      </c>
      <c r="H101" s="391">
        <v>2500</v>
      </c>
      <c r="I101" s="391">
        <v>4647</v>
      </c>
      <c r="J101" s="391">
        <v>3193</v>
      </c>
      <c r="K101" s="391">
        <v>2471</v>
      </c>
      <c r="L101" s="391">
        <v>4508</v>
      </c>
      <c r="M101" s="391">
        <v>2808</v>
      </c>
      <c r="N101" s="391">
        <v>2578</v>
      </c>
      <c r="O101" s="391">
        <v>3892</v>
      </c>
      <c r="P101" s="391">
        <v>4212</v>
      </c>
      <c r="Q101" s="391">
        <v>5231</v>
      </c>
      <c r="R101" s="391">
        <v>3348</v>
      </c>
      <c r="S101" s="391">
        <v>4465</v>
      </c>
      <c r="T101" s="391">
        <v>825</v>
      </c>
      <c r="U101" s="391">
        <v>2330</v>
      </c>
      <c r="V101" s="391">
        <v>430</v>
      </c>
      <c r="W101" s="391">
        <v>37</v>
      </c>
      <c r="X101" s="391">
        <v>2104</v>
      </c>
      <c r="Y101" s="391"/>
      <c r="Z101" s="391">
        <v>158</v>
      </c>
      <c r="AA101" s="391">
        <v>43</v>
      </c>
      <c r="AB101" s="391">
        <v>203</v>
      </c>
      <c r="AC101" s="391">
        <v>635</v>
      </c>
      <c r="AD101" s="391">
        <v>927</v>
      </c>
      <c r="AE101" s="391">
        <v>615</v>
      </c>
      <c r="AF101" s="391">
        <v>792</v>
      </c>
      <c r="AG101" s="391">
        <v>893</v>
      </c>
      <c r="AH101" s="391">
        <v>129</v>
      </c>
      <c r="AI101" s="391">
        <v>880</v>
      </c>
      <c r="AJ101" s="391">
        <v>1771</v>
      </c>
      <c r="AK101" s="391">
        <v>2503</v>
      </c>
      <c r="AL101" s="391">
        <v>902</v>
      </c>
      <c r="AM101" s="391">
        <v>264</v>
      </c>
      <c r="AN101" s="391">
        <v>893</v>
      </c>
      <c r="AO101" s="391">
        <v>523</v>
      </c>
      <c r="AP101" s="391">
        <v>1445</v>
      </c>
      <c r="AQ101" s="391">
        <v>2851</v>
      </c>
      <c r="AR101" s="391">
        <v>3068</v>
      </c>
      <c r="AS101" s="391">
        <v>2908</v>
      </c>
      <c r="AT101" s="391">
        <v>3588</v>
      </c>
      <c r="AU101" s="391">
        <v>2405</v>
      </c>
      <c r="AV101" s="391">
        <v>3913</v>
      </c>
      <c r="AW101" s="391">
        <v>3205</v>
      </c>
      <c r="AX101" s="391">
        <v>2666</v>
      </c>
      <c r="AY101" s="391">
        <v>2494</v>
      </c>
      <c r="AZ101" s="391">
        <v>2745</v>
      </c>
      <c r="BA101" s="391">
        <v>2622</v>
      </c>
      <c r="BB101" s="391">
        <v>1598</v>
      </c>
      <c r="BC101" s="391">
        <v>490</v>
      </c>
      <c r="BD101" s="391">
        <v>1419</v>
      </c>
      <c r="BE101" s="391">
        <v>1638</v>
      </c>
      <c r="BF101" s="391">
        <v>2507</v>
      </c>
      <c r="BG101" s="391">
        <v>2742</v>
      </c>
      <c r="BH101" s="391">
        <v>3426</v>
      </c>
      <c r="BI101" s="391">
        <v>3753</v>
      </c>
      <c r="BJ101" s="391">
        <v>2044</v>
      </c>
      <c r="BK101" s="391">
        <v>2032</v>
      </c>
      <c r="BL101" s="391">
        <v>2916</v>
      </c>
      <c r="BM101" s="391">
        <v>430</v>
      </c>
      <c r="BN101" s="391">
        <v>443</v>
      </c>
      <c r="BO101" s="391">
        <v>1232</v>
      </c>
      <c r="BP101" s="391">
        <v>489</v>
      </c>
      <c r="BQ101" s="391">
        <v>823</v>
      </c>
      <c r="BR101" s="391">
        <v>470</v>
      </c>
      <c r="BS101" s="391">
        <v>172</v>
      </c>
      <c r="BT101" s="391">
        <v>272</v>
      </c>
      <c r="BU101" s="391">
        <v>213</v>
      </c>
      <c r="BV101" s="391">
        <v>3913</v>
      </c>
      <c r="BW101" s="391">
        <v>3205</v>
      </c>
      <c r="BX101" s="392">
        <f t="shared" si="9"/>
        <v>0.577263779527559</v>
      </c>
      <c r="BY101" s="392">
        <f t="shared" si="10"/>
        <v>-0.180935343726041</v>
      </c>
      <c r="BZ101" s="45">
        <f t="shared" si="11"/>
        <v>31468</v>
      </c>
      <c r="CA101" s="45">
        <f t="shared" si="12"/>
        <v>29452</v>
      </c>
      <c r="CB101" s="45">
        <f t="shared" si="13"/>
        <v>9549</v>
      </c>
      <c r="CC101" s="45">
        <f t="shared" si="14"/>
        <v>25965</v>
      </c>
      <c r="CD101" s="45">
        <f t="shared" si="15"/>
        <v>28100</v>
      </c>
      <c r="CE101" s="45">
        <f t="shared" si="16"/>
        <v>11536</v>
      </c>
      <c r="CF101" s="391">
        <f t="shared" si="17"/>
        <v>7118</v>
      </c>
    </row>
    <row r="102" spans="1:84">
      <c r="A102" s="45" t="s">
        <v>138</v>
      </c>
      <c r="B102" s="391"/>
      <c r="C102" s="391"/>
      <c r="D102" s="391"/>
      <c r="E102" s="391"/>
      <c r="F102" s="391"/>
      <c r="G102" s="391"/>
      <c r="H102" s="391"/>
      <c r="I102" s="391"/>
      <c r="J102" s="391"/>
      <c r="K102" s="391"/>
      <c r="L102" s="391"/>
      <c r="M102" s="391"/>
      <c r="N102" s="391"/>
      <c r="O102" s="391"/>
      <c r="P102" s="391"/>
      <c r="Q102" s="391"/>
      <c r="R102" s="391"/>
      <c r="S102" s="391"/>
      <c r="T102" s="391"/>
      <c r="U102" s="391"/>
      <c r="V102" s="391"/>
      <c r="W102" s="391"/>
      <c r="X102" s="391"/>
      <c r="Y102" s="391"/>
      <c r="Z102" s="391"/>
      <c r="AA102" s="391"/>
      <c r="AB102" s="391"/>
      <c r="AC102" s="391"/>
      <c r="AD102" s="391"/>
      <c r="AE102" s="391"/>
      <c r="AF102" s="391"/>
      <c r="AG102" s="391"/>
      <c r="AH102" s="391"/>
      <c r="AI102" s="391"/>
      <c r="AJ102" s="391"/>
      <c r="AK102" s="391"/>
      <c r="AL102" s="391"/>
      <c r="AM102" s="391"/>
      <c r="AN102" s="391"/>
      <c r="AO102" s="391"/>
      <c r="AP102" s="391">
        <v>1736</v>
      </c>
      <c r="AQ102" s="391">
        <v>2023</v>
      </c>
      <c r="AR102" s="391">
        <v>3243</v>
      </c>
      <c r="AS102" s="391">
        <v>4372</v>
      </c>
      <c r="AT102" s="391">
        <v>6056</v>
      </c>
      <c r="AU102" s="391">
        <v>4107</v>
      </c>
      <c r="AV102" s="391">
        <v>4223</v>
      </c>
      <c r="AW102" s="391">
        <v>4371</v>
      </c>
      <c r="AX102" s="391">
        <v>2071</v>
      </c>
      <c r="AY102" s="391">
        <v>1531</v>
      </c>
      <c r="AZ102" s="391">
        <v>1967</v>
      </c>
      <c r="BA102" s="391">
        <v>1129</v>
      </c>
      <c r="BB102" s="391">
        <v>1217</v>
      </c>
      <c r="BC102" s="391">
        <v>1264</v>
      </c>
      <c r="BD102" s="391">
        <v>2091</v>
      </c>
      <c r="BE102" s="391">
        <v>1637</v>
      </c>
      <c r="BF102" s="391">
        <v>1563</v>
      </c>
      <c r="BG102" s="391">
        <v>1382</v>
      </c>
      <c r="BH102" s="391">
        <v>2046</v>
      </c>
      <c r="BI102" s="391">
        <v>2658</v>
      </c>
      <c r="BJ102" s="391">
        <v>0</v>
      </c>
      <c r="BK102" s="391">
        <v>0</v>
      </c>
      <c r="BL102" s="391">
        <v>1</v>
      </c>
      <c r="BM102" s="391">
        <v>0</v>
      </c>
      <c r="BN102" s="391">
        <v>0</v>
      </c>
      <c r="BO102" s="391">
        <v>0</v>
      </c>
      <c r="BP102" s="391">
        <v>0</v>
      </c>
      <c r="BQ102" s="391">
        <v>0</v>
      </c>
      <c r="BR102" s="391">
        <v>0</v>
      </c>
      <c r="BS102" s="391">
        <v>0</v>
      </c>
      <c r="BT102" s="391">
        <v>0</v>
      </c>
      <c r="BU102" s="391">
        <v>0</v>
      </c>
      <c r="BV102" s="391">
        <v>4223</v>
      </c>
      <c r="BW102" s="391">
        <v>4371</v>
      </c>
      <c r="BX102" s="392" t="str">
        <f t="shared" si="9"/>
        <v/>
      </c>
      <c r="BY102" s="392">
        <f t="shared" si="10"/>
        <v>0.0350461757044755</v>
      </c>
      <c r="BZ102" s="45">
        <f t="shared" si="11"/>
        <v>0</v>
      </c>
      <c r="CA102" s="45">
        <f t="shared" si="12"/>
        <v>0</v>
      </c>
      <c r="CB102" s="45">
        <f t="shared" si="13"/>
        <v>0</v>
      </c>
      <c r="CC102" s="45">
        <f t="shared" si="14"/>
        <v>30131</v>
      </c>
      <c r="CD102" s="45">
        <f t="shared" si="15"/>
        <v>20556</v>
      </c>
      <c r="CE102" s="45">
        <f t="shared" si="16"/>
        <v>1</v>
      </c>
      <c r="CF102" s="391">
        <f t="shared" si="17"/>
        <v>8594</v>
      </c>
    </row>
    <row r="103" spans="1:84">
      <c r="A103" s="45" t="s">
        <v>139</v>
      </c>
      <c r="B103" s="391"/>
      <c r="C103" s="391"/>
      <c r="D103" s="391"/>
      <c r="E103" s="391"/>
      <c r="F103" s="391"/>
      <c r="G103" s="391"/>
      <c r="H103" s="391"/>
      <c r="I103" s="391"/>
      <c r="J103" s="391"/>
      <c r="K103" s="391"/>
      <c r="L103" s="391"/>
      <c r="M103" s="391"/>
      <c r="N103" s="391"/>
      <c r="O103" s="391"/>
      <c r="P103" s="391"/>
      <c r="Q103" s="391"/>
      <c r="R103" s="391"/>
      <c r="S103" s="391"/>
      <c r="T103" s="391"/>
      <c r="U103" s="391"/>
      <c r="V103" s="391"/>
      <c r="W103" s="391"/>
      <c r="X103" s="391"/>
      <c r="Y103" s="391"/>
      <c r="Z103" s="391"/>
      <c r="AA103" s="391"/>
      <c r="AB103" s="391"/>
      <c r="AC103" s="391"/>
      <c r="AD103" s="391"/>
      <c r="AE103" s="391"/>
      <c r="AF103" s="391"/>
      <c r="AG103" s="391"/>
      <c r="AH103" s="391"/>
      <c r="AI103" s="391"/>
      <c r="AJ103" s="391"/>
      <c r="AK103" s="391"/>
      <c r="AL103" s="391"/>
      <c r="AM103" s="391"/>
      <c r="AN103" s="391"/>
      <c r="AO103" s="391"/>
      <c r="AP103" s="391"/>
      <c r="AQ103" s="391">
        <v>1147</v>
      </c>
      <c r="AR103" s="391">
        <v>762</v>
      </c>
      <c r="AS103" s="391">
        <v>974</v>
      </c>
      <c r="AT103" s="391">
        <v>1579</v>
      </c>
      <c r="AU103" s="391">
        <v>1083</v>
      </c>
      <c r="AV103" s="391">
        <v>1451</v>
      </c>
      <c r="AW103" s="391">
        <v>1391</v>
      </c>
      <c r="AX103" s="391">
        <v>1088</v>
      </c>
      <c r="AY103" s="391">
        <v>170</v>
      </c>
      <c r="AZ103" s="391">
        <v>677</v>
      </c>
      <c r="BA103" s="391">
        <v>278</v>
      </c>
      <c r="BB103" s="391">
        <v>840</v>
      </c>
      <c r="BC103" s="391">
        <v>1535</v>
      </c>
      <c r="BD103" s="391">
        <v>1892</v>
      </c>
      <c r="BE103" s="391">
        <v>1587</v>
      </c>
      <c r="BF103" s="391">
        <v>610</v>
      </c>
      <c r="BG103" s="391">
        <v>902</v>
      </c>
      <c r="BH103" s="391">
        <v>1040</v>
      </c>
      <c r="BI103" s="391">
        <v>1003</v>
      </c>
      <c r="BJ103" s="391">
        <v>251</v>
      </c>
      <c r="BK103" s="391">
        <v>258</v>
      </c>
      <c r="BL103" s="391">
        <v>306</v>
      </c>
      <c r="BM103" s="391">
        <v>876</v>
      </c>
      <c r="BN103" s="391">
        <v>1121</v>
      </c>
      <c r="BO103" s="391">
        <v>448</v>
      </c>
      <c r="BP103" s="391">
        <v>159</v>
      </c>
      <c r="BQ103" s="391">
        <v>564</v>
      </c>
      <c r="BR103" s="391">
        <v>327</v>
      </c>
      <c r="BS103" s="391">
        <v>788</v>
      </c>
      <c r="BT103" s="391">
        <v>679</v>
      </c>
      <c r="BU103" s="391">
        <v>893</v>
      </c>
      <c r="BV103" s="391">
        <v>1451</v>
      </c>
      <c r="BW103" s="391">
        <v>1391</v>
      </c>
      <c r="BX103" s="392">
        <f t="shared" si="9"/>
        <v>4.39147286821705</v>
      </c>
      <c r="BY103" s="392">
        <f t="shared" si="10"/>
        <v>-0.0413507925568574</v>
      </c>
      <c r="BZ103" s="45">
        <f t="shared" si="11"/>
        <v>0</v>
      </c>
      <c r="CA103" s="45">
        <f t="shared" si="12"/>
        <v>0</v>
      </c>
      <c r="CB103" s="45">
        <f t="shared" si="13"/>
        <v>0</v>
      </c>
      <c r="CC103" s="45">
        <f t="shared" si="14"/>
        <v>8387</v>
      </c>
      <c r="CD103" s="45">
        <f t="shared" si="15"/>
        <v>11622</v>
      </c>
      <c r="CE103" s="45">
        <f t="shared" si="16"/>
        <v>6670</v>
      </c>
      <c r="CF103" s="391">
        <f t="shared" si="17"/>
        <v>2842</v>
      </c>
    </row>
    <row r="104" spans="1:84">
      <c r="A104" s="395" t="s">
        <v>140</v>
      </c>
      <c r="B104" s="391"/>
      <c r="C104" s="391"/>
      <c r="D104" s="391"/>
      <c r="E104" s="391"/>
      <c r="F104" s="391"/>
      <c r="G104" s="391"/>
      <c r="H104" s="391"/>
      <c r="I104" s="391"/>
      <c r="J104" s="391"/>
      <c r="K104" s="391"/>
      <c r="L104" s="391"/>
      <c r="M104" s="391"/>
      <c r="N104" s="391"/>
      <c r="O104" s="391"/>
      <c r="P104" s="393"/>
      <c r="Q104" s="391"/>
      <c r="R104" s="391"/>
      <c r="S104" s="391"/>
      <c r="T104" s="391"/>
      <c r="U104" s="391"/>
      <c r="V104" s="391"/>
      <c r="W104" s="391"/>
      <c r="X104" s="391"/>
      <c r="Y104" s="391"/>
      <c r="Z104" s="391"/>
      <c r="AA104" s="391"/>
      <c r="AB104" s="391"/>
      <c r="AC104" s="391"/>
      <c r="AD104" s="391"/>
      <c r="AE104" s="391"/>
      <c r="AF104" s="391"/>
      <c r="AG104" s="391"/>
      <c r="AH104" s="391"/>
      <c r="AI104" s="391"/>
      <c r="AJ104" s="391"/>
      <c r="AK104" s="391"/>
      <c r="AL104" s="391"/>
      <c r="AM104" s="391"/>
      <c r="AN104" s="391"/>
      <c r="AO104" s="391"/>
      <c r="AP104" s="391"/>
      <c r="AQ104" s="391"/>
      <c r="AR104" s="391"/>
      <c r="AS104" s="391"/>
      <c r="AT104" s="391"/>
      <c r="AU104" s="391"/>
      <c r="AV104" s="391"/>
      <c r="AW104" s="391"/>
      <c r="AX104" s="391"/>
      <c r="AY104" s="391"/>
      <c r="AZ104" s="391"/>
      <c r="BA104" s="391">
        <v>28</v>
      </c>
      <c r="BB104" s="391">
        <v>63</v>
      </c>
      <c r="BC104" s="391">
        <v>125</v>
      </c>
      <c r="BD104" s="391">
        <v>792</v>
      </c>
      <c r="BE104" s="391">
        <v>1559</v>
      </c>
      <c r="BF104" s="391"/>
      <c r="BG104" s="391"/>
      <c r="BH104" s="391"/>
      <c r="BI104" s="391"/>
      <c r="BJ104" s="391"/>
      <c r="BK104" s="391"/>
      <c r="BL104" s="391"/>
      <c r="BM104" s="391"/>
      <c r="BN104" s="391"/>
      <c r="BO104" s="391"/>
      <c r="BP104" s="391"/>
      <c r="BQ104" s="391"/>
      <c r="BR104" s="391"/>
      <c r="BS104" s="391" t="e">
        <v>#N/A</v>
      </c>
      <c r="BT104" s="391" t="e">
        <v>#N/A</v>
      </c>
      <c r="BU104" s="391">
        <v>0</v>
      </c>
      <c r="BV104" s="391">
        <v>0</v>
      </c>
      <c r="BW104" s="391">
        <v>0</v>
      </c>
      <c r="BX104" s="392" t="str">
        <f t="shared" si="9"/>
        <v/>
      </c>
      <c r="BY104" s="392" t="str">
        <f t="shared" si="10"/>
        <v/>
      </c>
      <c r="BZ104" s="45">
        <f t="shared" si="11"/>
        <v>0</v>
      </c>
      <c r="CA104" s="45">
        <f t="shared" si="12"/>
        <v>0</v>
      </c>
      <c r="CB104" s="45">
        <f t="shared" si="13"/>
        <v>0</v>
      </c>
      <c r="CC104" s="45">
        <f t="shared" si="14"/>
        <v>0</v>
      </c>
      <c r="CD104" s="45">
        <f t="shared" si="15"/>
        <v>2567</v>
      </c>
      <c r="CE104" s="45" t="e">
        <f t="shared" si="16"/>
        <v>#N/A</v>
      </c>
      <c r="CF104" s="391">
        <f t="shared" si="17"/>
        <v>0</v>
      </c>
    </row>
    <row r="105" spans="1:84">
      <c r="A105" s="45" t="s">
        <v>141</v>
      </c>
      <c r="B105" s="391"/>
      <c r="C105" s="391"/>
      <c r="D105" s="391"/>
      <c r="E105" s="391"/>
      <c r="F105" s="391"/>
      <c r="G105" s="391"/>
      <c r="H105" s="391"/>
      <c r="I105" s="391"/>
      <c r="J105" s="391"/>
      <c r="K105" s="391"/>
      <c r="L105" s="391"/>
      <c r="M105" s="391"/>
      <c r="N105" s="391"/>
      <c r="O105" s="391"/>
      <c r="P105" s="391"/>
      <c r="Q105" s="391"/>
      <c r="R105" s="391"/>
      <c r="S105" s="391"/>
      <c r="T105" s="391"/>
      <c r="U105" s="391"/>
      <c r="V105" s="391"/>
      <c r="W105" s="391"/>
      <c r="X105" s="391"/>
      <c r="Y105" s="391"/>
      <c r="Z105" s="391"/>
      <c r="AA105" s="391"/>
      <c r="AB105" s="391"/>
      <c r="AC105" s="391"/>
      <c r="AD105" s="391"/>
      <c r="AE105" s="391"/>
      <c r="AF105" s="391"/>
      <c r="AG105" s="391"/>
      <c r="AH105" s="391"/>
      <c r="AI105" s="391"/>
      <c r="AJ105" s="391"/>
      <c r="AK105" s="391"/>
      <c r="AL105" s="391"/>
      <c r="AM105" s="391"/>
      <c r="AN105" s="391"/>
      <c r="AO105" s="391"/>
      <c r="AP105" s="391"/>
      <c r="AQ105" s="391"/>
      <c r="AR105" s="391"/>
      <c r="AS105" s="391"/>
      <c r="AT105" s="391"/>
      <c r="AU105" s="391"/>
      <c r="AV105" s="391"/>
      <c r="AW105" s="391"/>
      <c r="AX105" s="391">
        <v>207</v>
      </c>
      <c r="AY105" s="391">
        <v>231</v>
      </c>
      <c r="AZ105" s="391">
        <v>254</v>
      </c>
      <c r="BA105" s="391">
        <v>474</v>
      </c>
      <c r="BB105" s="391">
        <v>513</v>
      </c>
      <c r="BC105" s="391">
        <v>1502</v>
      </c>
      <c r="BD105" s="391">
        <v>1516</v>
      </c>
      <c r="BE105" s="391">
        <v>1543</v>
      </c>
      <c r="BF105" s="391">
        <v>1680</v>
      </c>
      <c r="BG105" s="391">
        <v>1962</v>
      </c>
      <c r="BH105" s="391">
        <v>1746</v>
      </c>
      <c r="BI105" s="391">
        <v>2312</v>
      </c>
      <c r="BJ105" s="391">
        <v>2019</v>
      </c>
      <c r="BK105" s="391">
        <v>2097</v>
      </c>
      <c r="BL105" s="391">
        <v>2104</v>
      </c>
      <c r="BM105" s="391">
        <v>2047</v>
      </c>
      <c r="BN105" s="391">
        <v>2028</v>
      </c>
      <c r="BO105" s="391">
        <v>3473</v>
      </c>
      <c r="BP105" s="391">
        <v>1486</v>
      </c>
      <c r="BQ105" s="391">
        <v>1344</v>
      </c>
      <c r="BR105" s="391">
        <v>1260</v>
      </c>
      <c r="BS105" s="391">
        <v>1144</v>
      </c>
      <c r="BT105" s="391">
        <v>1167</v>
      </c>
      <c r="BU105" s="391">
        <v>1202</v>
      </c>
      <c r="BV105" s="391">
        <v>0</v>
      </c>
      <c r="BW105" s="391">
        <v>0</v>
      </c>
      <c r="BX105" s="392">
        <f t="shared" si="9"/>
        <v>-1</v>
      </c>
      <c r="BY105" s="392" t="str">
        <f t="shared" si="10"/>
        <v/>
      </c>
      <c r="BZ105" s="45">
        <f t="shared" si="11"/>
        <v>0</v>
      </c>
      <c r="CA105" s="45">
        <f t="shared" si="12"/>
        <v>0</v>
      </c>
      <c r="CB105" s="45">
        <f t="shared" si="13"/>
        <v>0</v>
      </c>
      <c r="CC105" s="45">
        <f t="shared" si="14"/>
        <v>0</v>
      </c>
      <c r="CD105" s="45">
        <f t="shared" si="15"/>
        <v>13940</v>
      </c>
      <c r="CE105" s="45">
        <f t="shared" si="16"/>
        <v>21371</v>
      </c>
      <c r="CF105" s="391">
        <f t="shared" si="17"/>
        <v>0</v>
      </c>
    </row>
    <row r="106" spans="1:84">
      <c r="A106" s="45" t="s">
        <v>142</v>
      </c>
      <c r="B106" s="391"/>
      <c r="C106" s="391"/>
      <c r="D106" s="391"/>
      <c r="E106" s="391"/>
      <c r="F106" s="391"/>
      <c r="G106" s="391"/>
      <c r="H106" s="391"/>
      <c r="I106" s="391"/>
      <c r="J106" s="391"/>
      <c r="K106" s="391"/>
      <c r="L106" s="391"/>
      <c r="M106" s="391"/>
      <c r="N106" s="391"/>
      <c r="O106" s="391"/>
      <c r="P106" s="391"/>
      <c r="Q106" s="391"/>
      <c r="R106" s="391"/>
      <c r="S106" s="391"/>
      <c r="T106" s="391"/>
      <c r="U106" s="391"/>
      <c r="V106" s="391"/>
      <c r="W106" s="391"/>
      <c r="X106" s="391"/>
      <c r="Y106" s="391"/>
      <c r="Z106" s="391"/>
      <c r="AA106" s="391"/>
      <c r="AB106" s="391"/>
      <c r="AC106" s="391"/>
      <c r="AD106" s="391"/>
      <c r="AE106" s="391"/>
      <c r="AF106" s="391"/>
      <c r="AG106" s="391"/>
      <c r="AH106" s="391"/>
      <c r="AI106" s="391"/>
      <c r="AJ106" s="391"/>
      <c r="AK106" s="391"/>
      <c r="AL106" s="391"/>
      <c r="AM106" s="391"/>
      <c r="AN106" s="391"/>
      <c r="AO106" s="391"/>
      <c r="AP106" s="391"/>
      <c r="AQ106" s="391"/>
      <c r="AR106" s="391">
        <v>25</v>
      </c>
      <c r="AS106" s="391">
        <v>25</v>
      </c>
      <c r="AT106" s="391">
        <v>80</v>
      </c>
      <c r="AU106" s="391">
        <v>399</v>
      </c>
      <c r="AV106" s="391">
        <v>239</v>
      </c>
      <c r="AW106" s="391">
        <v>564</v>
      </c>
      <c r="AX106" s="391">
        <v>412</v>
      </c>
      <c r="AY106" s="391">
        <v>659</v>
      </c>
      <c r="AZ106" s="391">
        <v>1034</v>
      </c>
      <c r="BA106" s="391">
        <v>1529</v>
      </c>
      <c r="BB106" s="391">
        <v>1323</v>
      </c>
      <c r="BC106" s="391">
        <v>1273</v>
      </c>
      <c r="BD106" s="391">
        <v>1514</v>
      </c>
      <c r="BE106" s="391">
        <v>1533</v>
      </c>
      <c r="BF106" s="391">
        <v>2110</v>
      </c>
      <c r="BG106" s="391">
        <v>1801</v>
      </c>
      <c r="BH106" s="391">
        <v>1421</v>
      </c>
      <c r="BI106" s="391">
        <v>2438</v>
      </c>
      <c r="BJ106" s="391">
        <v>1847</v>
      </c>
      <c r="BK106" s="391">
        <v>2031</v>
      </c>
      <c r="BL106" s="391">
        <v>2610</v>
      </c>
      <c r="BM106" s="391">
        <v>2708</v>
      </c>
      <c r="BN106" s="391">
        <v>2888</v>
      </c>
      <c r="BO106" s="391">
        <v>2929</v>
      </c>
      <c r="BP106" s="391">
        <v>2568</v>
      </c>
      <c r="BQ106" s="391">
        <v>2557</v>
      </c>
      <c r="BR106" s="391">
        <v>1799</v>
      </c>
      <c r="BS106" s="391">
        <v>1689</v>
      </c>
      <c r="BT106" s="391">
        <v>2076</v>
      </c>
      <c r="BU106" s="391">
        <v>2415</v>
      </c>
      <c r="BV106" s="391">
        <v>239</v>
      </c>
      <c r="BW106" s="391">
        <v>564</v>
      </c>
      <c r="BX106" s="392">
        <f t="shared" si="9"/>
        <v>-0.722304283604136</v>
      </c>
      <c r="BY106" s="392">
        <f t="shared" si="10"/>
        <v>1.35983263598326</v>
      </c>
      <c r="BZ106" s="45">
        <f t="shared" si="11"/>
        <v>0</v>
      </c>
      <c r="CA106" s="45">
        <f t="shared" si="12"/>
        <v>0</v>
      </c>
      <c r="CB106" s="45">
        <f t="shared" si="13"/>
        <v>0</v>
      </c>
      <c r="CC106" s="45">
        <f t="shared" si="14"/>
        <v>1332</v>
      </c>
      <c r="CD106" s="45">
        <f t="shared" si="15"/>
        <v>17047</v>
      </c>
      <c r="CE106" s="45">
        <f t="shared" si="16"/>
        <v>28117</v>
      </c>
      <c r="CF106" s="391">
        <f t="shared" si="17"/>
        <v>803</v>
      </c>
    </row>
    <row r="107" spans="1:84">
      <c r="A107" s="45" t="s">
        <v>143</v>
      </c>
      <c r="B107" s="391"/>
      <c r="C107" s="391"/>
      <c r="D107" s="391"/>
      <c r="E107" s="391"/>
      <c r="F107" s="391"/>
      <c r="G107" s="391"/>
      <c r="H107" s="391"/>
      <c r="I107" s="391"/>
      <c r="J107" s="391"/>
      <c r="K107" s="391"/>
      <c r="L107" s="391"/>
      <c r="M107" s="391"/>
      <c r="N107" s="391"/>
      <c r="O107" s="391"/>
      <c r="P107" s="391"/>
      <c r="Q107" s="391"/>
      <c r="R107" s="391"/>
      <c r="S107" s="391"/>
      <c r="T107" s="391"/>
      <c r="U107" s="391"/>
      <c r="V107" s="391"/>
      <c r="W107" s="391"/>
      <c r="X107" s="391"/>
      <c r="Y107" s="391"/>
      <c r="Z107" s="391"/>
      <c r="AA107" s="391"/>
      <c r="AB107" s="391"/>
      <c r="AC107" s="391"/>
      <c r="AD107" s="391"/>
      <c r="AE107" s="391"/>
      <c r="AF107" s="391"/>
      <c r="AG107" s="391"/>
      <c r="AH107" s="391"/>
      <c r="AI107" s="391"/>
      <c r="AJ107" s="391"/>
      <c r="AK107" s="391"/>
      <c r="AL107" s="391"/>
      <c r="AM107" s="391">
        <v>407</v>
      </c>
      <c r="AN107" s="391">
        <v>526</v>
      </c>
      <c r="AO107" s="391">
        <v>331</v>
      </c>
      <c r="AP107" s="391">
        <v>707</v>
      </c>
      <c r="AQ107" s="391">
        <v>537</v>
      </c>
      <c r="AR107" s="391">
        <v>2</v>
      </c>
      <c r="AS107" s="391">
        <v>76</v>
      </c>
      <c r="AT107" s="391">
        <v>222</v>
      </c>
      <c r="AU107" s="391">
        <v>849</v>
      </c>
      <c r="AV107" s="391">
        <v>562</v>
      </c>
      <c r="AW107" s="391">
        <v>580</v>
      </c>
      <c r="AX107" s="391">
        <v>482</v>
      </c>
      <c r="AY107" s="391">
        <v>425</v>
      </c>
      <c r="AZ107" s="391">
        <v>1090</v>
      </c>
      <c r="BA107" s="391">
        <v>215</v>
      </c>
      <c r="BB107" s="391">
        <v>251</v>
      </c>
      <c r="BC107" s="391">
        <v>1558</v>
      </c>
      <c r="BD107" s="391">
        <v>945</v>
      </c>
      <c r="BE107" s="391">
        <v>1527</v>
      </c>
      <c r="BF107" s="391">
        <v>687</v>
      </c>
      <c r="BG107" s="391">
        <v>2493</v>
      </c>
      <c r="BH107" s="391">
        <v>309</v>
      </c>
      <c r="BI107" s="391">
        <v>41</v>
      </c>
      <c r="BJ107" s="391">
        <v>193</v>
      </c>
      <c r="BK107" s="391">
        <v>626</v>
      </c>
      <c r="BL107" s="391">
        <v>553</v>
      </c>
      <c r="BM107" s="391">
        <v>100</v>
      </c>
      <c r="BN107" s="391">
        <v>11</v>
      </c>
      <c r="BO107" s="391">
        <v>6</v>
      </c>
      <c r="BP107" s="391">
        <v>9</v>
      </c>
      <c r="BQ107" s="391">
        <v>149</v>
      </c>
      <c r="BR107" s="391">
        <v>496</v>
      </c>
      <c r="BS107" s="391">
        <v>340</v>
      </c>
      <c r="BT107" s="391">
        <v>537</v>
      </c>
      <c r="BU107" s="391">
        <v>542</v>
      </c>
      <c r="BV107" s="391">
        <v>562</v>
      </c>
      <c r="BW107" s="391">
        <v>580</v>
      </c>
      <c r="BX107" s="392">
        <f t="shared" si="9"/>
        <v>-0.0734824281150159</v>
      </c>
      <c r="BY107" s="392">
        <f t="shared" si="10"/>
        <v>0.0320284697508897</v>
      </c>
      <c r="BZ107" s="45">
        <f t="shared" si="11"/>
        <v>0</v>
      </c>
      <c r="CA107" s="45">
        <f t="shared" si="12"/>
        <v>0</v>
      </c>
      <c r="CB107" s="45">
        <f t="shared" si="13"/>
        <v>0</v>
      </c>
      <c r="CC107" s="45">
        <f t="shared" si="14"/>
        <v>4799</v>
      </c>
      <c r="CD107" s="45">
        <f t="shared" si="15"/>
        <v>10023</v>
      </c>
      <c r="CE107" s="45">
        <f t="shared" si="16"/>
        <v>3562</v>
      </c>
      <c r="CF107" s="391">
        <f t="shared" si="17"/>
        <v>1142</v>
      </c>
    </row>
    <row r="108" spans="1:84">
      <c r="A108" s="45" t="s">
        <v>144</v>
      </c>
      <c r="B108" s="391"/>
      <c r="C108" s="391"/>
      <c r="D108" s="391"/>
      <c r="E108" s="391"/>
      <c r="F108" s="391"/>
      <c r="G108" s="391"/>
      <c r="H108" s="391"/>
      <c r="I108" s="391"/>
      <c r="J108" s="391"/>
      <c r="K108" s="391"/>
      <c r="L108" s="391"/>
      <c r="M108" s="391"/>
      <c r="N108" s="391"/>
      <c r="O108" s="391"/>
      <c r="P108" s="391"/>
      <c r="Q108" s="391"/>
      <c r="R108" s="391"/>
      <c r="S108" s="391"/>
      <c r="T108" s="391"/>
      <c r="U108" s="391"/>
      <c r="V108" s="391"/>
      <c r="W108" s="391"/>
      <c r="X108" s="391"/>
      <c r="Y108" s="391"/>
      <c r="Z108" s="391"/>
      <c r="AA108" s="391"/>
      <c r="AB108" s="391"/>
      <c r="AC108" s="391"/>
      <c r="AD108" s="391"/>
      <c r="AE108" s="391"/>
      <c r="AF108" s="391"/>
      <c r="AG108" s="391"/>
      <c r="AH108" s="391">
        <v>1</v>
      </c>
      <c r="AI108" s="391">
        <v>678</v>
      </c>
      <c r="AJ108" s="391">
        <v>435</v>
      </c>
      <c r="AK108" s="391">
        <v>2314</v>
      </c>
      <c r="AL108" s="391">
        <v>758</v>
      </c>
      <c r="AM108" s="391">
        <v>1525</v>
      </c>
      <c r="AN108" s="391">
        <v>2327</v>
      </c>
      <c r="AO108" s="391">
        <v>1771</v>
      </c>
      <c r="AP108" s="391">
        <v>1725</v>
      </c>
      <c r="AQ108" s="391">
        <v>3156</v>
      </c>
      <c r="AR108" s="391">
        <v>1628</v>
      </c>
      <c r="AS108" s="391">
        <v>1028</v>
      </c>
      <c r="AT108" s="391">
        <v>1354</v>
      </c>
      <c r="AU108" s="391">
        <v>2166</v>
      </c>
      <c r="AV108" s="391">
        <v>2858</v>
      </c>
      <c r="AW108" s="391">
        <v>4274</v>
      </c>
      <c r="AX108" s="391">
        <v>2122</v>
      </c>
      <c r="AY108" s="391">
        <v>1879</v>
      </c>
      <c r="AZ108" s="391">
        <v>2774</v>
      </c>
      <c r="BA108" s="391">
        <v>1662</v>
      </c>
      <c r="BB108" s="391">
        <v>2971</v>
      </c>
      <c r="BC108" s="391">
        <v>3564</v>
      </c>
      <c r="BD108" s="391">
        <v>1514</v>
      </c>
      <c r="BE108" s="391">
        <v>1398</v>
      </c>
      <c r="BF108" s="391">
        <v>2243</v>
      </c>
      <c r="BG108" s="391">
        <v>1903</v>
      </c>
      <c r="BH108" s="391">
        <v>1437</v>
      </c>
      <c r="BI108" s="391">
        <v>3433</v>
      </c>
      <c r="BJ108" s="391">
        <v>1059</v>
      </c>
      <c r="BK108" s="391">
        <v>1318</v>
      </c>
      <c r="BL108" s="391">
        <v>1722</v>
      </c>
      <c r="BM108" s="391">
        <v>897</v>
      </c>
      <c r="BN108" s="391">
        <v>718</v>
      </c>
      <c r="BO108" s="391">
        <v>1874</v>
      </c>
      <c r="BP108" s="391">
        <v>1301</v>
      </c>
      <c r="BQ108" s="391">
        <v>1499</v>
      </c>
      <c r="BR108" s="391">
        <v>1646</v>
      </c>
      <c r="BS108" s="391">
        <v>1756</v>
      </c>
      <c r="BT108" s="391">
        <v>1689</v>
      </c>
      <c r="BU108" s="391">
        <v>1865</v>
      </c>
      <c r="BV108" s="391">
        <v>2858</v>
      </c>
      <c r="BW108" s="391">
        <v>4274</v>
      </c>
      <c r="BX108" s="392">
        <f t="shared" si="9"/>
        <v>2.24279210925645</v>
      </c>
      <c r="BY108" s="392">
        <f t="shared" si="10"/>
        <v>0.495451364590623</v>
      </c>
      <c r="BZ108" s="45">
        <f t="shared" si="11"/>
        <v>0</v>
      </c>
      <c r="CA108" s="45">
        <f t="shared" si="12"/>
        <v>0</v>
      </c>
      <c r="CB108" s="45">
        <f t="shared" si="13"/>
        <v>3428</v>
      </c>
      <c r="CC108" s="45">
        <f t="shared" si="14"/>
        <v>24570</v>
      </c>
      <c r="CD108" s="45">
        <f t="shared" si="15"/>
        <v>26900</v>
      </c>
      <c r="CE108" s="45">
        <f t="shared" si="16"/>
        <v>17344</v>
      </c>
      <c r="CF108" s="391">
        <f t="shared" si="17"/>
        <v>7132</v>
      </c>
    </row>
    <row r="109" spans="1:84">
      <c r="A109" s="45" t="s">
        <v>145</v>
      </c>
      <c r="B109" s="391"/>
      <c r="C109" s="391"/>
      <c r="D109" s="391"/>
      <c r="E109" s="391"/>
      <c r="F109" s="391"/>
      <c r="G109" s="391"/>
      <c r="H109" s="391"/>
      <c r="I109" s="391"/>
      <c r="J109" s="391"/>
      <c r="K109" s="391"/>
      <c r="L109" s="391"/>
      <c r="M109" s="391"/>
      <c r="N109" s="391"/>
      <c r="O109" s="391"/>
      <c r="P109" s="391"/>
      <c r="Q109" s="391"/>
      <c r="R109" s="391"/>
      <c r="S109" s="391"/>
      <c r="T109" s="391"/>
      <c r="U109" s="391"/>
      <c r="V109" s="391"/>
      <c r="W109" s="391"/>
      <c r="X109" s="391"/>
      <c r="Y109" s="391"/>
      <c r="Z109" s="391"/>
      <c r="AA109" s="391"/>
      <c r="AB109" s="391"/>
      <c r="AC109" s="391"/>
      <c r="AD109" s="391"/>
      <c r="AE109" s="391"/>
      <c r="AF109" s="391"/>
      <c r="AG109" s="391"/>
      <c r="AH109" s="391"/>
      <c r="AI109" s="391"/>
      <c r="AJ109" s="391"/>
      <c r="AK109" s="391"/>
      <c r="AL109" s="391"/>
      <c r="AM109" s="391"/>
      <c r="AN109" s="391"/>
      <c r="AO109" s="391"/>
      <c r="AP109" s="391"/>
      <c r="AQ109" s="391"/>
      <c r="AR109" s="391"/>
      <c r="AS109" s="391"/>
      <c r="AT109" s="391">
        <v>575</v>
      </c>
      <c r="AU109" s="391">
        <v>610</v>
      </c>
      <c r="AV109" s="391">
        <v>1220</v>
      </c>
      <c r="AW109" s="391">
        <v>1222</v>
      </c>
      <c r="AX109" s="391">
        <v>1207</v>
      </c>
      <c r="AY109" s="391">
        <v>1047</v>
      </c>
      <c r="AZ109" s="391">
        <v>1184</v>
      </c>
      <c r="BA109" s="391">
        <v>976</v>
      </c>
      <c r="BB109" s="391">
        <v>1130</v>
      </c>
      <c r="BC109" s="391">
        <v>1292</v>
      </c>
      <c r="BD109" s="391">
        <v>1159</v>
      </c>
      <c r="BE109" s="391">
        <v>1350</v>
      </c>
      <c r="BF109" s="391">
        <v>1605</v>
      </c>
      <c r="BG109" s="391">
        <v>1658</v>
      </c>
      <c r="BH109" s="391">
        <v>1791</v>
      </c>
      <c r="BI109" s="391">
        <v>2018</v>
      </c>
      <c r="BJ109" s="391">
        <v>346</v>
      </c>
      <c r="BK109" s="391">
        <v>393</v>
      </c>
      <c r="BL109" s="391">
        <v>513</v>
      </c>
      <c r="BM109" s="391">
        <v>775</v>
      </c>
      <c r="BN109" s="391">
        <v>639</v>
      </c>
      <c r="BO109" s="391">
        <v>1010</v>
      </c>
      <c r="BP109" s="391">
        <v>3693</v>
      </c>
      <c r="BQ109" s="391">
        <v>1580</v>
      </c>
      <c r="BR109" s="391">
        <v>1010</v>
      </c>
      <c r="BS109" s="391">
        <v>1945</v>
      </c>
      <c r="BT109" s="391">
        <v>2646</v>
      </c>
      <c r="BU109" s="391">
        <v>300</v>
      </c>
      <c r="BV109" s="391">
        <v>1220</v>
      </c>
      <c r="BW109" s="391">
        <v>1222</v>
      </c>
      <c r="BX109" s="392">
        <f t="shared" si="9"/>
        <v>2.10941475826972</v>
      </c>
      <c r="BY109" s="392">
        <f t="shared" si="10"/>
        <v>0.00163934426229506</v>
      </c>
      <c r="BZ109" s="45">
        <f t="shared" si="11"/>
        <v>0</v>
      </c>
      <c r="CA109" s="45">
        <f t="shared" si="12"/>
        <v>0</v>
      </c>
      <c r="CB109" s="45">
        <f t="shared" si="13"/>
        <v>0</v>
      </c>
      <c r="CC109" s="45">
        <f t="shared" si="14"/>
        <v>3627</v>
      </c>
      <c r="CD109" s="45">
        <f t="shared" si="15"/>
        <v>16417</v>
      </c>
      <c r="CE109" s="45">
        <f t="shared" si="16"/>
        <v>14850</v>
      </c>
      <c r="CF109" s="391">
        <f t="shared" si="17"/>
        <v>2442</v>
      </c>
    </row>
    <row r="110" spans="1:84">
      <c r="A110" s="45" t="s">
        <v>146</v>
      </c>
      <c r="B110" s="391"/>
      <c r="C110" s="391"/>
      <c r="D110" s="391"/>
      <c r="E110" s="391"/>
      <c r="F110" s="391"/>
      <c r="G110" s="391"/>
      <c r="H110" s="391"/>
      <c r="I110" s="391"/>
      <c r="J110" s="391"/>
      <c r="K110" s="391"/>
      <c r="L110" s="391"/>
      <c r="M110" s="391"/>
      <c r="N110" s="391"/>
      <c r="O110" s="391"/>
      <c r="P110" s="393"/>
      <c r="Q110" s="391"/>
      <c r="R110" s="391"/>
      <c r="S110" s="391"/>
      <c r="T110" s="391"/>
      <c r="U110" s="391"/>
      <c r="V110" s="391"/>
      <c r="W110" s="391"/>
      <c r="X110" s="391"/>
      <c r="Y110" s="391"/>
      <c r="Z110" s="391"/>
      <c r="AA110" s="391"/>
      <c r="AB110" s="391"/>
      <c r="AC110" s="391"/>
      <c r="AD110" s="391"/>
      <c r="AE110" s="391"/>
      <c r="AF110" s="391"/>
      <c r="AG110" s="391">
        <v>14</v>
      </c>
      <c r="AH110" s="391">
        <v>30</v>
      </c>
      <c r="AI110" s="391">
        <v>87</v>
      </c>
      <c r="AJ110" s="391">
        <v>109</v>
      </c>
      <c r="AK110" s="391">
        <v>164</v>
      </c>
      <c r="AL110" s="391">
        <v>522</v>
      </c>
      <c r="AM110" s="391">
        <v>377</v>
      </c>
      <c r="AN110" s="391">
        <v>681</v>
      </c>
      <c r="AO110" s="391">
        <v>943</v>
      </c>
      <c r="AP110" s="391">
        <v>891</v>
      </c>
      <c r="AQ110" s="391">
        <v>1080</v>
      </c>
      <c r="AR110" s="391">
        <v>845</v>
      </c>
      <c r="AS110" s="391">
        <v>870</v>
      </c>
      <c r="AT110" s="391">
        <v>1285</v>
      </c>
      <c r="AU110" s="391">
        <v>1140</v>
      </c>
      <c r="AV110" s="391">
        <v>1467</v>
      </c>
      <c r="AW110" s="391">
        <v>1154</v>
      </c>
      <c r="AX110" s="391">
        <v>970</v>
      </c>
      <c r="AY110" s="391">
        <v>1407</v>
      </c>
      <c r="AZ110" s="391">
        <v>1741</v>
      </c>
      <c r="BA110" s="391">
        <v>1860</v>
      </c>
      <c r="BB110" s="391">
        <v>2507</v>
      </c>
      <c r="BC110" s="391">
        <v>2921</v>
      </c>
      <c r="BD110" s="391">
        <v>1758</v>
      </c>
      <c r="BE110" s="391">
        <v>1190</v>
      </c>
      <c r="BF110" s="391">
        <v>1756</v>
      </c>
      <c r="BG110" s="391">
        <v>1295</v>
      </c>
      <c r="BH110" s="391">
        <v>1053</v>
      </c>
      <c r="BI110" s="391">
        <v>918</v>
      </c>
      <c r="BJ110" s="391">
        <v>700</v>
      </c>
      <c r="BK110" s="391">
        <v>842</v>
      </c>
      <c r="BL110" s="391">
        <v>1752</v>
      </c>
      <c r="BM110" s="391">
        <v>1327</v>
      </c>
      <c r="BN110" s="391">
        <v>1565</v>
      </c>
      <c r="BO110" s="391">
        <v>1791</v>
      </c>
      <c r="BP110" s="391">
        <v>1016</v>
      </c>
      <c r="BQ110" s="391">
        <v>1405</v>
      </c>
      <c r="BR110" s="391">
        <v>1734</v>
      </c>
      <c r="BS110" s="391">
        <v>902</v>
      </c>
      <c r="BT110" s="391">
        <v>849</v>
      </c>
      <c r="BU110" s="391">
        <v>689</v>
      </c>
      <c r="BV110" s="391">
        <v>1467</v>
      </c>
      <c r="BW110" s="391">
        <v>1154</v>
      </c>
      <c r="BX110" s="392">
        <f t="shared" si="9"/>
        <v>0.370546318289786</v>
      </c>
      <c r="BY110" s="392">
        <f t="shared" si="10"/>
        <v>-0.213360599863667</v>
      </c>
      <c r="BZ110" s="45">
        <f t="shared" si="11"/>
        <v>0</v>
      </c>
      <c r="CA110" s="45">
        <f t="shared" si="12"/>
        <v>0</v>
      </c>
      <c r="CB110" s="45">
        <f t="shared" si="13"/>
        <v>404</v>
      </c>
      <c r="CC110" s="45">
        <f t="shared" si="14"/>
        <v>11255</v>
      </c>
      <c r="CD110" s="45">
        <f t="shared" si="15"/>
        <v>19376</v>
      </c>
      <c r="CE110" s="45">
        <f t="shared" si="16"/>
        <v>14572</v>
      </c>
      <c r="CF110" s="391">
        <f t="shared" si="17"/>
        <v>2621</v>
      </c>
    </row>
    <row r="111" spans="1:84">
      <c r="A111" s="45" t="s">
        <v>147</v>
      </c>
      <c r="B111" s="391"/>
      <c r="C111" s="391"/>
      <c r="D111" s="391"/>
      <c r="E111" s="391"/>
      <c r="F111" s="391"/>
      <c r="G111" s="391"/>
      <c r="H111" s="391"/>
      <c r="I111" s="391"/>
      <c r="J111" s="391"/>
      <c r="K111" s="391"/>
      <c r="L111" s="391"/>
      <c r="M111" s="391"/>
      <c r="N111" s="391"/>
      <c r="O111" s="391"/>
      <c r="P111" s="393"/>
      <c r="Q111" s="391"/>
      <c r="R111" s="391"/>
      <c r="S111" s="391"/>
      <c r="T111" s="391"/>
      <c r="U111" s="391"/>
      <c r="V111" s="391"/>
      <c r="W111" s="391"/>
      <c r="X111" s="391"/>
      <c r="Y111" s="391"/>
      <c r="Z111" s="391"/>
      <c r="AA111" s="391">
        <v>235</v>
      </c>
      <c r="AB111" s="391">
        <v>652</v>
      </c>
      <c r="AC111" s="391">
        <v>369</v>
      </c>
      <c r="AD111" s="391">
        <v>232</v>
      </c>
      <c r="AE111" s="391">
        <v>82</v>
      </c>
      <c r="AF111" s="391">
        <v>229</v>
      </c>
      <c r="AG111" s="391">
        <v>260</v>
      </c>
      <c r="AH111" s="391">
        <v>981</v>
      </c>
      <c r="AI111" s="391">
        <v>1053</v>
      </c>
      <c r="AJ111" s="391">
        <v>430</v>
      </c>
      <c r="AK111" s="391">
        <v>834</v>
      </c>
      <c r="AL111" s="391">
        <v>22</v>
      </c>
      <c r="AM111" s="391">
        <v>1446</v>
      </c>
      <c r="AN111" s="391">
        <v>1159</v>
      </c>
      <c r="AO111" s="391">
        <v>955</v>
      </c>
      <c r="AP111" s="391">
        <v>747</v>
      </c>
      <c r="AQ111" s="391">
        <v>921</v>
      </c>
      <c r="AR111" s="391">
        <v>933</v>
      </c>
      <c r="AS111" s="391">
        <v>642</v>
      </c>
      <c r="AT111" s="391">
        <v>731</v>
      </c>
      <c r="AU111" s="391">
        <v>1242</v>
      </c>
      <c r="AV111" s="391">
        <v>1361</v>
      </c>
      <c r="AW111" s="391">
        <v>569</v>
      </c>
      <c r="AX111" s="391">
        <v>121</v>
      </c>
      <c r="AY111" s="391">
        <v>288</v>
      </c>
      <c r="AZ111" s="391">
        <v>1179</v>
      </c>
      <c r="BA111" s="391">
        <v>1536</v>
      </c>
      <c r="BB111" s="391">
        <v>1496</v>
      </c>
      <c r="BC111" s="391">
        <v>1131</v>
      </c>
      <c r="BD111" s="391">
        <v>1926</v>
      </c>
      <c r="BE111" s="391">
        <v>1183</v>
      </c>
      <c r="BF111" s="391">
        <v>1344</v>
      </c>
      <c r="BG111" s="391">
        <v>1532</v>
      </c>
      <c r="BH111" s="391">
        <v>983</v>
      </c>
      <c r="BI111" s="391">
        <v>54</v>
      </c>
      <c r="BJ111" s="391">
        <v>29</v>
      </c>
      <c r="BK111" s="391">
        <v>5025</v>
      </c>
      <c r="BL111" s="391">
        <v>2016</v>
      </c>
      <c r="BM111" s="391">
        <v>1137</v>
      </c>
      <c r="BN111" s="391">
        <v>1164</v>
      </c>
      <c r="BO111" s="391">
        <v>1026</v>
      </c>
      <c r="BP111" s="391">
        <v>1577</v>
      </c>
      <c r="BQ111" s="391">
        <v>610</v>
      </c>
      <c r="BR111" s="391">
        <v>706</v>
      </c>
      <c r="BS111" s="391">
        <v>998</v>
      </c>
      <c r="BT111" s="391">
        <v>643</v>
      </c>
      <c r="BU111" s="391">
        <v>221</v>
      </c>
      <c r="BV111" s="391">
        <v>1361</v>
      </c>
      <c r="BW111" s="391">
        <v>569</v>
      </c>
      <c r="BX111" s="392">
        <f t="shared" si="9"/>
        <v>-0.886766169154229</v>
      </c>
      <c r="BY111" s="392">
        <f t="shared" si="10"/>
        <v>-0.581925055106539</v>
      </c>
      <c r="BZ111" s="45">
        <f t="shared" si="11"/>
        <v>0</v>
      </c>
      <c r="CA111" s="45">
        <f t="shared" si="12"/>
        <v>0</v>
      </c>
      <c r="CB111" s="45">
        <f t="shared" si="13"/>
        <v>5357</v>
      </c>
      <c r="CC111" s="45">
        <f t="shared" si="14"/>
        <v>10728</v>
      </c>
      <c r="CD111" s="45">
        <f t="shared" si="15"/>
        <v>12773</v>
      </c>
      <c r="CE111" s="45">
        <f t="shared" si="16"/>
        <v>15152</v>
      </c>
      <c r="CF111" s="391">
        <f t="shared" si="17"/>
        <v>1930</v>
      </c>
    </row>
    <row r="112" spans="1:84">
      <c r="A112" s="45" t="s">
        <v>148</v>
      </c>
      <c r="B112" s="391"/>
      <c r="C112" s="391"/>
      <c r="D112" s="391"/>
      <c r="E112" s="391"/>
      <c r="F112" s="391"/>
      <c r="G112" s="391"/>
      <c r="H112" s="391"/>
      <c r="I112" s="391"/>
      <c r="J112" s="391"/>
      <c r="K112" s="391"/>
      <c r="L112" s="391"/>
      <c r="M112" s="391"/>
      <c r="N112" s="391">
        <v>599</v>
      </c>
      <c r="O112" s="391">
        <v>600</v>
      </c>
      <c r="P112" s="393">
        <v>1256</v>
      </c>
      <c r="Q112" s="391">
        <v>2200</v>
      </c>
      <c r="R112" s="391">
        <v>2704</v>
      </c>
      <c r="S112" s="391">
        <v>2237</v>
      </c>
      <c r="T112" s="391">
        <v>1515</v>
      </c>
      <c r="U112" s="391">
        <v>306</v>
      </c>
      <c r="V112" s="391">
        <v>2185</v>
      </c>
      <c r="W112" s="391">
        <v>505</v>
      </c>
      <c r="X112" s="391">
        <v>1016</v>
      </c>
      <c r="Y112" s="391">
        <v>1485</v>
      </c>
      <c r="Z112" s="391">
        <v>630</v>
      </c>
      <c r="AA112" s="391"/>
      <c r="AB112" s="391">
        <v>789</v>
      </c>
      <c r="AC112" s="391">
        <v>1008</v>
      </c>
      <c r="AD112" s="391">
        <v>954</v>
      </c>
      <c r="AE112" s="391">
        <v>821</v>
      </c>
      <c r="AF112" s="391">
        <v>551</v>
      </c>
      <c r="AG112" s="391">
        <v>623</v>
      </c>
      <c r="AH112" s="391">
        <v>853</v>
      </c>
      <c r="AI112" s="391">
        <v>815</v>
      </c>
      <c r="AJ112" s="391">
        <v>1918</v>
      </c>
      <c r="AK112" s="391">
        <v>2729</v>
      </c>
      <c r="AL112" s="391">
        <v>2305</v>
      </c>
      <c r="AM112" s="391">
        <v>814</v>
      </c>
      <c r="AN112" s="391">
        <v>2247</v>
      </c>
      <c r="AO112" s="391">
        <v>2152</v>
      </c>
      <c r="AP112" s="391">
        <v>1889</v>
      </c>
      <c r="AQ112" s="391">
        <v>1835</v>
      </c>
      <c r="AR112" s="391">
        <v>1986</v>
      </c>
      <c r="AS112" s="391">
        <v>1049</v>
      </c>
      <c r="AT112" s="391">
        <v>2656</v>
      </c>
      <c r="AU112" s="391">
        <v>3657</v>
      </c>
      <c r="AV112" s="391">
        <v>5620</v>
      </c>
      <c r="AW112" s="391">
        <v>3511</v>
      </c>
      <c r="AX112" s="391">
        <v>2231</v>
      </c>
      <c r="AY112" s="391">
        <v>673</v>
      </c>
      <c r="AZ112" s="391">
        <v>1893</v>
      </c>
      <c r="BA112" s="391">
        <v>1853</v>
      </c>
      <c r="BB112" s="391">
        <v>2235</v>
      </c>
      <c r="BC112" s="391">
        <v>1655</v>
      </c>
      <c r="BD112" s="391">
        <v>1521</v>
      </c>
      <c r="BE112" s="391">
        <v>1170</v>
      </c>
      <c r="BF112" s="391">
        <v>1249</v>
      </c>
      <c r="BG112" s="391">
        <v>718</v>
      </c>
      <c r="BH112" s="391">
        <v>1011</v>
      </c>
      <c r="BI112" s="391">
        <v>1487</v>
      </c>
      <c r="BJ112" s="391">
        <v>558</v>
      </c>
      <c r="BK112" s="391">
        <v>866</v>
      </c>
      <c r="BL112" s="391">
        <v>759</v>
      </c>
      <c r="BM112" s="391">
        <v>440</v>
      </c>
      <c r="BN112" s="391">
        <v>361</v>
      </c>
      <c r="BO112" s="391">
        <v>445</v>
      </c>
      <c r="BP112" s="391">
        <v>334</v>
      </c>
      <c r="BQ112" s="391">
        <v>613</v>
      </c>
      <c r="BR112" s="391">
        <v>297</v>
      </c>
      <c r="BS112" s="391">
        <v>443</v>
      </c>
      <c r="BT112" s="391">
        <v>291</v>
      </c>
      <c r="BU112" s="391">
        <v>227</v>
      </c>
      <c r="BV112" s="391">
        <v>5620</v>
      </c>
      <c r="BW112" s="391">
        <v>3511</v>
      </c>
      <c r="BX112" s="392">
        <f t="shared" si="9"/>
        <v>3.05427251732102</v>
      </c>
      <c r="BY112" s="392">
        <f t="shared" si="10"/>
        <v>-0.375266903914591</v>
      </c>
      <c r="BZ112" s="45">
        <f t="shared" si="11"/>
        <v>0</v>
      </c>
      <c r="CA112" s="45">
        <f t="shared" si="12"/>
        <v>16608</v>
      </c>
      <c r="CB112" s="45">
        <f t="shared" si="13"/>
        <v>11691</v>
      </c>
      <c r="CC112" s="45">
        <f t="shared" si="14"/>
        <v>29721</v>
      </c>
      <c r="CD112" s="45">
        <f t="shared" si="15"/>
        <v>17696</v>
      </c>
      <c r="CE112" s="45">
        <f t="shared" si="16"/>
        <v>5634</v>
      </c>
      <c r="CF112" s="391">
        <f t="shared" si="17"/>
        <v>9131</v>
      </c>
    </row>
    <row r="113" spans="1:84">
      <c r="A113" s="395" t="s">
        <v>149</v>
      </c>
      <c r="B113" s="393"/>
      <c r="C113" s="393"/>
      <c r="D113" s="393"/>
      <c r="E113" s="393"/>
      <c r="F113" s="393"/>
      <c r="G113" s="393"/>
      <c r="H113" s="393"/>
      <c r="I113" s="393"/>
      <c r="J113" s="393"/>
      <c r="K113" s="391"/>
      <c r="L113" s="391"/>
      <c r="M113" s="391"/>
      <c r="N113" s="391"/>
      <c r="O113" s="391"/>
      <c r="P113" s="391"/>
      <c r="Q113" s="391"/>
      <c r="R113" s="391"/>
      <c r="S113" s="391"/>
      <c r="T113" s="391"/>
      <c r="U113" s="391"/>
      <c r="V113" s="391"/>
      <c r="W113" s="391"/>
      <c r="X113" s="391"/>
      <c r="Y113" s="391"/>
      <c r="Z113" s="391"/>
      <c r="AA113" s="391"/>
      <c r="AB113" s="391"/>
      <c r="AC113" s="391"/>
      <c r="AD113" s="391"/>
      <c r="AE113" s="391"/>
      <c r="AF113" s="391"/>
      <c r="AG113" s="391"/>
      <c r="AH113" s="391"/>
      <c r="AI113" s="391"/>
      <c r="AJ113" s="391">
        <v>1331</v>
      </c>
      <c r="AK113" s="391">
        <v>2991</v>
      </c>
      <c r="AL113" s="391">
        <v>1057</v>
      </c>
      <c r="AM113" s="391">
        <v>866</v>
      </c>
      <c r="AN113" s="391">
        <v>1059</v>
      </c>
      <c r="AO113" s="391">
        <v>1557</v>
      </c>
      <c r="AP113" s="391">
        <v>2254</v>
      </c>
      <c r="AQ113" s="391">
        <v>2250</v>
      </c>
      <c r="AR113" s="391">
        <v>1766</v>
      </c>
      <c r="AS113" s="391">
        <v>1344</v>
      </c>
      <c r="AT113" s="391">
        <v>1207</v>
      </c>
      <c r="AU113" s="391">
        <v>2006</v>
      </c>
      <c r="AV113" s="391">
        <v>1858</v>
      </c>
      <c r="AW113" s="391">
        <v>2629</v>
      </c>
      <c r="AX113" s="391">
        <v>1334</v>
      </c>
      <c r="AY113" s="391">
        <v>1740</v>
      </c>
      <c r="AZ113" s="391">
        <v>2512</v>
      </c>
      <c r="BA113" s="391">
        <v>2434</v>
      </c>
      <c r="BB113" s="391">
        <v>2050</v>
      </c>
      <c r="BC113" s="391">
        <v>864</v>
      </c>
      <c r="BD113" s="391">
        <v>896</v>
      </c>
      <c r="BE113" s="391">
        <v>1106</v>
      </c>
      <c r="BF113" s="391">
        <v>2582</v>
      </c>
      <c r="BG113" s="391">
        <v>3301</v>
      </c>
      <c r="BH113" s="391">
        <v>5204</v>
      </c>
      <c r="BI113" s="391">
        <v>8496</v>
      </c>
      <c r="BJ113" s="391">
        <v>4274</v>
      </c>
      <c r="BK113" s="391">
        <v>4190</v>
      </c>
      <c r="BL113" s="391">
        <v>6525</v>
      </c>
      <c r="BM113" s="391">
        <v>4007</v>
      </c>
      <c r="BN113" s="391">
        <v>5146</v>
      </c>
      <c r="BO113" s="391">
        <v>3483</v>
      </c>
      <c r="BP113" s="391">
        <v>2191</v>
      </c>
      <c r="BQ113" s="391">
        <v>2959</v>
      </c>
      <c r="BR113" s="391">
        <v>4221</v>
      </c>
      <c r="BS113" s="391">
        <v>5165</v>
      </c>
      <c r="BT113" s="391">
        <v>4940</v>
      </c>
      <c r="BU113" s="391">
        <v>5541</v>
      </c>
      <c r="BV113" s="391">
        <v>2019</v>
      </c>
      <c r="BW113" s="391">
        <v>2817</v>
      </c>
      <c r="BX113" s="392">
        <f t="shared" si="9"/>
        <v>-0.327684964200477</v>
      </c>
      <c r="BY113" s="392">
        <f t="shared" si="10"/>
        <v>0.395245170876672</v>
      </c>
      <c r="BZ113" s="45">
        <f t="shared" si="11"/>
        <v>0</v>
      </c>
      <c r="CA113" s="45">
        <f t="shared" si="12"/>
        <v>0</v>
      </c>
      <c r="CB113" s="45">
        <f t="shared" si="13"/>
        <v>4322</v>
      </c>
      <c r="CC113" s="45">
        <f t="shared" si="14"/>
        <v>19853</v>
      </c>
      <c r="CD113" s="45">
        <f t="shared" si="15"/>
        <v>32519</v>
      </c>
      <c r="CE113" s="45">
        <f t="shared" si="16"/>
        <v>52642</v>
      </c>
      <c r="CF113" s="391">
        <f t="shared" si="17"/>
        <v>4836</v>
      </c>
    </row>
    <row r="114" spans="1:84">
      <c r="A114" s="45" t="s">
        <v>150</v>
      </c>
      <c r="B114" s="391"/>
      <c r="C114" s="391"/>
      <c r="D114" s="391"/>
      <c r="E114" s="391"/>
      <c r="F114" s="391"/>
      <c r="G114" s="391"/>
      <c r="H114" s="391"/>
      <c r="I114" s="391"/>
      <c r="J114" s="391"/>
      <c r="K114" s="391"/>
      <c r="L114" s="391"/>
      <c r="M114" s="391"/>
      <c r="N114" s="391"/>
      <c r="O114" s="391"/>
      <c r="P114" s="391"/>
      <c r="Q114" s="391"/>
      <c r="R114" s="391"/>
      <c r="S114" s="391"/>
      <c r="T114" s="391"/>
      <c r="U114" s="391"/>
      <c r="V114" s="391"/>
      <c r="W114" s="391"/>
      <c r="X114" s="391"/>
      <c r="Y114" s="391"/>
      <c r="Z114" s="391"/>
      <c r="AA114" s="391"/>
      <c r="AB114" s="391"/>
      <c r="AC114" s="391"/>
      <c r="AD114" s="391"/>
      <c r="AE114" s="391"/>
      <c r="AF114" s="391"/>
      <c r="AG114" s="391"/>
      <c r="AH114" s="391"/>
      <c r="AI114" s="391"/>
      <c r="AJ114" s="391"/>
      <c r="AK114" s="391"/>
      <c r="AL114" s="391"/>
      <c r="AM114" s="391"/>
      <c r="AN114" s="391"/>
      <c r="AO114" s="391"/>
      <c r="AP114" s="391"/>
      <c r="AQ114" s="391"/>
      <c r="AR114" s="391"/>
      <c r="AS114" s="391"/>
      <c r="AT114" s="391"/>
      <c r="AU114" s="391"/>
      <c r="AV114" s="391"/>
      <c r="AW114" s="391"/>
      <c r="AX114" s="391"/>
      <c r="AY114" s="391"/>
      <c r="AZ114" s="391">
        <v>502</v>
      </c>
      <c r="BA114" s="391">
        <v>738</v>
      </c>
      <c r="BB114" s="391">
        <v>596</v>
      </c>
      <c r="BC114" s="391">
        <v>467</v>
      </c>
      <c r="BD114" s="391">
        <v>680</v>
      </c>
      <c r="BE114" s="391">
        <v>1102</v>
      </c>
      <c r="BF114" s="391">
        <v>2436</v>
      </c>
      <c r="BG114" s="391">
        <v>2133</v>
      </c>
      <c r="BH114" s="391">
        <v>649</v>
      </c>
      <c r="BI114" s="391">
        <v>465</v>
      </c>
      <c r="BJ114" s="391">
        <v>104</v>
      </c>
      <c r="BK114" s="391">
        <v>47</v>
      </c>
      <c r="BL114" s="391">
        <v>43</v>
      </c>
      <c r="BM114" s="391">
        <v>49</v>
      </c>
      <c r="BN114" s="391">
        <v>120</v>
      </c>
      <c r="BO114" s="391">
        <v>222</v>
      </c>
      <c r="BP114" s="391">
        <v>1104</v>
      </c>
      <c r="BQ114" s="391">
        <v>0</v>
      </c>
      <c r="BR114" s="391">
        <v>0</v>
      </c>
      <c r="BS114" s="391">
        <v>0</v>
      </c>
      <c r="BT114" s="391">
        <v>65</v>
      </c>
      <c r="BU114" s="391">
        <v>0</v>
      </c>
      <c r="BV114" s="391">
        <v>0</v>
      </c>
      <c r="BW114" s="391">
        <v>0</v>
      </c>
      <c r="BX114" s="392">
        <f t="shared" si="9"/>
        <v>-1</v>
      </c>
      <c r="BY114" s="392" t="str">
        <f t="shared" si="10"/>
        <v/>
      </c>
      <c r="BZ114" s="45">
        <f t="shared" si="11"/>
        <v>0</v>
      </c>
      <c r="CA114" s="45">
        <f t="shared" si="12"/>
        <v>0</v>
      </c>
      <c r="CB114" s="45">
        <f t="shared" si="13"/>
        <v>0</v>
      </c>
      <c r="CC114" s="45">
        <f t="shared" si="14"/>
        <v>0</v>
      </c>
      <c r="CD114" s="45">
        <f t="shared" si="15"/>
        <v>9768</v>
      </c>
      <c r="CE114" s="45">
        <f t="shared" si="16"/>
        <v>1754</v>
      </c>
      <c r="CF114" s="391">
        <f t="shared" si="17"/>
        <v>0</v>
      </c>
    </row>
    <row r="115" spans="1:84">
      <c r="A115" s="45" t="s">
        <v>151</v>
      </c>
      <c r="B115" s="391"/>
      <c r="C115" s="391"/>
      <c r="D115" s="391"/>
      <c r="E115" s="391"/>
      <c r="F115" s="391"/>
      <c r="G115" s="391"/>
      <c r="H115" s="391"/>
      <c r="I115" s="391"/>
      <c r="J115" s="391"/>
      <c r="K115" s="391"/>
      <c r="L115" s="391"/>
      <c r="M115" s="391"/>
      <c r="N115" s="391"/>
      <c r="O115" s="391"/>
      <c r="P115" s="391"/>
      <c r="Q115" s="391"/>
      <c r="R115" s="391"/>
      <c r="S115" s="391"/>
      <c r="T115" s="391"/>
      <c r="U115" s="391"/>
      <c r="V115" s="391"/>
      <c r="W115" s="391"/>
      <c r="X115" s="391"/>
      <c r="Y115" s="391"/>
      <c r="Z115" s="391"/>
      <c r="AA115" s="391"/>
      <c r="AB115" s="391"/>
      <c r="AC115" s="391"/>
      <c r="AD115" s="391"/>
      <c r="AE115" s="391"/>
      <c r="AF115" s="391"/>
      <c r="AG115" s="391"/>
      <c r="AH115" s="391"/>
      <c r="AI115" s="391"/>
      <c r="AJ115" s="391"/>
      <c r="AK115" s="391"/>
      <c r="AL115" s="391">
        <v>143</v>
      </c>
      <c r="AM115" s="391">
        <v>213</v>
      </c>
      <c r="AN115" s="391">
        <v>279</v>
      </c>
      <c r="AO115" s="391">
        <v>166</v>
      </c>
      <c r="AP115" s="391">
        <v>338</v>
      </c>
      <c r="AQ115" s="391">
        <v>337</v>
      </c>
      <c r="AR115" s="391">
        <v>256</v>
      </c>
      <c r="AS115" s="391">
        <v>239</v>
      </c>
      <c r="AT115" s="391">
        <v>408</v>
      </c>
      <c r="AU115" s="391">
        <v>202</v>
      </c>
      <c r="AV115" s="391">
        <v>319</v>
      </c>
      <c r="AW115" s="391">
        <v>2768</v>
      </c>
      <c r="AX115" s="391">
        <v>2874</v>
      </c>
      <c r="AY115" s="391">
        <v>1738</v>
      </c>
      <c r="AZ115" s="391">
        <v>3032</v>
      </c>
      <c r="BA115" s="391">
        <v>1252</v>
      </c>
      <c r="BB115" s="391">
        <v>1635</v>
      </c>
      <c r="BC115" s="391">
        <v>1828</v>
      </c>
      <c r="BD115" s="391">
        <v>1328</v>
      </c>
      <c r="BE115" s="391">
        <v>1094</v>
      </c>
      <c r="BF115" s="391">
        <v>915</v>
      </c>
      <c r="BG115" s="391">
        <v>460</v>
      </c>
      <c r="BH115" s="391">
        <v>501</v>
      </c>
      <c r="BI115" s="391">
        <v>419</v>
      </c>
      <c r="BJ115" s="391">
        <v>179</v>
      </c>
      <c r="BK115" s="391">
        <v>852</v>
      </c>
      <c r="BL115" s="391">
        <v>734</v>
      </c>
      <c r="BM115" s="391">
        <v>8</v>
      </c>
      <c r="BN115" s="391">
        <v>6</v>
      </c>
      <c r="BO115" s="391">
        <v>252</v>
      </c>
      <c r="BP115" s="391">
        <v>54</v>
      </c>
      <c r="BQ115" s="391">
        <v>228</v>
      </c>
      <c r="BR115" s="391">
        <v>1006</v>
      </c>
      <c r="BS115" s="391">
        <v>2549</v>
      </c>
      <c r="BT115" s="391">
        <v>2739</v>
      </c>
      <c r="BU115" s="391">
        <v>2887</v>
      </c>
      <c r="BV115" s="391">
        <v>3482</v>
      </c>
      <c r="BW115" s="391">
        <v>2768</v>
      </c>
      <c r="BX115" s="392">
        <f t="shared" si="9"/>
        <v>2.24882629107981</v>
      </c>
      <c r="BY115" s="392">
        <f t="shared" si="10"/>
        <v>-0.205054566341183</v>
      </c>
      <c r="BZ115" s="45">
        <f t="shared" si="11"/>
        <v>0</v>
      </c>
      <c r="CA115" s="45">
        <f t="shared" si="12"/>
        <v>0</v>
      </c>
      <c r="CB115" s="45">
        <f t="shared" si="13"/>
        <v>0</v>
      </c>
      <c r="CC115" s="45">
        <f t="shared" si="14"/>
        <v>5668</v>
      </c>
      <c r="CD115" s="45">
        <f t="shared" si="15"/>
        <v>17076</v>
      </c>
      <c r="CE115" s="45">
        <f t="shared" si="16"/>
        <v>11494</v>
      </c>
      <c r="CF115" s="391">
        <f t="shared" si="17"/>
        <v>6250</v>
      </c>
    </row>
    <row r="116" spans="1:84">
      <c r="A116" s="45" t="s">
        <v>152</v>
      </c>
      <c r="B116" s="391">
        <v>231</v>
      </c>
      <c r="C116" s="391">
        <v>114</v>
      </c>
      <c r="D116" s="391">
        <v>226</v>
      </c>
      <c r="E116" s="391">
        <v>148</v>
      </c>
      <c r="F116" s="391">
        <v>181</v>
      </c>
      <c r="G116" s="391">
        <v>176</v>
      </c>
      <c r="H116" s="391">
        <v>232</v>
      </c>
      <c r="I116" s="391">
        <v>216</v>
      </c>
      <c r="J116" s="391">
        <v>134</v>
      </c>
      <c r="K116" s="391">
        <v>112</v>
      </c>
      <c r="L116" s="391">
        <v>305</v>
      </c>
      <c r="M116" s="391">
        <v>404</v>
      </c>
      <c r="N116" s="391">
        <v>202</v>
      </c>
      <c r="O116" s="391">
        <v>141</v>
      </c>
      <c r="P116" s="391">
        <v>179</v>
      </c>
      <c r="Q116" s="391">
        <v>225</v>
      </c>
      <c r="R116" s="391">
        <v>171</v>
      </c>
      <c r="S116" s="391">
        <v>109</v>
      </c>
      <c r="T116" s="391">
        <v>148</v>
      </c>
      <c r="U116" s="391">
        <v>210</v>
      </c>
      <c r="V116" s="391">
        <v>131</v>
      </c>
      <c r="W116" s="391">
        <v>254</v>
      </c>
      <c r="X116" s="391">
        <v>212</v>
      </c>
      <c r="Y116" s="391">
        <v>62</v>
      </c>
      <c r="Z116" s="391">
        <v>898</v>
      </c>
      <c r="AA116" s="391">
        <v>1265</v>
      </c>
      <c r="AB116" s="391">
        <v>1266</v>
      </c>
      <c r="AC116" s="391">
        <v>579</v>
      </c>
      <c r="AD116" s="391">
        <v>734</v>
      </c>
      <c r="AE116" s="391">
        <v>1524</v>
      </c>
      <c r="AF116" s="391">
        <v>2266</v>
      </c>
      <c r="AG116" s="391">
        <v>1268</v>
      </c>
      <c r="AH116" s="391">
        <v>1509</v>
      </c>
      <c r="AI116" s="391">
        <v>1491</v>
      </c>
      <c r="AJ116" s="391">
        <v>2711</v>
      </c>
      <c r="AK116" s="391">
        <v>3153</v>
      </c>
      <c r="AL116" s="391">
        <v>1875</v>
      </c>
      <c r="AM116" s="391">
        <v>2596</v>
      </c>
      <c r="AN116" s="391">
        <v>4255</v>
      </c>
      <c r="AO116" s="391">
        <v>3123</v>
      </c>
      <c r="AP116" s="391">
        <v>3249</v>
      </c>
      <c r="AQ116" s="391">
        <v>3309</v>
      </c>
      <c r="AR116" s="391">
        <v>2937</v>
      </c>
      <c r="AS116" s="391">
        <v>2864</v>
      </c>
      <c r="AT116" s="391">
        <v>2161</v>
      </c>
      <c r="AU116" s="391">
        <v>1601</v>
      </c>
      <c r="AV116" s="391">
        <v>3617</v>
      </c>
      <c r="AW116" s="391">
        <v>7030</v>
      </c>
      <c r="AX116" s="391">
        <v>1168</v>
      </c>
      <c r="AY116" s="391">
        <v>887</v>
      </c>
      <c r="AZ116" s="391">
        <v>1006</v>
      </c>
      <c r="BA116" s="391">
        <v>790</v>
      </c>
      <c r="BB116" s="391">
        <v>1344</v>
      </c>
      <c r="BC116" s="391">
        <v>2132</v>
      </c>
      <c r="BD116" s="391">
        <v>1521</v>
      </c>
      <c r="BE116" s="391">
        <v>1083</v>
      </c>
      <c r="BF116" s="391">
        <v>874</v>
      </c>
      <c r="BG116" s="391">
        <v>1314</v>
      </c>
      <c r="BH116" s="391">
        <v>1871</v>
      </c>
      <c r="BI116" s="391">
        <v>2864</v>
      </c>
      <c r="BJ116" s="391">
        <v>301</v>
      </c>
      <c r="BK116" s="391">
        <v>292</v>
      </c>
      <c r="BL116" s="391">
        <v>666</v>
      </c>
      <c r="BM116" s="391">
        <v>484</v>
      </c>
      <c r="BN116" s="391">
        <v>727</v>
      </c>
      <c r="BO116" s="391">
        <v>1056</v>
      </c>
      <c r="BP116" s="391">
        <v>796</v>
      </c>
      <c r="BQ116" s="391">
        <v>1121</v>
      </c>
      <c r="BR116" s="391">
        <v>467</v>
      </c>
      <c r="BS116" s="391">
        <v>492</v>
      </c>
      <c r="BT116" s="391">
        <v>659</v>
      </c>
      <c r="BU116" s="391">
        <v>816</v>
      </c>
      <c r="BV116" s="391">
        <v>3617</v>
      </c>
      <c r="BW116" s="391">
        <v>7030</v>
      </c>
      <c r="BX116" s="392">
        <f t="shared" si="9"/>
        <v>23.0753424657534</v>
      </c>
      <c r="BY116" s="392">
        <f t="shared" si="10"/>
        <v>0.943599668233343</v>
      </c>
      <c r="BZ116" s="45">
        <f t="shared" si="11"/>
        <v>2479</v>
      </c>
      <c r="CA116" s="45">
        <f t="shared" si="12"/>
        <v>2044</v>
      </c>
      <c r="CB116" s="45">
        <f t="shared" si="13"/>
        <v>18664</v>
      </c>
      <c r="CC116" s="45">
        <f t="shared" si="14"/>
        <v>38617</v>
      </c>
      <c r="CD116" s="45">
        <f t="shared" si="15"/>
        <v>16854</v>
      </c>
      <c r="CE116" s="45">
        <f t="shared" si="16"/>
        <v>7877</v>
      </c>
      <c r="CF116" s="391">
        <f t="shared" si="17"/>
        <v>10647</v>
      </c>
    </row>
    <row r="117" spans="1:84">
      <c r="A117" s="395" t="s">
        <v>153</v>
      </c>
      <c r="B117" s="391"/>
      <c r="C117" s="391"/>
      <c r="D117" s="391"/>
      <c r="E117" s="391"/>
      <c r="F117" s="391"/>
      <c r="G117" s="391"/>
      <c r="H117" s="391"/>
      <c r="I117" s="391"/>
      <c r="J117" s="391"/>
      <c r="K117" s="391"/>
      <c r="L117" s="391"/>
      <c r="M117" s="391"/>
      <c r="N117" s="391"/>
      <c r="O117" s="391"/>
      <c r="P117" s="393"/>
      <c r="Q117" s="391"/>
      <c r="R117" s="391"/>
      <c r="S117" s="391"/>
      <c r="T117" s="391"/>
      <c r="U117" s="391"/>
      <c r="V117" s="391"/>
      <c r="W117" s="391"/>
      <c r="X117" s="391"/>
      <c r="Y117" s="391"/>
      <c r="Z117" s="391"/>
      <c r="AA117" s="391"/>
      <c r="AB117" s="391"/>
      <c r="AC117" s="391"/>
      <c r="AD117" s="391"/>
      <c r="AE117" s="391"/>
      <c r="AF117" s="391"/>
      <c r="AG117" s="391"/>
      <c r="AH117" s="391"/>
      <c r="AI117" s="391"/>
      <c r="AJ117" s="391"/>
      <c r="AK117" s="391"/>
      <c r="AL117" s="391"/>
      <c r="AM117" s="391"/>
      <c r="AN117" s="391"/>
      <c r="AO117" s="391"/>
      <c r="AP117" s="391"/>
      <c r="AQ117" s="391"/>
      <c r="AR117" s="391"/>
      <c r="AS117" s="391"/>
      <c r="AT117" s="391"/>
      <c r="AU117" s="391"/>
      <c r="AV117" s="391"/>
      <c r="AW117" s="391"/>
      <c r="AX117" s="391"/>
      <c r="AY117" s="391"/>
      <c r="AZ117" s="391"/>
      <c r="BA117" s="391"/>
      <c r="BB117" s="391"/>
      <c r="BC117" s="391"/>
      <c r="BD117" s="391">
        <v>1516</v>
      </c>
      <c r="BE117" s="391">
        <v>1056</v>
      </c>
      <c r="BF117" s="391">
        <v>506</v>
      </c>
      <c r="BG117" s="391">
        <v>515</v>
      </c>
      <c r="BH117" s="391">
        <v>115</v>
      </c>
      <c r="BI117" s="391">
        <v>108</v>
      </c>
      <c r="BJ117" s="391">
        <v>62</v>
      </c>
      <c r="BK117" s="391">
        <v>128</v>
      </c>
      <c r="BL117" s="391">
        <v>253</v>
      </c>
      <c r="BM117" s="391">
        <v>472</v>
      </c>
      <c r="BN117" s="391">
        <v>459</v>
      </c>
      <c r="BO117" s="391">
        <v>113</v>
      </c>
      <c r="BP117" s="391">
        <v>101</v>
      </c>
      <c r="BQ117" s="391">
        <v>73</v>
      </c>
      <c r="BR117" s="391">
        <v>81</v>
      </c>
      <c r="BS117" s="391">
        <v>401</v>
      </c>
      <c r="BT117" s="391">
        <v>144</v>
      </c>
      <c r="BU117" s="391">
        <v>397</v>
      </c>
      <c r="BV117" s="391">
        <v>0</v>
      </c>
      <c r="BW117" s="391">
        <v>0</v>
      </c>
      <c r="BX117" s="392">
        <f t="shared" si="9"/>
        <v>-1</v>
      </c>
      <c r="BY117" s="392" t="str">
        <f t="shared" si="10"/>
        <v/>
      </c>
      <c r="BZ117" s="45">
        <f t="shared" si="11"/>
        <v>0</v>
      </c>
      <c r="CA117" s="45">
        <f t="shared" si="12"/>
        <v>0</v>
      </c>
      <c r="CB117" s="45">
        <f t="shared" si="13"/>
        <v>0</v>
      </c>
      <c r="CC117" s="45">
        <f t="shared" si="14"/>
        <v>0</v>
      </c>
      <c r="CD117" s="45">
        <f t="shared" si="15"/>
        <v>3816</v>
      </c>
      <c r="CE117" s="45">
        <f t="shared" si="16"/>
        <v>2684</v>
      </c>
      <c r="CF117" s="391">
        <f t="shared" si="17"/>
        <v>0</v>
      </c>
    </row>
    <row r="118" spans="1:84">
      <c r="A118" s="45" t="s">
        <v>154</v>
      </c>
      <c r="B118" s="391"/>
      <c r="C118" s="391"/>
      <c r="D118" s="391"/>
      <c r="E118" s="391"/>
      <c r="F118" s="391"/>
      <c r="G118" s="391"/>
      <c r="H118" s="391"/>
      <c r="I118" s="391"/>
      <c r="J118" s="391"/>
      <c r="K118" s="391"/>
      <c r="L118" s="391"/>
      <c r="M118" s="391"/>
      <c r="N118" s="391"/>
      <c r="O118" s="391"/>
      <c r="P118" s="391"/>
      <c r="Q118" s="391"/>
      <c r="R118" s="391"/>
      <c r="S118" s="391"/>
      <c r="T118" s="391"/>
      <c r="U118" s="391"/>
      <c r="V118" s="391"/>
      <c r="W118" s="391"/>
      <c r="X118" s="391"/>
      <c r="Y118" s="391"/>
      <c r="Z118" s="391"/>
      <c r="AA118" s="391"/>
      <c r="AB118" s="391"/>
      <c r="AC118" s="391">
        <v>1</v>
      </c>
      <c r="AD118" s="391">
        <v>13</v>
      </c>
      <c r="AE118" s="391">
        <v>6</v>
      </c>
      <c r="AF118" s="391">
        <v>3</v>
      </c>
      <c r="AG118" s="391">
        <v>10</v>
      </c>
      <c r="AH118" s="391">
        <v>12</v>
      </c>
      <c r="AI118" s="391">
        <v>7</v>
      </c>
      <c r="AJ118" s="391">
        <v>26</v>
      </c>
      <c r="AK118" s="391">
        <v>22</v>
      </c>
      <c r="AL118" s="391"/>
      <c r="AM118" s="391">
        <v>4</v>
      </c>
      <c r="AN118" s="391">
        <v>5</v>
      </c>
      <c r="AO118" s="391"/>
      <c r="AP118" s="391">
        <v>6</v>
      </c>
      <c r="AQ118" s="391"/>
      <c r="AR118" s="391">
        <v>42</v>
      </c>
      <c r="AS118" s="391">
        <v>3</v>
      </c>
      <c r="AT118" s="391">
        <v>80</v>
      </c>
      <c r="AU118" s="391">
        <v>233</v>
      </c>
      <c r="AV118" s="391">
        <v>268</v>
      </c>
      <c r="AW118" s="391">
        <v>29</v>
      </c>
      <c r="AX118" s="391">
        <v>422</v>
      </c>
      <c r="AY118" s="391">
        <v>247</v>
      </c>
      <c r="AZ118" s="391">
        <v>13</v>
      </c>
      <c r="BA118" s="391">
        <v>9</v>
      </c>
      <c r="BB118" s="391">
        <v>59</v>
      </c>
      <c r="BC118" s="391">
        <v>119</v>
      </c>
      <c r="BD118" s="391">
        <v>98</v>
      </c>
      <c r="BE118" s="391">
        <v>1049</v>
      </c>
      <c r="BF118" s="391">
        <v>175</v>
      </c>
      <c r="BG118" s="391">
        <v>162</v>
      </c>
      <c r="BH118" s="391">
        <v>52</v>
      </c>
      <c r="BI118" s="391">
        <v>243</v>
      </c>
      <c r="BJ118" s="391">
        <v>1</v>
      </c>
      <c r="BK118" s="391">
        <v>0</v>
      </c>
      <c r="BL118" s="391">
        <v>0</v>
      </c>
      <c r="BM118" s="391">
        <v>0</v>
      </c>
      <c r="BN118" s="391">
        <v>0</v>
      </c>
      <c r="BO118" s="391">
        <v>0</v>
      </c>
      <c r="BP118" s="391">
        <v>0</v>
      </c>
      <c r="BQ118" s="391">
        <v>0</v>
      </c>
      <c r="BR118" s="391">
        <v>0</v>
      </c>
      <c r="BS118" s="391">
        <v>0</v>
      </c>
      <c r="BT118" s="391">
        <v>0</v>
      </c>
      <c r="BU118" s="391">
        <v>0</v>
      </c>
      <c r="BV118" s="391">
        <v>268</v>
      </c>
      <c r="BW118" s="391">
        <v>29</v>
      </c>
      <c r="BX118" s="392" t="str">
        <f t="shared" si="9"/>
        <v/>
      </c>
      <c r="BY118" s="392">
        <f t="shared" si="10"/>
        <v>-0.891791044776119</v>
      </c>
      <c r="BZ118" s="45">
        <f t="shared" si="11"/>
        <v>0</v>
      </c>
      <c r="CA118" s="45">
        <f t="shared" si="12"/>
        <v>0</v>
      </c>
      <c r="CB118" s="45">
        <f t="shared" si="13"/>
        <v>100</v>
      </c>
      <c r="CC118" s="45">
        <f t="shared" si="14"/>
        <v>670</v>
      </c>
      <c r="CD118" s="45">
        <f t="shared" si="15"/>
        <v>2648</v>
      </c>
      <c r="CE118" s="45">
        <f t="shared" si="16"/>
        <v>1</v>
      </c>
      <c r="CF118" s="391">
        <f t="shared" si="17"/>
        <v>297</v>
      </c>
    </row>
    <row r="119" spans="1:84">
      <c r="A119" s="45" t="s">
        <v>155</v>
      </c>
      <c r="B119" s="391"/>
      <c r="C119" s="391"/>
      <c r="D119" s="391"/>
      <c r="E119" s="391"/>
      <c r="F119" s="391"/>
      <c r="G119" s="391"/>
      <c r="H119" s="391"/>
      <c r="I119" s="391"/>
      <c r="J119" s="391"/>
      <c r="K119" s="391"/>
      <c r="L119" s="391"/>
      <c r="M119" s="391"/>
      <c r="N119" s="391"/>
      <c r="O119" s="391"/>
      <c r="P119" s="393"/>
      <c r="Q119" s="391"/>
      <c r="R119" s="391"/>
      <c r="S119" s="391"/>
      <c r="T119" s="391"/>
      <c r="U119" s="391"/>
      <c r="V119" s="391"/>
      <c r="W119" s="391"/>
      <c r="X119" s="391"/>
      <c r="Y119" s="391"/>
      <c r="Z119" s="391"/>
      <c r="AA119" s="391"/>
      <c r="AB119" s="391"/>
      <c r="AC119" s="391"/>
      <c r="AD119" s="391"/>
      <c r="AE119" s="391"/>
      <c r="AF119" s="391"/>
      <c r="AG119" s="391"/>
      <c r="AH119" s="391"/>
      <c r="AI119" s="391"/>
      <c r="AJ119" s="391"/>
      <c r="AK119" s="391"/>
      <c r="AL119" s="391"/>
      <c r="AM119" s="391"/>
      <c r="AN119" s="391"/>
      <c r="AO119" s="391"/>
      <c r="AP119" s="391">
        <v>1119</v>
      </c>
      <c r="AQ119" s="391">
        <v>685</v>
      </c>
      <c r="AR119" s="391">
        <v>668</v>
      </c>
      <c r="AS119" s="391">
        <v>595</v>
      </c>
      <c r="AT119" s="391">
        <v>1511</v>
      </c>
      <c r="AU119" s="391">
        <v>1395</v>
      </c>
      <c r="AV119" s="391">
        <v>2323</v>
      </c>
      <c r="AW119" s="391">
        <v>363</v>
      </c>
      <c r="AX119" s="391">
        <v>1302</v>
      </c>
      <c r="AY119" s="391">
        <v>575</v>
      </c>
      <c r="AZ119" s="391">
        <v>996</v>
      </c>
      <c r="BA119" s="391">
        <v>932</v>
      </c>
      <c r="BB119" s="391">
        <v>595</v>
      </c>
      <c r="BC119" s="391">
        <v>1313</v>
      </c>
      <c r="BD119" s="391">
        <v>1049</v>
      </c>
      <c r="BE119" s="391">
        <v>1007</v>
      </c>
      <c r="BF119" s="391">
        <v>1354</v>
      </c>
      <c r="BG119" s="391">
        <v>17</v>
      </c>
      <c r="BH119" s="391">
        <v>0</v>
      </c>
      <c r="BI119" s="391">
        <v>0</v>
      </c>
      <c r="BJ119" s="391">
        <v>0</v>
      </c>
      <c r="BK119" s="391">
        <v>0</v>
      </c>
      <c r="BL119" s="391">
        <v>803</v>
      </c>
      <c r="BM119" s="391"/>
      <c r="BN119" s="391">
        <v>0</v>
      </c>
      <c r="BO119" s="391">
        <v>0</v>
      </c>
      <c r="BP119" s="391"/>
      <c r="BQ119" s="391"/>
      <c r="BR119" s="391"/>
      <c r="BS119" s="391"/>
      <c r="BT119" s="391"/>
      <c r="BU119" s="391">
        <v>0</v>
      </c>
      <c r="BV119" s="391">
        <v>0</v>
      </c>
      <c r="BW119" s="391">
        <v>0</v>
      </c>
      <c r="BX119" s="392" t="str">
        <f t="shared" si="9"/>
        <v/>
      </c>
      <c r="BY119" s="392" t="str">
        <f t="shared" si="10"/>
        <v/>
      </c>
      <c r="BZ119" s="45">
        <f t="shared" si="11"/>
        <v>0</v>
      </c>
      <c r="CA119" s="45">
        <f t="shared" si="12"/>
        <v>0</v>
      </c>
      <c r="CB119" s="45">
        <f t="shared" si="13"/>
        <v>0</v>
      </c>
      <c r="CC119" s="45">
        <f t="shared" si="14"/>
        <v>8659</v>
      </c>
      <c r="CD119" s="45">
        <f t="shared" si="15"/>
        <v>9140</v>
      </c>
      <c r="CE119" s="45">
        <f t="shared" si="16"/>
        <v>803</v>
      </c>
      <c r="CF119" s="391">
        <f t="shared" si="17"/>
        <v>0</v>
      </c>
    </row>
    <row r="120" spans="1:84">
      <c r="A120" s="45" t="s">
        <v>156</v>
      </c>
      <c r="B120" s="391"/>
      <c r="C120" s="391"/>
      <c r="D120" s="391"/>
      <c r="E120" s="391"/>
      <c r="F120" s="391"/>
      <c r="G120" s="391"/>
      <c r="H120" s="391"/>
      <c r="I120" s="391"/>
      <c r="J120" s="391"/>
      <c r="K120" s="391"/>
      <c r="L120" s="391"/>
      <c r="M120" s="391"/>
      <c r="N120" s="391"/>
      <c r="O120" s="391"/>
      <c r="P120" s="391"/>
      <c r="Q120" s="391"/>
      <c r="R120" s="391"/>
      <c r="S120" s="391"/>
      <c r="T120" s="391"/>
      <c r="U120" s="391"/>
      <c r="V120" s="391"/>
      <c r="W120" s="391"/>
      <c r="X120" s="391"/>
      <c r="Y120" s="391"/>
      <c r="Z120" s="391"/>
      <c r="AA120" s="391"/>
      <c r="AB120" s="391"/>
      <c r="AC120" s="391"/>
      <c r="AD120" s="391"/>
      <c r="AE120" s="391"/>
      <c r="AF120" s="391"/>
      <c r="AG120" s="391"/>
      <c r="AH120" s="391"/>
      <c r="AI120" s="391"/>
      <c r="AJ120" s="391"/>
      <c r="AK120" s="391"/>
      <c r="AL120" s="391"/>
      <c r="AM120" s="391"/>
      <c r="AN120" s="391"/>
      <c r="AO120" s="391"/>
      <c r="AP120" s="391"/>
      <c r="AQ120" s="391"/>
      <c r="AR120" s="391"/>
      <c r="AS120" s="391"/>
      <c r="AT120" s="391"/>
      <c r="AU120" s="391"/>
      <c r="AV120" s="391"/>
      <c r="AW120" s="391"/>
      <c r="AX120" s="391">
        <v>302</v>
      </c>
      <c r="AY120" s="391">
        <v>100</v>
      </c>
      <c r="AZ120" s="391">
        <v>1732</v>
      </c>
      <c r="BA120" s="391">
        <v>609</v>
      </c>
      <c r="BB120" s="391">
        <v>634</v>
      </c>
      <c r="BC120" s="391">
        <v>1143</v>
      </c>
      <c r="BD120" s="391">
        <v>779</v>
      </c>
      <c r="BE120" s="391">
        <v>998</v>
      </c>
      <c r="BF120" s="391">
        <v>3039</v>
      </c>
      <c r="BG120" s="391">
        <v>1487</v>
      </c>
      <c r="BH120" s="391">
        <v>1411</v>
      </c>
      <c r="BI120" s="391">
        <v>1604</v>
      </c>
      <c r="BJ120" s="391">
        <v>664</v>
      </c>
      <c r="BK120" s="391">
        <v>510</v>
      </c>
      <c r="BL120" s="391">
        <v>1629</v>
      </c>
      <c r="BM120" s="391">
        <v>541</v>
      </c>
      <c r="BN120" s="391">
        <v>828</v>
      </c>
      <c r="BO120" s="391">
        <v>1324</v>
      </c>
      <c r="BP120" s="391">
        <v>648</v>
      </c>
      <c r="BQ120" s="391">
        <v>619</v>
      </c>
      <c r="BR120" s="391">
        <v>797</v>
      </c>
      <c r="BS120" s="391">
        <v>471</v>
      </c>
      <c r="BT120" s="391">
        <v>714</v>
      </c>
      <c r="BU120" s="391">
        <v>838</v>
      </c>
      <c r="BV120" s="391">
        <v>0</v>
      </c>
      <c r="BW120" s="391">
        <v>0</v>
      </c>
      <c r="BX120" s="392">
        <f t="shared" si="9"/>
        <v>-1</v>
      </c>
      <c r="BY120" s="392" t="str">
        <f t="shared" si="10"/>
        <v/>
      </c>
      <c r="BZ120" s="45">
        <f t="shared" si="11"/>
        <v>0</v>
      </c>
      <c r="CA120" s="45">
        <f t="shared" si="12"/>
        <v>0</v>
      </c>
      <c r="CB120" s="45">
        <f t="shared" si="13"/>
        <v>0</v>
      </c>
      <c r="CC120" s="45">
        <f t="shared" si="14"/>
        <v>0</v>
      </c>
      <c r="CD120" s="45">
        <f t="shared" si="15"/>
        <v>13838</v>
      </c>
      <c r="CE120" s="45">
        <f t="shared" si="16"/>
        <v>9583</v>
      </c>
      <c r="CF120" s="391">
        <f t="shared" si="17"/>
        <v>0</v>
      </c>
    </row>
    <row r="121" spans="1:84">
      <c r="A121" s="45" t="s">
        <v>157</v>
      </c>
      <c r="B121" s="391"/>
      <c r="C121" s="391"/>
      <c r="D121" s="391"/>
      <c r="E121" s="391"/>
      <c r="F121" s="391"/>
      <c r="G121" s="391"/>
      <c r="H121" s="391"/>
      <c r="I121" s="391"/>
      <c r="J121" s="391"/>
      <c r="K121" s="391"/>
      <c r="L121" s="391"/>
      <c r="M121" s="391"/>
      <c r="N121" s="391"/>
      <c r="O121" s="391"/>
      <c r="P121" s="391"/>
      <c r="Q121" s="391"/>
      <c r="R121" s="391"/>
      <c r="S121" s="391"/>
      <c r="T121" s="391"/>
      <c r="U121" s="391"/>
      <c r="V121" s="391"/>
      <c r="W121" s="391"/>
      <c r="X121" s="391"/>
      <c r="Y121" s="391"/>
      <c r="Z121" s="391"/>
      <c r="AA121" s="391"/>
      <c r="AB121" s="391"/>
      <c r="AC121" s="391"/>
      <c r="AD121" s="391"/>
      <c r="AE121" s="391"/>
      <c r="AF121" s="391"/>
      <c r="AG121" s="391"/>
      <c r="AH121" s="391"/>
      <c r="AI121" s="391"/>
      <c r="AJ121" s="391"/>
      <c r="AK121" s="391"/>
      <c r="AL121" s="391"/>
      <c r="AM121" s="391"/>
      <c r="AN121" s="391"/>
      <c r="AO121" s="391"/>
      <c r="AP121" s="391"/>
      <c r="AQ121" s="391"/>
      <c r="AR121" s="391"/>
      <c r="AS121" s="391"/>
      <c r="AT121" s="391"/>
      <c r="AU121" s="391"/>
      <c r="AV121" s="391"/>
      <c r="AW121" s="391">
        <v>1505</v>
      </c>
      <c r="AX121" s="391"/>
      <c r="AY121" s="391"/>
      <c r="AZ121" s="391">
        <v>1176</v>
      </c>
      <c r="BA121" s="391">
        <v>472</v>
      </c>
      <c r="BB121" s="391">
        <v>404</v>
      </c>
      <c r="BC121" s="391">
        <v>1345</v>
      </c>
      <c r="BD121" s="391">
        <v>1313</v>
      </c>
      <c r="BE121" s="391">
        <v>978</v>
      </c>
      <c r="BF121" s="391">
        <v>573</v>
      </c>
      <c r="BG121" s="391">
        <v>43</v>
      </c>
      <c r="BH121" s="391">
        <v>3</v>
      </c>
      <c r="BI121" s="391">
        <v>6</v>
      </c>
      <c r="BJ121" s="391">
        <v>4</v>
      </c>
      <c r="BK121" s="391">
        <v>0</v>
      </c>
      <c r="BL121" s="391">
        <v>0</v>
      </c>
      <c r="BM121" s="391">
        <v>0</v>
      </c>
      <c r="BN121" s="391">
        <v>0</v>
      </c>
      <c r="BO121" s="391">
        <v>0</v>
      </c>
      <c r="BP121" s="391">
        <v>0</v>
      </c>
      <c r="BQ121" s="391">
        <v>0</v>
      </c>
      <c r="BR121" s="391">
        <v>0</v>
      </c>
      <c r="BS121" s="391">
        <v>0</v>
      </c>
      <c r="BT121" s="391">
        <v>0</v>
      </c>
      <c r="BU121" s="391">
        <v>0</v>
      </c>
      <c r="BV121" s="391">
        <v>921</v>
      </c>
      <c r="BW121" s="391">
        <v>1505</v>
      </c>
      <c r="BX121" s="392" t="str">
        <f t="shared" si="9"/>
        <v/>
      </c>
      <c r="BY121" s="392">
        <f t="shared" si="10"/>
        <v>0.634093376764387</v>
      </c>
      <c r="BZ121" s="45">
        <f t="shared" si="11"/>
        <v>0</v>
      </c>
      <c r="CA121" s="45">
        <f t="shared" si="12"/>
        <v>0</v>
      </c>
      <c r="CB121" s="45">
        <f t="shared" si="13"/>
        <v>0</v>
      </c>
      <c r="CC121" s="45">
        <f t="shared" si="14"/>
        <v>1505</v>
      </c>
      <c r="CD121" s="45">
        <f t="shared" si="15"/>
        <v>6313</v>
      </c>
      <c r="CE121" s="45">
        <f t="shared" si="16"/>
        <v>4</v>
      </c>
      <c r="CF121" s="391">
        <f t="shared" si="17"/>
        <v>2426</v>
      </c>
    </row>
    <row r="122" spans="1:84">
      <c r="A122" s="45" t="s">
        <v>158</v>
      </c>
      <c r="B122" s="391"/>
      <c r="C122" s="391"/>
      <c r="D122" s="391"/>
      <c r="E122" s="391"/>
      <c r="F122" s="391"/>
      <c r="G122" s="391"/>
      <c r="H122" s="391"/>
      <c r="I122" s="391"/>
      <c r="J122" s="391"/>
      <c r="K122" s="391"/>
      <c r="L122" s="391"/>
      <c r="M122" s="391"/>
      <c r="N122" s="391"/>
      <c r="O122" s="391"/>
      <c r="P122" s="393"/>
      <c r="Q122" s="391"/>
      <c r="R122" s="391"/>
      <c r="S122" s="391"/>
      <c r="T122" s="391"/>
      <c r="U122" s="391"/>
      <c r="V122" s="391"/>
      <c r="W122" s="391"/>
      <c r="X122" s="391"/>
      <c r="Y122" s="391"/>
      <c r="Z122" s="391"/>
      <c r="AA122" s="391"/>
      <c r="AB122" s="391"/>
      <c r="AC122" s="391"/>
      <c r="AD122" s="391"/>
      <c r="AE122" s="391"/>
      <c r="AF122" s="391"/>
      <c r="AG122" s="391"/>
      <c r="AH122" s="391"/>
      <c r="AI122" s="391"/>
      <c r="AJ122" s="391"/>
      <c r="AK122" s="391"/>
      <c r="AL122" s="391"/>
      <c r="AM122" s="391"/>
      <c r="AN122" s="391"/>
      <c r="AO122" s="391"/>
      <c r="AP122" s="391"/>
      <c r="AQ122" s="391"/>
      <c r="AR122" s="391"/>
      <c r="AS122" s="391"/>
      <c r="AT122" s="391"/>
      <c r="AU122" s="391"/>
      <c r="AV122" s="391"/>
      <c r="AW122" s="391"/>
      <c r="AX122" s="391"/>
      <c r="AY122" s="391"/>
      <c r="AZ122" s="391"/>
      <c r="BA122" s="391"/>
      <c r="BB122" s="391"/>
      <c r="BC122" s="391"/>
      <c r="BD122" s="391"/>
      <c r="BE122" s="391">
        <v>821</v>
      </c>
      <c r="BF122" s="391">
        <v>1887</v>
      </c>
      <c r="BG122" s="391">
        <v>1629</v>
      </c>
      <c r="BH122" s="391">
        <v>1584</v>
      </c>
      <c r="BI122" s="391">
        <v>2132</v>
      </c>
      <c r="BJ122" s="391">
        <v>35</v>
      </c>
      <c r="BK122" s="391">
        <v>83</v>
      </c>
      <c r="BL122" s="391">
        <v>421</v>
      </c>
      <c r="BM122" s="391">
        <v>450</v>
      </c>
      <c r="BN122" s="391">
        <v>455</v>
      </c>
      <c r="BO122" s="391">
        <v>210</v>
      </c>
      <c r="BP122" s="391">
        <v>293</v>
      </c>
      <c r="BQ122" s="391">
        <v>480</v>
      </c>
      <c r="BR122" s="391">
        <v>0</v>
      </c>
      <c r="BS122" s="391">
        <v>0</v>
      </c>
      <c r="BT122" s="391">
        <v>0</v>
      </c>
      <c r="BU122" s="391">
        <v>0</v>
      </c>
      <c r="BV122" s="391">
        <v>0</v>
      </c>
      <c r="BW122" s="391">
        <v>0</v>
      </c>
      <c r="BX122" s="392">
        <f t="shared" si="9"/>
        <v>-1</v>
      </c>
      <c r="BY122" s="392" t="str">
        <f t="shared" si="10"/>
        <v/>
      </c>
      <c r="BZ122" s="45">
        <f t="shared" si="11"/>
        <v>0</v>
      </c>
      <c r="CA122" s="45">
        <f t="shared" si="12"/>
        <v>0</v>
      </c>
      <c r="CB122" s="45">
        <f t="shared" si="13"/>
        <v>0</v>
      </c>
      <c r="CC122" s="45">
        <f t="shared" si="14"/>
        <v>0</v>
      </c>
      <c r="CD122" s="45">
        <f t="shared" si="15"/>
        <v>8053</v>
      </c>
      <c r="CE122" s="45">
        <f t="shared" si="16"/>
        <v>2427</v>
      </c>
      <c r="CF122" s="391">
        <f t="shared" si="17"/>
        <v>0</v>
      </c>
    </row>
    <row r="123" spans="1:84">
      <c r="A123" s="45" t="s">
        <v>159</v>
      </c>
      <c r="B123" s="391"/>
      <c r="C123" s="391"/>
      <c r="D123" s="391"/>
      <c r="E123" s="391"/>
      <c r="F123" s="391"/>
      <c r="G123" s="391"/>
      <c r="H123" s="391"/>
      <c r="I123" s="391"/>
      <c r="J123" s="391"/>
      <c r="K123" s="391"/>
      <c r="L123" s="391"/>
      <c r="M123" s="391"/>
      <c r="N123" s="391"/>
      <c r="O123" s="391"/>
      <c r="P123" s="393"/>
      <c r="Q123" s="391"/>
      <c r="R123" s="391"/>
      <c r="S123" s="391"/>
      <c r="T123" s="391"/>
      <c r="U123" s="391"/>
      <c r="V123" s="391"/>
      <c r="W123" s="391"/>
      <c r="X123" s="391"/>
      <c r="Y123" s="391"/>
      <c r="Z123" s="391"/>
      <c r="AA123" s="391"/>
      <c r="AB123" s="391"/>
      <c r="AC123" s="391"/>
      <c r="AD123" s="391"/>
      <c r="AE123" s="391"/>
      <c r="AF123" s="391"/>
      <c r="AG123" s="391"/>
      <c r="AH123" s="391"/>
      <c r="AI123" s="391"/>
      <c r="AJ123" s="391"/>
      <c r="AK123" s="391"/>
      <c r="AL123" s="391"/>
      <c r="AM123" s="391"/>
      <c r="AN123" s="391">
        <v>13</v>
      </c>
      <c r="AO123" s="391">
        <v>973</v>
      </c>
      <c r="AP123" s="391">
        <v>705</v>
      </c>
      <c r="AQ123" s="391">
        <v>746</v>
      </c>
      <c r="AR123" s="391">
        <v>649</v>
      </c>
      <c r="AS123" s="391">
        <v>719</v>
      </c>
      <c r="AT123" s="391">
        <v>850</v>
      </c>
      <c r="AU123" s="391">
        <v>838</v>
      </c>
      <c r="AV123" s="391">
        <v>1064</v>
      </c>
      <c r="AW123" s="391">
        <v>1344</v>
      </c>
      <c r="AX123" s="391">
        <v>761</v>
      </c>
      <c r="AY123" s="391">
        <v>415</v>
      </c>
      <c r="AZ123" s="391">
        <v>884</v>
      </c>
      <c r="BA123" s="391">
        <v>540</v>
      </c>
      <c r="BB123" s="391">
        <v>791</v>
      </c>
      <c r="BC123" s="391">
        <v>500</v>
      </c>
      <c r="BD123" s="391">
        <v>963</v>
      </c>
      <c r="BE123" s="391">
        <v>740</v>
      </c>
      <c r="BF123" s="391">
        <v>354</v>
      </c>
      <c r="BG123" s="391">
        <v>395</v>
      </c>
      <c r="BH123" s="391">
        <v>1</v>
      </c>
      <c r="BI123" s="391">
        <v>20</v>
      </c>
      <c r="BJ123" s="391">
        <v>0</v>
      </c>
      <c r="BK123" s="391">
        <v>0</v>
      </c>
      <c r="BL123" s="391">
        <v>0</v>
      </c>
      <c r="BM123" s="391">
        <v>0</v>
      </c>
      <c r="BN123" s="391">
        <v>0</v>
      </c>
      <c r="BO123" s="391">
        <v>0</v>
      </c>
      <c r="BP123" s="391">
        <v>0</v>
      </c>
      <c r="BQ123" s="391">
        <v>0</v>
      </c>
      <c r="BR123" s="391">
        <v>0</v>
      </c>
      <c r="BS123" s="391">
        <v>0</v>
      </c>
      <c r="BT123" s="391">
        <v>0</v>
      </c>
      <c r="BU123" s="391">
        <v>0</v>
      </c>
      <c r="BV123" s="391">
        <v>1064</v>
      </c>
      <c r="BW123" s="391">
        <v>1344</v>
      </c>
      <c r="BX123" s="392" t="str">
        <f t="shared" si="9"/>
        <v/>
      </c>
      <c r="BY123" s="392">
        <f t="shared" si="10"/>
        <v>0.263157894736842</v>
      </c>
      <c r="BZ123" s="45">
        <f t="shared" si="11"/>
        <v>0</v>
      </c>
      <c r="CA123" s="45">
        <f t="shared" si="12"/>
        <v>0</v>
      </c>
      <c r="CB123" s="45">
        <f t="shared" si="13"/>
        <v>0</v>
      </c>
      <c r="CC123" s="45">
        <f t="shared" si="14"/>
        <v>7901</v>
      </c>
      <c r="CD123" s="45">
        <f t="shared" si="15"/>
        <v>6364</v>
      </c>
      <c r="CE123" s="45">
        <f t="shared" si="16"/>
        <v>0</v>
      </c>
      <c r="CF123" s="391">
        <f t="shared" si="17"/>
        <v>2408</v>
      </c>
    </row>
    <row r="124" spans="1:84">
      <c r="A124" s="45" t="s">
        <v>160</v>
      </c>
      <c r="B124" s="391"/>
      <c r="C124" s="391"/>
      <c r="D124" s="391"/>
      <c r="E124" s="391"/>
      <c r="F124" s="391"/>
      <c r="G124" s="391"/>
      <c r="H124" s="391"/>
      <c r="I124" s="391"/>
      <c r="J124" s="391"/>
      <c r="K124" s="391"/>
      <c r="L124" s="391"/>
      <c r="M124" s="391"/>
      <c r="N124" s="391"/>
      <c r="O124" s="391"/>
      <c r="P124" s="391"/>
      <c r="Q124" s="391"/>
      <c r="R124" s="391"/>
      <c r="S124" s="391"/>
      <c r="T124" s="391"/>
      <c r="U124" s="391"/>
      <c r="V124" s="391"/>
      <c r="W124" s="391"/>
      <c r="X124" s="391"/>
      <c r="Y124" s="391"/>
      <c r="Z124" s="391"/>
      <c r="AA124" s="391"/>
      <c r="AB124" s="391"/>
      <c r="AC124" s="391"/>
      <c r="AD124" s="391"/>
      <c r="AE124" s="391"/>
      <c r="AF124" s="391"/>
      <c r="AG124" s="391"/>
      <c r="AH124" s="391"/>
      <c r="AI124" s="391"/>
      <c r="AJ124" s="391"/>
      <c r="AK124" s="391"/>
      <c r="AL124" s="391"/>
      <c r="AM124" s="391"/>
      <c r="AN124" s="391"/>
      <c r="AO124" s="391"/>
      <c r="AP124" s="391"/>
      <c r="AQ124" s="391"/>
      <c r="AR124" s="391"/>
      <c r="AS124" s="391"/>
      <c r="AT124" s="391"/>
      <c r="AU124" s="391">
        <v>47</v>
      </c>
      <c r="AV124" s="391">
        <v>406</v>
      </c>
      <c r="AW124" s="391">
        <v>737</v>
      </c>
      <c r="AX124" s="391">
        <v>177</v>
      </c>
      <c r="AY124" s="391">
        <v>349</v>
      </c>
      <c r="AZ124" s="391">
        <v>686</v>
      </c>
      <c r="BA124" s="391">
        <v>810</v>
      </c>
      <c r="BB124" s="391">
        <v>792</v>
      </c>
      <c r="BC124" s="391">
        <v>1075</v>
      </c>
      <c r="BD124" s="391">
        <v>917</v>
      </c>
      <c r="BE124" s="391">
        <v>726</v>
      </c>
      <c r="BF124" s="391">
        <v>771</v>
      </c>
      <c r="BG124" s="391">
        <v>839</v>
      </c>
      <c r="BH124" s="391">
        <v>842</v>
      </c>
      <c r="BI124" s="391">
        <v>638</v>
      </c>
      <c r="BJ124" s="391">
        <v>295</v>
      </c>
      <c r="BK124" s="391">
        <v>525</v>
      </c>
      <c r="BL124" s="391">
        <v>1120</v>
      </c>
      <c r="BM124" s="391">
        <v>955</v>
      </c>
      <c r="BN124" s="391">
        <v>1028</v>
      </c>
      <c r="BO124" s="391">
        <v>955</v>
      </c>
      <c r="BP124" s="391">
        <v>644</v>
      </c>
      <c r="BQ124" s="391">
        <v>528</v>
      </c>
      <c r="BR124" s="391">
        <v>639</v>
      </c>
      <c r="BS124" s="391">
        <v>583</v>
      </c>
      <c r="BT124" s="391">
        <v>682</v>
      </c>
      <c r="BU124" s="391">
        <v>550</v>
      </c>
      <c r="BV124" s="391">
        <v>406</v>
      </c>
      <c r="BW124" s="391">
        <v>737</v>
      </c>
      <c r="BX124" s="392">
        <f t="shared" si="9"/>
        <v>0.403809523809524</v>
      </c>
      <c r="BY124" s="392">
        <f t="shared" si="10"/>
        <v>0.815270935960591</v>
      </c>
      <c r="BZ124" s="45">
        <f t="shared" si="11"/>
        <v>0</v>
      </c>
      <c r="CA124" s="45">
        <f t="shared" si="12"/>
        <v>0</v>
      </c>
      <c r="CB124" s="45">
        <f t="shared" si="13"/>
        <v>0</v>
      </c>
      <c r="CC124" s="45">
        <f t="shared" si="14"/>
        <v>1190</v>
      </c>
      <c r="CD124" s="45">
        <f t="shared" si="15"/>
        <v>8622</v>
      </c>
      <c r="CE124" s="45">
        <f t="shared" si="16"/>
        <v>8504</v>
      </c>
      <c r="CF124" s="391">
        <f t="shared" si="17"/>
        <v>1143</v>
      </c>
    </row>
    <row r="125" spans="1:84">
      <c r="A125" s="395" t="s">
        <v>161</v>
      </c>
      <c r="B125" s="391"/>
      <c r="C125" s="391"/>
      <c r="D125" s="391"/>
      <c r="E125" s="391"/>
      <c r="F125" s="391"/>
      <c r="G125" s="391"/>
      <c r="H125" s="391"/>
      <c r="I125" s="391"/>
      <c r="J125" s="391"/>
      <c r="K125" s="391"/>
      <c r="L125" s="391"/>
      <c r="M125" s="391"/>
      <c r="N125" s="391"/>
      <c r="O125" s="391"/>
      <c r="P125" s="393"/>
      <c r="Q125" s="391"/>
      <c r="R125" s="391"/>
      <c r="S125" s="391"/>
      <c r="T125" s="391"/>
      <c r="U125" s="391"/>
      <c r="V125" s="391"/>
      <c r="W125" s="391"/>
      <c r="X125" s="391"/>
      <c r="Y125" s="391"/>
      <c r="Z125" s="391"/>
      <c r="AA125" s="391"/>
      <c r="AB125" s="391"/>
      <c r="AC125" s="391"/>
      <c r="AD125" s="391"/>
      <c r="AE125" s="391"/>
      <c r="AF125" s="391"/>
      <c r="AG125" s="391"/>
      <c r="AH125" s="391"/>
      <c r="AI125" s="391"/>
      <c r="AJ125" s="391"/>
      <c r="AK125" s="391"/>
      <c r="AL125" s="391"/>
      <c r="AM125" s="391"/>
      <c r="AN125" s="391"/>
      <c r="AO125" s="391"/>
      <c r="AP125" s="391"/>
      <c r="AQ125" s="391"/>
      <c r="AR125" s="391"/>
      <c r="AS125" s="391"/>
      <c r="AT125" s="391"/>
      <c r="AU125" s="391"/>
      <c r="AV125" s="391"/>
      <c r="AW125" s="391"/>
      <c r="AX125" s="391"/>
      <c r="AY125" s="391"/>
      <c r="AZ125" s="391"/>
      <c r="BA125" s="391">
        <v>48</v>
      </c>
      <c r="BB125" s="391">
        <v>503</v>
      </c>
      <c r="BC125" s="391">
        <v>785</v>
      </c>
      <c r="BD125" s="391">
        <v>715</v>
      </c>
      <c r="BE125" s="391">
        <v>705</v>
      </c>
      <c r="BF125" s="391">
        <v>690</v>
      </c>
      <c r="BG125" s="391">
        <v>354</v>
      </c>
      <c r="BH125" s="391">
        <v>596</v>
      </c>
      <c r="BI125" s="391">
        <v>1061</v>
      </c>
      <c r="BJ125" s="391">
        <v>57</v>
      </c>
      <c r="BK125" s="391">
        <v>498</v>
      </c>
      <c r="BL125" s="391">
        <v>594</v>
      </c>
      <c r="BM125" s="391">
        <v>719</v>
      </c>
      <c r="BN125" s="391">
        <v>452</v>
      </c>
      <c r="BO125" s="391">
        <v>1004</v>
      </c>
      <c r="BP125" s="391">
        <v>734</v>
      </c>
      <c r="BQ125" s="391">
        <v>416</v>
      </c>
      <c r="BR125" s="391">
        <v>400</v>
      </c>
      <c r="BS125" s="391">
        <v>400</v>
      </c>
      <c r="BT125" s="391">
        <v>85</v>
      </c>
      <c r="BU125" s="391">
        <v>4</v>
      </c>
      <c r="BV125" s="391">
        <v>0</v>
      </c>
      <c r="BW125" s="391">
        <v>0</v>
      </c>
      <c r="BX125" s="392">
        <f t="shared" si="9"/>
        <v>-1</v>
      </c>
      <c r="BY125" s="392" t="str">
        <f t="shared" si="10"/>
        <v/>
      </c>
      <c r="BZ125" s="45">
        <f t="shared" si="11"/>
        <v>0</v>
      </c>
      <c r="CA125" s="45">
        <f t="shared" si="12"/>
        <v>0</v>
      </c>
      <c r="CB125" s="45">
        <f t="shared" si="13"/>
        <v>0</v>
      </c>
      <c r="CC125" s="45">
        <f t="shared" si="14"/>
        <v>0</v>
      </c>
      <c r="CD125" s="45">
        <f t="shared" si="15"/>
        <v>5457</v>
      </c>
      <c r="CE125" s="45">
        <f t="shared" si="16"/>
        <v>5363</v>
      </c>
      <c r="CF125" s="391">
        <f t="shared" si="17"/>
        <v>0</v>
      </c>
    </row>
    <row r="126" spans="1:84">
      <c r="A126" s="45" t="s">
        <v>162</v>
      </c>
      <c r="B126" s="391"/>
      <c r="C126" s="391"/>
      <c r="D126" s="391"/>
      <c r="E126" s="391"/>
      <c r="F126" s="391"/>
      <c r="G126" s="391"/>
      <c r="H126" s="391"/>
      <c r="I126" s="391"/>
      <c r="J126" s="391"/>
      <c r="K126" s="391"/>
      <c r="L126" s="391"/>
      <c r="M126" s="391"/>
      <c r="N126" s="391"/>
      <c r="O126" s="391">
        <v>417</v>
      </c>
      <c r="P126" s="391">
        <v>1706</v>
      </c>
      <c r="Q126" s="391">
        <v>1377</v>
      </c>
      <c r="R126" s="391">
        <v>2056</v>
      </c>
      <c r="S126" s="391">
        <v>1902</v>
      </c>
      <c r="T126" s="391">
        <v>1093</v>
      </c>
      <c r="U126" s="391">
        <v>847</v>
      </c>
      <c r="V126" s="391">
        <v>1518</v>
      </c>
      <c r="W126" s="391">
        <v>2056</v>
      </c>
      <c r="X126" s="391">
        <v>1099</v>
      </c>
      <c r="Y126" s="391">
        <v>1516</v>
      </c>
      <c r="Z126" s="391">
        <v>1027</v>
      </c>
      <c r="AA126" s="391">
        <v>567</v>
      </c>
      <c r="AB126" s="391">
        <v>1173</v>
      </c>
      <c r="AC126" s="391">
        <v>1388</v>
      </c>
      <c r="AD126" s="391">
        <v>1421</v>
      </c>
      <c r="AE126" s="391">
        <v>1990</v>
      </c>
      <c r="AF126" s="391">
        <v>1984</v>
      </c>
      <c r="AG126" s="391">
        <v>2042</v>
      </c>
      <c r="AH126" s="391">
        <v>2035</v>
      </c>
      <c r="AI126" s="391">
        <v>3003</v>
      </c>
      <c r="AJ126" s="391">
        <v>3018</v>
      </c>
      <c r="AK126" s="391">
        <v>2588</v>
      </c>
      <c r="AL126" s="391">
        <v>2014</v>
      </c>
      <c r="AM126" s="391">
        <v>992</v>
      </c>
      <c r="AN126" s="391">
        <v>2482</v>
      </c>
      <c r="AO126" s="391">
        <v>2052</v>
      </c>
      <c r="AP126" s="391">
        <v>2375</v>
      </c>
      <c r="AQ126" s="391">
        <v>3258</v>
      </c>
      <c r="AR126" s="391">
        <v>3373</v>
      </c>
      <c r="AS126" s="391">
        <v>2068</v>
      </c>
      <c r="AT126" s="391">
        <v>1776</v>
      </c>
      <c r="AU126" s="391">
        <v>1009</v>
      </c>
      <c r="AV126" s="391">
        <v>1142</v>
      </c>
      <c r="AW126" s="391">
        <v>1484</v>
      </c>
      <c r="AX126" s="391">
        <v>790</v>
      </c>
      <c r="AY126" s="391">
        <v>229</v>
      </c>
      <c r="AZ126" s="391">
        <v>769</v>
      </c>
      <c r="BA126" s="391">
        <v>302</v>
      </c>
      <c r="BB126" s="391">
        <v>168</v>
      </c>
      <c r="BC126" s="391">
        <v>524</v>
      </c>
      <c r="BD126" s="391">
        <v>462</v>
      </c>
      <c r="BE126" s="391">
        <v>685</v>
      </c>
      <c r="BF126" s="391">
        <v>151</v>
      </c>
      <c r="BG126" s="391">
        <v>221</v>
      </c>
      <c r="BH126" s="391">
        <v>6</v>
      </c>
      <c r="BI126" s="391">
        <v>10</v>
      </c>
      <c r="BJ126" s="391">
        <v>0</v>
      </c>
      <c r="BK126" s="391">
        <v>0</v>
      </c>
      <c r="BL126" s="391">
        <v>0</v>
      </c>
      <c r="BM126" s="391">
        <v>0</v>
      </c>
      <c r="BN126" s="391">
        <v>0</v>
      </c>
      <c r="BO126" s="391">
        <v>0</v>
      </c>
      <c r="BP126" s="391">
        <v>0</v>
      </c>
      <c r="BQ126" s="391">
        <v>0</v>
      </c>
      <c r="BR126" s="391">
        <v>0</v>
      </c>
      <c r="BS126" s="391">
        <v>0</v>
      </c>
      <c r="BT126" s="391">
        <v>0</v>
      </c>
      <c r="BU126" s="391">
        <v>0</v>
      </c>
      <c r="BV126" s="391">
        <v>1142</v>
      </c>
      <c r="BW126" s="391">
        <v>1484</v>
      </c>
      <c r="BX126" s="392" t="str">
        <f t="shared" si="9"/>
        <v/>
      </c>
      <c r="BY126" s="392">
        <f t="shared" si="10"/>
        <v>0.299474605954466</v>
      </c>
      <c r="BZ126" s="45">
        <f t="shared" si="11"/>
        <v>0</v>
      </c>
      <c r="CA126" s="45">
        <f t="shared" si="12"/>
        <v>15587</v>
      </c>
      <c r="CB126" s="45">
        <f t="shared" si="13"/>
        <v>22236</v>
      </c>
      <c r="CC126" s="45">
        <f t="shared" si="14"/>
        <v>24025</v>
      </c>
      <c r="CD126" s="45">
        <f t="shared" si="15"/>
        <v>4317</v>
      </c>
      <c r="CE126" s="45">
        <f t="shared" si="16"/>
        <v>0</v>
      </c>
      <c r="CF126" s="391">
        <f t="shared" si="17"/>
        <v>2626</v>
      </c>
    </row>
    <row r="127" spans="1:84">
      <c r="A127" s="45" t="s">
        <v>163</v>
      </c>
      <c r="B127" s="391"/>
      <c r="C127" s="391"/>
      <c r="D127" s="391"/>
      <c r="E127" s="391"/>
      <c r="F127" s="391"/>
      <c r="G127" s="391"/>
      <c r="H127" s="391"/>
      <c r="I127" s="391"/>
      <c r="J127" s="391"/>
      <c r="K127" s="391"/>
      <c r="L127" s="391"/>
      <c r="M127" s="391"/>
      <c r="N127" s="391"/>
      <c r="O127" s="391"/>
      <c r="P127" s="391"/>
      <c r="Q127" s="391"/>
      <c r="R127" s="391"/>
      <c r="S127" s="391"/>
      <c r="T127" s="391"/>
      <c r="U127" s="391"/>
      <c r="V127" s="391"/>
      <c r="W127" s="391"/>
      <c r="X127" s="391"/>
      <c r="Y127" s="391"/>
      <c r="Z127" s="391"/>
      <c r="AA127" s="391"/>
      <c r="AB127" s="391"/>
      <c r="AC127" s="391"/>
      <c r="AD127" s="391"/>
      <c r="AE127" s="391"/>
      <c r="AF127" s="391"/>
      <c r="AG127" s="391"/>
      <c r="AH127" s="391"/>
      <c r="AI127" s="391"/>
      <c r="AJ127" s="391"/>
      <c r="AK127" s="391"/>
      <c r="AL127" s="391"/>
      <c r="AM127" s="391"/>
      <c r="AN127" s="391"/>
      <c r="AO127" s="391"/>
      <c r="AP127" s="391"/>
      <c r="AQ127" s="391"/>
      <c r="AR127" s="391"/>
      <c r="AS127" s="391"/>
      <c r="AT127" s="391"/>
      <c r="AU127" s="391"/>
      <c r="AV127" s="391"/>
      <c r="AW127" s="391"/>
      <c r="AX127" s="391"/>
      <c r="AY127" s="391">
        <v>945</v>
      </c>
      <c r="AZ127" s="391">
        <v>872</v>
      </c>
      <c r="BA127" s="391"/>
      <c r="BB127" s="391">
        <v>2007</v>
      </c>
      <c r="BC127" s="391">
        <v>1046</v>
      </c>
      <c r="BD127" s="391">
        <v>1225</v>
      </c>
      <c r="BE127" s="391">
        <v>675</v>
      </c>
      <c r="BF127" s="391">
        <v>1772</v>
      </c>
      <c r="BG127" s="391">
        <v>660</v>
      </c>
      <c r="BH127" s="391">
        <v>561</v>
      </c>
      <c r="BI127" s="391">
        <v>404</v>
      </c>
      <c r="BJ127" s="391">
        <v>106</v>
      </c>
      <c r="BK127" s="391">
        <v>499</v>
      </c>
      <c r="BL127" s="391">
        <v>356</v>
      </c>
      <c r="BM127" s="391">
        <v>237</v>
      </c>
      <c r="BN127" s="391">
        <v>219</v>
      </c>
      <c r="BO127" s="391">
        <v>291</v>
      </c>
      <c r="BP127" s="391">
        <v>236</v>
      </c>
      <c r="BQ127" s="391">
        <v>8</v>
      </c>
      <c r="BR127" s="391">
        <v>109</v>
      </c>
      <c r="BS127" s="391">
        <v>156</v>
      </c>
      <c r="BT127" s="391">
        <v>66</v>
      </c>
      <c r="BU127" s="391">
        <v>156</v>
      </c>
      <c r="BV127" s="391">
        <v>0</v>
      </c>
      <c r="BW127" s="391">
        <v>0</v>
      </c>
      <c r="BX127" s="392">
        <f t="shared" si="9"/>
        <v>-1</v>
      </c>
      <c r="BY127" s="392" t="str">
        <f t="shared" si="10"/>
        <v/>
      </c>
      <c r="BZ127" s="45">
        <f t="shared" si="11"/>
        <v>0</v>
      </c>
      <c r="CA127" s="45">
        <f t="shared" si="12"/>
        <v>0</v>
      </c>
      <c r="CB127" s="45">
        <f t="shared" si="13"/>
        <v>0</v>
      </c>
      <c r="CC127" s="45">
        <f t="shared" si="14"/>
        <v>0</v>
      </c>
      <c r="CD127" s="45">
        <f t="shared" si="15"/>
        <v>10167</v>
      </c>
      <c r="CE127" s="45">
        <f t="shared" si="16"/>
        <v>2439</v>
      </c>
      <c r="CF127" s="391">
        <f t="shared" si="17"/>
        <v>0</v>
      </c>
    </row>
    <row r="128" spans="1:84">
      <c r="A128" s="45" t="s">
        <v>164</v>
      </c>
      <c r="B128" s="391"/>
      <c r="C128" s="391"/>
      <c r="D128" s="391"/>
      <c r="E128" s="391"/>
      <c r="F128" s="391"/>
      <c r="G128" s="391"/>
      <c r="H128" s="391"/>
      <c r="I128" s="391"/>
      <c r="J128" s="391"/>
      <c r="K128" s="391"/>
      <c r="L128" s="391"/>
      <c r="M128" s="391"/>
      <c r="N128" s="391"/>
      <c r="O128" s="391"/>
      <c r="P128" s="391"/>
      <c r="Q128" s="391"/>
      <c r="R128" s="391"/>
      <c r="S128" s="391"/>
      <c r="T128" s="391"/>
      <c r="U128" s="391"/>
      <c r="V128" s="391"/>
      <c r="W128" s="391"/>
      <c r="X128" s="391"/>
      <c r="Y128" s="391"/>
      <c r="Z128" s="391"/>
      <c r="AA128" s="391"/>
      <c r="AB128" s="391"/>
      <c r="AC128" s="391"/>
      <c r="AD128" s="391"/>
      <c r="AE128" s="391"/>
      <c r="AF128" s="391"/>
      <c r="AG128" s="391"/>
      <c r="AH128" s="391"/>
      <c r="AI128" s="391"/>
      <c r="AJ128" s="391"/>
      <c r="AK128" s="391"/>
      <c r="AL128" s="391">
        <v>455</v>
      </c>
      <c r="AM128" s="391">
        <v>210</v>
      </c>
      <c r="AN128" s="391">
        <v>501</v>
      </c>
      <c r="AO128" s="391">
        <v>428</v>
      </c>
      <c r="AP128" s="391">
        <v>379</v>
      </c>
      <c r="AQ128" s="391">
        <v>283</v>
      </c>
      <c r="AR128" s="391">
        <v>283</v>
      </c>
      <c r="AS128" s="391">
        <v>369</v>
      </c>
      <c r="AT128" s="391">
        <v>390</v>
      </c>
      <c r="AU128" s="391">
        <v>872</v>
      </c>
      <c r="AV128" s="391">
        <v>546</v>
      </c>
      <c r="AW128" s="391">
        <v>765</v>
      </c>
      <c r="AX128" s="391">
        <v>695</v>
      </c>
      <c r="AY128" s="391">
        <v>499</v>
      </c>
      <c r="AZ128" s="391">
        <v>457</v>
      </c>
      <c r="BA128" s="391">
        <v>394</v>
      </c>
      <c r="BB128" s="391">
        <v>827</v>
      </c>
      <c r="BC128" s="391">
        <v>498</v>
      </c>
      <c r="BD128" s="391">
        <v>512</v>
      </c>
      <c r="BE128" s="391">
        <v>665</v>
      </c>
      <c r="BF128" s="391">
        <v>666</v>
      </c>
      <c r="BG128" s="391">
        <v>357</v>
      </c>
      <c r="BH128" s="391">
        <v>490</v>
      </c>
      <c r="BI128" s="391">
        <v>2352</v>
      </c>
      <c r="BJ128" s="391">
        <v>1363</v>
      </c>
      <c r="BK128" s="391">
        <v>552</v>
      </c>
      <c r="BL128" s="391">
        <v>413</v>
      </c>
      <c r="BM128" s="391">
        <v>140</v>
      </c>
      <c r="BN128" s="391">
        <v>561</v>
      </c>
      <c r="BO128" s="391">
        <v>486</v>
      </c>
      <c r="BP128" s="391">
        <v>435</v>
      </c>
      <c r="BQ128" s="391">
        <v>110</v>
      </c>
      <c r="BR128" s="391">
        <v>409</v>
      </c>
      <c r="BS128" s="391">
        <v>272</v>
      </c>
      <c r="BT128" s="391">
        <v>83</v>
      </c>
      <c r="BU128" s="391">
        <v>360</v>
      </c>
      <c r="BV128" s="391">
        <v>546</v>
      </c>
      <c r="BW128" s="391">
        <v>765</v>
      </c>
      <c r="BX128" s="392">
        <f t="shared" si="9"/>
        <v>0.385869565217391</v>
      </c>
      <c r="BY128" s="392">
        <f t="shared" si="10"/>
        <v>0.401098901098901</v>
      </c>
      <c r="BZ128" s="45">
        <f t="shared" si="11"/>
        <v>0</v>
      </c>
      <c r="CA128" s="45">
        <f t="shared" si="12"/>
        <v>0</v>
      </c>
      <c r="CB128" s="45">
        <f t="shared" si="13"/>
        <v>0</v>
      </c>
      <c r="CC128" s="45">
        <f t="shared" si="14"/>
        <v>5481</v>
      </c>
      <c r="CD128" s="45">
        <f t="shared" si="15"/>
        <v>8412</v>
      </c>
      <c r="CE128" s="45">
        <f t="shared" si="16"/>
        <v>5184</v>
      </c>
      <c r="CF128" s="391">
        <f t="shared" si="17"/>
        <v>1311</v>
      </c>
    </row>
    <row r="129" spans="1:84">
      <c r="A129" s="395" t="s">
        <v>165</v>
      </c>
      <c r="B129" s="391"/>
      <c r="C129" s="391"/>
      <c r="D129" s="391"/>
      <c r="E129" s="391"/>
      <c r="F129" s="391"/>
      <c r="G129" s="391"/>
      <c r="H129" s="391"/>
      <c r="I129" s="391"/>
      <c r="J129" s="391"/>
      <c r="K129" s="391"/>
      <c r="L129" s="391"/>
      <c r="M129" s="391"/>
      <c r="N129" s="391"/>
      <c r="O129" s="391"/>
      <c r="P129" s="393"/>
      <c r="Q129" s="391"/>
      <c r="R129" s="391"/>
      <c r="S129" s="391"/>
      <c r="T129" s="391"/>
      <c r="U129" s="391"/>
      <c r="V129" s="391"/>
      <c r="W129" s="391"/>
      <c r="X129" s="391"/>
      <c r="Y129" s="391"/>
      <c r="Z129" s="391"/>
      <c r="AA129" s="391"/>
      <c r="AB129" s="391"/>
      <c r="AC129" s="391"/>
      <c r="AD129" s="391"/>
      <c r="AE129" s="391"/>
      <c r="AF129" s="391"/>
      <c r="AG129" s="391"/>
      <c r="AH129" s="391"/>
      <c r="AI129" s="391"/>
      <c r="AJ129" s="391"/>
      <c r="AK129" s="391"/>
      <c r="AL129" s="391"/>
      <c r="AM129" s="391"/>
      <c r="AN129" s="391"/>
      <c r="AO129" s="391"/>
      <c r="AP129" s="391"/>
      <c r="AQ129" s="391"/>
      <c r="AR129" s="391"/>
      <c r="AS129" s="391"/>
      <c r="AT129" s="391"/>
      <c r="AU129" s="391"/>
      <c r="AV129" s="391"/>
      <c r="AW129" s="391"/>
      <c r="AX129" s="391"/>
      <c r="AY129" s="391"/>
      <c r="AZ129" s="391"/>
      <c r="BA129" s="391"/>
      <c r="BB129" s="391">
        <v>724</v>
      </c>
      <c r="BC129" s="391">
        <v>550</v>
      </c>
      <c r="BD129" s="391">
        <v>374</v>
      </c>
      <c r="BE129" s="391">
        <v>637</v>
      </c>
      <c r="BF129" s="391">
        <v>344</v>
      </c>
      <c r="BG129" s="391">
        <v>1672</v>
      </c>
      <c r="BH129" s="391">
        <v>1730</v>
      </c>
      <c r="BI129" s="391">
        <v>1232</v>
      </c>
      <c r="BJ129" s="391">
        <v>608</v>
      </c>
      <c r="BK129" s="391">
        <v>924</v>
      </c>
      <c r="BL129" s="391">
        <v>883</v>
      </c>
      <c r="BM129" s="391">
        <v>131</v>
      </c>
      <c r="BN129" s="391">
        <v>181</v>
      </c>
      <c r="BO129" s="391">
        <v>155</v>
      </c>
      <c r="BP129" s="391">
        <v>142</v>
      </c>
      <c r="BQ129" s="391">
        <v>1103</v>
      </c>
      <c r="BR129" s="391">
        <v>1465</v>
      </c>
      <c r="BS129" s="391">
        <v>1532</v>
      </c>
      <c r="BT129" s="391">
        <v>3943</v>
      </c>
      <c r="BU129" s="391">
        <v>2533</v>
      </c>
      <c r="BV129" s="391">
        <v>0</v>
      </c>
      <c r="BW129" s="391">
        <v>0</v>
      </c>
      <c r="BX129" s="392">
        <f t="shared" si="9"/>
        <v>-1</v>
      </c>
      <c r="BY129" s="392" t="str">
        <f t="shared" si="10"/>
        <v/>
      </c>
      <c r="BZ129" s="45">
        <f t="shared" si="11"/>
        <v>0</v>
      </c>
      <c r="CA129" s="45">
        <f t="shared" si="12"/>
        <v>0</v>
      </c>
      <c r="CB129" s="45">
        <f t="shared" si="13"/>
        <v>0</v>
      </c>
      <c r="CC129" s="45">
        <f t="shared" si="14"/>
        <v>0</v>
      </c>
      <c r="CD129" s="45">
        <f t="shared" si="15"/>
        <v>7263</v>
      </c>
      <c r="CE129" s="45">
        <f t="shared" si="16"/>
        <v>13600</v>
      </c>
      <c r="CF129" s="391">
        <f t="shared" si="17"/>
        <v>0</v>
      </c>
    </row>
    <row r="130" spans="1:84">
      <c r="A130" s="45" t="s">
        <v>166</v>
      </c>
      <c r="B130" s="391"/>
      <c r="C130" s="391"/>
      <c r="D130" s="391"/>
      <c r="E130" s="391"/>
      <c r="F130" s="391"/>
      <c r="G130" s="391"/>
      <c r="H130" s="391"/>
      <c r="I130" s="391"/>
      <c r="J130" s="391"/>
      <c r="K130" s="391"/>
      <c r="L130" s="391"/>
      <c r="M130" s="391"/>
      <c r="N130" s="391"/>
      <c r="O130" s="391"/>
      <c r="P130" s="393"/>
      <c r="Q130" s="391"/>
      <c r="R130" s="391"/>
      <c r="S130" s="391"/>
      <c r="T130" s="391"/>
      <c r="U130" s="391"/>
      <c r="V130" s="391"/>
      <c r="W130" s="391"/>
      <c r="X130" s="391"/>
      <c r="Y130" s="391"/>
      <c r="Z130" s="391"/>
      <c r="AA130" s="391"/>
      <c r="AB130" s="391"/>
      <c r="AC130" s="391"/>
      <c r="AD130" s="391"/>
      <c r="AE130" s="391"/>
      <c r="AF130" s="391"/>
      <c r="AG130" s="391"/>
      <c r="AH130" s="391"/>
      <c r="AI130" s="391"/>
      <c r="AJ130" s="391"/>
      <c r="AK130" s="391"/>
      <c r="AL130" s="391"/>
      <c r="AM130" s="391"/>
      <c r="AN130" s="391"/>
      <c r="AO130" s="391"/>
      <c r="AP130" s="391"/>
      <c r="AQ130" s="391"/>
      <c r="AR130" s="391"/>
      <c r="AS130" s="391"/>
      <c r="AT130" s="391"/>
      <c r="AU130" s="391">
        <v>4</v>
      </c>
      <c r="AV130" s="391">
        <v>175</v>
      </c>
      <c r="AW130" s="391">
        <v>1008</v>
      </c>
      <c r="AX130" s="391">
        <v>979</v>
      </c>
      <c r="AY130" s="391">
        <v>839</v>
      </c>
      <c r="AZ130" s="391">
        <v>1485</v>
      </c>
      <c r="BA130" s="391">
        <v>1309</v>
      </c>
      <c r="BB130" s="391">
        <v>1249</v>
      </c>
      <c r="BC130" s="391">
        <v>764</v>
      </c>
      <c r="BD130" s="391">
        <v>381</v>
      </c>
      <c r="BE130" s="391">
        <v>632</v>
      </c>
      <c r="BF130" s="391">
        <v>2014</v>
      </c>
      <c r="BG130" s="391">
        <v>2888</v>
      </c>
      <c r="BH130" s="391">
        <v>4103</v>
      </c>
      <c r="BI130" s="391">
        <v>5206</v>
      </c>
      <c r="BJ130" s="391">
        <v>2203</v>
      </c>
      <c r="BK130" s="391">
        <v>2103</v>
      </c>
      <c r="BL130" s="391">
        <v>3053</v>
      </c>
      <c r="BM130" s="391">
        <v>2804</v>
      </c>
      <c r="BN130" s="391">
        <v>3652</v>
      </c>
      <c r="BO130" s="391">
        <v>3596</v>
      </c>
      <c r="BP130" s="391">
        <v>1812</v>
      </c>
      <c r="BQ130" s="391">
        <v>1852</v>
      </c>
      <c r="BR130" s="391">
        <v>2359</v>
      </c>
      <c r="BS130" s="391">
        <v>2540</v>
      </c>
      <c r="BT130" s="391">
        <v>2507</v>
      </c>
      <c r="BU130" s="391">
        <v>2872</v>
      </c>
      <c r="BV130" s="391">
        <v>175</v>
      </c>
      <c r="BW130" s="391">
        <v>1008</v>
      </c>
      <c r="BX130" s="392">
        <f t="shared" si="9"/>
        <v>-0.520684736091298</v>
      </c>
      <c r="BY130" s="392">
        <f t="shared" si="10"/>
        <v>4.76</v>
      </c>
      <c r="BZ130" s="45">
        <f t="shared" si="11"/>
        <v>0</v>
      </c>
      <c r="CA130" s="45">
        <f t="shared" si="12"/>
        <v>0</v>
      </c>
      <c r="CB130" s="45">
        <f t="shared" si="13"/>
        <v>0</v>
      </c>
      <c r="CC130" s="45">
        <f t="shared" si="14"/>
        <v>1187</v>
      </c>
      <c r="CD130" s="45">
        <f t="shared" si="15"/>
        <v>21849</v>
      </c>
      <c r="CE130" s="45">
        <f t="shared" si="16"/>
        <v>31353</v>
      </c>
      <c r="CF130" s="391">
        <f t="shared" si="17"/>
        <v>1183</v>
      </c>
    </row>
    <row r="131" spans="1:84">
      <c r="A131" s="45" t="s">
        <v>167</v>
      </c>
      <c r="B131" s="391"/>
      <c r="C131" s="391"/>
      <c r="D131" s="391"/>
      <c r="E131" s="391"/>
      <c r="F131" s="391"/>
      <c r="G131" s="391"/>
      <c r="H131" s="391"/>
      <c r="I131" s="391"/>
      <c r="J131" s="391"/>
      <c r="K131" s="391"/>
      <c r="L131" s="391"/>
      <c r="M131" s="391"/>
      <c r="N131" s="391"/>
      <c r="O131" s="391"/>
      <c r="P131" s="391"/>
      <c r="Q131" s="391"/>
      <c r="R131" s="391"/>
      <c r="S131" s="391"/>
      <c r="T131" s="391"/>
      <c r="U131" s="391"/>
      <c r="V131" s="391"/>
      <c r="W131" s="391"/>
      <c r="X131" s="391"/>
      <c r="Y131" s="391"/>
      <c r="Z131" s="391"/>
      <c r="AA131" s="391"/>
      <c r="AB131" s="391"/>
      <c r="AC131" s="391"/>
      <c r="AD131" s="391"/>
      <c r="AE131" s="391"/>
      <c r="AF131" s="391"/>
      <c r="AG131" s="391"/>
      <c r="AH131" s="391"/>
      <c r="AI131" s="391"/>
      <c r="AJ131" s="391"/>
      <c r="AK131" s="391"/>
      <c r="AL131" s="391"/>
      <c r="AM131" s="391"/>
      <c r="AN131" s="391"/>
      <c r="AO131" s="391"/>
      <c r="AP131" s="391"/>
      <c r="AQ131" s="391"/>
      <c r="AR131" s="391"/>
      <c r="AS131" s="391"/>
      <c r="AT131" s="391"/>
      <c r="AU131" s="391">
        <v>200</v>
      </c>
      <c r="AV131" s="391">
        <v>288</v>
      </c>
      <c r="AW131" s="391">
        <v>1080</v>
      </c>
      <c r="AX131" s="391">
        <v>565</v>
      </c>
      <c r="AY131" s="391">
        <v>315</v>
      </c>
      <c r="AZ131" s="391">
        <v>500</v>
      </c>
      <c r="BA131" s="391">
        <v>420</v>
      </c>
      <c r="BB131" s="391">
        <v>145</v>
      </c>
      <c r="BC131" s="391">
        <v>354</v>
      </c>
      <c r="BD131" s="391">
        <v>603</v>
      </c>
      <c r="BE131" s="391">
        <v>608</v>
      </c>
      <c r="BF131" s="391">
        <v>561</v>
      </c>
      <c r="BG131" s="391">
        <v>256</v>
      </c>
      <c r="BH131" s="391">
        <v>405</v>
      </c>
      <c r="BI131" s="391">
        <v>425</v>
      </c>
      <c r="BJ131" s="391">
        <v>162</v>
      </c>
      <c r="BK131" s="391">
        <v>127</v>
      </c>
      <c r="BL131" s="391">
        <v>0</v>
      </c>
      <c r="BM131" s="391">
        <v>0</v>
      </c>
      <c r="BN131" s="391">
        <v>0</v>
      </c>
      <c r="BO131" s="391">
        <v>0</v>
      </c>
      <c r="BP131" s="391">
        <v>0</v>
      </c>
      <c r="BQ131" s="391">
        <v>0</v>
      </c>
      <c r="BR131" s="391">
        <v>0</v>
      </c>
      <c r="BS131" s="391">
        <v>0</v>
      </c>
      <c r="BT131" s="391">
        <v>0</v>
      </c>
      <c r="BU131" s="391">
        <v>0</v>
      </c>
      <c r="BV131" s="391">
        <v>288</v>
      </c>
      <c r="BW131" s="391">
        <v>1080</v>
      </c>
      <c r="BX131" s="392">
        <f t="shared" si="9"/>
        <v>7.50393700787402</v>
      </c>
      <c r="BY131" s="392">
        <f t="shared" si="10"/>
        <v>2.75</v>
      </c>
      <c r="BZ131" s="45">
        <f t="shared" si="11"/>
        <v>0</v>
      </c>
      <c r="CA131" s="45">
        <f t="shared" si="12"/>
        <v>0</v>
      </c>
      <c r="CB131" s="45">
        <f t="shared" si="13"/>
        <v>0</v>
      </c>
      <c r="CC131" s="45">
        <f t="shared" si="14"/>
        <v>1568</v>
      </c>
      <c r="CD131" s="45">
        <f t="shared" si="15"/>
        <v>5157</v>
      </c>
      <c r="CE131" s="45">
        <f t="shared" si="16"/>
        <v>289</v>
      </c>
      <c r="CF131" s="391">
        <f t="shared" si="17"/>
        <v>1368</v>
      </c>
    </row>
    <row r="132" spans="1:84">
      <c r="A132" s="45" t="s">
        <v>168</v>
      </c>
      <c r="B132" s="391"/>
      <c r="C132" s="391"/>
      <c r="D132" s="391"/>
      <c r="E132" s="391"/>
      <c r="F132" s="391"/>
      <c r="G132" s="391"/>
      <c r="H132" s="391"/>
      <c r="I132" s="391"/>
      <c r="J132" s="391"/>
      <c r="K132" s="391"/>
      <c r="L132" s="391"/>
      <c r="M132" s="391"/>
      <c r="N132" s="391"/>
      <c r="O132" s="391"/>
      <c r="P132" s="391"/>
      <c r="Q132" s="391"/>
      <c r="R132" s="391"/>
      <c r="S132" s="391"/>
      <c r="T132" s="391"/>
      <c r="U132" s="391"/>
      <c r="V132" s="391"/>
      <c r="W132" s="391"/>
      <c r="X132" s="391"/>
      <c r="Y132" s="391"/>
      <c r="Z132" s="391"/>
      <c r="AA132" s="391"/>
      <c r="AB132" s="391"/>
      <c r="AC132" s="391"/>
      <c r="AD132" s="391"/>
      <c r="AE132" s="391"/>
      <c r="AF132" s="391"/>
      <c r="AG132" s="391"/>
      <c r="AH132" s="391"/>
      <c r="AI132" s="391"/>
      <c r="AJ132" s="391"/>
      <c r="AK132" s="391"/>
      <c r="AL132" s="391"/>
      <c r="AM132" s="391"/>
      <c r="AN132" s="391"/>
      <c r="AO132" s="391"/>
      <c r="AP132" s="391"/>
      <c r="AQ132" s="391"/>
      <c r="AR132" s="391"/>
      <c r="AS132" s="391"/>
      <c r="AT132" s="391"/>
      <c r="AU132" s="391"/>
      <c r="AV132" s="391"/>
      <c r="AW132" s="391"/>
      <c r="AX132" s="391">
        <v>138</v>
      </c>
      <c r="AY132" s="391">
        <v>54</v>
      </c>
      <c r="AZ132" s="391">
        <v>534</v>
      </c>
      <c r="BA132" s="391">
        <v>861</v>
      </c>
      <c r="BB132" s="391">
        <v>919</v>
      </c>
      <c r="BC132" s="391">
        <v>858</v>
      </c>
      <c r="BD132" s="391">
        <v>829</v>
      </c>
      <c r="BE132" s="391">
        <v>599</v>
      </c>
      <c r="BF132" s="391">
        <v>707</v>
      </c>
      <c r="BG132" s="391">
        <v>1056</v>
      </c>
      <c r="BH132" s="391">
        <v>1070</v>
      </c>
      <c r="BI132" s="391">
        <v>803</v>
      </c>
      <c r="BJ132" s="391">
        <v>437</v>
      </c>
      <c r="BK132" s="391">
        <v>471</v>
      </c>
      <c r="BL132" s="391">
        <v>574</v>
      </c>
      <c r="BM132" s="391">
        <v>651</v>
      </c>
      <c r="BN132" s="391">
        <v>1198</v>
      </c>
      <c r="BO132" s="391">
        <v>596</v>
      </c>
      <c r="BP132" s="391">
        <v>1137</v>
      </c>
      <c r="BQ132" s="391">
        <v>1602</v>
      </c>
      <c r="BR132" s="391">
        <v>2066</v>
      </c>
      <c r="BS132" s="391">
        <v>940</v>
      </c>
      <c r="BT132" s="391">
        <v>590</v>
      </c>
      <c r="BU132" s="391">
        <v>1908</v>
      </c>
      <c r="BV132" s="391">
        <v>0</v>
      </c>
      <c r="BW132" s="391">
        <v>0</v>
      </c>
      <c r="BX132" s="392">
        <f t="shared" si="9"/>
        <v>-1</v>
      </c>
      <c r="BY132" s="392" t="str">
        <f t="shared" si="10"/>
        <v/>
      </c>
      <c r="BZ132" s="45">
        <f t="shared" si="11"/>
        <v>0</v>
      </c>
      <c r="CA132" s="45">
        <f t="shared" si="12"/>
        <v>0</v>
      </c>
      <c r="CB132" s="45">
        <f t="shared" si="13"/>
        <v>0</v>
      </c>
      <c r="CC132" s="45">
        <f t="shared" si="14"/>
        <v>0</v>
      </c>
      <c r="CD132" s="45">
        <f t="shared" si="15"/>
        <v>8428</v>
      </c>
      <c r="CE132" s="45">
        <f t="shared" si="16"/>
        <v>12170</v>
      </c>
      <c r="CF132" s="391">
        <f t="shared" si="17"/>
        <v>0</v>
      </c>
    </row>
    <row r="133" spans="1:84">
      <c r="A133" s="395" t="s">
        <v>169</v>
      </c>
      <c r="B133" s="391"/>
      <c r="C133" s="391"/>
      <c r="D133" s="391"/>
      <c r="E133" s="391"/>
      <c r="F133" s="391"/>
      <c r="G133" s="391"/>
      <c r="H133" s="391"/>
      <c r="I133" s="391"/>
      <c r="J133" s="391"/>
      <c r="K133" s="391"/>
      <c r="L133" s="391"/>
      <c r="M133" s="391"/>
      <c r="N133" s="391"/>
      <c r="O133" s="391"/>
      <c r="P133" s="393"/>
      <c r="Q133" s="391"/>
      <c r="R133" s="391"/>
      <c r="S133" s="391"/>
      <c r="T133" s="391"/>
      <c r="U133" s="391"/>
      <c r="V133" s="391"/>
      <c r="W133" s="391"/>
      <c r="X133" s="391"/>
      <c r="Y133" s="391"/>
      <c r="Z133" s="391"/>
      <c r="AA133" s="391"/>
      <c r="AB133" s="391"/>
      <c r="AC133" s="391"/>
      <c r="AD133" s="391"/>
      <c r="AE133" s="391"/>
      <c r="AF133" s="391"/>
      <c r="AG133" s="391"/>
      <c r="AH133" s="391"/>
      <c r="AI133" s="391"/>
      <c r="AJ133" s="391"/>
      <c r="AK133" s="391"/>
      <c r="AL133" s="391"/>
      <c r="AM133" s="391"/>
      <c r="AN133" s="391"/>
      <c r="AO133" s="391"/>
      <c r="AP133" s="391"/>
      <c r="AQ133" s="391"/>
      <c r="AR133" s="391"/>
      <c r="AS133" s="391"/>
      <c r="AT133" s="391"/>
      <c r="AU133" s="391"/>
      <c r="AV133" s="391"/>
      <c r="AW133" s="391"/>
      <c r="AX133" s="391"/>
      <c r="AY133" s="391"/>
      <c r="AZ133" s="391"/>
      <c r="BA133" s="391"/>
      <c r="BB133" s="391"/>
      <c r="BC133" s="391"/>
      <c r="BD133" s="391">
        <v>1014</v>
      </c>
      <c r="BE133" s="391">
        <v>598</v>
      </c>
      <c r="BF133" s="391">
        <v>1392</v>
      </c>
      <c r="BG133" s="391">
        <v>687</v>
      </c>
      <c r="BH133" s="391">
        <v>441</v>
      </c>
      <c r="BI133" s="391">
        <v>555</v>
      </c>
      <c r="BJ133" s="391">
        <v>57</v>
      </c>
      <c r="BK133" s="391">
        <v>376</v>
      </c>
      <c r="BL133" s="391">
        <v>435</v>
      </c>
      <c r="BM133" s="391">
        <v>399</v>
      </c>
      <c r="BN133" s="391">
        <v>310</v>
      </c>
      <c r="BO133" s="391">
        <v>274</v>
      </c>
      <c r="BP133" s="391">
        <v>207</v>
      </c>
      <c r="BQ133" s="391">
        <v>302</v>
      </c>
      <c r="BR133" s="391">
        <v>312</v>
      </c>
      <c r="BS133" s="391">
        <v>307</v>
      </c>
      <c r="BT133" s="391">
        <v>205</v>
      </c>
      <c r="BU133" s="391">
        <v>232</v>
      </c>
      <c r="BV133" s="391">
        <v>0</v>
      </c>
      <c r="BW133" s="391">
        <v>0</v>
      </c>
      <c r="BX133" s="392">
        <f t="shared" si="9"/>
        <v>-1</v>
      </c>
      <c r="BY133" s="392" t="str">
        <f t="shared" si="10"/>
        <v/>
      </c>
      <c r="BZ133" s="45">
        <f t="shared" si="11"/>
        <v>0</v>
      </c>
      <c r="CA133" s="45">
        <f t="shared" si="12"/>
        <v>0</v>
      </c>
      <c r="CB133" s="45">
        <f t="shared" si="13"/>
        <v>0</v>
      </c>
      <c r="CC133" s="45">
        <f t="shared" si="14"/>
        <v>0</v>
      </c>
      <c r="CD133" s="45">
        <f t="shared" si="15"/>
        <v>4687</v>
      </c>
      <c r="CE133" s="45">
        <f t="shared" si="16"/>
        <v>3416</v>
      </c>
      <c r="CF133" s="391">
        <f t="shared" si="17"/>
        <v>0</v>
      </c>
    </row>
    <row r="134" spans="1:84">
      <c r="A134" s="395" t="s">
        <v>170</v>
      </c>
      <c r="B134" s="391"/>
      <c r="C134" s="391"/>
      <c r="D134" s="391"/>
      <c r="E134" s="391"/>
      <c r="F134" s="391"/>
      <c r="G134" s="391"/>
      <c r="H134" s="391"/>
      <c r="I134" s="391"/>
      <c r="J134" s="391"/>
      <c r="K134" s="391"/>
      <c r="L134" s="391"/>
      <c r="M134" s="391"/>
      <c r="N134" s="391"/>
      <c r="O134" s="391"/>
      <c r="P134" s="393"/>
      <c r="Q134" s="391"/>
      <c r="R134" s="391"/>
      <c r="S134" s="391"/>
      <c r="T134" s="391"/>
      <c r="U134" s="391"/>
      <c r="V134" s="391"/>
      <c r="W134" s="391"/>
      <c r="X134" s="391"/>
      <c r="Y134" s="391"/>
      <c r="Z134" s="391"/>
      <c r="AA134" s="391"/>
      <c r="AB134" s="391"/>
      <c r="AC134" s="391"/>
      <c r="AD134" s="391"/>
      <c r="AE134" s="391"/>
      <c r="AF134" s="391"/>
      <c r="AG134" s="391"/>
      <c r="AH134" s="391"/>
      <c r="AI134" s="391"/>
      <c r="AJ134" s="391"/>
      <c r="AK134" s="391"/>
      <c r="AL134" s="391"/>
      <c r="AM134" s="391"/>
      <c r="AN134" s="391"/>
      <c r="AO134" s="391"/>
      <c r="AP134" s="391"/>
      <c r="AQ134" s="391"/>
      <c r="AR134" s="391"/>
      <c r="AS134" s="391"/>
      <c r="AT134" s="391"/>
      <c r="AU134" s="391"/>
      <c r="AV134" s="391"/>
      <c r="AW134" s="391"/>
      <c r="AX134" s="391"/>
      <c r="AY134" s="391"/>
      <c r="AZ134" s="391"/>
      <c r="BA134" s="391"/>
      <c r="BB134" s="391"/>
      <c r="BC134" s="391">
        <v>426</v>
      </c>
      <c r="BD134" s="391">
        <v>552</v>
      </c>
      <c r="BE134" s="391">
        <v>597</v>
      </c>
      <c r="BF134" s="391">
        <v>1058</v>
      </c>
      <c r="BG134" s="391">
        <v>480</v>
      </c>
      <c r="BH134" s="391">
        <v>310</v>
      </c>
      <c r="BI134" s="391">
        <v>752</v>
      </c>
      <c r="BJ134" s="391">
        <v>864</v>
      </c>
      <c r="BK134" s="391">
        <v>1074</v>
      </c>
      <c r="BL134" s="391">
        <v>1544</v>
      </c>
      <c r="BM134" s="391">
        <v>533</v>
      </c>
      <c r="BN134" s="391">
        <v>463</v>
      </c>
      <c r="BO134" s="391">
        <v>562</v>
      </c>
      <c r="BP134" s="391">
        <v>0</v>
      </c>
      <c r="BQ134" s="391">
        <v>0</v>
      </c>
      <c r="BR134" s="391">
        <v>0</v>
      </c>
      <c r="BS134" s="391">
        <v>0</v>
      </c>
      <c r="BT134" s="391">
        <v>0</v>
      </c>
      <c r="BU134" s="391">
        <v>0</v>
      </c>
      <c r="BV134" s="391">
        <v>0</v>
      </c>
      <c r="BW134" s="391">
        <v>0</v>
      </c>
      <c r="BX134" s="392">
        <f t="shared" si="9"/>
        <v>-1</v>
      </c>
      <c r="BY134" s="392" t="str">
        <f t="shared" si="10"/>
        <v/>
      </c>
      <c r="BZ134" s="45">
        <f t="shared" si="11"/>
        <v>0</v>
      </c>
      <c r="CA134" s="45">
        <f t="shared" si="12"/>
        <v>0</v>
      </c>
      <c r="CB134" s="45">
        <f t="shared" si="13"/>
        <v>0</v>
      </c>
      <c r="CC134" s="45">
        <f t="shared" si="14"/>
        <v>0</v>
      </c>
      <c r="CD134" s="45">
        <f t="shared" si="15"/>
        <v>4175</v>
      </c>
      <c r="CE134" s="45">
        <f t="shared" si="16"/>
        <v>5040</v>
      </c>
      <c r="CF134" s="391">
        <f t="shared" si="17"/>
        <v>0</v>
      </c>
    </row>
    <row r="135" spans="1:84">
      <c r="A135" s="45" t="s">
        <v>171</v>
      </c>
      <c r="B135" s="391">
        <v>50</v>
      </c>
      <c r="C135" s="391">
        <v>26</v>
      </c>
      <c r="D135" s="391">
        <v>86</v>
      </c>
      <c r="E135" s="391">
        <v>40</v>
      </c>
      <c r="F135" s="391">
        <v>16</v>
      </c>
      <c r="G135" s="391">
        <v>49</v>
      </c>
      <c r="H135" s="391">
        <v>45</v>
      </c>
      <c r="I135" s="391">
        <v>37</v>
      </c>
      <c r="J135" s="391">
        <v>62</v>
      </c>
      <c r="K135" s="391">
        <v>36</v>
      </c>
      <c r="L135" s="391">
        <v>38</v>
      </c>
      <c r="M135" s="391">
        <v>32</v>
      </c>
      <c r="N135" s="391">
        <v>45</v>
      </c>
      <c r="O135" s="391">
        <v>6</v>
      </c>
      <c r="P135" s="391">
        <v>7</v>
      </c>
      <c r="Q135" s="391">
        <v>9</v>
      </c>
      <c r="R135" s="391">
        <v>10</v>
      </c>
      <c r="S135" s="391">
        <v>5</v>
      </c>
      <c r="T135" s="391">
        <v>6</v>
      </c>
      <c r="U135" s="391">
        <v>4</v>
      </c>
      <c r="V135" s="391">
        <v>11</v>
      </c>
      <c r="W135" s="391">
        <v>4</v>
      </c>
      <c r="X135" s="391">
        <v>4</v>
      </c>
      <c r="Y135" s="391">
        <v>18</v>
      </c>
      <c r="Z135" s="391">
        <v>103</v>
      </c>
      <c r="AA135" s="391">
        <v>149</v>
      </c>
      <c r="AB135" s="391">
        <v>506</v>
      </c>
      <c r="AC135" s="391">
        <v>27</v>
      </c>
      <c r="AD135" s="391">
        <v>84</v>
      </c>
      <c r="AE135" s="391">
        <v>385</v>
      </c>
      <c r="AF135" s="391">
        <v>423</v>
      </c>
      <c r="AG135" s="391">
        <v>312</v>
      </c>
      <c r="AH135" s="391">
        <v>972</v>
      </c>
      <c r="AI135" s="391">
        <v>606</v>
      </c>
      <c r="AJ135" s="391">
        <v>650</v>
      </c>
      <c r="AK135" s="391">
        <v>618</v>
      </c>
      <c r="AL135" s="391">
        <v>226</v>
      </c>
      <c r="AM135" s="391">
        <v>338</v>
      </c>
      <c r="AN135" s="391">
        <v>1185</v>
      </c>
      <c r="AO135" s="391">
        <v>448</v>
      </c>
      <c r="AP135" s="391">
        <v>524</v>
      </c>
      <c r="AQ135" s="391">
        <v>956</v>
      </c>
      <c r="AR135" s="391">
        <v>568</v>
      </c>
      <c r="AS135" s="391">
        <v>574</v>
      </c>
      <c r="AT135" s="391">
        <v>2091</v>
      </c>
      <c r="AU135" s="391">
        <v>1049</v>
      </c>
      <c r="AV135" s="391">
        <v>1914</v>
      </c>
      <c r="AW135" s="391">
        <v>2170</v>
      </c>
      <c r="AX135" s="391">
        <v>859</v>
      </c>
      <c r="AY135" s="391">
        <v>2272</v>
      </c>
      <c r="AZ135" s="391">
        <v>609</v>
      </c>
      <c r="BA135" s="391">
        <v>437</v>
      </c>
      <c r="BB135" s="391">
        <v>494</v>
      </c>
      <c r="BC135" s="391">
        <v>862</v>
      </c>
      <c r="BD135" s="391">
        <v>516</v>
      </c>
      <c r="BE135" s="391">
        <v>587</v>
      </c>
      <c r="BF135" s="391">
        <v>792</v>
      </c>
      <c r="BG135" s="391">
        <v>783</v>
      </c>
      <c r="BH135" s="391">
        <v>1672</v>
      </c>
      <c r="BI135" s="391">
        <v>4390</v>
      </c>
      <c r="BJ135" s="391">
        <v>1467</v>
      </c>
      <c r="BK135" s="391">
        <v>1405</v>
      </c>
      <c r="BL135" s="391">
        <v>4908</v>
      </c>
      <c r="BM135" s="391">
        <v>1876</v>
      </c>
      <c r="BN135" s="391">
        <v>1915</v>
      </c>
      <c r="BO135" s="391">
        <v>2211</v>
      </c>
      <c r="BP135" s="391">
        <v>2258</v>
      </c>
      <c r="BQ135" s="391">
        <v>4051</v>
      </c>
      <c r="BR135" s="391">
        <v>2336</v>
      </c>
      <c r="BS135" s="391">
        <v>3475</v>
      </c>
      <c r="BT135" s="391">
        <v>3966</v>
      </c>
      <c r="BU135" s="391">
        <v>4746</v>
      </c>
      <c r="BV135" s="391">
        <v>1018</v>
      </c>
      <c r="BW135" s="391">
        <v>346</v>
      </c>
      <c r="BX135" s="392">
        <f t="shared" si="9"/>
        <v>-0.75373665480427</v>
      </c>
      <c r="BY135" s="392">
        <f t="shared" si="10"/>
        <v>-0.660117878192534</v>
      </c>
      <c r="BZ135" s="45">
        <f t="shared" si="11"/>
        <v>517</v>
      </c>
      <c r="CA135" s="45">
        <f t="shared" si="12"/>
        <v>129</v>
      </c>
      <c r="CB135" s="45">
        <f t="shared" si="13"/>
        <v>4835</v>
      </c>
      <c r="CC135" s="45">
        <f t="shared" si="14"/>
        <v>12043</v>
      </c>
      <c r="CD135" s="45">
        <f t="shared" si="15"/>
        <v>14273</v>
      </c>
      <c r="CE135" s="45">
        <f t="shared" si="16"/>
        <v>34614</v>
      </c>
      <c r="CF135" s="391">
        <f t="shared" si="17"/>
        <v>1364</v>
      </c>
    </row>
    <row r="136" spans="1:84">
      <c r="A136" s="45" t="s">
        <v>172</v>
      </c>
      <c r="B136" s="391"/>
      <c r="C136" s="391"/>
      <c r="D136" s="391"/>
      <c r="E136" s="391"/>
      <c r="F136" s="391"/>
      <c r="G136" s="391"/>
      <c r="H136" s="391"/>
      <c r="I136" s="391"/>
      <c r="J136" s="391"/>
      <c r="K136" s="391"/>
      <c r="L136" s="391"/>
      <c r="M136" s="391"/>
      <c r="N136" s="391"/>
      <c r="O136" s="391"/>
      <c r="P136" s="393"/>
      <c r="Q136" s="391"/>
      <c r="R136" s="391"/>
      <c r="S136" s="391"/>
      <c r="T136" s="391"/>
      <c r="U136" s="391"/>
      <c r="V136" s="391"/>
      <c r="W136" s="391"/>
      <c r="X136" s="391"/>
      <c r="Y136" s="391"/>
      <c r="Z136" s="391"/>
      <c r="AA136" s="391"/>
      <c r="AB136" s="391"/>
      <c r="AC136" s="391"/>
      <c r="AD136" s="391"/>
      <c r="AE136" s="391"/>
      <c r="AF136" s="391"/>
      <c r="AG136" s="391"/>
      <c r="AH136" s="391">
        <v>29</v>
      </c>
      <c r="AI136" s="391">
        <v>336</v>
      </c>
      <c r="AJ136" s="391">
        <v>94</v>
      </c>
      <c r="AK136" s="391">
        <v>224</v>
      </c>
      <c r="AL136" s="391">
        <v>63</v>
      </c>
      <c r="AM136" s="391">
        <v>170</v>
      </c>
      <c r="AN136" s="391">
        <v>71</v>
      </c>
      <c r="AO136" s="391">
        <v>94</v>
      </c>
      <c r="AP136" s="391">
        <v>123</v>
      </c>
      <c r="AQ136" s="391">
        <v>179</v>
      </c>
      <c r="AR136" s="391">
        <v>491</v>
      </c>
      <c r="AS136" s="391">
        <v>522</v>
      </c>
      <c r="AT136" s="391">
        <v>380</v>
      </c>
      <c r="AU136" s="391">
        <v>356</v>
      </c>
      <c r="AV136" s="391">
        <v>360</v>
      </c>
      <c r="AW136" s="391">
        <v>381</v>
      </c>
      <c r="AX136" s="391">
        <v>304</v>
      </c>
      <c r="AY136" s="391">
        <v>284</v>
      </c>
      <c r="AZ136" s="391">
        <v>608</v>
      </c>
      <c r="BA136" s="391">
        <v>285</v>
      </c>
      <c r="BB136" s="391">
        <v>391</v>
      </c>
      <c r="BC136" s="391">
        <v>968</v>
      </c>
      <c r="BD136" s="391">
        <v>26</v>
      </c>
      <c r="BE136" s="391">
        <v>576</v>
      </c>
      <c r="BF136" s="391">
        <v>333</v>
      </c>
      <c r="BG136" s="391">
        <v>493</v>
      </c>
      <c r="BH136" s="391">
        <v>449</v>
      </c>
      <c r="BI136" s="391">
        <v>428</v>
      </c>
      <c r="BJ136" s="391">
        <v>184</v>
      </c>
      <c r="BK136" s="391">
        <v>197</v>
      </c>
      <c r="BL136" s="391">
        <v>880</v>
      </c>
      <c r="BM136" s="391">
        <v>768</v>
      </c>
      <c r="BN136" s="391">
        <v>522</v>
      </c>
      <c r="BO136" s="391">
        <v>475</v>
      </c>
      <c r="BP136" s="391">
        <v>375</v>
      </c>
      <c r="BQ136" s="391">
        <v>349</v>
      </c>
      <c r="BR136" s="391">
        <v>355</v>
      </c>
      <c r="BS136" s="391">
        <v>302</v>
      </c>
      <c r="BT136" s="391">
        <v>428</v>
      </c>
      <c r="BU136" s="391">
        <v>1682</v>
      </c>
      <c r="BV136" s="391">
        <v>360</v>
      </c>
      <c r="BW136" s="391">
        <v>381</v>
      </c>
      <c r="BX136" s="392">
        <f t="shared" ref="BX136:BX199" si="18">IF(ISERROR(BW136/BK136-1),"",BW136/BK136-1)</f>
        <v>0.934010152284264</v>
      </c>
      <c r="BY136" s="392">
        <f t="shared" ref="BY136:BY199" si="19">IF(ISERROR(BW136/BV136-1),"",BW136/BV136-1)</f>
        <v>0.0583333333333333</v>
      </c>
      <c r="BZ136" s="45">
        <f t="shared" ref="BZ136:BZ199" si="20">SUM(B136:M136)</f>
        <v>0</v>
      </c>
      <c r="CA136" s="45">
        <f t="shared" ref="CA136:CA199" si="21">SUM(N136:Y136)</f>
        <v>0</v>
      </c>
      <c r="CB136" s="45">
        <f t="shared" ref="CB136:CB199" si="22">SUM(Z136:AK136)</f>
        <v>683</v>
      </c>
      <c r="CC136" s="45">
        <f t="shared" ref="CC136:CC199" si="23">SUM(AL136:AW136)</f>
        <v>3190</v>
      </c>
      <c r="CD136" s="45">
        <f t="shared" ref="CD136:CD199" si="24">SUM(AX136:BI136)</f>
        <v>5145</v>
      </c>
      <c r="CE136" s="45">
        <f t="shared" ref="CE136:CE199" si="25">SUM(BJ136:BU136)</f>
        <v>6517</v>
      </c>
      <c r="CF136" s="391">
        <f t="shared" ref="CF136:CF199" si="26">SUM(BV136:BW136)</f>
        <v>741</v>
      </c>
    </row>
    <row r="137" spans="1:84">
      <c r="A137" s="45" t="s">
        <v>173</v>
      </c>
      <c r="B137" s="391"/>
      <c r="C137" s="391"/>
      <c r="D137" s="391"/>
      <c r="E137" s="391">
        <v>63</v>
      </c>
      <c r="F137" s="391">
        <v>22</v>
      </c>
      <c r="G137" s="391">
        <v>128</v>
      </c>
      <c r="H137" s="391">
        <v>199</v>
      </c>
      <c r="I137" s="391">
        <v>87</v>
      </c>
      <c r="J137" s="391">
        <v>417</v>
      </c>
      <c r="K137" s="391">
        <v>1175</v>
      </c>
      <c r="L137" s="391">
        <v>1467</v>
      </c>
      <c r="M137" s="391">
        <v>3264</v>
      </c>
      <c r="N137" s="391">
        <v>806</v>
      </c>
      <c r="O137" s="391">
        <v>1132</v>
      </c>
      <c r="P137" s="391">
        <v>1858</v>
      </c>
      <c r="Q137" s="391">
        <v>1505</v>
      </c>
      <c r="R137" s="391">
        <v>1609</v>
      </c>
      <c r="S137" s="391">
        <v>1352</v>
      </c>
      <c r="T137" s="391">
        <v>1094</v>
      </c>
      <c r="U137" s="391">
        <v>895</v>
      </c>
      <c r="V137" s="391">
        <v>1465</v>
      </c>
      <c r="W137" s="391">
        <v>1330</v>
      </c>
      <c r="X137" s="391">
        <v>1309</v>
      </c>
      <c r="Y137" s="391">
        <v>1434</v>
      </c>
      <c r="Z137" s="391">
        <v>924</v>
      </c>
      <c r="AA137" s="391">
        <v>736</v>
      </c>
      <c r="AB137" s="391">
        <v>1060</v>
      </c>
      <c r="AC137" s="391">
        <v>545</v>
      </c>
      <c r="AD137" s="391">
        <v>509</v>
      </c>
      <c r="AE137" s="391">
        <v>1141</v>
      </c>
      <c r="AF137" s="391">
        <v>1490</v>
      </c>
      <c r="AG137" s="391">
        <v>757</v>
      </c>
      <c r="AH137" s="391">
        <v>1100</v>
      </c>
      <c r="AI137" s="391">
        <v>1011</v>
      </c>
      <c r="AJ137" s="391">
        <v>2022</v>
      </c>
      <c r="AK137" s="391">
        <v>4778</v>
      </c>
      <c r="AL137" s="391">
        <v>550</v>
      </c>
      <c r="AM137" s="391">
        <v>469</v>
      </c>
      <c r="AN137" s="391">
        <v>867</v>
      </c>
      <c r="AO137" s="391">
        <v>684</v>
      </c>
      <c r="AP137" s="391">
        <v>776</v>
      </c>
      <c r="AQ137" s="391">
        <v>799</v>
      </c>
      <c r="AR137" s="391">
        <v>802</v>
      </c>
      <c r="AS137" s="391">
        <v>546</v>
      </c>
      <c r="AT137" s="391">
        <v>1139</v>
      </c>
      <c r="AU137" s="391">
        <v>541</v>
      </c>
      <c r="AV137" s="391">
        <v>757</v>
      </c>
      <c r="AW137" s="391">
        <v>1111</v>
      </c>
      <c r="AX137" s="391">
        <v>484</v>
      </c>
      <c r="AY137" s="391">
        <v>400</v>
      </c>
      <c r="AZ137" s="391">
        <v>977</v>
      </c>
      <c r="BA137" s="391">
        <v>731</v>
      </c>
      <c r="BB137" s="391">
        <v>720</v>
      </c>
      <c r="BC137" s="391">
        <v>661</v>
      </c>
      <c r="BD137" s="391">
        <v>638</v>
      </c>
      <c r="BE137" s="391">
        <v>505</v>
      </c>
      <c r="BF137" s="391">
        <v>847</v>
      </c>
      <c r="BG137" s="391">
        <v>295</v>
      </c>
      <c r="BH137" s="391">
        <v>300</v>
      </c>
      <c r="BI137" s="391">
        <v>482</v>
      </c>
      <c r="BJ137" s="391">
        <v>335</v>
      </c>
      <c r="BK137" s="391">
        <v>199</v>
      </c>
      <c r="BL137" s="391">
        <v>829</v>
      </c>
      <c r="BM137" s="391">
        <v>364</v>
      </c>
      <c r="BN137" s="391">
        <v>390</v>
      </c>
      <c r="BO137" s="391">
        <v>453</v>
      </c>
      <c r="BP137" s="391">
        <v>337</v>
      </c>
      <c r="BQ137" s="391">
        <v>183</v>
      </c>
      <c r="BR137" s="391">
        <v>510</v>
      </c>
      <c r="BS137" s="391">
        <v>295</v>
      </c>
      <c r="BT137" s="391">
        <v>238</v>
      </c>
      <c r="BU137" s="391">
        <v>220</v>
      </c>
      <c r="BV137" s="391">
        <v>757</v>
      </c>
      <c r="BW137" s="391">
        <v>1111</v>
      </c>
      <c r="BX137" s="392">
        <f t="shared" si="18"/>
        <v>4.58291457286432</v>
      </c>
      <c r="BY137" s="392">
        <f t="shared" si="19"/>
        <v>0.467635402906209</v>
      </c>
      <c r="BZ137" s="45">
        <f t="shared" si="20"/>
        <v>6822</v>
      </c>
      <c r="CA137" s="45">
        <f t="shared" si="21"/>
        <v>15789</v>
      </c>
      <c r="CB137" s="45">
        <f t="shared" si="22"/>
        <v>16073</v>
      </c>
      <c r="CC137" s="45">
        <f t="shared" si="23"/>
        <v>9041</v>
      </c>
      <c r="CD137" s="45">
        <f t="shared" si="24"/>
        <v>7040</v>
      </c>
      <c r="CE137" s="45">
        <f t="shared" si="25"/>
        <v>4353</v>
      </c>
      <c r="CF137" s="391">
        <f t="shared" si="26"/>
        <v>1868</v>
      </c>
    </row>
    <row r="138" spans="1:84">
      <c r="A138" s="45" t="s">
        <v>174</v>
      </c>
      <c r="B138" s="391"/>
      <c r="C138" s="391"/>
      <c r="D138" s="391"/>
      <c r="E138" s="391"/>
      <c r="F138" s="391"/>
      <c r="G138" s="391"/>
      <c r="H138" s="391"/>
      <c r="I138" s="391"/>
      <c r="J138" s="391"/>
      <c r="K138" s="391"/>
      <c r="L138" s="391"/>
      <c r="M138" s="391"/>
      <c r="N138" s="391"/>
      <c r="O138" s="391"/>
      <c r="P138" s="391"/>
      <c r="Q138" s="391"/>
      <c r="R138" s="391"/>
      <c r="S138" s="391"/>
      <c r="T138" s="391"/>
      <c r="U138" s="391"/>
      <c r="V138" s="391"/>
      <c r="W138" s="391"/>
      <c r="X138" s="391"/>
      <c r="Y138" s="391"/>
      <c r="Z138" s="391"/>
      <c r="AA138" s="391"/>
      <c r="AB138" s="391"/>
      <c r="AC138" s="391"/>
      <c r="AD138" s="391"/>
      <c r="AE138" s="391"/>
      <c r="AF138" s="391"/>
      <c r="AG138" s="391"/>
      <c r="AH138" s="391"/>
      <c r="AI138" s="391"/>
      <c r="AJ138" s="391"/>
      <c r="AK138" s="391"/>
      <c r="AL138" s="391"/>
      <c r="AM138" s="391">
        <v>213</v>
      </c>
      <c r="AN138" s="391">
        <v>166</v>
      </c>
      <c r="AO138" s="391">
        <v>313</v>
      </c>
      <c r="AP138" s="391">
        <v>471</v>
      </c>
      <c r="AQ138" s="391">
        <v>534</v>
      </c>
      <c r="AR138" s="391">
        <v>831</v>
      </c>
      <c r="AS138" s="391">
        <v>651</v>
      </c>
      <c r="AT138" s="391">
        <v>637</v>
      </c>
      <c r="AU138" s="391">
        <v>606</v>
      </c>
      <c r="AV138" s="391">
        <v>703</v>
      </c>
      <c r="AW138" s="391">
        <v>951</v>
      </c>
      <c r="AX138" s="391">
        <v>625</v>
      </c>
      <c r="AY138" s="391">
        <v>641</v>
      </c>
      <c r="AZ138" s="391">
        <v>1020</v>
      </c>
      <c r="BA138" s="391">
        <v>792</v>
      </c>
      <c r="BB138" s="391">
        <v>878</v>
      </c>
      <c r="BC138" s="391">
        <v>1110</v>
      </c>
      <c r="BD138" s="391">
        <v>777</v>
      </c>
      <c r="BE138" s="391">
        <v>482</v>
      </c>
      <c r="BF138" s="391">
        <v>329</v>
      </c>
      <c r="BG138" s="391">
        <v>354</v>
      </c>
      <c r="BH138" s="391">
        <v>785</v>
      </c>
      <c r="BI138" s="391">
        <v>1427</v>
      </c>
      <c r="BJ138" s="391">
        <v>960</v>
      </c>
      <c r="BK138" s="391">
        <v>617</v>
      </c>
      <c r="BL138" s="391">
        <v>968</v>
      </c>
      <c r="BM138" s="391">
        <v>765</v>
      </c>
      <c r="BN138" s="391">
        <v>846</v>
      </c>
      <c r="BO138" s="391">
        <v>1033</v>
      </c>
      <c r="BP138" s="391">
        <v>961</v>
      </c>
      <c r="BQ138" s="391">
        <v>627</v>
      </c>
      <c r="BR138" s="391">
        <v>987</v>
      </c>
      <c r="BS138" s="391">
        <v>765</v>
      </c>
      <c r="BT138" s="391">
        <v>1044</v>
      </c>
      <c r="BU138" s="391">
        <v>979</v>
      </c>
      <c r="BV138" s="391">
        <v>703</v>
      </c>
      <c r="BW138" s="391">
        <v>951</v>
      </c>
      <c r="BX138" s="392">
        <f t="shared" si="18"/>
        <v>0.541329011345219</v>
      </c>
      <c r="BY138" s="392">
        <f t="shared" si="19"/>
        <v>0.352773826458037</v>
      </c>
      <c r="BZ138" s="45">
        <f t="shared" si="20"/>
        <v>0</v>
      </c>
      <c r="CA138" s="45">
        <f t="shared" si="21"/>
        <v>0</v>
      </c>
      <c r="CB138" s="45">
        <f t="shared" si="22"/>
        <v>0</v>
      </c>
      <c r="CC138" s="45">
        <f t="shared" si="23"/>
        <v>6076</v>
      </c>
      <c r="CD138" s="45">
        <f t="shared" si="24"/>
        <v>9220</v>
      </c>
      <c r="CE138" s="45">
        <f t="shared" si="25"/>
        <v>10552</v>
      </c>
      <c r="CF138" s="391">
        <f t="shared" si="26"/>
        <v>1654</v>
      </c>
    </row>
    <row r="139" spans="1:84">
      <c r="A139" s="45" t="s">
        <v>175</v>
      </c>
      <c r="B139" s="391"/>
      <c r="C139" s="391"/>
      <c r="D139" s="391"/>
      <c r="E139" s="391"/>
      <c r="F139" s="391"/>
      <c r="G139" s="391"/>
      <c r="H139" s="391"/>
      <c r="I139" s="391"/>
      <c r="J139" s="391"/>
      <c r="K139" s="391"/>
      <c r="L139" s="391"/>
      <c r="M139" s="391"/>
      <c r="N139" s="391"/>
      <c r="O139" s="391"/>
      <c r="P139" s="391"/>
      <c r="Q139" s="391"/>
      <c r="R139" s="391"/>
      <c r="S139" s="391"/>
      <c r="T139" s="391"/>
      <c r="U139" s="391"/>
      <c r="V139" s="391"/>
      <c r="W139" s="391"/>
      <c r="X139" s="391"/>
      <c r="Y139" s="391"/>
      <c r="Z139" s="391"/>
      <c r="AA139" s="391"/>
      <c r="AB139" s="391"/>
      <c r="AC139" s="391"/>
      <c r="AD139" s="391"/>
      <c r="AE139" s="391"/>
      <c r="AF139" s="391"/>
      <c r="AG139" s="391"/>
      <c r="AH139" s="391"/>
      <c r="AI139" s="391"/>
      <c r="AJ139" s="391"/>
      <c r="AK139" s="391"/>
      <c r="AL139" s="391"/>
      <c r="AM139" s="391"/>
      <c r="AN139" s="391">
        <v>9</v>
      </c>
      <c r="AO139" s="391">
        <v>6</v>
      </c>
      <c r="AP139" s="391">
        <v>231</v>
      </c>
      <c r="AQ139" s="391">
        <v>221</v>
      </c>
      <c r="AR139" s="391">
        <v>137</v>
      </c>
      <c r="AS139" s="391">
        <v>178</v>
      </c>
      <c r="AT139" s="391">
        <v>421</v>
      </c>
      <c r="AU139" s="391">
        <v>477</v>
      </c>
      <c r="AV139" s="391">
        <v>444</v>
      </c>
      <c r="AW139" s="391">
        <v>692</v>
      </c>
      <c r="AX139" s="391">
        <v>523</v>
      </c>
      <c r="AY139" s="391">
        <v>266</v>
      </c>
      <c r="AZ139" s="391">
        <v>1015</v>
      </c>
      <c r="BA139" s="391">
        <v>316</v>
      </c>
      <c r="BB139" s="391">
        <v>652</v>
      </c>
      <c r="BC139" s="391">
        <v>1111</v>
      </c>
      <c r="BD139" s="391">
        <v>1027</v>
      </c>
      <c r="BE139" s="391">
        <v>477</v>
      </c>
      <c r="BF139" s="391">
        <v>667</v>
      </c>
      <c r="BG139" s="391">
        <v>409</v>
      </c>
      <c r="BH139" s="391">
        <v>420</v>
      </c>
      <c r="BI139" s="391">
        <v>595</v>
      </c>
      <c r="BJ139" s="391">
        <v>216</v>
      </c>
      <c r="BK139" s="391">
        <v>236</v>
      </c>
      <c r="BL139" s="391">
        <v>1287</v>
      </c>
      <c r="BM139" s="391">
        <v>1289</v>
      </c>
      <c r="BN139" s="391">
        <v>978</v>
      </c>
      <c r="BO139" s="391">
        <v>1454</v>
      </c>
      <c r="BP139" s="391">
        <v>1161</v>
      </c>
      <c r="BQ139" s="391">
        <v>1473</v>
      </c>
      <c r="BR139" s="391">
        <v>1245</v>
      </c>
      <c r="BS139" s="391">
        <v>1300</v>
      </c>
      <c r="BT139" s="391">
        <v>2223</v>
      </c>
      <c r="BU139" s="391">
        <v>2333</v>
      </c>
      <c r="BV139" s="391">
        <v>444</v>
      </c>
      <c r="BW139" s="391">
        <v>692</v>
      </c>
      <c r="BX139" s="392">
        <f t="shared" si="18"/>
        <v>1.93220338983051</v>
      </c>
      <c r="BY139" s="392">
        <f t="shared" si="19"/>
        <v>0.558558558558559</v>
      </c>
      <c r="BZ139" s="45">
        <f t="shared" si="20"/>
        <v>0</v>
      </c>
      <c r="CA139" s="45">
        <f t="shared" si="21"/>
        <v>0</v>
      </c>
      <c r="CB139" s="45">
        <f t="shared" si="22"/>
        <v>0</v>
      </c>
      <c r="CC139" s="45">
        <f t="shared" si="23"/>
        <v>2816</v>
      </c>
      <c r="CD139" s="45">
        <f t="shared" si="24"/>
        <v>7478</v>
      </c>
      <c r="CE139" s="45">
        <f t="shared" si="25"/>
        <v>15195</v>
      </c>
      <c r="CF139" s="391">
        <f t="shared" si="26"/>
        <v>1136</v>
      </c>
    </row>
    <row r="140" spans="1:84">
      <c r="A140" s="45" t="s">
        <v>176</v>
      </c>
      <c r="B140" s="391"/>
      <c r="C140" s="391"/>
      <c r="D140" s="391"/>
      <c r="E140" s="391"/>
      <c r="F140" s="391"/>
      <c r="G140" s="391"/>
      <c r="H140" s="391"/>
      <c r="I140" s="391"/>
      <c r="J140" s="391"/>
      <c r="K140" s="391"/>
      <c r="L140" s="391"/>
      <c r="M140" s="391"/>
      <c r="N140" s="391"/>
      <c r="O140" s="391"/>
      <c r="P140" s="391"/>
      <c r="Q140" s="391"/>
      <c r="R140" s="391"/>
      <c r="S140" s="391"/>
      <c r="T140" s="391"/>
      <c r="U140" s="391"/>
      <c r="V140" s="391"/>
      <c r="W140" s="391"/>
      <c r="X140" s="391"/>
      <c r="Y140" s="391"/>
      <c r="Z140" s="391"/>
      <c r="AA140" s="391"/>
      <c r="AB140" s="391"/>
      <c r="AC140" s="391"/>
      <c r="AD140" s="391"/>
      <c r="AE140" s="391"/>
      <c r="AF140" s="391"/>
      <c r="AG140" s="391"/>
      <c r="AH140" s="391"/>
      <c r="AI140" s="391"/>
      <c r="AJ140" s="391"/>
      <c r="AK140" s="391"/>
      <c r="AL140" s="391"/>
      <c r="AM140" s="391"/>
      <c r="AN140" s="391"/>
      <c r="AO140" s="391"/>
      <c r="AP140" s="391"/>
      <c r="AQ140" s="391"/>
      <c r="AR140" s="391"/>
      <c r="AS140" s="391"/>
      <c r="AT140" s="391"/>
      <c r="AU140" s="391"/>
      <c r="AV140" s="391"/>
      <c r="AW140" s="391"/>
      <c r="AX140" s="391"/>
      <c r="AY140" s="391">
        <v>27</v>
      </c>
      <c r="AZ140" s="391">
        <v>689</v>
      </c>
      <c r="BA140" s="391">
        <v>790</v>
      </c>
      <c r="BB140" s="391">
        <v>812</v>
      </c>
      <c r="BC140" s="391">
        <v>348</v>
      </c>
      <c r="BD140" s="391">
        <v>182</v>
      </c>
      <c r="BE140" s="391">
        <v>465</v>
      </c>
      <c r="BF140" s="391">
        <v>1239</v>
      </c>
      <c r="BG140" s="391">
        <v>1010</v>
      </c>
      <c r="BH140" s="391">
        <v>650</v>
      </c>
      <c r="BI140" s="391">
        <v>1914</v>
      </c>
      <c r="BJ140" s="391">
        <v>2325</v>
      </c>
      <c r="BK140" s="391">
        <v>1336</v>
      </c>
      <c r="BL140" s="391">
        <v>3803</v>
      </c>
      <c r="BM140" s="391">
        <v>3082</v>
      </c>
      <c r="BN140" s="391">
        <v>3266</v>
      </c>
      <c r="BO140" s="391">
        <v>2806</v>
      </c>
      <c r="BP140" s="391">
        <v>2623</v>
      </c>
      <c r="BQ140" s="391">
        <v>2873</v>
      </c>
      <c r="BR140" s="391">
        <v>4113</v>
      </c>
      <c r="BS140" s="391">
        <v>3143</v>
      </c>
      <c r="BT140" s="391">
        <v>2470</v>
      </c>
      <c r="BU140" s="391">
        <v>2712</v>
      </c>
      <c r="BV140" s="391">
        <v>0</v>
      </c>
      <c r="BW140" s="391">
        <v>0</v>
      </c>
      <c r="BX140" s="392">
        <f t="shared" si="18"/>
        <v>-1</v>
      </c>
      <c r="BY140" s="392" t="str">
        <f t="shared" si="19"/>
        <v/>
      </c>
      <c r="BZ140" s="45">
        <f t="shared" si="20"/>
        <v>0</v>
      </c>
      <c r="CA140" s="45">
        <f t="shared" si="21"/>
        <v>0</v>
      </c>
      <c r="CB140" s="45">
        <f t="shared" si="22"/>
        <v>0</v>
      </c>
      <c r="CC140" s="45">
        <f t="shared" si="23"/>
        <v>0</v>
      </c>
      <c r="CD140" s="45">
        <f t="shared" si="24"/>
        <v>8126</v>
      </c>
      <c r="CE140" s="45">
        <f t="shared" si="25"/>
        <v>34552</v>
      </c>
      <c r="CF140" s="391">
        <f t="shared" si="26"/>
        <v>0</v>
      </c>
    </row>
    <row r="141" spans="1:84">
      <c r="A141" s="45" t="s">
        <v>177</v>
      </c>
      <c r="B141" s="391"/>
      <c r="C141" s="391"/>
      <c r="D141" s="391"/>
      <c r="E141" s="391"/>
      <c r="F141" s="391"/>
      <c r="G141" s="391"/>
      <c r="H141" s="391"/>
      <c r="I141" s="391"/>
      <c r="J141" s="391"/>
      <c r="K141" s="391"/>
      <c r="L141" s="391"/>
      <c r="M141" s="391"/>
      <c r="N141" s="391"/>
      <c r="O141" s="391"/>
      <c r="P141" s="393"/>
      <c r="Q141" s="391"/>
      <c r="R141" s="391"/>
      <c r="S141" s="391"/>
      <c r="T141" s="391"/>
      <c r="U141" s="391"/>
      <c r="V141" s="391"/>
      <c r="W141" s="391">
        <v>323</v>
      </c>
      <c r="X141" s="391">
        <v>508</v>
      </c>
      <c r="Y141" s="391">
        <v>510</v>
      </c>
      <c r="Z141" s="391">
        <v>301</v>
      </c>
      <c r="AA141" s="391">
        <v>150</v>
      </c>
      <c r="AB141" s="391">
        <v>501</v>
      </c>
      <c r="AC141" s="391">
        <v>364</v>
      </c>
      <c r="AD141" s="391">
        <v>192</v>
      </c>
      <c r="AE141" s="391">
        <v>165</v>
      </c>
      <c r="AF141" s="391">
        <v>239</v>
      </c>
      <c r="AG141" s="391">
        <v>82</v>
      </c>
      <c r="AH141" s="391">
        <v>145</v>
      </c>
      <c r="AI141" s="391">
        <v>377</v>
      </c>
      <c r="AJ141" s="391">
        <v>105</v>
      </c>
      <c r="AK141" s="391">
        <v>123</v>
      </c>
      <c r="AL141" s="391">
        <v>63</v>
      </c>
      <c r="AM141" s="391">
        <v>5</v>
      </c>
      <c r="AN141" s="391">
        <v>70</v>
      </c>
      <c r="AO141" s="391">
        <v>75</v>
      </c>
      <c r="AP141" s="391">
        <v>52</v>
      </c>
      <c r="AQ141" s="391">
        <v>38</v>
      </c>
      <c r="AR141" s="391">
        <v>142</v>
      </c>
      <c r="AS141" s="391">
        <v>97</v>
      </c>
      <c r="AT141" s="391">
        <v>103</v>
      </c>
      <c r="AU141" s="391">
        <v>179</v>
      </c>
      <c r="AV141" s="391">
        <v>116</v>
      </c>
      <c r="AW141" s="391">
        <v>57</v>
      </c>
      <c r="AX141" s="391">
        <v>339</v>
      </c>
      <c r="AY141" s="391">
        <v>20</v>
      </c>
      <c r="AZ141" s="391">
        <v>439</v>
      </c>
      <c r="BA141" s="391">
        <v>323</v>
      </c>
      <c r="BB141" s="391">
        <v>409</v>
      </c>
      <c r="BC141" s="391">
        <v>403</v>
      </c>
      <c r="BD141" s="391">
        <v>611</v>
      </c>
      <c r="BE141" s="391">
        <v>447</v>
      </c>
      <c r="BF141" s="391">
        <v>454</v>
      </c>
      <c r="BG141" s="391">
        <v>270</v>
      </c>
      <c r="BH141" s="391">
        <v>138</v>
      </c>
      <c r="BI141" s="391">
        <v>137</v>
      </c>
      <c r="BJ141" s="391">
        <v>6</v>
      </c>
      <c r="BK141" s="391">
        <v>13</v>
      </c>
      <c r="BL141" s="391">
        <v>11</v>
      </c>
      <c r="BM141" s="391">
        <v>8</v>
      </c>
      <c r="BN141" s="391">
        <v>47</v>
      </c>
      <c r="BO141" s="391">
        <v>57</v>
      </c>
      <c r="BP141" s="391">
        <v>45</v>
      </c>
      <c r="BQ141" s="391">
        <v>15</v>
      </c>
      <c r="BR141" s="391">
        <v>90</v>
      </c>
      <c r="BS141" s="391">
        <v>126</v>
      </c>
      <c r="BT141" s="391">
        <v>122</v>
      </c>
      <c r="BU141" s="391">
        <v>0</v>
      </c>
      <c r="BV141" s="391">
        <v>116</v>
      </c>
      <c r="BW141" s="391">
        <v>57</v>
      </c>
      <c r="BX141" s="392">
        <f t="shared" si="18"/>
        <v>3.38461538461538</v>
      </c>
      <c r="BY141" s="392">
        <f t="shared" si="19"/>
        <v>-0.508620689655172</v>
      </c>
      <c r="BZ141" s="45">
        <f t="shared" si="20"/>
        <v>0</v>
      </c>
      <c r="CA141" s="45">
        <f t="shared" si="21"/>
        <v>1341</v>
      </c>
      <c r="CB141" s="45">
        <f t="shared" si="22"/>
        <v>2744</v>
      </c>
      <c r="CC141" s="45">
        <f t="shared" si="23"/>
        <v>997</v>
      </c>
      <c r="CD141" s="45">
        <f t="shared" si="24"/>
        <v>3990</v>
      </c>
      <c r="CE141" s="45">
        <f t="shared" si="25"/>
        <v>540</v>
      </c>
      <c r="CF141" s="391">
        <f t="shared" si="26"/>
        <v>173</v>
      </c>
    </row>
    <row r="142" spans="1:84">
      <c r="A142" s="45" t="s">
        <v>178</v>
      </c>
      <c r="B142" s="391"/>
      <c r="C142" s="391"/>
      <c r="D142" s="391"/>
      <c r="E142" s="391"/>
      <c r="F142" s="391"/>
      <c r="G142" s="391"/>
      <c r="H142" s="391"/>
      <c r="I142" s="391"/>
      <c r="J142" s="391"/>
      <c r="K142" s="391"/>
      <c r="L142" s="391"/>
      <c r="M142" s="391"/>
      <c r="N142" s="391"/>
      <c r="O142" s="391"/>
      <c r="P142" s="391"/>
      <c r="Q142" s="391"/>
      <c r="R142" s="391"/>
      <c r="S142" s="391"/>
      <c r="T142" s="391"/>
      <c r="U142" s="391"/>
      <c r="V142" s="391"/>
      <c r="W142" s="391"/>
      <c r="X142" s="391"/>
      <c r="Y142" s="391"/>
      <c r="Z142" s="391"/>
      <c r="AA142" s="391"/>
      <c r="AB142" s="391">
        <v>47</v>
      </c>
      <c r="AC142" s="391">
        <v>10</v>
      </c>
      <c r="AD142" s="391"/>
      <c r="AE142" s="391">
        <v>72</v>
      </c>
      <c r="AF142" s="391">
        <v>84</v>
      </c>
      <c r="AG142" s="391">
        <v>84</v>
      </c>
      <c r="AH142" s="391">
        <v>80</v>
      </c>
      <c r="AI142" s="391">
        <v>74</v>
      </c>
      <c r="AJ142" s="391">
        <v>65</v>
      </c>
      <c r="AK142" s="391">
        <v>87</v>
      </c>
      <c r="AL142" s="391">
        <v>56</v>
      </c>
      <c r="AM142" s="391">
        <v>97</v>
      </c>
      <c r="AN142" s="391">
        <v>168</v>
      </c>
      <c r="AO142" s="391">
        <v>186</v>
      </c>
      <c r="AP142" s="391">
        <v>154</v>
      </c>
      <c r="AQ142" s="391">
        <v>145</v>
      </c>
      <c r="AR142" s="391">
        <v>137</v>
      </c>
      <c r="AS142" s="391">
        <v>155</v>
      </c>
      <c r="AT142" s="391">
        <v>69</v>
      </c>
      <c r="AU142" s="391">
        <v>196</v>
      </c>
      <c r="AV142" s="391">
        <v>185</v>
      </c>
      <c r="AW142" s="391">
        <v>254</v>
      </c>
      <c r="AX142" s="391">
        <v>177</v>
      </c>
      <c r="AY142" s="391">
        <v>150</v>
      </c>
      <c r="AZ142" s="391">
        <v>401</v>
      </c>
      <c r="BA142" s="391">
        <v>299</v>
      </c>
      <c r="BB142" s="391">
        <v>374</v>
      </c>
      <c r="BC142" s="391">
        <v>372</v>
      </c>
      <c r="BD142" s="391">
        <v>700</v>
      </c>
      <c r="BE142" s="391">
        <v>441</v>
      </c>
      <c r="BF142" s="391">
        <v>244</v>
      </c>
      <c r="BG142" s="391">
        <v>403</v>
      </c>
      <c r="BH142" s="391">
        <v>371</v>
      </c>
      <c r="BI142" s="391">
        <v>395</v>
      </c>
      <c r="BJ142" s="391">
        <v>269</v>
      </c>
      <c r="BK142" s="391">
        <v>300</v>
      </c>
      <c r="BL142" s="391">
        <v>297</v>
      </c>
      <c r="BM142" s="391">
        <v>271</v>
      </c>
      <c r="BN142" s="391">
        <v>343</v>
      </c>
      <c r="BO142" s="391">
        <v>347</v>
      </c>
      <c r="BP142" s="391">
        <v>222</v>
      </c>
      <c r="BQ142" s="391">
        <v>496</v>
      </c>
      <c r="BR142" s="391">
        <v>274</v>
      </c>
      <c r="BS142" s="391">
        <v>426</v>
      </c>
      <c r="BT142" s="391">
        <v>337</v>
      </c>
      <c r="BU142" s="391">
        <v>506</v>
      </c>
      <c r="BV142" s="391">
        <v>185</v>
      </c>
      <c r="BW142" s="391">
        <v>254</v>
      </c>
      <c r="BX142" s="392">
        <f t="shared" si="18"/>
        <v>-0.153333333333333</v>
      </c>
      <c r="BY142" s="392">
        <f t="shared" si="19"/>
        <v>0.372972972972973</v>
      </c>
      <c r="BZ142" s="45">
        <f t="shared" si="20"/>
        <v>0</v>
      </c>
      <c r="CA142" s="45">
        <f t="shared" si="21"/>
        <v>0</v>
      </c>
      <c r="CB142" s="45">
        <f t="shared" si="22"/>
        <v>603</v>
      </c>
      <c r="CC142" s="45">
        <f t="shared" si="23"/>
        <v>1802</v>
      </c>
      <c r="CD142" s="45">
        <f t="shared" si="24"/>
        <v>4327</v>
      </c>
      <c r="CE142" s="45">
        <f t="shared" si="25"/>
        <v>4088</v>
      </c>
      <c r="CF142" s="391">
        <f t="shared" si="26"/>
        <v>439</v>
      </c>
    </row>
    <row r="143" spans="1:84">
      <c r="A143" s="45" t="s">
        <v>179</v>
      </c>
      <c r="B143" s="391"/>
      <c r="C143" s="391"/>
      <c r="D143" s="391"/>
      <c r="E143" s="391"/>
      <c r="F143" s="391"/>
      <c r="G143" s="391"/>
      <c r="H143" s="391"/>
      <c r="I143" s="391"/>
      <c r="J143" s="391"/>
      <c r="K143" s="391"/>
      <c r="L143" s="391"/>
      <c r="M143" s="391"/>
      <c r="N143" s="391"/>
      <c r="O143" s="391"/>
      <c r="P143" s="391"/>
      <c r="Q143" s="391"/>
      <c r="R143" s="391"/>
      <c r="S143" s="391"/>
      <c r="T143" s="391"/>
      <c r="U143" s="391"/>
      <c r="V143" s="391"/>
      <c r="W143" s="391"/>
      <c r="X143" s="391"/>
      <c r="Y143" s="391"/>
      <c r="Z143" s="391"/>
      <c r="AA143" s="391"/>
      <c r="AB143" s="391"/>
      <c r="AC143" s="391"/>
      <c r="AD143" s="391"/>
      <c r="AE143" s="391"/>
      <c r="AF143" s="391"/>
      <c r="AG143" s="391"/>
      <c r="AH143" s="391"/>
      <c r="AI143" s="391"/>
      <c r="AJ143" s="391"/>
      <c r="AK143" s="391"/>
      <c r="AL143" s="391"/>
      <c r="AM143" s="391"/>
      <c r="AN143" s="391"/>
      <c r="AO143" s="391"/>
      <c r="AP143" s="391"/>
      <c r="AQ143" s="391"/>
      <c r="AR143" s="391"/>
      <c r="AS143" s="391"/>
      <c r="AT143" s="391"/>
      <c r="AU143" s="391"/>
      <c r="AV143" s="391"/>
      <c r="AW143" s="391"/>
      <c r="AX143" s="391">
        <v>950</v>
      </c>
      <c r="AY143" s="391">
        <v>1612</v>
      </c>
      <c r="AZ143" s="391">
        <v>1686</v>
      </c>
      <c r="BA143" s="391">
        <v>765</v>
      </c>
      <c r="BB143" s="391">
        <v>557</v>
      </c>
      <c r="BC143" s="391">
        <v>1816</v>
      </c>
      <c r="BD143" s="391">
        <v>1544</v>
      </c>
      <c r="BE143" s="391">
        <v>435</v>
      </c>
      <c r="BF143" s="391">
        <v>1305</v>
      </c>
      <c r="BG143" s="391">
        <v>408</v>
      </c>
      <c r="BH143" s="391">
        <v>3632</v>
      </c>
      <c r="BI143" s="391">
        <v>5887</v>
      </c>
      <c r="BJ143" s="391">
        <v>629</v>
      </c>
      <c r="BK143" s="391">
        <v>156</v>
      </c>
      <c r="BL143" s="391">
        <v>916</v>
      </c>
      <c r="BM143" s="391">
        <v>0</v>
      </c>
      <c r="BN143" s="391">
        <v>0</v>
      </c>
      <c r="BO143" s="391">
        <v>0</v>
      </c>
      <c r="BP143" s="391">
        <v>0</v>
      </c>
      <c r="BQ143" s="391">
        <v>1008</v>
      </c>
      <c r="BR143" s="391">
        <v>518</v>
      </c>
      <c r="BS143" s="391">
        <v>1145</v>
      </c>
      <c r="BT143" s="391">
        <v>671</v>
      </c>
      <c r="BU143" s="391">
        <v>2403</v>
      </c>
      <c r="BV143" s="391">
        <v>0</v>
      </c>
      <c r="BW143" s="391">
        <v>0</v>
      </c>
      <c r="BX143" s="392">
        <f t="shared" si="18"/>
        <v>-1</v>
      </c>
      <c r="BY143" s="392" t="str">
        <f t="shared" si="19"/>
        <v/>
      </c>
      <c r="BZ143" s="45">
        <f t="shared" si="20"/>
        <v>0</v>
      </c>
      <c r="CA143" s="45">
        <f t="shared" si="21"/>
        <v>0</v>
      </c>
      <c r="CB143" s="45">
        <f t="shared" si="22"/>
        <v>0</v>
      </c>
      <c r="CC143" s="45">
        <f t="shared" si="23"/>
        <v>0</v>
      </c>
      <c r="CD143" s="45">
        <f t="shared" si="24"/>
        <v>20597</v>
      </c>
      <c r="CE143" s="45">
        <f t="shared" si="25"/>
        <v>7446</v>
      </c>
      <c r="CF143" s="391">
        <f t="shared" si="26"/>
        <v>0</v>
      </c>
    </row>
    <row r="144" spans="1:84">
      <c r="A144" s="45" t="s">
        <v>180</v>
      </c>
      <c r="B144" s="391"/>
      <c r="C144" s="391"/>
      <c r="D144" s="391"/>
      <c r="E144" s="391"/>
      <c r="F144" s="391"/>
      <c r="G144" s="391"/>
      <c r="H144" s="391"/>
      <c r="I144" s="391"/>
      <c r="J144" s="391"/>
      <c r="K144" s="391"/>
      <c r="L144" s="391"/>
      <c r="M144" s="391"/>
      <c r="N144" s="391"/>
      <c r="O144" s="391"/>
      <c r="P144" s="391"/>
      <c r="Q144" s="391"/>
      <c r="R144" s="391"/>
      <c r="S144" s="391"/>
      <c r="T144" s="391"/>
      <c r="U144" s="391"/>
      <c r="V144" s="391"/>
      <c r="W144" s="391"/>
      <c r="X144" s="391"/>
      <c r="Y144" s="391"/>
      <c r="Z144" s="391"/>
      <c r="AA144" s="391"/>
      <c r="AB144" s="391"/>
      <c r="AC144" s="391"/>
      <c r="AD144" s="391"/>
      <c r="AE144" s="391"/>
      <c r="AF144" s="391"/>
      <c r="AG144" s="391"/>
      <c r="AH144" s="391"/>
      <c r="AI144" s="391"/>
      <c r="AJ144" s="391">
        <v>201</v>
      </c>
      <c r="AK144" s="391">
        <v>1000</v>
      </c>
      <c r="AL144" s="391">
        <v>1002</v>
      </c>
      <c r="AM144" s="391">
        <v>1166</v>
      </c>
      <c r="AN144" s="391">
        <v>2796</v>
      </c>
      <c r="AO144" s="391">
        <v>883</v>
      </c>
      <c r="AP144" s="391">
        <v>2172</v>
      </c>
      <c r="AQ144" s="391">
        <v>280</v>
      </c>
      <c r="AR144" s="391">
        <v>121</v>
      </c>
      <c r="AS144" s="391">
        <v>407</v>
      </c>
      <c r="AT144" s="391">
        <v>328</v>
      </c>
      <c r="AU144" s="391">
        <v>348</v>
      </c>
      <c r="AV144" s="391">
        <v>193</v>
      </c>
      <c r="AW144" s="391">
        <v>480</v>
      </c>
      <c r="AX144" s="391">
        <v>68</v>
      </c>
      <c r="AY144" s="391"/>
      <c r="AZ144" s="391"/>
      <c r="BA144" s="391"/>
      <c r="BB144" s="391"/>
      <c r="BC144" s="391"/>
      <c r="BD144" s="391"/>
      <c r="BE144" s="391">
        <v>411</v>
      </c>
      <c r="BF144" s="391">
        <v>246</v>
      </c>
      <c r="BG144" s="391">
        <v>514</v>
      </c>
      <c r="BH144" s="391">
        <v>491</v>
      </c>
      <c r="BI144" s="391">
        <v>7</v>
      </c>
      <c r="BJ144" s="391">
        <v>1</v>
      </c>
      <c r="BK144" s="391">
        <v>42</v>
      </c>
      <c r="BL144" s="391">
        <v>3</v>
      </c>
      <c r="BM144" s="391">
        <v>4</v>
      </c>
      <c r="BN144" s="391">
        <v>0</v>
      </c>
      <c r="BO144" s="391">
        <v>98</v>
      </c>
      <c r="BP144" s="391">
        <v>148</v>
      </c>
      <c r="BQ144" s="391">
        <v>203</v>
      </c>
      <c r="BR144" s="391">
        <v>2</v>
      </c>
      <c r="BS144" s="391">
        <v>2</v>
      </c>
      <c r="BT144" s="391">
        <v>7</v>
      </c>
      <c r="BU144" s="391">
        <v>11</v>
      </c>
      <c r="BV144" s="391">
        <v>193</v>
      </c>
      <c r="BW144" s="391">
        <v>480</v>
      </c>
      <c r="BX144" s="392">
        <f t="shared" si="18"/>
        <v>10.4285714285714</v>
      </c>
      <c r="BY144" s="392">
        <f t="shared" si="19"/>
        <v>1.48704663212435</v>
      </c>
      <c r="BZ144" s="45">
        <f t="shared" si="20"/>
        <v>0</v>
      </c>
      <c r="CA144" s="45">
        <f t="shared" si="21"/>
        <v>0</v>
      </c>
      <c r="CB144" s="45">
        <f t="shared" si="22"/>
        <v>1201</v>
      </c>
      <c r="CC144" s="45">
        <f t="shared" si="23"/>
        <v>10176</v>
      </c>
      <c r="CD144" s="45">
        <f t="shared" si="24"/>
        <v>1737</v>
      </c>
      <c r="CE144" s="45">
        <f t="shared" si="25"/>
        <v>521</v>
      </c>
      <c r="CF144" s="391">
        <f t="shared" si="26"/>
        <v>673</v>
      </c>
    </row>
    <row r="145" spans="1:84">
      <c r="A145" s="395" t="s">
        <v>181</v>
      </c>
      <c r="B145" s="391"/>
      <c r="C145" s="391"/>
      <c r="D145" s="391"/>
      <c r="E145" s="391"/>
      <c r="F145" s="391"/>
      <c r="G145" s="391"/>
      <c r="H145" s="391"/>
      <c r="I145" s="391"/>
      <c r="J145" s="391"/>
      <c r="K145" s="391"/>
      <c r="L145" s="391"/>
      <c r="M145" s="391"/>
      <c r="N145" s="391"/>
      <c r="O145" s="391"/>
      <c r="P145" s="393"/>
      <c r="Q145" s="391"/>
      <c r="R145" s="391"/>
      <c r="S145" s="391"/>
      <c r="T145" s="391"/>
      <c r="U145" s="391"/>
      <c r="V145" s="391"/>
      <c r="W145" s="391"/>
      <c r="X145" s="391"/>
      <c r="Y145" s="391"/>
      <c r="Z145" s="391"/>
      <c r="AA145" s="391"/>
      <c r="AB145" s="391"/>
      <c r="AC145" s="391"/>
      <c r="AD145" s="391"/>
      <c r="AE145" s="391"/>
      <c r="AF145" s="391"/>
      <c r="AG145" s="391"/>
      <c r="AH145" s="391"/>
      <c r="AI145" s="391"/>
      <c r="AJ145" s="391"/>
      <c r="AK145" s="391"/>
      <c r="AL145" s="391"/>
      <c r="AM145" s="391"/>
      <c r="AN145" s="391"/>
      <c r="AO145" s="391"/>
      <c r="AP145" s="391"/>
      <c r="AQ145" s="391"/>
      <c r="AR145" s="391"/>
      <c r="AS145" s="391"/>
      <c r="AT145" s="391"/>
      <c r="AU145" s="391"/>
      <c r="AV145" s="391"/>
      <c r="AW145" s="391"/>
      <c r="AX145" s="391"/>
      <c r="AY145" s="391"/>
      <c r="AZ145" s="391"/>
      <c r="BA145" s="391"/>
      <c r="BB145" s="391"/>
      <c r="BC145" s="391">
        <v>487</v>
      </c>
      <c r="BD145" s="391">
        <v>240</v>
      </c>
      <c r="BE145" s="391">
        <v>402</v>
      </c>
      <c r="BF145" s="391">
        <v>731</v>
      </c>
      <c r="BG145" s="391">
        <v>514</v>
      </c>
      <c r="BH145" s="391">
        <v>1002</v>
      </c>
      <c r="BI145" s="391">
        <v>550</v>
      </c>
      <c r="BJ145" s="391">
        <v>102</v>
      </c>
      <c r="BK145" s="391">
        <v>44</v>
      </c>
      <c r="BL145" s="391">
        <v>554</v>
      </c>
      <c r="BM145" s="391">
        <v>404</v>
      </c>
      <c r="BN145" s="391">
        <v>913</v>
      </c>
      <c r="BO145" s="391">
        <v>1347</v>
      </c>
      <c r="BP145" s="391">
        <v>504</v>
      </c>
      <c r="BQ145" s="391">
        <v>295</v>
      </c>
      <c r="BR145" s="391">
        <v>177</v>
      </c>
      <c r="BS145" s="391">
        <v>144</v>
      </c>
      <c r="BT145" s="391">
        <v>0</v>
      </c>
      <c r="BU145" s="391">
        <v>2</v>
      </c>
      <c r="BV145" s="391">
        <v>0</v>
      </c>
      <c r="BW145" s="391">
        <v>0</v>
      </c>
      <c r="BX145" s="392">
        <f t="shared" si="18"/>
        <v>-1</v>
      </c>
      <c r="BY145" s="392" t="str">
        <f t="shared" si="19"/>
        <v/>
      </c>
      <c r="BZ145" s="45">
        <f t="shared" si="20"/>
        <v>0</v>
      </c>
      <c r="CA145" s="45">
        <f t="shared" si="21"/>
        <v>0</v>
      </c>
      <c r="CB145" s="45">
        <f t="shared" si="22"/>
        <v>0</v>
      </c>
      <c r="CC145" s="45">
        <f t="shared" si="23"/>
        <v>0</v>
      </c>
      <c r="CD145" s="45">
        <f t="shared" si="24"/>
        <v>3926</v>
      </c>
      <c r="CE145" s="45">
        <f t="shared" si="25"/>
        <v>4486</v>
      </c>
      <c r="CF145" s="391">
        <f t="shared" si="26"/>
        <v>0</v>
      </c>
    </row>
    <row r="146" spans="1:84">
      <c r="A146" s="45" t="s">
        <v>182</v>
      </c>
      <c r="B146" s="391"/>
      <c r="C146" s="391"/>
      <c r="D146" s="391"/>
      <c r="E146" s="391"/>
      <c r="F146" s="391"/>
      <c r="G146" s="391"/>
      <c r="H146" s="391"/>
      <c r="I146" s="391"/>
      <c r="J146" s="391"/>
      <c r="K146" s="391"/>
      <c r="L146" s="391"/>
      <c r="M146" s="391"/>
      <c r="N146" s="391"/>
      <c r="O146" s="391"/>
      <c r="P146" s="391"/>
      <c r="Q146" s="391"/>
      <c r="R146" s="391"/>
      <c r="S146" s="391"/>
      <c r="T146" s="391"/>
      <c r="U146" s="391"/>
      <c r="V146" s="391"/>
      <c r="W146" s="391"/>
      <c r="X146" s="391"/>
      <c r="Y146" s="391"/>
      <c r="Z146" s="391"/>
      <c r="AA146" s="391"/>
      <c r="AB146" s="391"/>
      <c r="AC146" s="391"/>
      <c r="AD146" s="391"/>
      <c r="AE146" s="391"/>
      <c r="AF146" s="391"/>
      <c r="AG146" s="391"/>
      <c r="AH146" s="391"/>
      <c r="AI146" s="391"/>
      <c r="AJ146" s="391"/>
      <c r="AK146" s="391"/>
      <c r="AL146" s="391"/>
      <c r="AM146" s="391"/>
      <c r="AN146" s="391"/>
      <c r="AO146" s="391"/>
      <c r="AP146" s="391"/>
      <c r="AQ146" s="391"/>
      <c r="AR146" s="391"/>
      <c r="AS146" s="391"/>
      <c r="AT146" s="391"/>
      <c r="AU146" s="391"/>
      <c r="AV146" s="391"/>
      <c r="AW146" s="391"/>
      <c r="AX146" s="391"/>
      <c r="AY146" s="391"/>
      <c r="AZ146" s="391"/>
      <c r="BA146" s="391"/>
      <c r="BB146" s="391"/>
      <c r="BC146" s="391"/>
      <c r="BD146" s="391"/>
      <c r="BE146" s="391">
        <v>398</v>
      </c>
      <c r="BF146" s="391">
        <v>1895</v>
      </c>
      <c r="BG146" s="391">
        <v>2814</v>
      </c>
      <c r="BH146" s="391">
        <v>4897</v>
      </c>
      <c r="BI146" s="391">
        <v>4154</v>
      </c>
      <c r="BJ146" s="391">
        <v>961</v>
      </c>
      <c r="BK146" s="391">
        <v>942</v>
      </c>
      <c r="BL146" s="391">
        <v>1267</v>
      </c>
      <c r="BM146" s="391">
        <v>809</v>
      </c>
      <c r="BN146" s="391">
        <v>521</v>
      </c>
      <c r="BO146" s="391">
        <v>340</v>
      </c>
      <c r="BP146" s="391">
        <v>520</v>
      </c>
      <c r="BQ146" s="391">
        <v>325</v>
      </c>
      <c r="BR146" s="391">
        <v>234</v>
      </c>
      <c r="BS146" s="391">
        <v>207</v>
      </c>
      <c r="BT146" s="391">
        <v>132</v>
      </c>
      <c r="BU146" s="391">
        <v>266</v>
      </c>
      <c r="BV146" s="391">
        <v>0</v>
      </c>
      <c r="BW146" s="391">
        <v>0</v>
      </c>
      <c r="BX146" s="392">
        <f t="shared" si="18"/>
        <v>-1</v>
      </c>
      <c r="BY146" s="392" t="str">
        <f t="shared" si="19"/>
        <v/>
      </c>
      <c r="BZ146" s="45">
        <f t="shared" si="20"/>
        <v>0</v>
      </c>
      <c r="CA146" s="45">
        <f t="shared" si="21"/>
        <v>0</v>
      </c>
      <c r="CB146" s="45">
        <f t="shared" si="22"/>
        <v>0</v>
      </c>
      <c r="CC146" s="45">
        <f t="shared" si="23"/>
        <v>0</v>
      </c>
      <c r="CD146" s="45">
        <f t="shared" si="24"/>
        <v>14158</v>
      </c>
      <c r="CE146" s="45">
        <f t="shared" si="25"/>
        <v>6524</v>
      </c>
      <c r="CF146" s="391">
        <f t="shared" si="26"/>
        <v>0</v>
      </c>
    </row>
    <row r="147" spans="1:84">
      <c r="A147" s="45" t="s">
        <v>183</v>
      </c>
      <c r="B147" s="391">
        <v>1415</v>
      </c>
      <c r="C147" s="391">
        <v>1271</v>
      </c>
      <c r="D147" s="391">
        <v>1439</v>
      </c>
      <c r="E147" s="391">
        <v>938</v>
      </c>
      <c r="F147" s="391">
        <v>984</v>
      </c>
      <c r="G147" s="391">
        <v>1320</v>
      </c>
      <c r="H147" s="391">
        <v>819</v>
      </c>
      <c r="I147" s="391">
        <v>533</v>
      </c>
      <c r="J147" s="391">
        <v>777</v>
      </c>
      <c r="K147" s="391">
        <v>913</v>
      </c>
      <c r="L147" s="391">
        <v>1020</v>
      </c>
      <c r="M147" s="391">
        <v>939</v>
      </c>
      <c r="N147" s="391">
        <v>1067</v>
      </c>
      <c r="O147" s="391">
        <v>849</v>
      </c>
      <c r="P147" s="391">
        <v>1144</v>
      </c>
      <c r="Q147" s="391">
        <v>793</v>
      </c>
      <c r="R147" s="391">
        <v>842</v>
      </c>
      <c r="S147" s="391">
        <v>784</v>
      </c>
      <c r="T147" s="391">
        <v>882</v>
      </c>
      <c r="U147" s="391">
        <v>1130</v>
      </c>
      <c r="V147" s="391">
        <v>832</v>
      </c>
      <c r="W147" s="391">
        <v>1703</v>
      </c>
      <c r="X147" s="391">
        <v>1173</v>
      </c>
      <c r="Y147" s="391">
        <v>1067</v>
      </c>
      <c r="Z147" s="391">
        <v>866</v>
      </c>
      <c r="AA147" s="391">
        <v>1048</v>
      </c>
      <c r="AB147" s="391">
        <v>1016</v>
      </c>
      <c r="AC147" s="391">
        <v>366</v>
      </c>
      <c r="AD147" s="391">
        <v>554</v>
      </c>
      <c r="AE147" s="391">
        <v>1123</v>
      </c>
      <c r="AF147" s="391">
        <v>1719</v>
      </c>
      <c r="AG147" s="391">
        <v>1320</v>
      </c>
      <c r="AH147" s="391">
        <v>1532</v>
      </c>
      <c r="AI147" s="391">
        <v>1093</v>
      </c>
      <c r="AJ147" s="391">
        <v>940</v>
      </c>
      <c r="AK147" s="391">
        <v>1468</v>
      </c>
      <c r="AL147" s="391">
        <v>524</v>
      </c>
      <c r="AM147" s="391">
        <v>547</v>
      </c>
      <c r="AN147" s="391">
        <v>1338</v>
      </c>
      <c r="AO147" s="391">
        <v>773</v>
      </c>
      <c r="AP147" s="391">
        <v>807</v>
      </c>
      <c r="AQ147" s="391">
        <v>1078</v>
      </c>
      <c r="AR147" s="391">
        <v>807</v>
      </c>
      <c r="AS147" s="391">
        <v>836</v>
      </c>
      <c r="AT147" s="391">
        <v>1310</v>
      </c>
      <c r="AU147" s="391">
        <v>926</v>
      </c>
      <c r="AV147" s="391">
        <v>786</v>
      </c>
      <c r="AW147" s="391">
        <v>716</v>
      </c>
      <c r="AX147" s="391">
        <v>422</v>
      </c>
      <c r="AY147" s="391">
        <v>309</v>
      </c>
      <c r="AZ147" s="391">
        <v>827</v>
      </c>
      <c r="BA147" s="391">
        <v>465</v>
      </c>
      <c r="BB147" s="391">
        <v>466</v>
      </c>
      <c r="BC147" s="391">
        <v>625</v>
      </c>
      <c r="BD147" s="391">
        <v>381</v>
      </c>
      <c r="BE147" s="391">
        <v>384</v>
      </c>
      <c r="BF147" s="391">
        <v>526</v>
      </c>
      <c r="BG147" s="391">
        <v>134</v>
      </c>
      <c r="BH147" s="391">
        <v>137</v>
      </c>
      <c r="BI147" s="391">
        <v>105</v>
      </c>
      <c r="BJ147" s="391">
        <v>73</v>
      </c>
      <c r="BK147" s="391">
        <v>2</v>
      </c>
      <c r="BL147" s="391">
        <v>79</v>
      </c>
      <c r="BM147" s="391">
        <v>13</v>
      </c>
      <c r="BN147" s="391">
        <v>1</v>
      </c>
      <c r="BO147" s="391">
        <v>2</v>
      </c>
      <c r="BP147" s="391">
        <v>2</v>
      </c>
      <c r="BQ147" s="391">
        <v>2</v>
      </c>
      <c r="BR147" s="391">
        <v>2</v>
      </c>
      <c r="BS147" s="391">
        <v>7</v>
      </c>
      <c r="BT147" s="391">
        <v>8</v>
      </c>
      <c r="BU147" s="391">
        <v>1</v>
      </c>
      <c r="BV147" s="391">
        <v>786</v>
      </c>
      <c r="BW147" s="391">
        <v>716</v>
      </c>
      <c r="BX147" s="392">
        <f t="shared" si="18"/>
        <v>357</v>
      </c>
      <c r="BY147" s="392">
        <f t="shared" si="19"/>
        <v>-0.089058524173028</v>
      </c>
      <c r="BZ147" s="45">
        <f t="shared" si="20"/>
        <v>12368</v>
      </c>
      <c r="CA147" s="45">
        <f t="shared" si="21"/>
        <v>12266</v>
      </c>
      <c r="CB147" s="45">
        <f t="shared" si="22"/>
        <v>13045</v>
      </c>
      <c r="CC147" s="45">
        <f t="shared" si="23"/>
        <v>10448</v>
      </c>
      <c r="CD147" s="45">
        <f t="shared" si="24"/>
        <v>4781</v>
      </c>
      <c r="CE147" s="45">
        <f t="shared" si="25"/>
        <v>192</v>
      </c>
      <c r="CF147" s="391">
        <f t="shared" si="26"/>
        <v>1502</v>
      </c>
    </row>
    <row r="148" spans="1:84">
      <c r="A148" s="45" t="s">
        <v>184</v>
      </c>
      <c r="B148" s="391"/>
      <c r="C148" s="391"/>
      <c r="D148" s="391"/>
      <c r="E148" s="391"/>
      <c r="F148" s="391"/>
      <c r="G148" s="391"/>
      <c r="H148" s="391"/>
      <c r="I148" s="391"/>
      <c r="J148" s="391"/>
      <c r="K148" s="391"/>
      <c r="L148" s="391"/>
      <c r="M148" s="391"/>
      <c r="N148" s="391"/>
      <c r="O148" s="391"/>
      <c r="P148" s="391"/>
      <c r="Q148" s="391"/>
      <c r="R148" s="391"/>
      <c r="S148" s="391"/>
      <c r="T148" s="391"/>
      <c r="U148" s="391"/>
      <c r="V148" s="391"/>
      <c r="W148" s="391"/>
      <c r="X148" s="391"/>
      <c r="Y148" s="391"/>
      <c r="Z148" s="391"/>
      <c r="AA148" s="391"/>
      <c r="AB148" s="391"/>
      <c r="AC148" s="391"/>
      <c r="AD148" s="391"/>
      <c r="AE148" s="391"/>
      <c r="AF148" s="391"/>
      <c r="AG148" s="391"/>
      <c r="AH148" s="391"/>
      <c r="AI148" s="391"/>
      <c r="AJ148" s="391"/>
      <c r="AK148" s="391"/>
      <c r="AL148" s="391"/>
      <c r="AM148" s="391"/>
      <c r="AN148" s="391"/>
      <c r="AO148" s="391"/>
      <c r="AP148" s="391"/>
      <c r="AQ148" s="391"/>
      <c r="AR148" s="391"/>
      <c r="AS148" s="391"/>
      <c r="AT148" s="391"/>
      <c r="AU148" s="391"/>
      <c r="AV148" s="391"/>
      <c r="AW148" s="391"/>
      <c r="AX148" s="391">
        <v>120</v>
      </c>
      <c r="AY148" s="391">
        <v>57</v>
      </c>
      <c r="AZ148" s="391">
        <v>67</v>
      </c>
      <c r="BA148" s="391">
        <v>22</v>
      </c>
      <c r="BB148" s="391">
        <v>33</v>
      </c>
      <c r="BC148" s="391">
        <v>145</v>
      </c>
      <c r="BD148" s="391">
        <v>182</v>
      </c>
      <c r="BE148" s="391">
        <v>383</v>
      </c>
      <c r="BF148" s="391">
        <v>256</v>
      </c>
      <c r="BG148" s="391">
        <v>507</v>
      </c>
      <c r="BH148" s="391">
        <v>366</v>
      </c>
      <c r="BI148" s="391">
        <v>223</v>
      </c>
      <c r="BJ148" s="391">
        <v>160</v>
      </c>
      <c r="BK148" s="391">
        <v>300</v>
      </c>
      <c r="BL148" s="391">
        <v>291</v>
      </c>
      <c r="BM148" s="391">
        <v>275</v>
      </c>
      <c r="BN148" s="391">
        <v>346</v>
      </c>
      <c r="BO148" s="391">
        <v>333</v>
      </c>
      <c r="BP148" s="391">
        <v>384</v>
      </c>
      <c r="BQ148" s="391">
        <v>385</v>
      </c>
      <c r="BR148" s="391">
        <v>488</v>
      </c>
      <c r="BS148" s="391">
        <v>546</v>
      </c>
      <c r="BT148" s="391">
        <v>393</v>
      </c>
      <c r="BU148" s="391">
        <v>295</v>
      </c>
      <c r="BV148" s="391">
        <v>0</v>
      </c>
      <c r="BW148" s="391">
        <v>0</v>
      </c>
      <c r="BX148" s="392">
        <f t="shared" si="18"/>
        <v>-1</v>
      </c>
      <c r="BY148" s="392" t="str">
        <f t="shared" si="19"/>
        <v/>
      </c>
      <c r="BZ148" s="45">
        <f t="shared" si="20"/>
        <v>0</v>
      </c>
      <c r="CA148" s="45">
        <f t="shared" si="21"/>
        <v>0</v>
      </c>
      <c r="CB148" s="45">
        <f t="shared" si="22"/>
        <v>0</v>
      </c>
      <c r="CC148" s="45">
        <f t="shared" si="23"/>
        <v>0</v>
      </c>
      <c r="CD148" s="45">
        <f t="shared" si="24"/>
        <v>2361</v>
      </c>
      <c r="CE148" s="45">
        <f t="shared" si="25"/>
        <v>4196</v>
      </c>
      <c r="CF148" s="391">
        <f t="shared" si="26"/>
        <v>0</v>
      </c>
    </row>
    <row r="149" spans="1:84">
      <c r="A149" s="45" t="s">
        <v>185</v>
      </c>
      <c r="B149" s="391"/>
      <c r="C149" s="391"/>
      <c r="D149" s="391"/>
      <c r="E149" s="391"/>
      <c r="F149" s="391"/>
      <c r="G149" s="391"/>
      <c r="H149" s="391"/>
      <c r="I149" s="391"/>
      <c r="J149" s="391"/>
      <c r="K149" s="391"/>
      <c r="L149" s="391"/>
      <c r="M149" s="391"/>
      <c r="N149" s="391"/>
      <c r="O149" s="391"/>
      <c r="P149" s="391"/>
      <c r="Q149" s="391"/>
      <c r="R149" s="391"/>
      <c r="S149" s="391"/>
      <c r="T149" s="391"/>
      <c r="U149" s="391"/>
      <c r="V149" s="391"/>
      <c r="W149" s="391"/>
      <c r="X149" s="391"/>
      <c r="Y149" s="391"/>
      <c r="Z149" s="391"/>
      <c r="AA149" s="391"/>
      <c r="AB149" s="391"/>
      <c r="AC149" s="391"/>
      <c r="AD149" s="391"/>
      <c r="AE149" s="391"/>
      <c r="AF149" s="391"/>
      <c r="AG149" s="391">
        <v>32</v>
      </c>
      <c r="AH149" s="391">
        <v>21</v>
      </c>
      <c r="AI149" s="391">
        <v>51</v>
      </c>
      <c r="AJ149" s="391">
        <v>81</v>
      </c>
      <c r="AK149" s="391">
        <v>121</v>
      </c>
      <c r="AL149" s="391">
        <v>18</v>
      </c>
      <c r="AM149" s="391">
        <v>18</v>
      </c>
      <c r="AN149" s="391">
        <v>18</v>
      </c>
      <c r="AO149" s="391">
        <v>85</v>
      </c>
      <c r="AP149" s="391">
        <v>38</v>
      </c>
      <c r="AQ149" s="391">
        <v>1129</v>
      </c>
      <c r="AR149" s="391">
        <v>210</v>
      </c>
      <c r="AS149" s="391">
        <v>174</v>
      </c>
      <c r="AT149" s="391">
        <v>350</v>
      </c>
      <c r="AU149" s="391">
        <v>651</v>
      </c>
      <c r="AV149" s="391">
        <v>1661</v>
      </c>
      <c r="AW149" s="391">
        <v>729</v>
      </c>
      <c r="AX149" s="391">
        <v>61</v>
      </c>
      <c r="AY149" s="391">
        <v>100</v>
      </c>
      <c r="AZ149" s="391">
        <v>201</v>
      </c>
      <c r="BA149" s="391">
        <v>81</v>
      </c>
      <c r="BB149" s="391">
        <v>101</v>
      </c>
      <c r="BC149" s="391">
        <v>247</v>
      </c>
      <c r="BD149" s="391">
        <v>139</v>
      </c>
      <c r="BE149" s="391">
        <v>364</v>
      </c>
      <c r="BF149" s="391">
        <v>132</v>
      </c>
      <c r="BG149" s="391">
        <v>422</v>
      </c>
      <c r="BH149" s="391">
        <v>102</v>
      </c>
      <c r="BI149" s="391">
        <v>376</v>
      </c>
      <c r="BJ149" s="391">
        <v>152</v>
      </c>
      <c r="BK149" s="391">
        <v>396</v>
      </c>
      <c r="BL149" s="391">
        <v>50</v>
      </c>
      <c r="BM149" s="391">
        <v>44</v>
      </c>
      <c r="BN149" s="391">
        <v>29</v>
      </c>
      <c r="BO149" s="391">
        <v>94</v>
      </c>
      <c r="BP149" s="391">
        <v>112</v>
      </c>
      <c r="BQ149" s="391">
        <v>202</v>
      </c>
      <c r="BR149" s="391">
        <v>300</v>
      </c>
      <c r="BS149" s="391">
        <v>445</v>
      </c>
      <c r="BT149" s="391">
        <v>758</v>
      </c>
      <c r="BU149" s="391">
        <v>311</v>
      </c>
      <c r="BV149" s="391">
        <v>1661</v>
      </c>
      <c r="BW149" s="391">
        <v>729</v>
      </c>
      <c r="BX149" s="392">
        <f t="shared" si="18"/>
        <v>0.840909090909091</v>
      </c>
      <c r="BY149" s="392">
        <f t="shared" si="19"/>
        <v>-0.56110776640578</v>
      </c>
      <c r="BZ149" s="45">
        <f t="shared" si="20"/>
        <v>0</v>
      </c>
      <c r="CA149" s="45">
        <f t="shared" si="21"/>
        <v>0</v>
      </c>
      <c r="CB149" s="45">
        <f t="shared" si="22"/>
        <v>306</v>
      </c>
      <c r="CC149" s="45">
        <f t="shared" si="23"/>
        <v>5081</v>
      </c>
      <c r="CD149" s="45">
        <f t="shared" si="24"/>
        <v>2326</v>
      </c>
      <c r="CE149" s="45">
        <f t="shared" si="25"/>
        <v>2893</v>
      </c>
      <c r="CF149" s="391">
        <f t="shared" si="26"/>
        <v>2390</v>
      </c>
    </row>
    <row r="150" spans="1:84">
      <c r="A150" s="45" t="s">
        <v>186</v>
      </c>
      <c r="B150" s="391"/>
      <c r="C150" s="391"/>
      <c r="D150" s="391"/>
      <c r="E150" s="391"/>
      <c r="F150" s="391"/>
      <c r="G150" s="391"/>
      <c r="H150" s="391"/>
      <c r="I150" s="391"/>
      <c r="J150" s="391"/>
      <c r="K150" s="391"/>
      <c r="L150" s="391"/>
      <c r="M150" s="391"/>
      <c r="N150" s="391"/>
      <c r="O150" s="391"/>
      <c r="P150" s="391"/>
      <c r="Q150" s="391"/>
      <c r="R150" s="391"/>
      <c r="S150" s="391"/>
      <c r="T150" s="391"/>
      <c r="U150" s="391"/>
      <c r="V150" s="391"/>
      <c r="W150" s="391">
        <v>110</v>
      </c>
      <c r="X150" s="391">
        <v>10</v>
      </c>
      <c r="Y150" s="391">
        <v>5</v>
      </c>
      <c r="Z150" s="391">
        <v>817</v>
      </c>
      <c r="AA150" s="391">
        <v>632</v>
      </c>
      <c r="AB150" s="391">
        <v>262</v>
      </c>
      <c r="AC150" s="391">
        <v>71</v>
      </c>
      <c r="AD150" s="391">
        <v>163</v>
      </c>
      <c r="AE150" s="391">
        <v>369</v>
      </c>
      <c r="AF150" s="391">
        <v>428</v>
      </c>
      <c r="AG150" s="391">
        <v>215</v>
      </c>
      <c r="AH150" s="391">
        <v>337</v>
      </c>
      <c r="AI150" s="391">
        <v>383</v>
      </c>
      <c r="AJ150" s="391">
        <v>246</v>
      </c>
      <c r="AK150" s="391">
        <v>316</v>
      </c>
      <c r="AL150" s="391">
        <v>205</v>
      </c>
      <c r="AM150" s="391">
        <v>241</v>
      </c>
      <c r="AN150" s="391">
        <v>422</v>
      </c>
      <c r="AO150" s="391">
        <v>236</v>
      </c>
      <c r="AP150" s="391">
        <v>183</v>
      </c>
      <c r="AQ150" s="391">
        <v>543</v>
      </c>
      <c r="AR150" s="391">
        <v>244</v>
      </c>
      <c r="AS150" s="391">
        <v>147</v>
      </c>
      <c r="AT150" s="391">
        <v>463</v>
      </c>
      <c r="AU150" s="391">
        <v>272</v>
      </c>
      <c r="AV150" s="391">
        <v>292</v>
      </c>
      <c r="AW150" s="391">
        <v>378</v>
      </c>
      <c r="AX150" s="391">
        <v>294</v>
      </c>
      <c r="AY150" s="391">
        <v>185</v>
      </c>
      <c r="AZ150" s="391">
        <v>222</v>
      </c>
      <c r="BA150" s="391">
        <v>90</v>
      </c>
      <c r="BB150" s="391">
        <v>121</v>
      </c>
      <c r="BC150" s="391">
        <v>284</v>
      </c>
      <c r="BD150" s="391">
        <v>406</v>
      </c>
      <c r="BE150" s="391">
        <v>363</v>
      </c>
      <c r="BF150" s="391">
        <v>370</v>
      </c>
      <c r="BG150" s="391">
        <v>424</v>
      </c>
      <c r="BH150" s="391">
        <v>490</v>
      </c>
      <c r="BI150" s="391">
        <v>478</v>
      </c>
      <c r="BJ150" s="391">
        <v>279</v>
      </c>
      <c r="BK150" s="391">
        <v>169</v>
      </c>
      <c r="BL150" s="391">
        <v>428</v>
      </c>
      <c r="BM150" s="391">
        <v>215</v>
      </c>
      <c r="BN150" s="391">
        <v>81</v>
      </c>
      <c r="BO150" s="391">
        <v>98</v>
      </c>
      <c r="BP150" s="391">
        <v>13</v>
      </c>
      <c r="BQ150" s="391">
        <v>56</v>
      </c>
      <c r="BR150" s="391">
        <v>53</v>
      </c>
      <c r="BS150" s="391">
        <v>16</v>
      </c>
      <c r="BT150" s="391">
        <v>14</v>
      </c>
      <c r="BU150" s="391">
        <v>24</v>
      </c>
      <c r="BV150" s="391">
        <v>292</v>
      </c>
      <c r="BW150" s="391">
        <v>378</v>
      </c>
      <c r="BX150" s="392">
        <f t="shared" si="18"/>
        <v>1.23668639053254</v>
      </c>
      <c r="BY150" s="392">
        <f t="shared" si="19"/>
        <v>0.294520547945206</v>
      </c>
      <c r="BZ150" s="45">
        <f t="shared" si="20"/>
        <v>0</v>
      </c>
      <c r="CA150" s="45">
        <f t="shared" si="21"/>
        <v>125</v>
      </c>
      <c r="CB150" s="45">
        <f t="shared" si="22"/>
        <v>4239</v>
      </c>
      <c r="CC150" s="45">
        <f t="shared" si="23"/>
        <v>3626</v>
      </c>
      <c r="CD150" s="45">
        <f t="shared" si="24"/>
        <v>3727</v>
      </c>
      <c r="CE150" s="45">
        <f t="shared" si="25"/>
        <v>1446</v>
      </c>
      <c r="CF150" s="391">
        <f t="shared" si="26"/>
        <v>670</v>
      </c>
    </row>
    <row r="151" spans="1:84">
      <c r="A151" s="45" t="s">
        <v>187</v>
      </c>
      <c r="B151" s="391"/>
      <c r="C151" s="391"/>
      <c r="D151" s="391"/>
      <c r="E151" s="391"/>
      <c r="F151" s="391"/>
      <c r="G151" s="391"/>
      <c r="H151" s="391"/>
      <c r="I151" s="391"/>
      <c r="J151" s="391"/>
      <c r="K151" s="391"/>
      <c r="L151" s="391"/>
      <c r="M151" s="391"/>
      <c r="N151" s="391"/>
      <c r="O151" s="391"/>
      <c r="P151" s="391"/>
      <c r="Q151" s="391"/>
      <c r="R151" s="391"/>
      <c r="S151" s="391"/>
      <c r="T151" s="391"/>
      <c r="U151" s="391"/>
      <c r="V151" s="391"/>
      <c r="W151" s="391"/>
      <c r="X151" s="391"/>
      <c r="Y151" s="391"/>
      <c r="Z151" s="391"/>
      <c r="AA151" s="391"/>
      <c r="AB151" s="391"/>
      <c r="AC151" s="391"/>
      <c r="AD151" s="391"/>
      <c r="AE151" s="391"/>
      <c r="AF151" s="391"/>
      <c r="AG151" s="391"/>
      <c r="AH151" s="391"/>
      <c r="AI151" s="391">
        <v>21</v>
      </c>
      <c r="AJ151" s="391">
        <v>129</v>
      </c>
      <c r="AK151" s="391">
        <v>167</v>
      </c>
      <c r="AL151" s="391">
        <v>174</v>
      </c>
      <c r="AM151" s="391">
        <v>100</v>
      </c>
      <c r="AN151" s="391">
        <v>366</v>
      </c>
      <c r="AO151" s="391">
        <v>200</v>
      </c>
      <c r="AP151" s="391">
        <v>262</v>
      </c>
      <c r="AQ151" s="391">
        <v>794</v>
      </c>
      <c r="AR151" s="391">
        <v>222</v>
      </c>
      <c r="AS151" s="391">
        <v>176</v>
      </c>
      <c r="AT151" s="391">
        <v>315</v>
      </c>
      <c r="AU151" s="391">
        <v>638</v>
      </c>
      <c r="AV151" s="391">
        <v>431</v>
      </c>
      <c r="AW151" s="391">
        <v>535</v>
      </c>
      <c r="AX151" s="391">
        <v>283</v>
      </c>
      <c r="AY151" s="391">
        <v>194</v>
      </c>
      <c r="AZ151" s="391">
        <v>699</v>
      </c>
      <c r="BA151" s="391">
        <v>456</v>
      </c>
      <c r="BB151" s="391">
        <v>347</v>
      </c>
      <c r="BC151" s="391">
        <v>994</v>
      </c>
      <c r="BD151" s="391">
        <v>153</v>
      </c>
      <c r="BE151" s="391">
        <v>363</v>
      </c>
      <c r="BF151" s="391">
        <v>617</v>
      </c>
      <c r="BG151" s="391">
        <v>360</v>
      </c>
      <c r="BH151" s="391">
        <v>641</v>
      </c>
      <c r="BI151" s="391">
        <v>523</v>
      </c>
      <c r="BJ151" s="391">
        <v>221</v>
      </c>
      <c r="BK151" s="391">
        <v>344</v>
      </c>
      <c r="BL151" s="391">
        <v>1189</v>
      </c>
      <c r="BM151" s="391">
        <v>914</v>
      </c>
      <c r="BN151" s="391">
        <v>595</v>
      </c>
      <c r="BO151" s="391">
        <v>781</v>
      </c>
      <c r="BP151" s="391">
        <v>767</v>
      </c>
      <c r="BQ151" s="391">
        <v>470</v>
      </c>
      <c r="BR151" s="391">
        <v>1166</v>
      </c>
      <c r="BS151" s="391">
        <v>440</v>
      </c>
      <c r="BT151" s="391">
        <v>445</v>
      </c>
      <c r="BU151" s="391">
        <v>591</v>
      </c>
      <c r="BV151" s="391">
        <v>431</v>
      </c>
      <c r="BW151" s="391">
        <v>535</v>
      </c>
      <c r="BX151" s="392">
        <f t="shared" si="18"/>
        <v>0.555232558139535</v>
      </c>
      <c r="BY151" s="392">
        <f t="shared" si="19"/>
        <v>0.241299303944316</v>
      </c>
      <c r="BZ151" s="45">
        <f t="shared" si="20"/>
        <v>0</v>
      </c>
      <c r="CA151" s="45">
        <f t="shared" si="21"/>
        <v>0</v>
      </c>
      <c r="CB151" s="45">
        <f t="shared" si="22"/>
        <v>317</v>
      </c>
      <c r="CC151" s="45">
        <f t="shared" si="23"/>
        <v>4213</v>
      </c>
      <c r="CD151" s="45">
        <f t="shared" si="24"/>
        <v>5630</v>
      </c>
      <c r="CE151" s="45">
        <f t="shared" si="25"/>
        <v>7923</v>
      </c>
      <c r="CF151" s="391">
        <f t="shared" si="26"/>
        <v>966</v>
      </c>
    </row>
    <row r="152" spans="1:84">
      <c r="A152" s="45" t="s">
        <v>188</v>
      </c>
      <c r="B152" s="391"/>
      <c r="C152" s="391"/>
      <c r="D152" s="391"/>
      <c r="E152" s="391"/>
      <c r="F152" s="391"/>
      <c r="G152" s="391"/>
      <c r="H152" s="391"/>
      <c r="I152" s="391"/>
      <c r="J152" s="391"/>
      <c r="K152" s="391"/>
      <c r="L152" s="391"/>
      <c r="M152" s="391"/>
      <c r="N152" s="391"/>
      <c r="O152" s="391"/>
      <c r="P152" s="391"/>
      <c r="Q152" s="391"/>
      <c r="R152" s="391"/>
      <c r="S152" s="391"/>
      <c r="T152" s="391"/>
      <c r="U152" s="391"/>
      <c r="V152" s="391"/>
      <c r="W152" s="391"/>
      <c r="X152" s="391"/>
      <c r="Y152" s="391"/>
      <c r="Z152" s="391"/>
      <c r="AA152" s="391"/>
      <c r="AB152" s="391"/>
      <c r="AC152" s="391"/>
      <c r="AD152" s="391"/>
      <c r="AE152" s="391"/>
      <c r="AF152" s="391"/>
      <c r="AG152" s="391"/>
      <c r="AH152" s="391"/>
      <c r="AI152" s="391"/>
      <c r="AJ152" s="391"/>
      <c r="AK152" s="391"/>
      <c r="AL152" s="391"/>
      <c r="AM152" s="391"/>
      <c r="AN152" s="391"/>
      <c r="AO152" s="391"/>
      <c r="AP152" s="391"/>
      <c r="AQ152" s="391"/>
      <c r="AR152" s="391"/>
      <c r="AS152" s="391"/>
      <c r="AT152" s="391"/>
      <c r="AU152" s="391"/>
      <c r="AV152" s="391"/>
      <c r="AW152" s="391"/>
      <c r="AX152" s="391"/>
      <c r="AY152" s="391"/>
      <c r="AZ152" s="391"/>
      <c r="BA152" s="391"/>
      <c r="BB152" s="391"/>
      <c r="BC152" s="391"/>
      <c r="BD152" s="391"/>
      <c r="BE152" s="391">
        <v>350</v>
      </c>
      <c r="BF152" s="391">
        <v>579</v>
      </c>
      <c r="BG152" s="391">
        <v>654</v>
      </c>
      <c r="BH152" s="391">
        <v>246</v>
      </c>
      <c r="BI152" s="391">
        <v>51</v>
      </c>
      <c r="BJ152" s="391">
        <v>177</v>
      </c>
      <c r="BK152" s="391">
        <v>149</v>
      </c>
      <c r="BL152" s="391">
        <v>370</v>
      </c>
      <c r="BM152" s="391">
        <v>168</v>
      </c>
      <c r="BN152" s="391">
        <v>385</v>
      </c>
      <c r="BO152" s="391">
        <v>288</v>
      </c>
      <c r="BP152" s="391">
        <v>317</v>
      </c>
      <c r="BQ152" s="391">
        <v>325</v>
      </c>
      <c r="BR152" s="391">
        <v>1530</v>
      </c>
      <c r="BS152" s="391">
        <v>0</v>
      </c>
      <c r="BT152" s="391">
        <v>139</v>
      </c>
      <c r="BU152" s="391">
        <v>20</v>
      </c>
      <c r="BV152" s="391">
        <v>0</v>
      </c>
      <c r="BW152" s="391">
        <v>0</v>
      </c>
      <c r="BX152" s="392">
        <f t="shared" si="18"/>
        <v>-1</v>
      </c>
      <c r="BY152" s="392" t="str">
        <f t="shared" si="19"/>
        <v/>
      </c>
      <c r="BZ152" s="45">
        <f t="shared" si="20"/>
        <v>0</v>
      </c>
      <c r="CA152" s="45">
        <f t="shared" si="21"/>
        <v>0</v>
      </c>
      <c r="CB152" s="45">
        <f t="shared" si="22"/>
        <v>0</v>
      </c>
      <c r="CC152" s="45">
        <f t="shared" si="23"/>
        <v>0</v>
      </c>
      <c r="CD152" s="45">
        <f t="shared" si="24"/>
        <v>1880</v>
      </c>
      <c r="CE152" s="45">
        <f t="shared" si="25"/>
        <v>3868</v>
      </c>
      <c r="CF152" s="391">
        <f t="shared" si="26"/>
        <v>0</v>
      </c>
    </row>
    <row r="153" spans="1:84">
      <c r="A153" s="45" t="s">
        <v>189</v>
      </c>
      <c r="B153" s="391"/>
      <c r="C153" s="391"/>
      <c r="D153" s="391"/>
      <c r="E153" s="391"/>
      <c r="F153" s="391"/>
      <c r="G153" s="391"/>
      <c r="H153" s="391"/>
      <c r="I153" s="391"/>
      <c r="J153" s="391"/>
      <c r="K153" s="391"/>
      <c r="L153" s="391"/>
      <c r="M153" s="391"/>
      <c r="N153" s="391"/>
      <c r="O153" s="391"/>
      <c r="P153" s="391"/>
      <c r="Q153" s="391"/>
      <c r="R153" s="391"/>
      <c r="S153" s="391"/>
      <c r="T153" s="391"/>
      <c r="U153" s="391"/>
      <c r="V153" s="391"/>
      <c r="W153" s="391"/>
      <c r="X153" s="391"/>
      <c r="Y153" s="391"/>
      <c r="Z153" s="391"/>
      <c r="AA153" s="391"/>
      <c r="AB153" s="391"/>
      <c r="AC153" s="391"/>
      <c r="AD153" s="391"/>
      <c r="AE153" s="391"/>
      <c r="AF153" s="391"/>
      <c r="AG153" s="391"/>
      <c r="AH153" s="391"/>
      <c r="AI153" s="391"/>
      <c r="AJ153" s="391"/>
      <c r="AK153" s="391"/>
      <c r="AL153" s="391"/>
      <c r="AM153" s="391"/>
      <c r="AN153" s="391"/>
      <c r="AO153" s="391"/>
      <c r="AP153" s="391"/>
      <c r="AQ153" s="391"/>
      <c r="AR153" s="391"/>
      <c r="AS153" s="391"/>
      <c r="AT153" s="391"/>
      <c r="AU153" s="391"/>
      <c r="AV153" s="391"/>
      <c r="AW153" s="391"/>
      <c r="AX153" s="391"/>
      <c r="AY153" s="391"/>
      <c r="AZ153" s="391">
        <v>62</v>
      </c>
      <c r="BA153" s="391"/>
      <c r="BB153" s="391">
        <v>97</v>
      </c>
      <c r="BC153" s="391">
        <v>125</v>
      </c>
      <c r="BD153" s="391">
        <v>261</v>
      </c>
      <c r="BE153" s="391">
        <v>338</v>
      </c>
      <c r="BF153" s="391">
        <v>324</v>
      </c>
      <c r="BG153" s="391">
        <v>290</v>
      </c>
      <c r="BH153" s="391">
        <v>132</v>
      </c>
      <c r="BI153" s="391">
        <v>92</v>
      </c>
      <c r="BJ153" s="391">
        <v>70</v>
      </c>
      <c r="BK153" s="391">
        <v>114</v>
      </c>
      <c r="BL153" s="391">
        <v>260</v>
      </c>
      <c r="BM153" s="391">
        <v>455</v>
      </c>
      <c r="BN153" s="391">
        <v>602</v>
      </c>
      <c r="BO153" s="391">
        <v>618</v>
      </c>
      <c r="BP153" s="391">
        <v>425</v>
      </c>
      <c r="BQ153" s="391">
        <v>357</v>
      </c>
      <c r="BR153" s="391">
        <v>510</v>
      </c>
      <c r="BS153" s="391">
        <v>405</v>
      </c>
      <c r="BT153" s="391">
        <v>600</v>
      </c>
      <c r="BU153" s="391">
        <v>791</v>
      </c>
      <c r="BV153" s="391">
        <v>0</v>
      </c>
      <c r="BW153" s="391">
        <v>0</v>
      </c>
      <c r="BX153" s="392">
        <f t="shared" si="18"/>
        <v>-1</v>
      </c>
      <c r="BY153" s="392" t="str">
        <f t="shared" si="19"/>
        <v/>
      </c>
      <c r="BZ153" s="45">
        <f t="shared" si="20"/>
        <v>0</v>
      </c>
      <c r="CA153" s="45">
        <f t="shared" si="21"/>
        <v>0</v>
      </c>
      <c r="CB153" s="45">
        <f t="shared" si="22"/>
        <v>0</v>
      </c>
      <c r="CC153" s="45">
        <f t="shared" si="23"/>
        <v>0</v>
      </c>
      <c r="CD153" s="45">
        <f t="shared" si="24"/>
        <v>1721</v>
      </c>
      <c r="CE153" s="45">
        <f t="shared" si="25"/>
        <v>5207</v>
      </c>
      <c r="CF153" s="391">
        <f t="shared" si="26"/>
        <v>0</v>
      </c>
    </row>
    <row r="154" spans="1:84">
      <c r="A154" s="45" t="s">
        <v>190</v>
      </c>
      <c r="B154" s="391"/>
      <c r="C154" s="391"/>
      <c r="D154" s="391"/>
      <c r="E154" s="391"/>
      <c r="F154" s="391"/>
      <c r="G154" s="391"/>
      <c r="H154" s="391"/>
      <c r="I154" s="391"/>
      <c r="J154" s="391"/>
      <c r="K154" s="391"/>
      <c r="L154" s="391"/>
      <c r="M154" s="391"/>
      <c r="N154" s="391"/>
      <c r="O154" s="391"/>
      <c r="P154" s="391"/>
      <c r="Q154" s="391"/>
      <c r="R154" s="391"/>
      <c r="S154" s="391"/>
      <c r="T154" s="391"/>
      <c r="U154" s="391"/>
      <c r="V154" s="391"/>
      <c r="W154" s="391"/>
      <c r="X154" s="391"/>
      <c r="Y154" s="391"/>
      <c r="Z154" s="391"/>
      <c r="AA154" s="391"/>
      <c r="AB154" s="391"/>
      <c r="AC154" s="391"/>
      <c r="AD154" s="391"/>
      <c r="AE154" s="391"/>
      <c r="AF154" s="391"/>
      <c r="AG154" s="391"/>
      <c r="AH154" s="391"/>
      <c r="AI154" s="391"/>
      <c r="AJ154" s="391"/>
      <c r="AK154" s="391"/>
      <c r="AL154" s="391"/>
      <c r="AM154" s="391"/>
      <c r="AN154" s="391"/>
      <c r="AO154" s="391"/>
      <c r="AP154" s="391"/>
      <c r="AQ154" s="391"/>
      <c r="AR154" s="391"/>
      <c r="AS154" s="391"/>
      <c r="AT154" s="391"/>
      <c r="AU154" s="391"/>
      <c r="AV154" s="391"/>
      <c r="AW154" s="391"/>
      <c r="AX154" s="391"/>
      <c r="AY154" s="391"/>
      <c r="AZ154" s="391">
        <v>94</v>
      </c>
      <c r="BA154" s="391">
        <v>414</v>
      </c>
      <c r="BB154" s="391">
        <v>544</v>
      </c>
      <c r="BC154" s="391">
        <v>485</v>
      </c>
      <c r="BD154" s="391">
        <v>337</v>
      </c>
      <c r="BE154" s="391">
        <v>331</v>
      </c>
      <c r="BF154" s="391">
        <v>240</v>
      </c>
      <c r="BG154" s="391">
        <v>173</v>
      </c>
      <c r="BH154" s="391">
        <v>234</v>
      </c>
      <c r="BI154" s="391">
        <v>100</v>
      </c>
      <c r="BJ154" s="391">
        <v>5</v>
      </c>
      <c r="BK154" s="391">
        <v>212</v>
      </c>
      <c r="BL154" s="391">
        <v>356</v>
      </c>
      <c r="BM154" s="391">
        <v>523</v>
      </c>
      <c r="BN154" s="391">
        <v>533</v>
      </c>
      <c r="BO154" s="391">
        <v>436</v>
      </c>
      <c r="BP154" s="391">
        <v>341</v>
      </c>
      <c r="BQ154" s="391">
        <v>299</v>
      </c>
      <c r="BR154" s="391">
        <v>320</v>
      </c>
      <c r="BS154" s="391">
        <v>523</v>
      </c>
      <c r="BT154" s="391">
        <v>453</v>
      </c>
      <c r="BU154" s="391">
        <v>323</v>
      </c>
      <c r="BV154" s="391">
        <v>0</v>
      </c>
      <c r="BW154" s="391">
        <v>0</v>
      </c>
      <c r="BX154" s="392">
        <f t="shared" si="18"/>
        <v>-1</v>
      </c>
      <c r="BY154" s="392" t="str">
        <f t="shared" si="19"/>
        <v/>
      </c>
      <c r="BZ154" s="45">
        <f t="shared" si="20"/>
        <v>0</v>
      </c>
      <c r="CA154" s="45">
        <f t="shared" si="21"/>
        <v>0</v>
      </c>
      <c r="CB154" s="45">
        <f t="shared" si="22"/>
        <v>0</v>
      </c>
      <c r="CC154" s="45">
        <f t="shared" si="23"/>
        <v>0</v>
      </c>
      <c r="CD154" s="45">
        <f t="shared" si="24"/>
        <v>2952</v>
      </c>
      <c r="CE154" s="45">
        <f t="shared" si="25"/>
        <v>4324</v>
      </c>
      <c r="CF154" s="391">
        <f t="shared" si="26"/>
        <v>0</v>
      </c>
    </row>
    <row r="155" spans="1:84">
      <c r="A155" s="45" t="s">
        <v>191</v>
      </c>
      <c r="B155" s="391"/>
      <c r="C155" s="391"/>
      <c r="D155" s="391"/>
      <c r="E155" s="391"/>
      <c r="F155" s="391"/>
      <c r="G155" s="391"/>
      <c r="H155" s="391"/>
      <c r="I155" s="391"/>
      <c r="J155" s="391"/>
      <c r="K155" s="391"/>
      <c r="L155" s="391"/>
      <c r="M155" s="391"/>
      <c r="N155" s="391"/>
      <c r="O155" s="391"/>
      <c r="P155" s="393"/>
      <c r="Q155" s="391"/>
      <c r="R155" s="391"/>
      <c r="S155" s="391"/>
      <c r="T155" s="391"/>
      <c r="U155" s="391"/>
      <c r="V155" s="391"/>
      <c r="W155" s="391"/>
      <c r="X155" s="391"/>
      <c r="Y155" s="391"/>
      <c r="Z155" s="391"/>
      <c r="AA155" s="391"/>
      <c r="AB155" s="391"/>
      <c r="AC155" s="391"/>
      <c r="AD155" s="391"/>
      <c r="AE155" s="391"/>
      <c r="AF155" s="391"/>
      <c r="AG155" s="391">
        <v>138</v>
      </c>
      <c r="AH155" s="391">
        <v>1597</v>
      </c>
      <c r="AI155" s="391">
        <v>1868</v>
      </c>
      <c r="AJ155" s="391">
        <v>2627</v>
      </c>
      <c r="AK155" s="391">
        <v>3225</v>
      </c>
      <c r="AL155" s="391">
        <v>495</v>
      </c>
      <c r="AM155" s="391">
        <v>296</v>
      </c>
      <c r="AN155" s="391">
        <v>722</v>
      </c>
      <c r="AO155" s="391">
        <v>511</v>
      </c>
      <c r="AP155" s="391">
        <v>660</v>
      </c>
      <c r="AQ155" s="391">
        <v>903</v>
      </c>
      <c r="AR155" s="391">
        <v>865</v>
      </c>
      <c r="AS155" s="391">
        <v>1152</v>
      </c>
      <c r="AT155" s="391">
        <v>2145</v>
      </c>
      <c r="AU155" s="391">
        <v>1537</v>
      </c>
      <c r="AV155" s="391">
        <v>1488</v>
      </c>
      <c r="AW155" s="391">
        <v>646</v>
      </c>
      <c r="AX155" s="391">
        <v>660</v>
      </c>
      <c r="AY155" s="391">
        <v>324</v>
      </c>
      <c r="AZ155" s="391">
        <v>565</v>
      </c>
      <c r="BA155" s="391">
        <v>546</v>
      </c>
      <c r="BB155" s="391">
        <v>551</v>
      </c>
      <c r="BC155" s="391">
        <v>473</v>
      </c>
      <c r="BD155" s="391">
        <v>230</v>
      </c>
      <c r="BE155" s="391">
        <v>322</v>
      </c>
      <c r="BF155" s="391">
        <v>1211</v>
      </c>
      <c r="BG155" s="391">
        <v>1030</v>
      </c>
      <c r="BH155" s="391">
        <v>859</v>
      </c>
      <c r="BI155" s="391">
        <v>166</v>
      </c>
      <c r="BJ155" s="391">
        <v>1105</v>
      </c>
      <c r="BK155" s="391">
        <v>345</v>
      </c>
      <c r="BL155" s="391">
        <v>584</v>
      </c>
      <c r="BM155" s="391">
        <v>659</v>
      </c>
      <c r="BN155" s="391">
        <v>698</v>
      </c>
      <c r="BO155" s="391">
        <v>683</v>
      </c>
      <c r="BP155" s="391">
        <v>901</v>
      </c>
      <c r="BQ155" s="391">
        <v>820</v>
      </c>
      <c r="BR155" s="391">
        <v>549</v>
      </c>
      <c r="BS155" s="391">
        <v>513</v>
      </c>
      <c r="BT155" s="391">
        <v>697</v>
      </c>
      <c r="BU155" s="391">
        <v>1027</v>
      </c>
      <c r="BV155" s="391">
        <v>1488</v>
      </c>
      <c r="BW155" s="391">
        <v>646</v>
      </c>
      <c r="BX155" s="392">
        <f t="shared" si="18"/>
        <v>0.872463768115942</v>
      </c>
      <c r="BY155" s="392">
        <f t="shared" si="19"/>
        <v>-0.565860215053763</v>
      </c>
      <c r="BZ155" s="45">
        <f t="shared" si="20"/>
        <v>0</v>
      </c>
      <c r="CA155" s="45">
        <f t="shared" si="21"/>
        <v>0</v>
      </c>
      <c r="CB155" s="45">
        <f t="shared" si="22"/>
        <v>9455</v>
      </c>
      <c r="CC155" s="45">
        <f t="shared" si="23"/>
        <v>11420</v>
      </c>
      <c r="CD155" s="45">
        <f t="shared" si="24"/>
        <v>6937</v>
      </c>
      <c r="CE155" s="45">
        <f t="shared" si="25"/>
        <v>8581</v>
      </c>
      <c r="CF155" s="391">
        <f t="shared" si="26"/>
        <v>2134</v>
      </c>
    </row>
    <row r="156" spans="1:84">
      <c r="A156" s="45" t="s">
        <v>192</v>
      </c>
      <c r="B156" s="391"/>
      <c r="C156" s="391"/>
      <c r="D156" s="391"/>
      <c r="E156" s="391"/>
      <c r="F156" s="391"/>
      <c r="G156" s="391"/>
      <c r="H156" s="391"/>
      <c r="I156" s="391"/>
      <c r="J156" s="391"/>
      <c r="K156" s="391"/>
      <c r="L156" s="391"/>
      <c r="M156" s="391"/>
      <c r="N156" s="391"/>
      <c r="O156" s="391"/>
      <c r="P156" s="391"/>
      <c r="Q156" s="391"/>
      <c r="R156" s="391"/>
      <c r="S156" s="391"/>
      <c r="T156" s="391"/>
      <c r="U156" s="391"/>
      <c r="V156" s="391"/>
      <c r="W156" s="391"/>
      <c r="X156" s="391"/>
      <c r="Y156" s="391"/>
      <c r="Z156" s="391"/>
      <c r="AA156" s="391"/>
      <c r="AB156" s="391"/>
      <c r="AC156" s="391"/>
      <c r="AD156" s="391"/>
      <c r="AE156" s="391"/>
      <c r="AF156" s="391"/>
      <c r="AG156" s="391"/>
      <c r="AH156" s="391"/>
      <c r="AI156" s="391"/>
      <c r="AJ156" s="391"/>
      <c r="AK156" s="391"/>
      <c r="AL156" s="391"/>
      <c r="AM156" s="391"/>
      <c r="AN156" s="391"/>
      <c r="AO156" s="391"/>
      <c r="AP156" s="391"/>
      <c r="AQ156" s="391"/>
      <c r="AR156" s="391"/>
      <c r="AS156" s="391"/>
      <c r="AT156" s="391"/>
      <c r="AU156" s="391"/>
      <c r="AV156" s="391">
        <v>561</v>
      </c>
      <c r="AW156" s="391">
        <v>1460</v>
      </c>
      <c r="AX156" s="391">
        <v>14</v>
      </c>
      <c r="AY156" s="391">
        <v>16</v>
      </c>
      <c r="AZ156" s="391"/>
      <c r="BA156" s="391">
        <v>453</v>
      </c>
      <c r="BB156" s="391">
        <v>350</v>
      </c>
      <c r="BC156" s="391">
        <v>235</v>
      </c>
      <c r="BD156" s="391">
        <v>240</v>
      </c>
      <c r="BE156" s="391">
        <v>309</v>
      </c>
      <c r="BF156" s="391">
        <v>9</v>
      </c>
      <c r="BG156" s="391">
        <v>151</v>
      </c>
      <c r="BH156" s="391">
        <v>19</v>
      </c>
      <c r="BI156" s="391">
        <v>2460</v>
      </c>
      <c r="BJ156" s="391">
        <v>18</v>
      </c>
      <c r="BK156" s="391">
        <v>23</v>
      </c>
      <c r="BL156" s="391">
        <v>18</v>
      </c>
      <c r="BM156" s="391">
        <v>189</v>
      </c>
      <c r="BN156" s="391">
        <v>184</v>
      </c>
      <c r="BO156" s="391">
        <v>50</v>
      </c>
      <c r="BP156" s="391">
        <v>100</v>
      </c>
      <c r="BQ156" s="391">
        <v>90</v>
      </c>
      <c r="BR156" s="391">
        <v>102</v>
      </c>
      <c r="BS156" s="391">
        <v>114</v>
      </c>
      <c r="BT156" s="391">
        <v>208</v>
      </c>
      <c r="BU156" s="391">
        <v>355</v>
      </c>
      <c r="BV156" s="391">
        <v>561</v>
      </c>
      <c r="BW156" s="391">
        <v>1460</v>
      </c>
      <c r="BX156" s="392">
        <f t="shared" si="18"/>
        <v>62.4782608695652</v>
      </c>
      <c r="BY156" s="392">
        <f t="shared" si="19"/>
        <v>1.60249554367201</v>
      </c>
      <c r="BZ156" s="45">
        <f t="shared" si="20"/>
        <v>0</v>
      </c>
      <c r="CA156" s="45">
        <f t="shared" si="21"/>
        <v>0</v>
      </c>
      <c r="CB156" s="45">
        <f t="shared" si="22"/>
        <v>0</v>
      </c>
      <c r="CC156" s="45">
        <f t="shared" si="23"/>
        <v>2021</v>
      </c>
      <c r="CD156" s="45">
        <f t="shared" si="24"/>
        <v>4256</v>
      </c>
      <c r="CE156" s="45">
        <f t="shared" si="25"/>
        <v>1451</v>
      </c>
      <c r="CF156" s="391">
        <f t="shared" si="26"/>
        <v>2021</v>
      </c>
    </row>
    <row r="157" spans="1:84">
      <c r="A157" s="45" t="s">
        <v>193</v>
      </c>
      <c r="B157" s="391">
        <v>898</v>
      </c>
      <c r="C157" s="391">
        <v>543</v>
      </c>
      <c r="D157" s="391">
        <v>989</v>
      </c>
      <c r="E157" s="391">
        <v>1372</v>
      </c>
      <c r="F157" s="391">
        <v>827</v>
      </c>
      <c r="G157" s="391">
        <v>780</v>
      </c>
      <c r="H157" s="391">
        <v>963</v>
      </c>
      <c r="I157" s="391">
        <v>982</v>
      </c>
      <c r="J157" s="391">
        <v>497</v>
      </c>
      <c r="K157" s="391">
        <v>391</v>
      </c>
      <c r="L157" s="391">
        <v>551</v>
      </c>
      <c r="M157" s="391">
        <v>496</v>
      </c>
      <c r="N157" s="391">
        <v>522</v>
      </c>
      <c r="O157" s="391">
        <v>214</v>
      </c>
      <c r="P157" s="393">
        <v>80</v>
      </c>
      <c r="Q157" s="391">
        <v>128</v>
      </c>
      <c r="R157" s="391">
        <v>359</v>
      </c>
      <c r="S157" s="391">
        <v>332</v>
      </c>
      <c r="T157" s="391">
        <v>255</v>
      </c>
      <c r="U157" s="391">
        <v>326</v>
      </c>
      <c r="V157" s="391">
        <v>288</v>
      </c>
      <c r="W157" s="391">
        <v>397</v>
      </c>
      <c r="X157" s="391">
        <v>203</v>
      </c>
      <c r="Y157" s="391">
        <v>205</v>
      </c>
      <c r="Z157" s="391">
        <v>602</v>
      </c>
      <c r="AA157" s="391">
        <v>858</v>
      </c>
      <c r="AB157" s="391">
        <v>578</v>
      </c>
      <c r="AC157" s="391">
        <v>322</v>
      </c>
      <c r="AD157" s="391">
        <v>476</v>
      </c>
      <c r="AE157" s="391">
        <v>755</v>
      </c>
      <c r="AF157" s="391">
        <v>900</v>
      </c>
      <c r="AG157" s="391">
        <v>557</v>
      </c>
      <c r="AH157" s="391">
        <v>815</v>
      </c>
      <c r="AI157" s="391">
        <v>631</v>
      </c>
      <c r="AJ157" s="391">
        <v>563</v>
      </c>
      <c r="AK157" s="391">
        <v>686</v>
      </c>
      <c r="AL157" s="391">
        <v>522</v>
      </c>
      <c r="AM157" s="391">
        <v>607</v>
      </c>
      <c r="AN157" s="391">
        <v>564</v>
      </c>
      <c r="AO157" s="391">
        <v>545</v>
      </c>
      <c r="AP157" s="391">
        <v>587</v>
      </c>
      <c r="AQ157" s="391">
        <v>933</v>
      </c>
      <c r="AR157" s="391">
        <v>684</v>
      </c>
      <c r="AS157" s="391">
        <v>770</v>
      </c>
      <c r="AT157" s="391">
        <v>704</v>
      </c>
      <c r="AU157" s="391">
        <v>658</v>
      </c>
      <c r="AV157" s="391">
        <v>494</v>
      </c>
      <c r="AW157" s="391">
        <v>634</v>
      </c>
      <c r="AX157" s="391">
        <v>414</v>
      </c>
      <c r="AY157" s="391">
        <v>469</v>
      </c>
      <c r="AZ157" s="391">
        <v>748</v>
      </c>
      <c r="BA157" s="391">
        <v>479</v>
      </c>
      <c r="BB157" s="391">
        <v>382</v>
      </c>
      <c r="BC157" s="391">
        <v>278</v>
      </c>
      <c r="BD157" s="391">
        <v>363</v>
      </c>
      <c r="BE157" s="391">
        <v>293</v>
      </c>
      <c r="BF157" s="391">
        <v>238</v>
      </c>
      <c r="BG157" s="391">
        <v>265</v>
      </c>
      <c r="BH157" s="391">
        <v>213</v>
      </c>
      <c r="BI157" s="391">
        <v>338</v>
      </c>
      <c r="BJ157" s="391">
        <v>97</v>
      </c>
      <c r="BK157" s="391">
        <v>82</v>
      </c>
      <c r="BL157" s="391">
        <v>223</v>
      </c>
      <c r="BM157" s="391">
        <v>96</v>
      </c>
      <c r="BN157" s="391">
        <v>133</v>
      </c>
      <c r="BO157" s="391">
        <v>157</v>
      </c>
      <c r="BP157" s="391">
        <v>127</v>
      </c>
      <c r="BQ157" s="391">
        <v>262</v>
      </c>
      <c r="BR157" s="391">
        <v>201</v>
      </c>
      <c r="BS157" s="391">
        <v>79</v>
      </c>
      <c r="BT157" s="391">
        <v>90</v>
      </c>
      <c r="BU157" s="391">
        <v>74</v>
      </c>
      <c r="BV157" s="391">
        <v>494</v>
      </c>
      <c r="BW157" s="391">
        <v>634</v>
      </c>
      <c r="BX157" s="392">
        <f t="shared" si="18"/>
        <v>6.73170731707317</v>
      </c>
      <c r="BY157" s="392">
        <f t="shared" si="19"/>
        <v>0.283400809716599</v>
      </c>
      <c r="BZ157" s="45">
        <f t="shared" si="20"/>
        <v>9289</v>
      </c>
      <c r="CA157" s="45">
        <f t="shared" si="21"/>
        <v>3309</v>
      </c>
      <c r="CB157" s="45">
        <f t="shared" si="22"/>
        <v>7743</v>
      </c>
      <c r="CC157" s="45">
        <f t="shared" si="23"/>
        <v>7702</v>
      </c>
      <c r="CD157" s="45">
        <f t="shared" si="24"/>
        <v>4480</v>
      </c>
      <c r="CE157" s="45">
        <f t="shared" si="25"/>
        <v>1621</v>
      </c>
      <c r="CF157" s="391">
        <f t="shared" si="26"/>
        <v>1128</v>
      </c>
    </row>
    <row r="158" spans="1:84">
      <c r="A158" s="45" t="s">
        <v>194</v>
      </c>
      <c r="B158" s="391"/>
      <c r="C158" s="391"/>
      <c r="D158" s="391"/>
      <c r="E158" s="391"/>
      <c r="F158" s="391"/>
      <c r="G158" s="391"/>
      <c r="H158" s="391"/>
      <c r="I158" s="391"/>
      <c r="J158" s="391"/>
      <c r="K158" s="391"/>
      <c r="L158" s="391"/>
      <c r="M158" s="391"/>
      <c r="N158" s="391"/>
      <c r="O158" s="391"/>
      <c r="P158" s="391"/>
      <c r="Q158" s="391"/>
      <c r="R158" s="391"/>
      <c r="S158" s="391"/>
      <c r="T158" s="391"/>
      <c r="U158" s="391"/>
      <c r="V158" s="391"/>
      <c r="W158" s="391"/>
      <c r="X158" s="391"/>
      <c r="Y158" s="391"/>
      <c r="Z158" s="391"/>
      <c r="AA158" s="391"/>
      <c r="AB158" s="391"/>
      <c r="AC158" s="391"/>
      <c r="AD158" s="391"/>
      <c r="AE158" s="391">
        <v>207</v>
      </c>
      <c r="AF158" s="391">
        <v>309</v>
      </c>
      <c r="AG158" s="391">
        <v>411</v>
      </c>
      <c r="AH158" s="391">
        <v>260</v>
      </c>
      <c r="AI158" s="391">
        <v>277</v>
      </c>
      <c r="AJ158" s="391">
        <v>553</v>
      </c>
      <c r="AK158" s="391">
        <v>583</v>
      </c>
      <c r="AL158" s="391">
        <v>506</v>
      </c>
      <c r="AM158" s="391">
        <v>375</v>
      </c>
      <c r="AN158" s="391">
        <v>597</v>
      </c>
      <c r="AO158" s="391">
        <v>537</v>
      </c>
      <c r="AP158" s="391">
        <v>229</v>
      </c>
      <c r="AQ158" s="391">
        <v>302</v>
      </c>
      <c r="AR158" s="391">
        <v>155</v>
      </c>
      <c r="AS158" s="391">
        <v>123</v>
      </c>
      <c r="AT158" s="391">
        <v>96</v>
      </c>
      <c r="AU158" s="391">
        <v>44</v>
      </c>
      <c r="AV158" s="391">
        <v>28</v>
      </c>
      <c r="AW158" s="391">
        <v>19</v>
      </c>
      <c r="AX158" s="391">
        <v>172</v>
      </c>
      <c r="AY158" s="391">
        <v>54</v>
      </c>
      <c r="AZ158" s="391">
        <v>436</v>
      </c>
      <c r="BA158" s="391">
        <v>216</v>
      </c>
      <c r="BB158" s="391">
        <v>430</v>
      </c>
      <c r="BC158" s="391">
        <v>401</v>
      </c>
      <c r="BD158" s="391">
        <v>895</v>
      </c>
      <c r="BE158" s="391">
        <v>287</v>
      </c>
      <c r="BF158" s="391">
        <v>1137</v>
      </c>
      <c r="BG158" s="391">
        <v>474</v>
      </c>
      <c r="BH158" s="391">
        <v>642</v>
      </c>
      <c r="BI158" s="391">
        <v>363</v>
      </c>
      <c r="BJ158" s="391">
        <v>99</v>
      </c>
      <c r="BK158" s="391">
        <v>136</v>
      </c>
      <c r="BL158" s="391">
        <v>97</v>
      </c>
      <c r="BM158" s="391">
        <v>54</v>
      </c>
      <c r="BN158" s="391">
        <v>65</v>
      </c>
      <c r="BO158" s="391">
        <v>39</v>
      </c>
      <c r="BP158" s="391">
        <v>42</v>
      </c>
      <c r="BQ158" s="391">
        <v>47</v>
      </c>
      <c r="BR158" s="391">
        <v>32</v>
      </c>
      <c r="BS158" s="391">
        <v>64</v>
      </c>
      <c r="BT158" s="391">
        <v>53</v>
      </c>
      <c r="BU158" s="391">
        <v>63</v>
      </c>
      <c r="BV158" s="391">
        <v>28</v>
      </c>
      <c r="BW158" s="391">
        <v>19</v>
      </c>
      <c r="BX158" s="392">
        <f t="shared" si="18"/>
        <v>-0.860294117647059</v>
      </c>
      <c r="BY158" s="392">
        <f t="shared" si="19"/>
        <v>-0.321428571428571</v>
      </c>
      <c r="BZ158" s="45">
        <f t="shared" si="20"/>
        <v>0</v>
      </c>
      <c r="CA158" s="45">
        <f t="shared" si="21"/>
        <v>0</v>
      </c>
      <c r="CB158" s="45">
        <f t="shared" si="22"/>
        <v>2600</v>
      </c>
      <c r="CC158" s="45">
        <f t="shared" si="23"/>
        <v>3011</v>
      </c>
      <c r="CD158" s="45">
        <f t="shared" si="24"/>
        <v>5507</v>
      </c>
      <c r="CE158" s="45">
        <f t="shared" si="25"/>
        <v>791</v>
      </c>
      <c r="CF158" s="391">
        <f t="shared" si="26"/>
        <v>47</v>
      </c>
    </row>
    <row r="159" spans="1:84">
      <c r="A159" s="45" t="s">
        <v>195</v>
      </c>
      <c r="B159" s="391"/>
      <c r="C159" s="391"/>
      <c r="D159" s="391"/>
      <c r="E159" s="391"/>
      <c r="F159" s="391"/>
      <c r="G159" s="391"/>
      <c r="H159" s="391"/>
      <c r="I159" s="391"/>
      <c r="J159" s="391"/>
      <c r="K159" s="391"/>
      <c r="L159" s="391"/>
      <c r="M159" s="391"/>
      <c r="N159" s="391"/>
      <c r="O159" s="391"/>
      <c r="P159" s="391"/>
      <c r="Q159" s="391"/>
      <c r="R159" s="391"/>
      <c r="S159" s="391"/>
      <c r="T159" s="391"/>
      <c r="U159" s="391"/>
      <c r="V159" s="391"/>
      <c r="W159" s="391"/>
      <c r="X159" s="391"/>
      <c r="Y159" s="391"/>
      <c r="Z159" s="391"/>
      <c r="AA159" s="391"/>
      <c r="AB159" s="391"/>
      <c r="AC159" s="391"/>
      <c r="AD159" s="391"/>
      <c r="AE159" s="391"/>
      <c r="AF159" s="391"/>
      <c r="AG159" s="391"/>
      <c r="AH159" s="391"/>
      <c r="AI159" s="391"/>
      <c r="AJ159" s="391"/>
      <c r="AK159" s="391"/>
      <c r="AL159" s="391"/>
      <c r="AM159" s="391"/>
      <c r="AN159" s="391"/>
      <c r="AO159" s="391"/>
      <c r="AP159" s="391"/>
      <c r="AQ159" s="391"/>
      <c r="AR159" s="391"/>
      <c r="AS159" s="391"/>
      <c r="AT159" s="391"/>
      <c r="AU159" s="391">
        <v>313</v>
      </c>
      <c r="AV159" s="391">
        <v>332</v>
      </c>
      <c r="AW159" s="391">
        <v>415</v>
      </c>
      <c r="AX159" s="391">
        <v>414</v>
      </c>
      <c r="AY159" s="391">
        <v>177</v>
      </c>
      <c r="AZ159" s="391">
        <v>190</v>
      </c>
      <c r="BA159" s="391">
        <v>244</v>
      </c>
      <c r="BB159" s="391">
        <v>188</v>
      </c>
      <c r="BC159" s="391">
        <v>30</v>
      </c>
      <c r="BD159" s="391">
        <v>235</v>
      </c>
      <c r="BE159" s="391">
        <v>279</v>
      </c>
      <c r="BF159" s="391">
        <v>104</v>
      </c>
      <c r="BG159" s="391">
        <v>110</v>
      </c>
      <c r="BH159" s="391">
        <v>168</v>
      </c>
      <c r="BI159" s="391">
        <v>357</v>
      </c>
      <c r="BJ159" s="391">
        <v>248</v>
      </c>
      <c r="BK159" s="391">
        <v>170</v>
      </c>
      <c r="BL159" s="391">
        <v>339</v>
      </c>
      <c r="BM159" s="391">
        <v>324</v>
      </c>
      <c r="BN159" s="391">
        <v>354</v>
      </c>
      <c r="BO159" s="391">
        <v>376</v>
      </c>
      <c r="BP159" s="391">
        <v>324</v>
      </c>
      <c r="BQ159" s="391">
        <v>497</v>
      </c>
      <c r="BR159" s="391">
        <v>563</v>
      </c>
      <c r="BS159" s="391">
        <v>661</v>
      </c>
      <c r="BT159" s="391">
        <v>744</v>
      </c>
      <c r="BU159" s="391">
        <v>570</v>
      </c>
      <c r="BV159" s="391">
        <v>332</v>
      </c>
      <c r="BW159" s="391">
        <v>415</v>
      </c>
      <c r="BX159" s="392">
        <f t="shared" si="18"/>
        <v>1.44117647058824</v>
      </c>
      <c r="BY159" s="392">
        <f t="shared" si="19"/>
        <v>0.25</v>
      </c>
      <c r="BZ159" s="45">
        <f t="shared" si="20"/>
        <v>0</v>
      </c>
      <c r="CA159" s="45">
        <f t="shared" si="21"/>
        <v>0</v>
      </c>
      <c r="CB159" s="45">
        <f t="shared" si="22"/>
        <v>0</v>
      </c>
      <c r="CC159" s="45">
        <f t="shared" si="23"/>
        <v>1060</v>
      </c>
      <c r="CD159" s="45">
        <f t="shared" si="24"/>
        <v>2496</v>
      </c>
      <c r="CE159" s="45">
        <f t="shared" si="25"/>
        <v>5170</v>
      </c>
      <c r="CF159" s="391">
        <f t="shared" si="26"/>
        <v>747</v>
      </c>
    </row>
    <row r="160" spans="1:84">
      <c r="A160" s="45" t="s">
        <v>196</v>
      </c>
      <c r="B160" s="391">
        <v>1173</v>
      </c>
      <c r="C160" s="391">
        <v>876</v>
      </c>
      <c r="D160" s="391">
        <v>806</v>
      </c>
      <c r="E160" s="391">
        <v>597</v>
      </c>
      <c r="F160" s="391">
        <v>528</v>
      </c>
      <c r="G160" s="391">
        <v>663</v>
      </c>
      <c r="H160" s="391">
        <v>733</v>
      </c>
      <c r="I160" s="391">
        <v>646</v>
      </c>
      <c r="J160" s="391">
        <v>740</v>
      </c>
      <c r="K160" s="391">
        <v>831</v>
      </c>
      <c r="L160" s="391">
        <v>664</v>
      </c>
      <c r="M160" s="391">
        <v>948</v>
      </c>
      <c r="N160" s="391">
        <v>887</v>
      </c>
      <c r="O160" s="391">
        <v>534</v>
      </c>
      <c r="P160" s="391">
        <v>804</v>
      </c>
      <c r="Q160" s="391">
        <v>939</v>
      </c>
      <c r="R160" s="391">
        <v>1039</v>
      </c>
      <c r="S160" s="391">
        <v>765</v>
      </c>
      <c r="T160" s="391">
        <v>659</v>
      </c>
      <c r="U160" s="391">
        <v>727</v>
      </c>
      <c r="V160" s="391">
        <v>901</v>
      </c>
      <c r="W160" s="391">
        <v>1579</v>
      </c>
      <c r="X160" s="391">
        <v>1180</v>
      </c>
      <c r="Y160" s="391">
        <v>1030</v>
      </c>
      <c r="Z160" s="391">
        <v>571</v>
      </c>
      <c r="AA160" s="391">
        <v>914</v>
      </c>
      <c r="AB160" s="391">
        <v>796</v>
      </c>
      <c r="AC160" s="391">
        <v>251</v>
      </c>
      <c r="AD160" s="391">
        <v>716</v>
      </c>
      <c r="AE160" s="391">
        <v>1038</v>
      </c>
      <c r="AF160" s="391">
        <v>1938</v>
      </c>
      <c r="AG160" s="391">
        <v>1263</v>
      </c>
      <c r="AH160" s="391">
        <v>2044</v>
      </c>
      <c r="AI160" s="391">
        <v>2803</v>
      </c>
      <c r="AJ160" s="391">
        <v>3265</v>
      </c>
      <c r="AK160" s="391">
        <v>3006</v>
      </c>
      <c r="AL160" s="391">
        <v>1892</v>
      </c>
      <c r="AM160" s="391">
        <v>1990</v>
      </c>
      <c r="AN160" s="391">
        <v>3161</v>
      </c>
      <c r="AO160" s="391">
        <v>2565</v>
      </c>
      <c r="AP160" s="391">
        <v>2612</v>
      </c>
      <c r="AQ160" s="391">
        <v>2086</v>
      </c>
      <c r="AR160" s="391">
        <v>1392</v>
      </c>
      <c r="AS160" s="391">
        <v>859</v>
      </c>
      <c r="AT160" s="391">
        <v>2401</v>
      </c>
      <c r="AU160" s="391">
        <v>3183</v>
      </c>
      <c r="AV160" s="391">
        <v>2698</v>
      </c>
      <c r="AW160" s="391">
        <v>2443</v>
      </c>
      <c r="AX160" s="391">
        <v>1255</v>
      </c>
      <c r="AY160" s="391">
        <v>1421</v>
      </c>
      <c r="AZ160" s="391">
        <v>1642</v>
      </c>
      <c r="BA160" s="391">
        <v>1599</v>
      </c>
      <c r="BB160" s="391">
        <v>1852</v>
      </c>
      <c r="BC160" s="391">
        <v>1537</v>
      </c>
      <c r="BD160" s="391">
        <v>595</v>
      </c>
      <c r="BE160" s="391">
        <v>278</v>
      </c>
      <c r="BF160" s="391">
        <v>840</v>
      </c>
      <c r="BG160" s="391">
        <v>1322</v>
      </c>
      <c r="BH160" s="391">
        <v>2280</v>
      </c>
      <c r="BI160" s="391">
        <v>2503</v>
      </c>
      <c r="BJ160" s="391">
        <v>1340</v>
      </c>
      <c r="BK160" s="391">
        <v>1388</v>
      </c>
      <c r="BL160" s="391">
        <v>2284</v>
      </c>
      <c r="BM160" s="391">
        <v>1818</v>
      </c>
      <c r="BN160" s="391">
        <v>1662</v>
      </c>
      <c r="BO160" s="391">
        <v>1333</v>
      </c>
      <c r="BP160" s="391">
        <v>1348</v>
      </c>
      <c r="BQ160" s="391">
        <v>1340</v>
      </c>
      <c r="BR160" s="391">
        <v>947</v>
      </c>
      <c r="BS160" s="391">
        <v>1108</v>
      </c>
      <c r="BT160" s="391">
        <v>1335</v>
      </c>
      <c r="BU160" s="391">
        <v>1429</v>
      </c>
      <c r="BV160" s="391">
        <v>2698</v>
      </c>
      <c r="BW160" s="391">
        <v>2443</v>
      </c>
      <c r="BX160" s="392">
        <f t="shared" si="18"/>
        <v>0.760086455331412</v>
      </c>
      <c r="BY160" s="392">
        <f t="shared" si="19"/>
        <v>-0.0945144551519644</v>
      </c>
      <c r="BZ160" s="45">
        <f t="shared" si="20"/>
        <v>9205</v>
      </c>
      <c r="CA160" s="45">
        <f t="shared" si="21"/>
        <v>11044</v>
      </c>
      <c r="CB160" s="45">
        <f t="shared" si="22"/>
        <v>18605</v>
      </c>
      <c r="CC160" s="45">
        <f t="shared" si="23"/>
        <v>27282</v>
      </c>
      <c r="CD160" s="45">
        <f t="shared" si="24"/>
        <v>17124</v>
      </c>
      <c r="CE160" s="45">
        <f t="shared" si="25"/>
        <v>17332</v>
      </c>
      <c r="CF160" s="391">
        <f t="shared" si="26"/>
        <v>5141</v>
      </c>
    </row>
    <row r="161" spans="1:84">
      <c r="A161" s="395" t="s">
        <v>197</v>
      </c>
      <c r="B161" s="393"/>
      <c r="C161" s="393"/>
      <c r="D161" s="393"/>
      <c r="E161" s="393"/>
      <c r="F161" s="393"/>
      <c r="G161" s="393"/>
      <c r="H161" s="393"/>
      <c r="I161" s="393"/>
      <c r="J161" s="393"/>
      <c r="K161" s="391"/>
      <c r="L161" s="391"/>
      <c r="M161" s="391"/>
      <c r="N161" s="391"/>
      <c r="O161" s="391"/>
      <c r="P161" s="391"/>
      <c r="Q161" s="391"/>
      <c r="R161" s="391"/>
      <c r="S161" s="391"/>
      <c r="T161" s="391"/>
      <c r="U161" s="391"/>
      <c r="V161" s="391"/>
      <c r="W161" s="391"/>
      <c r="X161" s="391"/>
      <c r="Y161" s="391"/>
      <c r="Z161" s="391"/>
      <c r="AA161" s="391"/>
      <c r="AB161" s="391"/>
      <c r="AC161" s="391"/>
      <c r="AD161" s="391"/>
      <c r="AE161" s="391"/>
      <c r="AF161" s="391"/>
      <c r="AG161" s="391"/>
      <c r="AH161" s="391"/>
      <c r="AI161" s="391"/>
      <c r="AJ161" s="391"/>
      <c r="AK161" s="391"/>
      <c r="AL161" s="391"/>
      <c r="AM161" s="391"/>
      <c r="AN161" s="391"/>
      <c r="AO161" s="391"/>
      <c r="AP161" s="391"/>
      <c r="AQ161" s="391"/>
      <c r="AR161" s="391"/>
      <c r="AS161" s="391"/>
      <c r="AT161" s="391"/>
      <c r="AU161" s="391">
        <v>88</v>
      </c>
      <c r="AV161" s="391">
        <v>275</v>
      </c>
      <c r="AW161" s="391">
        <v>423</v>
      </c>
      <c r="AX161" s="391">
        <v>35</v>
      </c>
      <c r="AY161" s="391">
        <v>51</v>
      </c>
      <c r="AZ161" s="391">
        <v>497</v>
      </c>
      <c r="BA161" s="391">
        <v>378</v>
      </c>
      <c r="BB161" s="391">
        <v>198</v>
      </c>
      <c r="BC161" s="391">
        <v>253</v>
      </c>
      <c r="BD161" s="391">
        <v>186</v>
      </c>
      <c r="BE161" s="391">
        <v>275</v>
      </c>
      <c r="BF161" s="391">
        <v>347</v>
      </c>
      <c r="BG161" s="391">
        <v>593</v>
      </c>
      <c r="BH161" s="391">
        <v>116</v>
      </c>
      <c r="BI161" s="391">
        <v>895</v>
      </c>
      <c r="BJ161" s="391">
        <v>781</v>
      </c>
      <c r="BK161" s="391">
        <v>152</v>
      </c>
      <c r="BL161" s="391">
        <v>38</v>
      </c>
      <c r="BM161" s="391">
        <v>60</v>
      </c>
      <c r="BN161" s="391">
        <v>106</v>
      </c>
      <c r="BO161" s="391">
        <v>80</v>
      </c>
      <c r="BP161" s="391">
        <v>176</v>
      </c>
      <c r="BQ161" s="391">
        <v>212</v>
      </c>
      <c r="BR161" s="391">
        <v>379</v>
      </c>
      <c r="BS161" s="391">
        <v>547</v>
      </c>
      <c r="BT161" s="391">
        <v>649</v>
      </c>
      <c r="BU161" s="391">
        <v>446</v>
      </c>
      <c r="BV161" s="391">
        <v>275</v>
      </c>
      <c r="BW161" s="391">
        <v>423</v>
      </c>
      <c r="BX161" s="392">
        <f t="shared" si="18"/>
        <v>1.78289473684211</v>
      </c>
      <c r="BY161" s="392">
        <f t="shared" si="19"/>
        <v>0.538181818181818</v>
      </c>
      <c r="BZ161" s="45">
        <f t="shared" si="20"/>
        <v>0</v>
      </c>
      <c r="CA161" s="45">
        <f t="shared" si="21"/>
        <v>0</v>
      </c>
      <c r="CB161" s="45">
        <f t="shared" si="22"/>
        <v>0</v>
      </c>
      <c r="CC161" s="45">
        <f t="shared" si="23"/>
        <v>786</v>
      </c>
      <c r="CD161" s="45">
        <f t="shared" si="24"/>
        <v>3824</v>
      </c>
      <c r="CE161" s="45">
        <f t="shared" si="25"/>
        <v>3626</v>
      </c>
      <c r="CF161" s="391">
        <f t="shared" si="26"/>
        <v>698</v>
      </c>
    </row>
    <row r="162" spans="1:84">
      <c r="A162" s="45" t="s">
        <v>198</v>
      </c>
      <c r="B162" s="391"/>
      <c r="C162" s="391"/>
      <c r="D162" s="391"/>
      <c r="E162" s="391"/>
      <c r="F162" s="391"/>
      <c r="G162" s="391"/>
      <c r="H162" s="391"/>
      <c r="I162" s="391"/>
      <c r="J162" s="391"/>
      <c r="K162" s="391"/>
      <c r="L162" s="391"/>
      <c r="M162" s="391"/>
      <c r="N162" s="391"/>
      <c r="O162" s="391"/>
      <c r="P162" s="393"/>
      <c r="Q162" s="391"/>
      <c r="R162" s="391"/>
      <c r="S162" s="391"/>
      <c r="T162" s="391"/>
      <c r="U162" s="391"/>
      <c r="V162" s="391"/>
      <c r="W162" s="391"/>
      <c r="X162" s="391"/>
      <c r="Y162" s="391"/>
      <c r="Z162" s="391"/>
      <c r="AA162" s="391"/>
      <c r="AB162" s="391"/>
      <c r="AC162" s="391"/>
      <c r="AD162" s="391"/>
      <c r="AE162" s="391"/>
      <c r="AF162" s="391"/>
      <c r="AG162" s="391"/>
      <c r="AH162" s="391"/>
      <c r="AI162" s="391"/>
      <c r="AJ162" s="391"/>
      <c r="AK162" s="391"/>
      <c r="AL162" s="391"/>
      <c r="AM162" s="391"/>
      <c r="AN162" s="391"/>
      <c r="AO162" s="391"/>
      <c r="AP162" s="391"/>
      <c r="AQ162" s="391"/>
      <c r="AR162" s="391">
        <v>35</v>
      </c>
      <c r="AS162" s="391">
        <v>142</v>
      </c>
      <c r="AT162" s="391">
        <v>135</v>
      </c>
      <c r="AU162" s="391">
        <v>536</v>
      </c>
      <c r="AV162" s="391">
        <v>275</v>
      </c>
      <c r="AW162" s="391">
        <v>230</v>
      </c>
      <c r="AX162" s="391">
        <v>178</v>
      </c>
      <c r="AY162" s="391">
        <v>112</v>
      </c>
      <c r="AZ162" s="391">
        <v>327</v>
      </c>
      <c r="BA162" s="391">
        <v>230</v>
      </c>
      <c r="BB162" s="391">
        <v>336</v>
      </c>
      <c r="BC162" s="391">
        <v>417</v>
      </c>
      <c r="BD162" s="391">
        <v>208</v>
      </c>
      <c r="BE162" s="391">
        <v>274</v>
      </c>
      <c r="BF162" s="391">
        <v>237</v>
      </c>
      <c r="BG162" s="391">
        <v>234</v>
      </c>
      <c r="BH162" s="391">
        <v>250</v>
      </c>
      <c r="BI162" s="391">
        <v>217</v>
      </c>
      <c r="BJ162" s="391">
        <v>38</v>
      </c>
      <c r="BK162" s="391">
        <v>64</v>
      </c>
      <c r="BL162" s="391">
        <v>639</v>
      </c>
      <c r="BM162" s="391">
        <v>260</v>
      </c>
      <c r="BN162" s="391">
        <v>225</v>
      </c>
      <c r="BO162" s="391">
        <v>198</v>
      </c>
      <c r="BP162" s="391">
        <v>314</v>
      </c>
      <c r="BQ162" s="391">
        <v>177</v>
      </c>
      <c r="BR162" s="391">
        <v>193</v>
      </c>
      <c r="BS162" s="391">
        <v>145</v>
      </c>
      <c r="BT162" s="391">
        <v>96</v>
      </c>
      <c r="BU162" s="391">
        <v>76</v>
      </c>
      <c r="BV162" s="391">
        <v>275</v>
      </c>
      <c r="BW162" s="391">
        <v>230</v>
      </c>
      <c r="BX162" s="392">
        <f t="shared" si="18"/>
        <v>2.59375</v>
      </c>
      <c r="BY162" s="392">
        <f t="shared" si="19"/>
        <v>-0.163636363636364</v>
      </c>
      <c r="BZ162" s="45">
        <f t="shared" si="20"/>
        <v>0</v>
      </c>
      <c r="CA162" s="45">
        <f t="shared" si="21"/>
        <v>0</v>
      </c>
      <c r="CB162" s="45">
        <f t="shared" si="22"/>
        <v>0</v>
      </c>
      <c r="CC162" s="45">
        <f t="shared" si="23"/>
        <v>1353</v>
      </c>
      <c r="CD162" s="45">
        <f t="shared" si="24"/>
        <v>3020</v>
      </c>
      <c r="CE162" s="45">
        <f t="shared" si="25"/>
        <v>2425</v>
      </c>
      <c r="CF162" s="391">
        <f t="shared" si="26"/>
        <v>505</v>
      </c>
    </row>
    <row r="163" spans="1:84">
      <c r="A163" s="45" t="s">
        <v>199</v>
      </c>
      <c r="B163" s="391"/>
      <c r="C163" s="391"/>
      <c r="D163" s="391"/>
      <c r="E163" s="391"/>
      <c r="F163" s="391"/>
      <c r="G163" s="391">
        <v>2018</v>
      </c>
      <c r="H163" s="391">
        <v>4174</v>
      </c>
      <c r="I163" s="391">
        <v>4487</v>
      </c>
      <c r="J163" s="391">
        <v>5008</v>
      </c>
      <c r="K163" s="391">
        <v>5803</v>
      </c>
      <c r="L163" s="391">
        <v>6188</v>
      </c>
      <c r="M163" s="391">
        <v>8021</v>
      </c>
      <c r="N163" s="391">
        <v>10093</v>
      </c>
      <c r="O163" s="391">
        <v>4332</v>
      </c>
      <c r="P163" s="391">
        <v>10021</v>
      </c>
      <c r="Q163" s="391">
        <v>6428</v>
      </c>
      <c r="R163" s="391">
        <v>6044</v>
      </c>
      <c r="S163" s="391">
        <v>6566</v>
      </c>
      <c r="T163" s="391">
        <v>4320</v>
      </c>
      <c r="U163" s="391">
        <v>4127</v>
      </c>
      <c r="V163" s="391">
        <v>3051</v>
      </c>
      <c r="W163" s="391">
        <v>3072</v>
      </c>
      <c r="X163" s="391">
        <v>2412</v>
      </c>
      <c r="Y163" s="391">
        <v>1434</v>
      </c>
      <c r="Z163" s="391">
        <v>1202</v>
      </c>
      <c r="AA163" s="391">
        <v>505</v>
      </c>
      <c r="AB163" s="391">
        <v>2009</v>
      </c>
      <c r="AC163" s="391">
        <v>1591</v>
      </c>
      <c r="AD163" s="391">
        <v>1714</v>
      </c>
      <c r="AE163" s="391">
        <v>1737</v>
      </c>
      <c r="AF163" s="391">
        <v>1801</v>
      </c>
      <c r="AG163" s="391">
        <v>1015</v>
      </c>
      <c r="AH163" s="391">
        <v>1066</v>
      </c>
      <c r="AI163" s="391">
        <v>1112</v>
      </c>
      <c r="AJ163" s="391">
        <v>1260</v>
      </c>
      <c r="AK163" s="391">
        <v>1062</v>
      </c>
      <c r="AL163" s="391">
        <v>493</v>
      </c>
      <c r="AM163" s="391">
        <v>361</v>
      </c>
      <c r="AN163" s="391">
        <v>926</v>
      </c>
      <c r="AO163" s="391">
        <v>1997</v>
      </c>
      <c r="AP163" s="391">
        <v>373</v>
      </c>
      <c r="AQ163" s="391">
        <v>1238</v>
      </c>
      <c r="AR163" s="391">
        <v>4255</v>
      </c>
      <c r="AS163" s="391">
        <v>4782</v>
      </c>
      <c r="AT163" s="391">
        <v>5372</v>
      </c>
      <c r="AU163" s="391">
        <v>6507</v>
      </c>
      <c r="AV163" s="391">
        <v>6521</v>
      </c>
      <c r="AW163" s="391">
        <v>8577</v>
      </c>
      <c r="AX163" s="391">
        <v>6596</v>
      </c>
      <c r="AY163" s="391">
        <v>4436</v>
      </c>
      <c r="AZ163" s="391">
        <v>2856</v>
      </c>
      <c r="BA163" s="391">
        <v>5068</v>
      </c>
      <c r="BB163" s="391">
        <v>1833</v>
      </c>
      <c r="BC163" s="391">
        <v>3027</v>
      </c>
      <c r="BD163" s="391">
        <v>2453</v>
      </c>
      <c r="BE163" s="391">
        <v>259</v>
      </c>
      <c r="BF163" s="391">
        <v>434</v>
      </c>
      <c r="BG163" s="391"/>
      <c r="BH163" s="391">
        <v>0</v>
      </c>
      <c r="BI163" s="391">
        <v>0</v>
      </c>
      <c r="BJ163" s="391">
        <v>0</v>
      </c>
      <c r="BK163" s="391">
        <v>0</v>
      </c>
      <c r="BL163" s="391">
        <v>0</v>
      </c>
      <c r="BM163" s="391">
        <v>0</v>
      </c>
      <c r="BN163" s="391">
        <v>4405</v>
      </c>
      <c r="BO163" s="391">
        <v>3923</v>
      </c>
      <c r="BP163" s="391">
        <v>1355</v>
      </c>
      <c r="BQ163" s="391">
        <v>1890</v>
      </c>
      <c r="BR163" s="391">
        <v>1184</v>
      </c>
      <c r="BS163" s="391">
        <v>1430</v>
      </c>
      <c r="BT163" s="391">
        <v>1525</v>
      </c>
      <c r="BU163" s="391">
        <v>666</v>
      </c>
      <c r="BV163" s="391">
        <v>6521</v>
      </c>
      <c r="BW163" s="391">
        <v>8577</v>
      </c>
      <c r="BX163" s="392" t="str">
        <f t="shared" si="18"/>
        <v/>
      </c>
      <c r="BY163" s="392">
        <f t="shared" si="19"/>
        <v>0.315289066094157</v>
      </c>
      <c r="BZ163" s="45">
        <f t="shared" si="20"/>
        <v>35699</v>
      </c>
      <c r="CA163" s="45">
        <f t="shared" si="21"/>
        <v>61900</v>
      </c>
      <c r="CB163" s="45">
        <f t="shared" si="22"/>
        <v>16074</v>
      </c>
      <c r="CC163" s="45">
        <f t="shared" si="23"/>
        <v>41402</v>
      </c>
      <c r="CD163" s="45">
        <f t="shared" si="24"/>
        <v>26962</v>
      </c>
      <c r="CE163" s="45">
        <f t="shared" si="25"/>
        <v>16378</v>
      </c>
      <c r="CF163" s="391">
        <f t="shared" si="26"/>
        <v>15098</v>
      </c>
    </row>
    <row r="164" spans="1:84">
      <c r="A164" s="45" t="s">
        <v>200</v>
      </c>
      <c r="B164" s="391"/>
      <c r="C164" s="391"/>
      <c r="D164" s="391"/>
      <c r="E164" s="391"/>
      <c r="F164" s="391"/>
      <c r="G164" s="391"/>
      <c r="H164" s="391"/>
      <c r="I164" s="391"/>
      <c r="J164" s="391"/>
      <c r="K164" s="391"/>
      <c r="L164" s="391"/>
      <c r="M164" s="391"/>
      <c r="N164" s="391"/>
      <c r="O164" s="391"/>
      <c r="P164" s="391"/>
      <c r="Q164" s="391"/>
      <c r="R164" s="391"/>
      <c r="S164" s="391"/>
      <c r="T164" s="391"/>
      <c r="U164" s="391"/>
      <c r="V164" s="391"/>
      <c r="W164" s="391"/>
      <c r="X164" s="391"/>
      <c r="Y164" s="391"/>
      <c r="Z164" s="391"/>
      <c r="AA164" s="391"/>
      <c r="AB164" s="391"/>
      <c r="AC164" s="391"/>
      <c r="AD164" s="391"/>
      <c r="AE164" s="391"/>
      <c r="AF164" s="391"/>
      <c r="AG164" s="391"/>
      <c r="AH164" s="391">
        <v>36</v>
      </c>
      <c r="AI164" s="391">
        <v>5</v>
      </c>
      <c r="AJ164" s="391">
        <v>41</v>
      </c>
      <c r="AK164" s="391">
        <v>55</v>
      </c>
      <c r="AL164" s="391">
        <v>40</v>
      </c>
      <c r="AM164" s="391">
        <v>29</v>
      </c>
      <c r="AN164" s="391">
        <v>291</v>
      </c>
      <c r="AO164" s="391">
        <v>107</v>
      </c>
      <c r="AP164" s="391">
        <v>111</v>
      </c>
      <c r="AQ164" s="391">
        <v>300</v>
      </c>
      <c r="AR164" s="391">
        <v>137</v>
      </c>
      <c r="AS164" s="391">
        <v>133</v>
      </c>
      <c r="AT164" s="391">
        <v>108</v>
      </c>
      <c r="AU164" s="391">
        <v>213</v>
      </c>
      <c r="AV164" s="391">
        <v>401</v>
      </c>
      <c r="AW164" s="391">
        <v>554</v>
      </c>
      <c r="AX164" s="391">
        <v>198</v>
      </c>
      <c r="AY164" s="391">
        <v>626</v>
      </c>
      <c r="AZ164" s="391">
        <v>199</v>
      </c>
      <c r="BA164" s="391">
        <v>184</v>
      </c>
      <c r="BB164" s="391">
        <v>117</v>
      </c>
      <c r="BC164" s="391">
        <v>133</v>
      </c>
      <c r="BD164" s="391">
        <v>89</v>
      </c>
      <c r="BE164" s="391">
        <v>244</v>
      </c>
      <c r="BF164" s="391">
        <v>125</v>
      </c>
      <c r="BG164" s="391">
        <v>661</v>
      </c>
      <c r="BH164" s="391">
        <v>267</v>
      </c>
      <c r="BI164" s="391">
        <v>355</v>
      </c>
      <c r="BJ164" s="391">
        <v>167</v>
      </c>
      <c r="BK164" s="391">
        <v>164</v>
      </c>
      <c r="BL164" s="391">
        <v>312</v>
      </c>
      <c r="BM164" s="391">
        <v>182</v>
      </c>
      <c r="BN164" s="391">
        <v>267</v>
      </c>
      <c r="BO164" s="391">
        <v>323</v>
      </c>
      <c r="BP164" s="391">
        <v>98</v>
      </c>
      <c r="BQ164" s="391">
        <v>128</v>
      </c>
      <c r="BR164" s="391">
        <v>499</v>
      </c>
      <c r="BS164" s="391">
        <v>291</v>
      </c>
      <c r="BT164" s="391">
        <v>249</v>
      </c>
      <c r="BU164" s="391">
        <v>190</v>
      </c>
      <c r="BV164" s="391">
        <v>401</v>
      </c>
      <c r="BW164" s="391">
        <v>554</v>
      </c>
      <c r="BX164" s="392">
        <f t="shared" si="18"/>
        <v>2.3780487804878</v>
      </c>
      <c r="BY164" s="392">
        <f t="shared" si="19"/>
        <v>0.381546134663342</v>
      </c>
      <c r="BZ164" s="45">
        <f t="shared" si="20"/>
        <v>0</v>
      </c>
      <c r="CA164" s="45">
        <f t="shared" si="21"/>
        <v>0</v>
      </c>
      <c r="CB164" s="45">
        <f t="shared" si="22"/>
        <v>137</v>
      </c>
      <c r="CC164" s="45">
        <f t="shared" si="23"/>
        <v>2424</v>
      </c>
      <c r="CD164" s="45">
        <f t="shared" si="24"/>
        <v>3198</v>
      </c>
      <c r="CE164" s="45">
        <f t="shared" si="25"/>
        <v>2870</v>
      </c>
      <c r="CF164" s="391">
        <f t="shared" si="26"/>
        <v>955</v>
      </c>
    </row>
    <row r="165" spans="1:84">
      <c r="A165" s="45" t="s">
        <v>201</v>
      </c>
      <c r="B165" s="391"/>
      <c r="C165" s="391"/>
      <c r="D165" s="391"/>
      <c r="E165" s="391"/>
      <c r="F165" s="391"/>
      <c r="G165" s="391"/>
      <c r="H165" s="391"/>
      <c r="I165" s="391"/>
      <c r="J165" s="391"/>
      <c r="K165" s="391"/>
      <c r="L165" s="391"/>
      <c r="M165" s="391"/>
      <c r="N165" s="391"/>
      <c r="O165" s="391"/>
      <c r="P165" s="391"/>
      <c r="Q165" s="391"/>
      <c r="R165" s="391"/>
      <c r="S165" s="391"/>
      <c r="T165" s="391"/>
      <c r="U165" s="391"/>
      <c r="V165" s="391"/>
      <c r="W165" s="391"/>
      <c r="X165" s="391"/>
      <c r="Y165" s="391"/>
      <c r="Z165" s="391"/>
      <c r="AA165" s="391"/>
      <c r="AB165" s="391"/>
      <c r="AC165" s="391"/>
      <c r="AD165" s="391"/>
      <c r="AE165" s="391"/>
      <c r="AF165" s="391"/>
      <c r="AG165" s="391"/>
      <c r="AH165" s="391"/>
      <c r="AI165" s="391"/>
      <c r="AJ165" s="391"/>
      <c r="AK165" s="391"/>
      <c r="AL165" s="391"/>
      <c r="AM165" s="391"/>
      <c r="AN165" s="391"/>
      <c r="AO165" s="391"/>
      <c r="AP165" s="391"/>
      <c r="AQ165" s="391"/>
      <c r="AR165" s="391"/>
      <c r="AS165" s="391"/>
      <c r="AT165" s="391"/>
      <c r="AU165" s="391"/>
      <c r="AV165" s="391"/>
      <c r="AW165" s="391"/>
      <c r="AX165" s="391">
        <v>305</v>
      </c>
      <c r="AY165" s="391">
        <v>141</v>
      </c>
      <c r="AZ165" s="391">
        <v>176</v>
      </c>
      <c r="BA165" s="391">
        <v>165</v>
      </c>
      <c r="BB165" s="391">
        <v>154</v>
      </c>
      <c r="BC165" s="391">
        <v>234</v>
      </c>
      <c r="BD165" s="391">
        <v>223</v>
      </c>
      <c r="BE165" s="391">
        <v>242</v>
      </c>
      <c r="BF165" s="391">
        <v>237</v>
      </c>
      <c r="BG165" s="391">
        <v>227</v>
      </c>
      <c r="BH165" s="391">
        <v>385</v>
      </c>
      <c r="BI165" s="391">
        <v>753</v>
      </c>
      <c r="BJ165" s="391">
        <v>408</v>
      </c>
      <c r="BK165" s="391">
        <v>472</v>
      </c>
      <c r="BL165" s="391">
        <v>542</v>
      </c>
      <c r="BM165" s="391">
        <v>548</v>
      </c>
      <c r="BN165" s="391">
        <v>536</v>
      </c>
      <c r="BO165" s="391">
        <v>679</v>
      </c>
      <c r="BP165" s="391">
        <v>499</v>
      </c>
      <c r="BQ165" s="391">
        <v>625</v>
      </c>
      <c r="BR165" s="391">
        <v>582</v>
      </c>
      <c r="BS165" s="391">
        <v>504</v>
      </c>
      <c r="BT165" s="391">
        <v>523</v>
      </c>
      <c r="BU165" s="391">
        <v>563</v>
      </c>
      <c r="BV165" s="391">
        <v>0</v>
      </c>
      <c r="BW165" s="391">
        <v>0</v>
      </c>
      <c r="BX165" s="392">
        <f t="shared" si="18"/>
        <v>-1</v>
      </c>
      <c r="BY165" s="392" t="str">
        <f t="shared" si="19"/>
        <v/>
      </c>
      <c r="BZ165" s="45">
        <f t="shared" si="20"/>
        <v>0</v>
      </c>
      <c r="CA165" s="45">
        <f t="shared" si="21"/>
        <v>0</v>
      </c>
      <c r="CB165" s="45">
        <f t="shared" si="22"/>
        <v>0</v>
      </c>
      <c r="CC165" s="45">
        <f t="shared" si="23"/>
        <v>0</v>
      </c>
      <c r="CD165" s="45">
        <f t="shared" si="24"/>
        <v>3242</v>
      </c>
      <c r="CE165" s="45">
        <f t="shared" si="25"/>
        <v>6481</v>
      </c>
      <c r="CF165" s="391">
        <f t="shared" si="26"/>
        <v>0</v>
      </c>
    </row>
    <row r="166" spans="1:84">
      <c r="A166" s="45" t="s">
        <v>202</v>
      </c>
      <c r="B166" s="391">
        <v>28</v>
      </c>
      <c r="C166" s="391">
        <v>5</v>
      </c>
      <c r="D166" s="391">
        <v>249</v>
      </c>
      <c r="E166" s="391"/>
      <c r="F166" s="391"/>
      <c r="G166" s="391"/>
      <c r="H166" s="391"/>
      <c r="I166" s="391"/>
      <c r="J166" s="391">
        <v>1508</v>
      </c>
      <c r="K166" s="391">
        <v>389</v>
      </c>
      <c r="L166" s="391">
        <v>1020</v>
      </c>
      <c r="M166" s="391">
        <v>2096</v>
      </c>
      <c r="N166" s="391"/>
      <c r="O166" s="391"/>
      <c r="P166" s="391"/>
      <c r="Q166" s="391"/>
      <c r="R166" s="391"/>
      <c r="S166" s="391"/>
      <c r="T166" s="391"/>
      <c r="U166" s="391"/>
      <c r="V166" s="391"/>
      <c r="W166" s="391"/>
      <c r="X166" s="391"/>
      <c r="Y166" s="391"/>
      <c r="Z166" s="391"/>
      <c r="AA166" s="391"/>
      <c r="AB166" s="391"/>
      <c r="AC166" s="391"/>
      <c r="AD166" s="391"/>
      <c r="AE166" s="391"/>
      <c r="AF166" s="391"/>
      <c r="AG166" s="391"/>
      <c r="AH166" s="391"/>
      <c r="AI166" s="391"/>
      <c r="AJ166" s="391"/>
      <c r="AK166" s="391"/>
      <c r="AL166" s="391"/>
      <c r="AM166" s="391"/>
      <c r="AN166" s="391">
        <v>1030</v>
      </c>
      <c r="AO166" s="391">
        <v>28</v>
      </c>
      <c r="AP166" s="391">
        <v>440</v>
      </c>
      <c r="AQ166" s="391">
        <v>157</v>
      </c>
      <c r="AR166" s="391">
        <v>57</v>
      </c>
      <c r="AS166" s="391"/>
      <c r="AT166" s="391">
        <v>199</v>
      </c>
      <c r="AU166" s="391"/>
      <c r="AV166" s="391">
        <v>78</v>
      </c>
      <c r="AW166" s="391">
        <v>230</v>
      </c>
      <c r="AX166" s="391">
        <v>90</v>
      </c>
      <c r="AY166" s="391">
        <v>397</v>
      </c>
      <c r="AZ166" s="391">
        <v>486</v>
      </c>
      <c r="BA166" s="391">
        <v>1020</v>
      </c>
      <c r="BB166" s="391">
        <v>280</v>
      </c>
      <c r="BC166" s="391">
        <v>57</v>
      </c>
      <c r="BD166" s="391">
        <v>127</v>
      </c>
      <c r="BE166" s="391">
        <v>214</v>
      </c>
      <c r="BF166" s="391">
        <v>896</v>
      </c>
      <c r="BG166" s="391">
        <v>718</v>
      </c>
      <c r="BH166" s="391">
        <v>1168</v>
      </c>
      <c r="BI166" s="391">
        <v>496</v>
      </c>
      <c r="BJ166" s="391">
        <v>590</v>
      </c>
      <c r="BK166" s="391">
        <v>359</v>
      </c>
      <c r="BL166" s="391">
        <v>12</v>
      </c>
      <c r="BM166" s="391">
        <v>1</v>
      </c>
      <c r="BN166" s="391">
        <v>0</v>
      </c>
      <c r="BO166" s="391">
        <v>0</v>
      </c>
      <c r="BP166" s="391">
        <v>0</v>
      </c>
      <c r="BQ166" s="391">
        <v>171</v>
      </c>
      <c r="BR166" s="391">
        <v>100</v>
      </c>
      <c r="BS166" s="391">
        <v>17</v>
      </c>
      <c r="BT166" s="391">
        <v>1483</v>
      </c>
      <c r="BU166" s="391">
        <v>0</v>
      </c>
      <c r="BV166" s="391">
        <v>78</v>
      </c>
      <c r="BW166" s="391">
        <v>230</v>
      </c>
      <c r="BX166" s="392">
        <f t="shared" si="18"/>
        <v>-0.35933147632312</v>
      </c>
      <c r="BY166" s="392">
        <f t="shared" si="19"/>
        <v>1.94871794871795</v>
      </c>
      <c r="BZ166" s="45">
        <f t="shared" si="20"/>
        <v>5295</v>
      </c>
      <c r="CA166" s="45">
        <f t="shared" si="21"/>
        <v>0</v>
      </c>
      <c r="CB166" s="45">
        <f t="shared" si="22"/>
        <v>0</v>
      </c>
      <c r="CC166" s="45">
        <f t="shared" si="23"/>
        <v>2219</v>
      </c>
      <c r="CD166" s="45">
        <f t="shared" si="24"/>
        <v>5949</v>
      </c>
      <c r="CE166" s="45">
        <f t="shared" si="25"/>
        <v>2733</v>
      </c>
      <c r="CF166" s="391">
        <f t="shared" si="26"/>
        <v>308</v>
      </c>
    </row>
    <row r="167" spans="1:84">
      <c r="A167" s="45" t="s">
        <v>203</v>
      </c>
      <c r="B167" s="391"/>
      <c r="C167" s="391"/>
      <c r="D167" s="391"/>
      <c r="E167" s="391"/>
      <c r="F167" s="391"/>
      <c r="G167" s="391"/>
      <c r="H167" s="391"/>
      <c r="I167" s="391"/>
      <c r="J167" s="391"/>
      <c r="K167" s="391"/>
      <c r="L167" s="391"/>
      <c r="M167" s="391"/>
      <c r="N167" s="391"/>
      <c r="O167" s="391"/>
      <c r="P167" s="391"/>
      <c r="Q167" s="391"/>
      <c r="R167" s="391"/>
      <c r="S167" s="391"/>
      <c r="T167" s="391"/>
      <c r="U167" s="391"/>
      <c r="V167" s="391"/>
      <c r="W167" s="391"/>
      <c r="X167" s="391"/>
      <c r="Y167" s="391"/>
      <c r="Z167" s="391"/>
      <c r="AA167" s="391"/>
      <c r="AB167" s="391"/>
      <c r="AC167" s="391"/>
      <c r="AD167" s="391"/>
      <c r="AE167" s="391"/>
      <c r="AF167" s="391"/>
      <c r="AG167" s="391"/>
      <c r="AH167" s="391"/>
      <c r="AI167" s="391"/>
      <c r="AJ167" s="391"/>
      <c r="AK167" s="391"/>
      <c r="AL167" s="391"/>
      <c r="AM167" s="391"/>
      <c r="AN167" s="391"/>
      <c r="AO167" s="391"/>
      <c r="AP167" s="391"/>
      <c r="AQ167" s="391"/>
      <c r="AR167" s="391"/>
      <c r="AS167" s="391"/>
      <c r="AT167" s="391"/>
      <c r="AU167" s="391"/>
      <c r="AV167" s="391"/>
      <c r="AW167" s="391"/>
      <c r="AX167" s="391">
        <v>5</v>
      </c>
      <c r="AY167" s="391">
        <v>8</v>
      </c>
      <c r="AZ167" s="391">
        <v>12</v>
      </c>
      <c r="BA167" s="391">
        <v>5</v>
      </c>
      <c r="BB167" s="391">
        <v>8</v>
      </c>
      <c r="BC167" s="391">
        <v>21</v>
      </c>
      <c r="BD167" s="391">
        <v>125</v>
      </c>
      <c r="BE167" s="391">
        <v>206</v>
      </c>
      <c r="BF167" s="391">
        <v>207</v>
      </c>
      <c r="BG167" s="391">
        <v>194</v>
      </c>
      <c r="BH167" s="391">
        <v>350</v>
      </c>
      <c r="BI167" s="391">
        <v>428</v>
      </c>
      <c r="BJ167" s="391">
        <v>391</v>
      </c>
      <c r="BK167" s="391">
        <v>395</v>
      </c>
      <c r="BL167" s="391">
        <v>423</v>
      </c>
      <c r="BM167" s="391">
        <v>492</v>
      </c>
      <c r="BN167" s="391">
        <v>442</v>
      </c>
      <c r="BO167" s="391">
        <v>734</v>
      </c>
      <c r="BP167" s="391">
        <v>856</v>
      </c>
      <c r="BQ167" s="391">
        <v>891</v>
      </c>
      <c r="BR167" s="391">
        <v>963</v>
      </c>
      <c r="BS167" s="391">
        <v>848</v>
      </c>
      <c r="BT167" s="391">
        <v>867</v>
      </c>
      <c r="BU167" s="391">
        <v>904</v>
      </c>
      <c r="BV167" s="391">
        <v>0</v>
      </c>
      <c r="BW167" s="391">
        <v>0</v>
      </c>
      <c r="BX167" s="392">
        <f t="shared" si="18"/>
        <v>-1</v>
      </c>
      <c r="BY167" s="392" t="str">
        <f t="shared" si="19"/>
        <v/>
      </c>
      <c r="BZ167" s="45">
        <f t="shared" si="20"/>
        <v>0</v>
      </c>
      <c r="CA167" s="45">
        <f t="shared" si="21"/>
        <v>0</v>
      </c>
      <c r="CB167" s="45">
        <f t="shared" si="22"/>
        <v>0</v>
      </c>
      <c r="CC167" s="45">
        <f t="shared" si="23"/>
        <v>0</v>
      </c>
      <c r="CD167" s="45">
        <f t="shared" si="24"/>
        <v>1569</v>
      </c>
      <c r="CE167" s="45">
        <f t="shared" si="25"/>
        <v>8206</v>
      </c>
      <c r="CF167" s="391">
        <f t="shared" si="26"/>
        <v>0</v>
      </c>
    </row>
    <row r="168" spans="1:84">
      <c r="A168" s="45" t="s">
        <v>204</v>
      </c>
      <c r="B168" s="391"/>
      <c r="C168" s="391"/>
      <c r="D168" s="391"/>
      <c r="E168" s="391"/>
      <c r="F168" s="391"/>
      <c r="G168" s="391"/>
      <c r="H168" s="391"/>
      <c r="I168" s="391"/>
      <c r="J168" s="391"/>
      <c r="K168" s="391"/>
      <c r="L168" s="391"/>
      <c r="M168" s="391"/>
      <c r="N168" s="391"/>
      <c r="O168" s="391"/>
      <c r="P168" s="391"/>
      <c r="Q168" s="391"/>
      <c r="R168" s="391"/>
      <c r="S168" s="391"/>
      <c r="T168" s="391"/>
      <c r="U168" s="391"/>
      <c r="V168" s="391"/>
      <c r="W168" s="391"/>
      <c r="X168" s="391"/>
      <c r="Y168" s="391"/>
      <c r="Z168" s="391"/>
      <c r="AA168" s="391"/>
      <c r="AB168" s="391"/>
      <c r="AC168" s="391"/>
      <c r="AD168" s="391"/>
      <c r="AE168" s="391"/>
      <c r="AF168" s="391">
        <v>574</v>
      </c>
      <c r="AG168" s="391">
        <v>10</v>
      </c>
      <c r="AH168" s="391">
        <v>30</v>
      </c>
      <c r="AI168" s="391">
        <v>18</v>
      </c>
      <c r="AJ168" s="391">
        <v>95</v>
      </c>
      <c r="AK168" s="391">
        <v>307</v>
      </c>
      <c r="AL168" s="391">
        <v>18</v>
      </c>
      <c r="AM168" s="391">
        <v>2</v>
      </c>
      <c r="AN168" s="391"/>
      <c r="AO168" s="391">
        <v>7</v>
      </c>
      <c r="AP168" s="391">
        <v>51</v>
      </c>
      <c r="AQ168" s="391">
        <v>2</v>
      </c>
      <c r="AR168" s="391">
        <v>4</v>
      </c>
      <c r="AS168" s="391">
        <v>31</v>
      </c>
      <c r="AT168" s="391">
        <v>43</v>
      </c>
      <c r="AU168" s="391">
        <v>155</v>
      </c>
      <c r="AV168" s="391">
        <v>65</v>
      </c>
      <c r="AW168" s="391">
        <v>57</v>
      </c>
      <c r="AX168" s="391">
        <v>19</v>
      </c>
      <c r="AY168" s="391">
        <v>131</v>
      </c>
      <c r="AZ168" s="391"/>
      <c r="BA168" s="391"/>
      <c r="BB168" s="391"/>
      <c r="BC168" s="391">
        <v>92</v>
      </c>
      <c r="BD168" s="391">
        <v>200</v>
      </c>
      <c r="BE168" s="391">
        <v>205</v>
      </c>
      <c r="BF168" s="391">
        <v>3</v>
      </c>
      <c r="BG168" s="391"/>
      <c r="BH168" s="391">
        <v>0</v>
      </c>
      <c r="BI168" s="391">
        <v>0</v>
      </c>
      <c r="BJ168" s="391">
        <v>0</v>
      </c>
      <c r="BK168" s="391">
        <v>0</v>
      </c>
      <c r="BL168" s="391">
        <v>0</v>
      </c>
      <c r="BM168" s="391">
        <v>0</v>
      </c>
      <c r="BN168" s="391">
        <v>0</v>
      </c>
      <c r="BO168" s="391">
        <v>0</v>
      </c>
      <c r="BP168" s="391">
        <v>0</v>
      </c>
      <c r="BQ168" s="391">
        <v>0</v>
      </c>
      <c r="BR168" s="391">
        <v>0</v>
      </c>
      <c r="BS168" s="391">
        <v>0</v>
      </c>
      <c r="BT168" s="391">
        <v>0</v>
      </c>
      <c r="BU168" s="391">
        <v>0</v>
      </c>
      <c r="BV168" s="391">
        <v>65</v>
      </c>
      <c r="BW168" s="391">
        <v>57</v>
      </c>
      <c r="BX168" s="392" t="str">
        <f t="shared" si="18"/>
        <v/>
      </c>
      <c r="BY168" s="392">
        <f t="shared" si="19"/>
        <v>-0.123076923076923</v>
      </c>
      <c r="BZ168" s="45">
        <f t="shared" si="20"/>
        <v>0</v>
      </c>
      <c r="CA168" s="45">
        <f t="shared" si="21"/>
        <v>0</v>
      </c>
      <c r="CB168" s="45">
        <f t="shared" si="22"/>
        <v>1034</v>
      </c>
      <c r="CC168" s="45">
        <f t="shared" si="23"/>
        <v>435</v>
      </c>
      <c r="CD168" s="45">
        <f t="shared" si="24"/>
        <v>650</v>
      </c>
      <c r="CE168" s="45">
        <f t="shared" si="25"/>
        <v>0</v>
      </c>
      <c r="CF168" s="391">
        <f t="shared" si="26"/>
        <v>122</v>
      </c>
    </row>
    <row r="169" spans="1:84">
      <c r="A169" s="45" t="s">
        <v>205</v>
      </c>
      <c r="B169" s="391">
        <v>30</v>
      </c>
      <c r="C169" s="391">
        <v>26</v>
      </c>
      <c r="D169" s="391">
        <v>31</v>
      </c>
      <c r="E169" s="391">
        <v>21</v>
      </c>
      <c r="F169" s="391">
        <v>8</v>
      </c>
      <c r="G169" s="391">
        <v>31</v>
      </c>
      <c r="H169" s="391">
        <v>30</v>
      </c>
      <c r="I169" s="391">
        <v>21</v>
      </c>
      <c r="J169" s="391">
        <v>21</v>
      </c>
      <c r="K169" s="391">
        <v>19</v>
      </c>
      <c r="L169" s="391">
        <v>33</v>
      </c>
      <c r="M169" s="391">
        <v>7</v>
      </c>
      <c r="N169" s="391">
        <v>16</v>
      </c>
      <c r="O169" s="391">
        <v>48</v>
      </c>
      <c r="P169" s="393">
        <v>41</v>
      </c>
      <c r="Q169" s="391">
        <v>7</v>
      </c>
      <c r="R169" s="391">
        <v>4</v>
      </c>
      <c r="S169" s="391">
        <v>14</v>
      </c>
      <c r="T169" s="391">
        <v>59</v>
      </c>
      <c r="U169" s="391">
        <v>43</v>
      </c>
      <c r="V169" s="391">
        <v>64</v>
      </c>
      <c r="W169" s="391">
        <v>62</v>
      </c>
      <c r="X169" s="391">
        <v>99</v>
      </c>
      <c r="Y169" s="391">
        <v>64</v>
      </c>
      <c r="Z169" s="391">
        <v>32</v>
      </c>
      <c r="AA169" s="391">
        <v>153</v>
      </c>
      <c r="AB169" s="391">
        <v>195</v>
      </c>
      <c r="AC169" s="391">
        <v>13</v>
      </c>
      <c r="AD169" s="391">
        <v>128</v>
      </c>
      <c r="AE169" s="391">
        <v>123</v>
      </c>
      <c r="AF169" s="391">
        <v>116</v>
      </c>
      <c r="AG169" s="391">
        <v>14</v>
      </c>
      <c r="AH169" s="391">
        <v>160</v>
      </c>
      <c r="AI169" s="391">
        <v>107</v>
      </c>
      <c r="AJ169" s="391">
        <v>112</v>
      </c>
      <c r="AK169" s="391">
        <v>32</v>
      </c>
      <c r="AL169" s="391">
        <v>145</v>
      </c>
      <c r="AM169" s="391">
        <v>308</v>
      </c>
      <c r="AN169" s="391">
        <v>198</v>
      </c>
      <c r="AO169" s="391">
        <v>25</v>
      </c>
      <c r="AP169" s="391">
        <v>13</v>
      </c>
      <c r="AQ169" s="391">
        <v>31</v>
      </c>
      <c r="AR169" s="391">
        <v>42</v>
      </c>
      <c r="AS169" s="391">
        <v>16</v>
      </c>
      <c r="AT169" s="391">
        <v>21</v>
      </c>
      <c r="AU169" s="391">
        <v>19</v>
      </c>
      <c r="AV169" s="391">
        <v>32</v>
      </c>
      <c r="AW169" s="391">
        <v>37</v>
      </c>
      <c r="AX169" s="391">
        <v>57</v>
      </c>
      <c r="AY169" s="391">
        <v>147</v>
      </c>
      <c r="AZ169" s="391">
        <v>239</v>
      </c>
      <c r="BA169" s="391"/>
      <c r="BB169" s="391">
        <v>12</v>
      </c>
      <c r="BC169" s="391">
        <v>4</v>
      </c>
      <c r="BD169" s="391">
        <v>29</v>
      </c>
      <c r="BE169" s="391">
        <v>195</v>
      </c>
      <c r="BF169" s="391">
        <v>270</v>
      </c>
      <c r="BG169" s="391">
        <v>249</v>
      </c>
      <c r="BH169" s="391">
        <v>272</v>
      </c>
      <c r="BI169" s="391">
        <v>109</v>
      </c>
      <c r="BJ169" s="391">
        <v>432</v>
      </c>
      <c r="BK169" s="391">
        <v>409</v>
      </c>
      <c r="BL169" s="391">
        <v>152</v>
      </c>
      <c r="BM169" s="391">
        <v>46</v>
      </c>
      <c r="BN169" s="391">
        <v>41</v>
      </c>
      <c r="BO169" s="391">
        <v>98</v>
      </c>
      <c r="BP169" s="391">
        <v>82</v>
      </c>
      <c r="BQ169" s="391">
        <v>83</v>
      </c>
      <c r="BR169" s="391">
        <v>379</v>
      </c>
      <c r="BS169" s="391">
        <v>436</v>
      </c>
      <c r="BT169" s="391">
        <v>274</v>
      </c>
      <c r="BU169" s="391">
        <v>340</v>
      </c>
      <c r="BV169" s="391">
        <v>32</v>
      </c>
      <c r="BW169" s="391">
        <v>37</v>
      </c>
      <c r="BX169" s="392">
        <f t="shared" si="18"/>
        <v>-0.909535452322738</v>
      </c>
      <c r="BY169" s="392">
        <f t="shared" si="19"/>
        <v>0.15625</v>
      </c>
      <c r="BZ169" s="45">
        <f t="shared" si="20"/>
        <v>278</v>
      </c>
      <c r="CA169" s="45">
        <f t="shared" si="21"/>
        <v>521</v>
      </c>
      <c r="CB169" s="45">
        <f t="shared" si="22"/>
        <v>1185</v>
      </c>
      <c r="CC169" s="45">
        <f t="shared" si="23"/>
        <v>887</v>
      </c>
      <c r="CD169" s="45">
        <f t="shared" si="24"/>
        <v>1583</v>
      </c>
      <c r="CE169" s="45">
        <f t="shared" si="25"/>
        <v>2772</v>
      </c>
      <c r="CF169" s="391">
        <f t="shared" si="26"/>
        <v>69</v>
      </c>
    </row>
    <row r="170" spans="1:84">
      <c r="A170" s="45" t="s">
        <v>206</v>
      </c>
      <c r="B170" s="391"/>
      <c r="C170" s="391"/>
      <c r="D170" s="391"/>
      <c r="E170" s="391"/>
      <c r="F170" s="391"/>
      <c r="G170" s="391"/>
      <c r="H170" s="391"/>
      <c r="I170" s="391"/>
      <c r="J170" s="391"/>
      <c r="K170" s="391"/>
      <c r="L170" s="391"/>
      <c r="M170" s="391"/>
      <c r="N170" s="391"/>
      <c r="O170" s="391"/>
      <c r="P170" s="393"/>
      <c r="Q170" s="391"/>
      <c r="R170" s="391"/>
      <c r="S170" s="391"/>
      <c r="T170" s="391"/>
      <c r="U170" s="391"/>
      <c r="V170" s="391"/>
      <c r="W170" s="391"/>
      <c r="X170" s="391"/>
      <c r="Y170" s="391"/>
      <c r="Z170" s="391"/>
      <c r="AA170" s="391"/>
      <c r="AB170" s="391"/>
      <c r="AC170" s="391"/>
      <c r="AD170" s="391"/>
      <c r="AE170" s="391"/>
      <c r="AF170" s="391"/>
      <c r="AG170" s="391"/>
      <c r="AH170" s="391"/>
      <c r="AI170" s="391"/>
      <c r="AJ170" s="391"/>
      <c r="AK170" s="391"/>
      <c r="AL170" s="391"/>
      <c r="AM170" s="391"/>
      <c r="AN170" s="391"/>
      <c r="AO170" s="391"/>
      <c r="AP170" s="391"/>
      <c r="AQ170" s="391"/>
      <c r="AR170" s="391"/>
      <c r="AS170" s="391"/>
      <c r="AT170" s="391">
        <v>196</v>
      </c>
      <c r="AU170" s="391">
        <v>146</v>
      </c>
      <c r="AV170" s="391">
        <v>206</v>
      </c>
      <c r="AW170" s="391">
        <v>572</v>
      </c>
      <c r="AX170" s="391">
        <v>367</v>
      </c>
      <c r="AY170" s="391">
        <v>133</v>
      </c>
      <c r="AZ170" s="391">
        <v>197</v>
      </c>
      <c r="BA170" s="391">
        <v>220</v>
      </c>
      <c r="BB170" s="391">
        <v>202</v>
      </c>
      <c r="BC170" s="391">
        <v>209</v>
      </c>
      <c r="BD170" s="391">
        <v>162</v>
      </c>
      <c r="BE170" s="391">
        <v>185</v>
      </c>
      <c r="BF170" s="391">
        <v>650</v>
      </c>
      <c r="BG170" s="391">
        <v>559</v>
      </c>
      <c r="BH170" s="391">
        <v>277</v>
      </c>
      <c r="BI170" s="391">
        <v>584</v>
      </c>
      <c r="BJ170" s="391">
        <v>34</v>
      </c>
      <c r="BK170" s="391">
        <v>197</v>
      </c>
      <c r="BL170" s="391">
        <v>96</v>
      </c>
      <c r="BM170" s="391">
        <v>77</v>
      </c>
      <c r="BN170" s="391">
        <v>333</v>
      </c>
      <c r="BO170" s="391">
        <v>334</v>
      </c>
      <c r="BP170" s="391">
        <v>23</v>
      </c>
      <c r="BQ170" s="391">
        <v>124</v>
      </c>
      <c r="BR170" s="391">
        <v>1</v>
      </c>
      <c r="BS170" s="391">
        <v>96</v>
      </c>
      <c r="BT170" s="391">
        <v>72</v>
      </c>
      <c r="BU170" s="391">
        <v>303</v>
      </c>
      <c r="BV170" s="391">
        <v>206</v>
      </c>
      <c r="BW170" s="391">
        <v>572</v>
      </c>
      <c r="BX170" s="392">
        <f t="shared" si="18"/>
        <v>1.90355329949239</v>
      </c>
      <c r="BY170" s="392">
        <f t="shared" si="19"/>
        <v>1.77669902912621</v>
      </c>
      <c r="BZ170" s="45">
        <f t="shared" si="20"/>
        <v>0</v>
      </c>
      <c r="CA170" s="45">
        <f t="shared" si="21"/>
        <v>0</v>
      </c>
      <c r="CB170" s="45">
        <f t="shared" si="22"/>
        <v>0</v>
      </c>
      <c r="CC170" s="45">
        <f t="shared" si="23"/>
        <v>1120</v>
      </c>
      <c r="CD170" s="45">
        <f t="shared" si="24"/>
        <v>3745</v>
      </c>
      <c r="CE170" s="45">
        <f t="shared" si="25"/>
        <v>1690</v>
      </c>
      <c r="CF170" s="391">
        <f t="shared" si="26"/>
        <v>778</v>
      </c>
    </row>
    <row r="171" spans="1:84">
      <c r="A171" s="45" t="s">
        <v>207</v>
      </c>
      <c r="B171" s="391"/>
      <c r="C171" s="391">
        <v>265</v>
      </c>
      <c r="D171" s="391">
        <v>141</v>
      </c>
      <c r="E171" s="391">
        <v>468</v>
      </c>
      <c r="F171" s="391">
        <v>2704</v>
      </c>
      <c r="G171" s="391">
        <v>3944</v>
      </c>
      <c r="H171" s="391">
        <v>2531</v>
      </c>
      <c r="I171" s="391">
        <v>2988</v>
      </c>
      <c r="J171" s="391">
        <v>4138</v>
      </c>
      <c r="K171" s="391">
        <v>4075</v>
      </c>
      <c r="L171" s="391">
        <v>2941</v>
      </c>
      <c r="M171" s="391">
        <v>12561</v>
      </c>
      <c r="N171" s="391">
        <v>3895</v>
      </c>
      <c r="O171" s="391">
        <v>2465</v>
      </c>
      <c r="P171" s="391">
        <v>12983</v>
      </c>
      <c r="Q171" s="391">
        <v>4738</v>
      </c>
      <c r="R171" s="391">
        <v>7079</v>
      </c>
      <c r="S171" s="391">
        <v>17916</v>
      </c>
      <c r="T171" s="391">
        <v>8937</v>
      </c>
      <c r="U171" s="391">
        <v>7580</v>
      </c>
      <c r="V171" s="391">
        <v>8710</v>
      </c>
      <c r="W171" s="391">
        <v>7623</v>
      </c>
      <c r="X171" s="391">
        <v>6258</v>
      </c>
      <c r="Y171" s="391">
        <v>21963</v>
      </c>
      <c r="Z171" s="391">
        <v>1966</v>
      </c>
      <c r="AA171" s="391">
        <v>979</v>
      </c>
      <c r="AB171" s="391">
        <v>4450</v>
      </c>
      <c r="AC171" s="391">
        <v>482</v>
      </c>
      <c r="AD171" s="391">
        <v>1506</v>
      </c>
      <c r="AE171" s="391">
        <v>2339</v>
      </c>
      <c r="AF171" s="391">
        <v>1251</v>
      </c>
      <c r="AG171" s="391">
        <v>1831</v>
      </c>
      <c r="AH171" s="391">
        <v>2195</v>
      </c>
      <c r="AI171" s="391">
        <v>1618</v>
      </c>
      <c r="AJ171" s="391"/>
      <c r="AK171" s="391">
        <v>270</v>
      </c>
      <c r="AL171" s="391">
        <v>660</v>
      </c>
      <c r="AM171" s="391">
        <v>842</v>
      </c>
      <c r="AN171" s="391">
        <v>981</v>
      </c>
      <c r="AO171" s="391">
        <v>1200</v>
      </c>
      <c r="AP171" s="391">
        <v>846</v>
      </c>
      <c r="AQ171" s="391">
        <v>1100</v>
      </c>
      <c r="AR171" s="391">
        <v>2861</v>
      </c>
      <c r="AS171" s="391">
        <v>3370</v>
      </c>
      <c r="AT171" s="391">
        <v>1659</v>
      </c>
      <c r="AU171" s="391">
        <v>1628</v>
      </c>
      <c r="AV171" s="391">
        <v>1657</v>
      </c>
      <c r="AW171" s="391">
        <v>2990</v>
      </c>
      <c r="AX171" s="391">
        <v>1293</v>
      </c>
      <c r="AY171" s="391">
        <v>713</v>
      </c>
      <c r="AZ171" s="391">
        <v>4105</v>
      </c>
      <c r="BA171" s="391">
        <v>1415</v>
      </c>
      <c r="BB171" s="391">
        <v>1219</v>
      </c>
      <c r="BC171" s="391">
        <v>1518</v>
      </c>
      <c r="BD171" s="391">
        <v>2587</v>
      </c>
      <c r="BE171" s="391">
        <v>172</v>
      </c>
      <c r="BF171" s="391">
        <v>252</v>
      </c>
      <c r="BG171" s="391">
        <v>179</v>
      </c>
      <c r="BH171" s="391">
        <v>5183</v>
      </c>
      <c r="BI171" s="391">
        <v>8840</v>
      </c>
      <c r="BJ171" s="391">
        <v>1725</v>
      </c>
      <c r="BK171" s="391">
        <v>2254</v>
      </c>
      <c r="BL171" s="391">
        <v>8135</v>
      </c>
      <c r="BM171" s="391">
        <v>2889</v>
      </c>
      <c r="BN171" s="391">
        <v>2585</v>
      </c>
      <c r="BO171" s="391">
        <v>9295</v>
      </c>
      <c r="BP171" s="391">
        <v>1821</v>
      </c>
      <c r="BQ171" s="391">
        <v>5849</v>
      </c>
      <c r="BR171" s="391">
        <v>5320</v>
      </c>
      <c r="BS171" s="391">
        <v>3907</v>
      </c>
      <c r="BT171" s="391">
        <v>5741</v>
      </c>
      <c r="BU171" s="391">
        <v>12811</v>
      </c>
      <c r="BV171" s="391">
        <v>1657</v>
      </c>
      <c r="BW171" s="391">
        <v>2990</v>
      </c>
      <c r="BX171" s="392">
        <f t="shared" si="18"/>
        <v>0.326530612244898</v>
      </c>
      <c r="BY171" s="392">
        <f t="shared" si="19"/>
        <v>0.804465902232951</v>
      </c>
      <c r="BZ171" s="45">
        <f t="shared" si="20"/>
        <v>36756</v>
      </c>
      <c r="CA171" s="45">
        <f t="shared" si="21"/>
        <v>110147</v>
      </c>
      <c r="CB171" s="45">
        <f t="shared" si="22"/>
        <v>18887</v>
      </c>
      <c r="CC171" s="45">
        <f t="shared" si="23"/>
        <v>19794</v>
      </c>
      <c r="CD171" s="45">
        <f t="shared" si="24"/>
        <v>27476</v>
      </c>
      <c r="CE171" s="45">
        <f t="shared" si="25"/>
        <v>62332</v>
      </c>
      <c r="CF171" s="391">
        <f t="shared" si="26"/>
        <v>4647</v>
      </c>
    </row>
    <row r="172" spans="1:84">
      <c r="A172" s="45" t="s">
        <v>208</v>
      </c>
      <c r="B172" s="391"/>
      <c r="C172" s="391"/>
      <c r="D172" s="391"/>
      <c r="E172" s="391"/>
      <c r="F172" s="391"/>
      <c r="G172" s="391"/>
      <c r="H172" s="391"/>
      <c r="I172" s="391"/>
      <c r="J172" s="391"/>
      <c r="K172" s="391"/>
      <c r="L172" s="391"/>
      <c r="M172" s="391">
        <v>2546</v>
      </c>
      <c r="N172" s="391">
        <v>204</v>
      </c>
      <c r="O172" s="391">
        <v>16</v>
      </c>
      <c r="P172" s="391">
        <v>183</v>
      </c>
      <c r="Q172" s="391">
        <v>496</v>
      </c>
      <c r="R172" s="391">
        <v>1143</v>
      </c>
      <c r="S172" s="391">
        <v>1010</v>
      </c>
      <c r="T172" s="391">
        <v>338</v>
      </c>
      <c r="U172" s="391">
        <v>110</v>
      </c>
      <c r="V172" s="391">
        <v>230</v>
      </c>
      <c r="W172" s="391">
        <v>969</v>
      </c>
      <c r="X172" s="391">
        <v>180</v>
      </c>
      <c r="Y172" s="391">
        <v>459</v>
      </c>
      <c r="Z172" s="391">
        <v>354</v>
      </c>
      <c r="AA172" s="391">
        <v>20</v>
      </c>
      <c r="AB172" s="391">
        <v>106</v>
      </c>
      <c r="AC172" s="391">
        <v>210</v>
      </c>
      <c r="AD172" s="391">
        <v>524</v>
      </c>
      <c r="AE172" s="391">
        <v>657</v>
      </c>
      <c r="AF172" s="391">
        <v>352</v>
      </c>
      <c r="AG172" s="391">
        <v>213</v>
      </c>
      <c r="AH172" s="391">
        <v>128</v>
      </c>
      <c r="AI172" s="391">
        <v>152</v>
      </c>
      <c r="AJ172" s="391">
        <v>212</v>
      </c>
      <c r="AK172" s="391">
        <v>433</v>
      </c>
      <c r="AL172" s="391">
        <v>151</v>
      </c>
      <c r="AM172" s="391">
        <v>74</v>
      </c>
      <c r="AN172" s="391">
        <v>176</v>
      </c>
      <c r="AO172" s="391">
        <v>329</v>
      </c>
      <c r="AP172" s="391">
        <v>106</v>
      </c>
      <c r="AQ172" s="391">
        <v>251</v>
      </c>
      <c r="AR172" s="391">
        <v>295</v>
      </c>
      <c r="AS172" s="391">
        <v>323</v>
      </c>
      <c r="AT172" s="391">
        <v>497</v>
      </c>
      <c r="AU172" s="391">
        <v>111</v>
      </c>
      <c r="AV172" s="391">
        <v>731</v>
      </c>
      <c r="AW172" s="391">
        <v>579</v>
      </c>
      <c r="AX172" s="391">
        <v>566</v>
      </c>
      <c r="AY172" s="391">
        <v>466</v>
      </c>
      <c r="AZ172" s="391">
        <v>1005</v>
      </c>
      <c r="BA172" s="391">
        <v>404</v>
      </c>
      <c r="BB172" s="391">
        <v>763</v>
      </c>
      <c r="BC172" s="391">
        <v>357</v>
      </c>
      <c r="BD172" s="391">
        <v>150</v>
      </c>
      <c r="BE172" s="391">
        <v>170</v>
      </c>
      <c r="BF172" s="391">
        <v>139</v>
      </c>
      <c r="BG172" s="391">
        <v>12</v>
      </c>
      <c r="BH172" s="391">
        <v>127</v>
      </c>
      <c r="BI172" s="391">
        <v>690</v>
      </c>
      <c r="BJ172" s="391">
        <v>139</v>
      </c>
      <c r="BK172" s="391">
        <v>18</v>
      </c>
      <c r="BL172" s="391">
        <v>9</v>
      </c>
      <c r="BM172" s="391">
        <v>19</v>
      </c>
      <c r="BN172" s="391">
        <v>12</v>
      </c>
      <c r="BO172" s="391">
        <v>19</v>
      </c>
      <c r="BP172" s="391">
        <v>23</v>
      </c>
      <c r="BQ172" s="391">
        <v>0</v>
      </c>
      <c r="BR172" s="391">
        <v>117</v>
      </c>
      <c r="BS172" s="391">
        <v>333</v>
      </c>
      <c r="BT172" s="391">
        <v>475</v>
      </c>
      <c r="BU172" s="391">
        <v>405</v>
      </c>
      <c r="BV172" s="391">
        <v>731</v>
      </c>
      <c r="BW172" s="391">
        <v>579</v>
      </c>
      <c r="BX172" s="392">
        <f t="shared" si="18"/>
        <v>31.1666666666667</v>
      </c>
      <c r="BY172" s="392">
        <f t="shared" si="19"/>
        <v>-0.207934336525308</v>
      </c>
      <c r="BZ172" s="45">
        <f t="shared" si="20"/>
        <v>2546</v>
      </c>
      <c r="CA172" s="45">
        <f t="shared" si="21"/>
        <v>5338</v>
      </c>
      <c r="CB172" s="45">
        <f t="shared" si="22"/>
        <v>3361</v>
      </c>
      <c r="CC172" s="45">
        <f t="shared" si="23"/>
        <v>3623</v>
      </c>
      <c r="CD172" s="45">
        <f t="shared" si="24"/>
        <v>4849</v>
      </c>
      <c r="CE172" s="45">
        <f t="shared" si="25"/>
        <v>1569</v>
      </c>
      <c r="CF172" s="391">
        <f t="shared" si="26"/>
        <v>1310</v>
      </c>
    </row>
    <row r="173" spans="1:84">
      <c r="A173" s="395" t="s">
        <v>209</v>
      </c>
      <c r="B173" s="391"/>
      <c r="C173" s="391"/>
      <c r="D173" s="391"/>
      <c r="E173" s="391"/>
      <c r="F173" s="391"/>
      <c r="G173" s="391"/>
      <c r="H173" s="391"/>
      <c r="I173" s="391"/>
      <c r="J173" s="391"/>
      <c r="K173" s="391"/>
      <c r="L173" s="391"/>
      <c r="M173" s="391"/>
      <c r="N173" s="391"/>
      <c r="O173" s="391"/>
      <c r="P173" s="393"/>
      <c r="Q173" s="391"/>
      <c r="R173" s="391"/>
      <c r="S173" s="391"/>
      <c r="T173" s="391"/>
      <c r="U173" s="391"/>
      <c r="V173" s="391"/>
      <c r="W173" s="391"/>
      <c r="X173" s="391"/>
      <c r="Y173" s="391"/>
      <c r="Z173" s="391"/>
      <c r="AA173" s="391"/>
      <c r="AB173" s="391"/>
      <c r="AC173" s="391"/>
      <c r="AD173" s="391"/>
      <c r="AE173" s="391"/>
      <c r="AF173" s="391"/>
      <c r="AG173" s="391"/>
      <c r="AH173" s="391"/>
      <c r="AI173" s="391"/>
      <c r="AJ173" s="391"/>
      <c r="AK173" s="391"/>
      <c r="AL173" s="391"/>
      <c r="AM173" s="391"/>
      <c r="AN173" s="391"/>
      <c r="AO173" s="391"/>
      <c r="AP173" s="391"/>
      <c r="AQ173" s="391"/>
      <c r="AR173" s="391"/>
      <c r="AS173" s="391"/>
      <c r="AT173" s="391"/>
      <c r="AU173" s="391"/>
      <c r="AV173" s="391"/>
      <c r="AW173" s="391"/>
      <c r="AX173" s="391"/>
      <c r="AY173" s="391"/>
      <c r="AZ173" s="391"/>
      <c r="BA173" s="391"/>
      <c r="BB173" s="391"/>
      <c r="BC173" s="391">
        <v>111</v>
      </c>
      <c r="BD173" s="391">
        <v>188</v>
      </c>
      <c r="BE173" s="391">
        <v>153</v>
      </c>
      <c r="BF173" s="391">
        <v>326</v>
      </c>
      <c r="BG173" s="391">
        <v>313</v>
      </c>
      <c r="BH173" s="391">
        <v>218</v>
      </c>
      <c r="BI173" s="391">
        <v>420</v>
      </c>
      <c r="BJ173" s="391">
        <v>97</v>
      </c>
      <c r="BK173" s="391">
        <v>258</v>
      </c>
      <c r="BL173" s="391">
        <v>131</v>
      </c>
      <c r="BM173" s="391">
        <v>205</v>
      </c>
      <c r="BN173" s="391">
        <v>269</v>
      </c>
      <c r="BO173" s="391">
        <v>289</v>
      </c>
      <c r="BP173" s="391">
        <v>322</v>
      </c>
      <c r="BQ173" s="391">
        <v>846</v>
      </c>
      <c r="BR173" s="391">
        <v>610</v>
      </c>
      <c r="BS173" s="391">
        <v>607</v>
      </c>
      <c r="BT173" s="391">
        <v>564</v>
      </c>
      <c r="BU173" s="391">
        <v>941</v>
      </c>
      <c r="BV173" s="391">
        <v>0</v>
      </c>
      <c r="BW173" s="391">
        <v>0</v>
      </c>
      <c r="BX173" s="392">
        <f t="shared" si="18"/>
        <v>-1</v>
      </c>
      <c r="BY173" s="392" t="str">
        <f t="shared" si="19"/>
        <v/>
      </c>
      <c r="BZ173" s="45">
        <f t="shared" si="20"/>
        <v>0</v>
      </c>
      <c r="CA173" s="45">
        <f t="shared" si="21"/>
        <v>0</v>
      </c>
      <c r="CB173" s="45">
        <f t="shared" si="22"/>
        <v>0</v>
      </c>
      <c r="CC173" s="45">
        <f t="shared" si="23"/>
        <v>0</v>
      </c>
      <c r="CD173" s="45">
        <f t="shared" si="24"/>
        <v>1729</v>
      </c>
      <c r="CE173" s="45">
        <f t="shared" si="25"/>
        <v>5139</v>
      </c>
      <c r="CF173" s="391">
        <f t="shared" si="26"/>
        <v>0</v>
      </c>
    </row>
    <row r="174" spans="1:84">
      <c r="A174" s="45" t="s">
        <v>210</v>
      </c>
      <c r="B174" s="391"/>
      <c r="C174" s="391"/>
      <c r="D174" s="391"/>
      <c r="E174" s="391"/>
      <c r="F174" s="391"/>
      <c r="G174" s="391"/>
      <c r="H174" s="391"/>
      <c r="I174" s="391"/>
      <c r="J174" s="391"/>
      <c r="K174" s="391"/>
      <c r="L174" s="391"/>
      <c r="M174" s="391"/>
      <c r="N174" s="391"/>
      <c r="O174" s="391"/>
      <c r="P174" s="391"/>
      <c r="Q174" s="391"/>
      <c r="R174" s="391"/>
      <c r="S174" s="391"/>
      <c r="T174" s="391"/>
      <c r="U174" s="391"/>
      <c r="V174" s="391"/>
      <c r="W174" s="391"/>
      <c r="X174" s="391"/>
      <c r="Y174" s="391"/>
      <c r="Z174" s="391"/>
      <c r="AA174" s="391"/>
      <c r="AB174" s="391"/>
      <c r="AC174" s="391"/>
      <c r="AD174" s="391"/>
      <c r="AE174" s="391"/>
      <c r="AF174" s="391"/>
      <c r="AG174" s="391"/>
      <c r="AH174" s="391"/>
      <c r="AI174" s="391"/>
      <c r="AJ174" s="391"/>
      <c r="AK174" s="391"/>
      <c r="AL174" s="391"/>
      <c r="AM174" s="391"/>
      <c r="AN174" s="391"/>
      <c r="AO174" s="391"/>
      <c r="AP174" s="391"/>
      <c r="AQ174" s="391"/>
      <c r="AR174" s="391"/>
      <c r="AS174" s="391"/>
      <c r="AT174" s="391"/>
      <c r="AU174" s="391"/>
      <c r="AV174" s="391"/>
      <c r="AW174" s="391"/>
      <c r="AX174" s="391">
        <v>11</v>
      </c>
      <c r="AY174" s="391">
        <v>15</v>
      </c>
      <c r="AZ174" s="391">
        <v>17</v>
      </c>
      <c r="BA174" s="391">
        <v>64</v>
      </c>
      <c r="BB174" s="391">
        <v>45</v>
      </c>
      <c r="BC174" s="391">
        <v>60</v>
      </c>
      <c r="BD174" s="391">
        <v>67</v>
      </c>
      <c r="BE174" s="391">
        <v>144</v>
      </c>
      <c r="BF174" s="391">
        <v>62</v>
      </c>
      <c r="BG174" s="391">
        <v>137</v>
      </c>
      <c r="BH174" s="391">
        <v>127</v>
      </c>
      <c r="BI174" s="391">
        <v>114</v>
      </c>
      <c r="BJ174" s="391">
        <v>112</v>
      </c>
      <c r="BK174" s="391">
        <v>175</v>
      </c>
      <c r="BL174" s="391">
        <v>280</v>
      </c>
      <c r="BM174" s="391">
        <v>388</v>
      </c>
      <c r="BN174" s="391">
        <v>463</v>
      </c>
      <c r="BO174" s="391">
        <v>215</v>
      </c>
      <c r="BP174" s="391">
        <v>2169</v>
      </c>
      <c r="BQ174" s="391">
        <v>2540</v>
      </c>
      <c r="BR174" s="391">
        <v>3059</v>
      </c>
      <c r="BS174" s="391">
        <v>2787</v>
      </c>
      <c r="BT174" s="391">
        <v>2835</v>
      </c>
      <c r="BU174" s="391">
        <v>2929</v>
      </c>
      <c r="BV174" s="391">
        <v>0</v>
      </c>
      <c r="BW174" s="391">
        <v>0</v>
      </c>
      <c r="BX174" s="392">
        <f t="shared" si="18"/>
        <v>-1</v>
      </c>
      <c r="BY174" s="392" t="str">
        <f t="shared" si="19"/>
        <v/>
      </c>
      <c r="BZ174" s="45">
        <f t="shared" si="20"/>
        <v>0</v>
      </c>
      <c r="CA174" s="45">
        <f t="shared" si="21"/>
        <v>0</v>
      </c>
      <c r="CB174" s="45">
        <f t="shared" si="22"/>
        <v>0</v>
      </c>
      <c r="CC174" s="45">
        <f t="shared" si="23"/>
        <v>0</v>
      </c>
      <c r="CD174" s="45">
        <f t="shared" si="24"/>
        <v>863</v>
      </c>
      <c r="CE174" s="45">
        <f t="shared" si="25"/>
        <v>17952</v>
      </c>
      <c r="CF174" s="391">
        <f t="shared" si="26"/>
        <v>0</v>
      </c>
    </row>
    <row r="175" spans="1:84">
      <c r="A175" s="45" t="s">
        <v>211</v>
      </c>
      <c r="B175" s="391"/>
      <c r="C175" s="391"/>
      <c r="D175" s="391"/>
      <c r="E175" s="391"/>
      <c r="F175" s="391"/>
      <c r="G175" s="391"/>
      <c r="H175" s="391"/>
      <c r="I175" s="391"/>
      <c r="J175" s="391"/>
      <c r="K175" s="391"/>
      <c r="L175" s="391"/>
      <c r="M175" s="391"/>
      <c r="N175" s="391"/>
      <c r="O175" s="391"/>
      <c r="P175" s="393"/>
      <c r="Q175" s="391"/>
      <c r="R175" s="391"/>
      <c r="S175" s="391"/>
      <c r="T175" s="391"/>
      <c r="U175" s="391"/>
      <c r="V175" s="391"/>
      <c r="W175" s="391"/>
      <c r="X175" s="391">
        <v>865</v>
      </c>
      <c r="Y175" s="391">
        <v>1178</v>
      </c>
      <c r="Z175" s="391">
        <v>1236</v>
      </c>
      <c r="AA175" s="391"/>
      <c r="AB175" s="391">
        <v>221</v>
      </c>
      <c r="AC175" s="391">
        <v>606</v>
      </c>
      <c r="AD175" s="391">
        <v>599</v>
      </c>
      <c r="AE175" s="391">
        <v>293</v>
      </c>
      <c r="AF175" s="391">
        <v>609</v>
      </c>
      <c r="AG175" s="391">
        <v>686</v>
      </c>
      <c r="AH175" s="391">
        <v>552</v>
      </c>
      <c r="AI175" s="391">
        <v>665</v>
      </c>
      <c r="AJ175" s="391">
        <v>654</v>
      </c>
      <c r="AK175" s="391">
        <v>707</v>
      </c>
      <c r="AL175" s="391">
        <v>592</v>
      </c>
      <c r="AM175" s="391">
        <v>370</v>
      </c>
      <c r="AN175" s="391">
        <v>852</v>
      </c>
      <c r="AO175" s="391">
        <v>660</v>
      </c>
      <c r="AP175" s="391">
        <v>228</v>
      </c>
      <c r="AQ175" s="391">
        <v>307</v>
      </c>
      <c r="AR175" s="391">
        <v>9</v>
      </c>
      <c r="AS175" s="391">
        <v>266</v>
      </c>
      <c r="AT175" s="391">
        <v>12</v>
      </c>
      <c r="AU175" s="391">
        <v>128</v>
      </c>
      <c r="AV175" s="391">
        <v>11</v>
      </c>
      <c r="AW175" s="391">
        <v>264</v>
      </c>
      <c r="AX175" s="391">
        <v>193</v>
      </c>
      <c r="AY175" s="391">
        <v>390</v>
      </c>
      <c r="AZ175" s="391">
        <v>22</v>
      </c>
      <c r="BA175" s="391">
        <v>78</v>
      </c>
      <c r="BB175" s="391">
        <v>70</v>
      </c>
      <c r="BC175" s="391">
        <v>72</v>
      </c>
      <c r="BD175" s="391">
        <v>60</v>
      </c>
      <c r="BE175" s="391">
        <v>144</v>
      </c>
      <c r="BF175" s="391">
        <v>49</v>
      </c>
      <c r="BG175" s="391"/>
      <c r="BH175" s="391">
        <v>31</v>
      </c>
      <c r="BI175" s="391">
        <v>159</v>
      </c>
      <c r="BJ175" s="391">
        <v>163</v>
      </c>
      <c r="BK175" s="391">
        <v>93</v>
      </c>
      <c r="BL175" s="391">
        <v>128</v>
      </c>
      <c r="BM175" s="391">
        <v>81</v>
      </c>
      <c r="BN175" s="391">
        <v>21</v>
      </c>
      <c r="BO175" s="391">
        <v>9</v>
      </c>
      <c r="BP175" s="391">
        <v>3</v>
      </c>
      <c r="BQ175" s="391">
        <v>0</v>
      </c>
      <c r="BR175" s="391">
        <v>0</v>
      </c>
      <c r="BS175" s="391">
        <v>0</v>
      </c>
      <c r="BT175" s="391">
        <v>0</v>
      </c>
      <c r="BU175" s="391">
        <v>0</v>
      </c>
      <c r="BV175" s="391">
        <v>11</v>
      </c>
      <c r="BW175" s="391">
        <v>264</v>
      </c>
      <c r="BX175" s="392">
        <f t="shared" si="18"/>
        <v>1.83870967741935</v>
      </c>
      <c r="BY175" s="392">
        <f t="shared" si="19"/>
        <v>23</v>
      </c>
      <c r="BZ175" s="45">
        <f t="shared" si="20"/>
        <v>0</v>
      </c>
      <c r="CA175" s="45">
        <f t="shared" si="21"/>
        <v>2043</v>
      </c>
      <c r="CB175" s="45">
        <f t="shared" si="22"/>
        <v>6828</v>
      </c>
      <c r="CC175" s="45">
        <f t="shared" si="23"/>
        <v>3699</v>
      </c>
      <c r="CD175" s="45">
        <f t="shared" si="24"/>
        <v>1268</v>
      </c>
      <c r="CE175" s="45">
        <f t="shared" si="25"/>
        <v>498</v>
      </c>
      <c r="CF175" s="391">
        <f t="shared" si="26"/>
        <v>275</v>
      </c>
    </row>
    <row r="176" spans="1:84">
      <c r="A176" s="395" t="s">
        <v>212</v>
      </c>
      <c r="B176" s="391"/>
      <c r="C176" s="391"/>
      <c r="D176" s="391"/>
      <c r="E176" s="391"/>
      <c r="F176" s="391"/>
      <c r="G176" s="391"/>
      <c r="H176" s="391"/>
      <c r="I176" s="391"/>
      <c r="J176" s="391"/>
      <c r="K176" s="391"/>
      <c r="L176" s="391"/>
      <c r="M176" s="391"/>
      <c r="N176" s="391"/>
      <c r="O176" s="391"/>
      <c r="P176" s="393"/>
      <c r="Q176" s="391"/>
      <c r="R176" s="391"/>
      <c r="S176" s="391"/>
      <c r="T176" s="391"/>
      <c r="U176" s="391"/>
      <c r="V176" s="391"/>
      <c r="W176" s="391"/>
      <c r="X176" s="391"/>
      <c r="Y176" s="391"/>
      <c r="Z176" s="391"/>
      <c r="AA176" s="391"/>
      <c r="AB176" s="391"/>
      <c r="AC176" s="391"/>
      <c r="AD176" s="391"/>
      <c r="AE176" s="391"/>
      <c r="AF176" s="391"/>
      <c r="AG176" s="391"/>
      <c r="AH176" s="391"/>
      <c r="AI176" s="391"/>
      <c r="AJ176" s="391"/>
      <c r="AK176" s="391"/>
      <c r="AL176" s="391"/>
      <c r="AM176" s="391"/>
      <c r="AN176" s="391"/>
      <c r="AO176" s="391"/>
      <c r="AP176" s="391"/>
      <c r="AQ176" s="391"/>
      <c r="AR176" s="391"/>
      <c r="AS176" s="391"/>
      <c r="AT176" s="391"/>
      <c r="AU176" s="391"/>
      <c r="AV176" s="391"/>
      <c r="AW176" s="391"/>
      <c r="AX176" s="391"/>
      <c r="AY176" s="391"/>
      <c r="AZ176" s="391"/>
      <c r="BA176" s="391"/>
      <c r="BB176" s="391">
        <v>15</v>
      </c>
      <c r="BC176" s="391">
        <v>11</v>
      </c>
      <c r="BD176" s="391">
        <v>34</v>
      </c>
      <c r="BE176" s="391">
        <v>144</v>
      </c>
      <c r="BF176" s="391">
        <v>41</v>
      </c>
      <c r="BG176" s="391">
        <v>255</v>
      </c>
      <c r="BH176" s="391">
        <v>1676</v>
      </c>
      <c r="BI176" s="391">
        <v>1849</v>
      </c>
      <c r="BJ176" s="391">
        <v>928</v>
      </c>
      <c r="BK176" s="391">
        <v>745</v>
      </c>
      <c r="BL176" s="391">
        <v>1276</v>
      </c>
      <c r="BM176" s="391">
        <v>1145</v>
      </c>
      <c r="BN176" s="391">
        <v>1686</v>
      </c>
      <c r="BO176" s="391">
        <v>1743</v>
      </c>
      <c r="BP176" s="391">
        <v>1673</v>
      </c>
      <c r="BQ176" s="391">
        <v>1934</v>
      </c>
      <c r="BR176" s="391">
        <v>1512</v>
      </c>
      <c r="BS176" s="391">
        <v>1645</v>
      </c>
      <c r="BT176" s="391">
        <v>2317</v>
      </c>
      <c r="BU176" s="391">
        <v>2737</v>
      </c>
      <c r="BV176" s="391">
        <v>0</v>
      </c>
      <c r="BW176" s="391">
        <v>0</v>
      </c>
      <c r="BX176" s="392">
        <f t="shared" si="18"/>
        <v>-1</v>
      </c>
      <c r="BY176" s="392" t="str">
        <f t="shared" si="19"/>
        <v/>
      </c>
      <c r="BZ176" s="45">
        <f t="shared" si="20"/>
        <v>0</v>
      </c>
      <c r="CA176" s="45">
        <f t="shared" si="21"/>
        <v>0</v>
      </c>
      <c r="CB176" s="45">
        <f t="shared" si="22"/>
        <v>0</v>
      </c>
      <c r="CC176" s="45">
        <f t="shared" si="23"/>
        <v>0</v>
      </c>
      <c r="CD176" s="45">
        <f t="shared" si="24"/>
        <v>4025</v>
      </c>
      <c r="CE176" s="45">
        <f t="shared" si="25"/>
        <v>19341</v>
      </c>
      <c r="CF176" s="391">
        <f t="shared" si="26"/>
        <v>0</v>
      </c>
    </row>
    <row r="177" spans="1:84">
      <c r="A177" s="395" t="s">
        <v>213</v>
      </c>
      <c r="B177" s="391"/>
      <c r="C177" s="391"/>
      <c r="D177" s="391"/>
      <c r="E177" s="391"/>
      <c r="F177" s="391"/>
      <c r="G177" s="391"/>
      <c r="H177" s="391"/>
      <c r="I177" s="391"/>
      <c r="J177" s="391"/>
      <c r="K177" s="391"/>
      <c r="L177" s="391"/>
      <c r="M177" s="391"/>
      <c r="N177" s="391"/>
      <c r="O177" s="391"/>
      <c r="P177" s="393"/>
      <c r="Q177" s="391"/>
      <c r="R177" s="391"/>
      <c r="S177" s="391"/>
      <c r="T177" s="391"/>
      <c r="U177" s="391"/>
      <c r="V177" s="391"/>
      <c r="W177" s="391"/>
      <c r="X177" s="391"/>
      <c r="Y177" s="391"/>
      <c r="Z177" s="391"/>
      <c r="AA177" s="391"/>
      <c r="AB177" s="391"/>
      <c r="AC177" s="391"/>
      <c r="AD177" s="391"/>
      <c r="AE177" s="391"/>
      <c r="AF177" s="391"/>
      <c r="AG177" s="391"/>
      <c r="AH177" s="391"/>
      <c r="AI177" s="391"/>
      <c r="AJ177" s="391"/>
      <c r="AK177" s="391"/>
      <c r="AL177" s="391"/>
      <c r="AM177" s="391"/>
      <c r="AN177" s="391"/>
      <c r="AO177" s="391"/>
      <c r="AP177" s="391"/>
      <c r="AQ177" s="391"/>
      <c r="AR177" s="391"/>
      <c r="AS177" s="391"/>
      <c r="AT177" s="391"/>
      <c r="AU177" s="391"/>
      <c r="AV177" s="391"/>
      <c r="AW177" s="391"/>
      <c r="AX177" s="391"/>
      <c r="AY177" s="391"/>
      <c r="AZ177" s="391"/>
      <c r="BA177" s="391"/>
      <c r="BB177" s="391"/>
      <c r="BC177" s="391">
        <v>1613</v>
      </c>
      <c r="BD177" s="391">
        <v>1278</v>
      </c>
      <c r="BE177" s="391">
        <v>142</v>
      </c>
      <c r="BF177" s="391">
        <v>2335</v>
      </c>
      <c r="BG177" s="391">
        <v>2498</v>
      </c>
      <c r="BH177" s="391">
        <v>5402</v>
      </c>
      <c r="BI177" s="391">
        <v>3821</v>
      </c>
      <c r="BJ177" s="391">
        <v>3624</v>
      </c>
      <c r="BK177" s="391">
        <v>2976</v>
      </c>
      <c r="BL177" s="391">
        <v>4297</v>
      </c>
      <c r="BM177" s="391">
        <v>3434</v>
      </c>
      <c r="BN177" s="391">
        <v>3925</v>
      </c>
      <c r="BO177" s="391">
        <v>4237</v>
      </c>
      <c r="BP177" s="391">
        <v>2402</v>
      </c>
      <c r="BQ177" s="391">
        <v>6262</v>
      </c>
      <c r="BR177" s="391">
        <v>5952</v>
      </c>
      <c r="BS177" s="391">
        <v>5511</v>
      </c>
      <c r="BT177" s="391">
        <v>6141</v>
      </c>
      <c r="BU177" s="391">
        <v>5151</v>
      </c>
      <c r="BV177" s="391">
        <v>0</v>
      </c>
      <c r="BW177" s="391">
        <v>0</v>
      </c>
      <c r="BX177" s="392">
        <f t="shared" si="18"/>
        <v>-1</v>
      </c>
      <c r="BY177" s="392" t="str">
        <f t="shared" si="19"/>
        <v/>
      </c>
      <c r="BZ177" s="45">
        <f t="shared" si="20"/>
        <v>0</v>
      </c>
      <c r="CA177" s="45">
        <f t="shared" si="21"/>
        <v>0</v>
      </c>
      <c r="CB177" s="45">
        <f t="shared" si="22"/>
        <v>0</v>
      </c>
      <c r="CC177" s="45">
        <f t="shared" si="23"/>
        <v>0</v>
      </c>
      <c r="CD177" s="45">
        <f t="shared" si="24"/>
        <v>17089</v>
      </c>
      <c r="CE177" s="45">
        <f t="shared" si="25"/>
        <v>53912</v>
      </c>
      <c r="CF177" s="391">
        <f t="shared" si="26"/>
        <v>0</v>
      </c>
    </row>
    <row r="178" spans="1:84">
      <c r="A178" s="45" t="s">
        <v>214</v>
      </c>
      <c r="B178" s="391"/>
      <c r="C178" s="391"/>
      <c r="D178" s="391"/>
      <c r="E178" s="391"/>
      <c r="F178" s="391"/>
      <c r="G178" s="391"/>
      <c r="H178" s="391"/>
      <c r="I178" s="391"/>
      <c r="J178" s="391"/>
      <c r="K178" s="391"/>
      <c r="L178" s="391"/>
      <c r="M178" s="391"/>
      <c r="N178" s="391"/>
      <c r="O178" s="391"/>
      <c r="P178" s="393"/>
      <c r="Q178" s="391"/>
      <c r="R178" s="391"/>
      <c r="S178" s="391"/>
      <c r="T178" s="391"/>
      <c r="U178" s="391"/>
      <c r="V178" s="391"/>
      <c r="W178" s="391"/>
      <c r="X178" s="391"/>
      <c r="Y178" s="391"/>
      <c r="Z178" s="391"/>
      <c r="AA178" s="391"/>
      <c r="AB178" s="391"/>
      <c r="AC178" s="391"/>
      <c r="AD178" s="391"/>
      <c r="AE178" s="391"/>
      <c r="AF178" s="391"/>
      <c r="AG178" s="391"/>
      <c r="AH178" s="391"/>
      <c r="AI178" s="391">
        <v>12</v>
      </c>
      <c r="AJ178" s="391">
        <v>63</v>
      </c>
      <c r="AK178" s="391">
        <v>43</v>
      </c>
      <c r="AL178" s="391">
        <v>162</v>
      </c>
      <c r="AM178" s="391">
        <v>175</v>
      </c>
      <c r="AN178" s="391">
        <v>336</v>
      </c>
      <c r="AO178" s="391">
        <v>193</v>
      </c>
      <c r="AP178" s="391">
        <v>208</v>
      </c>
      <c r="AQ178" s="391">
        <v>353</v>
      </c>
      <c r="AR178" s="391">
        <v>266</v>
      </c>
      <c r="AS178" s="391">
        <v>134</v>
      </c>
      <c r="AT178" s="391">
        <v>244</v>
      </c>
      <c r="AU178" s="391">
        <v>269</v>
      </c>
      <c r="AV178" s="391">
        <v>274</v>
      </c>
      <c r="AW178" s="391">
        <v>622</v>
      </c>
      <c r="AX178" s="391">
        <v>196</v>
      </c>
      <c r="AY178" s="391">
        <v>138</v>
      </c>
      <c r="AZ178" s="391">
        <v>208</v>
      </c>
      <c r="BA178" s="391">
        <v>109</v>
      </c>
      <c r="BB178" s="391">
        <v>130</v>
      </c>
      <c r="BC178" s="391">
        <v>203</v>
      </c>
      <c r="BD178" s="391">
        <v>136</v>
      </c>
      <c r="BE178" s="391">
        <v>135</v>
      </c>
      <c r="BF178" s="391">
        <v>133</v>
      </c>
      <c r="BG178" s="391">
        <v>61</v>
      </c>
      <c r="BH178" s="391">
        <v>160</v>
      </c>
      <c r="BI178" s="391">
        <v>238</v>
      </c>
      <c r="BJ178" s="391">
        <v>184</v>
      </c>
      <c r="BK178" s="391">
        <v>100</v>
      </c>
      <c r="BL178" s="391">
        <v>105</v>
      </c>
      <c r="BM178" s="391">
        <v>14</v>
      </c>
      <c r="BN178" s="391">
        <v>86</v>
      </c>
      <c r="BO178" s="391">
        <v>52</v>
      </c>
      <c r="BP178" s="391">
        <v>86</v>
      </c>
      <c r="BQ178" s="391">
        <v>53</v>
      </c>
      <c r="BR178" s="391">
        <v>101</v>
      </c>
      <c r="BS178" s="391">
        <v>87</v>
      </c>
      <c r="BT178" s="391">
        <v>81</v>
      </c>
      <c r="BU178" s="391">
        <v>117</v>
      </c>
      <c r="BV178" s="391">
        <v>274</v>
      </c>
      <c r="BW178" s="391">
        <v>622</v>
      </c>
      <c r="BX178" s="392">
        <f t="shared" si="18"/>
        <v>5.22</v>
      </c>
      <c r="BY178" s="392">
        <f t="shared" si="19"/>
        <v>1.27007299270073</v>
      </c>
      <c r="BZ178" s="45">
        <f t="shared" si="20"/>
        <v>0</v>
      </c>
      <c r="CA178" s="45">
        <f t="shared" si="21"/>
        <v>0</v>
      </c>
      <c r="CB178" s="45">
        <f t="shared" si="22"/>
        <v>118</v>
      </c>
      <c r="CC178" s="45">
        <f t="shared" si="23"/>
        <v>3236</v>
      </c>
      <c r="CD178" s="45">
        <f t="shared" si="24"/>
        <v>1847</v>
      </c>
      <c r="CE178" s="45">
        <f t="shared" si="25"/>
        <v>1066</v>
      </c>
      <c r="CF178" s="391">
        <f t="shared" si="26"/>
        <v>896</v>
      </c>
    </row>
    <row r="179" spans="1:84">
      <c r="A179" s="45" t="s">
        <v>215</v>
      </c>
      <c r="B179" s="391">
        <v>324</v>
      </c>
      <c r="C179" s="391">
        <v>325</v>
      </c>
      <c r="D179" s="391">
        <v>733</v>
      </c>
      <c r="E179" s="391">
        <v>415</v>
      </c>
      <c r="F179" s="391">
        <v>418</v>
      </c>
      <c r="G179" s="391">
        <v>658</v>
      </c>
      <c r="H179" s="391">
        <v>44</v>
      </c>
      <c r="I179" s="391">
        <v>140</v>
      </c>
      <c r="J179" s="391">
        <v>303</v>
      </c>
      <c r="K179" s="391">
        <v>431</v>
      </c>
      <c r="L179" s="391">
        <v>503</v>
      </c>
      <c r="M179" s="391">
        <v>645</v>
      </c>
      <c r="N179" s="391">
        <v>249</v>
      </c>
      <c r="O179" s="391">
        <v>404</v>
      </c>
      <c r="P179" s="393">
        <v>478</v>
      </c>
      <c r="Q179" s="391">
        <v>425</v>
      </c>
      <c r="R179" s="391">
        <v>376</v>
      </c>
      <c r="S179" s="391">
        <v>510</v>
      </c>
      <c r="T179" s="391">
        <v>330</v>
      </c>
      <c r="U179" s="391">
        <v>285</v>
      </c>
      <c r="V179" s="391">
        <v>323</v>
      </c>
      <c r="W179" s="391">
        <v>358</v>
      </c>
      <c r="X179" s="391">
        <v>442</v>
      </c>
      <c r="Y179" s="391">
        <v>542</v>
      </c>
      <c r="Z179" s="391">
        <v>183</v>
      </c>
      <c r="AA179" s="391">
        <v>70</v>
      </c>
      <c r="AB179" s="391">
        <v>110</v>
      </c>
      <c r="AC179" s="391">
        <v>62</v>
      </c>
      <c r="AD179" s="391">
        <v>64</v>
      </c>
      <c r="AE179" s="391">
        <v>138</v>
      </c>
      <c r="AF179" s="391">
        <v>217</v>
      </c>
      <c r="AG179" s="391">
        <v>76</v>
      </c>
      <c r="AH179" s="391">
        <v>76</v>
      </c>
      <c r="AI179" s="391">
        <v>243</v>
      </c>
      <c r="AJ179" s="391">
        <v>329</v>
      </c>
      <c r="AK179" s="391">
        <v>237</v>
      </c>
      <c r="AL179" s="391">
        <v>127</v>
      </c>
      <c r="AM179" s="391">
        <v>109</v>
      </c>
      <c r="AN179" s="391">
        <v>391</v>
      </c>
      <c r="AO179" s="391">
        <v>118</v>
      </c>
      <c r="AP179" s="391">
        <v>167</v>
      </c>
      <c r="AQ179" s="391">
        <v>135</v>
      </c>
      <c r="AR179" s="391">
        <v>135</v>
      </c>
      <c r="AS179" s="391">
        <v>64</v>
      </c>
      <c r="AT179" s="391">
        <v>110</v>
      </c>
      <c r="AU179" s="391">
        <v>313</v>
      </c>
      <c r="AV179" s="391">
        <v>161</v>
      </c>
      <c r="AW179" s="391">
        <v>138</v>
      </c>
      <c r="AX179" s="391">
        <v>97</v>
      </c>
      <c r="AY179" s="391">
        <v>74</v>
      </c>
      <c r="AZ179" s="391">
        <v>43</v>
      </c>
      <c r="BA179" s="391">
        <v>41</v>
      </c>
      <c r="BB179" s="391">
        <v>112</v>
      </c>
      <c r="BC179" s="391">
        <v>96</v>
      </c>
      <c r="BD179" s="391">
        <v>65</v>
      </c>
      <c r="BE179" s="391">
        <v>130</v>
      </c>
      <c r="BF179" s="391">
        <v>48</v>
      </c>
      <c r="BG179" s="391">
        <v>95</v>
      </c>
      <c r="BH179" s="391">
        <v>61</v>
      </c>
      <c r="BI179" s="391">
        <v>164</v>
      </c>
      <c r="BJ179" s="391">
        <v>52</v>
      </c>
      <c r="BK179" s="391">
        <v>71</v>
      </c>
      <c r="BL179" s="391">
        <v>44</v>
      </c>
      <c r="BM179" s="391">
        <v>117</v>
      </c>
      <c r="BN179" s="391">
        <v>100</v>
      </c>
      <c r="BO179" s="391">
        <v>485</v>
      </c>
      <c r="BP179" s="391">
        <v>356</v>
      </c>
      <c r="BQ179" s="391">
        <v>335</v>
      </c>
      <c r="BR179" s="391">
        <v>438</v>
      </c>
      <c r="BS179" s="391">
        <v>419</v>
      </c>
      <c r="BT179" s="391">
        <v>599</v>
      </c>
      <c r="BU179" s="391">
        <v>799</v>
      </c>
      <c r="BV179" s="391">
        <v>161</v>
      </c>
      <c r="BW179" s="391">
        <v>138</v>
      </c>
      <c r="BX179" s="392">
        <f t="shared" si="18"/>
        <v>0.943661971830986</v>
      </c>
      <c r="BY179" s="392">
        <f t="shared" si="19"/>
        <v>-0.142857142857143</v>
      </c>
      <c r="BZ179" s="45">
        <f t="shared" si="20"/>
        <v>4939</v>
      </c>
      <c r="CA179" s="45">
        <f t="shared" si="21"/>
        <v>4722</v>
      </c>
      <c r="CB179" s="45">
        <f t="shared" si="22"/>
        <v>1805</v>
      </c>
      <c r="CC179" s="45">
        <f t="shared" si="23"/>
        <v>1968</v>
      </c>
      <c r="CD179" s="45">
        <f t="shared" si="24"/>
        <v>1026</v>
      </c>
      <c r="CE179" s="45">
        <f t="shared" si="25"/>
        <v>3815</v>
      </c>
      <c r="CF179" s="391">
        <f t="shared" si="26"/>
        <v>299</v>
      </c>
    </row>
    <row r="180" spans="1:84">
      <c r="A180" s="45" t="s">
        <v>216</v>
      </c>
      <c r="B180" s="391"/>
      <c r="C180" s="391"/>
      <c r="D180" s="391"/>
      <c r="E180" s="391"/>
      <c r="F180" s="391"/>
      <c r="G180" s="391"/>
      <c r="H180" s="391"/>
      <c r="I180" s="391"/>
      <c r="J180" s="391"/>
      <c r="K180" s="391"/>
      <c r="L180" s="391"/>
      <c r="M180" s="391"/>
      <c r="N180" s="391"/>
      <c r="O180" s="391"/>
      <c r="P180" s="391"/>
      <c r="Q180" s="391"/>
      <c r="R180" s="391"/>
      <c r="S180" s="391"/>
      <c r="T180" s="391"/>
      <c r="U180" s="391"/>
      <c r="V180" s="391"/>
      <c r="W180" s="391"/>
      <c r="X180" s="391"/>
      <c r="Y180" s="391"/>
      <c r="Z180" s="391"/>
      <c r="AA180" s="391"/>
      <c r="AB180" s="391"/>
      <c r="AC180" s="391"/>
      <c r="AD180" s="391"/>
      <c r="AE180" s="391"/>
      <c r="AF180" s="391"/>
      <c r="AG180" s="391"/>
      <c r="AH180" s="391"/>
      <c r="AI180" s="391"/>
      <c r="AJ180" s="391"/>
      <c r="AK180" s="391"/>
      <c r="AL180" s="391"/>
      <c r="AM180" s="391"/>
      <c r="AN180" s="391"/>
      <c r="AO180" s="391"/>
      <c r="AP180" s="391"/>
      <c r="AQ180" s="391"/>
      <c r="AR180" s="391"/>
      <c r="AS180" s="391"/>
      <c r="AT180" s="391"/>
      <c r="AU180" s="391"/>
      <c r="AV180" s="391"/>
      <c r="AW180" s="391"/>
      <c r="AX180" s="391">
        <v>1</v>
      </c>
      <c r="AY180" s="391">
        <v>1</v>
      </c>
      <c r="AZ180" s="391">
        <v>8</v>
      </c>
      <c r="BA180" s="391">
        <v>16</v>
      </c>
      <c r="BB180" s="391">
        <v>28</v>
      </c>
      <c r="BC180" s="391">
        <v>7</v>
      </c>
      <c r="BD180" s="391">
        <v>84</v>
      </c>
      <c r="BE180" s="391">
        <v>128</v>
      </c>
      <c r="BF180" s="391">
        <v>18</v>
      </c>
      <c r="BG180" s="391">
        <v>19</v>
      </c>
      <c r="BH180" s="391">
        <v>43</v>
      </c>
      <c r="BI180" s="391">
        <v>35</v>
      </c>
      <c r="BJ180" s="391">
        <v>10</v>
      </c>
      <c r="BK180" s="391">
        <v>10</v>
      </c>
      <c r="BL180" s="391">
        <v>4</v>
      </c>
      <c r="BM180" s="391">
        <v>4</v>
      </c>
      <c r="BN180" s="391">
        <v>8</v>
      </c>
      <c r="BO180" s="391">
        <v>16</v>
      </c>
      <c r="BP180" s="391">
        <v>69</v>
      </c>
      <c r="BQ180" s="391">
        <v>8</v>
      </c>
      <c r="BR180" s="391">
        <v>13</v>
      </c>
      <c r="BS180" s="391">
        <v>16</v>
      </c>
      <c r="BT180" s="391">
        <v>13</v>
      </c>
      <c r="BU180" s="391">
        <v>38</v>
      </c>
      <c r="BV180" s="391">
        <v>0</v>
      </c>
      <c r="BW180" s="391">
        <v>0</v>
      </c>
      <c r="BX180" s="392">
        <f t="shared" si="18"/>
        <v>-1</v>
      </c>
      <c r="BY180" s="392" t="str">
        <f t="shared" si="19"/>
        <v/>
      </c>
      <c r="BZ180" s="45">
        <f t="shared" si="20"/>
        <v>0</v>
      </c>
      <c r="CA180" s="45">
        <f t="shared" si="21"/>
        <v>0</v>
      </c>
      <c r="CB180" s="45">
        <f t="shared" si="22"/>
        <v>0</v>
      </c>
      <c r="CC180" s="45">
        <f t="shared" si="23"/>
        <v>0</v>
      </c>
      <c r="CD180" s="45">
        <f t="shared" si="24"/>
        <v>388</v>
      </c>
      <c r="CE180" s="45">
        <f t="shared" si="25"/>
        <v>209</v>
      </c>
      <c r="CF180" s="391">
        <f t="shared" si="26"/>
        <v>0</v>
      </c>
    </row>
    <row r="181" spans="1:84">
      <c r="A181" s="45" t="s">
        <v>217</v>
      </c>
      <c r="B181" s="391"/>
      <c r="C181" s="391"/>
      <c r="D181" s="391"/>
      <c r="E181" s="391"/>
      <c r="F181" s="391"/>
      <c r="G181" s="391"/>
      <c r="H181" s="391"/>
      <c r="I181" s="391"/>
      <c r="J181" s="391"/>
      <c r="K181" s="391"/>
      <c r="L181" s="391"/>
      <c r="M181" s="391"/>
      <c r="N181" s="391"/>
      <c r="O181" s="391"/>
      <c r="P181" s="391"/>
      <c r="Q181" s="391"/>
      <c r="R181" s="391"/>
      <c r="S181" s="391"/>
      <c r="T181" s="391"/>
      <c r="U181" s="391"/>
      <c r="V181" s="391"/>
      <c r="W181" s="391"/>
      <c r="X181" s="391"/>
      <c r="Y181" s="391"/>
      <c r="Z181" s="391"/>
      <c r="AA181" s="391"/>
      <c r="AB181" s="391"/>
      <c r="AC181" s="391"/>
      <c r="AD181" s="391"/>
      <c r="AE181" s="391"/>
      <c r="AF181" s="391"/>
      <c r="AG181" s="391"/>
      <c r="AH181" s="391"/>
      <c r="AI181" s="391"/>
      <c r="AJ181" s="391"/>
      <c r="AK181" s="391"/>
      <c r="AL181" s="391"/>
      <c r="AM181" s="391"/>
      <c r="AN181" s="391"/>
      <c r="AO181" s="391"/>
      <c r="AP181" s="391"/>
      <c r="AQ181" s="391"/>
      <c r="AR181" s="391"/>
      <c r="AS181" s="391"/>
      <c r="AT181" s="391"/>
      <c r="AU181" s="391"/>
      <c r="AV181" s="391"/>
      <c r="AW181" s="391">
        <v>699</v>
      </c>
      <c r="AX181" s="391">
        <v>33</v>
      </c>
      <c r="AY181" s="391">
        <v>101</v>
      </c>
      <c r="AZ181" s="391">
        <v>116</v>
      </c>
      <c r="BA181" s="391">
        <v>120</v>
      </c>
      <c r="BB181" s="391">
        <v>160</v>
      </c>
      <c r="BC181" s="391">
        <v>112</v>
      </c>
      <c r="BD181" s="391">
        <v>120</v>
      </c>
      <c r="BE181" s="391">
        <v>127</v>
      </c>
      <c r="BF181" s="391">
        <v>144</v>
      </c>
      <c r="BG181" s="391">
        <v>152</v>
      </c>
      <c r="BH181" s="391">
        <v>184</v>
      </c>
      <c r="BI181" s="391">
        <v>0</v>
      </c>
      <c r="BJ181" s="391">
        <v>0</v>
      </c>
      <c r="BK181" s="391">
        <v>0</v>
      </c>
      <c r="BL181" s="391">
        <v>0</v>
      </c>
      <c r="BM181" s="391">
        <v>0</v>
      </c>
      <c r="BN181" s="391">
        <v>0</v>
      </c>
      <c r="BO181" s="391">
        <v>0</v>
      </c>
      <c r="BP181" s="391">
        <v>0</v>
      </c>
      <c r="BQ181" s="391">
        <v>0</v>
      </c>
      <c r="BR181" s="391">
        <v>0</v>
      </c>
      <c r="BS181" s="391">
        <v>0</v>
      </c>
      <c r="BT181" s="391">
        <v>0</v>
      </c>
      <c r="BU181" s="391">
        <v>0</v>
      </c>
      <c r="BV181" s="391">
        <v>0</v>
      </c>
      <c r="BW181" s="391">
        <v>699</v>
      </c>
      <c r="BX181" s="392" t="str">
        <f t="shared" si="18"/>
        <v/>
      </c>
      <c r="BY181" s="392" t="str">
        <f t="shared" si="19"/>
        <v/>
      </c>
      <c r="BZ181" s="45">
        <f t="shared" si="20"/>
        <v>0</v>
      </c>
      <c r="CA181" s="45">
        <f t="shared" si="21"/>
        <v>0</v>
      </c>
      <c r="CB181" s="45">
        <f t="shared" si="22"/>
        <v>0</v>
      </c>
      <c r="CC181" s="45">
        <f t="shared" si="23"/>
        <v>699</v>
      </c>
      <c r="CD181" s="45">
        <f t="shared" si="24"/>
        <v>1369</v>
      </c>
      <c r="CE181" s="45">
        <f t="shared" si="25"/>
        <v>0</v>
      </c>
      <c r="CF181" s="391">
        <f t="shared" si="26"/>
        <v>699</v>
      </c>
    </row>
    <row r="182" spans="1:84">
      <c r="A182" s="45" t="s">
        <v>218</v>
      </c>
      <c r="B182" s="391"/>
      <c r="C182" s="391"/>
      <c r="D182" s="391"/>
      <c r="E182" s="391"/>
      <c r="F182" s="391"/>
      <c r="G182" s="391"/>
      <c r="H182" s="391"/>
      <c r="I182" s="391"/>
      <c r="J182" s="391"/>
      <c r="K182" s="391"/>
      <c r="L182" s="391"/>
      <c r="M182" s="391"/>
      <c r="N182" s="391"/>
      <c r="O182" s="391"/>
      <c r="P182" s="391"/>
      <c r="Q182" s="391"/>
      <c r="R182" s="391"/>
      <c r="S182" s="391"/>
      <c r="T182" s="391"/>
      <c r="U182" s="391"/>
      <c r="V182" s="391"/>
      <c r="W182" s="391"/>
      <c r="X182" s="391"/>
      <c r="Y182" s="391"/>
      <c r="Z182" s="391"/>
      <c r="AA182" s="391"/>
      <c r="AB182" s="391"/>
      <c r="AC182" s="391"/>
      <c r="AD182" s="391"/>
      <c r="AE182" s="391"/>
      <c r="AF182" s="391"/>
      <c r="AG182" s="391"/>
      <c r="AH182" s="391"/>
      <c r="AI182" s="391"/>
      <c r="AJ182" s="391"/>
      <c r="AK182" s="391"/>
      <c r="AL182" s="391"/>
      <c r="AM182" s="391"/>
      <c r="AN182" s="391"/>
      <c r="AO182" s="391"/>
      <c r="AP182" s="391"/>
      <c r="AQ182" s="391"/>
      <c r="AR182" s="391"/>
      <c r="AS182" s="391"/>
      <c r="AT182" s="391"/>
      <c r="AU182" s="391"/>
      <c r="AV182" s="391"/>
      <c r="AW182" s="391"/>
      <c r="AX182" s="391">
        <v>3</v>
      </c>
      <c r="AY182" s="391">
        <v>21</v>
      </c>
      <c r="AZ182" s="391">
        <v>75</v>
      </c>
      <c r="BA182" s="391">
        <v>96</v>
      </c>
      <c r="BB182" s="391">
        <v>35</v>
      </c>
      <c r="BC182" s="391">
        <v>141</v>
      </c>
      <c r="BD182" s="391">
        <v>185</v>
      </c>
      <c r="BE182" s="391">
        <v>125</v>
      </c>
      <c r="BF182" s="391">
        <v>101</v>
      </c>
      <c r="BG182" s="391">
        <v>69</v>
      </c>
      <c r="BH182" s="391">
        <v>0</v>
      </c>
      <c r="BI182" s="391">
        <v>3</v>
      </c>
      <c r="BJ182" s="391">
        <v>1</v>
      </c>
      <c r="BK182" s="391">
        <v>0</v>
      </c>
      <c r="BL182" s="391">
        <v>1</v>
      </c>
      <c r="BM182" s="391">
        <v>6</v>
      </c>
      <c r="BN182" s="391">
        <v>15</v>
      </c>
      <c r="BO182" s="391">
        <v>46</v>
      </c>
      <c r="BP182" s="391">
        <v>127</v>
      </c>
      <c r="BQ182" s="391">
        <v>353</v>
      </c>
      <c r="BR182" s="391">
        <v>449</v>
      </c>
      <c r="BS182" s="391">
        <v>397</v>
      </c>
      <c r="BT182" s="391">
        <v>295</v>
      </c>
      <c r="BU182" s="391">
        <v>191</v>
      </c>
      <c r="BV182" s="391">
        <v>0</v>
      </c>
      <c r="BW182" s="391">
        <v>0</v>
      </c>
      <c r="BX182" s="392" t="str">
        <f t="shared" si="18"/>
        <v/>
      </c>
      <c r="BY182" s="392" t="str">
        <f t="shared" si="19"/>
        <v/>
      </c>
      <c r="BZ182" s="45">
        <f t="shared" si="20"/>
        <v>0</v>
      </c>
      <c r="CA182" s="45">
        <f t="shared" si="21"/>
        <v>0</v>
      </c>
      <c r="CB182" s="45">
        <f t="shared" si="22"/>
        <v>0</v>
      </c>
      <c r="CC182" s="45">
        <f t="shared" si="23"/>
        <v>0</v>
      </c>
      <c r="CD182" s="45">
        <f t="shared" si="24"/>
        <v>854</v>
      </c>
      <c r="CE182" s="45">
        <f t="shared" si="25"/>
        <v>1881</v>
      </c>
      <c r="CF182" s="391">
        <f t="shared" si="26"/>
        <v>0</v>
      </c>
    </row>
    <row r="183" spans="1:84">
      <c r="A183" s="45" t="s">
        <v>219</v>
      </c>
      <c r="B183" s="391">
        <v>125</v>
      </c>
      <c r="C183" s="391">
        <v>134</v>
      </c>
      <c r="D183" s="391">
        <v>304</v>
      </c>
      <c r="E183" s="391">
        <v>150</v>
      </c>
      <c r="F183" s="391">
        <v>123</v>
      </c>
      <c r="G183" s="391">
        <v>184</v>
      </c>
      <c r="H183" s="391">
        <v>48</v>
      </c>
      <c r="I183" s="391">
        <v>54</v>
      </c>
      <c r="J183" s="391">
        <v>110</v>
      </c>
      <c r="K183" s="391">
        <v>79</v>
      </c>
      <c r="L183" s="391">
        <v>68</v>
      </c>
      <c r="M183" s="391">
        <v>58</v>
      </c>
      <c r="N183" s="391">
        <v>99</v>
      </c>
      <c r="O183" s="391">
        <v>57</v>
      </c>
      <c r="P183" s="393">
        <v>188</v>
      </c>
      <c r="Q183" s="391">
        <v>44</v>
      </c>
      <c r="R183" s="391">
        <v>43</v>
      </c>
      <c r="S183" s="391">
        <v>50</v>
      </c>
      <c r="T183" s="391">
        <v>33</v>
      </c>
      <c r="U183" s="391">
        <v>26</v>
      </c>
      <c r="V183" s="391">
        <v>56</v>
      </c>
      <c r="W183" s="391">
        <v>42</v>
      </c>
      <c r="X183" s="391">
        <v>47</v>
      </c>
      <c r="Y183" s="391">
        <v>32</v>
      </c>
      <c r="Z183" s="391">
        <v>8</v>
      </c>
      <c r="AA183" s="391">
        <v>8</v>
      </c>
      <c r="AB183" s="391">
        <v>14</v>
      </c>
      <c r="AC183" s="391">
        <v>5</v>
      </c>
      <c r="AD183" s="391">
        <v>4</v>
      </c>
      <c r="AE183" s="391">
        <v>35</v>
      </c>
      <c r="AF183" s="391">
        <v>5</v>
      </c>
      <c r="AG183" s="391">
        <v>1</v>
      </c>
      <c r="AH183" s="391">
        <v>1</v>
      </c>
      <c r="AI183" s="391"/>
      <c r="AJ183" s="391">
        <v>9</v>
      </c>
      <c r="AK183" s="391"/>
      <c r="AL183" s="391"/>
      <c r="AM183" s="391"/>
      <c r="AN183" s="391"/>
      <c r="AO183" s="391"/>
      <c r="AP183" s="391"/>
      <c r="AQ183" s="391"/>
      <c r="AR183" s="391"/>
      <c r="AS183" s="391"/>
      <c r="AT183" s="391"/>
      <c r="AU183" s="391">
        <v>3</v>
      </c>
      <c r="AV183" s="391">
        <v>46</v>
      </c>
      <c r="AW183" s="391">
        <v>18</v>
      </c>
      <c r="AX183" s="391">
        <v>140</v>
      </c>
      <c r="AY183" s="391">
        <v>578</v>
      </c>
      <c r="AZ183" s="391">
        <v>162</v>
      </c>
      <c r="BA183" s="391">
        <v>92</v>
      </c>
      <c r="BB183" s="391">
        <v>109</v>
      </c>
      <c r="BC183" s="391">
        <v>85</v>
      </c>
      <c r="BD183" s="391">
        <v>75</v>
      </c>
      <c r="BE183" s="391">
        <v>123</v>
      </c>
      <c r="BF183" s="391">
        <v>77</v>
      </c>
      <c r="BG183" s="391">
        <v>174</v>
      </c>
      <c r="BH183" s="391">
        <v>368</v>
      </c>
      <c r="BI183" s="391">
        <v>342</v>
      </c>
      <c r="BJ183" s="391">
        <v>384</v>
      </c>
      <c r="BK183" s="391">
        <v>255</v>
      </c>
      <c r="BL183" s="391">
        <v>486</v>
      </c>
      <c r="BM183" s="391">
        <v>546</v>
      </c>
      <c r="BN183" s="391">
        <v>386</v>
      </c>
      <c r="BO183" s="391">
        <v>555</v>
      </c>
      <c r="BP183" s="391">
        <v>333</v>
      </c>
      <c r="BQ183" s="391">
        <v>222</v>
      </c>
      <c r="BR183" s="391">
        <v>412</v>
      </c>
      <c r="BS183" s="391">
        <v>392</v>
      </c>
      <c r="BT183" s="391">
        <v>426</v>
      </c>
      <c r="BU183" s="391">
        <v>382</v>
      </c>
      <c r="BV183" s="391">
        <v>46</v>
      </c>
      <c r="BW183" s="391">
        <v>18</v>
      </c>
      <c r="BX183" s="392">
        <f t="shared" si="18"/>
        <v>-0.929411764705882</v>
      </c>
      <c r="BY183" s="392">
        <f t="shared" si="19"/>
        <v>-0.608695652173913</v>
      </c>
      <c r="BZ183" s="45">
        <f t="shared" si="20"/>
        <v>1437</v>
      </c>
      <c r="CA183" s="45">
        <f t="shared" si="21"/>
        <v>717</v>
      </c>
      <c r="CB183" s="45">
        <f t="shared" si="22"/>
        <v>90</v>
      </c>
      <c r="CC183" s="45">
        <f t="shared" si="23"/>
        <v>67</v>
      </c>
      <c r="CD183" s="45">
        <f t="shared" si="24"/>
        <v>2325</v>
      </c>
      <c r="CE183" s="45">
        <f t="shared" si="25"/>
        <v>4779</v>
      </c>
      <c r="CF183" s="391">
        <f t="shared" si="26"/>
        <v>64</v>
      </c>
    </row>
    <row r="184" spans="1:84">
      <c r="A184" s="45" t="s">
        <v>220</v>
      </c>
      <c r="B184" s="391"/>
      <c r="C184" s="391"/>
      <c r="D184" s="391"/>
      <c r="E184" s="391"/>
      <c r="F184" s="391"/>
      <c r="G184" s="391"/>
      <c r="H184" s="391"/>
      <c r="I184" s="391"/>
      <c r="J184" s="391"/>
      <c r="K184" s="391"/>
      <c r="L184" s="391"/>
      <c r="M184" s="391"/>
      <c r="N184" s="391"/>
      <c r="O184" s="391"/>
      <c r="P184" s="393"/>
      <c r="Q184" s="391"/>
      <c r="R184" s="391"/>
      <c r="S184" s="391"/>
      <c r="T184" s="391"/>
      <c r="U184" s="391"/>
      <c r="V184" s="391"/>
      <c r="W184" s="391"/>
      <c r="X184" s="391"/>
      <c r="Y184" s="391"/>
      <c r="Z184" s="391"/>
      <c r="AA184" s="391"/>
      <c r="AB184" s="391"/>
      <c r="AC184" s="391"/>
      <c r="AD184" s="391"/>
      <c r="AE184" s="391"/>
      <c r="AF184" s="391"/>
      <c r="AG184" s="391">
        <v>2</v>
      </c>
      <c r="AH184" s="391">
        <v>14</v>
      </c>
      <c r="AI184" s="391">
        <v>82</v>
      </c>
      <c r="AJ184" s="391">
        <v>244</v>
      </c>
      <c r="AK184" s="391">
        <v>560</v>
      </c>
      <c r="AL184" s="391">
        <v>112</v>
      </c>
      <c r="AM184" s="391">
        <v>131</v>
      </c>
      <c r="AN184" s="391">
        <v>214</v>
      </c>
      <c r="AO184" s="391">
        <v>206</v>
      </c>
      <c r="AP184" s="391">
        <v>308</v>
      </c>
      <c r="AQ184" s="391">
        <v>308</v>
      </c>
      <c r="AR184" s="391">
        <v>281</v>
      </c>
      <c r="AS184" s="391">
        <v>358</v>
      </c>
      <c r="AT184" s="391">
        <v>400</v>
      </c>
      <c r="AU184" s="391">
        <v>445</v>
      </c>
      <c r="AV184" s="391">
        <v>371</v>
      </c>
      <c r="AW184" s="391">
        <v>308</v>
      </c>
      <c r="AX184" s="391">
        <v>189</v>
      </c>
      <c r="AY184" s="391">
        <v>243</v>
      </c>
      <c r="AZ184" s="391">
        <v>351</v>
      </c>
      <c r="BA184" s="391">
        <v>249</v>
      </c>
      <c r="BB184" s="391">
        <v>259</v>
      </c>
      <c r="BC184" s="391">
        <v>313</v>
      </c>
      <c r="BD184" s="391">
        <v>192</v>
      </c>
      <c r="BE184" s="391">
        <v>122</v>
      </c>
      <c r="BF184" s="391">
        <v>95</v>
      </c>
      <c r="BG184" s="391">
        <v>228</v>
      </c>
      <c r="BH184" s="391">
        <v>207</v>
      </c>
      <c r="BI184" s="391">
        <v>433</v>
      </c>
      <c r="BJ184" s="391">
        <v>255</v>
      </c>
      <c r="BK184" s="391">
        <v>97</v>
      </c>
      <c r="BL184" s="391">
        <v>128</v>
      </c>
      <c r="BM184" s="391">
        <v>133</v>
      </c>
      <c r="BN184" s="391">
        <v>225</v>
      </c>
      <c r="BO184" s="391">
        <v>331</v>
      </c>
      <c r="BP184" s="391">
        <v>215</v>
      </c>
      <c r="BQ184" s="391">
        <v>302</v>
      </c>
      <c r="BR184" s="391">
        <v>135</v>
      </c>
      <c r="BS184" s="391">
        <v>313</v>
      </c>
      <c r="BT184" s="391">
        <v>257</v>
      </c>
      <c r="BU184" s="391">
        <v>217</v>
      </c>
      <c r="BV184" s="391">
        <v>371</v>
      </c>
      <c r="BW184" s="391">
        <v>308</v>
      </c>
      <c r="BX184" s="392">
        <f t="shared" si="18"/>
        <v>2.17525773195876</v>
      </c>
      <c r="BY184" s="392">
        <f t="shared" si="19"/>
        <v>-0.169811320754717</v>
      </c>
      <c r="BZ184" s="45">
        <f t="shared" si="20"/>
        <v>0</v>
      </c>
      <c r="CA184" s="45">
        <f t="shared" si="21"/>
        <v>0</v>
      </c>
      <c r="CB184" s="45">
        <f t="shared" si="22"/>
        <v>902</v>
      </c>
      <c r="CC184" s="45">
        <f t="shared" si="23"/>
        <v>3442</v>
      </c>
      <c r="CD184" s="45">
        <f t="shared" si="24"/>
        <v>2881</v>
      </c>
      <c r="CE184" s="45">
        <f t="shared" si="25"/>
        <v>2608</v>
      </c>
      <c r="CF184" s="391">
        <f t="shared" si="26"/>
        <v>679</v>
      </c>
    </row>
    <row r="185" spans="1:84">
      <c r="A185" s="45" t="s">
        <v>221</v>
      </c>
      <c r="B185" s="391"/>
      <c r="C185" s="391"/>
      <c r="D185" s="391"/>
      <c r="E185" s="391"/>
      <c r="F185" s="391"/>
      <c r="G185" s="391"/>
      <c r="H185" s="391"/>
      <c r="I185" s="391"/>
      <c r="J185" s="391"/>
      <c r="K185" s="391"/>
      <c r="L185" s="391"/>
      <c r="M185" s="391"/>
      <c r="N185" s="391"/>
      <c r="O185" s="391"/>
      <c r="P185" s="391"/>
      <c r="Q185" s="391"/>
      <c r="R185" s="391"/>
      <c r="S185" s="391"/>
      <c r="T185" s="391"/>
      <c r="U185" s="391"/>
      <c r="V185" s="391"/>
      <c r="W185" s="391"/>
      <c r="X185" s="391"/>
      <c r="Y185" s="391"/>
      <c r="Z185" s="391"/>
      <c r="AA185" s="391"/>
      <c r="AB185" s="391"/>
      <c r="AC185" s="391"/>
      <c r="AD185" s="391"/>
      <c r="AE185" s="391"/>
      <c r="AF185" s="391"/>
      <c r="AG185" s="391"/>
      <c r="AH185" s="391"/>
      <c r="AI185" s="391"/>
      <c r="AJ185" s="391"/>
      <c r="AK185" s="391"/>
      <c r="AL185" s="391"/>
      <c r="AM185" s="391"/>
      <c r="AN185" s="391">
        <v>4</v>
      </c>
      <c r="AO185" s="391">
        <v>75</v>
      </c>
      <c r="AP185" s="391">
        <v>90</v>
      </c>
      <c r="AQ185" s="391">
        <v>73</v>
      </c>
      <c r="AR185" s="391">
        <v>91</v>
      </c>
      <c r="AS185" s="391">
        <v>232</v>
      </c>
      <c r="AT185" s="391">
        <v>133</v>
      </c>
      <c r="AU185" s="391">
        <v>173</v>
      </c>
      <c r="AV185" s="391">
        <v>203</v>
      </c>
      <c r="AW185" s="391">
        <v>172</v>
      </c>
      <c r="AX185" s="391">
        <v>131</v>
      </c>
      <c r="AY185" s="391">
        <v>98</v>
      </c>
      <c r="AZ185" s="391">
        <v>143</v>
      </c>
      <c r="BA185" s="391">
        <v>119</v>
      </c>
      <c r="BB185" s="391">
        <v>150</v>
      </c>
      <c r="BC185" s="391">
        <v>164</v>
      </c>
      <c r="BD185" s="391">
        <v>195</v>
      </c>
      <c r="BE185" s="391">
        <v>116</v>
      </c>
      <c r="BF185" s="391">
        <v>189</v>
      </c>
      <c r="BG185" s="391">
        <v>225</v>
      </c>
      <c r="BH185" s="391">
        <v>146</v>
      </c>
      <c r="BI185" s="391">
        <v>233</v>
      </c>
      <c r="BJ185" s="391">
        <v>152</v>
      </c>
      <c r="BK185" s="391">
        <v>145</v>
      </c>
      <c r="BL185" s="391">
        <v>430</v>
      </c>
      <c r="BM185" s="391">
        <v>327</v>
      </c>
      <c r="BN185" s="391">
        <v>234</v>
      </c>
      <c r="BO185" s="391">
        <v>263</v>
      </c>
      <c r="BP185" s="391">
        <v>215</v>
      </c>
      <c r="BQ185" s="391">
        <v>286</v>
      </c>
      <c r="BR185" s="391">
        <v>331</v>
      </c>
      <c r="BS185" s="391">
        <v>229</v>
      </c>
      <c r="BT185" s="391">
        <v>324</v>
      </c>
      <c r="BU185" s="391">
        <v>459</v>
      </c>
      <c r="BV185" s="391">
        <v>203</v>
      </c>
      <c r="BW185" s="391">
        <v>172</v>
      </c>
      <c r="BX185" s="392">
        <f t="shared" si="18"/>
        <v>0.186206896551724</v>
      </c>
      <c r="BY185" s="392">
        <f t="shared" si="19"/>
        <v>-0.152709359605911</v>
      </c>
      <c r="BZ185" s="45">
        <f t="shared" si="20"/>
        <v>0</v>
      </c>
      <c r="CA185" s="45">
        <f t="shared" si="21"/>
        <v>0</v>
      </c>
      <c r="CB185" s="45">
        <f t="shared" si="22"/>
        <v>0</v>
      </c>
      <c r="CC185" s="45">
        <f t="shared" si="23"/>
        <v>1246</v>
      </c>
      <c r="CD185" s="45">
        <f t="shared" si="24"/>
        <v>1909</v>
      </c>
      <c r="CE185" s="45">
        <f t="shared" si="25"/>
        <v>3395</v>
      </c>
      <c r="CF185" s="391">
        <f t="shared" si="26"/>
        <v>375</v>
      </c>
    </row>
    <row r="186" spans="1:84">
      <c r="A186" s="45" t="s">
        <v>222</v>
      </c>
      <c r="B186" s="391"/>
      <c r="C186" s="391"/>
      <c r="D186" s="391"/>
      <c r="E186" s="391"/>
      <c r="F186" s="391"/>
      <c r="G186" s="391"/>
      <c r="H186" s="391"/>
      <c r="I186" s="391"/>
      <c r="J186" s="391"/>
      <c r="K186" s="391"/>
      <c r="L186" s="391"/>
      <c r="M186" s="391"/>
      <c r="N186" s="391"/>
      <c r="O186" s="391"/>
      <c r="P186" s="393"/>
      <c r="Q186" s="391"/>
      <c r="R186" s="391"/>
      <c r="S186" s="391"/>
      <c r="T186" s="391"/>
      <c r="U186" s="391"/>
      <c r="V186" s="391"/>
      <c r="W186" s="391"/>
      <c r="X186" s="391"/>
      <c r="Y186" s="391"/>
      <c r="Z186" s="391"/>
      <c r="AA186" s="391"/>
      <c r="AB186" s="391">
        <v>12</v>
      </c>
      <c r="AC186" s="391">
        <v>6</v>
      </c>
      <c r="AD186" s="391">
        <v>58</v>
      </c>
      <c r="AE186" s="391">
        <v>185</v>
      </c>
      <c r="AF186" s="391">
        <v>333</v>
      </c>
      <c r="AG186" s="391">
        <v>260</v>
      </c>
      <c r="AH186" s="391">
        <v>661</v>
      </c>
      <c r="AI186" s="391">
        <v>643</v>
      </c>
      <c r="AJ186" s="391">
        <v>739</v>
      </c>
      <c r="AK186" s="391">
        <v>1513</v>
      </c>
      <c r="AL186" s="391">
        <v>259</v>
      </c>
      <c r="AM186" s="391">
        <v>185</v>
      </c>
      <c r="AN186" s="391">
        <v>281</v>
      </c>
      <c r="AO186" s="391">
        <v>358</v>
      </c>
      <c r="AP186" s="391">
        <v>317</v>
      </c>
      <c r="AQ186" s="391">
        <v>326</v>
      </c>
      <c r="AR186" s="391">
        <v>269</v>
      </c>
      <c r="AS186" s="391">
        <v>238</v>
      </c>
      <c r="AT186" s="391">
        <v>460</v>
      </c>
      <c r="AU186" s="391">
        <v>627</v>
      </c>
      <c r="AV186" s="391">
        <v>427</v>
      </c>
      <c r="AW186" s="391">
        <v>316</v>
      </c>
      <c r="AX186" s="391">
        <v>266</v>
      </c>
      <c r="AY186" s="391">
        <v>183</v>
      </c>
      <c r="AZ186" s="391">
        <v>272</v>
      </c>
      <c r="BA186" s="391">
        <v>294</v>
      </c>
      <c r="BB186" s="391">
        <v>305</v>
      </c>
      <c r="BC186" s="391">
        <v>266</v>
      </c>
      <c r="BD186" s="391">
        <v>135</v>
      </c>
      <c r="BE186" s="391">
        <v>115</v>
      </c>
      <c r="BF186" s="391">
        <v>113</v>
      </c>
      <c r="BG186" s="391">
        <v>50</v>
      </c>
      <c r="BH186" s="391">
        <v>163</v>
      </c>
      <c r="BI186" s="391">
        <v>252</v>
      </c>
      <c r="BJ186" s="391">
        <v>91</v>
      </c>
      <c r="BK186" s="391">
        <v>86</v>
      </c>
      <c r="BL186" s="391">
        <v>114</v>
      </c>
      <c r="BM186" s="391">
        <v>98</v>
      </c>
      <c r="BN186" s="391">
        <v>80</v>
      </c>
      <c r="BO186" s="391">
        <v>84</v>
      </c>
      <c r="BP186" s="391">
        <v>52</v>
      </c>
      <c r="BQ186" s="391">
        <v>73</v>
      </c>
      <c r="BR186" s="391">
        <v>59</v>
      </c>
      <c r="BS186" s="391">
        <v>58</v>
      </c>
      <c r="BT186" s="391">
        <v>50</v>
      </c>
      <c r="BU186" s="391">
        <v>79</v>
      </c>
      <c r="BV186" s="391">
        <v>427</v>
      </c>
      <c r="BW186" s="391">
        <v>316</v>
      </c>
      <c r="BX186" s="392">
        <f t="shared" si="18"/>
        <v>2.67441860465116</v>
      </c>
      <c r="BY186" s="392">
        <f t="shared" si="19"/>
        <v>-0.259953161592506</v>
      </c>
      <c r="BZ186" s="45">
        <f t="shared" si="20"/>
        <v>0</v>
      </c>
      <c r="CA186" s="45">
        <f t="shared" si="21"/>
        <v>0</v>
      </c>
      <c r="CB186" s="45">
        <f t="shared" si="22"/>
        <v>4410</v>
      </c>
      <c r="CC186" s="45">
        <f t="shared" si="23"/>
        <v>4063</v>
      </c>
      <c r="CD186" s="45">
        <f t="shared" si="24"/>
        <v>2414</v>
      </c>
      <c r="CE186" s="45">
        <f t="shared" si="25"/>
        <v>924</v>
      </c>
      <c r="CF186" s="391">
        <f t="shared" si="26"/>
        <v>743</v>
      </c>
    </row>
    <row r="187" spans="1:84">
      <c r="A187" s="45" t="s">
        <v>223</v>
      </c>
      <c r="B187" s="391"/>
      <c r="C187" s="391"/>
      <c r="D187" s="391"/>
      <c r="E187" s="391"/>
      <c r="F187" s="391"/>
      <c r="G187" s="391"/>
      <c r="H187" s="391"/>
      <c r="I187" s="391"/>
      <c r="J187" s="391"/>
      <c r="K187" s="391"/>
      <c r="L187" s="391"/>
      <c r="M187" s="391"/>
      <c r="N187" s="391"/>
      <c r="O187" s="391"/>
      <c r="P187" s="391"/>
      <c r="Q187" s="391"/>
      <c r="R187" s="391"/>
      <c r="S187" s="391"/>
      <c r="T187" s="391"/>
      <c r="U187" s="391"/>
      <c r="V187" s="391"/>
      <c r="W187" s="391"/>
      <c r="X187" s="391"/>
      <c r="Y187" s="391"/>
      <c r="Z187" s="391"/>
      <c r="AA187" s="391"/>
      <c r="AB187" s="391"/>
      <c r="AC187" s="391"/>
      <c r="AD187" s="391"/>
      <c r="AE187" s="391"/>
      <c r="AF187" s="391"/>
      <c r="AG187" s="391"/>
      <c r="AH187" s="391"/>
      <c r="AI187" s="391"/>
      <c r="AJ187" s="391"/>
      <c r="AK187" s="391">
        <v>12</v>
      </c>
      <c r="AL187" s="391">
        <v>44</v>
      </c>
      <c r="AM187" s="391">
        <v>27</v>
      </c>
      <c r="AN187" s="391">
        <v>120</v>
      </c>
      <c r="AO187" s="391">
        <v>68</v>
      </c>
      <c r="AP187" s="391">
        <v>66</v>
      </c>
      <c r="AQ187" s="391">
        <v>101</v>
      </c>
      <c r="AR187" s="391">
        <v>91</v>
      </c>
      <c r="AS187" s="391">
        <v>137</v>
      </c>
      <c r="AT187" s="391">
        <v>149</v>
      </c>
      <c r="AU187" s="391">
        <v>128</v>
      </c>
      <c r="AV187" s="391">
        <v>461</v>
      </c>
      <c r="AW187" s="391">
        <v>829</v>
      </c>
      <c r="AX187" s="391">
        <v>81</v>
      </c>
      <c r="AY187" s="391">
        <v>315</v>
      </c>
      <c r="AZ187" s="391">
        <v>492</v>
      </c>
      <c r="BA187" s="391">
        <v>108</v>
      </c>
      <c r="BB187" s="391">
        <v>257</v>
      </c>
      <c r="BC187" s="391">
        <v>379</v>
      </c>
      <c r="BD187" s="391">
        <v>144</v>
      </c>
      <c r="BE187" s="391">
        <v>114</v>
      </c>
      <c r="BF187" s="391">
        <v>160</v>
      </c>
      <c r="BG187" s="391">
        <v>178</v>
      </c>
      <c r="BH187" s="391">
        <v>221</v>
      </c>
      <c r="BI187" s="391">
        <v>382</v>
      </c>
      <c r="BJ187" s="391">
        <v>121</v>
      </c>
      <c r="BK187" s="391">
        <v>217</v>
      </c>
      <c r="BL187" s="391">
        <v>253</v>
      </c>
      <c r="BM187" s="391">
        <v>134</v>
      </c>
      <c r="BN187" s="391">
        <v>222</v>
      </c>
      <c r="BO187" s="391">
        <v>236</v>
      </c>
      <c r="BP187" s="391">
        <v>184</v>
      </c>
      <c r="BQ187" s="391">
        <v>265</v>
      </c>
      <c r="BR187" s="391">
        <v>295</v>
      </c>
      <c r="BS187" s="391">
        <v>478</v>
      </c>
      <c r="BT187" s="391">
        <v>504</v>
      </c>
      <c r="BU187" s="391">
        <v>430</v>
      </c>
      <c r="BV187" s="391">
        <v>461</v>
      </c>
      <c r="BW187" s="391">
        <v>829</v>
      </c>
      <c r="BX187" s="392">
        <f t="shared" si="18"/>
        <v>2.82027649769585</v>
      </c>
      <c r="BY187" s="392">
        <f t="shared" si="19"/>
        <v>0.79826464208243</v>
      </c>
      <c r="BZ187" s="45">
        <f t="shared" si="20"/>
        <v>0</v>
      </c>
      <c r="CA187" s="45">
        <f t="shared" si="21"/>
        <v>0</v>
      </c>
      <c r="CB187" s="45">
        <f t="shared" si="22"/>
        <v>12</v>
      </c>
      <c r="CC187" s="45">
        <f t="shared" si="23"/>
        <v>2221</v>
      </c>
      <c r="CD187" s="45">
        <f t="shared" si="24"/>
        <v>2831</v>
      </c>
      <c r="CE187" s="45">
        <f t="shared" si="25"/>
        <v>3339</v>
      </c>
      <c r="CF187" s="391">
        <f t="shared" si="26"/>
        <v>1290</v>
      </c>
    </row>
    <row r="188" spans="1:84">
      <c r="A188" s="45" t="s">
        <v>224</v>
      </c>
      <c r="B188" s="391">
        <v>54</v>
      </c>
      <c r="C188" s="391">
        <v>55</v>
      </c>
      <c r="D188" s="391">
        <v>123</v>
      </c>
      <c r="E188" s="391">
        <v>60</v>
      </c>
      <c r="F188" s="391">
        <v>65</v>
      </c>
      <c r="G188" s="391">
        <v>82</v>
      </c>
      <c r="H188" s="391">
        <v>53</v>
      </c>
      <c r="I188" s="391">
        <v>44</v>
      </c>
      <c r="J188" s="391">
        <v>88</v>
      </c>
      <c r="K188" s="391">
        <v>241</v>
      </c>
      <c r="L188" s="391">
        <v>128</v>
      </c>
      <c r="M188" s="391">
        <v>77</v>
      </c>
      <c r="N188" s="391">
        <v>77</v>
      </c>
      <c r="O188" s="391">
        <v>36</v>
      </c>
      <c r="P188" s="391">
        <v>66</v>
      </c>
      <c r="Q188" s="391">
        <v>33</v>
      </c>
      <c r="R188" s="391">
        <v>30</v>
      </c>
      <c r="S188" s="391">
        <v>42</v>
      </c>
      <c r="T188" s="391">
        <v>41</v>
      </c>
      <c r="U188" s="391">
        <v>43</v>
      </c>
      <c r="V188" s="391">
        <v>37</v>
      </c>
      <c r="W188" s="391">
        <v>41</v>
      </c>
      <c r="X188" s="391">
        <v>37</v>
      </c>
      <c r="Y188" s="391">
        <v>24</v>
      </c>
      <c r="Z188" s="391">
        <v>44</v>
      </c>
      <c r="AA188" s="391">
        <v>18</v>
      </c>
      <c r="AB188" s="391">
        <v>6</v>
      </c>
      <c r="AC188" s="391">
        <v>3</v>
      </c>
      <c r="AD188" s="391"/>
      <c r="AE188" s="391">
        <v>13</v>
      </c>
      <c r="AF188" s="391">
        <v>5</v>
      </c>
      <c r="AG188" s="391">
        <v>11</v>
      </c>
      <c r="AH188" s="391">
        <v>4</v>
      </c>
      <c r="AI188" s="391"/>
      <c r="AJ188" s="391"/>
      <c r="AK188" s="391"/>
      <c r="AL188" s="391"/>
      <c r="AM188" s="391"/>
      <c r="AN188" s="391"/>
      <c r="AO188" s="391"/>
      <c r="AP188" s="391"/>
      <c r="AQ188" s="391">
        <v>24</v>
      </c>
      <c r="AR188" s="391">
        <v>79</v>
      </c>
      <c r="AS188" s="391">
        <v>17</v>
      </c>
      <c r="AT188" s="391">
        <v>41</v>
      </c>
      <c r="AU188" s="391">
        <v>136</v>
      </c>
      <c r="AV188" s="391">
        <v>296</v>
      </c>
      <c r="AW188" s="391">
        <v>79</v>
      </c>
      <c r="AX188" s="391">
        <v>222</v>
      </c>
      <c r="AY188" s="391">
        <v>272</v>
      </c>
      <c r="AZ188" s="391">
        <v>344</v>
      </c>
      <c r="BA188" s="391">
        <v>130</v>
      </c>
      <c r="BB188" s="391">
        <v>200</v>
      </c>
      <c r="BC188" s="391">
        <v>248</v>
      </c>
      <c r="BD188" s="391">
        <v>147</v>
      </c>
      <c r="BE188" s="391">
        <v>111</v>
      </c>
      <c r="BF188" s="391">
        <v>208</v>
      </c>
      <c r="BG188" s="391">
        <v>440</v>
      </c>
      <c r="BH188" s="391">
        <v>309</v>
      </c>
      <c r="BI188" s="391">
        <v>503</v>
      </c>
      <c r="BJ188" s="391">
        <v>412</v>
      </c>
      <c r="BK188" s="391">
        <v>448</v>
      </c>
      <c r="BL188" s="391">
        <v>1260</v>
      </c>
      <c r="BM188" s="391">
        <v>755</v>
      </c>
      <c r="BN188" s="391">
        <v>1144</v>
      </c>
      <c r="BO188" s="391">
        <v>905</v>
      </c>
      <c r="BP188" s="391">
        <v>614</v>
      </c>
      <c r="BQ188" s="391">
        <v>744</v>
      </c>
      <c r="BR188" s="391">
        <v>599</v>
      </c>
      <c r="BS188" s="391">
        <v>476</v>
      </c>
      <c r="BT188" s="391">
        <v>489</v>
      </c>
      <c r="BU188" s="391">
        <v>465</v>
      </c>
      <c r="BV188" s="391">
        <v>296</v>
      </c>
      <c r="BW188" s="391">
        <v>79</v>
      </c>
      <c r="BX188" s="392">
        <f t="shared" si="18"/>
        <v>-0.823660714285714</v>
      </c>
      <c r="BY188" s="392">
        <f t="shared" si="19"/>
        <v>-0.733108108108108</v>
      </c>
      <c r="BZ188" s="45">
        <f t="shared" si="20"/>
        <v>1070</v>
      </c>
      <c r="CA188" s="45">
        <f t="shared" si="21"/>
        <v>507</v>
      </c>
      <c r="CB188" s="45">
        <f t="shared" si="22"/>
        <v>104</v>
      </c>
      <c r="CC188" s="45">
        <f t="shared" si="23"/>
        <v>672</v>
      </c>
      <c r="CD188" s="45">
        <f t="shared" si="24"/>
        <v>3134</v>
      </c>
      <c r="CE188" s="45">
        <f t="shared" si="25"/>
        <v>8311</v>
      </c>
      <c r="CF188" s="391">
        <f t="shared" si="26"/>
        <v>375</v>
      </c>
    </row>
    <row r="189" spans="1:84">
      <c r="A189" s="45" t="s">
        <v>225</v>
      </c>
      <c r="B189" s="391"/>
      <c r="C189" s="391"/>
      <c r="D189" s="391"/>
      <c r="E189" s="391"/>
      <c r="F189" s="391"/>
      <c r="G189" s="391"/>
      <c r="H189" s="391"/>
      <c r="I189" s="391"/>
      <c r="J189" s="391"/>
      <c r="K189" s="391"/>
      <c r="L189" s="391"/>
      <c r="M189" s="391"/>
      <c r="N189" s="391"/>
      <c r="O189" s="391"/>
      <c r="P189" s="393"/>
      <c r="Q189" s="391"/>
      <c r="R189" s="391"/>
      <c r="S189" s="391"/>
      <c r="T189" s="391"/>
      <c r="U189" s="391"/>
      <c r="V189" s="391"/>
      <c r="W189" s="391"/>
      <c r="X189" s="391"/>
      <c r="Y189" s="391"/>
      <c r="Z189" s="391"/>
      <c r="AA189" s="391"/>
      <c r="AB189" s="391"/>
      <c r="AC189" s="391"/>
      <c r="AD189" s="391"/>
      <c r="AE189" s="391"/>
      <c r="AF189" s="391"/>
      <c r="AG189" s="391"/>
      <c r="AH189" s="391">
        <v>32</v>
      </c>
      <c r="AI189" s="391">
        <v>18</v>
      </c>
      <c r="AJ189" s="391">
        <v>62</v>
      </c>
      <c r="AK189" s="391">
        <v>94</v>
      </c>
      <c r="AL189" s="391">
        <v>54</v>
      </c>
      <c r="AM189" s="391">
        <v>55</v>
      </c>
      <c r="AN189" s="391">
        <v>145</v>
      </c>
      <c r="AO189" s="391">
        <v>106</v>
      </c>
      <c r="AP189" s="391">
        <v>201</v>
      </c>
      <c r="AQ189" s="391">
        <v>148</v>
      </c>
      <c r="AR189" s="391">
        <v>75</v>
      </c>
      <c r="AS189" s="391">
        <v>60</v>
      </c>
      <c r="AT189" s="391">
        <v>66</v>
      </c>
      <c r="AU189" s="391">
        <v>133</v>
      </c>
      <c r="AV189" s="391">
        <v>203</v>
      </c>
      <c r="AW189" s="391">
        <v>100</v>
      </c>
      <c r="AX189" s="391">
        <v>75</v>
      </c>
      <c r="AY189" s="391">
        <v>125</v>
      </c>
      <c r="AZ189" s="391">
        <v>135</v>
      </c>
      <c r="BA189" s="391">
        <v>158</v>
      </c>
      <c r="BB189" s="391">
        <v>87</v>
      </c>
      <c r="BC189" s="391">
        <v>253</v>
      </c>
      <c r="BD189" s="391">
        <v>137</v>
      </c>
      <c r="BE189" s="391">
        <v>106</v>
      </c>
      <c r="BF189" s="391">
        <v>110</v>
      </c>
      <c r="BG189" s="391">
        <v>110</v>
      </c>
      <c r="BH189" s="391">
        <v>155</v>
      </c>
      <c r="BI189" s="391">
        <v>140</v>
      </c>
      <c r="BJ189" s="391">
        <v>83</v>
      </c>
      <c r="BK189" s="391">
        <v>113</v>
      </c>
      <c r="BL189" s="391">
        <v>267</v>
      </c>
      <c r="BM189" s="391">
        <v>242</v>
      </c>
      <c r="BN189" s="391">
        <v>353</v>
      </c>
      <c r="BO189" s="391">
        <v>337</v>
      </c>
      <c r="BP189" s="391">
        <v>183</v>
      </c>
      <c r="BQ189" s="391">
        <v>344</v>
      </c>
      <c r="BR189" s="391">
        <v>226</v>
      </c>
      <c r="BS189" s="391">
        <v>184</v>
      </c>
      <c r="BT189" s="391">
        <v>207</v>
      </c>
      <c r="BU189" s="391">
        <v>196</v>
      </c>
      <c r="BV189" s="391">
        <v>203</v>
      </c>
      <c r="BW189" s="391">
        <v>100</v>
      </c>
      <c r="BX189" s="392">
        <f t="shared" si="18"/>
        <v>-0.115044247787611</v>
      </c>
      <c r="BY189" s="392">
        <f t="shared" si="19"/>
        <v>-0.507389162561576</v>
      </c>
      <c r="BZ189" s="45">
        <f t="shared" si="20"/>
        <v>0</v>
      </c>
      <c r="CA189" s="45">
        <f t="shared" si="21"/>
        <v>0</v>
      </c>
      <c r="CB189" s="45">
        <f t="shared" si="22"/>
        <v>206</v>
      </c>
      <c r="CC189" s="45">
        <f t="shared" si="23"/>
        <v>1346</v>
      </c>
      <c r="CD189" s="45">
        <f t="shared" si="24"/>
        <v>1591</v>
      </c>
      <c r="CE189" s="45">
        <f t="shared" si="25"/>
        <v>2735</v>
      </c>
      <c r="CF189" s="391">
        <f t="shared" si="26"/>
        <v>303</v>
      </c>
    </row>
    <row r="190" spans="1:84">
      <c r="A190" s="45" t="s">
        <v>226</v>
      </c>
      <c r="B190" s="391"/>
      <c r="C190" s="391"/>
      <c r="D190" s="391"/>
      <c r="E190" s="391"/>
      <c r="F190" s="391"/>
      <c r="G190" s="391"/>
      <c r="H190" s="391"/>
      <c r="I190" s="391"/>
      <c r="J190" s="391"/>
      <c r="K190" s="391"/>
      <c r="L190" s="391"/>
      <c r="M190" s="391"/>
      <c r="N190" s="391"/>
      <c r="O190" s="391"/>
      <c r="P190" s="391"/>
      <c r="Q190" s="391"/>
      <c r="R190" s="391"/>
      <c r="S190" s="391"/>
      <c r="T190" s="391"/>
      <c r="U190" s="391"/>
      <c r="V190" s="391"/>
      <c r="W190" s="391"/>
      <c r="X190" s="391"/>
      <c r="Y190" s="391"/>
      <c r="Z190" s="391"/>
      <c r="AA190" s="391"/>
      <c r="AB190" s="391"/>
      <c r="AC190" s="391"/>
      <c r="AD190" s="391"/>
      <c r="AE190" s="391"/>
      <c r="AF190" s="391"/>
      <c r="AG190" s="391"/>
      <c r="AH190" s="391"/>
      <c r="AI190" s="391"/>
      <c r="AJ190" s="391"/>
      <c r="AK190" s="391"/>
      <c r="AL190" s="391"/>
      <c r="AM190" s="391"/>
      <c r="AN190" s="391"/>
      <c r="AO190" s="391"/>
      <c r="AP190" s="391"/>
      <c r="AQ190" s="391"/>
      <c r="AR190" s="391"/>
      <c r="AS190" s="391"/>
      <c r="AT190" s="391"/>
      <c r="AU190" s="391"/>
      <c r="AV190" s="391"/>
      <c r="AW190" s="391"/>
      <c r="AX190" s="391">
        <v>17</v>
      </c>
      <c r="AY190" s="391">
        <v>24</v>
      </c>
      <c r="AZ190" s="391">
        <v>135</v>
      </c>
      <c r="BA190" s="391">
        <v>97</v>
      </c>
      <c r="BB190" s="391">
        <v>16</v>
      </c>
      <c r="BC190" s="391">
        <v>138</v>
      </c>
      <c r="BD190" s="391">
        <v>88</v>
      </c>
      <c r="BE190" s="391">
        <v>102</v>
      </c>
      <c r="BF190" s="391">
        <v>101</v>
      </c>
      <c r="BG190" s="391">
        <v>95</v>
      </c>
      <c r="BH190" s="391">
        <v>105</v>
      </c>
      <c r="BI190" s="391">
        <v>205</v>
      </c>
      <c r="BJ190" s="391"/>
      <c r="BK190" s="391"/>
      <c r="BL190" s="391"/>
      <c r="BM190" s="391"/>
      <c r="BN190" s="391"/>
      <c r="BO190" s="391"/>
      <c r="BP190" s="391"/>
      <c r="BQ190" s="391"/>
      <c r="BR190" s="391"/>
      <c r="BS190" s="391"/>
      <c r="BT190" s="391"/>
      <c r="BU190" s="391">
        <v>0</v>
      </c>
      <c r="BV190" s="391">
        <v>0</v>
      </c>
      <c r="BW190" s="391">
        <v>0</v>
      </c>
      <c r="BX190" s="392" t="str">
        <f t="shared" si="18"/>
        <v/>
      </c>
      <c r="BY190" s="392" t="str">
        <f t="shared" si="19"/>
        <v/>
      </c>
      <c r="BZ190" s="45">
        <f t="shared" si="20"/>
        <v>0</v>
      </c>
      <c r="CA190" s="45">
        <f t="shared" si="21"/>
        <v>0</v>
      </c>
      <c r="CB190" s="45">
        <f t="shared" si="22"/>
        <v>0</v>
      </c>
      <c r="CC190" s="45">
        <f t="shared" si="23"/>
        <v>0</v>
      </c>
      <c r="CD190" s="45">
        <f t="shared" si="24"/>
        <v>1123</v>
      </c>
      <c r="CE190" s="45">
        <f t="shared" si="25"/>
        <v>0</v>
      </c>
      <c r="CF190" s="391">
        <f t="shared" si="26"/>
        <v>0</v>
      </c>
    </row>
    <row r="191" spans="1:84">
      <c r="A191" s="45" t="s">
        <v>227</v>
      </c>
      <c r="B191" s="391"/>
      <c r="C191" s="391"/>
      <c r="D191" s="391"/>
      <c r="E191" s="391"/>
      <c r="F191" s="391"/>
      <c r="G191" s="391"/>
      <c r="H191" s="391"/>
      <c r="I191" s="391"/>
      <c r="J191" s="391"/>
      <c r="K191" s="391"/>
      <c r="L191" s="391"/>
      <c r="M191" s="391"/>
      <c r="N191" s="391"/>
      <c r="O191" s="391"/>
      <c r="P191" s="391"/>
      <c r="Q191" s="391"/>
      <c r="R191" s="391"/>
      <c r="S191" s="391"/>
      <c r="T191" s="391"/>
      <c r="U191" s="391"/>
      <c r="V191" s="391"/>
      <c r="W191" s="391"/>
      <c r="X191" s="391">
        <v>785</v>
      </c>
      <c r="Y191" s="391">
        <v>1049</v>
      </c>
      <c r="Z191" s="391"/>
      <c r="AA191" s="391">
        <v>10</v>
      </c>
      <c r="AB191" s="391">
        <v>165</v>
      </c>
      <c r="AC191" s="391">
        <v>179</v>
      </c>
      <c r="AD191" s="391">
        <v>247</v>
      </c>
      <c r="AE191" s="391">
        <v>540</v>
      </c>
      <c r="AF191" s="391">
        <v>288</v>
      </c>
      <c r="AG191" s="391">
        <v>342</v>
      </c>
      <c r="AH191" s="391">
        <v>426</v>
      </c>
      <c r="AI191" s="391">
        <v>248</v>
      </c>
      <c r="AJ191" s="391">
        <v>630</v>
      </c>
      <c r="AK191" s="391">
        <v>373</v>
      </c>
      <c r="AL191" s="391">
        <v>386</v>
      </c>
      <c r="AM191" s="391">
        <v>219</v>
      </c>
      <c r="AN191" s="391">
        <v>449</v>
      </c>
      <c r="AO191" s="391">
        <v>864</v>
      </c>
      <c r="AP191" s="391">
        <v>493</v>
      </c>
      <c r="AQ191" s="391">
        <v>206</v>
      </c>
      <c r="AR191" s="391">
        <v>105</v>
      </c>
      <c r="AS191" s="391">
        <v>359</v>
      </c>
      <c r="AT191" s="391">
        <v>571</v>
      </c>
      <c r="AU191" s="391">
        <v>94</v>
      </c>
      <c r="AV191" s="391">
        <v>3</v>
      </c>
      <c r="AW191" s="391">
        <v>66</v>
      </c>
      <c r="AX191" s="391">
        <v>319</v>
      </c>
      <c r="AY191" s="391">
        <v>121</v>
      </c>
      <c r="AZ191" s="391">
        <v>212</v>
      </c>
      <c r="BA191" s="391">
        <v>149</v>
      </c>
      <c r="BB191" s="391">
        <v>282</v>
      </c>
      <c r="BC191" s="391">
        <v>315</v>
      </c>
      <c r="BD191" s="391">
        <v>340</v>
      </c>
      <c r="BE191" s="391">
        <v>98</v>
      </c>
      <c r="BF191" s="391">
        <v>60</v>
      </c>
      <c r="BG191" s="391">
        <v>10</v>
      </c>
      <c r="BH191" s="391">
        <v>13</v>
      </c>
      <c r="BI191" s="391">
        <v>0</v>
      </c>
      <c r="BJ191" s="391">
        <v>0</v>
      </c>
      <c r="BK191" s="391">
        <v>0</v>
      </c>
      <c r="BL191" s="391">
        <v>22</v>
      </c>
      <c r="BM191" s="391">
        <v>14</v>
      </c>
      <c r="BN191" s="391">
        <v>12</v>
      </c>
      <c r="BO191" s="391">
        <v>28</v>
      </c>
      <c r="BP191" s="391">
        <v>24</v>
      </c>
      <c r="BQ191" s="391">
        <v>0</v>
      </c>
      <c r="BR191" s="391">
        <v>0</v>
      </c>
      <c r="BS191" s="391">
        <v>0</v>
      </c>
      <c r="BT191" s="391">
        <v>0</v>
      </c>
      <c r="BU191" s="391">
        <v>0</v>
      </c>
      <c r="BV191" s="391">
        <v>3</v>
      </c>
      <c r="BW191" s="391">
        <v>66</v>
      </c>
      <c r="BX191" s="392" t="str">
        <f t="shared" si="18"/>
        <v/>
      </c>
      <c r="BY191" s="392">
        <f t="shared" si="19"/>
        <v>21</v>
      </c>
      <c r="BZ191" s="45">
        <f t="shared" si="20"/>
        <v>0</v>
      </c>
      <c r="CA191" s="45">
        <f t="shared" si="21"/>
        <v>1834</v>
      </c>
      <c r="CB191" s="45">
        <f t="shared" si="22"/>
        <v>3448</v>
      </c>
      <c r="CC191" s="45">
        <f t="shared" si="23"/>
        <v>3815</v>
      </c>
      <c r="CD191" s="45">
        <f t="shared" si="24"/>
        <v>1919</v>
      </c>
      <c r="CE191" s="45">
        <f t="shared" si="25"/>
        <v>100</v>
      </c>
      <c r="CF191" s="391">
        <f t="shared" si="26"/>
        <v>69</v>
      </c>
    </row>
    <row r="192" spans="1:84">
      <c r="A192" s="45" t="s">
        <v>228</v>
      </c>
      <c r="B192" s="391"/>
      <c r="C192" s="391"/>
      <c r="D192" s="391"/>
      <c r="E192" s="391"/>
      <c r="F192" s="391"/>
      <c r="G192" s="391"/>
      <c r="H192" s="391"/>
      <c r="I192" s="391"/>
      <c r="J192" s="391"/>
      <c r="K192" s="391"/>
      <c r="L192" s="391"/>
      <c r="M192" s="391"/>
      <c r="N192" s="391"/>
      <c r="O192" s="391"/>
      <c r="P192" s="391"/>
      <c r="Q192" s="391"/>
      <c r="R192" s="391"/>
      <c r="S192" s="391"/>
      <c r="T192" s="391"/>
      <c r="U192" s="391"/>
      <c r="V192" s="391"/>
      <c r="W192" s="391"/>
      <c r="X192" s="391"/>
      <c r="Y192" s="391"/>
      <c r="Z192" s="391"/>
      <c r="AA192" s="391"/>
      <c r="AB192" s="391"/>
      <c r="AC192" s="391"/>
      <c r="AD192" s="391"/>
      <c r="AE192" s="391"/>
      <c r="AF192" s="391">
        <v>439</v>
      </c>
      <c r="AG192" s="391">
        <v>284</v>
      </c>
      <c r="AH192" s="391">
        <v>13</v>
      </c>
      <c r="AI192" s="391">
        <v>15</v>
      </c>
      <c r="AJ192" s="391">
        <v>41</v>
      </c>
      <c r="AK192" s="391">
        <v>83</v>
      </c>
      <c r="AL192" s="391">
        <v>90</v>
      </c>
      <c r="AM192" s="391">
        <v>21</v>
      </c>
      <c r="AN192" s="391">
        <v>27</v>
      </c>
      <c r="AO192" s="391">
        <v>59</v>
      </c>
      <c r="AP192" s="391">
        <v>60</v>
      </c>
      <c r="AQ192" s="391">
        <v>54</v>
      </c>
      <c r="AR192" s="391">
        <v>53</v>
      </c>
      <c r="AS192" s="391">
        <v>62</v>
      </c>
      <c r="AT192" s="391">
        <v>188</v>
      </c>
      <c r="AU192" s="391">
        <v>187</v>
      </c>
      <c r="AV192" s="391">
        <v>126</v>
      </c>
      <c r="AW192" s="391">
        <v>152</v>
      </c>
      <c r="AX192" s="391">
        <v>27</v>
      </c>
      <c r="AY192" s="391">
        <v>30</v>
      </c>
      <c r="AZ192" s="391">
        <v>61</v>
      </c>
      <c r="BA192" s="391">
        <v>2</v>
      </c>
      <c r="BB192" s="391">
        <v>32</v>
      </c>
      <c r="BC192" s="391">
        <v>145</v>
      </c>
      <c r="BD192" s="391">
        <v>112</v>
      </c>
      <c r="BE192" s="391">
        <v>86</v>
      </c>
      <c r="BF192" s="391">
        <v>12</v>
      </c>
      <c r="BG192" s="391"/>
      <c r="BH192" s="391">
        <v>4</v>
      </c>
      <c r="BI192" s="391">
        <v>0</v>
      </c>
      <c r="BJ192" s="391">
        <v>0</v>
      </c>
      <c r="BK192" s="391">
        <v>0</v>
      </c>
      <c r="BL192" s="391">
        <v>35</v>
      </c>
      <c r="BM192" s="391">
        <v>3</v>
      </c>
      <c r="BN192" s="391">
        <v>7</v>
      </c>
      <c r="BO192" s="391">
        <v>0</v>
      </c>
      <c r="BP192" s="391">
        <v>0</v>
      </c>
      <c r="BQ192" s="391">
        <v>0</v>
      </c>
      <c r="BR192" s="391">
        <v>0</v>
      </c>
      <c r="BS192" s="391">
        <v>0</v>
      </c>
      <c r="BT192" s="391">
        <v>0</v>
      </c>
      <c r="BU192" s="391">
        <v>0</v>
      </c>
      <c r="BV192" s="391">
        <v>126</v>
      </c>
      <c r="BW192" s="391">
        <v>152</v>
      </c>
      <c r="BX192" s="392" t="str">
        <f t="shared" si="18"/>
        <v/>
      </c>
      <c r="BY192" s="392">
        <f t="shared" si="19"/>
        <v>0.206349206349206</v>
      </c>
      <c r="BZ192" s="45">
        <f t="shared" si="20"/>
        <v>0</v>
      </c>
      <c r="CA192" s="45">
        <f t="shared" si="21"/>
        <v>0</v>
      </c>
      <c r="CB192" s="45">
        <f t="shared" si="22"/>
        <v>875</v>
      </c>
      <c r="CC192" s="45">
        <f t="shared" si="23"/>
        <v>1079</v>
      </c>
      <c r="CD192" s="45">
        <f t="shared" si="24"/>
        <v>511</v>
      </c>
      <c r="CE192" s="45">
        <f t="shared" si="25"/>
        <v>45</v>
      </c>
      <c r="CF192" s="391">
        <f t="shared" si="26"/>
        <v>278</v>
      </c>
    </row>
    <row r="193" spans="1:84">
      <c r="A193" s="45" t="s">
        <v>229</v>
      </c>
      <c r="B193" s="391"/>
      <c r="C193" s="391"/>
      <c r="D193" s="391"/>
      <c r="E193" s="391"/>
      <c r="F193" s="391"/>
      <c r="G193" s="391"/>
      <c r="H193" s="391"/>
      <c r="I193" s="391"/>
      <c r="J193" s="391"/>
      <c r="K193" s="391"/>
      <c r="L193" s="391"/>
      <c r="M193" s="391"/>
      <c r="N193" s="391"/>
      <c r="O193" s="391"/>
      <c r="P193" s="391"/>
      <c r="Q193" s="391"/>
      <c r="R193" s="391"/>
      <c r="S193" s="391"/>
      <c r="T193" s="391"/>
      <c r="U193" s="391"/>
      <c r="V193" s="391"/>
      <c r="W193" s="391"/>
      <c r="X193" s="391"/>
      <c r="Y193" s="391"/>
      <c r="Z193" s="391"/>
      <c r="AA193" s="391"/>
      <c r="AB193" s="391"/>
      <c r="AC193" s="391"/>
      <c r="AD193" s="391"/>
      <c r="AE193" s="391"/>
      <c r="AF193" s="391"/>
      <c r="AG193" s="391"/>
      <c r="AH193" s="391">
        <v>656</v>
      </c>
      <c r="AI193" s="391">
        <v>436</v>
      </c>
      <c r="AJ193" s="391">
        <v>332</v>
      </c>
      <c r="AK193" s="391">
        <v>170</v>
      </c>
      <c r="AL193" s="391">
        <v>287</v>
      </c>
      <c r="AM193" s="391">
        <v>182</v>
      </c>
      <c r="AN193" s="391">
        <v>763</v>
      </c>
      <c r="AO193" s="391">
        <v>474</v>
      </c>
      <c r="AP193" s="391">
        <v>498</v>
      </c>
      <c r="AQ193" s="391">
        <v>591</v>
      </c>
      <c r="AR193" s="391">
        <v>325</v>
      </c>
      <c r="AS193" s="391">
        <v>154</v>
      </c>
      <c r="AT193" s="391">
        <v>909</v>
      </c>
      <c r="AU193" s="391">
        <v>344</v>
      </c>
      <c r="AV193" s="391">
        <v>538</v>
      </c>
      <c r="AW193" s="391">
        <v>540</v>
      </c>
      <c r="AX193" s="391">
        <v>262</v>
      </c>
      <c r="AY193" s="391">
        <v>137</v>
      </c>
      <c r="AZ193" s="391">
        <v>511</v>
      </c>
      <c r="BA193" s="391">
        <v>685</v>
      </c>
      <c r="BB193" s="391">
        <v>581</v>
      </c>
      <c r="BC193" s="391">
        <v>501</v>
      </c>
      <c r="BD193" s="391">
        <v>323</v>
      </c>
      <c r="BE193" s="391">
        <v>84</v>
      </c>
      <c r="BF193" s="391">
        <v>371</v>
      </c>
      <c r="BG193" s="391">
        <v>401</v>
      </c>
      <c r="BH193" s="391">
        <v>449</v>
      </c>
      <c r="BI193" s="391">
        <v>118</v>
      </c>
      <c r="BJ193" s="391">
        <v>195</v>
      </c>
      <c r="BK193" s="391">
        <v>195</v>
      </c>
      <c r="BL193" s="391">
        <v>535</v>
      </c>
      <c r="BM193" s="391">
        <v>292</v>
      </c>
      <c r="BN193" s="391">
        <v>535</v>
      </c>
      <c r="BO193" s="391">
        <v>262</v>
      </c>
      <c r="BP193" s="391">
        <v>127</v>
      </c>
      <c r="BQ193" s="391">
        <v>79</v>
      </c>
      <c r="BR193" s="391">
        <v>576</v>
      </c>
      <c r="BS193" s="391">
        <v>130</v>
      </c>
      <c r="BT193" s="391">
        <v>90</v>
      </c>
      <c r="BU193" s="391">
        <v>36</v>
      </c>
      <c r="BV193" s="391">
        <v>538</v>
      </c>
      <c r="BW193" s="391">
        <v>540</v>
      </c>
      <c r="BX193" s="392">
        <f t="shared" si="18"/>
        <v>1.76923076923077</v>
      </c>
      <c r="BY193" s="392">
        <f t="shared" si="19"/>
        <v>0.00371747211895901</v>
      </c>
      <c r="BZ193" s="45">
        <f t="shared" si="20"/>
        <v>0</v>
      </c>
      <c r="CA193" s="45">
        <f t="shared" si="21"/>
        <v>0</v>
      </c>
      <c r="CB193" s="45">
        <f t="shared" si="22"/>
        <v>1594</v>
      </c>
      <c r="CC193" s="45">
        <f t="shared" si="23"/>
        <v>5605</v>
      </c>
      <c r="CD193" s="45">
        <f t="shared" si="24"/>
        <v>4423</v>
      </c>
      <c r="CE193" s="45">
        <f t="shared" si="25"/>
        <v>3052</v>
      </c>
      <c r="CF193" s="391">
        <f t="shared" si="26"/>
        <v>1078</v>
      </c>
    </row>
    <row r="194" spans="1:84">
      <c r="A194" s="45" t="s">
        <v>230</v>
      </c>
      <c r="B194" s="391"/>
      <c r="C194" s="391"/>
      <c r="D194" s="391"/>
      <c r="E194" s="391"/>
      <c r="F194" s="391"/>
      <c r="G194" s="391"/>
      <c r="H194" s="391"/>
      <c r="I194" s="391"/>
      <c r="J194" s="391"/>
      <c r="K194" s="391"/>
      <c r="L194" s="391"/>
      <c r="M194" s="391"/>
      <c r="N194" s="391"/>
      <c r="O194" s="391"/>
      <c r="P194" s="391"/>
      <c r="Q194" s="391"/>
      <c r="R194" s="391"/>
      <c r="S194" s="391"/>
      <c r="T194" s="391"/>
      <c r="U194" s="391"/>
      <c r="V194" s="391"/>
      <c r="W194" s="391"/>
      <c r="X194" s="391"/>
      <c r="Y194" s="391"/>
      <c r="Z194" s="391"/>
      <c r="AA194" s="391"/>
      <c r="AB194" s="391"/>
      <c r="AC194" s="391"/>
      <c r="AD194" s="391"/>
      <c r="AE194" s="391"/>
      <c r="AF194" s="391"/>
      <c r="AG194" s="391"/>
      <c r="AH194" s="391"/>
      <c r="AI194" s="391"/>
      <c r="AJ194" s="391"/>
      <c r="AK194" s="391"/>
      <c r="AL194" s="391">
        <v>1</v>
      </c>
      <c r="AM194" s="391">
        <v>9</v>
      </c>
      <c r="AN194" s="391">
        <v>14</v>
      </c>
      <c r="AO194" s="391">
        <v>18</v>
      </c>
      <c r="AP194" s="391">
        <v>15</v>
      </c>
      <c r="AQ194" s="391">
        <v>23</v>
      </c>
      <c r="AR194" s="391">
        <v>38</v>
      </c>
      <c r="AS194" s="391">
        <v>91</v>
      </c>
      <c r="AT194" s="391">
        <v>77</v>
      </c>
      <c r="AU194" s="391">
        <v>129</v>
      </c>
      <c r="AV194" s="391">
        <v>67</v>
      </c>
      <c r="AW194" s="391">
        <v>79</v>
      </c>
      <c r="AX194" s="391">
        <v>101</v>
      </c>
      <c r="AY194" s="391">
        <v>99</v>
      </c>
      <c r="AZ194" s="391">
        <v>134</v>
      </c>
      <c r="BA194" s="391">
        <v>154</v>
      </c>
      <c r="BB194" s="391">
        <v>130</v>
      </c>
      <c r="BC194" s="391">
        <v>124</v>
      </c>
      <c r="BD194" s="391">
        <v>146</v>
      </c>
      <c r="BE194" s="391">
        <v>79</v>
      </c>
      <c r="BF194" s="391">
        <v>107</v>
      </c>
      <c r="BG194" s="391">
        <v>64</v>
      </c>
      <c r="BH194" s="391">
        <v>14</v>
      </c>
      <c r="BI194" s="391">
        <v>19</v>
      </c>
      <c r="BJ194" s="391">
        <v>18</v>
      </c>
      <c r="BK194" s="391">
        <v>30</v>
      </c>
      <c r="BL194" s="391">
        <v>50</v>
      </c>
      <c r="BM194" s="391">
        <v>15</v>
      </c>
      <c r="BN194" s="391">
        <v>22</v>
      </c>
      <c r="BO194" s="391">
        <v>22</v>
      </c>
      <c r="BP194" s="391">
        <v>23</v>
      </c>
      <c r="BQ194" s="391">
        <v>14</v>
      </c>
      <c r="BR194" s="391">
        <v>23</v>
      </c>
      <c r="BS194" s="391">
        <v>58</v>
      </c>
      <c r="BT194" s="391">
        <v>49</v>
      </c>
      <c r="BU194" s="391">
        <v>59</v>
      </c>
      <c r="BV194" s="391">
        <v>67</v>
      </c>
      <c r="BW194" s="391">
        <v>79</v>
      </c>
      <c r="BX194" s="392">
        <f t="shared" si="18"/>
        <v>1.63333333333333</v>
      </c>
      <c r="BY194" s="392">
        <f t="shared" si="19"/>
        <v>0.17910447761194</v>
      </c>
      <c r="BZ194" s="45">
        <f t="shared" si="20"/>
        <v>0</v>
      </c>
      <c r="CA194" s="45">
        <f t="shared" si="21"/>
        <v>0</v>
      </c>
      <c r="CB194" s="45">
        <f t="shared" si="22"/>
        <v>0</v>
      </c>
      <c r="CC194" s="45">
        <f t="shared" si="23"/>
        <v>561</v>
      </c>
      <c r="CD194" s="45">
        <f t="shared" si="24"/>
        <v>1171</v>
      </c>
      <c r="CE194" s="45">
        <f t="shared" si="25"/>
        <v>383</v>
      </c>
      <c r="CF194" s="391">
        <f t="shared" si="26"/>
        <v>146</v>
      </c>
    </row>
    <row r="195" spans="1:84">
      <c r="A195" s="45" t="s">
        <v>231</v>
      </c>
      <c r="B195" s="391"/>
      <c r="C195" s="391"/>
      <c r="D195" s="391"/>
      <c r="E195" s="391"/>
      <c r="F195" s="391"/>
      <c r="G195" s="391"/>
      <c r="H195" s="391"/>
      <c r="I195" s="391"/>
      <c r="J195" s="391"/>
      <c r="K195" s="391"/>
      <c r="L195" s="391"/>
      <c r="M195" s="391"/>
      <c r="N195" s="391"/>
      <c r="O195" s="391"/>
      <c r="P195" s="391"/>
      <c r="Q195" s="391"/>
      <c r="R195" s="391"/>
      <c r="S195" s="391"/>
      <c r="T195" s="391"/>
      <c r="U195" s="391"/>
      <c r="V195" s="391"/>
      <c r="W195" s="391"/>
      <c r="X195" s="391"/>
      <c r="Y195" s="391"/>
      <c r="Z195" s="391"/>
      <c r="AA195" s="391"/>
      <c r="AB195" s="391"/>
      <c r="AC195" s="391"/>
      <c r="AD195" s="391"/>
      <c r="AE195" s="391"/>
      <c r="AF195" s="391"/>
      <c r="AG195" s="391"/>
      <c r="AH195" s="391"/>
      <c r="AI195" s="391">
        <v>660</v>
      </c>
      <c r="AJ195" s="391">
        <v>155</v>
      </c>
      <c r="AK195" s="391">
        <v>138</v>
      </c>
      <c r="AL195" s="391"/>
      <c r="AM195" s="391"/>
      <c r="AN195" s="391">
        <v>29</v>
      </c>
      <c r="AO195" s="391">
        <v>20</v>
      </c>
      <c r="AP195" s="391">
        <v>9</v>
      </c>
      <c r="AQ195" s="391">
        <v>96</v>
      </c>
      <c r="AR195" s="391">
        <v>152</v>
      </c>
      <c r="AS195" s="391">
        <v>282</v>
      </c>
      <c r="AT195" s="391">
        <v>266</v>
      </c>
      <c r="AU195" s="391">
        <v>156</v>
      </c>
      <c r="AV195" s="391">
        <v>255</v>
      </c>
      <c r="AW195" s="391">
        <v>443</v>
      </c>
      <c r="AX195" s="391">
        <v>57</v>
      </c>
      <c r="AY195" s="391">
        <v>30</v>
      </c>
      <c r="AZ195" s="391">
        <v>105</v>
      </c>
      <c r="BA195" s="391">
        <v>51</v>
      </c>
      <c r="BB195" s="391">
        <v>65</v>
      </c>
      <c r="BC195" s="391">
        <v>116</v>
      </c>
      <c r="BD195" s="391">
        <v>85</v>
      </c>
      <c r="BE195" s="391">
        <v>78</v>
      </c>
      <c r="BF195" s="391">
        <v>185</v>
      </c>
      <c r="BG195" s="391">
        <v>141</v>
      </c>
      <c r="BH195" s="391">
        <v>83</v>
      </c>
      <c r="BI195" s="391">
        <v>129</v>
      </c>
      <c r="BJ195" s="391">
        <v>80</v>
      </c>
      <c r="BK195" s="391">
        <v>98</v>
      </c>
      <c r="BL195" s="391">
        <v>99</v>
      </c>
      <c r="BM195" s="391">
        <v>40</v>
      </c>
      <c r="BN195" s="391">
        <v>103</v>
      </c>
      <c r="BO195" s="391">
        <v>178</v>
      </c>
      <c r="BP195" s="391">
        <v>153</v>
      </c>
      <c r="BQ195" s="391">
        <v>90</v>
      </c>
      <c r="BR195" s="391">
        <v>30</v>
      </c>
      <c r="BS195" s="391">
        <v>65</v>
      </c>
      <c r="BT195" s="391">
        <v>181</v>
      </c>
      <c r="BU195" s="391">
        <v>198</v>
      </c>
      <c r="BV195" s="391">
        <v>255</v>
      </c>
      <c r="BW195" s="391">
        <v>443</v>
      </c>
      <c r="BX195" s="392">
        <f t="shared" si="18"/>
        <v>3.52040816326531</v>
      </c>
      <c r="BY195" s="392">
        <f t="shared" si="19"/>
        <v>0.737254901960784</v>
      </c>
      <c r="BZ195" s="45">
        <f t="shared" si="20"/>
        <v>0</v>
      </c>
      <c r="CA195" s="45">
        <f t="shared" si="21"/>
        <v>0</v>
      </c>
      <c r="CB195" s="45">
        <f t="shared" si="22"/>
        <v>953</v>
      </c>
      <c r="CC195" s="45">
        <f t="shared" si="23"/>
        <v>1708</v>
      </c>
      <c r="CD195" s="45">
        <f t="shared" si="24"/>
        <v>1125</v>
      </c>
      <c r="CE195" s="45">
        <f t="shared" si="25"/>
        <v>1315</v>
      </c>
      <c r="CF195" s="391">
        <f t="shared" si="26"/>
        <v>698</v>
      </c>
    </row>
    <row r="196" spans="1:84">
      <c r="A196" s="45" t="s">
        <v>232</v>
      </c>
      <c r="B196" s="391">
        <v>285</v>
      </c>
      <c r="C196" s="391">
        <v>341</v>
      </c>
      <c r="D196" s="391">
        <v>598</v>
      </c>
      <c r="E196" s="391">
        <v>266</v>
      </c>
      <c r="F196" s="391">
        <v>302</v>
      </c>
      <c r="G196" s="391">
        <v>406</v>
      </c>
      <c r="H196" s="391">
        <v>241</v>
      </c>
      <c r="I196" s="391">
        <v>269</v>
      </c>
      <c r="J196" s="391">
        <v>204</v>
      </c>
      <c r="K196" s="391">
        <v>465</v>
      </c>
      <c r="L196" s="391">
        <v>357</v>
      </c>
      <c r="M196" s="391">
        <v>507</v>
      </c>
      <c r="N196" s="391">
        <v>284</v>
      </c>
      <c r="O196" s="391">
        <v>353</v>
      </c>
      <c r="P196" s="391">
        <v>383</v>
      </c>
      <c r="Q196" s="391">
        <v>478</v>
      </c>
      <c r="R196" s="391">
        <v>412</v>
      </c>
      <c r="S196" s="391">
        <v>479</v>
      </c>
      <c r="T196" s="391">
        <v>380</v>
      </c>
      <c r="U196" s="391">
        <v>300</v>
      </c>
      <c r="V196" s="391">
        <v>285</v>
      </c>
      <c r="W196" s="391">
        <v>524</v>
      </c>
      <c r="X196" s="391">
        <v>310</v>
      </c>
      <c r="Y196" s="391">
        <v>350</v>
      </c>
      <c r="Z196" s="391">
        <v>209</v>
      </c>
      <c r="AA196" s="391">
        <v>508</v>
      </c>
      <c r="AB196" s="391">
        <v>312</v>
      </c>
      <c r="AC196" s="391">
        <v>121</v>
      </c>
      <c r="AD196" s="391">
        <v>176</v>
      </c>
      <c r="AE196" s="391">
        <v>387</v>
      </c>
      <c r="AF196" s="391">
        <v>837</v>
      </c>
      <c r="AG196" s="391">
        <v>681</v>
      </c>
      <c r="AH196" s="391">
        <v>844</v>
      </c>
      <c r="AI196" s="391">
        <v>876</v>
      </c>
      <c r="AJ196" s="391">
        <v>932</v>
      </c>
      <c r="AK196" s="391">
        <v>1141</v>
      </c>
      <c r="AL196" s="391">
        <v>673</v>
      </c>
      <c r="AM196" s="391">
        <v>425</v>
      </c>
      <c r="AN196" s="391">
        <v>973</v>
      </c>
      <c r="AO196" s="391">
        <v>773</v>
      </c>
      <c r="AP196" s="391">
        <v>705</v>
      </c>
      <c r="AQ196" s="391">
        <v>984</v>
      </c>
      <c r="AR196" s="391">
        <v>666</v>
      </c>
      <c r="AS196" s="391">
        <v>329</v>
      </c>
      <c r="AT196" s="391">
        <v>628</v>
      </c>
      <c r="AU196" s="391">
        <v>813</v>
      </c>
      <c r="AV196" s="391">
        <v>1202</v>
      </c>
      <c r="AW196" s="391">
        <v>794</v>
      </c>
      <c r="AX196" s="391">
        <v>543</v>
      </c>
      <c r="AY196" s="391">
        <v>481</v>
      </c>
      <c r="AZ196" s="391">
        <v>1155</v>
      </c>
      <c r="BA196" s="391">
        <v>508</v>
      </c>
      <c r="BB196" s="391">
        <v>278</v>
      </c>
      <c r="BC196" s="391">
        <v>185</v>
      </c>
      <c r="BD196" s="391">
        <v>98</v>
      </c>
      <c r="BE196" s="391">
        <v>76</v>
      </c>
      <c r="BF196" s="391">
        <v>130</v>
      </c>
      <c r="BG196" s="391">
        <v>37</v>
      </c>
      <c r="BH196" s="391">
        <v>28</v>
      </c>
      <c r="BI196" s="391">
        <v>25</v>
      </c>
      <c r="BJ196" s="391">
        <v>8</v>
      </c>
      <c r="BK196" s="391">
        <v>7</v>
      </c>
      <c r="BL196" s="391">
        <v>3</v>
      </c>
      <c r="BM196" s="391">
        <v>9</v>
      </c>
      <c r="BN196" s="391">
        <v>0</v>
      </c>
      <c r="BO196" s="391">
        <v>3</v>
      </c>
      <c r="BP196" s="391">
        <v>1</v>
      </c>
      <c r="BQ196" s="391">
        <v>0</v>
      </c>
      <c r="BR196" s="391">
        <v>3</v>
      </c>
      <c r="BS196" s="391">
        <v>1</v>
      </c>
      <c r="BT196" s="391">
        <v>4</v>
      </c>
      <c r="BU196" s="391">
        <v>3</v>
      </c>
      <c r="BV196" s="391">
        <v>1202</v>
      </c>
      <c r="BW196" s="391">
        <v>794</v>
      </c>
      <c r="BX196" s="392">
        <f t="shared" si="18"/>
        <v>112.428571428571</v>
      </c>
      <c r="BY196" s="392">
        <f t="shared" si="19"/>
        <v>-0.339434276206323</v>
      </c>
      <c r="BZ196" s="45">
        <f t="shared" si="20"/>
        <v>4241</v>
      </c>
      <c r="CA196" s="45">
        <f t="shared" si="21"/>
        <v>4538</v>
      </c>
      <c r="CB196" s="45">
        <f t="shared" si="22"/>
        <v>7024</v>
      </c>
      <c r="CC196" s="45">
        <f t="shared" si="23"/>
        <v>8965</v>
      </c>
      <c r="CD196" s="45">
        <f t="shared" si="24"/>
        <v>3544</v>
      </c>
      <c r="CE196" s="45">
        <f t="shared" si="25"/>
        <v>42</v>
      </c>
      <c r="CF196" s="391">
        <f t="shared" si="26"/>
        <v>1996</v>
      </c>
    </row>
    <row r="197" spans="1:84">
      <c r="A197" s="45" t="s">
        <v>233</v>
      </c>
      <c r="B197" s="391"/>
      <c r="C197" s="391"/>
      <c r="D197" s="391"/>
      <c r="E197" s="391"/>
      <c r="F197" s="391"/>
      <c r="G197" s="391"/>
      <c r="H197" s="391"/>
      <c r="I197" s="391"/>
      <c r="J197" s="391"/>
      <c r="K197" s="391"/>
      <c r="L197" s="391"/>
      <c r="M197" s="391"/>
      <c r="N197" s="391"/>
      <c r="O197" s="391"/>
      <c r="P197" s="391"/>
      <c r="Q197" s="391"/>
      <c r="R197" s="391"/>
      <c r="S197" s="391"/>
      <c r="T197" s="391"/>
      <c r="U197" s="391"/>
      <c r="V197" s="391"/>
      <c r="W197" s="391"/>
      <c r="X197" s="391"/>
      <c r="Y197" s="391"/>
      <c r="Z197" s="391"/>
      <c r="AA197" s="391"/>
      <c r="AB197" s="391"/>
      <c r="AC197" s="391"/>
      <c r="AD197" s="391"/>
      <c r="AE197" s="391"/>
      <c r="AF197" s="391"/>
      <c r="AG197" s="391"/>
      <c r="AH197" s="391"/>
      <c r="AI197" s="391"/>
      <c r="AJ197" s="391"/>
      <c r="AK197" s="391"/>
      <c r="AL197" s="391"/>
      <c r="AM197" s="391"/>
      <c r="AN197" s="391"/>
      <c r="AO197" s="391"/>
      <c r="AP197" s="391"/>
      <c r="AQ197" s="391"/>
      <c r="AR197" s="391"/>
      <c r="AS197" s="391"/>
      <c r="AT197" s="391"/>
      <c r="AU197" s="391"/>
      <c r="AV197" s="391"/>
      <c r="AW197" s="391"/>
      <c r="AX197" s="391">
        <v>30</v>
      </c>
      <c r="AY197" s="391">
        <v>48</v>
      </c>
      <c r="AZ197" s="391">
        <v>72</v>
      </c>
      <c r="BA197" s="391">
        <v>37</v>
      </c>
      <c r="BB197" s="391">
        <v>72</v>
      </c>
      <c r="BC197" s="391">
        <v>56</v>
      </c>
      <c r="BD197" s="391">
        <v>88</v>
      </c>
      <c r="BE197" s="391">
        <v>73</v>
      </c>
      <c r="BF197" s="391">
        <v>49</v>
      </c>
      <c r="BG197" s="391">
        <v>27</v>
      </c>
      <c r="BH197" s="391">
        <v>37</v>
      </c>
      <c r="BI197" s="391">
        <v>20</v>
      </c>
      <c r="BJ197" s="391">
        <v>23</v>
      </c>
      <c r="BK197" s="391">
        <v>29</v>
      </c>
      <c r="BL197" s="391">
        <v>39</v>
      </c>
      <c r="BM197" s="391">
        <v>34</v>
      </c>
      <c r="BN197" s="391">
        <v>63</v>
      </c>
      <c r="BO197" s="391">
        <v>33</v>
      </c>
      <c r="BP197" s="391">
        <v>39</v>
      </c>
      <c r="BQ197" s="391">
        <v>32</v>
      </c>
      <c r="BR197" s="391">
        <v>57</v>
      </c>
      <c r="BS197" s="391">
        <v>24</v>
      </c>
      <c r="BT197" s="391">
        <v>43</v>
      </c>
      <c r="BU197" s="391">
        <v>0</v>
      </c>
      <c r="BV197" s="391">
        <v>0</v>
      </c>
      <c r="BW197" s="391">
        <v>0</v>
      </c>
      <c r="BX197" s="392">
        <f t="shared" si="18"/>
        <v>-1</v>
      </c>
      <c r="BY197" s="392" t="str">
        <f t="shared" si="19"/>
        <v/>
      </c>
      <c r="BZ197" s="45">
        <f t="shared" si="20"/>
        <v>0</v>
      </c>
      <c r="CA197" s="45">
        <f t="shared" si="21"/>
        <v>0</v>
      </c>
      <c r="CB197" s="45">
        <f t="shared" si="22"/>
        <v>0</v>
      </c>
      <c r="CC197" s="45">
        <f t="shared" si="23"/>
        <v>0</v>
      </c>
      <c r="CD197" s="45">
        <f t="shared" si="24"/>
        <v>609</v>
      </c>
      <c r="CE197" s="45">
        <f t="shared" si="25"/>
        <v>416</v>
      </c>
      <c r="CF197" s="391">
        <f t="shared" si="26"/>
        <v>0</v>
      </c>
    </row>
    <row r="198" spans="1:84">
      <c r="A198" s="45" t="s">
        <v>234</v>
      </c>
      <c r="B198" s="391"/>
      <c r="C198" s="391"/>
      <c r="D198" s="391"/>
      <c r="E198" s="391"/>
      <c r="F198" s="391"/>
      <c r="G198" s="391"/>
      <c r="H198" s="391"/>
      <c r="I198" s="391"/>
      <c r="J198" s="391"/>
      <c r="K198" s="391"/>
      <c r="L198" s="391"/>
      <c r="M198" s="391"/>
      <c r="N198" s="391"/>
      <c r="O198" s="391"/>
      <c r="P198" s="391"/>
      <c r="Q198" s="391"/>
      <c r="R198" s="391"/>
      <c r="S198" s="391"/>
      <c r="T198" s="391"/>
      <c r="U198" s="391"/>
      <c r="V198" s="391"/>
      <c r="W198" s="391"/>
      <c r="X198" s="391"/>
      <c r="Y198" s="391"/>
      <c r="Z198" s="391"/>
      <c r="AA198" s="391"/>
      <c r="AB198" s="391"/>
      <c r="AC198" s="391"/>
      <c r="AD198" s="391"/>
      <c r="AE198" s="391"/>
      <c r="AF198" s="391"/>
      <c r="AG198" s="391"/>
      <c r="AH198" s="391"/>
      <c r="AI198" s="391"/>
      <c r="AJ198" s="391"/>
      <c r="AK198" s="391"/>
      <c r="AL198" s="391"/>
      <c r="AM198" s="391"/>
      <c r="AN198" s="391"/>
      <c r="AO198" s="391"/>
      <c r="AP198" s="391"/>
      <c r="AQ198" s="391"/>
      <c r="AR198" s="391"/>
      <c r="AS198" s="391"/>
      <c r="AT198" s="391"/>
      <c r="AU198" s="391"/>
      <c r="AV198" s="391"/>
      <c r="AW198" s="391"/>
      <c r="AX198" s="391"/>
      <c r="AY198" s="391">
        <v>79</v>
      </c>
      <c r="AZ198" s="391">
        <v>105</v>
      </c>
      <c r="BA198" s="391">
        <v>161</v>
      </c>
      <c r="BB198" s="391">
        <v>93</v>
      </c>
      <c r="BC198" s="391">
        <v>54</v>
      </c>
      <c r="BD198" s="391">
        <v>54</v>
      </c>
      <c r="BE198" s="391">
        <v>61</v>
      </c>
      <c r="BF198" s="391">
        <v>26</v>
      </c>
      <c r="BG198" s="391">
        <v>10</v>
      </c>
      <c r="BH198" s="391">
        <v>5</v>
      </c>
      <c r="BI198" s="391">
        <v>3</v>
      </c>
      <c r="BJ198" s="391">
        <v>5</v>
      </c>
      <c r="BK198" s="391">
        <v>2</v>
      </c>
      <c r="BL198" s="391">
        <v>171</v>
      </c>
      <c r="BM198" s="391">
        <v>5</v>
      </c>
      <c r="BN198" s="391">
        <v>10</v>
      </c>
      <c r="BO198" s="391">
        <v>6</v>
      </c>
      <c r="BP198" s="391">
        <v>0</v>
      </c>
      <c r="BQ198" s="391">
        <v>0</v>
      </c>
      <c r="BR198" s="391">
        <v>0</v>
      </c>
      <c r="BS198" s="391">
        <v>0</v>
      </c>
      <c r="BT198" s="391">
        <v>0</v>
      </c>
      <c r="BU198" s="391">
        <v>0</v>
      </c>
      <c r="BV198" s="391">
        <v>0</v>
      </c>
      <c r="BW198" s="391">
        <v>0</v>
      </c>
      <c r="BX198" s="392">
        <f t="shared" si="18"/>
        <v>-1</v>
      </c>
      <c r="BY198" s="392" t="str">
        <f t="shared" si="19"/>
        <v/>
      </c>
      <c r="BZ198" s="45">
        <f t="shared" si="20"/>
        <v>0</v>
      </c>
      <c r="CA198" s="45">
        <f t="shared" si="21"/>
        <v>0</v>
      </c>
      <c r="CB198" s="45">
        <f t="shared" si="22"/>
        <v>0</v>
      </c>
      <c r="CC198" s="45">
        <f t="shared" si="23"/>
        <v>0</v>
      </c>
      <c r="CD198" s="45">
        <f t="shared" si="24"/>
        <v>651</v>
      </c>
      <c r="CE198" s="45">
        <f t="shared" si="25"/>
        <v>199</v>
      </c>
      <c r="CF198" s="391">
        <f t="shared" si="26"/>
        <v>0</v>
      </c>
    </row>
    <row r="199" spans="1:84">
      <c r="A199" s="45" t="s">
        <v>235</v>
      </c>
      <c r="B199" s="391"/>
      <c r="C199" s="391"/>
      <c r="D199" s="391"/>
      <c r="E199" s="391"/>
      <c r="F199" s="391"/>
      <c r="G199" s="391"/>
      <c r="H199" s="391"/>
      <c r="I199" s="391"/>
      <c r="J199" s="391"/>
      <c r="K199" s="391"/>
      <c r="L199" s="391"/>
      <c r="M199" s="391"/>
      <c r="N199" s="391"/>
      <c r="O199" s="391"/>
      <c r="P199" s="391"/>
      <c r="Q199" s="391"/>
      <c r="R199" s="391"/>
      <c r="S199" s="391"/>
      <c r="T199" s="391"/>
      <c r="U199" s="391"/>
      <c r="V199" s="391"/>
      <c r="W199" s="391"/>
      <c r="X199" s="391"/>
      <c r="Y199" s="391"/>
      <c r="Z199" s="391"/>
      <c r="AA199" s="391"/>
      <c r="AB199" s="391"/>
      <c r="AC199" s="391"/>
      <c r="AD199" s="391"/>
      <c r="AE199" s="391"/>
      <c r="AF199" s="391"/>
      <c r="AG199" s="391"/>
      <c r="AH199" s="391"/>
      <c r="AI199" s="391"/>
      <c r="AJ199" s="391"/>
      <c r="AK199" s="391"/>
      <c r="AL199" s="391"/>
      <c r="AM199" s="391"/>
      <c r="AN199" s="391"/>
      <c r="AO199" s="391"/>
      <c r="AP199" s="391"/>
      <c r="AQ199" s="391"/>
      <c r="AR199" s="391"/>
      <c r="AS199" s="391"/>
      <c r="AT199" s="391"/>
      <c r="AU199" s="391"/>
      <c r="AV199" s="391"/>
      <c r="AW199" s="391"/>
      <c r="AX199" s="391">
        <v>32</v>
      </c>
      <c r="AY199" s="391">
        <v>35</v>
      </c>
      <c r="AZ199" s="391">
        <v>64</v>
      </c>
      <c r="BA199" s="391">
        <v>35</v>
      </c>
      <c r="BB199" s="391">
        <v>30</v>
      </c>
      <c r="BC199" s="391">
        <v>96</v>
      </c>
      <c r="BD199" s="391">
        <v>40</v>
      </c>
      <c r="BE199" s="391">
        <v>57</v>
      </c>
      <c r="BF199" s="391">
        <v>61</v>
      </c>
      <c r="BG199" s="391">
        <v>64</v>
      </c>
      <c r="BH199" s="391">
        <v>85</v>
      </c>
      <c r="BI199" s="391">
        <v>217</v>
      </c>
      <c r="BJ199" s="391">
        <v>15</v>
      </c>
      <c r="BK199" s="391">
        <v>45</v>
      </c>
      <c r="BL199" s="391">
        <v>160</v>
      </c>
      <c r="BM199" s="391">
        <v>90</v>
      </c>
      <c r="BN199" s="391">
        <v>108</v>
      </c>
      <c r="BO199" s="391">
        <v>119</v>
      </c>
      <c r="BP199" s="391">
        <v>22</v>
      </c>
      <c r="BQ199" s="391">
        <v>52</v>
      </c>
      <c r="BR199" s="391">
        <v>55</v>
      </c>
      <c r="BS199" s="391">
        <v>87</v>
      </c>
      <c r="BT199" s="391">
        <v>191</v>
      </c>
      <c r="BU199" s="391">
        <v>111</v>
      </c>
      <c r="BV199" s="391">
        <v>0</v>
      </c>
      <c r="BW199" s="391">
        <v>0</v>
      </c>
      <c r="BX199" s="392">
        <f t="shared" si="18"/>
        <v>-1</v>
      </c>
      <c r="BY199" s="392" t="str">
        <f t="shared" si="19"/>
        <v/>
      </c>
      <c r="BZ199" s="45">
        <f t="shared" si="20"/>
        <v>0</v>
      </c>
      <c r="CA199" s="45">
        <f t="shared" si="21"/>
        <v>0</v>
      </c>
      <c r="CB199" s="45">
        <f t="shared" si="22"/>
        <v>0</v>
      </c>
      <c r="CC199" s="45">
        <f t="shared" si="23"/>
        <v>0</v>
      </c>
      <c r="CD199" s="45">
        <f t="shared" si="24"/>
        <v>816</v>
      </c>
      <c r="CE199" s="45">
        <f t="shared" si="25"/>
        <v>1055</v>
      </c>
      <c r="CF199" s="391">
        <f t="shared" si="26"/>
        <v>0</v>
      </c>
    </row>
    <row r="200" spans="1:84">
      <c r="A200" s="45" t="s">
        <v>236</v>
      </c>
      <c r="B200" s="391"/>
      <c r="C200" s="391"/>
      <c r="D200" s="391"/>
      <c r="E200" s="391"/>
      <c r="F200" s="391"/>
      <c r="G200" s="391"/>
      <c r="H200" s="391"/>
      <c r="I200" s="391"/>
      <c r="J200" s="391"/>
      <c r="K200" s="391"/>
      <c r="L200" s="391"/>
      <c r="M200" s="391"/>
      <c r="N200" s="391"/>
      <c r="O200" s="391"/>
      <c r="P200" s="391"/>
      <c r="Q200" s="391"/>
      <c r="R200" s="391"/>
      <c r="S200" s="391"/>
      <c r="T200" s="391"/>
      <c r="U200" s="391"/>
      <c r="V200" s="391"/>
      <c r="W200" s="391"/>
      <c r="X200" s="391"/>
      <c r="Y200" s="391"/>
      <c r="Z200" s="391"/>
      <c r="AA200" s="391"/>
      <c r="AB200" s="391"/>
      <c r="AC200" s="391"/>
      <c r="AD200" s="391"/>
      <c r="AE200" s="391"/>
      <c r="AF200" s="391"/>
      <c r="AG200" s="391"/>
      <c r="AH200" s="391"/>
      <c r="AI200" s="391"/>
      <c r="AJ200" s="391"/>
      <c r="AK200" s="391"/>
      <c r="AL200" s="391"/>
      <c r="AM200" s="391"/>
      <c r="AN200" s="391"/>
      <c r="AO200" s="391"/>
      <c r="AP200" s="391"/>
      <c r="AQ200" s="391"/>
      <c r="AR200" s="391"/>
      <c r="AS200" s="391">
        <v>19</v>
      </c>
      <c r="AT200" s="391">
        <v>21</v>
      </c>
      <c r="AU200" s="391">
        <v>8</v>
      </c>
      <c r="AV200" s="391">
        <v>26</v>
      </c>
      <c r="AW200" s="391">
        <v>8</v>
      </c>
      <c r="AX200" s="391">
        <v>17</v>
      </c>
      <c r="AY200" s="391">
        <v>6</v>
      </c>
      <c r="AZ200" s="391">
        <v>3</v>
      </c>
      <c r="BA200" s="391">
        <v>8</v>
      </c>
      <c r="BB200" s="391">
        <v>147</v>
      </c>
      <c r="BC200" s="391">
        <v>67</v>
      </c>
      <c r="BD200" s="391">
        <v>26</v>
      </c>
      <c r="BE200" s="391">
        <v>55</v>
      </c>
      <c r="BF200" s="391">
        <v>24</v>
      </c>
      <c r="BG200" s="391">
        <v>71</v>
      </c>
      <c r="BH200" s="391">
        <v>54</v>
      </c>
      <c r="BI200" s="391">
        <v>133</v>
      </c>
      <c r="BJ200" s="391">
        <v>39</v>
      </c>
      <c r="BK200" s="391">
        <v>39</v>
      </c>
      <c r="BL200" s="391">
        <v>34</v>
      </c>
      <c r="BM200" s="391">
        <v>12</v>
      </c>
      <c r="BN200" s="391">
        <v>12</v>
      </c>
      <c r="BO200" s="391">
        <v>19</v>
      </c>
      <c r="BP200" s="391">
        <v>31</v>
      </c>
      <c r="BQ200" s="391">
        <v>12</v>
      </c>
      <c r="BR200" s="391">
        <v>35</v>
      </c>
      <c r="BS200" s="391">
        <v>114</v>
      </c>
      <c r="BT200" s="391">
        <v>180</v>
      </c>
      <c r="BU200" s="391">
        <v>91</v>
      </c>
      <c r="BV200" s="391">
        <v>26</v>
      </c>
      <c r="BW200" s="391">
        <v>8</v>
      </c>
      <c r="BX200" s="392">
        <f t="shared" ref="BX200:BX263" si="27">IF(ISERROR(BW200/BK200-1),"",BW200/BK200-1)</f>
        <v>-0.794871794871795</v>
      </c>
      <c r="BY200" s="392">
        <f t="shared" ref="BY200:BY263" si="28">IF(ISERROR(BW200/BV200-1),"",BW200/BV200-1)</f>
        <v>-0.692307692307692</v>
      </c>
      <c r="BZ200" s="45">
        <f t="shared" ref="BZ200:BZ263" si="29">SUM(B200:M200)</f>
        <v>0</v>
      </c>
      <c r="CA200" s="45">
        <f t="shared" ref="CA200:CA263" si="30">SUM(N200:Y200)</f>
        <v>0</v>
      </c>
      <c r="CB200" s="45">
        <f t="shared" ref="CB200:CB263" si="31">SUM(Z200:AK200)</f>
        <v>0</v>
      </c>
      <c r="CC200" s="45">
        <f t="shared" ref="CC200:CC263" si="32">SUM(AL200:AW200)</f>
        <v>82</v>
      </c>
      <c r="CD200" s="45">
        <f t="shared" ref="CD200:CD263" si="33">SUM(AX200:BI200)</f>
        <v>611</v>
      </c>
      <c r="CE200" s="45">
        <f t="shared" ref="CE200:CE263" si="34">SUM(BJ200:BU200)</f>
        <v>618</v>
      </c>
      <c r="CF200" s="391">
        <f t="shared" ref="CF200:CF263" si="35">SUM(BV200:BW200)</f>
        <v>34</v>
      </c>
    </row>
    <row r="201" spans="1:84">
      <c r="A201" s="45" t="s">
        <v>237</v>
      </c>
      <c r="B201" s="391"/>
      <c r="C201" s="391"/>
      <c r="D201" s="391"/>
      <c r="E201" s="391"/>
      <c r="F201" s="391"/>
      <c r="G201" s="391"/>
      <c r="H201" s="391"/>
      <c r="I201" s="391"/>
      <c r="J201" s="391"/>
      <c r="K201" s="391"/>
      <c r="L201" s="391"/>
      <c r="M201" s="391"/>
      <c r="N201" s="391"/>
      <c r="O201" s="391"/>
      <c r="P201" s="391"/>
      <c r="Q201" s="391"/>
      <c r="R201" s="391"/>
      <c r="S201" s="391"/>
      <c r="T201" s="391"/>
      <c r="U201" s="391"/>
      <c r="V201" s="391"/>
      <c r="W201" s="391"/>
      <c r="X201" s="391"/>
      <c r="Y201" s="391"/>
      <c r="Z201" s="391"/>
      <c r="AA201" s="391"/>
      <c r="AB201" s="391"/>
      <c r="AC201" s="391"/>
      <c r="AD201" s="391"/>
      <c r="AE201" s="391"/>
      <c r="AF201" s="391"/>
      <c r="AG201" s="391"/>
      <c r="AH201" s="391"/>
      <c r="AI201" s="391"/>
      <c r="AJ201" s="391">
        <v>81</v>
      </c>
      <c r="AK201" s="391">
        <v>156</v>
      </c>
      <c r="AL201" s="391"/>
      <c r="AM201" s="391">
        <v>19</v>
      </c>
      <c r="AN201" s="391">
        <v>32</v>
      </c>
      <c r="AO201" s="391">
        <v>42</v>
      </c>
      <c r="AP201" s="391">
        <v>33</v>
      </c>
      <c r="AQ201" s="391">
        <v>52</v>
      </c>
      <c r="AR201" s="391">
        <v>58</v>
      </c>
      <c r="AS201" s="391">
        <v>46</v>
      </c>
      <c r="AT201" s="391">
        <v>62</v>
      </c>
      <c r="AU201" s="391">
        <v>58</v>
      </c>
      <c r="AV201" s="391">
        <v>96</v>
      </c>
      <c r="AW201" s="391">
        <v>110</v>
      </c>
      <c r="AX201" s="391">
        <v>52</v>
      </c>
      <c r="AY201" s="391">
        <v>63</v>
      </c>
      <c r="AZ201" s="391">
        <v>56</v>
      </c>
      <c r="BA201" s="391">
        <v>65</v>
      </c>
      <c r="BB201" s="391">
        <v>36</v>
      </c>
      <c r="BC201" s="391">
        <v>40</v>
      </c>
      <c r="BD201" s="391">
        <v>50</v>
      </c>
      <c r="BE201" s="391">
        <v>52</v>
      </c>
      <c r="BF201" s="391">
        <v>31</v>
      </c>
      <c r="BG201" s="391">
        <v>41</v>
      </c>
      <c r="BH201" s="391">
        <v>36</v>
      </c>
      <c r="BI201" s="391">
        <v>185</v>
      </c>
      <c r="BJ201" s="391">
        <v>7</v>
      </c>
      <c r="BK201" s="391">
        <v>20</v>
      </c>
      <c r="BL201" s="391">
        <v>36</v>
      </c>
      <c r="BM201" s="391">
        <v>41</v>
      </c>
      <c r="BN201" s="391">
        <v>43</v>
      </c>
      <c r="BO201" s="391">
        <v>80</v>
      </c>
      <c r="BP201" s="391">
        <v>83</v>
      </c>
      <c r="BQ201" s="391">
        <v>248</v>
      </c>
      <c r="BR201" s="391">
        <v>53</v>
      </c>
      <c r="BS201" s="391">
        <v>363</v>
      </c>
      <c r="BT201" s="391">
        <v>169</v>
      </c>
      <c r="BU201" s="391">
        <v>175</v>
      </c>
      <c r="BV201" s="391">
        <v>96</v>
      </c>
      <c r="BW201" s="391">
        <v>110</v>
      </c>
      <c r="BX201" s="392">
        <f t="shared" si="27"/>
        <v>4.5</v>
      </c>
      <c r="BY201" s="392">
        <f t="shared" si="28"/>
        <v>0.145833333333333</v>
      </c>
      <c r="BZ201" s="45">
        <f t="shared" si="29"/>
        <v>0</v>
      </c>
      <c r="CA201" s="45">
        <f t="shared" si="30"/>
        <v>0</v>
      </c>
      <c r="CB201" s="45">
        <f t="shared" si="31"/>
        <v>237</v>
      </c>
      <c r="CC201" s="45">
        <f t="shared" si="32"/>
        <v>608</v>
      </c>
      <c r="CD201" s="45">
        <f t="shared" si="33"/>
        <v>707</v>
      </c>
      <c r="CE201" s="45">
        <f t="shared" si="34"/>
        <v>1318</v>
      </c>
      <c r="CF201" s="391">
        <f t="shared" si="35"/>
        <v>206</v>
      </c>
    </row>
    <row r="202" spans="1:84">
      <c r="A202" s="45" t="s">
        <v>238</v>
      </c>
      <c r="B202" s="391"/>
      <c r="C202" s="391"/>
      <c r="D202" s="391"/>
      <c r="E202" s="391"/>
      <c r="F202" s="391"/>
      <c r="G202" s="391"/>
      <c r="H202" s="391"/>
      <c r="I202" s="391"/>
      <c r="J202" s="391"/>
      <c r="K202" s="391"/>
      <c r="L202" s="391"/>
      <c r="M202" s="391">
        <v>100</v>
      </c>
      <c r="N202" s="391"/>
      <c r="O202" s="391"/>
      <c r="P202" s="393"/>
      <c r="Q202" s="391"/>
      <c r="R202" s="391"/>
      <c r="S202" s="391"/>
      <c r="T202" s="391"/>
      <c r="U202" s="391"/>
      <c r="V202" s="391">
        <v>239</v>
      </c>
      <c r="W202" s="391">
        <v>764</v>
      </c>
      <c r="X202" s="391">
        <v>521</v>
      </c>
      <c r="Y202" s="391">
        <v>31</v>
      </c>
      <c r="Z202" s="391">
        <v>9</v>
      </c>
      <c r="AA202" s="391"/>
      <c r="AB202" s="391">
        <v>6</v>
      </c>
      <c r="AC202" s="391"/>
      <c r="AD202" s="391">
        <v>616</v>
      </c>
      <c r="AE202" s="391"/>
      <c r="AF202" s="391">
        <v>19</v>
      </c>
      <c r="AG202" s="391"/>
      <c r="AH202" s="391">
        <v>16</v>
      </c>
      <c r="AI202" s="391">
        <v>554</v>
      </c>
      <c r="AJ202" s="391">
        <v>557</v>
      </c>
      <c r="AK202" s="391"/>
      <c r="AL202" s="391">
        <v>323</v>
      </c>
      <c r="AM202" s="391">
        <v>86</v>
      </c>
      <c r="AN202" s="391">
        <v>358</v>
      </c>
      <c r="AO202" s="391">
        <v>264</v>
      </c>
      <c r="AP202" s="391">
        <v>326</v>
      </c>
      <c r="AQ202" s="391">
        <v>18</v>
      </c>
      <c r="AR202" s="391"/>
      <c r="AS202" s="391">
        <v>4</v>
      </c>
      <c r="AT202" s="391">
        <v>405</v>
      </c>
      <c r="AU202" s="391">
        <v>300</v>
      </c>
      <c r="AV202" s="391">
        <v>129</v>
      </c>
      <c r="AW202" s="391">
        <v>300</v>
      </c>
      <c r="AX202" s="391">
        <v>490</v>
      </c>
      <c r="AY202" s="391">
        <v>116</v>
      </c>
      <c r="AZ202" s="391">
        <v>307</v>
      </c>
      <c r="BA202" s="391">
        <v>25</v>
      </c>
      <c r="BB202" s="391">
        <v>92</v>
      </c>
      <c r="BC202" s="391">
        <v>210</v>
      </c>
      <c r="BD202" s="391">
        <v>108</v>
      </c>
      <c r="BE202" s="391">
        <v>51</v>
      </c>
      <c r="BF202" s="391">
        <v>51</v>
      </c>
      <c r="BG202" s="391">
        <v>33</v>
      </c>
      <c r="BH202" s="391">
        <v>9</v>
      </c>
      <c r="BI202" s="391">
        <v>11</v>
      </c>
      <c r="BJ202" s="391">
        <v>10</v>
      </c>
      <c r="BK202" s="391">
        <v>17</v>
      </c>
      <c r="BL202" s="391">
        <v>28</v>
      </c>
      <c r="BM202" s="391">
        <v>18</v>
      </c>
      <c r="BN202" s="391">
        <v>8</v>
      </c>
      <c r="BO202" s="391">
        <v>9</v>
      </c>
      <c r="BP202" s="391">
        <v>3</v>
      </c>
      <c r="BQ202" s="391">
        <v>0</v>
      </c>
      <c r="BR202" s="391">
        <v>0</v>
      </c>
      <c r="BS202" s="391">
        <v>0</v>
      </c>
      <c r="BT202" s="391">
        <v>0</v>
      </c>
      <c r="BU202" s="391">
        <v>0</v>
      </c>
      <c r="BV202" s="391">
        <v>129</v>
      </c>
      <c r="BW202" s="391">
        <v>300</v>
      </c>
      <c r="BX202" s="392">
        <f t="shared" si="27"/>
        <v>16.6470588235294</v>
      </c>
      <c r="BY202" s="392">
        <f t="shared" si="28"/>
        <v>1.32558139534884</v>
      </c>
      <c r="BZ202" s="45">
        <f t="shared" si="29"/>
        <v>100</v>
      </c>
      <c r="CA202" s="45">
        <f t="shared" si="30"/>
        <v>1555</v>
      </c>
      <c r="CB202" s="45">
        <f t="shared" si="31"/>
        <v>1777</v>
      </c>
      <c r="CC202" s="45">
        <f t="shared" si="32"/>
        <v>2513</v>
      </c>
      <c r="CD202" s="45">
        <f t="shared" si="33"/>
        <v>1503</v>
      </c>
      <c r="CE202" s="45">
        <f t="shared" si="34"/>
        <v>93</v>
      </c>
      <c r="CF202" s="391">
        <f t="shared" si="35"/>
        <v>429</v>
      </c>
    </row>
    <row r="203" spans="1:84">
      <c r="A203" s="395" t="s">
        <v>239</v>
      </c>
      <c r="B203" s="393">
        <v>216</v>
      </c>
      <c r="C203" s="393">
        <v>47</v>
      </c>
      <c r="D203" s="393">
        <v>69</v>
      </c>
      <c r="E203" s="393"/>
      <c r="F203" s="393">
        <v>238</v>
      </c>
      <c r="G203" s="393">
        <v>664</v>
      </c>
      <c r="H203" s="393">
        <v>497</v>
      </c>
      <c r="I203" s="393">
        <v>375</v>
      </c>
      <c r="J203" s="393">
        <v>289</v>
      </c>
      <c r="K203" s="391">
        <v>299</v>
      </c>
      <c r="L203" s="391">
        <v>837</v>
      </c>
      <c r="M203" s="391">
        <v>1601</v>
      </c>
      <c r="N203" s="391">
        <v>2049</v>
      </c>
      <c r="O203" s="391">
        <v>1239</v>
      </c>
      <c r="P203" s="391">
        <v>3426</v>
      </c>
      <c r="Q203" s="391">
        <v>647</v>
      </c>
      <c r="R203" s="391">
        <v>1892</v>
      </c>
      <c r="S203" s="391">
        <v>7340</v>
      </c>
      <c r="T203" s="391">
        <v>682</v>
      </c>
      <c r="U203" s="391">
        <v>1075</v>
      </c>
      <c r="V203" s="391">
        <v>483</v>
      </c>
      <c r="W203" s="391">
        <v>917</v>
      </c>
      <c r="X203" s="391">
        <v>1914</v>
      </c>
      <c r="Y203" s="391">
        <v>1484</v>
      </c>
      <c r="Z203" s="391">
        <v>806</v>
      </c>
      <c r="AA203" s="391">
        <v>408</v>
      </c>
      <c r="AB203" s="391">
        <v>692</v>
      </c>
      <c r="AC203" s="391">
        <v>357</v>
      </c>
      <c r="AD203" s="391">
        <v>476</v>
      </c>
      <c r="AE203" s="391">
        <v>201</v>
      </c>
      <c r="AF203" s="391">
        <v>546</v>
      </c>
      <c r="AG203" s="391">
        <v>1722</v>
      </c>
      <c r="AH203" s="391">
        <v>2107</v>
      </c>
      <c r="AI203" s="391">
        <v>1623</v>
      </c>
      <c r="AJ203" s="391">
        <v>2741</v>
      </c>
      <c r="AK203" s="391">
        <v>2024</v>
      </c>
      <c r="AL203" s="391">
        <v>51</v>
      </c>
      <c r="AM203" s="391">
        <v>90</v>
      </c>
      <c r="AN203" s="391">
        <v>373</v>
      </c>
      <c r="AO203" s="391">
        <v>161</v>
      </c>
      <c r="AP203" s="391">
        <v>411</v>
      </c>
      <c r="AQ203" s="391">
        <v>1735</v>
      </c>
      <c r="AR203" s="391">
        <v>1186</v>
      </c>
      <c r="AS203" s="391">
        <v>1615</v>
      </c>
      <c r="AT203" s="391">
        <v>1602</v>
      </c>
      <c r="AU203" s="391">
        <v>2424</v>
      </c>
      <c r="AV203" s="391">
        <v>2770</v>
      </c>
      <c r="AW203" s="391">
        <v>1234</v>
      </c>
      <c r="AX203" s="391">
        <v>440</v>
      </c>
      <c r="AY203" s="391">
        <v>2593</v>
      </c>
      <c r="AZ203" s="391">
        <v>3160</v>
      </c>
      <c r="BA203" s="391">
        <v>1152</v>
      </c>
      <c r="BB203" s="391">
        <v>1219</v>
      </c>
      <c r="BC203" s="391">
        <v>1603</v>
      </c>
      <c r="BD203" s="391">
        <v>2354</v>
      </c>
      <c r="BE203" s="391">
        <v>50</v>
      </c>
      <c r="BF203" s="391">
        <v>2205</v>
      </c>
      <c r="BG203" s="391">
        <v>2773</v>
      </c>
      <c r="BH203" s="391">
        <v>1751</v>
      </c>
      <c r="BI203" s="391">
        <v>2677</v>
      </c>
      <c r="BJ203" s="391">
        <v>1182</v>
      </c>
      <c r="BK203" s="391">
        <v>1100</v>
      </c>
      <c r="BL203" s="391">
        <v>1837</v>
      </c>
      <c r="BM203" s="391">
        <v>154</v>
      </c>
      <c r="BN203" s="391">
        <v>892</v>
      </c>
      <c r="BO203" s="391">
        <v>354</v>
      </c>
      <c r="BP203" s="391">
        <v>7</v>
      </c>
      <c r="BQ203" s="391">
        <v>69</v>
      </c>
      <c r="BR203" s="391">
        <v>2693</v>
      </c>
      <c r="BS203" s="391">
        <v>345</v>
      </c>
      <c r="BT203" s="391">
        <v>100</v>
      </c>
      <c r="BU203" s="391">
        <v>2147</v>
      </c>
      <c r="BV203" s="391">
        <v>2770</v>
      </c>
      <c r="BW203" s="391">
        <v>1234</v>
      </c>
      <c r="BX203" s="392">
        <f t="shared" si="27"/>
        <v>0.121818181818182</v>
      </c>
      <c r="BY203" s="392">
        <f t="shared" si="28"/>
        <v>-0.554512635379061</v>
      </c>
      <c r="BZ203" s="45">
        <f t="shared" si="29"/>
        <v>5132</v>
      </c>
      <c r="CA203" s="45">
        <f t="shared" si="30"/>
        <v>23148</v>
      </c>
      <c r="CB203" s="45">
        <f t="shared" si="31"/>
        <v>13703</v>
      </c>
      <c r="CC203" s="45">
        <f t="shared" si="32"/>
        <v>13652</v>
      </c>
      <c r="CD203" s="45">
        <f t="shared" si="33"/>
        <v>21977</v>
      </c>
      <c r="CE203" s="45">
        <f t="shared" si="34"/>
        <v>10880</v>
      </c>
      <c r="CF203" s="391">
        <f t="shared" si="35"/>
        <v>4004</v>
      </c>
    </row>
    <row r="204" spans="1:84">
      <c r="A204" s="45" t="s">
        <v>240</v>
      </c>
      <c r="B204" s="391"/>
      <c r="C204" s="391"/>
      <c r="D204" s="391"/>
      <c r="E204" s="391"/>
      <c r="F204" s="391"/>
      <c r="G204" s="391"/>
      <c r="H204" s="391"/>
      <c r="I204" s="391"/>
      <c r="J204" s="391"/>
      <c r="K204" s="391"/>
      <c r="L204" s="391"/>
      <c r="M204" s="391"/>
      <c r="N204" s="391"/>
      <c r="O204" s="391"/>
      <c r="P204" s="393"/>
      <c r="Q204" s="391"/>
      <c r="R204" s="391"/>
      <c r="S204" s="391"/>
      <c r="T204" s="391"/>
      <c r="U204" s="391"/>
      <c r="V204" s="391"/>
      <c r="W204" s="391"/>
      <c r="X204" s="391"/>
      <c r="Y204" s="391"/>
      <c r="Z204" s="391"/>
      <c r="AA204" s="391"/>
      <c r="AB204" s="391"/>
      <c r="AC204" s="391"/>
      <c r="AD204" s="391"/>
      <c r="AE204" s="391"/>
      <c r="AF204" s="391"/>
      <c r="AG204" s="391"/>
      <c r="AH204" s="391"/>
      <c r="AI204" s="391"/>
      <c r="AJ204" s="391"/>
      <c r="AK204" s="391"/>
      <c r="AL204" s="391"/>
      <c r="AM204" s="391"/>
      <c r="AN204" s="391"/>
      <c r="AO204" s="391"/>
      <c r="AP204" s="391"/>
      <c r="AQ204" s="391"/>
      <c r="AR204" s="391">
        <v>74</v>
      </c>
      <c r="AS204" s="391">
        <v>2</v>
      </c>
      <c r="AT204" s="391">
        <v>9</v>
      </c>
      <c r="AU204" s="391">
        <v>42</v>
      </c>
      <c r="AV204" s="391">
        <v>106</v>
      </c>
      <c r="AW204" s="391">
        <v>63</v>
      </c>
      <c r="AX204" s="391">
        <v>82</v>
      </c>
      <c r="AY204" s="391">
        <v>74</v>
      </c>
      <c r="AZ204" s="391">
        <v>113</v>
      </c>
      <c r="BA204" s="391">
        <v>79</v>
      </c>
      <c r="BB204" s="391">
        <v>64</v>
      </c>
      <c r="BC204" s="391">
        <v>77</v>
      </c>
      <c r="BD204" s="391">
        <v>58</v>
      </c>
      <c r="BE204" s="391">
        <v>47</v>
      </c>
      <c r="BF204" s="391">
        <v>77</v>
      </c>
      <c r="BG204" s="391">
        <v>92</v>
      </c>
      <c r="BH204" s="391">
        <v>35</v>
      </c>
      <c r="BI204" s="391">
        <v>193</v>
      </c>
      <c r="BJ204" s="391">
        <v>79</v>
      </c>
      <c r="BK204" s="391">
        <v>139</v>
      </c>
      <c r="BL204" s="391">
        <v>207</v>
      </c>
      <c r="BM204" s="391">
        <v>204</v>
      </c>
      <c r="BN204" s="391">
        <v>251</v>
      </c>
      <c r="BO204" s="391">
        <v>279</v>
      </c>
      <c r="BP204" s="391">
        <v>186</v>
      </c>
      <c r="BQ204" s="391">
        <v>313</v>
      </c>
      <c r="BR204" s="391">
        <v>220</v>
      </c>
      <c r="BS204" s="391">
        <v>123</v>
      </c>
      <c r="BT204" s="391">
        <v>94</v>
      </c>
      <c r="BU204" s="391">
        <v>72</v>
      </c>
      <c r="BV204" s="391">
        <v>106</v>
      </c>
      <c r="BW204" s="391">
        <v>63</v>
      </c>
      <c r="BX204" s="392">
        <f t="shared" si="27"/>
        <v>-0.546762589928057</v>
      </c>
      <c r="BY204" s="392">
        <f t="shared" si="28"/>
        <v>-0.405660377358491</v>
      </c>
      <c r="BZ204" s="45">
        <f t="shared" si="29"/>
        <v>0</v>
      </c>
      <c r="CA204" s="45">
        <f t="shared" si="30"/>
        <v>0</v>
      </c>
      <c r="CB204" s="45">
        <f t="shared" si="31"/>
        <v>0</v>
      </c>
      <c r="CC204" s="45">
        <f t="shared" si="32"/>
        <v>296</v>
      </c>
      <c r="CD204" s="45">
        <f t="shared" si="33"/>
        <v>991</v>
      </c>
      <c r="CE204" s="45">
        <f t="shared" si="34"/>
        <v>2167</v>
      </c>
      <c r="CF204" s="391">
        <f t="shared" si="35"/>
        <v>169</v>
      </c>
    </row>
    <row r="205" spans="1:84">
      <c r="A205" s="45" t="s">
        <v>241</v>
      </c>
      <c r="B205" s="391"/>
      <c r="C205" s="391"/>
      <c r="D205" s="391"/>
      <c r="E205" s="391"/>
      <c r="F205" s="391"/>
      <c r="G205" s="391"/>
      <c r="H205" s="391"/>
      <c r="I205" s="391"/>
      <c r="J205" s="391"/>
      <c r="K205" s="391"/>
      <c r="L205" s="391"/>
      <c r="M205" s="391"/>
      <c r="N205" s="391"/>
      <c r="O205" s="391"/>
      <c r="P205" s="391"/>
      <c r="Q205" s="391"/>
      <c r="R205" s="391"/>
      <c r="S205" s="391"/>
      <c r="T205" s="391"/>
      <c r="U205" s="391"/>
      <c r="V205" s="391"/>
      <c r="W205" s="391"/>
      <c r="X205" s="391"/>
      <c r="Y205" s="391"/>
      <c r="Z205" s="391"/>
      <c r="AA205" s="391"/>
      <c r="AB205" s="391"/>
      <c r="AC205" s="391"/>
      <c r="AD205" s="391"/>
      <c r="AE205" s="391"/>
      <c r="AF205" s="391"/>
      <c r="AG205" s="391"/>
      <c r="AH205" s="391"/>
      <c r="AI205" s="391"/>
      <c r="AJ205" s="391"/>
      <c r="AK205" s="391"/>
      <c r="AL205" s="391"/>
      <c r="AM205" s="391"/>
      <c r="AN205" s="391"/>
      <c r="AO205" s="391"/>
      <c r="AP205" s="391"/>
      <c r="AQ205" s="391"/>
      <c r="AR205" s="391"/>
      <c r="AS205" s="391"/>
      <c r="AT205" s="391"/>
      <c r="AU205" s="391"/>
      <c r="AV205" s="391"/>
      <c r="AW205" s="391"/>
      <c r="AX205" s="391">
        <v>27</v>
      </c>
      <c r="AY205" s="391">
        <v>34</v>
      </c>
      <c r="AZ205" s="391">
        <v>54</v>
      </c>
      <c r="BA205" s="391">
        <v>101</v>
      </c>
      <c r="BB205" s="391">
        <v>85</v>
      </c>
      <c r="BC205" s="391">
        <v>104</v>
      </c>
      <c r="BD205" s="391">
        <v>65</v>
      </c>
      <c r="BE205" s="391">
        <v>46</v>
      </c>
      <c r="BF205" s="391">
        <v>45</v>
      </c>
      <c r="BG205" s="391">
        <v>21</v>
      </c>
      <c r="BH205" s="391">
        <v>68</v>
      </c>
      <c r="BI205" s="391">
        <v>105</v>
      </c>
      <c r="BJ205" s="391">
        <v>20</v>
      </c>
      <c r="BK205" s="391">
        <v>43</v>
      </c>
      <c r="BL205" s="391">
        <v>50</v>
      </c>
      <c r="BM205" s="391">
        <v>27</v>
      </c>
      <c r="BN205" s="391">
        <v>24</v>
      </c>
      <c r="BO205" s="391">
        <v>24</v>
      </c>
      <c r="BP205" s="391">
        <v>17</v>
      </c>
      <c r="BQ205" s="391">
        <v>19</v>
      </c>
      <c r="BR205" s="391">
        <v>26</v>
      </c>
      <c r="BS205" s="391">
        <v>36</v>
      </c>
      <c r="BT205" s="391">
        <v>20</v>
      </c>
      <c r="BU205" s="391">
        <v>30</v>
      </c>
      <c r="BV205" s="391">
        <v>0</v>
      </c>
      <c r="BW205" s="391">
        <v>0</v>
      </c>
      <c r="BX205" s="392">
        <f t="shared" si="27"/>
        <v>-1</v>
      </c>
      <c r="BY205" s="392" t="str">
        <f t="shared" si="28"/>
        <v/>
      </c>
      <c r="BZ205" s="45">
        <f t="shared" si="29"/>
        <v>0</v>
      </c>
      <c r="CA205" s="45">
        <f t="shared" si="30"/>
        <v>0</v>
      </c>
      <c r="CB205" s="45">
        <f t="shared" si="31"/>
        <v>0</v>
      </c>
      <c r="CC205" s="45">
        <f t="shared" si="32"/>
        <v>0</v>
      </c>
      <c r="CD205" s="45">
        <f t="shared" si="33"/>
        <v>755</v>
      </c>
      <c r="CE205" s="45">
        <f t="shared" si="34"/>
        <v>336</v>
      </c>
      <c r="CF205" s="391">
        <f t="shared" si="35"/>
        <v>0</v>
      </c>
    </row>
    <row r="206" spans="1:84">
      <c r="A206" s="45" t="s">
        <v>242</v>
      </c>
      <c r="B206" s="391"/>
      <c r="C206" s="391"/>
      <c r="D206" s="391"/>
      <c r="E206" s="391"/>
      <c r="F206" s="391"/>
      <c r="G206" s="391"/>
      <c r="H206" s="391"/>
      <c r="I206" s="391"/>
      <c r="J206" s="391"/>
      <c r="K206" s="391"/>
      <c r="L206" s="391"/>
      <c r="M206" s="391"/>
      <c r="N206" s="391"/>
      <c r="O206" s="391"/>
      <c r="P206" s="393"/>
      <c r="Q206" s="391"/>
      <c r="R206" s="391"/>
      <c r="S206" s="391"/>
      <c r="T206" s="391"/>
      <c r="U206" s="391"/>
      <c r="V206" s="391"/>
      <c r="W206" s="391"/>
      <c r="X206" s="391"/>
      <c r="Y206" s="391"/>
      <c r="Z206" s="391"/>
      <c r="AA206" s="391"/>
      <c r="AB206" s="391"/>
      <c r="AC206" s="391"/>
      <c r="AD206" s="391"/>
      <c r="AE206" s="391"/>
      <c r="AF206" s="391"/>
      <c r="AG206" s="391"/>
      <c r="AH206" s="391"/>
      <c r="AI206" s="391"/>
      <c r="AJ206" s="391"/>
      <c r="AK206" s="391">
        <v>67</v>
      </c>
      <c r="AL206" s="391">
        <v>17</v>
      </c>
      <c r="AM206" s="391"/>
      <c r="AN206" s="391"/>
      <c r="AO206" s="391">
        <v>26</v>
      </c>
      <c r="AP206" s="391">
        <v>23</v>
      </c>
      <c r="AQ206" s="391">
        <v>38</v>
      </c>
      <c r="AR206" s="391"/>
      <c r="AS206" s="391">
        <v>17</v>
      </c>
      <c r="AT206" s="391"/>
      <c r="AU206" s="391">
        <v>47</v>
      </c>
      <c r="AV206" s="391">
        <v>92</v>
      </c>
      <c r="AW206" s="391"/>
      <c r="AX206" s="391">
        <v>50</v>
      </c>
      <c r="AY206" s="391">
        <v>42</v>
      </c>
      <c r="AZ206" s="391">
        <v>25</v>
      </c>
      <c r="BA206" s="391">
        <v>25</v>
      </c>
      <c r="BB206" s="391">
        <v>39</v>
      </c>
      <c r="BC206" s="391">
        <v>33</v>
      </c>
      <c r="BD206" s="391">
        <v>28</v>
      </c>
      <c r="BE206" s="391">
        <v>44</v>
      </c>
      <c r="BF206" s="391">
        <v>66</v>
      </c>
      <c r="BG206" s="391">
        <v>75</v>
      </c>
      <c r="BH206" s="391">
        <v>147</v>
      </c>
      <c r="BI206" s="391">
        <v>0</v>
      </c>
      <c r="BJ206" s="391">
        <v>60</v>
      </c>
      <c r="BK206" s="391">
        <v>21</v>
      </c>
      <c r="BL206" s="391">
        <v>55</v>
      </c>
      <c r="BM206" s="391">
        <v>67</v>
      </c>
      <c r="BN206" s="391">
        <v>66</v>
      </c>
      <c r="BO206" s="391">
        <v>129</v>
      </c>
      <c r="BP206" s="391">
        <v>53</v>
      </c>
      <c r="BQ206" s="391">
        <v>54</v>
      </c>
      <c r="BR206" s="391">
        <v>51</v>
      </c>
      <c r="BS206" s="391">
        <v>62</v>
      </c>
      <c r="BT206" s="391">
        <v>81</v>
      </c>
      <c r="BU206" s="391">
        <v>107</v>
      </c>
      <c r="BV206" s="391">
        <v>92</v>
      </c>
      <c r="BW206" s="391">
        <v>0</v>
      </c>
      <c r="BX206" s="392">
        <f t="shared" si="27"/>
        <v>-1</v>
      </c>
      <c r="BY206" s="392">
        <f t="shared" si="28"/>
        <v>-1</v>
      </c>
      <c r="BZ206" s="45">
        <f t="shared" si="29"/>
        <v>0</v>
      </c>
      <c r="CA206" s="45">
        <f t="shared" si="30"/>
        <v>0</v>
      </c>
      <c r="CB206" s="45">
        <f t="shared" si="31"/>
        <v>67</v>
      </c>
      <c r="CC206" s="45">
        <f t="shared" si="32"/>
        <v>260</v>
      </c>
      <c r="CD206" s="45">
        <f t="shared" si="33"/>
        <v>574</v>
      </c>
      <c r="CE206" s="45">
        <f t="shared" si="34"/>
        <v>806</v>
      </c>
      <c r="CF206" s="391">
        <f t="shared" si="35"/>
        <v>92</v>
      </c>
    </row>
    <row r="207" spans="1:84">
      <c r="A207" s="45" t="s">
        <v>243</v>
      </c>
      <c r="B207" s="391"/>
      <c r="C207" s="391"/>
      <c r="D207" s="391"/>
      <c r="E207" s="391"/>
      <c r="F207" s="391"/>
      <c r="G207" s="391"/>
      <c r="H207" s="391"/>
      <c r="I207" s="391"/>
      <c r="J207" s="391"/>
      <c r="K207" s="391"/>
      <c r="L207" s="391"/>
      <c r="M207" s="391"/>
      <c r="N207" s="391"/>
      <c r="O207" s="391"/>
      <c r="P207" s="391"/>
      <c r="Q207" s="391"/>
      <c r="R207" s="391"/>
      <c r="S207" s="391"/>
      <c r="T207" s="391"/>
      <c r="U207" s="391"/>
      <c r="V207" s="391"/>
      <c r="W207" s="391"/>
      <c r="X207" s="391"/>
      <c r="Y207" s="391"/>
      <c r="Z207" s="391"/>
      <c r="AA207" s="391"/>
      <c r="AB207" s="391"/>
      <c r="AC207" s="391"/>
      <c r="AD207" s="391"/>
      <c r="AE207" s="391"/>
      <c r="AF207" s="391"/>
      <c r="AG207" s="391"/>
      <c r="AH207" s="391"/>
      <c r="AI207" s="391"/>
      <c r="AJ207" s="391"/>
      <c r="AK207" s="391"/>
      <c r="AL207" s="391"/>
      <c r="AM207" s="391"/>
      <c r="AN207" s="391"/>
      <c r="AO207" s="391"/>
      <c r="AP207" s="391"/>
      <c r="AQ207" s="391"/>
      <c r="AR207" s="391">
        <v>21</v>
      </c>
      <c r="AS207" s="391">
        <v>3</v>
      </c>
      <c r="AT207" s="391">
        <v>3</v>
      </c>
      <c r="AU207" s="391">
        <v>13</v>
      </c>
      <c r="AV207" s="391">
        <v>32</v>
      </c>
      <c r="AW207" s="391">
        <v>9</v>
      </c>
      <c r="AX207" s="391">
        <v>33</v>
      </c>
      <c r="AY207" s="391">
        <v>228</v>
      </c>
      <c r="AZ207" s="391">
        <v>116</v>
      </c>
      <c r="BA207" s="391">
        <v>59</v>
      </c>
      <c r="BB207" s="391">
        <v>52</v>
      </c>
      <c r="BC207" s="391">
        <v>83</v>
      </c>
      <c r="BD207" s="391">
        <v>39</v>
      </c>
      <c r="BE207" s="391">
        <v>42</v>
      </c>
      <c r="BF207" s="391">
        <v>45</v>
      </c>
      <c r="BG207" s="391">
        <v>59</v>
      </c>
      <c r="BH207" s="391">
        <v>100</v>
      </c>
      <c r="BI207" s="391">
        <v>375</v>
      </c>
      <c r="BJ207" s="391">
        <v>55</v>
      </c>
      <c r="BK207" s="391">
        <v>141</v>
      </c>
      <c r="BL207" s="391">
        <v>164</v>
      </c>
      <c r="BM207" s="391">
        <v>206</v>
      </c>
      <c r="BN207" s="391">
        <v>159</v>
      </c>
      <c r="BO207" s="391">
        <v>368</v>
      </c>
      <c r="BP207" s="391">
        <v>184</v>
      </c>
      <c r="BQ207" s="391">
        <v>378</v>
      </c>
      <c r="BR207" s="391">
        <v>141</v>
      </c>
      <c r="BS207" s="391">
        <v>216</v>
      </c>
      <c r="BT207" s="391">
        <v>150</v>
      </c>
      <c r="BU207" s="391">
        <v>232</v>
      </c>
      <c r="BV207" s="391">
        <v>32</v>
      </c>
      <c r="BW207" s="391">
        <v>9</v>
      </c>
      <c r="BX207" s="392">
        <f t="shared" si="27"/>
        <v>-0.936170212765957</v>
      </c>
      <c r="BY207" s="392">
        <f t="shared" si="28"/>
        <v>-0.71875</v>
      </c>
      <c r="BZ207" s="45">
        <f t="shared" si="29"/>
        <v>0</v>
      </c>
      <c r="CA207" s="45">
        <f t="shared" si="30"/>
        <v>0</v>
      </c>
      <c r="CB207" s="45">
        <f t="shared" si="31"/>
        <v>0</v>
      </c>
      <c r="CC207" s="45">
        <f t="shared" si="32"/>
        <v>81</v>
      </c>
      <c r="CD207" s="45">
        <f t="shared" si="33"/>
        <v>1231</v>
      </c>
      <c r="CE207" s="45">
        <f t="shared" si="34"/>
        <v>2394</v>
      </c>
      <c r="CF207" s="391">
        <f t="shared" si="35"/>
        <v>41</v>
      </c>
    </row>
    <row r="208" spans="1:84">
      <c r="A208" s="45" t="s">
        <v>244</v>
      </c>
      <c r="B208" s="391"/>
      <c r="C208" s="391"/>
      <c r="D208" s="391"/>
      <c r="E208" s="391"/>
      <c r="F208" s="391"/>
      <c r="G208" s="391"/>
      <c r="H208" s="391"/>
      <c r="I208" s="391"/>
      <c r="J208" s="391"/>
      <c r="K208" s="391"/>
      <c r="L208" s="391"/>
      <c r="M208" s="391"/>
      <c r="N208" s="391"/>
      <c r="O208" s="391"/>
      <c r="P208" s="391"/>
      <c r="Q208" s="391"/>
      <c r="R208" s="391"/>
      <c r="S208" s="391"/>
      <c r="T208" s="391"/>
      <c r="U208" s="391"/>
      <c r="V208" s="391"/>
      <c r="W208" s="391"/>
      <c r="X208" s="391"/>
      <c r="Y208" s="391"/>
      <c r="Z208" s="391"/>
      <c r="AA208" s="391"/>
      <c r="AB208" s="391"/>
      <c r="AC208" s="391"/>
      <c r="AD208" s="391"/>
      <c r="AE208" s="391"/>
      <c r="AF208" s="391">
        <v>141</v>
      </c>
      <c r="AG208" s="391"/>
      <c r="AH208" s="391">
        <v>97</v>
      </c>
      <c r="AI208" s="391">
        <v>152</v>
      </c>
      <c r="AJ208" s="391">
        <v>194</v>
      </c>
      <c r="AK208" s="391">
        <v>319</v>
      </c>
      <c r="AL208" s="391">
        <v>118</v>
      </c>
      <c r="AM208" s="391">
        <v>106</v>
      </c>
      <c r="AN208" s="391">
        <v>172</v>
      </c>
      <c r="AO208" s="391">
        <v>62</v>
      </c>
      <c r="AP208" s="391">
        <v>422</v>
      </c>
      <c r="AQ208" s="391">
        <v>135</v>
      </c>
      <c r="AR208" s="391">
        <v>197</v>
      </c>
      <c r="AS208" s="391">
        <v>117</v>
      </c>
      <c r="AT208" s="391">
        <v>1245</v>
      </c>
      <c r="AU208" s="391">
        <v>154</v>
      </c>
      <c r="AV208" s="391">
        <v>108</v>
      </c>
      <c r="AW208" s="391">
        <v>59</v>
      </c>
      <c r="AX208" s="391">
        <v>18</v>
      </c>
      <c r="AY208" s="391">
        <v>63</v>
      </c>
      <c r="AZ208" s="391">
        <v>64</v>
      </c>
      <c r="BA208" s="391">
        <v>42</v>
      </c>
      <c r="BB208" s="391">
        <v>123</v>
      </c>
      <c r="BC208" s="391">
        <v>204</v>
      </c>
      <c r="BD208" s="391">
        <v>52</v>
      </c>
      <c r="BE208" s="391">
        <v>41</v>
      </c>
      <c r="BF208" s="391">
        <v>1</v>
      </c>
      <c r="BG208" s="391">
        <v>13</v>
      </c>
      <c r="BH208" s="391">
        <v>1</v>
      </c>
      <c r="BI208" s="391">
        <v>0</v>
      </c>
      <c r="BJ208" s="391">
        <v>0</v>
      </c>
      <c r="BK208" s="391">
        <v>0</v>
      </c>
      <c r="BL208" s="391">
        <v>12</v>
      </c>
      <c r="BM208" s="391">
        <v>5</v>
      </c>
      <c r="BN208" s="391">
        <v>1</v>
      </c>
      <c r="BO208" s="391">
        <v>0</v>
      </c>
      <c r="BP208" s="391">
        <v>0</v>
      </c>
      <c r="BQ208" s="391">
        <v>0</v>
      </c>
      <c r="BR208" s="391">
        <v>0</v>
      </c>
      <c r="BS208" s="391">
        <v>0</v>
      </c>
      <c r="BT208" s="391">
        <v>0</v>
      </c>
      <c r="BU208" s="391">
        <v>0</v>
      </c>
      <c r="BV208" s="391">
        <v>108</v>
      </c>
      <c r="BW208" s="391">
        <v>59</v>
      </c>
      <c r="BX208" s="392" t="str">
        <f t="shared" si="27"/>
        <v/>
      </c>
      <c r="BY208" s="392">
        <f t="shared" si="28"/>
        <v>-0.453703703703704</v>
      </c>
      <c r="BZ208" s="45">
        <f t="shared" si="29"/>
        <v>0</v>
      </c>
      <c r="CA208" s="45">
        <f t="shared" si="30"/>
        <v>0</v>
      </c>
      <c r="CB208" s="45">
        <f t="shared" si="31"/>
        <v>903</v>
      </c>
      <c r="CC208" s="45">
        <f t="shared" si="32"/>
        <v>2895</v>
      </c>
      <c r="CD208" s="45">
        <f t="shared" si="33"/>
        <v>622</v>
      </c>
      <c r="CE208" s="45">
        <f t="shared" si="34"/>
        <v>18</v>
      </c>
      <c r="CF208" s="391">
        <f t="shared" si="35"/>
        <v>167</v>
      </c>
    </row>
    <row r="209" spans="1:84">
      <c r="A209" s="45" t="s">
        <v>245</v>
      </c>
      <c r="B209" s="391"/>
      <c r="C209" s="391"/>
      <c r="D209" s="391"/>
      <c r="E209" s="391"/>
      <c r="F209" s="391"/>
      <c r="G209" s="391"/>
      <c r="H209" s="391"/>
      <c r="I209" s="391"/>
      <c r="J209" s="391"/>
      <c r="K209" s="391"/>
      <c r="L209" s="391"/>
      <c r="M209" s="391"/>
      <c r="N209" s="391"/>
      <c r="O209" s="391"/>
      <c r="P209" s="391"/>
      <c r="Q209" s="391"/>
      <c r="R209" s="391"/>
      <c r="S209" s="391"/>
      <c r="T209" s="391"/>
      <c r="U209" s="391"/>
      <c r="V209" s="391"/>
      <c r="W209" s="391"/>
      <c r="X209" s="391"/>
      <c r="Y209" s="391"/>
      <c r="Z209" s="391"/>
      <c r="AA209" s="391"/>
      <c r="AB209" s="391"/>
      <c r="AC209" s="391"/>
      <c r="AD209" s="391"/>
      <c r="AE209" s="391"/>
      <c r="AF209" s="391"/>
      <c r="AG209" s="391"/>
      <c r="AH209" s="391"/>
      <c r="AI209" s="391"/>
      <c r="AJ209" s="391"/>
      <c r="AK209" s="391"/>
      <c r="AL209" s="391"/>
      <c r="AM209" s="391"/>
      <c r="AN209" s="391"/>
      <c r="AO209" s="391"/>
      <c r="AP209" s="391"/>
      <c r="AQ209" s="391"/>
      <c r="AR209" s="391"/>
      <c r="AS209" s="391"/>
      <c r="AT209" s="391"/>
      <c r="AU209" s="391"/>
      <c r="AV209" s="391"/>
      <c r="AW209" s="391"/>
      <c r="AX209" s="391"/>
      <c r="AY209" s="391"/>
      <c r="AZ209" s="391">
        <v>1</v>
      </c>
      <c r="BA209" s="391">
        <v>2</v>
      </c>
      <c r="BB209" s="391">
        <v>107</v>
      </c>
      <c r="BC209" s="391">
        <v>69</v>
      </c>
      <c r="BD209" s="391">
        <v>34</v>
      </c>
      <c r="BE209" s="391">
        <v>35</v>
      </c>
      <c r="BF209" s="391">
        <v>116</v>
      </c>
      <c r="BG209" s="391">
        <v>142</v>
      </c>
      <c r="BH209" s="391">
        <v>146</v>
      </c>
      <c r="BI209" s="391">
        <v>82</v>
      </c>
      <c r="BJ209" s="391">
        <v>46</v>
      </c>
      <c r="BK209" s="391">
        <v>57</v>
      </c>
      <c r="BL209" s="391">
        <v>49</v>
      </c>
      <c r="BM209" s="391">
        <v>28</v>
      </c>
      <c r="BN209" s="391">
        <v>26</v>
      </c>
      <c r="BO209" s="391">
        <v>135</v>
      </c>
      <c r="BP209" s="391">
        <v>42</v>
      </c>
      <c r="BQ209" s="391">
        <v>85</v>
      </c>
      <c r="BR209" s="391">
        <v>64</v>
      </c>
      <c r="BS209" s="391">
        <v>44</v>
      </c>
      <c r="BT209" s="391">
        <v>40</v>
      </c>
      <c r="BU209" s="391">
        <v>47</v>
      </c>
      <c r="BV209" s="391">
        <v>0</v>
      </c>
      <c r="BW209" s="391">
        <v>0</v>
      </c>
      <c r="BX209" s="392">
        <f t="shared" si="27"/>
        <v>-1</v>
      </c>
      <c r="BY209" s="392" t="str">
        <f t="shared" si="28"/>
        <v/>
      </c>
      <c r="BZ209" s="45">
        <f t="shared" si="29"/>
        <v>0</v>
      </c>
      <c r="CA209" s="45">
        <f t="shared" si="30"/>
        <v>0</v>
      </c>
      <c r="CB209" s="45">
        <f t="shared" si="31"/>
        <v>0</v>
      </c>
      <c r="CC209" s="45">
        <f t="shared" si="32"/>
        <v>0</v>
      </c>
      <c r="CD209" s="45">
        <f t="shared" si="33"/>
        <v>734</v>
      </c>
      <c r="CE209" s="45">
        <f t="shared" si="34"/>
        <v>663</v>
      </c>
      <c r="CF209" s="391">
        <f t="shared" si="35"/>
        <v>0</v>
      </c>
    </row>
    <row r="210" spans="1:84">
      <c r="A210" s="45" t="s">
        <v>246</v>
      </c>
      <c r="B210" s="391"/>
      <c r="C210" s="391"/>
      <c r="D210" s="391"/>
      <c r="E210" s="391"/>
      <c r="F210" s="391"/>
      <c r="G210" s="391"/>
      <c r="H210" s="391"/>
      <c r="I210" s="391"/>
      <c r="J210" s="391"/>
      <c r="K210" s="391"/>
      <c r="L210" s="391"/>
      <c r="M210" s="391"/>
      <c r="N210" s="391"/>
      <c r="O210" s="391"/>
      <c r="P210" s="393"/>
      <c r="Q210" s="391"/>
      <c r="R210" s="391"/>
      <c r="S210" s="391"/>
      <c r="T210" s="391"/>
      <c r="U210" s="391"/>
      <c r="V210" s="391"/>
      <c r="W210" s="391"/>
      <c r="X210" s="391"/>
      <c r="Y210" s="391"/>
      <c r="Z210" s="391"/>
      <c r="AA210" s="391"/>
      <c r="AB210" s="391"/>
      <c r="AC210" s="391"/>
      <c r="AD210" s="391"/>
      <c r="AE210" s="391"/>
      <c r="AF210" s="391"/>
      <c r="AG210" s="391"/>
      <c r="AH210" s="391"/>
      <c r="AI210" s="391"/>
      <c r="AJ210" s="391"/>
      <c r="AK210" s="391"/>
      <c r="AL210" s="391"/>
      <c r="AM210" s="391"/>
      <c r="AN210" s="391"/>
      <c r="AO210" s="391"/>
      <c r="AP210" s="391"/>
      <c r="AQ210" s="391"/>
      <c r="AR210" s="391"/>
      <c r="AS210" s="391"/>
      <c r="AT210" s="391"/>
      <c r="AU210" s="391"/>
      <c r="AV210" s="391"/>
      <c r="AW210" s="391"/>
      <c r="AX210" s="391"/>
      <c r="AY210" s="391"/>
      <c r="AZ210" s="391"/>
      <c r="BA210" s="391"/>
      <c r="BB210" s="391"/>
      <c r="BC210" s="391"/>
      <c r="BD210" s="391"/>
      <c r="BE210" s="391">
        <v>34</v>
      </c>
      <c r="BF210" s="391">
        <v>67</v>
      </c>
      <c r="BG210" s="391">
        <v>64</v>
      </c>
      <c r="BH210" s="391">
        <v>411</v>
      </c>
      <c r="BI210" s="391">
        <v>529</v>
      </c>
      <c r="BJ210" s="391">
        <v>227</v>
      </c>
      <c r="BK210" s="391">
        <v>257</v>
      </c>
      <c r="BL210" s="391">
        <v>516</v>
      </c>
      <c r="BM210" s="391">
        <v>336</v>
      </c>
      <c r="BN210" s="391">
        <v>331</v>
      </c>
      <c r="BO210" s="391">
        <v>428</v>
      </c>
      <c r="BP210" s="391">
        <v>384</v>
      </c>
      <c r="BQ210" s="391">
        <v>773</v>
      </c>
      <c r="BR210" s="391">
        <v>841</v>
      </c>
      <c r="BS210" s="391">
        <v>830</v>
      </c>
      <c r="BT210" s="391">
        <v>873</v>
      </c>
      <c r="BU210" s="391">
        <v>1098</v>
      </c>
      <c r="BV210" s="391">
        <v>0</v>
      </c>
      <c r="BW210" s="391">
        <v>0</v>
      </c>
      <c r="BX210" s="392">
        <f t="shared" si="27"/>
        <v>-1</v>
      </c>
      <c r="BY210" s="392" t="str">
        <f t="shared" si="28"/>
        <v/>
      </c>
      <c r="BZ210" s="45">
        <f t="shared" si="29"/>
        <v>0</v>
      </c>
      <c r="CA210" s="45">
        <f t="shared" si="30"/>
        <v>0</v>
      </c>
      <c r="CB210" s="45">
        <f t="shared" si="31"/>
        <v>0</v>
      </c>
      <c r="CC210" s="45">
        <f t="shared" si="32"/>
        <v>0</v>
      </c>
      <c r="CD210" s="45">
        <f t="shared" si="33"/>
        <v>1105</v>
      </c>
      <c r="CE210" s="45">
        <f t="shared" si="34"/>
        <v>6894</v>
      </c>
      <c r="CF210" s="391">
        <f t="shared" si="35"/>
        <v>0</v>
      </c>
    </row>
    <row r="211" spans="1:84">
      <c r="A211" s="45" t="s">
        <v>247</v>
      </c>
      <c r="B211" s="391"/>
      <c r="C211" s="391"/>
      <c r="D211" s="391"/>
      <c r="E211" s="391"/>
      <c r="F211" s="391"/>
      <c r="G211" s="391"/>
      <c r="H211" s="391"/>
      <c r="I211" s="391"/>
      <c r="J211" s="391"/>
      <c r="K211" s="391"/>
      <c r="L211" s="391"/>
      <c r="M211" s="391"/>
      <c r="N211" s="391"/>
      <c r="O211" s="391"/>
      <c r="P211" s="393"/>
      <c r="Q211" s="391"/>
      <c r="R211" s="391"/>
      <c r="S211" s="391"/>
      <c r="T211" s="391"/>
      <c r="U211" s="391"/>
      <c r="V211" s="391"/>
      <c r="W211" s="391"/>
      <c r="X211" s="391"/>
      <c r="Y211" s="391"/>
      <c r="Z211" s="391"/>
      <c r="AA211" s="391"/>
      <c r="AB211" s="391"/>
      <c r="AC211" s="391"/>
      <c r="AD211" s="391"/>
      <c r="AE211" s="391"/>
      <c r="AF211" s="391"/>
      <c r="AG211" s="391"/>
      <c r="AH211" s="391"/>
      <c r="AI211" s="391"/>
      <c r="AJ211" s="391"/>
      <c r="AK211" s="391"/>
      <c r="AL211" s="391"/>
      <c r="AM211" s="391"/>
      <c r="AN211" s="391"/>
      <c r="AO211" s="391"/>
      <c r="AP211" s="391"/>
      <c r="AQ211" s="391"/>
      <c r="AR211" s="391"/>
      <c r="AS211" s="391"/>
      <c r="AT211" s="391"/>
      <c r="AU211" s="391"/>
      <c r="AV211" s="391"/>
      <c r="AW211" s="391"/>
      <c r="AX211" s="391"/>
      <c r="AY211" s="391"/>
      <c r="AZ211" s="391"/>
      <c r="BA211" s="391"/>
      <c r="BB211" s="391"/>
      <c r="BC211" s="391"/>
      <c r="BD211" s="391"/>
      <c r="BE211" s="391">
        <v>32</v>
      </c>
      <c r="BF211" s="391">
        <v>56</v>
      </c>
      <c r="BG211" s="391">
        <v>409</v>
      </c>
      <c r="BH211" s="391">
        <v>412</v>
      </c>
      <c r="BI211" s="391">
        <v>253</v>
      </c>
      <c r="BJ211" s="391">
        <v>159</v>
      </c>
      <c r="BK211" s="391">
        <v>637</v>
      </c>
      <c r="BL211" s="391">
        <v>1656</v>
      </c>
      <c r="BM211" s="391">
        <v>1711</v>
      </c>
      <c r="BN211" s="391">
        <v>1732</v>
      </c>
      <c r="BO211" s="391">
        <v>1206</v>
      </c>
      <c r="BP211" s="391">
        <v>1894</v>
      </c>
      <c r="BQ211" s="391">
        <v>828</v>
      </c>
      <c r="BR211" s="391">
        <v>387</v>
      </c>
      <c r="BS211" s="391">
        <v>354</v>
      </c>
      <c r="BT211" s="391">
        <v>368</v>
      </c>
      <c r="BU211" s="391">
        <v>406</v>
      </c>
      <c r="BV211" s="391">
        <v>0</v>
      </c>
      <c r="BW211" s="391">
        <v>0</v>
      </c>
      <c r="BX211" s="392">
        <f t="shared" si="27"/>
        <v>-1</v>
      </c>
      <c r="BY211" s="392" t="str">
        <f t="shared" si="28"/>
        <v/>
      </c>
      <c r="BZ211" s="45">
        <f t="shared" si="29"/>
        <v>0</v>
      </c>
      <c r="CA211" s="45">
        <f t="shared" si="30"/>
        <v>0</v>
      </c>
      <c r="CB211" s="45">
        <f t="shared" si="31"/>
        <v>0</v>
      </c>
      <c r="CC211" s="45">
        <f t="shared" si="32"/>
        <v>0</v>
      </c>
      <c r="CD211" s="45">
        <f t="shared" si="33"/>
        <v>1162</v>
      </c>
      <c r="CE211" s="45">
        <f t="shared" si="34"/>
        <v>11338</v>
      </c>
      <c r="CF211" s="391">
        <f t="shared" si="35"/>
        <v>0</v>
      </c>
    </row>
    <row r="212" spans="1:84">
      <c r="A212" s="45" t="s">
        <v>248</v>
      </c>
      <c r="B212" s="391"/>
      <c r="C212" s="391"/>
      <c r="D212" s="391"/>
      <c r="E212" s="391"/>
      <c r="F212" s="391"/>
      <c r="G212" s="391"/>
      <c r="H212" s="391"/>
      <c r="I212" s="391"/>
      <c r="J212" s="391"/>
      <c r="K212" s="391"/>
      <c r="L212" s="391"/>
      <c r="M212" s="391"/>
      <c r="N212" s="391"/>
      <c r="O212" s="391"/>
      <c r="P212" s="391"/>
      <c r="Q212" s="391"/>
      <c r="R212" s="391"/>
      <c r="S212" s="391"/>
      <c r="T212" s="391"/>
      <c r="U212" s="391"/>
      <c r="V212" s="391"/>
      <c r="W212" s="391"/>
      <c r="X212" s="391"/>
      <c r="Y212" s="391"/>
      <c r="Z212" s="391"/>
      <c r="AA212" s="391"/>
      <c r="AB212" s="391"/>
      <c r="AC212" s="391"/>
      <c r="AD212" s="391"/>
      <c r="AE212" s="391"/>
      <c r="AF212" s="391"/>
      <c r="AG212" s="391"/>
      <c r="AH212" s="391"/>
      <c r="AI212" s="391"/>
      <c r="AJ212" s="391"/>
      <c r="AK212" s="391"/>
      <c r="AL212" s="391"/>
      <c r="AM212" s="391"/>
      <c r="AN212" s="391"/>
      <c r="AO212" s="391"/>
      <c r="AP212" s="391"/>
      <c r="AQ212" s="391"/>
      <c r="AR212" s="391"/>
      <c r="AS212" s="391"/>
      <c r="AT212" s="391"/>
      <c r="AU212" s="391"/>
      <c r="AV212" s="391"/>
      <c r="AW212" s="391"/>
      <c r="AX212" s="391"/>
      <c r="AY212" s="391"/>
      <c r="AZ212" s="391"/>
      <c r="BA212" s="391"/>
      <c r="BB212" s="391"/>
      <c r="BC212" s="391"/>
      <c r="BD212" s="391"/>
      <c r="BE212" s="391">
        <v>30</v>
      </c>
      <c r="BF212" s="391">
        <v>24</v>
      </c>
      <c r="BG212" s="391"/>
      <c r="BH212" s="391">
        <v>2</v>
      </c>
      <c r="BI212" s="391">
        <v>193</v>
      </c>
      <c r="BJ212" s="391">
        <v>6</v>
      </c>
      <c r="BK212" s="391">
        <v>5</v>
      </c>
      <c r="BL212" s="391">
        <v>313</v>
      </c>
      <c r="BM212" s="391">
        <v>309</v>
      </c>
      <c r="BN212" s="391">
        <v>567</v>
      </c>
      <c r="BO212" s="391">
        <v>961</v>
      </c>
      <c r="BP212" s="391">
        <v>844</v>
      </c>
      <c r="BQ212" s="391">
        <v>2344</v>
      </c>
      <c r="BR212" s="391">
        <v>952</v>
      </c>
      <c r="BS212" s="391">
        <v>1362</v>
      </c>
      <c r="BT212" s="391">
        <v>1353</v>
      </c>
      <c r="BU212" s="391">
        <v>1658</v>
      </c>
      <c r="BV212" s="391">
        <v>0</v>
      </c>
      <c r="BW212" s="391">
        <v>0</v>
      </c>
      <c r="BX212" s="392">
        <f t="shared" si="27"/>
        <v>-1</v>
      </c>
      <c r="BY212" s="392" t="str">
        <f t="shared" si="28"/>
        <v/>
      </c>
      <c r="BZ212" s="45">
        <f t="shared" si="29"/>
        <v>0</v>
      </c>
      <c r="CA212" s="45">
        <f t="shared" si="30"/>
        <v>0</v>
      </c>
      <c r="CB212" s="45">
        <f t="shared" si="31"/>
        <v>0</v>
      </c>
      <c r="CC212" s="45">
        <f t="shared" si="32"/>
        <v>0</v>
      </c>
      <c r="CD212" s="45">
        <f t="shared" si="33"/>
        <v>249</v>
      </c>
      <c r="CE212" s="45">
        <f t="shared" si="34"/>
        <v>10674</v>
      </c>
      <c r="CF212" s="391">
        <f t="shared" si="35"/>
        <v>0</v>
      </c>
    </row>
    <row r="213" spans="1:84">
      <c r="A213" s="395" t="s">
        <v>249</v>
      </c>
      <c r="B213" s="391"/>
      <c r="C213" s="391"/>
      <c r="D213" s="391"/>
      <c r="E213" s="391"/>
      <c r="F213" s="391"/>
      <c r="G213" s="391"/>
      <c r="H213" s="391"/>
      <c r="I213" s="391"/>
      <c r="J213" s="391"/>
      <c r="K213" s="391"/>
      <c r="L213" s="391"/>
      <c r="M213" s="391"/>
      <c r="N213" s="391"/>
      <c r="O213" s="391"/>
      <c r="P213" s="393"/>
      <c r="Q213" s="391"/>
      <c r="R213" s="391"/>
      <c r="S213" s="391"/>
      <c r="T213" s="391"/>
      <c r="U213" s="391"/>
      <c r="V213" s="391"/>
      <c r="W213" s="391"/>
      <c r="X213" s="391"/>
      <c r="Y213" s="391"/>
      <c r="Z213" s="391"/>
      <c r="AA213" s="391"/>
      <c r="AB213" s="391"/>
      <c r="AC213" s="391"/>
      <c r="AD213" s="391"/>
      <c r="AE213" s="391"/>
      <c r="AF213" s="391"/>
      <c r="AG213" s="391"/>
      <c r="AH213" s="391"/>
      <c r="AI213" s="391"/>
      <c r="AJ213" s="391"/>
      <c r="AK213" s="391"/>
      <c r="AL213" s="391"/>
      <c r="AM213" s="391"/>
      <c r="AN213" s="391"/>
      <c r="AO213" s="391"/>
      <c r="AP213" s="391"/>
      <c r="AQ213" s="391"/>
      <c r="AR213" s="391"/>
      <c r="AS213" s="391"/>
      <c r="AT213" s="391"/>
      <c r="AU213" s="391"/>
      <c r="AV213" s="391"/>
      <c r="AW213" s="391"/>
      <c r="AX213" s="391"/>
      <c r="AY213" s="391"/>
      <c r="AZ213" s="391"/>
      <c r="BA213" s="391">
        <v>60</v>
      </c>
      <c r="BB213" s="391"/>
      <c r="BC213" s="391"/>
      <c r="BD213" s="391">
        <v>1</v>
      </c>
      <c r="BE213" s="391">
        <v>29</v>
      </c>
      <c r="BF213" s="391">
        <v>56</v>
      </c>
      <c r="BG213" s="391">
        <v>89</v>
      </c>
      <c r="BH213" s="391">
        <v>35</v>
      </c>
      <c r="BI213" s="391">
        <v>30</v>
      </c>
      <c r="BJ213" s="391">
        <v>13</v>
      </c>
      <c r="BK213" s="391">
        <v>3</v>
      </c>
      <c r="BL213" s="391">
        <v>1</v>
      </c>
      <c r="BM213" s="391">
        <v>20</v>
      </c>
      <c r="BN213" s="391">
        <v>17</v>
      </c>
      <c r="BO213" s="391">
        <v>41</v>
      </c>
      <c r="BP213" s="391">
        <v>30</v>
      </c>
      <c r="BQ213" s="391">
        <v>53</v>
      </c>
      <c r="BR213" s="391">
        <v>9</v>
      </c>
      <c r="BS213" s="391">
        <v>16</v>
      </c>
      <c r="BT213" s="391">
        <v>10</v>
      </c>
      <c r="BU213" s="391">
        <v>16</v>
      </c>
      <c r="BV213" s="391">
        <v>0</v>
      </c>
      <c r="BW213" s="391">
        <v>0</v>
      </c>
      <c r="BX213" s="392">
        <f t="shared" si="27"/>
        <v>-1</v>
      </c>
      <c r="BY213" s="392" t="str">
        <f t="shared" si="28"/>
        <v/>
      </c>
      <c r="BZ213" s="45">
        <f t="shared" si="29"/>
        <v>0</v>
      </c>
      <c r="CA213" s="45">
        <f t="shared" si="30"/>
        <v>0</v>
      </c>
      <c r="CB213" s="45">
        <f t="shared" si="31"/>
        <v>0</v>
      </c>
      <c r="CC213" s="45">
        <f t="shared" si="32"/>
        <v>0</v>
      </c>
      <c r="CD213" s="45">
        <f t="shared" si="33"/>
        <v>300</v>
      </c>
      <c r="CE213" s="45">
        <f t="shared" si="34"/>
        <v>229</v>
      </c>
      <c r="CF213" s="391">
        <f t="shared" si="35"/>
        <v>0</v>
      </c>
    </row>
    <row r="214" spans="1:84">
      <c r="A214" s="45" t="s">
        <v>250</v>
      </c>
      <c r="B214" s="391"/>
      <c r="C214" s="391"/>
      <c r="D214" s="391"/>
      <c r="E214" s="391"/>
      <c r="F214" s="391"/>
      <c r="G214" s="391"/>
      <c r="H214" s="391"/>
      <c r="I214" s="391"/>
      <c r="J214" s="391"/>
      <c r="K214" s="391"/>
      <c r="L214" s="391"/>
      <c r="M214" s="391"/>
      <c r="N214" s="391"/>
      <c r="O214" s="391"/>
      <c r="P214" s="391"/>
      <c r="Q214" s="391"/>
      <c r="R214" s="391"/>
      <c r="S214" s="391"/>
      <c r="T214" s="391"/>
      <c r="U214" s="391"/>
      <c r="V214" s="391"/>
      <c r="W214" s="391"/>
      <c r="X214" s="391"/>
      <c r="Y214" s="391"/>
      <c r="Z214" s="391"/>
      <c r="AA214" s="391"/>
      <c r="AB214" s="391"/>
      <c r="AC214" s="391"/>
      <c r="AD214" s="391"/>
      <c r="AE214" s="391"/>
      <c r="AF214" s="391"/>
      <c r="AG214" s="391"/>
      <c r="AH214" s="391"/>
      <c r="AI214" s="391"/>
      <c r="AJ214" s="391"/>
      <c r="AK214" s="391"/>
      <c r="AL214" s="391"/>
      <c r="AM214" s="391"/>
      <c r="AN214" s="391"/>
      <c r="AO214" s="391"/>
      <c r="AP214" s="391"/>
      <c r="AQ214" s="391"/>
      <c r="AR214" s="391"/>
      <c r="AS214" s="391"/>
      <c r="AT214" s="391"/>
      <c r="AU214" s="391"/>
      <c r="AV214" s="391">
        <v>22</v>
      </c>
      <c r="AW214" s="391">
        <v>138</v>
      </c>
      <c r="AX214" s="391">
        <v>29</v>
      </c>
      <c r="AY214" s="391">
        <v>72</v>
      </c>
      <c r="AZ214" s="391">
        <v>163</v>
      </c>
      <c r="BA214" s="391">
        <v>66</v>
      </c>
      <c r="BB214" s="391">
        <v>113</v>
      </c>
      <c r="BC214" s="391">
        <v>122</v>
      </c>
      <c r="BD214" s="391">
        <v>28</v>
      </c>
      <c r="BE214" s="391">
        <v>27</v>
      </c>
      <c r="BF214" s="391">
        <v>183</v>
      </c>
      <c r="BG214" s="391">
        <v>78</v>
      </c>
      <c r="BH214" s="391">
        <v>84</v>
      </c>
      <c r="BI214" s="391">
        <v>115</v>
      </c>
      <c r="BJ214" s="391">
        <v>42</v>
      </c>
      <c r="BK214" s="391">
        <v>128</v>
      </c>
      <c r="BL214" s="391">
        <v>265</v>
      </c>
      <c r="BM214" s="391">
        <v>188</v>
      </c>
      <c r="BN214" s="391">
        <v>59</v>
      </c>
      <c r="BO214" s="391">
        <v>89</v>
      </c>
      <c r="BP214" s="391">
        <v>91</v>
      </c>
      <c r="BQ214" s="391">
        <v>69</v>
      </c>
      <c r="BR214" s="391">
        <v>182</v>
      </c>
      <c r="BS214" s="391">
        <v>59</v>
      </c>
      <c r="BT214" s="391">
        <v>67</v>
      </c>
      <c r="BU214" s="391">
        <v>43</v>
      </c>
      <c r="BV214" s="391">
        <v>22</v>
      </c>
      <c r="BW214" s="391">
        <v>138</v>
      </c>
      <c r="BX214" s="392">
        <f t="shared" si="27"/>
        <v>0.078125</v>
      </c>
      <c r="BY214" s="392">
        <f t="shared" si="28"/>
        <v>5.27272727272727</v>
      </c>
      <c r="BZ214" s="45">
        <f t="shared" si="29"/>
        <v>0</v>
      </c>
      <c r="CA214" s="45">
        <f t="shared" si="30"/>
        <v>0</v>
      </c>
      <c r="CB214" s="45">
        <f t="shared" si="31"/>
        <v>0</v>
      </c>
      <c r="CC214" s="45">
        <f t="shared" si="32"/>
        <v>160</v>
      </c>
      <c r="CD214" s="45">
        <f t="shared" si="33"/>
        <v>1080</v>
      </c>
      <c r="CE214" s="45">
        <f t="shared" si="34"/>
        <v>1282</v>
      </c>
      <c r="CF214" s="391">
        <f t="shared" si="35"/>
        <v>160</v>
      </c>
    </row>
    <row r="215" spans="1:84">
      <c r="A215" s="45" t="s">
        <v>251</v>
      </c>
      <c r="B215" s="391"/>
      <c r="C215" s="391"/>
      <c r="D215" s="391"/>
      <c r="E215" s="391"/>
      <c r="F215" s="391"/>
      <c r="G215" s="391"/>
      <c r="H215" s="391"/>
      <c r="I215" s="391"/>
      <c r="J215" s="391"/>
      <c r="K215" s="391"/>
      <c r="L215" s="391"/>
      <c r="M215" s="391"/>
      <c r="N215" s="391"/>
      <c r="O215" s="391"/>
      <c r="P215" s="391"/>
      <c r="Q215" s="391"/>
      <c r="R215" s="391"/>
      <c r="S215" s="391"/>
      <c r="T215" s="391"/>
      <c r="U215" s="391"/>
      <c r="V215" s="391"/>
      <c r="W215" s="391"/>
      <c r="X215" s="391"/>
      <c r="Y215" s="391"/>
      <c r="Z215" s="391"/>
      <c r="AA215" s="391"/>
      <c r="AB215" s="391"/>
      <c r="AC215" s="391"/>
      <c r="AD215" s="391"/>
      <c r="AE215" s="391"/>
      <c r="AF215" s="391"/>
      <c r="AG215" s="391"/>
      <c r="AH215" s="391"/>
      <c r="AI215" s="391"/>
      <c r="AJ215" s="391"/>
      <c r="AK215" s="391"/>
      <c r="AL215" s="391"/>
      <c r="AM215" s="391"/>
      <c r="AN215" s="391"/>
      <c r="AO215" s="391"/>
      <c r="AP215" s="391"/>
      <c r="AQ215" s="391"/>
      <c r="AR215" s="391"/>
      <c r="AS215" s="391"/>
      <c r="AT215" s="391"/>
      <c r="AU215" s="391"/>
      <c r="AV215" s="391"/>
      <c r="AW215" s="391"/>
      <c r="AX215" s="391"/>
      <c r="AY215" s="391">
        <v>8</v>
      </c>
      <c r="AZ215" s="391">
        <v>31</v>
      </c>
      <c r="BA215" s="391">
        <v>7</v>
      </c>
      <c r="BB215" s="391">
        <v>115</v>
      </c>
      <c r="BC215" s="391">
        <v>107</v>
      </c>
      <c r="BD215" s="391">
        <v>18</v>
      </c>
      <c r="BE215" s="391">
        <v>21</v>
      </c>
      <c r="BF215" s="391">
        <v>105</v>
      </c>
      <c r="BG215" s="391">
        <v>124</v>
      </c>
      <c r="BH215" s="391">
        <v>57</v>
      </c>
      <c r="BI215" s="391">
        <v>230</v>
      </c>
      <c r="BJ215" s="391">
        <v>2</v>
      </c>
      <c r="BK215" s="391">
        <v>10</v>
      </c>
      <c r="BL215" s="391">
        <v>56</v>
      </c>
      <c r="BM215" s="391">
        <v>27</v>
      </c>
      <c r="BN215" s="391">
        <v>30</v>
      </c>
      <c r="BO215" s="391">
        <v>45</v>
      </c>
      <c r="BP215" s="391">
        <v>32</v>
      </c>
      <c r="BQ215" s="391">
        <v>42</v>
      </c>
      <c r="BR215" s="391">
        <v>78</v>
      </c>
      <c r="BS215" s="391">
        <v>38</v>
      </c>
      <c r="BT215" s="391"/>
      <c r="BU215" s="391">
        <v>0</v>
      </c>
      <c r="BV215" s="391">
        <v>0</v>
      </c>
      <c r="BW215" s="391">
        <v>0</v>
      </c>
      <c r="BX215" s="392">
        <f t="shared" si="27"/>
        <v>-1</v>
      </c>
      <c r="BY215" s="392" t="str">
        <f t="shared" si="28"/>
        <v/>
      </c>
      <c r="BZ215" s="45">
        <f t="shared" si="29"/>
        <v>0</v>
      </c>
      <c r="CA215" s="45">
        <f t="shared" si="30"/>
        <v>0</v>
      </c>
      <c r="CB215" s="45">
        <f t="shared" si="31"/>
        <v>0</v>
      </c>
      <c r="CC215" s="45">
        <f t="shared" si="32"/>
        <v>0</v>
      </c>
      <c r="CD215" s="45">
        <f t="shared" si="33"/>
        <v>823</v>
      </c>
      <c r="CE215" s="45">
        <f t="shared" si="34"/>
        <v>360</v>
      </c>
      <c r="CF215" s="391">
        <f t="shared" si="35"/>
        <v>0</v>
      </c>
    </row>
    <row r="216" spans="1:84">
      <c r="A216" s="395" t="s">
        <v>252</v>
      </c>
      <c r="B216" s="391"/>
      <c r="C216" s="391"/>
      <c r="D216" s="391"/>
      <c r="E216" s="391"/>
      <c r="F216" s="391"/>
      <c r="G216" s="391"/>
      <c r="H216" s="391"/>
      <c r="I216" s="391"/>
      <c r="J216" s="391"/>
      <c r="K216" s="391"/>
      <c r="L216" s="391"/>
      <c r="M216" s="391"/>
      <c r="N216" s="391"/>
      <c r="O216" s="391"/>
      <c r="P216" s="393"/>
      <c r="Q216" s="391"/>
      <c r="R216" s="391"/>
      <c r="S216" s="391"/>
      <c r="T216" s="391"/>
      <c r="U216" s="391"/>
      <c r="V216" s="391"/>
      <c r="W216" s="391"/>
      <c r="X216" s="391"/>
      <c r="Y216" s="391"/>
      <c r="Z216" s="391"/>
      <c r="AA216" s="391"/>
      <c r="AB216" s="391"/>
      <c r="AC216" s="391"/>
      <c r="AD216" s="391"/>
      <c r="AE216" s="391"/>
      <c r="AF216" s="391"/>
      <c r="AG216" s="391"/>
      <c r="AH216" s="391"/>
      <c r="AI216" s="391"/>
      <c r="AJ216" s="391"/>
      <c r="AK216" s="391"/>
      <c r="AL216" s="391"/>
      <c r="AM216" s="391"/>
      <c r="AN216" s="391"/>
      <c r="AO216" s="391"/>
      <c r="AP216" s="391"/>
      <c r="AQ216" s="391"/>
      <c r="AR216" s="391"/>
      <c r="AS216" s="391"/>
      <c r="AT216" s="391"/>
      <c r="AU216" s="391"/>
      <c r="AV216" s="391"/>
      <c r="AW216" s="391"/>
      <c r="AX216" s="391"/>
      <c r="AY216" s="391"/>
      <c r="AZ216" s="391"/>
      <c r="BA216" s="391"/>
      <c r="BB216" s="391"/>
      <c r="BC216" s="391">
        <v>8</v>
      </c>
      <c r="BD216" s="391">
        <v>44</v>
      </c>
      <c r="BE216" s="391">
        <v>17</v>
      </c>
      <c r="BF216" s="391">
        <v>29</v>
      </c>
      <c r="BG216" s="391">
        <v>921</v>
      </c>
      <c r="BH216" s="391">
        <v>882</v>
      </c>
      <c r="BI216" s="391">
        <v>757</v>
      </c>
      <c r="BJ216" s="391">
        <v>720</v>
      </c>
      <c r="BK216" s="391">
        <v>730</v>
      </c>
      <c r="BL216" s="391">
        <v>489</v>
      </c>
      <c r="BM216" s="391">
        <v>518</v>
      </c>
      <c r="BN216" s="391">
        <v>592</v>
      </c>
      <c r="BO216" s="391">
        <v>572</v>
      </c>
      <c r="BP216" s="391">
        <v>2046</v>
      </c>
      <c r="BQ216" s="391">
        <v>1736</v>
      </c>
      <c r="BR216" s="391">
        <v>1403</v>
      </c>
      <c r="BS216" s="391">
        <v>1596</v>
      </c>
      <c r="BT216" s="391">
        <v>1848</v>
      </c>
      <c r="BU216" s="391">
        <v>3224</v>
      </c>
      <c r="BV216" s="391">
        <v>0</v>
      </c>
      <c r="BW216" s="391">
        <v>0</v>
      </c>
      <c r="BX216" s="392">
        <f t="shared" si="27"/>
        <v>-1</v>
      </c>
      <c r="BY216" s="392" t="str">
        <f t="shared" si="28"/>
        <v/>
      </c>
      <c r="BZ216" s="45">
        <f t="shared" si="29"/>
        <v>0</v>
      </c>
      <c r="CA216" s="45">
        <f t="shared" si="30"/>
        <v>0</v>
      </c>
      <c r="CB216" s="45">
        <f t="shared" si="31"/>
        <v>0</v>
      </c>
      <c r="CC216" s="45">
        <f t="shared" si="32"/>
        <v>0</v>
      </c>
      <c r="CD216" s="45">
        <f t="shared" si="33"/>
        <v>2658</v>
      </c>
      <c r="CE216" s="45">
        <f t="shared" si="34"/>
        <v>15474</v>
      </c>
      <c r="CF216" s="391">
        <f t="shared" si="35"/>
        <v>0</v>
      </c>
    </row>
    <row r="217" spans="1:84">
      <c r="A217" s="45" t="s">
        <v>253</v>
      </c>
      <c r="B217" s="391"/>
      <c r="C217" s="391"/>
      <c r="D217" s="391"/>
      <c r="E217" s="391"/>
      <c r="F217" s="391"/>
      <c r="G217" s="391"/>
      <c r="H217" s="391"/>
      <c r="I217" s="391"/>
      <c r="J217" s="391"/>
      <c r="K217" s="391"/>
      <c r="L217" s="391"/>
      <c r="M217" s="391"/>
      <c r="N217" s="391"/>
      <c r="O217" s="391"/>
      <c r="P217" s="391"/>
      <c r="Q217" s="391"/>
      <c r="R217" s="391"/>
      <c r="S217" s="391"/>
      <c r="T217" s="391"/>
      <c r="U217" s="391"/>
      <c r="V217" s="391"/>
      <c r="W217" s="391"/>
      <c r="X217" s="391"/>
      <c r="Y217" s="391"/>
      <c r="Z217" s="391"/>
      <c r="AA217" s="391"/>
      <c r="AB217" s="391"/>
      <c r="AC217" s="391"/>
      <c r="AD217" s="391"/>
      <c r="AE217" s="391"/>
      <c r="AF217" s="391"/>
      <c r="AG217" s="391"/>
      <c r="AH217" s="391"/>
      <c r="AI217" s="391"/>
      <c r="AJ217" s="391"/>
      <c r="AK217" s="391"/>
      <c r="AL217" s="391"/>
      <c r="AM217" s="391"/>
      <c r="AN217" s="391"/>
      <c r="AO217" s="391"/>
      <c r="AP217" s="391"/>
      <c r="AQ217" s="391"/>
      <c r="AR217" s="391"/>
      <c r="AS217" s="391"/>
      <c r="AT217" s="391"/>
      <c r="AU217" s="391"/>
      <c r="AV217" s="391"/>
      <c r="AW217" s="391"/>
      <c r="AX217" s="391">
        <v>12</v>
      </c>
      <c r="AY217" s="391">
        <v>11</v>
      </c>
      <c r="AZ217" s="391">
        <v>15</v>
      </c>
      <c r="BA217" s="391">
        <v>7</v>
      </c>
      <c r="BB217" s="391">
        <v>13</v>
      </c>
      <c r="BC217" s="391">
        <v>22</v>
      </c>
      <c r="BD217" s="391">
        <v>22</v>
      </c>
      <c r="BE217" s="391">
        <v>14</v>
      </c>
      <c r="BF217" s="391">
        <v>13</v>
      </c>
      <c r="BG217" s="391">
        <v>7</v>
      </c>
      <c r="BH217" s="391">
        <v>21</v>
      </c>
      <c r="BI217" s="391">
        <v>22</v>
      </c>
      <c r="BJ217" s="391">
        <v>19</v>
      </c>
      <c r="BK217" s="391">
        <v>40</v>
      </c>
      <c r="BL217" s="391">
        <v>152</v>
      </c>
      <c r="BM217" s="391">
        <v>112</v>
      </c>
      <c r="BN217" s="391">
        <v>66</v>
      </c>
      <c r="BO217" s="391">
        <v>103</v>
      </c>
      <c r="BP217" s="391">
        <v>67</v>
      </c>
      <c r="BQ217" s="391">
        <v>129</v>
      </c>
      <c r="BR217" s="391">
        <v>328</v>
      </c>
      <c r="BS217" s="391">
        <v>114</v>
      </c>
      <c r="BT217" s="391">
        <v>121</v>
      </c>
      <c r="BU217" s="391">
        <v>87</v>
      </c>
      <c r="BV217" s="391">
        <v>0</v>
      </c>
      <c r="BW217" s="391">
        <v>0</v>
      </c>
      <c r="BX217" s="392">
        <f t="shared" si="27"/>
        <v>-1</v>
      </c>
      <c r="BY217" s="392" t="str">
        <f t="shared" si="28"/>
        <v/>
      </c>
      <c r="BZ217" s="45">
        <f t="shared" si="29"/>
        <v>0</v>
      </c>
      <c r="CA217" s="45">
        <f t="shared" si="30"/>
        <v>0</v>
      </c>
      <c r="CB217" s="45">
        <f t="shared" si="31"/>
        <v>0</v>
      </c>
      <c r="CC217" s="45">
        <f t="shared" si="32"/>
        <v>0</v>
      </c>
      <c r="CD217" s="45">
        <f t="shared" si="33"/>
        <v>179</v>
      </c>
      <c r="CE217" s="45">
        <f t="shared" si="34"/>
        <v>1338</v>
      </c>
      <c r="CF217" s="391">
        <f t="shared" si="35"/>
        <v>0</v>
      </c>
    </row>
    <row r="218" spans="1:84">
      <c r="A218" s="395" t="s">
        <v>254</v>
      </c>
      <c r="B218" s="391"/>
      <c r="C218" s="391"/>
      <c r="D218" s="391"/>
      <c r="E218" s="391"/>
      <c r="F218" s="391"/>
      <c r="G218" s="391"/>
      <c r="H218" s="391"/>
      <c r="I218" s="391"/>
      <c r="J218" s="391"/>
      <c r="K218" s="391"/>
      <c r="L218" s="391"/>
      <c r="M218" s="391"/>
      <c r="N218" s="391"/>
      <c r="O218" s="391"/>
      <c r="P218" s="393"/>
      <c r="Q218" s="391"/>
      <c r="R218" s="391"/>
      <c r="S218" s="391"/>
      <c r="T218" s="391"/>
      <c r="U218" s="391"/>
      <c r="V218" s="391"/>
      <c r="W218" s="391"/>
      <c r="X218" s="391"/>
      <c r="Y218" s="391"/>
      <c r="Z218" s="391"/>
      <c r="AA218" s="391"/>
      <c r="AB218" s="391"/>
      <c r="AC218" s="391"/>
      <c r="AD218" s="391"/>
      <c r="AE218" s="391"/>
      <c r="AF218" s="391"/>
      <c r="AG218" s="391"/>
      <c r="AH218" s="391"/>
      <c r="AI218" s="391"/>
      <c r="AJ218" s="391"/>
      <c r="AK218" s="391"/>
      <c r="AL218" s="391"/>
      <c r="AM218" s="391"/>
      <c r="AN218" s="391"/>
      <c r="AO218" s="391"/>
      <c r="AP218" s="391"/>
      <c r="AQ218" s="391"/>
      <c r="AR218" s="391"/>
      <c r="AS218" s="391"/>
      <c r="AT218" s="391"/>
      <c r="AU218" s="391"/>
      <c r="AV218" s="391"/>
      <c r="AW218" s="391"/>
      <c r="AX218" s="391"/>
      <c r="AY218" s="391"/>
      <c r="AZ218" s="391"/>
      <c r="BA218" s="391"/>
      <c r="BB218" s="391"/>
      <c r="BC218" s="391"/>
      <c r="BD218" s="391"/>
      <c r="BE218" s="391">
        <v>14</v>
      </c>
      <c r="BF218" s="391">
        <v>729</v>
      </c>
      <c r="BG218" s="391">
        <v>1296</v>
      </c>
      <c r="BH218" s="391">
        <v>1897</v>
      </c>
      <c r="BI218" s="391">
        <v>3459</v>
      </c>
      <c r="BJ218" s="391">
        <v>2321</v>
      </c>
      <c r="BK218" s="391">
        <v>3050</v>
      </c>
      <c r="BL218" s="391">
        <v>8162</v>
      </c>
      <c r="BM218" s="391">
        <v>4462</v>
      </c>
      <c r="BN218" s="391">
        <v>6902</v>
      </c>
      <c r="BO218" s="391">
        <v>8202</v>
      </c>
      <c r="BP218" s="391">
        <v>6727</v>
      </c>
      <c r="BQ218" s="391">
        <v>7263</v>
      </c>
      <c r="BR218" s="391">
        <v>8806</v>
      </c>
      <c r="BS218" s="391">
        <v>8209</v>
      </c>
      <c r="BT218" s="391">
        <v>8247</v>
      </c>
      <c r="BU218" s="391">
        <v>10823</v>
      </c>
      <c r="BV218" s="391">
        <v>0</v>
      </c>
      <c r="BW218" s="391">
        <v>0</v>
      </c>
      <c r="BX218" s="392">
        <f t="shared" si="27"/>
        <v>-1</v>
      </c>
      <c r="BY218" s="392" t="str">
        <f t="shared" si="28"/>
        <v/>
      </c>
      <c r="BZ218" s="45">
        <f t="shared" si="29"/>
        <v>0</v>
      </c>
      <c r="CA218" s="45">
        <f t="shared" si="30"/>
        <v>0</v>
      </c>
      <c r="CB218" s="45">
        <f t="shared" si="31"/>
        <v>0</v>
      </c>
      <c r="CC218" s="45">
        <f t="shared" si="32"/>
        <v>0</v>
      </c>
      <c r="CD218" s="45">
        <f t="shared" si="33"/>
        <v>7395</v>
      </c>
      <c r="CE218" s="45">
        <f t="shared" si="34"/>
        <v>83174</v>
      </c>
      <c r="CF218" s="391">
        <f t="shared" si="35"/>
        <v>0</v>
      </c>
    </row>
    <row r="219" spans="1:84">
      <c r="A219" s="45" t="s">
        <v>255</v>
      </c>
      <c r="B219" s="391"/>
      <c r="C219" s="391"/>
      <c r="D219" s="391"/>
      <c r="E219" s="391"/>
      <c r="F219" s="391"/>
      <c r="G219" s="391"/>
      <c r="H219" s="391"/>
      <c r="I219" s="391"/>
      <c r="J219" s="391"/>
      <c r="K219" s="391"/>
      <c r="L219" s="391"/>
      <c r="M219" s="391"/>
      <c r="N219" s="391"/>
      <c r="O219" s="391"/>
      <c r="P219" s="391"/>
      <c r="Q219" s="391"/>
      <c r="R219" s="391"/>
      <c r="S219" s="391"/>
      <c r="T219" s="391"/>
      <c r="U219" s="391"/>
      <c r="V219" s="391"/>
      <c r="W219" s="391"/>
      <c r="X219" s="391"/>
      <c r="Y219" s="391"/>
      <c r="Z219" s="391"/>
      <c r="AA219" s="391"/>
      <c r="AB219" s="391"/>
      <c r="AC219" s="391"/>
      <c r="AD219" s="391"/>
      <c r="AE219" s="391"/>
      <c r="AF219" s="391"/>
      <c r="AG219" s="391"/>
      <c r="AH219" s="391"/>
      <c r="AI219" s="391"/>
      <c r="AJ219" s="391"/>
      <c r="AK219" s="391"/>
      <c r="AL219" s="391"/>
      <c r="AM219" s="391"/>
      <c r="AN219" s="391"/>
      <c r="AO219" s="391"/>
      <c r="AP219" s="391"/>
      <c r="AQ219" s="391"/>
      <c r="AR219" s="391"/>
      <c r="AS219" s="391"/>
      <c r="AT219" s="391"/>
      <c r="AU219" s="391"/>
      <c r="AV219" s="391"/>
      <c r="AW219" s="391"/>
      <c r="AX219" s="391">
        <v>9</v>
      </c>
      <c r="AY219" s="391">
        <v>12</v>
      </c>
      <c r="AZ219" s="391">
        <v>13</v>
      </c>
      <c r="BA219" s="391">
        <v>14</v>
      </c>
      <c r="BB219" s="391">
        <v>13</v>
      </c>
      <c r="BC219" s="391">
        <v>11</v>
      </c>
      <c r="BD219" s="391">
        <v>9</v>
      </c>
      <c r="BE219" s="391">
        <v>11</v>
      </c>
      <c r="BF219" s="391">
        <v>13</v>
      </c>
      <c r="BG219" s="391">
        <v>6</v>
      </c>
      <c r="BH219" s="391">
        <v>4</v>
      </c>
      <c r="BI219" s="391">
        <v>2</v>
      </c>
      <c r="BJ219" s="391">
        <v>3</v>
      </c>
      <c r="BK219" s="391">
        <v>1</v>
      </c>
      <c r="BL219" s="391">
        <v>1</v>
      </c>
      <c r="BM219" s="391">
        <v>3</v>
      </c>
      <c r="BN219" s="391">
        <v>2</v>
      </c>
      <c r="BO219" s="391">
        <v>1</v>
      </c>
      <c r="BP219" s="391">
        <v>4</v>
      </c>
      <c r="BQ219" s="391">
        <v>3</v>
      </c>
      <c r="BR219" s="391">
        <v>4</v>
      </c>
      <c r="BS219" s="391">
        <v>1</v>
      </c>
      <c r="BT219" s="391">
        <v>3</v>
      </c>
      <c r="BU219" s="391">
        <v>5</v>
      </c>
      <c r="BV219" s="391">
        <v>0</v>
      </c>
      <c r="BW219" s="391">
        <v>0</v>
      </c>
      <c r="BX219" s="392">
        <f t="shared" si="27"/>
        <v>-1</v>
      </c>
      <c r="BY219" s="392" t="str">
        <f t="shared" si="28"/>
        <v/>
      </c>
      <c r="BZ219" s="45">
        <f t="shared" si="29"/>
        <v>0</v>
      </c>
      <c r="CA219" s="45">
        <f t="shared" si="30"/>
        <v>0</v>
      </c>
      <c r="CB219" s="45">
        <f t="shared" si="31"/>
        <v>0</v>
      </c>
      <c r="CC219" s="45">
        <f t="shared" si="32"/>
        <v>0</v>
      </c>
      <c r="CD219" s="45">
        <f t="shared" si="33"/>
        <v>117</v>
      </c>
      <c r="CE219" s="45">
        <f t="shared" si="34"/>
        <v>31</v>
      </c>
      <c r="CF219" s="391">
        <f t="shared" si="35"/>
        <v>0</v>
      </c>
    </row>
    <row r="220" spans="1:84">
      <c r="A220" s="395" t="s">
        <v>256</v>
      </c>
      <c r="B220" s="391"/>
      <c r="C220" s="391"/>
      <c r="D220" s="391"/>
      <c r="E220" s="391"/>
      <c r="F220" s="391"/>
      <c r="G220" s="391"/>
      <c r="H220" s="391"/>
      <c r="I220" s="391"/>
      <c r="J220" s="391"/>
      <c r="K220" s="391"/>
      <c r="L220" s="391"/>
      <c r="M220" s="391"/>
      <c r="N220" s="391"/>
      <c r="O220" s="391"/>
      <c r="P220" s="393"/>
      <c r="Q220" s="391"/>
      <c r="R220" s="391"/>
      <c r="S220" s="391"/>
      <c r="T220" s="391"/>
      <c r="U220" s="391"/>
      <c r="V220" s="391"/>
      <c r="W220" s="391"/>
      <c r="X220" s="391"/>
      <c r="Y220" s="391"/>
      <c r="Z220" s="391"/>
      <c r="AA220" s="391"/>
      <c r="AB220" s="391"/>
      <c r="AC220" s="391"/>
      <c r="AD220" s="391"/>
      <c r="AE220" s="391"/>
      <c r="AF220" s="391"/>
      <c r="AG220" s="391"/>
      <c r="AH220" s="391"/>
      <c r="AI220" s="391"/>
      <c r="AJ220" s="391"/>
      <c r="AK220" s="391"/>
      <c r="AL220" s="391"/>
      <c r="AM220" s="391"/>
      <c r="AN220" s="391"/>
      <c r="AO220" s="391"/>
      <c r="AP220" s="391"/>
      <c r="AQ220" s="391"/>
      <c r="AR220" s="391"/>
      <c r="AS220" s="391"/>
      <c r="AT220" s="391"/>
      <c r="AU220" s="391"/>
      <c r="AV220" s="391"/>
      <c r="AW220" s="391"/>
      <c r="AX220" s="391"/>
      <c r="AY220" s="391"/>
      <c r="AZ220" s="391"/>
      <c r="BA220" s="391"/>
      <c r="BB220" s="391"/>
      <c r="BC220" s="391">
        <v>27</v>
      </c>
      <c r="BD220" s="391">
        <v>24</v>
      </c>
      <c r="BE220" s="391">
        <v>9</v>
      </c>
      <c r="BF220" s="391">
        <v>31</v>
      </c>
      <c r="BG220" s="391">
        <v>22</v>
      </c>
      <c r="BH220" s="391">
        <v>11</v>
      </c>
      <c r="BI220" s="391">
        <v>5</v>
      </c>
      <c r="BJ220" s="391">
        <v>9</v>
      </c>
      <c r="BK220" s="391">
        <v>2</v>
      </c>
      <c r="BL220" s="391">
        <v>19</v>
      </c>
      <c r="BM220" s="391">
        <v>16</v>
      </c>
      <c r="BN220" s="391">
        <v>5</v>
      </c>
      <c r="BO220" s="391">
        <v>58</v>
      </c>
      <c r="BP220" s="391">
        <v>29</v>
      </c>
      <c r="BQ220" s="391">
        <v>22</v>
      </c>
      <c r="BR220" s="391">
        <v>6</v>
      </c>
      <c r="BS220" s="391">
        <v>5</v>
      </c>
      <c r="BT220" s="391">
        <v>4</v>
      </c>
      <c r="BU220" s="391">
        <v>10</v>
      </c>
      <c r="BV220" s="391">
        <v>0</v>
      </c>
      <c r="BW220" s="391">
        <v>0</v>
      </c>
      <c r="BX220" s="392">
        <f t="shared" si="27"/>
        <v>-1</v>
      </c>
      <c r="BY220" s="392" t="str">
        <f t="shared" si="28"/>
        <v/>
      </c>
      <c r="BZ220" s="45">
        <f t="shared" si="29"/>
        <v>0</v>
      </c>
      <c r="CA220" s="45">
        <f t="shared" si="30"/>
        <v>0</v>
      </c>
      <c r="CB220" s="45">
        <f t="shared" si="31"/>
        <v>0</v>
      </c>
      <c r="CC220" s="45">
        <f t="shared" si="32"/>
        <v>0</v>
      </c>
      <c r="CD220" s="45">
        <f t="shared" si="33"/>
        <v>129</v>
      </c>
      <c r="CE220" s="45">
        <f t="shared" si="34"/>
        <v>185</v>
      </c>
      <c r="CF220" s="391">
        <f t="shared" si="35"/>
        <v>0</v>
      </c>
    </row>
    <row r="221" spans="1:84">
      <c r="A221" s="45" t="s">
        <v>257</v>
      </c>
      <c r="B221" s="391"/>
      <c r="C221" s="391"/>
      <c r="D221" s="391"/>
      <c r="E221" s="391"/>
      <c r="F221" s="391"/>
      <c r="G221" s="391"/>
      <c r="H221" s="391"/>
      <c r="I221" s="391"/>
      <c r="J221" s="391"/>
      <c r="K221" s="391"/>
      <c r="L221" s="391"/>
      <c r="M221" s="391"/>
      <c r="N221" s="391"/>
      <c r="O221" s="391"/>
      <c r="P221" s="393"/>
      <c r="Q221" s="391"/>
      <c r="R221" s="391"/>
      <c r="S221" s="391"/>
      <c r="T221" s="391"/>
      <c r="U221" s="391"/>
      <c r="V221" s="391"/>
      <c r="W221" s="391"/>
      <c r="X221" s="391"/>
      <c r="Y221" s="391"/>
      <c r="Z221" s="391"/>
      <c r="AA221" s="391"/>
      <c r="AB221" s="391"/>
      <c r="AC221" s="391"/>
      <c r="AD221" s="391"/>
      <c r="AE221" s="391"/>
      <c r="AF221" s="391"/>
      <c r="AG221" s="391"/>
      <c r="AH221" s="391"/>
      <c r="AI221" s="391"/>
      <c r="AJ221" s="391"/>
      <c r="AK221" s="391">
        <v>1</v>
      </c>
      <c r="AL221" s="391"/>
      <c r="AM221" s="391">
        <v>5</v>
      </c>
      <c r="AN221" s="391">
        <v>8</v>
      </c>
      <c r="AO221" s="391">
        <v>24</v>
      </c>
      <c r="AP221" s="391">
        <v>21</v>
      </c>
      <c r="AQ221" s="391">
        <v>14</v>
      </c>
      <c r="AR221" s="391">
        <v>11</v>
      </c>
      <c r="AS221" s="391">
        <v>39</v>
      </c>
      <c r="AT221" s="391">
        <v>11</v>
      </c>
      <c r="AU221" s="391">
        <v>21</v>
      </c>
      <c r="AV221" s="391">
        <v>27</v>
      </c>
      <c r="AW221" s="391">
        <v>18</v>
      </c>
      <c r="AX221" s="391">
        <v>14</v>
      </c>
      <c r="AY221" s="391">
        <v>30</v>
      </c>
      <c r="AZ221" s="391">
        <v>5</v>
      </c>
      <c r="BA221" s="391">
        <v>8</v>
      </c>
      <c r="BB221" s="391">
        <v>8</v>
      </c>
      <c r="BC221" s="391">
        <v>16</v>
      </c>
      <c r="BD221" s="391">
        <v>1</v>
      </c>
      <c r="BE221" s="391">
        <v>9</v>
      </c>
      <c r="BF221" s="391">
        <v>5</v>
      </c>
      <c r="BG221" s="391">
        <v>4</v>
      </c>
      <c r="BH221" s="391">
        <v>8</v>
      </c>
      <c r="BI221" s="391">
        <v>13</v>
      </c>
      <c r="BJ221" s="391">
        <v>0</v>
      </c>
      <c r="BK221" s="391">
        <v>0</v>
      </c>
      <c r="BL221" s="391">
        <v>2</v>
      </c>
      <c r="BM221" s="391">
        <v>7</v>
      </c>
      <c r="BN221" s="391">
        <v>8</v>
      </c>
      <c r="BO221" s="391">
        <v>13</v>
      </c>
      <c r="BP221" s="391">
        <v>2</v>
      </c>
      <c r="BQ221" s="391">
        <v>7</v>
      </c>
      <c r="BR221" s="391">
        <v>10</v>
      </c>
      <c r="BS221" s="391">
        <v>51</v>
      </c>
      <c r="BT221" s="391">
        <v>59</v>
      </c>
      <c r="BU221" s="391">
        <v>87</v>
      </c>
      <c r="BV221" s="391">
        <v>27</v>
      </c>
      <c r="BW221" s="391">
        <v>18</v>
      </c>
      <c r="BX221" s="392" t="str">
        <f t="shared" si="27"/>
        <v/>
      </c>
      <c r="BY221" s="392">
        <f t="shared" si="28"/>
        <v>-0.333333333333333</v>
      </c>
      <c r="BZ221" s="45">
        <f t="shared" si="29"/>
        <v>0</v>
      </c>
      <c r="CA221" s="45">
        <f t="shared" si="30"/>
        <v>0</v>
      </c>
      <c r="CB221" s="45">
        <f t="shared" si="31"/>
        <v>1</v>
      </c>
      <c r="CC221" s="45">
        <f t="shared" si="32"/>
        <v>199</v>
      </c>
      <c r="CD221" s="45">
        <f t="shared" si="33"/>
        <v>121</v>
      </c>
      <c r="CE221" s="45">
        <f t="shared" si="34"/>
        <v>246</v>
      </c>
      <c r="CF221" s="391">
        <f t="shared" si="35"/>
        <v>45</v>
      </c>
    </row>
    <row r="222" spans="1:84">
      <c r="A222" s="45" t="s">
        <v>258</v>
      </c>
      <c r="B222" s="391"/>
      <c r="C222" s="391"/>
      <c r="D222" s="391"/>
      <c r="E222" s="391"/>
      <c r="F222" s="391"/>
      <c r="G222" s="391"/>
      <c r="H222" s="391"/>
      <c r="I222" s="391"/>
      <c r="J222" s="391"/>
      <c r="K222" s="391"/>
      <c r="L222" s="391"/>
      <c r="M222" s="391"/>
      <c r="N222" s="391"/>
      <c r="O222" s="391"/>
      <c r="P222" s="391"/>
      <c r="Q222" s="391"/>
      <c r="R222" s="391"/>
      <c r="S222" s="391"/>
      <c r="T222" s="391"/>
      <c r="U222" s="391"/>
      <c r="V222" s="391"/>
      <c r="W222" s="391"/>
      <c r="X222" s="391"/>
      <c r="Y222" s="391"/>
      <c r="Z222" s="391"/>
      <c r="AA222" s="391"/>
      <c r="AB222" s="391"/>
      <c r="AC222" s="391"/>
      <c r="AD222" s="391"/>
      <c r="AE222" s="391"/>
      <c r="AF222" s="391"/>
      <c r="AG222" s="391"/>
      <c r="AH222" s="391"/>
      <c r="AI222" s="391"/>
      <c r="AJ222" s="391"/>
      <c r="AK222" s="391"/>
      <c r="AL222" s="391"/>
      <c r="AM222" s="391"/>
      <c r="AN222" s="391"/>
      <c r="AO222" s="391"/>
      <c r="AP222" s="391"/>
      <c r="AQ222" s="391"/>
      <c r="AR222" s="391"/>
      <c r="AS222" s="391"/>
      <c r="AT222" s="391"/>
      <c r="AU222" s="391"/>
      <c r="AV222" s="391"/>
      <c r="AW222" s="391"/>
      <c r="AX222" s="391">
        <v>20</v>
      </c>
      <c r="AY222" s="391">
        <v>1</v>
      </c>
      <c r="AZ222" s="391">
        <v>30</v>
      </c>
      <c r="BA222" s="391">
        <v>73</v>
      </c>
      <c r="BB222" s="391">
        <v>44</v>
      </c>
      <c r="BC222" s="391">
        <v>31</v>
      </c>
      <c r="BD222" s="391">
        <v>15</v>
      </c>
      <c r="BE222" s="391">
        <v>8</v>
      </c>
      <c r="BF222" s="391">
        <v>16</v>
      </c>
      <c r="BG222" s="391">
        <v>18</v>
      </c>
      <c r="BH222" s="391">
        <v>7</v>
      </c>
      <c r="BI222" s="391">
        <v>8</v>
      </c>
      <c r="BJ222" s="391">
        <v>6</v>
      </c>
      <c r="BK222" s="391">
        <v>10</v>
      </c>
      <c r="BL222" s="391">
        <v>27</v>
      </c>
      <c r="BM222" s="391">
        <v>13</v>
      </c>
      <c r="BN222" s="391">
        <v>12</v>
      </c>
      <c r="BO222" s="391">
        <v>49</v>
      </c>
      <c r="BP222" s="391">
        <v>9</v>
      </c>
      <c r="BQ222" s="391">
        <v>40</v>
      </c>
      <c r="BR222" s="391">
        <v>11</v>
      </c>
      <c r="BS222" s="391">
        <v>16</v>
      </c>
      <c r="BT222" s="391">
        <v>9</v>
      </c>
      <c r="BU222" s="391">
        <v>5</v>
      </c>
      <c r="BV222" s="391">
        <v>0</v>
      </c>
      <c r="BW222" s="391">
        <v>0</v>
      </c>
      <c r="BX222" s="392">
        <f t="shared" si="27"/>
        <v>-1</v>
      </c>
      <c r="BY222" s="392" t="str">
        <f t="shared" si="28"/>
        <v/>
      </c>
      <c r="BZ222" s="45">
        <f t="shared" si="29"/>
        <v>0</v>
      </c>
      <c r="CA222" s="45">
        <f t="shared" si="30"/>
        <v>0</v>
      </c>
      <c r="CB222" s="45">
        <f t="shared" si="31"/>
        <v>0</v>
      </c>
      <c r="CC222" s="45">
        <f t="shared" si="32"/>
        <v>0</v>
      </c>
      <c r="CD222" s="45">
        <f t="shared" si="33"/>
        <v>271</v>
      </c>
      <c r="CE222" s="45">
        <f t="shared" si="34"/>
        <v>207</v>
      </c>
      <c r="CF222" s="391">
        <f t="shared" si="35"/>
        <v>0</v>
      </c>
    </row>
    <row r="223" spans="1:84">
      <c r="A223" s="45" t="s">
        <v>259</v>
      </c>
      <c r="B223" s="391"/>
      <c r="C223" s="391"/>
      <c r="D223" s="391"/>
      <c r="E223" s="391"/>
      <c r="F223" s="391"/>
      <c r="G223" s="391"/>
      <c r="H223" s="391"/>
      <c r="I223" s="391"/>
      <c r="J223" s="391"/>
      <c r="K223" s="391"/>
      <c r="L223" s="391"/>
      <c r="M223" s="391"/>
      <c r="N223" s="391"/>
      <c r="O223" s="391"/>
      <c r="P223" s="391"/>
      <c r="Q223" s="391"/>
      <c r="R223" s="391"/>
      <c r="S223" s="391"/>
      <c r="T223" s="391"/>
      <c r="U223" s="391"/>
      <c r="V223" s="391"/>
      <c r="W223" s="391"/>
      <c r="X223" s="391"/>
      <c r="Y223" s="391"/>
      <c r="Z223" s="391"/>
      <c r="AA223" s="391"/>
      <c r="AB223" s="391"/>
      <c r="AC223" s="391"/>
      <c r="AD223" s="391"/>
      <c r="AE223" s="391"/>
      <c r="AF223" s="391"/>
      <c r="AG223" s="391"/>
      <c r="AH223" s="391"/>
      <c r="AI223" s="391"/>
      <c r="AJ223" s="391"/>
      <c r="AK223" s="391">
        <v>10</v>
      </c>
      <c r="AL223" s="391"/>
      <c r="AM223" s="391"/>
      <c r="AN223" s="391"/>
      <c r="AO223" s="391">
        <v>15</v>
      </c>
      <c r="AP223" s="391">
        <v>2</v>
      </c>
      <c r="AQ223" s="391"/>
      <c r="AR223" s="391"/>
      <c r="AS223" s="391"/>
      <c r="AT223" s="391"/>
      <c r="AU223" s="391">
        <v>7</v>
      </c>
      <c r="AV223" s="391">
        <v>13</v>
      </c>
      <c r="AW223" s="391"/>
      <c r="AX223" s="391">
        <v>1</v>
      </c>
      <c r="AY223" s="391">
        <v>2</v>
      </c>
      <c r="AZ223" s="391">
        <v>7</v>
      </c>
      <c r="BA223" s="391">
        <v>6</v>
      </c>
      <c r="BB223" s="391">
        <v>7</v>
      </c>
      <c r="BC223" s="391">
        <v>7</v>
      </c>
      <c r="BD223" s="391">
        <v>3</v>
      </c>
      <c r="BE223" s="391">
        <v>8</v>
      </c>
      <c r="BF223" s="391">
        <v>3</v>
      </c>
      <c r="BG223" s="391">
        <v>10</v>
      </c>
      <c r="BH223" s="391">
        <v>14</v>
      </c>
      <c r="BI223" s="391">
        <v>0</v>
      </c>
      <c r="BJ223" s="391">
        <v>8</v>
      </c>
      <c r="BK223" s="391">
        <v>3</v>
      </c>
      <c r="BL223" s="391">
        <v>11</v>
      </c>
      <c r="BM223" s="391">
        <v>8</v>
      </c>
      <c r="BN223" s="391">
        <v>6</v>
      </c>
      <c r="BO223" s="391">
        <v>7</v>
      </c>
      <c r="BP223" s="391">
        <v>9</v>
      </c>
      <c r="BQ223" s="391">
        <v>17</v>
      </c>
      <c r="BR223" s="391">
        <v>7</v>
      </c>
      <c r="BS223" s="391">
        <v>16</v>
      </c>
      <c r="BT223" s="391">
        <v>11</v>
      </c>
      <c r="BU223" s="391">
        <v>9</v>
      </c>
      <c r="BV223" s="391">
        <v>13</v>
      </c>
      <c r="BW223" s="391">
        <v>0</v>
      </c>
      <c r="BX223" s="392">
        <f t="shared" si="27"/>
        <v>-1</v>
      </c>
      <c r="BY223" s="392">
        <f t="shared" si="28"/>
        <v>-1</v>
      </c>
      <c r="BZ223" s="45">
        <f t="shared" si="29"/>
        <v>0</v>
      </c>
      <c r="CA223" s="45">
        <f t="shared" si="30"/>
        <v>0</v>
      </c>
      <c r="CB223" s="45">
        <f t="shared" si="31"/>
        <v>10</v>
      </c>
      <c r="CC223" s="45">
        <f t="shared" si="32"/>
        <v>37</v>
      </c>
      <c r="CD223" s="45">
        <f t="shared" si="33"/>
        <v>68</v>
      </c>
      <c r="CE223" s="45">
        <f t="shared" si="34"/>
        <v>112</v>
      </c>
      <c r="CF223" s="391">
        <f t="shared" si="35"/>
        <v>13</v>
      </c>
    </row>
    <row r="224" spans="1:84">
      <c r="A224" s="395" t="s">
        <v>260</v>
      </c>
      <c r="B224" s="391"/>
      <c r="C224" s="391"/>
      <c r="D224" s="391"/>
      <c r="E224" s="391"/>
      <c r="F224" s="391"/>
      <c r="G224" s="391"/>
      <c r="H224" s="391"/>
      <c r="I224" s="391"/>
      <c r="J224" s="391"/>
      <c r="K224" s="391"/>
      <c r="L224" s="391"/>
      <c r="M224" s="391"/>
      <c r="N224" s="391"/>
      <c r="O224" s="391"/>
      <c r="P224" s="393"/>
      <c r="Q224" s="391"/>
      <c r="R224" s="391"/>
      <c r="S224" s="391"/>
      <c r="T224" s="391"/>
      <c r="U224" s="391"/>
      <c r="V224" s="391"/>
      <c r="W224" s="391"/>
      <c r="X224" s="391"/>
      <c r="Y224" s="391"/>
      <c r="Z224" s="391"/>
      <c r="AA224" s="391"/>
      <c r="AB224" s="391"/>
      <c r="AC224" s="391"/>
      <c r="AD224" s="391"/>
      <c r="AE224" s="391"/>
      <c r="AF224" s="391"/>
      <c r="AG224" s="391"/>
      <c r="AH224" s="391"/>
      <c r="AI224" s="391"/>
      <c r="AJ224" s="391"/>
      <c r="AK224" s="391"/>
      <c r="AL224" s="391"/>
      <c r="AM224" s="391"/>
      <c r="AN224" s="391"/>
      <c r="AO224" s="391"/>
      <c r="AP224" s="391"/>
      <c r="AQ224" s="391"/>
      <c r="AR224" s="391"/>
      <c r="AS224" s="391"/>
      <c r="AT224" s="391"/>
      <c r="AU224" s="391"/>
      <c r="AV224" s="391"/>
      <c r="AW224" s="391"/>
      <c r="AX224" s="391"/>
      <c r="AY224" s="391"/>
      <c r="AZ224" s="391"/>
      <c r="BA224" s="391"/>
      <c r="BB224" s="391"/>
      <c r="BC224" s="391"/>
      <c r="BD224" s="391"/>
      <c r="BE224" s="391">
        <v>8</v>
      </c>
      <c r="BF224" s="391">
        <v>2652</v>
      </c>
      <c r="BG224" s="391">
        <v>3667</v>
      </c>
      <c r="BH224" s="391">
        <v>3905</v>
      </c>
      <c r="BI224" s="391">
        <v>1059</v>
      </c>
      <c r="BJ224" s="391">
        <v>220</v>
      </c>
      <c r="BK224" s="391">
        <v>2379</v>
      </c>
      <c r="BL224" s="391">
        <v>3473</v>
      </c>
      <c r="BM224" s="391">
        <v>3453</v>
      </c>
      <c r="BN224" s="391">
        <v>3276</v>
      </c>
      <c r="BO224" s="391">
        <v>3136</v>
      </c>
      <c r="BP224" s="391">
        <v>3869</v>
      </c>
      <c r="BQ224" s="391">
        <v>4632</v>
      </c>
      <c r="BR224" s="391">
        <v>3349</v>
      </c>
      <c r="BS224" s="391">
        <v>3387</v>
      </c>
      <c r="BT224" s="391">
        <v>3541</v>
      </c>
      <c r="BU224" s="391">
        <v>4401</v>
      </c>
      <c r="BV224" s="391">
        <v>0</v>
      </c>
      <c r="BW224" s="391">
        <v>0</v>
      </c>
      <c r="BX224" s="392">
        <f t="shared" si="27"/>
        <v>-1</v>
      </c>
      <c r="BY224" s="392" t="str">
        <f t="shared" si="28"/>
        <v/>
      </c>
      <c r="BZ224" s="45">
        <f t="shared" si="29"/>
        <v>0</v>
      </c>
      <c r="CA224" s="45">
        <f t="shared" si="30"/>
        <v>0</v>
      </c>
      <c r="CB224" s="45">
        <f t="shared" si="31"/>
        <v>0</v>
      </c>
      <c r="CC224" s="45">
        <f t="shared" si="32"/>
        <v>0</v>
      </c>
      <c r="CD224" s="45">
        <f t="shared" si="33"/>
        <v>11291</v>
      </c>
      <c r="CE224" s="45">
        <f t="shared" si="34"/>
        <v>39116</v>
      </c>
      <c r="CF224" s="391">
        <f t="shared" si="35"/>
        <v>0</v>
      </c>
    </row>
    <row r="225" spans="1:84">
      <c r="A225" s="45" t="s">
        <v>261</v>
      </c>
      <c r="B225" s="391">
        <v>180</v>
      </c>
      <c r="C225" s="391">
        <v>163</v>
      </c>
      <c r="D225" s="391">
        <v>355</v>
      </c>
      <c r="E225" s="391">
        <v>50</v>
      </c>
      <c r="F225" s="391">
        <v>101</v>
      </c>
      <c r="G225" s="391">
        <v>305</v>
      </c>
      <c r="H225" s="391">
        <v>299</v>
      </c>
      <c r="I225" s="391">
        <v>258</v>
      </c>
      <c r="J225" s="391">
        <v>255</v>
      </c>
      <c r="K225" s="391">
        <v>248</v>
      </c>
      <c r="L225" s="391">
        <v>339</v>
      </c>
      <c r="M225" s="391">
        <v>186</v>
      </c>
      <c r="N225" s="391">
        <v>234</v>
      </c>
      <c r="O225" s="391">
        <v>211</v>
      </c>
      <c r="P225" s="393">
        <v>455</v>
      </c>
      <c r="Q225" s="391">
        <v>337</v>
      </c>
      <c r="R225" s="391">
        <v>422</v>
      </c>
      <c r="S225" s="391">
        <v>340</v>
      </c>
      <c r="T225" s="391">
        <v>399</v>
      </c>
      <c r="U225" s="391">
        <v>235</v>
      </c>
      <c r="V225" s="391">
        <v>434</v>
      </c>
      <c r="W225" s="391">
        <v>421</v>
      </c>
      <c r="X225" s="391">
        <v>517</v>
      </c>
      <c r="Y225" s="391">
        <v>363</v>
      </c>
      <c r="Z225" s="391">
        <v>648</v>
      </c>
      <c r="AA225" s="391">
        <v>482</v>
      </c>
      <c r="AB225" s="391">
        <v>459</v>
      </c>
      <c r="AC225" s="391">
        <v>225</v>
      </c>
      <c r="AD225" s="391">
        <v>277</v>
      </c>
      <c r="AE225" s="391">
        <v>442</v>
      </c>
      <c r="AF225" s="391">
        <v>393</v>
      </c>
      <c r="AG225" s="391">
        <v>262</v>
      </c>
      <c r="AH225" s="391">
        <v>512</v>
      </c>
      <c r="AI225" s="391">
        <v>303</v>
      </c>
      <c r="AJ225" s="391">
        <v>426</v>
      </c>
      <c r="AK225" s="391">
        <v>377</v>
      </c>
      <c r="AL225" s="391">
        <v>401</v>
      </c>
      <c r="AM225" s="391">
        <v>291</v>
      </c>
      <c r="AN225" s="391">
        <v>633</v>
      </c>
      <c r="AO225" s="391">
        <v>243</v>
      </c>
      <c r="AP225" s="391">
        <v>217</v>
      </c>
      <c r="AQ225" s="391">
        <v>397</v>
      </c>
      <c r="AR225" s="391">
        <v>179</v>
      </c>
      <c r="AS225" s="391">
        <v>226</v>
      </c>
      <c r="AT225" s="391">
        <v>254</v>
      </c>
      <c r="AU225" s="391">
        <v>181</v>
      </c>
      <c r="AV225" s="391">
        <v>198</v>
      </c>
      <c r="AW225" s="391">
        <v>215</v>
      </c>
      <c r="AX225" s="391">
        <v>124</v>
      </c>
      <c r="AY225" s="391">
        <v>108</v>
      </c>
      <c r="AZ225" s="391">
        <v>247</v>
      </c>
      <c r="BA225" s="391">
        <v>83</v>
      </c>
      <c r="BB225" s="391">
        <v>62</v>
      </c>
      <c r="BC225" s="391">
        <v>38</v>
      </c>
      <c r="BD225" s="391">
        <v>17</v>
      </c>
      <c r="BE225" s="391">
        <v>7</v>
      </c>
      <c r="BF225" s="391">
        <v>5</v>
      </c>
      <c r="BG225" s="391">
        <v>2</v>
      </c>
      <c r="BH225" s="391">
        <v>1</v>
      </c>
      <c r="BI225" s="391">
        <v>0</v>
      </c>
      <c r="BJ225" s="391">
        <v>2</v>
      </c>
      <c r="BK225" s="391">
        <v>2</v>
      </c>
      <c r="BL225" s="391">
        <v>1</v>
      </c>
      <c r="BM225" s="391">
        <v>0</v>
      </c>
      <c r="BN225" s="391">
        <v>0</v>
      </c>
      <c r="BO225" s="391">
        <v>0</v>
      </c>
      <c r="BP225" s="391">
        <v>0</v>
      </c>
      <c r="BQ225" s="391">
        <v>0</v>
      </c>
      <c r="BR225" s="391">
        <v>0</v>
      </c>
      <c r="BS225" s="391">
        <v>0</v>
      </c>
      <c r="BT225" s="391">
        <v>0</v>
      </c>
      <c r="BU225" s="391">
        <v>0</v>
      </c>
      <c r="BV225" s="391">
        <v>198</v>
      </c>
      <c r="BW225" s="391">
        <v>215</v>
      </c>
      <c r="BX225" s="392">
        <f t="shared" si="27"/>
        <v>106.5</v>
      </c>
      <c r="BY225" s="392">
        <f t="shared" si="28"/>
        <v>0.0858585858585859</v>
      </c>
      <c r="BZ225" s="45">
        <f t="shared" si="29"/>
        <v>2739</v>
      </c>
      <c r="CA225" s="45">
        <f t="shared" si="30"/>
        <v>4368</v>
      </c>
      <c r="CB225" s="45">
        <f t="shared" si="31"/>
        <v>4806</v>
      </c>
      <c r="CC225" s="45">
        <f t="shared" si="32"/>
        <v>3435</v>
      </c>
      <c r="CD225" s="45">
        <f t="shared" si="33"/>
        <v>694</v>
      </c>
      <c r="CE225" s="45">
        <f t="shared" si="34"/>
        <v>5</v>
      </c>
      <c r="CF225" s="391">
        <f t="shared" si="35"/>
        <v>413</v>
      </c>
    </row>
    <row r="226" spans="1:84">
      <c r="A226" s="395" t="s">
        <v>262</v>
      </c>
      <c r="B226" s="391"/>
      <c r="C226" s="391"/>
      <c r="D226" s="391"/>
      <c r="E226" s="391"/>
      <c r="F226" s="391"/>
      <c r="G226" s="391"/>
      <c r="H226" s="391"/>
      <c r="I226" s="391"/>
      <c r="J226" s="391"/>
      <c r="K226" s="391"/>
      <c r="L226" s="391"/>
      <c r="M226" s="391"/>
      <c r="N226" s="391"/>
      <c r="O226" s="391"/>
      <c r="P226" s="393"/>
      <c r="Q226" s="391"/>
      <c r="R226" s="391"/>
      <c r="S226" s="391"/>
      <c r="T226" s="391"/>
      <c r="U226" s="391"/>
      <c r="V226" s="391"/>
      <c r="W226" s="391"/>
      <c r="X226" s="391"/>
      <c r="Y226" s="391"/>
      <c r="Z226" s="391"/>
      <c r="AA226" s="391"/>
      <c r="AB226" s="391"/>
      <c r="AC226" s="391"/>
      <c r="AD226" s="391"/>
      <c r="AE226" s="391"/>
      <c r="AF226" s="391"/>
      <c r="AG226" s="391"/>
      <c r="AH226" s="391"/>
      <c r="AI226" s="391"/>
      <c r="AJ226" s="391"/>
      <c r="AK226" s="391"/>
      <c r="AL226" s="391"/>
      <c r="AM226" s="391"/>
      <c r="AN226" s="391"/>
      <c r="AO226" s="391"/>
      <c r="AP226" s="391"/>
      <c r="AQ226" s="391"/>
      <c r="AR226" s="391"/>
      <c r="AS226" s="391"/>
      <c r="AT226" s="391"/>
      <c r="AU226" s="391"/>
      <c r="AV226" s="391"/>
      <c r="AW226" s="391"/>
      <c r="AX226" s="391"/>
      <c r="AY226" s="391"/>
      <c r="AZ226" s="391"/>
      <c r="BA226" s="391">
        <v>48</v>
      </c>
      <c r="BB226" s="391">
        <v>245</v>
      </c>
      <c r="BC226" s="391">
        <v>701</v>
      </c>
      <c r="BD226" s="391">
        <v>3</v>
      </c>
      <c r="BE226" s="391">
        <v>6</v>
      </c>
      <c r="BF226" s="391">
        <v>5</v>
      </c>
      <c r="BG226" s="391">
        <v>452</v>
      </c>
      <c r="BH226" s="391">
        <v>1873</v>
      </c>
      <c r="BI226" s="391">
        <v>2033</v>
      </c>
      <c r="BJ226" s="391">
        <v>1430</v>
      </c>
      <c r="BK226" s="391">
        <v>2120</v>
      </c>
      <c r="BL226" s="391">
        <v>3248</v>
      </c>
      <c r="BM226" s="391">
        <v>2207</v>
      </c>
      <c r="BN226" s="391">
        <v>2644</v>
      </c>
      <c r="BO226" s="391">
        <v>2561</v>
      </c>
      <c r="BP226" s="391">
        <v>2518</v>
      </c>
      <c r="BQ226" s="391">
        <v>3413</v>
      </c>
      <c r="BR226" s="391">
        <v>3108</v>
      </c>
      <c r="BS226" s="391">
        <v>2973</v>
      </c>
      <c r="BT226" s="391">
        <v>2707</v>
      </c>
      <c r="BU226" s="391">
        <v>3666</v>
      </c>
      <c r="BV226" s="391">
        <v>0</v>
      </c>
      <c r="BW226" s="391">
        <v>0</v>
      </c>
      <c r="BX226" s="392">
        <f t="shared" si="27"/>
        <v>-1</v>
      </c>
      <c r="BY226" s="392" t="str">
        <f t="shared" si="28"/>
        <v/>
      </c>
      <c r="BZ226" s="45">
        <f t="shared" si="29"/>
        <v>0</v>
      </c>
      <c r="CA226" s="45">
        <f t="shared" si="30"/>
        <v>0</v>
      </c>
      <c r="CB226" s="45">
        <f t="shared" si="31"/>
        <v>0</v>
      </c>
      <c r="CC226" s="45">
        <f t="shared" si="32"/>
        <v>0</v>
      </c>
      <c r="CD226" s="45">
        <f t="shared" si="33"/>
        <v>5366</v>
      </c>
      <c r="CE226" s="45">
        <f t="shared" si="34"/>
        <v>32595</v>
      </c>
      <c r="CF226" s="391">
        <f t="shared" si="35"/>
        <v>0</v>
      </c>
    </row>
    <row r="227" spans="1:84">
      <c r="A227" s="395" t="s">
        <v>263</v>
      </c>
      <c r="B227" s="391"/>
      <c r="C227" s="391"/>
      <c r="D227" s="391"/>
      <c r="E227" s="391"/>
      <c r="F227" s="391"/>
      <c r="G227" s="391"/>
      <c r="H227" s="391"/>
      <c r="I227" s="391"/>
      <c r="J227" s="391"/>
      <c r="K227" s="391"/>
      <c r="L227" s="391"/>
      <c r="M227" s="391"/>
      <c r="N227" s="391"/>
      <c r="O227" s="391"/>
      <c r="P227" s="393"/>
      <c r="Q227" s="391"/>
      <c r="R227" s="391"/>
      <c r="S227" s="391"/>
      <c r="T227" s="391"/>
      <c r="U227" s="391"/>
      <c r="V227" s="391"/>
      <c r="W227" s="391"/>
      <c r="X227" s="391"/>
      <c r="Y227" s="391"/>
      <c r="Z227" s="391"/>
      <c r="AA227" s="391"/>
      <c r="AB227" s="391"/>
      <c r="AC227" s="391"/>
      <c r="AD227" s="391"/>
      <c r="AE227" s="391"/>
      <c r="AF227" s="391"/>
      <c r="AG227" s="391"/>
      <c r="AH227" s="391"/>
      <c r="AI227" s="391"/>
      <c r="AJ227" s="391"/>
      <c r="AK227" s="391"/>
      <c r="AL227" s="391"/>
      <c r="AM227" s="391"/>
      <c r="AN227" s="391"/>
      <c r="AO227" s="391"/>
      <c r="AP227" s="391"/>
      <c r="AQ227" s="391"/>
      <c r="AR227" s="391"/>
      <c r="AS227" s="391"/>
      <c r="AT227" s="391"/>
      <c r="AU227" s="391"/>
      <c r="AV227" s="391"/>
      <c r="AW227" s="391"/>
      <c r="AX227" s="391"/>
      <c r="AY227" s="391"/>
      <c r="AZ227" s="391"/>
      <c r="BA227" s="391"/>
      <c r="BB227" s="391"/>
      <c r="BC227" s="391"/>
      <c r="BD227" s="391"/>
      <c r="BE227" s="391">
        <v>5</v>
      </c>
      <c r="BF227" s="391">
        <v>2</v>
      </c>
      <c r="BG227" s="391"/>
      <c r="BH227" s="391">
        <v>0</v>
      </c>
      <c r="BI227" s="391">
        <v>1</v>
      </c>
      <c r="BJ227" s="391">
        <v>2</v>
      </c>
      <c r="BK227" s="391">
        <v>0</v>
      </c>
      <c r="BL227" s="391">
        <v>1</v>
      </c>
      <c r="BM227" s="391">
        <v>0</v>
      </c>
      <c r="BN227" s="391">
        <v>4</v>
      </c>
      <c r="BO227" s="391">
        <v>5</v>
      </c>
      <c r="BP227" s="391">
        <v>1</v>
      </c>
      <c r="BQ227" s="391">
        <v>2</v>
      </c>
      <c r="BR227" s="391">
        <v>5</v>
      </c>
      <c r="BS227" s="391">
        <v>3</v>
      </c>
      <c r="BT227" s="391">
        <v>1</v>
      </c>
      <c r="BU227" s="391">
        <v>0</v>
      </c>
      <c r="BV227" s="391">
        <v>0</v>
      </c>
      <c r="BW227" s="391">
        <v>0</v>
      </c>
      <c r="BX227" s="392" t="str">
        <f t="shared" si="27"/>
        <v/>
      </c>
      <c r="BY227" s="392" t="str">
        <f t="shared" si="28"/>
        <v/>
      </c>
      <c r="BZ227" s="45">
        <f t="shared" si="29"/>
        <v>0</v>
      </c>
      <c r="CA227" s="45">
        <f t="shared" si="30"/>
        <v>0</v>
      </c>
      <c r="CB227" s="45">
        <f t="shared" si="31"/>
        <v>0</v>
      </c>
      <c r="CC227" s="45">
        <f t="shared" si="32"/>
        <v>0</v>
      </c>
      <c r="CD227" s="45">
        <f t="shared" si="33"/>
        <v>8</v>
      </c>
      <c r="CE227" s="45">
        <f t="shared" si="34"/>
        <v>24</v>
      </c>
      <c r="CF227" s="391">
        <f t="shared" si="35"/>
        <v>0</v>
      </c>
    </row>
    <row r="228" spans="1:84">
      <c r="A228" s="45" t="s">
        <v>264</v>
      </c>
      <c r="B228" s="391"/>
      <c r="C228" s="391"/>
      <c r="D228" s="391"/>
      <c r="E228" s="391"/>
      <c r="F228" s="391"/>
      <c r="G228" s="391"/>
      <c r="H228" s="391"/>
      <c r="I228" s="391"/>
      <c r="J228" s="391"/>
      <c r="K228" s="391"/>
      <c r="L228" s="391"/>
      <c r="M228" s="391"/>
      <c r="N228" s="391"/>
      <c r="O228" s="391"/>
      <c r="P228" s="391"/>
      <c r="Q228" s="391"/>
      <c r="R228" s="391"/>
      <c r="S228" s="391"/>
      <c r="T228" s="391"/>
      <c r="U228" s="391"/>
      <c r="V228" s="391"/>
      <c r="W228" s="391"/>
      <c r="X228" s="391"/>
      <c r="Y228" s="391"/>
      <c r="Z228" s="391"/>
      <c r="AA228" s="391"/>
      <c r="AB228" s="391"/>
      <c r="AC228" s="391"/>
      <c r="AD228" s="391">
        <v>22</v>
      </c>
      <c r="AE228" s="391">
        <v>102</v>
      </c>
      <c r="AF228" s="391">
        <v>178</v>
      </c>
      <c r="AG228" s="391">
        <v>206</v>
      </c>
      <c r="AH228" s="391">
        <v>54</v>
      </c>
      <c r="AI228" s="391"/>
      <c r="AJ228" s="391">
        <v>3</v>
      </c>
      <c r="AK228" s="391">
        <v>28</v>
      </c>
      <c r="AL228" s="391">
        <v>17</v>
      </c>
      <c r="AM228" s="391">
        <v>5</v>
      </c>
      <c r="AN228" s="391">
        <v>19</v>
      </c>
      <c r="AO228" s="391">
        <v>4</v>
      </c>
      <c r="AP228" s="391"/>
      <c r="AQ228" s="391"/>
      <c r="AR228" s="391"/>
      <c r="AS228" s="391"/>
      <c r="AT228" s="391">
        <v>9</v>
      </c>
      <c r="AU228" s="391">
        <v>21</v>
      </c>
      <c r="AV228" s="391">
        <v>60</v>
      </c>
      <c r="AW228" s="391">
        <v>57</v>
      </c>
      <c r="AX228" s="391"/>
      <c r="AY228" s="391">
        <v>17</v>
      </c>
      <c r="AZ228" s="391">
        <v>12</v>
      </c>
      <c r="BA228" s="391">
        <v>8</v>
      </c>
      <c r="BB228" s="391">
        <v>4</v>
      </c>
      <c r="BC228" s="391">
        <v>7</v>
      </c>
      <c r="BD228" s="391">
        <v>9</v>
      </c>
      <c r="BE228" s="391">
        <v>4</v>
      </c>
      <c r="BF228" s="391">
        <v>3</v>
      </c>
      <c r="BG228" s="391">
        <v>1</v>
      </c>
      <c r="BH228" s="391">
        <v>4</v>
      </c>
      <c r="BI228" s="391">
        <v>0</v>
      </c>
      <c r="BJ228" s="391">
        <v>0</v>
      </c>
      <c r="BK228" s="391">
        <v>0</v>
      </c>
      <c r="BL228" s="391">
        <v>2</v>
      </c>
      <c r="BM228" s="391">
        <v>4</v>
      </c>
      <c r="BN228" s="391">
        <v>2</v>
      </c>
      <c r="BO228" s="391">
        <v>0</v>
      </c>
      <c r="BP228" s="391">
        <v>0</v>
      </c>
      <c r="BQ228" s="391">
        <v>0</v>
      </c>
      <c r="BR228" s="391">
        <v>2</v>
      </c>
      <c r="BS228" s="391">
        <v>5</v>
      </c>
      <c r="BT228" s="391">
        <v>2</v>
      </c>
      <c r="BU228" s="391">
        <v>2</v>
      </c>
      <c r="BV228" s="391">
        <v>60</v>
      </c>
      <c r="BW228" s="391">
        <v>57</v>
      </c>
      <c r="BX228" s="392" t="str">
        <f t="shared" si="27"/>
        <v/>
      </c>
      <c r="BY228" s="392">
        <f t="shared" si="28"/>
        <v>-0.05</v>
      </c>
      <c r="BZ228" s="45">
        <f t="shared" si="29"/>
        <v>0</v>
      </c>
      <c r="CA228" s="45">
        <f t="shared" si="30"/>
        <v>0</v>
      </c>
      <c r="CB228" s="45">
        <f t="shared" si="31"/>
        <v>593</v>
      </c>
      <c r="CC228" s="45">
        <f t="shared" si="32"/>
        <v>192</v>
      </c>
      <c r="CD228" s="45">
        <f t="shared" si="33"/>
        <v>69</v>
      </c>
      <c r="CE228" s="45">
        <f t="shared" si="34"/>
        <v>19</v>
      </c>
      <c r="CF228" s="391">
        <f t="shared" si="35"/>
        <v>117</v>
      </c>
    </row>
    <row r="229" spans="1:84">
      <c r="A229" s="45" t="s">
        <v>265</v>
      </c>
      <c r="B229" s="391"/>
      <c r="C229" s="391"/>
      <c r="D229" s="391"/>
      <c r="E229" s="391"/>
      <c r="F229" s="391"/>
      <c r="G229" s="391"/>
      <c r="H229" s="391"/>
      <c r="I229" s="391"/>
      <c r="J229" s="391"/>
      <c r="K229" s="391"/>
      <c r="L229" s="391"/>
      <c r="M229" s="391"/>
      <c r="N229" s="391"/>
      <c r="O229" s="391"/>
      <c r="P229" s="391"/>
      <c r="Q229" s="391"/>
      <c r="R229" s="391"/>
      <c r="S229" s="391"/>
      <c r="T229" s="391"/>
      <c r="U229" s="391"/>
      <c r="V229" s="391"/>
      <c r="W229" s="391"/>
      <c r="X229" s="391"/>
      <c r="Y229" s="391"/>
      <c r="Z229" s="391"/>
      <c r="AA229" s="391"/>
      <c r="AB229" s="391"/>
      <c r="AC229" s="391"/>
      <c r="AD229" s="391"/>
      <c r="AE229" s="391"/>
      <c r="AF229" s="391"/>
      <c r="AG229" s="391"/>
      <c r="AH229" s="391"/>
      <c r="AI229" s="391"/>
      <c r="AJ229" s="391"/>
      <c r="AK229" s="391"/>
      <c r="AL229" s="391"/>
      <c r="AM229" s="391"/>
      <c r="AN229" s="391"/>
      <c r="AO229" s="391"/>
      <c r="AP229" s="391"/>
      <c r="AQ229" s="391"/>
      <c r="AR229" s="391"/>
      <c r="AS229" s="391"/>
      <c r="AT229" s="391"/>
      <c r="AU229" s="391"/>
      <c r="AV229" s="391"/>
      <c r="AW229" s="391"/>
      <c r="AX229" s="391">
        <v>1</v>
      </c>
      <c r="AY229" s="391">
        <v>1</v>
      </c>
      <c r="AZ229" s="391">
        <v>4</v>
      </c>
      <c r="BA229" s="391">
        <v>1</v>
      </c>
      <c r="BB229" s="391">
        <v>2</v>
      </c>
      <c r="BC229" s="391">
        <v>2</v>
      </c>
      <c r="BD229" s="391">
        <v>4</v>
      </c>
      <c r="BE229" s="391">
        <v>4</v>
      </c>
      <c r="BF229" s="391">
        <v>2</v>
      </c>
      <c r="BG229" s="391">
        <v>3</v>
      </c>
      <c r="BH229" s="391">
        <v>3</v>
      </c>
      <c r="BI229" s="391">
        <v>1</v>
      </c>
      <c r="BJ229" s="391">
        <v>2</v>
      </c>
      <c r="BK229" s="391">
        <v>1</v>
      </c>
      <c r="BL229" s="391">
        <v>1</v>
      </c>
      <c r="BM229" s="391">
        <v>3</v>
      </c>
      <c r="BN229" s="391">
        <v>4</v>
      </c>
      <c r="BO229" s="391">
        <v>1</v>
      </c>
      <c r="BP229" s="391">
        <v>1</v>
      </c>
      <c r="BQ229" s="391">
        <v>0</v>
      </c>
      <c r="BR229" s="391">
        <v>2</v>
      </c>
      <c r="BS229" s="391">
        <v>3</v>
      </c>
      <c r="BT229" s="391">
        <v>0</v>
      </c>
      <c r="BU229" s="391">
        <v>2</v>
      </c>
      <c r="BV229" s="391">
        <v>0</v>
      </c>
      <c r="BW229" s="391">
        <v>0</v>
      </c>
      <c r="BX229" s="392">
        <f t="shared" si="27"/>
        <v>-1</v>
      </c>
      <c r="BY229" s="392" t="str">
        <f t="shared" si="28"/>
        <v/>
      </c>
      <c r="BZ229" s="45">
        <f t="shared" si="29"/>
        <v>0</v>
      </c>
      <c r="CA229" s="45">
        <f t="shared" si="30"/>
        <v>0</v>
      </c>
      <c r="CB229" s="45">
        <f t="shared" si="31"/>
        <v>0</v>
      </c>
      <c r="CC229" s="45">
        <f t="shared" si="32"/>
        <v>0</v>
      </c>
      <c r="CD229" s="45">
        <f t="shared" si="33"/>
        <v>28</v>
      </c>
      <c r="CE229" s="45">
        <f t="shared" si="34"/>
        <v>20</v>
      </c>
      <c r="CF229" s="391">
        <f t="shared" si="35"/>
        <v>0</v>
      </c>
    </row>
    <row r="230" spans="1:84">
      <c r="A230" s="45" t="s">
        <v>266</v>
      </c>
      <c r="B230" s="391"/>
      <c r="C230" s="391"/>
      <c r="D230" s="391"/>
      <c r="E230" s="391"/>
      <c r="F230" s="391"/>
      <c r="G230" s="391"/>
      <c r="H230" s="391"/>
      <c r="I230" s="391"/>
      <c r="J230" s="391"/>
      <c r="K230" s="391"/>
      <c r="L230" s="391"/>
      <c r="M230" s="391"/>
      <c r="N230" s="391"/>
      <c r="O230" s="391"/>
      <c r="P230" s="393"/>
      <c r="Q230" s="391"/>
      <c r="R230" s="391"/>
      <c r="S230" s="391"/>
      <c r="T230" s="391"/>
      <c r="U230" s="391"/>
      <c r="V230" s="391"/>
      <c r="W230" s="391"/>
      <c r="X230" s="391"/>
      <c r="Y230" s="391"/>
      <c r="Z230" s="391">
        <v>41</v>
      </c>
      <c r="AA230" s="391">
        <v>18</v>
      </c>
      <c r="AB230" s="391">
        <v>18</v>
      </c>
      <c r="AC230" s="391">
        <v>13</v>
      </c>
      <c r="AD230" s="391">
        <v>5</v>
      </c>
      <c r="AE230" s="391">
        <v>8</v>
      </c>
      <c r="AF230" s="391">
        <v>9</v>
      </c>
      <c r="AG230" s="391">
        <v>58</v>
      </c>
      <c r="AH230" s="391">
        <v>4</v>
      </c>
      <c r="AI230" s="391">
        <v>9</v>
      </c>
      <c r="AJ230" s="391">
        <v>4</v>
      </c>
      <c r="AK230" s="391">
        <v>6</v>
      </c>
      <c r="AL230" s="391">
        <v>61</v>
      </c>
      <c r="AM230" s="391">
        <v>4</v>
      </c>
      <c r="AN230" s="391">
        <v>6</v>
      </c>
      <c r="AO230" s="391">
        <v>7</v>
      </c>
      <c r="AP230" s="391">
        <v>3</v>
      </c>
      <c r="AQ230" s="391">
        <v>7</v>
      </c>
      <c r="AR230" s="391">
        <v>7</v>
      </c>
      <c r="AS230" s="391">
        <v>5</v>
      </c>
      <c r="AT230" s="391">
        <v>5</v>
      </c>
      <c r="AU230" s="391"/>
      <c r="AV230" s="391">
        <v>2</v>
      </c>
      <c r="AW230" s="391">
        <v>2</v>
      </c>
      <c r="AX230" s="391"/>
      <c r="AY230" s="391">
        <v>3</v>
      </c>
      <c r="AZ230" s="391">
        <v>3</v>
      </c>
      <c r="BA230" s="391">
        <v>1</v>
      </c>
      <c r="BB230" s="391">
        <v>4</v>
      </c>
      <c r="BC230" s="391"/>
      <c r="BD230" s="391">
        <v>1</v>
      </c>
      <c r="BE230" s="391">
        <v>4</v>
      </c>
      <c r="BF230" s="391">
        <v>6</v>
      </c>
      <c r="BG230" s="391">
        <v>3</v>
      </c>
      <c r="BH230" s="391">
        <v>3</v>
      </c>
      <c r="BI230" s="391">
        <v>1</v>
      </c>
      <c r="BJ230" s="391">
        <v>0</v>
      </c>
      <c r="BK230" s="391">
        <v>0</v>
      </c>
      <c r="BL230" s="391">
        <v>0</v>
      </c>
      <c r="BM230" s="391">
        <v>0</v>
      </c>
      <c r="BN230" s="391">
        <v>0</v>
      </c>
      <c r="BO230" s="391">
        <v>1</v>
      </c>
      <c r="BP230" s="391">
        <v>7</v>
      </c>
      <c r="BQ230" s="391">
        <v>9</v>
      </c>
      <c r="BR230" s="391">
        <v>7</v>
      </c>
      <c r="BS230" s="391">
        <v>2</v>
      </c>
      <c r="BT230" s="391">
        <v>4</v>
      </c>
      <c r="BU230" s="391">
        <v>1</v>
      </c>
      <c r="BV230" s="391">
        <v>2</v>
      </c>
      <c r="BW230" s="391">
        <v>2</v>
      </c>
      <c r="BX230" s="392" t="str">
        <f t="shared" si="27"/>
        <v/>
      </c>
      <c r="BY230" s="392">
        <f t="shared" si="28"/>
        <v>0</v>
      </c>
      <c r="BZ230" s="45">
        <f t="shared" si="29"/>
        <v>0</v>
      </c>
      <c r="CA230" s="45">
        <f t="shared" si="30"/>
        <v>0</v>
      </c>
      <c r="CB230" s="45">
        <f t="shared" si="31"/>
        <v>193</v>
      </c>
      <c r="CC230" s="45">
        <f t="shared" si="32"/>
        <v>109</v>
      </c>
      <c r="CD230" s="45">
        <f t="shared" si="33"/>
        <v>29</v>
      </c>
      <c r="CE230" s="45">
        <f t="shared" si="34"/>
        <v>31</v>
      </c>
      <c r="CF230" s="391">
        <f t="shared" si="35"/>
        <v>4</v>
      </c>
    </row>
    <row r="231" spans="1:84">
      <c r="A231" s="395" t="s">
        <v>267</v>
      </c>
      <c r="B231" s="391"/>
      <c r="C231" s="391"/>
      <c r="D231" s="391"/>
      <c r="E231" s="391"/>
      <c r="F231" s="391"/>
      <c r="G231" s="391"/>
      <c r="H231" s="391"/>
      <c r="I231" s="391"/>
      <c r="J231" s="391"/>
      <c r="K231" s="391"/>
      <c r="L231" s="391"/>
      <c r="M231" s="391"/>
      <c r="N231" s="391"/>
      <c r="O231" s="391"/>
      <c r="P231" s="393"/>
      <c r="Q231" s="391"/>
      <c r="R231" s="391"/>
      <c r="S231" s="391"/>
      <c r="T231" s="391"/>
      <c r="U231" s="391"/>
      <c r="V231" s="391"/>
      <c r="W231" s="391"/>
      <c r="X231" s="391"/>
      <c r="Y231" s="391"/>
      <c r="Z231" s="391"/>
      <c r="AA231" s="391"/>
      <c r="AB231" s="391"/>
      <c r="AC231" s="391"/>
      <c r="AD231" s="391"/>
      <c r="AE231" s="391"/>
      <c r="AF231" s="391"/>
      <c r="AG231" s="391"/>
      <c r="AH231" s="391"/>
      <c r="AI231" s="391"/>
      <c r="AJ231" s="391"/>
      <c r="AK231" s="391"/>
      <c r="AL231" s="391"/>
      <c r="AM231" s="391"/>
      <c r="AN231" s="391"/>
      <c r="AO231" s="391"/>
      <c r="AP231" s="391"/>
      <c r="AQ231" s="391"/>
      <c r="AR231" s="391"/>
      <c r="AS231" s="391"/>
      <c r="AT231" s="391"/>
      <c r="AU231" s="391"/>
      <c r="AV231" s="391"/>
      <c r="AW231" s="391"/>
      <c r="AX231" s="391"/>
      <c r="AY231" s="391"/>
      <c r="AZ231" s="391"/>
      <c r="BA231" s="391"/>
      <c r="BB231" s="391"/>
      <c r="BC231" s="391"/>
      <c r="BD231" s="391"/>
      <c r="BE231" s="391">
        <v>4</v>
      </c>
      <c r="BF231" s="391"/>
      <c r="BG231" s="391"/>
      <c r="BH231" s="391">
        <v>1</v>
      </c>
      <c r="BI231" s="391">
        <v>0</v>
      </c>
      <c r="BJ231" s="391">
        <v>0</v>
      </c>
      <c r="BK231" s="391">
        <v>0</v>
      </c>
      <c r="BL231" s="391">
        <v>0</v>
      </c>
      <c r="BM231" s="391">
        <v>0</v>
      </c>
      <c r="BN231" s="391">
        <v>0</v>
      </c>
      <c r="BO231" s="391">
        <v>0</v>
      </c>
      <c r="BP231" s="391">
        <v>0</v>
      </c>
      <c r="BQ231" s="391">
        <v>0</v>
      </c>
      <c r="BR231" s="391">
        <v>0</v>
      </c>
      <c r="BS231" s="391">
        <v>0</v>
      </c>
      <c r="BT231" s="391">
        <v>0</v>
      </c>
      <c r="BU231" s="391">
        <v>0</v>
      </c>
      <c r="BV231" s="391">
        <v>0</v>
      </c>
      <c r="BW231" s="391">
        <v>0</v>
      </c>
      <c r="BX231" s="392" t="str">
        <f t="shared" si="27"/>
        <v/>
      </c>
      <c r="BY231" s="392" t="str">
        <f t="shared" si="28"/>
        <v/>
      </c>
      <c r="BZ231" s="45">
        <f t="shared" si="29"/>
        <v>0</v>
      </c>
      <c r="CA231" s="45">
        <f t="shared" si="30"/>
        <v>0</v>
      </c>
      <c r="CB231" s="45">
        <f t="shared" si="31"/>
        <v>0</v>
      </c>
      <c r="CC231" s="45">
        <f t="shared" si="32"/>
        <v>0</v>
      </c>
      <c r="CD231" s="45">
        <f t="shared" si="33"/>
        <v>5</v>
      </c>
      <c r="CE231" s="45">
        <f t="shared" si="34"/>
        <v>0</v>
      </c>
      <c r="CF231" s="391">
        <f t="shared" si="35"/>
        <v>0</v>
      </c>
    </row>
    <row r="232" spans="1:84">
      <c r="A232" s="45" t="s">
        <v>268</v>
      </c>
      <c r="B232" s="391"/>
      <c r="C232" s="391"/>
      <c r="D232" s="391"/>
      <c r="E232" s="391"/>
      <c r="F232" s="391"/>
      <c r="G232" s="391"/>
      <c r="H232" s="391"/>
      <c r="I232" s="391"/>
      <c r="J232" s="391"/>
      <c r="K232" s="391"/>
      <c r="L232" s="391"/>
      <c r="M232" s="391"/>
      <c r="N232" s="391"/>
      <c r="O232" s="391"/>
      <c r="P232" s="391"/>
      <c r="Q232" s="391"/>
      <c r="R232" s="391"/>
      <c r="S232" s="391"/>
      <c r="T232" s="391"/>
      <c r="U232" s="391"/>
      <c r="V232" s="391"/>
      <c r="W232" s="391"/>
      <c r="X232" s="391"/>
      <c r="Y232" s="391"/>
      <c r="Z232" s="391"/>
      <c r="AA232" s="391"/>
      <c r="AB232" s="391"/>
      <c r="AC232" s="391"/>
      <c r="AD232" s="391"/>
      <c r="AE232" s="391"/>
      <c r="AF232" s="391"/>
      <c r="AG232" s="391"/>
      <c r="AH232" s="391">
        <v>1</v>
      </c>
      <c r="AI232" s="391">
        <v>49</v>
      </c>
      <c r="AJ232" s="391">
        <v>30</v>
      </c>
      <c r="AK232" s="391"/>
      <c r="AL232" s="391">
        <v>1</v>
      </c>
      <c r="AM232" s="391">
        <v>46</v>
      </c>
      <c r="AN232" s="391"/>
      <c r="AO232" s="391">
        <v>5</v>
      </c>
      <c r="AP232" s="391">
        <v>9</v>
      </c>
      <c r="AQ232" s="391">
        <v>7</v>
      </c>
      <c r="AR232" s="391">
        <v>1</v>
      </c>
      <c r="AS232" s="391">
        <v>1</v>
      </c>
      <c r="AT232" s="391">
        <v>1</v>
      </c>
      <c r="AU232" s="391">
        <v>10</v>
      </c>
      <c r="AV232" s="391"/>
      <c r="AW232" s="391">
        <v>10</v>
      </c>
      <c r="AX232" s="391"/>
      <c r="AY232" s="391"/>
      <c r="AZ232" s="391">
        <v>4</v>
      </c>
      <c r="BA232" s="391">
        <v>8</v>
      </c>
      <c r="BB232" s="391">
        <v>17</v>
      </c>
      <c r="BC232" s="391">
        <v>13</v>
      </c>
      <c r="BD232" s="391">
        <v>11</v>
      </c>
      <c r="BE232" s="391">
        <v>3</v>
      </c>
      <c r="BF232" s="391">
        <v>75</v>
      </c>
      <c r="BG232" s="391">
        <v>27</v>
      </c>
      <c r="BH232" s="391">
        <v>40</v>
      </c>
      <c r="BI232" s="391">
        <v>10</v>
      </c>
      <c r="BJ232" s="391">
        <v>1</v>
      </c>
      <c r="BK232" s="391">
        <v>0</v>
      </c>
      <c r="BL232" s="391">
        <v>1</v>
      </c>
      <c r="BM232" s="391">
        <v>25</v>
      </c>
      <c r="BN232" s="391">
        <v>32</v>
      </c>
      <c r="BO232" s="391">
        <v>0</v>
      </c>
      <c r="BP232" s="391">
        <v>10</v>
      </c>
      <c r="BQ232" s="391">
        <v>17</v>
      </c>
      <c r="BR232" s="391">
        <v>37</v>
      </c>
      <c r="BS232" s="391">
        <v>32</v>
      </c>
      <c r="BT232" s="391">
        <v>27</v>
      </c>
      <c r="BU232" s="391">
        <v>27</v>
      </c>
      <c r="BV232" s="391">
        <v>0</v>
      </c>
      <c r="BW232" s="391">
        <v>10</v>
      </c>
      <c r="BX232" s="392" t="str">
        <f t="shared" si="27"/>
        <v/>
      </c>
      <c r="BY232" s="392" t="str">
        <f t="shared" si="28"/>
        <v/>
      </c>
      <c r="BZ232" s="45">
        <f t="shared" si="29"/>
        <v>0</v>
      </c>
      <c r="CA232" s="45">
        <f t="shared" si="30"/>
        <v>0</v>
      </c>
      <c r="CB232" s="45">
        <f t="shared" si="31"/>
        <v>80</v>
      </c>
      <c r="CC232" s="45">
        <f t="shared" si="32"/>
        <v>91</v>
      </c>
      <c r="CD232" s="45">
        <f t="shared" si="33"/>
        <v>208</v>
      </c>
      <c r="CE232" s="45">
        <f t="shared" si="34"/>
        <v>209</v>
      </c>
      <c r="CF232" s="391">
        <f t="shared" si="35"/>
        <v>10</v>
      </c>
    </row>
    <row r="233" spans="1:84">
      <c r="A233" s="45" t="s">
        <v>269</v>
      </c>
      <c r="B233" s="391"/>
      <c r="C233" s="391"/>
      <c r="D233" s="391"/>
      <c r="E233" s="391"/>
      <c r="F233" s="391"/>
      <c r="G233" s="391"/>
      <c r="H233" s="391"/>
      <c r="I233" s="391"/>
      <c r="J233" s="391"/>
      <c r="K233" s="391"/>
      <c r="L233" s="391"/>
      <c r="M233" s="391"/>
      <c r="N233" s="391"/>
      <c r="O233" s="391"/>
      <c r="P233" s="391"/>
      <c r="Q233" s="391"/>
      <c r="R233" s="391"/>
      <c r="S233" s="391"/>
      <c r="T233" s="391"/>
      <c r="U233" s="391"/>
      <c r="V233" s="391"/>
      <c r="W233" s="391"/>
      <c r="X233" s="391"/>
      <c r="Y233" s="391"/>
      <c r="Z233" s="391"/>
      <c r="AA233" s="391"/>
      <c r="AB233" s="391"/>
      <c r="AC233" s="391"/>
      <c r="AD233" s="391"/>
      <c r="AE233" s="391"/>
      <c r="AF233" s="391"/>
      <c r="AG233" s="391"/>
      <c r="AH233" s="391"/>
      <c r="AI233" s="391"/>
      <c r="AJ233" s="391"/>
      <c r="AK233" s="391"/>
      <c r="AL233" s="391"/>
      <c r="AM233" s="391"/>
      <c r="AN233" s="391"/>
      <c r="AO233" s="391"/>
      <c r="AP233" s="391"/>
      <c r="AQ233" s="391"/>
      <c r="AR233" s="391"/>
      <c r="AS233" s="391"/>
      <c r="AT233" s="391"/>
      <c r="AU233" s="391"/>
      <c r="AV233" s="391"/>
      <c r="AW233" s="391"/>
      <c r="AX233" s="391"/>
      <c r="AY233" s="391"/>
      <c r="AZ233" s="391">
        <v>3</v>
      </c>
      <c r="BA233" s="391">
        <v>1</v>
      </c>
      <c r="BB233" s="391"/>
      <c r="BC233" s="391"/>
      <c r="BD233" s="391"/>
      <c r="BE233" s="391">
        <v>3</v>
      </c>
      <c r="BF233" s="391"/>
      <c r="BG233" s="391">
        <v>6</v>
      </c>
      <c r="BH233" s="391">
        <v>1</v>
      </c>
      <c r="BI233" s="391">
        <v>6</v>
      </c>
      <c r="BJ233" s="391">
        <v>0</v>
      </c>
      <c r="BK233" s="391">
        <v>2</v>
      </c>
      <c r="BL233" s="391">
        <v>2</v>
      </c>
      <c r="BM233" s="391">
        <v>1</v>
      </c>
      <c r="BN233" s="391">
        <v>5</v>
      </c>
      <c r="BO233" s="391">
        <v>7</v>
      </c>
      <c r="BP233" s="391">
        <v>6</v>
      </c>
      <c r="BQ233" s="391">
        <v>50</v>
      </c>
      <c r="BR233" s="391">
        <v>112</v>
      </c>
      <c r="BS233" s="391">
        <v>181</v>
      </c>
      <c r="BT233" s="391">
        <v>269</v>
      </c>
      <c r="BU233" s="391">
        <v>354</v>
      </c>
      <c r="BV233" s="391">
        <v>0</v>
      </c>
      <c r="BW233" s="391">
        <v>0</v>
      </c>
      <c r="BX233" s="392">
        <f t="shared" si="27"/>
        <v>-1</v>
      </c>
      <c r="BY233" s="392" t="str">
        <f t="shared" si="28"/>
        <v/>
      </c>
      <c r="BZ233" s="45">
        <f t="shared" si="29"/>
        <v>0</v>
      </c>
      <c r="CA233" s="45">
        <f t="shared" si="30"/>
        <v>0</v>
      </c>
      <c r="CB233" s="45">
        <f t="shared" si="31"/>
        <v>0</v>
      </c>
      <c r="CC233" s="45">
        <f t="shared" si="32"/>
        <v>0</v>
      </c>
      <c r="CD233" s="45">
        <f t="shared" si="33"/>
        <v>20</v>
      </c>
      <c r="CE233" s="45">
        <f t="shared" si="34"/>
        <v>989</v>
      </c>
      <c r="CF233" s="391">
        <f t="shared" si="35"/>
        <v>0</v>
      </c>
    </row>
    <row r="234" spans="1:84">
      <c r="A234" s="45" t="s">
        <v>270</v>
      </c>
      <c r="B234" s="391"/>
      <c r="C234" s="391"/>
      <c r="D234" s="391"/>
      <c r="E234" s="391"/>
      <c r="F234" s="391"/>
      <c r="G234" s="391"/>
      <c r="H234" s="391"/>
      <c r="I234" s="391"/>
      <c r="J234" s="391"/>
      <c r="K234" s="391"/>
      <c r="L234" s="391"/>
      <c r="M234" s="391"/>
      <c r="N234" s="391"/>
      <c r="O234" s="391"/>
      <c r="P234" s="391"/>
      <c r="Q234" s="391"/>
      <c r="R234" s="391"/>
      <c r="S234" s="391"/>
      <c r="T234" s="391"/>
      <c r="U234" s="391"/>
      <c r="V234" s="391"/>
      <c r="W234" s="391"/>
      <c r="X234" s="391"/>
      <c r="Y234" s="391"/>
      <c r="Z234" s="391"/>
      <c r="AA234" s="391"/>
      <c r="AB234" s="391"/>
      <c r="AC234" s="391"/>
      <c r="AD234" s="391"/>
      <c r="AE234" s="391"/>
      <c r="AF234" s="391"/>
      <c r="AG234" s="391"/>
      <c r="AH234" s="391"/>
      <c r="AI234" s="391"/>
      <c r="AJ234" s="391"/>
      <c r="AK234" s="391"/>
      <c r="AL234" s="391"/>
      <c r="AM234" s="391"/>
      <c r="AN234" s="391"/>
      <c r="AO234" s="391"/>
      <c r="AP234" s="391"/>
      <c r="AQ234" s="391"/>
      <c r="AR234" s="391"/>
      <c r="AS234" s="391"/>
      <c r="AT234" s="391"/>
      <c r="AU234" s="391"/>
      <c r="AV234" s="391"/>
      <c r="AW234" s="391"/>
      <c r="AX234" s="391"/>
      <c r="AY234" s="391"/>
      <c r="AZ234" s="391">
        <v>4</v>
      </c>
      <c r="BA234" s="391">
        <v>2</v>
      </c>
      <c r="BB234" s="391"/>
      <c r="BC234" s="391">
        <v>2</v>
      </c>
      <c r="BD234" s="391">
        <v>11</v>
      </c>
      <c r="BE234" s="391">
        <v>2</v>
      </c>
      <c r="BF234" s="391">
        <v>4</v>
      </c>
      <c r="BG234" s="391"/>
      <c r="BH234" s="391">
        <v>0</v>
      </c>
      <c r="BI234" s="391">
        <v>0</v>
      </c>
      <c r="BJ234" s="391">
        <v>0</v>
      </c>
      <c r="BK234" s="391">
        <v>2</v>
      </c>
      <c r="BL234" s="391">
        <v>0</v>
      </c>
      <c r="BM234" s="391">
        <v>4</v>
      </c>
      <c r="BN234" s="391">
        <v>0</v>
      </c>
      <c r="BO234" s="391">
        <v>2</v>
      </c>
      <c r="BP234" s="391">
        <v>1</v>
      </c>
      <c r="BQ234" s="391">
        <v>0</v>
      </c>
      <c r="BR234" s="391">
        <v>3</v>
      </c>
      <c r="BS234" s="391">
        <v>7</v>
      </c>
      <c r="BT234" s="391">
        <v>5</v>
      </c>
      <c r="BU234" s="391">
        <v>3</v>
      </c>
      <c r="BV234" s="391">
        <v>0</v>
      </c>
      <c r="BW234" s="391">
        <v>0</v>
      </c>
      <c r="BX234" s="392">
        <f t="shared" si="27"/>
        <v>-1</v>
      </c>
      <c r="BY234" s="392" t="str">
        <f t="shared" si="28"/>
        <v/>
      </c>
      <c r="BZ234" s="45">
        <f t="shared" si="29"/>
        <v>0</v>
      </c>
      <c r="CA234" s="45">
        <f t="shared" si="30"/>
        <v>0</v>
      </c>
      <c r="CB234" s="45">
        <f t="shared" si="31"/>
        <v>0</v>
      </c>
      <c r="CC234" s="45">
        <f t="shared" si="32"/>
        <v>0</v>
      </c>
      <c r="CD234" s="45">
        <f t="shared" si="33"/>
        <v>25</v>
      </c>
      <c r="CE234" s="45">
        <f t="shared" si="34"/>
        <v>27</v>
      </c>
      <c r="CF234" s="391">
        <f t="shared" si="35"/>
        <v>0</v>
      </c>
    </row>
    <row r="235" spans="1:84">
      <c r="A235" s="45" t="s">
        <v>271</v>
      </c>
      <c r="B235" s="391"/>
      <c r="C235" s="391"/>
      <c r="D235" s="391"/>
      <c r="E235" s="391"/>
      <c r="F235" s="391"/>
      <c r="G235" s="391"/>
      <c r="H235" s="391"/>
      <c r="I235" s="391"/>
      <c r="J235" s="391"/>
      <c r="K235" s="391"/>
      <c r="L235" s="391"/>
      <c r="M235" s="391"/>
      <c r="N235" s="391"/>
      <c r="O235" s="391"/>
      <c r="P235" s="391"/>
      <c r="Q235" s="391"/>
      <c r="R235" s="391"/>
      <c r="S235" s="391"/>
      <c r="T235" s="391"/>
      <c r="U235" s="391"/>
      <c r="V235" s="391"/>
      <c r="W235" s="391"/>
      <c r="X235" s="391"/>
      <c r="Y235" s="391"/>
      <c r="Z235" s="391"/>
      <c r="AA235" s="391"/>
      <c r="AB235" s="391"/>
      <c r="AC235" s="391"/>
      <c r="AD235" s="391"/>
      <c r="AE235" s="391"/>
      <c r="AF235" s="391"/>
      <c r="AG235" s="391"/>
      <c r="AH235" s="391"/>
      <c r="AI235" s="391"/>
      <c r="AJ235" s="391"/>
      <c r="AK235" s="391"/>
      <c r="AL235" s="391"/>
      <c r="AM235" s="391">
        <v>45</v>
      </c>
      <c r="AN235" s="391">
        <v>153</v>
      </c>
      <c r="AO235" s="391">
        <v>287</v>
      </c>
      <c r="AP235" s="391">
        <v>275</v>
      </c>
      <c r="AQ235" s="391">
        <v>206</v>
      </c>
      <c r="AR235" s="391">
        <v>186</v>
      </c>
      <c r="AS235" s="391">
        <v>293</v>
      </c>
      <c r="AT235" s="391">
        <v>47</v>
      </c>
      <c r="AU235" s="391">
        <v>49</v>
      </c>
      <c r="AV235" s="391">
        <v>319</v>
      </c>
      <c r="AW235" s="391">
        <v>653</v>
      </c>
      <c r="AX235" s="391">
        <v>521</v>
      </c>
      <c r="AY235" s="391">
        <v>216</v>
      </c>
      <c r="AZ235" s="391">
        <v>256</v>
      </c>
      <c r="BA235" s="391">
        <v>9</v>
      </c>
      <c r="BB235" s="391">
        <v>91</v>
      </c>
      <c r="BC235" s="391">
        <v>100</v>
      </c>
      <c r="BD235" s="391">
        <v>4</v>
      </c>
      <c r="BE235" s="391">
        <v>2</v>
      </c>
      <c r="BF235" s="391">
        <v>65</v>
      </c>
      <c r="BG235" s="391">
        <v>19</v>
      </c>
      <c r="BH235" s="391">
        <v>12</v>
      </c>
      <c r="BI235" s="391">
        <v>4</v>
      </c>
      <c r="BJ235" s="391">
        <v>10</v>
      </c>
      <c r="BK235" s="391">
        <v>13</v>
      </c>
      <c r="BL235" s="391">
        <v>10</v>
      </c>
      <c r="BM235" s="391">
        <v>0</v>
      </c>
      <c r="BN235" s="391">
        <v>0</v>
      </c>
      <c r="BO235" s="391">
        <v>0</v>
      </c>
      <c r="BP235" s="391">
        <v>0</v>
      </c>
      <c r="BQ235" s="391">
        <v>0</v>
      </c>
      <c r="BR235" s="391">
        <v>0</v>
      </c>
      <c r="BS235" s="391">
        <v>0</v>
      </c>
      <c r="BT235" s="391">
        <v>0</v>
      </c>
      <c r="BU235" s="391">
        <v>0</v>
      </c>
      <c r="BV235" s="391">
        <v>319</v>
      </c>
      <c r="BW235" s="391">
        <v>653</v>
      </c>
      <c r="BX235" s="392">
        <f t="shared" si="27"/>
        <v>49.2307692307692</v>
      </c>
      <c r="BY235" s="392">
        <f t="shared" si="28"/>
        <v>1.04702194357367</v>
      </c>
      <c r="BZ235" s="45">
        <f t="shared" si="29"/>
        <v>0</v>
      </c>
      <c r="CA235" s="45">
        <f t="shared" si="30"/>
        <v>0</v>
      </c>
      <c r="CB235" s="45">
        <f t="shared" si="31"/>
        <v>0</v>
      </c>
      <c r="CC235" s="45">
        <f t="shared" si="32"/>
        <v>2513</v>
      </c>
      <c r="CD235" s="45">
        <f t="shared" si="33"/>
        <v>1299</v>
      </c>
      <c r="CE235" s="45">
        <f t="shared" si="34"/>
        <v>33</v>
      </c>
      <c r="CF235" s="391">
        <f t="shared" si="35"/>
        <v>972</v>
      </c>
    </row>
    <row r="236" spans="1:84">
      <c r="A236" s="45" t="s">
        <v>272</v>
      </c>
      <c r="B236" s="391"/>
      <c r="C236" s="391"/>
      <c r="D236" s="391"/>
      <c r="E236" s="391"/>
      <c r="F236" s="391"/>
      <c r="G236" s="391"/>
      <c r="H236" s="391"/>
      <c r="I236" s="391"/>
      <c r="J236" s="391"/>
      <c r="K236" s="391"/>
      <c r="L236" s="391"/>
      <c r="M236" s="391"/>
      <c r="N236" s="391"/>
      <c r="O236" s="391"/>
      <c r="P236" s="393"/>
      <c r="Q236" s="391"/>
      <c r="R236" s="391"/>
      <c r="S236" s="391"/>
      <c r="T236" s="391"/>
      <c r="U236" s="391"/>
      <c r="V236" s="391"/>
      <c r="W236" s="391"/>
      <c r="X236" s="391"/>
      <c r="Y236" s="391"/>
      <c r="Z236" s="391"/>
      <c r="AA236" s="391"/>
      <c r="AB236" s="391"/>
      <c r="AC236" s="391"/>
      <c r="AD236" s="391"/>
      <c r="AE236" s="391"/>
      <c r="AF236" s="391"/>
      <c r="AG236" s="391"/>
      <c r="AH236" s="391">
        <v>140</v>
      </c>
      <c r="AI236" s="391">
        <v>492</v>
      </c>
      <c r="AJ236" s="391">
        <v>349</v>
      </c>
      <c r="AK236" s="391">
        <v>323</v>
      </c>
      <c r="AL236" s="391">
        <v>156</v>
      </c>
      <c r="AM236" s="391">
        <v>56</v>
      </c>
      <c r="AN236" s="391">
        <v>190</v>
      </c>
      <c r="AO236" s="391">
        <v>141</v>
      </c>
      <c r="AP236" s="391">
        <v>149</v>
      </c>
      <c r="AQ236" s="391">
        <v>92</v>
      </c>
      <c r="AR236" s="391"/>
      <c r="AS236" s="391">
        <v>24</v>
      </c>
      <c r="AT236" s="391">
        <v>11</v>
      </c>
      <c r="AU236" s="391">
        <v>33</v>
      </c>
      <c r="AV236" s="391">
        <v>50</v>
      </c>
      <c r="AW236" s="391">
        <v>121</v>
      </c>
      <c r="AX236" s="391">
        <v>40</v>
      </c>
      <c r="AY236" s="391">
        <v>55</v>
      </c>
      <c r="AZ236" s="391">
        <v>35</v>
      </c>
      <c r="BA236" s="391">
        <v>20</v>
      </c>
      <c r="BB236" s="391">
        <v>9</v>
      </c>
      <c r="BC236" s="391">
        <v>1</v>
      </c>
      <c r="BD236" s="391">
        <v>4</v>
      </c>
      <c r="BE236" s="391">
        <v>2</v>
      </c>
      <c r="BF236" s="391">
        <v>9</v>
      </c>
      <c r="BG236" s="391">
        <v>6</v>
      </c>
      <c r="BH236" s="391">
        <v>110</v>
      </c>
      <c r="BI236" s="391">
        <v>9</v>
      </c>
      <c r="BJ236" s="391">
        <v>1</v>
      </c>
      <c r="BK236" s="391">
        <v>2</v>
      </c>
      <c r="BL236" s="391">
        <v>0</v>
      </c>
      <c r="BM236" s="391">
        <v>0</v>
      </c>
      <c r="BN236" s="391">
        <v>0</v>
      </c>
      <c r="BO236" s="391">
        <v>0</v>
      </c>
      <c r="BP236" s="391">
        <v>0</v>
      </c>
      <c r="BQ236" s="391">
        <v>0</v>
      </c>
      <c r="BR236" s="391">
        <v>1770</v>
      </c>
      <c r="BS236" s="391">
        <v>828</v>
      </c>
      <c r="BT236" s="391">
        <v>1037</v>
      </c>
      <c r="BU236" s="391">
        <v>1240</v>
      </c>
      <c r="BV236" s="391">
        <v>50</v>
      </c>
      <c r="BW236" s="391">
        <v>121</v>
      </c>
      <c r="BX236" s="392">
        <f t="shared" si="27"/>
        <v>59.5</v>
      </c>
      <c r="BY236" s="392">
        <f t="shared" si="28"/>
        <v>1.42</v>
      </c>
      <c r="BZ236" s="45">
        <f t="shared" si="29"/>
        <v>0</v>
      </c>
      <c r="CA236" s="45">
        <f t="shared" si="30"/>
        <v>0</v>
      </c>
      <c r="CB236" s="45">
        <f t="shared" si="31"/>
        <v>1304</v>
      </c>
      <c r="CC236" s="45">
        <f t="shared" si="32"/>
        <v>1023</v>
      </c>
      <c r="CD236" s="45">
        <f t="shared" si="33"/>
        <v>300</v>
      </c>
      <c r="CE236" s="45">
        <f t="shared" si="34"/>
        <v>4878</v>
      </c>
      <c r="CF236" s="391">
        <f t="shared" si="35"/>
        <v>171</v>
      </c>
    </row>
    <row r="237" spans="1:84">
      <c r="A237" s="45" t="s">
        <v>273</v>
      </c>
      <c r="B237" s="391"/>
      <c r="C237" s="391"/>
      <c r="D237" s="391"/>
      <c r="E237" s="391"/>
      <c r="F237" s="391"/>
      <c r="G237" s="391"/>
      <c r="H237" s="391"/>
      <c r="I237" s="391"/>
      <c r="J237" s="391"/>
      <c r="K237" s="391"/>
      <c r="L237" s="391"/>
      <c r="M237" s="391"/>
      <c r="N237" s="391"/>
      <c r="O237" s="391"/>
      <c r="P237" s="391"/>
      <c r="Q237" s="391"/>
      <c r="R237" s="391"/>
      <c r="S237" s="391"/>
      <c r="T237" s="391"/>
      <c r="U237" s="391"/>
      <c r="V237" s="391"/>
      <c r="W237" s="391"/>
      <c r="X237" s="391"/>
      <c r="Y237" s="391"/>
      <c r="Z237" s="391"/>
      <c r="AA237" s="391"/>
      <c r="AB237" s="391"/>
      <c r="AC237" s="391"/>
      <c r="AD237" s="391"/>
      <c r="AE237" s="391"/>
      <c r="AF237" s="391"/>
      <c r="AG237" s="391"/>
      <c r="AH237" s="391"/>
      <c r="AI237" s="391"/>
      <c r="AJ237" s="391"/>
      <c r="AK237" s="391"/>
      <c r="AL237" s="391"/>
      <c r="AM237" s="391"/>
      <c r="AN237" s="391"/>
      <c r="AO237" s="391"/>
      <c r="AP237" s="391"/>
      <c r="AQ237" s="391"/>
      <c r="AR237" s="391"/>
      <c r="AS237" s="391"/>
      <c r="AT237" s="391"/>
      <c r="AU237" s="391"/>
      <c r="AV237" s="391"/>
      <c r="AW237" s="391"/>
      <c r="AX237" s="391">
        <v>1</v>
      </c>
      <c r="AY237" s="391">
        <v>1</v>
      </c>
      <c r="AZ237" s="391">
        <v>3</v>
      </c>
      <c r="BA237" s="391"/>
      <c r="BB237" s="391">
        <v>1</v>
      </c>
      <c r="BC237" s="391">
        <v>1</v>
      </c>
      <c r="BD237" s="391">
        <v>3</v>
      </c>
      <c r="BE237" s="391">
        <v>2</v>
      </c>
      <c r="BF237" s="391">
        <v>1</v>
      </c>
      <c r="BG237" s="391"/>
      <c r="BH237" s="391">
        <v>1</v>
      </c>
      <c r="BI237" s="391">
        <v>4</v>
      </c>
      <c r="BJ237" s="391">
        <v>1</v>
      </c>
      <c r="BK237" s="391">
        <v>0</v>
      </c>
      <c r="BL237" s="391">
        <v>0</v>
      </c>
      <c r="BM237" s="391">
        <v>0</v>
      </c>
      <c r="BN237" s="391">
        <v>2</v>
      </c>
      <c r="BO237" s="391">
        <v>0</v>
      </c>
      <c r="BP237" s="391">
        <v>0</v>
      </c>
      <c r="BQ237" s="391">
        <v>0</v>
      </c>
      <c r="BR237" s="391">
        <v>0</v>
      </c>
      <c r="BS237" s="391">
        <v>0</v>
      </c>
      <c r="BT237" s="391">
        <v>0</v>
      </c>
      <c r="BU237" s="391">
        <v>0</v>
      </c>
      <c r="BV237" s="391">
        <v>0</v>
      </c>
      <c r="BW237" s="391">
        <v>0</v>
      </c>
      <c r="BX237" s="392" t="str">
        <f t="shared" si="27"/>
        <v/>
      </c>
      <c r="BY237" s="392" t="str">
        <f t="shared" si="28"/>
        <v/>
      </c>
      <c r="BZ237" s="45">
        <f t="shared" si="29"/>
        <v>0</v>
      </c>
      <c r="CA237" s="45">
        <f t="shared" si="30"/>
        <v>0</v>
      </c>
      <c r="CB237" s="45">
        <f t="shared" si="31"/>
        <v>0</v>
      </c>
      <c r="CC237" s="45">
        <f t="shared" si="32"/>
        <v>0</v>
      </c>
      <c r="CD237" s="45">
        <f t="shared" si="33"/>
        <v>18</v>
      </c>
      <c r="CE237" s="45">
        <f t="shared" si="34"/>
        <v>3</v>
      </c>
      <c r="CF237" s="391">
        <f t="shared" si="35"/>
        <v>0</v>
      </c>
    </row>
    <row r="238" spans="1:84">
      <c r="A238" s="45" t="s">
        <v>274</v>
      </c>
      <c r="B238" s="391"/>
      <c r="C238" s="391"/>
      <c r="D238" s="391"/>
      <c r="E238" s="391"/>
      <c r="F238" s="391"/>
      <c r="G238" s="391"/>
      <c r="H238" s="391"/>
      <c r="I238" s="391"/>
      <c r="J238" s="391"/>
      <c r="K238" s="391"/>
      <c r="L238" s="391"/>
      <c r="M238" s="391"/>
      <c r="N238" s="391">
        <v>3</v>
      </c>
      <c r="O238" s="391">
        <v>5</v>
      </c>
      <c r="P238" s="391">
        <v>16</v>
      </c>
      <c r="Q238" s="391">
        <v>5</v>
      </c>
      <c r="R238" s="391">
        <v>8</v>
      </c>
      <c r="S238" s="391">
        <v>13</v>
      </c>
      <c r="T238" s="391">
        <v>10</v>
      </c>
      <c r="U238" s="391">
        <v>7</v>
      </c>
      <c r="V238" s="391">
        <v>17</v>
      </c>
      <c r="W238" s="391">
        <v>7</v>
      </c>
      <c r="X238" s="391">
        <v>5</v>
      </c>
      <c r="Y238" s="391">
        <v>6</v>
      </c>
      <c r="Z238" s="391">
        <v>4</v>
      </c>
      <c r="AA238" s="391">
        <v>3</v>
      </c>
      <c r="AB238" s="391">
        <v>2</v>
      </c>
      <c r="AC238" s="391">
        <v>3</v>
      </c>
      <c r="AD238" s="391"/>
      <c r="AE238" s="391">
        <v>1</v>
      </c>
      <c r="AF238" s="391">
        <v>1</v>
      </c>
      <c r="AG238" s="391">
        <v>1</v>
      </c>
      <c r="AH238" s="391">
        <v>8</v>
      </c>
      <c r="AI238" s="391">
        <v>1</v>
      </c>
      <c r="AJ238" s="391">
        <v>1</v>
      </c>
      <c r="AK238" s="391">
        <v>4</v>
      </c>
      <c r="AL238" s="391">
        <v>9</v>
      </c>
      <c r="AM238" s="391"/>
      <c r="AN238" s="391">
        <v>6</v>
      </c>
      <c r="AO238" s="391">
        <v>3</v>
      </c>
      <c r="AP238" s="391">
        <v>1</v>
      </c>
      <c r="AQ238" s="391">
        <v>11</v>
      </c>
      <c r="AR238" s="391">
        <v>2</v>
      </c>
      <c r="AS238" s="391">
        <v>12</v>
      </c>
      <c r="AT238" s="391">
        <v>8</v>
      </c>
      <c r="AU238" s="391">
        <v>1</v>
      </c>
      <c r="AV238" s="391">
        <v>3</v>
      </c>
      <c r="AW238" s="391">
        <v>1</v>
      </c>
      <c r="AX238" s="391">
        <v>7</v>
      </c>
      <c r="AY238" s="391">
        <v>23</v>
      </c>
      <c r="AZ238" s="391">
        <v>6</v>
      </c>
      <c r="BA238" s="391"/>
      <c r="BB238" s="391">
        <v>13</v>
      </c>
      <c r="BC238" s="391">
        <v>14</v>
      </c>
      <c r="BD238" s="391"/>
      <c r="BE238" s="391">
        <v>2</v>
      </c>
      <c r="BF238" s="391">
        <v>1</v>
      </c>
      <c r="BG238" s="391"/>
      <c r="BH238" s="391">
        <v>0</v>
      </c>
      <c r="BI238" s="391">
        <v>1</v>
      </c>
      <c r="BJ238" s="391">
        <v>5</v>
      </c>
      <c r="BK238" s="391">
        <v>4</v>
      </c>
      <c r="BL238" s="391">
        <v>15</v>
      </c>
      <c r="BM238" s="391">
        <v>12</v>
      </c>
      <c r="BN238" s="391">
        <v>7</v>
      </c>
      <c r="BO238" s="391">
        <v>8</v>
      </c>
      <c r="BP238" s="391">
        <v>7</v>
      </c>
      <c r="BQ238" s="391">
        <v>25</v>
      </c>
      <c r="BR238" s="391">
        <v>78</v>
      </c>
      <c r="BS238" s="391">
        <v>101</v>
      </c>
      <c r="BT238" s="391">
        <v>76</v>
      </c>
      <c r="BU238" s="391">
        <v>96</v>
      </c>
      <c r="BV238" s="391">
        <v>3</v>
      </c>
      <c r="BW238" s="391">
        <v>1</v>
      </c>
      <c r="BX238" s="392">
        <f t="shared" si="27"/>
        <v>-0.75</v>
      </c>
      <c r="BY238" s="392">
        <f t="shared" si="28"/>
        <v>-0.666666666666667</v>
      </c>
      <c r="BZ238" s="45">
        <f t="shared" si="29"/>
        <v>0</v>
      </c>
      <c r="CA238" s="45">
        <f t="shared" si="30"/>
        <v>102</v>
      </c>
      <c r="CB238" s="45">
        <f t="shared" si="31"/>
        <v>29</v>
      </c>
      <c r="CC238" s="45">
        <f t="shared" si="32"/>
        <v>57</v>
      </c>
      <c r="CD238" s="45">
        <f t="shared" si="33"/>
        <v>67</v>
      </c>
      <c r="CE238" s="45">
        <f t="shared" si="34"/>
        <v>434</v>
      </c>
      <c r="CF238" s="391">
        <f t="shared" si="35"/>
        <v>4</v>
      </c>
    </row>
    <row r="239" spans="1:84">
      <c r="A239" s="45" t="s">
        <v>275</v>
      </c>
      <c r="B239" s="391">
        <v>14</v>
      </c>
      <c r="C239" s="391">
        <v>60</v>
      </c>
      <c r="D239" s="391">
        <v>401</v>
      </c>
      <c r="E239" s="391">
        <v>194</v>
      </c>
      <c r="F239" s="391">
        <v>179</v>
      </c>
      <c r="G239" s="391">
        <v>169</v>
      </c>
      <c r="H239" s="391">
        <v>115</v>
      </c>
      <c r="I239" s="391">
        <v>50</v>
      </c>
      <c r="J239" s="391">
        <v>82</v>
      </c>
      <c r="K239" s="391">
        <v>136</v>
      </c>
      <c r="L239" s="391">
        <v>154</v>
      </c>
      <c r="M239" s="391">
        <v>156</v>
      </c>
      <c r="N239" s="391">
        <v>11</v>
      </c>
      <c r="O239" s="391">
        <v>93</v>
      </c>
      <c r="P239" s="393">
        <v>190</v>
      </c>
      <c r="Q239" s="391">
        <v>150</v>
      </c>
      <c r="R239" s="391">
        <v>352</v>
      </c>
      <c r="S239" s="391">
        <v>365</v>
      </c>
      <c r="T239" s="391">
        <v>193</v>
      </c>
      <c r="U239" s="391">
        <v>35</v>
      </c>
      <c r="V239" s="391">
        <v>20</v>
      </c>
      <c r="W239" s="391">
        <v>98</v>
      </c>
      <c r="X239" s="391">
        <v>192</v>
      </c>
      <c r="Y239" s="391">
        <v>65</v>
      </c>
      <c r="Z239" s="391">
        <v>1</v>
      </c>
      <c r="AA239" s="391">
        <v>94</v>
      </c>
      <c r="AB239" s="391">
        <v>23</v>
      </c>
      <c r="AC239" s="391">
        <v>27</v>
      </c>
      <c r="AD239" s="391">
        <v>79</v>
      </c>
      <c r="AE239" s="391">
        <v>204</v>
      </c>
      <c r="AF239" s="391">
        <v>129</v>
      </c>
      <c r="AG239" s="391">
        <v>51</v>
      </c>
      <c r="AH239" s="391">
        <v>69</v>
      </c>
      <c r="AI239" s="391">
        <v>22</v>
      </c>
      <c r="AJ239" s="391">
        <v>127</v>
      </c>
      <c r="AK239" s="391">
        <v>36</v>
      </c>
      <c r="AL239" s="391">
        <v>5</v>
      </c>
      <c r="AM239" s="391">
        <v>36</v>
      </c>
      <c r="AN239" s="391">
        <v>62</v>
      </c>
      <c r="AO239" s="391">
        <v>125</v>
      </c>
      <c r="AP239" s="391">
        <v>52</v>
      </c>
      <c r="AQ239" s="391">
        <v>39</v>
      </c>
      <c r="AR239" s="391">
        <v>20</v>
      </c>
      <c r="AS239" s="391">
        <v>25</v>
      </c>
      <c r="AT239" s="391">
        <v>28</v>
      </c>
      <c r="AU239" s="391">
        <v>15</v>
      </c>
      <c r="AV239" s="391">
        <v>42</v>
      </c>
      <c r="AW239" s="391">
        <v>9</v>
      </c>
      <c r="AX239" s="391">
        <v>4</v>
      </c>
      <c r="AY239" s="391">
        <v>32</v>
      </c>
      <c r="AZ239" s="391">
        <v>82</v>
      </c>
      <c r="BA239" s="391"/>
      <c r="BB239" s="391"/>
      <c r="BC239" s="391"/>
      <c r="BD239" s="391"/>
      <c r="BE239" s="391">
        <v>2</v>
      </c>
      <c r="BF239" s="391"/>
      <c r="BG239" s="391"/>
      <c r="BH239" s="391">
        <v>0</v>
      </c>
      <c r="BI239" s="391">
        <v>0</v>
      </c>
      <c r="BJ239" s="391">
        <v>1</v>
      </c>
      <c r="BK239" s="391">
        <v>0</v>
      </c>
      <c r="BL239" s="391">
        <v>3</v>
      </c>
      <c r="BM239" s="391">
        <v>1</v>
      </c>
      <c r="BN239" s="391">
        <v>3</v>
      </c>
      <c r="BO239" s="391">
        <v>0</v>
      </c>
      <c r="BP239" s="391">
        <v>1</v>
      </c>
      <c r="BQ239" s="391">
        <v>10</v>
      </c>
      <c r="BR239" s="391">
        <v>0</v>
      </c>
      <c r="BS239" s="391">
        <v>1</v>
      </c>
      <c r="BT239" s="391">
        <v>0</v>
      </c>
      <c r="BU239" s="391">
        <v>0</v>
      </c>
      <c r="BV239" s="391">
        <v>42</v>
      </c>
      <c r="BW239" s="391">
        <v>9</v>
      </c>
      <c r="BX239" s="392" t="str">
        <f t="shared" si="27"/>
        <v/>
      </c>
      <c r="BY239" s="392">
        <f t="shared" si="28"/>
        <v>-0.785714285714286</v>
      </c>
      <c r="BZ239" s="45">
        <f t="shared" si="29"/>
        <v>1710</v>
      </c>
      <c r="CA239" s="45">
        <f t="shared" si="30"/>
        <v>1764</v>
      </c>
      <c r="CB239" s="45">
        <f t="shared" si="31"/>
        <v>862</v>
      </c>
      <c r="CC239" s="45">
        <f t="shared" si="32"/>
        <v>458</v>
      </c>
      <c r="CD239" s="45">
        <f t="shared" si="33"/>
        <v>120</v>
      </c>
      <c r="CE239" s="45">
        <f t="shared" si="34"/>
        <v>20</v>
      </c>
      <c r="CF239" s="391">
        <f t="shared" si="35"/>
        <v>51</v>
      </c>
    </row>
    <row r="240" spans="1:84">
      <c r="A240" s="45" t="s">
        <v>276</v>
      </c>
      <c r="B240" s="391"/>
      <c r="C240" s="391"/>
      <c r="D240" s="391"/>
      <c r="E240" s="391"/>
      <c r="F240" s="391"/>
      <c r="G240" s="391"/>
      <c r="H240" s="391"/>
      <c r="I240" s="391"/>
      <c r="J240" s="391"/>
      <c r="K240" s="391"/>
      <c r="L240" s="391"/>
      <c r="M240" s="391"/>
      <c r="N240" s="391"/>
      <c r="O240" s="391"/>
      <c r="P240" s="391"/>
      <c r="Q240" s="391"/>
      <c r="R240" s="391"/>
      <c r="S240" s="391"/>
      <c r="T240" s="391"/>
      <c r="U240" s="391"/>
      <c r="V240" s="391"/>
      <c r="W240" s="391"/>
      <c r="X240" s="391"/>
      <c r="Y240" s="391"/>
      <c r="Z240" s="391"/>
      <c r="AA240" s="391"/>
      <c r="AB240" s="391"/>
      <c r="AC240" s="391"/>
      <c r="AD240" s="391"/>
      <c r="AE240" s="391"/>
      <c r="AF240" s="391"/>
      <c r="AG240" s="391"/>
      <c r="AH240" s="391"/>
      <c r="AI240" s="391">
        <v>38</v>
      </c>
      <c r="AJ240" s="391">
        <v>18</v>
      </c>
      <c r="AK240" s="391">
        <v>59</v>
      </c>
      <c r="AL240" s="391">
        <v>2</v>
      </c>
      <c r="AM240" s="391">
        <v>6</v>
      </c>
      <c r="AN240" s="391">
        <v>281</v>
      </c>
      <c r="AO240" s="391">
        <v>49</v>
      </c>
      <c r="AP240" s="391">
        <v>93</v>
      </c>
      <c r="AQ240" s="391">
        <v>38</v>
      </c>
      <c r="AR240" s="391">
        <v>37</v>
      </c>
      <c r="AS240" s="391">
        <v>71</v>
      </c>
      <c r="AT240" s="391">
        <v>29</v>
      </c>
      <c r="AU240" s="391">
        <v>10</v>
      </c>
      <c r="AV240" s="391">
        <v>85</v>
      </c>
      <c r="AW240" s="391">
        <v>188</v>
      </c>
      <c r="AX240" s="391">
        <v>63</v>
      </c>
      <c r="AY240" s="391">
        <v>54</v>
      </c>
      <c r="AZ240" s="391">
        <v>57</v>
      </c>
      <c r="BA240" s="391">
        <v>11</v>
      </c>
      <c r="BB240" s="391">
        <v>19</v>
      </c>
      <c r="BC240" s="391">
        <v>8</v>
      </c>
      <c r="BD240" s="391">
        <v>4</v>
      </c>
      <c r="BE240" s="391">
        <v>1</v>
      </c>
      <c r="BF240" s="391">
        <v>1</v>
      </c>
      <c r="BG240" s="391"/>
      <c r="BH240" s="391">
        <v>0</v>
      </c>
      <c r="BI240" s="391">
        <v>0</v>
      </c>
      <c r="BJ240" s="391">
        <v>0</v>
      </c>
      <c r="BK240" s="391">
        <v>0</v>
      </c>
      <c r="BL240" s="391">
        <v>0</v>
      </c>
      <c r="BM240" s="391">
        <v>0</v>
      </c>
      <c r="BN240" s="391">
        <v>0</v>
      </c>
      <c r="BO240" s="391">
        <v>0</v>
      </c>
      <c r="BP240" s="391">
        <v>1</v>
      </c>
      <c r="BQ240" s="391">
        <v>0</v>
      </c>
      <c r="BR240" s="391">
        <v>1</v>
      </c>
      <c r="BS240" s="391">
        <v>0</v>
      </c>
      <c r="BT240" s="391">
        <v>0</v>
      </c>
      <c r="BU240" s="391">
        <v>0</v>
      </c>
      <c r="BV240" s="391">
        <v>85</v>
      </c>
      <c r="BW240" s="391">
        <v>188</v>
      </c>
      <c r="BX240" s="392" t="str">
        <f t="shared" si="27"/>
        <v/>
      </c>
      <c r="BY240" s="392">
        <f t="shared" si="28"/>
        <v>1.21176470588235</v>
      </c>
      <c r="BZ240" s="45">
        <f t="shared" si="29"/>
        <v>0</v>
      </c>
      <c r="CA240" s="45">
        <f t="shared" si="30"/>
        <v>0</v>
      </c>
      <c r="CB240" s="45">
        <f t="shared" si="31"/>
        <v>115</v>
      </c>
      <c r="CC240" s="45">
        <f t="shared" si="32"/>
        <v>889</v>
      </c>
      <c r="CD240" s="45">
        <f t="shared" si="33"/>
        <v>218</v>
      </c>
      <c r="CE240" s="45">
        <f t="shared" si="34"/>
        <v>2</v>
      </c>
      <c r="CF240" s="391">
        <f t="shared" si="35"/>
        <v>273</v>
      </c>
    </row>
    <row r="241" spans="1:84">
      <c r="A241" s="395" t="s">
        <v>277</v>
      </c>
      <c r="B241" s="391"/>
      <c r="C241" s="391"/>
      <c r="D241" s="391"/>
      <c r="E241" s="391"/>
      <c r="F241" s="391"/>
      <c r="G241" s="391"/>
      <c r="H241" s="391"/>
      <c r="I241" s="391"/>
      <c r="J241" s="391"/>
      <c r="K241" s="391"/>
      <c r="L241" s="391"/>
      <c r="M241" s="391"/>
      <c r="N241" s="391"/>
      <c r="O241" s="391"/>
      <c r="P241" s="393"/>
      <c r="Q241" s="391"/>
      <c r="R241" s="391"/>
      <c r="S241" s="391"/>
      <c r="T241" s="391"/>
      <c r="U241" s="391"/>
      <c r="V241" s="391"/>
      <c r="W241" s="391"/>
      <c r="X241" s="391"/>
      <c r="Y241" s="391"/>
      <c r="Z241" s="391"/>
      <c r="AA241" s="391"/>
      <c r="AB241" s="391"/>
      <c r="AC241" s="391"/>
      <c r="AD241" s="391"/>
      <c r="AE241" s="391"/>
      <c r="AF241" s="391"/>
      <c r="AG241" s="391"/>
      <c r="AH241" s="391"/>
      <c r="AI241" s="391"/>
      <c r="AJ241" s="391"/>
      <c r="AK241" s="391"/>
      <c r="AL241" s="391"/>
      <c r="AM241" s="391"/>
      <c r="AN241" s="391"/>
      <c r="AO241" s="391"/>
      <c r="AP241" s="391"/>
      <c r="AQ241" s="391"/>
      <c r="AR241" s="391"/>
      <c r="AS241" s="391"/>
      <c r="AT241" s="391"/>
      <c r="AU241" s="391"/>
      <c r="AV241" s="391"/>
      <c r="AW241" s="391"/>
      <c r="AX241" s="391"/>
      <c r="AY241" s="391"/>
      <c r="AZ241" s="391"/>
      <c r="BA241" s="391"/>
      <c r="BB241" s="391">
        <v>18</v>
      </c>
      <c r="BC241" s="391">
        <v>66</v>
      </c>
      <c r="BD241" s="391">
        <v>3</v>
      </c>
      <c r="BE241" s="391">
        <v>1</v>
      </c>
      <c r="BF241" s="391">
        <v>16</v>
      </c>
      <c r="BG241" s="391">
        <v>225</v>
      </c>
      <c r="BH241" s="391">
        <v>629</v>
      </c>
      <c r="BI241" s="391">
        <v>1266</v>
      </c>
      <c r="BJ241" s="391">
        <v>713</v>
      </c>
      <c r="BK241" s="391">
        <v>648</v>
      </c>
      <c r="BL241" s="391">
        <v>953</v>
      </c>
      <c r="BM241" s="391">
        <v>912</v>
      </c>
      <c r="BN241" s="391">
        <v>784</v>
      </c>
      <c r="BO241" s="391">
        <v>853</v>
      </c>
      <c r="BP241" s="391">
        <v>1040</v>
      </c>
      <c r="BQ241" s="391">
        <v>1300</v>
      </c>
      <c r="BR241" s="391">
        <v>1543</v>
      </c>
      <c r="BS241" s="391">
        <v>1698</v>
      </c>
      <c r="BT241" s="391">
        <v>1454</v>
      </c>
      <c r="BU241" s="391">
        <v>1499</v>
      </c>
      <c r="BV241" s="391">
        <v>0</v>
      </c>
      <c r="BW241" s="391">
        <v>0</v>
      </c>
      <c r="BX241" s="392">
        <f t="shared" si="27"/>
        <v>-1</v>
      </c>
      <c r="BY241" s="392" t="str">
        <f t="shared" si="28"/>
        <v/>
      </c>
      <c r="BZ241" s="45">
        <f t="shared" si="29"/>
        <v>0</v>
      </c>
      <c r="CA241" s="45">
        <f t="shared" si="30"/>
        <v>0</v>
      </c>
      <c r="CB241" s="45">
        <f t="shared" si="31"/>
        <v>0</v>
      </c>
      <c r="CC241" s="45">
        <f t="shared" si="32"/>
        <v>0</v>
      </c>
      <c r="CD241" s="45">
        <f t="shared" si="33"/>
        <v>2224</v>
      </c>
      <c r="CE241" s="45">
        <f t="shared" si="34"/>
        <v>13397</v>
      </c>
      <c r="CF241" s="391">
        <f t="shared" si="35"/>
        <v>0</v>
      </c>
    </row>
    <row r="242" spans="1:84">
      <c r="A242" s="45" t="s">
        <v>278</v>
      </c>
      <c r="B242" s="391"/>
      <c r="C242" s="391"/>
      <c r="D242" s="391"/>
      <c r="E242" s="391"/>
      <c r="F242" s="391"/>
      <c r="G242" s="391"/>
      <c r="H242" s="391"/>
      <c r="I242" s="391"/>
      <c r="J242" s="391"/>
      <c r="K242" s="391"/>
      <c r="L242" s="391"/>
      <c r="M242" s="391"/>
      <c r="N242" s="391"/>
      <c r="O242" s="391"/>
      <c r="P242" s="391"/>
      <c r="Q242" s="391"/>
      <c r="R242" s="391"/>
      <c r="S242" s="391"/>
      <c r="T242" s="391"/>
      <c r="U242" s="391"/>
      <c r="V242" s="391"/>
      <c r="W242" s="391"/>
      <c r="X242" s="391"/>
      <c r="Y242" s="391"/>
      <c r="Z242" s="391"/>
      <c r="AA242" s="391"/>
      <c r="AB242" s="391"/>
      <c r="AC242" s="391"/>
      <c r="AD242" s="391"/>
      <c r="AE242" s="391"/>
      <c r="AF242" s="391"/>
      <c r="AG242" s="391"/>
      <c r="AH242" s="391"/>
      <c r="AI242" s="391"/>
      <c r="AJ242" s="391"/>
      <c r="AK242" s="391"/>
      <c r="AL242" s="391"/>
      <c r="AM242" s="391"/>
      <c r="AN242" s="391"/>
      <c r="AO242" s="391"/>
      <c r="AP242" s="391"/>
      <c r="AQ242" s="391"/>
      <c r="AR242" s="391"/>
      <c r="AS242" s="391"/>
      <c r="AT242" s="391"/>
      <c r="AU242" s="391"/>
      <c r="AV242" s="391"/>
      <c r="AW242" s="391"/>
      <c r="AX242" s="391"/>
      <c r="AY242" s="391"/>
      <c r="AZ242" s="391">
        <v>3</v>
      </c>
      <c r="BA242" s="391">
        <v>1</v>
      </c>
      <c r="BB242" s="391"/>
      <c r="BC242" s="391">
        <v>2</v>
      </c>
      <c r="BD242" s="391">
        <v>3</v>
      </c>
      <c r="BE242" s="391">
        <v>1</v>
      </c>
      <c r="BF242" s="391"/>
      <c r="BG242" s="391">
        <v>1</v>
      </c>
      <c r="BH242" s="391">
        <v>0</v>
      </c>
      <c r="BI242" s="391">
        <v>0</v>
      </c>
      <c r="BJ242" s="391">
        <v>0</v>
      </c>
      <c r="BK242" s="391">
        <v>1</v>
      </c>
      <c r="BL242" s="391">
        <v>1</v>
      </c>
      <c r="BM242" s="391">
        <v>4</v>
      </c>
      <c r="BN242" s="391">
        <v>2</v>
      </c>
      <c r="BO242" s="391">
        <v>0</v>
      </c>
      <c r="BP242" s="391">
        <v>0</v>
      </c>
      <c r="BQ242" s="391">
        <v>0</v>
      </c>
      <c r="BR242" s="391">
        <v>0</v>
      </c>
      <c r="BS242" s="391">
        <v>1</v>
      </c>
      <c r="BT242" s="391">
        <v>1</v>
      </c>
      <c r="BU242" s="391">
        <v>2</v>
      </c>
      <c r="BV242" s="391">
        <v>0</v>
      </c>
      <c r="BW242" s="391">
        <v>0</v>
      </c>
      <c r="BX242" s="392">
        <f t="shared" si="27"/>
        <v>-1</v>
      </c>
      <c r="BY242" s="392" t="str">
        <f t="shared" si="28"/>
        <v/>
      </c>
      <c r="BZ242" s="45">
        <f t="shared" si="29"/>
        <v>0</v>
      </c>
      <c r="CA242" s="45">
        <f t="shared" si="30"/>
        <v>0</v>
      </c>
      <c r="CB242" s="45">
        <f t="shared" si="31"/>
        <v>0</v>
      </c>
      <c r="CC242" s="45">
        <f t="shared" si="32"/>
        <v>0</v>
      </c>
      <c r="CD242" s="45">
        <f t="shared" si="33"/>
        <v>11</v>
      </c>
      <c r="CE242" s="45">
        <f t="shared" si="34"/>
        <v>12</v>
      </c>
      <c r="CF242" s="391">
        <f t="shared" si="35"/>
        <v>0</v>
      </c>
    </row>
    <row r="243" spans="1:84">
      <c r="A243" s="45" t="s">
        <v>279</v>
      </c>
      <c r="B243" s="391"/>
      <c r="C243" s="391"/>
      <c r="D243" s="391"/>
      <c r="E243" s="391"/>
      <c r="F243" s="391"/>
      <c r="G243" s="391"/>
      <c r="H243" s="391"/>
      <c r="I243" s="391"/>
      <c r="J243" s="391"/>
      <c r="K243" s="391"/>
      <c r="L243" s="391"/>
      <c r="M243" s="391">
        <v>2557</v>
      </c>
      <c r="N243" s="391"/>
      <c r="O243" s="391">
        <v>287</v>
      </c>
      <c r="P243" s="393">
        <v>662</v>
      </c>
      <c r="Q243" s="391">
        <v>565</v>
      </c>
      <c r="R243" s="391">
        <v>854</v>
      </c>
      <c r="S243" s="391">
        <v>1518</v>
      </c>
      <c r="T243" s="391">
        <v>1</v>
      </c>
      <c r="U243" s="391"/>
      <c r="V243" s="391">
        <v>1</v>
      </c>
      <c r="W243" s="391">
        <v>4</v>
      </c>
      <c r="X243" s="391">
        <v>1</v>
      </c>
      <c r="Y243" s="391">
        <v>3</v>
      </c>
      <c r="Z243" s="391">
        <v>2</v>
      </c>
      <c r="AA243" s="391">
        <v>1</v>
      </c>
      <c r="AB243" s="391">
        <v>5</v>
      </c>
      <c r="AC243" s="391">
        <v>15</v>
      </c>
      <c r="AD243" s="391"/>
      <c r="AE243" s="391">
        <v>1</v>
      </c>
      <c r="AF243" s="391"/>
      <c r="AG243" s="391"/>
      <c r="AH243" s="391"/>
      <c r="AI243" s="391"/>
      <c r="AJ243" s="391"/>
      <c r="AK243" s="391"/>
      <c r="AL243" s="391"/>
      <c r="AM243" s="391">
        <v>15</v>
      </c>
      <c r="AN243" s="391"/>
      <c r="AO243" s="391"/>
      <c r="AP243" s="391"/>
      <c r="AQ243" s="391"/>
      <c r="AR243" s="391"/>
      <c r="AS243" s="391"/>
      <c r="AT243" s="391"/>
      <c r="AU243" s="391"/>
      <c r="AV243" s="391"/>
      <c r="AW243" s="391"/>
      <c r="AX243" s="391">
        <v>9</v>
      </c>
      <c r="AY243" s="391">
        <v>11</v>
      </c>
      <c r="AZ243" s="391">
        <v>11</v>
      </c>
      <c r="BA243" s="391">
        <v>2</v>
      </c>
      <c r="BB243" s="391">
        <v>2</v>
      </c>
      <c r="BC243" s="391">
        <v>1</v>
      </c>
      <c r="BD243" s="391">
        <v>1</v>
      </c>
      <c r="BE243" s="391">
        <v>1</v>
      </c>
      <c r="BF243" s="391">
        <v>1</v>
      </c>
      <c r="BG243" s="391">
        <v>1</v>
      </c>
      <c r="BH243" s="391">
        <v>1</v>
      </c>
      <c r="BI243" s="391">
        <v>0</v>
      </c>
      <c r="BJ243" s="391">
        <v>0</v>
      </c>
      <c r="BK243" s="391">
        <v>0</v>
      </c>
      <c r="BL243" s="391">
        <v>1</v>
      </c>
      <c r="BM243" s="391">
        <v>0</v>
      </c>
      <c r="BN243" s="391">
        <v>0</v>
      </c>
      <c r="BO243" s="391">
        <v>0</v>
      </c>
      <c r="BP243" s="391">
        <v>0</v>
      </c>
      <c r="BQ243" s="391">
        <v>0</v>
      </c>
      <c r="BR243" s="391">
        <v>0</v>
      </c>
      <c r="BS243" s="391">
        <v>0</v>
      </c>
      <c r="BT243" s="391">
        <v>0</v>
      </c>
      <c r="BU243" s="391">
        <v>0</v>
      </c>
      <c r="BV243" s="391">
        <v>0</v>
      </c>
      <c r="BW243" s="391">
        <v>0</v>
      </c>
      <c r="BX243" s="392" t="str">
        <f t="shared" si="27"/>
        <v/>
      </c>
      <c r="BY243" s="392" t="str">
        <f t="shared" si="28"/>
        <v/>
      </c>
      <c r="BZ243" s="45">
        <f t="shared" si="29"/>
        <v>2557</v>
      </c>
      <c r="CA243" s="45">
        <f t="shared" si="30"/>
        <v>3896</v>
      </c>
      <c r="CB243" s="45">
        <f t="shared" si="31"/>
        <v>24</v>
      </c>
      <c r="CC243" s="45">
        <f t="shared" si="32"/>
        <v>15</v>
      </c>
      <c r="CD243" s="45">
        <f t="shared" si="33"/>
        <v>41</v>
      </c>
      <c r="CE243" s="45">
        <f t="shared" si="34"/>
        <v>1</v>
      </c>
      <c r="CF243" s="391">
        <f t="shared" si="35"/>
        <v>0</v>
      </c>
    </row>
    <row r="244" spans="1:84">
      <c r="A244" s="395" t="s">
        <v>280</v>
      </c>
      <c r="B244" s="391"/>
      <c r="C244" s="391"/>
      <c r="D244" s="391"/>
      <c r="E244" s="391"/>
      <c r="F244" s="391"/>
      <c r="G244" s="391"/>
      <c r="H244" s="391"/>
      <c r="I244" s="391"/>
      <c r="J244" s="391"/>
      <c r="K244" s="391"/>
      <c r="L244" s="391"/>
      <c r="M244" s="391"/>
      <c r="N244" s="391"/>
      <c r="O244" s="391"/>
      <c r="P244" s="393"/>
      <c r="Q244" s="391"/>
      <c r="R244" s="391"/>
      <c r="S244" s="391"/>
      <c r="T244" s="391"/>
      <c r="U244" s="391"/>
      <c r="V244" s="391"/>
      <c r="W244" s="391"/>
      <c r="X244" s="391"/>
      <c r="Y244" s="391"/>
      <c r="Z244" s="391"/>
      <c r="AA244" s="391"/>
      <c r="AB244" s="391"/>
      <c r="AC244" s="391"/>
      <c r="AD244" s="391"/>
      <c r="AE244" s="391"/>
      <c r="AF244" s="391"/>
      <c r="AG244" s="391"/>
      <c r="AH244" s="391"/>
      <c r="AI244" s="391"/>
      <c r="AJ244" s="391"/>
      <c r="AK244" s="391"/>
      <c r="AL244" s="391"/>
      <c r="AM244" s="391"/>
      <c r="AN244" s="391"/>
      <c r="AO244" s="391"/>
      <c r="AP244" s="391"/>
      <c r="AQ244" s="391"/>
      <c r="AR244" s="391"/>
      <c r="AS244" s="391"/>
      <c r="AT244" s="391"/>
      <c r="AU244" s="391"/>
      <c r="AV244" s="391"/>
      <c r="AW244" s="391"/>
      <c r="AX244" s="391"/>
      <c r="AY244" s="391"/>
      <c r="AZ244" s="391"/>
      <c r="BA244" s="391">
        <v>1</v>
      </c>
      <c r="BB244" s="391"/>
      <c r="BC244" s="391">
        <v>1</v>
      </c>
      <c r="BD244" s="391">
        <v>1</v>
      </c>
      <c r="BE244" s="391">
        <v>1</v>
      </c>
      <c r="BF244" s="391"/>
      <c r="BG244" s="391"/>
      <c r="BH244" s="391">
        <v>0</v>
      </c>
      <c r="BI244" s="391">
        <v>0</v>
      </c>
      <c r="BJ244" s="391">
        <v>0</v>
      </c>
      <c r="BK244" s="391">
        <v>0</v>
      </c>
      <c r="BL244" s="391">
        <v>1</v>
      </c>
      <c r="BM244" s="391">
        <v>0</v>
      </c>
      <c r="BN244" s="391">
        <v>0</v>
      </c>
      <c r="BO244" s="391">
        <v>0</v>
      </c>
      <c r="BP244" s="391">
        <v>0</v>
      </c>
      <c r="BQ244" s="391">
        <v>0</v>
      </c>
      <c r="BR244" s="391">
        <v>0</v>
      </c>
      <c r="BS244" s="391">
        <v>0</v>
      </c>
      <c r="BT244" s="391">
        <v>0</v>
      </c>
      <c r="BU244" s="391">
        <v>0</v>
      </c>
      <c r="BV244" s="391">
        <v>0</v>
      </c>
      <c r="BW244" s="391">
        <v>0</v>
      </c>
      <c r="BX244" s="392" t="str">
        <f t="shared" si="27"/>
        <v/>
      </c>
      <c r="BY244" s="392" t="str">
        <f t="shared" si="28"/>
        <v/>
      </c>
      <c r="BZ244" s="45">
        <f t="shared" si="29"/>
        <v>0</v>
      </c>
      <c r="CA244" s="45">
        <f t="shared" si="30"/>
        <v>0</v>
      </c>
      <c r="CB244" s="45">
        <f t="shared" si="31"/>
        <v>0</v>
      </c>
      <c r="CC244" s="45">
        <f t="shared" si="32"/>
        <v>0</v>
      </c>
      <c r="CD244" s="45">
        <f t="shared" si="33"/>
        <v>4</v>
      </c>
      <c r="CE244" s="45">
        <f t="shared" si="34"/>
        <v>1</v>
      </c>
      <c r="CF244" s="391">
        <f t="shared" si="35"/>
        <v>0</v>
      </c>
    </row>
    <row r="245" spans="1:84">
      <c r="A245" s="395" t="s">
        <v>281</v>
      </c>
      <c r="B245" s="391"/>
      <c r="C245" s="391"/>
      <c r="D245" s="391"/>
      <c r="E245" s="391"/>
      <c r="F245" s="391"/>
      <c r="G245" s="391"/>
      <c r="H245" s="391"/>
      <c r="I245" s="391"/>
      <c r="J245" s="391"/>
      <c r="K245" s="391"/>
      <c r="L245" s="391"/>
      <c r="M245" s="391"/>
      <c r="N245" s="391"/>
      <c r="O245" s="391"/>
      <c r="P245" s="393"/>
      <c r="Q245" s="391"/>
      <c r="R245" s="391"/>
      <c r="S245" s="391"/>
      <c r="T245" s="391"/>
      <c r="U245" s="391"/>
      <c r="V245" s="391"/>
      <c r="W245" s="391"/>
      <c r="X245" s="391"/>
      <c r="Y245" s="391"/>
      <c r="Z245" s="391"/>
      <c r="AA245" s="391"/>
      <c r="AB245" s="391"/>
      <c r="AC245" s="391"/>
      <c r="AD245" s="391"/>
      <c r="AE245" s="391"/>
      <c r="AF245" s="391"/>
      <c r="AG245" s="391"/>
      <c r="AH245" s="391"/>
      <c r="AI245" s="391"/>
      <c r="AJ245" s="391"/>
      <c r="AK245" s="391"/>
      <c r="AL245" s="391"/>
      <c r="AM245" s="391"/>
      <c r="AN245" s="391"/>
      <c r="AO245" s="391"/>
      <c r="AP245" s="391"/>
      <c r="AQ245" s="391"/>
      <c r="AR245" s="391"/>
      <c r="AS245" s="391"/>
      <c r="AT245" s="391"/>
      <c r="AU245" s="391"/>
      <c r="AV245" s="391"/>
      <c r="AW245" s="391"/>
      <c r="AX245" s="391"/>
      <c r="AY245" s="391"/>
      <c r="AZ245" s="391"/>
      <c r="BA245" s="391"/>
      <c r="BB245" s="391"/>
      <c r="BC245" s="391">
        <v>1</v>
      </c>
      <c r="BD245" s="391">
        <v>1</v>
      </c>
      <c r="BE245" s="391">
        <v>1</v>
      </c>
      <c r="BF245" s="391"/>
      <c r="BG245" s="391"/>
      <c r="BH245" s="391">
        <v>0</v>
      </c>
      <c r="BI245" s="391">
        <v>0</v>
      </c>
      <c r="BJ245" s="391">
        <v>0</v>
      </c>
      <c r="BK245" s="391">
        <v>0</v>
      </c>
      <c r="BL245" s="391">
        <v>0</v>
      </c>
      <c r="BM245" s="391">
        <v>0</v>
      </c>
      <c r="BN245" s="391">
        <v>0</v>
      </c>
      <c r="BO245" s="391">
        <v>0</v>
      </c>
      <c r="BP245" s="391">
        <v>0</v>
      </c>
      <c r="BQ245" s="391">
        <v>0</v>
      </c>
      <c r="BR245" s="391">
        <v>0</v>
      </c>
      <c r="BS245" s="391">
        <v>0</v>
      </c>
      <c r="BT245" s="391">
        <v>0</v>
      </c>
      <c r="BU245" s="391">
        <v>2</v>
      </c>
      <c r="BV245" s="391">
        <v>0</v>
      </c>
      <c r="BW245" s="391">
        <v>0</v>
      </c>
      <c r="BX245" s="392" t="str">
        <f t="shared" si="27"/>
        <v/>
      </c>
      <c r="BY245" s="392" t="str">
        <f t="shared" si="28"/>
        <v/>
      </c>
      <c r="BZ245" s="45">
        <f t="shared" si="29"/>
        <v>0</v>
      </c>
      <c r="CA245" s="45">
        <f t="shared" si="30"/>
        <v>0</v>
      </c>
      <c r="CB245" s="45">
        <f t="shared" si="31"/>
        <v>0</v>
      </c>
      <c r="CC245" s="45">
        <f t="shared" si="32"/>
        <v>0</v>
      </c>
      <c r="CD245" s="45">
        <f t="shared" si="33"/>
        <v>3</v>
      </c>
      <c r="CE245" s="45">
        <f t="shared" si="34"/>
        <v>2</v>
      </c>
      <c r="CF245" s="391">
        <f t="shared" si="35"/>
        <v>0</v>
      </c>
    </row>
    <row r="246" spans="1:84">
      <c r="A246" s="45" t="s">
        <v>282</v>
      </c>
      <c r="B246" s="391"/>
      <c r="C246" s="391"/>
      <c r="D246" s="391"/>
      <c r="E246" s="391"/>
      <c r="F246" s="391"/>
      <c r="G246" s="391"/>
      <c r="H246" s="391"/>
      <c r="I246" s="391"/>
      <c r="J246" s="391"/>
      <c r="K246" s="391"/>
      <c r="L246" s="391"/>
      <c r="M246" s="391"/>
      <c r="N246" s="391"/>
      <c r="O246" s="391"/>
      <c r="P246" s="391"/>
      <c r="Q246" s="391"/>
      <c r="R246" s="391"/>
      <c r="S246" s="391"/>
      <c r="T246" s="391"/>
      <c r="U246" s="391"/>
      <c r="V246" s="391"/>
      <c r="W246" s="391"/>
      <c r="X246" s="391"/>
      <c r="Y246" s="391"/>
      <c r="Z246" s="391"/>
      <c r="AA246" s="391"/>
      <c r="AB246" s="391"/>
      <c r="AC246" s="391"/>
      <c r="AD246" s="391"/>
      <c r="AE246" s="391"/>
      <c r="AF246" s="391"/>
      <c r="AG246" s="391"/>
      <c r="AH246" s="391"/>
      <c r="AI246" s="391"/>
      <c r="AJ246" s="391">
        <v>1</v>
      </c>
      <c r="AK246" s="391"/>
      <c r="AL246" s="391"/>
      <c r="AM246" s="391">
        <v>7</v>
      </c>
      <c r="AN246" s="391">
        <v>41</v>
      </c>
      <c r="AO246" s="391">
        <v>12</v>
      </c>
      <c r="AP246" s="391">
        <v>11</v>
      </c>
      <c r="AQ246" s="391">
        <v>5</v>
      </c>
      <c r="AR246" s="391">
        <v>45</v>
      </c>
      <c r="AS246" s="391">
        <v>16</v>
      </c>
      <c r="AT246" s="391">
        <v>75</v>
      </c>
      <c r="AU246" s="391">
        <v>23</v>
      </c>
      <c r="AV246" s="391">
        <v>23</v>
      </c>
      <c r="AW246" s="391">
        <v>37</v>
      </c>
      <c r="AX246" s="391"/>
      <c r="AY246" s="391"/>
      <c r="AZ246" s="391">
        <v>1</v>
      </c>
      <c r="BA246" s="391">
        <v>1</v>
      </c>
      <c r="BB246" s="391">
        <v>2</v>
      </c>
      <c r="BC246" s="391"/>
      <c r="BD246" s="391"/>
      <c r="BE246" s="391">
        <v>1</v>
      </c>
      <c r="BF246" s="391"/>
      <c r="BG246" s="391">
        <v>1</v>
      </c>
      <c r="BH246" s="391">
        <v>0</v>
      </c>
      <c r="BI246" s="391">
        <v>2</v>
      </c>
      <c r="BJ246" s="391">
        <v>0</v>
      </c>
      <c r="BK246" s="391">
        <v>2</v>
      </c>
      <c r="BL246" s="391">
        <v>6</v>
      </c>
      <c r="BM246" s="391">
        <v>1</v>
      </c>
      <c r="BN246" s="391">
        <v>3</v>
      </c>
      <c r="BO246" s="391">
        <v>7</v>
      </c>
      <c r="BP246" s="391">
        <v>2</v>
      </c>
      <c r="BQ246" s="391">
        <v>2</v>
      </c>
      <c r="BR246" s="391">
        <v>5</v>
      </c>
      <c r="BS246" s="391">
        <v>65</v>
      </c>
      <c r="BT246" s="391">
        <v>106</v>
      </c>
      <c r="BU246" s="391">
        <v>43</v>
      </c>
      <c r="BV246" s="391">
        <v>23</v>
      </c>
      <c r="BW246" s="391">
        <v>37</v>
      </c>
      <c r="BX246" s="392">
        <f t="shared" si="27"/>
        <v>17.5</v>
      </c>
      <c r="BY246" s="392">
        <f t="shared" si="28"/>
        <v>0.608695652173913</v>
      </c>
      <c r="BZ246" s="45">
        <f t="shared" si="29"/>
        <v>0</v>
      </c>
      <c r="CA246" s="45">
        <f t="shared" si="30"/>
        <v>0</v>
      </c>
      <c r="CB246" s="45">
        <f t="shared" si="31"/>
        <v>1</v>
      </c>
      <c r="CC246" s="45">
        <f t="shared" si="32"/>
        <v>295</v>
      </c>
      <c r="CD246" s="45">
        <f t="shared" si="33"/>
        <v>8</v>
      </c>
      <c r="CE246" s="45">
        <f t="shared" si="34"/>
        <v>242</v>
      </c>
      <c r="CF246" s="391">
        <f t="shared" si="35"/>
        <v>60</v>
      </c>
    </row>
    <row r="247" spans="1:84">
      <c r="A247" s="395" t="s">
        <v>283</v>
      </c>
      <c r="B247" s="391"/>
      <c r="C247" s="391"/>
      <c r="D247" s="391"/>
      <c r="E247" s="391"/>
      <c r="F247" s="391"/>
      <c r="G247" s="391"/>
      <c r="H247" s="391"/>
      <c r="I247" s="391"/>
      <c r="J247" s="391"/>
      <c r="K247" s="391"/>
      <c r="L247" s="391"/>
      <c r="M247" s="391"/>
      <c r="N247" s="391"/>
      <c r="O247" s="391"/>
      <c r="P247" s="393"/>
      <c r="Q247" s="391"/>
      <c r="R247" s="391"/>
      <c r="S247" s="391"/>
      <c r="T247" s="391"/>
      <c r="U247" s="391"/>
      <c r="V247" s="391"/>
      <c r="W247" s="391"/>
      <c r="X247" s="391"/>
      <c r="Y247" s="391"/>
      <c r="Z247" s="391"/>
      <c r="AA247" s="391"/>
      <c r="AB247" s="391"/>
      <c r="AC247" s="391"/>
      <c r="AD247" s="391"/>
      <c r="AE247" s="391"/>
      <c r="AF247" s="391"/>
      <c r="AG247" s="391"/>
      <c r="AH247" s="391"/>
      <c r="AI247" s="391"/>
      <c r="AJ247" s="391"/>
      <c r="AK247" s="391"/>
      <c r="AL247" s="391"/>
      <c r="AM247" s="391"/>
      <c r="AN247" s="391"/>
      <c r="AO247" s="391"/>
      <c r="AP247" s="391"/>
      <c r="AQ247" s="391"/>
      <c r="AR247" s="391"/>
      <c r="AS247" s="391"/>
      <c r="AT247" s="391"/>
      <c r="AU247" s="391"/>
      <c r="AV247" s="391"/>
      <c r="AW247" s="391"/>
      <c r="AX247" s="391"/>
      <c r="AY247" s="391"/>
      <c r="AZ247" s="391"/>
      <c r="BA247" s="391"/>
      <c r="BB247" s="391"/>
      <c r="BC247" s="391"/>
      <c r="BD247" s="391">
        <v>3</v>
      </c>
      <c r="BE247" s="391">
        <v>1</v>
      </c>
      <c r="BF247" s="391"/>
      <c r="BG247" s="391"/>
      <c r="BH247" s="391">
        <v>0</v>
      </c>
      <c r="BI247" s="391">
        <v>0</v>
      </c>
      <c r="BJ247" s="391">
        <v>0</v>
      </c>
      <c r="BK247" s="391">
        <v>15</v>
      </c>
      <c r="BL247" s="391">
        <v>1</v>
      </c>
      <c r="BM247" s="391">
        <v>0</v>
      </c>
      <c r="BN247" s="391">
        <v>1</v>
      </c>
      <c r="BO247" s="391">
        <v>0</v>
      </c>
      <c r="BP247" s="391">
        <v>0</v>
      </c>
      <c r="BQ247" s="391">
        <v>1</v>
      </c>
      <c r="BR247" s="391">
        <v>1</v>
      </c>
      <c r="BS247" s="391">
        <v>60</v>
      </c>
      <c r="BT247" s="391">
        <v>2</v>
      </c>
      <c r="BU247" s="391">
        <v>1</v>
      </c>
      <c r="BV247" s="391">
        <v>0</v>
      </c>
      <c r="BW247" s="391">
        <v>0</v>
      </c>
      <c r="BX247" s="392">
        <f t="shared" si="27"/>
        <v>-1</v>
      </c>
      <c r="BY247" s="392" t="str">
        <f t="shared" si="28"/>
        <v/>
      </c>
      <c r="BZ247" s="45">
        <f t="shared" si="29"/>
        <v>0</v>
      </c>
      <c r="CA247" s="45">
        <f t="shared" si="30"/>
        <v>0</v>
      </c>
      <c r="CB247" s="45">
        <f t="shared" si="31"/>
        <v>0</v>
      </c>
      <c r="CC247" s="45">
        <f t="shared" si="32"/>
        <v>0</v>
      </c>
      <c r="CD247" s="45">
        <f t="shared" si="33"/>
        <v>4</v>
      </c>
      <c r="CE247" s="45">
        <f t="shared" si="34"/>
        <v>82</v>
      </c>
      <c r="CF247" s="391">
        <f t="shared" si="35"/>
        <v>0</v>
      </c>
    </row>
    <row r="248" spans="1:84">
      <c r="A248" s="45" t="s">
        <v>284</v>
      </c>
      <c r="B248" s="391"/>
      <c r="C248" s="391"/>
      <c r="D248" s="391"/>
      <c r="E248" s="391"/>
      <c r="F248" s="391"/>
      <c r="G248" s="391"/>
      <c r="H248" s="391"/>
      <c r="I248" s="391"/>
      <c r="J248" s="391"/>
      <c r="K248" s="391"/>
      <c r="L248" s="391"/>
      <c r="M248" s="391"/>
      <c r="N248" s="391"/>
      <c r="O248" s="391"/>
      <c r="P248" s="391"/>
      <c r="Q248" s="391"/>
      <c r="R248" s="391"/>
      <c r="S248" s="391"/>
      <c r="T248" s="391"/>
      <c r="U248" s="391"/>
      <c r="V248" s="391"/>
      <c r="W248" s="391"/>
      <c r="X248" s="391"/>
      <c r="Y248" s="391"/>
      <c r="Z248" s="391"/>
      <c r="AA248" s="391"/>
      <c r="AB248" s="391"/>
      <c r="AC248" s="391"/>
      <c r="AD248" s="391"/>
      <c r="AE248" s="391"/>
      <c r="AF248" s="391"/>
      <c r="AG248" s="391"/>
      <c r="AH248" s="391"/>
      <c r="AI248" s="391"/>
      <c r="AJ248" s="391"/>
      <c r="AK248" s="391"/>
      <c r="AL248" s="391"/>
      <c r="AM248" s="391"/>
      <c r="AN248" s="391"/>
      <c r="AO248" s="391"/>
      <c r="AP248" s="391"/>
      <c r="AQ248" s="391"/>
      <c r="AR248" s="391"/>
      <c r="AS248" s="391"/>
      <c r="AT248" s="391"/>
      <c r="AU248" s="391"/>
      <c r="AV248" s="391"/>
      <c r="AW248" s="391"/>
      <c r="AX248" s="391"/>
      <c r="AY248" s="391">
        <v>379</v>
      </c>
      <c r="AZ248" s="391">
        <v>261</v>
      </c>
      <c r="BA248" s="391">
        <v>361</v>
      </c>
      <c r="BB248" s="391">
        <v>606</v>
      </c>
      <c r="BC248" s="391">
        <v>618</v>
      </c>
      <c r="BD248" s="391">
        <v>623</v>
      </c>
      <c r="BE248" s="391"/>
      <c r="BF248" s="391"/>
      <c r="BG248" s="391">
        <v>205</v>
      </c>
      <c r="BH248" s="391">
        <v>654</v>
      </c>
      <c r="BI248" s="391">
        <v>885</v>
      </c>
      <c r="BJ248" s="391">
        <v>337</v>
      </c>
      <c r="BK248" s="391">
        <v>0</v>
      </c>
      <c r="BL248" s="391">
        <v>225</v>
      </c>
      <c r="BM248" s="391">
        <v>176</v>
      </c>
      <c r="BN248" s="391">
        <v>148</v>
      </c>
      <c r="BO248" s="391">
        <v>168</v>
      </c>
      <c r="BP248" s="391">
        <v>100</v>
      </c>
      <c r="BQ248" s="391">
        <v>160</v>
      </c>
      <c r="BR248" s="391">
        <v>180</v>
      </c>
      <c r="BS248" s="391">
        <v>164</v>
      </c>
      <c r="BT248" s="391">
        <v>182</v>
      </c>
      <c r="BU248" s="391">
        <v>0</v>
      </c>
      <c r="BV248" s="391">
        <v>0</v>
      </c>
      <c r="BW248" s="391">
        <v>0</v>
      </c>
      <c r="BX248" s="392" t="str">
        <f t="shared" si="27"/>
        <v/>
      </c>
      <c r="BY248" s="392" t="str">
        <f t="shared" si="28"/>
        <v/>
      </c>
      <c r="BZ248" s="45">
        <f t="shared" si="29"/>
        <v>0</v>
      </c>
      <c r="CA248" s="45">
        <f t="shared" si="30"/>
        <v>0</v>
      </c>
      <c r="CB248" s="45">
        <f t="shared" si="31"/>
        <v>0</v>
      </c>
      <c r="CC248" s="45">
        <f t="shared" si="32"/>
        <v>0</v>
      </c>
      <c r="CD248" s="45">
        <f t="shared" si="33"/>
        <v>4592</v>
      </c>
      <c r="CE248" s="45">
        <f t="shared" si="34"/>
        <v>1840</v>
      </c>
      <c r="CF248" s="391">
        <f t="shared" si="35"/>
        <v>0</v>
      </c>
    </row>
    <row r="249" spans="1:84">
      <c r="A249" s="45" t="s">
        <v>285</v>
      </c>
      <c r="B249" s="391"/>
      <c r="C249" s="391"/>
      <c r="D249" s="391"/>
      <c r="E249" s="391"/>
      <c r="F249" s="391"/>
      <c r="G249" s="391"/>
      <c r="H249" s="391"/>
      <c r="I249" s="391"/>
      <c r="J249" s="391"/>
      <c r="K249" s="391"/>
      <c r="L249" s="391"/>
      <c r="M249" s="391"/>
      <c r="N249" s="391"/>
      <c r="O249" s="391"/>
      <c r="P249" s="393"/>
      <c r="Q249" s="391"/>
      <c r="R249" s="391"/>
      <c r="S249" s="391"/>
      <c r="T249" s="391"/>
      <c r="U249" s="391"/>
      <c r="V249" s="391"/>
      <c r="W249" s="391"/>
      <c r="X249" s="391"/>
      <c r="Y249" s="391"/>
      <c r="Z249" s="391"/>
      <c r="AA249" s="391"/>
      <c r="AB249" s="391"/>
      <c r="AC249" s="391"/>
      <c r="AD249" s="391"/>
      <c r="AE249" s="391"/>
      <c r="AF249" s="391"/>
      <c r="AG249" s="391"/>
      <c r="AH249" s="391"/>
      <c r="AI249" s="391"/>
      <c r="AJ249" s="391"/>
      <c r="AK249" s="391"/>
      <c r="AL249" s="391"/>
      <c r="AM249" s="391"/>
      <c r="AN249" s="391"/>
      <c r="AO249" s="391"/>
      <c r="AP249" s="391"/>
      <c r="AQ249" s="391"/>
      <c r="AR249" s="391"/>
      <c r="AS249" s="391"/>
      <c r="AT249" s="391"/>
      <c r="AU249" s="391"/>
      <c r="AV249" s="391"/>
      <c r="AW249" s="391">
        <v>104</v>
      </c>
      <c r="AX249" s="391">
        <v>268</v>
      </c>
      <c r="AY249" s="391">
        <v>259</v>
      </c>
      <c r="AZ249" s="391">
        <v>262</v>
      </c>
      <c r="BA249" s="391">
        <v>368</v>
      </c>
      <c r="BB249" s="391">
        <v>484</v>
      </c>
      <c r="BC249" s="391">
        <v>476</v>
      </c>
      <c r="BD249" s="391">
        <v>584</v>
      </c>
      <c r="BE249" s="391"/>
      <c r="BF249" s="391"/>
      <c r="BG249" s="391"/>
      <c r="BH249" s="391">
        <v>0</v>
      </c>
      <c r="BI249" s="391">
        <v>0</v>
      </c>
      <c r="BJ249" s="391">
        <v>0</v>
      </c>
      <c r="BK249" s="391">
        <v>0</v>
      </c>
      <c r="BL249" s="391">
        <v>0</v>
      </c>
      <c r="BM249" s="391">
        <v>0</v>
      </c>
      <c r="BN249" s="391">
        <v>0</v>
      </c>
      <c r="BO249" s="391">
        <v>0</v>
      </c>
      <c r="BP249" s="391">
        <v>0</v>
      </c>
      <c r="BQ249" s="391">
        <v>0</v>
      </c>
      <c r="BR249" s="391">
        <v>0</v>
      </c>
      <c r="BS249" s="391">
        <v>0</v>
      </c>
      <c r="BT249" s="391">
        <v>0</v>
      </c>
      <c r="BU249" s="391">
        <v>0</v>
      </c>
      <c r="BV249" s="391">
        <v>0</v>
      </c>
      <c r="BW249" s="391">
        <v>104</v>
      </c>
      <c r="BX249" s="392" t="str">
        <f t="shared" si="27"/>
        <v/>
      </c>
      <c r="BY249" s="392" t="str">
        <f t="shared" si="28"/>
        <v/>
      </c>
      <c r="BZ249" s="45">
        <f t="shared" si="29"/>
        <v>0</v>
      </c>
      <c r="CA249" s="45">
        <f t="shared" si="30"/>
        <v>0</v>
      </c>
      <c r="CB249" s="45">
        <f t="shared" si="31"/>
        <v>0</v>
      </c>
      <c r="CC249" s="45">
        <f t="shared" si="32"/>
        <v>104</v>
      </c>
      <c r="CD249" s="45">
        <f t="shared" si="33"/>
        <v>2701</v>
      </c>
      <c r="CE249" s="45">
        <f t="shared" si="34"/>
        <v>0</v>
      </c>
      <c r="CF249" s="391">
        <f t="shared" si="35"/>
        <v>104</v>
      </c>
    </row>
    <row r="250" spans="1:84">
      <c r="A250" s="45" t="s">
        <v>286</v>
      </c>
      <c r="B250" s="391">
        <v>10</v>
      </c>
      <c r="C250" s="391">
        <v>23</v>
      </c>
      <c r="D250" s="391">
        <v>14</v>
      </c>
      <c r="E250" s="391">
        <v>1</v>
      </c>
      <c r="F250" s="391">
        <v>27</v>
      </c>
      <c r="G250" s="391">
        <v>10</v>
      </c>
      <c r="H250" s="391">
        <v>19</v>
      </c>
      <c r="I250" s="391">
        <v>36</v>
      </c>
      <c r="J250" s="391">
        <v>36</v>
      </c>
      <c r="K250" s="391">
        <v>18</v>
      </c>
      <c r="L250" s="391"/>
      <c r="M250" s="391">
        <v>90</v>
      </c>
      <c r="N250" s="391">
        <v>54</v>
      </c>
      <c r="O250" s="391"/>
      <c r="P250" s="393"/>
      <c r="Q250" s="391"/>
      <c r="R250" s="391">
        <v>24</v>
      </c>
      <c r="S250" s="391"/>
      <c r="T250" s="391">
        <v>20</v>
      </c>
      <c r="U250" s="391">
        <v>53</v>
      </c>
      <c r="V250" s="391">
        <v>64</v>
      </c>
      <c r="W250" s="391">
        <v>50</v>
      </c>
      <c r="X250" s="391"/>
      <c r="Y250" s="391"/>
      <c r="Z250" s="391"/>
      <c r="AA250" s="391"/>
      <c r="AB250" s="391"/>
      <c r="AC250" s="391"/>
      <c r="AD250" s="391"/>
      <c r="AE250" s="391"/>
      <c r="AF250" s="391"/>
      <c r="AG250" s="391"/>
      <c r="AH250" s="391"/>
      <c r="AI250" s="391"/>
      <c r="AJ250" s="391"/>
      <c r="AK250" s="391"/>
      <c r="AL250" s="391"/>
      <c r="AM250" s="391"/>
      <c r="AN250" s="391"/>
      <c r="AO250" s="391"/>
      <c r="AP250" s="391"/>
      <c r="AQ250" s="391"/>
      <c r="AR250" s="391"/>
      <c r="AS250" s="391"/>
      <c r="AT250" s="391"/>
      <c r="AU250" s="391"/>
      <c r="AV250" s="391">
        <v>15</v>
      </c>
      <c r="AW250" s="391">
        <v>15</v>
      </c>
      <c r="AX250" s="391">
        <v>30</v>
      </c>
      <c r="AY250" s="391">
        <v>15</v>
      </c>
      <c r="AZ250" s="391">
        <v>10</v>
      </c>
      <c r="BA250" s="391">
        <v>15</v>
      </c>
      <c r="BB250" s="391"/>
      <c r="BC250" s="391">
        <v>5</v>
      </c>
      <c r="BD250" s="391">
        <v>34</v>
      </c>
      <c r="BE250" s="391"/>
      <c r="BF250" s="391"/>
      <c r="BG250" s="391"/>
      <c r="BH250" s="391">
        <v>0</v>
      </c>
      <c r="BI250" s="391">
        <v>0</v>
      </c>
      <c r="BJ250" s="391">
        <v>0</v>
      </c>
      <c r="BK250" s="391">
        <v>0</v>
      </c>
      <c r="BL250" s="391">
        <v>0</v>
      </c>
      <c r="BM250" s="391">
        <v>0</v>
      </c>
      <c r="BN250" s="391">
        <v>0</v>
      </c>
      <c r="BO250" s="391">
        <v>0</v>
      </c>
      <c r="BP250" s="391">
        <v>0</v>
      </c>
      <c r="BQ250" s="391">
        <v>0</v>
      </c>
      <c r="BR250" s="391">
        <v>0</v>
      </c>
      <c r="BS250" s="391">
        <v>0</v>
      </c>
      <c r="BT250" s="391">
        <v>0</v>
      </c>
      <c r="BU250" s="391">
        <v>0</v>
      </c>
      <c r="BV250" s="391">
        <v>15</v>
      </c>
      <c r="BW250" s="391">
        <v>15</v>
      </c>
      <c r="BX250" s="392" t="str">
        <f t="shared" si="27"/>
        <v/>
      </c>
      <c r="BY250" s="392">
        <f t="shared" si="28"/>
        <v>0</v>
      </c>
      <c r="BZ250" s="45">
        <f t="shared" si="29"/>
        <v>284</v>
      </c>
      <c r="CA250" s="45">
        <f t="shared" si="30"/>
        <v>265</v>
      </c>
      <c r="CB250" s="45">
        <f t="shared" si="31"/>
        <v>0</v>
      </c>
      <c r="CC250" s="45">
        <f t="shared" si="32"/>
        <v>30</v>
      </c>
      <c r="CD250" s="45">
        <f t="shared" si="33"/>
        <v>109</v>
      </c>
      <c r="CE250" s="45">
        <f t="shared" si="34"/>
        <v>0</v>
      </c>
      <c r="CF250" s="391">
        <f t="shared" si="35"/>
        <v>30</v>
      </c>
    </row>
    <row r="251" spans="1:84">
      <c r="A251" s="45" t="s">
        <v>287</v>
      </c>
      <c r="B251" s="391"/>
      <c r="C251" s="391"/>
      <c r="D251" s="391"/>
      <c r="E251" s="391"/>
      <c r="F251" s="391"/>
      <c r="G251" s="391"/>
      <c r="H251" s="391"/>
      <c r="I251" s="391"/>
      <c r="J251" s="391"/>
      <c r="K251" s="391"/>
      <c r="L251" s="391"/>
      <c r="M251" s="391"/>
      <c r="N251" s="391"/>
      <c r="O251" s="391"/>
      <c r="P251" s="391"/>
      <c r="Q251" s="391"/>
      <c r="R251" s="391"/>
      <c r="S251" s="391"/>
      <c r="T251" s="391"/>
      <c r="U251" s="391"/>
      <c r="V251" s="391"/>
      <c r="W251" s="391"/>
      <c r="X251" s="391"/>
      <c r="Y251" s="391"/>
      <c r="Z251" s="391"/>
      <c r="AA251" s="391"/>
      <c r="AB251" s="391"/>
      <c r="AC251" s="391"/>
      <c r="AD251" s="391"/>
      <c r="AE251" s="391"/>
      <c r="AF251" s="391"/>
      <c r="AG251" s="391"/>
      <c r="AH251" s="391"/>
      <c r="AI251" s="391"/>
      <c r="AJ251" s="391"/>
      <c r="AK251" s="391"/>
      <c r="AL251" s="391"/>
      <c r="AM251" s="391"/>
      <c r="AN251" s="391"/>
      <c r="AO251" s="391"/>
      <c r="AP251" s="391"/>
      <c r="AQ251" s="391"/>
      <c r="AR251" s="391"/>
      <c r="AS251" s="391"/>
      <c r="AT251" s="391"/>
      <c r="AU251" s="391"/>
      <c r="AV251" s="391"/>
      <c r="AW251" s="391"/>
      <c r="AX251" s="391">
        <v>5</v>
      </c>
      <c r="AY251" s="391">
        <v>5</v>
      </c>
      <c r="AZ251" s="391">
        <v>6</v>
      </c>
      <c r="BA251" s="391">
        <v>14</v>
      </c>
      <c r="BB251" s="391">
        <v>33</v>
      </c>
      <c r="BC251" s="391">
        <v>18</v>
      </c>
      <c r="BD251" s="391">
        <v>9</v>
      </c>
      <c r="BE251" s="391"/>
      <c r="BF251" s="391">
        <v>19</v>
      </c>
      <c r="BG251" s="391">
        <v>3</v>
      </c>
      <c r="BH251" s="391">
        <v>6</v>
      </c>
      <c r="BI251" s="391">
        <v>5</v>
      </c>
      <c r="BJ251" s="391">
        <v>4</v>
      </c>
      <c r="BK251" s="391">
        <v>17</v>
      </c>
      <c r="BL251" s="391">
        <v>8</v>
      </c>
      <c r="BM251" s="391">
        <v>14</v>
      </c>
      <c r="BN251" s="391">
        <v>9</v>
      </c>
      <c r="BO251" s="391">
        <v>11</v>
      </c>
      <c r="BP251" s="391">
        <v>22</v>
      </c>
      <c r="BQ251" s="391">
        <v>11</v>
      </c>
      <c r="BR251" s="391">
        <v>18</v>
      </c>
      <c r="BS251" s="391">
        <v>7</v>
      </c>
      <c r="BT251" s="391">
        <v>38</v>
      </c>
      <c r="BU251" s="391">
        <v>37</v>
      </c>
      <c r="BV251" s="391">
        <v>0</v>
      </c>
      <c r="BW251" s="391">
        <v>0</v>
      </c>
      <c r="BX251" s="392">
        <f t="shared" si="27"/>
        <v>-1</v>
      </c>
      <c r="BY251" s="392" t="str">
        <f t="shared" si="28"/>
        <v/>
      </c>
      <c r="BZ251" s="45">
        <f t="shared" si="29"/>
        <v>0</v>
      </c>
      <c r="CA251" s="45">
        <f t="shared" si="30"/>
        <v>0</v>
      </c>
      <c r="CB251" s="45">
        <f t="shared" si="31"/>
        <v>0</v>
      </c>
      <c r="CC251" s="45">
        <f t="shared" si="32"/>
        <v>0</v>
      </c>
      <c r="CD251" s="45">
        <f t="shared" si="33"/>
        <v>123</v>
      </c>
      <c r="CE251" s="45">
        <f t="shared" si="34"/>
        <v>196</v>
      </c>
      <c r="CF251" s="391">
        <f t="shared" si="35"/>
        <v>0</v>
      </c>
    </row>
    <row r="252" spans="1:84">
      <c r="A252" s="395" t="s">
        <v>288</v>
      </c>
      <c r="B252" s="391"/>
      <c r="C252" s="391"/>
      <c r="D252" s="391"/>
      <c r="E252" s="391"/>
      <c r="F252" s="391"/>
      <c r="G252" s="391"/>
      <c r="H252" s="391"/>
      <c r="I252" s="391"/>
      <c r="J252" s="391"/>
      <c r="K252" s="391"/>
      <c r="L252" s="391"/>
      <c r="M252" s="391"/>
      <c r="N252" s="391"/>
      <c r="O252" s="391"/>
      <c r="P252" s="393"/>
      <c r="Q252" s="391"/>
      <c r="R252" s="391"/>
      <c r="S252" s="391"/>
      <c r="T252" s="391"/>
      <c r="U252" s="391"/>
      <c r="V252" s="391"/>
      <c r="W252" s="391"/>
      <c r="X252" s="391"/>
      <c r="Y252" s="391"/>
      <c r="Z252" s="391"/>
      <c r="AA252" s="391"/>
      <c r="AB252" s="391"/>
      <c r="AC252" s="391"/>
      <c r="AD252" s="391"/>
      <c r="AE252" s="391"/>
      <c r="AF252" s="391"/>
      <c r="AG252" s="391"/>
      <c r="AH252" s="391"/>
      <c r="AI252" s="391"/>
      <c r="AJ252" s="391"/>
      <c r="AK252" s="391"/>
      <c r="AL252" s="391"/>
      <c r="AM252" s="391"/>
      <c r="AN252" s="391"/>
      <c r="AO252" s="391"/>
      <c r="AP252" s="391"/>
      <c r="AQ252" s="391"/>
      <c r="AR252" s="391"/>
      <c r="AS252" s="391"/>
      <c r="AT252" s="391"/>
      <c r="AU252" s="391"/>
      <c r="AV252" s="391"/>
      <c r="AW252" s="391"/>
      <c r="AX252" s="391"/>
      <c r="AY252" s="391"/>
      <c r="AZ252" s="391"/>
      <c r="BA252" s="391">
        <v>12</v>
      </c>
      <c r="BB252" s="391">
        <v>8</v>
      </c>
      <c r="BC252" s="391"/>
      <c r="BD252" s="391">
        <v>6</v>
      </c>
      <c r="BE252" s="391"/>
      <c r="BF252" s="391"/>
      <c r="BG252" s="391">
        <v>260</v>
      </c>
      <c r="BH252" s="391">
        <v>1540</v>
      </c>
      <c r="BI252" s="391">
        <v>1746</v>
      </c>
      <c r="BJ252" s="391">
        <v>7</v>
      </c>
      <c r="BK252" s="391">
        <v>11</v>
      </c>
      <c r="BL252" s="391">
        <v>4</v>
      </c>
      <c r="BM252" s="391">
        <v>8</v>
      </c>
      <c r="BN252" s="391">
        <v>3</v>
      </c>
      <c r="BO252" s="391">
        <v>1</v>
      </c>
      <c r="BP252" s="391">
        <v>2</v>
      </c>
      <c r="BQ252" s="391">
        <v>0</v>
      </c>
      <c r="BR252" s="391">
        <v>3</v>
      </c>
      <c r="BS252" s="391">
        <v>2</v>
      </c>
      <c r="BT252" s="391">
        <v>2</v>
      </c>
      <c r="BU252" s="391">
        <v>5</v>
      </c>
      <c r="BV252" s="391">
        <v>0</v>
      </c>
      <c r="BW252" s="391">
        <v>0</v>
      </c>
      <c r="BX252" s="392">
        <f t="shared" si="27"/>
        <v>-1</v>
      </c>
      <c r="BY252" s="392" t="str">
        <f t="shared" si="28"/>
        <v/>
      </c>
      <c r="BZ252" s="45">
        <f t="shared" si="29"/>
        <v>0</v>
      </c>
      <c r="CA252" s="45">
        <f t="shared" si="30"/>
        <v>0</v>
      </c>
      <c r="CB252" s="45">
        <f t="shared" si="31"/>
        <v>0</v>
      </c>
      <c r="CC252" s="45">
        <f t="shared" si="32"/>
        <v>0</v>
      </c>
      <c r="CD252" s="45">
        <f t="shared" si="33"/>
        <v>3572</v>
      </c>
      <c r="CE252" s="45">
        <f t="shared" si="34"/>
        <v>48</v>
      </c>
      <c r="CF252" s="391">
        <f t="shared" si="35"/>
        <v>0</v>
      </c>
    </row>
    <row r="253" spans="1:84">
      <c r="A253" s="45" t="s">
        <v>289</v>
      </c>
      <c r="B253" s="391"/>
      <c r="C253" s="391"/>
      <c r="D253" s="391"/>
      <c r="E253" s="391"/>
      <c r="F253" s="391"/>
      <c r="G253" s="391"/>
      <c r="H253" s="391"/>
      <c r="I253" s="391"/>
      <c r="J253" s="391"/>
      <c r="K253" s="391"/>
      <c r="L253" s="391"/>
      <c r="M253" s="391"/>
      <c r="N253" s="391"/>
      <c r="O253" s="391"/>
      <c r="P253" s="391"/>
      <c r="Q253" s="391"/>
      <c r="R253" s="391"/>
      <c r="S253" s="391"/>
      <c r="T253" s="391"/>
      <c r="U253" s="391"/>
      <c r="V253" s="391"/>
      <c r="W253" s="391"/>
      <c r="X253" s="391"/>
      <c r="Y253" s="391"/>
      <c r="Z253" s="391"/>
      <c r="AA253" s="391"/>
      <c r="AB253" s="391"/>
      <c r="AC253" s="391"/>
      <c r="AD253" s="391"/>
      <c r="AE253" s="391"/>
      <c r="AF253" s="391"/>
      <c r="AG253" s="391"/>
      <c r="AH253" s="391"/>
      <c r="AI253" s="391"/>
      <c r="AJ253" s="391"/>
      <c r="AK253" s="391"/>
      <c r="AL253" s="391"/>
      <c r="AM253" s="391"/>
      <c r="AN253" s="391"/>
      <c r="AO253" s="391"/>
      <c r="AP253" s="391"/>
      <c r="AQ253" s="391"/>
      <c r="AR253" s="391"/>
      <c r="AS253" s="391"/>
      <c r="AT253" s="391"/>
      <c r="AU253" s="391"/>
      <c r="AV253" s="391"/>
      <c r="AW253" s="391"/>
      <c r="AX253" s="391">
        <v>2</v>
      </c>
      <c r="AY253" s="391">
        <v>2</v>
      </c>
      <c r="AZ253" s="391">
        <v>2</v>
      </c>
      <c r="BA253" s="391">
        <v>3</v>
      </c>
      <c r="BB253" s="391">
        <v>2</v>
      </c>
      <c r="BC253" s="391">
        <v>2</v>
      </c>
      <c r="BD253" s="391">
        <v>2</v>
      </c>
      <c r="BE253" s="391"/>
      <c r="BF253" s="391">
        <v>6</v>
      </c>
      <c r="BG253" s="391">
        <v>1</v>
      </c>
      <c r="BH253" s="391">
        <v>0</v>
      </c>
      <c r="BI253" s="391">
        <v>0</v>
      </c>
      <c r="BJ253" s="391">
        <v>1</v>
      </c>
      <c r="BK253" s="391">
        <v>0</v>
      </c>
      <c r="BL253" s="391">
        <v>1</v>
      </c>
      <c r="BM253" s="391">
        <v>0</v>
      </c>
      <c r="BN253" s="391">
        <v>0</v>
      </c>
      <c r="BO253" s="391">
        <v>0</v>
      </c>
      <c r="BP253" s="391">
        <v>0</v>
      </c>
      <c r="BQ253" s="391">
        <v>0</v>
      </c>
      <c r="BR253" s="391">
        <v>0</v>
      </c>
      <c r="BS253" s="391">
        <v>0</v>
      </c>
      <c r="BT253" s="391">
        <v>0</v>
      </c>
      <c r="BU253" s="391">
        <v>0</v>
      </c>
      <c r="BV253" s="391">
        <v>0</v>
      </c>
      <c r="BW253" s="391">
        <v>0</v>
      </c>
      <c r="BX253" s="392" t="str">
        <f t="shared" si="27"/>
        <v/>
      </c>
      <c r="BY253" s="392" t="str">
        <f t="shared" si="28"/>
        <v/>
      </c>
      <c r="BZ253" s="45">
        <f t="shared" si="29"/>
        <v>0</v>
      </c>
      <c r="CA253" s="45">
        <f t="shared" si="30"/>
        <v>0</v>
      </c>
      <c r="CB253" s="45">
        <f t="shared" si="31"/>
        <v>0</v>
      </c>
      <c r="CC253" s="45">
        <f t="shared" si="32"/>
        <v>0</v>
      </c>
      <c r="CD253" s="45">
        <f t="shared" si="33"/>
        <v>22</v>
      </c>
      <c r="CE253" s="45">
        <f t="shared" si="34"/>
        <v>2</v>
      </c>
      <c r="CF253" s="391">
        <f t="shared" si="35"/>
        <v>0</v>
      </c>
    </row>
    <row r="254" spans="1:84">
      <c r="A254" s="45" t="s">
        <v>290</v>
      </c>
      <c r="B254" s="391">
        <v>1989</v>
      </c>
      <c r="C254" s="391">
        <v>1683</v>
      </c>
      <c r="D254" s="391">
        <v>1748</v>
      </c>
      <c r="E254" s="391">
        <v>1559</v>
      </c>
      <c r="F254" s="391">
        <v>1491</v>
      </c>
      <c r="G254" s="391">
        <v>1359</v>
      </c>
      <c r="H254" s="391">
        <v>1343</v>
      </c>
      <c r="I254" s="391">
        <v>1512</v>
      </c>
      <c r="J254" s="391">
        <v>817</v>
      </c>
      <c r="K254" s="391">
        <v>2413</v>
      </c>
      <c r="L254" s="391">
        <v>3332</v>
      </c>
      <c r="M254" s="391">
        <v>2222</v>
      </c>
      <c r="N254" s="391">
        <v>2607</v>
      </c>
      <c r="O254" s="391">
        <v>1706</v>
      </c>
      <c r="P254" s="391">
        <v>2524</v>
      </c>
      <c r="Q254" s="391">
        <v>2468</v>
      </c>
      <c r="R254" s="391">
        <v>2151</v>
      </c>
      <c r="S254" s="391">
        <v>2584</v>
      </c>
      <c r="T254" s="391">
        <v>2758</v>
      </c>
      <c r="U254" s="391">
        <v>2730</v>
      </c>
      <c r="V254" s="391">
        <v>2969</v>
      </c>
      <c r="W254" s="391">
        <v>3482</v>
      </c>
      <c r="X254" s="391">
        <v>3128</v>
      </c>
      <c r="Y254" s="391">
        <v>3054</v>
      </c>
      <c r="Z254" s="391">
        <v>3386</v>
      </c>
      <c r="AA254" s="391">
        <v>3816</v>
      </c>
      <c r="AB254" s="391">
        <v>3495</v>
      </c>
      <c r="AC254" s="391">
        <v>3729</v>
      </c>
      <c r="AD254" s="391">
        <v>2559</v>
      </c>
      <c r="AE254" s="391">
        <v>3304</v>
      </c>
      <c r="AF254" s="391">
        <v>4483</v>
      </c>
      <c r="AG254" s="391">
        <v>3774</v>
      </c>
      <c r="AH254" s="391">
        <v>3739</v>
      </c>
      <c r="AI254" s="391">
        <v>2247</v>
      </c>
      <c r="AJ254" s="391">
        <v>2865</v>
      </c>
      <c r="AK254" s="391">
        <v>2717</v>
      </c>
      <c r="AL254" s="391">
        <v>1003</v>
      </c>
      <c r="AM254" s="391">
        <v>1027</v>
      </c>
      <c r="AN254" s="391">
        <v>172</v>
      </c>
      <c r="AO254" s="391">
        <v>52</v>
      </c>
      <c r="AP254" s="391">
        <v>23</v>
      </c>
      <c r="AQ254" s="391">
        <v>15</v>
      </c>
      <c r="AR254" s="391">
        <v>5</v>
      </c>
      <c r="AS254" s="391">
        <v>9</v>
      </c>
      <c r="AT254" s="391">
        <v>17</v>
      </c>
      <c r="AU254" s="391">
        <v>7</v>
      </c>
      <c r="AV254" s="391">
        <v>5</v>
      </c>
      <c r="AW254" s="391">
        <v>5</v>
      </c>
      <c r="AX254" s="391">
        <v>1</v>
      </c>
      <c r="AY254" s="391">
        <v>7</v>
      </c>
      <c r="AZ254" s="391">
        <v>23</v>
      </c>
      <c r="BA254" s="391">
        <v>9</v>
      </c>
      <c r="BB254" s="391">
        <v>17</v>
      </c>
      <c r="BC254" s="391"/>
      <c r="BD254" s="391">
        <v>2</v>
      </c>
      <c r="BE254" s="391"/>
      <c r="BF254" s="391"/>
      <c r="BG254" s="391"/>
      <c r="BH254" s="391"/>
      <c r="BI254" s="391"/>
      <c r="BJ254" s="391">
        <v>0</v>
      </c>
      <c r="BK254" s="391">
        <v>0</v>
      </c>
      <c r="BL254" s="391">
        <v>0</v>
      </c>
      <c r="BM254" s="391">
        <v>0</v>
      </c>
      <c r="BN254" s="391">
        <v>0</v>
      </c>
      <c r="BO254" s="391">
        <v>4</v>
      </c>
      <c r="BP254" s="391">
        <v>1</v>
      </c>
      <c r="BQ254" s="391">
        <v>0</v>
      </c>
      <c r="BR254" s="391">
        <v>0</v>
      </c>
      <c r="BS254" s="391">
        <v>0</v>
      </c>
      <c r="BT254" s="391">
        <v>0</v>
      </c>
      <c r="BU254" s="391">
        <v>0</v>
      </c>
      <c r="BV254" s="391">
        <v>5</v>
      </c>
      <c r="BW254" s="391">
        <v>5</v>
      </c>
      <c r="BX254" s="392" t="str">
        <f t="shared" si="27"/>
        <v/>
      </c>
      <c r="BY254" s="392">
        <f t="shared" si="28"/>
        <v>0</v>
      </c>
      <c r="BZ254" s="45">
        <f t="shared" si="29"/>
        <v>21468</v>
      </c>
      <c r="CA254" s="45">
        <f t="shared" si="30"/>
        <v>32161</v>
      </c>
      <c r="CB254" s="45">
        <f t="shared" si="31"/>
        <v>40114</v>
      </c>
      <c r="CC254" s="45">
        <f t="shared" si="32"/>
        <v>2340</v>
      </c>
      <c r="CD254" s="45">
        <f t="shared" si="33"/>
        <v>59</v>
      </c>
      <c r="CE254" s="45">
        <f t="shared" si="34"/>
        <v>5</v>
      </c>
      <c r="CF254" s="391">
        <f t="shared" si="35"/>
        <v>10</v>
      </c>
    </row>
    <row r="255" spans="1:84">
      <c r="A255" s="45" t="s">
        <v>291</v>
      </c>
      <c r="B255" s="391"/>
      <c r="C255" s="391"/>
      <c r="D255" s="391"/>
      <c r="E255" s="391"/>
      <c r="F255" s="391"/>
      <c r="G255" s="391"/>
      <c r="H255" s="391"/>
      <c r="I255" s="391"/>
      <c r="J255" s="391"/>
      <c r="K255" s="391"/>
      <c r="L255" s="391"/>
      <c r="M255" s="391"/>
      <c r="N255" s="391"/>
      <c r="O255" s="391"/>
      <c r="P255" s="391"/>
      <c r="Q255" s="391"/>
      <c r="R255" s="391"/>
      <c r="S255" s="391"/>
      <c r="T255" s="391"/>
      <c r="U255" s="391"/>
      <c r="V255" s="391"/>
      <c r="W255" s="391"/>
      <c r="X255" s="391"/>
      <c r="Y255" s="391"/>
      <c r="Z255" s="391"/>
      <c r="AA255" s="391"/>
      <c r="AB255" s="391"/>
      <c r="AC255" s="391"/>
      <c r="AD255" s="391"/>
      <c r="AE255" s="391"/>
      <c r="AF255" s="391"/>
      <c r="AG255" s="391"/>
      <c r="AH255" s="391"/>
      <c r="AI255" s="391"/>
      <c r="AJ255" s="391"/>
      <c r="AK255" s="391"/>
      <c r="AL255" s="391"/>
      <c r="AM255" s="391"/>
      <c r="AN255" s="391"/>
      <c r="AO255" s="391"/>
      <c r="AP255" s="391"/>
      <c r="AQ255" s="391"/>
      <c r="AR255" s="391"/>
      <c r="AS255" s="391"/>
      <c r="AT255" s="391"/>
      <c r="AU255" s="391"/>
      <c r="AV255" s="391"/>
      <c r="AW255" s="391"/>
      <c r="AX255" s="391">
        <v>1</v>
      </c>
      <c r="AY255" s="391"/>
      <c r="AZ255" s="391"/>
      <c r="BA255" s="391"/>
      <c r="BB255" s="391"/>
      <c r="BC255" s="391"/>
      <c r="BD255" s="391">
        <v>2</v>
      </c>
      <c r="BE255" s="391"/>
      <c r="BF255" s="391"/>
      <c r="BG255" s="391">
        <v>3</v>
      </c>
      <c r="BH255" s="391">
        <v>0</v>
      </c>
      <c r="BI255" s="391">
        <v>1</v>
      </c>
      <c r="BJ255" s="391">
        <v>2</v>
      </c>
      <c r="BK255" s="391">
        <v>1</v>
      </c>
      <c r="BL255" s="391">
        <v>0</v>
      </c>
      <c r="BM255" s="391">
        <v>1</v>
      </c>
      <c r="BN255" s="391">
        <v>0</v>
      </c>
      <c r="BO255" s="391">
        <v>0</v>
      </c>
      <c r="BP255" s="391">
        <v>0</v>
      </c>
      <c r="BQ255" s="391">
        <v>1</v>
      </c>
      <c r="BR255" s="391">
        <v>1</v>
      </c>
      <c r="BS255" s="391">
        <v>2</v>
      </c>
      <c r="BT255" s="391">
        <v>0</v>
      </c>
      <c r="BU255" s="391">
        <v>0</v>
      </c>
      <c r="BV255" s="391">
        <v>0</v>
      </c>
      <c r="BW255" s="391">
        <v>0</v>
      </c>
      <c r="BX255" s="392">
        <f t="shared" si="27"/>
        <v>-1</v>
      </c>
      <c r="BY255" s="392" t="str">
        <f t="shared" si="28"/>
        <v/>
      </c>
      <c r="BZ255" s="45">
        <f t="shared" si="29"/>
        <v>0</v>
      </c>
      <c r="CA255" s="45">
        <f t="shared" si="30"/>
        <v>0</v>
      </c>
      <c r="CB255" s="45">
        <f t="shared" si="31"/>
        <v>0</v>
      </c>
      <c r="CC255" s="45">
        <f t="shared" si="32"/>
        <v>0</v>
      </c>
      <c r="CD255" s="45">
        <f t="shared" si="33"/>
        <v>7</v>
      </c>
      <c r="CE255" s="45">
        <f t="shared" si="34"/>
        <v>8</v>
      </c>
      <c r="CF255" s="391">
        <f t="shared" si="35"/>
        <v>0</v>
      </c>
    </row>
    <row r="256" spans="1:84">
      <c r="A256" s="45" t="s">
        <v>292</v>
      </c>
      <c r="B256" s="391"/>
      <c r="C256" s="391"/>
      <c r="D256" s="391"/>
      <c r="E256" s="391"/>
      <c r="F256" s="391"/>
      <c r="G256" s="391"/>
      <c r="H256" s="391"/>
      <c r="I256" s="391"/>
      <c r="J256" s="391"/>
      <c r="K256" s="391"/>
      <c r="L256" s="391"/>
      <c r="M256" s="391"/>
      <c r="N256" s="391"/>
      <c r="O256" s="391"/>
      <c r="P256" s="393"/>
      <c r="Q256" s="391"/>
      <c r="R256" s="391"/>
      <c r="S256" s="391"/>
      <c r="T256" s="391"/>
      <c r="U256" s="391"/>
      <c r="V256" s="391"/>
      <c r="W256" s="391"/>
      <c r="X256" s="391"/>
      <c r="Y256" s="391"/>
      <c r="Z256" s="391"/>
      <c r="AA256" s="391"/>
      <c r="AB256" s="391"/>
      <c r="AC256" s="391"/>
      <c r="AD256" s="391"/>
      <c r="AE256" s="391"/>
      <c r="AF256" s="391"/>
      <c r="AG256" s="391"/>
      <c r="AH256" s="391">
        <v>381</v>
      </c>
      <c r="AI256" s="391">
        <v>1124</v>
      </c>
      <c r="AJ256" s="391">
        <v>405</v>
      </c>
      <c r="AK256" s="391">
        <v>910</v>
      </c>
      <c r="AL256" s="391">
        <v>773</v>
      </c>
      <c r="AM256" s="391">
        <v>69</v>
      </c>
      <c r="AN256" s="391">
        <v>123</v>
      </c>
      <c r="AO256" s="391">
        <v>406</v>
      </c>
      <c r="AP256" s="391">
        <v>450</v>
      </c>
      <c r="AQ256" s="391">
        <v>432</v>
      </c>
      <c r="AR256" s="391">
        <v>776</v>
      </c>
      <c r="AS256" s="391">
        <v>1031</v>
      </c>
      <c r="AT256" s="391">
        <v>1472</v>
      </c>
      <c r="AU256" s="391">
        <v>3264</v>
      </c>
      <c r="AV256" s="391">
        <v>921</v>
      </c>
      <c r="AW256" s="391"/>
      <c r="AX256" s="391"/>
      <c r="AY256" s="391"/>
      <c r="AZ256" s="391"/>
      <c r="BA256" s="391"/>
      <c r="BB256" s="391"/>
      <c r="BC256" s="391"/>
      <c r="BD256" s="391"/>
      <c r="BE256" s="391"/>
      <c r="BF256" s="391"/>
      <c r="BG256" s="391"/>
      <c r="BH256" s="391"/>
      <c r="BI256" s="391"/>
      <c r="BJ256" s="391"/>
      <c r="BK256" s="391"/>
      <c r="BL256" s="391"/>
      <c r="BM256" s="391"/>
      <c r="BN256" s="391"/>
      <c r="BO256" s="391"/>
      <c r="BP256" s="391"/>
      <c r="BQ256" s="391"/>
      <c r="BR256" s="391"/>
      <c r="BS256" s="391"/>
      <c r="BT256" s="391"/>
      <c r="BU256" s="391">
        <v>0</v>
      </c>
      <c r="BV256" s="391">
        <v>0</v>
      </c>
      <c r="BW256" s="391">
        <v>0</v>
      </c>
      <c r="BX256" s="392" t="str">
        <f t="shared" si="27"/>
        <v/>
      </c>
      <c r="BY256" s="392" t="str">
        <f t="shared" si="28"/>
        <v/>
      </c>
      <c r="BZ256" s="45">
        <f t="shared" si="29"/>
        <v>0</v>
      </c>
      <c r="CA256" s="45">
        <f t="shared" si="30"/>
        <v>0</v>
      </c>
      <c r="CB256" s="45">
        <f t="shared" si="31"/>
        <v>2820</v>
      </c>
      <c r="CC256" s="45">
        <f t="shared" si="32"/>
        <v>9717</v>
      </c>
      <c r="CD256" s="45">
        <f t="shared" si="33"/>
        <v>0</v>
      </c>
      <c r="CE256" s="45">
        <f t="shared" si="34"/>
        <v>0</v>
      </c>
      <c r="CF256" s="391">
        <f t="shared" si="35"/>
        <v>0</v>
      </c>
    </row>
    <row r="257" spans="1:84">
      <c r="A257" s="45" t="s">
        <v>293</v>
      </c>
      <c r="B257" s="391"/>
      <c r="C257" s="391"/>
      <c r="D257" s="391"/>
      <c r="E257" s="391"/>
      <c r="F257" s="391"/>
      <c r="G257" s="391"/>
      <c r="H257" s="391"/>
      <c r="I257" s="391"/>
      <c r="J257" s="391"/>
      <c r="K257" s="391"/>
      <c r="L257" s="391"/>
      <c r="M257" s="391"/>
      <c r="N257" s="391">
        <v>1749</v>
      </c>
      <c r="O257" s="391">
        <v>1837</v>
      </c>
      <c r="P257" s="391">
        <v>4002</v>
      </c>
      <c r="Q257" s="391">
        <v>3505</v>
      </c>
      <c r="R257" s="391">
        <v>3790</v>
      </c>
      <c r="S257" s="391">
        <v>3198</v>
      </c>
      <c r="T257" s="391">
        <v>1677</v>
      </c>
      <c r="U257" s="391">
        <v>1108</v>
      </c>
      <c r="V257" s="391">
        <v>1710</v>
      </c>
      <c r="W257" s="391">
        <v>1618</v>
      </c>
      <c r="X257" s="391">
        <v>2001</v>
      </c>
      <c r="Y257" s="391">
        <v>2303</v>
      </c>
      <c r="Z257" s="391">
        <v>1295</v>
      </c>
      <c r="AA257" s="391">
        <v>252</v>
      </c>
      <c r="AB257" s="391">
        <v>1138</v>
      </c>
      <c r="AC257" s="391">
        <v>1760</v>
      </c>
      <c r="AD257" s="391">
        <v>2326</v>
      </c>
      <c r="AE257" s="391">
        <v>2601</v>
      </c>
      <c r="AF257" s="391">
        <v>2771</v>
      </c>
      <c r="AG257" s="391">
        <v>3748</v>
      </c>
      <c r="AH257" s="391">
        <v>5141</v>
      </c>
      <c r="AI257" s="391">
        <v>6269</v>
      </c>
      <c r="AJ257" s="391">
        <v>9463</v>
      </c>
      <c r="AK257" s="391">
        <v>10010</v>
      </c>
      <c r="AL257" s="391">
        <v>6090</v>
      </c>
      <c r="AM257" s="391">
        <v>4561</v>
      </c>
      <c r="AN257" s="391">
        <v>8527</v>
      </c>
      <c r="AO257" s="391">
        <v>4613</v>
      </c>
      <c r="AP257" s="391">
        <v>1695</v>
      </c>
      <c r="AQ257" s="391">
        <v>6508</v>
      </c>
      <c r="AR257" s="391">
        <v>2753</v>
      </c>
      <c r="AS257" s="391">
        <v>7013</v>
      </c>
      <c r="AT257" s="391">
        <v>5327</v>
      </c>
      <c r="AU257" s="391">
        <v>4079</v>
      </c>
      <c r="AV257" s="391">
        <v>4270</v>
      </c>
      <c r="AW257" s="391">
        <v>8056</v>
      </c>
      <c r="AX257" s="391">
        <v>3891</v>
      </c>
      <c r="AY257" s="391">
        <v>2180</v>
      </c>
      <c r="AZ257" s="391">
        <v>6580</v>
      </c>
      <c r="BA257" s="391">
        <v>1217</v>
      </c>
      <c r="BB257" s="391">
        <v>5333</v>
      </c>
      <c r="BC257" s="391">
        <v>2433</v>
      </c>
      <c r="BD257" s="391"/>
      <c r="BE257" s="391"/>
      <c r="BF257" s="391"/>
      <c r="BG257" s="391"/>
      <c r="BH257" s="391">
        <v>0</v>
      </c>
      <c r="BI257" s="391">
        <v>0</v>
      </c>
      <c r="BJ257" s="391">
        <v>0</v>
      </c>
      <c r="BK257" s="391">
        <v>0</v>
      </c>
      <c r="BL257" s="391">
        <v>0</v>
      </c>
      <c r="BM257" s="391">
        <v>0</v>
      </c>
      <c r="BN257" s="391">
        <v>0</v>
      </c>
      <c r="BO257" s="391">
        <v>0</v>
      </c>
      <c r="BP257" s="391">
        <v>0</v>
      </c>
      <c r="BQ257" s="391">
        <v>0</v>
      </c>
      <c r="BR257" s="391">
        <v>0</v>
      </c>
      <c r="BS257" s="391">
        <v>0</v>
      </c>
      <c r="BT257" s="391">
        <v>0</v>
      </c>
      <c r="BU257" s="391">
        <v>0</v>
      </c>
      <c r="BV257" s="391">
        <v>4270</v>
      </c>
      <c r="BW257" s="391">
        <v>8056</v>
      </c>
      <c r="BX257" s="392" t="str">
        <f t="shared" si="27"/>
        <v/>
      </c>
      <c r="BY257" s="392">
        <f t="shared" si="28"/>
        <v>0.886651053864169</v>
      </c>
      <c r="BZ257" s="45">
        <f t="shared" si="29"/>
        <v>0</v>
      </c>
      <c r="CA257" s="45">
        <f t="shared" si="30"/>
        <v>28498</v>
      </c>
      <c r="CB257" s="45">
        <f t="shared" si="31"/>
        <v>46774</v>
      </c>
      <c r="CC257" s="45">
        <f t="shared" si="32"/>
        <v>63492</v>
      </c>
      <c r="CD257" s="45">
        <f t="shared" si="33"/>
        <v>21634</v>
      </c>
      <c r="CE257" s="45">
        <f t="shared" si="34"/>
        <v>0</v>
      </c>
      <c r="CF257" s="391">
        <f t="shared" si="35"/>
        <v>12326</v>
      </c>
    </row>
    <row r="258" spans="1:84">
      <c r="A258" s="45" t="s">
        <v>294</v>
      </c>
      <c r="B258" s="391"/>
      <c r="C258" s="391"/>
      <c r="D258" s="391"/>
      <c r="E258" s="391"/>
      <c r="F258" s="391"/>
      <c r="G258" s="391"/>
      <c r="H258" s="391"/>
      <c r="I258" s="391"/>
      <c r="J258" s="391"/>
      <c r="K258" s="391"/>
      <c r="L258" s="391"/>
      <c r="M258" s="391"/>
      <c r="N258" s="391"/>
      <c r="O258" s="391"/>
      <c r="P258" s="393"/>
      <c r="Q258" s="391"/>
      <c r="R258" s="391"/>
      <c r="S258" s="391"/>
      <c r="T258" s="391"/>
      <c r="U258" s="391"/>
      <c r="V258" s="391"/>
      <c r="W258" s="391"/>
      <c r="X258" s="391"/>
      <c r="Y258" s="391"/>
      <c r="Z258" s="391"/>
      <c r="AA258" s="391"/>
      <c r="AB258" s="391"/>
      <c r="AC258" s="391"/>
      <c r="AD258" s="391"/>
      <c r="AE258" s="391"/>
      <c r="AF258" s="391"/>
      <c r="AG258" s="391"/>
      <c r="AH258" s="391"/>
      <c r="AI258" s="391"/>
      <c r="AJ258" s="391"/>
      <c r="AK258" s="391"/>
      <c r="AL258" s="391">
        <v>55</v>
      </c>
      <c r="AM258" s="391">
        <v>14</v>
      </c>
      <c r="AN258" s="391">
        <v>82</v>
      </c>
      <c r="AO258" s="391">
        <v>185</v>
      </c>
      <c r="AP258" s="391">
        <v>627</v>
      </c>
      <c r="AQ258" s="391">
        <v>339</v>
      </c>
      <c r="AR258" s="391">
        <v>352</v>
      </c>
      <c r="AS258" s="391">
        <v>388</v>
      </c>
      <c r="AT258" s="391">
        <v>765</v>
      </c>
      <c r="AU258" s="391">
        <v>483</v>
      </c>
      <c r="AV258" s="391">
        <v>256</v>
      </c>
      <c r="AW258" s="391">
        <v>778</v>
      </c>
      <c r="AX258" s="391">
        <v>302</v>
      </c>
      <c r="AY258" s="391">
        <v>252</v>
      </c>
      <c r="AZ258" s="391">
        <v>498</v>
      </c>
      <c r="BA258" s="391">
        <v>279</v>
      </c>
      <c r="BB258" s="391">
        <v>444</v>
      </c>
      <c r="BC258" s="391">
        <v>1104</v>
      </c>
      <c r="BD258" s="391"/>
      <c r="BE258" s="391"/>
      <c r="BF258" s="391"/>
      <c r="BG258" s="391"/>
      <c r="BH258" s="391">
        <v>0</v>
      </c>
      <c r="BI258" s="391">
        <v>0</v>
      </c>
      <c r="BJ258" s="391">
        <v>0</v>
      </c>
      <c r="BK258" s="391">
        <v>0</v>
      </c>
      <c r="BL258" s="391">
        <v>0</v>
      </c>
      <c r="BM258" s="391">
        <v>0</v>
      </c>
      <c r="BN258" s="391">
        <v>0</v>
      </c>
      <c r="BO258" s="391">
        <v>0</v>
      </c>
      <c r="BP258" s="391">
        <v>0</v>
      </c>
      <c r="BQ258" s="391">
        <v>0</v>
      </c>
      <c r="BR258" s="391">
        <v>0</v>
      </c>
      <c r="BS258" s="391">
        <v>0</v>
      </c>
      <c r="BT258" s="391">
        <v>0</v>
      </c>
      <c r="BU258" s="391">
        <v>0</v>
      </c>
      <c r="BV258" s="391">
        <v>256</v>
      </c>
      <c r="BW258" s="391">
        <v>778</v>
      </c>
      <c r="BX258" s="392" t="str">
        <f t="shared" si="27"/>
        <v/>
      </c>
      <c r="BY258" s="392">
        <f t="shared" si="28"/>
        <v>2.0390625</v>
      </c>
      <c r="BZ258" s="45">
        <f t="shared" si="29"/>
        <v>0</v>
      </c>
      <c r="CA258" s="45">
        <f t="shared" si="30"/>
        <v>0</v>
      </c>
      <c r="CB258" s="45">
        <f t="shared" si="31"/>
        <v>0</v>
      </c>
      <c r="CC258" s="45">
        <f t="shared" si="32"/>
        <v>4324</v>
      </c>
      <c r="CD258" s="45">
        <f t="shared" si="33"/>
        <v>2879</v>
      </c>
      <c r="CE258" s="45">
        <f t="shared" si="34"/>
        <v>0</v>
      </c>
      <c r="CF258" s="391">
        <f t="shared" si="35"/>
        <v>1034</v>
      </c>
    </row>
    <row r="259" spans="1:84">
      <c r="A259" s="45" t="s">
        <v>295</v>
      </c>
      <c r="B259" s="391"/>
      <c r="C259" s="391"/>
      <c r="D259" s="391"/>
      <c r="E259" s="391"/>
      <c r="F259" s="391"/>
      <c r="G259" s="391"/>
      <c r="H259" s="391"/>
      <c r="I259" s="391"/>
      <c r="J259" s="391"/>
      <c r="K259" s="391"/>
      <c r="L259" s="391"/>
      <c r="M259" s="391"/>
      <c r="N259" s="391"/>
      <c r="O259" s="391"/>
      <c r="P259" s="393"/>
      <c r="Q259" s="391"/>
      <c r="R259" s="391"/>
      <c r="S259" s="391"/>
      <c r="T259" s="391"/>
      <c r="U259" s="391"/>
      <c r="V259" s="391"/>
      <c r="W259" s="391"/>
      <c r="X259" s="391"/>
      <c r="Y259" s="391"/>
      <c r="Z259" s="391"/>
      <c r="AA259" s="391"/>
      <c r="AB259" s="391"/>
      <c r="AC259" s="391"/>
      <c r="AD259" s="391"/>
      <c r="AE259" s="391"/>
      <c r="AF259" s="391">
        <v>277</v>
      </c>
      <c r="AG259" s="391">
        <v>1035</v>
      </c>
      <c r="AH259" s="391">
        <v>915</v>
      </c>
      <c r="AI259" s="391">
        <v>1651</v>
      </c>
      <c r="AJ259" s="391">
        <v>2054</v>
      </c>
      <c r="AK259" s="391">
        <v>719</v>
      </c>
      <c r="AL259" s="391">
        <v>2089</v>
      </c>
      <c r="AM259" s="391">
        <v>1279</v>
      </c>
      <c r="AN259" s="391">
        <v>2406</v>
      </c>
      <c r="AO259" s="391">
        <v>1599</v>
      </c>
      <c r="AP259" s="391">
        <v>625</v>
      </c>
      <c r="AQ259" s="391">
        <v>878</v>
      </c>
      <c r="AR259" s="391">
        <v>1719</v>
      </c>
      <c r="AS259" s="391">
        <v>1145</v>
      </c>
      <c r="AT259" s="391">
        <v>2358</v>
      </c>
      <c r="AU259" s="391">
        <v>1311</v>
      </c>
      <c r="AV259" s="391">
        <v>3011</v>
      </c>
      <c r="AW259" s="391">
        <v>2185</v>
      </c>
      <c r="AX259" s="391">
        <v>318</v>
      </c>
      <c r="AY259" s="391">
        <v>15</v>
      </c>
      <c r="AZ259" s="391">
        <v>1310</v>
      </c>
      <c r="BA259" s="391">
        <v>324</v>
      </c>
      <c r="BB259" s="391">
        <v>1412</v>
      </c>
      <c r="BC259" s="391">
        <v>808</v>
      </c>
      <c r="BD259" s="391"/>
      <c r="BE259" s="391"/>
      <c r="BF259" s="391"/>
      <c r="BG259" s="391"/>
      <c r="BH259" s="391">
        <v>0</v>
      </c>
      <c r="BI259" s="391">
        <v>0</v>
      </c>
      <c r="BJ259" s="391">
        <v>0</v>
      </c>
      <c r="BK259" s="391">
        <v>0</v>
      </c>
      <c r="BL259" s="391">
        <v>0</v>
      </c>
      <c r="BM259" s="391">
        <v>0</v>
      </c>
      <c r="BN259" s="391">
        <v>0</v>
      </c>
      <c r="BO259" s="391">
        <v>0</v>
      </c>
      <c r="BP259" s="391">
        <v>0</v>
      </c>
      <c r="BQ259" s="391">
        <v>0</v>
      </c>
      <c r="BR259" s="391">
        <v>0</v>
      </c>
      <c r="BS259" s="391">
        <v>0</v>
      </c>
      <c r="BT259" s="391">
        <v>0</v>
      </c>
      <c r="BU259" s="391">
        <v>0</v>
      </c>
      <c r="BV259" s="391">
        <v>3011</v>
      </c>
      <c r="BW259" s="391">
        <v>2185</v>
      </c>
      <c r="BX259" s="392" t="str">
        <f t="shared" si="27"/>
        <v/>
      </c>
      <c r="BY259" s="392">
        <f t="shared" si="28"/>
        <v>-0.274327465958153</v>
      </c>
      <c r="BZ259" s="45">
        <f t="shared" si="29"/>
        <v>0</v>
      </c>
      <c r="CA259" s="45">
        <f t="shared" si="30"/>
        <v>0</v>
      </c>
      <c r="CB259" s="45">
        <f t="shared" si="31"/>
        <v>6651</v>
      </c>
      <c r="CC259" s="45">
        <f t="shared" si="32"/>
        <v>20605</v>
      </c>
      <c r="CD259" s="45">
        <f t="shared" si="33"/>
        <v>4187</v>
      </c>
      <c r="CE259" s="45">
        <f t="shared" si="34"/>
        <v>0</v>
      </c>
      <c r="CF259" s="391">
        <f t="shared" si="35"/>
        <v>5196</v>
      </c>
    </row>
    <row r="260" spans="1:84">
      <c r="A260" s="45" t="s">
        <v>296</v>
      </c>
      <c r="B260" s="391"/>
      <c r="C260" s="391"/>
      <c r="D260" s="391"/>
      <c r="E260" s="391"/>
      <c r="F260" s="391"/>
      <c r="G260" s="391"/>
      <c r="H260" s="391"/>
      <c r="I260" s="391"/>
      <c r="J260" s="391"/>
      <c r="K260" s="391"/>
      <c r="L260" s="391"/>
      <c r="M260" s="391"/>
      <c r="N260" s="391"/>
      <c r="O260" s="391"/>
      <c r="P260" s="391"/>
      <c r="Q260" s="391"/>
      <c r="R260" s="391"/>
      <c r="S260" s="391"/>
      <c r="T260" s="391"/>
      <c r="U260" s="391"/>
      <c r="V260" s="391"/>
      <c r="W260" s="391"/>
      <c r="X260" s="391"/>
      <c r="Y260" s="391"/>
      <c r="Z260" s="391"/>
      <c r="AA260" s="391"/>
      <c r="AB260" s="391"/>
      <c r="AC260" s="391"/>
      <c r="AD260" s="391"/>
      <c r="AE260" s="391"/>
      <c r="AF260" s="391"/>
      <c r="AG260" s="391"/>
      <c r="AH260" s="391"/>
      <c r="AI260" s="391"/>
      <c r="AJ260" s="391"/>
      <c r="AK260" s="391"/>
      <c r="AL260" s="391"/>
      <c r="AM260" s="391"/>
      <c r="AN260" s="391"/>
      <c r="AO260" s="391"/>
      <c r="AP260" s="391"/>
      <c r="AQ260" s="391"/>
      <c r="AR260" s="391"/>
      <c r="AS260" s="391"/>
      <c r="AT260" s="391"/>
      <c r="AU260" s="391"/>
      <c r="AV260" s="391">
        <v>1491</v>
      </c>
      <c r="AW260" s="391">
        <v>1854</v>
      </c>
      <c r="AX260" s="391">
        <v>2010</v>
      </c>
      <c r="AY260" s="391">
        <v>1604</v>
      </c>
      <c r="AZ260" s="391">
        <v>1007</v>
      </c>
      <c r="BA260" s="391">
        <v>930</v>
      </c>
      <c r="BB260" s="391">
        <v>944</v>
      </c>
      <c r="BC260" s="391">
        <v>517</v>
      </c>
      <c r="BD260" s="391"/>
      <c r="BE260" s="391"/>
      <c r="BF260" s="391"/>
      <c r="BG260" s="391"/>
      <c r="BH260" s="391">
        <v>0</v>
      </c>
      <c r="BI260" s="391">
        <v>0</v>
      </c>
      <c r="BJ260" s="391">
        <v>0</v>
      </c>
      <c r="BK260" s="391">
        <v>0</v>
      </c>
      <c r="BL260" s="391">
        <v>0</v>
      </c>
      <c r="BM260" s="391">
        <v>0</v>
      </c>
      <c r="BN260" s="391">
        <v>0</v>
      </c>
      <c r="BO260" s="391">
        <v>0</v>
      </c>
      <c r="BP260" s="391">
        <v>0</v>
      </c>
      <c r="BQ260" s="391">
        <v>0</v>
      </c>
      <c r="BR260" s="391">
        <v>0</v>
      </c>
      <c r="BS260" s="391">
        <v>0</v>
      </c>
      <c r="BT260" s="391">
        <v>0</v>
      </c>
      <c r="BU260" s="391">
        <v>0</v>
      </c>
      <c r="BV260" s="391">
        <v>1491</v>
      </c>
      <c r="BW260" s="391">
        <v>1854</v>
      </c>
      <c r="BX260" s="392" t="str">
        <f t="shared" si="27"/>
        <v/>
      </c>
      <c r="BY260" s="392">
        <f t="shared" si="28"/>
        <v>0.243460764587525</v>
      </c>
      <c r="BZ260" s="45">
        <f t="shared" si="29"/>
        <v>0</v>
      </c>
      <c r="CA260" s="45">
        <f t="shared" si="30"/>
        <v>0</v>
      </c>
      <c r="CB260" s="45">
        <f t="shared" si="31"/>
        <v>0</v>
      </c>
      <c r="CC260" s="45">
        <f t="shared" si="32"/>
        <v>3345</v>
      </c>
      <c r="CD260" s="45">
        <f t="shared" si="33"/>
        <v>7012</v>
      </c>
      <c r="CE260" s="45">
        <f t="shared" si="34"/>
        <v>0</v>
      </c>
      <c r="CF260" s="391">
        <f t="shared" si="35"/>
        <v>3345</v>
      </c>
    </row>
    <row r="261" spans="1:84">
      <c r="A261" s="45" t="s">
        <v>297</v>
      </c>
      <c r="B261" s="391"/>
      <c r="C261" s="391"/>
      <c r="D261" s="391"/>
      <c r="E261" s="391"/>
      <c r="F261" s="391"/>
      <c r="G261" s="391"/>
      <c r="H261" s="391"/>
      <c r="I261" s="391"/>
      <c r="J261" s="391"/>
      <c r="K261" s="391"/>
      <c r="L261" s="391"/>
      <c r="M261" s="391"/>
      <c r="N261" s="391"/>
      <c r="O261" s="391"/>
      <c r="P261" s="391"/>
      <c r="Q261" s="391"/>
      <c r="R261" s="391"/>
      <c r="S261" s="391"/>
      <c r="T261" s="391"/>
      <c r="U261" s="391"/>
      <c r="V261" s="391"/>
      <c r="W261" s="391"/>
      <c r="X261" s="391"/>
      <c r="Y261" s="391"/>
      <c r="Z261" s="391"/>
      <c r="AA261" s="391"/>
      <c r="AB261" s="391"/>
      <c r="AC261" s="391"/>
      <c r="AD261" s="391"/>
      <c r="AE261" s="391"/>
      <c r="AF261" s="391"/>
      <c r="AG261" s="391"/>
      <c r="AH261" s="391"/>
      <c r="AI261" s="391"/>
      <c r="AJ261" s="391"/>
      <c r="AK261" s="391"/>
      <c r="AL261" s="391"/>
      <c r="AM261" s="391"/>
      <c r="AN261" s="391"/>
      <c r="AO261" s="391"/>
      <c r="AP261" s="391"/>
      <c r="AQ261" s="391"/>
      <c r="AR261" s="391"/>
      <c r="AS261" s="391"/>
      <c r="AT261" s="391"/>
      <c r="AU261" s="391">
        <v>5627</v>
      </c>
      <c r="AV261" s="391">
        <v>3580</v>
      </c>
      <c r="AW261" s="391">
        <v>3199</v>
      </c>
      <c r="AX261" s="391">
        <v>2173</v>
      </c>
      <c r="AY261" s="391">
        <v>1497</v>
      </c>
      <c r="AZ261" s="391">
        <v>1646</v>
      </c>
      <c r="BA261" s="391">
        <v>1205</v>
      </c>
      <c r="BB261" s="391">
        <v>537</v>
      </c>
      <c r="BC261" s="391">
        <v>483</v>
      </c>
      <c r="BD261" s="391"/>
      <c r="BE261" s="391"/>
      <c r="BF261" s="391"/>
      <c r="BG261" s="391"/>
      <c r="BH261" s="391">
        <v>0</v>
      </c>
      <c r="BI261" s="391">
        <v>0</v>
      </c>
      <c r="BJ261" s="391">
        <v>0</v>
      </c>
      <c r="BK261" s="391">
        <v>0</v>
      </c>
      <c r="BL261" s="391">
        <v>0</v>
      </c>
      <c r="BM261" s="391">
        <v>0</v>
      </c>
      <c r="BN261" s="391">
        <v>0</v>
      </c>
      <c r="BO261" s="391">
        <v>0</v>
      </c>
      <c r="BP261" s="391">
        <v>0</v>
      </c>
      <c r="BQ261" s="391">
        <v>0</v>
      </c>
      <c r="BR261" s="391">
        <v>0</v>
      </c>
      <c r="BS261" s="391">
        <v>0</v>
      </c>
      <c r="BT261" s="391">
        <v>0</v>
      </c>
      <c r="BU261" s="391">
        <v>0</v>
      </c>
      <c r="BV261" s="391">
        <v>3580</v>
      </c>
      <c r="BW261" s="391">
        <v>3199</v>
      </c>
      <c r="BX261" s="392" t="str">
        <f t="shared" si="27"/>
        <v/>
      </c>
      <c r="BY261" s="392">
        <f t="shared" si="28"/>
        <v>-0.106424581005587</v>
      </c>
      <c r="BZ261" s="45">
        <f t="shared" si="29"/>
        <v>0</v>
      </c>
      <c r="CA261" s="45">
        <f t="shared" si="30"/>
        <v>0</v>
      </c>
      <c r="CB261" s="45">
        <f t="shared" si="31"/>
        <v>0</v>
      </c>
      <c r="CC261" s="45">
        <f t="shared" si="32"/>
        <v>12406</v>
      </c>
      <c r="CD261" s="45">
        <f t="shared" si="33"/>
        <v>7541</v>
      </c>
      <c r="CE261" s="45">
        <f t="shared" si="34"/>
        <v>0</v>
      </c>
      <c r="CF261" s="391">
        <f t="shared" si="35"/>
        <v>6779</v>
      </c>
    </row>
    <row r="262" spans="1:84">
      <c r="A262" s="395" t="s">
        <v>298</v>
      </c>
      <c r="B262" s="391"/>
      <c r="C262" s="391"/>
      <c r="D262" s="391"/>
      <c r="E262" s="391"/>
      <c r="F262" s="391"/>
      <c r="G262" s="391"/>
      <c r="H262" s="391"/>
      <c r="I262" s="391"/>
      <c r="J262" s="391"/>
      <c r="K262" s="391"/>
      <c r="L262" s="391"/>
      <c r="M262" s="391"/>
      <c r="N262" s="391"/>
      <c r="O262" s="391"/>
      <c r="P262" s="393"/>
      <c r="Q262" s="391"/>
      <c r="R262" s="391"/>
      <c r="S262" s="391"/>
      <c r="T262" s="391"/>
      <c r="U262" s="391"/>
      <c r="V262" s="391"/>
      <c r="W262" s="391"/>
      <c r="X262" s="391"/>
      <c r="Y262" s="391"/>
      <c r="Z262" s="391"/>
      <c r="AA262" s="391"/>
      <c r="AB262" s="391"/>
      <c r="AC262" s="391"/>
      <c r="AD262" s="391"/>
      <c r="AE262" s="391"/>
      <c r="AF262" s="391"/>
      <c r="AG262" s="391"/>
      <c r="AH262" s="391"/>
      <c r="AI262" s="391"/>
      <c r="AJ262" s="391"/>
      <c r="AK262" s="391"/>
      <c r="AL262" s="391"/>
      <c r="AM262" s="391"/>
      <c r="AN262" s="391"/>
      <c r="AO262" s="391"/>
      <c r="AP262" s="391"/>
      <c r="AQ262" s="391"/>
      <c r="AR262" s="391"/>
      <c r="AS262" s="391"/>
      <c r="AT262" s="391"/>
      <c r="AU262" s="391"/>
      <c r="AV262" s="391"/>
      <c r="AW262" s="391"/>
      <c r="AX262" s="391"/>
      <c r="AY262" s="391"/>
      <c r="AZ262" s="391"/>
      <c r="BA262" s="391"/>
      <c r="BB262" s="391"/>
      <c r="BC262" s="391">
        <v>470</v>
      </c>
      <c r="BD262" s="391"/>
      <c r="BE262" s="391"/>
      <c r="BF262" s="391"/>
      <c r="BG262" s="391"/>
      <c r="BH262" s="391">
        <v>0</v>
      </c>
      <c r="BI262" s="391">
        <v>0</v>
      </c>
      <c r="BJ262" s="391">
        <v>0</v>
      </c>
      <c r="BK262" s="391">
        <v>0</v>
      </c>
      <c r="BL262" s="391">
        <v>0</v>
      </c>
      <c r="BM262" s="391">
        <v>0</v>
      </c>
      <c r="BN262" s="391">
        <v>0</v>
      </c>
      <c r="BO262" s="391">
        <v>0</v>
      </c>
      <c r="BP262" s="391">
        <v>0</v>
      </c>
      <c r="BQ262" s="391">
        <v>0</v>
      </c>
      <c r="BR262" s="391">
        <v>0</v>
      </c>
      <c r="BS262" s="391">
        <v>0</v>
      </c>
      <c r="BT262" s="391">
        <v>0</v>
      </c>
      <c r="BU262" s="391">
        <v>0</v>
      </c>
      <c r="BV262" s="391">
        <v>0</v>
      </c>
      <c r="BW262" s="391">
        <v>0</v>
      </c>
      <c r="BX262" s="392" t="str">
        <f t="shared" si="27"/>
        <v/>
      </c>
      <c r="BY262" s="392" t="str">
        <f t="shared" si="28"/>
        <v/>
      </c>
      <c r="BZ262" s="45">
        <f t="shared" si="29"/>
        <v>0</v>
      </c>
      <c r="CA262" s="45">
        <f t="shared" si="30"/>
        <v>0</v>
      </c>
      <c r="CB262" s="45">
        <f t="shared" si="31"/>
        <v>0</v>
      </c>
      <c r="CC262" s="45">
        <f t="shared" si="32"/>
        <v>0</v>
      </c>
      <c r="CD262" s="45">
        <f t="shared" si="33"/>
        <v>470</v>
      </c>
      <c r="CE262" s="45">
        <f t="shared" si="34"/>
        <v>0</v>
      </c>
      <c r="CF262" s="391">
        <f t="shared" si="35"/>
        <v>0</v>
      </c>
    </row>
    <row r="263" spans="1:84">
      <c r="A263" s="45" t="s">
        <v>299</v>
      </c>
      <c r="B263" s="391"/>
      <c r="C263" s="391"/>
      <c r="D263" s="391"/>
      <c r="E263" s="391"/>
      <c r="F263" s="391"/>
      <c r="G263" s="391"/>
      <c r="H263" s="391"/>
      <c r="I263" s="391"/>
      <c r="J263" s="391"/>
      <c r="K263" s="391"/>
      <c r="L263" s="391"/>
      <c r="M263" s="391"/>
      <c r="N263" s="391"/>
      <c r="O263" s="391"/>
      <c r="P263" s="393"/>
      <c r="Q263" s="391"/>
      <c r="R263" s="391"/>
      <c r="S263" s="391"/>
      <c r="T263" s="391"/>
      <c r="U263" s="391"/>
      <c r="V263" s="391"/>
      <c r="W263" s="391"/>
      <c r="X263" s="391"/>
      <c r="Y263" s="391"/>
      <c r="Z263" s="391"/>
      <c r="AA263" s="391"/>
      <c r="AB263" s="391"/>
      <c r="AC263" s="391"/>
      <c r="AD263" s="391"/>
      <c r="AE263" s="391"/>
      <c r="AF263" s="391"/>
      <c r="AG263" s="391"/>
      <c r="AH263" s="391"/>
      <c r="AI263" s="391"/>
      <c r="AJ263" s="391"/>
      <c r="AK263" s="391"/>
      <c r="AL263" s="391"/>
      <c r="AM263" s="391"/>
      <c r="AN263" s="391"/>
      <c r="AO263" s="391"/>
      <c r="AP263" s="391"/>
      <c r="AQ263" s="391">
        <v>3658</v>
      </c>
      <c r="AR263" s="391">
        <v>2188</v>
      </c>
      <c r="AS263" s="391">
        <v>2522</v>
      </c>
      <c r="AT263" s="391">
        <v>2752</v>
      </c>
      <c r="AU263" s="391">
        <v>3027</v>
      </c>
      <c r="AV263" s="391">
        <v>2135</v>
      </c>
      <c r="AW263" s="391">
        <v>1792</v>
      </c>
      <c r="AX263" s="391">
        <v>1594</v>
      </c>
      <c r="AY263" s="391">
        <v>1067</v>
      </c>
      <c r="AZ263" s="391">
        <v>1173</v>
      </c>
      <c r="BA263" s="391">
        <v>621</v>
      </c>
      <c r="BB263" s="391">
        <v>257</v>
      </c>
      <c r="BC263" s="391">
        <v>211</v>
      </c>
      <c r="BD263" s="391"/>
      <c r="BE263" s="391"/>
      <c r="BF263" s="391"/>
      <c r="BG263" s="391"/>
      <c r="BH263" s="391">
        <v>0</v>
      </c>
      <c r="BI263" s="391">
        <v>0</v>
      </c>
      <c r="BJ263" s="391">
        <v>0</v>
      </c>
      <c r="BK263" s="391">
        <v>0</v>
      </c>
      <c r="BL263" s="391">
        <v>0</v>
      </c>
      <c r="BM263" s="391">
        <v>0</v>
      </c>
      <c r="BN263" s="391">
        <v>0</v>
      </c>
      <c r="BO263" s="391">
        <v>0</v>
      </c>
      <c r="BP263" s="391">
        <v>0</v>
      </c>
      <c r="BQ263" s="391">
        <v>0</v>
      </c>
      <c r="BR263" s="391">
        <v>0</v>
      </c>
      <c r="BS263" s="391">
        <v>0</v>
      </c>
      <c r="BT263" s="391">
        <v>0</v>
      </c>
      <c r="BU263" s="391">
        <v>0</v>
      </c>
      <c r="BV263" s="391">
        <v>2135</v>
      </c>
      <c r="BW263" s="391">
        <v>1792</v>
      </c>
      <c r="BX263" s="392" t="str">
        <f t="shared" si="27"/>
        <v/>
      </c>
      <c r="BY263" s="392">
        <f t="shared" si="28"/>
        <v>-0.160655737704918</v>
      </c>
      <c r="BZ263" s="45">
        <f t="shared" si="29"/>
        <v>0</v>
      </c>
      <c r="CA263" s="45">
        <f t="shared" si="30"/>
        <v>0</v>
      </c>
      <c r="CB263" s="45">
        <f t="shared" si="31"/>
        <v>0</v>
      </c>
      <c r="CC263" s="45">
        <f t="shared" si="32"/>
        <v>18074</v>
      </c>
      <c r="CD263" s="45">
        <f t="shared" si="33"/>
        <v>4923</v>
      </c>
      <c r="CE263" s="45">
        <f t="shared" si="34"/>
        <v>0</v>
      </c>
      <c r="CF263" s="391">
        <f t="shared" si="35"/>
        <v>3927</v>
      </c>
    </row>
    <row r="264" spans="1:84">
      <c r="A264" s="45" t="s">
        <v>300</v>
      </c>
      <c r="B264" s="391"/>
      <c r="C264" s="391"/>
      <c r="D264" s="391"/>
      <c r="E264" s="391"/>
      <c r="F264" s="391"/>
      <c r="G264" s="391"/>
      <c r="H264" s="391"/>
      <c r="I264" s="391"/>
      <c r="J264" s="391"/>
      <c r="K264" s="391"/>
      <c r="L264" s="391"/>
      <c r="M264" s="391"/>
      <c r="N264" s="391"/>
      <c r="O264" s="391"/>
      <c r="P264" s="391"/>
      <c r="Q264" s="391"/>
      <c r="R264" s="391"/>
      <c r="S264" s="391"/>
      <c r="T264" s="391"/>
      <c r="U264" s="391"/>
      <c r="V264" s="391"/>
      <c r="W264" s="391"/>
      <c r="X264" s="391"/>
      <c r="Y264" s="391"/>
      <c r="Z264" s="391"/>
      <c r="AA264" s="391"/>
      <c r="AB264" s="391"/>
      <c r="AC264" s="391"/>
      <c r="AD264" s="391"/>
      <c r="AE264" s="391"/>
      <c r="AF264" s="391"/>
      <c r="AG264" s="391"/>
      <c r="AH264" s="391"/>
      <c r="AI264" s="391"/>
      <c r="AJ264" s="391"/>
      <c r="AK264" s="391"/>
      <c r="AL264" s="391"/>
      <c r="AM264" s="391"/>
      <c r="AN264" s="391"/>
      <c r="AO264" s="391"/>
      <c r="AP264" s="391"/>
      <c r="AQ264" s="391"/>
      <c r="AR264" s="391"/>
      <c r="AS264" s="391"/>
      <c r="AT264" s="391"/>
      <c r="AU264" s="391"/>
      <c r="AV264" s="391"/>
      <c r="AW264" s="391"/>
      <c r="AX264" s="391"/>
      <c r="AY264" s="391">
        <v>13</v>
      </c>
      <c r="AZ264" s="391">
        <v>1</v>
      </c>
      <c r="BA264" s="391">
        <v>9</v>
      </c>
      <c r="BB264" s="391">
        <v>47</v>
      </c>
      <c r="BC264" s="391">
        <v>76</v>
      </c>
      <c r="BD264" s="391"/>
      <c r="BE264" s="391"/>
      <c r="BF264" s="391"/>
      <c r="BG264" s="391"/>
      <c r="BH264" s="391">
        <v>0</v>
      </c>
      <c r="BI264" s="391">
        <v>0</v>
      </c>
      <c r="BJ264" s="391">
        <v>0</v>
      </c>
      <c r="BK264" s="391">
        <v>0</v>
      </c>
      <c r="BL264" s="391">
        <v>0</v>
      </c>
      <c r="BM264" s="391">
        <v>0</v>
      </c>
      <c r="BN264" s="391">
        <v>0</v>
      </c>
      <c r="BO264" s="391">
        <v>0</v>
      </c>
      <c r="BP264" s="391">
        <v>0</v>
      </c>
      <c r="BQ264" s="391">
        <v>0</v>
      </c>
      <c r="BR264" s="391">
        <v>0</v>
      </c>
      <c r="BS264" s="391">
        <v>0</v>
      </c>
      <c r="BT264" s="391">
        <v>0</v>
      </c>
      <c r="BU264" s="391">
        <v>0</v>
      </c>
      <c r="BV264" s="391">
        <v>0</v>
      </c>
      <c r="BW264" s="391">
        <v>0</v>
      </c>
      <c r="BX264" s="392" t="str">
        <f t="shared" ref="BX264:BX327" si="36">IF(ISERROR(BW264/BK264-1),"",BW264/BK264-1)</f>
        <v/>
      </c>
      <c r="BY264" s="392" t="str">
        <f t="shared" ref="BY264:BY327" si="37">IF(ISERROR(BW264/BV264-1),"",BW264/BV264-1)</f>
        <v/>
      </c>
      <c r="BZ264" s="45">
        <f t="shared" ref="BZ264:BZ327" si="38">SUM(B264:M264)</f>
        <v>0</v>
      </c>
      <c r="CA264" s="45">
        <f t="shared" ref="CA264:CA327" si="39">SUM(N264:Y264)</f>
        <v>0</v>
      </c>
      <c r="CB264" s="45">
        <f t="shared" ref="CB264:CB327" si="40">SUM(Z264:AK264)</f>
        <v>0</v>
      </c>
      <c r="CC264" s="45">
        <f t="shared" ref="CC264:CC327" si="41">SUM(AL264:AW264)</f>
        <v>0</v>
      </c>
      <c r="CD264" s="45">
        <f t="shared" ref="CD264:CD327" si="42">SUM(AX264:BI264)</f>
        <v>146</v>
      </c>
      <c r="CE264" s="45">
        <f t="shared" ref="CE264:CE327" si="43">SUM(BJ264:BU264)</f>
        <v>0</v>
      </c>
      <c r="CF264" s="391">
        <f t="shared" ref="CF264:CF327" si="44">SUM(BV264:BW264)</f>
        <v>0</v>
      </c>
    </row>
    <row r="265" spans="1:84">
      <c r="A265" s="45" t="s">
        <v>301</v>
      </c>
      <c r="B265" s="391"/>
      <c r="C265" s="391"/>
      <c r="D265" s="391"/>
      <c r="E265" s="391"/>
      <c r="F265" s="391"/>
      <c r="G265" s="391"/>
      <c r="H265" s="391"/>
      <c r="I265" s="391"/>
      <c r="J265" s="391"/>
      <c r="K265" s="391"/>
      <c r="L265" s="391"/>
      <c r="M265" s="391"/>
      <c r="N265" s="391"/>
      <c r="O265" s="391"/>
      <c r="P265" s="391"/>
      <c r="Q265" s="391"/>
      <c r="R265" s="391"/>
      <c r="S265" s="391"/>
      <c r="T265" s="391"/>
      <c r="U265" s="391"/>
      <c r="V265" s="391"/>
      <c r="W265" s="391"/>
      <c r="X265" s="391"/>
      <c r="Y265" s="391">
        <v>456</v>
      </c>
      <c r="Z265" s="391">
        <v>151</v>
      </c>
      <c r="AA265" s="391">
        <v>39</v>
      </c>
      <c r="AB265" s="391">
        <v>102</v>
      </c>
      <c r="AC265" s="391">
        <v>72</v>
      </c>
      <c r="AD265" s="391">
        <v>169</v>
      </c>
      <c r="AE265" s="391">
        <v>170</v>
      </c>
      <c r="AF265" s="391">
        <v>230</v>
      </c>
      <c r="AG265" s="391">
        <v>337</v>
      </c>
      <c r="AH265" s="391">
        <v>379</v>
      </c>
      <c r="AI265" s="391">
        <v>374</v>
      </c>
      <c r="AJ265" s="391">
        <v>465</v>
      </c>
      <c r="AK265" s="391">
        <v>303</v>
      </c>
      <c r="AL265" s="391">
        <v>206</v>
      </c>
      <c r="AM265" s="391">
        <v>102</v>
      </c>
      <c r="AN265" s="391">
        <v>178</v>
      </c>
      <c r="AO265" s="391">
        <v>176</v>
      </c>
      <c r="AP265" s="391">
        <v>219</v>
      </c>
      <c r="AQ265" s="391">
        <v>72</v>
      </c>
      <c r="AR265" s="391">
        <v>125</v>
      </c>
      <c r="AS265" s="391">
        <v>95</v>
      </c>
      <c r="AT265" s="391">
        <v>90</v>
      </c>
      <c r="AU265" s="391">
        <v>75</v>
      </c>
      <c r="AV265" s="391">
        <v>50</v>
      </c>
      <c r="AW265" s="391">
        <v>14</v>
      </c>
      <c r="AX265" s="391">
        <v>12</v>
      </c>
      <c r="AY265" s="391">
        <v>10</v>
      </c>
      <c r="AZ265" s="391">
        <v>6</v>
      </c>
      <c r="BA265" s="391">
        <v>5</v>
      </c>
      <c r="BB265" s="391">
        <v>3</v>
      </c>
      <c r="BC265" s="391">
        <v>14</v>
      </c>
      <c r="BD265" s="391"/>
      <c r="BE265" s="391"/>
      <c r="BF265" s="391"/>
      <c r="BG265" s="391"/>
      <c r="BH265" s="391">
        <v>0</v>
      </c>
      <c r="BI265" s="391">
        <v>0</v>
      </c>
      <c r="BJ265" s="391">
        <v>0</v>
      </c>
      <c r="BK265" s="391">
        <v>0</v>
      </c>
      <c r="BL265" s="391">
        <v>0</v>
      </c>
      <c r="BM265" s="391">
        <v>0</v>
      </c>
      <c r="BN265" s="391">
        <v>0</v>
      </c>
      <c r="BO265" s="391">
        <v>0</v>
      </c>
      <c r="BP265" s="391">
        <v>0</v>
      </c>
      <c r="BQ265" s="391">
        <v>0</v>
      </c>
      <c r="BR265" s="391">
        <v>0</v>
      </c>
      <c r="BS265" s="391">
        <v>0</v>
      </c>
      <c r="BT265" s="391">
        <v>0</v>
      </c>
      <c r="BU265" s="391">
        <v>0</v>
      </c>
      <c r="BV265" s="391">
        <v>50</v>
      </c>
      <c r="BW265" s="391">
        <v>14</v>
      </c>
      <c r="BX265" s="392" t="str">
        <f t="shared" si="36"/>
        <v/>
      </c>
      <c r="BY265" s="392">
        <f t="shared" si="37"/>
        <v>-0.72</v>
      </c>
      <c r="BZ265" s="45">
        <f t="shared" si="38"/>
        <v>0</v>
      </c>
      <c r="CA265" s="45">
        <f t="shared" si="39"/>
        <v>456</v>
      </c>
      <c r="CB265" s="45">
        <f t="shared" si="40"/>
        <v>2791</v>
      </c>
      <c r="CC265" s="45">
        <f t="shared" si="41"/>
        <v>1402</v>
      </c>
      <c r="CD265" s="45">
        <f t="shared" si="42"/>
        <v>50</v>
      </c>
      <c r="CE265" s="45">
        <f t="shared" si="43"/>
        <v>0</v>
      </c>
      <c r="CF265" s="391">
        <f t="shared" si="44"/>
        <v>64</v>
      </c>
    </row>
    <row r="266" spans="1:84">
      <c r="A266" s="45" t="s">
        <v>302</v>
      </c>
      <c r="B266" s="391"/>
      <c r="C266" s="391"/>
      <c r="D266" s="391"/>
      <c r="E266" s="391"/>
      <c r="F266" s="391"/>
      <c r="G266" s="391"/>
      <c r="H266" s="391"/>
      <c r="I266" s="391"/>
      <c r="J266" s="391"/>
      <c r="K266" s="391"/>
      <c r="L266" s="391"/>
      <c r="M266" s="391"/>
      <c r="N266" s="391"/>
      <c r="O266" s="391"/>
      <c r="P266" s="391"/>
      <c r="Q266" s="391"/>
      <c r="R266" s="391"/>
      <c r="S266" s="391"/>
      <c r="T266" s="391"/>
      <c r="U266" s="391"/>
      <c r="V266" s="391"/>
      <c r="W266" s="391"/>
      <c r="X266" s="391"/>
      <c r="Y266" s="391"/>
      <c r="Z266" s="391"/>
      <c r="AA266" s="391"/>
      <c r="AB266" s="391"/>
      <c r="AC266" s="391"/>
      <c r="AD266" s="391"/>
      <c r="AE266" s="391"/>
      <c r="AF266" s="391"/>
      <c r="AG266" s="391"/>
      <c r="AH266" s="391"/>
      <c r="AI266" s="391"/>
      <c r="AJ266" s="391"/>
      <c r="AK266" s="391"/>
      <c r="AL266" s="391"/>
      <c r="AM266" s="391"/>
      <c r="AN266" s="391"/>
      <c r="AO266" s="391"/>
      <c r="AP266" s="391"/>
      <c r="AQ266" s="391"/>
      <c r="AR266" s="391"/>
      <c r="AS266" s="391"/>
      <c r="AT266" s="391"/>
      <c r="AU266" s="391"/>
      <c r="AV266" s="391"/>
      <c r="AW266" s="391"/>
      <c r="AX266" s="391"/>
      <c r="AY266" s="391"/>
      <c r="AZ266" s="391">
        <v>3</v>
      </c>
      <c r="BA266" s="391">
        <v>5</v>
      </c>
      <c r="BB266" s="391">
        <v>3</v>
      </c>
      <c r="BC266" s="391">
        <v>1</v>
      </c>
      <c r="BD266" s="391"/>
      <c r="BE266" s="391"/>
      <c r="BF266" s="391"/>
      <c r="BG266" s="391"/>
      <c r="BH266" s="391">
        <v>3</v>
      </c>
      <c r="BI266" s="391">
        <v>0</v>
      </c>
      <c r="BJ266" s="391">
        <v>0</v>
      </c>
      <c r="BK266" s="391">
        <v>1</v>
      </c>
      <c r="BL266" s="391">
        <v>0</v>
      </c>
      <c r="BM266" s="391">
        <v>0</v>
      </c>
      <c r="BN266" s="391">
        <v>1</v>
      </c>
      <c r="BO266" s="391">
        <v>0</v>
      </c>
      <c r="BP266" s="391">
        <v>0</v>
      </c>
      <c r="BQ266" s="391">
        <v>0</v>
      </c>
      <c r="BR266" s="391">
        <v>0</v>
      </c>
      <c r="BS266" s="391">
        <v>0</v>
      </c>
      <c r="BT266" s="391">
        <v>0</v>
      </c>
      <c r="BU266" s="391">
        <v>0</v>
      </c>
      <c r="BV266" s="391">
        <v>0</v>
      </c>
      <c r="BW266" s="391">
        <v>0</v>
      </c>
      <c r="BX266" s="392">
        <f t="shared" si="36"/>
        <v>-1</v>
      </c>
      <c r="BY266" s="392" t="str">
        <f t="shared" si="37"/>
        <v/>
      </c>
      <c r="BZ266" s="45">
        <f t="shared" si="38"/>
        <v>0</v>
      </c>
      <c r="CA266" s="45">
        <f t="shared" si="39"/>
        <v>0</v>
      </c>
      <c r="CB266" s="45">
        <f t="shared" si="40"/>
        <v>0</v>
      </c>
      <c r="CC266" s="45">
        <f t="shared" si="41"/>
        <v>0</v>
      </c>
      <c r="CD266" s="45">
        <f t="shared" si="42"/>
        <v>15</v>
      </c>
      <c r="CE266" s="45">
        <f t="shared" si="43"/>
        <v>2</v>
      </c>
      <c r="CF266" s="391">
        <f t="shared" si="44"/>
        <v>0</v>
      </c>
    </row>
    <row r="267" spans="1:84">
      <c r="A267" s="45" t="s">
        <v>303</v>
      </c>
      <c r="B267" s="391">
        <v>12</v>
      </c>
      <c r="C267" s="391">
        <v>587</v>
      </c>
      <c r="D267" s="391">
        <v>3798</v>
      </c>
      <c r="E267" s="391">
        <v>4294</v>
      </c>
      <c r="F267" s="391">
        <v>3883</v>
      </c>
      <c r="G267" s="391">
        <v>4047</v>
      </c>
      <c r="H267" s="391">
        <v>3056</v>
      </c>
      <c r="I267" s="391">
        <v>4003</v>
      </c>
      <c r="J267" s="391">
        <v>4265</v>
      </c>
      <c r="K267" s="391">
        <v>4460</v>
      </c>
      <c r="L267" s="391">
        <v>5573</v>
      </c>
      <c r="M267" s="391">
        <v>8234</v>
      </c>
      <c r="N267" s="391">
        <v>3968</v>
      </c>
      <c r="O267" s="391">
        <v>2476</v>
      </c>
      <c r="P267" s="393">
        <v>8083</v>
      </c>
      <c r="Q267" s="391">
        <v>4602</v>
      </c>
      <c r="R267" s="391">
        <v>3173</v>
      </c>
      <c r="S267" s="391">
        <v>3793</v>
      </c>
      <c r="T267" s="391">
        <v>126</v>
      </c>
      <c r="U267" s="391">
        <v>1963</v>
      </c>
      <c r="V267" s="391">
        <v>221</v>
      </c>
      <c r="W267" s="391">
        <v>196</v>
      </c>
      <c r="X267" s="391">
        <v>121</v>
      </c>
      <c r="Y267" s="391">
        <v>589</v>
      </c>
      <c r="Z267" s="391">
        <v>103</v>
      </c>
      <c r="AA267" s="391"/>
      <c r="AB267" s="391"/>
      <c r="AC267" s="391"/>
      <c r="AD267" s="391"/>
      <c r="AE267" s="391"/>
      <c r="AF267" s="391"/>
      <c r="AG267" s="391"/>
      <c r="AH267" s="391"/>
      <c r="AI267" s="391"/>
      <c r="AJ267" s="391"/>
      <c r="AK267" s="391"/>
      <c r="AL267" s="391"/>
      <c r="AM267" s="391"/>
      <c r="AN267" s="391"/>
      <c r="AO267" s="391"/>
      <c r="AP267" s="391"/>
      <c r="AQ267" s="391"/>
      <c r="AR267" s="391"/>
      <c r="AS267" s="391"/>
      <c r="AT267" s="391"/>
      <c r="AU267" s="391"/>
      <c r="AV267" s="391"/>
      <c r="AW267" s="391">
        <v>1544</v>
      </c>
      <c r="AX267" s="391"/>
      <c r="AY267" s="391">
        <v>2</v>
      </c>
      <c r="AZ267" s="391"/>
      <c r="BA267" s="391"/>
      <c r="BB267" s="391">
        <v>1</v>
      </c>
      <c r="BC267" s="391">
        <v>1</v>
      </c>
      <c r="BD267" s="391"/>
      <c r="BE267" s="391"/>
      <c r="BF267" s="391">
        <v>1</v>
      </c>
      <c r="BG267" s="391">
        <v>2</v>
      </c>
      <c r="BH267" s="391">
        <v>3</v>
      </c>
      <c r="BI267" s="391">
        <v>7</v>
      </c>
      <c r="BJ267" s="391">
        <v>1</v>
      </c>
      <c r="BK267" s="391">
        <v>3</v>
      </c>
      <c r="BL267" s="391">
        <v>1</v>
      </c>
      <c r="BM267" s="391">
        <v>0</v>
      </c>
      <c r="BN267" s="391">
        <v>0</v>
      </c>
      <c r="BO267" s="391">
        <v>0</v>
      </c>
      <c r="BP267" s="391">
        <v>0</v>
      </c>
      <c r="BQ267" s="391">
        <v>0</v>
      </c>
      <c r="BR267" s="391">
        <v>0</v>
      </c>
      <c r="BS267" s="391">
        <v>1</v>
      </c>
      <c r="BT267" s="391">
        <v>1</v>
      </c>
      <c r="BU267" s="391">
        <v>0</v>
      </c>
      <c r="BV267" s="391">
        <v>0</v>
      </c>
      <c r="BW267" s="391">
        <v>1544</v>
      </c>
      <c r="BX267" s="392">
        <f t="shared" si="36"/>
        <v>513.666666666667</v>
      </c>
      <c r="BY267" s="392" t="str">
        <f t="shared" si="37"/>
        <v/>
      </c>
      <c r="BZ267" s="45">
        <f t="shared" si="38"/>
        <v>46212</v>
      </c>
      <c r="CA267" s="45">
        <f t="shared" si="39"/>
        <v>29311</v>
      </c>
      <c r="CB267" s="45">
        <f t="shared" si="40"/>
        <v>103</v>
      </c>
      <c r="CC267" s="45">
        <f t="shared" si="41"/>
        <v>1544</v>
      </c>
      <c r="CD267" s="45">
        <f t="shared" si="42"/>
        <v>17</v>
      </c>
      <c r="CE267" s="45">
        <f t="shared" si="43"/>
        <v>7</v>
      </c>
      <c r="CF267" s="391">
        <f t="shared" si="44"/>
        <v>1544</v>
      </c>
    </row>
    <row r="268" spans="1:84">
      <c r="A268" s="395" t="s">
        <v>304</v>
      </c>
      <c r="B268" s="391"/>
      <c r="C268" s="391"/>
      <c r="D268" s="391"/>
      <c r="E268" s="391"/>
      <c r="F268" s="391"/>
      <c r="G268" s="391"/>
      <c r="H268" s="391"/>
      <c r="I268" s="391"/>
      <c r="J268" s="391"/>
      <c r="K268" s="391"/>
      <c r="L268" s="391"/>
      <c r="M268" s="391"/>
      <c r="N268" s="391"/>
      <c r="O268" s="391"/>
      <c r="P268" s="393"/>
      <c r="Q268" s="391"/>
      <c r="R268" s="391"/>
      <c r="S268" s="391"/>
      <c r="T268" s="391"/>
      <c r="U268" s="391"/>
      <c r="V268" s="391"/>
      <c r="W268" s="391"/>
      <c r="X268" s="391"/>
      <c r="Y268" s="391"/>
      <c r="Z268" s="391"/>
      <c r="AA268" s="391"/>
      <c r="AB268" s="391"/>
      <c r="AC268" s="391"/>
      <c r="AD268" s="391"/>
      <c r="AE268" s="391"/>
      <c r="AF268" s="391"/>
      <c r="AG268" s="391"/>
      <c r="AH268" s="391"/>
      <c r="AI268" s="391"/>
      <c r="AJ268" s="391"/>
      <c r="AK268" s="391"/>
      <c r="AL268" s="391"/>
      <c r="AM268" s="391"/>
      <c r="AN268" s="391"/>
      <c r="AO268" s="391"/>
      <c r="AP268" s="391"/>
      <c r="AQ268" s="391"/>
      <c r="AR268" s="391"/>
      <c r="AS268" s="391"/>
      <c r="AT268" s="391"/>
      <c r="AU268" s="391"/>
      <c r="AV268" s="391"/>
      <c r="AW268" s="391"/>
      <c r="AX268" s="391"/>
      <c r="AY268" s="391"/>
      <c r="AZ268" s="391"/>
      <c r="BA268" s="391"/>
      <c r="BB268" s="391">
        <v>1849</v>
      </c>
      <c r="BC268" s="391"/>
      <c r="BD268" s="391"/>
      <c r="BE268" s="391"/>
      <c r="BF268" s="391"/>
      <c r="BG268" s="391"/>
      <c r="BH268" s="391">
        <v>0</v>
      </c>
      <c r="BI268" s="391">
        <v>0</v>
      </c>
      <c r="BJ268" s="391">
        <v>0</v>
      </c>
      <c r="BK268" s="391">
        <v>0</v>
      </c>
      <c r="BL268" s="391">
        <v>0</v>
      </c>
      <c r="BM268" s="391">
        <v>0</v>
      </c>
      <c r="BN268" s="391">
        <v>0</v>
      </c>
      <c r="BO268" s="391">
        <v>0</v>
      </c>
      <c r="BP268" s="391">
        <v>0</v>
      </c>
      <c r="BQ268" s="391">
        <v>0</v>
      </c>
      <c r="BR268" s="391">
        <v>0</v>
      </c>
      <c r="BS268" s="391">
        <v>0</v>
      </c>
      <c r="BT268" s="391">
        <v>0</v>
      </c>
      <c r="BU268" s="391">
        <v>0</v>
      </c>
      <c r="BV268" s="391">
        <v>0</v>
      </c>
      <c r="BW268" s="391">
        <v>0</v>
      </c>
      <c r="BX268" s="392" t="str">
        <f t="shared" si="36"/>
        <v/>
      </c>
      <c r="BY268" s="392" t="str">
        <f t="shared" si="37"/>
        <v/>
      </c>
      <c r="BZ268" s="45">
        <f t="shared" si="38"/>
        <v>0</v>
      </c>
      <c r="CA268" s="45">
        <f t="shared" si="39"/>
        <v>0</v>
      </c>
      <c r="CB268" s="45">
        <f t="shared" si="40"/>
        <v>0</v>
      </c>
      <c r="CC268" s="45">
        <f t="shared" si="41"/>
        <v>0</v>
      </c>
      <c r="CD268" s="45">
        <f t="shared" si="42"/>
        <v>1849</v>
      </c>
      <c r="CE268" s="45">
        <f t="shared" si="43"/>
        <v>0</v>
      </c>
      <c r="CF268" s="391">
        <f t="shared" si="44"/>
        <v>0</v>
      </c>
    </row>
    <row r="269" spans="1:84">
      <c r="A269" s="45" t="s">
        <v>305</v>
      </c>
      <c r="B269" s="391"/>
      <c r="C269" s="391"/>
      <c r="D269" s="391"/>
      <c r="E269" s="391"/>
      <c r="F269" s="391"/>
      <c r="G269" s="391"/>
      <c r="H269" s="391"/>
      <c r="I269" s="391"/>
      <c r="J269" s="391"/>
      <c r="K269" s="391"/>
      <c r="L269" s="391"/>
      <c r="M269" s="391"/>
      <c r="N269" s="391"/>
      <c r="O269" s="391"/>
      <c r="P269" s="391"/>
      <c r="Q269" s="391"/>
      <c r="R269" s="391"/>
      <c r="S269" s="391"/>
      <c r="T269" s="391"/>
      <c r="U269" s="391"/>
      <c r="V269" s="391"/>
      <c r="W269" s="391"/>
      <c r="X269" s="391"/>
      <c r="Y269" s="391"/>
      <c r="Z269" s="391"/>
      <c r="AA269" s="391"/>
      <c r="AB269" s="391"/>
      <c r="AC269" s="391"/>
      <c r="AD269" s="391"/>
      <c r="AE269" s="391"/>
      <c r="AF269" s="391"/>
      <c r="AG269" s="391"/>
      <c r="AH269" s="391"/>
      <c r="AI269" s="391"/>
      <c r="AJ269" s="391"/>
      <c r="AK269" s="391"/>
      <c r="AL269" s="391"/>
      <c r="AM269" s="391"/>
      <c r="AN269" s="391"/>
      <c r="AO269" s="391"/>
      <c r="AP269" s="391"/>
      <c r="AQ269" s="391"/>
      <c r="AR269" s="391"/>
      <c r="AS269" s="391"/>
      <c r="AT269" s="391"/>
      <c r="AU269" s="391"/>
      <c r="AV269" s="391"/>
      <c r="AW269" s="391"/>
      <c r="AX269" s="391">
        <v>1560</v>
      </c>
      <c r="AY269" s="391">
        <v>1086</v>
      </c>
      <c r="AZ269" s="391">
        <v>1325</v>
      </c>
      <c r="BA269" s="391">
        <v>1180</v>
      </c>
      <c r="BB269" s="391">
        <v>505</v>
      </c>
      <c r="BC269" s="391"/>
      <c r="BD269" s="391"/>
      <c r="BE269" s="391"/>
      <c r="BF269" s="391"/>
      <c r="BG269" s="391"/>
      <c r="BH269" s="391">
        <v>0</v>
      </c>
      <c r="BI269" s="391">
        <v>0</v>
      </c>
      <c r="BJ269" s="391">
        <v>0</v>
      </c>
      <c r="BK269" s="391">
        <v>0</v>
      </c>
      <c r="BL269" s="391">
        <v>0</v>
      </c>
      <c r="BM269" s="391">
        <v>0</v>
      </c>
      <c r="BN269" s="391">
        <v>0</v>
      </c>
      <c r="BO269" s="391">
        <v>0</v>
      </c>
      <c r="BP269" s="391">
        <v>0</v>
      </c>
      <c r="BQ269" s="391">
        <v>0</v>
      </c>
      <c r="BR269" s="391">
        <v>0</v>
      </c>
      <c r="BS269" s="391">
        <v>0</v>
      </c>
      <c r="BT269" s="391">
        <v>0</v>
      </c>
      <c r="BU269" s="391">
        <v>0</v>
      </c>
      <c r="BV269" s="391">
        <v>0</v>
      </c>
      <c r="BW269" s="391">
        <v>0</v>
      </c>
      <c r="BX269" s="392" t="str">
        <f t="shared" si="36"/>
        <v/>
      </c>
      <c r="BY269" s="392" t="str">
        <f t="shared" si="37"/>
        <v/>
      </c>
      <c r="BZ269" s="45">
        <f t="shared" si="38"/>
        <v>0</v>
      </c>
      <c r="CA269" s="45">
        <f t="shared" si="39"/>
        <v>0</v>
      </c>
      <c r="CB269" s="45">
        <f t="shared" si="40"/>
        <v>0</v>
      </c>
      <c r="CC269" s="45">
        <f t="shared" si="41"/>
        <v>0</v>
      </c>
      <c r="CD269" s="45">
        <f t="shared" si="42"/>
        <v>5656</v>
      </c>
      <c r="CE269" s="45">
        <f t="shared" si="43"/>
        <v>0</v>
      </c>
      <c r="CF269" s="391">
        <f t="shared" si="44"/>
        <v>0</v>
      </c>
    </row>
    <row r="270" spans="1:84">
      <c r="A270" s="45" t="s">
        <v>306</v>
      </c>
      <c r="B270" s="391"/>
      <c r="C270" s="391"/>
      <c r="D270" s="391"/>
      <c r="E270" s="391"/>
      <c r="F270" s="391"/>
      <c r="G270" s="391"/>
      <c r="H270" s="391"/>
      <c r="I270" s="391"/>
      <c r="J270" s="391"/>
      <c r="K270" s="391"/>
      <c r="L270" s="391"/>
      <c r="M270" s="391"/>
      <c r="N270" s="391"/>
      <c r="O270" s="391"/>
      <c r="P270" s="391"/>
      <c r="Q270" s="391"/>
      <c r="R270" s="391"/>
      <c r="S270" s="391"/>
      <c r="T270" s="391"/>
      <c r="U270" s="391"/>
      <c r="V270" s="391"/>
      <c r="W270" s="391">
        <v>336</v>
      </c>
      <c r="X270" s="391">
        <v>625</v>
      </c>
      <c r="Y270" s="391">
        <v>688</v>
      </c>
      <c r="Z270" s="391">
        <v>178</v>
      </c>
      <c r="AA270" s="391"/>
      <c r="AB270" s="391">
        <v>46</v>
      </c>
      <c r="AC270" s="391">
        <v>103</v>
      </c>
      <c r="AD270" s="391">
        <v>202</v>
      </c>
      <c r="AE270" s="391">
        <v>289</v>
      </c>
      <c r="AF270" s="391">
        <v>292</v>
      </c>
      <c r="AG270" s="391">
        <v>297</v>
      </c>
      <c r="AH270" s="391">
        <v>322</v>
      </c>
      <c r="AI270" s="391">
        <v>414</v>
      </c>
      <c r="AJ270" s="391">
        <v>420</v>
      </c>
      <c r="AK270" s="391">
        <v>257</v>
      </c>
      <c r="AL270" s="391">
        <v>286</v>
      </c>
      <c r="AM270" s="391">
        <v>27</v>
      </c>
      <c r="AN270" s="391">
        <v>114</v>
      </c>
      <c r="AO270" s="391">
        <v>43</v>
      </c>
      <c r="AP270" s="391"/>
      <c r="AQ270" s="391"/>
      <c r="AR270" s="391">
        <v>526</v>
      </c>
      <c r="AS270" s="391"/>
      <c r="AT270" s="391">
        <v>724</v>
      </c>
      <c r="AU270" s="391">
        <v>1012</v>
      </c>
      <c r="AV270" s="391">
        <v>450</v>
      </c>
      <c r="AW270" s="391">
        <v>660</v>
      </c>
      <c r="AX270" s="391">
        <v>831</v>
      </c>
      <c r="AY270" s="391">
        <v>1284</v>
      </c>
      <c r="AZ270" s="391">
        <v>1437</v>
      </c>
      <c r="BA270" s="391">
        <v>158</v>
      </c>
      <c r="BB270" s="391">
        <v>52</v>
      </c>
      <c r="BC270" s="391"/>
      <c r="BD270" s="391"/>
      <c r="BE270" s="391"/>
      <c r="BF270" s="391">
        <v>786</v>
      </c>
      <c r="BG270" s="391">
        <v>628</v>
      </c>
      <c r="BH270" s="391">
        <v>572</v>
      </c>
      <c r="BI270" s="391">
        <v>0</v>
      </c>
      <c r="BJ270" s="391">
        <v>0</v>
      </c>
      <c r="BK270" s="391">
        <v>0</v>
      </c>
      <c r="BL270" s="391">
        <v>0</v>
      </c>
      <c r="BM270" s="391">
        <v>0</v>
      </c>
      <c r="BN270" s="391">
        <v>0</v>
      </c>
      <c r="BO270" s="391">
        <v>0</v>
      </c>
      <c r="BP270" s="391">
        <v>0</v>
      </c>
      <c r="BQ270" s="391">
        <v>0</v>
      </c>
      <c r="BR270" s="391">
        <v>0</v>
      </c>
      <c r="BS270" s="391">
        <v>0</v>
      </c>
      <c r="BT270" s="391">
        <v>0</v>
      </c>
      <c r="BU270" s="391">
        <v>0</v>
      </c>
      <c r="BV270" s="391">
        <v>450</v>
      </c>
      <c r="BW270" s="391">
        <v>660</v>
      </c>
      <c r="BX270" s="392" t="str">
        <f t="shared" si="36"/>
        <v/>
      </c>
      <c r="BY270" s="392">
        <f t="shared" si="37"/>
        <v>0.466666666666667</v>
      </c>
      <c r="BZ270" s="45">
        <f t="shared" si="38"/>
        <v>0</v>
      </c>
      <c r="CA270" s="45">
        <f t="shared" si="39"/>
        <v>1649</v>
      </c>
      <c r="CB270" s="45">
        <f t="shared" si="40"/>
        <v>2820</v>
      </c>
      <c r="CC270" s="45">
        <f t="shared" si="41"/>
        <v>3842</v>
      </c>
      <c r="CD270" s="45">
        <f t="shared" si="42"/>
        <v>5748</v>
      </c>
      <c r="CE270" s="45">
        <f t="shared" si="43"/>
        <v>0</v>
      </c>
      <c r="CF270" s="391">
        <f t="shared" si="44"/>
        <v>1110</v>
      </c>
    </row>
    <row r="271" spans="1:84">
      <c r="A271" s="45" t="s">
        <v>307</v>
      </c>
      <c r="B271" s="391"/>
      <c r="C271" s="391"/>
      <c r="D271" s="391"/>
      <c r="E271" s="391"/>
      <c r="F271" s="391"/>
      <c r="G271" s="391"/>
      <c r="H271" s="391"/>
      <c r="I271" s="391"/>
      <c r="J271" s="391"/>
      <c r="K271" s="391"/>
      <c r="L271" s="391"/>
      <c r="M271" s="391"/>
      <c r="N271" s="391"/>
      <c r="O271" s="391"/>
      <c r="P271" s="391"/>
      <c r="Q271" s="391"/>
      <c r="R271" s="391"/>
      <c r="S271" s="391"/>
      <c r="T271" s="391"/>
      <c r="U271" s="391"/>
      <c r="V271" s="391"/>
      <c r="W271" s="391"/>
      <c r="X271" s="391"/>
      <c r="Y271" s="391">
        <v>156</v>
      </c>
      <c r="Z271" s="391">
        <v>50</v>
      </c>
      <c r="AA271" s="391">
        <v>12</v>
      </c>
      <c r="AB271" s="391">
        <v>109</v>
      </c>
      <c r="AC271" s="391">
        <v>149</v>
      </c>
      <c r="AD271" s="391">
        <v>176</v>
      </c>
      <c r="AE271" s="391">
        <v>302</v>
      </c>
      <c r="AF271" s="391">
        <v>196</v>
      </c>
      <c r="AG271" s="391">
        <v>113</v>
      </c>
      <c r="AH271" s="391">
        <v>131</v>
      </c>
      <c r="AI271" s="391">
        <v>146</v>
      </c>
      <c r="AJ271" s="391">
        <v>61</v>
      </c>
      <c r="AK271" s="391">
        <v>324</v>
      </c>
      <c r="AL271" s="391">
        <v>30</v>
      </c>
      <c r="AM271" s="391">
        <v>15</v>
      </c>
      <c r="AN271" s="391">
        <v>34</v>
      </c>
      <c r="AO271" s="391">
        <v>65</v>
      </c>
      <c r="AP271" s="391">
        <v>36</v>
      </c>
      <c r="AQ271" s="391">
        <v>16</v>
      </c>
      <c r="AR271" s="391">
        <v>25</v>
      </c>
      <c r="AS271" s="391">
        <v>65</v>
      </c>
      <c r="AT271" s="391">
        <v>60</v>
      </c>
      <c r="AU271" s="391">
        <v>35</v>
      </c>
      <c r="AV271" s="391">
        <v>20</v>
      </c>
      <c r="AW271" s="391">
        <v>37</v>
      </c>
      <c r="AX271" s="391">
        <v>28</v>
      </c>
      <c r="AY271" s="391">
        <v>13</v>
      </c>
      <c r="AZ271" s="391">
        <v>12</v>
      </c>
      <c r="BA271" s="391">
        <v>10</v>
      </c>
      <c r="BB271" s="391">
        <v>6</v>
      </c>
      <c r="BC271" s="391"/>
      <c r="BD271" s="391"/>
      <c r="BE271" s="391"/>
      <c r="BF271" s="391"/>
      <c r="BG271" s="391"/>
      <c r="BH271" s="391">
        <v>0</v>
      </c>
      <c r="BI271" s="391">
        <v>0</v>
      </c>
      <c r="BJ271" s="391">
        <v>0</v>
      </c>
      <c r="BK271" s="391">
        <v>0</v>
      </c>
      <c r="BL271" s="391">
        <v>0</v>
      </c>
      <c r="BM271" s="391">
        <v>0</v>
      </c>
      <c r="BN271" s="391">
        <v>0</v>
      </c>
      <c r="BO271" s="391">
        <v>0</v>
      </c>
      <c r="BP271" s="391">
        <v>0</v>
      </c>
      <c r="BQ271" s="391">
        <v>0</v>
      </c>
      <c r="BR271" s="391">
        <v>0</v>
      </c>
      <c r="BS271" s="391">
        <v>0</v>
      </c>
      <c r="BT271" s="391">
        <v>0</v>
      </c>
      <c r="BU271" s="391">
        <v>0</v>
      </c>
      <c r="BV271" s="391">
        <v>20</v>
      </c>
      <c r="BW271" s="391">
        <v>37</v>
      </c>
      <c r="BX271" s="392" t="str">
        <f t="shared" si="36"/>
        <v/>
      </c>
      <c r="BY271" s="392">
        <f t="shared" si="37"/>
        <v>0.85</v>
      </c>
      <c r="BZ271" s="45">
        <f t="shared" si="38"/>
        <v>0</v>
      </c>
      <c r="CA271" s="45">
        <f t="shared" si="39"/>
        <v>156</v>
      </c>
      <c r="CB271" s="45">
        <f t="shared" si="40"/>
        <v>1769</v>
      </c>
      <c r="CC271" s="45">
        <f t="shared" si="41"/>
        <v>438</v>
      </c>
      <c r="CD271" s="45">
        <f t="shared" si="42"/>
        <v>69</v>
      </c>
      <c r="CE271" s="45">
        <f t="shared" si="43"/>
        <v>0</v>
      </c>
      <c r="CF271" s="391">
        <f t="shared" si="44"/>
        <v>57</v>
      </c>
    </row>
    <row r="272" spans="1:84">
      <c r="A272" s="45" t="s">
        <v>308</v>
      </c>
      <c r="B272" s="391"/>
      <c r="C272" s="391"/>
      <c r="D272" s="391"/>
      <c r="E272" s="391"/>
      <c r="F272" s="391"/>
      <c r="G272" s="391"/>
      <c r="H272" s="391"/>
      <c r="I272" s="391"/>
      <c r="J272" s="391"/>
      <c r="K272" s="391"/>
      <c r="L272" s="391"/>
      <c r="M272" s="391"/>
      <c r="N272" s="391"/>
      <c r="O272" s="391"/>
      <c r="P272" s="393"/>
      <c r="Q272" s="391"/>
      <c r="R272" s="391"/>
      <c r="S272" s="391"/>
      <c r="T272" s="391"/>
      <c r="U272" s="391"/>
      <c r="V272" s="391"/>
      <c r="W272" s="391"/>
      <c r="X272" s="391"/>
      <c r="Y272" s="391"/>
      <c r="Z272" s="391">
        <v>626</v>
      </c>
      <c r="AA272" s="391">
        <v>395</v>
      </c>
      <c r="AB272" s="391">
        <v>445</v>
      </c>
      <c r="AC272" s="391">
        <v>167</v>
      </c>
      <c r="AD272" s="391">
        <v>184</v>
      </c>
      <c r="AE272" s="391">
        <v>386</v>
      </c>
      <c r="AF272" s="391">
        <v>759</v>
      </c>
      <c r="AG272" s="391">
        <v>347</v>
      </c>
      <c r="AH272" s="391">
        <v>670</v>
      </c>
      <c r="AI272" s="391">
        <v>639</v>
      </c>
      <c r="AJ272" s="391">
        <v>1062</v>
      </c>
      <c r="AK272" s="391">
        <v>1096</v>
      </c>
      <c r="AL272" s="391">
        <v>528</v>
      </c>
      <c r="AM272" s="391">
        <v>542</v>
      </c>
      <c r="AN272" s="391">
        <v>915</v>
      </c>
      <c r="AO272" s="391">
        <v>758</v>
      </c>
      <c r="AP272" s="391">
        <v>932</v>
      </c>
      <c r="AQ272" s="391">
        <v>1851</v>
      </c>
      <c r="AR272" s="391">
        <v>760</v>
      </c>
      <c r="AS272" s="391">
        <v>870</v>
      </c>
      <c r="AT272" s="391">
        <v>364</v>
      </c>
      <c r="AU272" s="391">
        <v>275</v>
      </c>
      <c r="AV272" s="391">
        <v>164</v>
      </c>
      <c r="AW272" s="391">
        <v>263</v>
      </c>
      <c r="AX272" s="391">
        <v>19</v>
      </c>
      <c r="AY272" s="391">
        <v>16</v>
      </c>
      <c r="AZ272" s="391">
        <v>5</v>
      </c>
      <c r="BA272" s="391">
        <v>2</v>
      </c>
      <c r="BB272" s="391">
        <v>2</v>
      </c>
      <c r="BC272" s="391"/>
      <c r="BD272" s="391"/>
      <c r="BE272" s="391"/>
      <c r="BF272" s="391"/>
      <c r="BG272" s="391"/>
      <c r="BH272" s="391">
        <v>0</v>
      </c>
      <c r="BI272" s="391">
        <v>0</v>
      </c>
      <c r="BJ272" s="391">
        <v>0</v>
      </c>
      <c r="BK272" s="391">
        <v>0</v>
      </c>
      <c r="BL272" s="391">
        <v>0</v>
      </c>
      <c r="BM272" s="391">
        <v>0</v>
      </c>
      <c r="BN272" s="391">
        <v>0</v>
      </c>
      <c r="BO272" s="391">
        <v>0</v>
      </c>
      <c r="BP272" s="391">
        <v>0</v>
      </c>
      <c r="BQ272" s="391">
        <v>0</v>
      </c>
      <c r="BR272" s="391">
        <v>0</v>
      </c>
      <c r="BS272" s="391">
        <v>0</v>
      </c>
      <c r="BT272" s="391">
        <v>0</v>
      </c>
      <c r="BU272" s="391">
        <v>0</v>
      </c>
      <c r="BV272" s="391">
        <v>164</v>
      </c>
      <c r="BW272" s="391">
        <v>263</v>
      </c>
      <c r="BX272" s="392" t="str">
        <f t="shared" si="36"/>
        <v/>
      </c>
      <c r="BY272" s="392">
        <f t="shared" si="37"/>
        <v>0.603658536585366</v>
      </c>
      <c r="BZ272" s="45">
        <f t="shared" si="38"/>
        <v>0</v>
      </c>
      <c r="CA272" s="45">
        <f t="shared" si="39"/>
        <v>0</v>
      </c>
      <c r="CB272" s="45">
        <f t="shared" si="40"/>
        <v>6776</v>
      </c>
      <c r="CC272" s="45">
        <f t="shared" si="41"/>
        <v>8222</v>
      </c>
      <c r="CD272" s="45">
        <f t="shared" si="42"/>
        <v>44</v>
      </c>
      <c r="CE272" s="45">
        <f t="shared" si="43"/>
        <v>0</v>
      </c>
      <c r="CF272" s="391">
        <f t="shared" si="44"/>
        <v>427</v>
      </c>
    </row>
    <row r="273" spans="1:84">
      <c r="A273" s="45" t="s">
        <v>309</v>
      </c>
      <c r="B273" s="391"/>
      <c r="C273" s="391"/>
      <c r="D273" s="391"/>
      <c r="E273" s="391"/>
      <c r="F273" s="391"/>
      <c r="G273" s="391"/>
      <c r="H273" s="391"/>
      <c r="I273" s="391"/>
      <c r="J273" s="391"/>
      <c r="K273" s="391"/>
      <c r="L273" s="391"/>
      <c r="M273" s="391"/>
      <c r="N273" s="391"/>
      <c r="O273" s="391"/>
      <c r="P273" s="391"/>
      <c r="Q273" s="391"/>
      <c r="R273" s="391"/>
      <c r="S273" s="391"/>
      <c r="T273" s="391"/>
      <c r="U273" s="391"/>
      <c r="V273" s="391"/>
      <c r="W273" s="391"/>
      <c r="X273" s="391"/>
      <c r="Y273" s="391"/>
      <c r="Z273" s="391"/>
      <c r="AA273" s="391"/>
      <c r="AB273" s="391"/>
      <c r="AC273" s="391"/>
      <c r="AD273" s="391"/>
      <c r="AE273" s="391"/>
      <c r="AF273" s="391"/>
      <c r="AG273" s="391"/>
      <c r="AH273" s="391"/>
      <c r="AI273" s="391"/>
      <c r="AJ273" s="391"/>
      <c r="AK273" s="391"/>
      <c r="AL273" s="391"/>
      <c r="AM273" s="391"/>
      <c r="AN273" s="391"/>
      <c r="AO273" s="391"/>
      <c r="AP273" s="391"/>
      <c r="AQ273" s="391"/>
      <c r="AR273" s="391"/>
      <c r="AS273" s="391"/>
      <c r="AT273" s="391"/>
      <c r="AU273" s="391"/>
      <c r="AV273" s="391"/>
      <c r="AW273" s="391"/>
      <c r="AX273" s="391"/>
      <c r="AY273" s="391">
        <v>3</v>
      </c>
      <c r="AZ273" s="391"/>
      <c r="BA273" s="391"/>
      <c r="BB273" s="391">
        <v>1</v>
      </c>
      <c r="BC273" s="391"/>
      <c r="BD273" s="391"/>
      <c r="BE273" s="391"/>
      <c r="BF273" s="391">
        <v>41</v>
      </c>
      <c r="BG273" s="391"/>
      <c r="BH273" s="391">
        <v>2</v>
      </c>
      <c r="BI273" s="391">
        <v>0</v>
      </c>
      <c r="BJ273" s="391">
        <v>16</v>
      </c>
      <c r="BK273" s="391">
        <v>90</v>
      </c>
      <c r="BL273" s="391">
        <v>96</v>
      </c>
      <c r="BM273" s="391">
        <v>128</v>
      </c>
      <c r="BN273" s="391">
        <v>56</v>
      </c>
      <c r="BO273" s="391">
        <v>15</v>
      </c>
      <c r="BP273" s="391">
        <v>50</v>
      </c>
      <c r="BQ273" s="391">
        <v>51</v>
      </c>
      <c r="BR273" s="391">
        <v>782</v>
      </c>
      <c r="BS273" s="391">
        <v>620</v>
      </c>
      <c r="BT273" s="391">
        <v>500</v>
      </c>
      <c r="BU273" s="391">
        <v>23</v>
      </c>
      <c r="BV273" s="391">
        <v>0</v>
      </c>
      <c r="BW273" s="391">
        <v>0</v>
      </c>
      <c r="BX273" s="392">
        <f t="shared" si="36"/>
        <v>-1</v>
      </c>
      <c r="BY273" s="392" t="str">
        <f t="shared" si="37"/>
        <v/>
      </c>
      <c r="BZ273" s="45">
        <f t="shared" si="38"/>
        <v>0</v>
      </c>
      <c r="CA273" s="45">
        <f t="shared" si="39"/>
        <v>0</v>
      </c>
      <c r="CB273" s="45">
        <f t="shared" si="40"/>
        <v>0</v>
      </c>
      <c r="CC273" s="45">
        <f t="shared" si="41"/>
        <v>0</v>
      </c>
      <c r="CD273" s="45">
        <f t="shared" si="42"/>
        <v>47</v>
      </c>
      <c r="CE273" s="45">
        <f t="shared" si="43"/>
        <v>2427</v>
      </c>
      <c r="CF273" s="391">
        <f t="shared" si="44"/>
        <v>0</v>
      </c>
    </row>
    <row r="274" spans="1:84">
      <c r="A274" s="45" t="s">
        <v>310</v>
      </c>
      <c r="B274" s="391"/>
      <c r="C274" s="391"/>
      <c r="D274" s="391"/>
      <c r="E274" s="391"/>
      <c r="F274" s="391"/>
      <c r="G274" s="391"/>
      <c r="H274" s="391"/>
      <c r="I274" s="391"/>
      <c r="J274" s="391"/>
      <c r="K274" s="391"/>
      <c r="L274" s="391"/>
      <c r="M274" s="391"/>
      <c r="N274" s="391"/>
      <c r="O274" s="391"/>
      <c r="P274" s="393"/>
      <c r="Q274" s="391"/>
      <c r="R274" s="391"/>
      <c r="S274" s="391"/>
      <c r="T274" s="391"/>
      <c r="U274" s="391"/>
      <c r="V274" s="391"/>
      <c r="W274" s="391"/>
      <c r="X274" s="391"/>
      <c r="Y274" s="391"/>
      <c r="Z274" s="391"/>
      <c r="AA274" s="391"/>
      <c r="AB274" s="391"/>
      <c r="AC274" s="391">
        <v>6</v>
      </c>
      <c r="AD274" s="391"/>
      <c r="AE274" s="391">
        <v>1</v>
      </c>
      <c r="AF274" s="391">
        <v>2</v>
      </c>
      <c r="AG274" s="391">
        <v>13</v>
      </c>
      <c r="AH274" s="391">
        <v>55</v>
      </c>
      <c r="AI274" s="391">
        <v>22</v>
      </c>
      <c r="AJ274" s="391">
        <v>89</v>
      </c>
      <c r="AK274" s="391">
        <v>136</v>
      </c>
      <c r="AL274" s="391">
        <v>13</v>
      </c>
      <c r="AM274" s="391">
        <v>32</v>
      </c>
      <c r="AN274" s="391">
        <v>87</v>
      </c>
      <c r="AO274" s="391">
        <v>176</v>
      </c>
      <c r="AP274" s="391">
        <v>47</v>
      </c>
      <c r="AQ274" s="391"/>
      <c r="AR274" s="391">
        <v>32</v>
      </c>
      <c r="AS274" s="391">
        <v>109</v>
      </c>
      <c r="AT274" s="391">
        <v>5</v>
      </c>
      <c r="AU274" s="391">
        <v>29</v>
      </c>
      <c r="AV274" s="391">
        <v>453</v>
      </c>
      <c r="AW274" s="391">
        <v>1033</v>
      </c>
      <c r="AX274" s="391"/>
      <c r="AY274" s="391">
        <v>136</v>
      </c>
      <c r="AZ274" s="391">
        <v>1</v>
      </c>
      <c r="BA274" s="391">
        <v>259</v>
      </c>
      <c r="BB274" s="391"/>
      <c r="BC274" s="391"/>
      <c r="BD274" s="391"/>
      <c r="BE274" s="391"/>
      <c r="BF274" s="391"/>
      <c r="BG274" s="391"/>
      <c r="BH274" s="391">
        <v>0</v>
      </c>
      <c r="BI274" s="391">
        <v>0</v>
      </c>
      <c r="BJ274" s="391">
        <v>0</v>
      </c>
      <c r="BK274" s="391">
        <v>0</v>
      </c>
      <c r="BL274" s="391">
        <v>0</v>
      </c>
      <c r="BM274" s="391">
        <v>0</v>
      </c>
      <c r="BN274" s="391">
        <v>0</v>
      </c>
      <c r="BO274" s="391">
        <v>0</v>
      </c>
      <c r="BP274" s="391">
        <v>0</v>
      </c>
      <c r="BQ274" s="391">
        <v>0</v>
      </c>
      <c r="BR274" s="391">
        <v>0</v>
      </c>
      <c r="BS274" s="391">
        <v>0</v>
      </c>
      <c r="BT274" s="391">
        <v>0</v>
      </c>
      <c r="BU274" s="391">
        <v>0</v>
      </c>
      <c r="BV274" s="391">
        <v>453</v>
      </c>
      <c r="BW274" s="391">
        <v>1033</v>
      </c>
      <c r="BX274" s="392" t="str">
        <f t="shared" si="36"/>
        <v/>
      </c>
      <c r="BY274" s="392">
        <f t="shared" si="37"/>
        <v>1.280353200883</v>
      </c>
      <c r="BZ274" s="45">
        <f t="shared" si="38"/>
        <v>0</v>
      </c>
      <c r="CA274" s="45">
        <f t="shared" si="39"/>
        <v>0</v>
      </c>
      <c r="CB274" s="45">
        <f t="shared" si="40"/>
        <v>324</v>
      </c>
      <c r="CC274" s="45">
        <f t="shared" si="41"/>
        <v>2016</v>
      </c>
      <c r="CD274" s="45">
        <f t="shared" si="42"/>
        <v>396</v>
      </c>
      <c r="CE274" s="45">
        <f t="shared" si="43"/>
        <v>0</v>
      </c>
      <c r="CF274" s="391">
        <f t="shared" si="44"/>
        <v>1486</v>
      </c>
    </row>
    <row r="275" spans="1:84">
      <c r="A275" s="45" t="s">
        <v>311</v>
      </c>
      <c r="B275" s="391">
        <v>7870</v>
      </c>
      <c r="C275" s="391">
        <v>4120</v>
      </c>
      <c r="D275" s="391">
        <v>7818</v>
      </c>
      <c r="E275" s="391">
        <v>7471</v>
      </c>
      <c r="F275" s="391">
        <v>12624</v>
      </c>
      <c r="G275" s="391">
        <v>3</v>
      </c>
      <c r="H275" s="391">
        <v>500</v>
      </c>
      <c r="I275" s="391">
        <v>3028</v>
      </c>
      <c r="J275" s="391">
        <v>3943</v>
      </c>
      <c r="K275" s="391">
        <v>20648</v>
      </c>
      <c r="L275" s="391">
        <v>14205</v>
      </c>
      <c r="M275" s="391">
        <v>8407</v>
      </c>
      <c r="N275" s="391">
        <v>14</v>
      </c>
      <c r="O275" s="391">
        <v>157</v>
      </c>
      <c r="P275" s="393">
        <v>3528</v>
      </c>
      <c r="Q275" s="391"/>
      <c r="R275" s="391">
        <v>216</v>
      </c>
      <c r="S275" s="391">
        <v>4744</v>
      </c>
      <c r="T275" s="391">
        <v>1935</v>
      </c>
      <c r="U275" s="391">
        <v>2692</v>
      </c>
      <c r="V275" s="391">
        <v>1071</v>
      </c>
      <c r="W275" s="391">
        <v>926</v>
      </c>
      <c r="X275" s="391">
        <v>662</v>
      </c>
      <c r="Y275" s="391">
        <v>11409</v>
      </c>
      <c r="Z275" s="391">
        <v>23</v>
      </c>
      <c r="AA275" s="391">
        <v>15</v>
      </c>
      <c r="AB275" s="391">
        <v>1039</v>
      </c>
      <c r="AC275" s="391">
        <v>27</v>
      </c>
      <c r="AD275" s="391">
        <v>561</v>
      </c>
      <c r="AE275" s="391">
        <v>594</v>
      </c>
      <c r="AF275" s="391">
        <v>732</v>
      </c>
      <c r="AG275" s="391">
        <v>231</v>
      </c>
      <c r="AH275" s="391">
        <v>4</v>
      </c>
      <c r="AI275" s="391"/>
      <c r="AJ275" s="391">
        <v>1660</v>
      </c>
      <c r="AK275" s="391">
        <v>541</v>
      </c>
      <c r="AL275" s="391">
        <v>315</v>
      </c>
      <c r="AM275" s="391"/>
      <c r="AN275" s="391">
        <v>2</v>
      </c>
      <c r="AO275" s="391"/>
      <c r="AP275" s="391"/>
      <c r="AQ275" s="391"/>
      <c r="AR275" s="391"/>
      <c r="AS275" s="391"/>
      <c r="AT275" s="391"/>
      <c r="AU275" s="391">
        <v>5</v>
      </c>
      <c r="AV275" s="391">
        <v>2</v>
      </c>
      <c r="AW275" s="391">
        <v>130</v>
      </c>
      <c r="AX275" s="391">
        <v>1</v>
      </c>
      <c r="AY275" s="391"/>
      <c r="AZ275" s="391">
        <v>1</v>
      </c>
      <c r="BA275" s="391">
        <v>44</v>
      </c>
      <c r="BB275" s="391"/>
      <c r="BC275" s="391"/>
      <c r="BD275" s="391"/>
      <c r="BE275" s="391"/>
      <c r="BF275" s="391"/>
      <c r="BG275" s="391"/>
      <c r="BH275" s="391">
        <v>0</v>
      </c>
      <c r="BI275" s="391">
        <v>0</v>
      </c>
      <c r="BJ275" s="391">
        <v>0</v>
      </c>
      <c r="BK275" s="391">
        <v>0</v>
      </c>
      <c r="BL275" s="391">
        <v>0</v>
      </c>
      <c r="BM275" s="391">
        <v>0</v>
      </c>
      <c r="BN275" s="391">
        <v>0</v>
      </c>
      <c r="BO275" s="391">
        <v>0</v>
      </c>
      <c r="BP275" s="391">
        <v>0</v>
      </c>
      <c r="BQ275" s="391">
        <v>0</v>
      </c>
      <c r="BR275" s="391">
        <v>0</v>
      </c>
      <c r="BS275" s="391">
        <v>0</v>
      </c>
      <c r="BT275" s="391">
        <v>0</v>
      </c>
      <c r="BU275" s="391">
        <v>0</v>
      </c>
      <c r="BV275" s="391">
        <v>2</v>
      </c>
      <c r="BW275" s="391">
        <v>130</v>
      </c>
      <c r="BX275" s="392" t="str">
        <f t="shared" si="36"/>
        <v/>
      </c>
      <c r="BY275" s="392">
        <f t="shared" si="37"/>
        <v>64</v>
      </c>
      <c r="BZ275" s="45">
        <f t="shared" si="38"/>
        <v>90637</v>
      </c>
      <c r="CA275" s="45">
        <f t="shared" si="39"/>
        <v>27354</v>
      </c>
      <c r="CB275" s="45">
        <f t="shared" si="40"/>
        <v>5427</v>
      </c>
      <c r="CC275" s="45">
        <f t="shared" si="41"/>
        <v>454</v>
      </c>
      <c r="CD275" s="45">
        <f t="shared" si="42"/>
        <v>46</v>
      </c>
      <c r="CE275" s="45">
        <f t="shared" si="43"/>
        <v>0</v>
      </c>
      <c r="CF275" s="391">
        <f t="shared" si="44"/>
        <v>132</v>
      </c>
    </row>
    <row r="276" spans="1:84">
      <c r="A276" s="45" t="s">
        <v>312</v>
      </c>
      <c r="B276" s="391"/>
      <c r="C276" s="391"/>
      <c r="D276" s="391"/>
      <c r="E276" s="391"/>
      <c r="F276" s="391"/>
      <c r="G276" s="391"/>
      <c r="H276" s="391"/>
      <c r="I276" s="391"/>
      <c r="J276" s="391"/>
      <c r="K276" s="391"/>
      <c r="L276" s="391"/>
      <c r="M276" s="391"/>
      <c r="N276" s="391"/>
      <c r="O276" s="391"/>
      <c r="P276" s="393"/>
      <c r="Q276" s="391">
        <v>1157</v>
      </c>
      <c r="R276" s="391">
        <v>1249</v>
      </c>
      <c r="S276" s="391">
        <v>1762</v>
      </c>
      <c r="T276" s="391">
        <v>1120</v>
      </c>
      <c r="U276" s="391">
        <v>1100</v>
      </c>
      <c r="V276" s="391">
        <v>301</v>
      </c>
      <c r="W276" s="391">
        <v>129</v>
      </c>
      <c r="X276" s="391">
        <v>292</v>
      </c>
      <c r="Y276" s="391">
        <v>360</v>
      </c>
      <c r="Z276" s="391">
        <v>153</v>
      </c>
      <c r="AA276" s="391"/>
      <c r="AB276" s="391">
        <v>272</v>
      </c>
      <c r="AC276" s="391">
        <v>85</v>
      </c>
      <c r="AD276" s="391">
        <v>123</v>
      </c>
      <c r="AE276" s="391">
        <v>137</v>
      </c>
      <c r="AF276" s="391">
        <v>155</v>
      </c>
      <c r="AG276" s="391">
        <v>157</v>
      </c>
      <c r="AH276" s="391">
        <v>119</v>
      </c>
      <c r="AI276" s="391">
        <v>182</v>
      </c>
      <c r="AJ276" s="391">
        <v>168</v>
      </c>
      <c r="AK276" s="391">
        <v>220</v>
      </c>
      <c r="AL276" s="391">
        <v>108</v>
      </c>
      <c r="AM276" s="391">
        <v>2</v>
      </c>
      <c r="AN276" s="391">
        <v>40</v>
      </c>
      <c r="AO276" s="391">
        <v>14</v>
      </c>
      <c r="AP276" s="391"/>
      <c r="AQ276" s="391"/>
      <c r="AR276" s="391"/>
      <c r="AS276" s="391"/>
      <c r="AT276" s="391"/>
      <c r="AU276" s="391"/>
      <c r="AV276" s="391"/>
      <c r="AW276" s="391"/>
      <c r="AX276" s="391">
        <v>3</v>
      </c>
      <c r="AY276" s="391"/>
      <c r="AZ276" s="391">
        <v>3</v>
      </c>
      <c r="BA276" s="391">
        <v>2</v>
      </c>
      <c r="BB276" s="391"/>
      <c r="BC276" s="391"/>
      <c r="BD276" s="391"/>
      <c r="BE276" s="391"/>
      <c r="BF276" s="391"/>
      <c r="BG276" s="391"/>
      <c r="BH276" s="391">
        <v>0</v>
      </c>
      <c r="BI276" s="391">
        <v>0</v>
      </c>
      <c r="BJ276" s="391">
        <v>0</v>
      </c>
      <c r="BK276" s="391">
        <v>0</v>
      </c>
      <c r="BL276" s="391">
        <v>0</v>
      </c>
      <c r="BM276" s="391">
        <v>0</v>
      </c>
      <c r="BN276" s="391">
        <v>0</v>
      </c>
      <c r="BO276" s="391">
        <v>0</v>
      </c>
      <c r="BP276" s="391">
        <v>0</v>
      </c>
      <c r="BQ276" s="391">
        <v>0</v>
      </c>
      <c r="BR276" s="391">
        <v>0</v>
      </c>
      <c r="BS276" s="391">
        <v>0</v>
      </c>
      <c r="BT276" s="391">
        <v>0</v>
      </c>
      <c r="BU276" s="391">
        <v>0</v>
      </c>
      <c r="BV276" s="391">
        <v>0</v>
      </c>
      <c r="BW276" s="391">
        <v>0</v>
      </c>
      <c r="BX276" s="392" t="str">
        <f t="shared" si="36"/>
        <v/>
      </c>
      <c r="BY276" s="392" t="str">
        <f t="shared" si="37"/>
        <v/>
      </c>
      <c r="BZ276" s="45">
        <f t="shared" si="38"/>
        <v>0</v>
      </c>
      <c r="CA276" s="45">
        <f t="shared" si="39"/>
        <v>7470</v>
      </c>
      <c r="CB276" s="45">
        <f t="shared" si="40"/>
        <v>1771</v>
      </c>
      <c r="CC276" s="45">
        <f t="shared" si="41"/>
        <v>164</v>
      </c>
      <c r="CD276" s="45">
        <f t="shared" si="42"/>
        <v>8</v>
      </c>
      <c r="CE276" s="45">
        <f t="shared" si="43"/>
        <v>0</v>
      </c>
      <c r="CF276" s="391">
        <f t="shared" si="44"/>
        <v>0</v>
      </c>
    </row>
    <row r="277" spans="1:84">
      <c r="A277" s="45" t="s">
        <v>313</v>
      </c>
      <c r="B277" s="391"/>
      <c r="C277" s="391"/>
      <c r="D277" s="391"/>
      <c r="E277" s="391"/>
      <c r="F277" s="391"/>
      <c r="G277" s="391"/>
      <c r="H277" s="391"/>
      <c r="I277" s="391"/>
      <c r="J277" s="391"/>
      <c r="K277" s="391"/>
      <c r="L277" s="391"/>
      <c r="M277" s="391"/>
      <c r="N277" s="391"/>
      <c r="O277" s="391"/>
      <c r="P277" s="391"/>
      <c r="Q277" s="391"/>
      <c r="R277" s="391"/>
      <c r="S277" s="391"/>
      <c r="T277" s="391"/>
      <c r="U277" s="391"/>
      <c r="V277" s="391"/>
      <c r="W277" s="391"/>
      <c r="X277" s="391"/>
      <c r="Y277" s="391"/>
      <c r="Z277" s="391"/>
      <c r="AA277" s="391"/>
      <c r="AB277" s="391"/>
      <c r="AC277" s="391"/>
      <c r="AD277" s="391"/>
      <c r="AE277" s="391"/>
      <c r="AF277" s="391"/>
      <c r="AG277" s="391"/>
      <c r="AH277" s="391"/>
      <c r="AI277" s="391"/>
      <c r="AJ277" s="391"/>
      <c r="AK277" s="391"/>
      <c r="AL277" s="391"/>
      <c r="AM277" s="391"/>
      <c r="AN277" s="391"/>
      <c r="AO277" s="391"/>
      <c r="AP277" s="391"/>
      <c r="AQ277" s="391"/>
      <c r="AR277" s="391"/>
      <c r="AS277" s="391"/>
      <c r="AT277" s="391"/>
      <c r="AU277" s="391"/>
      <c r="AV277" s="391"/>
      <c r="AW277" s="391"/>
      <c r="AX277" s="391">
        <v>1</v>
      </c>
      <c r="AY277" s="391"/>
      <c r="AZ277" s="391"/>
      <c r="BA277" s="391">
        <v>2</v>
      </c>
      <c r="BB277" s="391"/>
      <c r="BC277" s="391"/>
      <c r="BD277" s="391"/>
      <c r="BE277" s="391"/>
      <c r="BF277" s="391"/>
      <c r="BG277" s="391"/>
      <c r="BH277" s="391">
        <v>0</v>
      </c>
      <c r="BI277" s="391">
        <v>0</v>
      </c>
      <c r="BJ277" s="391">
        <v>0</v>
      </c>
      <c r="BK277" s="391">
        <v>0</v>
      </c>
      <c r="BL277" s="391">
        <v>0</v>
      </c>
      <c r="BM277" s="391">
        <v>0</v>
      </c>
      <c r="BN277" s="391">
        <v>0</v>
      </c>
      <c r="BO277" s="391">
        <v>0</v>
      </c>
      <c r="BP277" s="391">
        <v>0</v>
      </c>
      <c r="BQ277" s="391">
        <v>0</v>
      </c>
      <c r="BR277" s="391">
        <v>0</v>
      </c>
      <c r="BS277" s="391">
        <v>0</v>
      </c>
      <c r="BT277" s="391">
        <v>0</v>
      </c>
      <c r="BU277" s="391">
        <v>0</v>
      </c>
      <c r="BV277" s="391">
        <v>0</v>
      </c>
      <c r="BW277" s="391">
        <v>0</v>
      </c>
      <c r="BX277" s="392" t="str">
        <f t="shared" si="36"/>
        <v/>
      </c>
      <c r="BY277" s="392" t="str">
        <f t="shared" si="37"/>
        <v/>
      </c>
      <c r="BZ277" s="45">
        <f t="shared" si="38"/>
        <v>0</v>
      </c>
      <c r="CA277" s="45">
        <f t="shared" si="39"/>
        <v>0</v>
      </c>
      <c r="CB277" s="45">
        <f t="shared" si="40"/>
        <v>0</v>
      </c>
      <c r="CC277" s="45">
        <f t="shared" si="41"/>
        <v>0</v>
      </c>
      <c r="CD277" s="45">
        <f t="shared" si="42"/>
        <v>3</v>
      </c>
      <c r="CE277" s="45">
        <f t="shared" si="43"/>
        <v>0</v>
      </c>
      <c r="CF277" s="391">
        <f t="shared" si="44"/>
        <v>0</v>
      </c>
    </row>
    <row r="278" spans="1:84">
      <c r="A278" s="45" t="s">
        <v>314</v>
      </c>
      <c r="B278" s="391"/>
      <c r="C278" s="391"/>
      <c r="D278" s="391"/>
      <c r="E278" s="391"/>
      <c r="F278" s="391"/>
      <c r="G278" s="391"/>
      <c r="H278" s="391"/>
      <c r="I278" s="391"/>
      <c r="J278" s="391"/>
      <c r="K278" s="391"/>
      <c r="L278" s="391"/>
      <c r="M278" s="391"/>
      <c r="N278" s="391"/>
      <c r="O278" s="391"/>
      <c r="P278" s="393"/>
      <c r="Q278" s="391"/>
      <c r="R278" s="391"/>
      <c r="S278" s="391"/>
      <c r="T278" s="391"/>
      <c r="U278" s="391"/>
      <c r="V278" s="391"/>
      <c r="W278" s="391"/>
      <c r="X278" s="391"/>
      <c r="Y278" s="391"/>
      <c r="Z278" s="391"/>
      <c r="AA278" s="391"/>
      <c r="AB278" s="391"/>
      <c r="AC278" s="391"/>
      <c r="AD278" s="391"/>
      <c r="AE278" s="391"/>
      <c r="AF278" s="391"/>
      <c r="AG278" s="391"/>
      <c r="AH278" s="391"/>
      <c r="AI278" s="391"/>
      <c r="AJ278" s="391"/>
      <c r="AK278" s="391"/>
      <c r="AL278" s="391"/>
      <c r="AM278" s="391">
        <v>25</v>
      </c>
      <c r="AN278" s="391">
        <v>50</v>
      </c>
      <c r="AO278" s="391">
        <v>92</v>
      </c>
      <c r="AP278" s="391">
        <v>30</v>
      </c>
      <c r="AQ278" s="391">
        <v>75</v>
      </c>
      <c r="AR278" s="391">
        <v>67</v>
      </c>
      <c r="AS278" s="391">
        <v>67</v>
      </c>
      <c r="AT278" s="391">
        <v>68</v>
      </c>
      <c r="AU278" s="391">
        <v>71</v>
      </c>
      <c r="AV278" s="391">
        <v>43</v>
      </c>
      <c r="AW278" s="391">
        <v>61</v>
      </c>
      <c r="AX278" s="391">
        <v>25</v>
      </c>
      <c r="AY278" s="391">
        <v>28</v>
      </c>
      <c r="AZ278" s="391">
        <v>13</v>
      </c>
      <c r="BA278" s="391">
        <v>1</v>
      </c>
      <c r="BB278" s="391"/>
      <c r="BC278" s="391"/>
      <c r="BD278" s="391"/>
      <c r="BE278" s="391"/>
      <c r="BF278" s="391"/>
      <c r="BG278" s="391"/>
      <c r="BH278" s="391">
        <v>0</v>
      </c>
      <c r="BI278" s="391">
        <v>0</v>
      </c>
      <c r="BJ278" s="391">
        <v>0</v>
      </c>
      <c r="BK278" s="391">
        <v>0</v>
      </c>
      <c r="BL278" s="391">
        <v>0</v>
      </c>
      <c r="BM278" s="391">
        <v>0</v>
      </c>
      <c r="BN278" s="391">
        <v>0</v>
      </c>
      <c r="BO278" s="391">
        <v>0</v>
      </c>
      <c r="BP278" s="391">
        <v>0</v>
      </c>
      <c r="BQ278" s="391">
        <v>0</v>
      </c>
      <c r="BR278" s="391">
        <v>0</v>
      </c>
      <c r="BS278" s="391">
        <v>0</v>
      </c>
      <c r="BT278" s="391">
        <v>0</v>
      </c>
      <c r="BU278" s="391">
        <v>0</v>
      </c>
      <c r="BV278" s="391">
        <v>43</v>
      </c>
      <c r="BW278" s="391">
        <v>61</v>
      </c>
      <c r="BX278" s="392" t="str">
        <f t="shared" si="36"/>
        <v/>
      </c>
      <c r="BY278" s="392">
        <f t="shared" si="37"/>
        <v>0.418604651162791</v>
      </c>
      <c r="BZ278" s="45">
        <f t="shared" si="38"/>
        <v>0</v>
      </c>
      <c r="CA278" s="45">
        <f t="shared" si="39"/>
        <v>0</v>
      </c>
      <c r="CB278" s="45">
        <f t="shared" si="40"/>
        <v>0</v>
      </c>
      <c r="CC278" s="45">
        <f t="shared" si="41"/>
        <v>649</v>
      </c>
      <c r="CD278" s="45">
        <f t="shared" si="42"/>
        <v>67</v>
      </c>
      <c r="CE278" s="45">
        <f t="shared" si="43"/>
        <v>0</v>
      </c>
      <c r="CF278" s="391">
        <f t="shared" si="44"/>
        <v>104</v>
      </c>
    </row>
    <row r="279" spans="1:84">
      <c r="A279" s="45" t="s">
        <v>315</v>
      </c>
      <c r="B279" s="391"/>
      <c r="C279" s="391"/>
      <c r="D279" s="391">
        <v>833</v>
      </c>
      <c r="E279" s="391">
        <v>1616</v>
      </c>
      <c r="F279" s="391">
        <v>4000</v>
      </c>
      <c r="G279" s="391">
        <v>5708</v>
      </c>
      <c r="H279" s="391">
        <v>3002</v>
      </c>
      <c r="I279" s="391">
        <v>3162</v>
      </c>
      <c r="J279" s="391">
        <v>2657</v>
      </c>
      <c r="K279" s="391">
        <v>3091</v>
      </c>
      <c r="L279" s="391">
        <v>1161</v>
      </c>
      <c r="M279" s="391">
        <v>6844</v>
      </c>
      <c r="N279" s="391">
        <v>603</v>
      </c>
      <c r="O279" s="391">
        <v>244</v>
      </c>
      <c r="P279" s="391">
        <v>1179</v>
      </c>
      <c r="Q279" s="391">
        <v>207</v>
      </c>
      <c r="R279" s="391">
        <v>1647</v>
      </c>
      <c r="S279" s="391">
        <v>3379</v>
      </c>
      <c r="T279" s="391">
        <v>1631</v>
      </c>
      <c r="U279" s="391">
        <v>424</v>
      </c>
      <c r="V279" s="391">
        <v>219</v>
      </c>
      <c r="W279" s="391">
        <v>42</v>
      </c>
      <c r="X279" s="391">
        <v>73</v>
      </c>
      <c r="Y279" s="391">
        <v>2825</v>
      </c>
      <c r="Z279" s="391">
        <v>17</v>
      </c>
      <c r="AA279" s="391">
        <v>8</v>
      </c>
      <c r="AB279" s="391">
        <v>503</v>
      </c>
      <c r="AC279" s="391">
        <v>77</v>
      </c>
      <c r="AD279" s="391">
        <v>39</v>
      </c>
      <c r="AE279" s="391">
        <v>65</v>
      </c>
      <c r="AF279" s="391">
        <v>25</v>
      </c>
      <c r="AG279" s="391">
        <v>44</v>
      </c>
      <c r="AH279" s="391">
        <v>17</v>
      </c>
      <c r="AI279" s="391">
        <v>82</v>
      </c>
      <c r="AJ279" s="391"/>
      <c r="AK279" s="391">
        <v>2</v>
      </c>
      <c r="AL279" s="391">
        <v>34</v>
      </c>
      <c r="AM279" s="391"/>
      <c r="AN279" s="391">
        <v>2</v>
      </c>
      <c r="AO279" s="391"/>
      <c r="AP279" s="391"/>
      <c r="AQ279" s="391"/>
      <c r="AR279" s="391">
        <v>1</v>
      </c>
      <c r="AS279" s="391">
        <v>4</v>
      </c>
      <c r="AT279" s="391">
        <v>14</v>
      </c>
      <c r="AU279" s="391">
        <v>1</v>
      </c>
      <c r="AV279" s="391">
        <v>1</v>
      </c>
      <c r="AW279" s="391">
        <v>4</v>
      </c>
      <c r="AX279" s="391">
        <v>1</v>
      </c>
      <c r="AY279" s="391"/>
      <c r="AZ279" s="391">
        <v>6</v>
      </c>
      <c r="BA279" s="391">
        <v>1</v>
      </c>
      <c r="BB279" s="391"/>
      <c r="BC279" s="391"/>
      <c r="BD279" s="391"/>
      <c r="BE279" s="391"/>
      <c r="BF279" s="391"/>
      <c r="BG279" s="391"/>
      <c r="BH279" s="391">
        <v>0</v>
      </c>
      <c r="BI279" s="391">
        <v>0</v>
      </c>
      <c r="BJ279" s="391">
        <v>0</v>
      </c>
      <c r="BK279" s="391">
        <v>0</v>
      </c>
      <c r="BL279" s="391">
        <v>0</v>
      </c>
      <c r="BM279" s="391">
        <v>0</v>
      </c>
      <c r="BN279" s="391">
        <v>0</v>
      </c>
      <c r="BO279" s="391">
        <v>0</v>
      </c>
      <c r="BP279" s="391">
        <v>0</v>
      </c>
      <c r="BQ279" s="391">
        <v>0</v>
      </c>
      <c r="BR279" s="391">
        <v>0</v>
      </c>
      <c r="BS279" s="391">
        <v>0</v>
      </c>
      <c r="BT279" s="391">
        <v>0</v>
      </c>
      <c r="BU279" s="391">
        <v>0</v>
      </c>
      <c r="BV279" s="391">
        <v>1</v>
      </c>
      <c r="BW279" s="391">
        <v>4</v>
      </c>
      <c r="BX279" s="392" t="str">
        <f t="shared" si="36"/>
        <v/>
      </c>
      <c r="BY279" s="392">
        <f t="shared" si="37"/>
        <v>3</v>
      </c>
      <c r="BZ279" s="45">
        <f t="shared" si="38"/>
        <v>32074</v>
      </c>
      <c r="CA279" s="45">
        <f t="shared" si="39"/>
        <v>12473</v>
      </c>
      <c r="CB279" s="45">
        <f t="shared" si="40"/>
        <v>879</v>
      </c>
      <c r="CC279" s="45">
        <f t="shared" si="41"/>
        <v>61</v>
      </c>
      <c r="CD279" s="45">
        <f t="shared" si="42"/>
        <v>8</v>
      </c>
      <c r="CE279" s="45">
        <f t="shared" si="43"/>
        <v>0</v>
      </c>
      <c r="CF279" s="391">
        <f t="shared" si="44"/>
        <v>5</v>
      </c>
    </row>
    <row r="280" spans="1:84">
      <c r="A280" s="45" t="s">
        <v>316</v>
      </c>
      <c r="B280" s="391"/>
      <c r="C280" s="391"/>
      <c r="D280" s="391"/>
      <c r="E280" s="391"/>
      <c r="F280" s="391"/>
      <c r="G280" s="391"/>
      <c r="H280" s="391"/>
      <c r="I280" s="391"/>
      <c r="J280" s="391"/>
      <c r="K280" s="391"/>
      <c r="L280" s="391"/>
      <c r="M280" s="391"/>
      <c r="N280" s="391"/>
      <c r="O280" s="391"/>
      <c r="P280" s="393"/>
      <c r="Q280" s="391">
        <v>94</v>
      </c>
      <c r="R280" s="391">
        <v>1</v>
      </c>
      <c r="S280" s="391">
        <v>1105</v>
      </c>
      <c r="T280" s="391"/>
      <c r="U280" s="391"/>
      <c r="V280" s="391"/>
      <c r="W280" s="391"/>
      <c r="X280" s="391"/>
      <c r="Y280" s="391"/>
      <c r="Z280" s="391"/>
      <c r="AA280" s="391"/>
      <c r="AB280" s="391"/>
      <c r="AC280" s="391"/>
      <c r="AD280" s="391"/>
      <c r="AE280" s="391"/>
      <c r="AF280" s="391">
        <v>12</v>
      </c>
      <c r="AG280" s="391"/>
      <c r="AH280" s="391"/>
      <c r="AI280" s="391"/>
      <c r="AJ280" s="391">
        <v>167</v>
      </c>
      <c r="AK280" s="391">
        <v>327</v>
      </c>
      <c r="AL280" s="391">
        <v>475</v>
      </c>
      <c r="AM280" s="391">
        <v>30</v>
      </c>
      <c r="AN280" s="391">
        <v>340</v>
      </c>
      <c r="AO280" s="391">
        <v>610</v>
      </c>
      <c r="AP280" s="391">
        <v>711</v>
      </c>
      <c r="AQ280" s="391">
        <v>316</v>
      </c>
      <c r="AR280" s="391">
        <v>200</v>
      </c>
      <c r="AS280" s="391"/>
      <c r="AT280" s="391">
        <v>50</v>
      </c>
      <c r="AU280" s="391">
        <v>40</v>
      </c>
      <c r="AV280" s="391">
        <v>1</v>
      </c>
      <c r="AW280" s="391"/>
      <c r="AX280" s="391"/>
      <c r="AY280" s="391"/>
      <c r="AZ280" s="391"/>
      <c r="BA280" s="391">
        <v>1</v>
      </c>
      <c r="BB280" s="391"/>
      <c r="BC280" s="391"/>
      <c r="BD280" s="391"/>
      <c r="BE280" s="391"/>
      <c r="BF280" s="391"/>
      <c r="BG280" s="391"/>
      <c r="BH280" s="391">
        <v>0</v>
      </c>
      <c r="BI280" s="391">
        <v>0</v>
      </c>
      <c r="BJ280" s="391">
        <v>0</v>
      </c>
      <c r="BK280" s="391">
        <v>0</v>
      </c>
      <c r="BL280" s="391">
        <v>0</v>
      </c>
      <c r="BM280" s="391">
        <v>0</v>
      </c>
      <c r="BN280" s="391">
        <v>0</v>
      </c>
      <c r="BO280" s="391">
        <v>0</v>
      </c>
      <c r="BP280" s="391">
        <v>0</v>
      </c>
      <c r="BQ280" s="391">
        <v>0</v>
      </c>
      <c r="BR280" s="391">
        <v>0</v>
      </c>
      <c r="BS280" s="391">
        <v>0</v>
      </c>
      <c r="BT280" s="391">
        <v>0</v>
      </c>
      <c r="BU280" s="391">
        <v>0</v>
      </c>
      <c r="BV280" s="391">
        <v>1</v>
      </c>
      <c r="BW280" s="391">
        <v>0</v>
      </c>
      <c r="BX280" s="392" t="str">
        <f t="shared" si="36"/>
        <v/>
      </c>
      <c r="BY280" s="392">
        <f t="shared" si="37"/>
        <v>-1</v>
      </c>
      <c r="BZ280" s="45">
        <f t="shared" si="38"/>
        <v>0</v>
      </c>
      <c r="CA280" s="45">
        <f t="shared" si="39"/>
        <v>1200</v>
      </c>
      <c r="CB280" s="45">
        <f t="shared" si="40"/>
        <v>506</v>
      </c>
      <c r="CC280" s="45">
        <f t="shared" si="41"/>
        <v>2773</v>
      </c>
      <c r="CD280" s="45">
        <f t="shared" si="42"/>
        <v>1</v>
      </c>
      <c r="CE280" s="45">
        <f t="shared" si="43"/>
        <v>0</v>
      </c>
      <c r="CF280" s="391">
        <f t="shared" si="44"/>
        <v>1</v>
      </c>
    </row>
    <row r="281" spans="1:84">
      <c r="A281" s="395" t="s">
        <v>317</v>
      </c>
      <c r="B281" s="391"/>
      <c r="C281" s="391"/>
      <c r="D281" s="391"/>
      <c r="E281" s="391"/>
      <c r="F281" s="391"/>
      <c r="G281" s="391"/>
      <c r="H281" s="391"/>
      <c r="I281" s="391"/>
      <c r="J281" s="391"/>
      <c r="K281" s="391"/>
      <c r="L281" s="391"/>
      <c r="M281" s="391"/>
      <c r="N281" s="391"/>
      <c r="O281" s="391"/>
      <c r="P281" s="393"/>
      <c r="Q281" s="391"/>
      <c r="R281" s="391"/>
      <c r="S281" s="391"/>
      <c r="T281" s="391"/>
      <c r="U281" s="391"/>
      <c r="V281" s="391"/>
      <c r="W281" s="391"/>
      <c r="X281" s="391"/>
      <c r="Y281" s="391"/>
      <c r="Z281" s="391"/>
      <c r="AA281" s="391"/>
      <c r="AB281" s="391"/>
      <c r="AC281" s="391"/>
      <c r="AD281" s="391"/>
      <c r="AE281" s="391"/>
      <c r="AF281" s="391"/>
      <c r="AG281" s="391"/>
      <c r="AH281" s="391"/>
      <c r="AI281" s="391"/>
      <c r="AJ281" s="391"/>
      <c r="AK281" s="391"/>
      <c r="AL281" s="391"/>
      <c r="AM281" s="391"/>
      <c r="AN281" s="391"/>
      <c r="AO281" s="391"/>
      <c r="AP281" s="391"/>
      <c r="AQ281" s="391"/>
      <c r="AR281" s="391"/>
      <c r="AS281" s="391"/>
      <c r="AT281" s="391"/>
      <c r="AU281" s="391"/>
      <c r="AV281" s="391"/>
      <c r="AW281" s="391"/>
      <c r="AX281" s="391"/>
      <c r="AY281" s="391"/>
      <c r="AZ281" s="391"/>
      <c r="BA281" s="391">
        <v>1</v>
      </c>
      <c r="BB281" s="391"/>
      <c r="BC281" s="391"/>
      <c r="BD281" s="391"/>
      <c r="BE281" s="391"/>
      <c r="BF281" s="391"/>
      <c r="BG281" s="391"/>
      <c r="BH281" s="391">
        <v>0</v>
      </c>
      <c r="BI281" s="391">
        <v>0</v>
      </c>
      <c r="BJ281" s="391">
        <v>0</v>
      </c>
      <c r="BK281" s="391">
        <v>1</v>
      </c>
      <c r="BL281" s="391">
        <v>6</v>
      </c>
      <c r="BM281" s="391">
        <v>1</v>
      </c>
      <c r="BN281" s="391">
        <v>0</v>
      </c>
      <c r="BO281" s="391">
        <v>0</v>
      </c>
      <c r="BP281" s="391">
        <v>0</v>
      </c>
      <c r="BQ281" s="391">
        <v>0</v>
      </c>
      <c r="BR281" s="391">
        <v>0</v>
      </c>
      <c r="BS281" s="391">
        <v>0</v>
      </c>
      <c r="BT281" s="391">
        <v>0</v>
      </c>
      <c r="BU281" s="391">
        <v>1</v>
      </c>
      <c r="BV281" s="391">
        <v>0</v>
      </c>
      <c r="BW281" s="391">
        <v>0</v>
      </c>
      <c r="BX281" s="392">
        <f t="shared" si="36"/>
        <v>-1</v>
      </c>
      <c r="BY281" s="392" t="str">
        <f t="shared" si="37"/>
        <v/>
      </c>
      <c r="BZ281" s="45">
        <f t="shared" si="38"/>
        <v>0</v>
      </c>
      <c r="CA281" s="45">
        <f t="shared" si="39"/>
        <v>0</v>
      </c>
      <c r="CB281" s="45">
        <f t="shared" si="40"/>
        <v>0</v>
      </c>
      <c r="CC281" s="45">
        <f t="shared" si="41"/>
        <v>0</v>
      </c>
      <c r="CD281" s="45">
        <f t="shared" si="42"/>
        <v>1</v>
      </c>
      <c r="CE281" s="45">
        <f t="shared" si="43"/>
        <v>9</v>
      </c>
      <c r="CF281" s="391">
        <f t="shared" si="44"/>
        <v>0</v>
      </c>
    </row>
    <row r="282" spans="1:84">
      <c r="A282" s="395" t="s">
        <v>318</v>
      </c>
      <c r="B282" s="391"/>
      <c r="C282" s="391"/>
      <c r="D282" s="391"/>
      <c r="E282" s="391"/>
      <c r="F282" s="391"/>
      <c r="G282" s="391"/>
      <c r="H282" s="391"/>
      <c r="I282" s="391"/>
      <c r="J282" s="391"/>
      <c r="K282" s="391"/>
      <c r="L282" s="391"/>
      <c r="M282" s="391"/>
      <c r="N282" s="391"/>
      <c r="O282" s="391"/>
      <c r="P282" s="393"/>
      <c r="Q282" s="391"/>
      <c r="R282" s="391"/>
      <c r="S282" s="391"/>
      <c r="T282" s="391"/>
      <c r="U282" s="391"/>
      <c r="V282" s="391"/>
      <c r="W282" s="391"/>
      <c r="X282" s="391"/>
      <c r="Y282" s="391"/>
      <c r="Z282" s="391"/>
      <c r="AA282" s="391"/>
      <c r="AB282" s="391"/>
      <c r="AC282" s="391"/>
      <c r="AD282" s="391"/>
      <c r="AE282" s="391"/>
      <c r="AF282" s="391"/>
      <c r="AG282" s="391"/>
      <c r="AH282" s="391"/>
      <c r="AI282" s="391"/>
      <c r="AJ282" s="391"/>
      <c r="AK282" s="391"/>
      <c r="AL282" s="391"/>
      <c r="AM282" s="391"/>
      <c r="AN282" s="391"/>
      <c r="AO282" s="391"/>
      <c r="AP282" s="391"/>
      <c r="AQ282" s="391"/>
      <c r="AR282" s="391"/>
      <c r="AS282" s="391"/>
      <c r="AT282" s="391"/>
      <c r="AU282" s="391"/>
      <c r="AV282" s="391"/>
      <c r="AW282" s="391"/>
      <c r="AX282" s="391"/>
      <c r="AY282" s="391"/>
      <c r="AZ282" s="391"/>
      <c r="BA282" s="391">
        <v>1</v>
      </c>
      <c r="BB282" s="391"/>
      <c r="BC282" s="391"/>
      <c r="BD282" s="391"/>
      <c r="BE282" s="391"/>
      <c r="BF282" s="391"/>
      <c r="BG282" s="391"/>
      <c r="BH282" s="391">
        <v>0</v>
      </c>
      <c r="BI282" s="391">
        <v>0</v>
      </c>
      <c r="BJ282" s="391">
        <v>0</v>
      </c>
      <c r="BK282" s="391">
        <v>0</v>
      </c>
      <c r="BL282" s="391">
        <v>0</v>
      </c>
      <c r="BM282" s="391">
        <v>0</v>
      </c>
      <c r="BN282" s="391">
        <v>0</v>
      </c>
      <c r="BO282" s="391">
        <v>0</v>
      </c>
      <c r="BP282" s="391">
        <v>0</v>
      </c>
      <c r="BQ282" s="391">
        <v>0</v>
      </c>
      <c r="BR282" s="391">
        <v>0</v>
      </c>
      <c r="BS282" s="391">
        <v>0</v>
      </c>
      <c r="BT282" s="391">
        <v>0</v>
      </c>
      <c r="BU282" s="391">
        <v>0</v>
      </c>
      <c r="BV282" s="391">
        <v>0</v>
      </c>
      <c r="BW282" s="391">
        <v>0</v>
      </c>
      <c r="BX282" s="392" t="str">
        <f t="shared" si="36"/>
        <v/>
      </c>
      <c r="BY282" s="392" t="str">
        <f t="shared" si="37"/>
        <v/>
      </c>
      <c r="BZ282" s="45">
        <f t="shared" si="38"/>
        <v>0</v>
      </c>
      <c r="CA282" s="45">
        <f t="shared" si="39"/>
        <v>0</v>
      </c>
      <c r="CB282" s="45">
        <f t="shared" si="40"/>
        <v>0</v>
      </c>
      <c r="CC282" s="45">
        <f t="shared" si="41"/>
        <v>0</v>
      </c>
      <c r="CD282" s="45">
        <f t="shared" si="42"/>
        <v>1</v>
      </c>
      <c r="CE282" s="45">
        <f t="shared" si="43"/>
        <v>0</v>
      </c>
      <c r="CF282" s="391">
        <f t="shared" si="44"/>
        <v>0</v>
      </c>
    </row>
    <row r="283" spans="1:84">
      <c r="A283" s="45" t="s">
        <v>319</v>
      </c>
      <c r="B283" s="391"/>
      <c r="C283" s="391"/>
      <c r="D283" s="391"/>
      <c r="E283" s="391"/>
      <c r="F283" s="391"/>
      <c r="G283" s="391"/>
      <c r="H283" s="391"/>
      <c r="I283" s="391"/>
      <c r="J283" s="391"/>
      <c r="K283" s="391">
        <v>696</v>
      </c>
      <c r="L283" s="391">
        <v>2400</v>
      </c>
      <c r="M283" s="391">
        <v>2110</v>
      </c>
      <c r="N283" s="391">
        <v>502</v>
      </c>
      <c r="O283" s="391">
        <v>291</v>
      </c>
      <c r="P283" s="393">
        <v>152</v>
      </c>
      <c r="Q283" s="391">
        <v>2232</v>
      </c>
      <c r="R283" s="391">
        <v>3335</v>
      </c>
      <c r="S283" s="391">
        <v>1340</v>
      </c>
      <c r="T283" s="391"/>
      <c r="U283" s="391">
        <v>54</v>
      </c>
      <c r="V283" s="391">
        <v>50</v>
      </c>
      <c r="W283" s="391">
        <v>39</v>
      </c>
      <c r="X283" s="391">
        <v>52</v>
      </c>
      <c r="Y283" s="391">
        <v>62</v>
      </c>
      <c r="Z283" s="391">
        <v>51</v>
      </c>
      <c r="AA283" s="391">
        <v>1</v>
      </c>
      <c r="AB283" s="391">
        <v>138</v>
      </c>
      <c r="AC283" s="391">
        <v>314</v>
      </c>
      <c r="AD283" s="391">
        <v>233</v>
      </c>
      <c r="AE283" s="391">
        <v>718</v>
      </c>
      <c r="AF283" s="391">
        <v>791</v>
      </c>
      <c r="AG283" s="391">
        <v>350</v>
      </c>
      <c r="AH283" s="391">
        <v>1435</v>
      </c>
      <c r="AI283" s="391"/>
      <c r="AJ283" s="391">
        <v>14</v>
      </c>
      <c r="AK283" s="391"/>
      <c r="AL283" s="391"/>
      <c r="AM283" s="391"/>
      <c r="AN283" s="391"/>
      <c r="AO283" s="391"/>
      <c r="AP283" s="391"/>
      <c r="AQ283" s="391"/>
      <c r="AR283" s="391"/>
      <c r="AS283" s="391"/>
      <c r="AT283" s="391"/>
      <c r="AU283" s="391"/>
      <c r="AV283" s="391"/>
      <c r="AW283" s="391"/>
      <c r="AX283" s="391"/>
      <c r="AY283" s="391">
        <v>1389</v>
      </c>
      <c r="AZ283" s="391">
        <v>1184</v>
      </c>
      <c r="BA283" s="391"/>
      <c r="BB283" s="391"/>
      <c r="BC283" s="391"/>
      <c r="BD283" s="391"/>
      <c r="BE283" s="391"/>
      <c r="BF283" s="391"/>
      <c r="BG283" s="391"/>
      <c r="BH283" s="391">
        <v>0</v>
      </c>
      <c r="BI283" s="391">
        <v>0</v>
      </c>
      <c r="BJ283" s="391">
        <v>0</v>
      </c>
      <c r="BK283" s="391">
        <v>0</v>
      </c>
      <c r="BL283" s="391">
        <v>0</v>
      </c>
      <c r="BM283" s="391">
        <v>0</v>
      </c>
      <c r="BN283" s="391">
        <v>0</v>
      </c>
      <c r="BO283" s="391">
        <v>0</v>
      </c>
      <c r="BP283" s="391">
        <v>0</v>
      </c>
      <c r="BQ283" s="391">
        <v>0</v>
      </c>
      <c r="BR283" s="391">
        <v>0</v>
      </c>
      <c r="BS283" s="391">
        <v>689</v>
      </c>
      <c r="BT283" s="391">
        <v>0</v>
      </c>
      <c r="BU283" s="391">
        <v>0</v>
      </c>
      <c r="BV283" s="391">
        <v>0</v>
      </c>
      <c r="BW283" s="391">
        <v>0</v>
      </c>
      <c r="BX283" s="392" t="str">
        <f t="shared" si="36"/>
        <v/>
      </c>
      <c r="BY283" s="392" t="str">
        <f t="shared" si="37"/>
        <v/>
      </c>
      <c r="BZ283" s="45">
        <f t="shared" si="38"/>
        <v>5206</v>
      </c>
      <c r="CA283" s="45">
        <f t="shared" si="39"/>
        <v>8109</v>
      </c>
      <c r="CB283" s="45">
        <f t="shared" si="40"/>
        <v>4045</v>
      </c>
      <c r="CC283" s="45">
        <f t="shared" si="41"/>
        <v>0</v>
      </c>
      <c r="CD283" s="45">
        <f t="shared" si="42"/>
        <v>2573</v>
      </c>
      <c r="CE283" s="45">
        <f t="shared" si="43"/>
        <v>689</v>
      </c>
      <c r="CF283" s="391">
        <f t="shared" si="44"/>
        <v>0</v>
      </c>
    </row>
    <row r="284" spans="1:84">
      <c r="A284" s="45" t="s">
        <v>320</v>
      </c>
      <c r="B284" s="391"/>
      <c r="C284" s="391"/>
      <c r="D284" s="391"/>
      <c r="E284" s="391"/>
      <c r="F284" s="391"/>
      <c r="G284" s="391"/>
      <c r="H284" s="391"/>
      <c r="I284" s="391"/>
      <c r="J284" s="391"/>
      <c r="K284" s="391"/>
      <c r="L284" s="391"/>
      <c r="M284" s="391"/>
      <c r="N284" s="391"/>
      <c r="O284" s="391"/>
      <c r="P284" s="391"/>
      <c r="Q284" s="391"/>
      <c r="R284" s="391"/>
      <c r="S284" s="391"/>
      <c r="T284" s="391"/>
      <c r="U284" s="391"/>
      <c r="V284" s="391"/>
      <c r="W284" s="391"/>
      <c r="X284" s="391"/>
      <c r="Y284" s="391"/>
      <c r="Z284" s="391"/>
      <c r="AA284" s="391"/>
      <c r="AB284" s="391"/>
      <c r="AC284" s="391"/>
      <c r="AD284" s="391">
        <v>1128</v>
      </c>
      <c r="AE284" s="391">
        <v>1387</v>
      </c>
      <c r="AF284" s="391">
        <v>1930</v>
      </c>
      <c r="AG284" s="391">
        <v>1688</v>
      </c>
      <c r="AH284" s="391">
        <v>1485</v>
      </c>
      <c r="AI284" s="391">
        <v>2798</v>
      </c>
      <c r="AJ284" s="391">
        <v>2254</v>
      </c>
      <c r="AK284" s="391">
        <v>2986</v>
      </c>
      <c r="AL284" s="391">
        <v>580</v>
      </c>
      <c r="AM284" s="391">
        <v>263</v>
      </c>
      <c r="AN284" s="391">
        <v>906</v>
      </c>
      <c r="AO284" s="391">
        <v>672</v>
      </c>
      <c r="AP284" s="391">
        <v>772</v>
      </c>
      <c r="AQ284" s="391">
        <v>119</v>
      </c>
      <c r="AR284" s="391">
        <v>4</v>
      </c>
      <c r="AS284" s="391"/>
      <c r="AT284" s="391">
        <v>1251</v>
      </c>
      <c r="AU284" s="391">
        <v>528</v>
      </c>
      <c r="AV284" s="391">
        <v>1637</v>
      </c>
      <c r="AW284" s="391">
        <v>3478</v>
      </c>
      <c r="AX284" s="391">
        <v>1630</v>
      </c>
      <c r="AY284" s="391">
        <v>674</v>
      </c>
      <c r="AZ284" s="391">
        <v>887</v>
      </c>
      <c r="BA284" s="391"/>
      <c r="BB284" s="391"/>
      <c r="BC284" s="391"/>
      <c r="BD284" s="391"/>
      <c r="BE284" s="391"/>
      <c r="BF284" s="391"/>
      <c r="BG284" s="391"/>
      <c r="BH284" s="391">
        <v>0</v>
      </c>
      <c r="BI284" s="391">
        <v>0</v>
      </c>
      <c r="BJ284" s="391">
        <v>0</v>
      </c>
      <c r="BK284" s="391">
        <v>0</v>
      </c>
      <c r="BL284" s="391">
        <v>0</v>
      </c>
      <c r="BM284" s="391">
        <v>0</v>
      </c>
      <c r="BN284" s="391">
        <v>0</v>
      </c>
      <c r="BO284" s="391">
        <v>0</v>
      </c>
      <c r="BP284" s="391">
        <v>0</v>
      </c>
      <c r="BQ284" s="391">
        <v>0</v>
      </c>
      <c r="BR284" s="391">
        <v>0</v>
      </c>
      <c r="BS284" s="391">
        <v>0</v>
      </c>
      <c r="BT284" s="391">
        <v>0</v>
      </c>
      <c r="BU284" s="391">
        <v>0</v>
      </c>
      <c r="BV284" s="391">
        <v>1637</v>
      </c>
      <c r="BW284" s="391">
        <v>3478</v>
      </c>
      <c r="BX284" s="392" t="str">
        <f t="shared" si="36"/>
        <v/>
      </c>
      <c r="BY284" s="392">
        <f t="shared" si="37"/>
        <v>1.12461820403177</v>
      </c>
      <c r="BZ284" s="45">
        <f t="shared" si="38"/>
        <v>0</v>
      </c>
      <c r="CA284" s="45">
        <f t="shared" si="39"/>
        <v>0</v>
      </c>
      <c r="CB284" s="45">
        <f t="shared" si="40"/>
        <v>15656</v>
      </c>
      <c r="CC284" s="45">
        <f t="shared" si="41"/>
        <v>10210</v>
      </c>
      <c r="CD284" s="45">
        <f t="shared" si="42"/>
        <v>3191</v>
      </c>
      <c r="CE284" s="45">
        <f t="shared" si="43"/>
        <v>0</v>
      </c>
      <c r="CF284" s="391">
        <f t="shared" si="44"/>
        <v>5115</v>
      </c>
    </row>
    <row r="285" spans="1:84">
      <c r="A285" s="45" t="s">
        <v>321</v>
      </c>
      <c r="B285" s="391"/>
      <c r="C285" s="391"/>
      <c r="D285" s="391"/>
      <c r="E285" s="391"/>
      <c r="F285" s="391"/>
      <c r="G285" s="391"/>
      <c r="H285" s="391"/>
      <c r="I285" s="391"/>
      <c r="J285" s="391"/>
      <c r="K285" s="391"/>
      <c r="L285" s="391"/>
      <c r="M285" s="391"/>
      <c r="N285" s="391"/>
      <c r="O285" s="391"/>
      <c r="P285" s="391"/>
      <c r="Q285" s="391"/>
      <c r="R285" s="391"/>
      <c r="S285" s="391"/>
      <c r="T285" s="391"/>
      <c r="U285" s="391"/>
      <c r="V285" s="391"/>
      <c r="W285" s="391"/>
      <c r="X285" s="391"/>
      <c r="Y285" s="391"/>
      <c r="Z285" s="391"/>
      <c r="AA285" s="391"/>
      <c r="AB285" s="391"/>
      <c r="AC285" s="391"/>
      <c r="AD285" s="391"/>
      <c r="AE285" s="391"/>
      <c r="AF285" s="391"/>
      <c r="AG285" s="391"/>
      <c r="AH285" s="391"/>
      <c r="AI285" s="391"/>
      <c r="AJ285" s="391"/>
      <c r="AK285" s="391"/>
      <c r="AL285" s="391"/>
      <c r="AM285" s="391"/>
      <c r="AN285" s="391"/>
      <c r="AO285" s="391"/>
      <c r="AP285" s="391"/>
      <c r="AQ285" s="391"/>
      <c r="AR285" s="391"/>
      <c r="AS285" s="391"/>
      <c r="AT285" s="391"/>
      <c r="AU285" s="391"/>
      <c r="AV285" s="391"/>
      <c r="AW285" s="391"/>
      <c r="AX285" s="391"/>
      <c r="AY285" s="391"/>
      <c r="AZ285" s="391">
        <v>621</v>
      </c>
      <c r="BA285" s="391"/>
      <c r="BB285" s="391"/>
      <c r="BC285" s="391"/>
      <c r="BD285" s="391"/>
      <c r="BE285" s="391"/>
      <c r="BF285" s="391"/>
      <c r="BG285" s="391"/>
      <c r="BH285" s="391">
        <v>0</v>
      </c>
      <c r="BI285" s="391">
        <v>0</v>
      </c>
      <c r="BJ285" s="391">
        <v>0</v>
      </c>
      <c r="BK285" s="391">
        <v>0</v>
      </c>
      <c r="BL285" s="391">
        <v>0</v>
      </c>
      <c r="BM285" s="391">
        <v>0</v>
      </c>
      <c r="BN285" s="391">
        <v>0</v>
      </c>
      <c r="BO285" s="391">
        <v>0</v>
      </c>
      <c r="BP285" s="391">
        <v>0</v>
      </c>
      <c r="BQ285" s="391">
        <v>0</v>
      </c>
      <c r="BR285" s="391">
        <v>0</v>
      </c>
      <c r="BS285" s="391">
        <v>0</v>
      </c>
      <c r="BT285" s="391">
        <v>0</v>
      </c>
      <c r="BU285" s="391">
        <v>0</v>
      </c>
      <c r="BV285" s="391">
        <v>0</v>
      </c>
      <c r="BW285" s="391">
        <v>0</v>
      </c>
      <c r="BX285" s="392" t="str">
        <f t="shared" si="36"/>
        <v/>
      </c>
      <c r="BY285" s="392" t="str">
        <f t="shared" si="37"/>
        <v/>
      </c>
      <c r="BZ285" s="45">
        <f t="shared" si="38"/>
        <v>0</v>
      </c>
      <c r="CA285" s="45">
        <f t="shared" si="39"/>
        <v>0</v>
      </c>
      <c r="CB285" s="45">
        <f t="shared" si="40"/>
        <v>0</v>
      </c>
      <c r="CC285" s="45">
        <f t="shared" si="41"/>
        <v>0</v>
      </c>
      <c r="CD285" s="45">
        <f t="shared" si="42"/>
        <v>621</v>
      </c>
      <c r="CE285" s="45">
        <f t="shared" si="43"/>
        <v>0</v>
      </c>
      <c r="CF285" s="391">
        <f t="shared" si="44"/>
        <v>0</v>
      </c>
    </row>
    <row r="286" spans="1:84">
      <c r="A286" s="45" t="s">
        <v>322</v>
      </c>
      <c r="B286" s="391">
        <v>282</v>
      </c>
      <c r="C286" s="391">
        <v>216</v>
      </c>
      <c r="D286" s="391">
        <v>34</v>
      </c>
      <c r="E286" s="391">
        <v>210</v>
      </c>
      <c r="F286" s="391">
        <v>431</v>
      </c>
      <c r="G286" s="391">
        <v>81</v>
      </c>
      <c r="H286" s="391">
        <v>10</v>
      </c>
      <c r="I286" s="391">
        <v>20</v>
      </c>
      <c r="J286" s="391">
        <v>632</v>
      </c>
      <c r="K286" s="391">
        <v>114</v>
      </c>
      <c r="L286" s="391">
        <v>1314</v>
      </c>
      <c r="M286" s="391">
        <v>67</v>
      </c>
      <c r="N286" s="391">
        <v>156</v>
      </c>
      <c r="O286" s="391"/>
      <c r="P286" s="391">
        <v>140</v>
      </c>
      <c r="Q286" s="391">
        <v>368</v>
      </c>
      <c r="R286" s="391">
        <v>197</v>
      </c>
      <c r="S286" s="391">
        <v>1651</v>
      </c>
      <c r="T286" s="391">
        <v>148</v>
      </c>
      <c r="U286" s="391">
        <v>98</v>
      </c>
      <c r="V286" s="391">
        <v>294</v>
      </c>
      <c r="W286" s="391">
        <v>158</v>
      </c>
      <c r="X286" s="391">
        <v>118</v>
      </c>
      <c r="Y286" s="391">
        <v>269</v>
      </c>
      <c r="Z286" s="391">
        <v>129</v>
      </c>
      <c r="AA286" s="391">
        <v>28</v>
      </c>
      <c r="AB286" s="391">
        <v>21</v>
      </c>
      <c r="AC286" s="391">
        <v>35</v>
      </c>
      <c r="AD286" s="391">
        <v>32</v>
      </c>
      <c r="AE286" s="391">
        <v>76</v>
      </c>
      <c r="AF286" s="391">
        <v>214</v>
      </c>
      <c r="AG286" s="391">
        <v>145</v>
      </c>
      <c r="AH286" s="391">
        <v>100</v>
      </c>
      <c r="AI286" s="391">
        <v>76</v>
      </c>
      <c r="AJ286" s="391">
        <v>761</v>
      </c>
      <c r="AK286" s="391">
        <v>784</v>
      </c>
      <c r="AL286" s="391">
        <v>183</v>
      </c>
      <c r="AM286" s="391">
        <v>66</v>
      </c>
      <c r="AN286" s="391">
        <v>34</v>
      </c>
      <c r="AO286" s="391">
        <v>162</v>
      </c>
      <c r="AP286" s="391">
        <v>146</v>
      </c>
      <c r="AQ286" s="391">
        <v>719</v>
      </c>
      <c r="AR286" s="391">
        <v>827</v>
      </c>
      <c r="AS286" s="391">
        <v>879</v>
      </c>
      <c r="AT286" s="391">
        <v>329</v>
      </c>
      <c r="AU286" s="391">
        <v>267</v>
      </c>
      <c r="AV286" s="391">
        <v>241</v>
      </c>
      <c r="AW286" s="391">
        <v>115</v>
      </c>
      <c r="AX286" s="391"/>
      <c r="AY286" s="391"/>
      <c r="AZ286" s="391">
        <v>478</v>
      </c>
      <c r="BA286" s="391"/>
      <c r="BB286" s="391"/>
      <c r="BC286" s="391"/>
      <c r="BD286" s="391"/>
      <c r="BE286" s="391"/>
      <c r="BF286" s="391"/>
      <c r="BG286" s="391"/>
      <c r="BH286" s="391">
        <v>0</v>
      </c>
      <c r="BI286" s="391">
        <v>0</v>
      </c>
      <c r="BJ286" s="391">
        <v>0</v>
      </c>
      <c r="BK286" s="391">
        <v>0</v>
      </c>
      <c r="BL286" s="391">
        <v>0</v>
      </c>
      <c r="BM286" s="391">
        <v>0</v>
      </c>
      <c r="BN286" s="391">
        <v>0</v>
      </c>
      <c r="BO286" s="391">
        <v>0</v>
      </c>
      <c r="BP286" s="391">
        <v>0</v>
      </c>
      <c r="BQ286" s="391">
        <v>0</v>
      </c>
      <c r="BR286" s="391">
        <v>0</v>
      </c>
      <c r="BS286" s="391">
        <v>0</v>
      </c>
      <c r="BT286" s="391">
        <v>0</v>
      </c>
      <c r="BU286" s="391">
        <v>0</v>
      </c>
      <c r="BV286" s="391">
        <v>241</v>
      </c>
      <c r="BW286" s="391">
        <v>115</v>
      </c>
      <c r="BX286" s="392" t="str">
        <f t="shared" si="36"/>
        <v/>
      </c>
      <c r="BY286" s="392">
        <f t="shared" si="37"/>
        <v>-0.522821576763485</v>
      </c>
      <c r="BZ286" s="45">
        <f t="shared" si="38"/>
        <v>3411</v>
      </c>
      <c r="CA286" s="45">
        <f t="shared" si="39"/>
        <v>3597</v>
      </c>
      <c r="CB286" s="45">
        <f t="shared" si="40"/>
        <v>2401</v>
      </c>
      <c r="CC286" s="45">
        <f t="shared" si="41"/>
        <v>3968</v>
      </c>
      <c r="CD286" s="45">
        <f t="shared" si="42"/>
        <v>478</v>
      </c>
      <c r="CE286" s="45">
        <f t="shared" si="43"/>
        <v>0</v>
      </c>
      <c r="CF286" s="391">
        <f t="shared" si="44"/>
        <v>356</v>
      </c>
    </row>
    <row r="287" spans="1:84">
      <c r="A287" s="45" t="s">
        <v>323</v>
      </c>
      <c r="B287" s="391"/>
      <c r="C287" s="391"/>
      <c r="D287" s="391"/>
      <c r="E287" s="391"/>
      <c r="F287" s="391"/>
      <c r="G287" s="391"/>
      <c r="H287" s="391"/>
      <c r="I287" s="391"/>
      <c r="J287" s="391"/>
      <c r="K287" s="391"/>
      <c r="L287" s="391"/>
      <c r="M287" s="391"/>
      <c r="N287" s="391"/>
      <c r="O287" s="391"/>
      <c r="P287" s="391"/>
      <c r="Q287" s="391"/>
      <c r="R287" s="391"/>
      <c r="S287" s="391"/>
      <c r="T287" s="391"/>
      <c r="U287" s="391"/>
      <c r="V287" s="391"/>
      <c r="W287" s="391"/>
      <c r="X287" s="391"/>
      <c r="Y287" s="391"/>
      <c r="Z287" s="391"/>
      <c r="AA287" s="391"/>
      <c r="AB287" s="391"/>
      <c r="AC287" s="391"/>
      <c r="AD287" s="391"/>
      <c r="AE287" s="391"/>
      <c r="AF287" s="391"/>
      <c r="AG287" s="391"/>
      <c r="AH287" s="391"/>
      <c r="AI287" s="391"/>
      <c r="AJ287" s="391"/>
      <c r="AK287" s="391"/>
      <c r="AL287" s="391"/>
      <c r="AM287" s="391">
        <v>17</v>
      </c>
      <c r="AN287" s="391">
        <v>116</v>
      </c>
      <c r="AO287" s="391">
        <v>110</v>
      </c>
      <c r="AP287" s="391">
        <v>159</v>
      </c>
      <c r="AQ287" s="391">
        <v>468</v>
      </c>
      <c r="AR287" s="391">
        <v>340</v>
      </c>
      <c r="AS287" s="391">
        <v>250</v>
      </c>
      <c r="AT287" s="391">
        <v>131</v>
      </c>
      <c r="AU287" s="391">
        <v>75</v>
      </c>
      <c r="AV287" s="391">
        <v>90</v>
      </c>
      <c r="AW287" s="391">
        <v>127</v>
      </c>
      <c r="AX287" s="391">
        <v>45</v>
      </c>
      <c r="AY287" s="391">
        <v>59</v>
      </c>
      <c r="AZ287" s="391">
        <v>51</v>
      </c>
      <c r="BA287" s="391"/>
      <c r="BB287" s="391"/>
      <c r="BC287" s="391"/>
      <c r="BD287" s="391"/>
      <c r="BE287" s="391"/>
      <c r="BF287" s="391"/>
      <c r="BG287" s="391"/>
      <c r="BH287" s="391">
        <v>0</v>
      </c>
      <c r="BI287" s="391">
        <v>0</v>
      </c>
      <c r="BJ287" s="391">
        <v>0</v>
      </c>
      <c r="BK287" s="391">
        <v>302</v>
      </c>
      <c r="BL287" s="391">
        <v>290</v>
      </c>
      <c r="BM287" s="391">
        <v>263</v>
      </c>
      <c r="BN287" s="391">
        <v>492</v>
      </c>
      <c r="BO287" s="391">
        <v>397</v>
      </c>
      <c r="BP287" s="391">
        <v>0</v>
      </c>
      <c r="BQ287" s="391">
        <v>0</v>
      </c>
      <c r="BR287" s="391">
        <v>0</v>
      </c>
      <c r="BS287" s="391">
        <v>0</v>
      </c>
      <c r="BT287" s="391">
        <v>0</v>
      </c>
      <c r="BU287" s="391">
        <v>0</v>
      </c>
      <c r="BV287" s="391">
        <v>90</v>
      </c>
      <c r="BW287" s="391">
        <v>127</v>
      </c>
      <c r="BX287" s="392">
        <f t="shared" si="36"/>
        <v>-0.579470198675497</v>
      </c>
      <c r="BY287" s="392">
        <f t="shared" si="37"/>
        <v>0.411111111111111</v>
      </c>
      <c r="BZ287" s="45">
        <f t="shared" si="38"/>
        <v>0</v>
      </c>
      <c r="CA287" s="45">
        <f t="shared" si="39"/>
        <v>0</v>
      </c>
      <c r="CB287" s="45">
        <f t="shared" si="40"/>
        <v>0</v>
      </c>
      <c r="CC287" s="45">
        <f t="shared" si="41"/>
        <v>1883</v>
      </c>
      <c r="CD287" s="45">
        <f t="shared" si="42"/>
        <v>155</v>
      </c>
      <c r="CE287" s="45">
        <f t="shared" si="43"/>
        <v>1744</v>
      </c>
      <c r="CF287" s="391">
        <f t="shared" si="44"/>
        <v>217</v>
      </c>
    </row>
    <row r="288" spans="1:84">
      <c r="A288" s="45" t="s">
        <v>324</v>
      </c>
      <c r="B288" s="391"/>
      <c r="C288" s="391"/>
      <c r="D288" s="391"/>
      <c r="E288" s="391"/>
      <c r="F288" s="391"/>
      <c r="G288" s="391"/>
      <c r="H288" s="391"/>
      <c r="I288" s="391"/>
      <c r="J288" s="391"/>
      <c r="K288" s="391"/>
      <c r="L288" s="391"/>
      <c r="M288" s="391"/>
      <c r="N288" s="391"/>
      <c r="O288" s="391"/>
      <c r="P288" s="391"/>
      <c r="Q288" s="391"/>
      <c r="R288" s="391"/>
      <c r="S288" s="391"/>
      <c r="T288" s="391"/>
      <c r="U288" s="391"/>
      <c r="V288" s="391"/>
      <c r="W288" s="391"/>
      <c r="X288" s="391"/>
      <c r="Y288" s="391"/>
      <c r="Z288" s="391"/>
      <c r="AA288" s="391"/>
      <c r="AB288" s="391"/>
      <c r="AC288" s="391"/>
      <c r="AD288" s="391"/>
      <c r="AE288" s="391"/>
      <c r="AF288" s="391"/>
      <c r="AG288" s="391"/>
      <c r="AH288" s="391"/>
      <c r="AI288" s="391"/>
      <c r="AJ288" s="391"/>
      <c r="AK288" s="391"/>
      <c r="AL288" s="391"/>
      <c r="AM288" s="391"/>
      <c r="AN288" s="391"/>
      <c r="AO288" s="391"/>
      <c r="AP288" s="391"/>
      <c r="AQ288" s="391"/>
      <c r="AR288" s="391"/>
      <c r="AS288" s="391"/>
      <c r="AT288" s="391"/>
      <c r="AU288" s="391"/>
      <c r="AV288" s="391"/>
      <c r="AW288" s="391"/>
      <c r="AX288" s="391">
        <v>40</v>
      </c>
      <c r="AY288" s="391"/>
      <c r="AZ288" s="391">
        <v>39</v>
      </c>
      <c r="BA288" s="391"/>
      <c r="BB288" s="391"/>
      <c r="BC288" s="391"/>
      <c r="BD288" s="391"/>
      <c r="BE288" s="391"/>
      <c r="BF288" s="391"/>
      <c r="BG288" s="391"/>
      <c r="BH288" s="391">
        <v>0</v>
      </c>
      <c r="BI288" s="391">
        <v>0</v>
      </c>
      <c r="BJ288" s="391">
        <v>0</v>
      </c>
      <c r="BK288" s="391">
        <v>0</v>
      </c>
      <c r="BL288" s="391">
        <v>0</v>
      </c>
      <c r="BM288" s="391">
        <v>0</v>
      </c>
      <c r="BN288" s="391">
        <v>0</v>
      </c>
      <c r="BO288" s="391">
        <v>0</v>
      </c>
      <c r="BP288" s="391">
        <v>0</v>
      </c>
      <c r="BQ288" s="391">
        <v>0</v>
      </c>
      <c r="BR288" s="391">
        <v>0</v>
      </c>
      <c r="BS288" s="391">
        <v>0</v>
      </c>
      <c r="BT288" s="391">
        <v>0</v>
      </c>
      <c r="BU288" s="391">
        <v>0</v>
      </c>
      <c r="BV288" s="391">
        <v>0</v>
      </c>
      <c r="BW288" s="391">
        <v>0</v>
      </c>
      <c r="BX288" s="392" t="str">
        <f t="shared" si="36"/>
        <v/>
      </c>
      <c r="BY288" s="392" t="str">
        <f t="shared" si="37"/>
        <v/>
      </c>
      <c r="BZ288" s="45">
        <f t="shared" si="38"/>
        <v>0</v>
      </c>
      <c r="CA288" s="45">
        <f t="shared" si="39"/>
        <v>0</v>
      </c>
      <c r="CB288" s="45">
        <f t="shared" si="40"/>
        <v>0</v>
      </c>
      <c r="CC288" s="45">
        <f t="shared" si="41"/>
        <v>0</v>
      </c>
      <c r="CD288" s="45">
        <f t="shared" si="42"/>
        <v>79</v>
      </c>
      <c r="CE288" s="45">
        <f t="shared" si="43"/>
        <v>0</v>
      </c>
      <c r="CF288" s="391">
        <f t="shared" si="44"/>
        <v>0</v>
      </c>
    </row>
    <row r="289" spans="1:84">
      <c r="A289" s="45" t="s">
        <v>325</v>
      </c>
      <c r="B289" s="391"/>
      <c r="C289" s="391"/>
      <c r="D289" s="391"/>
      <c r="E289" s="391"/>
      <c r="F289" s="391"/>
      <c r="G289" s="391"/>
      <c r="H289" s="391"/>
      <c r="I289" s="391"/>
      <c r="J289" s="391"/>
      <c r="K289" s="391"/>
      <c r="L289" s="391"/>
      <c r="M289" s="391"/>
      <c r="N289" s="391"/>
      <c r="O289" s="391"/>
      <c r="P289" s="393"/>
      <c r="Q289" s="391"/>
      <c r="R289" s="391"/>
      <c r="S289" s="391"/>
      <c r="T289" s="391"/>
      <c r="U289" s="391"/>
      <c r="V289" s="391"/>
      <c r="W289" s="391"/>
      <c r="X289" s="391"/>
      <c r="Y289" s="391"/>
      <c r="Z289" s="391"/>
      <c r="AA289" s="391"/>
      <c r="AB289" s="391"/>
      <c r="AC289" s="391"/>
      <c r="AD289" s="391"/>
      <c r="AE289" s="391">
        <v>181</v>
      </c>
      <c r="AF289" s="391">
        <v>145</v>
      </c>
      <c r="AG289" s="391">
        <v>113</v>
      </c>
      <c r="AH289" s="391">
        <v>60</v>
      </c>
      <c r="AI289" s="391">
        <v>62</v>
      </c>
      <c r="AJ289" s="391">
        <v>105</v>
      </c>
      <c r="AK289" s="391">
        <v>43</v>
      </c>
      <c r="AL289" s="391">
        <v>31</v>
      </c>
      <c r="AM289" s="391">
        <v>22</v>
      </c>
      <c r="AN289" s="391">
        <v>36</v>
      </c>
      <c r="AO289" s="391">
        <v>41</v>
      </c>
      <c r="AP289" s="391">
        <v>48</v>
      </c>
      <c r="AQ289" s="391">
        <v>196</v>
      </c>
      <c r="AR289" s="391">
        <v>121</v>
      </c>
      <c r="AS289" s="391">
        <v>79</v>
      </c>
      <c r="AT289" s="391">
        <v>16</v>
      </c>
      <c r="AU289" s="391">
        <v>5</v>
      </c>
      <c r="AV289" s="391">
        <v>29</v>
      </c>
      <c r="AW289" s="391">
        <v>16</v>
      </c>
      <c r="AX289" s="391">
        <v>9</v>
      </c>
      <c r="AY289" s="391">
        <v>7</v>
      </c>
      <c r="AZ289" s="391">
        <v>5</v>
      </c>
      <c r="BA289" s="391"/>
      <c r="BB289" s="391"/>
      <c r="BC289" s="391"/>
      <c r="BD289" s="391"/>
      <c r="BE289" s="391"/>
      <c r="BF289" s="391"/>
      <c r="BG289" s="391"/>
      <c r="BH289" s="391">
        <v>0</v>
      </c>
      <c r="BI289" s="391">
        <v>42</v>
      </c>
      <c r="BJ289" s="391">
        <v>0</v>
      </c>
      <c r="BK289" s="391">
        <v>0</v>
      </c>
      <c r="BL289" s="391">
        <v>0</v>
      </c>
      <c r="BM289" s="391">
        <v>0</v>
      </c>
      <c r="BN289" s="391">
        <v>0</v>
      </c>
      <c r="BO289" s="391">
        <v>0</v>
      </c>
      <c r="BP289" s="391">
        <v>0</v>
      </c>
      <c r="BQ289" s="391">
        <v>0</v>
      </c>
      <c r="BR289" s="391">
        <v>0</v>
      </c>
      <c r="BS289" s="391">
        <v>0</v>
      </c>
      <c r="BT289" s="391">
        <v>0</v>
      </c>
      <c r="BU289" s="391">
        <v>0</v>
      </c>
      <c r="BV289" s="391">
        <v>29</v>
      </c>
      <c r="BW289" s="391">
        <v>16</v>
      </c>
      <c r="BX289" s="392" t="str">
        <f t="shared" si="36"/>
        <v/>
      </c>
      <c r="BY289" s="392">
        <f t="shared" si="37"/>
        <v>-0.448275862068966</v>
      </c>
      <c r="BZ289" s="45">
        <f t="shared" si="38"/>
        <v>0</v>
      </c>
      <c r="CA289" s="45">
        <f t="shared" si="39"/>
        <v>0</v>
      </c>
      <c r="CB289" s="45">
        <f t="shared" si="40"/>
        <v>709</v>
      </c>
      <c r="CC289" s="45">
        <f t="shared" si="41"/>
        <v>640</v>
      </c>
      <c r="CD289" s="45">
        <f t="shared" si="42"/>
        <v>63</v>
      </c>
      <c r="CE289" s="45">
        <f t="shared" si="43"/>
        <v>0</v>
      </c>
      <c r="CF289" s="391">
        <f t="shared" si="44"/>
        <v>45</v>
      </c>
    </row>
    <row r="290" spans="1:84">
      <c r="A290" s="45" t="s">
        <v>326</v>
      </c>
      <c r="B290" s="391"/>
      <c r="C290" s="391"/>
      <c r="D290" s="391"/>
      <c r="E290" s="391"/>
      <c r="F290" s="391"/>
      <c r="G290" s="391"/>
      <c r="H290" s="391"/>
      <c r="I290" s="391"/>
      <c r="J290" s="391"/>
      <c r="K290" s="391"/>
      <c r="L290" s="391"/>
      <c r="M290" s="391"/>
      <c r="N290" s="391"/>
      <c r="O290" s="391"/>
      <c r="P290" s="391"/>
      <c r="Q290" s="391"/>
      <c r="R290" s="391"/>
      <c r="S290" s="391"/>
      <c r="T290" s="391"/>
      <c r="U290" s="391"/>
      <c r="V290" s="391"/>
      <c r="W290" s="391"/>
      <c r="X290" s="391"/>
      <c r="Y290" s="391"/>
      <c r="Z290" s="391">
        <v>1107</v>
      </c>
      <c r="AA290" s="391">
        <v>814</v>
      </c>
      <c r="AB290" s="391">
        <v>934</v>
      </c>
      <c r="AC290" s="391">
        <v>390</v>
      </c>
      <c r="AD290" s="391">
        <v>297</v>
      </c>
      <c r="AE290" s="391">
        <v>709</v>
      </c>
      <c r="AF290" s="391">
        <v>1153</v>
      </c>
      <c r="AG290" s="391">
        <v>846</v>
      </c>
      <c r="AH290" s="391">
        <v>1560</v>
      </c>
      <c r="AI290" s="391">
        <v>1170</v>
      </c>
      <c r="AJ290" s="391">
        <v>1353</v>
      </c>
      <c r="AK290" s="391">
        <v>1467</v>
      </c>
      <c r="AL290" s="391">
        <v>746</v>
      </c>
      <c r="AM290" s="391">
        <v>451</v>
      </c>
      <c r="AN290" s="391">
        <v>750</v>
      </c>
      <c r="AO290" s="391">
        <v>514</v>
      </c>
      <c r="AP290" s="391">
        <v>395</v>
      </c>
      <c r="AQ290" s="391">
        <v>399</v>
      </c>
      <c r="AR290" s="391">
        <v>299</v>
      </c>
      <c r="AS290" s="391">
        <v>175</v>
      </c>
      <c r="AT290" s="391">
        <v>194</v>
      </c>
      <c r="AU290" s="391">
        <v>140</v>
      </c>
      <c r="AV290" s="391">
        <v>163</v>
      </c>
      <c r="AW290" s="391">
        <v>170</v>
      </c>
      <c r="AX290" s="391">
        <v>6</v>
      </c>
      <c r="AY290" s="391"/>
      <c r="AZ290" s="391">
        <v>1</v>
      </c>
      <c r="BA290" s="391"/>
      <c r="BB290" s="391"/>
      <c r="BC290" s="391"/>
      <c r="BD290" s="391"/>
      <c r="BE290" s="391"/>
      <c r="BF290" s="391"/>
      <c r="BG290" s="391"/>
      <c r="BH290" s="391">
        <v>0</v>
      </c>
      <c r="BI290" s="391">
        <v>0</v>
      </c>
      <c r="BJ290" s="391">
        <v>0</v>
      </c>
      <c r="BK290" s="391">
        <v>0</v>
      </c>
      <c r="BL290" s="391">
        <v>0</v>
      </c>
      <c r="BM290" s="391">
        <v>0</v>
      </c>
      <c r="BN290" s="391">
        <v>0</v>
      </c>
      <c r="BO290" s="391">
        <v>0</v>
      </c>
      <c r="BP290" s="391">
        <v>0</v>
      </c>
      <c r="BQ290" s="391">
        <v>0</v>
      </c>
      <c r="BR290" s="391">
        <v>0</v>
      </c>
      <c r="BS290" s="391">
        <v>0</v>
      </c>
      <c r="BT290" s="391">
        <v>0</v>
      </c>
      <c r="BU290" s="391">
        <v>0</v>
      </c>
      <c r="BV290" s="391">
        <v>163</v>
      </c>
      <c r="BW290" s="391">
        <v>170</v>
      </c>
      <c r="BX290" s="392" t="str">
        <f t="shared" si="36"/>
        <v/>
      </c>
      <c r="BY290" s="392">
        <f t="shared" si="37"/>
        <v>0.0429447852760736</v>
      </c>
      <c r="BZ290" s="45">
        <f t="shared" si="38"/>
        <v>0</v>
      </c>
      <c r="CA290" s="45">
        <f t="shared" si="39"/>
        <v>0</v>
      </c>
      <c r="CB290" s="45">
        <f t="shared" si="40"/>
        <v>11800</v>
      </c>
      <c r="CC290" s="45">
        <f t="shared" si="41"/>
        <v>4396</v>
      </c>
      <c r="CD290" s="45">
        <f t="shared" si="42"/>
        <v>7</v>
      </c>
      <c r="CE290" s="45">
        <f t="shared" si="43"/>
        <v>0</v>
      </c>
      <c r="CF290" s="391">
        <f t="shared" si="44"/>
        <v>333</v>
      </c>
    </row>
    <row r="291" spans="1:84">
      <c r="A291" s="45" t="s">
        <v>327</v>
      </c>
      <c r="B291" s="391">
        <v>32</v>
      </c>
      <c r="C291" s="391">
        <v>16</v>
      </c>
      <c r="D291" s="391">
        <v>63</v>
      </c>
      <c r="E291" s="391">
        <v>47</v>
      </c>
      <c r="F291" s="391">
        <v>34</v>
      </c>
      <c r="G291" s="391">
        <v>40</v>
      </c>
      <c r="H291" s="391">
        <v>27</v>
      </c>
      <c r="I291" s="391">
        <v>41</v>
      </c>
      <c r="J291" s="391">
        <v>34</v>
      </c>
      <c r="K291" s="391">
        <v>26</v>
      </c>
      <c r="L291" s="391">
        <v>30</v>
      </c>
      <c r="M291" s="391">
        <v>57</v>
      </c>
      <c r="N291" s="391">
        <v>29</v>
      </c>
      <c r="O291" s="391">
        <v>18</v>
      </c>
      <c r="P291" s="391">
        <v>58</v>
      </c>
      <c r="Q291" s="391">
        <v>15</v>
      </c>
      <c r="R291" s="391">
        <v>14</v>
      </c>
      <c r="S291" s="391">
        <v>20</v>
      </c>
      <c r="T291" s="391">
        <v>23</v>
      </c>
      <c r="U291" s="391">
        <v>8</v>
      </c>
      <c r="V291" s="391">
        <v>31</v>
      </c>
      <c r="W291" s="391">
        <v>36</v>
      </c>
      <c r="X291" s="391">
        <v>8</v>
      </c>
      <c r="Y291" s="391">
        <v>20</v>
      </c>
      <c r="Z291" s="391">
        <v>17</v>
      </c>
      <c r="AA291" s="391">
        <v>10</v>
      </c>
      <c r="AB291" s="391">
        <v>14</v>
      </c>
      <c r="AC291" s="391">
        <v>2</v>
      </c>
      <c r="AD291" s="391">
        <v>7</v>
      </c>
      <c r="AE291" s="391">
        <v>9</v>
      </c>
      <c r="AF291" s="391">
        <v>21</v>
      </c>
      <c r="AG291" s="391">
        <v>9</v>
      </c>
      <c r="AH291" s="391">
        <v>13</v>
      </c>
      <c r="AI291" s="391">
        <v>7</v>
      </c>
      <c r="AJ291" s="391">
        <v>13</v>
      </c>
      <c r="AK291" s="391">
        <v>12</v>
      </c>
      <c r="AL291" s="391">
        <v>7</v>
      </c>
      <c r="AM291" s="391">
        <v>4</v>
      </c>
      <c r="AN291" s="391">
        <v>6</v>
      </c>
      <c r="AO291" s="391">
        <v>3</v>
      </c>
      <c r="AP291" s="391">
        <v>1</v>
      </c>
      <c r="AQ291" s="391">
        <v>1</v>
      </c>
      <c r="AR291" s="391">
        <v>1</v>
      </c>
      <c r="AS291" s="391">
        <v>2</v>
      </c>
      <c r="AT291" s="391"/>
      <c r="AU291" s="391">
        <v>2</v>
      </c>
      <c r="AV291" s="391"/>
      <c r="AW291" s="391">
        <v>1</v>
      </c>
      <c r="AX291" s="391">
        <v>10</v>
      </c>
      <c r="AY291" s="391"/>
      <c r="AZ291" s="391">
        <v>1</v>
      </c>
      <c r="BA291" s="391"/>
      <c r="BB291" s="391"/>
      <c r="BC291" s="391"/>
      <c r="BD291" s="391"/>
      <c r="BE291" s="391"/>
      <c r="BF291" s="391"/>
      <c r="BG291" s="391"/>
      <c r="BH291" s="391">
        <v>0</v>
      </c>
      <c r="BI291" s="391">
        <v>0</v>
      </c>
      <c r="BJ291" s="391">
        <v>0</v>
      </c>
      <c r="BK291" s="391">
        <v>0</v>
      </c>
      <c r="BL291" s="391">
        <v>6</v>
      </c>
      <c r="BM291" s="391">
        <v>0</v>
      </c>
      <c r="BN291" s="391">
        <v>0</v>
      </c>
      <c r="BO291" s="391">
        <v>0</v>
      </c>
      <c r="BP291" s="391">
        <v>0</v>
      </c>
      <c r="BQ291" s="391">
        <v>0</v>
      </c>
      <c r="BR291" s="391">
        <v>0</v>
      </c>
      <c r="BS291" s="391">
        <v>0</v>
      </c>
      <c r="BT291" s="391">
        <v>0</v>
      </c>
      <c r="BU291" s="391">
        <v>0</v>
      </c>
      <c r="BV291" s="391">
        <v>0</v>
      </c>
      <c r="BW291" s="391">
        <v>1</v>
      </c>
      <c r="BX291" s="392" t="str">
        <f t="shared" si="36"/>
        <v/>
      </c>
      <c r="BY291" s="392" t="str">
        <f t="shared" si="37"/>
        <v/>
      </c>
      <c r="BZ291" s="45">
        <f t="shared" si="38"/>
        <v>447</v>
      </c>
      <c r="CA291" s="45">
        <f t="shared" si="39"/>
        <v>280</v>
      </c>
      <c r="CB291" s="45">
        <f t="shared" si="40"/>
        <v>134</v>
      </c>
      <c r="CC291" s="45">
        <f t="shared" si="41"/>
        <v>28</v>
      </c>
      <c r="CD291" s="45">
        <f t="shared" si="42"/>
        <v>11</v>
      </c>
      <c r="CE291" s="45">
        <f t="shared" si="43"/>
        <v>6</v>
      </c>
      <c r="CF291" s="391">
        <f t="shared" si="44"/>
        <v>1</v>
      </c>
    </row>
    <row r="292" spans="1:84">
      <c r="A292" s="45" t="s">
        <v>328</v>
      </c>
      <c r="B292" s="391">
        <v>335</v>
      </c>
      <c r="C292" s="391">
        <v>241</v>
      </c>
      <c r="D292" s="391">
        <v>184</v>
      </c>
      <c r="E292" s="391">
        <v>176</v>
      </c>
      <c r="F292" s="391">
        <v>227</v>
      </c>
      <c r="G292" s="391">
        <v>208</v>
      </c>
      <c r="H292" s="391">
        <v>176</v>
      </c>
      <c r="I292" s="391">
        <v>290</v>
      </c>
      <c r="J292" s="391">
        <v>112</v>
      </c>
      <c r="K292" s="391">
        <v>70</v>
      </c>
      <c r="L292" s="391">
        <v>298</v>
      </c>
      <c r="M292" s="391">
        <v>63</v>
      </c>
      <c r="N292" s="391">
        <v>151</v>
      </c>
      <c r="O292" s="391">
        <v>138</v>
      </c>
      <c r="P292" s="393">
        <v>114</v>
      </c>
      <c r="Q292" s="391">
        <v>109</v>
      </c>
      <c r="R292" s="391">
        <v>96</v>
      </c>
      <c r="S292" s="391">
        <v>113</v>
      </c>
      <c r="T292" s="391">
        <v>199</v>
      </c>
      <c r="U292" s="391">
        <v>236</v>
      </c>
      <c r="V292" s="391">
        <v>231</v>
      </c>
      <c r="W292" s="391">
        <v>207</v>
      </c>
      <c r="X292" s="391">
        <v>259</v>
      </c>
      <c r="Y292" s="391">
        <v>358</v>
      </c>
      <c r="Z292" s="391">
        <v>526</v>
      </c>
      <c r="AA292" s="391">
        <v>989</v>
      </c>
      <c r="AB292" s="391">
        <v>487</v>
      </c>
      <c r="AC292" s="391">
        <v>108</v>
      </c>
      <c r="AD292" s="391">
        <v>176</v>
      </c>
      <c r="AE292" s="391">
        <v>186</v>
      </c>
      <c r="AF292" s="391">
        <v>155</v>
      </c>
      <c r="AG292" s="391">
        <v>52</v>
      </c>
      <c r="AH292" s="391">
        <v>25</v>
      </c>
      <c r="AI292" s="391">
        <v>20</v>
      </c>
      <c r="AJ292" s="391">
        <v>26</v>
      </c>
      <c r="AK292" s="391">
        <v>12</v>
      </c>
      <c r="AL292" s="391">
        <v>13</v>
      </c>
      <c r="AM292" s="391">
        <v>9</v>
      </c>
      <c r="AN292" s="391">
        <v>39</v>
      </c>
      <c r="AO292" s="391">
        <v>33</v>
      </c>
      <c r="AP292" s="391">
        <v>3</v>
      </c>
      <c r="AQ292" s="391">
        <v>7</v>
      </c>
      <c r="AR292" s="391">
        <v>5</v>
      </c>
      <c r="AS292" s="391">
        <v>1</v>
      </c>
      <c r="AT292" s="391">
        <v>1</v>
      </c>
      <c r="AU292" s="391">
        <v>1</v>
      </c>
      <c r="AV292" s="391"/>
      <c r="AW292" s="391"/>
      <c r="AX292" s="391"/>
      <c r="AY292" s="391"/>
      <c r="AZ292" s="391"/>
      <c r="BA292" s="391"/>
      <c r="BB292" s="391"/>
      <c r="BC292" s="391"/>
      <c r="BD292" s="391"/>
      <c r="BE292" s="391"/>
      <c r="BF292" s="391"/>
      <c r="BG292" s="391"/>
      <c r="BH292" s="391">
        <v>0</v>
      </c>
      <c r="BI292" s="391">
        <v>0</v>
      </c>
      <c r="BJ292" s="391">
        <v>0</v>
      </c>
      <c r="BK292" s="391">
        <v>0</v>
      </c>
      <c r="BL292" s="391">
        <v>0</v>
      </c>
      <c r="BM292" s="391">
        <v>0</v>
      </c>
      <c r="BN292" s="391">
        <v>0</v>
      </c>
      <c r="BO292" s="391">
        <v>0</v>
      </c>
      <c r="BP292" s="391">
        <v>0</v>
      </c>
      <c r="BQ292" s="391">
        <v>0</v>
      </c>
      <c r="BR292" s="391">
        <v>0</v>
      </c>
      <c r="BS292" s="391">
        <v>0</v>
      </c>
      <c r="BT292" s="391">
        <v>0</v>
      </c>
      <c r="BU292" s="391">
        <v>0</v>
      </c>
      <c r="BV292" s="391">
        <v>0</v>
      </c>
      <c r="BW292" s="391">
        <v>0</v>
      </c>
      <c r="BX292" s="392" t="str">
        <f t="shared" si="36"/>
        <v/>
      </c>
      <c r="BY292" s="392" t="str">
        <f t="shared" si="37"/>
        <v/>
      </c>
      <c r="BZ292" s="45">
        <f t="shared" si="38"/>
        <v>2380</v>
      </c>
      <c r="CA292" s="45">
        <f t="shared" si="39"/>
        <v>2211</v>
      </c>
      <c r="CB292" s="45">
        <f t="shared" si="40"/>
        <v>2762</v>
      </c>
      <c r="CC292" s="45">
        <f t="shared" si="41"/>
        <v>112</v>
      </c>
      <c r="CD292" s="45">
        <f t="shared" si="42"/>
        <v>0</v>
      </c>
      <c r="CE292" s="45">
        <f t="shared" si="43"/>
        <v>0</v>
      </c>
      <c r="CF292" s="391">
        <f t="shared" si="44"/>
        <v>0</v>
      </c>
    </row>
    <row r="293" spans="1:84">
      <c r="A293" s="45" t="s">
        <v>329</v>
      </c>
      <c r="B293" s="391">
        <v>60</v>
      </c>
      <c r="C293" s="391">
        <v>50</v>
      </c>
      <c r="D293" s="391">
        <v>84</v>
      </c>
      <c r="E293" s="391">
        <v>100</v>
      </c>
      <c r="F293" s="391">
        <v>261</v>
      </c>
      <c r="G293" s="391">
        <v>9</v>
      </c>
      <c r="H293" s="391"/>
      <c r="I293" s="391"/>
      <c r="J293" s="391"/>
      <c r="K293" s="391"/>
      <c r="L293" s="391"/>
      <c r="M293" s="391">
        <v>10</v>
      </c>
      <c r="N293" s="391"/>
      <c r="O293" s="391"/>
      <c r="P293" s="393">
        <v>300</v>
      </c>
      <c r="Q293" s="391">
        <v>64</v>
      </c>
      <c r="R293" s="391">
        <v>40</v>
      </c>
      <c r="S293" s="391">
        <v>33</v>
      </c>
      <c r="T293" s="391">
        <v>6</v>
      </c>
      <c r="U293" s="391">
        <v>9</v>
      </c>
      <c r="V293" s="391">
        <v>9</v>
      </c>
      <c r="W293" s="391">
        <v>10</v>
      </c>
      <c r="X293" s="391">
        <v>12</v>
      </c>
      <c r="Y293" s="391">
        <v>416</v>
      </c>
      <c r="Z293" s="391"/>
      <c r="AA293" s="391"/>
      <c r="AB293" s="391"/>
      <c r="AC293" s="391"/>
      <c r="AD293" s="391"/>
      <c r="AE293" s="391">
        <v>10</v>
      </c>
      <c r="AF293" s="391">
        <v>1</v>
      </c>
      <c r="AG293" s="391"/>
      <c r="AH293" s="391"/>
      <c r="AI293" s="391">
        <v>1</v>
      </c>
      <c r="AJ293" s="391"/>
      <c r="AK293" s="391"/>
      <c r="AL293" s="391"/>
      <c r="AM293" s="391"/>
      <c r="AN293" s="391"/>
      <c r="AO293" s="391"/>
      <c r="AP293" s="391"/>
      <c r="AQ293" s="391"/>
      <c r="AR293" s="391"/>
      <c r="AS293" s="391"/>
      <c r="AT293" s="391"/>
      <c r="AU293" s="391">
        <v>1</v>
      </c>
      <c r="AV293" s="391"/>
      <c r="AW293" s="391">
        <v>1</v>
      </c>
      <c r="AX293" s="391"/>
      <c r="AY293" s="391"/>
      <c r="AZ293" s="391"/>
      <c r="BA293" s="391"/>
      <c r="BB293" s="391"/>
      <c r="BC293" s="391"/>
      <c r="BD293" s="391"/>
      <c r="BE293" s="391"/>
      <c r="BF293" s="391"/>
      <c r="BG293" s="391"/>
      <c r="BH293" s="391">
        <v>0</v>
      </c>
      <c r="BI293" s="391">
        <v>0</v>
      </c>
      <c r="BJ293" s="391">
        <v>0</v>
      </c>
      <c r="BK293" s="391">
        <v>0</v>
      </c>
      <c r="BL293" s="391">
        <v>0</v>
      </c>
      <c r="BM293" s="391">
        <v>0</v>
      </c>
      <c r="BN293" s="391">
        <v>0</v>
      </c>
      <c r="BO293" s="391">
        <v>0</v>
      </c>
      <c r="BP293" s="391">
        <v>0</v>
      </c>
      <c r="BQ293" s="391">
        <v>0</v>
      </c>
      <c r="BR293" s="391">
        <v>0</v>
      </c>
      <c r="BS293" s="391">
        <v>0</v>
      </c>
      <c r="BT293" s="391">
        <v>0</v>
      </c>
      <c r="BU293" s="391">
        <v>0</v>
      </c>
      <c r="BV293" s="391">
        <v>0</v>
      </c>
      <c r="BW293" s="391">
        <v>1</v>
      </c>
      <c r="BX293" s="392" t="str">
        <f t="shared" si="36"/>
        <v/>
      </c>
      <c r="BY293" s="392" t="str">
        <f t="shared" si="37"/>
        <v/>
      </c>
      <c r="BZ293" s="45">
        <f t="shared" si="38"/>
        <v>574</v>
      </c>
      <c r="CA293" s="45">
        <f t="shared" si="39"/>
        <v>899</v>
      </c>
      <c r="CB293" s="45">
        <f t="shared" si="40"/>
        <v>12</v>
      </c>
      <c r="CC293" s="45">
        <f t="shared" si="41"/>
        <v>2</v>
      </c>
      <c r="CD293" s="45">
        <f t="shared" si="42"/>
        <v>0</v>
      </c>
      <c r="CE293" s="45">
        <f t="shared" si="43"/>
        <v>0</v>
      </c>
      <c r="CF293" s="391">
        <f t="shared" si="44"/>
        <v>1</v>
      </c>
    </row>
    <row r="294" spans="1:84">
      <c r="A294" s="45" t="s">
        <v>330</v>
      </c>
      <c r="B294" s="391"/>
      <c r="C294" s="391"/>
      <c r="D294" s="391"/>
      <c r="E294" s="391"/>
      <c r="F294" s="391"/>
      <c r="G294" s="391"/>
      <c r="H294" s="391"/>
      <c r="I294" s="391"/>
      <c r="J294" s="391"/>
      <c r="K294" s="391"/>
      <c r="L294" s="391"/>
      <c r="M294" s="391"/>
      <c r="N294" s="391"/>
      <c r="O294" s="391"/>
      <c r="P294" s="391"/>
      <c r="Q294" s="391"/>
      <c r="R294" s="391"/>
      <c r="S294" s="391"/>
      <c r="T294" s="391"/>
      <c r="U294" s="391"/>
      <c r="V294" s="391"/>
      <c r="W294" s="391"/>
      <c r="X294" s="391"/>
      <c r="Y294" s="391"/>
      <c r="Z294" s="391"/>
      <c r="AA294" s="391"/>
      <c r="AB294" s="391"/>
      <c r="AC294" s="391"/>
      <c r="AD294" s="391"/>
      <c r="AE294" s="391"/>
      <c r="AF294" s="391"/>
      <c r="AG294" s="391"/>
      <c r="AH294" s="391"/>
      <c r="AI294" s="391"/>
      <c r="AJ294" s="391"/>
      <c r="AK294" s="391"/>
      <c r="AL294" s="391">
        <v>14</v>
      </c>
      <c r="AM294" s="391">
        <v>4</v>
      </c>
      <c r="AN294" s="391">
        <v>4</v>
      </c>
      <c r="AO294" s="391">
        <v>2</v>
      </c>
      <c r="AP294" s="391">
        <v>1</v>
      </c>
      <c r="AQ294" s="391"/>
      <c r="AR294" s="391"/>
      <c r="AS294" s="391"/>
      <c r="AT294" s="391"/>
      <c r="AU294" s="391"/>
      <c r="AV294" s="391"/>
      <c r="AW294" s="391"/>
      <c r="AX294" s="391"/>
      <c r="AY294" s="391"/>
      <c r="AZ294" s="391"/>
      <c r="BA294" s="391"/>
      <c r="BB294" s="391"/>
      <c r="BC294" s="391"/>
      <c r="BD294" s="391"/>
      <c r="BE294" s="391"/>
      <c r="BF294" s="391"/>
      <c r="BG294" s="391"/>
      <c r="BH294" s="391">
        <v>0</v>
      </c>
      <c r="BI294" s="391">
        <v>0</v>
      </c>
      <c r="BJ294" s="391">
        <v>0</v>
      </c>
      <c r="BK294" s="391">
        <v>0</v>
      </c>
      <c r="BL294" s="391">
        <v>0</v>
      </c>
      <c r="BM294" s="391">
        <v>0</v>
      </c>
      <c r="BN294" s="391">
        <v>0</v>
      </c>
      <c r="BO294" s="391">
        <v>0</v>
      </c>
      <c r="BP294" s="391">
        <v>0</v>
      </c>
      <c r="BQ294" s="391">
        <v>0</v>
      </c>
      <c r="BR294" s="391">
        <v>0</v>
      </c>
      <c r="BS294" s="391">
        <v>0</v>
      </c>
      <c r="BT294" s="391">
        <v>0</v>
      </c>
      <c r="BU294" s="391">
        <v>0</v>
      </c>
      <c r="BV294" s="391">
        <v>0</v>
      </c>
      <c r="BW294" s="391">
        <v>0</v>
      </c>
      <c r="BX294" s="392" t="str">
        <f t="shared" si="36"/>
        <v/>
      </c>
      <c r="BY294" s="392" t="str">
        <f t="shared" si="37"/>
        <v/>
      </c>
      <c r="BZ294" s="45">
        <f t="shared" si="38"/>
        <v>0</v>
      </c>
      <c r="CA294" s="45">
        <f t="shared" si="39"/>
        <v>0</v>
      </c>
      <c r="CB294" s="45">
        <f t="shared" si="40"/>
        <v>0</v>
      </c>
      <c r="CC294" s="45">
        <f t="shared" si="41"/>
        <v>25</v>
      </c>
      <c r="CD294" s="45">
        <f t="shared" si="42"/>
        <v>0</v>
      </c>
      <c r="CE294" s="45">
        <f t="shared" si="43"/>
        <v>0</v>
      </c>
      <c r="CF294" s="391">
        <f t="shared" si="44"/>
        <v>0</v>
      </c>
    </row>
    <row r="295" spans="1:84">
      <c r="A295" s="45" t="s">
        <v>331</v>
      </c>
      <c r="B295" s="391"/>
      <c r="C295" s="391"/>
      <c r="D295" s="391"/>
      <c r="E295" s="391"/>
      <c r="F295" s="391"/>
      <c r="G295" s="391"/>
      <c r="H295" s="391"/>
      <c r="I295" s="391"/>
      <c r="J295" s="391"/>
      <c r="K295" s="391"/>
      <c r="L295" s="391"/>
      <c r="M295" s="391"/>
      <c r="N295" s="391"/>
      <c r="O295" s="391"/>
      <c r="P295" s="391"/>
      <c r="Q295" s="391"/>
      <c r="R295" s="391"/>
      <c r="S295" s="391"/>
      <c r="T295" s="391"/>
      <c r="U295" s="391"/>
      <c r="V295" s="391"/>
      <c r="W295" s="391"/>
      <c r="X295" s="391"/>
      <c r="Y295" s="391"/>
      <c r="Z295" s="391"/>
      <c r="AA295" s="391"/>
      <c r="AB295" s="391"/>
      <c r="AC295" s="391"/>
      <c r="AD295" s="391"/>
      <c r="AE295" s="391"/>
      <c r="AF295" s="391"/>
      <c r="AG295" s="391"/>
      <c r="AH295" s="391">
        <v>4</v>
      </c>
      <c r="AI295" s="391">
        <v>3</v>
      </c>
      <c r="AJ295" s="391"/>
      <c r="AK295" s="391">
        <v>34</v>
      </c>
      <c r="AL295" s="391"/>
      <c r="AM295" s="391"/>
      <c r="AN295" s="391">
        <v>4</v>
      </c>
      <c r="AO295" s="391">
        <v>2</v>
      </c>
      <c r="AP295" s="391">
        <v>3</v>
      </c>
      <c r="AQ295" s="391"/>
      <c r="AR295" s="391">
        <v>10</v>
      </c>
      <c r="AS295" s="391"/>
      <c r="AT295" s="391">
        <v>11</v>
      </c>
      <c r="AU295" s="391"/>
      <c r="AV295" s="391"/>
      <c r="AW295" s="391"/>
      <c r="AX295" s="391"/>
      <c r="AY295" s="391"/>
      <c r="AZ295" s="391"/>
      <c r="BA295" s="391"/>
      <c r="BB295" s="391"/>
      <c r="BC295" s="391"/>
      <c r="BD295" s="391"/>
      <c r="BE295" s="391"/>
      <c r="BF295" s="391"/>
      <c r="BG295" s="391"/>
      <c r="BH295" s="391">
        <v>0</v>
      </c>
      <c r="BI295" s="391">
        <v>0</v>
      </c>
      <c r="BJ295" s="391">
        <v>0</v>
      </c>
      <c r="BK295" s="391">
        <v>0</v>
      </c>
      <c r="BL295" s="391">
        <v>0</v>
      </c>
      <c r="BM295" s="391">
        <v>0</v>
      </c>
      <c r="BN295" s="391">
        <v>0</v>
      </c>
      <c r="BO295" s="391">
        <v>0</v>
      </c>
      <c r="BP295" s="391">
        <v>0</v>
      </c>
      <c r="BQ295" s="391">
        <v>0</v>
      </c>
      <c r="BR295" s="391">
        <v>0</v>
      </c>
      <c r="BS295" s="391">
        <v>0</v>
      </c>
      <c r="BT295" s="391">
        <v>0</v>
      </c>
      <c r="BU295" s="391">
        <v>0</v>
      </c>
      <c r="BV295" s="391">
        <v>0</v>
      </c>
      <c r="BW295" s="391">
        <v>0</v>
      </c>
      <c r="BX295" s="392" t="str">
        <f t="shared" si="36"/>
        <v/>
      </c>
      <c r="BY295" s="392" t="str">
        <f t="shared" si="37"/>
        <v/>
      </c>
      <c r="BZ295" s="45">
        <f t="shared" si="38"/>
        <v>0</v>
      </c>
      <c r="CA295" s="45">
        <f t="shared" si="39"/>
        <v>0</v>
      </c>
      <c r="CB295" s="45">
        <f t="shared" si="40"/>
        <v>41</v>
      </c>
      <c r="CC295" s="45">
        <f t="shared" si="41"/>
        <v>30</v>
      </c>
      <c r="CD295" s="45">
        <f t="shared" si="42"/>
        <v>0</v>
      </c>
      <c r="CE295" s="45">
        <f t="shared" si="43"/>
        <v>0</v>
      </c>
      <c r="CF295" s="391">
        <f t="shared" si="44"/>
        <v>0</v>
      </c>
    </row>
    <row r="296" spans="1:84">
      <c r="A296" s="45" t="s">
        <v>332</v>
      </c>
      <c r="B296" s="391">
        <v>30</v>
      </c>
      <c r="C296" s="391">
        <v>50</v>
      </c>
      <c r="D296" s="391">
        <v>24</v>
      </c>
      <c r="E296" s="391">
        <v>101</v>
      </c>
      <c r="F296" s="391">
        <v>94</v>
      </c>
      <c r="G296" s="391">
        <v>45</v>
      </c>
      <c r="H296" s="391">
        <v>42</v>
      </c>
      <c r="I296" s="391">
        <v>21</v>
      </c>
      <c r="J296" s="391">
        <v>20</v>
      </c>
      <c r="K296" s="391">
        <v>10</v>
      </c>
      <c r="L296" s="391"/>
      <c r="M296" s="391"/>
      <c r="N296" s="391">
        <v>8</v>
      </c>
      <c r="O296" s="391">
        <v>3</v>
      </c>
      <c r="P296" s="391">
        <v>9</v>
      </c>
      <c r="Q296" s="391"/>
      <c r="R296" s="391">
        <v>1</v>
      </c>
      <c r="S296" s="391"/>
      <c r="T296" s="391">
        <v>1</v>
      </c>
      <c r="U296" s="391">
        <v>3</v>
      </c>
      <c r="V296" s="391"/>
      <c r="W296" s="391">
        <v>16</v>
      </c>
      <c r="X296" s="391">
        <v>4</v>
      </c>
      <c r="Y296" s="391">
        <v>5</v>
      </c>
      <c r="Z296" s="391">
        <v>3</v>
      </c>
      <c r="AA296" s="391">
        <v>2</v>
      </c>
      <c r="AB296" s="391"/>
      <c r="AC296" s="391"/>
      <c r="AD296" s="391"/>
      <c r="AE296" s="391"/>
      <c r="AF296" s="391"/>
      <c r="AG296" s="391"/>
      <c r="AH296" s="391"/>
      <c r="AI296" s="391">
        <v>1</v>
      </c>
      <c r="AJ296" s="391"/>
      <c r="AK296" s="391"/>
      <c r="AL296" s="391"/>
      <c r="AM296" s="391"/>
      <c r="AN296" s="391"/>
      <c r="AO296" s="391"/>
      <c r="AP296" s="391"/>
      <c r="AQ296" s="391"/>
      <c r="AR296" s="391"/>
      <c r="AS296" s="391"/>
      <c r="AT296" s="391"/>
      <c r="AU296" s="391"/>
      <c r="AV296" s="391"/>
      <c r="AW296" s="391"/>
      <c r="AX296" s="391"/>
      <c r="AY296" s="391"/>
      <c r="AZ296" s="391"/>
      <c r="BA296" s="391"/>
      <c r="BB296" s="391"/>
      <c r="BC296" s="391"/>
      <c r="BD296" s="391"/>
      <c r="BE296" s="391"/>
      <c r="BF296" s="391"/>
      <c r="BG296" s="391"/>
      <c r="BH296" s="391">
        <v>0</v>
      </c>
      <c r="BI296" s="391">
        <v>0</v>
      </c>
      <c r="BJ296" s="391">
        <v>0</v>
      </c>
      <c r="BK296" s="391">
        <v>0</v>
      </c>
      <c r="BL296" s="391">
        <v>0</v>
      </c>
      <c r="BM296" s="391">
        <v>0</v>
      </c>
      <c r="BN296" s="391">
        <v>0</v>
      </c>
      <c r="BO296" s="391">
        <v>0</v>
      </c>
      <c r="BP296" s="391">
        <v>0</v>
      </c>
      <c r="BQ296" s="391">
        <v>0</v>
      </c>
      <c r="BR296" s="391">
        <v>0</v>
      </c>
      <c r="BS296" s="391">
        <v>0</v>
      </c>
      <c r="BT296" s="391">
        <v>0</v>
      </c>
      <c r="BU296" s="391">
        <v>0</v>
      </c>
      <c r="BV296" s="391">
        <v>0</v>
      </c>
      <c r="BW296" s="391">
        <v>0</v>
      </c>
      <c r="BX296" s="392" t="str">
        <f t="shared" si="36"/>
        <v/>
      </c>
      <c r="BY296" s="392" t="str">
        <f t="shared" si="37"/>
        <v/>
      </c>
      <c r="BZ296" s="45">
        <f t="shared" si="38"/>
        <v>437</v>
      </c>
      <c r="CA296" s="45">
        <f t="shared" si="39"/>
        <v>50</v>
      </c>
      <c r="CB296" s="45">
        <f t="shared" si="40"/>
        <v>6</v>
      </c>
      <c r="CC296" s="45">
        <f t="shared" si="41"/>
        <v>0</v>
      </c>
      <c r="CD296" s="45">
        <f t="shared" si="42"/>
        <v>0</v>
      </c>
      <c r="CE296" s="45">
        <f t="shared" si="43"/>
        <v>0</v>
      </c>
      <c r="CF296" s="391">
        <f t="shared" si="44"/>
        <v>0</v>
      </c>
    </row>
    <row r="297" spans="1:84">
      <c r="A297" s="45" t="s">
        <v>333</v>
      </c>
      <c r="B297" s="391"/>
      <c r="C297" s="391"/>
      <c r="D297" s="391"/>
      <c r="E297" s="391"/>
      <c r="F297" s="391"/>
      <c r="G297" s="391"/>
      <c r="H297" s="391"/>
      <c r="I297" s="391"/>
      <c r="J297" s="391"/>
      <c r="K297" s="391"/>
      <c r="L297" s="391"/>
      <c r="M297" s="391"/>
      <c r="N297" s="391"/>
      <c r="O297" s="391"/>
      <c r="P297" s="393"/>
      <c r="Q297" s="391"/>
      <c r="R297" s="391"/>
      <c r="S297" s="391"/>
      <c r="T297" s="391"/>
      <c r="U297" s="391">
        <v>20</v>
      </c>
      <c r="V297" s="391"/>
      <c r="W297" s="391">
        <v>282</v>
      </c>
      <c r="X297" s="391">
        <v>827</v>
      </c>
      <c r="Y297" s="391">
        <v>21</v>
      </c>
      <c r="Z297" s="391">
        <v>29</v>
      </c>
      <c r="AA297" s="391">
        <v>7</v>
      </c>
      <c r="AB297" s="391">
        <v>79</v>
      </c>
      <c r="AC297" s="391">
        <v>1364</v>
      </c>
      <c r="AD297" s="391">
        <v>121</v>
      </c>
      <c r="AE297" s="391">
        <v>1187</v>
      </c>
      <c r="AF297" s="391">
        <v>1269</v>
      </c>
      <c r="AG297" s="391">
        <v>135</v>
      </c>
      <c r="AH297" s="391">
        <v>410</v>
      </c>
      <c r="AI297" s="391">
        <v>217</v>
      </c>
      <c r="AJ297" s="391">
        <v>378</v>
      </c>
      <c r="AK297" s="391">
        <v>145</v>
      </c>
      <c r="AL297" s="391">
        <v>858</v>
      </c>
      <c r="AM297" s="391">
        <v>1</v>
      </c>
      <c r="AN297" s="391"/>
      <c r="AO297" s="391"/>
      <c r="AP297" s="391">
        <v>139</v>
      </c>
      <c r="AQ297" s="391">
        <v>63</v>
      </c>
      <c r="AR297" s="391">
        <v>32</v>
      </c>
      <c r="AS297" s="391">
        <v>270</v>
      </c>
      <c r="AT297" s="391">
        <v>14</v>
      </c>
      <c r="AU297" s="391">
        <v>90</v>
      </c>
      <c r="AV297" s="391">
        <v>190</v>
      </c>
      <c r="AW297" s="391">
        <v>49</v>
      </c>
      <c r="AX297" s="391"/>
      <c r="AY297" s="391"/>
      <c r="AZ297" s="391"/>
      <c r="BA297" s="391"/>
      <c r="BB297" s="391"/>
      <c r="BC297" s="391"/>
      <c r="BD297" s="391"/>
      <c r="BE297" s="391"/>
      <c r="BF297" s="391"/>
      <c r="BG297" s="391"/>
      <c r="BH297" s="391">
        <v>0</v>
      </c>
      <c r="BI297" s="391">
        <v>0</v>
      </c>
      <c r="BJ297" s="391">
        <v>0</v>
      </c>
      <c r="BK297" s="391">
        <v>0</v>
      </c>
      <c r="BL297" s="391">
        <v>0</v>
      </c>
      <c r="BM297" s="391">
        <v>0</v>
      </c>
      <c r="BN297" s="391">
        <v>0</v>
      </c>
      <c r="BO297" s="391">
        <v>0</v>
      </c>
      <c r="BP297" s="391">
        <v>0</v>
      </c>
      <c r="BQ297" s="391">
        <v>0</v>
      </c>
      <c r="BR297" s="391">
        <v>0</v>
      </c>
      <c r="BS297" s="391">
        <v>0</v>
      </c>
      <c r="BT297" s="391">
        <v>0</v>
      </c>
      <c r="BU297" s="391">
        <v>0</v>
      </c>
      <c r="BV297" s="391">
        <v>190</v>
      </c>
      <c r="BW297" s="391">
        <v>49</v>
      </c>
      <c r="BX297" s="392" t="str">
        <f t="shared" si="36"/>
        <v/>
      </c>
      <c r="BY297" s="392">
        <f t="shared" si="37"/>
        <v>-0.742105263157895</v>
      </c>
      <c r="BZ297" s="45">
        <f t="shared" si="38"/>
        <v>0</v>
      </c>
      <c r="CA297" s="45">
        <f t="shared" si="39"/>
        <v>1150</v>
      </c>
      <c r="CB297" s="45">
        <f t="shared" si="40"/>
        <v>5341</v>
      </c>
      <c r="CC297" s="45">
        <f t="shared" si="41"/>
        <v>1706</v>
      </c>
      <c r="CD297" s="45">
        <f t="shared" si="42"/>
        <v>0</v>
      </c>
      <c r="CE297" s="45">
        <f t="shared" si="43"/>
        <v>0</v>
      </c>
      <c r="CF297" s="391">
        <f t="shared" si="44"/>
        <v>239</v>
      </c>
    </row>
    <row r="298" spans="1:84">
      <c r="A298" s="45" t="s">
        <v>334</v>
      </c>
      <c r="B298" s="391"/>
      <c r="C298" s="391">
        <v>2</v>
      </c>
      <c r="D298" s="391"/>
      <c r="E298" s="391"/>
      <c r="F298" s="391"/>
      <c r="G298" s="391"/>
      <c r="H298" s="391"/>
      <c r="I298" s="391"/>
      <c r="J298" s="391"/>
      <c r="K298" s="391"/>
      <c r="L298" s="391"/>
      <c r="M298" s="391"/>
      <c r="N298" s="391"/>
      <c r="O298" s="391"/>
      <c r="P298" s="393"/>
      <c r="Q298" s="391"/>
      <c r="R298" s="391"/>
      <c r="S298" s="391"/>
      <c r="T298" s="391"/>
      <c r="U298" s="391"/>
      <c r="V298" s="391"/>
      <c r="W298" s="391"/>
      <c r="X298" s="391"/>
      <c r="Y298" s="391"/>
      <c r="Z298" s="391"/>
      <c r="AA298" s="391"/>
      <c r="AB298" s="391"/>
      <c r="AC298" s="391"/>
      <c r="AD298" s="391"/>
      <c r="AE298" s="391"/>
      <c r="AF298" s="391"/>
      <c r="AG298" s="391"/>
      <c r="AH298" s="391"/>
      <c r="AI298" s="391"/>
      <c r="AJ298" s="391"/>
      <c r="AK298" s="391"/>
      <c r="AL298" s="391"/>
      <c r="AM298" s="391"/>
      <c r="AN298" s="391"/>
      <c r="AO298" s="391"/>
      <c r="AP298" s="391"/>
      <c r="AQ298" s="391"/>
      <c r="AR298" s="391"/>
      <c r="AS298" s="391"/>
      <c r="AT298" s="391"/>
      <c r="AU298" s="391"/>
      <c r="AV298" s="391"/>
      <c r="AW298" s="391"/>
      <c r="AX298" s="391"/>
      <c r="AY298" s="391"/>
      <c r="AZ298" s="391"/>
      <c r="BA298" s="391"/>
      <c r="BB298" s="391"/>
      <c r="BC298" s="391"/>
      <c r="BD298" s="391"/>
      <c r="BE298" s="391"/>
      <c r="BF298" s="391"/>
      <c r="BG298" s="391"/>
      <c r="BH298" s="391">
        <v>0</v>
      </c>
      <c r="BI298" s="391">
        <v>0</v>
      </c>
      <c r="BJ298" s="391">
        <v>0</v>
      </c>
      <c r="BK298" s="391">
        <v>0</v>
      </c>
      <c r="BL298" s="391">
        <v>0</v>
      </c>
      <c r="BM298" s="391">
        <v>0</v>
      </c>
      <c r="BN298" s="391">
        <v>0</v>
      </c>
      <c r="BO298" s="391">
        <v>0</v>
      </c>
      <c r="BP298" s="391">
        <v>0</v>
      </c>
      <c r="BQ298" s="391">
        <v>0</v>
      </c>
      <c r="BR298" s="391">
        <v>0</v>
      </c>
      <c r="BS298" s="391">
        <v>0</v>
      </c>
      <c r="BT298" s="391">
        <v>0</v>
      </c>
      <c r="BU298" s="391">
        <v>0</v>
      </c>
      <c r="BV298" s="391">
        <v>0</v>
      </c>
      <c r="BW298" s="391">
        <v>0</v>
      </c>
      <c r="BX298" s="392" t="str">
        <f t="shared" si="36"/>
        <v/>
      </c>
      <c r="BY298" s="392" t="str">
        <f t="shared" si="37"/>
        <v/>
      </c>
      <c r="BZ298" s="45">
        <f t="shared" si="38"/>
        <v>2</v>
      </c>
      <c r="CA298" s="45">
        <f t="shared" si="39"/>
        <v>0</v>
      </c>
      <c r="CB298" s="45">
        <f t="shared" si="40"/>
        <v>0</v>
      </c>
      <c r="CC298" s="45">
        <f t="shared" si="41"/>
        <v>0</v>
      </c>
      <c r="CD298" s="45">
        <f t="shared" si="42"/>
        <v>0</v>
      </c>
      <c r="CE298" s="45">
        <f t="shared" si="43"/>
        <v>0</v>
      </c>
      <c r="CF298" s="391">
        <f t="shared" si="44"/>
        <v>0</v>
      </c>
    </row>
    <row r="299" spans="1:84">
      <c r="A299" s="45" t="s">
        <v>335</v>
      </c>
      <c r="B299" s="391"/>
      <c r="C299" s="391"/>
      <c r="D299" s="391"/>
      <c r="E299" s="391"/>
      <c r="F299" s="391"/>
      <c r="G299" s="391"/>
      <c r="H299" s="391"/>
      <c r="I299" s="391"/>
      <c r="J299" s="391"/>
      <c r="K299" s="391"/>
      <c r="L299" s="391"/>
      <c r="M299" s="391"/>
      <c r="N299" s="391"/>
      <c r="O299" s="391"/>
      <c r="P299" s="391"/>
      <c r="Q299" s="391"/>
      <c r="R299" s="391"/>
      <c r="S299" s="391"/>
      <c r="T299" s="391"/>
      <c r="U299" s="391">
        <v>1124</v>
      </c>
      <c r="V299" s="391">
        <v>1161</v>
      </c>
      <c r="W299" s="391">
        <v>417</v>
      </c>
      <c r="X299" s="391">
        <v>321</v>
      </c>
      <c r="Y299" s="391">
        <v>3872</v>
      </c>
      <c r="Z299" s="391">
        <v>27</v>
      </c>
      <c r="AA299" s="391">
        <v>2</v>
      </c>
      <c r="AB299" s="391">
        <v>8</v>
      </c>
      <c r="AC299" s="391">
        <v>86</v>
      </c>
      <c r="AD299" s="391">
        <v>28</v>
      </c>
      <c r="AE299" s="391">
        <v>1365</v>
      </c>
      <c r="AF299" s="391">
        <v>72</v>
      </c>
      <c r="AG299" s="391"/>
      <c r="AH299" s="391">
        <v>43</v>
      </c>
      <c r="AI299" s="391">
        <v>131</v>
      </c>
      <c r="AJ299" s="391">
        <v>228</v>
      </c>
      <c r="AK299" s="391">
        <v>517</v>
      </c>
      <c r="AL299" s="391">
        <v>2</v>
      </c>
      <c r="AM299" s="391">
        <v>31</v>
      </c>
      <c r="AN299" s="391">
        <v>45</v>
      </c>
      <c r="AO299" s="391">
        <v>2</v>
      </c>
      <c r="AP299" s="391">
        <v>210</v>
      </c>
      <c r="AQ299" s="391">
        <v>43</v>
      </c>
      <c r="AR299" s="391">
        <v>11</v>
      </c>
      <c r="AS299" s="391">
        <v>747</v>
      </c>
      <c r="AT299" s="391">
        <v>716</v>
      </c>
      <c r="AU299" s="391">
        <v>301</v>
      </c>
      <c r="AV299" s="391">
        <v>33</v>
      </c>
      <c r="AW299" s="391"/>
      <c r="AX299" s="391"/>
      <c r="AY299" s="391"/>
      <c r="AZ299" s="391"/>
      <c r="BA299" s="391"/>
      <c r="BB299" s="391"/>
      <c r="BC299" s="391"/>
      <c r="BD299" s="391"/>
      <c r="BE299" s="391"/>
      <c r="BF299" s="391"/>
      <c r="BG299" s="391"/>
      <c r="BH299" s="391">
        <v>0</v>
      </c>
      <c r="BI299" s="391">
        <v>0</v>
      </c>
      <c r="BJ299" s="391">
        <v>0</v>
      </c>
      <c r="BK299" s="391">
        <v>0</v>
      </c>
      <c r="BL299" s="391">
        <v>0</v>
      </c>
      <c r="BM299" s="391">
        <v>0</v>
      </c>
      <c r="BN299" s="391">
        <v>0</v>
      </c>
      <c r="BO299" s="391">
        <v>0</v>
      </c>
      <c r="BP299" s="391">
        <v>0</v>
      </c>
      <c r="BQ299" s="391">
        <v>0</v>
      </c>
      <c r="BR299" s="391">
        <v>0</v>
      </c>
      <c r="BS299" s="391">
        <v>0</v>
      </c>
      <c r="BT299" s="391">
        <v>0</v>
      </c>
      <c r="BU299" s="391">
        <v>0</v>
      </c>
      <c r="BV299" s="391">
        <v>33</v>
      </c>
      <c r="BW299" s="391">
        <v>0</v>
      </c>
      <c r="BX299" s="392" t="str">
        <f t="shared" si="36"/>
        <v/>
      </c>
      <c r="BY299" s="392">
        <f t="shared" si="37"/>
        <v>-1</v>
      </c>
      <c r="BZ299" s="45">
        <f t="shared" si="38"/>
        <v>0</v>
      </c>
      <c r="CA299" s="45">
        <f t="shared" si="39"/>
        <v>6895</v>
      </c>
      <c r="CB299" s="45">
        <f t="shared" si="40"/>
        <v>2507</v>
      </c>
      <c r="CC299" s="45">
        <f t="shared" si="41"/>
        <v>2141</v>
      </c>
      <c r="CD299" s="45">
        <f t="shared" si="42"/>
        <v>0</v>
      </c>
      <c r="CE299" s="45">
        <f t="shared" si="43"/>
        <v>0</v>
      </c>
      <c r="CF299" s="391">
        <f t="shared" si="44"/>
        <v>33</v>
      </c>
    </row>
    <row r="300" spans="1:84">
      <c r="A300" s="45" t="s">
        <v>336</v>
      </c>
      <c r="B300" s="391"/>
      <c r="C300" s="391"/>
      <c r="D300" s="391">
        <v>30</v>
      </c>
      <c r="E300" s="391">
        <v>29</v>
      </c>
      <c r="F300" s="391">
        <v>77</v>
      </c>
      <c r="G300" s="391">
        <v>146</v>
      </c>
      <c r="H300" s="391"/>
      <c r="I300" s="391"/>
      <c r="J300" s="391"/>
      <c r="K300" s="391"/>
      <c r="L300" s="391"/>
      <c r="M300" s="391">
        <v>41</v>
      </c>
      <c r="N300" s="391">
        <v>599</v>
      </c>
      <c r="O300" s="391"/>
      <c r="P300" s="391"/>
      <c r="Q300" s="391"/>
      <c r="R300" s="391"/>
      <c r="S300" s="391"/>
      <c r="T300" s="391"/>
      <c r="U300" s="391"/>
      <c r="V300" s="391"/>
      <c r="W300" s="391"/>
      <c r="X300" s="391"/>
      <c r="Y300" s="391"/>
      <c r="Z300" s="391"/>
      <c r="AA300" s="391"/>
      <c r="AB300" s="391"/>
      <c r="AC300" s="391"/>
      <c r="AD300" s="391"/>
      <c r="AE300" s="391"/>
      <c r="AF300" s="391"/>
      <c r="AG300" s="391"/>
      <c r="AH300" s="391"/>
      <c r="AI300" s="391"/>
      <c r="AJ300" s="391"/>
      <c r="AK300" s="391"/>
      <c r="AL300" s="391"/>
      <c r="AM300" s="391"/>
      <c r="AN300" s="391"/>
      <c r="AO300" s="391"/>
      <c r="AP300" s="391"/>
      <c r="AQ300" s="391"/>
      <c r="AR300" s="391"/>
      <c r="AS300" s="391"/>
      <c r="AT300" s="391"/>
      <c r="AU300" s="391"/>
      <c r="AV300" s="391"/>
      <c r="AW300" s="391"/>
      <c r="AX300" s="391"/>
      <c r="AY300" s="391"/>
      <c r="AZ300" s="391"/>
      <c r="BA300" s="391"/>
      <c r="BB300" s="391"/>
      <c r="BC300" s="391"/>
      <c r="BD300" s="391"/>
      <c r="BE300" s="391"/>
      <c r="BF300" s="391"/>
      <c r="BG300" s="391"/>
      <c r="BH300" s="391">
        <v>0</v>
      </c>
      <c r="BI300" s="391">
        <v>0</v>
      </c>
      <c r="BJ300" s="391">
        <v>0</v>
      </c>
      <c r="BK300" s="391">
        <v>0</v>
      </c>
      <c r="BL300" s="391">
        <v>0</v>
      </c>
      <c r="BM300" s="391">
        <v>0</v>
      </c>
      <c r="BN300" s="391">
        <v>0</v>
      </c>
      <c r="BO300" s="391">
        <v>0</v>
      </c>
      <c r="BP300" s="391">
        <v>0</v>
      </c>
      <c r="BQ300" s="391">
        <v>0</v>
      </c>
      <c r="BR300" s="391">
        <v>0</v>
      </c>
      <c r="BS300" s="391">
        <v>0</v>
      </c>
      <c r="BT300" s="391">
        <v>0</v>
      </c>
      <c r="BU300" s="391">
        <v>0</v>
      </c>
      <c r="BV300" s="391">
        <v>0</v>
      </c>
      <c r="BW300" s="391">
        <v>0</v>
      </c>
      <c r="BX300" s="392" t="str">
        <f t="shared" si="36"/>
        <v/>
      </c>
      <c r="BY300" s="392" t="str">
        <f t="shared" si="37"/>
        <v/>
      </c>
      <c r="BZ300" s="45">
        <f t="shared" si="38"/>
        <v>323</v>
      </c>
      <c r="CA300" s="45">
        <f t="shared" si="39"/>
        <v>599</v>
      </c>
      <c r="CB300" s="45">
        <f t="shared" si="40"/>
        <v>0</v>
      </c>
      <c r="CC300" s="45">
        <f t="shared" si="41"/>
        <v>0</v>
      </c>
      <c r="CD300" s="45">
        <f t="shared" si="42"/>
        <v>0</v>
      </c>
      <c r="CE300" s="45">
        <f t="shared" si="43"/>
        <v>0</v>
      </c>
      <c r="CF300" s="391">
        <f t="shared" si="44"/>
        <v>0</v>
      </c>
    </row>
    <row r="301" spans="1:84">
      <c r="A301" s="45" t="s">
        <v>337</v>
      </c>
      <c r="B301" s="391"/>
      <c r="C301" s="391"/>
      <c r="D301" s="391"/>
      <c r="E301" s="391"/>
      <c r="F301" s="391"/>
      <c r="G301" s="391"/>
      <c r="H301" s="391"/>
      <c r="I301" s="391"/>
      <c r="J301" s="391"/>
      <c r="K301" s="391">
        <v>1022</v>
      </c>
      <c r="L301" s="391">
        <v>1185</v>
      </c>
      <c r="M301" s="391">
        <v>1005</v>
      </c>
      <c r="N301" s="391">
        <v>334</v>
      </c>
      <c r="O301" s="391">
        <v>140</v>
      </c>
      <c r="P301" s="393">
        <v>171</v>
      </c>
      <c r="Q301" s="391">
        <v>174</v>
      </c>
      <c r="R301" s="391">
        <v>128</v>
      </c>
      <c r="S301" s="391">
        <v>129</v>
      </c>
      <c r="T301" s="391">
        <v>80</v>
      </c>
      <c r="U301" s="391"/>
      <c r="V301" s="391"/>
      <c r="W301" s="391"/>
      <c r="X301" s="391"/>
      <c r="Y301" s="391"/>
      <c r="Z301" s="391"/>
      <c r="AA301" s="391"/>
      <c r="AB301" s="391"/>
      <c r="AC301" s="391"/>
      <c r="AD301" s="391"/>
      <c r="AE301" s="391"/>
      <c r="AF301" s="391"/>
      <c r="AG301" s="391"/>
      <c r="AH301" s="391"/>
      <c r="AI301" s="391"/>
      <c r="AJ301" s="391"/>
      <c r="AK301" s="391"/>
      <c r="AL301" s="391"/>
      <c r="AM301" s="391"/>
      <c r="AN301" s="391"/>
      <c r="AO301" s="391"/>
      <c r="AP301" s="391"/>
      <c r="AQ301" s="391"/>
      <c r="AR301" s="391"/>
      <c r="AS301" s="391"/>
      <c r="AT301" s="391"/>
      <c r="AU301" s="391"/>
      <c r="AV301" s="391"/>
      <c r="AW301" s="391"/>
      <c r="AX301" s="391"/>
      <c r="AY301" s="391"/>
      <c r="AZ301" s="391"/>
      <c r="BA301" s="391"/>
      <c r="BB301" s="391"/>
      <c r="BC301" s="391"/>
      <c r="BD301" s="391"/>
      <c r="BE301" s="391"/>
      <c r="BF301" s="391"/>
      <c r="BG301" s="391"/>
      <c r="BH301" s="391">
        <v>0</v>
      </c>
      <c r="BI301" s="391">
        <v>0</v>
      </c>
      <c r="BJ301" s="391">
        <v>0</v>
      </c>
      <c r="BK301" s="391">
        <v>0</v>
      </c>
      <c r="BL301" s="391">
        <v>0</v>
      </c>
      <c r="BM301" s="391">
        <v>0</v>
      </c>
      <c r="BN301" s="391">
        <v>0</v>
      </c>
      <c r="BO301" s="391">
        <v>0</v>
      </c>
      <c r="BP301" s="391">
        <v>0</v>
      </c>
      <c r="BQ301" s="391">
        <v>0</v>
      </c>
      <c r="BR301" s="391">
        <v>0</v>
      </c>
      <c r="BS301" s="391">
        <v>0</v>
      </c>
      <c r="BT301" s="391">
        <v>0</v>
      </c>
      <c r="BU301" s="391">
        <v>0</v>
      </c>
      <c r="BV301" s="391">
        <v>0</v>
      </c>
      <c r="BW301" s="391">
        <v>0</v>
      </c>
      <c r="BX301" s="392" t="str">
        <f t="shared" si="36"/>
        <v/>
      </c>
      <c r="BY301" s="392" t="str">
        <f t="shared" si="37"/>
        <v/>
      </c>
      <c r="BZ301" s="45">
        <f t="shared" si="38"/>
        <v>3212</v>
      </c>
      <c r="CA301" s="45">
        <f t="shared" si="39"/>
        <v>1156</v>
      </c>
      <c r="CB301" s="45">
        <f t="shared" si="40"/>
        <v>0</v>
      </c>
      <c r="CC301" s="45">
        <f t="shared" si="41"/>
        <v>0</v>
      </c>
      <c r="CD301" s="45">
        <f t="shared" si="42"/>
        <v>0</v>
      </c>
      <c r="CE301" s="45">
        <f t="shared" si="43"/>
        <v>0</v>
      </c>
      <c r="CF301" s="391">
        <f t="shared" si="44"/>
        <v>0</v>
      </c>
    </row>
    <row r="302" spans="1:84">
      <c r="A302" s="45" t="s">
        <v>338</v>
      </c>
      <c r="B302" s="391"/>
      <c r="C302" s="391">
        <v>1</v>
      </c>
      <c r="D302" s="391"/>
      <c r="E302" s="391"/>
      <c r="F302" s="391">
        <v>4</v>
      </c>
      <c r="G302" s="391">
        <v>8</v>
      </c>
      <c r="H302" s="391"/>
      <c r="I302" s="391"/>
      <c r="J302" s="391"/>
      <c r="K302" s="391"/>
      <c r="L302" s="391"/>
      <c r="M302" s="391"/>
      <c r="N302" s="391"/>
      <c r="O302" s="391"/>
      <c r="P302" s="391"/>
      <c r="Q302" s="391"/>
      <c r="R302" s="391"/>
      <c r="S302" s="391"/>
      <c r="T302" s="391"/>
      <c r="U302" s="391"/>
      <c r="V302" s="391"/>
      <c r="W302" s="391"/>
      <c r="X302" s="391"/>
      <c r="Y302" s="391"/>
      <c r="Z302" s="391"/>
      <c r="AA302" s="391"/>
      <c r="AB302" s="391"/>
      <c r="AC302" s="391"/>
      <c r="AD302" s="391"/>
      <c r="AE302" s="391"/>
      <c r="AF302" s="391"/>
      <c r="AG302" s="391"/>
      <c r="AH302" s="391">
        <v>4</v>
      </c>
      <c r="AI302" s="391"/>
      <c r="AJ302" s="391">
        <v>2</v>
      </c>
      <c r="AK302" s="391"/>
      <c r="AL302" s="391"/>
      <c r="AM302" s="391">
        <v>2</v>
      </c>
      <c r="AN302" s="391"/>
      <c r="AO302" s="391"/>
      <c r="AP302" s="391"/>
      <c r="AQ302" s="391"/>
      <c r="AR302" s="391"/>
      <c r="AS302" s="391"/>
      <c r="AT302" s="391"/>
      <c r="AU302" s="391"/>
      <c r="AV302" s="391"/>
      <c r="AW302" s="391"/>
      <c r="AX302" s="391"/>
      <c r="AY302" s="391"/>
      <c r="AZ302" s="391"/>
      <c r="BA302" s="391"/>
      <c r="BB302" s="391"/>
      <c r="BC302" s="391"/>
      <c r="BD302" s="391"/>
      <c r="BE302" s="391"/>
      <c r="BF302" s="391"/>
      <c r="BG302" s="391"/>
      <c r="BH302" s="391">
        <v>0</v>
      </c>
      <c r="BI302" s="391">
        <v>0</v>
      </c>
      <c r="BJ302" s="391">
        <v>0</v>
      </c>
      <c r="BK302" s="391">
        <v>0</v>
      </c>
      <c r="BL302" s="391">
        <v>0</v>
      </c>
      <c r="BM302" s="391">
        <v>0</v>
      </c>
      <c r="BN302" s="391">
        <v>0</v>
      </c>
      <c r="BO302" s="391">
        <v>0</v>
      </c>
      <c r="BP302" s="391">
        <v>0</v>
      </c>
      <c r="BQ302" s="391">
        <v>0</v>
      </c>
      <c r="BR302" s="391">
        <v>0</v>
      </c>
      <c r="BS302" s="391">
        <v>0</v>
      </c>
      <c r="BT302" s="391">
        <v>0</v>
      </c>
      <c r="BU302" s="391">
        <v>0</v>
      </c>
      <c r="BV302" s="391">
        <v>0</v>
      </c>
      <c r="BW302" s="391">
        <v>0</v>
      </c>
      <c r="BX302" s="392" t="str">
        <f t="shared" si="36"/>
        <v/>
      </c>
      <c r="BY302" s="392" t="str">
        <f t="shared" si="37"/>
        <v/>
      </c>
      <c r="BZ302" s="45">
        <f t="shared" si="38"/>
        <v>13</v>
      </c>
      <c r="CA302" s="45">
        <f t="shared" si="39"/>
        <v>0</v>
      </c>
      <c r="CB302" s="45">
        <f t="shared" si="40"/>
        <v>6</v>
      </c>
      <c r="CC302" s="45">
        <f t="shared" si="41"/>
        <v>2</v>
      </c>
      <c r="CD302" s="45">
        <f t="shared" si="42"/>
        <v>0</v>
      </c>
      <c r="CE302" s="45">
        <f t="shared" si="43"/>
        <v>0</v>
      </c>
      <c r="CF302" s="391">
        <f t="shared" si="44"/>
        <v>0</v>
      </c>
    </row>
    <row r="303" spans="1:84">
      <c r="A303" s="45" t="s">
        <v>339</v>
      </c>
      <c r="B303" s="391"/>
      <c r="C303" s="391"/>
      <c r="D303" s="391"/>
      <c r="E303" s="391"/>
      <c r="F303" s="391"/>
      <c r="G303" s="391"/>
      <c r="H303" s="391"/>
      <c r="I303" s="391"/>
      <c r="J303" s="391"/>
      <c r="K303" s="391"/>
      <c r="L303" s="391"/>
      <c r="M303" s="391"/>
      <c r="N303" s="391"/>
      <c r="O303" s="391"/>
      <c r="P303" s="391"/>
      <c r="Q303" s="391"/>
      <c r="R303" s="391"/>
      <c r="S303" s="391"/>
      <c r="T303" s="391"/>
      <c r="U303" s="391"/>
      <c r="V303" s="391"/>
      <c r="W303" s="391"/>
      <c r="X303" s="391"/>
      <c r="Y303" s="391"/>
      <c r="Z303" s="391"/>
      <c r="AA303" s="391"/>
      <c r="AB303" s="391"/>
      <c r="AC303" s="391"/>
      <c r="AD303" s="391"/>
      <c r="AE303" s="391"/>
      <c r="AF303" s="391"/>
      <c r="AG303" s="391"/>
      <c r="AH303" s="391"/>
      <c r="AI303" s="391"/>
      <c r="AJ303" s="391"/>
      <c r="AK303" s="391"/>
      <c r="AL303" s="391"/>
      <c r="AM303" s="391"/>
      <c r="AN303" s="391"/>
      <c r="AO303" s="391"/>
      <c r="AP303" s="391"/>
      <c r="AQ303" s="391"/>
      <c r="AR303" s="391"/>
      <c r="AS303" s="391"/>
      <c r="AT303" s="391"/>
      <c r="AU303" s="391"/>
      <c r="AV303" s="391"/>
      <c r="AW303" s="391"/>
      <c r="AX303" s="391">
        <v>1</v>
      </c>
      <c r="AY303" s="391"/>
      <c r="AZ303" s="391"/>
      <c r="BA303" s="391"/>
      <c r="BB303" s="391"/>
      <c r="BC303" s="391"/>
      <c r="BD303" s="391"/>
      <c r="BE303" s="391"/>
      <c r="BF303" s="391">
        <v>2</v>
      </c>
      <c r="BG303" s="391">
        <v>1</v>
      </c>
      <c r="BH303" s="391">
        <v>0</v>
      </c>
      <c r="BI303" s="391">
        <v>1</v>
      </c>
      <c r="BJ303" s="391">
        <v>1</v>
      </c>
      <c r="BK303" s="391">
        <v>0</v>
      </c>
      <c r="BL303" s="391">
        <v>1</v>
      </c>
      <c r="BM303" s="391">
        <v>0</v>
      </c>
      <c r="BN303" s="391">
        <v>0</v>
      </c>
      <c r="BO303" s="391">
        <v>0</v>
      </c>
      <c r="BP303" s="391">
        <v>0</v>
      </c>
      <c r="BQ303" s="391">
        <v>0</v>
      </c>
      <c r="BR303" s="391">
        <v>0</v>
      </c>
      <c r="BS303" s="391">
        <v>0</v>
      </c>
      <c r="BT303" s="391">
        <v>0</v>
      </c>
      <c r="BU303" s="391">
        <v>0</v>
      </c>
      <c r="BV303" s="391">
        <v>0</v>
      </c>
      <c r="BW303" s="391">
        <v>0</v>
      </c>
      <c r="BX303" s="392" t="str">
        <f t="shared" si="36"/>
        <v/>
      </c>
      <c r="BY303" s="392" t="str">
        <f t="shared" si="37"/>
        <v/>
      </c>
      <c r="BZ303" s="45">
        <f t="shared" si="38"/>
        <v>0</v>
      </c>
      <c r="CA303" s="45">
        <f t="shared" si="39"/>
        <v>0</v>
      </c>
      <c r="CB303" s="45">
        <f t="shared" si="40"/>
        <v>0</v>
      </c>
      <c r="CC303" s="45">
        <f t="shared" si="41"/>
        <v>0</v>
      </c>
      <c r="CD303" s="45">
        <f t="shared" si="42"/>
        <v>5</v>
      </c>
      <c r="CE303" s="45">
        <f t="shared" si="43"/>
        <v>2</v>
      </c>
      <c r="CF303" s="391">
        <f t="shared" si="44"/>
        <v>0</v>
      </c>
    </row>
    <row r="304" spans="1:84">
      <c r="A304" s="45" t="s">
        <v>340</v>
      </c>
      <c r="B304" s="391"/>
      <c r="C304" s="391"/>
      <c r="D304" s="391"/>
      <c r="E304" s="391"/>
      <c r="F304" s="391">
        <v>1</v>
      </c>
      <c r="G304" s="391"/>
      <c r="H304" s="391"/>
      <c r="I304" s="391"/>
      <c r="J304" s="391"/>
      <c r="K304" s="391"/>
      <c r="L304" s="391"/>
      <c r="M304" s="391"/>
      <c r="N304" s="391"/>
      <c r="O304" s="391"/>
      <c r="P304" s="393">
        <v>1</v>
      </c>
      <c r="Q304" s="391"/>
      <c r="R304" s="391"/>
      <c r="S304" s="391"/>
      <c r="T304" s="391"/>
      <c r="U304" s="391"/>
      <c r="V304" s="391"/>
      <c r="W304" s="391"/>
      <c r="X304" s="391"/>
      <c r="Y304" s="391"/>
      <c r="Z304" s="391"/>
      <c r="AA304" s="391"/>
      <c r="AB304" s="391"/>
      <c r="AC304" s="391"/>
      <c r="AD304" s="391"/>
      <c r="AE304" s="391"/>
      <c r="AF304" s="391"/>
      <c r="AG304" s="391"/>
      <c r="AH304" s="391"/>
      <c r="AI304" s="391"/>
      <c r="AJ304" s="391"/>
      <c r="AK304" s="391"/>
      <c r="AL304" s="391"/>
      <c r="AM304" s="391"/>
      <c r="AN304" s="391"/>
      <c r="AO304" s="391"/>
      <c r="AP304" s="391"/>
      <c r="AQ304" s="391"/>
      <c r="AR304" s="391"/>
      <c r="AS304" s="391"/>
      <c r="AT304" s="391"/>
      <c r="AU304" s="391"/>
      <c r="AV304" s="391"/>
      <c r="AW304" s="391"/>
      <c r="AX304" s="391"/>
      <c r="AY304" s="391"/>
      <c r="AZ304" s="391"/>
      <c r="BA304" s="391"/>
      <c r="BB304" s="391"/>
      <c r="BC304" s="391"/>
      <c r="BD304" s="391"/>
      <c r="BE304" s="391"/>
      <c r="BF304" s="391"/>
      <c r="BG304" s="391"/>
      <c r="BH304" s="391">
        <v>0</v>
      </c>
      <c r="BI304" s="391">
        <v>0</v>
      </c>
      <c r="BJ304" s="391">
        <v>0</v>
      </c>
      <c r="BK304" s="391">
        <v>0</v>
      </c>
      <c r="BL304" s="391">
        <v>0</v>
      </c>
      <c r="BM304" s="391">
        <v>0</v>
      </c>
      <c r="BN304" s="391">
        <v>0</v>
      </c>
      <c r="BO304" s="391">
        <v>0</v>
      </c>
      <c r="BP304" s="391">
        <v>0</v>
      </c>
      <c r="BQ304" s="391">
        <v>0</v>
      </c>
      <c r="BR304" s="391">
        <v>0</v>
      </c>
      <c r="BS304" s="391">
        <v>0</v>
      </c>
      <c r="BT304" s="391">
        <v>0</v>
      </c>
      <c r="BU304" s="391">
        <v>0</v>
      </c>
      <c r="BV304" s="391">
        <v>0</v>
      </c>
      <c r="BW304" s="391">
        <v>0</v>
      </c>
      <c r="BX304" s="392" t="str">
        <f t="shared" si="36"/>
        <v/>
      </c>
      <c r="BY304" s="392" t="str">
        <f t="shared" si="37"/>
        <v/>
      </c>
      <c r="BZ304" s="45">
        <f t="shared" si="38"/>
        <v>1</v>
      </c>
      <c r="CA304" s="45">
        <f t="shared" si="39"/>
        <v>1</v>
      </c>
      <c r="CB304" s="45">
        <f t="shared" si="40"/>
        <v>0</v>
      </c>
      <c r="CC304" s="45">
        <f t="shared" si="41"/>
        <v>0</v>
      </c>
      <c r="CD304" s="45">
        <f t="shared" si="42"/>
        <v>0</v>
      </c>
      <c r="CE304" s="45">
        <f t="shared" si="43"/>
        <v>0</v>
      </c>
      <c r="CF304" s="391">
        <f t="shared" si="44"/>
        <v>0</v>
      </c>
    </row>
    <row r="305" spans="1:84">
      <c r="A305" s="45" t="s">
        <v>341</v>
      </c>
      <c r="B305" s="391">
        <v>4</v>
      </c>
      <c r="C305" s="391"/>
      <c r="D305" s="391"/>
      <c r="E305" s="391">
        <v>3</v>
      </c>
      <c r="F305" s="391">
        <v>13</v>
      </c>
      <c r="G305" s="391">
        <v>7</v>
      </c>
      <c r="H305" s="391"/>
      <c r="I305" s="391">
        <v>13</v>
      </c>
      <c r="J305" s="391">
        <v>8</v>
      </c>
      <c r="K305" s="391">
        <v>2</v>
      </c>
      <c r="L305" s="391">
        <v>1</v>
      </c>
      <c r="M305" s="391"/>
      <c r="N305" s="391"/>
      <c r="O305" s="391">
        <v>2</v>
      </c>
      <c r="P305" s="393">
        <v>2</v>
      </c>
      <c r="Q305" s="391"/>
      <c r="R305" s="391"/>
      <c r="S305" s="391"/>
      <c r="T305" s="391"/>
      <c r="U305" s="391"/>
      <c r="V305" s="391"/>
      <c r="W305" s="391"/>
      <c r="X305" s="391"/>
      <c r="Y305" s="391"/>
      <c r="Z305" s="391"/>
      <c r="AA305" s="391"/>
      <c r="AB305" s="391"/>
      <c r="AC305" s="391"/>
      <c r="AD305" s="391"/>
      <c r="AE305" s="391"/>
      <c r="AF305" s="391"/>
      <c r="AG305" s="391"/>
      <c r="AH305" s="391"/>
      <c r="AI305" s="391">
        <v>1</v>
      </c>
      <c r="AJ305" s="391"/>
      <c r="AK305" s="391"/>
      <c r="AL305" s="391"/>
      <c r="AM305" s="391"/>
      <c r="AN305" s="391"/>
      <c r="AO305" s="391"/>
      <c r="AP305" s="391"/>
      <c r="AQ305" s="391"/>
      <c r="AR305" s="391"/>
      <c r="AS305" s="391"/>
      <c r="AT305" s="391"/>
      <c r="AU305" s="391"/>
      <c r="AV305" s="391"/>
      <c r="AW305" s="391"/>
      <c r="AX305" s="391"/>
      <c r="AY305" s="391"/>
      <c r="AZ305" s="391"/>
      <c r="BA305" s="391"/>
      <c r="BB305" s="391"/>
      <c r="BC305" s="391"/>
      <c r="BD305" s="391"/>
      <c r="BE305" s="391"/>
      <c r="BF305" s="391"/>
      <c r="BG305" s="391"/>
      <c r="BH305" s="391">
        <v>0</v>
      </c>
      <c r="BI305" s="391">
        <v>0</v>
      </c>
      <c r="BJ305" s="391">
        <v>0</v>
      </c>
      <c r="BK305" s="391">
        <v>0</v>
      </c>
      <c r="BL305" s="391">
        <v>0</v>
      </c>
      <c r="BM305" s="391">
        <v>0</v>
      </c>
      <c r="BN305" s="391">
        <v>0</v>
      </c>
      <c r="BO305" s="391">
        <v>0</v>
      </c>
      <c r="BP305" s="391">
        <v>0</v>
      </c>
      <c r="BQ305" s="391">
        <v>0</v>
      </c>
      <c r="BR305" s="391">
        <v>0</v>
      </c>
      <c r="BS305" s="391">
        <v>0</v>
      </c>
      <c r="BT305" s="391">
        <v>0</v>
      </c>
      <c r="BU305" s="391">
        <v>0</v>
      </c>
      <c r="BV305" s="391">
        <v>0</v>
      </c>
      <c r="BW305" s="391">
        <v>0</v>
      </c>
      <c r="BX305" s="392" t="str">
        <f t="shared" si="36"/>
        <v/>
      </c>
      <c r="BY305" s="392" t="str">
        <f t="shared" si="37"/>
        <v/>
      </c>
      <c r="BZ305" s="45">
        <f t="shared" si="38"/>
        <v>51</v>
      </c>
      <c r="CA305" s="45">
        <f t="shared" si="39"/>
        <v>4</v>
      </c>
      <c r="CB305" s="45">
        <f t="shared" si="40"/>
        <v>1</v>
      </c>
      <c r="CC305" s="45">
        <f t="shared" si="41"/>
        <v>0</v>
      </c>
      <c r="CD305" s="45">
        <f t="shared" si="42"/>
        <v>0</v>
      </c>
      <c r="CE305" s="45">
        <f t="shared" si="43"/>
        <v>0</v>
      </c>
      <c r="CF305" s="391">
        <f t="shared" si="44"/>
        <v>0</v>
      </c>
    </row>
    <row r="306" spans="1:84">
      <c r="A306" s="45" t="s">
        <v>342</v>
      </c>
      <c r="B306" s="391"/>
      <c r="C306" s="391"/>
      <c r="D306" s="391"/>
      <c r="E306" s="391"/>
      <c r="F306" s="391"/>
      <c r="G306" s="391"/>
      <c r="H306" s="391"/>
      <c r="I306" s="391"/>
      <c r="J306" s="391"/>
      <c r="K306" s="391"/>
      <c r="L306" s="391"/>
      <c r="M306" s="391"/>
      <c r="N306" s="391"/>
      <c r="O306" s="391"/>
      <c r="P306" s="391"/>
      <c r="Q306" s="391"/>
      <c r="R306" s="391"/>
      <c r="S306" s="391"/>
      <c r="T306" s="391"/>
      <c r="U306" s="391"/>
      <c r="V306" s="391"/>
      <c r="W306" s="391"/>
      <c r="X306" s="391">
        <v>204</v>
      </c>
      <c r="Y306" s="391">
        <v>408</v>
      </c>
      <c r="Z306" s="391">
        <v>81</v>
      </c>
      <c r="AA306" s="391">
        <v>4</v>
      </c>
      <c r="AB306" s="391">
        <v>72</v>
      </c>
      <c r="AC306" s="391">
        <v>32</v>
      </c>
      <c r="AD306" s="391">
        <v>87</v>
      </c>
      <c r="AE306" s="391">
        <v>64</v>
      </c>
      <c r="AF306" s="391">
        <v>31</v>
      </c>
      <c r="AG306" s="391">
        <v>9</v>
      </c>
      <c r="AH306" s="391">
        <v>29</v>
      </c>
      <c r="AI306" s="391">
        <v>54</v>
      </c>
      <c r="AJ306" s="391">
        <v>32</v>
      </c>
      <c r="AK306" s="391">
        <v>83</v>
      </c>
      <c r="AL306" s="391">
        <v>11</v>
      </c>
      <c r="AM306" s="391">
        <v>4</v>
      </c>
      <c r="AN306" s="391">
        <v>12</v>
      </c>
      <c r="AO306" s="391">
        <v>29</v>
      </c>
      <c r="AP306" s="391">
        <v>29</v>
      </c>
      <c r="AQ306" s="391">
        <v>437</v>
      </c>
      <c r="AR306" s="391">
        <v>2</v>
      </c>
      <c r="AS306" s="391">
        <v>71</v>
      </c>
      <c r="AT306" s="391">
        <v>7</v>
      </c>
      <c r="AU306" s="391"/>
      <c r="AV306" s="391">
        <v>1</v>
      </c>
      <c r="AW306" s="391"/>
      <c r="AX306" s="391"/>
      <c r="AY306" s="391"/>
      <c r="AZ306" s="391"/>
      <c r="BA306" s="391"/>
      <c r="BB306" s="391"/>
      <c r="BC306" s="391"/>
      <c r="BD306" s="391"/>
      <c r="BE306" s="391"/>
      <c r="BF306" s="391"/>
      <c r="BG306" s="391"/>
      <c r="BH306" s="391">
        <v>0</v>
      </c>
      <c r="BI306" s="391">
        <v>0</v>
      </c>
      <c r="BJ306" s="391">
        <v>0</v>
      </c>
      <c r="BK306" s="391">
        <v>0</v>
      </c>
      <c r="BL306" s="391">
        <v>0</v>
      </c>
      <c r="BM306" s="391">
        <v>0</v>
      </c>
      <c r="BN306" s="391">
        <v>0</v>
      </c>
      <c r="BO306" s="391">
        <v>0</v>
      </c>
      <c r="BP306" s="391">
        <v>0</v>
      </c>
      <c r="BQ306" s="391">
        <v>0</v>
      </c>
      <c r="BR306" s="391">
        <v>0</v>
      </c>
      <c r="BS306" s="391">
        <v>0</v>
      </c>
      <c r="BT306" s="391">
        <v>0</v>
      </c>
      <c r="BU306" s="391">
        <v>0</v>
      </c>
      <c r="BV306" s="391">
        <v>1</v>
      </c>
      <c r="BW306" s="391">
        <v>0</v>
      </c>
      <c r="BX306" s="392" t="str">
        <f t="shared" si="36"/>
        <v/>
      </c>
      <c r="BY306" s="392">
        <f t="shared" si="37"/>
        <v>-1</v>
      </c>
      <c r="BZ306" s="45">
        <f t="shared" si="38"/>
        <v>0</v>
      </c>
      <c r="CA306" s="45">
        <f t="shared" si="39"/>
        <v>612</v>
      </c>
      <c r="CB306" s="45">
        <f t="shared" si="40"/>
        <v>578</v>
      </c>
      <c r="CC306" s="45">
        <f t="shared" si="41"/>
        <v>603</v>
      </c>
      <c r="CD306" s="45">
        <f t="shared" si="42"/>
        <v>0</v>
      </c>
      <c r="CE306" s="45">
        <f t="shared" si="43"/>
        <v>0</v>
      </c>
      <c r="CF306" s="391">
        <f t="shared" si="44"/>
        <v>1</v>
      </c>
    </row>
    <row r="307" spans="1:84">
      <c r="A307" s="45" t="s">
        <v>343</v>
      </c>
      <c r="B307" s="391">
        <v>80</v>
      </c>
      <c r="C307" s="391">
        <v>601</v>
      </c>
      <c r="D307" s="391">
        <v>901</v>
      </c>
      <c r="E307" s="391">
        <v>3760</v>
      </c>
      <c r="F307" s="391">
        <v>4310</v>
      </c>
      <c r="G307" s="391">
        <v>873</v>
      </c>
      <c r="H307" s="391">
        <v>602</v>
      </c>
      <c r="I307" s="391">
        <v>745</v>
      </c>
      <c r="J307" s="391">
        <v>1043</v>
      </c>
      <c r="K307" s="391">
        <v>3126</v>
      </c>
      <c r="L307" s="391">
        <v>5155</v>
      </c>
      <c r="M307" s="391">
        <v>4692</v>
      </c>
      <c r="N307" s="391">
        <v>8312</v>
      </c>
      <c r="O307" s="391">
        <v>1011</v>
      </c>
      <c r="P307" s="391">
        <v>961</v>
      </c>
      <c r="Q307" s="391">
        <v>1488</v>
      </c>
      <c r="R307" s="391">
        <v>546</v>
      </c>
      <c r="S307" s="391">
        <v>4556</v>
      </c>
      <c r="T307" s="391">
        <v>6328</v>
      </c>
      <c r="U307" s="391">
        <v>8698</v>
      </c>
      <c r="V307" s="391">
        <v>5353</v>
      </c>
      <c r="W307" s="391">
        <v>4636</v>
      </c>
      <c r="X307" s="391">
        <v>9809</v>
      </c>
      <c r="Y307" s="391">
        <v>8352</v>
      </c>
      <c r="Z307" s="391">
        <v>1417</v>
      </c>
      <c r="AA307" s="391">
        <v>335</v>
      </c>
      <c r="AB307" s="391">
        <v>1557</v>
      </c>
      <c r="AC307" s="391">
        <v>2042</v>
      </c>
      <c r="AD307" s="391">
        <v>1063</v>
      </c>
      <c r="AE307" s="391">
        <v>1872</v>
      </c>
      <c r="AF307" s="391">
        <v>266</v>
      </c>
      <c r="AG307" s="391">
        <v>716</v>
      </c>
      <c r="AH307" s="391">
        <v>1551</v>
      </c>
      <c r="AI307" s="391">
        <v>2184</v>
      </c>
      <c r="AJ307" s="391">
        <v>4490</v>
      </c>
      <c r="AK307" s="391">
        <v>3651</v>
      </c>
      <c r="AL307" s="391">
        <v>478</v>
      </c>
      <c r="AM307" s="391">
        <v>217</v>
      </c>
      <c r="AN307" s="391">
        <v>534</v>
      </c>
      <c r="AO307" s="391">
        <v>257</v>
      </c>
      <c r="AP307" s="391">
        <v>152</v>
      </c>
      <c r="AQ307" s="391">
        <v>230</v>
      </c>
      <c r="AR307" s="391">
        <v>330</v>
      </c>
      <c r="AS307" s="391">
        <v>664</v>
      </c>
      <c r="AT307" s="391">
        <v>499</v>
      </c>
      <c r="AU307" s="391">
        <v>198</v>
      </c>
      <c r="AV307" s="391">
        <v>952</v>
      </c>
      <c r="AW307" s="391">
        <v>9</v>
      </c>
      <c r="AX307" s="391"/>
      <c r="AY307" s="391"/>
      <c r="AZ307" s="391"/>
      <c r="BA307" s="391"/>
      <c r="BB307" s="391"/>
      <c r="BC307" s="391"/>
      <c r="BD307" s="391"/>
      <c r="BE307" s="391"/>
      <c r="BF307" s="391"/>
      <c r="BG307" s="391"/>
      <c r="BH307" s="391">
        <v>0</v>
      </c>
      <c r="BI307" s="391">
        <v>0</v>
      </c>
      <c r="BJ307" s="391">
        <v>0</v>
      </c>
      <c r="BK307" s="391">
        <v>0</v>
      </c>
      <c r="BL307" s="391">
        <v>0</v>
      </c>
      <c r="BM307" s="391">
        <v>0</v>
      </c>
      <c r="BN307" s="391">
        <v>0</v>
      </c>
      <c r="BO307" s="391">
        <v>0</v>
      </c>
      <c r="BP307" s="391">
        <v>0</v>
      </c>
      <c r="BQ307" s="391">
        <v>0</v>
      </c>
      <c r="BR307" s="391">
        <v>0</v>
      </c>
      <c r="BS307" s="391">
        <v>0</v>
      </c>
      <c r="BT307" s="391">
        <v>0</v>
      </c>
      <c r="BU307" s="391">
        <v>0</v>
      </c>
      <c r="BV307" s="391">
        <v>952</v>
      </c>
      <c r="BW307" s="391">
        <v>9</v>
      </c>
      <c r="BX307" s="392" t="str">
        <f t="shared" si="36"/>
        <v/>
      </c>
      <c r="BY307" s="392">
        <f t="shared" si="37"/>
        <v>-0.990546218487395</v>
      </c>
      <c r="BZ307" s="45">
        <f t="shared" si="38"/>
        <v>25888</v>
      </c>
      <c r="CA307" s="45">
        <f t="shared" si="39"/>
        <v>60050</v>
      </c>
      <c r="CB307" s="45">
        <f t="shared" si="40"/>
        <v>21144</v>
      </c>
      <c r="CC307" s="45">
        <f t="shared" si="41"/>
        <v>4520</v>
      </c>
      <c r="CD307" s="45">
        <f t="shared" si="42"/>
        <v>0</v>
      </c>
      <c r="CE307" s="45">
        <f t="shared" si="43"/>
        <v>0</v>
      </c>
      <c r="CF307" s="391">
        <f t="shared" si="44"/>
        <v>961</v>
      </c>
    </row>
    <row r="308" spans="1:84">
      <c r="A308" s="45" t="s">
        <v>344</v>
      </c>
      <c r="B308" s="391"/>
      <c r="C308" s="391"/>
      <c r="D308" s="391"/>
      <c r="E308" s="391"/>
      <c r="F308" s="391"/>
      <c r="G308" s="391"/>
      <c r="H308" s="391"/>
      <c r="I308" s="391"/>
      <c r="J308" s="391"/>
      <c r="K308" s="391"/>
      <c r="L308" s="391"/>
      <c r="M308" s="391"/>
      <c r="N308" s="391"/>
      <c r="O308" s="391"/>
      <c r="P308" s="393"/>
      <c r="Q308" s="391"/>
      <c r="R308" s="391"/>
      <c r="S308" s="391"/>
      <c r="T308" s="391"/>
      <c r="U308" s="391"/>
      <c r="V308" s="391"/>
      <c r="W308" s="391"/>
      <c r="X308" s="391"/>
      <c r="Y308" s="391"/>
      <c r="Z308" s="391"/>
      <c r="AA308" s="391"/>
      <c r="AB308" s="391"/>
      <c r="AC308" s="391"/>
      <c r="AD308" s="391">
        <v>256</v>
      </c>
      <c r="AE308" s="391">
        <v>1568</v>
      </c>
      <c r="AF308" s="391">
        <v>1220</v>
      </c>
      <c r="AG308" s="391">
        <v>908</v>
      </c>
      <c r="AH308" s="391">
        <v>1203</v>
      </c>
      <c r="AI308" s="391">
        <v>967</v>
      </c>
      <c r="AJ308" s="391">
        <v>1080</v>
      </c>
      <c r="AK308" s="391">
        <v>2355</v>
      </c>
      <c r="AL308" s="391">
        <v>676</v>
      </c>
      <c r="AM308" s="391">
        <v>172</v>
      </c>
      <c r="AN308" s="391">
        <v>306</v>
      </c>
      <c r="AO308" s="391">
        <v>422</v>
      </c>
      <c r="AP308" s="391">
        <v>91</v>
      </c>
      <c r="AQ308" s="391">
        <v>30</v>
      </c>
      <c r="AR308" s="391">
        <v>106</v>
      </c>
      <c r="AS308" s="391">
        <v>1931</v>
      </c>
      <c r="AT308" s="391">
        <v>1924</v>
      </c>
      <c r="AU308" s="391">
        <v>2279</v>
      </c>
      <c r="AV308" s="391">
        <v>1976</v>
      </c>
      <c r="AW308" s="391">
        <v>1143</v>
      </c>
      <c r="AX308" s="391"/>
      <c r="AY308" s="391"/>
      <c r="AZ308" s="391"/>
      <c r="BA308" s="391"/>
      <c r="BB308" s="391"/>
      <c r="BC308" s="391"/>
      <c r="BD308" s="391"/>
      <c r="BE308" s="391"/>
      <c r="BF308" s="391"/>
      <c r="BG308" s="391"/>
      <c r="BH308" s="391">
        <v>0</v>
      </c>
      <c r="BI308" s="391">
        <v>0</v>
      </c>
      <c r="BJ308" s="391">
        <v>0</v>
      </c>
      <c r="BK308" s="391">
        <v>0</v>
      </c>
      <c r="BL308" s="391">
        <v>0</v>
      </c>
      <c r="BM308" s="391">
        <v>0</v>
      </c>
      <c r="BN308" s="391">
        <v>0</v>
      </c>
      <c r="BO308" s="391">
        <v>0</v>
      </c>
      <c r="BP308" s="391">
        <v>0</v>
      </c>
      <c r="BQ308" s="391">
        <v>0</v>
      </c>
      <c r="BR308" s="391">
        <v>0</v>
      </c>
      <c r="BS308" s="391">
        <v>0</v>
      </c>
      <c r="BT308" s="391">
        <v>0</v>
      </c>
      <c r="BU308" s="391">
        <v>0</v>
      </c>
      <c r="BV308" s="391">
        <v>1976</v>
      </c>
      <c r="BW308" s="391">
        <v>1143</v>
      </c>
      <c r="BX308" s="392" t="str">
        <f t="shared" si="36"/>
        <v/>
      </c>
      <c r="BY308" s="392">
        <f t="shared" si="37"/>
        <v>-0.421558704453441</v>
      </c>
      <c r="BZ308" s="45">
        <f t="shared" si="38"/>
        <v>0</v>
      </c>
      <c r="CA308" s="45">
        <f t="shared" si="39"/>
        <v>0</v>
      </c>
      <c r="CB308" s="45">
        <f t="shared" si="40"/>
        <v>9557</v>
      </c>
      <c r="CC308" s="45">
        <f t="shared" si="41"/>
        <v>11056</v>
      </c>
      <c r="CD308" s="45">
        <f t="shared" si="42"/>
        <v>0</v>
      </c>
      <c r="CE308" s="45">
        <f t="shared" si="43"/>
        <v>0</v>
      </c>
      <c r="CF308" s="391">
        <f t="shared" si="44"/>
        <v>3119</v>
      </c>
    </row>
    <row r="309" spans="1:84">
      <c r="A309" s="45" t="s">
        <v>345</v>
      </c>
      <c r="B309" s="391"/>
      <c r="C309" s="391"/>
      <c r="D309" s="391"/>
      <c r="E309" s="391">
        <v>500</v>
      </c>
      <c r="F309" s="391"/>
      <c r="G309" s="391">
        <v>3</v>
      </c>
      <c r="H309" s="391"/>
      <c r="I309" s="391"/>
      <c r="J309" s="391"/>
      <c r="K309" s="391"/>
      <c r="L309" s="391">
        <v>8</v>
      </c>
      <c r="M309" s="391">
        <v>1</v>
      </c>
      <c r="N309" s="391"/>
      <c r="O309" s="391"/>
      <c r="P309" s="393"/>
      <c r="Q309" s="391"/>
      <c r="R309" s="391"/>
      <c r="S309" s="391"/>
      <c r="T309" s="391"/>
      <c r="U309" s="391"/>
      <c r="V309" s="391"/>
      <c r="W309" s="391"/>
      <c r="X309" s="391"/>
      <c r="Y309" s="391"/>
      <c r="Z309" s="391"/>
      <c r="AA309" s="391"/>
      <c r="AB309" s="391"/>
      <c r="AC309" s="391"/>
      <c r="AD309" s="391"/>
      <c r="AE309" s="391"/>
      <c r="AF309" s="391"/>
      <c r="AG309" s="391"/>
      <c r="AH309" s="391"/>
      <c r="AI309" s="391"/>
      <c r="AJ309" s="391"/>
      <c r="AK309" s="391"/>
      <c r="AL309" s="391"/>
      <c r="AM309" s="391"/>
      <c r="AN309" s="391"/>
      <c r="AO309" s="391"/>
      <c r="AP309" s="391"/>
      <c r="AQ309" s="391"/>
      <c r="AR309" s="391"/>
      <c r="AS309" s="391"/>
      <c r="AT309" s="391"/>
      <c r="AU309" s="391"/>
      <c r="AV309" s="391"/>
      <c r="AW309" s="391"/>
      <c r="AX309" s="391"/>
      <c r="AY309" s="391"/>
      <c r="AZ309" s="391"/>
      <c r="BA309" s="391"/>
      <c r="BB309" s="391"/>
      <c r="BC309" s="391"/>
      <c r="BD309" s="391"/>
      <c r="BE309" s="391"/>
      <c r="BF309" s="391"/>
      <c r="BG309" s="391"/>
      <c r="BH309" s="391">
        <v>0</v>
      </c>
      <c r="BI309" s="391">
        <v>0</v>
      </c>
      <c r="BJ309" s="391">
        <v>0</v>
      </c>
      <c r="BK309" s="391">
        <v>0</v>
      </c>
      <c r="BL309" s="391">
        <v>0</v>
      </c>
      <c r="BM309" s="391">
        <v>0</v>
      </c>
      <c r="BN309" s="391">
        <v>0</v>
      </c>
      <c r="BO309" s="391">
        <v>0</v>
      </c>
      <c r="BP309" s="391">
        <v>0</v>
      </c>
      <c r="BQ309" s="391">
        <v>0</v>
      </c>
      <c r="BR309" s="391">
        <v>0</v>
      </c>
      <c r="BS309" s="391">
        <v>0</v>
      </c>
      <c r="BT309" s="391">
        <v>0</v>
      </c>
      <c r="BU309" s="391">
        <v>0</v>
      </c>
      <c r="BV309" s="391">
        <v>0</v>
      </c>
      <c r="BW309" s="391">
        <v>0</v>
      </c>
      <c r="BX309" s="392" t="str">
        <f t="shared" si="36"/>
        <v/>
      </c>
      <c r="BY309" s="392" t="str">
        <f t="shared" si="37"/>
        <v/>
      </c>
      <c r="BZ309" s="45">
        <f t="shared" si="38"/>
        <v>512</v>
      </c>
      <c r="CA309" s="45">
        <f t="shared" si="39"/>
        <v>0</v>
      </c>
      <c r="CB309" s="45">
        <f t="shared" si="40"/>
        <v>0</v>
      </c>
      <c r="CC309" s="45">
        <f t="shared" si="41"/>
        <v>0</v>
      </c>
      <c r="CD309" s="45">
        <f t="shared" si="42"/>
        <v>0</v>
      </c>
      <c r="CE309" s="45">
        <f t="shared" si="43"/>
        <v>0</v>
      </c>
      <c r="CF309" s="391">
        <f t="shared" si="44"/>
        <v>0</v>
      </c>
    </row>
    <row r="310" spans="1:84">
      <c r="A310" s="45" t="s">
        <v>346</v>
      </c>
      <c r="B310" s="391"/>
      <c r="C310" s="391"/>
      <c r="D310" s="391"/>
      <c r="E310" s="391"/>
      <c r="F310" s="391"/>
      <c r="G310" s="391"/>
      <c r="H310" s="391"/>
      <c r="I310" s="391">
        <v>306</v>
      </c>
      <c r="J310" s="391"/>
      <c r="K310" s="391"/>
      <c r="L310" s="391"/>
      <c r="M310" s="391"/>
      <c r="N310" s="391"/>
      <c r="O310" s="391"/>
      <c r="P310" s="393"/>
      <c r="Q310" s="391"/>
      <c r="R310" s="391"/>
      <c r="S310" s="391"/>
      <c r="T310" s="391"/>
      <c r="U310" s="391"/>
      <c r="V310" s="391"/>
      <c r="W310" s="391"/>
      <c r="X310" s="391"/>
      <c r="Y310" s="391"/>
      <c r="Z310" s="391"/>
      <c r="AA310" s="391"/>
      <c r="AB310" s="391"/>
      <c r="AC310" s="391"/>
      <c r="AD310" s="391"/>
      <c r="AE310" s="391"/>
      <c r="AF310" s="391"/>
      <c r="AG310" s="391"/>
      <c r="AH310" s="391"/>
      <c r="AI310" s="391"/>
      <c r="AJ310" s="391"/>
      <c r="AK310" s="391"/>
      <c r="AL310" s="391"/>
      <c r="AM310" s="391"/>
      <c r="AN310" s="391"/>
      <c r="AO310" s="391"/>
      <c r="AP310" s="391"/>
      <c r="AQ310" s="391"/>
      <c r="AR310" s="391"/>
      <c r="AS310" s="391"/>
      <c r="AT310" s="391"/>
      <c r="AU310" s="391"/>
      <c r="AV310" s="391"/>
      <c r="AW310" s="391"/>
      <c r="AX310" s="391"/>
      <c r="AY310" s="391"/>
      <c r="AZ310" s="391"/>
      <c r="BA310" s="391"/>
      <c r="BB310" s="391"/>
      <c r="BC310" s="391"/>
      <c r="BD310" s="391"/>
      <c r="BE310" s="391"/>
      <c r="BF310" s="391"/>
      <c r="BG310" s="391"/>
      <c r="BH310" s="391">
        <v>0</v>
      </c>
      <c r="BI310" s="391">
        <v>0</v>
      </c>
      <c r="BJ310" s="391">
        <v>0</v>
      </c>
      <c r="BK310" s="391">
        <v>0</v>
      </c>
      <c r="BL310" s="391">
        <v>0</v>
      </c>
      <c r="BM310" s="391">
        <v>0</v>
      </c>
      <c r="BN310" s="391">
        <v>0</v>
      </c>
      <c r="BO310" s="391">
        <v>0</v>
      </c>
      <c r="BP310" s="391">
        <v>0</v>
      </c>
      <c r="BQ310" s="391">
        <v>0</v>
      </c>
      <c r="BR310" s="391">
        <v>0</v>
      </c>
      <c r="BS310" s="391">
        <v>0</v>
      </c>
      <c r="BT310" s="391">
        <v>0</v>
      </c>
      <c r="BU310" s="391">
        <v>0</v>
      </c>
      <c r="BV310" s="391">
        <v>0</v>
      </c>
      <c r="BW310" s="391">
        <v>0</v>
      </c>
      <c r="BX310" s="392" t="str">
        <f t="shared" si="36"/>
        <v/>
      </c>
      <c r="BY310" s="392" t="str">
        <f t="shared" si="37"/>
        <v/>
      </c>
      <c r="BZ310" s="45">
        <f t="shared" si="38"/>
        <v>306</v>
      </c>
      <c r="CA310" s="45">
        <f t="shared" si="39"/>
        <v>0</v>
      </c>
      <c r="CB310" s="45">
        <f t="shared" si="40"/>
        <v>0</v>
      </c>
      <c r="CC310" s="45">
        <f t="shared" si="41"/>
        <v>0</v>
      </c>
      <c r="CD310" s="45">
        <f t="shared" si="42"/>
        <v>0</v>
      </c>
      <c r="CE310" s="45">
        <f t="shared" si="43"/>
        <v>0</v>
      </c>
      <c r="CF310" s="391">
        <f t="shared" si="44"/>
        <v>0</v>
      </c>
    </row>
    <row r="311" spans="1:84">
      <c r="A311" s="45" t="s">
        <v>347</v>
      </c>
      <c r="B311" s="391">
        <v>131</v>
      </c>
      <c r="C311" s="391">
        <v>137</v>
      </c>
      <c r="D311" s="391">
        <v>153</v>
      </c>
      <c r="E311" s="391">
        <v>75</v>
      </c>
      <c r="F311" s="391">
        <v>94</v>
      </c>
      <c r="G311" s="391">
        <v>108</v>
      </c>
      <c r="H311" s="391">
        <v>153</v>
      </c>
      <c r="I311" s="391">
        <v>118</v>
      </c>
      <c r="J311" s="391">
        <v>57</v>
      </c>
      <c r="K311" s="391">
        <v>34</v>
      </c>
      <c r="L311" s="391">
        <v>44</v>
      </c>
      <c r="M311" s="391">
        <v>160</v>
      </c>
      <c r="N311" s="391">
        <v>44</v>
      </c>
      <c r="O311" s="391">
        <v>22</v>
      </c>
      <c r="P311" s="391">
        <v>64</v>
      </c>
      <c r="Q311" s="391">
        <v>54</v>
      </c>
      <c r="R311" s="391">
        <v>14</v>
      </c>
      <c r="S311" s="391">
        <v>2</v>
      </c>
      <c r="T311" s="391">
        <v>34</v>
      </c>
      <c r="U311" s="391">
        <v>3</v>
      </c>
      <c r="V311" s="391"/>
      <c r="W311" s="391">
        <v>75</v>
      </c>
      <c r="X311" s="391">
        <v>68</v>
      </c>
      <c r="Y311" s="391">
        <v>8</v>
      </c>
      <c r="Z311" s="391"/>
      <c r="AA311" s="391"/>
      <c r="AB311" s="391"/>
      <c r="AC311" s="391"/>
      <c r="AD311" s="391"/>
      <c r="AE311" s="391"/>
      <c r="AF311" s="391"/>
      <c r="AG311" s="391"/>
      <c r="AH311" s="391"/>
      <c r="AI311" s="391"/>
      <c r="AJ311" s="391"/>
      <c r="AK311" s="391"/>
      <c r="AL311" s="391"/>
      <c r="AM311" s="391"/>
      <c r="AN311" s="391"/>
      <c r="AO311" s="391"/>
      <c r="AP311" s="391"/>
      <c r="AQ311" s="391"/>
      <c r="AR311" s="391"/>
      <c r="AS311" s="391"/>
      <c r="AT311" s="391"/>
      <c r="AU311" s="391"/>
      <c r="AV311" s="391"/>
      <c r="AW311" s="391"/>
      <c r="AX311" s="391"/>
      <c r="AY311" s="391"/>
      <c r="AZ311" s="391"/>
      <c r="BA311" s="391"/>
      <c r="BB311" s="391"/>
      <c r="BC311" s="391"/>
      <c r="BD311" s="391"/>
      <c r="BE311" s="391"/>
      <c r="BF311" s="391"/>
      <c r="BG311" s="391"/>
      <c r="BH311" s="391">
        <v>0</v>
      </c>
      <c r="BI311" s="391">
        <v>0</v>
      </c>
      <c r="BJ311" s="391">
        <v>0</v>
      </c>
      <c r="BK311" s="391">
        <v>0</v>
      </c>
      <c r="BL311" s="391">
        <v>0</v>
      </c>
      <c r="BM311" s="391">
        <v>0</v>
      </c>
      <c r="BN311" s="391">
        <v>0</v>
      </c>
      <c r="BO311" s="391">
        <v>0</v>
      </c>
      <c r="BP311" s="391">
        <v>0</v>
      </c>
      <c r="BQ311" s="391">
        <v>0</v>
      </c>
      <c r="BR311" s="391">
        <v>0</v>
      </c>
      <c r="BS311" s="391">
        <v>0</v>
      </c>
      <c r="BT311" s="391">
        <v>0</v>
      </c>
      <c r="BU311" s="391">
        <v>0</v>
      </c>
      <c r="BV311" s="391">
        <v>0</v>
      </c>
      <c r="BW311" s="391">
        <v>0</v>
      </c>
      <c r="BX311" s="392" t="str">
        <f t="shared" si="36"/>
        <v/>
      </c>
      <c r="BY311" s="392" t="str">
        <f t="shared" si="37"/>
        <v/>
      </c>
      <c r="BZ311" s="45">
        <f t="shared" si="38"/>
        <v>1264</v>
      </c>
      <c r="CA311" s="45">
        <f t="shared" si="39"/>
        <v>388</v>
      </c>
      <c r="CB311" s="45">
        <f t="shared" si="40"/>
        <v>0</v>
      </c>
      <c r="CC311" s="45">
        <f t="shared" si="41"/>
        <v>0</v>
      </c>
      <c r="CD311" s="45">
        <f t="shared" si="42"/>
        <v>0</v>
      </c>
      <c r="CE311" s="45">
        <f t="shared" si="43"/>
        <v>0</v>
      </c>
      <c r="CF311" s="391">
        <f t="shared" si="44"/>
        <v>0</v>
      </c>
    </row>
    <row r="312" spans="1:84">
      <c r="A312" s="45" t="s">
        <v>348</v>
      </c>
      <c r="B312" s="391"/>
      <c r="C312" s="391"/>
      <c r="D312" s="391"/>
      <c r="E312" s="391"/>
      <c r="F312" s="391"/>
      <c r="G312" s="391"/>
      <c r="H312" s="391"/>
      <c r="I312" s="391"/>
      <c r="J312" s="391"/>
      <c r="K312" s="391"/>
      <c r="L312" s="391"/>
      <c r="M312" s="391"/>
      <c r="N312" s="391"/>
      <c r="O312" s="391"/>
      <c r="P312" s="393"/>
      <c r="Q312" s="391"/>
      <c r="R312" s="391"/>
      <c r="S312" s="391"/>
      <c r="T312" s="391"/>
      <c r="U312" s="391"/>
      <c r="V312" s="391"/>
      <c r="W312" s="391"/>
      <c r="X312" s="391"/>
      <c r="Y312" s="391"/>
      <c r="Z312" s="391"/>
      <c r="AA312" s="391">
        <v>184</v>
      </c>
      <c r="AB312" s="391">
        <v>93</v>
      </c>
      <c r="AC312" s="391">
        <v>23</v>
      </c>
      <c r="AD312" s="391">
        <v>44</v>
      </c>
      <c r="AE312" s="391">
        <v>136</v>
      </c>
      <c r="AF312" s="391">
        <v>295</v>
      </c>
      <c r="AG312" s="391">
        <v>239</v>
      </c>
      <c r="AH312" s="391"/>
      <c r="AI312" s="391"/>
      <c r="AJ312" s="391"/>
      <c r="AK312" s="391"/>
      <c r="AL312" s="391"/>
      <c r="AM312" s="391"/>
      <c r="AN312" s="391"/>
      <c r="AO312" s="391"/>
      <c r="AP312" s="391"/>
      <c r="AQ312" s="391"/>
      <c r="AR312" s="391"/>
      <c r="AS312" s="391"/>
      <c r="AT312" s="391"/>
      <c r="AU312" s="391"/>
      <c r="AV312" s="391"/>
      <c r="AW312" s="391"/>
      <c r="AX312" s="391"/>
      <c r="AY312" s="391"/>
      <c r="AZ312" s="391"/>
      <c r="BA312" s="391"/>
      <c r="BB312" s="391"/>
      <c r="BC312" s="391"/>
      <c r="BD312" s="391"/>
      <c r="BE312" s="391"/>
      <c r="BF312" s="391"/>
      <c r="BG312" s="391"/>
      <c r="BH312" s="391">
        <v>0</v>
      </c>
      <c r="BI312" s="391">
        <v>0</v>
      </c>
      <c r="BJ312" s="391">
        <v>0</v>
      </c>
      <c r="BK312" s="391">
        <v>287</v>
      </c>
      <c r="BL312" s="391">
        <v>351</v>
      </c>
      <c r="BM312" s="391">
        <v>0</v>
      </c>
      <c r="BN312" s="391">
        <v>0</v>
      </c>
      <c r="BO312" s="391">
        <v>0</v>
      </c>
      <c r="BP312" s="391">
        <v>0</v>
      </c>
      <c r="BQ312" s="391">
        <v>0</v>
      </c>
      <c r="BR312" s="391">
        <v>0</v>
      </c>
      <c r="BS312" s="391">
        <v>0</v>
      </c>
      <c r="BT312" s="391">
        <v>0</v>
      </c>
      <c r="BU312" s="391">
        <v>0</v>
      </c>
      <c r="BV312" s="391">
        <v>0</v>
      </c>
      <c r="BW312" s="391">
        <v>0</v>
      </c>
      <c r="BX312" s="392">
        <f t="shared" si="36"/>
        <v>-1</v>
      </c>
      <c r="BY312" s="392" t="str">
        <f t="shared" si="37"/>
        <v/>
      </c>
      <c r="BZ312" s="45">
        <f t="shared" si="38"/>
        <v>0</v>
      </c>
      <c r="CA312" s="45">
        <f t="shared" si="39"/>
        <v>0</v>
      </c>
      <c r="CB312" s="45">
        <f t="shared" si="40"/>
        <v>1014</v>
      </c>
      <c r="CC312" s="45">
        <f t="shared" si="41"/>
        <v>0</v>
      </c>
      <c r="CD312" s="45">
        <f t="shared" si="42"/>
        <v>0</v>
      </c>
      <c r="CE312" s="45">
        <f t="shared" si="43"/>
        <v>638</v>
      </c>
      <c r="CF312" s="391">
        <f t="shared" si="44"/>
        <v>0</v>
      </c>
    </row>
    <row r="313" spans="1:84">
      <c r="A313" s="45" t="s">
        <v>349</v>
      </c>
      <c r="B313" s="391">
        <v>1</v>
      </c>
      <c r="C313" s="391"/>
      <c r="D313" s="391"/>
      <c r="E313" s="391"/>
      <c r="F313" s="391"/>
      <c r="G313" s="391"/>
      <c r="H313" s="391"/>
      <c r="I313" s="391"/>
      <c r="J313" s="391"/>
      <c r="K313" s="391">
        <v>188</v>
      </c>
      <c r="L313" s="391"/>
      <c r="M313" s="391"/>
      <c r="N313" s="391"/>
      <c r="O313" s="391"/>
      <c r="P313" s="391"/>
      <c r="Q313" s="391"/>
      <c r="R313" s="391"/>
      <c r="S313" s="391"/>
      <c r="T313" s="391"/>
      <c r="U313" s="391"/>
      <c r="V313" s="391"/>
      <c r="W313" s="391">
        <v>356</v>
      </c>
      <c r="X313" s="391">
        <v>2380</v>
      </c>
      <c r="Y313" s="391">
        <v>8735</v>
      </c>
      <c r="Z313" s="391">
        <v>2161</v>
      </c>
      <c r="AA313" s="391">
        <v>371</v>
      </c>
      <c r="AB313" s="391"/>
      <c r="AC313" s="391"/>
      <c r="AD313" s="391"/>
      <c r="AE313" s="391"/>
      <c r="AF313" s="391"/>
      <c r="AG313" s="391"/>
      <c r="AH313" s="391"/>
      <c r="AI313" s="391"/>
      <c r="AJ313" s="391"/>
      <c r="AK313" s="391"/>
      <c r="AL313" s="391"/>
      <c r="AM313" s="391"/>
      <c r="AN313" s="391">
        <v>700</v>
      </c>
      <c r="AO313" s="391">
        <v>547</v>
      </c>
      <c r="AP313" s="391">
        <v>678</v>
      </c>
      <c r="AQ313" s="391">
        <v>54</v>
      </c>
      <c r="AR313" s="391"/>
      <c r="AS313" s="391"/>
      <c r="AT313" s="391"/>
      <c r="AU313" s="391"/>
      <c r="AV313" s="391"/>
      <c r="AW313" s="391"/>
      <c r="AX313" s="391"/>
      <c r="AY313" s="391"/>
      <c r="AZ313" s="391"/>
      <c r="BA313" s="391"/>
      <c r="BB313" s="391"/>
      <c r="BC313" s="391"/>
      <c r="BD313" s="391"/>
      <c r="BE313" s="391"/>
      <c r="BF313" s="391"/>
      <c r="BG313" s="391"/>
      <c r="BH313" s="391">
        <v>0</v>
      </c>
      <c r="BI313" s="391">
        <v>0</v>
      </c>
      <c r="BJ313" s="391">
        <v>0</v>
      </c>
      <c r="BK313" s="391">
        <v>0</v>
      </c>
      <c r="BL313" s="391">
        <v>0</v>
      </c>
      <c r="BM313" s="391">
        <v>0</v>
      </c>
      <c r="BN313" s="391">
        <v>0</v>
      </c>
      <c r="BO313" s="391">
        <v>0</v>
      </c>
      <c r="BP313" s="391">
        <v>0</v>
      </c>
      <c r="BQ313" s="391">
        <v>0</v>
      </c>
      <c r="BR313" s="391">
        <v>0</v>
      </c>
      <c r="BS313" s="391">
        <v>0</v>
      </c>
      <c r="BT313" s="391">
        <v>0</v>
      </c>
      <c r="BU313" s="391">
        <v>0</v>
      </c>
      <c r="BV313" s="391">
        <v>0</v>
      </c>
      <c r="BW313" s="391">
        <v>0</v>
      </c>
      <c r="BX313" s="392" t="str">
        <f t="shared" si="36"/>
        <v/>
      </c>
      <c r="BY313" s="392" t="str">
        <f t="shared" si="37"/>
        <v/>
      </c>
      <c r="BZ313" s="45">
        <f t="shared" si="38"/>
        <v>189</v>
      </c>
      <c r="CA313" s="45">
        <f t="shared" si="39"/>
        <v>11471</v>
      </c>
      <c r="CB313" s="45">
        <f t="shared" si="40"/>
        <v>2532</v>
      </c>
      <c r="CC313" s="45">
        <f t="shared" si="41"/>
        <v>1979</v>
      </c>
      <c r="CD313" s="45">
        <f t="shared" si="42"/>
        <v>0</v>
      </c>
      <c r="CE313" s="45">
        <f t="shared" si="43"/>
        <v>0</v>
      </c>
      <c r="CF313" s="391">
        <f t="shared" si="44"/>
        <v>0</v>
      </c>
    </row>
    <row r="314" spans="1:84">
      <c r="A314" s="45" t="s">
        <v>350</v>
      </c>
      <c r="B314" s="391"/>
      <c r="C314" s="391"/>
      <c r="D314" s="391"/>
      <c r="E314" s="391"/>
      <c r="F314" s="391"/>
      <c r="G314" s="391"/>
      <c r="H314" s="391"/>
      <c r="I314" s="391"/>
      <c r="J314" s="391"/>
      <c r="K314" s="391"/>
      <c r="L314" s="391"/>
      <c r="M314" s="391"/>
      <c r="N314" s="391"/>
      <c r="O314" s="391"/>
      <c r="P314" s="391"/>
      <c r="Q314" s="391"/>
      <c r="R314" s="391"/>
      <c r="S314" s="391"/>
      <c r="T314" s="391"/>
      <c r="U314" s="391"/>
      <c r="V314" s="391"/>
      <c r="W314" s="391"/>
      <c r="X314" s="391"/>
      <c r="Y314" s="391"/>
      <c r="Z314" s="391"/>
      <c r="AA314" s="391"/>
      <c r="AB314" s="391"/>
      <c r="AC314" s="391"/>
      <c r="AD314" s="391"/>
      <c r="AE314" s="391"/>
      <c r="AF314" s="391"/>
      <c r="AG314" s="391"/>
      <c r="AH314" s="391"/>
      <c r="AI314" s="391">
        <v>24</v>
      </c>
      <c r="AJ314" s="391">
        <v>9</v>
      </c>
      <c r="AK314" s="391">
        <v>8</v>
      </c>
      <c r="AL314" s="391">
        <v>2</v>
      </c>
      <c r="AM314" s="391">
        <v>4</v>
      </c>
      <c r="AN314" s="391">
        <v>2</v>
      </c>
      <c r="AO314" s="391"/>
      <c r="AP314" s="391"/>
      <c r="AQ314" s="391"/>
      <c r="AR314" s="391">
        <v>23</v>
      </c>
      <c r="AS314" s="391">
        <v>23</v>
      </c>
      <c r="AT314" s="391">
        <v>24</v>
      </c>
      <c r="AU314" s="391">
        <v>25</v>
      </c>
      <c r="AV314" s="391">
        <v>1</v>
      </c>
      <c r="AW314" s="391">
        <v>25</v>
      </c>
      <c r="AX314" s="391"/>
      <c r="AY314" s="391"/>
      <c r="AZ314" s="391"/>
      <c r="BA314" s="391"/>
      <c r="BB314" s="391"/>
      <c r="BC314" s="391"/>
      <c r="BD314" s="391"/>
      <c r="BE314" s="391"/>
      <c r="BF314" s="391"/>
      <c r="BG314" s="391"/>
      <c r="BH314" s="391">
        <v>0</v>
      </c>
      <c r="BI314" s="391">
        <v>0</v>
      </c>
      <c r="BJ314" s="391">
        <v>0</v>
      </c>
      <c r="BK314" s="391">
        <v>0</v>
      </c>
      <c r="BL314" s="391">
        <v>0</v>
      </c>
      <c r="BM314" s="391">
        <v>0</v>
      </c>
      <c r="BN314" s="391">
        <v>0</v>
      </c>
      <c r="BO314" s="391">
        <v>0</v>
      </c>
      <c r="BP314" s="391">
        <v>0</v>
      </c>
      <c r="BQ314" s="391">
        <v>0</v>
      </c>
      <c r="BR314" s="391">
        <v>0</v>
      </c>
      <c r="BS314" s="391">
        <v>0</v>
      </c>
      <c r="BT314" s="391">
        <v>0</v>
      </c>
      <c r="BU314" s="391">
        <v>0</v>
      </c>
      <c r="BV314" s="391">
        <v>1</v>
      </c>
      <c r="BW314" s="391">
        <v>25</v>
      </c>
      <c r="BX314" s="392" t="str">
        <f t="shared" si="36"/>
        <v/>
      </c>
      <c r="BY314" s="392">
        <f t="shared" si="37"/>
        <v>24</v>
      </c>
      <c r="BZ314" s="45">
        <f t="shared" si="38"/>
        <v>0</v>
      </c>
      <c r="CA314" s="45">
        <f t="shared" si="39"/>
        <v>0</v>
      </c>
      <c r="CB314" s="45">
        <f t="shared" si="40"/>
        <v>41</v>
      </c>
      <c r="CC314" s="45">
        <f t="shared" si="41"/>
        <v>129</v>
      </c>
      <c r="CD314" s="45">
        <f t="shared" si="42"/>
        <v>0</v>
      </c>
      <c r="CE314" s="45">
        <f t="shared" si="43"/>
        <v>0</v>
      </c>
      <c r="CF314" s="391">
        <f t="shared" si="44"/>
        <v>26</v>
      </c>
    </row>
    <row r="315" spans="1:84">
      <c r="A315" s="45" t="s">
        <v>351</v>
      </c>
      <c r="B315" s="391"/>
      <c r="C315" s="391"/>
      <c r="D315" s="391"/>
      <c r="E315" s="391"/>
      <c r="F315" s="391"/>
      <c r="G315" s="391"/>
      <c r="H315" s="391"/>
      <c r="I315" s="391"/>
      <c r="J315" s="391"/>
      <c r="K315" s="391"/>
      <c r="L315" s="391"/>
      <c r="M315" s="391"/>
      <c r="N315" s="391"/>
      <c r="O315" s="391"/>
      <c r="P315" s="391"/>
      <c r="Q315" s="391"/>
      <c r="R315" s="391">
        <v>90</v>
      </c>
      <c r="S315" s="391">
        <v>54</v>
      </c>
      <c r="T315" s="391">
        <v>23</v>
      </c>
      <c r="U315" s="391"/>
      <c r="V315" s="391">
        <v>17</v>
      </c>
      <c r="W315" s="391"/>
      <c r="X315" s="391">
        <v>10</v>
      </c>
      <c r="Y315" s="391"/>
      <c r="Z315" s="391">
        <v>39</v>
      </c>
      <c r="AA315" s="391"/>
      <c r="AB315" s="391">
        <v>7</v>
      </c>
      <c r="AC315" s="391">
        <v>14</v>
      </c>
      <c r="AD315" s="391">
        <v>150</v>
      </c>
      <c r="AE315" s="391">
        <v>47</v>
      </c>
      <c r="AF315" s="391">
        <v>116</v>
      </c>
      <c r="AG315" s="391">
        <v>20</v>
      </c>
      <c r="AH315" s="391"/>
      <c r="AI315" s="391"/>
      <c r="AJ315" s="391"/>
      <c r="AK315" s="391"/>
      <c r="AL315" s="391"/>
      <c r="AM315" s="391"/>
      <c r="AN315" s="391"/>
      <c r="AO315" s="391"/>
      <c r="AP315" s="391"/>
      <c r="AQ315" s="391"/>
      <c r="AR315" s="391"/>
      <c r="AS315" s="391"/>
      <c r="AT315" s="391"/>
      <c r="AU315" s="391"/>
      <c r="AV315" s="391"/>
      <c r="AW315" s="391"/>
      <c r="AX315" s="391"/>
      <c r="AY315" s="391"/>
      <c r="AZ315" s="391"/>
      <c r="BA315" s="391"/>
      <c r="BB315" s="391"/>
      <c r="BC315" s="391"/>
      <c r="BD315" s="391"/>
      <c r="BE315" s="391"/>
      <c r="BF315" s="391"/>
      <c r="BG315" s="391"/>
      <c r="BH315" s="391">
        <v>0</v>
      </c>
      <c r="BI315" s="391">
        <v>0</v>
      </c>
      <c r="BJ315" s="391">
        <v>0</v>
      </c>
      <c r="BK315" s="391">
        <v>0</v>
      </c>
      <c r="BL315" s="391">
        <v>0</v>
      </c>
      <c r="BM315" s="391">
        <v>0</v>
      </c>
      <c r="BN315" s="391">
        <v>0</v>
      </c>
      <c r="BO315" s="391">
        <v>0</v>
      </c>
      <c r="BP315" s="391">
        <v>0</v>
      </c>
      <c r="BQ315" s="391">
        <v>0</v>
      </c>
      <c r="BR315" s="391">
        <v>0</v>
      </c>
      <c r="BS315" s="391">
        <v>0</v>
      </c>
      <c r="BT315" s="391">
        <v>0</v>
      </c>
      <c r="BU315" s="391">
        <v>0</v>
      </c>
      <c r="BV315" s="391">
        <v>0</v>
      </c>
      <c r="BW315" s="391">
        <v>0</v>
      </c>
      <c r="BX315" s="392" t="str">
        <f t="shared" si="36"/>
        <v/>
      </c>
      <c r="BY315" s="392" t="str">
        <f t="shared" si="37"/>
        <v/>
      </c>
      <c r="BZ315" s="45">
        <f t="shared" si="38"/>
        <v>0</v>
      </c>
      <c r="CA315" s="45">
        <f t="shared" si="39"/>
        <v>194</v>
      </c>
      <c r="CB315" s="45">
        <f t="shared" si="40"/>
        <v>393</v>
      </c>
      <c r="CC315" s="45">
        <f t="shared" si="41"/>
        <v>0</v>
      </c>
      <c r="CD315" s="45">
        <f t="shared" si="42"/>
        <v>0</v>
      </c>
      <c r="CE315" s="45">
        <f t="shared" si="43"/>
        <v>0</v>
      </c>
      <c r="CF315" s="391">
        <f t="shared" si="44"/>
        <v>0</v>
      </c>
    </row>
    <row r="316" spans="1:84">
      <c r="A316" s="45" t="s">
        <v>352</v>
      </c>
      <c r="B316" s="391">
        <v>203</v>
      </c>
      <c r="C316" s="391">
        <v>104</v>
      </c>
      <c r="D316" s="391">
        <v>48</v>
      </c>
      <c r="E316" s="391">
        <v>7</v>
      </c>
      <c r="F316" s="391">
        <v>37</v>
      </c>
      <c r="G316" s="391">
        <v>126</v>
      </c>
      <c r="H316" s="391">
        <v>112</v>
      </c>
      <c r="I316" s="391">
        <v>29</v>
      </c>
      <c r="J316" s="391">
        <v>59</v>
      </c>
      <c r="K316" s="391">
        <v>68</v>
      </c>
      <c r="L316" s="391">
        <v>69</v>
      </c>
      <c r="M316" s="391">
        <v>86</v>
      </c>
      <c r="N316" s="391">
        <v>78</v>
      </c>
      <c r="O316" s="391">
        <v>68</v>
      </c>
      <c r="P316" s="393">
        <v>63</v>
      </c>
      <c r="Q316" s="391">
        <v>90</v>
      </c>
      <c r="R316" s="391">
        <v>76</v>
      </c>
      <c r="S316" s="391">
        <v>32</v>
      </c>
      <c r="T316" s="391">
        <v>23</v>
      </c>
      <c r="U316" s="391">
        <v>38</v>
      </c>
      <c r="V316" s="391">
        <v>21</v>
      </c>
      <c r="W316" s="391">
        <v>38</v>
      </c>
      <c r="X316" s="391">
        <v>38</v>
      </c>
      <c r="Y316" s="391">
        <v>11</v>
      </c>
      <c r="Z316" s="391">
        <v>24</v>
      </c>
      <c r="AA316" s="391">
        <v>14</v>
      </c>
      <c r="AB316" s="391">
        <v>2</v>
      </c>
      <c r="AC316" s="391"/>
      <c r="AD316" s="391">
        <v>1</v>
      </c>
      <c r="AE316" s="391">
        <v>1</v>
      </c>
      <c r="AF316" s="391">
        <v>2</v>
      </c>
      <c r="AG316" s="391"/>
      <c r="AH316" s="391">
        <v>1</v>
      </c>
      <c r="AI316" s="391"/>
      <c r="AJ316" s="391"/>
      <c r="AK316" s="391"/>
      <c r="AL316" s="391"/>
      <c r="AM316" s="391"/>
      <c r="AN316" s="391"/>
      <c r="AO316" s="391"/>
      <c r="AP316" s="391">
        <v>1</v>
      </c>
      <c r="AQ316" s="391"/>
      <c r="AR316" s="391"/>
      <c r="AS316" s="391"/>
      <c r="AT316" s="391"/>
      <c r="AU316" s="391"/>
      <c r="AV316" s="391">
        <v>1</v>
      </c>
      <c r="AW316" s="391"/>
      <c r="AX316" s="391"/>
      <c r="AY316" s="391"/>
      <c r="AZ316" s="391"/>
      <c r="BA316" s="391"/>
      <c r="BB316" s="391"/>
      <c r="BC316" s="391"/>
      <c r="BD316" s="391"/>
      <c r="BE316" s="391"/>
      <c r="BF316" s="391"/>
      <c r="BG316" s="391"/>
      <c r="BH316" s="391">
        <v>0</v>
      </c>
      <c r="BI316" s="391">
        <v>0</v>
      </c>
      <c r="BJ316" s="391">
        <v>0</v>
      </c>
      <c r="BK316" s="391">
        <v>0</v>
      </c>
      <c r="BL316" s="391">
        <v>0</v>
      </c>
      <c r="BM316" s="391">
        <v>0</v>
      </c>
      <c r="BN316" s="391">
        <v>0</v>
      </c>
      <c r="BO316" s="391">
        <v>0</v>
      </c>
      <c r="BP316" s="391">
        <v>0</v>
      </c>
      <c r="BQ316" s="391">
        <v>0</v>
      </c>
      <c r="BR316" s="391">
        <v>0</v>
      </c>
      <c r="BS316" s="391">
        <v>0</v>
      </c>
      <c r="BT316" s="391">
        <v>0</v>
      </c>
      <c r="BU316" s="391">
        <v>0</v>
      </c>
      <c r="BV316" s="391">
        <v>1</v>
      </c>
      <c r="BW316" s="391">
        <v>0</v>
      </c>
      <c r="BX316" s="392" t="str">
        <f t="shared" si="36"/>
        <v/>
      </c>
      <c r="BY316" s="392">
        <f t="shared" si="37"/>
        <v>-1</v>
      </c>
      <c r="BZ316" s="45">
        <f t="shared" si="38"/>
        <v>948</v>
      </c>
      <c r="CA316" s="45">
        <f t="shared" si="39"/>
        <v>576</v>
      </c>
      <c r="CB316" s="45">
        <f t="shared" si="40"/>
        <v>45</v>
      </c>
      <c r="CC316" s="45">
        <f t="shared" si="41"/>
        <v>2</v>
      </c>
      <c r="CD316" s="45">
        <f t="shared" si="42"/>
        <v>0</v>
      </c>
      <c r="CE316" s="45">
        <f t="shared" si="43"/>
        <v>0</v>
      </c>
      <c r="CF316" s="391">
        <f t="shared" si="44"/>
        <v>1</v>
      </c>
    </row>
    <row r="317" spans="1:84">
      <c r="A317" s="45" t="s">
        <v>353</v>
      </c>
      <c r="B317" s="391"/>
      <c r="C317" s="391"/>
      <c r="D317" s="391"/>
      <c r="E317" s="391"/>
      <c r="F317" s="391"/>
      <c r="G317" s="391"/>
      <c r="H317" s="391"/>
      <c r="I317" s="391"/>
      <c r="J317" s="391"/>
      <c r="K317" s="391"/>
      <c r="L317" s="391"/>
      <c r="M317" s="391"/>
      <c r="N317" s="391"/>
      <c r="O317" s="391"/>
      <c r="P317" s="393"/>
      <c r="Q317" s="391"/>
      <c r="R317" s="391"/>
      <c r="S317" s="391">
        <v>2061</v>
      </c>
      <c r="T317" s="391">
        <v>2080</v>
      </c>
      <c r="U317" s="391">
        <v>1341</v>
      </c>
      <c r="V317" s="391">
        <v>347</v>
      </c>
      <c r="W317" s="391">
        <v>155</v>
      </c>
      <c r="X317" s="391"/>
      <c r="Y317" s="391"/>
      <c r="Z317" s="391"/>
      <c r="AA317" s="391"/>
      <c r="AB317" s="391"/>
      <c r="AC317" s="391"/>
      <c r="AD317" s="391"/>
      <c r="AE317" s="391"/>
      <c r="AF317" s="391"/>
      <c r="AG317" s="391"/>
      <c r="AH317" s="391"/>
      <c r="AI317" s="391"/>
      <c r="AJ317" s="391"/>
      <c r="AK317" s="391"/>
      <c r="AL317" s="391"/>
      <c r="AM317" s="391"/>
      <c r="AN317" s="391"/>
      <c r="AO317" s="391"/>
      <c r="AP317" s="391"/>
      <c r="AQ317" s="391"/>
      <c r="AR317" s="391"/>
      <c r="AS317" s="391"/>
      <c r="AT317" s="391"/>
      <c r="AU317" s="391"/>
      <c r="AV317" s="391"/>
      <c r="AW317" s="391"/>
      <c r="AX317" s="391"/>
      <c r="AY317" s="391"/>
      <c r="AZ317" s="391"/>
      <c r="BA317" s="391"/>
      <c r="BB317" s="391"/>
      <c r="BC317" s="391"/>
      <c r="BD317" s="391"/>
      <c r="BE317" s="391"/>
      <c r="BF317" s="391"/>
      <c r="BG317" s="391"/>
      <c r="BH317" s="391">
        <v>0</v>
      </c>
      <c r="BI317" s="391">
        <v>0</v>
      </c>
      <c r="BJ317" s="391">
        <v>0</v>
      </c>
      <c r="BK317" s="391">
        <v>0</v>
      </c>
      <c r="BL317" s="391">
        <v>0</v>
      </c>
      <c r="BM317" s="391">
        <v>0</v>
      </c>
      <c r="BN317" s="391">
        <v>0</v>
      </c>
      <c r="BO317" s="391">
        <v>0</v>
      </c>
      <c r="BP317" s="391">
        <v>0</v>
      </c>
      <c r="BQ317" s="391">
        <v>0</v>
      </c>
      <c r="BR317" s="391">
        <v>0</v>
      </c>
      <c r="BS317" s="391">
        <v>0</v>
      </c>
      <c r="BT317" s="391">
        <v>0</v>
      </c>
      <c r="BU317" s="391">
        <v>0</v>
      </c>
      <c r="BV317" s="391">
        <v>0</v>
      </c>
      <c r="BW317" s="391">
        <v>0</v>
      </c>
      <c r="BX317" s="392" t="str">
        <f t="shared" si="36"/>
        <v/>
      </c>
      <c r="BY317" s="392" t="str">
        <f t="shared" si="37"/>
        <v/>
      </c>
      <c r="BZ317" s="45">
        <f t="shared" si="38"/>
        <v>0</v>
      </c>
      <c r="CA317" s="45">
        <f t="shared" si="39"/>
        <v>5984</v>
      </c>
      <c r="CB317" s="45">
        <f t="shared" si="40"/>
        <v>0</v>
      </c>
      <c r="CC317" s="45">
        <f t="shared" si="41"/>
        <v>0</v>
      </c>
      <c r="CD317" s="45">
        <f t="shared" si="42"/>
        <v>0</v>
      </c>
      <c r="CE317" s="45">
        <f t="shared" si="43"/>
        <v>0</v>
      </c>
      <c r="CF317" s="391">
        <f t="shared" si="44"/>
        <v>0</v>
      </c>
    </row>
    <row r="318" spans="1:84">
      <c r="A318" s="45" t="s">
        <v>354</v>
      </c>
      <c r="B318" s="391"/>
      <c r="C318" s="391"/>
      <c r="D318" s="391">
        <v>610</v>
      </c>
      <c r="E318" s="391">
        <v>1363</v>
      </c>
      <c r="F318" s="391">
        <v>1045</v>
      </c>
      <c r="G318" s="391">
        <v>987</v>
      </c>
      <c r="H318" s="391">
        <v>551</v>
      </c>
      <c r="I318" s="391">
        <v>825</v>
      </c>
      <c r="J318" s="391">
        <v>1207</v>
      </c>
      <c r="K318" s="391">
        <v>1250</v>
      </c>
      <c r="L318" s="391">
        <v>1331</v>
      </c>
      <c r="M318" s="391">
        <v>1345</v>
      </c>
      <c r="N318" s="391">
        <v>1155</v>
      </c>
      <c r="O318" s="391">
        <v>766</v>
      </c>
      <c r="P318" s="391">
        <v>1032</v>
      </c>
      <c r="Q318" s="391">
        <v>1753</v>
      </c>
      <c r="R318" s="391">
        <v>2936</v>
      </c>
      <c r="S318" s="391">
        <v>3016</v>
      </c>
      <c r="T318" s="391">
        <v>1200</v>
      </c>
      <c r="U318" s="391">
        <v>1470</v>
      </c>
      <c r="V318" s="391">
        <v>406</v>
      </c>
      <c r="W318" s="391">
        <v>467</v>
      </c>
      <c r="X318" s="391">
        <v>2443</v>
      </c>
      <c r="Y318" s="391">
        <v>1669</v>
      </c>
      <c r="Z318" s="391">
        <v>244</v>
      </c>
      <c r="AA318" s="391">
        <v>102</v>
      </c>
      <c r="AB318" s="391">
        <v>412</v>
      </c>
      <c r="AC318" s="391">
        <v>536</v>
      </c>
      <c r="AD318" s="391">
        <v>331</v>
      </c>
      <c r="AE318" s="391">
        <v>580</v>
      </c>
      <c r="AF318" s="391">
        <v>588</v>
      </c>
      <c r="AG318" s="391">
        <v>592</v>
      </c>
      <c r="AH318" s="391">
        <v>621</v>
      </c>
      <c r="AI318" s="391">
        <v>1009</v>
      </c>
      <c r="AJ318" s="391">
        <v>874</v>
      </c>
      <c r="AK318" s="391">
        <v>733</v>
      </c>
      <c r="AL318" s="391">
        <v>45</v>
      </c>
      <c r="AM318" s="391">
        <v>63</v>
      </c>
      <c r="AN318" s="391">
        <v>52</v>
      </c>
      <c r="AO318" s="391">
        <v>142</v>
      </c>
      <c r="AP318" s="391"/>
      <c r="AQ318" s="391"/>
      <c r="AR318" s="391"/>
      <c r="AS318" s="391"/>
      <c r="AT318" s="391"/>
      <c r="AU318" s="391"/>
      <c r="AV318" s="391"/>
      <c r="AW318" s="391"/>
      <c r="AX318" s="391"/>
      <c r="AY318" s="391"/>
      <c r="AZ318" s="391"/>
      <c r="BA318" s="391"/>
      <c r="BB318" s="391"/>
      <c r="BC318" s="391"/>
      <c r="BD318" s="391"/>
      <c r="BE318" s="391"/>
      <c r="BF318" s="391"/>
      <c r="BG318" s="391"/>
      <c r="BH318" s="391">
        <v>0</v>
      </c>
      <c r="BI318" s="391">
        <v>0</v>
      </c>
      <c r="BJ318" s="391">
        <v>0</v>
      </c>
      <c r="BK318" s="391">
        <v>0</v>
      </c>
      <c r="BL318" s="391">
        <v>0</v>
      </c>
      <c r="BM318" s="391">
        <v>0</v>
      </c>
      <c r="BN318" s="391">
        <v>0</v>
      </c>
      <c r="BO318" s="391">
        <v>0</v>
      </c>
      <c r="BP318" s="391">
        <v>0</v>
      </c>
      <c r="BQ318" s="391">
        <v>0</v>
      </c>
      <c r="BR318" s="391">
        <v>0</v>
      </c>
      <c r="BS318" s="391">
        <v>0</v>
      </c>
      <c r="BT318" s="391">
        <v>0</v>
      </c>
      <c r="BU318" s="391">
        <v>0</v>
      </c>
      <c r="BV318" s="391">
        <v>0</v>
      </c>
      <c r="BW318" s="391">
        <v>0</v>
      </c>
      <c r="BX318" s="392" t="str">
        <f t="shared" si="36"/>
        <v/>
      </c>
      <c r="BY318" s="392" t="str">
        <f t="shared" si="37"/>
        <v/>
      </c>
      <c r="BZ318" s="45">
        <f t="shared" si="38"/>
        <v>10514</v>
      </c>
      <c r="CA318" s="45">
        <f t="shared" si="39"/>
        <v>18313</v>
      </c>
      <c r="CB318" s="45">
        <f t="shared" si="40"/>
        <v>6622</v>
      </c>
      <c r="CC318" s="45">
        <f t="shared" si="41"/>
        <v>302</v>
      </c>
      <c r="CD318" s="45">
        <f t="shared" si="42"/>
        <v>0</v>
      </c>
      <c r="CE318" s="45">
        <f t="shared" si="43"/>
        <v>0</v>
      </c>
      <c r="CF318" s="391">
        <f t="shared" si="44"/>
        <v>0</v>
      </c>
    </row>
    <row r="319" spans="1:84">
      <c r="A319" s="45" t="s">
        <v>355</v>
      </c>
      <c r="B319" s="391"/>
      <c r="C319" s="391"/>
      <c r="D319" s="391">
        <v>11</v>
      </c>
      <c r="E319" s="391"/>
      <c r="F319" s="391"/>
      <c r="G319" s="391"/>
      <c r="H319" s="391"/>
      <c r="I319" s="391"/>
      <c r="J319" s="391"/>
      <c r="K319" s="391">
        <v>1078</v>
      </c>
      <c r="L319" s="391">
        <v>1235</v>
      </c>
      <c r="M319" s="391">
        <v>1309</v>
      </c>
      <c r="N319" s="391">
        <v>1003</v>
      </c>
      <c r="O319" s="391">
        <v>386</v>
      </c>
      <c r="P319" s="393">
        <v>578</v>
      </c>
      <c r="Q319" s="391">
        <v>525</v>
      </c>
      <c r="R319" s="391">
        <v>849</v>
      </c>
      <c r="S319" s="391">
        <v>907</v>
      </c>
      <c r="T319" s="391"/>
      <c r="U319" s="391"/>
      <c r="V319" s="391"/>
      <c r="W319" s="391"/>
      <c r="X319" s="391"/>
      <c r="Y319" s="391"/>
      <c r="Z319" s="391"/>
      <c r="AA319" s="391"/>
      <c r="AB319" s="391"/>
      <c r="AC319" s="391"/>
      <c r="AD319" s="391"/>
      <c r="AE319" s="391"/>
      <c r="AF319" s="391"/>
      <c r="AG319" s="391"/>
      <c r="AH319" s="391"/>
      <c r="AI319" s="391"/>
      <c r="AJ319" s="391"/>
      <c r="AK319" s="391"/>
      <c r="AL319" s="391"/>
      <c r="AM319" s="391"/>
      <c r="AN319" s="391"/>
      <c r="AO319" s="391"/>
      <c r="AP319" s="391"/>
      <c r="AQ319" s="391"/>
      <c r="AR319" s="391"/>
      <c r="AS319" s="391"/>
      <c r="AT319" s="391"/>
      <c r="AU319" s="391"/>
      <c r="AV319" s="391"/>
      <c r="AW319" s="391"/>
      <c r="AX319" s="391"/>
      <c r="AY319" s="391"/>
      <c r="AZ319" s="391"/>
      <c r="BA319" s="391"/>
      <c r="BB319" s="391"/>
      <c r="BC319" s="391"/>
      <c r="BD319" s="391"/>
      <c r="BE319" s="391"/>
      <c r="BF319" s="391"/>
      <c r="BG319" s="391"/>
      <c r="BH319" s="391">
        <v>0</v>
      </c>
      <c r="BI319" s="391">
        <v>0</v>
      </c>
      <c r="BJ319" s="391">
        <v>0</v>
      </c>
      <c r="BK319" s="391">
        <v>0</v>
      </c>
      <c r="BL319" s="391">
        <v>0</v>
      </c>
      <c r="BM319" s="391">
        <v>0</v>
      </c>
      <c r="BN319" s="391">
        <v>0</v>
      </c>
      <c r="BO319" s="391">
        <v>0</v>
      </c>
      <c r="BP319" s="391">
        <v>0</v>
      </c>
      <c r="BQ319" s="391">
        <v>0</v>
      </c>
      <c r="BR319" s="391">
        <v>0</v>
      </c>
      <c r="BS319" s="391">
        <v>0</v>
      </c>
      <c r="BT319" s="391">
        <v>0</v>
      </c>
      <c r="BU319" s="391">
        <v>0</v>
      </c>
      <c r="BV319" s="391">
        <v>0</v>
      </c>
      <c r="BW319" s="391">
        <v>0</v>
      </c>
      <c r="BX319" s="392" t="str">
        <f t="shared" si="36"/>
        <v/>
      </c>
      <c r="BY319" s="392" t="str">
        <f t="shared" si="37"/>
        <v/>
      </c>
      <c r="BZ319" s="45">
        <f t="shared" si="38"/>
        <v>3633</v>
      </c>
      <c r="CA319" s="45">
        <f t="shared" si="39"/>
        <v>4248</v>
      </c>
      <c r="CB319" s="45">
        <f t="shared" si="40"/>
        <v>0</v>
      </c>
      <c r="CC319" s="45">
        <f t="shared" si="41"/>
        <v>0</v>
      </c>
      <c r="CD319" s="45">
        <f t="shared" si="42"/>
        <v>0</v>
      </c>
      <c r="CE319" s="45">
        <f t="shared" si="43"/>
        <v>0</v>
      </c>
      <c r="CF319" s="391">
        <f t="shared" si="44"/>
        <v>0</v>
      </c>
    </row>
    <row r="320" spans="1:84">
      <c r="A320" s="45" t="s">
        <v>356</v>
      </c>
      <c r="B320" s="391">
        <v>80</v>
      </c>
      <c r="C320" s="391">
        <v>90</v>
      </c>
      <c r="D320" s="391">
        <v>146</v>
      </c>
      <c r="E320" s="391">
        <v>101</v>
      </c>
      <c r="F320" s="391">
        <v>118</v>
      </c>
      <c r="G320" s="391">
        <v>196</v>
      </c>
      <c r="H320" s="391">
        <v>98</v>
      </c>
      <c r="I320" s="391">
        <v>104</v>
      </c>
      <c r="J320" s="391">
        <v>124</v>
      </c>
      <c r="K320" s="391">
        <v>110</v>
      </c>
      <c r="L320" s="391">
        <v>286</v>
      </c>
      <c r="M320" s="391">
        <v>179</v>
      </c>
      <c r="N320" s="391">
        <v>157</v>
      </c>
      <c r="O320" s="391">
        <v>66</v>
      </c>
      <c r="P320" s="393">
        <v>150</v>
      </c>
      <c r="Q320" s="391">
        <v>96</v>
      </c>
      <c r="R320" s="391">
        <v>47</v>
      </c>
      <c r="S320" s="391">
        <v>72</v>
      </c>
      <c r="T320" s="391">
        <v>46</v>
      </c>
      <c r="U320" s="391">
        <v>69</v>
      </c>
      <c r="V320" s="391">
        <v>59</v>
      </c>
      <c r="W320" s="391">
        <v>68</v>
      </c>
      <c r="X320" s="391">
        <v>40</v>
      </c>
      <c r="Y320" s="391">
        <v>20</v>
      </c>
      <c r="Z320" s="391">
        <v>85</v>
      </c>
      <c r="AA320" s="391">
        <v>58</v>
      </c>
      <c r="AB320" s="391">
        <v>6</v>
      </c>
      <c r="AC320" s="391">
        <v>9</v>
      </c>
      <c r="AD320" s="391">
        <v>13</v>
      </c>
      <c r="AE320" s="391">
        <v>21</v>
      </c>
      <c r="AF320" s="391">
        <v>58</v>
      </c>
      <c r="AG320" s="391">
        <v>35</v>
      </c>
      <c r="AH320" s="391">
        <v>29</v>
      </c>
      <c r="AI320" s="391">
        <v>9</v>
      </c>
      <c r="AJ320" s="391">
        <v>6</v>
      </c>
      <c r="AK320" s="391">
        <v>4</v>
      </c>
      <c r="AL320" s="391"/>
      <c r="AM320" s="391"/>
      <c r="AN320" s="391">
        <v>2</v>
      </c>
      <c r="AO320" s="391">
        <v>2</v>
      </c>
      <c r="AP320" s="391"/>
      <c r="AQ320" s="391"/>
      <c r="AR320" s="391"/>
      <c r="AS320" s="391"/>
      <c r="AT320" s="391"/>
      <c r="AU320" s="391"/>
      <c r="AV320" s="391"/>
      <c r="AW320" s="391"/>
      <c r="AX320" s="391"/>
      <c r="AY320" s="391"/>
      <c r="AZ320" s="391"/>
      <c r="BA320" s="391"/>
      <c r="BB320" s="391"/>
      <c r="BC320" s="391"/>
      <c r="BD320" s="391"/>
      <c r="BE320" s="391"/>
      <c r="BF320" s="391"/>
      <c r="BG320" s="391"/>
      <c r="BH320" s="391">
        <v>0</v>
      </c>
      <c r="BI320" s="391">
        <v>0</v>
      </c>
      <c r="BJ320" s="391">
        <v>0</v>
      </c>
      <c r="BK320" s="391">
        <v>0</v>
      </c>
      <c r="BL320" s="391">
        <v>0</v>
      </c>
      <c r="BM320" s="391">
        <v>0</v>
      </c>
      <c r="BN320" s="391">
        <v>0</v>
      </c>
      <c r="BO320" s="391">
        <v>0</v>
      </c>
      <c r="BP320" s="391">
        <v>0</v>
      </c>
      <c r="BQ320" s="391">
        <v>0</v>
      </c>
      <c r="BR320" s="391">
        <v>0</v>
      </c>
      <c r="BS320" s="391">
        <v>0</v>
      </c>
      <c r="BT320" s="391">
        <v>0</v>
      </c>
      <c r="BU320" s="391">
        <v>0</v>
      </c>
      <c r="BV320" s="391">
        <v>0</v>
      </c>
      <c r="BW320" s="391">
        <v>0</v>
      </c>
      <c r="BX320" s="392" t="str">
        <f t="shared" si="36"/>
        <v/>
      </c>
      <c r="BY320" s="392" t="str">
        <f t="shared" si="37"/>
        <v/>
      </c>
      <c r="BZ320" s="45">
        <f t="shared" si="38"/>
        <v>1632</v>
      </c>
      <c r="CA320" s="45">
        <f t="shared" si="39"/>
        <v>890</v>
      </c>
      <c r="CB320" s="45">
        <f t="shared" si="40"/>
        <v>333</v>
      </c>
      <c r="CC320" s="45">
        <f t="shared" si="41"/>
        <v>4</v>
      </c>
      <c r="CD320" s="45">
        <f t="shared" si="42"/>
        <v>0</v>
      </c>
      <c r="CE320" s="45">
        <f t="shared" si="43"/>
        <v>0</v>
      </c>
      <c r="CF320" s="391">
        <f t="shared" si="44"/>
        <v>0</v>
      </c>
    </row>
    <row r="321" spans="1:84">
      <c r="A321" s="45" t="s">
        <v>357</v>
      </c>
      <c r="B321" s="391">
        <v>536</v>
      </c>
      <c r="C321" s="391">
        <v>442</v>
      </c>
      <c r="D321" s="391"/>
      <c r="E321" s="391"/>
      <c r="F321" s="391"/>
      <c r="G321" s="391"/>
      <c r="H321" s="391"/>
      <c r="I321" s="391"/>
      <c r="J321" s="391"/>
      <c r="K321" s="391">
        <v>1592</v>
      </c>
      <c r="L321" s="391"/>
      <c r="M321" s="391"/>
      <c r="N321" s="391">
        <v>1683</v>
      </c>
      <c r="O321" s="391">
        <v>504</v>
      </c>
      <c r="P321" s="393">
        <v>1080</v>
      </c>
      <c r="Q321" s="391">
        <v>1073</v>
      </c>
      <c r="R321" s="391">
        <v>1171</v>
      </c>
      <c r="S321" s="391">
        <v>784</v>
      </c>
      <c r="T321" s="391"/>
      <c r="U321" s="391"/>
      <c r="V321" s="391">
        <v>43</v>
      </c>
      <c r="W321" s="391"/>
      <c r="X321" s="391">
        <v>217</v>
      </c>
      <c r="Y321" s="391">
        <v>487</v>
      </c>
      <c r="Z321" s="391">
        <v>543</v>
      </c>
      <c r="AA321" s="391">
        <v>36</v>
      </c>
      <c r="AB321" s="391"/>
      <c r="AC321" s="391">
        <v>56</v>
      </c>
      <c r="AD321" s="391">
        <v>16</v>
      </c>
      <c r="AE321" s="391">
        <v>12</v>
      </c>
      <c r="AF321" s="391">
        <v>16</v>
      </c>
      <c r="AG321" s="391">
        <v>6</v>
      </c>
      <c r="AH321" s="391">
        <v>130</v>
      </c>
      <c r="AI321" s="391">
        <v>93</v>
      </c>
      <c r="AJ321" s="391">
        <v>26</v>
      </c>
      <c r="AK321" s="391"/>
      <c r="AL321" s="391"/>
      <c r="AM321" s="391"/>
      <c r="AN321" s="391"/>
      <c r="AO321" s="391"/>
      <c r="AP321" s="391"/>
      <c r="AQ321" s="391"/>
      <c r="AR321" s="391"/>
      <c r="AS321" s="391"/>
      <c r="AT321" s="391"/>
      <c r="AU321" s="391"/>
      <c r="AV321" s="391"/>
      <c r="AW321" s="391"/>
      <c r="AX321" s="391"/>
      <c r="AY321" s="391"/>
      <c r="AZ321" s="391"/>
      <c r="BA321" s="391"/>
      <c r="BB321" s="391"/>
      <c r="BC321" s="391"/>
      <c r="BD321" s="391"/>
      <c r="BE321" s="391"/>
      <c r="BF321" s="391"/>
      <c r="BG321" s="391"/>
      <c r="BH321" s="391">
        <v>0</v>
      </c>
      <c r="BI321" s="391">
        <v>0</v>
      </c>
      <c r="BJ321" s="391">
        <v>0</v>
      </c>
      <c r="BK321" s="391">
        <v>0</v>
      </c>
      <c r="BL321" s="391">
        <v>0</v>
      </c>
      <c r="BM321" s="391">
        <v>0</v>
      </c>
      <c r="BN321" s="391">
        <v>0</v>
      </c>
      <c r="BO321" s="391">
        <v>0</v>
      </c>
      <c r="BP321" s="391">
        <v>0</v>
      </c>
      <c r="BQ321" s="391">
        <v>0</v>
      </c>
      <c r="BR321" s="391">
        <v>0</v>
      </c>
      <c r="BS321" s="391">
        <v>0</v>
      </c>
      <c r="BT321" s="391">
        <v>0</v>
      </c>
      <c r="BU321" s="391">
        <v>0</v>
      </c>
      <c r="BV321" s="391">
        <v>0</v>
      </c>
      <c r="BW321" s="391">
        <v>0</v>
      </c>
      <c r="BX321" s="392" t="str">
        <f t="shared" si="36"/>
        <v/>
      </c>
      <c r="BY321" s="392" t="str">
        <f t="shared" si="37"/>
        <v/>
      </c>
      <c r="BZ321" s="45">
        <f t="shared" si="38"/>
        <v>2570</v>
      </c>
      <c r="CA321" s="45">
        <f t="shared" si="39"/>
        <v>7042</v>
      </c>
      <c r="CB321" s="45">
        <f t="shared" si="40"/>
        <v>934</v>
      </c>
      <c r="CC321" s="45">
        <f t="shared" si="41"/>
        <v>0</v>
      </c>
      <c r="CD321" s="45">
        <f t="shared" si="42"/>
        <v>0</v>
      </c>
      <c r="CE321" s="45">
        <f t="shared" si="43"/>
        <v>0</v>
      </c>
      <c r="CF321" s="391">
        <f t="shared" si="44"/>
        <v>0</v>
      </c>
    </row>
    <row r="322" spans="1:84">
      <c r="A322" s="45" t="s">
        <v>358</v>
      </c>
      <c r="B322" s="391"/>
      <c r="C322" s="391"/>
      <c r="D322" s="391"/>
      <c r="E322" s="391"/>
      <c r="F322" s="391"/>
      <c r="G322" s="391"/>
      <c r="H322" s="391"/>
      <c r="I322" s="391"/>
      <c r="J322" s="391"/>
      <c r="K322" s="391"/>
      <c r="L322" s="391"/>
      <c r="M322" s="391"/>
      <c r="N322" s="391"/>
      <c r="O322" s="391"/>
      <c r="P322" s="393"/>
      <c r="Q322" s="391"/>
      <c r="R322" s="391"/>
      <c r="S322" s="391"/>
      <c r="T322" s="391"/>
      <c r="U322" s="391"/>
      <c r="V322" s="391"/>
      <c r="W322" s="391"/>
      <c r="X322" s="391"/>
      <c r="Y322" s="391"/>
      <c r="Z322" s="391"/>
      <c r="AA322" s="391"/>
      <c r="AB322" s="391"/>
      <c r="AC322" s="391"/>
      <c r="AD322" s="391"/>
      <c r="AE322" s="391"/>
      <c r="AF322" s="391"/>
      <c r="AG322" s="391"/>
      <c r="AH322" s="391"/>
      <c r="AI322" s="391"/>
      <c r="AJ322" s="391"/>
      <c r="AK322" s="391"/>
      <c r="AL322" s="391"/>
      <c r="AM322" s="391">
        <v>1</v>
      </c>
      <c r="AN322" s="391">
        <v>60</v>
      </c>
      <c r="AO322" s="391"/>
      <c r="AP322" s="391">
        <v>3</v>
      </c>
      <c r="AQ322" s="391">
        <v>1</v>
      </c>
      <c r="AR322" s="391">
        <v>13</v>
      </c>
      <c r="AS322" s="391">
        <v>8</v>
      </c>
      <c r="AT322" s="391">
        <v>4</v>
      </c>
      <c r="AU322" s="391">
        <v>13</v>
      </c>
      <c r="AV322" s="391">
        <v>19</v>
      </c>
      <c r="AW322" s="391">
        <v>15</v>
      </c>
      <c r="AX322" s="391"/>
      <c r="AY322" s="391"/>
      <c r="AZ322" s="391"/>
      <c r="BA322" s="391"/>
      <c r="BB322" s="391"/>
      <c r="BC322" s="391"/>
      <c r="BD322" s="391"/>
      <c r="BE322" s="391"/>
      <c r="BF322" s="391"/>
      <c r="BG322" s="391"/>
      <c r="BH322" s="391">
        <v>0</v>
      </c>
      <c r="BI322" s="391">
        <v>0</v>
      </c>
      <c r="BJ322" s="391">
        <v>0</v>
      </c>
      <c r="BK322" s="391">
        <v>0</v>
      </c>
      <c r="BL322" s="391">
        <v>0</v>
      </c>
      <c r="BM322" s="391">
        <v>0</v>
      </c>
      <c r="BN322" s="391">
        <v>0</v>
      </c>
      <c r="BO322" s="391">
        <v>0</v>
      </c>
      <c r="BP322" s="391">
        <v>0</v>
      </c>
      <c r="BQ322" s="391">
        <v>0</v>
      </c>
      <c r="BR322" s="391">
        <v>0</v>
      </c>
      <c r="BS322" s="391">
        <v>0</v>
      </c>
      <c r="BT322" s="391">
        <v>0</v>
      </c>
      <c r="BU322" s="391">
        <v>0</v>
      </c>
      <c r="BV322" s="391">
        <v>19</v>
      </c>
      <c r="BW322" s="391">
        <v>15</v>
      </c>
      <c r="BX322" s="392" t="str">
        <f t="shared" si="36"/>
        <v/>
      </c>
      <c r="BY322" s="392">
        <f t="shared" si="37"/>
        <v>-0.210526315789474</v>
      </c>
      <c r="BZ322" s="45">
        <f t="shared" si="38"/>
        <v>0</v>
      </c>
      <c r="CA322" s="45">
        <f t="shared" si="39"/>
        <v>0</v>
      </c>
      <c r="CB322" s="45">
        <f t="shared" si="40"/>
        <v>0</v>
      </c>
      <c r="CC322" s="45">
        <f t="shared" si="41"/>
        <v>137</v>
      </c>
      <c r="CD322" s="45">
        <f t="shared" si="42"/>
        <v>0</v>
      </c>
      <c r="CE322" s="45">
        <f t="shared" si="43"/>
        <v>0</v>
      </c>
      <c r="CF322" s="391">
        <f t="shared" si="44"/>
        <v>34</v>
      </c>
    </row>
    <row r="323" spans="1:84">
      <c r="A323" s="45" t="s">
        <v>359</v>
      </c>
      <c r="B323" s="391"/>
      <c r="C323" s="391"/>
      <c r="D323" s="391"/>
      <c r="E323" s="391"/>
      <c r="F323" s="391"/>
      <c r="G323" s="391"/>
      <c r="H323" s="391"/>
      <c r="I323" s="391">
        <v>986</v>
      </c>
      <c r="J323" s="391">
        <v>1913</v>
      </c>
      <c r="K323" s="391">
        <v>1036</v>
      </c>
      <c r="L323" s="391">
        <v>1104</v>
      </c>
      <c r="M323" s="391">
        <v>559</v>
      </c>
      <c r="N323" s="391">
        <v>2808</v>
      </c>
      <c r="O323" s="391">
        <v>1034</v>
      </c>
      <c r="P323" s="393">
        <v>1518</v>
      </c>
      <c r="Q323" s="391">
        <v>177</v>
      </c>
      <c r="R323" s="391">
        <v>172</v>
      </c>
      <c r="S323" s="391">
        <v>1461</v>
      </c>
      <c r="T323" s="391">
        <v>300</v>
      </c>
      <c r="U323" s="391">
        <v>696</v>
      </c>
      <c r="V323" s="391">
        <v>1338</v>
      </c>
      <c r="W323" s="391">
        <v>109</v>
      </c>
      <c r="X323" s="391">
        <v>1109</v>
      </c>
      <c r="Y323" s="391">
        <v>84</v>
      </c>
      <c r="Z323" s="391">
        <v>468</v>
      </c>
      <c r="AA323" s="391">
        <v>63</v>
      </c>
      <c r="AB323" s="391">
        <v>6</v>
      </c>
      <c r="AC323" s="391">
        <v>469</v>
      </c>
      <c r="AD323" s="391">
        <v>323</v>
      </c>
      <c r="AE323" s="391">
        <v>230</v>
      </c>
      <c r="AF323" s="391">
        <v>155</v>
      </c>
      <c r="AG323" s="391">
        <v>98</v>
      </c>
      <c r="AH323" s="391">
        <v>253</v>
      </c>
      <c r="AI323" s="391">
        <v>226</v>
      </c>
      <c r="AJ323" s="391">
        <v>141</v>
      </c>
      <c r="AK323" s="391">
        <v>98</v>
      </c>
      <c r="AL323" s="391"/>
      <c r="AM323" s="391"/>
      <c r="AN323" s="391"/>
      <c r="AO323" s="391"/>
      <c r="AP323" s="391">
        <v>23</v>
      </c>
      <c r="AQ323" s="391">
        <v>1</v>
      </c>
      <c r="AR323" s="391"/>
      <c r="AS323" s="391"/>
      <c r="AT323" s="391"/>
      <c r="AU323" s="391"/>
      <c r="AV323" s="391"/>
      <c r="AW323" s="391"/>
      <c r="AX323" s="391"/>
      <c r="AY323" s="391"/>
      <c r="AZ323" s="391"/>
      <c r="BA323" s="391"/>
      <c r="BB323" s="391"/>
      <c r="BC323" s="391"/>
      <c r="BD323" s="391"/>
      <c r="BE323" s="391"/>
      <c r="BF323" s="391"/>
      <c r="BG323" s="391"/>
      <c r="BH323" s="391">
        <v>0</v>
      </c>
      <c r="BI323" s="391">
        <v>0</v>
      </c>
      <c r="BJ323" s="391">
        <v>0</v>
      </c>
      <c r="BK323" s="391">
        <v>0</v>
      </c>
      <c r="BL323" s="391">
        <v>0</v>
      </c>
      <c r="BM323" s="391">
        <v>0</v>
      </c>
      <c r="BN323" s="391">
        <v>0</v>
      </c>
      <c r="BO323" s="391">
        <v>0</v>
      </c>
      <c r="BP323" s="391">
        <v>0</v>
      </c>
      <c r="BQ323" s="391">
        <v>0</v>
      </c>
      <c r="BR323" s="391">
        <v>0</v>
      </c>
      <c r="BS323" s="391">
        <v>0</v>
      </c>
      <c r="BT323" s="391">
        <v>0</v>
      </c>
      <c r="BU323" s="391">
        <v>0</v>
      </c>
      <c r="BV323" s="391">
        <v>0</v>
      </c>
      <c r="BW323" s="391">
        <v>0</v>
      </c>
      <c r="BX323" s="392" t="str">
        <f t="shared" si="36"/>
        <v/>
      </c>
      <c r="BY323" s="392" t="str">
        <f t="shared" si="37"/>
        <v/>
      </c>
      <c r="BZ323" s="45">
        <f t="shared" si="38"/>
        <v>5598</v>
      </c>
      <c r="CA323" s="45">
        <f t="shared" si="39"/>
        <v>10806</v>
      </c>
      <c r="CB323" s="45">
        <f t="shared" si="40"/>
        <v>2530</v>
      </c>
      <c r="CC323" s="45">
        <f t="shared" si="41"/>
        <v>24</v>
      </c>
      <c r="CD323" s="45">
        <f t="shared" si="42"/>
        <v>0</v>
      </c>
      <c r="CE323" s="45">
        <f t="shared" si="43"/>
        <v>0</v>
      </c>
      <c r="CF323" s="391">
        <f t="shared" si="44"/>
        <v>0</v>
      </c>
    </row>
    <row r="324" spans="1:84">
      <c r="A324" s="45" t="s">
        <v>360</v>
      </c>
      <c r="B324" s="391"/>
      <c r="C324" s="391"/>
      <c r="D324" s="391">
        <v>928</v>
      </c>
      <c r="E324" s="391">
        <v>465</v>
      </c>
      <c r="F324" s="391">
        <v>547</v>
      </c>
      <c r="G324" s="391">
        <v>3</v>
      </c>
      <c r="H324" s="391"/>
      <c r="I324" s="391"/>
      <c r="J324" s="391">
        <v>230</v>
      </c>
      <c r="K324" s="391">
        <v>305</v>
      </c>
      <c r="L324" s="391">
        <v>1126</v>
      </c>
      <c r="M324" s="391">
        <v>304</v>
      </c>
      <c r="N324" s="391"/>
      <c r="O324" s="391"/>
      <c r="P324" s="393"/>
      <c r="Q324" s="391"/>
      <c r="R324" s="391"/>
      <c r="S324" s="391"/>
      <c r="T324" s="391"/>
      <c r="U324" s="391"/>
      <c r="V324" s="391"/>
      <c r="W324" s="391"/>
      <c r="X324" s="391"/>
      <c r="Y324" s="391"/>
      <c r="Z324" s="391"/>
      <c r="AA324" s="391"/>
      <c r="AB324" s="391"/>
      <c r="AC324" s="391"/>
      <c r="AD324" s="391"/>
      <c r="AE324" s="391"/>
      <c r="AF324" s="391"/>
      <c r="AG324" s="391"/>
      <c r="AH324" s="391"/>
      <c r="AI324" s="391"/>
      <c r="AJ324" s="391"/>
      <c r="AK324" s="391"/>
      <c r="AL324" s="391"/>
      <c r="AM324" s="391"/>
      <c r="AN324" s="391"/>
      <c r="AO324" s="391"/>
      <c r="AP324" s="391"/>
      <c r="AQ324" s="391"/>
      <c r="AR324" s="391"/>
      <c r="AS324" s="391"/>
      <c r="AT324" s="391"/>
      <c r="AU324" s="391"/>
      <c r="AV324" s="391"/>
      <c r="AW324" s="391"/>
      <c r="AX324" s="391"/>
      <c r="AY324" s="391"/>
      <c r="AZ324" s="391"/>
      <c r="BA324" s="391"/>
      <c r="BB324" s="391"/>
      <c r="BC324" s="391"/>
      <c r="BD324" s="391"/>
      <c r="BE324" s="391"/>
      <c r="BF324" s="391"/>
      <c r="BG324" s="391"/>
      <c r="BH324" s="391">
        <v>0</v>
      </c>
      <c r="BI324" s="391">
        <v>0</v>
      </c>
      <c r="BJ324" s="391">
        <v>0</v>
      </c>
      <c r="BK324" s="391">
        <v>0</v>
      </c>
      <c r="BL324" s="391">
        <v>0</v>
      </c>
      <c r="BM324" s="391">
        <v>0</v>
      </c>
      <c r="BN324" s="391">
        <v>0</v>
      </c>
      <c r="BO324" s="391">
        <v>0</v>
      </c>
      <c r="BP324" s="391">
        <v>0</v>
      </c>
      <c r="BQ324" s="391">
        <v>0</v>
      </c>
      <c r="BR324" s="391">
        <v>0</v>
      </c>
      <c r="BS324" s="391">
        <v>0</v>
      </c>
      <c r="BT324" s="391">
        <v>0</v>
      </c>
      <c r="BU324" s="391">
        <v>0</v>
      </c>
      <c r="BV324" s="391">
        <v>0</v>
      </c>
      <c r="BW324" s="391">
        <v>0</v>
      </c>
      <c r="BX324" s="392" t="str">
        <f t="shared" si="36"/>
        <v/>
      </c>
      <c r="BY324" s="392" t="str">
        <f t="shared" si="37"/>
        <v/>
      </c>
      <c r="BZ324" s="45">
        <f t="shared" si="38"/>
        <v>3908</v>
      </c>
      <c r="CA324" s="45">
        <f t="shared" si="39"/>
        <v>0</v>
      </c>
      <c r="CB324" s="45">
        <f t="shared" si="40"/>
        <v>0</v>
      </c>
      <c r="CC324" s="45">
        <f t="shared" si="41"/>
        <v>0</v>
      </c>
      <c r="CD324" s="45">
        <f t="shared" si="42"/>
        <v>0</v>
      </c>
      <c r="CE324" s="45">
        <f t="shared" si="43"/>
        <v>0</v>
      </c>
      <c r="CF324" s="391">
        <f t="shared" si="44"/>
        <v>0</v>
      </c>
    </row>
    <row r="325" spans="1:84">
      <c r="A325" s="45" t="s">
        <v>361</v>
      </c>
      <c r="B325" s="391"/>
      <c r="C325" s="391"/>
      <c r="D325" s="391"/>
      <c r="E325" s="391"/>
      <c r="F325" s="391"/>
      <c r="G325" s="391"/>
      <c r="H325" s="391"/>
      <c r="I325" s="391"/>
      <c r="J325" s="391"/>
      <c r="K325" s="391"/>
      <c r="L325" s="391"/>
      <c r="M325" s="391"/>
      <c r="N325" s="391"/>
      <c r="O325" s="391"/>
      <c r="P325" s="391"/>
      <c r="Q325" s="391"/>
      <c r="R325" s="391"/>
      <c r="S325" s="391"/>
      <c r="T325" s="391"/>
      <c r="U325" s="391"/>
      <c r="V325" s="391"/>
      <c r="W325" s="391"/>
      <c r="X325" s="391"/>
      <c r="Y325" s="391"/>
      <c r="Z325" s="391"/>
      <c r="AA325" s="391"/>
      <c r="AB325" s="391"/>
      <c r="AC325" s="391"/>
      <c r="AD325" s="391"/>
      <c r="AE325" s="391"/>
      <c r="AF325" s="391"/>
      <c r="AG325" s="391"/>
      <c r="AH325" s="391"/>
      <c r="AI325" s="391"/>
      <c r="AJ325" s="391"/>
      <c r="AK325" s="391"/>
      <c r="AL325" s="391"/>
      <c r="AM325" s="391"/>
      <c r="AN325" s="391"/>
      <c r="AO325" s="391"/>
      <c r="AP325" s="391"/>
      <c r="AQ325" s="391">
        <v>117</v>
      </c>
      <c r="AR325" s="391">
        <v>181</v>
      </c>
      <c r="AS325" s="391"/>
      <c r="AT325" s="391">
        <v>122</v>
      </c>
      <c r="AU325" s="391"/>
      <c r="AV325" s="391"/>
      <c r="AW325" s="391"/>
      <c r="AX325" s="391"/>
      <c r="AY325" s="391"/>
      <c r="AZ325" s="391"/>
      <c r="BA325" s="391"/>
      <c r="BB325" s="391"/>
      <c r="BC325" s="391"/>
      <c r="BD325" s="391"/>
      <c r="BE325" s="391"/>
      <c r="BF325" s="391"/>
      <c r="BG325" s="391"/>
      <c r="BH325" s="391">
        <v>0</v>
      </c>
      <c r="BI325" s="391">
        <v>0</v>
      </c>
      <c r="BJ325" s="391">
        <v>0</v>
      </c>
      <c r="BK325" s="391">
        <v>0</v>
      </c>
      <c r="BL325" s="391">
        <v>0</v>
      </c>
      <c r="BM325" s="391">
        <v>0</v>
      </c>
      <c r="BN325" s="391">
        <v>0</v>
      </c>
      <c r="BO325" s="391">
        <v>0</v>
      </c>
      <c r="BP325" s="391">
        <v>0</v>
      </c>
      <c r="BQ325" s="391">
        <v>0</v>
      </c>
      <c r="BR325" s="391">
        <v>0</v>
      </c>
      <c r="BS325" s="391">
        <v>0</v>
      </c>
      <c r="BT325" s="391">
        <v>0</v>
      </c>
      <c r="BU325" s="391">
        <v>0</v>
      </c>
      <c r="BV325" s="391">
        <v>0</v>
      </c>
      <c r="BW325" s="391">
        <v>0</v>
      </c>
      <c r="BX325" s="392" t="str">
        <f t="shared" si="36"/>
        <v/>
      </c>
      <c r="BY325" s="392" t="str">
        <f t="shared" si="37"/>
        <v/>
      </c>
      <c r="BZ325" s="45">
        <f t="shared" si="38"/>
        <v>0</v>
      </c>
      <c r="CA325" s="45">
        <f t="shared" si="39"/>
        <v>0</v>
      </c>
      <c r="CB325" s="45">
        <f t="shared" si="40"/>
        <v>0</v>
      </c>
      <c r="CC325" s="45">
        <f t="shared" si="41"/>
        <v>420</v>
      </c>
      <c r="CD325" s="45">
        <f t="shared" si="42"/>
        <v>0</v>
      </c>
      <c r="CE325" s="45">
        <f t="shared" si="43"/>
        <v>0</v>
      </c>
      <c r="CF325" s="391">
        <f t="shared" si="44"/>
        <v>0</v>
      </c>
    </row>
    <row r="326" spans="1:84">
      <c r="A326" s="45" t="s">
        <v>362</v>
      </c>
      <c r="B326" s="391"/>
      <c r="C326" s="391"/>
      <c r="D326" s="391"/>
      <c r="E326" s="391"/>
      <c r="F326" s="391"/>
      <c r="G326" s="391"/>
      <c r="H326" s="391"/>
      <c r="I326" s="391"/>
      <c r="J326" s="391"/>
      <c r="K326" s="391"/>
      <c r="L326" s="391"/>
      <c r="M326" s="391"/>
      <c r="N326" s="391"/>
      <c r="O326" s="391"/>
      <c r="P326" s="391"/>
      <c r="Q326" s="391"/>
      <c r="R326" s="391"/>
      <c r="S326" s="391"/>
      <c r="T326" s="391"/>
      <c r="U326" s="391"/>
      <c r="V326" s="391"/>
      <c r="W326" s="391"/>
      <c r="X326" s="391"/>
      <c r="Y326" s="391"/>
      <c r="Z326" s="391"/>
      <c r="AA326" s="391"/>
      <c r="AB326" s="391"/>
      <c r="AC326" s="391"/>
      <c r="AD326" s="391"/>
      <c r="AE326" s="391">
        <v>31</v>
      </c>
      <c r="AF326" s="391">
        <v>3</v>
      </c>
      <c r="AG326" s="391"/>
      <c r="AH326" s="391"/>
      <c r="AI326" s="391">
        <v>1</v>
      </c>
      <c r="AJ326" s="391">
        <v>1</v>
      </c>
      <c r="AK326" s="391">
        <v>1</v>
      </c>
      <c r="AL326" s="391">
        <v>2</v>
      </c>
      <c r="AM326" s="391"/>
      <c r="AN326" s="391">
        <v>63</v>
      </c>
      <c r="AO326" s="391">
        <v>174</v>
      </c>
      <c r="AP326" s="391"/>
      <c r="AQ326" s="391">
        <v>45</v>
      </c>
      <c r="AR326" s="391"/>
      <c r="AS326" s="391"/>
      <c r="AT326" s="391"/>
      <c r="AU326" s="391"/>
      <c r="AV326" s="391"/>
      <c r="AW326" s="391">
        <v>61</v>
      </c>
      <c r="AX326" s="391"/>
      <c r="AY326" s="391"/>
      <c r="AZ326" s="391"/>
      <c r="BA326" s="391"/>
      <c r="BB326" s="391"/>
      <c r="BC326" s="391"/>
      <c r="BD326" s="391"/>
      <c r="BE326" s="391"/>
      <c r="BF326" s="391"/>
      <c r="BG326" s="391"/>
      <c r="BH326" s="391">
        <v>0</v>
      </c>
      <c r="BI326" s="391">
        <v>0</v>
      </c>
      <c r="BJ326" s="391">
        <v>0</v>
      </c>
      <c r="BK326" s="391">
        <v>0</v>
      </c>
      <c r="BL326" s="391">
        <v>0</v>
      </c>
      <c r="BM326" s="391">
        <v>0</v>
      </c>
      <c r="BN326" s="391">
        <v>0</v>
      </c>
      <c r="BO326" s="391">
        <v>0</v>
      </c>
      <c r="BP326" s="391">
        <v>0</v>
      </c>
      <c r="BQ326" s="391">
        <v>0</v>
      </c>
      <c r="BR326" s="391">
        <v>0</v>
      </c>
      <c r="BS326" s="391">
        <v>0</v>
      </c>
      <c r="BT326" s="391">
        <v>0</v>
      </c>
      <c r="BU326" s="391">
        <v>0</v>
      </c>
      <c r="BV326" s="391">
        <v>0</v>
      </c>
      <c r="BW326" s="391">
        <v>61</v>
      </c>
      <c r="BX326" s="392" t="str">
        <f t="shared" si="36"/>
        <v/>
      </c>
      <c r="BY326" s="392" t="str">
        <f t="shared" si="37"/>
        <v/>
      </c>
      <c r="BZ326" s="45">
        <f t="shared" si="38"/>
        <v>0</v>
      </c>
      <c r="CA326" s="45">
        <f t="shared" si="39"/>
        <v>0</v>
      </c>
      <c r="CB326" s="45">
        <f t="shared" si="40"/>
        <v>37</v>
      </c>
      <c r="CC326" s="45">
        <f t="shared" si="41"/>
        <v>345</v>
      </c>
      <c r="CD326" s="45">
        <f t="shared" si="42"/>
        <v>0</v>
      </c>
      <c r="CE326" s="45">
        <f t="shared" si="43"/>
        <v>0</v>
      </c>
      <c r="CF326" s="391">
        <f t="shared" si="44"/>
        <v>61</v>
      </c>
    </row>
    <row r="327" spans="1:84">
      <c r="A327" s="45" t="s">
        <v>363</v>
      </c>
      <c r="B327" s="391"/>
      <c r="C327" s="391"/>
      <c r="D327" s="391"/>
      <c r="E327" s="391"/>
      <c r="F327" s="391"/>
      <c r="G327" s="391"/>
      <c r="H327" s="391"/>
      <c r="I327" s="391"/>
      <c r="J327" s="391"/>
      <c r="K327" s="391"/>
      <c r="L327" s="391"/>
      <c r="M327" s="391"/>
      <c r="N327" s="391"/>
      <c r="O327" s="391"/>
      <c r="P327" s="393"/>
      <c r="Q327" s="391"/>
      <c r="R327" s="391"/>
      <c r="S327" s="391"/>
      <c r="T327" s="391"/>
      <c r="U327" s="391"/>
      <c r="V327" s="391"/>
      <c r="W327" s="391"/>
      <c r="X327" s="391"/>
      <c r="Y327" s="391"/>
      <c r="Z327" s="391"/>
      <c r="AA327" s="391"/>
      <c r="AB327" s="391"/>
      <c r="AC327" s="391"/>
      <c r="AD327" s="391"/>
      <c r="AE327" s="391"/>
      <c r="AF327" s="391"/>
      <c r="AG327" s="391">
        <v>84</v>
      </c>
      <c r="AH327" s="391">
        <v>54</v>
      </c>
      <c r="AI327" s="391">
        <v>392</v>
      </c>
      <c r="AJ327" s="391">
        <v>230</v>
      </c>
      <c r="AK327" s="391">
        <v>1004</v>
      </c>
      <c r="AL327" s="391"/>
      <c r="AM327" s="391"/>
      <c r="AN327" s="391"/>
      <c r="AO327" s="391"/>
      <c r="AP327" s="391"/>
      <c r="AQ327" s="391"/>
      <c r="AR327" s="391"/>
      <c r="AS327" s="391"/>
      <c r="AT327" s="391"/>
      <c r="AU327" s="391"/>
      <c r="AV327" s="391"/>
      <c r="AW327" s="391"/>
      <c r="AX327" s="391"/>
      <c r="AY327" s="391"/>
      <c r="AZ327" s="391"/>
      <c r="BA327" s="391"/>
      <c r="BB327" s="391"/>
      <c r="BC327" s="391"/>
      <c r="BD327" s="391"/>
      <c r="BE327" s="391"/>
      <c r="BF327" s="391"/>
      <c r="BG327" s="391"/>
      <c r="BH327" s="391">
        <v>0</v>
      </c>
      <c r="BI327" s="391">
        <v>0</v>
      </c>
      <c r="BJ327" s="391">
        <v>0</v>
      </c>
      <c r="BK327" s="391">
        <v>0</v>
      </c>
      <c r="BL327" s="391">
        <v>0</v>
      </c>
      <c r="BM327" s="391">
        <v>0</v>
      </c>
      <c r="BN327" s="391">
        <v>0</v>
      </c>
      <c r="BO327" s="391">
        <v>0</v>
      </c>
      <c r="BP327" s="391">
        <v>0</v>
      </c>
      <c r="BQ327" s="391">
        <v>0</v>
      </c>
      <c r="BR327" s="391">
        <v>0</v>
      </c>
      <c r="BS327" s="391">
        <v>0</v>
      </c>
      <c r="BT327" s="391">
        <v>0</v>
      </c>
      <c r="BU327" s="391">
        <v>0</v>
      </c>
      <c r="BV327" s="391">
        <v>0</v>
      </c>
      <c r="BW327" s="391">
        <v>0</v>
      </c>
      <c r="BX327" s="392" t="str">
        <f t="shared" si="36"/>
        <v/>
      </c>
      <c r="BY327" s="392" t="str">
        <f t="shared" si="37"/>
        <v/>
      </c>
      <c r="BZ327" s="45">
        <f t="shared" si="38"/>
        <v>0</v>
      </c>
      <c r="CA327" s="45">
        <f t="shared" si="39"/>
        <v>0</v>
      </c>
      <c r="CB327" s="45">
        <f t="shared" si="40"/>
        <v>1764</v>
      </c>
      <c r="CC327" s="45">
        <f t="shared" si="41"/>
        <v>0</v>
      </c>
      <c r="CD327" s="45">
        <f t="shared" si="42"/>
        <v>0</v>
      </c>
      <c r="CE327" s="45">
        <f t="shared" si="43"/>
        <v>0</v>
      </c>
      <c r="CF327" s="391">
        <f t="shared" si="44"/>
        <v>0</v>
      </c>
    </row>
    <row r="328" spans="1:84">
      <c r="A328" s="45" t="s">
        <v>364</v>
      </c>
      <c r="B328" s="391"/>
      <c r="C328" s="391"/>
      <c r="D328" s="391"/>
      <c r="E328" s="391"/>
      <c r="F328" s="391">
        <v>603</v>
      </c>
      <c r="G328" s="391">
        <v>451</v>
      </c>
      <c r="H328" s="391"/>
      <c r="I328" s="391">
        <v>1</v>
      </c>
      <c r="J328" s="391"/>
      <c r="K328" s="391">
        <v>240</v>
      </c>
      <c r="L328" s="391">
        <v>604</v>
      </c>
      <c r="M328" s="391">
        <v>665</v>
      </c>
      <c r="N328" s="391">
        <v>262</v>
      </c>
      <c r="O328" s="391">
        <v>148</v>
      </c>
      <c r="P328" s="393">
        <v>284</v>
      </c>
      <c r="Q328" s="391">
        <v>94</v>
      </c>
      <c r="R328" s="391">
        <v>112</v>
      </c>
      <c r="S328" s="391">
        <v>375</v>
      </c>
      <c r="T328" s="391">
        <v>56</v>
      </c>
      <c r="U328" s="391">
        <v>50</v>
      </c>
      <c r="V328" s="391">
        <v>42</v>
      </c>
      <c r="W328" s="391">
        <v>34</v>
      </c>
      <c r="X328" s="391">
        <v>47</v>
      </c>
      <c r="Y328" s="391">
        <v>30</v>
      </c>
      <c r="Z328" s="391"/>
      <c r="AA328" s="391">
        <v>17</v>
      </c>
      <c r="AB328" s="391"/>
      <c r="AC328" s="391">
        <v>7</v>
      </c>
      <c r="AD328" s="391">
        <v>390</v>
      </c>
      <c r="AE328" s="391"/>
      <c r="AF328" s="391">
        <v>14</v>
      </c>
      <c r="AG328" s="391">
        <v>27</v>
      </c>
      <c r="AH328" s="391">
        <v>29</v>
      </c>
      <c r="AI328" s="391">
        <v>38</v>
      </c>
      <c r="AJ328" s="391">
        <v>19</v>
      </c>
      <c r="AK328" s="391">
        <v>36</v>
      </c>
      <c r="AL328" s="391">
        <v>198</v>
      </c>
      <c r="AM328" s="391"/>
      <c r="AN328" s="391">
        <v>3</v>
      </c>
      <c r="AO328" s="391">
        <v>107</v>
      </c>
      <c r="AP328" s="391">
        <v>143</v>
      </c>
      <c r="AQ328" s="391"/>
      <c r="AR328" s="391"/>
      <c r="AS328" s="391"/>
      <c r="AT328" s="391"/>
      <c r="AU328" s="391"/>
      <c r="AV328" s="391"/>
      <c r="AW328" s="391"/>
      <c r="AX328" s="391"/>
      <c r="AY328" s="391"/>
      <c r="AZ328" s="391"/>
      <c r="BA328" s="391"/>
      <c r="BB328" s="391"/>
      <c r="BC328" s="391"/>
      <c r="BD328" s="391"/>
      <c r="BE328" s="391"/>
      <c r="BF328" s="391"/>
      <c r="BG328" s="391"/>
      <c r="BH328" s="391">
        <v>0</v>
      </c>
      <c r="BI328" s="391">
        <v>0</v>
      </c>
      <c r="BJ328" s="391">
        <v>0</v>
      </c>
      <c r="BK328" s="391">
        <v>0</v>
      </c>
      <c r="BL328" s="391">
        <v>0</v>
      </c>
      <c r="BM328" s="391">
        <v>0</v>
      </c>
      <c r="BN328" s="391">
        <v>0</v>
      </c>
      <c r="BO328" s="391">
        <v>0</v>
      </c>
      <c r="BP328" s="391">
        <v>0</v>
      </c>
      <c r="BQ328" s="391">
        <v>0</v>
      </c>
      <c r="BR328" s="391">
        <v>0</v>
      </c>
      <c r="BS328" s="391">
        <v>0</v>
      </c>
      <c r="BT328" s="391">
        <v>0</v>
      </c>
      <c r="BU328" s="391">
        <v>0</v>
      </c>
      <c r="BV328" s="391">
        <v>0</v>
      </c>
      <c r="BW328" s="391">
        <v>0</v>
      </c>
      <c r="BX328" s="392" t="str">
        <f t="shared" ref="BX328:BX391" si="45">IF(ISERROR(BW328/BK328-1),"",BW328/BK328-1)</f>
        <v/>
      </c>
      <c r="BY328" s="392" t="str">
        <f t="shared" ref="BY328:BY391" si="46">IF(ISERROR(BW328/BV328-1),"",BW328/BV328-1)</f>
        <v/>
      </c>
      <c r="BZ328" s="45">
        <f t="shared" ref="BZ328:BZ391" si="47">SUM(B328:M328)</f>
        <v>2564</v>
      </c>
      <c r="CA328" s="45">
        <f t="shared" ref="CA328:CA391" si="48">SUM(N328:Y328)</f>
        <v>1534</v>
      </c>
      <c r="CB328" s="45">
        <f t="shared" ref="CB328:CB391" si="49">SUM(Z328:AK328)</f>
        <v>577</v>
      </c>
      <c r="CC328" s="45">
        <f t="shared" ref="CC328:CC391" si="50">SUM(AL328:AW328)</f>
        <v>451</v>
      </c>
      <c r="CD328" s="45">
        <f t="shared" ref="CD328:CD391" si="51">SUM(AX328:BI328)</f>
        <v>0</v>
      </c>
      <c r="CE328" s="45">
        <f t="shared" ref="CE328:CE391" si="52">SUM(BJ328:BU328)</f>
        <v>0</v>
      </c>
      <c r="CF328" s="391">
        <f t="shared" ref="CF328:CF391" si="53">SUM(BV328:BW328)</f>
        <v>0</v>
      </c>
    </row>
    <row r="329" spans="1:84">
      <c r="A329" s="45" t="s">
        <v>365</v>
      </c>
      <c r="B329" s="391"/>
      <c r="C329" s="391"/>
      <c r="D329" s="391"/>
      <c r="E329" s="391"/>
      <c r="F329" s="391"/>
      <c r="G329" s="391"/>
      <c r="H329" s="391"/>
      <c r="I329" s="391"/>
      <c r="J329" s="391"/>
      <c r="K329" s="391"/>
      <c r="L329" s="391"/>
      <c r="M329" s="391"/>
      <c r="N329" s="391"/>
      <c r="O329" s="391"/>
      <c r="P329" s="391"/>
      <c r="Q329" s="391"/>
      <c r="R329" s="391"/>
      <c r="S329" s="391"/>
      <c r="T329" s="391"/>
      <c r="U329" s="391"/>
      <c r="V329" s="391"/>
      <c r="W329" s="391"/>
      <c r="X329" s="391"/>
      <c r="Y329" s="391"/>
      <c r="Z329" s="391"/>
      <c r="AA329" s="391">
        <v>73</v>
      </c>
      <c r="AB329" s="391">
        <v>455</v>
      </c>
      <c r="AC329" s="391">
        <v>252</v>
      </c>
      <c r="AD329" s="391">
        <v>126</v>
      </c>
      <c r="AE329" s="391">
        <v>178</v>
      </c>
      <c r="AF329" s="391">
        <v>16</v>
      </c>
      <c r="AG329" s="391">
        <v>19</v>
      </c>
      <c r="AH329" s="391">
        <v>27</v>
      </c>
      <c r="AI329" s="391">
        <v>91</v>
      </c>
      <c r="AJ329" s="391">
        <v>61</v>
      </c>
      <c r="AK329" s="391">
        <v>35</v>
      </c>
      <c r="AL329" s="391">
        <v>13</v>
      </c>
      <c r="AM329" s="391">
        <v>3</v>
      </c>
      <c r="AN329" s="391">
        <v>10</v>
      </c>
      <c r="AO329" s="391">
        <v>29</v>
      </c>
      <c r="AP329" s="391">
        <v>84</v>
      </c>
      <c r="AQ329" s="391">
        <v>346</v>
      </c>
      <c r="AR329" s="391">
        <v>10</v>
      </c>
      <c r="AS329" s="391">
        <v>162</v>
      </c>
      <c r="AT329" s="391">
        <v>227</v>
      </c>
      <c r="AU329" s="391">
        <v>260</v>
      </c>
      <c r="AV329" s="391">
        <v>43</v>
      </c>
      <c r="AW329" s="391">
        <v>54</v>
      </c>
      <c r="AX329" s="391"/>
      <c r="AY329" s="391"/>
      <c r="AZ329" s="391"/>
      <c r="BA329" s="391"/>
      <c r="BB329" s="391"/>
      <c r="BC329" s="391"/>
      <c r="BD329" s="391"/>
      <c r="BE329" s="391"/>
      <c r="BF329" s="391"/>
      <c r="BG329" s="391"/>
      <c r="BH329" s="391">
        <v>0</v>
      </c>
      <c r="BI329" s="391">
        <v>0</v>
      </c>
      <c r="BJ329" s="391">
        <v>0</v>
      </c>
      <c r="BK329" s="391">
        <v>0</v>
      </c>
      <c r="BL329" s="391">
        <v>0</v>
      </c>
      <c r="BM329" s="391">
        <v>0</v>
      </c>
      <c r="BN329" s="391">
        <v>0</v>
      </c>
      <c r="BO329" s="391">
        <v>0</v>
      </c>
      <c r="BP329" s="391">
        <v>0</v>
      </c>
      <c r="BQ329" s="391">
        <v>0</v>
      </c>
      <c r="BR329" s="391">
        <v>0</v>
      </c>
      <c r="BS329" s="391">
        <v>0</v>
      </c>
      <c r="BT329" s="391">
        <v>0</v>
      </c>
      <c r="BU329" s="391">
        <v>0</v>
      </c>
      <c r="BV329" s="391">
        <v>43</v>
      </c>
      <c r="BW329" s="391">
        <v>54</v>
      </c>
      <c r="BX329" s="392" t="str">
        <f t="shared" si="45"/>
        <v/>
      </c>
      <c r="BY329" s="392">
        <f t="shared" si="46"/>
        <v>0.255813953488372</v>
      </c>
      <c r="BZ329" s="45">
        <f t="shared" si="47"/>
        <v>0</v>
      </c>
      <c r="CA329" s="45">
        <f t="shared" si="48"/>
        <v>0</v>
      </c>
      <c r="CB329" s="45">
        <f t="shared" si="49"/>
        <v>1333</v>
      </c>
      <c r="CC329" s="45">
        <f t="shared" si="50"/>
        <v>1241</v>
      </c>
      <c r="CD329" s="45">
        <f t="shared" si="51"/>
        <v>0</v>
      </c>
      <c r="CE329" s="45">
        <f t="shared" si="52"/>
        <v>0</v>
      </c>
      <c r="CF329" s="391">
        <f t="shared" si="53"/>
        <v>97</v>
      </c>
    </row>
    <row r="330" spans="1:84">
      <c r="A330" s="45" t="s">
        <v>366</v>
      </c>
      <c r="B330" s="391"/>
      <c r="C330" s="391"/>
      <c r="D330" s="391"/>
      <c r="E330" s="391"/>
      <c r="F330" s="391"/>
      <c r="G330" s="391"/>
      <c r="H330" s="391"/>
      <c r="I330" s="391"/>
      <c r="J330" s="391"/>
      <c r="K330" s="391"/>
      <c r="L330" s="391"/>
      <c r="M330" s="391"/>
      <c r="N330" s="391"/>
      <c r="O330" s="391"/>
      <c r="P330" s="393"/>
      <c r="Q330" s="391"/>
      <c r="R330" s="391"/>
      <c r="S330" s="391"/>
      <c r="T330" s="391"/>
      <c r="U330" s="391"/>
      <c r="V330" s="391"/>
      <c r="W330" s="391"/>
      <c r="X330" s="391"/>
      <c r="Y330" s="391"/>
      <c r="Z330" s="391"/>
      <c r="AA330" s="391"/>
      <c r="AB330" s="391"/>
      <c r="AC330" s="391"/>
      <c r="AD330" s="391">
        <v>475</v>
      </c>
      <c r="AE330" s="391">
        <v>101</v>
      </c>
      <c r="AF330" s="391">
        <v>20</v>
      </c>
      <c r="AG330" s="391">
        <v>8</v>
      </c>
      <c r="AH330" s="391">
        <v>35</v>
      </c>
      <c r="AI330" s="391">
        <v>79</v>
      </c>
      <c r="AJ330" s="391">
        <v>158</v>
      </c>
      <c r="AK330" s="391">
        <v>153</v>
      </c>
      <c r="AL330" s="391">
        <v>185</v>
      </c>
      <c r="AM330" s="391">
        <v>47</v>
      </c>
      <c r="AN330" s="391">
        <v>53</v>
      </c>
      <c r="AO330" s="391">
        <v>22</v>
      </c>
      <c r="AP330" s="391">
        <v>20</v>
      </c>
      <c r="AQ330" s="391">
        <v>73</v>
      </c>
      <c r="AR330" s="391">
        <v>110</v>
      </c>
      <c r="AS330" s="391">
        <v>21</v>
      </c>
      <c r="AT330" s="391">
        <v>160</v>
      </c>
      <c r="AU330" s="391">
        <v>125</v>
      </c>
      <c r="AV330" s="391">
        <v>60</v>
      </c>
      <c r="AW330" s="391">
        <v>167</v>
      </c>
      <c r="AX330" s="391">
        <v>46</v>
      </c>
      <c r="AY330" s="391">
        <v>24</v>
      </c>
      <c r="AZ330" s="391"/>
      <c r="BA330" s="391"/>
      <c r="BB330" s="391"/>
      <c r="BC330" s="391"/>
      <c r="BD330" s="391"/>
      <c r="BE330" s="391"/>
      <c r="BF330" s="391"/>
      <c r="BG330" s="391"/>
      <c r="BH330" s="391">
        <v>0</v>
      </c>
      <c r="BI330" s="391">
        <v>0</v>
      </c>
      <c r="BJ330" s="391">
        <v>0</v>
      </c>
      <c r="BK330" s="391">
        <v>0</v>
      </c>
      <c r="BL330" s="391">
        <v>0</v>
      </c>
      <c r="BM330" s="391">
        <v>0</v>
      </c>
      <c r="BN330" s="391">
        <v>0</v>
      </c>
      <c r="BO330" s="391">
        <v>0</v>
      </c>
      <c r="BP330" s="391">
        <v>0</v>
      </c>
      <c r="BQ330" s="391">
        <v>0</v>
      </c>
      <c r="BR330" s="391">
        <v>0</v>
      </c>
      <c r="BS330" s="391">
        <v>0</v>
      </c>
      <c r="BT330" s="391">
        <v>0</v>
      </c>
      <c r="BU330" s="391">
        <v>0</v>
      </c>
      <c r="BV330" s="391">
        <v>60</v>
      </c>
      <c r="BW330" s="391">
        <v>167</v>
      </c>
      <c r="BX330" s="392" t="str">
        <f t="shared" si="45"/>
        <v/>
      </c>
      <c r="BY330" s="392">
        <f t="shared" si="46"/>
        <v>1.78333333333333</v>
      </c>
      <c r="BZ330" s="45">
        <f t="shared" si="47"/>
        <v>0</v>
      </c>
      <c r="CA330" s="45">
        <f t="shared" si="48"/>
        <v>0</v>
      </c>
      <c r="CB330" s="45">
        <f t="shared" si="49"/>
        <v>1029</v>
      </c>
      <c r="CC330" s="45">
        <f t="shared" si="50"/>
        <v>1043</v>
      </c>
      <c r="CD330" s="45">
        <f t="shared" si="51"/>
        <v>70</v>
      </c>
      <c r="CE330" s="45">
        <f t="shared" si="52"/>
        <v>0</v>
      </c>
      <c r="CF330" s="391">
        <f t="shared" si="53"/>
        <v>227</v>
      </c>
    </row>
    <row r="331" spans="1:84">
      <c r="A331" s="45" t="s">
        <v>367</v>
      </c>
      <c r="B331" s="391">
        <v>1</v>
      </c>
      <c r="C331" s="391"/>
      <c r="D331" s="391"/>
      <c r="E331" s="391"/>
      <c r="F331" s="391"/>
      <c r="G331" s="391"/>
      <c r="H331" s="391"/>
      <c r="I331" s="391"/>
      <c r="J331" s="391"/>
      <c r="K331" s="391"/>
      <c r="L331" s="391"/>
      <c r="M331" s="391"/>
      <c r="N331" s="391"/>
      <c r="O331" s="391"/>
      <c r="P331" s="393"/>
      <c r="Q331" s="391"/>
      <c r="R331" s="391"/>
      <c r="S331" s="391"/>
      <c r="T331" s="391"/>
      <c r="U331" s="391"/>
      <c r="V331" s="391"/>
      <c r="W331" s="391"/>
      <c r="X331" s="391"/>
      <c r="Y331" s="391"/>
      <c r="Z331" s="391"/>
      <c r="AA331" s="391"/>
      <c r="AB331" s="391"/>
      <c r="AC331" s="391"/>
      <c r="AD331" s="391"/>
      <c r="AE331" s="391"/>
      <c r="AF331" s="391"/>
      <c r="AG331" s="391"/>
      <c r="AH331" s="391"/>
      <c r="AI331" s="391"/>
      <c r="AJ331" s="391"/>
      <c r="AK331" s="391"/>
      <c r="AL331" s="391"/>
      <c r="AM331" s="391"/>
      <c r="AN331" s="391"/>
      <c r="AO331" s="391"/>
      <c r="AP331" s="391"/>
      <c r="AQ331" s="391"/>
      <c r="AR331" s="391"/>
      <c r="AS331" s="391"/>
      <c r="AT331" s="391"/>
      <c r="AU331" s="391"/>
      <c r="AV331" s="391"/>
      <c r="AW331" s="391"/>
      <c r="AX331" s="391"/>
      <c r="AY331" s="391"/>
      <c r="AZ331" s="391"/>
      <c r="BA331" s="391"/>
      <c r="BB331" s="391"/>
      <c r="BC331" s="391"/>
      <c r="BD331" s="391"/>
      <c r="BE331" s="391"/>
      <c r="BF331" s="391"/>
      <c r="BG331" s="391"/>
      <c r="BH331" s="391">
        <v>0</v>
      </c>
      <c r="BI331" s="391">
        <v>0</v>
      </c>
      <c r="BJ331" s="391">
        <v>0</v>
      </c>
      <c r="BK331" s="391">
        <v>0</v>
      </c>
      <c r="BL331" s="391">
        <v>0</v>
      </c>
      <c r="BM331" s="391">
        <v>0</v>
      </c>
      <c r="BN331" s="391">
        <v>0</v>
      </c>
      <c r="BO331" s="391">
        <v>0</v>
      </c>
      <c r="BP331" s="391">
        <v>0</v>
      </c>
      <c r="BQ331" s="391">
        <v>0</v>
      </c>
      <c r="BR331" s="391">
        <v>0</v>
      </c>
      <c r="BS331" s="391">
        <v>0</v>
      </c>
      <c r="BT331" s="391">
        <v>0</v>
      </c>
      <c r="BU331" s="391">
        <v>0</v>
      </c>
      <c r="BV331" s="391">
        <v>0</v>
      </c>
      <c r="BW331" s="391">
        <v>0</v>
      </c>
      <c r="BX331" s="392" t="str">
        <f t="shared" si="45"/>
        <v/>
      </c>
      <c r="BY331" s="392" t="str">
        <f t="shared" si="46"/>
        <v/>
      </c>
      <c r="BZ331" s="45">
        <f t="shared" si="47"/>
        <v>1</v>
      </c>
      <c r="CA331" s="45">
        <f t="shared" si="48"/>
        <v>0</v>
      </c>
      <c r="CB331" s="45">
        <f t="shared" si="49"/>
        <v>0</v>
      </c>
      <c r="CC331" s="45">
        <f t="shared" si="50"/>
        <v>0</v>
      </c>
      <c r="CD331" s="45">
        <f t="shared" si="51"/>
        <v>0</v>
      </c>
      <c r="CE331" s="45">
        <f t="shared" si="52"/>
        <v>0</v>
      </c>
      <c r="CF331" s="391">
        <f t="shared" si="53"/>
        <v>0</v>
      </c>
    </row>
    <row r="332" spans="1:84">
      <c r="A332" s="45" t="s">
        <v>368</v>
      </c>
      <c r="B332" s="391"/>
      <c r="C332" s="391"/>
      <c r="D332" s="391"/>
      <c r="E332" s="391"/>
      <c r="F332" s="391"/>
      <c r="G332" s="391"/>
      <c r="H332" s="391"/>
      <c r="I332" s="391"/>
      <c r="J332" s="391"/>
      <c r="K332" s="391"/>
      <c r="L332" s="391"/>
      <c r="M332" s="391"/>
      <c r="N332" s="391"/>
      <c r="O332" s="391"/>
      <c r="P332" s="393"/>
      <c r="Q332" s="391"/>
      <c r="R332" s="391"/>
      <c r="S332" s="391"/>
      <c r="T332" s="391"/>
      <c r="U332" s="391"/>
      <c r="V332" s="391"/>
      <c r="W332" s="391"/>
      <c r="X332" s="391"/>
      <c r="Y332" s="391"/>
      <c r="Z332" s="391"/>
      <c r="AA332" s="391"/>
      <c r="AB332" s="391"/>
      <c r="AC332" s="391"/>
      <c r="AD332" s="391"/>
      <c r="AE332" s="391"/>
      <c r="AF332" s="391"/>
      <c r="AG332" s="391"/>
      <c r="AH332" s="391"/>
      <c r="AI332" s="391"/>
      <c r="AJ332" s="391">
        <v>1893</v>
      </c>
      <c r="AK332" s="391">
        <v>429</v>
      </c>
      <c r="AL332" s="391"/>
      <c r="AM332" s="391"/>
      <c r="AN332" s="391"/>
      <c r="AO332" s="391"/>
      <c r="AP332" s="391"/>
      <c r="AQ332" s="391"/>
      <c r="AR332" s="391"/>
      <c r="AS332" s="391"/>
      <c r="AT332" s="391"/>
      <c r="AU332" s="391"/>
      <c r="AV332" s="391"/>
      <c r="AW332" s="391"/>
      <c r="AX332" s="391"/>
      <c r="AY332" s="391"/>
      <c r="AZ332" s="391"/>
      <c r="BA332" s="391"/>
      <c r="BB332" s="391"/>
      <c r="BC332" s="391"/>
      <c r="BD332" s="391"/>
      <c r="BE332" s="391"/>
      <c r="BF332" s="391"/>
      <c r="BG332" s="391"/>
      <c r="BH332" s="391">
        <v>0</v>
      </c>
      <c r="BI332" s="391">
        <v>0</v>
      </c>
      <c r="BJ332" s="391">
        <v>0</v>
      </c>
      <c r="BK332" s="391">
        <v>0</v>
      </c>
      <c r="BL332" s="391">
        <v>0</v>
      </c>
      <c r="BM332" s="391">
        <v>0</v>
      </c>
      <c r="BN332" s="391">
        <v>0</v>
      </c>
      <c r="BO332" s="391">
        <v>0</v>
      </c>
      <c r="BP332" s="391">
        <v>0</v>
      </c>
      <c r="BQ332" s="391">
        <v>0</v>
      </c>
      <c r="BR332" s="391">
        <v>0</v>
      </c>
      <c r="BS332" s="391">
        <v>0</v>
      </c>
      <c r="BT332" s="391">
        <v>0</v>
      </c>
      <c r="BU332" s="391">
        <v>0</v>
      </c>
      <c r="BV332" s="391">
        <v>0</v>
      </c>
      <c r="BW332" s="391">
        <v>0</v>
      </c>
      <c r="BX332" s="392" t="str">
        <f t="shared" si="45"/>
        <v/>
      </c>
      <c r="BY332" s="392" t="str">
        <f t="shared" si="46"/>
        <v/>
      </c>
      <c r="BZ332" s="45">
        <f t="shared" si="47"/>
        <v>0</v>
      </c>
      <c r="CA332" s="45">
        <f t="shared" si="48"/>
        <v>0</v>
      </c>
      <c r="CB332" s="45">
        <f t="shared" si="49"/>
        <v>2322</v>
      </c>
      <c r="CC332" s="45">
        <f t="shared" si="50"/>
        <v>0</v>
      </c>
      <c r="CD332" s="45">
        <f t="shared" si="51"/>
        <v>0</v>
      </c>
      <c r="CE332" s="45">
        <f t="shared" si="52"/>
        <v>0</v>
      </c>
      <c r="CF332" s="391">
        <f t="shared" si="53"/>
        <v>0</v>
      </c>
    </row>
    <row r="333" spans="1:84">
      <c r="A333" s="45" t="s">
        <v>369</v>
      </c>
      <c r="B333" s="391"/>
      <c r="C333" s="391"/>
      <c r="D333" s="391"/>
      <c r="E333" s="391"/>
      <c r="F333" s="391"/>
      <c r="G333" s="391"/>
      <c r="H333" s="391"/>
      <c r="I333" s="391"/>
      <c r="J333" s="391"/>
      <c r="K333" s="391"/>
      <c r="L333" s="391"/>
      <c r="M333" s="391"/>
      <c r="N333" s="391"/>
      <c r="O333" s="391"/>
      <c r="P333" s="391"/>
      <c r="Q333" s="391"/>
      <c r="R333" s="391"/>
      <c r="S333" s="391"/>
      <c r="T333" s="391"/>
      <c r="U333" s="391"/>
      <c r="V333" s="391"/>
      <c r="W333" s="391"/>
      <c r="X333" s="391"/>
      <c r="Y333" s="391"/>
      <c r="Z333" s="391"/>
      <c r="AA333" s="391"/>
      <c r="AB333" s="391"/>
      <c r="AC333" s="391"/>
      <c r="AD333" s="391"/>
      <c r="AE333" s="391"/>
      <c r="AF333" s="391"/>
      <c r="AG333" s="391"/>
      <c r="AH333" s="391"/>
      <c r="AI333" s="391"/>
      <c r="AJ333" s="391"/>
      <c r="AK333" s="391"/>
      <c r="AL333" s="391">
        <v>502</v>
      </c>
      <c r="AM333" s="391">
        <v>98</v>
      </c>
      <c r="AN333" s="391">
        <v>256</v>
      </c>
      <c r="AO333" s="391">
        <v>401</v>
      </c>
      <c r="AP333" s="391">
        <v>414</v>
      </c>
      <c r="AQ333" s="391">
        <v>494</v>
      </c>
      <c r="AR333" s="391">
        <v>697</v>
      </c>
      <c r="AS333" s="391">
        <v>798</v>
      </c>
      <c r="AT333" s="391">
        <v>816</v>
      </c>
      <c r="AU333" s="391">
        <v>832</v>
      </c>
      <c r="AV333" s="391"/>
      <c r="AW333" s="391"/>
      <c r="AX333" s="391">
        <v>733</v>
      </c>
      <c r="AY333" s="391">
        <v>6</v>
      </c>
      <c r="AZ333" s="391"/>
      <c r="BA333" s="391"/>
      <c r="BB333" s="391"/>
      <c r="BC333" s="391"/>
      <c r="BD333" s="391"/>
      <c r="BE333" s="391"/>
      <c r="BF333" s="391"/>
      <c r="BG333" s="391"/>
      <c r="BH333" s="391">
        <v>0</v>
      </c>
      <c r="BI333" s="391">
        <v>0</v>
      </c>
      <c r="BJ333" s="391">
        <v>0</v>
      </c>
      <c r="BK333" s="391">
        <v>0</v>
      </c>
      <c r="BL333" s="391">
        <v>0</v>
      </c>
      <c r="BM333" s="391">
        <v>0</v>
      </c>
      <c r="BN333" s="391">
        <v>0</v>
      </c>
      <c r="BO333" s="391">
        <v>0</v>
      </c>
      <c r="BP333" s="391">
        <v>0</v>
      </c>
      <c r="BQ333" s="391">
        <v>0</v>
      </c>
      <c r="BR333" s="391">
        <v>0</v>
      </c>
      <c r="BS333" s="391">
        <v>0</v>
      </c>
      <c r="BT333" s="391">
        <v>0</v>
      </c>
      <c r="BU333" s="391">
        <v>0</v>
      </c>
      <c r="BV333" s="391">
        <v>0</v>
      </c>
      <c r="BW333" s="391">
        <v>0</v>
      </c>
      <c r="BX333" s="392" t="str">
        <f t="shared" si="45"/>
        <v/>
      </c>
      <c r="BY333" s="392" t="str">
        <f t="shared" si="46"/>
        <v/>
      </c>
      <c r="BZ333" s="45">
        <f t="shared" si="47"/>
        <v>0</v>
      </c>
      <c r="CA333" s="45">
        <f t="shared" si="48"/>
        <v>0</v>
      </c>
      <c r="CB333" s="45">
        <f t="shared" si="49"/>
        <v>0</v>
      </c>
      <c r="CC333" s="45">
        <f t="shared" si="50"/>
        <v>5308</v>
      </c>
      <c r="CD333" s="45">
        <f t="shared" si="51"/>
        <v>739</v>
      </c>
      <c r="CE333" s="45">
        <f t="shared" si="52"/>
        <v>0</v>
      </c>
      <c r="CF333" s="391">
        <f t="shared" si="53"/>
        <v>0</v>
      </c>
    </row>
    <row r="334" spans="1:84">
      <c r="A334" s="45" t="s">
        <v>370</v>
      </c>
      <c r="B334" s="391">
        <v>72</v>
      </c>
      <c r="C334" s="391">
        <v>91</v>
      </c>
      <c r="D334" s="391">
        <v>157</v>
      </c>
      <c r="E334" s="391">
        <v>115</v>
      </c>
      <c r="F334" s="391">
        <v>99</v>
      </c>
      <c r="G334" s="391">
        <v>68</v>
      </c>
      <c r="H334" s="391">
        <v>55</v>
      </c>
      <c r="I334" s="391">
        <v>21</v>
      </c>
      <c r="J334" s="391">
        <v>16</v>
      </c>
      <c r="K334" s="391">
        <v>8</v>
      </c>
      <c r="L334" s="391">
        <v>4</v>
      </c>
      <c r="M334" s="391">
        <v>2</v>
      </c>
      <c r="N334" s="391">
        <v>5</v>
      </c>
      <c r="O334" s="391"/>
      <c r="P334" s="393">
        <v>1</v>
      </c>
      <c r="Q334" s="391">
        <v>2</v>
      </c>
      <c r="R334" s="391"/>
      <c r="S334" s="391"/>
      <c r="T334" s="391"/>
      <c r="U334" s="391">
        <v>1</v>
      </c>
      <c r="V334" s="391"/>
      <c r="W334" s="391"/>
      <c r="X334" s="391"/>
      <c r="Y334" s="391"/>
      <c r="Z334" s="391"/>
      <c r="AA334" s="391"/>
      <c r="AB334" s="391"/>
      <c r="AC334" s="391"/>
      <c r="AD334" s="391"/>
      <c r="AE334" s="391"/>
      <c r="AF334" s="391"/>
      <c r="AG334" s="391"/>
      <c r="AH334" s="391"/>
      <c r="AI334" s="391"/>
      <c r="AJ334" s="391"/>
      <c r="AK334" s="391"/>
      <c r="AL334" s="391"/>
      <c r="AM334" s="391"/>
      <c r="AN334" s="391"/>
      <c r="AO334" s="391"/>
      <c r="AP334" s="391"/>
      <c r="AQ334" s="391"/>
      <c r="AR334" s="391"/>
      <c r="AS334" s="391"/>
      <c r="AT334" s="391"/>
      <c r="AU334" s="391"/>
      <c r="AV334" s="391"/>
      <c r="AW334" s="391"/>
      <c r="AX334" s="391"/>
      <c r="AY334" s="391"/>
      <c r="AZ334" s="391"/>
      <c r="BA334" s="391"/>
      <c r="BB334" s="391"/>
      <c r="BC334" s="391"/>
      <c r="BD334" s="391"/>
      <c r="BE334" s="391"/>
      <c r="BF334" s="391"/>
      <c r="BG334" s="391"/>
      <c r="BH334" s="391">
        <v>0</v>
      </c>
      <c r="BI334" s="391">
        <v>0</v>
      </c>
      <c r="BJ334" s="391">
        <v>0</v>
      </c>
      <c r="BK334" s="391">
        <v>0</v>
      </c>
      <c r="BL334" s="391">
        <v>0</v>
      </c>
      <c r="BM334" s="391">
        <v>0</v>
      </c>
      <c r="BN334" s="391">
        <v>0</v>
      </c>
      <c r="BO334" s="391">
        <v>0</v>
      </c>
      <c r="BP334" s="391">
        <v>0</v>
      </c>
      <c r="BQ334" s="391">
        <v>0</v>
      </c>
      <c r="BR334" s="391">
        <v>0</v>
      </c>
      <c r="BS334" s="391">
        <v>0</v>
      </c>
      <c r="BT334" s="391">
        <v>0</v>
      </c>
      <c r="BU334" s="391">
        <v>0</v>
      </c>
      <c r="BV334" s="391">
        <v>0</v>
      </c>
      <c r="BW334" s="391">
        <v>0</v>
      </c>
      <c r="BX334" s="392" t="str">
        <f t="shared" si="45"/>
        <v/>
      </c>
      <c r="BY334" s="392" t="str">
        <f t="shared" si="46"/>
        <v/>
      </c>
      <c r="BZ334" s="45">
        <f t="shared" si="47"/>
        <v>708</v>
      </c>
      <c r="CA334" s="45">
        <f t="shared" si="48"/>
        <v>9</v>
      </c>
      <c r="CB334" s="45">
        <f t="shared" si="49"/>
        <v>0</v>
      </c>
      <c r="CC334" s="45">
        <f t="shared" si="50"/>
        <v>0</v>
      </c>
      <c r="CD334" s="45">
        <f t="shared" si="51"/>
        <v>0</v>
      </c>
      <c r="CE334" s="45">
        <f t="shared" si="52"/>
        <v>0</v>
      </c>
      <c r="CF334" s="391">
        <f t="shared" si="53"/>
        <v>0</v>
      </c>
    </row>
    <row r="335" spans="1:84">
      <c r="A335" s="45" t="s">
        <v>371</v>
      </c>
      <c r="B335" s="391"/>
      <c r="C335" s="391"/>
      <c r="D335" s="391"/>
      <c r="E335" s="391"/>
      <c r="F335" s="391">
        <v>29</v>
      </c>
      <c r="G335" s="391"/>
      <c r="H335" s="391"/>
      <c r="I335" s="391"/>
      <c r="J335" s="391">
        <v>5</v>
      </c>
      <c r="K335" s="391">
        <v>48</v>
      </c>
      <c r="L335" s="391">
        <v>71</v>
      </c>
      <c r="M335" s="391">
        <v>200</v>
      </c>
      <c r="N335" s="391"/>
      <c r="O335" s="391"/>
      <c r="P335" s="391"/>
      <c r="Q335" s="391"/>
      <c r="R335" s="391"/>
      <c r="S335" s="391"/>
      <c r="T335" s="391"/>
      <c r="U335" s="391"/>
      <c r="V335" s="391"/>
      <c r="W335" s="391"/>
      <c r="X335" s="391"/>
      <c r="Y335" s="391"/>
      <c r="Z335" s="391"/>
      <c r="AA335" s="391"/>
      <c r="AB335" s="391"/>
      <c r="AC335" s="391"/>
      <c r="AD335" s="391"/>
      <c r="AE335" s="391"/>
      <c r="AF335" s="391"/>
      <c r="AG335" s="391"/>
      <c r="AH335" s="391"/>
      <c r="AI335" s="391"/>
      <c r="AJ335" s="391"/>
      <c r="AK335" s="391"/>
      <c r="AL335" s="391"/>
      <c r="AM335" s="391"/>
      <c r="AN335" s="391"/>
      <c r="AO335" s="391"/>
      <c r="AP335" s="391"/>
      <c r="AQ335" s="391"/>
      <c r="AR335" s="391"/>
      <c r="AS335" s="391"/>
      <c r="AT335" s="391"/>
      <c r="AU335" s="391"/>
      <c r="AV335" s="391"/>
      <c r="AW335" s="391"/>
      <c r="AX335" s="391"/>
      <c r="AY335" s="391"/>
      <c r="AZ335" s="391"/>
      <c r="BA335" s="391"/>
      <c r="BB335" s="391"/>
      <c r="BC335" s="391"/>
      <c r="BD335" s="391"/>
      <c r="BE335" s="391"/>
      <c r="BF335" s="391"/>
      <c r="BG335" s="391"/>
      <c r="BH335" s="391">
        <v>0</v>
      </c>
      <c r="BI335" s="391">
        <v>0</v>
      </c>
      <c r="BJ335" s="391">
        <v>0</v>
      </c>
      <c r="BK335" s="391">
        <v>0</v>
      </c>
      <c r="BL335" s="391">
        <v>0</v>
      </c>
      <c r="BM335" s="391">
        <v>0</v>
      </c>
      <c r="BN335" s="391">
        <v>0</v>
      </c>
      <c r="BO335" s="391">
        <v>0</v>
      </c>
      <c r="BP335" s="391">
        <v>0</v>
      </c>
      <c r="BQ335" s="391">
        <v>0</v>
      </c>
      <c r="BR335" s="391">
        <v>0</v>
      </c>
      <c r="BS335" s="391">
        <v>0</v>
      </c>
      <c r="BT335" s="391">
        <v>0</v>
      </c>
      <c r="BU335" s="391">
        <v>0</v>
      </c>
      <c r="BV335" s="391">
        <v>0</v>
      </c>
      <c r="BW335" s="391">
        <v>0</v>
      </c>
      <c r="BX335" s="392" t="str">
        <f t="shared" si="45"/>
        <v/>
      </c>
      <c r="BY335" s="392" t="str">
        <f t="shared" si="46"/>
        <v/>
      </c>
      <c r="BZ335" s="45">
        <f t="shared" si="47"/>
        <v>353</v>
      </c>
      <c r="CA335" s="45">
        <f t="shared" si="48"/>
        <v>0</v>
      </c>
      <c r="CB335" s="45">
        <f t="shared" si="49"/>
        <v>0</v>
      </c>
      <c r="CC335" s="45">
        <f t="shared" si="50"/>
        <v>0</v>
      </c>
      <c r="CD335" s="45">
        <f t="shared" si="51"/>
        <v>0</v>
      </c>
      <c r="CE335" s="45">
        <f t="shared" si="52"/>
        <v>0</v>
      </c>
      <c r="CF335" s="391">
        <f t="shared" si="53"/>
        <v>0</v>
      </c>
    </row>
    <row r="336" spans="1:84">
      <c r="A336" s="45" t="s">
        <v>372</v>
      </c>
      <c r="B336" s="391">
        <v>63</v>
      </c>
      <c r="C336" s="391">
        <v>761</v>
      </c>
      <c r="D336" s="391">
        <v>590</v>
      </c>
      <c r="E336" s="391">
        <v>1326</v>
      </c>
      <c r="F336" s="391">
        <v>3278</v>
      </c>
      <c r="G336" s="391">
        <v>1</v>
      </c>
      <c r="H336" s="391"/>
      <c r="I336" s="391"/>
      <c r="J336" s="391">
        <v>396</v>
      </c>
      <c r="K336" s="391">
        <v>678</v>
      </c>
      <c r="L336" s="391">
        <v>1095</v>
      </c>
      <c r="M336" s="391">
        <v>1951</v>
      </c>
      <c r="N336" s="391"/>
      <c r="O336" s="391">
        <v>60</v>
      </c>
      <c r="P336" s="391"/>
      <c r="Q336" s="391"/>
      <c r="R336" s="391"/>
      <c r="S336" s="391">
        <v>1098</v>
      </c>
      <c r="T336" s="391"/>
      <c r="U336" s="391"/>
      <c r="V336" s="391"/>
      <c r="W336" s="391"/>
      <c r="X336" s="391"/>
      <c r="Y336" s="391"/>
      <c r="Z336" s="391"/>
      <c r="AA336" s="391"/>
      <c r="AB336" s="391"/>
      <c r="AC336" s="391"/>
      <c r="AD336" s="391"/>
      <c r="AE336" s="391"/>
      <c r="AF336" s="391"/>
      <c r="AG336" s="391"/>
      <c r="AH336" s="391"/>
      <c r="AI336" s="391">
        <v>50</v>
      </c>
      <c r="AJ336" s="391">
        <v>207</v>
      </c>
      <c r="AK336" s="391">
        <v>674</v>
      </c>
      <c r="AL336" s="391"/>
      <c r="AM336" s="391">
        <v>48</v>
      </c>
      <c r="AN336" s="391"/>
      <c r="AO336" s="391"/>
      <c r="AP336" s="391"/>
      <c r="AQ336" s="391"/>
      <c r="AR336" s="391"/>
      <c r="AS336" s="391"/>
      <c r="AT336" s="391"/>
      <c r="AU336" s="391">
        <v>205</v>
      </c>
      <c r="AV336" s="391">
        <v>24</v>
      </c>
      <c r="AW336" s="391">
        <v>26</v>
      </c>
      <c r="AX336" s="391">
        <v>50</v>
      </c>
      <c r="AY336" s="391"/>
      <c r="AZ336" s="391"/>
      <c r="BA336" s="391"/>
      <c r="BB336" s="391"/>
      <c r="BC336" s="391"/>
      <c r="BD336" s="391"/>
      <c r="BE336" s="391"/>
      <c r="BF336" s="391"/>
      <c r="BG336" s="391"/>
      <c r="BH336" s="391">
        <v>0</v>
      </c>
      <c r="BI336" s="391">
        <v>0</v>
      </c>
      <c r="BJ336" s="391">
        <v>0</v>
      </c>
      <c r="BK336" s="391">
        <v>0</v>
      </c>
      <c r="BL336" s="391">
        <v>0</v>
      </c>
      <c r="BM336" s="391">
        <v>0</v>
      </c>
      <c r="BN336" s="391">
        <v>0</v>
      </c>
      <c r="BO336" s="391">
        <v>0</v>
      </c>
      <c r="BP336" s="391">
        <v>0</v>
      </c>
      <c r="BQ336" s="391">
        <v>0</v>
      </c>
      <c r="BR336" s="391">
        <v>0</v>
      </c>
      <c r="BS336" s="391">
        <v>0</v>
      </c>
      <c r="BT336" s="391">
        <v>0</v>
      </c>
      <c r="BU336" s="391">
        <v>0</v>
      </c>
      <c r="BV336" s="391">
        <v>24</v>
      </c>
      <c r="BW336" s="391">
        <v>26</v>
      </c>
      <c r="BX336" s="392" t="str">
        <f t="shared" si="45"/>
        <v/>
      </c>
      <c r="BY336" s="392">
        <f t="shared" si="46"/>
        <v>0.0833333333333333</v>
      </c>
      <c r="BZ336" s="45">
        <f t="shared" si="47"/>
        <v>10139</v>
      </c>
      <c r="CA336" s="45">
        <f t="shared" si="48"/>
        <v>1158</v>
      </c>
      <c r="CB336" s="45">
        <f t="shared" si="49"/>
        <v>931</v>
      </c>
      <c r="CC336" s="45">
        <f t="shared" si="50"/>
        <v>303</v>
      </c>
      <c r="CD336" s="45">
        <f t="shared" si="51"/>
        <v>50</v>
      </c>
      <c r="CE336" s="45">
        <f t="shared" si="52"/>
        <v>0</v>
      </c>
      <c r="CF336" s="391">
        <f t="shared" si="53"/>
        <v>50</v>
      </c>
    </row>
    <row r="337" spans="1:84">
      <c r="A337" s="45" t="s">
        <v>373</v>
      </c>
      <c r="B337" s="391"/>
      <c r="C337" s="391"/>
      <c r="D337" s="391"/>
      <c r="E337" s="391"/>
      <c r="F337" s="391"/>
      <c r="G337" s="391"/>
      <c r="H337" s="391">
        <v>240</v>
      </c>
      <c r="I337" s="391">
        <v>256</v>
      </c>
      <c r="J337" s="391">
        <v>269</v>
      </c>
      <c r="K337" s="391">
        <v>283</v>
      </c>
      <c r="L337" s="391">
        <v>290</v>
      </c>
      <c r="M337" s="391">
        <v>1502</v>
      </c>
      <c r="N337" s="391">
        <v>302</v>
      </c>
      <c r="O337" s="391">
        <v>316</v>
      </c>
      <c r="P337" s="391">
        <v>320</v>
      </c>
      <c r="Q337" s="391">
        <v>326</v>
      </c>
      <c r="R337" s="391">
        <v>330</v>
      </c>
      <c r="S337" s="391">
        <v>321</v>
      </c>
      <c r="T337" s="391">
        <v>326</v>
      </c>
      <c r="U337" s="391">
        <v>243</v>
      </c>
      <c r="V337" s="391">
        <v>250</v>
      </c>
      <c r="W337" s="391">
        <v>225</v>
      </c>
      <c r="X337" s="391">
        <v>190</v>
      </c>
      <c r="Y337" s="391">
        <v>180</v>
      </c>
      <c r="Z337" s="391"/>
      <c r="AA337" s="391"/>
      <c r="AB337" s="391"/>
      <c r="AC337" s="391">
        <v>10</v>
      </c>
      <c r="AD337" s="391"/>
      <c r="AE337" s="391"/>
      <c r="AF337" s="391"/>
      <c r="AG337" s="391"/>
      <c r="AH337" s="391"/>
      <c r="AI337" s="391"/>
      <c r="AJ337" s="391"/>
      <c r="AK337" s="391"/>
      <c r="AL337" s="391"/>
      <c r="AM337" s="391"/>
      <c r="AN337" s="391"/>
      <c r="AO337" s="391"/>
      <c r="AP337" s="391"/>
      <c r="AQ337" s="391"/>
      <c r="AR337" s="391"/>
      <c r="AS337" s="391"/>
      <c r="AT337" s="391"/>
      <c r="AU337" s="391"/>
      <c r="AV337" s="391"/>
      <c r="AW337" s="391"/>
      <c r="AX337" s="391"/>
      <c r="AY337" s="391"/>
      <c r="AZ337" s="391"/>
      <c r="BA337" s="391"/>
      <c r="BB337" s="391"/>
      <c r="BC337" s="391"/>
      <c r="BD337" s="391"/>
      <c r="BE337" s="391"/>
      <c r="BF337" s="391"/>
      <c r="BG337" s="391"/>
      <c r="BH337" s="391">
        <v>0</v>
      </c>
      <c r="BI337" s="391">
        <v>0</v>
      </c>
      <c r="BJ337" s="391">
        <v>0</v>
      </c>
      <c r="BK337" s="391">
        <v>0</v>
      </c>
      <c r="BL337" s="391">
        <v>0</v>
      </c>
      <c r="BM337" s="391">
        <v>0</v>
      </c>
      <c r="BN337" s="391">
        <v>0</v>
      </c>
      <c r="BO337" s="391">
        <v>0</v>
      </c>
      <c r="BP337" s="391">
        <v>0</v>
      </c>
      <c r="BQ337" s="391">
        <v>0</v>
      </c>
      <c r="BR337" s="391">
        <v>0</v>
      </c>
      <c r="BS337" s="391">
        <v>0</v>
      </c>
      <c r="BT337" s="391">
        <v>0</v>
      </c>
      <c r="BU337" s="391">
        <v>0</v>
      </c>
      <c r="BV337" s="391">
        <v>0</v>
      </c>
      <c r="BW337" s="391">
        <v>0</v>
      </c>
      <c r="BX337" s="392" t="str">
        <f t="shared" si="45"/>
        <v/>
      </c>
      <c r="BY337" s="392" t="str">
        <f t="shared" si="46"/>
        <v/>
      </c>
      <c r="BZ337" s="45">
        <f t="shared" si="47"/>
        <v>2840</v>
      </c>
      <c r="CA337" s="45">
        <f t="shared" si="48"/>
        <v>3329</v>
      </c>
      <c r="CB337" s="45">
        <f t="shared" si="49"/>
        <v>10</v>
      </c>
      <c r="CC337" s="45">
        <f t="shared" si="50"/>
        <v>0</v>
      </c>
      <c r="CD337" s="45">
        <f t="shared" si="51"/>
        <v>0</v>
      </c>
      <c r="CE337" s="45">
        <f t="shared" si="52"/>
        <v>0</v>
      </c>
      <c r="CF337" s="391">
        <f t="shared" si="53"/>
        <v>0</v>
      </c>
    </row>
    <row r="338" spans="1:84">
      <c r="A338" s="45" t="s">
        <v>374</v>
      </c>
      <c r="B338" s="391"/>
      <c r="C338" s="391"/>
      <c r="D338" s="391"/>
      <c r="E338" s="391"/>
      <c r="F338" s="391"/>
      <c r="G338" s="391"/>
      <c r="H338" s="391"/>
      <c r="I338" s="391"/>
      <c r="J338" s="391"/>
      <c r="K338" s="391"/>
      <c r="L338" s="391"/>
      <c r="M338" s="391"/>
      <c r="N338" s="391"/>
      <c r="O338" s="391"/>
      <c r="P338" s="393">
        <v>806</v>
      </c>
      <c r="Q338" s="391">
        <v>910</v>
      </c>
      <c r="R338" s="391">
        <v>1804</v>
      </c>
      <c r="S338" s="391">
        <v>1005</v>
      </c>
      <c r="T338" s="391">
        <v>11</v>
      </c>
      <c r="U338" s="391">
        <v>3</v>
      </c>
      <c r="V338" s="391">
        <v>1064</v>
      </c>
      <c r="W338" s="391">
        <v>1043</v>
      </c>
      <c r="X338" s="391">
        <v>182</v>
      </c>
      <c r="Y338" s="391">
        <v>60</v>
      </c>
      <c r="Z338" s="391">
        <v>19</v>
      </c>
      <c r="AA338" s="391">
        <v>2</v>
      </c>
      <c r="AB338" s="391">
        <v>7</v>
      </c>
      <c r="AC338" s="391">
        <v>7</v>
      </c>
      <c r="AD338" s="391">
        <v>16</v>
      </c>
      <c r="AE338" s="391">
        <v>29</v>
      </c>
      <c r="AF338" s="391">
        <v>25</v>
      </c>
      <c r="AG338" s="391">
        <v>219</v>
      </c>
      <c r="AH338" s="391">
        <v>3</v>
      </c>
      <c r="AI338" s="391">
        <v>1021</v>
      </c>
      <c r="AJ338" s="391">
        <v>2552</v>
      </c>
      <c r="AK338" s="391">
        <v>7</v>
      </c>
      <c r="AL338" s="391"/>
      <c r="AM338" s="391"/>
      <c r="AN338" s="391">
        <v>8</v>
      </c>
      <c r="AO338" s="391">
        <v>293</v>
      </c>
      <c r="AP338" s="391"/>
      <c r="AQ338" s="391"/>
      <c r="AR338" s="391"/>
      <c r="AS338" s="391"/>
      <c r="AT338" s="391">
        <v>5</v>
      </c>
      <c r="AU338" s="391">
        <v>15</v>
      </c>
      <c r="AV338" s="391">
        <v>608</v>
      </c>
      <c r="AW338" s="391"/>
      <c r="AX338" s="391"/>
      <c r="AY338" s="391"/>
      <c r="AZ338" s="391"/>
      <c r="BA338" s="391"/>
      <c r="BB338" s="391"/>
      <c r="BC338" s="391"/>
      <c r="BD338" s="391"/>
      <c r="BE338" s="391"/>
      <c r="BF338" s="391"/>
      <c r="BG338" s="391"/>
      <c r="BH338" s="391">
        <v>0</v>
      </c>
      <c r="BI338" s="391">
        <v>0</v>
      </c>
      <c r="BJ338" s="391">
        <v>0</v>
      </c>
      <c r="BK338" s="391">
        <v>0</v>
      </c>
      <c r="BL338" s="391">
        <v>0</v>
      </c>
      <c r="BM338" s="391">
        <v>0</v>
      </c>
      <c r="BN338" s="391">
        <v>0</v>
      </c>
      <c r="BO338" s="391">
        <v>0</v>
      </c>
      <c r="BP338" s="391">
        <v>0</v>
      </c>
      <c r="BQ338" s="391">
        <v>0</v>
      </c>
      <c r="BR338" s="391">
        <v>0</v>
      </c>
      <c r="BS338" s="391">
        <v>0</v>
      </c>
      <c r="BT338" s="391">
        <v>0</v>
      </c>
      <c r="BU338" s="391">
        <v>0</v>
      </c>
      <c r="BV338" s="391">
        <v>608</v>
      </c>
      <c r="BW338" s="391">
        <v>0</v>
      </c>
      <c r="BX338" s="392" t="str">
        <f t="shared" si="45"/>
        <v/>
      </c>
      <c r="BY338" s="392">
        <f t="shared" si="46"/>
        <v>-1</v>
      </c>
      <c r="BZ338" s="45">
        <f t="shared" si="47"/>
        <v>0</v>
      </c>
      <c r="CA338" s="45">
        <f t="shared" si="48"/>
        <v>6888</v>
      </c>
      <c r="CB338" s="45">
        <f t="shared" si="49"/>
        <v>3907</v>
      </c>
      <c r="CC338" s="45">
        <f t="shared" si="50"/>
        <v>929</v>
      </c>
      <c r="CD338" s="45">
        <f t="shared" si="51"/>
        <v>0</v>
      </c>
      <c r="CE338" s="45">
        <f t="shared" si="52"/>
        <v>0</v>
      </c>
      <c r="CF338" s="391">
        <f t="shared" si="53"/>
        <v>608</v>
      </c>
    </row>
    <row r="339" spans="1:84">
      <c r="A339" s="45" t="s">
        <v>375</v>
      </c>
      <c r="B339" s="393"/>
      <c r="C339" s="393"/>
      <c r="D339" s="393"/>
      <c r="E339" s="393"/>
      <c r="F339" s="393">
        <v>170</v>
      </c>
      <c r="G339" s="393">
        <v>1</v>
      </c>
      <c r="H339" s="393">
        <v>14</v>
      </c>
      <c r="I339" s="393">
        <v>2</v>
      </c>
      <c r="J339" s="393">
        <v>30</v>
      </c>
      <c r="K339" s="391">
        <v>2</v>
      </c>
      <c r="L339" s="391">
        <v>576</v>
      </c>
      <c r="M339" s="391">
        <v>169</v>
      </c>
      <c r="N339" s="391">
        <v>3</v>
      </c>
      <c r="O339" s="391">
        <v>8</v>
      </c>
      <c r="P339" s="391">
        <v>164</v>
      </c>
      <c r="Q339" s="391">
        <v>1</v>
      </c>
      <c r="R339" s="391">
        <v>137</v>
      </c>
      <c r="S339" s="391">
        <v>2</v>
      </c>
      <c r="T339" s="391">
        <v>60</v>
      </c>
      <c r="U339" s="391">
        <v>300</v>
      </c>
      <c r="V339" s="391"/>
      <c r="W339" s="391"/>
      <c r="X339" s="391"/>
      <c r="Y339" s="391">
        <v>1</v>
      </c>
      <c r="Z339" s="391"/>
      <c r="AA339" s="391"/>
      <c r="AB339" s="391"/>
      <c r="AC339" s="391"/>
      <c r="AD339" s="391"/>
      <c r="AE339" s="391"/>
      <c r="AF339" s="391"/>
      <c r="AG339" s="391"/>
      <c r="AH339" s="391"/>
      <c r="AI339" s="391"/>
      <c r="AJ339" s="391"/>
      <c r="AK339" s="391"/>
      <c r="AL339" s="391"/>
      <c r="AM339" s="391"/>
      <c r="AN339" s="391"/>
      <c r="AO339" s="391"/>
      <c r="AP339" s="391"/>
      <c r="AQ339" s="391"/>
      <c r="AR339" s="391"/>
      <c r="AS339" s="391"/>
      <c r="AT339" s="391"/>
      <c r="AU339" s="391"/>
      <c r="AV339" s="391"/>
      <c r="AW339" s="391"/>
      <c r="AX339" s="391"/>
      <c r="AY339" s="391"/>
      <c r="AZ339" s="391"/>
      <c r="BA339" s="391"/>
      <c r="BB339" s="391"/>
      <c r="BC339" s="391"/>
      <c r="BD339" s="391"/>
      <c r="BE339" s="391"/>
      <c r="BF339" s="391"/>
      <c r="BG339" s="391"/>
      <c r="BH339" s="391">
        <v>0</v>
      </c>
      <c r="BI339" s="391">
        <v>0</v>
      </c>
      <c r="BJ339" s="391">
        <v>0</v>
      </c>
      <c r="BK339" s="391">
        <v>0</v>
      </c>
      <c r="BL339" s="391">
        <v>0</v>
      </c>
      <c r="BM339" s="391">
        <v>0</v>
      </c>
      <c r="BN339" s="391">
        <v>0</v>
      </c>
      <c r="BO339" s="391">
        <v>0</v>
      </c>
      <c r="BP339" s="391">
        <v>0</v>
      </c>
      <c r="BQ339" s="391">
        <v>0</v>
      </c>
      <c r="BR339" s="391">
        <v>0</v>
      </c>
      <c r="BS339" s="391">
        <v>0</v>
      </c>
      <c r="BT339" s="391">
        <v>0</v>
      </c>
      <c r="BU339" s="391">
        <v>0</v>
      </c>
      <c r="BV339" s="391">
        <v>0</v>
      </c>
      <c r="BW339" s="391">
        <v>0</v>
      </c>
      <c r="BX339" s="392" t="str">
        <f t="shared" si="45"/>
        <v/>
      </c>
      <c r="BY339" s="392" t="str">
        <f t="shared" si="46"/>
        <v/>
      </c>
      <c r="BZ339" s="45">
        <f t="shared" si="47"/>
        <v>964</v>
      </c>
      <c r="CA339" s="45">
        <f t="shared" si="48"/>
        <v>676</v>
      </c>
      <c r="CB339" s="45">
        <f t="shared" si="49"/>
        <v>0</v>
      </c>
      <c r="CC339" s="45">
        <f t="shared" si="50"/>
        <v>0</v>
      </c>
      <c r="CD339" s="45">
        <f t="shared" si="51"/>
        <v>0</v>
      </c>
      <c r="CE339" s="45">
        <f t="shared" si="52"/>
        <v>0</v>
      </c>
      <c r="CF339" s="391">
        <f t="shared" si="53"/>
        <v>0</v>
      </c>
    </row>
    <row r="340" spans="1:84">
      <c r="A340" s="45" t="s">
        <v>376</v>
      </c>
      <c r="B340" s="391">
        <v>607</v>
      </c>
      <c r="C340" s="391">
        <v>335</v>
      </c>
      <c r="D340" s="391">
        <v>1731</v>
      </c>
      <c r="E340" s="391">
        <v>1818</v>
      </c>
      <c r="F340" s="391">
        <v>1999</v>
      </c>
      <c r="G340" s="391">
        <v>2965</v>
      </c>
      <c r="H340" s="391">
        <v>3320</v>
      </c>
      <c r="I340" s="391">
        <v>3984</v>
      </c>
      <c r="J340" s="391">
        <v>4780</v>
      </c>
      <c r="K340" s="391">
        <v>5736</v>
      </c>
      <c r="L340" s="391">
        <v>1983</v>
      </c>
      <c r="M340" s="391">
        <v>680</v>
      </c>
      <c r="N340" s="391">
        <v>556</v>
      </c>
      <c r="O340" s="391">
        <v>120</v>
      </c>
      <c r="P340" s="391">
        <v>480</v>
      </c>
      <c r="Q340" s="391">
        <v>389</v>
      </c>
      <c r="R340" s="391">
        <v>156</v>
      </c>
      <c r="S340" s="391">
        <v>164</v>
      </c>
      <c r="T340" s="391">
        <v>82</v>
      </c>
      <c r="U340" s="391"/>
      <c r="V340" s="391"/>
      <c r="W340" s="391"/>
      <c r="X340" s="391"/>
      <c r="Y340" s="391"/>
      <c r="Z340" s="391"/>
      <c r="AA340" s="391"/>
      <c r="AB340" s="391"/>
      <c r="AC340" s="391"/>
      <c r="AD340" s="391"/>
      <c r="AE340" s="391"/>
      <c r="AF340" s="391"/>
      <c r="AG340" s="391"/>
      <c r="AH340" s="391"/>
      <c r="AI340" s="391"/>
      <c r="AJ340" s="391"/>
      <c r="AK340" s="391"/>
      <c r="AL340" s="391"/>
      <c r="AM340" s="391"/>
      <c r="AN340" s="391"/>
      <c r="AO340" s="391"/>
      <c r="AP340" s="391"/>
      <c r="AQ340" s="391"/>
      <c r="AR340" s="391"/>
      <c r="AS340" s="391"/>
      <c r="AT340" s="391"/>
      <c r="AU340" s="391"/>
      <c r="AV340" s="391"/>
      <c r="AW340" s="391"/>
      <c r="AX340" s="391"/>
      <c r="AY340" s="391"/>
      <c r="AZ340" s="391"/>
      <c r="BA340" s="391"/>
      <c r="BB340" s="391"/>
      <c r="BC340" s="391"/>
      <c r="BD340" s="391"/>
      <c r="BE340" s="391"/>
      <c r="BF340" s="391"/>
      <c r="BG340" s="391"/>
      <c r="BH340" s="391">
        <v>0</v>
      </c>
      <c r="BI340" s="391">
        <v>0</v>
      </c>
      <c r="BJ340" s="391">
        <v>0</v>
      </c>
      <c r="BK340" s="391">
        <v>0</v>
      </c>
      <c r="BL340" s="391">
        <v>0</v>
      </c>
      <c r="BM340" s="391">
        <v>0</v>
      </c>
      <c r="BN340" s="391">
        <v>0</v>
      </c>
      <c r="BO340" s="391">
        <v>0</v>
      </c>
      <c r="BP340" s="391">
        <v>0</v>
      </c>
      <c r="BQ340" s="391">
        <v>0</v>
      </c>
      <c r="BR340" s="391">
        <v>0</v>
      </c>
      <c r="BS340" s="391">
        <v>0</v>
      </c>
      <c r="BT340" s="391">
        <v>0</v>
      </c>
      <c r="BU340" s="391">
        <v>0</v>
      </c>
      <c r="BV340" s="391">
        <v>0</v>
      </c>
      <c r="BW340" s="391">
        <v>0</v>
      </c>
      <c r="BX340" s="392" t="str">
        <f t="shared" si="45"/>
        <v/>
      </c>
      <c r="BY340" s="392" t="str">
        <f t="shared" si="46"/>
        <v/>
      </c>
      <c r="BZ340" s="45">
        <f t="shared" si="47"/>
        <v>29938</v>
      </c>
      <c r="CA340" s="45">
        <f t="shared" si="48"/>
        <v>1947</v>
      </c>
      <c r="CB340" s="45">
        <f t="shared" si="49"/>
        <v>0</v>
      </c>
      <c r="CC340" s="45">
        <f t="shared" si="50"/>
        <v>0</v>
      </c>
      <c r="CD340" s="45">
        <f t="shared" si="51"/>
        <v>0</v>
      </c>
      <c r="CE340" s="45">
        <f t="shared" si="52"/>
        <v>0</v>
      </c>
      <c r="CF340" s="391">
        <f t="shared" si="53"/>
        <v>0</v>
      </c>
    </row>
    <row r="341" spans="1:84">
      <c r="A341" s="45" t="s">
        <v>377</v>
      </c>
      <c r="B341" s="391">
        <v>85</v>
      </c>
      <c r="C341" s="391"/>
      <c r="D341" s="391">
        <v>1350</v>
      </c>
      <c r="E341" s="391">
        <v>1418</v>
      </c>
      <c r="F341" s="391">
        <v>1559</v>
      </c>
      <c r="G341" s="391">
        <v>1186</v>
      </c>
      <c r="H341" s="391">
        <v>1304</v>
      </c>
      <c r="I341" s="391">
        <v>1590</v>
      </c>
      <c r="J341" s="391">
        <v>1987</v>
      </c>
      <c r="K341" s="391">
        <v>2245</v>
      </c>
      <c r="L341" s="391">
        <v>2357</v>
      </c>
      <c r="M341" s="391">
        <v>1289</v>
      </c>
      <c r="N341" s="391">
        <v>1568</v>
      </c>
      <c r="O341" s="391">
        <v>480</v>
      </c>
      <c r="P341" s="393">
        <v>1856</v>
      </c>
      <c r="Q341" s="391">
        <v>791</v>
      </c>
      <c r="R341" s="391">
        <v>456</v>
      </c>
      <c r="S341" s="391">
        <v>467</v>
      </c>
      <c r="T341" s="391">
        <v>143</v>
      </c>
      <c r="U341" s="391"/>
      <c r="V341" s="391"/>
      <c r="W341" s="391"/>
      <c r="X341" s="391"/>
      <c r="Y341" s="391"/>
      <c r="Z341" s="391"/>
      <c r="AA341" s="391"/>
      <c r="AB341" s="391"/>
      <c r="AC341" s="391"/>
      <c r="AD341" s="391"/>
      <c r="AE341" s="391"/>
      <c r="AF341" s="391"/>
      <c r="AG341" s="391"/>
      <c r="AH341" s="391"/>
      <c r="AI341" s="391"/>
      <c r="AJ341" s="391"/>
      <c r="AK341" s="391"/>
      <c r="AL341" s="391"/>
      <c r="AM341" s="391"/>
      <c r="AN341" s="391"/>
      <c r="AO341" s="391"/>
      <c r="AP341" s="391"/>
      <c r="AQ341" s="391"/>
      <c r="AR341" s="391"/>
      <c r="AS341" s="391"/>
      <c r="AT341" s="391"/>
      <c r="AU341" s="391"/>
      <c r="AV341" s="391"/>
      <c r="AW341" s="391"/>
      <c r="AX341" s="391"/>
      <c r="AY341" s="391"/>
      <c r="AZ341" s="391"/>
      <c r="BA341" s="391"/>
      <c r="BB341" s="391"/>
      <c r="BC341" s="391"/>
      <c r="BD341" s="391"/>
      <c r="BE341" s="391"/>
      <c r="BF341" s="391"/>
      <c r="BG341" s="391"/>
      <c r="BH341" s="391">
        <v>0</v>
      </c>
      <c r="BI341" s="391">
        <v>0</v>
      </c>
      <c r="BJ341" s="391">
        <v>0</v>
      </c>
      <c r="BK341" s="391">
        <v>0</v>
      </c>
      <c r="BL341" s="391">
        <v>0</v>
      </c>
      <c r="BM341" s="391">
        <v>0</v>
      </c>
      <c r="BN341" s="391">
        <v>0</v>
      </c>
      <c r="BO341" s="391">
        <v>0</v>
      </c>
      <c r="BP341" s="391">
        <v>0</v>
      </c>
      <c r="BQ341" s="391">
        <v>0</v>
      </c>
      <c r="BR341" s="391">
        <v>0</v>
      </c>
      <c r="BS341" s="391">
        <v>0</v>
      </c>
      <c r="BT341" s="391">
        <v>0</v>
      </c>
      <c r="BU341" s="391">
        <v>0</v>
      </c>
      <c r="BV341" s="391">
        <v>0</v>
      </c>
      <c r="BW341" s="391">
        <v>0</v>
      </c>
      <c r="BX341" s="392" t="str">
        <f t="shared" si="45"/>
        <v/>
      </c>
      <c r="BY341" s="392" t="str">
        <f t="shared" si="46"/>
        <v/>
      </c>
      <c r="BZ341" s="45">
        <f t="shared" si="47"/>
        <v>16370</v>
      </c>
      <c r="CA341" s="45">
        <f t="shared" si="48"/>
        <v>5761</v>
      </c>
      <c r="CB341" s="45">
        <f t="shared" si="49"/>
        <v>0</v>
      </c>
      <c r="CC341" s="45">
        <f t="shared" si="50"/>
        <v>0</v>
      </c>
      <c r="CD341" s="45">
        <f t="shared" si="51"/>
        <v>0</v>
      </c>
      <c r="CE341" s="45">
        <f t="shared" si="52"/>
        <v>0</v>
      </c>
      <c r="CF341" s="391">
        <f t="shared" si="53"/>
        <v>0</v>
      </c>
    </row>
    <row r="342" spans="1:84">
      <c r="A342" s="45" t="s">
        <v>378</v>
      </c>
      <c r="B342" s="391"/>
      <c r="C342" s="391"/>
      <c r="D342" s="391"/>
      <c r="E342" s="391"/>
      <c r="F342" s="391"/>
      <c r="G342" s="391"/>
      <c r="H342" s="391"/>
      <c r="I342" s="391"/>
      <c r="J342" s="391"/>
      <c r="K342" s="391"/>
      <c r="L342" s="391"/>
      <c r="M342" s="391">
        <v>589</v>
      </c>
      <c r="N342" s="391">
        <v>926</v>
      </c>
      <c r="O342" s="391">
        <v>136</v>
      </c>
      <c r="P342" s="393">
        <v>1505</v>
      </c>
      <c r="Q342" s="391">
        <v>521</v>
      </c>
      <c r="R342" s="391">
        <v>289</v>
      </c>
      <c r="S342" s="391"/>
      <c r="T342" s="391">
        <v>100</v>
      </c>
      <c r="U342" s="391"/>
      <c r="V342" s="391"/>
      <c r="W342" s="391"/>
      <c r="X342" s="391"/>
      <c r="Y342" s="391"/>
      <c r="Z342" s="391"/>
      <c r="AA342" s="391"/>
      <c r="AB342" s="391"/>
      <c r="AC342" s="391"/>
      <c r="AD342" s="391"/>
      <c r="AE342" s="391"/>
      <c r="AF342" s="391"/>
      <c r="AG342" s="391"/>
      <c r="AH342" s="391"/>
      <c r="AI342" s="391"/>
      <c r="AJ342" s="391"/>
      <c r="AK342" s="391"/>
      <c r="AL342" s="391"/>
      <c r="AM342" s="391"/>
      <c r="AN342" s="391"/>
      <c r="AO342" s="391"/>
      <c r="AP342" s="391"/>
      <c r="AQ342" s="391"/>
      <c r="AR342" s="391"/>
      <c r="AS342" s="391"/>
      <c r="AT342" s="391"/>
      <c r="AU342" s="391"/>
      <c r="AV342" s="391"/>
      <c r="AW342" s="391"/>
      <c r="AX342" s="391"/>
      <c r="AY342" s="391"/>
      <c r="AZ342" s="391"/>
      <c r="BA342" s="391"/>
      <c r="BB342" s="391"/>
      <c r="BC342" s="391"/>
      <c r="BD342" s="391"/>
      <c r="BE342" s="391"/>
      <c r="BF342" s="391"/>
      <c r="BG342" s="391"/>
      <c r="BH342" s="391">
        <v>0</v>
      </c>
      <c r="BI342" s="391">
        <v>0</v>
      </c>
      <c r="BJ342" s="391">
        <v>0</v>
      </c>
      <c r="BK342" s="391">
        <v>0</v>
      </c>
      <c r="BL342" s="391">
        <v>0</v>
      </c>
      <c r="BM342" s="391">
        <v>0</v>
      </c>
      <c r="BN342" s="391">
        <v>0</v>
      </c>
      <c r="BO342" s="391">
        <v>0</v>
      </c>
      <c r="BP342" s="391">
        <v>0</v>
      </c>
      <c r="BQ342" s="391">
        <v>0</v>
      </c>
      <c r="BR342" s="391">
        <v>0</v>
      </c>
      <c r="BS342" s="391">
        <v>0</v>
      </c>
      <c r="BT342" s="391">
        <v>0</v>
      </c>
      <c r="BU342" s="391">
        <v>0</v>
      </c>
      <c r="BV342" s="391">
        <v>0</v>
      </c>
      <c r="BW342" s="391">
        <v>0</v>
      </c>
      <c r="BX342" s="392" t="str">
        <f t="shared" si="45"/>
        <v/>
      </c>
      <c r="BY342" s="392" t="str">
        <f t="shared" si="46"/>
        <v/>
      </c>
      <c r="BZ342" s="45">
        <f t="shared" si="47"/>
        <v>589</v>
      </c>
      <c r="CA342" s="45">
        <f t="shared" si="48"/>
        <v>3477</v>
      </c>
      <c r="CB342" s="45">
        <f t="shared" si="49"/>
        <v>0</v>
      </c>
      <c r="CC342" s="45">
        <f t="shared" si="50"/>
        <v>0</v>
      </c>
      <c r="CD342" s="45">
        <f t="shared" si="51"/>
        <v>0</v>
      </c>
      <c r="CE342" s="45">
        <f t="shared" si="52"/>
        <v>0</v>
      </c>
      <c r="CF342" s="391">
        <f t="shared" si="53"/>
        <v>0</v>
      </c>
    </row>
    <row r="343" spans="1:84">
      <c r="A343" s="45" t="s">
        <v>379</v>
      </c>
      <c r="B343" s="391">
        <v>129</v>
      </c>
      <c r="C343" s="391">
        <v>893</v>
      </c>
      <c r="D343" s="391">
        <v>3000</v>
      </c>
      <c r="E343" s="391">
        <v>4152</v>
      </c>
      <c r="F343" s="391">
        <v>4262</v>
      </c>
      <c r="G343" s="391"/>
      <c r="H343" s="391">
        <v>343</v>
      </c>
      <c r="I343" s="391"/>
      <c r="J343" s="391">
        <v>10</v>
      </c>
      <c r="K343" s="391">
        <v>63</v>
      </c>
      <c r="L343" s="391">
        <v>12</v>
      </c>
      <c r="M343" s="391">
        <v>1670</v>
      </c>
      <c r="N343" s="391"/>
      <c r="O343" s="391">
        <v>485</v>
      </c>
      <c r="P343" s="391">
        <v>650</v>
      </c>
      <c r="Q343" s="391">
        <v>420</v>
      </c>
      <c r="R343" s="391">
        <v>345</v>
      </c>
      <c r="S343" s="391">
        <v>105</v>
      </c>
      <c r="T343" s="391">
        <v>90</v>
      </c>
      <c r="U343" s="391"/>
      <c r="V343" s="391"/>
      <c r="W343" s="391"/>
      <c r="X343" s="391"/>
      <c r="Y343" s="391"/>
      <c r="Z343" s="391"/>
      <c r="AA343" s="391"/>
      <c r="AB343" s="391"/>
      <c r="AC343" s="391"/>
      <c r="AD343" s="391"/>
      <c r="AE343" s="391"/>
      <c r="AF343" s="391"/>
      <c r="AG343" s="391"/>
      <c r="AH343" s="391"/>
      <c r="AI343" s="391"/>
      <c r="AJ343" s="391"/>
      <c r="AK343" s="391"/>
      <c r="AL343" s="391"/>
      <c r="AM343" s="391"/>
      <c r="AN343" s="391"/>
      <c r="AO343" s="391"/>
      <c r="AP343" s="391"/>
      <c r="AQ343" s="391"/>
      <c r="AR343" s="391"/>
      <c r="AS343" s="391"/>
      <c r="AT343" s="391"/>
      <c r="AU343" s="391"/>
      <c r="AV343" s="391"/>
      <c r="AW343" s="391"/>
      <c r="AX343" s="391"/>
      <c r="AY343" s="391"/>
      <c r="AZ343" s="391"/>
      <c r="BA343" s="391"/>
      <c r="BB343" s="391"/>
      <c r="BC343" s="391"/>
      <c r="BD343" s="391"/>
      <c r="BE343" s="391"/>
      <c r="BF343" s="391"/>
      <c r="BG343" s="391"/>
      <c r="BH343" s="391">
        <v>0</v>
      </c>
      <c r="BI343" s="391">
        <v>0</v>
      </c>
      <c r="BJ343" s="391">
        <v>0</v>
      </c>
      <c r="BK343" s="391">
        <v>0</v>
      </c>
      <c r="BL343" s="391">
        <v>0</v>
      </c>
      <c r="BM343" s="391">
        <v>0</v>
      </c>
      <c r="BN343" s="391">
        <v>0</v>
      </c>
      <c r="BO343" s="391">
        <v>0</v>
      </c>
      <c r="BP343" s="391">
        <v>0</v>
      </c>
      <c r="BQ343" s="391">
        <v>0</v>
      </c>
      <c r="BR343" s="391">
        <v>0</v>
      </c>
      <c r="BS343" s="391">
        <v>0</v>
      </c>
      <c r="BT343" s="391">
        <v>0</v>
      </c>
      <c r="BU343" s="391">
        <v>0</v>
      </c>
      <c r="BV343" s="391">
        <v>0</v>
      </c>
      <c r="BW343" s="391">
        <v>0</v>
      </c>
      <c r="BX343" s="392" t="str">
        <f t="shared" si="45"/>
        <v/>
      </c>
      <c r="BY343" s="392" t="str">
        <f t="shared" si="46"/>
        <v/>
      </c>
      <c r="BZ343" s="45">
        <f t="shared" si="47"/>
        <v>14534</v>
      </c>
      <c r="CA343" s="45">
        <f t="shared" si="48"/>
        <v>2095</v>
      </c>
      <c r="CB343" s="45">
        <f t="shared" si="49"/>
        <v>0</v>
      </c>
      <c r="CC343" s="45">
        <f t="shared" si="50"/>
        <v>0</v>
      </c>
      <c r="CD343" s="45">
        <f t="shared" si="51"/>
        <v>0</v>
      </c>
      <c r="CE343" s="45">
        <f t="shared" si="52"/>
        <v>0</v>
      </c>
      <c r="CF343" s="391">
        <f t="shared" si="53"/>
        <v>0</v>
      </c>
    </row>
    <row r="344" spans="1:84">
      <c r="A344" s="395" t="s">
        <v>380</v>
      </c>
      <c r="B344" s="393">
        <v>130</v>
      </c>
      <c r="C344" s="393">
        <v>37</v>
      </c>
      <c r="D344" s="393">
        <v>6</v>
      </c>
      <c r="E344" s="393">
        <v>36</v>
      </c>
      <c r="F344" s="393">
        <v>106</v>
      </c>
      <c r="G344" s="393">
        <v>27</v>
      </c>
      <c r="H344" s="393">
        <v>2</v>
      </c>
      <c r="I344" s="393">
        <v>29</v>
      </c>
      <c r="J344" s="393"/>
      <c r="K344" s="391"/>
      <c r="L344" s="391"/>
      <c r="M344" s="391">
        <v>84</v>
      </c>
      <c r="N344" s="391"/>
      <c r="O344" s="391"/>
      <c r="P344" s="391"/>
      <c r="Q344" s="391"/>
      <c r="R344" s="391"/>
      <c r="S344" s="391"/>
      <c r="T344" s="391"/>
      <c r="U344" s="391"/>
      <c r="V344" s="391"/>
      <c r="W344" s="391"/>
      <c r="X344" s="391"/>
      <c r="Y344" s="391"/>
      <c r="Z344" s="391"/>
      <c r="AA344" s="391"/>
      <c r="AB344" s="391"/>
      <c r="AC344" s="391"/>
      <c r="AD344" s="391"/>
      <c r="AE344" s="391"/>
      <c r="AF344" s="391"/>
      <c r="AG344" s="391"/>
      <c r="AH344" s="391"/>
      <c r="AI344" s="391"/>
      <c r="AJ344" s="391"/>
      <c r="AK344" s="391"/>
      <c r="AL344" s="391"/>
      <c r="AM344" s="391"/>
      <c r="AN344" s="391"/>
      <c r="AO344" s="391"/>
      <c r="AP344" s="391"/>
      <c r="AQ344" s="391"/>
      <c r="AR344" s="391"/>
      <c r="AS344" s="391"/>
      <c r="AT344" s="391"/>
      <c r="AU344" s="391"/>
      <c r="AV344" s="391"/>
      <c r="AW344" s="391"/>
      <c r="AX344" s="391"/>
      <c r="AY344" s="391"/>
      <c r="AZ344" s="391"/>
      <c r="BA344" s="391"/>
      <c r="BB344" s="391"/>
      <c r="BC344" s="391"/>
      <c r="BD344" s="391"/>
      <c r="BE344" s="391"/>
      <c r="BF344" s="391"/>
      <c r="BG344" s="391"/>
      <c r="BH344" s="391">
        <v>0</v>
      </c>
      <c r="BI344" s="391">
        <v>0</v>
      </c>
      <c r="BJ344" s="391">
        <v>0</v>
      </c>
      <c r="BK344" s="391">
        <v>0</v>
      </c>
      <c r="BL344" s="391">
        <v>0</v>
      </c>
      <c r="BM344" s="391">
        <v>0</v>
      </c>
      <c r="BN344" s="391">
        <v>0</v>
      </c>
      <c r="BO344" s="391">
        <v>0</v>
      </c>
      <c r="BP344" s="391">
        <v>0</v>
      </c>
      <c r="BQ344" s="391">
        <v>0</v>
      </c>
      <c r="BR344" s="391">
        <v>0</v>
      </c>
      <c r="BS344" s="391">
        <v>0</v>
      </c>
      <c r="BT344" s="391">
        <v>0</v>
      </c>
      <c r="BU344" s="391">
        <v>0</v>
      </c>
      <c r="BV344" s="391">
        <v>0</v>
      </c>
      <c r="BW344" s="391">
        <v>0</v>
      </c>
      <c r="BX344" s="392" t="str">
        <f t="shared" si="45"/>
        <v/>
      </c>
      <c r="BY344" s="392" t="str">
        <f t="shared" si="46"/>
        <v/>
      </c>
      <c r="BZ344" s="45">
        <f t="shared" si="47"/>
        <v>457</v>
      </c>
      <c r="CA344" s="45">
        <f t="shared" si="48"/>
        <v>0</v>
      </c>
      <c r="CB344" s="45">
        <f t="shared" si="49"/>
        <v>0</v>
      </c>
      <c r="CC344" s="45">
        <f t="shared" si="50"/>
        <v>0</v>
      </c>
      <c r="CD344" s="45">
        <f t="shared" si="51"/>
        <v>0</v>
      </c>
      <c r="CE344" s="45">
        <f t="shared" si="52"/>
        <v>0</v>
      </c>
      <c r="CF344" s="391">
        <f t="shared" si="53"/>
        <v>0</v>
      </c>
    </row>
    <row r="345" spans="1:84">
      <c r="A345" s="45" t="s">
        <v>381</v>
      </c>
      <c r="B345" s="391"/>
      <c r="C345" s="391"/>
      <c r="D345" s="391"/>
      <c r="E345" s="391"/>
      <c r="F345" s="391"/>
      <c r="G345" s="391"/>
      <c r="H345" s="391"/>
      <c r="I345" s="391"/>
      <c r="J345" s="391"/>
      <c r="K345" s="391"/>
      <c r="L345" s="391"/>
      <c r="M345" s="391"/>
      <c r="N345" s="391"/>
      <c r="O345" s="391"/>
      <c r="P345" s="393"/>
      <c r="Q345" s="391"/>
      <c r="R345" s="391"/>
      <c r="S345" s="391"/>
      <c r="T345" s="391"/>
      <c r="U345" s="391"/>
      <c r="V345" s="391"/>
      <c r="W345" s="391"/>
      <c r="X345" s="391"/>
      <c r="Y345" s="391"/>
      <c r="Z345" s="391"/>
      <c r="AA345" s="391"/>
      <c r="AB345" s="391"/>
      <c r="AC345" s="391"/>
      <c r="AD345" s="391">
        <v>92</v>
      </c>
      <c r="AE345" s="391">
        <v>83</v>
      </c>
      <c r="AF345" s="391">
        <v>142</v>
      </c>
      <c r="AG345" s="391">
        <v>383</v>
      </c>
      <c r="AH345" s="391">
        <v>151</v>
      </c>
      <c r="AI345" s="391">
        <v>218</v>
      </c>
      <c r="AJ345" s="391">
        <v>367</v>
      </c>
      <c r="AK345" s="391">
        <v>350</v>
      </c>
      <c r="AL345" s="391">
        <v>51</v>
      </c>
      <c r="AM345" s="391">
        <v>4</v>
      </c>
      <c r="AN345" s="391"/>
      <c r="AO345" s="391"/>
      <c r="AP345" s="391"/>
      <c r="AQ345" s="391"/>
      <c r="AR345" s="391"/>
      <c r="AS345" s="391"/>
      <c r="AT345" s="391"/>
      <c r="AU345" s="391"/>
      <c r="AV345" s="391"/>
      <c r="AW345" s="391"/>
      <c r="AX345" s="391"/>
      <c r="AY345" s="391"/>
      <c r="AZ345" s="391"/>
      <c r="BA345" s="391"/>
      <c r="BB345" s="391"/>
      <c r="BC345" s="391"/>
      <c r="BD345" s="391"/>
      <c r="BE345" s="391"/>
      <c r="BF345" s="391"/>
      <c r="BG345" s="391"/>
      <c r="BH345" s="391">
        <v>0</v>
      </c>
      <c r="BI345" s="391">
        <v>0</v>
      </c>
      <c r="BJ345" s="391">
        <v>0</v>
      </c>
      <c r="BK345" s="391">
        <v>0</v>
      </c>
      <c r="BL345" s="391">
        <v>0</v>
      </c>
      <c r="BM345" s="391">
        <v>0</v>
      </c>
      <c r="BN345" s="391">
        <v>0</v>
      </c>
      <c r="BO345" s="391">
        <v>0</v>
      </c>
      <c r="BP345" s="391">
        <v>0</v>
      </c>
      <c r="BQ345" s="391">
        <v>0</v>
      </c>
      <c r="BR345" s="391">
        <v>0</v>
      </c>
      <c r="BS345" s="391">
        <v>0</v>
      </c>
      <c r="BT345" s="391">
        <v>0</v>
      </c>
      <c r="BU345" s="391">
        <v>0</v>
      </c>
      <c r="BV345" s="391">
        <v>0</v>
      </c>
      <c r="BW345" s="391">
        <v>0</v>
      </c>
      <c r="BX345" s="392" t="str">
        <f t="shared" si="45"/>
        <v/>
      </c>
      <c r="BY345" s="392" t="str">
        <f t="shared" si="46"/>
        <v/>
      </c>
      <c r="BZ345" s="45">
        <f t="shared" si="47"/>
        <v>0</v>
      </c>
      <c r="CA345" s="45">
        <f t="shared" si="48"/>
        <v>0</v>
      </c>
      <c r="CB345" s="45">
        <f t="shared" si="49"/>
        <v>1786</v>
      </c>
      <c r="CC345" s="45">
        <f t="shared" si="50"/>
        <v>55</v>
      </c>
      <c r="CD345" s="45">
        <f t="shared" si="51"/>
        <v>0</v>
      </c>
      <c r="CE345" s="45">
        <f t="shared" si="52"/>
        <v>0</v>
      </c>
      <c r="CF345" s="391">
        <f t="shared" si="53"/>
        <v>0</v>
      </c>
    </row>
    <row r="346" spans="1:84">
      <c r="A346" s="45" t="s">
        <v>382</v>
      </c>
      <c r="B346" s="391">
        <v>3356</v>
      </c>
      <c r="C346" s="391">
        <v>3048</v>
      </c>
      <c r="D346" s="391">
        <v>5031</v>
      </c>
      <c r="E346" s="391">
        <v>3808</v>
      </c>
      <c r="F346" s="391">
        <v>2506</v>
      </c>
      <c r="G346" s="391">
        <v>1859</v>
      </c>
      <c r="H346" s="391">
        <v>3651</v>
      </c>
      <c r="I346" s="391">
        <v>4450</v>
      </c>
      <c r="J346" s="391">
        <v>4014</v>
      </c>
      <c r="K346" s="391">
        <v>4283</v>
      </c>
      <c r="L346" s="391">
        <v>4503</v>
      </c>
      <c r="M346" s="391">
        <v>4400</v>
      </c>
      <c r="N346" s="391">
        <v>2745</v>
      </c>
      <c r="O346" s="391">
        <v>1170</v>
      </c>
      <c r="P346" s="393">
        <v>2698</v>
      </c>
      <c r="Q346" s="391">
        <v>3002</v>
      </c>
      <c r="R346" s="391">
        <v>4505</v>
      </c>
      <c r="S346" s="391">
        <v>3294</v>
      </c>
      <c r="T346" s="391"/>
      <c r="U346" s="391">
        <v>288</v>
      </c>
      <c r="V346" s="391">
        <v>225</v>
      </c>
      <c r="W346" s="391">
        <v>120</v>
      </c>
      <c r="X346" s="391">
        <v>123</v>
      </c>
      <c r="Y346" s="391">
        <v>269</v>
      </c>
      <c r="Z346" s="391">
        <v>90</v>
      </c>
      <c r="AA346" s="391">
        <v>35</v>
      </c>
      <c r="AB346" s="391">
        <v>183</v>
      </c>
      <c r="AC346" s="391">
        <v>206</v>
      </c>
      <c r="AD346" s="391">
        <v>184</v>
      </c>
      <c r="AE346" s="391">
        <v>153</v>
      </c>
      <c r="AF346" s="391">
        <v>143</v>
      </c>
      <c r="AG346" s="391">
        <v>124</v>
      </c>
      <c r="AH346" s="391">
        <v>219</v>
      </c>
      <c r="AI346" s="391">
        <v>169</v>
      </c>
      <c r="AJ346" s="391">
        <v>165</v>
      </c>
      <c r="AK346" s="391">
        <v>163</v>
      </c>
      <c r="AL346" s="391"/>
      <c r="AM346" s="391"/>
      <c r="AN346" s="391"/>
      <c r="AO346" s="391"/>
      <c r="AP346" s="391"/>
      <c r="AQ346" s="391"/>
      <c r="AR346" s="391"/>
      <c r="AS346" s="391"/>
      <c r="AT346" s="391"/>
      <c r="AU346" s="391"/>
      <c r="AV346" s="391"/>
      <c r="AW346" s="391"/>
      <c r="AX346" s="391"/>
      <c r="AY346" s="391"/>
      <c r="AZ346" s="391"/>
      <c r="BA346" s="391"/>
      <c r="BB346" s="391"/>
      <c r="BC346" s="391"/>
      <c r="BD346" s="391"/>
      <c r="BE346" s="391"/>
      <c r="BF346" s="391"/>
      <c r="BG346" s="391"/>
      <c r="BH346" s="391">
        <v>0</v>
      </c>
      <c r="BI346" s="391">
        <v>0</v>
      </c>
      <c r="BJ346" s="391">
        <v>0</v>
      </c>
      <c r="BK346" s="391">
        <v>0</v>
      </c>
      <c r="BL346" s="391">
        <v>0</v>
      </c>
      <c r="BM346" s="391">
        <v>0</v>
      </c>
      <c r="BN346" s="391">
        <v>0</v>
      </c>
      <c r="BO346" s="391">
        <v>0</v>
      </c>
      <c r="BP346" s="391">
        <v>0</v>
      </c>
      <c r="BQ346" s="391">
        <v>0</v>
      </c>
      <c r="BR346" s="391">
        <v>0</v>
      </c>
      <c r="BS346" s="391">
        <v>0</v>
      </c>
      <c r="BT346" s="391">
        <v>0</v>
      </c>
      <c r="BU346" s="391">
        <v>0</v>
      </c>
      <c r="BV346" s="391">
        <v>0</v>
      </c>
      <c r="BW346" s="391">
        <v>0</v>
      </c>
      <c r="BX346" s="392" t="str">
        <f t="shared" si="45"/>
        <v/>
      </c>
      <c r="BY346" s="392" t="str">
        <f t="shared" si="46"/>
        <v/>
      </c>
      <c r="BZ346" s="45">
        <f t="shared" si="47"/>
        <v>44909</v>
      </c>
      <c r="CA346" s="45">
        <f t="shared" si="48"/>
        <v>18439</v>
      </c>
      <c r="CB346" s="45">
        <f t="shared" si="49"/>
        <v>1834</v>
      </c>
      <c r="CC346" s="45">
        <f t="shared" si="50"/>
        <v>0</v>
      </c>
      <c r="CD346" s="45">
        <f t="shared" si="51"/>
        <v>0</v>
      </c>
      <c r="CE346" s="45">
        <f t="shared" si="52"/>
        <v>0</v>
      </c>
      <c r="CF346" s="391">
        <f t="shared" si="53"/>
        <v>0</v>
      </c>
    </row>
    <row r="347" spans="1:84">
      <c r="A347" s="45" t="s">
        <v>383</v>
      </c>
      <c r="B347" s="391"/>
      <c r="C347" s="391"/>
      <c r="D347" s="391"/>
      <c r="E347" s="391"/>
      <c r="F347" s="391"/>
      <c r="G347" s="391"/>
      <c r="H347" s="391"/>
      <c r="I347" s="391"/>
      <c r="J347" s="391">
        <v>2733</v>
      </c>
      <c r="K347" s="391">
        <v>507</v>
      </c>
      <c r="L347" s="391"/>
      <c r="M347" s="391"/>
      <c r="N347" s="391"/>
      <c r="O347" s="391"/>
      <c r="P347" s="391"/>
      <c r="Q347" s="391">
        <v>1079</v>
      </c>
      <c r="R347" s="391">
        <v>728</v>
      </c>
      <c r="S347" s="391">
        <v>402</v>
      </c>
      <c r="T347" s="391">
        <v>20</v>
      </c>
      <c r="U347" s="391">
        <v>23</v>
      </c>
      <c r="V347" s="391">
        <v>17</v>
      </c>
      <c r="W347" s="391">
        <v>55</v>
      </c>
      <c r="X347" s="391">
        <v>14</v>
      </c>
      <c r="Y347" s="391">
        <v>96</v>
      </c>
      <c r="Z347" s="391">
        <v>24</v>
      </c>
      <c r="AA347" s="391"/>
      <c r="AB347" s="391">
        <v>5</v>
      </c>
      <c r="AC347" s="391">
        <v>6</v>
      </c>
      <c r="AD347" s="391">
        <v>2</v>
      </c>
      <c r="AE347" s="391">
        <v>5</v>
      </c>
      <c r="AF347" s="391">
        <v>16</v>
      </c>
      <c r="AG347" s="391"/>
      <c r="AH347" s="391">
        <v>7</v>
      </c>
      <c r="AI347" s="391"/>
      <c r="AJ347" s="391"/>
      <c r="AK347" s="391"/>
      <c r="AL347" s="391">
        <v>6</v>
      </c>
      <c r="AM347" s="391">
        <v>22</v>
      </c>
      <c r="AN347" s="391"/>
      <c r="AO347" s="391"/>
      <c r="AP347" s="391"/>
      <c r="AQ347" s="391"/>
      <c r="AR347" s="391"/>
      <c r="AS347" s="391"/>
      <c r="AT347" s="391"/>
      <c r="AU347" s="391"/>
      <c r="AV347" s="391"/>
      <c r="AW347" s="391"/>
      <c r="AX347" s="391"/>
      <c r="AY347" s="391"/>
      <c r="AZ347" s="391"/>
      <c r="BA347" s="391"/>
      <c r="BB347" s="391"/>
      <c r="BC347" s="391"/>
      <c r="BD347" s="391"/>
      <c r="BE347" s="391"/>
      <c r="BF347" s="391"/>
      <c r="BG347" s="391"/>
      <c r="BH347" s="391">
        <v>0</v>
      </c>
      <c r="BI347" s="391">
        <v>0</v>
      </c>
      <c r="BJ347" s="391">
        <v>0</v>
      </c>
      <c r="BK347" s="391">
        <v>0</v>
      </c>
      <c r="BL347" s="391">
        <v>0</v>
      </c>
      <c r="BM347" s="391">
        <v>0</v>
      </c>
      <c r="BN347" s="391">
        <v>0</v>
      </c>
      <c r="BO347" s="391">
        <v>0</v>
      </c>
      <c r="BP347" s="391">
        <v>0</v>
      </c>
      <c r="BQ347" s="391">
        <v>0</v>
      </c>
      <c r="BR347" s="391">
        <v>0</v>
      </c>
      <c r="BS347" s="391">
        <v>0</v>
      </c>
      <c r="BT347" s="391">
        <v>0</v>
      </c>
      <c r="BU347" s="391">
        <v>0</v>
      </c>
      <c r="BV347" s="391">
        <v>0</v>
      </c>
      <c r="BW347" s="391">
        <v>0</v>
      </c>
      <c r="BX347" s="392" t="str">
        <f t="shared" si="45"/>
        <v/>
      </c>
      <c r="BY347" s="392" t="str">
        <f t="shared" si="46"/>
        <v/>
      </c>
      <c r="BZ347" s="45">
        <f t="shared" si="47"/>
        <v>3240</v>
      </c>
      <c r="CA347" s="45">
        <f t="shared" si="48"/>
        <v>2434</v>
      </c>
      <c r="CB347" s="45">
        <f t="shared" si="49"/>
        <v>65</v>
      </c>
      <c r="CC347" s="45">
        <f t="shared" si="50"/>
        <v>28</v>
      </c>
      <c r="CD347" s="45">
        <f t="shared" si="51"/>
        <v>0</v>
      </c>
      <c r="CE347" s="45">
        <f t="shared" si="52"/>
        <v>0</v>
      </c>
      <c r="CF347" s="391">
        <f t="shared" si="53"/>
        <v>0</v>
      </c>
    </row>
    <row r="348" spans="1:84">
      <c r="A348" s="45" t="s">
        <v>384</v>
      </c>
      <c r="B348" s="391"/>
      <c r="C348" s="391"/>
      <c r="D348" s="391"/>
      <c r="E348" s="391"/>
      <c r="F348" s="391"/>
      <c r="G348" s="391"/>
      <c r="H348" s="391"/>
      <c r="I348" s="391"/>
      <c r="J348" s="391"/>
      <c r="K348" s="391"/>
      <c r="L348" s="391"/>
      <c r="M348" s="391">
        <v>1532</v>
      </c>
      <c r="N348" s="391">
        <v>1300</v>
      </c>
      <c r="O348" s="391">
        <v>229</v>
      </c>
      <c r="P348" s="391">
        <v>384</v>
      </c>
      <c r="Q348" s="391">
        <v>53</v>
      </c>
      <c r="R348" s="391">
        <v>278</v>
      </c>
      <c r="S348" s="391">
        <v>380</v>
      </c>
      <c r="T348" s="391"/>
      <c r="U348" s="391">
        <v>4</v>
      </c>
      <c r="V348" s="391">
        <v>18</v>
      </c>
      <c r="W348" s="391">
        <v>16</v>
      </c>
      <c r="X348" s="391">
        <v>158</v>
      </c>
      <c r="Y348" s="391">
        <v>39</v>
      </c>
      <c r="Z348" s="391">
        <v>16</v>
      </c>
      <c r="AA348" s="391">
        <v>4</v>
      </c>
      <c r="AB348" s="391">
        <v>9</v>
      </c>
      <c r="AC348" s="391">
        <v>132</v>
      </c>
      <c r="AD348" s="391">
        <v>113</v>
      </c>
      <c r="AE348" s="391">
        <v>92</v>
      </c>
      <c r="AF348" s="391">
        <v>86</v>
      </c>
      <c r="AG348" s="391">
        <v>119</v>
      </c>
      <c r="AH348" s="391">
        <v>85</v>
      </c>
      <c r="AI348" s="391">
        <v>149</v>
      </c>
      <c r="AJ348" s="391">
        <v>247</v>
      </c>
      <c r="AK348" s="391">
        <v>149</v>
      </c>
      <c r="AL348" s="391">
        <v>4</v>
      </c>
      <c r="AM348" s="391"/>
      <c r="AN348" s="391">
        <v>71</v>
      </c>
      <c r="AO348" s="391"/>
      <c r="AP348" s="391"/>
      <c r="AQ348" s="391"/>
      <c r="AR348" s="391"/>
      <c r="AS348" s="391"/>
      <c r="AT348" s="391"/>
      <c r="AU348" s="391"/>
      <c r="AV348" s="391"/>
      <c r="AW348" s="391"/>
      <c r="AX348" s="391"/>
      <c r="AY348" s="391"/>
      <c r="AZ348" s="391"/>
      <c r="BA348" s="391"/>
      <c r="BB348" s="391"/>
      <c r="BC348" s="391"/>
      <c r="BD348" s="391"/>
      <c r="BE348" s="391"/>
      <c r="BF348" s="391"/>
      <c r="BG348" s="391"/>
      <c r="BH348" s="391">
        <v>0</v>
      </c>
      <c r="BI348" s="391">
        <v>0</v>
      </c>
      <c r="BJ348" s="391">
        <v>0</v>
      </c>
      <c r="BK348" s="391">
        <v>0</v>
      </c>
      <c r="BL348" s="391">
        <v>0</v>
      </c>
      <c r="BM348" s="391">
        <v>0</v>
      </c>
      <c r="BN348" s="391">
        <v>0</v>
      </c>
      <c r="BO348" s="391">
        <v>0</v>
      </c>
      <c r="BP348" s="391">
        <v>0</v>
      </c>
      <c r="BQ348" s="391">
        <v>0</v>
      </c>
      <c r="BR348" s="391">
        <v>0</v>
      </c>
      <c r="BS348" s="391">
        <v>0</v>
      </c>
      <c r="BT348" s="391">
        <v>0</v>
      </c>
      <c r="BU348" s="391">
        <v>0</v>
      </c>
      <c r="BV348" s="391">
        <v>0</v>
      </c>
      <c r="BW348" s="391">
        <v>0</v>
      </c>
      <c r="BX348" s="392" t="str">
        <f t="shared" si="45"/>
        <v/>
      </c>
      <c r="BY348" s="392" t="str">
        <f t="shared" si="46"/>
        <v/>
      </c>
      <c r="BZ348" s="45">
        <f t="shared" si="47"/>
        <v>1532</v>
      </c>
      <c r="CA348" s="45">
        <f t="shared" si="48"/>
        <v>2859</v>
      </c>
      <c r="CB348" s="45">
        <f t="shared" si="49"/>
        <v>1201</v>
      </c>
      <c r="CC348" s="45">
        <f t="shared" si="50"/>
        <v>75</v>
      </c>
      <c r="CD348" s="45">
        <f t="shared" si="51"/>
        <v>0</v>
      </c>
      <c r="CE348" s="45">
        <f t="shared" si="52"/>
        <v>0</v>
      </c>
      <c r="CF348" s="391">
        <f t="shared" si="53"/>
        <v>0</v>
      </c>
    </row>
    <row r="349" spans="1:84">
      <c r="A349" s="45" t="s">
        <v>385</v>
      </c>
      <c r="B349" s="391"/>
      <c r="C349" s="391"/>
      <c r="D349" s="391"/>
      <c r="E349" s="391"/>
      <c r="F349" s="391"/>
      <c r="G349" s="391"/>
      <c r="H349" s="391"/>
      <c r="I349" s="391"/>
      <c r="J349" s="391"/>
      <c r="K349" s="391"/>
      <c r="L349" s="391"/>
      <c r="M349" s="391"/>
      <c r="N349" s="391"/>
      <c r="O349" s="391"/>
      <c r="P349" s="393"/>
      <c r="Q349" s="391">
        <v>325</v>
      </c>
      <c r="R349" s="391">
        <v>251</v>
      </c>
      <c r="S349" s="391">
        <v>3156</v>
      </c>
      <c r="T349" s="391">
        <v>215</v>
      </c>
      <c r="U349" s="391">
        <v>58</v>
      </c>
      <c r="V349" s="391">
        <v>91</v>
      </c>
      <c r="W349" s="391">
        <v>85</v>
      </c>
      <c r="X349" s="391">
        <v>401</v>
      </c>
      <c r="Y349" s="391">
        <v>93</v>
      </c>
      <c r="Z349" s="391"/>
      <c r="AA349" s="391"/>
      <c r="AB349" s="391">
        <v>172</v>
      </c>
      <c r="AC349" s="391">
        <v>285</v>
      </c>
      <c r="AD349" s="391">
        <v>82</v>
      </c>
      <c r="AE349" s="391">
        <v>42</v>
      </c>
      <c r="AF349" s="391">
        <v>87</v>
      </c>
      <c r="AG349" s="391">
        <v>14</v>
      </c>
      <c r="AH349" s="391">
        <v>11</v>
      </c>
      <c r="AI349" s="391">
        <v>30</v>
      </c>
      <c r="AJ349" s="391">
        <v>50</v>
      </c>
      <c r="AK349" s="391">
        <v>16</v>
      </c>
      <c r="AL349" s="391">
        <v>4</v>
      </c>
      <c r="AM349" s="391">
        <v>1</v>
      </c>
      <c r="AN349" s="391"/>
      <c r="AO349" s="391"/>
      <c r="AP349" s="391"/>
      <c r="AQ349" s="391"/>
      <c r="AR349" s="391"/>
      <c r="AS349" s="391"/>
      <c r="AT349" s="391"/>
      <c r="AU349" s="391"/>
      <c r="AV349" s="391"/>
      <c r="AW349" s="391"/>
      <c r="AX349" s="391"/>
      <c r="AY349" s="391"/>
      <c r="AZ349" s="391"/>
      <c r="BA349" s="391"/>
      <c r="BB349" s="391"/>
      <c r="BC349" s="391"/>
      <c r="BD349" s="391"/>
      <c r="BE349" s="391"/>
      <c r="BF349" s="391"/>
      <c r="BG349" s="391"/>
      <c r="BH349" s="391">
        <v>0</v>
      </c>
      <c r="BI349" s="391">
        <v>0</v>
      </c>
      <c r="BJ349" s="391">
        <v>0</v>
      </c>
      <c r="BK349" s="391">
        <v>0</v>
      </c>
      <c r="BL349" s="391">
        <v>0</v>
      </c>
      <c r="BM349" s="391">
        <v>0</v>
      </c>
      <c r="BN349" s="391">
        <v>0</v>
      </c>
      <c r="BO349" s="391">
        <v>0</v>
      </c>
      <c r="BP349" s="391">
        <v>0</v>
      </c>
      <c r="BQ349" s="391">
        <v>0</v>
      </c>
      <c r="BR349" s="391">
        <v>0</v>
      </c>
      <c r="BS349" s="391">
        <v>0</v>
      </c>
      <c r="BT349" s="391">
        <v>0</v>
      </c>
      <c r="BU349" s="391">
        <v>0</v>
      </c>
      <c r="BV349" s="391">
        <v>0</v>
      </c>
      <c r="BW349" s="391">
        <v>0</v>
      </c>
      <c r="BX349" s="392" t="str">
        <f t="shared" si="45"/>
        <v/>
      </c>
      <c r="BY349" s="392" t="str">
        <f t="shared" si="46"/>
        <v/>
      </c>
      <c r="BZ349" s="45">
        <f t="shared" si="47"/>
        <v>0</v>
      </c>
      <c r="CA349" s="45">
        <f t="shared" si="48"/>
        <v>4675</v>
      </c>
      <c r="CB349" s="45">
        <f t="shared" si="49"/>
        <v>789</v>
      </c>
      <c r="CC349" s="45">
        <f t="shared" si="50"/>
        <v>5</v>
      </c>
      <c r="CD349" s="45">
        <f t="shared" si="51"/>
        <v>0</v>
      </c>
      <c r="CE349" s="45">
        <f t="shared" si="52"/>
        <v>0</v>
      </c>
      <c r="CF349" s="391">
        <f t="shared" si="53"/>
        <v>0</v>
      </c>
    </row>
    <row r="350" spans="1:84">
      <c r="A350" s="45" t="s">
        <v>386</v>
      </c>
      <c r="B350" s="391"/>
      <c r="C350" s="391">
        <v>504</v>
      </c>
      <c r="D350" s="391"/>
      <c r="E350" s="391"/>
      <c r="F350" s="391"/>
      <c r="G350" s="391"/>
      <c r="H350" s="391"/>
      <c r="I350" s="391"/>
      <c r="J350" s="391"/>
      <c r="K350" s="391"/>
      <c r="L350" s="391"/>
      <c r="M350" s="391">
        <v>1989</v>
      </c>
      <c r="N350" s="391"/>
      <c r="O350" s="391"/>
      <c r="P350" s="393"/>
      <c r="Q350" s="391"/>
      <c r="R350" s="391"/>
      <c r="S350" s="391"/>
      <c r="T350" s="391"/>
      <c r="U350" s="391"/>
      <c r="V350" s="391"/>
      <c r="W350" s="391"/>
      <c r="X350" s="391"/>
      <c r="Y350" s="391"/>
      <c r="Z350" s="391"/>
      <c r="AA350" s="391"/>
      <c r="AB350" s="391"/>
      <c r="AC350" s="391"/>
      <c r="AD350" s="391"/>
      <c r="AE350" s="391"/>
      <c r="AF350" s="391"/>
      <c r="AG350" s="391"/>
      <c r="AH350" s="391"/>
      <c r="AI350" s="391"/>
      <c r="AJ350" s="391"/>
      <c r="AK350" s="391"/>
      <c r="AL350" s="391"/>
      <c r="AM350" s="391"/>
      <c r="AN350" s="391"/>
      <c r="AO350" s="391"/>
      <c r="AP350" s="391"/>
      <c r="AQ350" s="391"/>
      <c r="AR350" s="391"/>
      <c r="AS350" s="391"/>
      <c r="AT350" s="391"/>
      <c r="AU350" s="391"/>
      <c r="AV350" s="391"/>
      <c r="AW350" s="391"/>
      <c r="AX350" s="391"/>
      <c r="AY350" s="391"/>
      <c r="AZ350" s="391"/>
      <c r="BA350" s="391"/>
      <c r="BB350" s="391"/>
      <c r="BC350" s="391"/>
      <c r="BD350" s="391"/>
      <c r="BE350" s="391"/>
      <c r="BF350" s="391"/>
      <c r="BG350" s="391"/>
      <c r="BH350" s="391">
        <v>0</v>
      </c>
      <c r="BI350" s="391">
        <v>0</v>
      </c>
      <c r="BJ350" s="391">
        <v>0</v>
      </c>
      <c r="BK350" s="391">
        <v>0</v>
      </c>
      <c r="BL350" s="391">
        <v>0</v>
      </c>
      <c r="BM350" s="391">
        <v>0</v>
      </c>
      <c r="BN350" s="391">
        <v>0</v>
      </c>
      <c r="BO350" s="391">
        <v>0</v>
      </c>
      <c r="BP350" s="391">
        <v>0</v>
      </c>
      <c r="BQ350" s="391">
        <v>0</v>
      </c>
      <c r="BR350" s="391">
        <v>0</v>
      </c>
      <c r="BS350" s="391">
        <v>0</v>
      </c>
      <c r="BT350" s="391">
        <v>0</v>
      </c>
      <c r="BU350" s="391">
        <v>0</v>
      </c>
      <c r="BV350" s="391">
        <v>0</v>
      </c>
      <c r="BW350" s="391">
        <v>0</v>
      </c>
      <c r="BX350" s="392" t="str">
        <f t="shared" si="45"/>
        <v/>
      </c>
      <c r="BY350" s="392" t="str">
        <f t="shared" si="46"/>
        <v/>
      </c>
      <c r="BZ350" s="45">
        <f t="shared" si="47"/>
        <v>2493</v>
      </c>
      <c r="CA350" s="45">
        <f t="shared" si="48"/>
        <v>0</v>
      </c>
      <c r="CB350" s="45">
        <f t="shared" si="49"/>
        <v>0</v>
      </c>
      <c r="CC350" s="45">
        <f t="shared" si="50"/>
        <v>0</v>
      </c>
      <c r="CD350" s="45">
        <f t="shared" si="51"/>
        <v>0</v>
      </c>
      <c r="CE350" s="45">
        <f t="shared" si="52"/>
        <v>0</v>
      </c>
      <c r="CF350" s="391">
        <f t="shared" si="53"/>
        <v>0</v>
      </c>
    </row>
    <row r="351" spans="1:84">
      <c r="A351" s="45" t="s">
        <v>387</v>
      </c>
      <c r="B351" s="391"/>
      <c r="C351" s="391"/>
      <c r="D351" s="391"/>
      <c r="E351" s="391"/>
      <c r="F351" s="391"/>
      <c r="G351" s="391"/>
      <c r="H351" s="391"/>
      <c r="I351" s="391"/>
      <c r="J351" s="391"/>
      <c r="K351" s="391"/>
      <c r="L351" s="391"/>
      <c r="M351" s="391">
        <v>1814</v>
      </c>
      <c r="N351" s="391">
        <v>2</v>
      </c>
      <c r="O351" s="391"/>
      <c r="P351" s="391"/>
      <c r="Q351" s="391"/>
      <c r="R351" s="391"/>
      <c r="S351" s="391"/>
      <c r="T351" s="391"/>
      <c r="U351" s="391"/>
      <c r="V351" s="391"/>
      <c r="W351" s="391"/>
      <c r="X351" s="391"/>
      <c r="Y351" s="391"/>
      <c r="Z351" s="391"/>
      <c r="AA351" s="391"/>
      <c r="AB351" s="391"/>
      <c r="AC351" s="391"/>
      <c r="AD351" s="391"/>
      <c r="AE351" s="391"/>
      <c r="AF351" s="391"/>
      <c r="AG351" s="391"/>
      <c r="AH351" s="391"/>
      <c r="AI351" s="391"/>
      <c r="AJ351" s="391"/>
      <c r="AK351" s="391"/>
      <c r="AL351" s="391"/>
      <c r="AM351" s="391"/>
      <c r="AN351" s="391"/>
      <c r="AO351" s="391"/>
      <c r="AP351" s="391"/>
      <c r="AQ351" s="391"/>
      <c r="AR351" s="391"/>
      <c r="AS351" s="391"/>
      <c r="AT351" s="391"/>
      <c r="AU351" s="391"/>
      <c r="AV351" s="391"/>
      <c r="AW351" s="391"/>
      <c r="AX351" s="391"/>
      <c r="AY351" s="391"/>
      <c r="AZ351" s="391"/>
      <c r="BA351" s="391"/>
      <c r="BB351" s="391"/>
      <c r="BC351" s="391"/>
      <c r="BD351" s="391"/>
      <c r="BE351" s="391"/>
      <c r="BF351" s="391"/>
      <c r="BG351" s="391"/>
      <c r="BH351" s="391">
        <v>0</v>
      </c>
      <c r="BI351" s="391">
        <v>0</v>
      </c>
      <c r="BJ351" s="391">
        <v>0</v>
      </c>
      <c r="BK351" s="391">
        <v>0</v>
      </c>
      <c r="BL351" s="391">
        <v>0</v>
      </c>
      <c r="BM351" s="391">
        <v>0</v>
      </c>
      <c r="BN351" s="391">
        <v>0</v>
      </c>
      <c r="BO351" s="391">
        <v>0</v>
      </c>
      <c r="BP351" s="391">
        <v>0</v>
      </c>
      <c r="BQ351" s="391">
        <v>0</v>
      </c>
      <c r="BR351" s="391">
        <v>0</v>
      </c>
      <c r="BS351" s="391">
        <v>0</v>
      </c>
      <c r="BT351" s="391">
        <v>0</v>
      </c>
      <c r="BU351" s="391">
        <v>0</v>
      </c>
      <c r="BV351" s="391">
        <v>0</v>
      </c>
      <c r="BW351" s="391">
        <v>0</v>
      </c>
      <c r="BX351" s="392" t="str">
        <f t="shared" si="45"/>
        <v/>
      </c>
      <c r="BY351" s="392" t="str">
        <f t="shared" si="46"/>
        <v/>
      </c>
      <c r="BZ351" s="45">
        <f t="shared" si="47"/>
        <v>1814</v>
      </c>
      <c r="CA351" s="45">
        <f t="shared" si="48"/>
        <v>2</v>
      </c>
      <c r="CB351" s="45">
        <f t="shared" si="49"/>
        <v>0</v>
      </c>
      <c r="CC351" s="45">
        <f t="shared" si="50"/>
        <v>0</v>
      </c>
      <c r="CD351" s="45">
        <f t="shared" si="51"/>
        <v>0</v>
      </c>
      <c r="CE351" s="45">
        <f t="shared" si="52"/>
        <v>0</v>
      </c>
      <c r="CF351" s="391">
        <f t="shared" si="53"/>
        <v>0</v>
      </c>
    </row>
    <row r="352" spans="1:84">
      <c r="A352" s="45" t="s">
        <v>388</v>
      </c>
      <c r="B352" s="391">
        <v>1897</v>
      </c>
      <c r="C352" s="391">
        <v>1594</v>
      </c>
      <c r="D352" s="391">
        <v>2280</v>
      </c>
      <c r="E352" s="391">
        <v>3000</v>
      </c>
      <c r="F352" s="391">
        <v>4534</v>
      </c>
      <c r="G352" s="391">
        <v>3638</v>
      </c>
      <c r="H352" s="391">
        <v>2500</v>
      </c>
      <c r="I352" s="391">
        <v>1128</v>
      </c>
      <c r="J352" s="391">
        <v>2834</v>
      </c>
      <c r="K352" s="391">
        <v>4704</v>
      </c>
      <c r="L352" s="391">
        <v>3372</v>
      </c>
      <c r="M352" s="391">
        <v>4845</v>
      </c>
      <c r="N352" s="391">
        <v>2765</v>
      </c>
      <c r="O352" s="391">
        <v>2226</v>
      </c>
      <c r="P352" s="393">
        <v>2295</v>
      </c>
      <c r="Q352" s="391">
        <v>510</v>
      </c>
      <c r="R352" s="391">
        <v>500</v>
      </c>
      <c r="S352" s="391"/>
      <c r="T352" s="391"/>
      <c r="U352" s="391">
        <v>400</v>
      </c>
      <c r="V352" s="391">
        <v>290</v>
      </c>
      <c r="W352" s="391"/>
      <c r="X352" s="391"/>
      <c r="Y352" s="391"/>
      <c r="Z352" s="391"/>
      <c r="AA352" s="391"/>
      <c r="AB352" s="391"/>
      <c r="AC352" s="391"/>
      <c r="AD352" s="391"/>
      <c r="AE352" s="391"/>
      <c r="AF352" s="391"/>
      <c r="AG352" s="391"/>
      <c r="AH352" s="391"/>
      <c r="AI352" s="391"/>
      <c r="AJ352" s="391"/>
      <c r="AK352" s="391"/>
      <c r="AL352" s="391"/>
      <c r="AM352" s="391"/>
      <c r="AN352" s="391"/>
      <c r="AO352" s="391"/>
      <c r="AP352" s="391"/>
      <c r="AQ352" s="391"/>
      <c r="AR352" s="391"/>
      <c r="AS352" s="391"/>
      <c r="AT352" s="391"/>
      <c r="AU352" s="391"/>
      <c r="AV352" s="391"/>
      <c r="AW352" s="391"/>
      <c r="AX352" s="391"/>
      <c r="AY352" s="391"/>
      <c r="AZ352" s="391"/>
      <c r="BA352" s="391"/>
      <c r="BB352" s="391"/>
      <c r="BC352" s="391"/>
      <c r="BD352" s="391"/>
      <c r="BE352" s="391"/>
      <c r="BF352" s="391"/>
      <c r="BG352" s="391"/>
      <c r="BH352" s="391">
        <v>0</v>
      </c>
      <c r="BI352" s="391">
        <v>0</v>
      </c>
      <c r="BJ352" s="391">
        <v>0</v>
      </c>
      <c r="BK352" s="391">
        <v>0</v>
      </c>
      <c r="BL352" s="391">
        <v>0</v>
      </c>
      <c r="BM352" s="391">
        <v>0</v>
      </c>
      <c r="BN352" s="391">
        <v>0</v>
      </c>
      <c r="BO352" s="391">
        <v>0</v>
      </c>
      <c r="BP352" s="391">
        <v>0</v>
      </c>
      <c r="BQ352" s="391">
        <v>0</v>
      </c>
      <c r="BR352" s="391">
        <v>0</v>
      </c>
      <c r="BS352" s="391">
        <v>0</v>
      </c>
      <c r="BT352" s="391">
        <v>0</v>
      </c>
      <c r="BU352" s="391">
        <v>0</v>
      </c>
      <c r="BV352" s="391">
        <v>0</v>
      </c>
      <c r="BW352" s="391">
        <v>0</v>
      </c>
      <c r="BX352" s="392" t="str">
        <f t="shared" si="45"/>
        <v/>
      </c>
      <c r="BY352" s="392" t="str">
        <f t="shared" si="46"/>
        <v/>
      </c>
      <c r="BZ352" s="45">
        <f t="shared" si="47"/>
        <v>36326</v>
      </c>
      <c r="CA352" s="45">
        <f t="shared" si="48"/>
        <v>8986</v>
      </c>
      <c r="CB352" s="45">
        <f t="shared" si="49"/>
        <v>0</v>
      </c>
      <c r="CC352" s="45">
        <f t="shared" si="50"/>
        <v>0</v>
      </c>
      <c r="CD352" s="45">
        <f t="shared" si="51"/>
        <v>0</v>
      </c>
      <c r="CE352" s="45">
        <f t="shared" si="52"/>
        <v>0</v>
      </c>
      <c r="CF352" s="391">
        <f t="shared" si="53"/>
        <v>0</v>
      </c>
    </row>
    <row r="353" spans="1:84">
      <c r="A353" s="45" t="s">
        <v>389</v>
      </c>
      <c r="B353" s="391"/>
      <c r="C353" s="391"/>
      <c r="D353" s="391"/>
      <c r="E353" s="391"/>
      <c r="F353" s="391"/>
      <c r="G353" s="391"/>
      <c r="H353" s="391"/>
      <c r="I353" s="391">
        <v>874</v>
      </c>
      <c r="J353" s="391">
        <v>343</v>
      </c>
      <c r="K353" s="391">
        <v>298</v>
      </c>
      <c r="L353" s="391">
        <v>272</v>
      </c>
      <c r="M353" s="391">
        <v>2125</v>
      </c>
      <c r="N353" s="391">
        <v>331</v>
      </c>
      <c r="O353" s="391">
        <v>1</v>
      </c>
      <c r="P353" s="393"/>
      <c r="Q353" s="391"/>
      <c r="R353" s="391"/>
      <c r="S353" s="391"/>
      <c r="T353" s="391"/>
      <c r="U353" s="391"/>
      <c r="V353" s="391"/>
      <c r="W353" s="391">
        <v>32</v>
      </c>
      <c r="X353" s="391"/>
      <c r="Y353" s="391"/>
      <c r="Z353" s="391"/>
      <c r="AA353" s="391"/>
      <c r="AB353" s="391"/>
      <c r="AC353" s="391"/>
      <c r="AD353" s="391"/>
      <c r="AE353" s="391"/>
      <c r="AF353" s="391"/>
      <c r="AG353" s="391"/>
      <c r="AH353" s="391"/>
      <c r="AI353" s="391"/>
      <c r="AJ353" s="391"/>
      <c r="AK353" s="391"/>
      <c r="AL353" s="391"/>
      <c r="AM353" s="391"/>
      <c r="AN353" s="391"/>
      <c r="AO353" s="391"/>
      <c r="AP353" s="391"/>
      <c r="AQ353" s="391"/>
      <c r="AR353" s="391"/>
      <c r="AS353" s="391"/>
      <c r="AT353" s="391"/>
      <c r="AU353" s="391"/>
      <c r="AV353" s="391"/>
      <c r="AW353" s="391"/>
      <c r="AX353" s="391"/>
      <c r="AY353" s="391"/>
      <c r="AZ353" s="391"/>
      <c r="BA353" s="391"/>
      <c r="BB353" s="391"/>
      <c r="BC353" s="391"/>
      <c r="BD353" s="391"/>
      <c r="BE353" s="391"/>
      <c r="BF353" s="391"/>
      <c r="BG353" s="391"/>
      <c r="BH353" s="391">
        <v>0</v>
      </c>
      <c r="BI353" s="391">
        <v>0</v>
      </c>
      <c r="BJ353" s="391">
        <v>0</v>
      </c>
      <c r="BK353" s="391">
        <v>0</v>
      </c>
      <c r="BL353" s="391">
        <v>0</v>
      </c>
      <c r="BM353" s="391">
        <v>0</v>
      </c>
      <c r="BN353" s="391">
        <v>0</v>
      </c>
      <c r="BO353" s="391">
        <v>0</v>
      </c>
      <c r="BP353" s="391">
        <v>0</v>
      </c>
      <c r="BQ353" s="391">
        <v>0</v>
      </c>
      <c r="BR353" s="391">
        <v>0</v>
      </c>
      <c r="BS353" s="391">
        <v>0</v>
      </c>
      <c r="BT353" s="391">
        <v>0</v>
      </c>
      <c r="BU353" s="391">
        <v>0</v>
      </c>
      <c r="BV353" s="391">
        <v>0</v>
      </c>
      <c r="BW353" s="391">
        <v>0</v>
      </c>
      <c r="BX353" s="392" t="str">
        <f t="shared" si="45"/>
        <v/>
      </c>
      <c r="BY353" s="392" t="str">
        <f t="shared" si="46"/>
        <v/>
      </c>
      <c r="BZ353" s="45">
        <f t="shared" si="47"/>
        <v>3912</v>
      </c>
      <c r="CA353" s="45">
        <f t="shared" si="48"/>
        <v>364</v>
      </c>
      <c r="CB353" s="45">
        <f t="shared" si="49"/>
        <v>0</v>
      </c>
      <c r="CC353" s="45">
        <f t="shared" si="50"/>
        <v>0</v>
      </c>
      <c r="CD353" s="45">
        <f t="shared" si="51"/>
        <v>0</v>
      </c>
      <c r="CE353" s="45">
        <f t="shared" si="52"/>
        <v>0</v>
      </c>
      <c r="CF353" s="391">
        <f t="shared" si="53"/>
        <v>0</v>
      </c>
    </row>
    <row r="354" spans="1:84">
      <c r="A354" s="45" t="s">
        <v>390</v>
      </c>
      <c r="B354" s="391"/>
      <c r="C354" s="391"/>
      <c r="D354" s="391"/>
      <c r="E354" s="391">
        <v>20</v>
      </c>
      <c r="F354" s="391">
        <v>754</v>
      </c>
      <c r="G354" s="391">
        <v>28</v>
      </c>
      <c r="H354" s="391"/>
      <c r="I354" s="391"/>
      <c r="J354" s="391"/>
      <c r="K354" s="391"/>
      <c r="L354" s="391"/>
      <c r="M354" s="391"/>
      <c r="N354" s="391"/>
      <c r="O354" s="391"/>
      <c r="P354" s="391"/>
      <c r="Q354" s="391"/>
      <c r="R354" s="391"/>
      <c r="S354" s="391"/>
      <c r="T354" s="391"/>
      <c r="U354" s="391"/>
      <c r="V354" s="391"/>
      <c r="W354" s="391"/>
      <c r="X354" s="391"/>
      <c r="Y354" s="391"/>
      <c r="Z354" s="391"/>
      <c r="AA354" s="391"/>
      <c r="AB354" s="391"/>
      <c r="AC354" s="391"/>
      <c r="AD354" s="391"/>
      <c r="AE354" s="391"/>
      <c r="AF354" s="391"/>
      <c r="AG354" s="391"/>
      <c r="AH354" s="391"/>
      <c r="AI354" s="391"/>
      <c r="AJ354" s="391"/>
      <c r="AK354" s="391"/>
      <c r="AL354" s="391"/>
      <c r="AM354" s="391"/>
      <c r="AN354" s="391"/>
      <c r="AO354" s="391"/>
      <c r="AP354" s="391"/>
      <c r="AQ354" s="391"/>
      <c r="AR354" s="391"/>
      <c r="AS354" s="391"/>
      <c r="AT354" s="391"/>
      <c r="AU354" s="391"/>
      <c r="AV354" s="391"/>
      <c r="AW354" s="391"/>
      <c r="AX354" s="391"/>
      <c r="AY354" s="391"/>
      <c r="AZ354" s="391"/>
      <c r="BA354" s="391"/>
      <c r="BB354" s="391"/>
      <c r="BC354" s="391"/>
      <c r="BD354" s="391"/>
      <c r="BE354" s="391"/>
      <c r="BF354" s="391"/>
      <c r="BG354" s="391"/>
      <c r="BH354" s="391">
        <v>0</v>
      </c>
      <c r="BI354" s="391">
        <v>0</v>
      </c>
      <c r="BJ354" s="391">
        <v>0</v>
      </c>
      <c r="BK354" s="391">
        <v>0</v>
      </c>
      <c r="BL354" s="391">
        <v>0</v>
      </c>
      <c r="BM354" s="391">
        <v>0</v>
      </c>
      <c r="BN354" s="391">
        <v>0</v>
      </c>
      <c r="BO354" s="391">
        <v>0</v>
      </c>
      <c r="BP354" s="391">
        <v>0</v>
      </c>
      <c r="BQ354" s="391">
        <v>0</v>
      </c>
      <c r="BR354" s="391">
        <v>0</v>
      </c>
      <c r="BS354" s="391">
        <v>0</v>
      </c>
      <c r="BT354" s="391">
        <v>0</v>
      </c>
      <c r="BU354" s="391">
        <v>0</v>
      </c>
      <c r="BV354" s="391">
        <v>0</v>
      </c>
      <c r="BW354" s="391">
        <v>0</v>
      </c>
      <c r="BX354" s="392" t="str">
        <f t="shared" si="45"/>
        <v/>
      </c>
      <c r="BY354" s="392" t="str">
        <f t="shared" si="46"/>
        <v/>
      </c>
      <c r="BZ354" s="45">
        <f t="shared" si="47"/>
        <v>802</v>
      </c>
      <c r="CA354" s="45">
        <f t="shared" si="48"/>
        <v>0</v>
      </c>
      <c r="CB354" s="45">
        <f t="shared" si="49"/>
        <v>0</v>
      </c>
      <c r="CC354" s="45">
        <f t="shared" si="50"/>
        <v>0</v>
      </c>
      <c r="CD354" s="45">
        <f t="shared" si="51"/>
        <v>0</v>
      </c>
      <c r="CE354" s="45">
        <f t="shared" si="52"/>
        <v>0</v>
      </c>
      <c r="CF354" s="391">
        <f t="shared" si="53"/>
        <v>0</v>
      </c>
    </row>
    <row r="355" spans="1:84">
      <c r="A355" s="45" t="s">
        <v>391</v>
      </c>
      <c r="B355" s="391"/>
      <c r="C355" s="391"/>
      <c r="D355" s="391"/>
      <c r="E355" s="391"/>
      <c r="F355" s="391"/>
      <c r="G355" s="391">
        <v>292</v>
      </c>
      <c r="H355" s="391">
        <v>477</v>
      </c>
      <c r="I355" s="391">
        <v>427</v>
      </c>
      <c r="J355" s="391">
        <v>502</v>
      </c>
      <c r="K355" s="391">
        <v>252</v>
      </c>
      <c r="L355" s="391">
        <v>899</v>
      </c>
      <c r="M355" s="391">
        <v>1225</v>
      </c>
      <c r="N355" s="391">
        <v>12</v>
      </c>
      <c r="O355" s="391">
        <v>4</v>
      </c>
      <c r="P355" s="391"/>
      <c r="Q355" s="391"/>
      <c r="R355" s="391"/>
      <c r="S355" s="391">
        <v>9</v>
      </c>
      <c r="T355" s="391">
        <v>2</v>
      </c>
      <c r="U355" s="391"/>
      <c r="V355" s="391"/>
      <c r="W355" s="391"/>
      <c r="X355" s="391">
        <v>1</v>
      </c>
      <c r="Y355" s="391">
        <v>40</v>
      </c>
      <c r="Z355" s="391"/>
      <c r="AA355" s="391">
        <v>2</v>
      </c>
      <c r="AB355" s="391"/>
      <c r="AC355" s="391">
        <v>12</v>
      </c>
      <c r="AD355" s="391">
        <v>27</v>
      </c>
      <c r="AE355" s="391"/>
      <c r="AF355" s="391">
        <v>18</v>
      </c>
      <c r="AG355" s="391"/>
      <c r="AH355" s="391">
        <v>37</v>
      </c>
      <c r="AI355" s="391"/>
      <c r="AJ355" s="391"/>
      <c r="AK355" s="391">
        <v>17</v>
      </c>
      <c r="AL355" s="391">
        <v>84</v>
      </c>
      <c r="AM355" s="391">
        <v>48</v>
      </c>
      <c r="AN355" s="391"/>
      <c r="AO355" s="391"/>
      <c r="AP355" s="391"/>
      <c r="AQ355" s="391"/>
      <c r="AR355" s="391"/>
      <c r="AS355" s="391"/>
      <c r="AT355" s="391"/>
      <c r="AU355" s="391"/>
      <c r="AV355" s="391">
        <v>20</v>
      </c>
      <c r="AW355" s="391"/>
      <c r="AX355" s="391">
        <v>3</v>
      </c>
      <c r="AY355" s="391">
        <v>22</v>
      </c>
      <c r="AZ355" s="391"/>
      <c r="BA355" s="391"/>
      <c r="BB355" s="391"/>
      <c r="BC355" s="391"/>
      <c r="BD355" s="391"/>
      <c r="BE355" s="391"/>
      <c r="BF355" s="391"/>
      <c r="BG355" s="391"/>
      <c r="BH355" s="391">
        <v>0</v>
      </c>
      <c r="BI355" s="391">
        <v>0</v>
      </c>
      <c r="BJ355" s="391">
        <v>0</v>
      </c>
      <c r="BK355" s="391">
        <v>0</v>
      </c>
      <c r="BL355" s="391">
        <v>0</v>
      </c>
      <c r="BM355" s="391">
        <v>0</v>
      </c>
      <c r="BN355" s="391">
        <v>0</v>
      </c>
      <c r="BO355" s="391">
        <v>0</v>
      </c>
      <c r="BP355" s="391">
        <v>0</v>
      </c>
      <c r="BQ355" s="391">
        <v>0</v>
      </c>
      <c r="BR355" s="391">
        <v>0</v>
      </c>
      <c r="BS355" s="391">
        <v>0</v>
      </c>
      <c r="BT355" s="391">
        <v>0</v>
      </c>
      <c r="BU355" s="391">
        <v>0</v>
      </c>
      <c r="BV355" s="391">
        <v>20</v>
      </c>
      <c r="BW355" s="391">
        <v>0</v>
      </c>
      <c r="BX355" s="392" t="str">
        <f t="shared" si="45"/>
        <v/>
      </c>
      <c r="BY355" s="392">
        <f t="shared" si="46"/>
        <v>-1</v>
      </c>
      <c r="BZ355" s="45">
        <f t="shared" si="47"/>
        <v>4074</v>
      </c>
      <c r="CA355" s="45">
        <f t="shared" si="48"/>
        <v>68</v>
      </c>
      <c r="CB355" s="45">
        <f t="shared" si="49"/>
        <v>113</v>
      </c>
      <c r="CC355" s="45">
        <f t="shared" si="50"/>
        <v>152</v>
      </c>
      <c r="CD355" s="45">
        <f t="shared" si="51"/>
        <v>25</v>
      </c>
      <c r="CE355" s="45">
        <f t="shared" si="52"/>
        <v>0</v>
      </c>
      <c r="CF355" s="391">
        <f t="shared" si="53"/>
        <v>20</v>
      </c>
    </row>
    <row r="356" spans="1:84">
      <c r="A356" s="45" t="s">
        <v>392</v>
      </c>
      <c r="B356" s="391"/>
      <c r="C356" s="391"/>
      <c r="D356" s="391"/>
      <c r="E356" s="391"/>
      <c r="F356" s="391"/>
      <c r="G356" s="391"/>
      <c r="H356" s="391"/>
      <c r="I356" s="391"/>
      <c r="J356" s="391"/>
      <c r="K356" s="391"/>
      <c r="L356" s="391"/>
      <c r="M356" s="391"/>
      <c r="N356" s="391"/>
      <c r="O356" s="391"/>
      <c r="P356" s="391"/>
      <c r="Q356" s="391"/>
      <c r="R356" s="391"/>
      <c r="S356" s="391"/>
      <c r="T356" s="391"/>
      <c r="U356" s="391"/>
      <c r="V356" s="391"/>
      <c r="W356" s="391"/>
      <c r="X356" s="391"/>
      <c r="Y356" s="391"/>
      <c r="Z356" s="391"/>
      <c r="AA356" s="391"/>
      <c r="AB356" s="391"/>
      <c r="AC356" s="391"/>
      <c r="AD356" s="391"/>
      <c r="AE356" s="391"/>
      <c r="AF356" s="391"/>
      <c r="AG356" s="391">
        <v>100</v>
      </c>
      <c r="AH356" s="391">
        <v>20</v>
      </c>
      <c r="AI356" s="391">
        <v>20</v>
      </c>
      <c r="AJ356" s="391">
        <v>27</v>
      </c>
      <c r="AK356" s="391">
        <v>301</v>
      </c>
      <c r="AL356" s="391">
        <v>42</v>
      </c>
      <c r="AM356" s="391"/>
      <c r="AN356" s="391">
        <v>16</v>
      </c>
      <c r="AO356" s="391"/>
      <c r="AP356" s="391"/>
      <c r="AQ356" s="391">
        <v>4</v>
      </c>
      <c r="AR356" s="391">
        <v>10</v>
      </c>
      <c r="AS356" s="391">
        <v>2</v>
      </c>
      <c r="AT356" s="391">
        <v>1</v>
      </c>
      <c r="AU356" s="391"/>
      <c r="AV356" s="391">
        <v>30</v>
      </c>
      <c r="AW356" s="391">
        <v>93</v>
      </c>
      <c r="AX356" s="391"/>
      <c r="AY356" s="391"/>
      <c r="AZ356" s="391"/>
      <c r="BA356" s="391"/>
      <c r="BB356" s="391"/>
      <c r="BC356" s="391"/>
      <c r="BD356" s="391"/>
      <c r="BE356" s="391"/>
      <c r="BF356" s="391"/>
      <c r="BG356" s="391"/>
      <c r="BH356" s="391">
        <v>0</v>
      </c>
      <c r="BI356" s="391">
        <v>0</v>
      </c>
      <c r="BJ356" s="391">
        <v>0</v>
      </c>
      <c r="BK356" s="391">
        <v>0</v>
      </c>
      <c r="BL356" s="391">
        <v>0</v>
      </c>
      <c r="BM356" s="391">
        <v>0</v>
      </c>
      <c r="BN356" s="391">
        <v>0</v>
      </c>
      <c r="BO356" s="391">
        <v>0</v>
      </c>
      <c r="BP356" s="391">
        <v>0</v>
      </c>
      <c r="BQ356" s="391">
        <v>0</v>
      </c>
      <c r="BR356" s="391">
        <v>0</v>
      </c>
      <c r="BS356" s="391">
        <v>0</v>
      </c>
      <c r="BT356" s="391">
        <v>0</v>
      </c>
      <c r="BU356" s="391">
        <v>0</v>
      </c>
      <c r="BV356" s="391">
        <v>30</v>
      </c>
      <c r="BW356" s="391">
        <v>93</v>
      </c>
      <c r="BX356" s="392" t="str">
        <f t="shared" si="45"/>
        <v/>
      </c>
      <c r="BY356" s="392">
        <f t="shared" si="46"/>
        <v>2.1</v>
      </c>
      <c r="BZ356" s="45">
        <f t="shared" si="47"/>
        <v>0</v>
      </c>
      <c r="CA356" s="45">
        <f t="shared" si="48"/>
        <v>0</v>
      </c>
      <c r="CB356" s="45">
        <f t="shared" si="49"/>
        <v>468</v>
      </c>
      <c r="CC356" s="45">
        <f t="shared" si="50"/>
        <v>198</v>
      </c>
      <c r="CD356" s="45">
        <f t="shared" si="51"/>
        <v>0</v>
      </c>
      <c r="CE356" s="45">
        <f t="shared" si="52"/>
        <v>0</v>
      </c>
      <c r="CF356" s="391">
        <f t="shared" si="53"/>
        <v>123</v>
      </c>
    </row>
    <row r="357" spans="1:84">
      <c r="A357" s="45" t="s">
        <v>393</v>
      </c>
      <c r="B357" s="391"/>
      <c r="C357" s="391"/>
      <c r="D357" s="391"/>
      <c r="E357" s="391"/>
      <c r="F357" s="391"/>
      <c r="G357" s="391"/>
      <c r="H357" s="391"/>
      <c r="I357" s="391"/>
      <c r="J357" s="391"/>
      <c r="K357" s="391"/>
      <c r="L357" s="391"/>
      <c r="M357" s="391"/>
      <c r="N357" s="391"/>
      <c r="O357" s="391"/>
      <c r="P357" s="391"/>
      <c r="Q357" s="391"/>
      <c r="R357" s="391"/>
      <c r="S357" s="391"/>
      <c r="T357" s="391"/>
      <c r="U357" s="391"/>
      <c r="V357" s="391"/>
      <c r="W357" s="391">
        <v>216</v>
      </c>
      <c r="X357" s="391">
        <v>653</v>
      </c>
      <c r="Y357" s="391">
        <v>1005</v>
      </c>
      <c r="Z357" s="391">
        <v>9</v>
      </c>
      <c r="AA357" s="391">
        <v>13</v>
      </c>
      <c r="AB357" s="391">
        <v>118</v>
      </c>
      <c r="AC357" s="391">
        <v>95</v>
      </c>
      <c r="AD357" s="391">
        <v>58</v>
      </c>
      <c r="AE357" s="391">
        <v>75</v>
      </c>
      <c r="AF357" s="391">
        <v>63</v>
      </c>
      <c r="AG357" s="391">
        <v>163</v>
      </c>
      <c r="AH357" s="391">
        <v>210</v>
      </c>
      <c r="AI357" s="391">
        <v>113</v>
      </c>
      <c r="AJ357" s="391">
        <v>87</v>
      </c>
      <c r="AK357" s="391">
        <v>105</v>
      </c>
      <c r="AL357" s="391">
        <v>87</v>
      </c>
      <c r="AM357" s="391">
        <v>28</v>
      </c>
      <c r="AN357" s="391">
        <v>13</v>
      </c>
      <c r="AO357" s="391">
        <v>66</v>
      </c>
      <c r="AP357" s="391"/>
      <c r="AQ357" s="391"/>
      <c r="AR357" s="391"/>
      <c r="AS357" s="391"/>
      <c r="AT357" s="391"/>
      <c r="AU357" s="391"/>
      <c r="AV357" s="391"/>
      <c r="AW357" s="391"/>
      <c r="AX357" s="391"/>
      <c r="AY357" s="391"/>
      <c r="AZ357" s="391"/>
      <c r="BA357" s="391"/>
      <c r="BB357" s="391"/>
      <c r="BC357" s="391"/>
      <c r="BD357" s="391"/>
      <c r="BE357" s="391"/>
      <c r="BF357" s="391"/>
      <c r="BG357" s="391"/>
      <c r="BH357" s="391">
        <v>0</v>
      </c>
      <c r="BI357" s="391">
        <v>0</v>
      </c>
      <c r="BJ357" s="391">
        <v>0</v>
      </c>
      <c r="BK357" s="391">
        <v>0</v>
      </c>
      <c r="BL357" s="391">
        <v>0</v>
      </c>
      <c r="BM357" s="391">
        <v>0</v>
      </c>
      <c r="BN357" s="391">
        <v>0</v>
      </c>
      <c r="BO357" s="391">
        <v>0</v>
      </c>
      <c r="BP357" s="391">
        <v>0</v>
      </c>
      <c r="BQ357" s="391">
        <v>0</v>
      </c>
      <c r="BR357" s="391">
        <v>0</v>
      </c>
      <c r="BS357" s="391">
        <v>0</v>
      </c>
      <c r="BT357" s="391">
        <v>0</v>
      </c>
      <c r="BU357" s="391">
        <v>0</v>
      </c>
      <c r="BV357" s="391">
        <v>0</v>
      </c>
      <c r="BW357" s="391">
        <v>0</v>
      </c>
      <c r="BX357" s="392" t="str">
        <f t="shared" si="45"/>
        <v/>
      </c>
      <c r="BY357" s="392" t="str">
        <f t="shared" si="46"/>
        <v/>
      </c>
      <c r="BZ357" s="45">
        <f t="shared" si="47"/>
        <v>0</v>
      </c>
      <c r="CA357" s="45">
        <f t="shared" si="48"/>
        <v>1874</v>
      </c>
      <c r="CB357" s="45">
        <f t="shared" si="49"/>
        <v>1109</v>
      </c>
      <c r="CC357" s="45">
        <f t="shared" si="50"/>
        <v>194</v>
      </c>
      <c r="CD357" s="45">
        <f t="shared" si="51"/>
        <v>0</v>
      </c>
      <c r="CE357" s="45">
        <f t="shared" si="52"/>
        <v>0</v>
      </c>
      <c r="CF357" s="391">
        <f t="shared" si="53"/>
        <v>0</v>
      </c>
    </row>
    <row r="358" spans="1:84">
      <c r="A358" s="45" t="s">
        <v>394</v>
      </c>
      <c r="B358" s="391"/>
      <c r="C358" s="391"/>
      <c r="D358" s="391"/>
      <c r="E358" s="391"/>
      <c r="F358" s="391"/>
      <c r="G358" s="391"/>
      <c r="H358" s="391"/>
      <c r="I358" s="391"/>
      <c r="J358" s="391"/>
      <c r="K358" s="391"/>
      <c r="L358" s="391"/>
      <c r="M358" s="391"/>
      <c r="N358" s="391"/>
      <c r="O358" s="391"/>
      <c r="P358" s="393"/>
      <c r="Q358" s="391"/>
      <c r="R358" s="391"/>
      <c r="S358" s="391"/>
      <c r="T358" s="391"/>
      <c r="U358" s="391"/>
      <c r="V358" s="391"/>
      <c r="W358" s="391"/>
      <c r="X358" s="391">
        <v>488</v>
      </c>
      <c r="Y358" s="391">
        <v>868</v>
      </c>
      <c r="Z358" s="391"/>
      <c r="AA358" s="391">
        <v>7</v>
      </c>
      <c r="AB358" s="391">
        <v>85</v>
      </c>
      <c r="AC358" s="391">
        <v>79</v>
      </c>
      <c r="AD358" s="391">
        <v>39</v>
      </c>
      <c r="AE358" s="391">
        <v>271</v>
      </c>
      <c r="AF358" s="391">
        <v>286</v>
      </c>
      <c r="AG358" s="391">
        <v>186</v>
      </c>
      <c r="AH358" s="391">
        <v>295</v>
      </c>
      <c r="AI358" s="391">
        <v>86</v>
      </c>
      <c r="AJ358" s="391">
        <v>54</v>
      </c>
      <c r="AK358" s="391">
        <v>56</v>
      </c>
      <c r="AL358" s="391">
        <v>74</v>
      </c>
      <c r="AM358" s="391">
        <v>31</v>
      </c>
      <c r="AN358" s="391">
        <v>18</v>
      </c>
      <c r="AO358" s="391">
        <v>107</v>
      </c>
      <c r="AP358" s="391"/>
      <c r="AQ358" s="391"/>
      <c r="AR358" s="391"/>
      <c r="AS358" s="391"/>
      <c r="AT358" s="391"/>
      <c r="AU358" s="391"/>
      <c r="AV358" s="391"/>
      <c r="AW358" s="391"/>
      <c r="AX358" s="391"/>
      <c r="AY358" s="391"/>
      <c r="AZ358" s="391"/>
      <c r="BA358" s="391"/>
      <c r="BB358" s="391"/>
      <c r="BC358" s="391"/>
      <c r="BD358" s="391"/>
      <c r="BE358" s="391"/>
      <c r="BF358" s="391"/>
      <c r="BG358" s="391"/>
      <c r="BH358" s="391">
        <v>0</v>
      </c>
      <c r="BI358" s="391">
        <v>0</v>
      </c>
      <c r="BJ358" s="391">
        <v>0</v>
      </c>
      <c r="BK358" s="391">
        <v>0</v>
      </c>
      <c r="BL358" s="391">
        <v>0</v>
      </c>
      <c r="BM358" s="391">
        <v>0</v>
      </c>
      <c r="BN358" s="391">
        <v>0</v>
      </c>
      <c r="BO358" s="391">
        <v>0</v>
      </c>
      <c r="BP358" s="391">
        <v>0</v>
      </c>
      <c r="BQ358" s="391">
        <v>0</v>
      </c>
      <c r="BR358" s="391">
        <v>0</v>
      </c>
      <c r="BS358" s="391">
        <v>0</v>
      </c>
      <c r="BT358" s="391">
        <v>0</v>
      </c>
      <c r="BU358" s="391">
        <v>0</v>
      </c>
      <c r="BV358" s="391">
        <v>0</v>
      </c>
      <c r="BW358" s="391">
        <v>0</v>
      </c>
      <c r="BX358" s="392" t="str">
        <f t="shared" si="45"/>
        <v/>
      </c>
      <c r="BY358" s="392" t="str">
        <f t="shared" si="46"/>
        <v/>
      </c>
      <c r="BZ358" s="45">
        <f t="shared" si="47"/>
        <v>0</v>
      </c>
      <c r="CA358" s="45">
        <f t="shared" si="48"/>
        <v>1356</v>
      </c>
      <c r="CB358" s="45">
        <f t="shared" si="49"/>
        <v>1444</v>
      </c>
      <c r="CC358" s="45">
        <f t="shared" si="50"/>
        <v>230</v>
      </c>
      <c r="CD358" s="45">
        <f t="shared" si="51"/>
        <v>0</v>
      </c>
      <c r="CE358" s="45">
        <f t="shared" si="52"/>
        <v>0</v>
      </c>
      <c r="CF358" s="391">
        <f t="shared" si="53"/>
        <v>0</v>
      </c>
    </row>
    <row r="359" spans="1:84">
      <c r="A359" s="45" t="s">
        <v>395</v>
      </c>
      <c r="B359" s="391"/>
      <c r="C359" s="391"/>
      <c r="D359" s="391"/>
      <c r="E359" s="391"/>
      <c r="F359" s="391"/>
      <c r="G359" s="391"/>
      <c r="H359" s="391"/>
      <c r="I359" s="391"/>
      <c r="J359" s="391"/>
      <c r="K359" s="391"/>
      <c r="L359" s="391"/>
      <c r="M359" s="391"/>
      <c r="N359" s="391"/>
      <c r="O359" s="391"/>
      <c r="P359" s="391"/>
      <c r="Q359" s="391"/>
      <c r="R359" s="391"/>
      <c r="S359" s="391"/>
      <c r="T359" s="391"/>
      <c r="U359" s="391"/>
      <c r="V359" s="391"/>
      <c r="W359" s="391"/>
      <c r="X359" s="391"/>
      <c r="Y359" s="391"/>
      <c r="Z359" s="391"/>
      <c r="AA359" s="391"/>
      <c r="AB359" s="391"/>
      <c r="AC359" s="391"/>
      <c r="AD359" s="391"/>
      <c r="AE359" s="391">
        <v>202</v>
      </c>
      <c r="AF359" s="391">
        <v>217</v>
      </c>
      <c r="AG359" s="391">
        <v>165</v>
      </c>
      <c r="AH359" s="391">
        <v>192</v>
      </c>
      <c r="AI359" s="391">
        <v>125</v>
      </c>
      <c r="AJ359" s="391">
        <v>63</v>
      </c>
      <c r="AK359" s="391">
        <v>71</v>
      </c>
      <c r="AL359" s="391">
        <v>61</v>
      </c>
      <c r="AM359" s="391">
        <v>20</v>
      </c>
      <c r="AN359" s="391">
        <v>25</v>
      </c>
      <c r="AO359" s="391">
        <v>165</v>
      </c>
      <c r="AP359" s="391"/>
      <c r="AQ359" s="391"/>
      <c r="AR359" s="391"/>
      <c r="AS359" s="391"/>
      <c r="AT359" s="391"/>
      <c r="AU359" s="391"/>
      <c r="AV359" s="391"/>
      <c r="AW359" s="391"/>
      <c r="AX359" s="391"/>
      <c r="AY359" s="391"/>
      <c r="AZ359" s="391"/>
      <c r="BA359" s="391"/>
      <c r="BB359" s="391"/>
      <c r="BC359" s="391"/>
      <c r="BD359" s="391"/>
      <c r="BE359" s="391"/>
      <c r="BF359" s="391"/>
      <c r="BG359" s="391"/>
      <c r="BH359" s="391">
        <v>0</v>
      </c>
      <c r="BI359" s="391">
        <v>0</v>
      </c>
      <c r="BJ359" s="391">
        <v>0</v>
      </c>
      <c r="BK359" s="391">
        <v>0</v>
      </c>
      <c r="BL359" s="391">
        <v>0</v>
      </c>
      <c r="BM359" s="391">
        <v>0</v>
      </c>
      <c r="BN359" s="391">
        <v>0</v>
      </c>
      <c r="BO359" s="391">
        <v>0</v>
      </c>
      <c r="BP359" s="391">
        <v>0</v>
      </c>
      <c r="BQ359" s="391">
        <v>0</v>
      </c>
      <c r="BR359" s="391">
        <v>0</v>
      </c>
      <c r="BS359" s="391">
        <v>0</v>
      </c>
      <c r="BT359" s="391">
        <v>0</v>
      </c>
      <c r="BU359" s="391">
        <v>0</v>
      </c>
      <c r="BV359" s="391">
        <v>0</v>
      </c>
      <c r="BW359" s="391">
        <v>0</v>
      </c>
      <c r="BX359" s="392" t="str">
        <f t="shared" si="45"/>
        <v/>
      </c>
      <c r="BY359" s="392" t="str">
        <f t="shared" si="46"/>
        <v/>
      </c>
      <c r="BZ359" s="45">
        <f t="shared" si="47"/>
        <v>0</v>
      </c>
      <c r="CA359" s="45">
        <f t="shared" si="48"/>
        <v>0</v>
      </c>
      <c r="CB359" s="45">
        <f t="shared" si="49"/>
        <v>1035</v>
      </c>
      <c r="CC359" s="45">
        <f t="shared" si="50"/>
        <v>271</v>
      </c>
      <c r="CD359" s="45">
        <f t="shared" si="51"/>
        <v>0</v>
      </c>
      <c r="CE359" s="45">
        <f t="shared" si="52"/>
        <v>0</v>
      </c>
      <c r="CF359" s="391">
        <f t="shared" si="53"/>
        <v>0</v>
      </c>
    </row>
    <row r="360" spans="1:84">
      <c r="A360" s="45" t="s">
        <v>396</v>
      </c>
      <c r="B360" s="391"/>
      <c r="C360" s="391"/>
      <c r="D360" s="391"/>
      <c r="E360" s="391"/>
      <c r="F360" s="391"/>
      <c r="G360" s="391"/>
      <c r="H360" s="391"/>
      <c r="I360" s="391"/>
      <c r="J360" s="391"/>
      <c r="K360" s="391"/>
      <c r="L360" s="391"/>
      <c r="M360" s="391"/>
      <c r="N360" s="391"/>
      <c r="O360" s="391"/>
      <c r="P360" s="391"/>
      <c r="Q360" s="391"/>
      <c r="R360" s="391"/>
      <c r="S360" s="391"/>
      <c r="T360" s="391"/>
      <c r="U360" s="391"/>
      <c r="V360" s="391"/>
      <c r="W360" s="391">
        <v>258</v>
      </c>
      <c r="X360" s="391">
        <v>1426</v>
      </c>
      <c r="Y360" s="391">
        <v>1205</v>
      </c>
      <c r="Z360" s="391">
        <v>142</v>
      </c>
      <c r="AA360" s="391"/>
      <c r="AB360" s="391"/>
      <c r="AC360" s="391"/>
      <c r="AD360" s="391"/>
      <c r="AE360" s="391"/>
      <c r="AF360" s="391"/>
      <c r="AG360" s="391"/>
      <c r="AH360" s="391"/>
      <c r="AI360" s="391"/>
      <c r="AJ360" s="391"/>
      <c r="AK360" s="391"/>
      <c r="AL360" s="391"/>
      <c r="AM360" s="391"/>
      <c r="AN360" s="391"/>
      <c r="AO360" s="391"/>
      <c r="AP360" s="391"/>
      <c r="AQ360" s="391"/>
      <c r="AR360" s="391"/>
      <c r="AS360" s="391"/>
      <c r="AT360" s="391"/>
      <c r="AU360" s="391"/>
      <c r="AV360" s="391"/>
      <c r="AW360" s="391"/>
      <c r="AX360" s="391"/>
      <c r="AY360" s="391"/>
      <c r="AZ360" s="391"/>
      <c r="BA360" s="391"/>
      <c r="BB360" s="391"/>
      <c r="BC360" s="391"/>
      <c r="BD360" s="391"/>
      <c r="BE360" s="391"/>
      <c r="BF360" s="391"/>
      <c r="BG360" s="391"/>
      <c r="BH360" s="391">
        <v>0</v>
      </c>
      <c r="BI360" s="391">
        <v>0</v>
      </c>
      <c r="BJ360" s="391">
        <v>0</v>
      </c>
      <c r="BK360" s="391">
        <v>0</v>
      </c>
      <c r="BL360" s="391">
        <v>0</v>
      </c>
      <c r="BM360" s="391">
        <v>0</v>
      </c>
      <c r="BN360" s="391">
        <v>0</v>
      </c>
      <c r="BO360" s="391">
        <v>0</v>
      </c>
      <c r="BP360" s="391">
        <v>0</v>
      </c>
      <c r="BQ360" s="391">
        <v>0</v>
      </c>
      <c r="BR360" s="391">
        <v>0</v>
      </c>
      <c r="BS360" s="391">
        <v>0</v>
      </c>
      <c r="BT360" s="391">
        <v>0</v>
      </c>
      <c r="BU360" s="391">
        <v>0</v>
      </c>
      <c r="BV360" s="391">
        <v>0</v>
      </c>
      <c r="BW360" s="391">
        <v>0</v>
      </c>
      <c r="BX360" s="392" t="str">
        <f t="shared" si="45"/>
        <v/>
      </c>
      <c r="BY360" s="392" t="str">
        <f t="shared" si="46"/>
        <v/>
      </c>
      <c r="BZ360" s="45">
        <f t="shared" si="47"/>
        <v>0</v>
      </c>
      <c r="CA360" s="45">
        <f t="shared" si="48"/>
        <v>2889</v>
      </c>
      <c r="CB360" s="45">
        <f t="shared" si="49"/>
        <v>142</v>
      </c>
      <c r="CC360" s="45">
        <f t="shared" si="50"/>
        <v>0</v>
      </c>
      <c r="CD360" s="45">
        <f t="shared" si="51"/>
        <v>0</v>
      </c>
      <c r="CE360" s="45">
        <f t="shared" si="52"/>
        <v>0</v>
      </c>
      <c r="CF360" s="391">
        <f t="shared" si="53"/>
        <v>0</v>
      </c>
    </row>
    <row r="361" spans="1:84">
      <c r="A361" s="45" t="s">
        <v>397</v>
      </c>
      <c r="B361" s="391">
        <v>9</v>
      </c>
      <c r="C361" s="391">
        <v>64</v>
      </c>
      <c r="D361" s="391">
        <v>88</v>
      </c>
      <c r="E361" s="391">
        <v>301</v>
      </c>
      <c r="F361" s="391">
        <v>104</v>
      </c>
      <c r="G361" s="391">
        <v>64</v>
      </c>
      <c r="H361" s="391">
        <v>47</v>
      </c>
      <c r="I361" s="391">
        <v>82</v>
      </c>
      <c r="J361" s="391">
        <v>224</v>
      </c>
      <c r="K361" s="391">
        <v>209</v>
      </c>
      <c r="L361" s="391">
        <v>40</v>
      </c>
      <c r="M361" s="391">
        <v>3</v>
      </c>
      <c r="N361" s="391"/>
      <c r="O361" s="391">
        <v>30</v>
      </c>
      <c r="P361" s="391">
        <v>70</v>
      </c>
      <c r="Q361" s="391">
        <v>97</v>
      </c>
      <c r="R361" s="391">
        <v>83</v>
      </c>
      <c r="S361" s="391">
        <v>65</v>
      </c>
      <c r="T361" s="391">
        <v>99</v>
      </c>
      <c r="U361" s="391">
        <v>64</v>
      </c>
      <c r="V361" s="391">
        <v>187</v>
      </c>
      <c r="W361" s="391">
        <v>42</v>
      </c>
      <c r="X361" s="391">
        <v>138</v>
      </c>
      <c r="Y361" s="391">
        <v>80</v>
      </c>
      <c r="Z361" s="391">
        <v>3</v>
      </c>
      <c r="AA361" s="391">
        <v>96</v>
      </c>
      <c r="AB361" s="391">
        <v>81</v>
      </c>
      <c r="AC361" s="391">
        <v>139</v>
      </c>
      <c r="AD361" s="391">
        <v>92</v>
      </c>
      <c r="AE361" s="391">
        <v>46</v>
      </c>
      <c r="AF361" s="391">
        <v>124</v>
      </c>
      <c r="AG361" s="391">
        <v>40</v>
      </c>
      <c r="AH361" s="391">
        <v>40</v>
      </c>
      <c r="AI361" s="391">
        <v>27</v>
      </c>
      <c r="AJ361" s="391">
        <v>78</v>
      </c>
      <c r="AK361" s="391">
        <v>91</v>
      </c>
      <c r="AL361" s="391"/>
      <c r="AM361" s="391"/>
      <c r="AN361" s="391"/>
      <c r="AO361" s="391"/>
      <c r="AP361" s="391"/>
      <c r="AQ361" s="391"/>
      <c r="AR361" s="391"/>
      <c r="AS361" s="391"/>
      <c r="AT361" s="391"/>
      <c r="AU361" s="391"/>
      <c r="AV361" s="391"/>
      <c r="AW361" s="391"/>
      <c r="AX361" s="391"/>
      <c r="AY361" s="391"/>
      <c r="AZ361" s="391"/>
      <c r="BA361" s="391"/>
      <c r="BB361" s="391"/>
      <c r="BC361" s="391"/>
      <c r="BD361" s="391"/>
      <c r="BE361" s="391"/>
      <c r="BF361" s="391"/>
      <c r="BG361" s="391"/>
      <c r="BH361" s="391">
        <v>0</v>
      </c>
      <c r="BI361" s="391">
        <v>0</v>
      </c>
      <c r="BJ361" s="391">
        <v>0</v>
      </c>
      <c r="BK361" s="391">
        <v>0</v>
      </c>
      <c r="BL361" s="391">
        <v>0</v>
      </c>
      <c r="BM361" s="391">
        <v>0</v>
      </c>
      <c r="BN361" s="391">
        <v>0</v>
      </c>
      <c r="BO361" s="391">
        <v>0</v>
      </c>
      <c r="BP361" s="391">
        <v>0</v>
      </c>
      <c r="BQ361" s="391">
        <v>0</v>
      </c>
      <c r="BR361" s="391">
        <v>0</v>
      </c>
      <c r="BS361" s="391">
        <v>0</v>
      </c>
      <c r="BT361" s="391">
        <v>0</v>
      </c>
      <c r="BU361" s="391">
        <v>0</v>
      </c>
      <c r="BV361" s="391">
        <v>0</v>
      </c>
      <c r="BW361" s="391">
        <v>0</v>
      </c>
      <c r="BX361" s="392" t="str">
        <f t="shared" si="45"/>
        <v/>
      </c>
      <c r="BY361" s="392" t="str">
        <f t="shared" si="46"/>
        <v/>
      </c>
      <c r="BZ361" s="45">
        <f t="shared" si="47"/>
        <v>1235</v>
      </c>
      <c r="CA361" s="45">
        <f t="shared" si="48"/>
        <v>955</v>
      </c>
      <c r="CB361" s="45">
        <f t="shared" si="49"/>
        <v>857</v>
      </c>
      <c r="CC361" s="45">
        <f t="shared" si="50"/>
        <v>0</v>
      </c>
      <c r="CD361" s="45">
        <f t="shared" si="51"/>
        <v>0</v>
      </c>
      <c r="CE361" s="45">
        <f t="shared" si="52"/>
        <v>0</v>
      </c>
      <c r="CF361" s="391">
        <f t="shared" si="53"/>
        <v>0</v>
      </c>
    </row>
    <row r="362" spans="1:84">
      <c r="A362" s="45" t="s">
        <v>398</v>
      </c>
      <c r="B362" s="391"/>
      <c r="C362" s="391"/>
      <c r="D362" s="391"/>
      <c r="E362" s="391"/>
      <c r="F362" s="391"/>
      <c r="G362" s="391"/>
      <c r="H362" s="391">
        <v>414</v>
      </c>
      <c r="I362" s="391">
        <v>450</v>
      </c>
      <c r="J362" s="391">
        <v>254</v>
      </c>
      <c r="K362" s="391">
        <v>732</v>
      </c>
      <c r="L362" s="391">
        <v>1085</v>
      </c>
      <c r="M362" s="391">
        <v>885</v>
      </c>
      <c r="N362" s="391">
        <v>1234</v>
      </c>
      <c r="O362" s="391"/>
      <c r="P362" s="391"/>
      <c r="Q362" s="391"/>
      <c r="R362" s="391"/>
      <c r="S362" s="391"/>
      <c r="T362" s="391"/>
      <c r="U362" s="391"/>
      <c r="V362" s="391"/>
      <c r="W362" s="391"/>
      <c r="X362" s="391"/>
      <c r="Y362" s="391"/>
      <c r="Z362" s="391"/>
      <c r="AA362" s="391"/>
      <c r="AB362" s="391"/>
      <c r="AC362" s="391"/>
      <c r="AD362" s="391">
        <v>2</v>
      </c>
      <c r="AE362" s="391">
        <v>2</v>
      </c>
      <c r="AF362" s="391"/>
      <c r="AG362" s="391"/>
      <c r="AH362" s="391"/>
      <c r="AI362" s="391"/>
      <c r="AJ362" s="391"/>
      <c r="AK362" s="391"/>
      <c r="AL362" s="391"/>
      <c r="AM362" s="391"/>
      <c r="AN362" s="391">
        <v>1</v>
      </c>
      <c r="AO362" s="391"/>
      <c r="AP362" s="391"/>
      <c r="AQ362" s="391"/>
      <c r="AR362" s="391"/>
      <c r="AS362" s="391"/>
      <c r="AT362" s="391"/>
      <c r="AU362" s="391"/>
      <c r="AV362" s="391"/>
      <c r="AW362" s="391"/>
      <c r="AX362" s="391"/>
      <c r="AY362" s="391"/>
      <c r="AZ362" s="391"/>
      <c r="BA362" s="391"/>
      <c r="BB362" s="391"/>
      <c r="BC362" s="391"/>
      <c r="BD362" s="391"/>
      <c r="BE362" s="391"/>
      <c r="BF362" s="391"/>
      <c r="BG362" s="391"/>
      <c r="BH362" s="391">
        <v>0</v>
      </c>
      <c r="BI362" s="391">
        <v>0</v>
      </c>
      <c r="BJ362" s="391">
        <v>0</v>
      </c>
      <c r="BK362" s="391">
        <v>0</v>
      </c>
      <c r="BL362" s="391">
        <v>0</v>
      </c>
      <c r="BM362" s="391">
        <v>0</v>
      </c>
      <c r="BN362" s="391">
        <v>0</v>
      </c>
      <c r="BO362" s="391">
        <v>0</v>
      </c>
      <c r="BP362" s="391">
        <v>0</v>
      </c>
      <c r="BQ362" s="391">
        <v>0</v>
      </c>
      <c r="BR362" s="391">
        <v>0</v>
      </c>
      <c r="BS362" s="391">
        <v>0</v>
      </c>
      <c r="BT362" s="391">
        <v>0</v>
      </c>
      <c r="BU362" s="391">
        <v>0</v>
      </c>
      <c r="BV362" s="391">
        <v>0</v>
      </c>
      <c r="BW362" s="391">
        <v>0</v>
      </c>
      <c r="BX362" s="392" t="str">
        <f t="shared" si="45"/>
        <v/>
      </c>
      <c r="BY362" s="392" t="str">
        <f t="shared" si="46"/>
        <v/>
      </c>
      <c r="BZ362" s="45">
        <f t="shared" si="47"/>
        <v>3820</v>
      </c>
      <c r="CA362" s="45">
        <f t="shared" si="48"/>
        <v>1234</v>
      </c>
      <c r="CB362" s="45">
        <f t="shared" si="49"/>
        <v>4</v>
      </c>
      <c r="CC362" s="45">
        <f t="shared" si="50"/>
        <v>1</v>
      </c>
      <c r="CD362" s="45">
        <f t="shared" si="51"/>
        <v>0</v>
      </c>
      <c r="CE362" s="45">
        <f t="shared" si="52"/>
        <v>0</v>
      </c>
      <c r="CF362" s="391">
        <f t="shared" si="53"/>
        <v>0</v>
      </c>
    </row>
    <row r="363" spans="1:84">
      <c r="A363" s="45" t="s">
        <v>399</v>
      </c>
      <c r="B363" s="391"/>
      <c r="C363" s="391"/>
      <c r="D363" s="391"/>
      <c r="E363" s="391"/>
      <c r="F363" s="391"/>
      <c r="G363" s="391"/>
      <c r="H363" s="391"/>
      <c r="I363" s="391"/>
      <c r="J363" s="391"/>
      <c r="K363" s="391"/>
      <c r="L363" s="391"/>
      <c r="M363" s="391"/>
      <c r="N363" s="391">
        <v>1682</v>
      </c>
      <c r="O363" s="391"/>
      <c r="P363" s="393"/>
      <c r="Q363" s="391"/>
      <c r="R363" s="391"/>
      <c r="S363" s="391"/>
      <c r="T363" s="391"/>
      <c r="U363" s="391"/>
      <c r="V363" s="391"/>
      <c r="W363" s="391">
        <v>3</v>
      </c>
      <c r="X363" s="391"/>
      <c r="Y363" s="391"/>
      <c r="Z363" s="391"/>
      <c r="AA363" s="391"/>
      <c r="AB363" s="391"/>
      <c r="AC363" s="391"/>
      <c r="AD363" s="391"/>
      <c r="AE363" s="391">
        <v>5</v>
      </c>
      <c r="AF363" s="391"/>
      <c r="AG363" s="391"/>
      <c r="AH363" s="391"/>
      <c r="AI363" s="391"/>
      <c r="AJ363" s="391"/>
      <c r="AK363" s="391"/>
      <c r="AL363" s="391"/>
      <c r="AM363" s="391">
        <v>2</v>
      </c>
      <c r="AN363" s="391"/>
      <c r="AO363" s="391"/>
      <c r="AP363" s="391"/>
      <c r="AQ363" s="391"/>
      <c r="AR363" s="391"/>
      <c r="AS363" s="391"/>
      <c r="AT363" s="391"/>
      <c r="AU363" s="391"/>
      <c r="AV363" s="391"/>
      <c r="AW363" s="391"/>
      <c r="AX363" s="391"/>
      <c r="AY363" s="391"/>
      <c r="AZ363" s="391"/>
      <c r="BA363" s="391"/>
      <c r="BB363" s="391"/>
      <c r="BC363" s="391"/>
      <c r="BD363" s="391"/>
      <c r="BE363" s="391"/>
      <c r="BF363" s="391"/>
      <c r="BG363" s="391"/>
      <c r="BH363" s="391">
        <v>0</v>
      </c>
      <c r="BI363" s="391">
        <v>0</v>
      </c>
      <c r="BJ363" s="391">
        <v>0</v>
      </c>
      <c r="BK363" s="391">
        <v>0</v>
      </c>
      <c r="BL363" s="391">
        <v>0</v>
      </c>
      <c r="BM363" s="391">
        <v>0</v>
      </c>
      <c r="BN363" s="391">
        <v>0</v>
      </c>
      <c r="BO363" s="391">
        <v>0</v>
      </c>
      <c r="BP363" s="391">
        <v>0</v>
      </c>
      <c r="BQ363" s="391">
        <v>0</v>
      </c>
      <c r="BR363" s="391">
        <v>0</v>
      </c>
      <c r="BS363" s="391">
        <v>0</v>
      </c>
      <c r="BT363" s="391">
        <v>0</v>
      </c>
      <c r="BU363" s="391">
        <v>0</v>
      </c>
      <c r="BV363" s="391">
        <v>0</v>
      </c>
      <c r="BW363" s="391">
        <v>0</v>
      </c>
      <c r="BX363" s="392" t="str">
        <f t="shared" si="45"/>
        <v/>
      </c>
      <c r="BY363" s="392" t="str">
        <f t="shared" si="46"/>
        <v/>
      </c>
      <c r="BZ363" s="45">
        <f t="shared" si="47"/>
        <v>0</v>
      </c>
      <c r="CA363" s="45">
        <f t="shared" si="48"/>
        <v>1685</v>
      </c>
      <c r="CB363" s="45">
        <f t="shared" si="49"/>
        <v>5</v>
      </c>
      <c r="CC363" s="45">
        <f t="shared" si="50"/>
        <v>2</v>
      </c>
      <c r="CD363" s="45">
        <f t="shared" si="51"/>
        <v>0</v>
      </c>
      <c r="CE363" s="45">
        <f t="shared" si="52"/>
        <v>0</v>
      </c>
      <c r="CF363" s="391">
        <f t="shared" si="53"/>
        <v>0</v>
      </c>
    </row>
    <row r="364" spans="1:84">
      <c r="A364" s="45" t="s">
        <v>400</v>
      </c>
      <c r="B364" s="391">
        <v>107</v>
      </c>
      <c r="C364" s="391">
        <v>284</v>
      </c>
      <c r="D364" s="391">
        <v>364</v>
      </c>
      <c r="E364" s="391">
        <v>410</v>
      </c>
      <c r="F364" s="391">
        <v>1477</v>
      </c>
      <c r="G364" s="391">
        <v>15</v>
      </c>
      <c r="H364" s="391"/>
      <c r="I364" s="391"/>
      <c r="J364" s="391">
        <v>184</v>
      </c>
      <c r="K364" s="391">
        <v>303</v>
      </c>
      <c r="L364" s="391">
        <v>343</v>
      </c>
      <c r="M364" s="391">
        <v>182</v>
      </c>
      <c r="N364" s="391">
        <v>86</v>
      </c>
      <c r="O364" s="391">
        <v>1</v>
      </c>
      <c r="P364" s="393">
        <v>344</v>
      </c>
      <c r="Q364" s="391">
        <v>75</v>
      </c>
      <c r="R364" s="391">
        <v>54</v>
      </c>
      <c r="S364" s="391">
        <v>14</v>
      </c>
      <c r="T364" s="391">
        <v>45</v>
      </c>
      <c r="U364" s="391">
        <v>40</v>
      </c>
      <c r="V364" s="391"/>
      <c r="W364" s="391"/>
      <c r="X364" s="391"/>
      <c r="Y364" s="391"/>
      <c r="Z364" s="391"/>
      <c r="AA364" s="391"/>
      <c r="AB364" s="391"/>
      <c r="AC364" s="391"/>
      <c r="AD364" s="391"/>
      <c r="AE364" s="391"/>
      <c r="AF364" s="391"/>
      <c r="AG364" s="391"/>
      <c r="AH364" s="391"/>
      <c r="AI364" s="391"/>
      <c r="AJ364" s="391"/>
      <c r="AK364" s="391"/>
      <c r="AL364" s="391"/>
      <c r="AM364" s="391"/>
      <c r="AN364" s="391"/>
      <c r="AO364" s="391"/>
      <c r="AP364" s="391"/>
      <c r="AQ364" s="391"/>
      <c r="AR364" s="391"/>
      <c r="AS364" s="391"/>
      <c r="AT364" s="391"/>
      <c r="AU364" s="391"/>
      <c r="AV364" s="391"/>
      <c r="AW364" s="391"/>
      <c r="AX364" s="391"/>
      <c r="AY364" s="391"/>
      <c r="AZ364" s="391"/>
      <c r="BA364" s="391"/>
      <c r="BB364" s="391"/>
      <c r="BC364" s="391"/>
      <c r="BD364" s="391"/>
      <c r="BE364" s="391"/>
      <c r="BF364" s="391"/>
      <c r="BG364" s="391"/>
      <c r="BH364" s="391">
        <v>0</v>
      </c>
      <c r="BI364" s="391">
        <v>0</v>
      </c>
      <c r="BJ364" s="391">
        <v>0</v>
      </c>
      <c r="BK364" s="391">
        <v>0</v>
      </c>
      <c r="BL364" s="391">
        <v>0</v>
      </c>
      <c r="BM364" s="391">
        <v>0</v>
      </c>
      <c r="BN364" s="391">
        <v>0</v>
      </c>
      <c r="BO364" s="391">
        <v>0</v>
      </c>
      <c r="BP364" s="391">
        <v>0</v>
      </c>
      <c r="BQ364" s="391">
        <v>0</v>
      </c>
      <c r="BR364" s="391">
        <v>0</v>
      </c>
      <c r="BS364" s="391">
        <v>0</v>
      </c>
      <c r="BT364" s="391">
        <v>0</v>
      </c>
      <c r="BU364" s="391">
        <v>0</v>
      </c>
      <c r="BV364" s="391">
        <v>0</v>
      </c>
      <c r="BW364" s="391">
        <v>0</v>
      </c>
      <c r="BX364" s="392" t="str">
        <f t="shared" si="45"/>
        <v/>
      </c>
      <c r="BY364" s="392" t="str">
        <f t="shared" si="46"/>
        <v/>
      </c>
      <c r="BZ364" s="45">
        <f t="shared" si="47"/>
        <v>3669</v>
      </c>
      <c r="CA364" s="45">
        <f t="shared" si="48"/>
        <v>659</v>
      </c>
      <c r="CB364" s="45">
        <f t="shared" si="49"/>
        <v>0</v>
      </c>
      <c r="CC364" s="45">
        <f t="shared" si="50"/>
        <v>0</v>
      </c>
      <c r="CD364" s="45">
        <f t="shared" si="51"/>
        <v>0</v>
      </c>
      <c r="CE364" s="45">
        <f t="shared" si="52"/>
        <v>0</v>
      </c>
      <c r="CF364" s="391">
        <f t="shared" si="53"/>
        <v>0</v>
      </c>
    </row>
    <row r="365" spans="1:84">
      <c r="A365" s="45" t="s">
        <v>401</v>
      </c>
      <c r="B365" s="391"/>
      <c r="C365" s="391"/>
      <c r="D365" s="391"/>
      <c r="E365" s="391"/>
      <c r="F365" s="391"/>
      <c r="G365" s="391"/>
      <c r="H365" s="391"/>
      <c r="I365" s="391"/>
      <c r="J365" s="391"/>
      <c r="K365" s="391"/>
      <c r="L365" s="391"/>
      <c r="M365" s="391"/>
      <c r="N365" s="391"/>
      <c r="O365" s="391"/>
      <c r="P365" s="391"/>
      <c r="Q365" s="391"/>
      <c r="R365" s="391"/>
      <c r="S365" s="391"/>
      <c r="T365" s="391"/>
      <c r="U365" s="391"/>
      <c r="V365" s="391"/>
      <c r="W365" s="391"/>
      <c r="X365" s="391"/>
      <c r="Y365" s="391"/>
      <c r="Z365" s="391"/>
      <c r="AA365" s="391"/>
      <c r="AB365" s="391"/>
      <c r="AC365" s="391"/>
      <c r="AD365" s="391"/>
      <c r="AE365" s="391"/>
      <c r="AF365" s="391"/>
      <c r="AG365" s="391"/>
      <c r="AH365" s="391">
        <v>102</v>
      </c>
      <c r="AI365" s="391">
        <v>132</v>
      </c>
      <c r="AJ365" s="391"/>
      <c r="AK365" s="391"/>
      <c r="AL365" s="391"/>
      <c r="AM365" s="391"/>
      <c r="AN365" s="391"/>
      <c r="AO365" s="391"/>
      <c r="AP365" s="391"/>
      <c r="AQ365" s="391"/>
      <c r="AR365" s="391"/>
      <c r="AS365" s="391"/>
      <c r="AT365" s="391"/>
      <c r="AU365" s="391"/>
      <c r="AV365" s="391"/>
      <c r="AW365" s="391"/>
      <c r="AX365" s="391"/>
      <c r="AY365" s="391"/>
      <c r="AZ365" s="391"/>
      <c r="BA365" s="391"/>
      <c r="BB365" s="391"/>
      <c r="BC365" s="391"/>
      <c r="BD365" s="391"/>
      <c r="BE365" s="391"/>
      <c r="BF365" s="391"/>
      <c r="BG365" s="391"/>
      <c r="BH365" s="391">
        <v>0</v>
      </c>
      <c r="BI365" s="391">
        <v>0</v>
      </c>
      <c r="BJ365" s="391">
        <v>0</v>
      </c>
      <c r="BK365" s="391">
        <v>0</v>
      </c>
      <c r="BL365" s="391">
        <v>0</v>
      </c>
      <c r="BM365" s="391">
        <v>0</v>
      </c>
      <c r="BN365" s="391">
        <v>0</v>
      </c>
      <c r="BO365" s="391">
        <v>0</v>
      </c>
      <c r="BP365" s="391">
        <v>0</v>
      </c>
      <c r="BQ365" s="391">
        <v>0</v>
      </c>
      <c r="BR365" s="391">
        <v>0</v>
      </c>
      <c r="BS365" s="391">
        <v>0</v>
      </c>
      <c r="BT365" s="391">
        <v>0</v>
      </c>
      <c r="BU365" s="391">
        <v>0</v>
      </c>
      <c r="BV365" s="391">
        <v>0</v>
      </c>
      <c r="BW365" s="391">
        <v>0</v>
      </c>
      <c r="BX365" s="392" t="str">
        <f t="shared" si="45"/>
        <v/>
      </c>
      <c r="BY365" s="392" t="str">
        <f t="shared" si="46"/>
        <v/>
      </c>
      <c r="BZ365" s="45">
        <f t="shared" si="47"/>
        <v>0</v>
      </c>
      <c r="CA365" s="45">
        <f t="shared" si="48"/>
        <v>0</v>
      </c>
      <c r="CB365" s="45">
        <f t="shared" si="49"/>
        <v>234</v>
      </c>
      <c r="CC365" s="45">
        <f t="shared" si="50"/>
        <v>0</v>
      </c>
      <c r="CD365" s="45">
        <f t="shared" si="51"/>
        <v>0</v>
      </c>
      <c r="CE365" s="45">
        <f t="shared" si="52"/>
        <v>0</v>
      </c>
      <c r="CF365" s="391">
        <f t="shared" si="53"/>
        <v>0</v>
      </c>
    </row>
    <row r="366" spans="1:84">
      <c r="A366" s="45" t="s">
        <v>402</v>
      </c>
      <c r="B366" s="391"/>
      <c r="C366" s="391"/>
      <c r="D366" s="391"/>
      <c r="E366" s="391"/>
      <c r="F366" s="391"/>
      <c r="G366" s="391"/>
      <c r="H366" s="391"/>
      <c r="I366" s="391"/>
      <c r="J366" s="391"/>
      <c r="K366" s="391"/>
      <c r="L366" s="391"/>
      <c r="M366" s="391">
        <v>39</v>
      </c>
      <c r="N366" s="391"/>
      <c r="O366" s="391"/>
      <c r="P366" s="391"/>
      <c r="Q366" s="391"/>
      <c r="R366" s="391"/>
      <c r="S366" s="391"/>
      <c r="T366" s="391"/>
      <c r="U366" s="391"/>
      <c r="V366" s="391"/>
      <c r="W366" s="391"/>
      <c r="X366" s="391"/>
      <c r="Y366" s="391"/>
      <c r="Z366" s="391"/>
      <c r="AA366" s="391"/>
      <c r="AB366" s="391"/>
      <c r="AC366" s="391"/>
      <c r="AD366" s="391"/>
      <c r="AE366" s="391"/>
      <c r="AF366" s="391"/>
      <c r="AG366" s="391"/>
      <c r="AH366" s="391"/>
      <c r="AI366" s="391"/>
      <c r="AJ366" s="391"/>
      <c r="AK366" s="391"/>
      <c r="AL366" s="391"/>
      <c r="AM366" s="391"/>
      <c r="AN366" s="391"/>
      <c r="AO366" s="391"/>
      <c r="AP366" s="391"/>
      <c r="AQ366" s="391"/>
      <c r="AR366" s="391"/>
      <c r="AS366" s="391"/>
      <c r="AT366" s="391"/>
      <c r="AU366" s="391"/>
      <c r="AV366" s="391"/>
      <c r="AW366" s="391"/>
      <c r="AX366" s="391"/>
      <c r="AY366" s="391"/>
      <c r="AZ366" s="391"/>
      <c r="BA366" s="391"/>
      <c r="BB366" s="391"/>
      <c r="BC366" s="391"/>
      <c r="BD366" s="391"/>
      <c r="BE366" s="391"/>
      <c r="BF366" s="391"/>
      <c r="BG366" s="391"/>
      <c r="BH366" s="391">
        <v>0</v>
      </c>
      <c r="BI366" s="391">
        <v>0</v>
      </c>
      <c r="BJ366" s="391">
        <v>0</v>
      </c>
      <c r="BK366" s="391">
        <v>0</v>
      </c>
      <c r="BL366" s="391">
        <v>0</v>
      </c>
      <c r="BM366" s="391">
        <v>0</v>
      </c>
      <c r="BN366" s="391">
        <v>0</v>
      </c>
      <c r="BO366" s="391">
        <v>0</v>
      </c>
      <c r="BP366" s="391">
        <v>0</v>
      </c>
      <c r="BQ366" s="391">
        <v>0</v>
      </c>
      <c r="BR366" s="391">
        <v>0</v>
      </c>
      <c r="BS366" s="391">
        <v>0</v>
      </c>
      <c r="BT366" s="391">
        <v>0</v>
      </c>
      <c r="BU366" s="391">
        <v>0</v>
      </c>
      <c r="BV366" s="391">
        <v>0</v>
      </c>
      <c r="BW366" s="391">
        <v>0</v>
      </c>
      <c r="BX366" s="392" t="str">
        <f t="shared" si="45"/>
        <v/>
      </c>
      <c r="BY366" s="392" t="str">
        <f t="shared" si="46"/>
        <v/>
      </c>
      <c r="BZ366" s="45">
        <f t="shared" si="47"/>
        <v>39</v>
      </c>
      <c r="CA366" s="45">
        <f t="shared" si="48"/>
        <v>0</v>
      </c>
      <c r="CB366" s="45">
        <f t="shared" si="49"/>
        <v>0</v>
      </c>
      <c r="CC366" s="45">
        <f t="shared" si="50"/>
        <v>0</v>
      </c>
      <c r="CD366" s="45">
        <f t="shared" si="51"/>
        <v>0</v>
      </c>
      <c r="CE366" s="45">
        <f t="shared" si="52"/>
        <v>0</v>
      </c>
      <c r="CF366" s="391">
        <f t="shared" si="53"/>
        <v>0</v>
      </c>
    </row>
    <row r="367" spans="1:84">
      <c r="A367" s="45" t="s">
        <v>403</v>
      </c>
      <c r="B367" s="391"/>
      <c r="C367" s="391"/>
      <c r="D367" s="391"/>
      <c r="E367" s="391"/>
      <c r="F367" s="391"/>
      <c r="G367" s="391"/>
      <c r="H367" s="391"/>
      <c r="I367" s="391"/>
      <c r="J367" s="391">
        <v>862</v>
      </c>
      <c r="K367" s="391">
        <v>535</v>
      </c>
      <c r="L367" s="391">
        <v>4204</v>
      </c>
      <c r="M367" s="391">
        <v>2841</v>
      </c>
      <c r="N367" s="391"/>
      <c r="O367" s="391"/>
      <c r="P367" s="391"/>
      <c r="Q367" s="391"/>
      <c r="R367" s="391"/>
      <c r="S367" s="391"/>
      <c r="T367" s="391"/>
      <c r="U367" s="391"/>
      <c r="V367" s="391"/>
      <c r="W367" s="391"/>
      <c r="X367" s="391"/>
      <c r="Y367" s="391"/>
      <c r="Z367" s="391"/>
      <c r="AA367" s="391"/>
      <c r="AB367" s="391"/>
      <c r="AC367" s="391"/>
      <c r="AD367" s="391"/>
      <c r="AE367" s="391"/>
      <c r="AF367" s="391"/>
      <c r="AG367" s="391"/>
      <c r="AH367" s="391"/>
      <c r="AI367" s="391"/>
      <c r="AJ367" s="391"/>
      <c r="AK367" s="391"/>
      <c r="AL367" s="391"/>
      <c r="AM367" s="391"/>
      <c r="AN367" s="391"/>
      <c r="AO367" s="391"/>
      <c r="AP367" s="391"/>
      <c r="AQ367" s="391"/>
      <c r="AR367" s="391"/>
      <c r="AS367" s="391"/>
      <c r="AT367" s="391"/>
      <c r="AU367" s="391"/>
      <c r="AV367" s="391"/>
      <c r="AW367" s="391"/>
      <c r="AX367" s="391"/>
      <c r="AY367" s="391"/>
      <c r="AZ367" s="391"/>
      <c r="BA367" s="391"/>
      <c r="BB367" s="391"/>
      <c r="BC367" s="391"/>
      <c r="BD367" s="391"/>
      <c r="BE367" s="391"/>
      <c r="BF367" s="391"/>
      <c r="BG367" s="391"/>
      <c r="BH367" s="391">
        <v>0</v>
      </c>
      <c r="BI367" s="391">
        <v>0</v>
      </c>
      <c r="BJ367" s="391">
        <v>0</v>
      </c>
      <c r="BK367" s="391">
        <v>0</v>
      </c>
      <c r="BL367" s="391">
        <v>0</v>
      </c>
      <c r="BM367" s="391">
        <v>0</v>
      </c>
      <c r="BN367" s="391">
        <v>0</v>
      </c>
      <c r="BO367" s="391">
        <v>0</v>
      </c>
      <c r="BP367" s="391">
        <v>0</v>
      </c>
      <c r="BQ367" s="391">
        <v>0</v>
      </c>
      <c r="BR367" s="391">
        <v>0</v>
      </c>
      <c r="BS367" s="391">
        <v>0</v>
      </c>
      <c r="BT367" s="391">
        <v>0</v>
      </c>
      <c r="BU367" s="391">
        <v>0</v>
      </c>
      <c r="BV367" s="391">
        <v>0</v>
      </c>
      <c r="BW367" s="391">
        <v>0</v>
      </c>
      <c r="BX367" s="392" t="str">
        <f t="shared" si="45"/>
        <v/>
      </c>
      <c r="BY367" s="392" t="str">
        <f t="shared" si="46"/>
        <v/>
      </c>
      <c r="BZ367" s="45">
        <f t="shared" si="47"/>
        <v>8442</v>
      </c>
      <c r="CA367" s="45">
        <f t="shared" si="48"/>
        <v>0</v>
      </c>
      <c r="CB367" s="45">
        <f t="shared" si="49"/>
        <v>0</v>
      </c>
      <c r="CC367" s="45">
        <f t="shared" si="50"/>
        <v>0</v>
      </c>
      <c r="CD367" s="45">
        <f t="shared" si="51"/>
        <v>0</v>
      </c>
      <c r="CE367" s="45">
        <f t="shared" si="52"/>
        <v>0</v>
      </c>
      <c r="CF367" s="391">
        <f t="shared" si="53"/>
        <v>0</v>
      </c>
    </row>
    <row r="368" spans="1:84">
      <c r="A368" s="45" t="s">
        <v>404</v>
      </c>
      <c r="B368" s="391"/>
      <c r="C368" s="391"/>
      <c r="D368" s="391"/>
      <c r="E368" s="391"/>
      <c r="F368" s="391"/>
      <c r="G368" s="391"/>
      <c r="H368" s="391"/>
      <c r="I368" s="391"/>
      <c r="J368" s="391"/>
      <c r="K368" s="391"/>
      <c r="L368" s="391"/>
      <c r="M368" s="391">
        <v>671</v>
      </c>
      <c r="N368" s="391">
        <v>485</v>
      </c>
      <c r="O368" s="391"/>
      <c r="P368" s="393"/>
      <c r="Q368" s="391"/>
      <c r="R368" s="391"/>
      <c r="S368" s="391"/>
      <c r="T368" s="391"/>
      <c r="U368" s="391"/>
      <c r="V368" s="391"/>
      <c r="W368" s="391"/>
      <c r="X368" s="391"/>
      <c r="Y368" s="391"/>
      <c r="Z368" s="391"/>
      <c r="AA368" s="391"/>
      <c r="AB368" s="391"/>
      <c r="AC368" s="391"/>
      <c r="AD368" s="391"/>
      <c r="AE368" s="391"/>
      <c r="AF368" s="391"/>
      <c r="AG368" s="391"/>
      <c r="AH368" s="391"/>
      <c r="AI368" s="391"/>
      <c r="AJ368" s="391"/>
      <c r="AK368" s="391"/>
      <c r="AL368" s="391"/>
      <c r="AM368" s="391"/>
      <c r="AN368" s="391"/>
      <c r="AO368" s="391"/>
      <c r="AP368" s="391"/>
      <c r="AQ368" s="391"/>
      <c r="AR368" s="391"/>
      <c r="AS368" s="391"/>
      <c r="AT368" s="391"/>
      <c r="AU368" s="391"/>
      <c r="AV368" s="391"/>
      <c r="AW368" s="391"/>
      <c r="AX368" s="391"/>
      <c r="AY368" s="391"/>
      <c r="AZ368" s="391"/>
      <c r="BA368" s="391"/>
      <c r="BB368" s="391"/>
      <c r="BC368" s="391"/>
      <c r="BD368" s="391"/>
      <c r="BE368" s="391"/>
      <c r="BF368" s="391"/>
      <c r="BG368" s="391"/>
      <c r="BH368" s="391">
        <v>0</v>
      </c>
      <c r="BI368" s="391">
        <v>0</v>
      </c>
      <c r="BJ368" s="391">
        <v>0</v>
      </c>
      <c r="BK368" s="391">
        <v>0</v>
      </c>
      <c r="BL368" s="391">
        <v>0</v>
      </c>
      <c r="BM368" s="391">
        <v>0</v>
      </c>
      <c r="BN368" s="391">
        <v>0</v>
      </c>
      <c r="BO368" s="391">
        <v>0</v>
      </c>
      <c r="BP368" s="391">
        <v>0</v>
      </c>
      <c r="BQ368" s="391">
        <v>0</v>
      </c>
      <c r="BR368" s="391">
        <v>0</v>
      </c>
      <c r="BS368" s="391">
        <v>0</v>
      </c>
      <c r="BT368" s="391">
        <v>0</v>
      </c>
      <c r="BU368" s="391">
        <v>0</v>
      </c>
      <c r="BV368" s="391">
        <v>0</v>
      </c>
      <c r="BW368" s="391">
        <v>0</v>
      </c>
      <c r="BX368" s="392" t="str">
        <f t="shared" si="45"/>
        <v/>
      </c>
      <c r="BY368" s="392" t="str">
        <f t="shared" si="46"/>
        <v/>
      </c>
      <c r="BZ368" s="45">
        <f t="shared" si="47"/>
        <v>671</v>
      </c>
      <c r="CA368" s="45">
        <f t="shared" si="48"/>
        <v>485</v>
      </c>
      <c r="CB368" s="45">
        <f t="shared" si="49"/>
        <v>0</v>
      </c>
      <c r="CC368" s="45">
        <f t="shared" si="50"/>
        <v>0</v>
      </c>
      <c r="CD368" s="45">
        <f t="shared" si="51"/>
        <v>0</v>
      </c>
      <c r="CE368" s="45">
        <f t="shared" si="52"/>
        <v>0</v>
      </c>
      <c r="CF368" s="391">
        <f t="shared" si="53"/>
        <v>0</v>
      </c>
    </row>
    <row r="369" spans="1:84">
      <c r="A369" s="45" t="s">
        <v>405</v>
      </c>
      <c r="B369" s="391"/>
      <c r="C369" s="391"/>
      <c r="D369" s="391"/>
      <c r="E369" s="391"/>
      <c r="F369" s="391"/>
      <c r="G369" s="391"/>
      <c r="H369" s="391">
        <v>93</v>
      </c>
      <c r="I369" s="391">
        <v>109</v>
      </c>
      <c r="J369" s="391">
        <v>872</v>
      </c>
      <c r="K369" s="391">
        <v>1002</v>
      </c>
      <c r="L369" s="391">
        <v>731</v>
      </c>
      <c r="M369" s="391">
        <v>268</v>
      </c>
      <c r="N369" s="391">
        <v>89</v>
      </c>
      <c r="O369" s="391"/>
      <c r="P369" s="391">
        <v>38</v>
      </c>
      <c r="Q369" s="391"/>
      <c r="R369" s="391"/>
      <c r="S369" s="391"/>
      <c r="T369" s="391"/>
      <c r="U369" s="391"/>
      <c r="V369" s="391"/>
      <c r="W369" s="391"/>
      <c r="X369" s="391"/>
      <c r="Y369" s="391"/>
      <c r="Z369" s="391"/>
      <c r="AA369" s="391"/>
      <c r="AB369" s="391"/>
      <c r="AC369" s="391"/>
      <c r="AD369" s="391"/>
      <c r="AE369" s="391"/>
      <c r="AF369" s="391"/>
      <c r="AG369" s="391"/>
      <c r="AH369" s="391"/>
      <c r="AI369" s="391"/>
      <c r="AJ369" s="391"/>
      <c r="AK369" s="391"/>
      <c r="AL369" s="391"/>
      <c r="AM369" s="391"/>
      <c r="AN369" s="391"/>
      <c r="AO369" s="391"/>
      <c r="AP369" s="391"/>
      <c r="AQ369" s="391"/>
      <c r="AR369" s="391"/>
      <c r="AS369" s="391"/>
      <c r="AT369" s="391"/>
      <c r="AU369" s="391"/>
      <c r="AV369" s="391"/>
      <c r="AW369" s="391"/>
      <c r="AX369" s="391"/>
      <c r="AY369" s="391"/>
      <c r="AZ369" s="391"/>
      <c r="BA369" s="391"/>
      <c r="BB369" s="391"/>
      <c r="BC369" s="391"/>
      <c r="BD369" s="391"/>
      <c r="BE369" s="391"/>
      <c r="BF369" s="391"/>
      <c r="BG369" s="391"/>
      <c r="BH369" s="391">
        <v>0</v>
      </c>
      <c r="BI369" s="391">
        <v>0</v>
      </c>
      <c r="BJ369" s="391">
        <v>0</v>
      </c>
      <c r="BK369" s="391">
        <v>0</v>
      </c>
      <c r="BL369" s="391">
        <v>0</v>
      </c>
      <c r="BM369" s="391">
        <v>0</v>
      </c>
      <c r="BN369" s="391">
        <v>0</v>
      </c>
      <c r="BO369" s="391">
        <v>0</v>
      </c>
      <c r="BP369" s="391">
        <v>0</v>
      </c>
      <c r="BQ369" s="391">
        <v>0</v>
      </c>
      <c r="BR369" s="391">
        <v>0</v>
      </c>
      <c r="BS369" s="391">
        <v>0</v>
      </c>
      <c r="BT369" s="391">
        <v>0</v>
      </c>
      <c r="BU369" s="391">
        <v>0</v>
      </c>
      <c r="BV369" s="391">
        <v>0</v>
      </c>
      <c r="BW369" s="391">
        <v>0</v>
      </c>
      <c r="BX369" s="392" t="str">
        <f t="shared" si="45"/>
        <v/>
      </c>
      <c r="BY369" s="392" t="str">
        <f t="shared" si="46"/>
        <v/>
      </c>
      <c r="BZ369" s="45">
        <f t="shared" si="47"/>
        <v>3075</v>
      </c>
      <c r="CA369" s="45">
        <f t="shared" si="48"/>
        <v>127</v>
      </c>
      <c r="CB369" s="45">
        <f t="shared" si="49"/>
        <v>0</v>
      </c>
      <c r="CC369" s="45">
        <f t="shared" si="50"/>
        <v>0</v>
      </c>
      <c r="CD369" s="45">
        <f t="shared" si="51"/>
        <v>0</v>
      </c>
      <c r="CE369" s="45">
        <f t="shared" si="52"/>
        <v>0</v>
      </c>
      <c r="CF369" s="391">
        <f t="shared" si="53"/>
        <v>0</v>
      </c>
    </row>
    <row r="370" spans="1:84">
      <c r="A370" s="45" t="s">
        <v>406</v>
      </c>
      <c r="B370" s="391"/>
      <c r="C370" s="391"/>
      <c r="D370" s="391"/>
      <c r="E370" s="391"/>
      <c r="F370" s="391"/>
      <c r="G370" s="391"/>
      <c r="H370" s="391"/>
      <c r="I370" s="391"/>
      <c r="J370" s="391"/>
      <c r="K370" s="391"/>
      <c r="L370" s="391">
        <v>1126</v>
      </c>
      <c r="M370" s="391">
        <v>612</v>
      </c>
      <c r="N370" s="391">
        <v>889</v>
      </c>
      <c r="O370" s="391">
        <v>150</v>
      </c>
      <c r="P370" s="391">
        <v>1770</v>
      </c>
      <c r="Q370" s="391">
        <v>480</v>
      </c>
      <c r="R370" s="391">
        <v>312</v>
      </c>
      <c r="S370" s="391">
        <v>320</v>
      </c>
      <c r="T370" s="391">
        <v>160</v>
      </c>
      <c r="U370" s="391"/>
      <c r="V370" s="391"/>
      <c r="W370" s="391"/>
      <c r="X370" s="391"/>
      <c r="Y370" s="391"/>
      <c r="Z370" s="391"/>
      <c r="AA370" s="391"/>
      <c r="AB370" s="391"/>
      <c r="AC370" s="391"/>
      <c r="AD370" s="391"/>
      <c r="AE370" s="391"/>
      <c r="AF370" s="391"/>
      <c r="AG370" s="391"/>
      <c r="AH370" s="391"/>
      <c r="AI370" s="391"/>
      <c r="AJ370" s="391"/>
      <c r="AK370" s="391"/>
      <c r="AL370" s="391"/>
      <c r="AM370" s="391"/>
      <c r="AN370" s="391"/>
      <c r="AO370" s="391"/>
      <c r="AP370" s="391"/>
      <c r="AQ370" s="391"/>
      <c r="AR370" s="391"/>
      <c r="AS370" s="391"/>
      <c r="AT370" s="391"/>
      <c r="AU370" s="391"/>
      <c r="AV370" s="391"/>
      <c r="AW370" s="391"/>
      <c r="AX370" s="391"/>
      <c r="AY370" s="391"/>
      <c r="AZ370" s="391"/>
      <c r="BA370" s="391"/>
      <c r="BB370" s="391"/>
      <c r="BC370" s="391"/>
      <c r="BD370" s="391"/>
      <c r="BE370" s="391"/>
      <c r="BF370" s="391"/>
      <c r="BG370" s="391"/>
      <c r="BH370" s="391">
        <v>0</v>
      </c>
      <c r="BI370" s="391">
        <v>0</v>
      </c>
      <c r="BJ370" s="391">
        <v>0</v>
      </c>
      <c r="BK370" s="391">
        <v>0</v>
      </c>
      <c r="BL370" s="391">
        <v>0</v>
      </c>
      <c r="BM370" s="391">
        <v>0</v>
      </c>
      <c r="BN370" s="391">
        <v>0</v>
      </c>
      <c r="BO370" s="391">
        <v>0</v>
      </c>
      <c r="BP370" s="391">
        <v>0</v>
      </c>
      <c r="BQ370" s="391">
        <v>0</v>
      </c>
      <c r="BR370" s="391">
        <v>0</v>
      </c>
      <c r="BS370" s="391">
        <v>0</v>
      </c>
      <c r="BT370" s="391">
        <v>0</v>
      </c>
      <c r="BU370" s="391">
        <v>0</v>
      </c>
      <c r="BV370" s="391">
        <v>0</v>
      </c>
      <c r="BW370" s="391">
        <v>0</v>
      </c>
      <c r="BX370" s="392" t="str">
        <f t="shared" si="45"/>
        <v/>
      </c>
      <c r="BY370" s="392" t="str">
        <f t="shared" si="46"/>
        <v/>
      </c>
      <c r="BZ370" s="45">
        <f t="shared" si="47"/>
        <v>1738</v>
      </c>
      <c r="CA370" s="45">
        <f t="shared" si="48"/>
        <v>4081</v>
      </c>
      <c r="CB370" s="45">
        <f t="shared" si="49"/>
        <v>0</v>
      </c>
      <c r="CC370" s="45">
        <f t="shared" si="50"/>
        <v>0</v>
      </c>
      <c r="CD370" s="45">
        <f t="shared" si="51"/>
        <v>0</v>
      </c>
      <c r="CE370" s="45">
        <f t="shared" si="52"/>
        <v>0</v>
      </c>
      <c r="CF370" s="391">
        <f t="shared" si="53"/>
        <v>0</v>
      </c>
    </row>
    <row r="371" spans="1:84">
      <c r="A371" s="45" t="s">
        <v>407</v>
      </c>
      <c r="B371" s="391"/>
      <c r="C371" s="391"/>
      <c r="D371" s="391"/>
      <c r="E371" s="391"/>
      <c r="F371" s="391"/>
      <c r="G371" s="391"/>
      <c r="H371" s="391"/>
      <c r="I371" s="391"/>
      <c r="J371" s="391"/>
      <c r="K371" s="391"/>
      <c r="L371" s="391"/>
      <c r="M371" s="391">
        <v>1206</v>
      </c>
      <c r="N371" s="391">
        <v>283</v>
      </c>
      <c r="O371" s="391">
        <v>503</v>
      </c>
      <c r="P371" s="391">
        <v>1003</v>
      </c>
      <c r="Q371" s="391">
        <v>1006</v>
      </c>
      <c r="R371" s="391">
        <v>808</v>
      </c>
      <c r="S371" s="391">
        <v>816</v>
      </c>
      <c r="T371" s="391">
        <v>807</v>
      </c>
      <c r="U371" s="391">
        <v>802</v>
      </c>
      <c r="V371" s="391">
        <v>1001</v>
      </c>
      <c r="W371" s="391">
        <v>1202</v>
      </c>
      <c r="X371" s="391">
        <v>1108</v>
      </c>
      <c r="Y371" s="391">
        <v>667</v>
      </c>
      <c r="Z371" s="391">
        <v>1001</v>
      </c>
      <c r="AA371" s="391">
        <v>102</v>
      </c>
      <c r="AB371" s="391">
        <v>616</v>
      </c>
      <c r="AC371" s="391">
        <v>609</v>
      </c>
      <c r="AD371" s="391">
        <v>984</v>
      </c>
      <c r="AE371" s="391">
        <v>823</v>
      </c>
      <c r="AF371" s="391">
        <v>198</v>
      </c>
      <c r="AG371" s="391">
        <v>477</v>
      </c>
      <c r="AH371" s="391">
        <v>1332</v>
      </c>
      <c r="AI371" s="391">
        <v>1291</v>
      </c>
      <c r="AJ371" s="391">
        <v>182</v>
      </c>
      <c r="AK371" s="391">
        <v>543</v>
      </c>
      <c r="AL371" s="391"/>
      <c r="AM371" s="391"/>
      <c r="AN371" s="391"/>
      <c r="AO371" s="391"/>
      <c r="AP371" s="391"/>
      <c r="AQ371" s="391"/>
      <c r="AR371" s="391"/>
      <c r="AS371" s="391"/>
      <c r="AT371" s="391"/>
      <c r="AU371" s="391"/>
      <c r="AV371" s="391"/>
      <c r="AW371" s="391"/>
      <c r="AX371" s="391"/>
      <c r="AY371" s="391"/>
      <c r="AZ371" s="391"/>
      <c r="BA371" s="391"/>
      <c r="BB371" s="391"/>
      <c r="BC371" s="391"/>
      <c r="BD371" s="391"/>
      <c r="BE371" s="391"/>
      <c r="BF371" s="391"/>
      <c r="BG371" s="391"/>
      <c r="BH371" s="391">
        <v>0</v>
      </c>
      <c r="BI371" s="391">
        <v>0</v>
      </c>
      <c r="BJ371" s="391">
        <v>0</v>
      </c>
      <c r="BK371" s="391">
        <v>0</v>
      </c>
      <c r="BL371" s="391">
        <v>0</v>
      </c>
      <c r="BM371" s="391">
        <v>0</v>
      </c>
      <c r="BN371" s="391">
        <v>0</v>
      </c>
      <c r="BO371" s="391">
        <v>0</v>
      </c>
      <c r="BP371" s="391">
        <v>0</v>
      </c>
      <c r="BQ371" s="391">
        <v>0</v>
      </c>
      <c r="BR371" s="391">
        <v>0</v>
      </c>
      <c r="BS371" s="391">
        <v>0</v>
      </c>
      <c r="BT371" s="391">
        <v>0</v>
      </c>
      <c r="BU371" s="391">
        <v>0</v>
      </c>
      <c r="BV371" s="391">
        <v>0</v>
      </c>
      <c r="BW371" s="391">
        <v>0</v>
      </c>
      <c r="BX371" s="392" t="str">
        <f t="shared" si="45"/>
        <v/>
      </c>
      <c r="BY371" s="392" t="str">
        <f t="shared" si="46"/>
        <v/>
      </c>
      <c r="BZ371" s="45">
        <f t="shared" si="47"/>
        <v>1206</v>
      </c>
      <c r="CA371" s="45">
        <f t="shared" si="48"/>
        <v>10006</v>
      </c>
      <c r="CB371" s="45">
        <f t="shared" si="49"/>
        <v>8158</v>
      </c>
      <c r="CC371" s="45">
        <f t="shared" si="50"/>
        <v>0</v>
      </c>
      <c r="CD371" s="45">
        <f t="shared" si="51"/>
        <v>0</v>
      </c>
      <c r="CE371" s="45">
        <f t="shared" si="52"/>
        <v>0</v>
      </c>
      <c r="CF371" s="391">
        <f t="shared" si="53"/>
        <v>0</v>
      </c>
    </row>
    <row r="372" spans="1:84">
      <c r="A372" s="45" t="s">
        <v>408</v>
      </c>
      <c r="B372" s="391"/>
      <c r="C372" s="391"/>
      <c r="D372" s="391"/>
      <c r="E372" s="391"/>
      <c r="F372" s="391"/>
      <c r="G372" s="391"/>
      <c r="H372" s="391"/>
      <c r="I372" s="391"/>
      <c r="J372" s="391"/>
      <c r="K372" s="391"/>
      <c r="L372" s="391"/>
      <c r="M372" s="391">
        <v>1042</v>
      </c>
      <c r="N372" s="391">
        <v>99</v>
      </c>
      <c r="O372" s="391"/>
      <c r="P372" s="393"/>
      <c r="Q372" s="391"/>
      <c r="R372" s="391"/>
      <c r="S372" s="391"/>
      <c r="T372" s="391"/>
      <c r="U372" s="391"/>
      <c r="V372" s="391"/>
      <c r="W372" s="391"/>
      <c r="X372" s="391"/>
      <c r="Y372" s="391"/>
      <c r="Z372" s="391"/>
      <c r="AA372" s="391"/>
      <c r="AB372" s="391"/>
      <c r="AC372" s="391"/>
      <c r="AD372" s="391"/>
      <c r="AE372" s="391"/>
      <c r="AF372" s="391"/>
      <c r="AG372" s="391"/>
      <c r="AH372" s="391"/>
      <c r="AI372" s="391"/>
      <c r="AJ372" s="391"/>
      <c r="AK372" s="391"/>
      <c r="AL372" s="391"/>
      <c r="AM372" s="391"/>
      <c r="AN372" s="391"/>
      <c r="AO372" s="391"/>
      <c r="AP372" s="391"/>
      <c r="AQ372" s="391"/>
      <c r="AR372" s="391"/>
      <c r="AS372" s="391"/>
      <c r="AT372" s="391"/>
      <c r="AU372" s="391"/>
      <c r="AV372" s="391"/>
      <c r="AW372" s="391"/>
      <c r="AX372" s="391"/>
      <c r="AY372" s="391"/>
      <c r="AZ372" s="391"/>
      <c r="BA372" s="391"/>
      <c r="BB372" s="391"/>
      <c r="BC372" s="391"/>
      <c r="BD372" s="391"/>
      <c r="BE372" s="391"/>
      <c r="BF372" s="391"/>
      <c r="BG372" s="391"/>
      <c r="BH372" s="391">
        <v>0</v>
      </c>
      <c r="BI372" s="391">
        <v>0</v>
      </c>
      <c r="BJ372" s="391">
        <v>0</v>
      </c>
      <c r="BK372" s="391">
        <v>0</v>
      </c>
      <c r="BL372" s="391">
        <v>0</v>
      </c>
      <c r="BM372" s="391">
        <v>0</v>
      </c>
      <c r="BN372" s="391">
        <v>0</v>
      </c>
      <c r="BO372" s="391">
        <v>0</v>
      </c>
      <c r="BP372" s="391">
        <v>0</v>
      </c>
      <c r="BQ372" s="391">
        <v>0</v>
      </c>
      <c r="BR372" s="391">
        <v>0</v>
      </c>
      <c r="BS372" s="391">
        <v>0</v>
      </c>
      <c r="BT372" s="391">
        <v>0</v>
      </c>
      <c r="BU372" s="391">
        <v>0</v>
      </c>
      <c r="BV372" s="391">
        <v>0</v>
      </c>
      <c r="BW372" s="391">
        <v>0</v>
      </c>
      <c r="BX372" s="392" t="str">
        <f t="shared" si="45"/>
        <v/>
      </c>
      <c r="BY372" s="392" t="str">
        <f t="shared" si="46"/>
        <v/>
      </c>
      <c r="BZ372" s="45">
        <f t="shared" si="47"/>
        <v>1042</v>
      </c>
      <c r="CA372" s="45">
        <f t="shared" si="48"/>
        <v>99</v>
      </c>
      <c r="CB372" s="45">
        <f t="shared" si="49"/>
        <v>0</v>
      </c>
      <c r="CC372" s="45">
        <f t="shared" si="50"/>
        <v>0</v>
      </c>
      <c r="CD372" s="45">
        <f t="shared" si="51"/>
        <v>0</v>
      </c>
      <c r="CE372" s="45">
        <f t="shared" si="52"/>
        <v>0</v>
      </c>
      <c r="CF372" s="391">
        <f t="shared" si="53"/>
        <v>0</v>
      </c>
    </row>
    <row r="373" spans="1:84">
      <c r="A373" s="45" t="s">
        <v>409</v>
      </c>
      <c r="B373" s="391"/>
      <c r="C373" s="391"/>
      <c r="D373" s="391"/>
      <c r="E373" s="391"/>
      <c r="F373" s="391"/>
      <c r="G373" s="391"/>
      <c r="H373" s="391"/>
      <c r="I373" s="391"/>
      <c r="J373" s="391">
        <v>707</v>
      </c>
      <c r="K373" s="391">
        <v>710</v>
      </c>
      <c r="L373" s="391">
        <v>1043</v>
      </c>
      <c r="M373" s="391">
        <v>1055</v>
      </c>
      <c r="N373" s="391">
        <v>2036</v>
      </c>
      <c r="O373" s="391">
        <v>1443</v>
      </c>
      <c r="P373" s="391">
        <v>3029</v>
      </c>
      <c r="Q373" s="391">
        <v>1109</v>
      </c>
      <c r="R373" s="391">
        <v>751</v>
      </c>
      <c r="S373" s="391">
        <v>564</v>
      </c>
      <c r="T373" s="391">
        <v>394</v>
      </c>
      <c r="U373" s="391">
        <v>117</v>
      </c>
      <c r="V373" s="391">
        <v>167</v>
      </c>
      <c r="W373" s="391">
        <v>156</v>
      </c>
      <c r="X373" s="391">
        <v>251</v>
      </c>
      <c r="Y373" s="391">
        <v>350</v>
      </c>
      <c r="Z373" s="391">
        <v>5</v>
      </c>
      <c r="AA373" s="391">
        <v>4</v>
      </c>
      <c r="AB373" s="391"/>
      <c r="AC373" s="391">
        <v>5</v>
      </c>
      <c r="AD373" s="391">
        <v>7</v>
      </c>
      <c r="AE373" s="391">
        <v>34</v>
      </c>
      <c r="AF373" s="391">
        <v>16</v>
      </c>
      <c r="AG373" s="391"/>
      <c r="AH373" s="391">
        <v>563</v>
      </c>
      <c r="AI373" s="391">
        <v>91</v>
      </c>
      <c r="AJ373" s="391">
        <v>75</v>
      </c>
      <c r="AK373" s="391"/>
      <c r="AL373" s="391"/>
      <c r="AM373" s="391"/>
      <c r="AN373" s="391"/>
      <c r="AO373" s="391"/>
      <c r="AP373" s="391"/>
      <c r="AQ373" s="391"/>
      <c r="AR373" s="391"/>
      <c r="AS373" s="391"/>
      <c r="AT373" s="391"/>
      <c r="AU373" s="391"/>
      <c r="AV373" s="391"/>
      <c r="AW373" s="391"/>
      <c r="AX373" s="391"/>
      <c r="AY373" s="391"/>
      <c r="AZ373" s="391"/>
      <c r="BA373" s="391"/>
      <c r="BB373" s="391"/>
      <c r="BC373" s="391"/>
      <c r="BD373" s="391"/>
      <c r="BE373" s="391"/>
      <c r="BF373" s="391"/>
      <c r="BG373" s="391"/>
      <c r="BH373" s="391">
        <v>0</v>
      </c>
      <c r="BI373" s="391">
        <v>0</v>
      </c>
      <c r="BJ373" s="391">
        <v>0</v>
      </c>
      <c r="BK373" s="391">
        <v>0</v>
      </c>
      <c r="BL373" s="391">
        <v>0</v>
      </c>
      <c r="BM373" s="391">
        <v>0</v>
      </c>
      <c r="BN373" s="391">
        <v>0</v>
      </c>
      <c r="BO373" s="391">
        <v>0</v>
      </c>
      <c r="BP373" s="391">
        <v>0</v>
      </c>
      <c r="BQ373" s="391">
        <v>0</v>
      </c>
      <c r="BR373" s="391">
        <v>0</v>
      </c>
      <c r="BS373" s="391">
        <v>0</v>
      </c>
      <c r="BT373" s="391">
        <v>0</v>
      </c>
      <c r="BU373" s="391">
        <v>0</v>
      </c>
      <c r="BV373" s="391">
        <v>0</v>
      </c>
      <c r="BW373" s="391">
        <v>0</v>
      </c>
      <c r="BX373" s="392" t="str">
        <f t="shared" si="45"/>
        <v/>
      </c>
      <c r="BY373" s="392" t="str">
        <f t="shared" si="46"/>
        <v/>
      </c>
      <c r="BZ373" s="45">
        <f t="shared" si="47"/>
        <v>3515</v>
      </c>
      <c r="CA373" s="45">
        <f t="shared" si="48"/>
        <v>10367</v>
      </c>
      <c r="CB373" s="45">
        <f t="shared" si="49"/>
        <v>800</v>
      </c>
      <c r="CC373" s="45">
        <f t="shared" si="50"/>
        <v>0</v>
      </c>
      <c r="CD373" s="45">
        <f t="shared" si="51"/>
        <v>0</v>
      </c>
      <c r="CE373" s="45">
        <f t="shared" si="52"/>
        <v>0</v>
      </c>
      <c r="CF373" s="391">
        <f t="shared" si="53"/>
        <v>0</v>
      </c>
    </row>
    <row r="374" spans="1:84">
      <c r="A374" s="45" t="s">
        <v>410</v>
      </c>
      <c r="B374" s="391"/>
      <c r="C374" s="391"/>
      <c r="D374" s="391"/>
      <c r="E374" s="391"/>
      <c r="F374" s="391"/>
      <c r="G374" s="391"/>
      <c r="H374" s="391"/>
      <c r="I374" s="391">
        <v>717</v>
      </c>
      <c r="J374" s="391"/>
      <c r="K374" s="391"/>
      <c r="L374" s="391"/>
      <c r="M374" s="391">
        <v>723</v>
      </c>
      <c r="N374" s="391"/>
      <c r="O374" s="391"/>
      <c r="P374" s="391"/>
      <c r="Q374" s="391"/>
      <c r="R374" s="391"/>
      <c r="S374" s="391"/>
      <c r="T374" s="391"/>
      <c r="U374" s="391"/>
      <c r="V374" s="391"/>
      <c r="W374" s="391"/>
      <c r="X374" s="391"/>
      <c r="Y374" s="391"/>
      <c r="Z374" s="391"/>
      <c r="AA374" s="391"/>
      <c r="AB374" s="391"/>
      <c r="AC374" s="391"/>
      <c r="AD374" s="391"/>
      <c r="AE374" s="391"/>
      <c r="AF374" s="391"/>
      <c r="AG374" s="391"/>
      <c r="AH374" s="391"/>
      <c r="AI374" s="391"/>
      <c r="AJ374" s="391"/>
      <c r="AK374" s="391"/>
      <c r="AL374" s="391"/>
      <c r="AM374" s="391"/>
      <c r="AN374" s="391"/>
      <c r="AO374" s="391"/>
      <c r="AP374" s="391"/>
      <c r="AQ374" s="391"/>
      <c r="AR374" s="391"/>
      <c r="AS374" s="391"/>
      <c r="AT374" s="391"/>
      <c r="AU374" s="391"/>
      <c r="AV374" s="391"/>
      <c r="AW374" s="391"/>
      <c r="AX374" s="391"/>
      <c r="AY374" s="391"/>
      <c r="AZ374" s="391"/>
      <c r="BA374" s="391"/>
      <c r="BB374" s="391"/>
      <c r="BC374" s="391"/>
      <c r="BD374" s="391"/>
      <c r="BE374" s="391"/>
      <c r="BF374" s="391"/>
      <c r="BG374" s="391"/>
      <c r="BH374" s="391">
        <v>0</v>
      </c>
      <c r="BI374" s="391">
        <v>0</v>
      </c>
      <c r="BJ374" s="391">
        <v>0</v>
      </c>
      <c r="BK374" s="391">
        <v>0</v>
      </c>
      <c r="BL374" s="391">
        <v>0</v>
      </c>
      <c r="BM374" s="391">
        <v>0</v>
      </c>
      <c r="BN374" s="391">
        <v>0</v>
      </c>
      <c r="BO374" s="391">
        <v>0</v>
      </c>
      <c r="BP374" s="391">
        <v>0</v>
      </c>
      <c r="BQ374" s="391">
        <v>0</v>
      </c>
      <c r="BR374" s="391">
        <v>0</v>
      </c>
      <c r="BS374" s="391">
        <v>0</v>
      </c>
      <c r="BT374" s="391">
        <v>0</v>
      </c>
      <c r="BU374" s="391">
        <v>0</v>
      </c>
      <c r="BV374" s="391">
        <v>0</v>
      </c>
      <c r="BW374" s="391">
        <v>0</v>
      </c>
      <c r="BX374" s="392" t="str">
        <f t="shared" si="45"/>
        <v/>
      </c>
      <c r="BY374" s="392" t="str">
        <f t="shared" si="46"/>
        <v/>
      </c>
      <c r="BZ374" s="45">
        <f t="shared" si="47"/>
        <v>1440</v>
      </c>
      <c r="CA374" s="45">
        <f t="shared" si="48"/>
        <v>0</v>
      </c>
      <c r="CB374" s="45">
        <f t="shared" si="49"/>
        <v>0</v>
      </c>
      <c r="CC374" s="45">
        <f t="shared" si="50"/>
        <v>0</v>
      </c>
      <c r="CD374" s="45">
        <f t="shared" si="51"/>
        <v>0</v>
      </c>
      <c r="CE374" s="45">
        <f t="shared" si="52"/>
        <v>0</v>
      </c>
      <c r="CF374" s="391">
        <f t="shared" si="53"/>
        <v>0</v>
      </c>
    </row>
    <row r="375" spans="1:84">
      <c r="A375" s="45" t="s">
        <v>411</v>
      </c>
      <c r="B375" s="391"/>
      <c r="C375" s="391"/>
      <c r="D375" s="391"/>
      <c r="E375" s="391"/>
      <c r="F375" s="391"/>
      <c r="G375" s="391"/>
      <c r="H375" s="391"/>
      <c r="I375" s="391">
        <v>1154</v>
      </c>
      <c r="J375" s="391"/>
      <c r="K375" s="391"/>
      <c r="L375" s="391"/>
      <c r="M375" s="391"/>
      <c r="N375" s="391"/>
      <c r="O375" s="391"/>
      <c r="P375" s="391"/>
      <c r="Q375" s="391"/>
      <c r="R375" s="391"/>
      <c r="S375" s="391"/>
      <c r="T375" s="391"/>
      <c r="U375" s="391"/>
      <c r="V375" s="391"/>
      <c r="W375" s="391"/>
      <c r="X375" s="391"/>
      <c r="Y375" s="391"/>
      <c r="Z375" s="391"/>
      <c r="AA375" s="391"/>
      <c r="AB375" s="391"/>
      <c r="AC375" s="391"/>
      <c r="AD375" s="391"/>
      <c r="AE375" s="391"/>
      <c r="AF375" s="391"/>
      <c r="AG375" s="391"/>
      <c r="AH375" s="391"/>
      <c r="AI375" s="391"/>
      <c r="AJ375" s="391"/>
      <c r="AK375" s="391"/>
      <c r="AL375" s="391"/>
      <c r="AM375" s="391"/>
      <c r="AN375" s="391"/>
      <c r="AO375" s="391"/>
      <c r="AP375" s="391"/>
      <c r="AQ375" s="391"/>
      <c r="AR375" s="391"/>
      <c r="AS375" s="391"/>
      <c r="AT375" s="391"/>
      <c r="AU375" s="391"/>
      <c r="AV375" s="391"/>
      <c r="AW375" s="391"/>
      <c r="AX375" s="391"/>
      <c r="AY375" s="391"/>
      <c r="AZ375" s="391"/>
      <c r="BA375" s="391"/>
      <c r="BB375" s="391"/>
      <c r="BC375" s="391"/>
      <c r="BD375" s="391"/>
      <c r="BE375" s="391"/>
      <c r="BF375" s="391"/>
      <c r="BG375" s="391"/>
      <c r="BH375" s="391">
        <v>0</v>
      </c>
      <c r="BI375" s="391">
        <v>0</v>
      </c>
      <c r="BJ375" s="391">
        <v>0</v>
      </c>
      <c r="BK375" s="391">
        <v>0</v>
      </c>
      <c r="BL375" s="391">
        <v>0</v>
      </c>
      <c r="BM375" s="391">
        <v>0</v>
      </c>
      <c r="BN375" s="391">
        <v>0</v>
      </c>
      <c r="BO375" s="391">
        <v>0</v>
      </c>
      <c r="BP375" s="391">
        <v>0</v>
      </c>
      <c r="BQ375" s="391">
        <v>0</v>
      </c>
      <c r="BR375" s="391">
        <v>0</v>
      </c>
      <c r="BS375" s="391">
        <v>0</v>
      </c>
      <c r="BT375" s="391">
        <v>0</v>
      </c>
      <c r="BU375" s="391">
        <v>0</v>
      </c>
      <c r="BV375" s="391">
        <v>0</v>
      </c>
      <c r="BW375" s="391">
        <v>0</v>
      </c>
      <c r="BX375" s="392" t="str">
        <f t="shared" si="45"/>
        <v/>
      </c>
      <c r="BY375" s="392" t="str">
        <f t="shared" si="46"/>
        <v/>
      </c>
      <c r="BZ375" s="45">
        <f t="shared" si="47"/>
        <v>1154</v>
      </c>
      <c r="CA375" s="45">
        <f t="shared" si="48"/>
        <v>0</v>
      </c>
      <c r="CB375" s="45">
        <f t="shared" si="49"/>
        <v>0</v>
      </c>
      <c r="CC375" s="45">
        <f t="shared" si="50"/>
        <v>0</v>
      </c>
      <c r="CD375" s="45">
        <f t="shared" si="51"/>
        <v>0</v>
      </c>
      <c r="CE375" s="45">
        <f t="shared" si="52"/>
        <v>0</v>
      </c>
      <c r="CF375" s="391">
        <f t="shared" si="53"/>
        <v>0</v>
      </c>
    </row>
    <row r="376" spans="1:84">
      <c r="A376" s="45" t="s">
        <v>412</v>
      </c>
      <c r="B376" s="391"/>
      <c r="C376" s="391"/>
      <c r="D376" s="391"/>
      <c r="E376" s="391"/>
      <c r="F376" s="391"/>
      <c r="G376" s="391"/>
      <c r="H376" s="391"/>
      <c r="I376" s="391"/>
      <c r="J376" s="391"/>
      <c r="K376" s="391"/>
      <c r="L376" s="391"/>
      <c r="M376" s="391"/>
      <c r="N376" s="391"/>
      <c r="O376" s="391"/>
      <c r="P376" s="391">
        <v>137</v>
      </c>
      <c r="Q376" s="391">
        <v>65</v>
      </c>
      <c r="R376" s="391">
        <v>39</v>
      </c>
      <c r="S376" s="391">
        <v>15</v>
      </c>
      <c r="T376" s="391">
        <v>19</v>
      </c>
      <c r="U376" s="391">
        <v>37</v>
      </c>
      <c r="V376" s="391">
        <v>50</v>
      </c>
      <c r="W376" s="391">
        <v>38</v>
      </c>
      <c r="X376" s="391">
        <v>38</v>
      </c>
      <c r="Y376" s="391">
        <v>27</v>
      </c>
      <c r="Z376" s="391">
        <v>7</v>
      </c>
      <c r="AA376" s="391">
        <v>1</v>
      </c>
      <c r="AB376" s="391">
        <v>5</v>
      </c>
      <c r="AC376" s="391">
        <v>7</v>
      </c>
      <c r="AD376" s="391">
        <v>15</v>
      </c>
      <c r="AE376" s="391">
        <v>160</v>
      </c>
      <c r="AF376" s="391"/>
      <c r="AG376" s="391"/>
      <c r="AH376" s="391"/>
      <c r="AI376" s="391"/>
      <c r="AJ376" s="391"/>
      <c r="AK376" s="391"/>
      <c r="AL376" s="391"/>
      <c r="AM376" s="391"/>
      <c r="AN376" s="391"/>
      <c r="AO376" s="391"/>
      <c r="AP376" s="391"/>
      <c r="AQ376" s="391"/>
      <c r="AR376" s="391"/>
      <c r="AS376" s="391"/>
      <c r="AT376" s="391"/>
      <c r="AU376" s="391"/>
      <c r="AV376" s="391"/>
      <c r="AW376" s="391"/>
      <c r="AX376" s="391"/>
      <c r="AY376" s="391"/>
      <c r="AZ376" s="391"/>
      <c r="BA376" s="391"/>
      <c r="BB376" s="391"/>
      <c r="BC376" s="391"/>
      <c r="BD376" s="391"/>
      <c r="BE376" s="391"/>
      <c r="BF376" s="391"/>
      <c r="BG376" s="391"/>
      <c r="BH376" s="391">
        <v>0</v>
      </c>
      <c r="BI376" s="391">
        <v>0</v>
      </c>
      <c r="BJ376" s="391">
        <v>0</v>
      </c>
      <c r="BK376" s="391">
        <v>0</v>
      </c>
      <c r="BL376" s="391">
        <v>0</v>
      </c>
      <c r="BM376" s="391">
        <v>0</v>
      </c>
      <c r="BN376" s="391">
        <v>0</v>
      </c>
      <c r="BO376" s="391">
        <v>0</v>
      </c>
      <c r="BP376" s="391">
        <v>0</v>
      </c>
      <c r="BQ376" s="391">
        <v>0</v>
      </c>
      <c r="BR376" s="391">
        <v>0</v>
      </c>
      <c r="BS376" s="391">
        <v>0</v>
      </c>
      <c r="BT376" s="391">
        <v>0</v>
      </c>
      <c r="BU376" s="391">
        <v>0</v>
      </c>
      <c r="BV376" s="391">
        <v>0</v>
      </c>
      <c r="BW376" s="391">
        <v>0</v>
      </c>
      <c r="BX376" s="392" t="str">
        <f t="shared" si="45"/>
        <v/>
      </c>
      <c r="BY376" s="392" t="str">
        <f t="shared" si="46"/>
        <v/>
      </c>
      <c r="BZ376" s="45">
        <f t="shared" si="47"/>
        <v>0</v>
      </c>
      <c r="CA376" s="45">
        <f t="shared" si="48"/>
        <v>465</v>
      </c>
      <c r="CB376" s="45">
        <f t="shared" si="49"/>
        <v>195</v>
      </c>
      <c r="CC376" s="45">
        <f t="shared" si="50"/>
        <v>0</v>
      </c>
      <c r="CD376" s="45">
        <f t="shared" si="51"/>
        <v>0</v>
      </c>
      <c r="CE376" s="45">
        <f t="shared" si="52"/>
        <v>0</v>
      </c>
      <c r="CF376" s="391">
        <f t="shared" si="53"/>
        <v>0</v>
      </c>
    </row>
    <row r="377" spans="1:84">
      <c r="A377" s="45" t="s">
        <v>413</v>
      </c>
      <c r="B377" s="391"/>
      <c r="C377" s="391"/>
      <c r="D377" s="391"/>
      <c r="E377" s="391"/>
      <c r="F377" s="391"/>
      <c r="G377" s="391"/>
      <c r="H377" s="391"/>
      <c r="I377" s="391"/>
      <c r="J377" s="391"/>
      <c r="K377" s="391"/>
      <c r="L377" s="391"/>
      <c r="M377" s="391"/>
      <c r="N377" s="391"/>
      <c r="O377" s="391">
        <v>76</v>
      </c>
      <c r="P377" s="391"/>
      <c r="Q377" s="391"/>
      <c r="R377" s="391"/>
      <c r="S377" s="391"/>
      <c r="T377" s="391"/>
      <c r="U377" s="391"/>
      <c r="V377" s="391"/>
      <c r="W377" s="391"/>
      <c r="X377" s="391"/>
      <c r="Y377" s="391"/>
      <c r="Z377" s="391"/>
      <c r="AA377" s="391"/>
      <c r="AB377" s="391"/>
      <c r="AC377" s="391"/>
      <c r="AD377" s="391"/>
      <c r="AE377" s="391"/>
      <c r="AF377" s="391"/>
      <c r="AG377" s="391"/>
      <c r="AH377" s="391"/>
      <c r="AI377" s="391"/>
      <c r="AJ377" s="391"/>
      <c r="AK377" s="391"/>
      <c r="AL377" s="391"/>
      <c r="AM377" s="391"/>
      <c r="AN377" s="391"/>
      <c r="AO377" s="391"/>
      <c r="AP377" s="391"/>
      <c r="AQ377" s="391"/>
      <c r="AR377" s="391"/>
      <c r="AS377" s="391"/>
      <c r="AT377" s="391"/>
      <c r="AU377" s="391"/>
      <c r="AV377" s="391"/>
      <c r="AW377" s="391"/>
      <c r="AX377" s="391"/>
      <c r="AY377" s="391"/>
      <c r="AZ377" s="391"/>
      <c r="BA377" s="391"/>
      <c r="BB377" s="391"/>
      <c r="BC377" s="391"/>
      <c r="BD377" s="391"/>
      <c r="BE377" s="391"/>
      <c r="BF377" s="391"/>
      <c r="BG377" s="391"/>
      <c r="BH377" s="391">
        <v>0</v>
      </c>
      <c r="BI377" s="391">
        <v>0</v>
      </c>
      <c r="BJ377" s="391">
        <v>0</v>
      </c>
      <c r="BK377" s="391">
        <v>0</v>
      </c>
      <c r="BL377" s="391">
        <v>0</v>
      </c>
      <c r="BM377" s="391">
        <v>0</v>
      </c>
      <c r="BN377" s="391">
        <v>0</v>
      </c>
      <c r="BO377" s="391">
        <v>0</v>
      </c>
      <c r="BP377" s="391">
        <v>0</v>
      </c>
      <c r="BQ377" s="391">
        <v>0</v>
      </c>
      <c r="BR377" s="391">
        <v>0</v>
      </c>
      <c r="BS377" s="391">
        <v>0</v>
      </c>
      <c r="BT377" s="391">
        <v>0</v>
      </c>
      <c r="BU377" s="391">
        <v>0</v>
      </c>
      <c r="BV377" s="391">
        <v>0</v>
      </c>
      <c r="BW377" s="391">
        <v>0</v>
      </c>
      <c r="BX377" s="392" t="str">
        <f t="shared" si="45"/>
        <v/>
      </c>
      <c r="BY377" s="392" t="str">
        <f t="shared" si="46"/>
        <v/>
      </c>
      <c r="BZ377" s="45">
        <f t="shared" si="47"/>
        <v>0</v>
      </c>
      <c r="CA377" s="45">
        <f t="shared" si="48"/>
        <v>76</v>
      </c>
      <c r="CB377" s="45">
        <f t="shared" si="49"/>
        <v>0</v>
      </c>
      <c r="CC377" s="45">
        <f t="shared" si="50"/>
        <v>0</v>
      </c>
      <c r="CD377" s="45">
        <f t="shared" si="51"/>
        <v>0</v>
      </c>
      <c r="CE377" s="45">
        <f t="shared" si="52"/>
        <v>0</v>
      </c>
      <c r="CF377" s="391">
        <f t="shared" si="53"/>
        <v>0</v>
      </c>
    </row>
    <row r="378" spans="1:84">
      <c r="A378" s="45" t="s">
        <v>414</v>
      </c>
      <c r="B378" s="391"/>
      <c r="C378" s="391"/>
      <c r="D378" s="391"/>
      <c r="E378" s="391"/>
      <c r="F378" s="391"/>
      <c r="G378" s="391"/>
      <c r="H378" s="391"/>
      <c r="I378" s="391"/>
      <c r="J378" s="391"/>
      <c r="K378" s="391"/>
      <c r="L378" s="391"/>
      <c r="M378" s="391"/>
      <c r="N378" s="391"/>
      <c r="O378" s="391"/>
      <c r="P378" s="391"/>
      <c r="Q378" s="391"/>
      <c r="R378" s="391"/>
      <c r="S378" s="391"/>
      <c r="T378" s="391"/>
      <c r="U378" s="391"/>
      <c r="V378" s="391"/>
      <c r="W378" s="391"/>
      <c r="X378" s="391">
        <v>65</v>
      </c>
      <c r="Y378" s="391">
        <v>89</v>
      </c>
      <c r="Z378" s="391">
        <v>17</v>
      </c>
      <c r="AA378" s="391"/>
      <c r="AB378" s="391"/>
      <c r="AC378" s="391">
        <v>17</v>
      </c>
      <c r="AD378" s="391">
        <v>96</v>
      </c>
      <c r="AE378" s="391">
        <v>2</v>
      </c>
      <c r="AF378" s="391">
        <v>9</v>
      </c>
      <c r="AG378" s="391">
        <v>3</v>
      </c>
      <c r="AH378" s="391">
        <v>17</v>
      </c>
      <c r="AI378" s="391">
        <v>7</v>
      </c>
      <c r="AJ378" s="391">
        <v>120</v>
      </c>
      <c r="AK378" s="391"/>
      <c r="AL378" s="391"/>
      <c r="AM378" s="391"/>
      <c r="AN378" s="391"/>
      <c r="AO378" s="391"/>
      <c r="AP378" s="391"/>
      <c r="AQ378" s="391">
        <v>48</v>
      </c>
      <c r="AR378" s="391"/>
      <c r="AS378" s="391"/>
      <c r="AT378" s="391"/>
      <c r="AU378" s="391"/>
      <c r="AV378" s="391"/>
      <c r="AW378" s="391">
        <v>1016</v>
      </c>
      <c r="AX378" s="391"/>
      <c r="AY378" s="391"/>
      <c r="AZ378" s="391"/>
      <c r="BA378" s="391"/>
      <c r="BB378" s="391"/>
      <c r="BC378" s="391"/>
      <c r="BD378" s="391"/>
      <c r="BE378" s="391"/>
      <c r="BF378" s="391"/>
      <c r="BG378" s="391"/>
      <c r="BH378" s="391">
        <v>0</v>
      </c>
      <c r="BI378" s="391">
        <v>0</v>
      </c>
      <c r="BJ378" s="391">
        <v>0</v>
      </c>
      <c r="BK378" s="391">
        <v>0</v>
      </c>
      <c r="BL378" s="391">
        <v>0</v>
      </c>
      <c r="BM378" s="391">
        <v>0</v>
      </c>
      <c r="BN378" s="391">
        <v>0</v>
      </c>
      <c r="BO378" s="391">
        <v>0</v>
      </c>
      <c r="BP378" s="391">
        <v>0</v>
      </c>
      <c r="BQ378" s="391">
        <v>0</v>
      </c>
      <c r="BR378" s="391">
        <v>0</v>
      </c>
      <c r="BS378" s="391">
        <v>0</v>
      </c>
      <c r="BT378" s="391">
        <v>0</v>
      </c>
      <c r="BU378" s="391">
        <v>0</v>
      </c>
      <c r="BV378" s="391">
        <v>0</v>
      </c>
      <c r="BW378" s="391">
        <v>1016</v>
      </c>
      <c r="BX378" s="392" t="str">
        <f t="shared" si="45"/>
        <v/>
      </c>
      <c r="BY378" s="392" t="str">
        <f t="shared" si="46"/>
        <v/>
      </c>
      <c r="BZ378" s="45">
        <f t="shared" si="47"/>
        <v>0</v>
      </c>
      <c r="CA378" s="45">
        <f t="shared" si="48"/>
        <v>154</v>
      </c>
      <c r="CB378" s="45">
        <f t="shared" si="49"/>
        <v>288</v>
      </c>
      <c r="CC378" s="45">
        <f t="shared" si="50"/>
        <v>1064</v>
      </c>
      <c r="CD378" s="45">
        <f t="shared" si="51"/>
        <v>0</v>
      </c>
      <c r="CE378" s="45">
        <f t="shared" si="52"/>
        <v>0</v>
      </c>
      <c r="CF378" s="391">
        <f t="shared" si="53"/>
        <v>1016</v>
      </c>
    </row>
    <row r="379" spans="1:84">
      <c r="A379" s="45" t="s">
        <v>415</v>
      </c>
      <c r="B379" s="391"/>
      <c r="C379" s="391"/>
      <c r="D379" s="391"/>
      <c r="E379" s="391"/>
      <c r="F379" s="391"/>
      <c r="G379" s="391"/>
      <c r="H379" s="391"/>
      <c r="I379" s="391"/>
      <c r="J379" s="391"/>
      <c r="K379" s="391"/>
      <c r="L379" s="391"/>
      <c r="M379" s="391"/>
      <c r="N379" s="391"/>
      <c r="O379" s="391"/>
      <c r="P379" s="391"/>
      <c r="Q379" s="391"/>
      <c r="R379" s="391"/>
      <c r="S379" s="391"/>
      <c r="T379" s="391"/>
      <c r="U379" s="391"/>
      <c r="V379" s="391"/>
      <c r="W379" s="391"/>
      <c r="X379" s="391">
        <v>45</v>
      </c>
      <c r="Y379" s="391">
        <v>57</v>
      </c>
      <c r="Z379" s="391">
        <v>30</v>
      </c>
      <c r="AA379" s="391"/>
      <c r="AB379" s="391"/>
      <c r="AC379" s="391">
        <v>99</v>
      </c>
      <c r="AD379" s="391">
        <v>8</v>
      </c>
      <c r="AE379" s="391">
        <v>2</v>
      </c>
      <c r="AF379" s="391">
        <v>51</v>
      </c>
      <c r="AG379" s="391">
        <v>2</v>
      </c>
      <c r="AH379" s="391">
        <v>27</v>
      </c>
      <c r="AI379" s="391">
        <v>168</v>
      </c>
      <c r="AJ379" s="391">
        <v>230</v>
      </c>
      <c r="AK379" s="391"/>
      <c r="AL379" s="391"/>
      <c r="AM379" s="391"/>
      <c r="AN379" s="391"/>
      <c r="AO379" s="391"/>
      <c r="AP379" s="391"/>
      <c r="AQ379" s="391">
        <v>113</v>
      </c>
      <c r="AR379" s="391">
        <v>53</v>
      </c>
      <c r="AS379" s="391">
        <v>157</v>
      </c>
      <c r="AT379" s="391">
        <v>44</v>
      </c>
      <c r="AU379" s="391">
        <v>3</v>
      </c>
      <c r="AV379" s="391">
        <v>20</v>
      </c>
      <c r="AW379" s="391"/>
      <c r="AX379" s="391"/>
      <c r="AY379" s="391"/>
      <c r="AZ379" s="391"/>
      <c r="BA379" s="391"/>
      <c r="BB379" s="391"/>
      <c r="BC379" s="391"/>
      <c r="BD379" s="391"/>
      <c r="BE379" s="391"/>
      <c r="BF379" s="391"/>
      <c r="BG379" s="391"/>
      <c r="BH379" s="391"/>
      <c r="BI379" s="391"/>
      <c r="BJ379" s="391">
        <v>0</v>
      </c>
      <c r="BK379" s="391">
        <v>0</v>
      </c>
      <c r="BL379" s="391">
        <v>0</v>
      </c>
      <c r="BM379" s="391">
        <v>0</v>
      </c>
      <c r="BN379" s="391">
        <v>0</v>
      </c>
      <c r="BO379" s="391">
        <v>0</v>
      </c>
      <c r="BP379" s="391">
        <v>0</v>
      </c>
      <c r="BQ379" s="391">
        <v>0</v>
      </c>
      <c r="BR379" s="391">
        <v>0</v>
      </c>
      <c r="BS379" s="391">
        <v>0</v>
      </c>
      <c r="BT379" s="391">
        <v>0</v>
      </c>
      <c r="BU379" s="391">
        <v>0</v>
      </c>
      <c r="BV379" s="391">
        <v>20</v>
      </c>
      <c r="BW379" s="391">
        <v>0</v>
      </c>
      <c r="BX379" s="392" t="str">
        <f t="shared" si="45"/>
        <v/>
      </c>
      <c r="BY379" s="392">
        <f t="shared" si="46"/>
        <v>-1</v>
      </c>
      <c r="BZ379" s="45">
        <f t="shared" si="47"/>
        <v>0</v>
      </c>
      <c r="CA379" s="45">
        <f t="shared" si="48"/>
        <v>102</v>
      </c>
      <c r="CB379" s="45">
        <f t="shared" si="49"/>
        <v>617</v>
      </c>
      <c r="CC379" s="45">
        <f t="shared" si="50"/>
        <v>390</v>
      </c>
      <c r="CD379" s="45">
        <f t="shared" si="51"/>
        <v>0</v>
      </c>
      <c r="CE379" s="45">
        <f t="shared" si="52"/>
        <v>0</v>
      </c>
      <c r="CF379" s="391">
        <f t="shared" si="53"/>
        <v>20</v>
      </c>
    </row>
    <row r="380" spans="1:84">
      <c r="A380" s="45" t="s">
        <v>416</v>
      </c>
      <c r="B380" s="391"/>
      <c r="C380" s="391">
        <v>5</v>
      </c>
      <c r="D380" s="391">
        <v>2</v>
      </c>
      <c r="E380" s="391">
        <v>1</v>
      </c>
      <c r="F380" s="391"/>
      <c r="G380" s="391"/>
      <c r="H380" s="391"/>
      <c r="I380" s="391"/>
      <c r="J380" s="391"/>
      <c r="K380" s="391"/>
      <c r="L380" s="391"/>
      <c r="M380" s="391"/>
      <c r="N380" s="391"/>
      <c r="O380" s="391"/>
      <c r="P380" s="391"/>
      <c r="Q380" s="391"/>
      <c r="R380" s="391"/>
      <c r="S380" s="391"/>
      <c r="T380" s="391"/>
      <c r="U380" s="391"/>
      <c r="V380" s="391"/>
      <c r="W380" s="391"/>
      <c r="X380" s="391"/>
      <c r="Y380" s="391"/>
      <c r="Z380" s="391"/>
      <c r="AA380" s="391"/>
      <c r="AB380" s="391"/>
      <c r="AC380" s="391"/>
      <c r="AD380" s="391"/>
      <c r="AE380" s="391"/>
      <c r="AF380" s="391"/>
      <c r="AG380" s="391"/>
      <c r="AH380" s="391"/>
      <c r="AI380" s="391"/>
      <c r="AJ380" s="391"/>
      <c r="AK380" s="391"/>
      <c r="AL380" s="391"/>
      <c r="AM380" s="391"/>
      <c r="AN380" s="391"/>
      <c r="AO380" s="391"/>
      <c r="AP380" s="391"/>
      <c r="AQ380" s="391"/>
      <c r="AR380" s="391"/>
      <c r="AS380" s="391"/>
      <c r="AT380" s="391"/>
      <c r="AU380" s="391"/>
      <c r="AV380" s="391"/>
      <c r="AW380" s="391"/>
      <c r="AX380" s="391"/>
      <c r="AY380" s="391"/>
      <c r="AZ380" s="391"/>
      <c r="BA380" s="391"/>
      <c r="BB380" s="391"/>
      <c r="BC380" s="391"/>
      <c r="BD380" s="391"/>
      <c r="BE380" s="391"/>
      <c r="BF380" s="391"/>
      <c r="BG380" s="391"/>
      <c r="BH380" s="391">
        <v>0</v>
      </c>
      <c r="BI380" s="391">
        <v>0</v>
      </c>
      <c r="BJ380" s="391">
        <v>0</v>
      </c>
      <c r="BK380" s="391">
        <v>0</v>
      </c>
      <c r="BL380" s="391">
        <v>0</v>
      </c>
      <c r="BM380" s="391">
        <v>0</v>
      </c>
      <c r="BN380" s="391">
        <v>0</v>
      </c>
      <c r="BO380" s="391">
        <v>0</v>
      </c>
      <c r="BP380" s="391">
        <v>0</v>
      </c>
      <c r="BQ380" s="391">
        <v>0</v>
      </c>
      <c r="BR380" s="391">
        <v>55</v>
      </c>
      <c r="BS380" s="391">
        <v>1300</v>
      </c>
      <c r="BT380" s="391">
        <v>1387</v>
      </c>
      <c r="BU380" s="391">
        <v>985</v>
      </c>
      <c r="BV380" s="391">
        <v>0</v>
      </c>
      <c r="BW380" s="391">
        <v>0</v>
      </c>
      <c r="BX380" s="392" t="str">
        <f t="shared" si="45"/>
        <v/>
      </c>
      <c r="BY380" s="392" t="str">
        <f t="shared" si="46"/>
        <v/>
      </c>
      <c r="BZ380" s="45">
        <f t="shared" si="47"/>
        <v>8</v>
      </c>
      <c r="CA380" s="45">
        <f t="shared" si="48"/>
        <v>0</v>
      </c>
      <c r="CB380" s="45">
        <f t="shared" si="49"/>
        <v>0</v>
      </c>
      <c r="CC380" s="45">
        <f t="shared" si="50"/>
        <v>0</v>
      </c>
      <c r="CD380" s="45">
        <f t="shared" si="51"/>
        <v>0</v>
      </c>
      <c r="CE380" s="45">
        <f t="shared" si="52"/>
        <v>3727</v>
      </c>
      <c r="CF380" s="391">
        <f t="shared" si="53"/>
        <v>0</v>
      </c>
    </row>
    <row r="381" spans="1:84">
      <c r="A381" s="45" t="s">
        <v>417</v>
      </c>
      <c r="B381" s="391"/>
      <c r="C381" s="391"/>
      <c r="D381" s="391"/>
      <c r="E381" s="391"/>
      <c r="F381" s="391"/>
      <c r="G381" s="391"/>
      <c r="H381" s="391"/>
      <c r="I381" s="391"/>
      <c r="J381" s="391">
        <v>173</v>
      </c>
      <c r="K381" s="391">
        <v>811</v>
      </c>
      <c r="L381" s="391">
        <v>1134</v>
      </c>
      <c r="M381" s="391">
        <v>816</v>
      </c>
      <c r="N381" s="391"/>
      <c r="O381" s="391"/>
      <c r="P381" s="393"/>
      <c r="Q381" s="391"/>
      <c r="R381" s="391"/>
      <c r="S381" s="391"/>
      <c r="T381" s="391"/>
      <c r="U381" s="391"/>
      <c r="V381" s="391"/>
      <c r="W381" s="391"/>
      <c r="X381" s="391"/>
      <c r="Y381" s="391"/>
      <c r="Z381" s="391"/>
      <c r="AA381" s="391"/>
      <c r="AB381" s="391"/>
      <c r="AC381" s="391"/>
      <c r="AD381" s="391"/>
      <c r="AE381" s="391"/>
      <c r="AF381" s="391"/>
      <c r="AG381" s="391"/>
      <c r="AH381" s="391"/>
      <c r="AI381" s="391"/>
      <c r="AJ381" s="391"/>
      <c r="AK381" s="391"/>
      <c r="AL381" s="391"/>
      <c r="AM381" s="391"/>
      <c r="AN381" s="391"/>
      <c r="AO381" s="391"/>
      <c r="AP381" s="391"/>
      <c r="AQ381" s="391"/>
      <c r="AR381" s="391"/>
      <c r="AS381" s="391"/>
      <c r="AT381" s="391"/>
      <c r="AU381" s="391"/>
      <c r="AV381" s="391"/>
      <c r="AW381" s="391"/>
      <c r="AX381" s="391"/>
      <c r="AY381" s="391"/>
      <c r="AZ381" s="391"/>
      <c r="BA381" s="391"/>
      <c r="BB381" s="391"/>
      <c r="BC381" s="391"/>
      <c r="BD381" s="391"/>
      <c r="BE381" s="391"/>
      <c r="BF381" s="391"/>
      <c r="BG381" s="391"/>
      <c r="BH381" s="391">
        <v>0</v>
      </c>
      <c r="BI381" s="391">
        <v>0</v>
      </c>
      <c r="BJ381" s="391">
        <v>0</v>
      </c>
      <c r="BK381" s="391">
        <v>0</v>
      </c>
      <c r="BL381" s="391">
        <v>0</v>
      </c>
      <c r="BM381" s="391">
        <v>0</v>
      </c>
      <c r="BN381" s="391">
        <v>0</v>
      </c>
      <c r="BO381" s="391">
        <v>0</v>
      </c>
      <c r="BP381" s="391">
        <v>0</v>
      </c>
      <c r="BQ381" s="391">
        <v>0</v>
      </c>
      <c r="BR381" s="391">
        <v>0</v>
      </c>
      <c r="BS381" s="391">
        <v>0</v>
      </c>
      <c r="BT381" s="391">
        <v>0</v>
      </c>
      <c r="BU381" s="391">
        <v>0</v>
      </c>
      <c r="BV381" s="391">
        <v>0</v>
      </c>
      <c r="BW381" s="391">
        <v>0</v>
      </c>
      <c r="BX381" s="392" t="str">
        <f t="shared" si="45"/>
        <v/>
      </c>
      <c r="BY381" s="392" t="str">
        <f t="shared" si="46"/>
        <v/>
      </c>
      <c r="BZ381" s="45">
        <f t="shared" si="47"/>
        <v>2934</v>
      </c>
      <c r="CA381" s="45">
        <f t="shared" si="48"/>
        <v>0</v>
      </c>
      <c r="CB381" s="45">
        <f t="shared" si="49"/>
        <v>0</v>
      </c>
      <c r="CC381" s="45">
        <f t="shared" si="50"/>
        <v>0</v>
      </c>
      <c r="CD381" s="45">
        <f t="shared" si="51"/>
        <v>0</v>
      </c>
      <c r="CE381" s="45">
        <f t="shared" si="52"/>
        <v>0</v>
      </c>
      <c r="CF381" s="391">
        <f t="shared" si="53"/>
        <v>0</v>
      </c>
    </row>
    <row r="382" spans="1:84">
      <c r="A382" s="45" t="s">
        <v>418</v>
      </c>
      <c r="B382" s="391"/>
      <c r="C382" s="391"/>
      <c r="D382" s="391"/>
      <c r="E382" s="391">
        <v>151</v>
      </c>
      <c r="F382" s="391">
        <v>51</v>
      </c>
      <c r="G382" s="391"/>
      <c r="H382" s="391"/>
      <c r="I382" s="391"/>
      <c r="J382" s="391"/>
      <c r="K382" s="391"/>
      <c r="L382" s="391"/>
      <c r="M382" s="391">
        <v>1</v>
      </c>
      <c r="N382" s="391"/>
      <c r="O382" s="391"/>
      <c r="P382" s="391"/>
      <c r="Q382" s="391"/>
      <c r="R382" s="391"/>
      <c r="S382" s="391"/>
      <c r="T382" s="391"/>
      <c r="U382" s="391"/>
      <c r="V382" s="391"/>
      <c r="W382" s="391"/>
      <c r="X382" s="391"/>
      <c r="Y382" s="391"/>
      <c r="Z382" s="391"/>
      <c r="AA382" s="391"/>
      <c r="AB382" s="391"/>
      <c r="AC382" s="391"/>
      <c r="AD382" s="391"/>
      <c r="AE382" s="391"/>
      <c r="AF382" s="391"/>
      <c r="AG382" s="391"/>
      <c r="AH382" s="391"/>
      <c r="AI382" s="391"/>
      <c r="AJ382" s="391"/>
      <c r="AK382" s="391"/>
      <c r="AL382" s="391"/>
      <c r="AM382" s="391"/>
      <c r="AN382" s="391"/>
      <c r="AO382" s="391"/>
      <c r="AP382" s="391"/>
      <c r="AQ382" s="391"/>
      <c r="AR382" s="391"/>
      <c r="AS382" s="391"/>
      <c r="AT382" s="391"/>
      <c r="AU382" s="391"/>
      <c r="AV382" s="391"/>
      <c r="AW382" s="391"/>
      <c r="AX382" s="391"/>
      <c r="AY382" s="391"/>
      <c r="AZ382" s="391"/>
      <c r="BA382" s="391"/>
      <c r="BB382" s="391"/>
      <c r="BC382" s="391"/>
      <c r="BD382" s="391"/>
      <c r="BE382" s="391"/>
      <c r="BF382" s="391"/>
      <c r="BG382" s="391"/>
      <c r="BH382" s="391">
        <v>0</v>
      </c>
      <c r="BI382" s="391">
        <v>0</v>
      </c>
      <c r="BJ382" s="391">
        <v>0</v>
      </c>
      <c r="BK382" s="391">
        <v>0</v>
      </c>
      <c r="BL382" s="391">
        <v>0</v>
      </c>
      <c r="BM382" s="391">
        <v>0</v>
      </c>
      <c r="BN382" s="391">
        <v>0</v>
      </c>
      <c r="BO382" s="391">
        <v>0</v>
      </c>
      <c r="BP382" s="391">
        <v>0</v>
      </c>
      <c r="BQ382" s="391">
        <v>0</v>
      </c>
      <c r="BR382" s="391">
        <v>0</v>
      </c>
      <c r="BS382" s="391">
        <v>0</v>
      </c>
      <c r="BT382" s="391">
        <v>0</v>
      </c>
      <c r="BU382" s="391">
        <v>0</v>
      </c>
      <c r="BV382" s="391">
        <v>0</v>
      </c>
      <c r="BW382" s="391">
        <v>0</v>
      </c>
      <c r="BX382" s="392" t="str">
        <f t="shared" si="45"/>
        <v/>
      </c>
      <c r="BY382" s="392" t="str">
        <f t="shared" si="46"/>
        <v/>
      </c>
      <c r="BZ382" s="45">
        <f t="shared" si="47"/>
        <v>203</v>
      </c>
      <c r="CA382" s="45">
        <f t="shared" si="48"/>
        <v>0</v>
      </c>
      <c r="CB382" s="45">
        <f t="shared" si="49"/>
        <v>0</v>
      </c>
      <c r="CC382" s="45">
        <f t="shared" si="50"/>
        <v>0</v>
      </c>
      <c r="CD382" s="45">
        <f t="shared" si="51"/>
        <v>0</v>
      </c>
      <c r="CE382" s="45">
        <f t="shared" si="52"/>
        <v>0</v>
      </c>
      <c r="CF382" s="391">
        <f t="shared" si="53"/>
        <v>0</v>
      </c>
    </row>
    <row r="383" spans="1:84">
      <c r="A383" s="45" t="s">
        <v>419</v>
      </c>
      <c r="B383" s="391"/>
      <c r="C383" s="391"/>
      <c r="D383" s="391"/>
      <c r="E383" s="391"/>
      <c r="F383" s="391"/>
      <c r="G383" s="391"/>
      <c r="H383" s="391"/>
      <c r="I383" s="391"/>
      <c r="J383" s="391"/>
      <c r="K383" s="391"/>
      <c r="L383" s="391">
        <v>352</v>
      </c>
      <c r="M383" s="391">
        <v>46</v>
      </c>
      <c r="N383" s="391"/>
      <c r="O383" s="391"/>
      <c r="P383" s="391"/>
      <c r="Q383" s="391"/>
      <c r="R383" s="391"/>
      <c r="S383" s="391"/>
      <c r="T383" s="391"/>
      <c r="U383" s="391"/>
      <c r="V383" s="391"/>
      <c r="W383" s="391"/>
      <c r="X383" s="391"/>
      <c r="Y383" s="391"/>
      <c r="Z383" s="391"/>
      <c r="AA383" s="391"/>
      <c r="AB383" s="391"/>
      <c r="AC383" s="391"/>
      <c r="AD383" s="391"/>
      <c r="AE383" s="391"/>
      <c r="AF383" s="391"/>
      <c r="AG383" s="391"/>
      <c r="AH383" s="391"/>
      <c r="AI383" s="391"/>
      <c r="AJ383" s="391"/>
      <c r="AK383" s="391"/>
      <c r="AL383" s="391"/>
      <c r="AM383" s="391"/>
      <c r="AN383" s="391"/>
      <c r="AO383" s="391"/>
      <c r="AP383" s="391"/>
      <c r="AQ383" s="391"/>
      <c r="AR383" s="391"/>
      <c r="AS383" s="391"/>
      <c r="AT383" s="391"/>
      <c r="AU383" s="391"/>
      <c r="AV383" s="391"/>
      <c r="AW383" s="391"/>
      <c r="AX383" s="391"/>
      <c r="AY383" s="391"/>
      <c r="AZ383" s="391"/>
      <c r="BA383" s="391"/>
      <c r="BB383" s="391"/>
      <c r="BC383" s="391"/>
      <c r="BD383" s="391"/>
      <c r="BE383" s="391"/>
      <c r="BF383" s="391"/>
      <c r="BG383" s="391"/>
      <c r="BH383" s="391">
        <v>0</v>
      </c>
      <c r="BI383" s="391">
        <v>0</v>
      </c>
      <c r="BJ383" s="391">
        <v>0</v>
      </c>
      <c r="BK383" s="391">
        <v>0</v>
      </c>
      <c r="BL383" s="391">
        <v>0</v>
      </c>
      <c r="BM383" s="391">
        <v>0</v>
      </c>
      <c r="BN383" s="391">
        <v>0</v>
      </c>
      <c r="BO383" s="391">
        <v>0</v>
      </c>
      <c r="BP383" s="391">
        <v>0</v>
      </c>
      <c r="BQ383" s="391">
        <v>0</v>
      </c>
      <c r="BR383" s="391">
        <v>0</v>
      </c>
      <c r="BS383" s="391">
        <v>0</v>
      </c>
      <c r="BT383" s="391">
        <v>0</v>
      </c>
      <c r="BU383" s="391">
        <v>0</v>
      </c>
      <c r="BV383" s="391">
        <v>0</v>
      </c>
      <c r="BW383" s="391">
        <v>0</v>
      </c>
      <c r="BX383" s="392" t="str">
        <f t="shared" si="45"/>
        <v/>
      </c>
      <c r="BY383" s="392" t="str">
        <f t="shared" si="46"/>
        <v/>
      </c>
      <c r="BZ383" s="45">
        <f t="shared" si="47"/>
        <v>398</v>
      </c>
      <c r="CA383" s="45">
        <f t="shared" si="48"/>
        <v>0</v>
      </c>
      <c r="CB383" s="45">
        <f t="shared" si="49"/>
        <v>0</v>
      </c>
      <c r="CC383" s="45">
        <f t="shared" si="50"/>
        <v>0</v>
      </c>
      <c r="CD383" s="45">
        <f t="shared" si="51"/>
        <v>0</v>
      </c>
      <c r="CE383" s="45">
        <f t="shared" si="52"/>
        <v>0</v>
      </c>
      <c r="CF383" s="391">
        <f t="shared" si="53"/>
        <v>0</v>
      </c>
    </row>
    <row r="384" spans="1:84">
      <c r="A384" s="45" t="s">
        <v>420</v>
      </c>
      <c r="B384" s="391"/>
      <c r="C384" s="391"/>
      <c r="D384" s="391"/>
      <c r="E384" s="391"/>
      <c r="F384" s="391"/>
      <c r="G384" s="391"/>
      <c r="H384" s="391"/>
      <c r="I384" s="391"/>
      <c r="J384" s="391"/>
      <c r="K384" s="391">
        <v>131</v>
      </c>
      <c r="L384" s="391">
        <v>1407</v>
      </c>
      <c r="M384" s="391">
        <v>10</v>
      </c>
      <c r="N384" s="391"/>
      <c r="O384" s="391"/>
      <c r="P384" s="391"/>
      <c r="Q384" s="391"/>
      <c r="R384" s="391"/>
      <c r="S384" s="391"/>
      <c r="T384" s="391"/>
      <c r="U384" s="391"/>
      <c r="V384" s="391"/>
      <c r="W384" s="391"/>
      <c r="X384" s="391"/>
      <c r="Y384" s="391"/>
      <c r="Z384" s="391"/>
      <c r="AA384" s="391"/>
      <c r="AB384" s="391"/>
      <c r="AC384" s="391"/>
      <c r="AD384" s="391"/>
      <c r="AE384" s="391"/>
      <c r="AF384" s="391"/>
      <c r="AG384" s="391"/>
      <c r="AH384" s="391"/>
      <c r="AI384" s="391"/>
      <c r="AJ384" s="391"/>
      <c r="AK384" s="391"/>
      <c r="AL384" s="391"/>
      <c r="AM384" s="391"/>
      <c r="AN384" s="391"/>
      <c r="AO384" s="391"/>
      <c r="AP384" s="391"/>
      <c r="AQ384" s="391"/>
      <c r="AR384" s="391"/>
      <c r="AS384" s="391"/>
      <c r="AT384" s="391"/>
      <c r="AU384" s="391"/>
      <c r="AV384" s="391"/>
      <c r="AW384" s="391"/>
      <c r="AX384" s="391"/>
      <c r="AY384" s="391"/>
      <c r="AZ384" s="391"/>
      <c r="BA384" s="391"/>
      <c r="BB384" s="391"/>
      <c r="BC384" s="391"/>
      <c r="BD384" s="391"/>
      <c r="BE384" s="391"/>
      <c r="BF384" s="391"/>
      <c r="BG384" s="391"/>
      <c r="BH384" s="391">
        <v>0</v>
      </c>
      <c r="BI384" s="391">
        <v>0</v>
      </c>
      <c r="BJ384" s="391">
        <v>0</v>
      </c>
      <c r="BK384" s="391">
        <v>0</v>
      </c>
      <c r="BL384" s="391">
        <v>0</v>
      </c>
      <c r="BM384" s="391">
        <v>0</v>
      </c>
      <c r="BN384" s="391">
        <v>0</v>
      </c>
      <c r="BO384" s="391">
        <v>0</v>
      </c>
      <c r="BP384" s="391">
        <v>0</v>
      </c>
      <c r="BQ384" s="391">
        <v>0</v>
      </c>
      <c r="BR384" s="391">
        <v>0</v>
      </c>
      <c r="BS384" s="391">
        <v>0</v>
      </c>
      <c r="BT384" s="391">
        <v>0</v>
      </c>
      <c r="BU384" s="391">
        <v>0</v>
      </c>
      <c r="BV384" s="391">
        <v>0</v>
      </c>
      <c r="BW384" s="391">
        <v>0</v>
      </c>
      <c r="BX384" s="392" t="str">
        <f t="shared" si="45"/>
        <v/>
      </c>
      <c r="BY384" s="392" t="str">
        <f t="shared" si="46"/>
        <v/>
      </c>
      <c r="BZ384" s="45">
        <f t="shared" si="47"/>
        <v>1548</v>
      </c>
      <c r="CA384" s="45">
        <f t="shared" si="48"/>
        <v>0</v>
      </c>
      <c r="CB384" s="45">
        <f t="shared" si="49"/>
        <v>0</v>
      </c>
      <c r="CC384" s="45">
        <f t="shared" si="50"/>
        <v>0</v>
      </c>
      <c r="CD384" s="45">
        <f t="shared" si="51"/>
        <v>0</v>
      </c>
      <c r="CE384" s="45">
        <f t="shared" si="52"/>
        <v>0</v>
      </c>
      <c r="CF384" s="391">
        <f t="shared" si="53"/>
        <v>0</v>
      </c>
    </row>
    <row r="385" spans="1:84">
      <c r="A385" s="45" t="s">
        <v>421</v>
      </c>
      <c r="B385" s="391">
        <v>482</v>
      </c>
      <c r="C385" s="391">
        <v>374</v>
      </c>
      <c r="D385" s="391">
        <v>1341</v>
      </c>
      <c r="E385" s="391">
        <v>2182</v>
      </c>
      <c r="F385" s="391">
        <v>3339</v>
      </c>
      <c r="G385" s="391">
        <v>3018</v>
      </c>
      <c r="H385" s="391">
        <v>2737</v>
      </c>
      <c r="I385" s="391">
        <v>545</v>
      </c>
      <c r="J385" s="391">
        <v>332</v>
      </c>
      <c r="K385" s="391">
        <v>314</v>
      </c>
      <c r="L385" s="391">
        <v>185</v>
      </c>
      <c r="M385" s="391">
        <v>241</v>
      </c>
      <c r="N385" s="391">
        <v>123</v>
      </c>
      <c r="O385" s="391">
        <v>16</v>
      </c>
      <c r="P385" s="393">
        <v>106</v>
      </c>
      <c r="Q385" s="391">
        <v>126</v>
      </c>
      <c r="R385" s="391">
        <v>11</v>
      </c>
      <c r="S385" s="391">
        <v>11</v>
      </c>
      <c r="T385" s="391">
        <v>59</v>
      </c>
      <c r="U385" s="391">
        <v>66</v>
      </c>
      <c r="V385" s="391"/>
      <c r="W385" s="391"/>
      <c r="X385" s="391">
        <v>1</v>
      </c>
      <c r="Y385" s="391">
        <v>2</v>
      </c>
      <c r="Z385" s="391">
        <v>1</v>
      </c>
      <c r="AA385" s="391">
        <v>30</v>
      </c>
      <c r="AB385" s="391"/>
      <c r="AC385" s="391"/>
      <c r="AD385" s="391"/>
      <c r="AE385" s="391"/>
      <c r="AF385" s="391">
        <v>9</v>
      </c>
      <c r="AG385" s="391">
        <v>24</v>
      </c>
      <c r="AH385" s="391">
        <v>60</v>
      </c>
      <c r="AI385" s="391">
        <v>20</v>
      </c>
      <c r="AJ385" s="391"/>
      <c r="AK385" s="391">
        <v>1</v>
      </c>
      <c r="AL385" s="391"/>
      <c r="AM385" s="391"/>
      <c r="AN385" s="391"/>
      <c r="AO385" s="391"/>
      <c r="AP385" s="391"/>
      <c r="AQ385" s="391"/>
      <c r="AR385" s="391"/>
      <c r="AS385" s="391"/>
      <c r="AT385" s="391"/>
      <c r="AU385" s="391"/>
      <c r="AV385" s="391"/>
      <c r="AW385" s="391"/>
      <c r="AX385" s="391"/>
      <c r="AY385" s="391"/>
      <c r="AZ385" s="391"/>
      <c r="BA385" s="391"/>
      <c r="BB385" s="391"/>
      <c r="BC385" s="391"/>
      <c r="BD385" s="391"/>
      <c r="BE385" s="391"/>
      <c r="BF385" s="391"/>
      <c r="BG385" s="391"/>
      <c r="BH385" s="391">
        <v>0</v>
      </c>
      <c r="BI385" s="391">
        <v>0</v>
      </c>
      <c r="BJ385" s="391">
        <v>0</v>
      </c>
      <c r="BK385" s="391">
        <v>0</v>
      </c>
      <c r="BL385" s="391">
        <v>0</v>
      </c>
      <c r="BM385" s="391">
        <v>0</v>
      </c>
      <c r="BN385" s="391">
        <v>0</v>
      </c>
      <c r="BO385" s="391">
        <v>0</v>
      </c>
      <c r="BP385" s="391">
        <v>0</v>
      </c>
      <c r="BQ385" s="391">
        <v>0</v>
      </c>
      <c r="BR385" s="391">
        <v>0</v>
      </c>
      <c r="BS385" s="391">
        <v>0</v>
      </c>
      <c r="BT385" s="391">
        <v>0</v>
      </c>
      <c r="BU385" s="391">
        <v>0</v>
      </c>
      <c r="BV385" s="391">
        <v>0</v>
      </c>
      <c r="BW385" s="391">
        <v>0</v>
      </c>
      <c r="BX385" s="392" t="str">
        <f t="shared" si="45"/>
        <v/>
      </c>
      <c r="BY385" s="392" t="str">
        <f t="shared" si="46"/>
        <v/>
      </c>
      <c r="BZ385" s="45">
        <f t="shared" si="47"/>
        <v>15090</v>
      </c>
      <c r="CA385" s="45">
        <f t="shared" si="48"/>
        <v>521</v>
      </c>
      <c r="CB385" s="45">
        <f t="shared" si="49"/>
        <v>145</v>
      </c>
      <c r="CC385" s="45">
        <f t="shared" si="50"/>
        <v>0</v>
      </c>
      <c r="CD385" s="45">
        <f t="shared" si="51"/>
        <v>0</v>
      </c>
      <c r="CE385" s="45">
        <f t="shared" si="52"/>
        <v>0</v>
      </c>
      <c r="CF385" s="391">
        <f t="shared" si="53"/>
        <v>0</v>
      </c>
    </row>
    <row r="386" spans="1:84">
      <c r="A386" s="45" t="s">
        <v>422</v>
      </c>
      <c r="B386" s="391"/>
      <c r="C386" s="391"/>
      <c r="D386" s="391">
        <v>233</v>
      </c>
      <c r="E386" s="391">
        <v>508</v>
      </c>
      <c r="F386" s="391">
        <v>1586</v>
      </c>
      <c r="G386" s="391">
        <v>1837</v>
      </c>
      <c r="H386" s="391">
        <v>1460</v>
      </c>
      <c r="I386" s="391">
        <v>519</v>
      </c>
      <c r="J386" s="391">
        <v>1092</v>
      </c>
      <c r="K386" s="391">
        <v>1384</v>
      </c>
      <c r="L386" s="391">
        <v>1545</v>
      </c>
      <c r="M386" s="391">
        <v>162</v>
      </c>
      <c r="N386" s="391">
        <v>198</v>
      </c>
      <c r="O386" s="391">
        <v>1</v>
      </c>
      <c r="P386" s="391">
        <v>330</v>
      </c>
      <c r="Q386" s="391">
        <v>542</v>
      </c>
      <c r="R386" s="391">
        <v>150</v>
      </c>
      <c r="S386" s="391">
        <v>745</v>
      </c>
      <c r="T386" s="391">
        <v>255</v>
      </c>
      <c r="U386" s="391"/>
      <c r="V386" s="391"/>
      <c r="W386" s="391"/>
      <c r="X386" s="391"/>
      <c r="Y386" s="391">
        <v>1</v>
      </c>
      <c r="Z386" s="391">
        <v>59</v>
      </c>
      <c r="AA386" s="391">
        <v>3</v>
      </c>
      <c r="AB386" s="391">
        <v>21</v>
      </c>
      <c r="AC386" s="391">
        <v>32</v>
      </c>
      <c r="AD386" s="391">
        <v>3</v>
      </c>
      <c r="AE386" s="391"/>
      <c r="AF386" s="391">
        <v>8</v>
      </c>
      <c r="AG386" s="391">
        <v>8</v>
      </c>
      <c r="AH386" s="391">
        <v>1</v>
      </c>
      <c r="AI386" s="391"/>
      <c r="AJ386" s="391"/>
      <c r="AK386" s="391">
        <v>12</v>
      </c>
      <c r="AL386" s="391"/>
      <c r="AM386" s="391"/>
      <c r="AN386" s="391"/>
      <c r="AO386" s="391"/>
      <c r="AP386" s="391"/>
      <c r="AQ386" s="391"/>
      <c r="AR386" s="391"/>
      <c r="AS386" s="391"/>
      <c r="AT386" s="391"/>
      <c r="AU386" s="391"/>
      <c r="AV386" s="391"/>
      <c r="AW386" s="391"/>
      <c r="AX386" s="391"/>
      <c r="AY386" s="391"/>
      <c r="AZ386" s="391"/>
      <c r="BA386" s="391"/>
      <c r="BB386" s="391"/>
      <c r="BC386" s="391"/>
      <c r="BD386" s="391"/>
      <c r="BE386" s="391"/>
      <c r="BF386" s="391"/>
      <c r="BG386" s="391"/>
      <c r="BH386" s="391">
        <v>0</v>
      </c>
      <c r="BI386" s="391">
        <v>0</v>
      </c>
      <c r="BJ386" s="391">
        <v>0</v>
      </c>
      <c r="BK386" s="391">
        <v>0</v>
      </c>
      <c r="BL386" s="391">
        <v>0</v>
      </c>
      <c r="BM386" s="391">
        <v>0</v>
      </c>
      <c r="BN386" s="391">
        <v>0</v>
      </c>
      <c r="BO386" s="391">
        <v>0</v>
      </c>
      <c r="BP386" s="391">
        <v>0</v>
      </c>
      <c r="BQ386" s="391">
        <v>0</v>
      </c>
      <c r="BR386" s="391">
        <v>0</v>
      </c>
      <c r="BS386" s="391">
        <v>0</v>
      </c>
      <c r="BT386" s="391">
        <v>0</v>
      </c>
      <c r="BU386" s="391">
        <v>0</v>
      </c>
      <c r="BV386" s="391">
        <v>0</v>
      </c>
      <c r="BW386" s="391">
        <v>0</v>
      </c>
      <c r="BX386" s="392" t="str">
        <f t="shared" si="45"/>
        <v/>
      </c>
      <c r="BY386" s="392" t="str">
        <f t="shared" si="46"/>
        <v/>
      </c>
      <c r="BZ386" s="45">
        <f t="shared" si="47"/>
        <v>10326</v>
      </c>
      <c r="CA386" s="45">
        <f t="shared" si="48"/>
        <v>2222</v>
      </c>
      <c r="CB386" s="45">
        <f t="shared" si="49"/>
        <v>147</v>
      </c>
      <c r="CC386" s="45">
        <f t="shared" si="50"/>
        <v>0</v>
      </c>
      <c r="CD386" s="45">
        <f t="shared" si="51"/>
        <v>0</v>
      </c>
      <c r="CE386" s="45">
        <f t="shared" si="52"/>
        <v>0</v>
      </c>
      <c r="CF386" s="391">
        <f t="shared" si="53"/>
        <v>0</v>
      </c>
    </row>
    <row r="387" spans="1:84">
      <c r="A387" s="45" t="s">
        <v>423</v>
      </c>
      <c r="B387" s="391"/>
      <c r="C387" s="391"/>
      <c r="D387" s="391"/>
      <c r="E387" s="391"/>
      <c r="F387" s="391"/>
      <c r="G387" s="391"/>
      <c r="H387" s="391"/>
      <c r="I387" s="391"/>
      <c r="J387" s="391"/>
      <c r="K387" s="391"/>
      <c r="L387" s="391"/>
      <c r="M387" s="391"/>
      <c r="N387" s="391"/>
      <c r="O387" s="391"/>
      <c r="P387" s="393"/>
      <c r="Q387" s="391"/>
      <c r="R387" s="391"/>
      <c r="S387" s="391"/>
      <c r="T387" s="391"/>
      <c r="U387" s="391">
        <v>446</v>
      </c>
      <c r="V387" s="391">
        <v>468</v>
      </c>
      <c r="W387" s="391">
        <v>260</v>
      </c>
      <c r="X387" s="391">
        <v>267</v>
      </c>
      <c r="Y387" s="391">
        <v>257</v>
      </c>
      <c r="Z387" s="391">
        <v>61</v>
      </c>
      <c r="AA387" s="391">
        <v>3</v>
      </c>
      <c r="AB387" s="391">
        <v>65</v>
      </c>
      <c r="AC387" s="391">
        <v>142</v>
      </c>
      <c r="AD387" s="391">
        <v>84</v>
      </c>
      <c r="AE387" s="391">
        <v>92</v>
      </c>
      <c r="AF387" s="391">
        <v>90</v>
      </c>
      <c r="AG387" s="391">
        <v>62</v>
      </c>
      <c r="AH387" s="391">
        <v>21</v>
      </c>
      <c r="AI387" s="391">
        <v>119</v>
      </c>
      <c r="AJ387" s="391">
        <v>54</v>
      </c>
      <c r="AK387" s="391">
        <v>128</v>
      </c>
      <c r="AL387" s="391">
        <v>50</v>
      </c>
      <c r="AM387" s="391">
        <v>39</v>
      </c>
      <c r="AN387" s="391">
        <v>86</v>
      </c>
      <c r="AO387" s="391">
        <v>114</v>
      </c>
      <c r="AP387" s="391">
        <v>113</v>
      </c>
      <c r="AQ387" s="391">
        <v>115</v>
      </c>
      <c r="AR387" s="391">
        <v>37</v>
      </c>
      <c r="AS387" s="391">
        <v>111</v>
      </c>
      <c r="AT387" s="391">
        <v>81</v>
      </c>
      <c r="AU387" s="391">
        <v>169</v>
      </c>
      <c r="AV387" s="391"/>
      <c r="AW387" s="391">
        <v>31</v>
      </c>
      <c r="AX387" s="391"/>
      <c r="AY387" s="391"/>
      <c r="AZ387" s="391"/>
      <c r="BA387" s="391"/>
      <c r="BB387" s="391"/>
      <c r="BC387" s="391"/>
      <c r="BD387" s="391"/>
      <c r="BE387" s="391"/>
      <c r="BF387" s="391"/>
      <c r="BG387" s="391"/>
      <c r="BH387" s="391">
        <v>0</v>
      </c>
      <c r="BI387" s="391">
        <v>0</v>
      </c>
      <c r="BJ387" s="391">
        <v>0</v>
      </c>
      <c r="BK387" s="391">
        <v>0</v>
      </c>
      <c r="BL387" s="391">
        <v>0</v>
      </c>
      <c r="BM387" s="391">
        <v>0</v>
      </c>
      <c r="BN387" s="391">
        <v>0</v>
      </c>
      <c r="BO387" s="391">
        <v>0</v>
      </c>
      <c r="BP387" s="391">
        <v>0</v>
      </c>
      <c r="BQ387" s="391">
        <v>0</v>
      </c>
      <c r="BR387" s="391">
        <v>0</v>
      </c>
      <c r="BS387" s="391">
        <v>0</v>
      </c>
      <c r="BT387" s="391">
        <v>0</v>
      </c>
      <c r="BU387" s="391">
        <v>0</v>
      </c>
      <c r="BV387" s="391">
        <v>0</v>
      </c>
      <c r="BW387" s="391">
        <v>31</v>
      </c>
      <c r="BX387" s="392" t="str">
        <f t="shared" si="45"/>
        <v/>
      </c>
      <c r="BY387" s="392" t="str">
        <f t="shared" si="46"/>
        <v/>
      </c>
      <c r="BZ387" s="45">
        <f t="shared" si="47"/>
        <v>0</v>
      </c>
      <c r="CA387" s="45">
        <f t="shared" si="48"/>
        <v>1698</v>
      </c>
      <c r="CB387" s="45">
        <f t="shared" si="49"/>
        <v>921</v>
      </c>
      <c r="CC387" s="45">
        <f t="shared" si="50"/>
        <v>946</v>
      </c>
      <c r="CD387" s="45">
        <f t="shared" si="51"/>
        <v>0</v>
      </c>
      <c r="CE387" s="45">
        <f t="shared" si="52"/>
        <v>0</v>
      </c>
      <c r="CF387" s="391">
        <f t="shared" si="53"/>
        <v>31</v>
      </c>
    </row>
    <row r="388" spans="1:84">
      <c r="A388" s="45" t="s">
        <v>424</v>
      </c>
      <c r="B388" s="391"/>
      <c r="C388" s="391"/>
      <c r="D388" s="391"/>
      <c r="E388" s="391"/>
      <c r="F388" s="391"/>
      <c r="G388" s="391"/>
      <c r="H388" s="391">
        <v>366</v>
      </c>
      <c r="I388" s="391">
        <v>380</v>
      </c>
      <c r="J388" s="391"/>
      <c r="K388" s="391"/>
      <c r="L388" s="391"/>
      <c r="M388" s="391"/>
      <c r="N388" s="391"/>
      <c r="O388" s="391"/>
      <c r="P388" s="391"/>
      <c r="Q388" s="391"/>
      <c r="R388" s="391"/>
      <c r="S388" s="391"/>
      <c r="T388" s="391"/>
      <c r="U388" s="391"/>
      <c r="V388" s="391"/>
      <c r="W388" s="391"/>
      <c r="X388" s="391"/>
      <c r="Y388" s="391"/>
      <c r="Z388" s="391"/>
      <c r="AA388" s="391"/>
      <c r="AB388" s="391"/>
      <c r="AC388" s="391"/>
      <c r="AD388" s="391"/>
      <c r="AE388" s="391"/>
      <c r="AF388" s="391"/>
      <c r="AG388" s="391"/>
      <c r="AH388" s="391"/>
      <c r="AI388" s="391"/>
      <c r="AJ388" s="391"/>
      <c r="AK388" s="391"/>
      <c r="AL388" s="391"/>
      <c r="AM388" s="391"/>
      <c r="AN388" s="391"/>
      <c r="AO388" s="391"/>
      <c r="AP388" s="391"/>
      <c r="AQ388" s="391"/>
      <c r="AR388" s="391"/>
      <c r="AS388" s="391"/>
      <c r="AT388" s="391"/>
      <c r="AU388" s="391"/>
      <c r="AV388" s="391"/>
      <c r="AW388" s="391"/>
      <c r="AX388" s="391"/>
      <c r="AY388" s="391"/>
      <c r="AZ388" s="391"/>
      <c r="BA388" s="391"/>
      <c r="BB388" s="391"/>
      <c r="BC388" s="391"/>
      <c r="BD388" s="391"/>
      <c r="BE388" s="391"/>
      <c r="BF388" s="391"/>
      <c r="BG388" s="391"/>
      <c r="BH388" s="391">
        <v>0</v>
      </c>
      <c r="BI388" s="391">
        <v>0</v>
      </c>
      <c r="BJ388" s="391">
        <v>0</v>
      </c>
      <c r="BK388" s="391">
        <v>0</v>
      </c>
      <c r="BL388" s="391">
        <v>0</v>
      </c>
      <c r="BM388" s="391">
        <v>0</v>
      </c>
      <c r="BN388" s="391">
        <v>0</v>
      </c>
      <c r="BO388" s="391">
        <v>0</v>
      </c>
      <c r="BP388" s="391">
        <v>0</v>
      </c>
      <c r="BQ388" s="391">
        <v>0</v>
      </c>
      <c r="BR388" s="391">
        <v>0</v>
      </c>
      <c r="BS388" s="391">
        <v>0</v>
      </c>
      <c r="BT388" s="391">
        <v>0</v>
      </c>
      <c r="BU388" s="391">
        <v>0</v>
      </c>
      <c r="BV388" s="391">
        <v>0</v>
      </c>
      <c r="BW388" s="391">
        <v>0</v>
      </c>
      <c r="BX388" s="392" t="str">
        <f t="shared" si="45"/>
        <v/>
      </c>
      <c r="BY388" s="392" t="str">
        <f t="shared" si="46"/>
        <v/>
      </c>
      <c r="BZ388" s="45">
        <f t="shared" si="47"/>
        <v>746</v>
      </c>
      <c r="CA388" s="45">
        <f t="shared" si="48"/>
        <v>0</v>
      </c>
      <c r="CB388" s="45">
        <f t="shared" si="49"/>
        <v>0</v>
      </c>
      <c r="CC388" s="45">
        <f t="shared" si="50"/>
        <v>0</v>
      </c>
      <c r="CD388" s="45">
        <f t="shared" si="51"/>
        <v>0</v>
      </c>
      <c r="CE388" s="45">
        <f t="shared" si="52"/>
        <v>0</v>
      </c>
      <c r="CF388" s="391">
        <f t="shared" si="53"/>
        <v>0</v>
      </c>
    </row>
    <row r="389" spans="1:84">
      <c r="A389" s="45" t="s">
        <v>425</v>
      </c>
      <c r="B389" s="391"/>
      <c r="C389" s="391"/>
      <c r="D389" s="391">
        <v>16</v>
      </c>
      <c r="E389" s="391"/>
      <c r="F389" s="391"/>
      <c r="G389" s="391"/>
      <c r="H389" s="391"/>
      <c r="I389" s="391"/>
      <c r="J389" s="391"/>
      <c r="K389" s="391"/>
      <c r="L389" s="391"/>
      <c r="M389" s="391"/>
      <c r="N389" s="391"/>
      <c r="O389" s="391"/>
      <c r="P389" s="393"/>
      <c r="Q389" s="391"/>
      <c r="R389" s="391"/>
      <c r="S389" s="391"/>
      <c r="T389" s="391"/>
      <c r="U389" s="391"/>
      <c r="V389" s="391"/>
      <c r="W389" s="391"/>
      <c r="X389" s="391"/>
      <c r="Y389" s="391"/>
      <c r="Z389" s="391"/>
      <c r="AA389" s="391"/>
      <c r="AB389" s="391"/>
      <c r="AC389" s="391"/>
      <c r="AD389" s="391"/>
      <c r="AE389" s="391"/>
      <c r="AF389" s="391"/>
      <c r="AG389" s="391"/>
      <c r="AH389" s="391"/>
      <c r="AI389" s="391"/>
      <c r="AJ389" s="391"/>
      <c r="AK389" s="391"/>
      <c r="AL389" s="391"/>
      <c r="AM389" s="391"/>
      <c r="AN389" s="391"/>
      <c r="AO389" s="391"/>
      <c r="AP389" s="391"/>
      <c r="AQ389" s="391"/>
      <c r="AR389" s="391"/>
      <c r="AS389" s="391"/>
      <c r="AT389" s="391"/>
      <c r="AU389" s="391"/>
      <c r="AV389" s="391"/>
      <c r="AW389" s="391"/>
      <c r="AX389" s="391"/>
      <c r="AY389" s="391"/>
      <c r="AZ389" s="391"/>
      <c r="BA389" s="391"/>
      <c r="BB389" s="391"/>
      <c r="BC389" s="391"/>
      <c r="BD389" s="391"/>
      <c r="BE389" s="391"/>
      <c r="BF389" s="391"/>
      <c r="BG389" s="391"/>
      <c r="BH389" s="391">
        <v>0</v>
      </c>
      <c r="BI389" s="391">
        <v>0</v>
      </c>
      <c r="BJ389" s="391">
        <v>0</v>
      </c>
      <c r="BK389" s="391">
        <v>0</v>
      </c>
      <c r="BL389" s="391">
        <v>0</v>
      </c>
      <c r="BM389" s="391">
        <v>0</v>
      </c>
      <c r="BN389" s="391">
        <v>0</v>
      </c>
      <c r="BO389" s="391">
        <v>0</v>
      </c>
      <c r="BP389" s="391">
        <v>0</v>
      </c>
      <c r="BQ389" s="391">
        <v>0</v>
      </c>
      <c r="BR389" s="391">
        <v>0</v>
      </c>
      <c r="BS389" s="391">
        <v>0</v>
      </c>
      <c r="BT389" s="391">
        <v>0</v>
      </c>
      <c r="BU389" s="391">
        <v>0</v>
      </c>
      <c r="BV389" s="391">
        <v>0</v>
      </c>
      <c r="BW389" s="391">
        <v>0</v>
      </c>
      <c r="BX389" s="392" t="str">
        <f t="shared" si="45"/>
        <v/>
      </c>
      <c r="BY389" s="392" t="str">
        <f t="shared" si="46"/>
        <v/>
      </c>
      <c r="BZ389" s="45">
        <f t="shared" si="47"/>
        <v>16</v>
      </c>
      <c r="CA389" s="45">
        <f t="shared" si="48"/>
        <v>0</v>
      </c>
      <c r="CB389" s="45">
        <f t="shared" si="49"/>
        <v>0</v>
      </c>
      <c r="CC389" s="45">
        <f t="shared" si="50"/>
        <v>0</v>
      </c>
      <c r="CD389" s="45">
        <f t="shared" si="51"/>
        <v>0</v>
      </c>
      <c r="CE389" s="45">
        <f t="shared" si="52"/>
        <v>0</v>
      </c>
      <c r="CF389" s="391">
        <f t="shared" si="53"/>
        <v>0</v>
      </c>
    </row>
    <row r="390" spans="1:84">
      <c r="A390" s="45" t="s">
        <v>426</v>
      </c>
      <c r="B390" s="391"/>
      <c r="C390" s="391"/>
      <c r="D390" s="391"/>
      <c r="E390" s="391"/>
      <c r="F390" s="391"/>
      <c r="G390" s="391"/>
      <c r="H390" s="391"/>
      <c r="I390" s="391"/>
      <c r="J390" s="391"/>
      <c r="K390" s="391"/>
      <c r="L390" s="391"/>
      <c r="M390" s="391"/>
      <c r="N390" s="391"/>
      <c r="O390" s="391"/>
      <c r="P390" s="391"/>
      <c r="Q390" s="391"/>
      <c r="R390" s="391"/>
      <c r="S390" s="391"/>
      <c r="T390" s="391"/>
      <c r="U390" s="391"/>
      <c r="V390" s="391"/>
      <c r="W390" s="391">
        <v>1200</v>
      </c>
      <c r="X390" s="391">
        <v>439</v>
      </c>
      <c r="Y390" s="391"/>
      <c r="Z390" s="391"/>
      <c r="AA390" s="391"/>
      <c r="AB390" s="391"/>
      <c r="AC390" s="391"/>
      <c r="AD390" s="391"/>
      <c r="AE390" s="391"/>
      <c r="AF390" s="391"/>
      <c r="AG390" s="391"/>
      <c r="AH390" s="391"/>
      <c r="AI390" s="391"/>
      <c r="AJ390" s="391"/>
      <c r="AK390" s="391">
        <v>60</v>
      </c>
      <c r="AL390" s="391"/>
      <c r="AM390" s="391">
        <v>27</v>
      </c>
      <c r="AN390" s="391"/>
      <c r="AO390" s="391"/>
      <c r="AP390" s="391"/>
      <c r="AQ390" s="391"/>
      <c r="AR390" s="391"/>
      <c r="AS390" s="391"/>
      <c r="AT390" s="391"/>
      <c r="AU390" s="391"/>
      <c r="AV390" s="391"/>
      <c r="AW390" s="391"/>
      <c r="AX390" s="391"/>
      <c r="AY390" s="391"/>
      <c r="AZ390" s="391"/>
      <c r="BA390" s="391"/>
      <c r="BB390" s="391"/>
      <c r="BC390" s="391"/>
      <c r="BD390" s="391"/>
      <c r="BE390" s="391"/>
      <c r="BF390" s="391"/>
      <c r="BG390" s="391"/>
      <c r="BH390" s="391">
        <v>0</v>
      </c>
      <c r="BI390" s="391">
        <v>0</v>
      </c>
      <c r="BJ390" s="391">
        <v>0</v>
      </c>
      <c r="BK390" s="391">
        <v>0</v>
      </c>
      <c r="BL390" s="391">
        <v>0</v>
      </c>
      <c r="BM390" s="391">
        <v>0</v>
      </c>
      <c r="BN390" s="391">
        <v>0</v>
      </c>
      <c r="BO390" s="391">
        <v>0</v>
      </c>
      <c r="BP390" s="391">
        <v>0</v>
      </c>
      <c r="BQ390" s="391">
        <v>0</v>
      </c>
      <c r="BR390" s="391">
        <v>0</v>
      </c>
      <c r="BS390" s="391">
        <v>0</v>
      </c>
      <c r="BT390" s="391">
        <v>0</v>
      </c>
      <c r="BU390" s="391">
        <v>0</v>
      </c>
      <c r="BV390" s="391">
        <v>0</v>
      </c>
      <c r="BW390" s="391">
        <v>0</v>
      </c>
      <c r="BX390" s="392" t="str">
        <f t="shared" si="45"/>
        <v/>
      </c>
      <c r="BY390" s="392" t="str">
        <f t="shared" si="46"/>
        <v/>
      </c>
      <c r="BZ390" s="45">
        <f t="shared" si="47"/>
        <v>0</v>
      </c>
      <c r="CA390" s="45">
        <f t="shared" si="48"/>
        <v>1639</v>
      </c>
      <c r="CB390" s="45">
        <f t="shared" si="49"/>
        <v>60</v>
      </c>
      <c r="CC390" s="45">
        <f t="shared" si="50"/>
        <v>27</v>
      </c>
      <c r="CD390" s="45">
        <f t="shared" si="51"/>
        <v>0</v>
      </c>
      <c r="CE390" s="45">
        <f t="shared" si="52"/>
        <v>0</v>
      </c>
      <c r="CF390" s="391">
        <f t="shared" si="53"/>
        <v>0</v>
      </c>
    </row>
    <row r="391" spans="1:84">
      <c r="A391" s="45" t="s">
        <v>427</v>
      </c>
      <c r="B391" s="391"/>
      <c r="C391" s="391"/>
      <c r="D391" s="391"/>
      <c r="E391" s="391"/>
      <c r="F391" s="391"/>
      <c r="G391" s="391"/>
      <c r="H391" s="391"/>
      <c r="I391" s="391"/>
      <c r="J391" s="391"/>
      <c r="K391" s="391"/>
      <c r="L391" s="391"/>
      <c r="M391" s="391"/>
      <c r="N391" s="391"/>
      <c r="O391" s="391"/>
      <c r="P391" s="393"/>
      <c r="Q391" s="391"/>
      <c r="R391" s="391"/>
      <c r="S391" s="391"/>
      <c r="T391" s="391"/>
      <c r="U391" s="391"/>
      <c r="V391" s="391"/>
      <c r="W391" s="391"/>
      <c r="X391" s="391"/>
      <c r="Y391" s="391"/>
      <c r="Z391" s="391"/>
      <c r="AA391" s="391"/>
      <c r="AB391" s="391"/>
      <c r="AC391" s="391">
        <v>1</v>
      </c>
      <c r="AD391" s="391"/>
      <c r="AE391" s="391"/>
      <c r="AF391" s="391"/>
      <c r="AG391" s="391"/>
      <c r="AH391" s="391">
        <v>1</v>
      </c>
      <c r="AI391" s="391"/>
      <c r="AJ391" s="391"/>
      <c r="AK391" s="391"/>
      <c r="AL391" s="391"/>
      <c r="AM391" s="391"/>
      <c r="AN391" s="391"/>
      <c r="AO391" s="391"/>
      <c r="AP391" s="391"/>
      <c r="AQ391" s="391"/>
      <c r="AR391" s="391"/>
      <c r="AS391" s="391"/>
      <c r="AT391" s="391"/>
      <c r="AU391" s="391"/>
      <c r="AV391" s="391"/>
      <c r="AW391" s="391"/>
      <c r="AX391" s="391"/>
      <c r="AY391" s="391"/>
      <c r="AZ391" s="391"/>
      <c r="BA391" s="391"/>
      <c r="BB391" s="391"/>
      <c r="BC391" s="391"/>
      <c r="BD391" s="391"/>
      <c r="BE391" s="391"/>
      <c r="BF391" s="391"/>
      <c r="BG391" s="391"/>
      <c r="BH391" s="391">
        <v>0</v>
      </c>
      <c r="BI391" s="391">
        <v>0</v>
      </c>
      <c r="BJ391" s="391">
        <v>0</v>
      </c>
      <c r="BK391" s="391">
        <v>0</v>
      </c>
      <c r="BL391" s="391">
        <v>0</v>
      </c>
      <c r="BM391" s="391">
        <v>0</v>
      </c>
      <c r="BN391" s="391">
        <v>0</v>
      </c>
      <c r="BO391" s="391">
        <v>0</v>
      </c>
      <c r="BP391" s="391">
        <v>0</v>
      </c>
      <c r="BQ391" s="391">
        <v>0</v>
      </c>
      <c r="BR391" s="391">
        <v>0</v>
      </c>
      <c r="BS391" s="391">
        <v>0</v>
      </c>
      <c r="BT391" s="391">
        <v>0</v>
      </c>
      <c r="BU391" s="391">
        <v>0</v>
      </c>
      <c r="BV391" s="391">
        <v>0</v>
      </c>
      <c r="BW391" s="391">
        <v>0</v>
      </c>
      <c r="BX391" s="392" t="str">
        <f t="shared" si="45"/>
        <v/>
      </c>
      <c r="BY391" s="392" t="str">
        <f t="shared" si="46"/>
        <v/>
      </c>
      <c r="BZ391" s="45">
        <f t="shared" si="47"/>
        <v>0</v>
      </c>
      <c r="CA391" s="45">
        <f t="shared" si="48"/>
        <v>0</v>
      </c>
      <c r="CB391" s="45">
        <f t="shared" si="49"/>
        <v>2</v>
      </c>
      <c r="CC391" s="45">
        <f t="shared" si="50"/>
        <v>0</v>
      </c>
      <c r="CD391" s="45">
        <f t="shared" si="51"/>
        <v>0</v>
      </c>
      <c r="CE391" s="45">
        <f t="shared" si="52"/>
        <v>0</v>
      </c>
      <c r="CF391" s="391">
        <f t="shared" si="53"/>
        <v>0</v>
      </c>
    </row>
    <row r="392" spans="1:84">
      <c r="A392" s="45" t="s">
        <v>428</v>
      </c>
      <c r="B392" s="391"/>
      <c r="C392" s="391"/>
      <c r="D392" s="391"/>
      <c r="E392" s="391">
        <v>287</v>
      </c>
      <c r="F392" s="391"/>
      <c r="G392" s="391">
        <v>175</v>
      </c>
      <c r="H392" s="391">
        <v>149</v>
      </c>
      <c r="I392" s="391">
        <v>42</v>
      </c>
      <c r="J392" s="391">
        <v>89</v>
      </c>
      <c r="K392" s="391">
        <v>3</v>
      </c>
      <c r="L392" s="391">
        <v>190</v>
      </c>
      <c r="M392" s="391">
        <v>884</v>
      </c>
      <c r="N392" s="391">
        <v>93</v>
      </c>
      <c r="O392" s="391"/>
      <c r="P392" s="391">
        <v>27</v>
      </c>
      <c r="Q392" s="391">
        <v>6</v>
      </c>
      <c r="R392" s="391">
        <v>1859</v>
      </c>
      <c r="S392" s="391">
        <v>101</v>
      </c>
      <c r="T392" s="391"/>
      <c r="U392" s="391"/>
      <c r="V392" s="391"/>
      <c r="W392" s="391"/>
      <c r="X392" s="391"/>
      <c r="Y392" s="391"/>
      <c r="Z392" s="391"/>
      <c r="AA392" s="391"/>
      <c r="AB392" s="391"/>
      <c r="AC392" s="391"/>
      <c r="AD392" s="391"/>
      <c r="AE392" s="391"/>
      <c r="AF392" s="391"/>
      <c r="AG392" s="391"/>
      <c r="AH392" s="391"/>
      <c r="AI392" s="391"/>
      <c r="AJ392" s="391"/>
      <c r="AK392" s="391"/>
      <c r="AL392" s="391"/>
      <c r="AM392" s="391"/>
      <c r="AN392" s="391"/>
      <c r="AO392" s="391"/>
      <c r="AP392" s="391"/>
      <c r="AQ392" s="391"/>
      <c r="AR392" s="391"/>
      <c r="AS392" s="391"/>
      <c r="AT392" s="391"/>
      <c r="AU392" s="391"/>
      <c r="AV392" s="391"/>
      <c r="AW392" s="391"/>
      <c r="AX392" s="391"/>
      <c r="AY392" s="391"/>
      <c r="AZ392" s="391"/>
      <c r="BA392" s="391"/>
      <c r="BB392" s="391"/>
      <c r="BC392" s="391"/>
      <c r="BD392" s="391"/>
      <c r="BE392" s="391"/>
      <c r="BF392" s="391"/>
      <c r="BG392" s="391"/>
      <c r="BH392" s="391">
        <v>0</v>
      </c>
      <c r="BI392" s="391">
        <v>0</v>
      </c>
      <c r="BJ392" s="391">
        <v>0</v>
      </c>
      <c r="BK392" s="391">
        <v>0</v>
      </c>
      <c r="BL392" s="391">
        <v>0</v>
      </c>
      <c r="BM392" s="391">
        <v>0</v>
      </c>
      <c r="BN392" s="391">
        <v>0</v>
      </c>
      <c r="BO392" s="391">
        <v>0</v>
      </c>
      <c r="BP392" s="391">
        <v>0</v>
      </c>
      <c r="BQ392" s="391">
        <v>0</v>
      </c>
      <c r="BR392" s="391">
        <v>1810</v>
      </c>
      <c r="BS392" s="391">
        <v>1079</v>
      </c>
      <c r="BT392" s="391">
        <v>1033</v>
      </c>
      <c r="BU392" s="391">
        <v>1035</v>
      </c>
      <c r="BV392" s="391">
        <v>0</v>
      </c>
      <c r="BW392" s="391">
        <v>0</v>
      </c>
      <c r="BX392" s="392" t="str">
        <f t="shared" ref="BX392:BX455" si="54">IF(ISERROR(BW392/BK392-1),"",BW392/BK392-1)</f>
        <v/>
      </c>
      <c r="BY392" s="392" t="str">
        <f t="shared" ref="BY392:BY455" si="55">IF(ISERROR(BW392/BV392-1),"",BW392/BV392-1)</f>
        <v/>
      </c>
      <c r="BZ392" s="45">
        <f t="shared" ref="BZ392:BZ455" si="56">SUM(B392:M392)</f>
        <v>1819</v>
      </c>
      <c r="CA392" s="45">
        <f t="shared" ref="CA392:CA455" si="57">SUM(N392:Y392)</f>
        <v>2086</v>
      </c>
      <c r="CB392" s="45">
        <f t="shared" ref="CB392:CB455" si="58">SUM(Z392:AK392)</f>
        <v>0</v>
      </c>
      <c r="CC392" s="45">
        <f t="shared" ref="CC392:CC455" si="59">SUM(AL392:AW392)</f>
        <v>0</v>
      </c>
      <c r="CD392" s="45">
        <f t="shared" ref="CD392:CD455" si="60">SUM(AX392:BI392)</f>
        <v>0</v>
      </c>
      <c r="CE392" s="45">
        <f t="shared" ref="CE392:CE455" si="61">SUM(BJ392:BU392)</f>
        <v>4957</v>
      </c>
      <c r="CF392" s="391">
        <f t="shared" ref="CF392:CF455" si="62">SUM(BV392:BW392)</f>
        <v>0</v>
      </c>
    </row>
    <row r="393" spans="1:84">
      <c r="A393" s="45" t="s">
        <v>429</v>
      </c>
      <c r="B393" s="391"/>
      <c r="C393" s="391"/>
      <c r="D393" s="391"/>
      <c r="E393" s="391"/>
      <c r="F393" s="391"/>
      <c r="G393" s="391"/>
      <c r="H393" s="391"/>
      <c r="I393" s="391"/>
      <c r="J393" s="391"/>
      <c r="K393" s="391"/>
      <c r="L393" s="391"/>
      <c r="M393" s="391"/>
      <c r="N393" s="391"/>
      <c r="O393" s="391"/>
      <c r="P393" s="393"/>
      <c r="Q393" s="391"/>
      <c r="R393" s="391"/>
      <c r="S393" s="391"/>
      <c r="T393" s="391"/>
      <c r="U393" s="391"/>
      <c r="V393" s="391"/>
      <c r="W393" s="391"/>
      <c r="X393" s="391"/>
      <c r="Y393" s="391"/>
      <c r="Z393" s="391"/>
      <c r="AA393" s="391"/>
      <c r="AB393" s="391">
        <v>29</v>
      </c>
      <c r="AC393" s="391">
        <v>82</v>
      </c>
      <c r="AD393" s="391">
        <v>53</v>
      </c>
      <c r="AE393" s="391">
        <v>28</v>
      </c>
      <c r="AF393" s="391">
        <v>22</v>
      </c>
      <c r="AG393" s="391">
        <v>14</v>
      </c>
      <c r="AH393" s="391">
        <v>70</v>
      </c>
      <c r="AI393" s="391">
        <v>41</v>
      </c>
      <c r="AJ393" s="391">
        <v>23</v>
      </c>
      <c r="AK393" s="391">
        <v>124</v>
      </c>
      <c r="AL393" s="391">
        <v>59</v>
      </c>
      <c r="AM393" s="391">
        <v>12</v>
      </c>
      <c r="AN393" s="391">
        <v>4</v>
      </c>
      <c r="AO393" s="391"/>
      <c r="AP393" s="391"/>
      <c r="AQ393" s="391"/>
      <c r="AR393" s="391"/>
      <c r="AS393" s="391"/>
      <c r="AT393" s="391"/>
      <c r="AU393" s="391"/>
      <c r="AV393" s="391"/>
      <c r="AW393" s="391"/>
      <c r="AX393" s="391"/>
      <c r="AY393" s="391"/>
      <c r="AZ393" s="391"/>
      <c r="BA393" s="391"/>
      <c r="BB393" s="391"/>
      <c r="BC393" s="391"/>
      <c r="BD393" s="391"/>
      <c r="BE393" s="391"/>
      <c r="BF393" s="391"/>
      <c r="BG393" s="391"/>
      <c r="BH393" s="391">
        <v>0</v>
      </c>
      <c r="BI393" s="391">
        <v>0</v>
      </c>
      <c r="BJ393" s="391">
        <v>0</v>
      </c>
      <c r="BK393" s="391">
        <v>0</v>
      </c>
      <c r="BL393" s="391">
        <v>0</v>
      </c>
      <c r="BM393" s="391">
        <v>0</v>
      </c>
      <c r="BN393" s="391">
        <v>0</v>
      </c>
      <c r="BO393" s="391">
        <v>0</v>
      </c>
      <c r="BP393" s="391">
        <v>0</v>
      </c>
      <c r="BQ393" s="391">
        <v>0</v>
      </c>
      <c r="BR393" s="391">
        <v>0</v>
      </c>
      <c r="BS393" s="391">
        <v>0</v>
      </c>
      <c r="BT393" s="391">
        <v>0</v>
      </c>
      <c r="BU393" s="391">
        <v>0</v>
      </c>
      <c r="BV393" s="391">
        <v>0</v>
      </c>
      <c r="BW393" s="391">
        <v>0</v>
      </c>
      <c r="BX393" s="392" t="str">
        <f t="shared" si="54"/>
        <v/>
      </c>
      <c r="BY393" s="392" t="str">
        <f t="shared" si="55"/>
        <v/>
      </c>
      <c r="BZ393" s="45">
        <f t="shared" si="56"/>
        <v>0</v>
      </c>
      <c r="CA393" s="45">
        <f t="shared" si="57"/>
        <v>0</v>
      </c>
      <c r="CB393" s="45">
        <f t="shared" si="58"/>
        <v>486</v>
      </c>
      <c r="CC393" s="45">
        <f t="shared" si="59"/>
        <v>75</v>
      </c>
      <c r="CD393" s="45">
        <f t="shared" si="60"/>
        <v>0</v>
      </c>
      <c r="CE393" s="45">
        <f t="shared" si="61"/>
        <v>0</v>
      </c>
      <c r="CF393" s="391">
        <f t="shared" si="62"/>
        <v>0</v>
      </c>
    </row>
    <row r="394" spans="1:84">
      <c r="A394" s="45" t="s">
        <v>430</v>
      </c>
      <c r="B394" s="391"/>
      <c r="C394" s="391"/>
      <c r="D394" s="391"/>
      <c r="E394" s="391"/>
      <c r="F394" s="391"/>
      <c r="G394" s="391"/>
      <c r="H394" s="391"/>
      <c r="I394" s="391"/>
      <c r="J394" s="391"/>
      <c r="K394" s="391"/>
      <c r="L394" s="391"/>
      <c r="M394" s="391"/>
      <c r="N394" s="391"/>
      <c r="O394" s="391"/>
      <c r="P394" s="393"/>
      <c r="Q394" s="391"/>
      <c r="R394" s="391"/>
      <c r="S394" s="391"/>
      <c r="T394" s="391"/>
      <c r="U394" s="391"/>
      <c r="V394" s="391"/>
      <c r="W394" s="391"/>
      <c r="X394" s="391"/>
      <c r="Y394" s="391"/>
      <c r="Z394" s="391"/>
      <c r="AA394" s="391"/>
      <c r="AB394" s="391"/>
      <c r="AC394" s="391"/>
      <c r="AD394" s="391"/>
      <c r="AE394" s="391">
        <v>6</v>
      </c>
      <c r="AF394" s="391"/>
      <c r="AG394" s="391"/>
      <c r="AH394" s="391"/>
      <c r="AI394" s="391">
        <v>100</v>
      </c>
      <c r="AJ394" s="391"/>
      <c r="AK394" s="391"/>
      <c r="AL394" s="391">
        <v>584</v>
      </c>
      <c r="AM394" s="391"/>
      <c r="AN394" s="391"/>
      <c r="AO394" s="391"/>
      <c r="AP394" s="391"/>
      <c r="AQ394" s="391"/>
      <c r="AR394" s="391"/>
      <c r="AS394" s="391"/>
      <c r="AT394" s="391"/>
      <c r="AU394" s="391"/>
      <c r="AV394" s="391"/>
      <c r="AW394" s="391"/>
      <c r="AX394" s="391"/>
      <c r="AY394" s="391"/>
      <c r="AZ394" s="391"/>
      <c r="BA394" s="391"/>
      <c r="BB394" s="391"/>
      <c r="BC394" s="391"/>
      <c r="BD394" s="391"/>
      <c r="BE394" s="391"/>
      <c r="BF394" s="391"/>
      <c r="BG394" s="391"/>
      <c r="BH394" s="391">
        <v>0</v>
      </c>
      <c r="BI394" s="391">
        <v>0</v>
      </c>
      <c r="BJ394" s="391">
        <v>0</v>
      </c>
      <c r="BK394" s="391">
        <v>0</v>
      </c>
      <c r="BL394" s="391">
        <v>0</v>
      </c>
      <c r="BM394" s="391">
        <v>0</v>
      </c>
      <c r="BN394" s="391">
        <v>0</v>
      </c>
      <c r="BO394" s="391">
        <v>0</v>
      </c>
      <c r="BP394" s="391">
        <v>0</v>
      </c>
      <c r="BQ394" s="391">
        <v>0</v>
      </c>
      <c r="BR394" s="391">
        <v>0</v>
      </c>
      <c r="BS394" s="391">
        <v>0</v>
      </c>
      <c r="BT394" s="391">
        <v>0</v>
      </c>
      <c r="BU394" s="391">
        <v>0</v>
      </c>
      <c r="BV394" s="391">
        <v>0</v>
      </c>
      <c r="BW394" s="391">
        <v>0</v>
      </c>
      <c r="BX394" s="392" t="str">
        <f t="shared" si="54"/>
        <v/>
      </c>
      <c r="BY394" s="392" t="str">
        <f t="shared" si="55"/>
        <v/>
      </c>
      <c r="BZ394" s="45">
        <f t="shared" si="56"/>
        <v>0</v>
      </c>
      <c r="CA394" s="45">
        <f t="shared" si="57"/>
        <v>0</v>
      </c>
      <c r="CB394" s="45">
        <f t="shared" si="58"/>
        <v>106</v>
      </c>
      <c r="CC394" s="45">
        <f t="shared" si="59"/>
        <v>584</v>
      </c>
      <c r="CD394" s="45">
        <f t="shared" si="60"/>
        <v>0</v>
      </c>
      <c r="CE394" s="45">
        <f t="shared" si="61"/>
        <v>0</v>
      </c>
      <c r="CF394" s="391">
        <f t="shared" si="62"/>
        <v>0</v>
      </c>
    </row>
    <row r="395" spans="1:84">
      <c r="A395" s="45" t="s">
        <v>431</v>
      </c>
      <c r="B395" s="391"/>
      <c r="C395" s="391"/>
      <c r="D395" s="391"/>
      <c r="E395" s="391"/>
      <c r="F395" s="391"/>
      <c r="G395" s="391"/>
      <c r="H395" s="391"/>
      <c r="I395" s="391"/>
      <c r="J395" s="391"/>
      <c r="K395" s="391"/>
      <c r="L395" s="391"/>
      <c r="M395" s="391"/>
      <c r="N395" s="391"/>
      <c r="O395" s="391"/>
      <c r="P395" s="391"/>
      <c r="Q395" s="391"/>
      <c r="R395" s="391"/>
      <c r="S395" s="391"/>
      <c r="T395" s="391"/>
      <c r="U395" s="391"/>
      <c r="V395" s="391"/>
      <c r="W395" s="391"/>
      <c r="X395" s="391"/>
      <c r="Y395" s="391"/>
      <c r="Z395" s="391"/>
      <c r="AA395" s="391"/>
      <c r="AB395" s="391"/>
      <c r="AC395" s="391"/>
      <c r="AD395" s="391">
        <v>82</v>
      </c>
      <c r="AE395" s="391">
        <v>38</v>
      </c>
      <c r="AF395" s="391">
        <v>52</v>
      </c>
      <c r="AG395" s="391">
        <v>15</v>
      </c>
      <c r="AH395" s="391">
        <v>72</v>
      </c>
      <c r="AI395" s="391"/>
      <c r="AJ395" s="391"/>
      <c r="AK395" s="391"/>
      <c r="AL395" s="391">
        <v>26</v>
      </c>
      <c r="AM395" s="391">
        <v>14</v>
      </c>
      <c r="AN395" s="391">
        <v>8</v>
      </c>
      <c r="AO395" s="391">
        <v>2</v>
      </c>
      <c r="AP395" s="391">
        <v>2</v>
      </c>
      <c r="AQ395" s="391">
        <v>3</v>
      </c>
      <c r="AR395" s="391">
        <v>5</v>
      </c>
      <c r="AS395" s="391"/>
      <c r="AT395" s="391">
        <v>9</v>
      </c>
      <c r="AU395" s="391">
        <v>7</v>
      </c>
      <c r="AV395" s="391">
        <v>27</v>
      </c>
      <c r="AW395" s="391">
        <v>7</v>
      </c>
      <c r="AX395" s="391">
        <v>5</v>
      </c>
      <c r="AY395" s="391">
        <v>1</v>
      </c>
      <c r="AZ395" s="391"/>
      <c r="BA395" s="391"/>
      <c r="BB395" s="391"/>
      <c r="BC395" s="391"/>
      <c r="BD395" s="391"/>
      <c r="BE395" s="391"/>
      <c r="BF395" s="391"/>
      <c r="BG395" s="391"/>
      <c r="BH395" s="391">
        <v>0</v>
      </c>
      <c r="BI395" s="391">
        <v>0</v>
      </c>
      <c r="BJ395" s="391">
        <v>0</v>
      </c>
      <c r="BK395" s="391">
        <v>0</v>
      </c>
      <c r="BL395" s="391">
        <v>0</v>
      </c>
      <c r="BM395" s="391">
        <v>0</v>
      </c>
      <c r="BN395" s="391">
        <v>0</v>
      </c>
      <c r="BO395" s="391">
        <v>0</v>
      </c>
      <c r="BP395" s="391">
        <v>0</v>
      </c>
      <c r="BQ395" s="391">
        <v>0</v>
      </c>
      <c r="BR395" s="391">
        <v>0</v>
      </c>
      <c r="BS395" s="391">
        <v>0</v>
      </c>
      <c r="BT395" s="391">
        <v>0</v>
      </c>
      <c r="BU395" s="391">
        <v>0</v>
      </c>
      <c r="BV395" s="391">
        <v>27</v>
      </c>
      <c r="BW395" s="391">
        <v>7</v>
      </c>
      <c r="BX395" s="392" t="str">
        <f t="shared" si="54"/>
        <v/>
      </c>
      <c r="BY395" s="392">
        <f t="shared" si="55"/>
        <v>-0.740740740740741</v>
      </c>
      <c r="BZ395" s="45">
        <f t="shared" si="56"/>
        <v>0</v>
      </c>
      <c r="CA395" s="45">
        <f t="shared" si="57"/>
        <v>0</v>
      </c>
      <c r="CB395" s="45">
        <f t="shared" si="58"/>
        <v>259</v>
      </c>
      <c r="CC395" s="45">
        <f t="shared" si="59"/>
        <v>110</v>
      </c>
      <c r="CD395" s="45">
        <f t="shared" si="60"/>
        <v>6</v>
      </c>
      <c r="CE395" s="45">
        <f t="shared" si="61"/>
        <v>0</v>
      </c>
      <c r="CF395" s="391">
        <f t="shared" si="62"/>
        <v>34</v>
      </c>
    </row>
    <row r="396" spans="1:84">
      <c r="A396" s="45" t="s">
        <v>432</v>
      </c>
      <c r="B396" s="391"/>
      <c r="C396" s="391"/>
      <c r="D396" s="391"/>
      <c r="E396" s="391"/>
      <c r="F396" s="391"/>
      <c r="G396" s="391"/>
      <c r="H396" s="391"/>
      <c r="I396" s="391"/>
      <c r="J396" s="391"/>
      <c r="K396" s="391"/>
      <c r="L396" s="391"/>
      <c r="M396" s="391">
        <v>2825</v>
      </c>
      <c r="N396" s="391">
        <v>576</v>
      </c>
      <c r="O396" s="391">
        <v>150</v>
      </c>
      <c r="P396" s="393">
        <v>177</v>
      </c>
      <c r="Q396" s="391">
        <v>24</v>
      </c>
      <c r="R396" s="391">
        <v>15</v>
      </c>
      <c r="S396" s="391">
        <v>401</v>
      </c>
      <c r="T396" s="391">
        <v>552</v>
      </c>
      <c r="U396" s="391">
        <v>385</v>
      </c>
      <c r="V396" s="391">
        <v>366</v>
      </c>
      <c r="W396" s="391">
        <v>203</v>
      </c>
      <c r="X396" s="391">
        <v>10</v>
      </c>
      <c r="Y396" s="391">
        <v>55</v>
      </c>
      <c r="Z396" s="391">
        <v>20</v>
      </c>
      <c r="AA396" s="391"/>
      <c r="AB396" s="391"/>
      <c r="AC396" s="391">
        <v>13</v>
      </c>
      <c r="AD396" s="391">
        <v>3</v>
      </c>
      <c r="AE396" s="391">
        <v>24</v>
      </c>
      <c r="AF396" s="391"/>
      <c r="AG396" s="391"/>
      <c r="AH396" s="391"/>
      <c r="AI396" s="391"/>
      <c r="AJ396" s="391"/>
      <c r="AK396" s="391"/>
      <c r="AL396" s="391"/>
      <c r="AM396" s="391"/>
      <c r="AN396" s="391"/>
      <c r="AO396" s="391"/>
      <c r="AP396" s="391"/>
      <c r="AQ396" s="391"/>
      <c r="AR396" s="391"/>
      <c r="AS396" s="391"/>
      <c r="AT396" s="391"/>
      <c r="AU396" s="391"/>
      <c r="AV396" s="391"/>
      <c r="AW396" s="391"/>
      <c r="AX396" s="391"/>
      <c r="AY396" s="391"/>
      <c r="AZ396" s="391"/>
      <c r="BA396" s="391"/>
      <c r="BB396" s="391"/>
      <c r="BC396" s="391"/>
      <c r="BD396" s="391"/>
      <c r="BE396" s="391"/>
      <c r="BF396" s="391"/>
      <c r="BG396" s="391"/>
      <c r="BH396" s="391">
        <v>0</v>
      </c>
      <c r="BI396" s="391">
        <v>0</v>
      </c>
      <c r="BJ396" s="391">
        <v>0</v>
      </c>
      <c r="BK396" s="391">
        <v>0</v>
      </c>
      <c r="BL396" s="391">
        <v>0</v>
      </c>
      <c r="BM396" s="391">
        <v>0</v>
      </c>
      <c r="BN396" s="391">
        <v>0</v>
      </c>
      <c r="BO396" s="391">
        <v>0</v>
      </c>
      <c r="BP396" s="391">
        <v>0</v>
      </c>
      <c r="BQ396" s="391">
        <v>0</v>
      </c>
      <c r="BR396" s="391">
        <v>0</v>
      </c>
      <c r="BS396" s="391">
        <v>0</v>
      </c>
      <c r="BT396" s="391">
        <v>0</v>
      </c>
      <c r="BU396" s="391">
        <v>0</v>
      </c>
      <c r="BV396" s="391">
        <v>0</v>
      </c>
      <c r="BW396" s="391">
        <v>0</v>
      </c>
      <c r="BX396" s="392" t="str">
        <f t="shared" si="54"/>
        <v/>
      </c>
      <c r="BY396" s="392" t="str">
        <f t="shared" si="55"/>
        <v/>
      </c>
      <c r="BZ396" s="45">
        <f t="shared" si="56"/>
        <v>2825</v>
      </c>
      <c r="CA396" s="45">
        <f t="shared" si="57"/>
        <v>2914</v>
      </c>
      <c r="CB396" s="45">
        <f t="shared" si="58"/>
        <v>60</v>
      </c>
      <c r="CC396" s="45">
        <f t="shared" si="59"/>
        <v>0</v>
      </c>
      <c r="CD396" s="45">
        <f t="shared" si="60"/>
        <v>0</v>
      </c>
      <c r="CE396" s="45">
        <f t="shared" si="61"/>
        <v>0</v>
      </c>
      <c r="CF396" s="391">
        <f t="shared" si="62"/>
        <v>0</v>
      </c>
    </row>
    <row r="397" spans="1:84">
      <c r="A397" s="45" t="s">
        <v>433</v>
      </c>
      <c r="B397" s="391">
        <v>1</v>
      </c>
      <c r="C397" s="391"/>
      <c r="D397" s="391"/>
      <c r="E397" s="391"/>
      <c r="F397" s="391"/>
      <c r="G397" s="391"/>
      <c r="H397" s="391"/>
      <c r="I397" s="391"/>
      <c r="J397" s="391"/>
      <c r="K397" s="391"/>
      <c r="L397" s="391"/>
      <c r="M397" s="391"/>
      <c r="N397" s="391"/>
      <c r="O397" s="391"/>
      <c r="P397" s="393"/>
      <c r="Q397" s="391"/>
      <c r="R397" s="391"/>
      <c r="S397" s="391"/>
      <c r="T397" s="391"/>
      <c r="U397" s="391"/>
      <c r="V397" s="391"/>
      <c r="W397" s="391"/>
      <c r="X397" s="391"/>
      <c r="Y397" s="391"/>
      <c r="Z397" s="391"/>
      <c r="AA397" s="391"/>
      <c r="AB397" s="391"/>
      <c r="AC397" s="391"/>
      <c r="AD397" s="391"/>
      <c r="AE397" s="391"/>
      <c r="AF397" s="391"/>
      <c r="AG397" s="391"/>
      <c r="AH397" s="391"/>
      <c r="AI397" s="391"/>
      <c r="AJ397" s="391"/>
      <c r="AK397" s="391"/>
      <c r="AL397" s="391"/>
      <c r="AM397" s="391"/>
      <c r="AN397" s="391"/>
      <c r="AO397" s="391"/>
      <c r="AP397" s="391"/>
      <c r="AQ397" s="391"/>
      <c r="AR397" s="391"/>
      <c r="AS397" s="391"/>
      <c r="AT397" s="391"/>
      <c r="AU397" s="391"/>
      <c r="AV397" s="391"/>
      <c r="AW397" s="391"/>
      <c r="AX397" s="391"/>
      <c r="AY397" s="391"/>
      <c r="AZ397" s="391"/>
      <c r="BA397" s="391"/>
      <c r="BB397" s="391"/>
      <c r="BC397" s="391"/>
      <c r="BD397" s="391"/>
      <c r="BE397" s="391"/>
      <c r="BF397" s="391"/>
      <c r="BG397" s="391"/>
      <c r="BH397" s="391">
        <v>0</v>
      </c>
      <c r="BI397" s="391">
        <v>0</v>
      </c>
      <c r="BJ397" s="391">
        <v>0</v>
      </c>
      <c r="BK397" s="391">
        <v>0</v>
      </c>
      <c r="BL397" s="391">
        <v>0</v>
      </c>
      <c r="BM397" s="391">
        <v>0</v>
      </c>
      <c r="BN397" s="391">
        <v>0</v>
      </c>
      <c r="BO397" s="391">
        <v>0</v>
      </c>
      <c r="BP397" s="391">
        <v>0</v>
      </c>
      <c r="BQ397" s="391">
        <v>0</v>
      </c>
      <c r="BR397" s="391">
        <v>0</v>
      </c>
      <c r="BS397" s="391">
        <v>0</v>
      </c>
      <c r="BT397" s="391">
        <v>0</v>
      </c>
      <c r="BU397" s="391">
        <v>0</v>
      </c>
      <c r="BV397" s="391">
        <v>0</v>
      </c>
      <c r="BW397" s="391">
        <v>0</v>
      </c>
      <c r="BX397" s="392" t="str">
        <f t="shared" si="54"/>
        <v/>
      </c>
      <c r="BY397" s="392" t="str">
        <f t="shared" si="55"/>
        <v/>
      </c>
      <c r="BZ397" s="45">
        <f t="shared" si="56"/>
        <v>1</v>
      </c>
      <c r="CA397" s="45">
        <f t="shared" si="57"/>
        <v>0</v>
      </c>
      <c r="CB397" s="45">
        <f t="shared" si="58"/>
        <v>0</v>
      </c>
      <c r="CC397" s="45">
        <f t="shared" si="59"/>
        <v>0</v>
      </c>
      <c r="CD397" s="45">
        <f t="shared" si="60"/>
        <v>0</v>
      </c>
      <c r="CE397" s="45">
        <f t="shared" si="61"/>
        <v>0</v>
      </c>
      <c r="CF397" s="391">
        <f t="shared" si="62"/>
        <v>0</v>
      </c>
    </row>
    <row r="398" spans="1:84">
      <c r="A398" s="45" t="s">
        <v>434</v>
      </c>
      <c r="B398" s="391">
        <v>68</v>
      </c>
      <c r="C398" s="391">
        <v>81</v>
      </c>
      <c r="D398" s="391">
        <v>91</v>
      </c>
      <c r="E398" s="391">
        <v>234</v>
      </c>
      <c r="F398" s="391">
        <v>101</v>
      </c>
      <c r="G398" s="391">
        <v>121</v>
      </c>
      <c r="H398" s="391">
        <v>86</v>
      </c>
      <c r="I398" s="391">
        <v>77</v>
      </c>
      <c r="J398" s="391">
        <v>110</v>
      </c>
      <c r="K398" s="391">
        <v>90</v>
      </c>
      <c r="L398" s="391">
        <v>252</v>
      </c>
      <c r="M398" s="391">
        <v>111</v>
      </c>
      <c r="N398" s="391">
        <v>118</v>
      </c>
      <c r="O398" s="391">
        <v>48</v>
      </c>
      <c r="P398" s="391">
        <v>122</v>
      </c>
      <c r="Q398" s="391">
        <v>123</v>
      </c>
      <c r="R398" s="391">
        <v>122</v>
      </c>
      <c r="S398" s="391">
        <v>123</v>
      </c>
      <c r="T398" s="391">
        <v>56</v>
      </c>
      <c r="U398" s="391">
        <v>65</v>
      </c>
      <c r="V398" s="391">
        <v>96</v>
      </c>
      <c r="W398" s="391">
        <v>58</v>
      </c>
      <c r="X398" s="391">
        <v>46</v>
      </c>
      <c r="Y398" s="391">
        <v>43</v>
      </c>
      <c r="Z398" s="391">
        <v>540</v>
      </c>
      <c r="AA398" s="391">
        <v>221</v>
      </c>
      <c r="AB398" s="391">
        <v>23</v>
      </c>
      <c r="AC398" s="391">
        <v>94</v>
      </c>
      <c r="AD398" s="391">
        <v>254</v>
      </c>
      <c r="AE398" s="391">
        <v>578</v>
      </c>
      <c r="AF398" s="391">
        <v>49</v>
      </c>
      <c r="AG398" s="391">
        <v>25</v>
      </c>
      <c r="AH398" s="391">
        <v>11</v>
      </c>
      <c r="AI398" s="391">
        <v>15</v>
      </c>
      <c r="AJ398" s="391">
        <v>18</v>
      </c>
      <c r="AK398" s="391">
        <v>14</v>
      </c>
      <c r="AL398" s="391">
        <v>1</v>
      </c>
      <c r="AM398" s="391">
        <v>3</v>
      </c>
      <c r="AN398" s="391"/>
      <c r="AO398" s="391"/>
      <c r="AP398" s="391">
        <v>1</v>
      </c>
      <c r="AQ398" s="391">
        <v>2</v>
      </c>
      <c r="AR398" s="391">
        <v>1</v>
      </c>
      <c r="AS398" s="391"/>
      <c r="AT398" s="391"/>
      <c r="AU398" s="391"/>
      <c r="AV398" s="391"/>
      <c r="AW398" s="391"/>
      <c r="AX398" s="391"/>
      <c r="AY398" s="391"/>
      <c r="AZ398" s="391"/>
      <c r="BA398" s="391"/>
      <c r="BB398" s="391"/>
      <c r="BC398" s="391"/>
      <c r="BD398" s="391"/>
      <c r="BE398" s="391"/>
      <c r="BF398" s="391"/>
      <c r="BG398" s="391"/>
      <c r="BH398" s="391">
        <v>0</v>
      </c>
      <c r="BI398" s="391">
        <v>0</v>
      </c>
      <c r="BJ398" s="391">
        <v>0</v>
      </c>
      <c r="BK398" s="391">
        <v>0</v>
      </c>
      <c r="BL398" s="391">
        <v>0</v>
      </c>
      <c r="BM398" s="391">
        <v>0</v>
      </c>
      <c r="BN398" s="391">
        <v>0</v>
      </c>
      <c r="BO398" s="391">
        <v>0</v>
      </c>
      <c r="BP398" s="391">
        <v>0</v>
      </c>
      <c r="BQ398" s="391">
        <v>0</v>
      </c>
      <c r="BR398" s="391">
        <v>0</v>
      </c>
      <c r="BS398" s="391">
        <v>0</v>
      </c>
      <c r="BT398" s="391">
        <v>0</v>
      </c>
      <c r="BU398" s="391">
        <v>0</v>
      </c>
      <c r="BV398" s="391">
        <v>0</v>
      </c>
      <c r="BW398" s="391">
        <v>0</v>
      </c>
      <c r="BX398" s="392" t="str">
        <f t="shared" si="54"/>
        <v/>
      </c>
      <c r="BY398" s="392" t="str">
        <f t="shared" si="55"/>
        <v/>
      </c>
      <c r="BZ398" s="45">
        <f t="shared" si="56"/>
        <v>1422</v>
      </c>
      <c r="CA398" s="45">
        <f t="shared" si="57"/>
        <v>1020</v>
      </c>
      <c r="CB398" s="45">
        <f t="shared" si="58"/>
        <v>1842</v>
      </c>
      <c r="CC398" s="45">
        <f t="shared" si="59"/>
        <v>8</v>
      </c>
      <c r="CD398" s="45">
        <f t="shared" si="60"/>
        <v>0</v>
      </c>
      <c r="CE398" s="45">
        <f t="shared" si="61"/>
        <v>0</v>
      </c>
      <c r="CF398" s="391">
        <f t="shared" si="62"/>
        <v>0</v>
      </c>
    </row>
    <row r="399" spans="1:84">
      <c r="A399" s="45" t="s">
        <v>435</v>
      </c>
      <c r="B399" s="391">
        <v>15</v>
      </c>
      <c r="C399" s="391">
        <v>12</v>
      </c>
      <c r="D399" s="391">
        <v>29</v>
      </c>
      <c r="E399" s="391">
        <v>26</v>
      </c>
      <c r="F399" s="391">
        <v>20</v>
      </c>
      <c r="G399" s="391">
        <v>50</v>
      </c>
      <c r="H399" s="391">
        <v>18</v>
      </c>
      <c r="I399" s="391">
        <v>20</v>
      </c>
      <c r="J399" s="391">
        <v>23</v>
      </c>
      <c r="K399" s="391">
        <v>23</v>
      </c>
      <c r="L399" s="391">
        <v>20</v>
      </c>
      <c r="M399" s="391">
        <v>14</v>
      </c>
      <c r="N399" s="391">
        <v>8</v>
      </c>
      <c r="O399" s="391">
        <v>8</v>
      </c>
      <c r="P399" s="393">
        <v>29</v>
      </c>
      <c r="Q399" s="391">
        <v>19</v>
      </c>
      <c r="R399" s="391">
        <v>8</v>
      </c>
      <c r="S399" s="391">
        <v>18</v>
      </c>
      <c r="T399" s="391">
        <v>13</v>
      </c>
      <c r="U399" s="391">
        <v>10</v>
      </c>
      <c r="V399" s="391">
        <v>9</v>
      </c>
      <c r="W399" s="391">
        <v>4</v>
      </c>
      <c r="X399" s="391">
        <v>4</v>
      </c>
      <c r="Y399" s="391">
        <v>5</v>
      </c>
      <c r="Z399" s="391">
        <v>40</v>
      </c>
      <c r="AA399" s="391">
        <v>8</v>
      </c>
      <c r="AB399" s="391">
        <v>1</v>
      </c>
      <c r="AC399" s="391">
        <v>1</v>
      </c>
      <c r="AD399" s="391">
        <v>1</v>
      </c>
      <c r="AE399" s="391">
        <v>14</v>
      </c>
      <c r="AF399" s="391"/>
      <c r="AG399" s="391">
        <v>1</v>
      </c>
      <c r="AH399" s="391"/>
      <c r="AI399" s="391"/>
      <c r="AJ399" s="391"/>
      <c r="AK399" s="391">
        <v>1</v>
      </c>
      <c r="AL399" s="391"/>
      <c r="AM399" s="391"/>
      <c r="AN399" s="391"/>
      <c r="AO399" s="391"/>
      <c r="AP399" s="391"/>
      <c r="AQ399" s="391"/>
      <c r="AR399" s="391"/>
      <c r="AS399" s="391"/>
      <c r="AT399" s="391"/>
      <c r="AU399" s="391"/>
      <c r="AV399" s="391"/>
      <c r="AW399" s="391"/>
      <c r="AX399" s="391"/>
      <c r="AY399" s="391"/>
      <c r="AZ399" s="391"/>
      <c r="BA399" s="391"/>
      <c r="BB399" s="391"/>
      <c r="BC399" s="391"/>
      <c r="BD399" s="391"/>
      <c r="BE399" s="391"/>
      <c r="BF399" s="391"/>
      <c r="BG399" s="391"/>
      <c r="BH399" s="391">
        <v>0</v>
      </c>
      <c r="BI399" s="391">
        <v>0</v>
      </c>
      <c r="BJ399" s="391">
        <v>0</v>
      </c>
      <c r="BK399" s="391">
        <v>0</v>
      </c>
      <c r="BL399" s="391">
        <v>0</v>
      </c>
      <c r="BM399" s="391">
        <v>0</v>
      </c>
      <c r="BN399" s="391">
        <v>0</v>
      </c>
      <c r="BO399" s="391">
        <v>0</v>
      </c>
      <c r="BP399" s="391">
        <v>0</v>
      </c>
      <c r="BQ399" s="391">
        <v>0</v>
      </c>
      <c r="BR399" s="391">
        <v>0</v>
      </c>
      <c r="BS399" s="391">
        <v>0</v>
      </c>
      <c r="BT399" s="391">
        <v>0</v>
      </c>
      <c r="BU399" s="391">
        <v>0</v>
      </c>
      <c r="BV399" s="391">
        <v>0</v>
      </c>
      <c r="BW399" s="391">
        <v>0</v>
      </c>
      <c r="BX399" s="392" t="str">
        <f t="shared" si="54"/>
        <v/>
      </c>
      <c r="BY399" s="392" t="str">
        <f t="shared" si="55"/>
        <v/>
      </c>
      <c r="BZ399" s="45">
        <f t="shared" si="56"/>
        <v>270</v>
      </c>
      <c r="CA399" s="45">
        <f t="shared" si="57"/>
        <v>135</v>
      </c>
      <c r="CB399" s="45">
        <f t="shared" si="58"/>
        <v>67</v>
      </c>
      <c r="CC399" s="45">
        <f t="shared" si="59"/>
        <v>0</v>
      </c>
      <c r="CD399" s="45">
        <f t="shared" si="60"/>
        <v>0</v>
      </c>
      <c r="CE399" s="45">
        <f t="shared" si="61"/>
        <v>0</v>
      </c>
      <c r="CF399" s="391">
        <f t="shared" si="62"/>
        <v>0</v>
      </c>
    </row>
    <row r="400" spans="1:84">
      <c r="A400" s="395" t="s">
        <v>436</v>
      </c>
      <c r="B400" s="393"/>
      <c r="C400" s="393">
        <v>46</v>
      </c>
      <c r="D400" s="393">
        <v>90</v>
      </c>
      <c r="E400" s="393">
        <v>112</v>
      </c>
      <c r="F400" s="393">
        <v>118</v>
      </c>
      <c r="G400" s="393">
        <v>125</v>
      </c>
      <c r="H400" s="393">
        <v>374</v>
      </c>
      <c r="I400" s="393">
        <v>1096</v>
      </c>
      <c r="J400" s="393">
        <v>1434</v>
      </c>
      <c r="K400" s="391">
        <v>698</v>
      </c>
      <c r="L400" s="391">
        <v>425</v>
      </c>
      <c r="M400" s="391">
        <v>650</v>
      </c>
      <c r="N400" s="391">
        <v>6</v>
      </c>
      <c r="O400" s="391"/>
      <c r="P400" s="391"/>
      <c r="Q400" s="391"/>
      <c r="R400" s="391"/>
      <c r="S400" s="391"/>
      <c r="T400" s="391"/>
      <c r="U400" s="391"/>
      <c r="V400" s="391"/>
      <c r="W400" s="391"/>
      <c r="X400" s="391"/>
      <c r="Y400" s="391"/>
      <c r="Z400" s="391"/>
      <c r="AA400" s="391"/>
      <c r="AB400" s="391"/>
      <c r="AC400" s="391"/>
      <c r="AD400" s="391"/>
      <c r="AE400" s="391"/>
      <c r="AF400" s="391"/>
      <c r="AG400" s="391"/>
      <c r="AH400" s="391"/>
      <c r="AI400" s="391"/>
      <c r="AJ400" s="391"/>
      <c r="AK400" s="391"/>
      <c r="AL400" s="391"/>
      <c r="AM400" s="391"/>
      <c r="AN400" s="391"/>
      <c r="AO400" s="391"/>
      <c r="AP400" s="391"/>
      <c r="AQ400" s="391"/>
      <c r="AR400" s="391"/>
      <c r="AS400" s="391"/>
      <c r="AT400" s="391"/>
      <c r="AU400" s="391"/>
      <c r="AV400" s="391"/>
      <c r="AW400" s="391"/>
      <c r="AX400" s="391"/>
      <c r="AY400" s="391"/>
      <c r="AZ400" s="391"/>
      <c r="BA400" s="391"/>
      <c r="BB400" s="391"/>
      <c r="BC400" s="391"/>
      <c r="BD400" s="391"/>
      <c r="BE400" s="391"/>
      <c r="BF400" s="391"/>
      <c r="BG400" s="391"/>
      <c r="BH400" s="391">
        <v>0</v>
      </c>
      <c r="BI400" s="391">
        <v>0</v>
      </c>
      <c r="BJ400" s="391">
        <v>0</v>
      </c>
      <c r="BK400" s="391">
        <v>0</v>
      </c>
      <c r="BL400" s="391">
        <v>0</v>
      </c>
      <c r="BM400" s="391">
        <v>0</v>
      </c>
      <c r="BN400" s="391">
        <v>0</v>
      </c>
      <c r="BO400" s="391">
        <v>0</v>
      </c>
      <c r="BP400" s="391">
        <v>0</v>
      </c>
      <c r="BQ400" s="391">
        <v>0</v>
      </c>
      <c r="BR400" s="391">
        <v>0</v>
      </c>
      <c r="BS400" s="391">
        <v>0</v>
      </c>
      <c r="BT400" s="391">
        <v>0</v>
      </c>
      <c r="BU400" s="391">
        <v>0</v>
      </c>
      <c r="BV400" s="391">
        <v>0</v>
      </c>
      <c r="BW400" s="391">
        <v>0</v>
      </c>
      <c r="BX400" s="392" t="str">
        <f t="shared" si="54"/>
        <v/>
      </c>
      <c r="BY400" s="392" t="str">
        <f t="shared" si="55"/>
        <v/>
      </c>
      <c r="BZ400" s="45">
        <f t="shared" si="56"/>
        <v>5168</v>
      </c>
      <c r="CA400" s="45">
        <f t="shared" si="57"/>
        <v>6</v>
      </c>
      <c r="CB400" s="45">
        <f t="shared" si="58"/>
        <v>0</v>
      </c>
      <c r="CC400" s="45">
        <f t="shared" si="59"/>
        <v>0</v>
      </c>
      <c r="CD400" s="45">
        <f t="shared" si="60"/>
        <v>0</v>
      </c>
      <c r="CE400" s="45">
        <f t="shared" si="61"/>
        <v>0</v>
      </c>
      <c r="CF400" s="391">
        <f t="shared" si="62"/>
        <v>0</v>
      </c>
    </row>
    <row r="401" spans="1:84">
      <c r="A401" s="45" t="s">
        <v>437</v>
      </c>
      <c r="B401" s="391"/>
      <c r="C401" s="391"/>
      <c r="D401" s="391"/>
      <c r="E401" s="391"/>
      <c r="F401" s="391"/>
      <c r="G401" s="391"/>
      <c r="H401" s="391"/>
      <c r="I401" s="391"/>
      <c r="J401" s="391"/>
      <c r="K401" s="391"/>
      <c r="L401" s="391"/>
      <c r="M401" s="391"/>
      <c r="N401" s="391"/>
      <c r="O401" s="391"/>
      <c r="P401" s="391"/>
      <c r="Q401" s="391"/>
      <c r="R401" s="391"/>
      <c r="S401" s="391"/>
      <c r="T401" s="391"/>
      <c r="U401" s="391"/>
      <c r="V401" s="391"/>
      <c r="W401" s="391"/>
      <c r="X401" s="391">
        <v>32</v>
      </c>
      <c r="Y401" s="391">
        <v>649</v>
      </c>
      <c r="Z401" s="391">
        <v>56</v>
      </c>
      <c r="AA401" s="391"/>
      <c r="AB401" s="391">
        <v>24</v>
      </c>
      <c r="AC401" s="391">
        <v>32</v>
      </c>
      <c r="AD401" s="391">
        <v>179</v>
      </c>
      <c r="AE401" s="391">
        <v>115</v>
      </c>
      <c r="AF401" s="391"/>
      <c r="AG401" s="391">
        <v>7</v>
      </c>
      <c r="AH401" s="391"/>
      <c r="AI401" s="391"/>
      <c r="AJ401" s="391"/>
      <c r="AK401" s="391">
        <v>68</v>
      </c>
      <c r="AL401" s="391">
        <v>2</v>
      </c>
      <c r="AM401" s="391"/>
      <c r="AN401" s="391">
        <v>17</v>
      </c>
      <c r="AO401" s="391">
        <v>21</v>
      </c>
      <c r="AP401" s="391"/>
      <c r="AQ401" s="391">
        <v>55</v>
      </c>
      <c r="AR401" s="391">
        <v>25</v>
      </c>
      <c r="AS401" s="391"/>
      <c r="AT401" s="391"/>
      <c r="AU401" s="391"/>
      <c r="AV401" s="391"/>
      <c r="AW401" s="391"/>
      <c r="AX401" s="391"/>
      <c r="AY401" s="391"/>
      <c r="AZ401" s="391"/>
      <c r="BA401" s="391"/>
      <c r="BB401" s="391"/>
      <c r="BC401" s="391"/>
      <c r="BD401" s="391"/>
      <c r="BE401" s="391"/>
      <c r="BF401" s="391"/>
      <c r="BG401" s="391"/>
      <c r="BH401" s="391">
        <v>0</v>
      </c>
      <c r="BI401" s="391">
        <v>0</v>
      </c>
      <c r="BJ401" s="391">
        <v>0</v>
      </c>
      <c r="BK401" s="391">
        <v>0</v>
      </c>
      <c r="BL401" s="391">
        <v>0</v>
      </c>
      <c r="BM401" s="391">
        <v>0</v>
      </c>
      <c r="BN401" s="391">
        <v>0</v>
      </c>
      <c r="BO401" s="391">
        <v>0</v>
      </c>
      <c r="BP401" s="391">
        <v>0</v>
      </c>
      <c r="BQ401" s="391">
        <v>0</v>
      </c>
      <c r="BR401" s="391">
        <v>0</v>
      </c>
      <c r="BS401" s="391">
        <v>0</v>
      </c>
      <c r="BT401" s="391">
        <v>0</v>
      </c>
      <c r="BU401" s="391">
        <v>0</v>
      </c>
      <c r="BV401" s="391">
        <v>0</v>
      </c>
      <c r="BW401" s="391">
        <v>0</v>
      </c>
      <c r="BX401" s="392" t="str">
        <f t="shared" si="54"/>
        <v/>
      </c>
      <c r="BY401" s="392" t="str">
        <f t="shared" si="55"/>
        <v/>
      </c>
      <c r="BZ401" s="45">
        <f t="shared" si="56"/>
        <v>0</v>
      </c>
      <c r="CA401" s="45">
        <f t="shared" si="57"/>
        <v>681</v>
      </c>
      <c r="CB401" s="45">
        <f t="shared" si="58"/>
        <v>481</v>
      </c>
      <c r="CC401" s="45">
        <f t="shared" si="59"/>
        <v>120</v>
      </c>
      <c r="CD401" s="45">
        <f t="shared" si="60"/>
        <v>0</v>
      </c>
      <c r="CE401" s="45">
        <f t="shared" si="61"/>
        <v>0</v>
      </c>
      <c r="CF401" s="391">
        <f t="shared" si="62"/>
        <v>0</v>
      </c>
    </row>
    <row r="402" spans="1:84">
      <c r="A402" s="45" t="s">
        <v>438</v>
      </c>
      <c r="B402" s="391"/>
      <c r="C402" s="391"/>
      <c r="D402" s="391"/>
      <c r="E402" s="391"/>
      <c r="F402" s="391"/>
      <c r="G402" s="391"/>
      <c r="H402" s="391"/>
      <c r="I402" s="391"/>
      <c r="J402" s="391"/>
      <c r="K402" s="391"/>
      <c r="L402" s="391"/>
      <c r="M402" s="391">
        <v>180</v>
      </c>
      <c r="N402" s="391"/>
      <c r="O402" s="391"/>
      <c r="P402" s="393">
        <v>85</v>
      </c>
      <c r="Q402" s="391"/>
      <c r="R402" s="391"/>
      <c r="S402" s="391"/>
      <c r="T402" s="391"/>
      <c r="U402" s="391"/>
      <c r="V402" s="391"/>
      <c r="W402" s="391"/>
      <c r="X402" s="391"/>
      <c r="Y402" s="391"/>
      <c r="Z402" s="391"/>
      <c r="AA402" s="391"/>
      <c r="AB402" s="391"/>
      <c r="AC402" s="391"/>
      <c r="AD402" s="391"/>
      <c r="AE402" s="391"/>
      <c r="AF402" s="391"/>
      <c r="AG402" s="391"/>
      <c r="AH402" s="391"/>
      <c r="AI402" s="391"/>
      <c r="AJ402" s="391"/>
      <c r="AK402" s="391"/>
      <c r="AL402" s="391"/>
      <c r="AM402" s="391"/>
      <c r="AN402" s="391"/>
      <c r="AO402" s="391"/>
      <c r="AP402" s="391"/>
      <c r="AQ402" s="391"/>
      <c r="AR402" s="391"/>
      <c r="AS402" s="391"/>
      <c r="AT402" s="391"/>
      <c r="AU402" s="391"/>
      <c r="AV402" s="391"/>
      <c r="AW402" s="391"/>
      <c r="AX402" s="391"/>
      <c r="AY402" s="391"/>
      <c r="AZ402" s="391"/>
      <c r="BA402" s="391"/>
      <c r="BB402" s="391"/>
      <c r="BC402" s="391"/>
      <c r="BD402" s="391"/>
      <c r="BE402" s="391"/>
      <c r="BF402" s="391"/>
      <c r="BG402" s="391"/>
      <c r="BH402" s="391">
        <v>0</v>
      </c>
      <c r="BI402" s="391">
        <v>0</v>
      </c>
      <c r="BJ402" s="391">
        <v>0</v>
      </c>
      <c r="BK402" s="391">
        <v>0</v>
      </c>
      <c r="BL402" s="391">
        <v>0</v>
      </c>
      <c r="BM402" s="391">
        <v>0</v>
      </c>
      <c r="BN402" s="391">
        <v>0</v>
      </c>
      <c r="BO402" s="391">
        <v>0</v>
      </c>
      <c r="BP402" s="391">
        <v>0</v>
      </c>
      <c r="BQ402" s="391">
        <v>0</v>
      </c>
      <c r="BR402" s="391">
        <v>0</v>
      </c>
      <c r="BS402" s="391">
        <v>0</v>
      </c>
      <c r="BT402" s="391">
        <v>0</v>
      </c>
      <c r="BU402" s="391">
        <v>0</v>
      </c>
      <c r="BV402" s="391">
        <v>0</v>
      </c>
      <c r="BW402" s="391">
        <v>0</v>
      </c>
      <c r="BX402" s="392" t="str">
        <f t="shared" si="54"/>
        <v/>
      </c>
      <c r="BY402" s="392" t="str">
        <f t="shared" si="55"/>
        <v/>
      </c>
      <c r="BZ402" s="45">
        <f t="shared" si="56"/>
        <v>180</v>
      </c>
      <c r="CA402" s="45">
        <f t="shared" si="57"/>
        <v>85</v>
      </c>
      <c r="CB402" s="45">
        <f t="shared" si="58"/>
        <v>0</v>
      </c>
      <c r="CC402" s="45">
        <f t="shared" si="59"/>
        <v>0</v>
      </c>
      <c r="CD402" s="45">
        <f t="shared" si="60"/>
        <v>0</v>
      </c>
      <c r="CE402" s="45">
        <f t="shared" si="61"/>
        <v>0</v>
      </c>
      <c r="CF402" s="391">
        <f t="shared" si="62"/>
        <v>0</v>
      </c>
    </row>
    <row r="403" spans="1:84">
      <c r="A403" s="45" t="s">
        <v>439</v>
      </c>
      <c r="B403" s="391"/>
      <c r="C403" s="391"/>
      <c r="D403" s="391">
        <v>276</v>
      </c>
      <c r="E403" s="391">
        <v>217</v>
      </c>
      <c r="F403" s="391">
        <v>60</v>
      </c>
      <c r="G403" s="391">
        <v>56</v>
      </c>
      <c r="H403" s="391">
        <v>109</v>
      </c>
      <c r="I403" s="391">
        <v>520</v>
      </c>
      <c r="J403" s="391">
        <v>830</v>
      </c>
      <c r="K403" s="391">
        <v>530</v>
      </c>
      <c r="L403" s="391">
        <v>654</v>
      </c>
      <c r="M403" s="391">
        <v>1248</v>
      </c>
      <c r="N403" s="391">
        <v>220</v>
      </c>
      <c r="O403" s="391">
        <v>131</v>
      </c>
      <c r="P403" s="393">
        <v>153</v>
      </c>
      <c r="Q403" s="391">
        <v>125</v>
      </c>
      <c r="R403" s="391"/>
      <c r="S403" s="391"/>
      <c r="T403" s="391"/>
      <c r="U403" s="391"/>
      <c r="V403" s="391"/>
      <c r="W403" s="391"/>
      <c r="X403" s="391"/>
      <c r="Y403" s="391"/>
      <c r="Z403" s="391"/>
      <c r="AA403" s="391"/>
      <c r="AB403" s="391"/>
      <c r="AC403" s="391"/>
      <c r="AD403" s="391"/>
      <c r="AE403" s="391"/>
      <c r="AF403" s="391"/>
      <c r="AG403" s="391"/>
      <c r="AH403" s="391"/>
      <c r="AI403" s="391"/>
      <c r="AJ403" s="391"/>
      <c r="AK403" s="391"/>
      <c r="AL403" s="391"/>
      <c r="AM403" s="391">
        <v>221</v>
      </c>
      <c r="AN403" s="391"/>
      <c r="AO403" s="391"/>
      <c r="AP403" s="391"/>
      <c r="AQ403" s="391"/>
      <c r="AR403" s="391"/>
      <c r="AS403" s="391"/>
      <c r="AT403" s="391"/>
      <c r="AU403" s="391"/>
      <c r="AV403" s="391"/>
      <c r="AW403" s="391"/>
      <c r="AX403" s="391"/>
      <c r="AY403" s="391"/>
      <c r="AZ403" s="391"/>
      <c r="BA403" s="391"/>
      <c r="BB403" s="391"/>
      <c r="BC403" s="391"/>
      <c r="BD403" s="391"/>
      <c r="BE403" s="391"/>
      <c r="BF403" s="391"/>
      <c r="BG403" s="391"/>
      <c r="BH403" s="391">
        <v>0</v>
      </c>
      <c r="BI403" s="391">
        <v>0</v>
      </c>
      <c r="BJ403" s="391">
        <v>0</v>
      </c>
      <c r="BK403" s="391">
        <v>0</v>
      </c>
      <c r="BL403" s="391">
        <v>0</v>
      </c>
      <c r="BM403" s="391">
        <v>0</v>
      </c>
      <c r="BN403" s="391">
        <v>0</v>
      </c>
      <c r="BO403" s="391">
        <v>0</v>
      </c>
      <c r="BP403" s="391">
        <v>0</v>
      </c>
      <c r="BQ403" s="391">
        <v>0</v>
      </c>
      <c r="BR403" s="391">
        <v>0</v>
      </c>
      <c r="BS403" s="391">
        <v>0</v>
      </c>
      <c r="BT403" s="391">
        <v>0</v>
      </c>
      <c r="BU403" s="391">
        <v>0</v>
      </c>
      <c r="BV403" s="391">
        <v>0</v>
      </c>
      <c r="BW403" s="391">
        <v>0</v>
      </c>
      <c r="BX403" s="392" t="str">
        <f t="shared" si="54"/>
        <v/>
      </c>
      <c r="BY403" s="392" t="str">
        <f t="shared" si="55"/>
        <v/>
      </c>
      <c r="BZ403" s="45">
        <f t="shared" si="56"/>
        <v>4500</v>
      </c>
      <c r="CA403" s="45">
        <f t="shared" si="57"/>
        <v>629</v>
      </c>
      <c r="CB403" s="45">
        <f t="shared" si="58"/>
        <v>0</v>
      </c>
      <c r="CC403" s="45">
        <f t="shared" si="59"/>
        <v>221</v>
      </c>
      <c r="CD403" s="45">
        <f t="shared" si="60"/>
        <v>0</v>
      </c>
      <c r="CE403" s="45">
        <f t="shared" si="61"/>
        <v>0</v>
      </c>
      <c r="CF403" s="391">
        <f t="shared" si="62"/>
        <v>0</v>
      </c>
    </row>
    <row r="404" spans="1:84">
      <c r="A404" s="45" t="s">
        <v>440</v>
      </c>
      <c r="B404" s="391"/>
      <c r="C404" s="391"/>
      <c r="D404" s="391"/>
      <c r="E404" s="391"/>
      <c r="F404" s="391"/>
      <c r="G404" s="391"/>
      <c r="H404" s="391"/>
      <c r="I404" s="391"/>
      <c r="J404" s="391"/>
      <c r="K404" s="391">
        <v>163</v>
      </c>
      <c r="L404" s="391"/>
      <c r="M404" s="391"/>
      <c r="N404" s="391">
        <v>72</v>
      </c>
      <c r="O404" s="391">
        <v>12</v>
      </c>
      <c r="P404" s="391">
        <v>42</v>
      </c>
      <c r="Q404" s="391">
        <v>20</v>
      </c>
      <c r="R404" s="391">
        <v>155</v>
      </c>
      <c r="S404" s="391">
        <v>150</v>
      </c>
      <c r="T404" s="391">
        <v>135</v>
      </c>
      <c r="U404" s="391">
        <v>122</v>
      </c>
      <c r="V404" s="391">
        <v>132</v>
      </c>
      <c r="W404" s="391">
        <v>149</v>
      </c>
      <c r="X404" s="391">
        <v>140</v>
      </c>
      <c r="Y404" s="391">
        <v>134</v>
      </c>
      <c r="Z404" s="391">
        <v>86</v>
      </c>
      <c r="AA404" s="391">
        <v>80</v>
      </c>
      <c r="AB404" s="391">
        <v>12</v>
      </c>
      <c r="AC404" s="391">
        <v>16</v>
      </c>
      <c r="AD404" s="391">
        <v>35</v>
      </c>
      <c r="AE404" s="391">
        <v>70</v>
      </c>
      <c r="AF404" s="391">
        <v>151</v>
      </c>
      <c r="AG404" s="391">
        <v>320</v>
      </c>
      <c r="AH404" s="391">
        <v>479</v>
      </c>
      <c r="AI404" s="391">
        <v>552</v>
      </c>
      <c r="AJ404" s="391">
        <v>634</v>
      </c>
      <c r="AK404" s="391">
        <v>717</v>
      </c>
      <c r="AL404" s="391">
        <v>363</v>
      </c>
      <c r="AM404" s="391">
        <v>192</v>
      </c>
      <c r="AN404" s="391">
        <v>398</v>
      </c>
      <c r="AO404" s="391">
        <v>489</v>
      </c>
      <c r="AP404" s="391">
        <v>491</v>
      </c>
      <c r="AQ404" s="391">
        <v>434</v>
      </c>
      <c r="AR404" s="391">
        <v>254</v>
      </c>
      <c r="AS404" s="391">
        <v>249</v>
      </c>
      <c r="AT404" s="391">
        <v>257</v>
      </c>
      <c r="AU404" s="391">
        <v>225</v>
      </c>
      <c r="AV404" s="391">
        <v>213</v>
      </c>
      <c r="AW404" s="391">
        <v>183</v>
      </c>
      <c r="AX404" s="391">
        <v>185</v>
      </c>
      <c r="AY404" s="391">
        <v>176</v>
      </c>
      <c r="AZ404" s="391"/>
      <c r="BA404" s="391"/>
      <c r="BB404" s="391"/>
      <c r="BC404" s="391"/>
      <c r="BD404" s="391"/>
      <c r="BE404" s="391"/>
      <c r="BF404" s="391"/>
      <c r="BG404" s="391"/>
      <c r="BH404" s="391">
        <v>0</v>
      </c>
      <c r="BI404" s="391">
        <v>0</v>
      </c>
      <c r="BJ404" s="391">
        <v>0</v>
      </c>
      <c r="BK404" s="391">
        <v>0</v>
      </c>
      <c r="BL404" s="391">
        <v>0</v>
      </c>
      <c r="BM404" s="391">
        <v>0</v>
      </c>
      <c r="BN404" s="391">
        <v>0</v>
      </c>
      <c r="BO404" s="391">
        <v>0</v>
      </c>
      <c r="BP404" s="391">
        <v>0</v>
      </c>
      <c r="BQ404" s="391">
        <v>0</v>
      </c>
      <c r="BR404" s="391">
        <v>0</v>
      </c>
      <c r="BS404" s="391">
        <v>0</v>
      </c>
      <c r="BT404" s="391">
        <v>0</v>
      </c>
      <c r="BU404" s="391">
        <v>0</v>
      </c>
      <c r="BV404" s="391">
        <v>213</v>
      </c>
      <c r="BW404" s="391">
        <v>183</v>
      </c>
      <c r="BX404" s="392" t="str">
        <f t="shared" si="54"/>
        <v/>
      </c>
      <c r="BY404" s="392">
        <f t="shared" si="55"/>
        <v>-0.140845070422535</v>
      </c>
      <c r="BZ404" s="45">
        <f t="shared" si="56"/>
        <v>163</v>
      </c>
      <c r="CA404" s="45">
        <f t="shared" si="57"/>
        <v>1263</v>
      </c>
      <c r="CB404" s="45">
        <f t="shared" si="58"/>
        <v>3152</v>
      </c>
      <c r="CC404" s="45">
        <f t="shared" si="59"/>
        <v>3748</v>
      </c>
      <c r="CD404" s="45">
        <f t="shared" si="60"/>
        <v>361</v>
      </c>
      <c r="CE404" s="45">
        <f t="shared" si="61"/>
        <v>0</v>
      </c>
      <c r="CF404" s="391">
        <f t="shared" si="62"/>
        <v>396</v>
      </c>
    </row>
    <row r="405" spans="1:84">
      <c r="A405" s="45" t="s">
        <v>441</v>
      </c>
      <c r="B405" s="391"/>
      <c r="C405" s="391"/>
      <c r="D405" s="391">
        <v>70</v>
      </c>
      <c r="E405" s="391">
        <v>350</v>
      </c>
      <c r="F405" s="391">
        <v>270</v>
      </c>
      <c r="G405" s="391">
        <v>405</v>
      </c>
      <c r="H405" s="391">
        <v>213</v>
      </c>
      <c r="I405" s="391">
        <v>257</v>
      </c>
      <c r="J405" s="391">
        <v>220</v>
      </c>
      <c r="K405" s="391">
        <v>112</v>
      </c>
      <c r="L405" s="391">
        <v>157</v>
      </c>
      <c r="M405" s="391">
        <v>232</v>
      </c>
      <c r="N405" s="391">
        <v>52</v>
      </c>
      <c r="O405" s="391">
        <v>37</v>
      </c>
      <c r="P405" s="391">
        <v>44</v>
      </c>
      <c r="Q405" s="391">
        <v>55</v>
      </c>
      <c r="R405" s="391">
        <v>65</v>
      </c>
      <c r="S405" s="391">
        <v>50</v>
      </c>
      <c r="T405" s="391">
        <v>45</v>
      </c>
      <c r="U405" s="391">
        <v>28</v>
      </c>
      <c r="V405" s="391">
        <v>90</v>
      </c>
      <c r="W405" s="391">
        <v>90</v>
      </c>
      <c r="X405" s="391">
        <v>60</v>
      </c>
      <c r="Y405" s="391">
        <v>58</v>
      </c>
      <c r="Z405" s="391">
        <v>22</v>
      </c>
      <c r="AA405" s="391">
        <v>21</v>
      </c>
      <c r="AB405" s="391">
        <v>6</v>
      </c>
      <c r="AC405" s="391">
        <v>9</v>
      </c>
      <c r="AD405" s="391">
        <v>15</v>
      </c>
      <c r="AE405" s="391">
        <v>30</v>
      </c>
      <c r="AF405" s="391">
        <v>60</v>
      </c>
      <c r="AG405" s="391">
        <v>145</v>
      </c>
      <c r="AH405" s="391">
        <v>207</v>
      </c>
      <c r="AI405" s="391">
        <v>236</v>
      </c>
      <c r="AJ405" s="391">
        <v>272</v>
      </c>
      <c r="AK405" s="391">
        <v>295</v>
      </c>
      <c r="AL405" s="391">
        <v>156</v>
      </c>
      <c r="AM405" s="391">
        <v>89</v>
      </c>
      <c r="AN405" s="391">
        <v>170</v>
      </c>
      <c r="AO405" s="391">
        <v>209</v>
      </c>
      <c r="AP405" s="391">
        <v>211</v>
      </c>
      <c r="AQ405" s="391">
        <v>186</v>
      </c>
      <c r="AR405" s="391">
        <v>109</v>
      </c>
      <c r="AS405" s="391">
        <v>107</v>
      </c>
      <c r="AT405" s="391">
        <v>110</v>
      </c>
      <c r="AU405" s="391">
        <v>97</v>
      </c>
      <c r="AV405" s="391">
        <v>91</v>
      </c>
      <c r="AW405" s="391">
        <v>78</v>
      </c>
      <c r="AX405" s="391">
        <v>79</v>
      </c>
      <c r="AY405" s="391">
        <v>76</v>
      </c>
      <c r="AZ405" s="391"/>
      <c r="BA405" s="391"/>
      <c r="BB405" s="391"/>
      <c r="BC405" s="391"/>
      <c r="BD405" s="391"/>
      <c r="BE405" s="391"/>
      <c r="BF405" s="391"/>
      <c r="BG405" s="391"/>
      <c r="BH405" s="391">
        <v>0</v>
      </c>
      <c r="BI405" s="391">
        <v>0</v>
      </c>
      <c r="BJ405" s="391">
        <v>0</v>
      </c>
      <c r="BK405" s="391">
        <v>0</v>
      </c>
      <c r="BL405" s="391">
        <v>0</v>
      </c>
      <c r="BM405" s="391">
        <v>0</v>
      </c>
      <c r="BN405" s="391">
        <v>0</v>
      </c>
      <c r="BO405" s="391">
        <v>0</v>
      </c>
      <c r="BP405" s="391">
        <v>0</v>
      </c>
      <c r="BQ405" s="391">
        <v>0</v>
      </c>
      <c r="BR405" s="391">
        <v>0</v>
      </c>
      <c r="BS405" s="391">
        <v>0</v>
      </c>
      <c r="BT405" s="391">
        <v>0</v>
      </c>
      <c r="BU405" s="391">
        <v>0</v>
      </c>
      <c r="BV405" s="391">
        <v>91</v>
      </c>
      <c r="BW405" s="391">
        <v>78</v>
      </c>
      <c r="BX405" s="392" t="str">
        <f t="shared" si="54"/>
        <v/>
      </c>
      <c r="BY405" s="392">
        <f t="shared" si="55"/>
        <v>-0.142857142857143</v>
      </c>
      <c r="BZ405" s="45">
        <f t="shared" si="56"/>
        <v>2286</v>
      </c>
      <c r="CA405" s="45">
        <f t="shared" si="57"/>
        <v>674</v>
      </c>
      <c r="CB405" s="45">
        <f t="shared" si="58"/>
        <v>1318</v>
      </c>
      <c r="CC405" s="45">
        <f t="shared" si="59"/>
        <v>1613</v>
      </c>
      <c r="CD405" s="45">
        <f t="shared" si="60"/>
        <v>155</v>
      </c>
      <c r="CE405" s="45">
        <f t="shared" si="61"/>
        <v>0</v>
      </c>
      <c r="CF405" s="391">
        <f t="shared" si="62"/>
        <v>169</v>
      </c>
    </row>
    <row r="406" spans="1:84">
      <c r="A406" s="45" t="s">
        <v>442</v>
      </c>
      <c r="B406" s="391">
        <v>23</v>
      </c>
      <c r="C406" s="391">
        <v>29</v>
      </c>
      <c r="D406" s="391">
        <v>33</v>
      </c>
      <c r="E406" s="391">
        <v>321</v>
      </c>
      <c r="F406" s="391">
        <v>213</v>
      </c>
      <c r="G406" s="391">
        <v>896</v>
      </c>
      <c r="H406" s="391">
        <v>905</v>
      </c>
      <c r="I406" s="391">
        <v>440</v>
      </c>
      <c r="J406" s="391">
        <v>553</v>
      </c>
      <c r="K406" s="391">
        <v>7</v>
      </c>
      <c r="L406" s="391">
        <v>702</v>
      </c>
      <c r="M406" s="391">
        <v>442</v>
      </c>
      <c r="N406" s="391"/>
      <c r="O406" s="391">
        <v>203</v>
      </c>
      <c r="P406" s="393">
        <v>177</v>
      </c>
      <c r="Q406" s="391">
        <v>261</v>
      </c>
      <c r="R406" s="391">
        <v>674</v>
      </c>
      <c r="S406" s="391">
        <v>39</v>
      </c>
      <c r="T406" s="391">
        <v>10</v>
      </c>
      <c r="U406" s="391">
        <v>25</v>
      </c>
      <c r="V406" s="391">
        <v>7</v>
      </c>
      <c r="W406" s="391">
        <v>194</v>
      </c>
      <c r="X406" s="391">
        <v>217</v>
      </c>
      <c r="Y406" s="391">
        <v>870</v>
      </c>
      <c r="Z406" s="391">
        <v>17</v>
      </c>
      <c r="AA406" s="391">
        <v>3</v>
      </c>
      <c r="AB406" s="391">
        <v>99</v>
      </c>
      <c r="AC406" s="391">
        <v>11</v>
      </c>
      <c r="AD406" s="391">
        <v>20</v>
      </c>
      <c r="AE406" s="391"/>
      <c r="AF406" s="391">
        <v>17</v>
      </c>
      <c r="AG406" s="391">
        <v>26</v>
      </c>
      <c r="AH406" s="391"/>
      <c r="AI406" s="391"/>
      <c r="AJ406" s="391"/>
      <c r="AK406" s="391">
        <v>34</v>
      </c>
      <c r="AL406" s="391"/>
      <c r="AM406" s="391"/>
      <c r="AN406" s="391"/>
      <c r="AO406" s="391"/>
      <c r="AP406" s="391"/>
      <c r="AQ406" s="391"/>
      <c r="AR406" s="391"/>
      <c r="AS406" s="391"/>
      <c r="AT406" s="391"/>
      <c r="AU406" s="391"/>
      <c r="AV406" s="391"/>
      <c r="AW406" s="391"/>
      <c r="AX406" s="391"/>
      <c r="AY406" s="391"/>
      <c r="AZ406" s="391"/>
      <c r="BA406" s="391"/>
      <c r="BB406" s="391"/>
      <c r="BC406" s="391"/>
      <c r="BD406" s="391"/>
      <c r="BE406" s="391"/>
      <c r="BF406" s="391"/>
      <c r="BG406" s="391"/>
      <c r="BH406" s="391">
        <v>0</v>
      </c>
      <c r="BI406" s="391">
        <v>0</v>
      </c>
      <c r="BJ406" s="391">
        <v>0</v>
      </c>
      <c r="BK406" s="391">
        <v>0</v>
      </c>
      <c r="BL406" s="391">
        <v>0</v>
      </c>
      <c r="BM406" s="391">
        <v>0</v>
      </c>
      <c r="BN406" s="391">
        <v>0</v>
      </c>
      <c r="BO406" s="391">
        <v>0</v>
      </c>
      <c r="BP406" s="391">
        <v>0</v>
      </c>
      <c r="BQ406" s="391">
        <v>0</v>
      </c>
      <c r="BR406" s="391">
        <v>0</v>
      </c>
      <c r="BS406" s="391">
        <v>0</v>
      </c>
      <c r="BT406" s="391">
        <v>0</v>
      </c>
      <c r="BU406" s="391">
        <v>0</v>
      </c>
      <c r="BV406" s="391">
        <v>0</v>
      </c>
      <c r="BW406" s="391">
        <v>0</v>
      </c>
      <c r="BX406" s="392" t="str">
        <f t="shared" si="54"/>
        <v/>
      </c>
      <c r="BY406" s="392" t="str">
        <f t="shared" si="55"/>
        <v/>
      </c>
      <c r="BZ406" s="45">
        <f t="shared" si="56"/>
        <v>4564</v>
      </c>
      <c r="CA406" s="45">
        <f t="shared" si="57"/>
        <v>2677</v>
      </c>
      <c r="CB406" s="45">
        <f t="shared" si="58"/>
        <v>227</v>
      </c>
      <c r="CC406" s="45">
        <f t="shared" si="59"/>
        <v>0</v>
      </c>
      <c r="CD406" s="45">
        <f t="shared" si="60"/>
        <v>0</v>
      </c>
      <c r="CE406" s="45">
        <f t="shared" si="61"/>
        <v>0</v>
      </c>
      <c r="CF406" s="391">
        <f t="shared" si="62"/>
        <v>0</v>
      </c>
    </row>
    <row r="407" spans="1:84">
      <c r="A407" s="45" t="s">
        <v>443</v>
      </c>
      <c r="B407" s="391"/>
      <c r="C407" s="391"/>
      <c r="D407" s="391">
        <v>182</v>
      </c>
      <c r="E407" s="391">
        <v>269</v>
      </c>
      <c r="F407" s="391">
        <v>324</v>
      </c>
      <c r="G407" s="391">
        <v>336</v>
      </c>
      <c r="H407" s="391">
        <v>342</v>
      </c>
      <c r="I407" s="391">
        <v>277</v>
      </c>
      <c r="J407" s="391"/>
      <c r="K407" s="391"/>
      <c r="L407" s="391"/>
      <c r="M407" s="391"/>
      <c r="N407" s="391"/>
      <c r="O407" s="391">
        <v>209</v>
      </c>
      <c r="P407" s="393"/>
      <c r="Q407" s="391"/>
      <c r="R407" s="391"/>
      <c r="S407" s="391"/>
      <c r="T407" s="391"/>
      <c r="U407" s="391"/>
      <c r="V407" s="391"/>
      <c r="W407" s="391"/>
      <c r="X407" s="391"/>
      <c r="Y407" s="391"/>
      <c r="Z407" s="391"/>
      <c r="AA407" s="391"/>
      <c r="AB407" s="391"/>
      <c r="AC407" s="391"/>
      <c r="AD407" s="391"/>
      <c r="AE407" s="391"/>
      <c r="AF407" s="391"/>
      <c r="AG407" s="391"/>
      <c r="AH407" s="391"/>
      <c r="AI407" s="391"/>
      <c r="AJ407" s="391"/>
      <c r="AK407" s="391"/>
      <c r="AL407" s="391"/>
      <c r="AM407" s="391"/>
      <c r="AN407" s="391"/>
      <c r="AO407" s="391"/>
      <c r="AP407" s="391"/>
      <c r="AQ407" s="391"/>
      <c r="AR407" s="391"/>
      <c r="AS407" s="391"/>
      <c r="AT407" s="391"/>
      <c r="AU407" s="391"/>
      <c r="AV407" s="391"/>
      <c r="AW407" s="391"/>
      <c r="AX407" s="391"/>
      <c r="AY407" s="391"/>
      <c r="AZ407" s="391"/>
      <c r="BA407" s="391"/>
      <c r="BB407" s="391"/>
      <c r="BC407" s="391"/>
      <c r="BD407" s="391"/>
      <c r="BE407" s="391"/>
      <c r="BF407" s="391"/>
      <c r="BG407" s="391"/>
      <c r="BH407" s="391">
        <v>0</v>
      </c>
      <c r="BI407" s="391">
        <v>0</v>
      </c>
      <c r="BJ407" s="391">
        <v>0</v>
      </c>
      <c r="BK407" s="391">
        <v>0</v>
      </c>
      <c r="BL407" s="391">
        <v>0</v>
      </c>
      <c r="BM407" s="391">
        <v>0</v>
      </c>
      <c r="BN407" s="391">
        <v>0</v>
      </c>
      <c r="BO407" s="391">
        <v>0</v>
      </c>
      <c r="BP407" s="391">
        <v>0</v>
      </c>
      <c r="BQ407" s="391">
        <v>0</v>
      </c>
      <c r="BR407" s="391">
        <v>0</v>
      </c>
      <c r="BS407" s="391">
        <v>0</v>
      </c>
      <c r="BT407" s="391">
        <v>0</v>
      </c>
      <c r="BU407" s="391">
        <v>0</v>
      </c>
      <c r="BV407" s="391">
        <v>0</v>
      </c>
      <c r="BW407" s="391">
        <v>0</v>
      </c>
      <c r="BX407" s="392" t="str">
        <f t="shared" si="54"/>
        <v/>
      </c>
      <c r="BY407" s="392" t="str">
        <f t="shared" si="55"/>
        <v/>
      </c>
      <c r="BZ407" s="45">
        <f t="shared" si="56"/>
        <v>1730</v>
      </c>
      <c r="CA407" s="45">
        <f t="shared" si="57"/>
        <v>209</v>
      </c>
      <c r="CB407" s="45">
        <f t="shared" si="58"/>
        <v>0</v>
      </c>
      <c r="CC407" s="45">
        <f t="shared" si="59"/>
        <v>0</v>
      </c>
      <c r="CD407" s="45">
        <f t="shared" si="60"/>
        <v>0</v>
      </c>
      <c r="CE407" s="45">
        <f t="shared" si="61"/>
        <v>0</v>
      </c>
      <c r="CF407" s="391">
        <f t="shared" si="62"/>
        <v>0</v>
      </c>
    </row>
    <row r="408" spans="1:84">
      <c r="A408" s="45" t="s">
        <v>444</v>
      </c>
      <c r="B408" s="391"/>
      <c r="C408" s="391"/>
      <c r="D408" s="391"/>
      <c r="E408" s="391">
        <v>786</v>
      </c>
      <c r="F408" s="391">
        <v>1271</v>
      </c>
      <c r="G408" s="391">
        <v>607</v>
      </c>
      <c r="H408" s="391">
        <v>429</v>
      </c>
      <c r="I408" s="391">
        <v>469</v>
      </c>
      <c r="J408" s="391">
        <v>226</v>
      </c>
      <c r="K408" s="391">
        <v>174</v>
      </c>
      <c r="L408" s="391">
        <v>815</v>
      </c>
      <c r="M408" s="391">
        <v>65</v>
      </c>
      <c r="N408" s="391"/>
      <c r="O408" s="391"/>
      <c r="P408" s="391"/>
      <c r="Q408" s="391"/>
      <c r="R408" s="391"/>
      <c r="S408" s="391"/>
      <c r="T408" s="391"/>
      <c r="U408" s="391"/>
      <c r="V408" s="391"/>
      <c r="W408" s="391"/>
      <c r="X408" s="391"/>
      <c r="Y408" s="391"/>
      <c r="Z408" s="391"/>
      <c r="AA408" s="391"/>
      <c r="AB408" s="391"/>
      <c r="AC408" s="391"/>
      <c r="AD408" s="391"/>
      <c r="AE408" s="391"/>
      <c r="AF408" s="391"/>
      <c r="AG408" s="391"/>
      <c r="AH408" s="391"/>
      <c r="AI408" s="391"/>
      <c r="AJ408" s="391"/>
      <c r="AK408" s="391"/>
      <c r="AL408" s="391"/>
      <c r="AM408" s="391"/>
      <c r="AN408" s="391"/>
      <c r="AO408" s="391"/>
      <c r="AP408" s="391"/>
      <c r="AQ408" s="391"/>
      <c r="AR408" s="391"/>
      <c r="AS408" s="391"/>
      <c r="AT408" s="391"/>
      <c r="AU408" s="391"/>
      <c r="AV408" s="391"/>
      <c r="AW408" s="391"/>
      <c r="AX408" s="391"/>
      <c r="AY408" s="391"/>
      <c r="AZ408" s="391"/>
      <c r="BA408" s="391"/>
      <c r="BB408" s="391"/>
      <c r="BC408" s="391"/>
      <c r="BD408" s="391"/>
      <c r="BE408" s="391"/>
      <c r="BF408" s="391"/>
      <c r="BG408" s="391"/>
      <c r="BH408" s="391">
        <v>0</v>
      </c>
      <c r="BI408" s="391">
        <v>0</v>
      </c>
      <c r="BJ408" s="391">
        <v>0</v>
      </c>
      <c r="BK408" s="391">
        <v>0</v>
      </c>
      <c r="BL408" s="391">
        <v>0</v>
      </c>
      <c r="BM408" s="391">
        <v>0</v>
      </c>
      <c r="BN408" s="391">
        <v>0</v>
      </c>
      <c r="BO408" s="391">
        <v>0</v>
      </c>
      <c r="BP408" s="391">
        <v>0</v>
      </c>
      <c r="BQ408" s="391">
        <v>0</v>
      </c>
      <c r="BR408" s="391">
        <v>0</v>
      </c>
      <c r="BS408" s="391">
        <v>0</v>
      </c>
      <c r="BT408" s="391">
        <v>0</v>
      </c>
      <c r="BU408" s="391">
        <v>0</v>
      </c>
      <c r="BV408" s="391">
        <v>0</v>
      </c>
      <c r="BW408" s="391">
        <v>0</v>
      </c>
      <c r="BX408" s="392" t="str">
        <f t="shared" si="54"/>
        <v/>
      </c>
      <c r="BY408" s="392" t="str">
        <f t="shared" si="55"/>
        <v/>
      </c>
      <c r="BZ408" s="45">
        <f t="shared" si="56"/>
        <v>4842</v>
      </c>
      <c r="CA408" s="45">
        <f t="shared" si="57"/>
        <v>0</v>
      </c>
      <c r="CB408" s="45">
        <f t="shared" si="58"/>
        <v>0</v>
      </c>
      <c r="CC408" s="45">
        <f t="shared" si="59"/>
        <v>0</v>
      </c>
      <c r="CD408" s="45">
        <f t="shared" si="60"/>
        <v>0</v>
      </c>
      <c r="CE408" s="45">
        <f t="shared" si="61"/>
        <v>0</v>
      </c>
      <c r="CF408" s="391">
        <f t="shared" si="62"/>
        <v>0</v>
      </c>
    </row>
    <row r="409" spans="1:84">
      <c r="A409" s="395" t="s">
        <v>445</v>
      </c>
      <c r="B409" s="391">
        <v>501</v>
      </c>
      <c r="C409" s="391"/>
      <c r="D409" s="391">
        <v>1536</v>
      </c>
      <c r="E409" s="391">
        <v>2016</v>
      </c>
      <c r="F409" s="391">
        <v>1703</v>
      </c>
      <c r="G409" s="391">
        <v>1497</v>
      </c>
      <c r="H409" s="391">
        <v>1919</v>
      </c>
      <c r="I409" s="391">
        <v>2005</v>
      </c>
      <c r="J409" s="391">
        <v>1334</v>
      </c>
      <c r="K409" s="391">
        <v>2050</v>
      </c>
      <c r="L409" s="391">
        <v>1904</v>
      </c>
      <c r="M409" s="391">
        <v>2293</v>
      </c>
      <c r="N409" s="391">
        <v>345</v>
      </c>
      <c r="O409" s="391">
        <v>259</v>
      </c>
      <c r="P409" s="393">
        <v>411</v>
      </c>
      <c r="Q409" s="391">
        <v>139</v>
      </c>
      <c r="R409" s="391">
        <v>159</v>
      </c>
      <c r="S409" s="391">
        <v>272</v>
      </c>
      <c r="T409" s="391">
        <v>24</v>
      </c>
      <c r="U409" s="391"/>
      <c r="V409" s="391"/>
      <c r="W409" s="391"/>
      <c r="X409" s="391"/>
      <c r="Y409" s="391"/>
      <c r="Z409" s="391"/>
      <c r="AA409" s="391"/>
      <c r="AB409" s="391">
        <v>110</v>
      </c>
      <c r="AC409" s="391"/>
      <c r="AD409" s="391"/>
      <c r="AE409" s="391"/>
      <c r="AF409" s="391"/>
      <c r="AG409" s="391"/>
      <c r="AH409" s="391"/>
      <c r="AI409" s="391"/>
      <c r="AJ409" s="391"/>
      <c r="AK409" s="391"/>
      <c r="AL409" s="391"/>
      <c r="AM409" s="391"/>
      <c r="AN409" s="391"/>
      <c r="AO409" s="391"/>
      <c r="AP409" s="391"/>
      <c r="AQ409" s="391"/>
      <c r="AR409" s="391"/>
      <c r="AS409" s="391"/>
      <c r="AT409" s="391"/>
      <c r="AU409" s="391"/>
      <c r="AV409" s="391"/>
      <c r="AW409" s="391"/>
      <c r="AX409" s="391"/>
      <c r="AY409" s="391"/>
      <c r="AZ409" s="391"/>
      <c r="BA409" s="391"/>
      <c r="BB409" s="391"/>
      <c r="BC409" s="391"/>
      <c r="BD409" s="391"/>
      <c r="BE409" s="391"/>
      <c r="BF409" s="391"/>
      <c r="BG409" s="391"/>
      <c r="BH409" s="391">
        <v>0</v>
      </c>
      <c r="BI409" s="391">
        <v>0</v>
      </c>
      <c r="BJ409" s="391">
        <v>0</v>
      </c>
      <c r="BK409" s="391">
        <v>0</v>
      </c>
      <c r="BL409" s="391">
        <v>0</v>
      </c>
      <c r="BM409" s="391">
        <v>0</v>
      </c>
      <c r="BN409" s="391">
        <v>0</v>
      </c>
      <c r="BO409" s="391">
        <v>0</v>
      </c>
      <c r="BP409" s="391">
        <v>0</v>
      </c>
      <c r="BQ409" s="391">
        <v>0</v>
      </c>
      <c r="BR409" s="391">
        <v>0</v>
      </c>
      <c r="BS409" s="391">
        <v>0</v>
      </c>
      <c r="BT409" s="391">
        <v>0</v>
      </c>
      <c r="BU409" s="391">
        <v>0</v>
      </c>
      <c r="BV409" s="391">
        <v>0</v>
      </c>
      <c r="BW409" s="391">
        <v>0</v>
      </c>
      <c r="BX409" s="392" t="str">
        <f t="shared" si="54"/>
        <v/>
      </c>
      <c r="BY409" s="392" t="str">
        <f t="shared" si="55"/>
        <v/>
      </c>
      <c r="BZ409" s="45">
        <f t="shared" si="56"/>
        <v>18758</v>
      </c>
      <c r="CA409" s="45">
        <f t="shared" si="57"/>
        <v>1609</v>
      </c>
      <c r="CB409" s="45">
        <f t="shared" si="58"/>
        <v>110</v>
      </c>
      <c r="CC409" s="45">
        <f t="shared" si="59"/>
        <v>0</v>
      </c>
      <c r="CD409" s="45">
        <f t="shared" si="60"/>
        <v>0</v>
      </c>
      <c r="CE409" s="45">
        <f t="shared" si="61"/>
        <v>0</v>
      </c>
      <c r="CF409" s="391">
        <f t="shared" si="62"/>
        <v>0</v>
      </c>
    </row>
    <row r="410" spans="1:84">
      <c r="A410" s="395" t="s">
        <v>446</v>
      </c>
      <c r="B410" s="391"/>
      <c r="C410" s="391"/>
      <c r="D410" s="391"/>
      <c r="E410" s="391"/>
      <c r="F410" s="391">
        <v>82</v>
      </c>
      <c r="G410" s="391">
        <v>80</v>
      </c>
      <c r="H410" s="391">
        <v>74</v>
      </c>
      <c r="I410" s="391">
        <v>54</v>
      </c>
      <c r="J410" s="391"/>
      <c r="K410" s="391">
        <v>1</v>
      </c>
      <c r="L410" s="391">
        <v>15</v>
      </c>
      <c r="M410" s="391">
        <v>124</v>
      </c>
      <c r="N410" s="391"/>
      <c r="O410" s="391">
        <v>3</v>
      </c>
      <c r="P410" s="393">
        <v>1</v>
      </c>
      <c r="Q410" s="391"/>
      <c r="R410" s="391"/>
      <c r="S410" s="391"/>
      <c r="T410" s="391"/>
      <c r="U410" s="391"/>
      <c r="V410" s="391"/>
      <c r="W410" s="391"/>
      <c r="X410" s="391"/>
      <c r="Y410" s="391"/>
      <c r="Z410" s="391"/>
      <c r="AA410" s="391"/>
      <c r="AB410" s="391"/>
      <c r="AC410" s="391"/>
      <c r="AD410" s="391"/>
      <c r="AE410" s="391"/>
      <c r="AF410" s="391"/>
      <c r="AG410" s="391"/>
      <c r="AH410" s="391"/>
      <c r="AI410" s="391"/>
      <c r="AJ410" s="391"/>
      <c r="AK410" s="391"/>
      <c r="AL410" s="391"/>
      <c r="AM410" s="391"/>
      <c r="AN410" s="391"/>
      <c r="AO410" s="391"/>
      <c r="AP410" s="391"/>
      <c r="AQ410" s="391"/>
      <c r="AR410" s="391"/>
      <c r="AS410" s="391"/>
      <c r="AT410" s="391"/>
      <c r="AU410" s="391"/>
      <c r="AV410" s="391"/>
      <c r="AW410" s="391"/>
      <c r="AX410" s="391"/>
      <c r="AY410" s="391"/>
      <c r="AZ410" s="391"/>
      <c r="BA410" s="391"/>
      <c r="BB410" s="391"/>
      <c r="BC410" s="391"/>
      <c r="BD410" s="391"/>
      <c r="BE410" s="391"/>
      <c r="BF410" s="391"/>
      <c r="BG410" s="391"/>
      <c r="BH410" s="391">
        <v>0</v>
      </c>
      <c r="BI410" s="391">
        <v>0</v>
      </c>
      <c r="BJ410" s="391">
        <v>0</v>
      </c>
      <c r="BK410" s="391">
        <v>0</v>
      </c>
      <c r="BL410" s="391">
        <v>0</v>
      </c>
      <c r="BM410" s="391">
        <v>0</v>
      </c>
      <c r="BN410" s="391">
        <v>0</v>
      </c>
      <c r="BO410" s="391">
        <v>0</v>
      </c>
      <c r="BP410" s="391">
        <v>0</v>
      </c>
      <c r="BQ410" s="391">
        <v>0</v>
      </c>
      <c r="BR410" s="391">
        <v>0</v>
      </c>
      <c r="BS410" s="391">
        <v>0</v>
      </c>
      <c r="BT410" s="391">
        <v>0</v>
      </c>
      <c r="BU410" s="391">
        <v>0</v>
      </c>
      <c r="BV410" s="391">
        <v>0</v>
      </c>
      <c r="BW410" s="391">
        <v>0</v>
      </c>
      <c r="BX410" s="392" t="str">
        <f t="shared" si="54"/>
        <v/>
      </c>
      <c r="BY410" s="392" t="str">
        <f t="shared" si="55"/>
        <v/>
      </c>
      <c r="BZ410" s="45">
        <f t="shared" si="56"/>
        <v>430</v>
      </c>
      <c r="CA410" s="45">
        <f t="shared" si="57"/>
        <v>4</v>
      </c>
      <c r="CB410" s="45">
        <f t="shared" si="58"/>
        <v>0</v>
      </c>
      <c r="CC410" s="45">
        <f t="shared" si="59"/>
        <v>0</v>
      </c>
      <c r="CD410" s="45">
        <f t="shared" si="60"/>
        <v>0</v>
      </c>
      <c r="CE410" s="45">
        <f t="shared" si="61"/>
        <v>0</v>
      </c>
      <c r="CF410" s="391">
        <f t="shared" si="62"/>
        <v>0</v>
      </c>
    </row>
    <row r="411" spans="1:84">
      <c r="A411" s="395" t="s">
        <v>447</v>
      </c>
      <c r="B411" s="391"/>
      <c r="C411" s="391"/>
      <c r="D411" s="391"/>
      <c r="E411" s="391"/>
      <c r="F411" s="391"/>
      <c r="G411" s="391"/>
      <c r="H411" s="391"/>
      <c r="I411" s="391"/>
      <c r="J411" s="391"/>
      <c r="K411" s="391"/>
      <c r="L411" s="391"/>
      <c r="M411" s="391"/>
      <c r="N411" s="391"/>
      <c r="O411" s="391"/>
      <c r="P411" s="393"/>
      <c r="Q411" s="391">
        <v>71</v>
      </c>
      <c r="R411" s="391"/>
      <c r="S411" s="391"/>
      <c r="T411" s="391">
        <v>29</v>
      </c>
      <c r="U411" s="391">
        <v>7</v>
      </c>
      <c r="V411" s="391"/>
      <c r="W411" s="391"/>
      <c r="X411" s="391"/>
      <c r="Y411" s="391"/>
      <c r="Z411" s="391"/>
      <c r="AA411" s="391"/>
      <c r="AB411" s="391"/>
      <c r="AC411" s="391"/>
      <c r="AD411" s="391"/>
      <c r="AE411" s="391"/>
      <c r="AF411" s="391"/>
      <c r="AG411" s="391"/>
      <c r="AH411" s="391"/>
      <c r="AI411" s="391"/>
      <c r="AJ411" s="391"/>
      <c r="AK411" s="391"/>
      <c r="AL411" s="391"/>
      <c r="AM411" s="391"/>
      <c r="AN411" s="391"/>
      <c r="AO411" s="391"/>
      <c r="AP411" s="391"/>
      <c r="AQ411" s="391"/>
      <c r="AR411" s="391"/>
      <c r="AS411" s="391"/>
      <c r="AT411" s="391"/>
      <c r="AU411" s="391"/>
      <c r="AV411" s="391"/>
      <c r="AW411" s="391"/>
      <c r="AX411" s="391"/>
      <c r="AY411" s="391"/>
      <c r="AZ411" s="391"/>
      <c r="BA411" s="391"/>
      <c r="BB411" s="391"/>
      <c r="BC411" s="391"/>
      <c r="BD411" s="391"/>
      <c r="BE411" s="391"/>
      <c r="BF411" s="391"/>
      <c r="BG411" s="391"/>
      <c r="BH411" s="391">
        <v>0</v>
      </c>
      <c r="BI411" s="391">
        <v>0</v>
      </c>
      <c r="BJ411" s="391">
        <v>0</v>
      </c>
      <c r="BK411" s="391">
        <v>0</v>
      </c>
      <c r="BL411" s="391">
        <v>0</v>
      </c>
      <c r="BM411" s="391">
        <v>0</v>
      </c>
      <c r="BN411" s="391">
        <v>0</v>
      </c>
      <c r="BO411" s="391">
        <v>0</v>
      </c>
      <c r="BP411" s="391">
        <v>0</v>
      </c>
      <c r="BQ411" s="391">
        <v>0</v>
      </c>
      <c r="BR411" s="391">
        <v>0</v>
      </c>
      <c r="BS411" s="391">
        <v>0</v>
      </c>
      <c r="BT411" s="391">
        <v>0</v>
      </c>
      <c r="BU411" s="391">
        <v>0</v>
      </c>
      <c r="BV411" s="391">
        <v>0</v>
      </c>
      <c r="BW411" s="391">
        <v>0</v>
      </c>
      <c r="BX411" s="392" t="str">
        <f t="shared" si="54"/>
        <v/>
      </c>
      <c r="BY411" s="392" t="str">
        <f t="shared" si="55"/>
        <v/>
      </c>
      <c r="BZ411" s="45">
        <f t="shared" si="56"/>
        <v>0</v>
      </c>
      <c r="CA411" s="45">
        <f t="shared" si="57"/>
        <v>107</v>
      </c>
      <c r="CB411" s="45">
        <f t="shared" si="58"/>
        <v>0</v>
      </c>
      <c r="CC411" s="45">
        <f t="shared" si="59"/>
        <v>0</v>
      </c>
      <c r="CD411" s="45">
        <f t="shared" si="60"/>
        <v>0</v>
      </c>
      <c r="CE411" s="45">
        <f t="shared" si="61"/>
        <v>0</v>
      </c>
      <c r="CF411" s="391">
        <f t="shared" si="62"/>
        <v>0</v>
      </c>
    </row>
    <row r="412" spans="1:84">
      <c r="A412" s="395" t="s">
        <v>448</v>
      </c>
      <c r="B412" s="391"/>
      <c r="C412" s="391">
        <v>3</v>
      </c>
      <c r="D412" s="391">
        <v>1</v>
      </c>
      <c r="E412" s="391"/>
      <c r="F412" s="391"/>
      <c r="G412" s="391"/>
      <c r="H412" s="391">
        <v>105</v>
      </c>
      <c r="I412" s="391"/>
      <c r="J412" s="391"/>
      <c r="K412" s="391"/>
      <c r="L412" s="391"/>
      <c r="M412" s="391">
        <v>25</v>
      </c>
      <c r="N412" s="391">
        <v>74</v>
      </c>
      <c r="O412" s="391"/>
      <c r="P412" s="393"/>
      <c r="Q412" s="391"/>
      <c r="R412" s="391">
        <v>28</v>
      </c>
      <c r="S412" s="391">
        <v>1</v>
      </c>
      <c r="T412" s="391"/>
      <c r="U412" s="391"/>
      <c r="V412" s="391"/>
      <c r="W412" s="391"/>
      <c r="X412" s="391"/>
      <c r="Y412" s="391"/>
      <c r="Z412" s="391"/>
      <c r="AA412" s="391"/>
      <c r="AB412" s="391"/>
      <c r="AC412" s="391"/>
      <c r="AD412" s="391"/>
      <c r="AE412" s="391"/>
      <c r="AF412" s="391"/>
      <c r="AG412" s="391"/>
      <c r="AH412" s="391"/>
      <c r="AI412" s="391"/>
      <c r="AJ412" s="391"/>
      <c r="AK412" s="391"/>
      <c r="AL412" s="391"/>
      <c r="AM412" s="391"/>
      <c r="AN412" s="391"/>
      <c r="AO412" s="391"/>
      <c r="AP412" s="391"/>
      <c r="AQ412" s="391"/>
      <c r="AR412" s="391"/>
      <c r="AS412" s="391"/>
      <c r="AT412" s="391"/>
      <c r="AU412" s="391"/>
      <c r="AV412" s="391"/>
      <c r="AW412" s="391"/>
      <c r="AX412" s="391"/>
      <c r="AY412" s="391"/>
      <c r="AZ412" s="391"/>
      <c r="BA412" s="391"/>
      <c r="BB412" s="391"/>
      <c r="BC412" s="391"/>
      <c r="BD412" s="391"/>
      <c r="BE412" s="391"/>
      <c r="BF412" s="391"/>
      <c r="BG412" s="391"/>
      <c r="BH412" s="391">
        <v>0</v>
      </c>
      <c r="BI412" s="391">
        <v>0</v>
      </c>
      <c r="BJ412" s="391">
        <v>0</v>
      </c>
      <c r="BK412" s="391">
        <v>0</v>
      </c>
      <c r="BL412" s="391">
        <v>0</v>
      </c>
      <c r="BM412" s="391">
        <v>0</v>
      </c>
      <c r="BN412" s="391">
        <v>0</v>
      </c>
      <c r="BO412" s="391">
        <v>0</v>
      </c>
      <c r="BP412" s="391">
        <v>0</v>
      </c>
      <c r="BQ412" s="391">
        <v>0</v>
      </c>
      <c r="BR412" s="391">
        <v>0</v>
      </c>
      <c r="BS412" s="391">
        <v>0</v>
      </c>
      <c r="BT412" s="391">
        <v>0</v>
      </c>
      <c r="BU412" s="391">
        <v>0</v>
      </c>
      <c r="BV412" s="391">
        <v>0</v>
      </c>
      <c r="BW412" s="391">
        <v>0</v>
      </c>
      <c r="BX412" s="392" t="str">
        <f t="shared" si="54"/>
        <v/>
      </c>
      <c r="BY412" s="392" t="str">
        <f t="shared" si="55"/>
        <v/>
      </c>
      <c r="BZ412" s="45">
        <f t="shared" si="56"/>
        <v>134</v>
      </c>
      <c r="CA412" s="45">
        <f t="shared" si="57"/>
        <v>103</v>
      </c>
      <c r="CB412" s="45">
        <f t="shared" si="58"/>
        <v>0</v>
      </c>
      <c r="CC412" s="45">
        <f t="shared" si="59"/>
        <v>0</v>
      </c>
      <c r="CD412" s="45">
        <f t="shared" si="60"/>
        <v>0</v>
      </c>
      <c r="CE412" s="45">
        <f t="shared" si="61"/>
        <v>0</v>
      </c>
      <c r="CF412" s="391">
        <f t="shared" si="62"/>
        <v>0</v>
      </c>
    </row>
    <row r="413" spans="1:84">
      <c r="A413" s="395" t="s">
        <v>449</v>
      </c>
      <c r="B413" s="391">
        <v>3</v>
      </c>
      <c r="C413" s="391"/>
      <c r="D413" s="391">
        <v>1</v>
      </c>
      <c r="E413" s="391">
        <v>12</v>
      </c>
      <c r="F413" s="391">
        <v>699</v>
      </c>
      <c r="G413" s="391">
        <v>39</v>
      </c>
      <c r="H413" s="391">
        <v>472</v>
      </c>
      <c r="I413" s="391">
        <v>261</v>
      </c>
      <c r="J413" s="391">
        <v>655</v>
      </c>
      <c r="K413" s="391">
        <v>642</v>
      </c>
      <c r="L413" s="391">
        <v>1958</v>
      </c>
      <c r="M413" s="391">
        <v>1759</v>
      </c>
      <c r="N413" s="391">
        <v>6</v>
      </c>
      <c r="O413" s="391">
        <v>2</v>
      </c>
      <c r="P413" s="393"/>
      <c r="Q413" s="391"/>
      <c r="R413" s="391"/>
      <c r="S413" s="391"/>
      <c r="T413" s="391"/>
      <c r="U413" s="391"/>
      <c r="V413" s="391"/>
      <c r="W413" s="391"/>
      <c r="X413" s="391"/>
      <c r="Y413" s="391"/>
      <c r="Z413" s="391"/>
      <c r="AA413" s="391"/>
      <c r="AB413" s="391"/>
      <c r="AC413" s="391"/>
      <c r="AD413" s="391"/>
      <c r="AE413" s="391"/>
      <c r="AF413" s="391"/>
      <c r="AG413" s="391"/>
      <c r="AH413" s="391"/>
      <c r="AI413" s="391"/>
      <c r="AJ413" s="391"/>
      <c r="AK413" s="391"/>
      <c r="AL413" s="391"/>
      <c r="AM413" s="391"/>
      <c r="AN413" s="391"/>
      <c r="AO413" s="391"/>
      <c r="AP413" s="391"/>
      <c r="AQ413" s="391"/>
      <c r="AR413" s="391"/>
      <c r="AS413" s="391"/>
      <c r="AT413" s="391"/>
      <c r="AU413" s="391"/>
      <c r="AV413" s="391"/>
      <c r="AW413" s="391"/>
      <c r="AX413" s="391"/>
      <c r="AY413" s="391"/>
      <c r="AZ413" s="391"/>
      <c r="BA413" s="391"/>
      <c r="BB413" s="391"/>
      <c r="BC413" s="391"/>
      <c r="BD413" s="391"/>
      <c r="BE413" s="391"/>
      <c r="BF413" s="391"/>
      <c r="BG413" s="391"/>
      <c r="BH413" s="391">
        <v>0</v>
      </c>
      <c r="BI413" s="391">
        <v>0</v>
      </c>
      <c r="BJ413" s="391">
        <v>0</v>
      </c>
      <c r="BK413" s="391">
        <v>0</v>
      </c>
      <c r="BL413" s="391">
        <v>0</v>
      </c>
      <c r="BM413" s="391">
        <v>0</v>
      </c>
      <c r="BN413" s="391">
        <v>0</v>
      </c>
      <c r="BO413" s="391">
        <v>0</v>
      </c>
      <c r="BP413" s="391">
        <v>0</v>
      </c>
      <c r="BQ413" s="391">
        <v>0</v>
      </c>
      <c r="BR413" s="391">
        <v>0</v>
      </c>
      <c r="BS413" s="391">
        <v>0</v>
      </c>
      <c r="BT413" s="391">
        <v>0</v>
      </c>
      <c r="BU413" s="391">
        <v>0</v>
      </c>
      <c r="BV413" s="391">
        <v>0</v>
      </c>
      <c r="BW413" s="391">
        <v>0</v>
      </c>
      <c r="BX413" s="392" t="str">
        <f t="shared" si="54"/>
        <v/>
      </c>
      <c r="BY413" s="392" t="str">
        <f t="shared" si="55"/>
        <v/>
      </c>
      <c r="BZ413" s="45">
        <f t="shared" si="56"/>
        <v>6501</v>
      </c>
      <c r="CA413" s="45">
        <f t="shared" si="57"/>
        <v>8</v>
      </c>
      <c r="CB413" s="45">
        <f t="shared" si="58"/>
        <v>0</v>
      </c>
      <c r="CC413" s="45">
        <f t="shared" si="59"/>
        <v>0</v>
      </c>
      <c r="CD413" s="45">
        <f t="shared" si="60"/>
        <v>0</v>
      </c>
      <c r="CE413" s="45">
        <f t="shared" si="61"/>
        <v>0</v>
      </c>
      <c r="CF413" s="391">
        <f t="shared" si="62"/>
        <v>0</v>
      </c>
    </row>
    <row r="414" ht="15" spans="1:84">
      <c r="A414" s="45" t="s">
        <v>450</v>
      </c>
      <c r="B414" s="396">
        <v>2681</v>
      </c>
      <c r="C414" s="396">
        <v>4418</v>
      </c>
      <c r="D414" s="396">
        <v>4685</v>
      </c>
      <c r="E414" s="396">
        <v>3137</v>
      </c>
      <c r="F414" s="396">
        <v>3268</v>
      </c>
      <c r="G414" s="396">
        <v>3372</v>
      </c>
      <c r="H414" s="396">
        <v>2408</v>
      </c>
      <c r="I414" s="396">
        <v>1916</v>
      </c>
      <c r="J414" s="396">
        <v>3014</v>
      </c>
      <c r="K414" s="396">
        <v>3160</v>
      </c>
      <c r="L414" s="396">
        <v>3075</v>
      </c>
      <c r="M414" s="396">
        <v>4544</v>
      </c>
      <c r="N414" s="391">
        <v>1855</v>
      </c>
      <c r="O414" s="391">
        <v>1383</v>
      </c>
      <c r="P414" s="391">
        <v>1100</v>
      </c>
      <c r="Q414" s="391">
        <v>1622</v>
      </c>
      <c r="R414" s="391">
        <v>2149</v>
      </c>
      <c r="S414" s="391">
        <v>1627</v>
      </c>
      <c r="T414" s="391">
        <v>1890</v>
      </c>
      <c r="U414" s="391">
        <v>1947</v>
      </c>
      <c r="V414" s="391">
        <v>1880</v>
      </c>
      <c r="W414" s="391">
        <v>1068</v>
      </c>
      <c r="X414" s="391">
        <v>1094</v>
      </c>
      <c r="Y414" s="391">
        <v>1117</v>
      </c>
      <c r="Z414" s="391">
        <v>614</v>
      </c>
      <c r="AA414" s="391">
        <v>77</v>
      </c>
      <c r="AB414" s="391">
        <v>505</v>
      </c>
      <c r="AC414" s="391">
        <v>756</v>
      </c>
      <c r="AD414" s="391">
        <v>643</v>
      </c>
      <c r="AE414" s="391">
        <v>1060</v>
      </c>
      <c r="AF414" s="391">
        <v>1102</v>
      </c>
      <c r="AG414" s="391">
        <v>515</v>
      </c>
      <c r="AH414" s="391">
        <v>532</v>
      </c>
      <c r="AI414" s="391">
        <v>586</v>
      </c>
      <c r="AJ414" s="391">
        <v>1136</v>
      </c>
      <c r="AK414" s="391">
        <v>864</v>
      </c>
      <c r="AL414" s="391">
        <v>582</v>
      </c>
      <c r="AM414" s="391">
        <v>110</v>
      </c>
      <c r="AN414" s="391">
        <v>724</v>
      </c>
      <c r="AO414" s="391">
        <v>1442</v>
      </c>
      <c r="AP414" s="391">
        <v>3009</v>
      </c>
      <c r="AQ414" s="391">
        <v>5450</v>
      </c>
      <c r="AR414" s="391">
        <v>7264</v>
      </c>
      <c r="AS414" s="391">
        <v>8726</v>
      </c>
      <c r="AT414" s="391">
        <v>10278</v>
      </c>
      <c r="AU414" s="391">
        <v>11706</v>
      </c>
      <c r="AV414" s="391">
        <v>15097</v>
      </c>
      <c r="AW414" s="391">
        <v>15120</v>
      </c>
      <c r="AX414" s="391">
        <v>16411</v>
      </c>
      <c r="AY414" s="391">
        <v>19057</v>
      </c>
      <c r="AZ414" s="391">
        <v>22381</v>
      </c>
      <c r="BA414" s="391">
        <v>20181</v>
      </c>
      <c r="BB414" s="391">
        <v>26460</v>
      </c>
      <c r="BC414" s="391">
        <v>26517</v>
      </c>
      <c r="BD414" s="391">
        <v>33072</v>
      </c>
      <c r="BE414" s="391">
        <v>36812</v>
      </c>
      <c r="BF414" s="391">
        <v>40524</v>
      </c>
      <c r="BG414" s="391"/>
      <c r="BH414" s="391">
        <v>57146</v>
      </c>
      <c r="BI414" s="391">
        <v>61688</v>
      </c>
      <c r="BJ414" s="391">
        <v>42684</v>
      </c>
      <c r="BK414" s="391">
        <v>45178</v>
      </c>
      <c r="BL414" s="391">
        <v>33806</v>
      </c>
      <c r="BM414" s="391">
        <v>31236</v>
      </c>
      <c r="BN414" s="391">
        <v>36799</v>
      </c>
      <c r="BO414" s="391">
        <v>40185</v>
      </c>
      <c r="BP414" s="391">
        <v>42850</v>
      </c>
      <c r="BQ414" s="391">
        <v>47700</v>
      </c>
      <c r="BR414" s="391">
        <v>52768</v>
      </c>
      <c r="BS414" s="391">
        <v>52983</v>
      </c>
      <c r="BT414" s="391">
        <v>50728</v>
      </c>
      <c r="BU414" s="391">
        <v>0</v>
      </c>
      <c r="BV414" s="391">
        <v>0</v>
      </c>
      <c r="BW414" s="391">
        <v>0</v>
      </c>
      <c r="BX414" s="392">
        <f t="shared" si="54"/>
        <v>-1</v>
      </c>
      <c r="BY414" s="392" t="str">
        <f t="shared" si="55"/>
        <v/>
      </c>
      <c r="BZ414" s="45">
        <f t="shared" si="56"/>
        <v>39678</v>
      </c>
      <c r="CA414" s="45">
        <f t="shared" si="57"/>
        <v>18732</v>
      </c>
      <c r="CB414" s="45">
        <f t="shared" si="58"/>
        <v>8390</v>
      </c>
      <c r="CC414" s="45">
        <f t="shared" si="59"/>
        <v>79508</v>
      </c>
      <c r="CD414" s="45">
        <f t="shared" si="60"/>
        <v>360249</v>
      </c>
      <c r="CE414" s="45">
        <f t="shared" si="61"/>
        <v>476917</v>
      </c>
      <c r="CF414" s="391">
        <f t="shared" si="62"/>
        <v>0</v>
      </c>
    </row>
    <row r="415" ht="15" spans="1:84">
      <c r="A415" s="45" t="s">
        <v>451</v>
      </c>
      <c r="B415" s="396"/>
      <c r="C415" s="396"/>
      <c r="D415" s="396"/>
      <c r="E415" s="396"/>
      <c r="F415" s="396"/>
      <c r="G415" s="396"/>
      <c r="H415" s="396"/>
      <c r="I415" s="396"/>
      <c r="J415" s="396"/>
      <c r="K415" s="396"/>
      <c r="L415" s="396"/>
      <c r="M415" s="396"/>
      <c r="N415" s="391"/>
      <c r="O415" s="391"/>
      <c r="P415" s="391"/>
      <c r="Q415" s="391"/>
      <c r="R415" s="391"/>
      <c r="S415" s="391"/>
      <c r="T415" s="391"/>
      <c r="U415" s="391"/>
      <c r="V415" s="391"/>
      <c r="W415" s="391"/>
      <c r="X415" s="391"/>
      <c r="Y415" s="391"/>
      <c r="Z415" s="391"/>
      <c r="AA415" s="391"/>
      <c r="AB415" s="391"/>
      <c r="AC415" s="391"/>
      <c r="AD415" s="391"/>
      <c r="AE415" s="391"/>
      <c r="AF415" s="391"/>
      <c r="AG415" s="391"/>
      <c r="AH415" s="391"/>
      <c r="AI415" s="391"/>
      <c r="AJ415" s="391"/>
      <c r="AK415" s="391"/>
      <c r="AL415" s="391">
        <v>106</v>
      </c>
      <c r="AM415" s="391">
        <v>347</v>
      </c>
      <c r="AN415" s="391">
        <v>2509</v>
      </c>
      <c r="AO415" s="391">
        <v>3603</v>
      </c>
      <c r="AP415" s="391">
        <v>5542</v>
      </c>
      <c r="AQ415" s="391">
        <v>9269</v>
      </c>
      <c r="AR415" s="391">
        <v>11230</v>
      </c>
      <c r="AS415" s="391">
        <v>13043</v>
      </c>
      <c r="AT415" s="391">
        <v>15164</v>
      </c>
      <c r="AU415" s="391">
        <v>17503</v>
      </c>
      <c r="AV415" s="391">
        <v>18054</v>
      </c>
      <c r="AW415" s="391">
        <v>17286</v>
      </c>
      <c r="AX415" s="391">
        <v>18449</v>
      </c>
      <c r="AY415" s="391">
        <v>14243</v>
      </c>
      <c r="AZ415" s="391">
        <v>14260</v>
      </c>
      <c r="BA415" s="391">
        <v>12465</v>
      </c>
      <c r="BB415" s="391">
        <v>11095</v>
      </c>
      <c r="BC415" s="391">
        <v>12111</v>
      </c>
      <c r="BD415" s="391">
        <v>18817</v>
      </c>
      <c r="BE415" s="391">
        <v>24242</v>
      </c>
      <c r="BF415" s="391">
        <v>24452</v>
      </c>
      <c r="BG415" s="391"/>
      <c r="BH415" s="391">
        <v>12628</v>
      </c>
      <c r="BI415" s="391">
        <v>12580</v>
      </c>
      <c r="BJ415" s="391">
        <v>5087</v>
      </c>
      <c r="BK415" s="391">
        <v>19000</v>
      </c>
      <c r="BL415" s="391">
        <v>30421</v>
      </c>
      <c r="BM415" s="391">
        <v>31285</v>
      </c>
      <c r="BN415" s="391">
        <v>30591</v>
      </c>
      <c r="BO415" s="391">
        <v>30666</v>
      </c>
      <c r="BP415" s="391">
        <v>30700</v>
      </c>
      <c r="BQ415" s="391">
        <v>31154</v>
      </c>
      <c r="BR415" s="391">
        <v>31165</v>
      </c>
      <c r="BS415" s="391">
        <v>28890</v>
      </c>
      <c r="BT415" s="391">
        <v>28952</v>
      </c>
      <c r="BU415" s="391">
        <v>0</v>
      </c>
      <c r="BV415" s="391">
        <v>0</v>
      </c>
      <c r="BW415" s="391">
        <v>0</v>
      </c>
      <c r="BX415" s="392">
        <f t="shared" si="54"/>
        <v>-1</v>
      </c>
      <c r="BY415" s="392" t="str">
        <f t="shared" si="55"/>
        <v/>
      </c>
      <c r="BZ415" s="45">
        <f t="shared" si="56"/>
        <v>0</v>
      </c>
      <c r="CA415" s="45">
        <f t="shared" si="57"/>
        <v>0</v>
      </c>
      <c r="CB415" s="45">
        <f t="shared" si="58"/>
        <v>0</v>
      </c>
      <c r="CC415" s="45">
        <f t="shared" si="59"/>
        <v>113656</v>
      </c>
      <c r="CD415" s="45">
        <f t="shared" si="60"/>
        <v>175342</v>
      </c>
      <c r="CE415" s="45">
        <f t="shared" si="61"/>
        <v>297911</v>
      </c>
      <c r="CF415" s="391">
        <f t="shared" si="62"/>
        <v>0</v>
      </c>
    </row>
    <row r="416" spans="1:84">
      <c r="A416" s="45" t="s">
        <v>452</v>
      </c>
      <c r="B416" s="391"/>
      <c r="C416" s="391"/>
      <c r="D416" s="391"/>
      <c r="E416" s="391"/>
      <c r="F416" s="391"/>
      <c r="G416" s="391"/>
      <c r="H416" s="391"/>
      <c r="I416" s="391"/>
      <c r="J416" s="391"/>
      <c r="K416" s="391"/>
      <c r="L416" s="391"/>
      <c r="M416" s="391"/>
      <c r="N416" s="391"/>
      <c r="O416" s="391"/>
      <c r="P416" s="391"/>
      <c r="Q416" s="391"/>
      <c r="R416" s="391"/>
      <c r="S416" s="391"/>
      <c r="T416" s="391"/>
      <c r="U416" s="391"/>
      <c r="V416" s="391"/>
      <c r="W416" s="391"/>
      <c r="X416" s="391"/>
      <c r="Y416" s="391"/>
      <c r="Z416" s="391"/>
      <c r="AA416" s="397"/>
      <c r="AB416" s="391"/>
      <c r="AC416" s="391"/>
      <c r="AD416" s="391"/>
      <c r="AE416" s="391"/>
      <c r="AF416" s="391"/>
      <c r="AG416" s="391"/>
      <c r="AH416" s="391"/>
      <c r="AI416" s="391"/>
      <c r="AJ416" s="391"/>
      <c r="AK416" s="391"/>
      <c r="AL416" s="391"/>
      <c r="AM416" s="391"/>
      <c r="AN416" s="391"/>
      <c r="AO416" s="391"/>
      <c r="AP416" s="391"/>
      <c r="AQ416" s="391"/>
      <c r="AR416" s="391"/>
      <c r="AS416" s="391"/>
      <c r="AT416" s="391"/>
      <c r="AU416" s="391"/>
      <c r="AV416" s="391"/>
      <c r="AW416" s="391"/>
      <c r="AX416" s="391">
        <v>816</v>
      </c>
      <c r="AY416" s="391">
        <v>1061</v>
      </c>
      <c r="AZ416" s="391">
        <v>3045</v>
      </c>
      <c r="BA416" s="391">
        <v>3245</v>
      </c>
      <c r="BB416" s="391">
        <v>5033</v>
      </c>
      <c r="BC416" s="391">
        <v>7021</v>
      </c>
      <c r="BD416" s="391">
        <v>6128</v>
      </c>
      <c r="BE416" s="391">
        <v>16840</v>
      </c>
      <c r="BF416" s="391">
        <v>5352</v>
      </c>
      <c r="BG416" s="391"/>
      <c r="BH416" s="391"/>
      <c r="BI416" s="391"/>
      <c r="BJ416" s="391"/>
      <c r="BK416" s="391"/>
      <c r="BL416" s="391"/>
      <c r="BM416" s="391"/>
      <c r="BN416" s="391"/>
      <c r="BO416" s="391"/>
      <c r="BP416" s="391"/>
      <c r="BQ416" s="391"/>
      <c r="BR416" s="391"/>
      <c r="BS416" s="391"/>
      <c r="BT416" s="391">
        <v>2469</v>
      </c>
      <c r="BU416" s="391">
        <v>0</v>
      </c>
      <c r="BV416" s="391">
        <v>0</v>
      </c>
      <c r="BW416" s="391">
        <v>0</v>
      </c>
      <c r="BX416" s="392" t="str">
        <f t="shared" si="54"/>
        <v/>
      </c>
      <c r="BY416" s="392" t="str">
        <f t="shared" si="55"/>
        <v/>
      </c>
      <c r="BZ416" s="45">
        <f t="shared" si="56"/>
        <v>0</v>
      </c>
      <c r="CA416" s="45">
        <f t="shared" si="57"/>
        <v>0</v>
      </c>
      <c r="CB416" s="45">
        <f t="shared" si="58"/>
        <v>0</v>
      </c>
      <c r="CC416" s="45">
        <f t="shared" si="59"/>
        <v>0</v>
      </c>
      <c r="CD416" s="45">
        <f t="shared" si="60"/>
        <v>48541</v>
      </c>
      <c r="CE416" s="45">
        <f t="shared" si="61"/>
        <v>2469</v>
      </c>
      <c r="CF416" s="391">
        <f t="shared" si="62"/>
        <v>0</v>
      </c>
    </row>
    <row r="417" ht="15" spans="1:84">
      <c r="A417" s="45" t="s">
        <v>453</v>
      </c>
      <c r="B417" s="396"/>
      <c r="C417" s="396"/>
      <c r="D417" s="396"/>
      <c r="E417" s="396"/>
      <c r="F417" s="396"/>
      <c r="G417" s="396"/>
      <c r="H417" s="396"/>
      <c r="I417" s="396"/>
      <c r="J417" s="396"/>
      <c r="K417" s="396"/>
      <c r="L417" s="396"/>
      <c r="M417" s="396"/>
      <c r="N417" s="391"/>
      <c r="O417" s="391"/>
      <c r="P417" s="391"/>
      <c r="Q417" s="391"/>
      <c r="R417" s="391"/>
      <c r="S417" s="391"/>
      <c r="T417" s="391"/>
      <c r="U417" s="391"/>
      <c r="V417" s="391"/>
      <c r="W417" s="391"/>
      <c r="X417" s="391"/>
      <c r="Y417" s="391"/>
      <c r="Z417" s="391"/>
      <c r="AA417" s="391"/>
      <c r="AB417" s="391"/>
      <c r="AC417" s="391"/>
      <c r="AD417" s="391"/>
      <c r="AE417" s="391"/>
      <c r="AF417" s="391"/>
      <c r="AG417" s="391">
        <v>1600</v>
      </c>
      <c r="AH417" s="391">
        <v>1988</v>
      </c>
      <c r="AI417" s="391">
        <v>2490</v>
      </c>
      <c r="AJ417" s="391">
        <v>2623</v>
      </c>
      <c r="AK417" s="391">
        <v>3082</v>
      </c>
      <c r="AL417" s="391">
        <v>2805</v>
      </c>
      <c r="AM417" s="391">
        <v>928</v>
      </c>
      <c r="AN417" s="391">
        <v>2367</v>
      </c>
      <c r="AO417" s="391">
        <v>2430</v>
      </c>
      <c r="AP417" s="391">
        <v>2451</v>
      </c>
      <c r="AQ417" s="391">
        <v>2571</v>
      </c>
      <c r="AR417" s="391">
        <v>2615</v>
      </c>
      <c r="AS417" s="391">
        <v>2837</v>
      </c>
      <c r="AT417" s="391">
        <v>2452</v>
      </c>
      <c r="AU417" s="391">
        <v>2800</v>
      </c>
      <c r="AV417" s="391">
        <v>2820</v>
      </c>
      <c r="AW417" s="391">
        <v>3400</v>
      </c>
      <c r="AX417" s="391">
        <v>2730</v>
      </c>
      <c r="AY417" s="391">
        <v>349</v>
      </c>
      <c r="AZ417" s="391">
        <v>2181</v>
      </c>
      <c r="BA417" s="391">
        <v>3196</v>
      </c>
      <c r="BB417" s="391">
        <v>11250</v>
      </c>
      <c r="BC417" s="391">
        <v>12494</v>
      </c>
      <c r="BD417" s="391">
        <v>12743</v>
      </c>
      <c r="BE417" s="391">
        <v>12812</v>
      </c>
      <c r="BF417" s="391">
        <v>18267</v>
      </c>
      <c r="BG417" s="391"/>
      <c r="BH417" s="391">
        <v>18403</v>
      </c>
      <c r="BI417" s="391">
        <v>16605</v>
      </c>
      <c r="BJ417" s="391">
        <v>6639</v>
      </c>
      <c r="BK417" s="391">
        <v>6643</v>
      </c>
      <c r="BL417" s="391">
        <v>6805</v>
      </c>
      <c r="BM417" s="391">
        <v>6573</v>
      </c>
      <c r="BN417" s="391">
        <v>10150</v>
      </c>
      <c r="BO417" s="391">
        <v>12173</v>
      </c>
      <c r="BP417" s="391">
        <v>13603</v>
      </c>
      <c r="BQ417" s="391">
        <v>12355</v>
      </c>
      <c r="BR417" s="391">
        <v>12382</v>
      </c>
      <c r="BS417" s="391">
        <v>10977</v>
      </c>
      <c r="BT417" s="391">
        <v>11035</v>
      </c>
      <c r="BU417" s="391">
        <v>0</v>
      </c>
      <c r="BV417" s="391">
        <v>0</v>
      </c>
      <c r="BW417" s="391">
        <v>0</v>
      </c>
      <c r="BX417" s="392">
        <f t="shared" si="54"/>
        <v>-1</v>
      </c>
      <c r="BY417" s="392" t="str">
        <f t="shared" si="55"/>
        <v/>
      </c>
      <c r="BZ417" s="45">
        <f t="shared" si="56"/>
        <v>0</v>
      </c>
      <c r="CA417" s="45">
        <f t="shared" si="57"/>
        <v>0</v>
      </c>
      <c r="CB417" s="45">
        <f t="shared" si="58"/>
        <v>11783</v>
      </c>
      <c r="CC417" s="45">
        <f t="shared" si="59"/>
        <v>30476</v>
      </c>
      <c r="CD417" s="45">
        <f t="shared" si="60"/>
        <v>111030</v>
      </c>
      <c r="CE417" s="45">
        <f t="shared" si="61"/>
        <v>109335</v>
      </c>
      <c r="CF417" s="391">
        <f t="shared" si="62"/>
        <v>0</v>
      </c>
    </row>
    <row r="418" spans="1:84">
      <c r="A418" s="45" t="s">
        <v>454</v>
      </c>
      <c r="B418" s="391"/>
      <c r="C418" s="391"/>
      <c r="D418" s="391"/>
      <c r="E418" s="391"/>
      <c r="F418" s="391"/>
      <c r="G418" s="391"/>
      <c r="H418" s="391"/>
      <c r="I418" s="391"/>
      <c r="J418" s="391"/>
      <c r="K418" s="391"/>
      <c r="L418" s="391"/>
      <c r="M418" s="391"/>
      <c r="N418" s="391"/>
      <c r="O418" s="391"/>
      <c r="P418" s="391"/>
      <c r="Q418" s="391"/>
      <c r="R418" s="391"/>
      <c r="S418" s="391"/>
      <c r="T418" s="391"/>
      <c r="U418" s="391"/>
      <c r="V418" s="391"/>
      <c r="W418" s="391"/>
      <c r="X418" s="391"/>
      <c r="Y418" s="391"/>
      <c r="Z418" s="391"/>
      <c r="AA418" s="397"/>
      <c r="AB418" s="391"/>
      <c r="AC418" s="391"/>
      <c r="AD418" s="391"/>
      <c r="AE418" s="391"/>
      <c r="AF418" s="391"/>
      <c r="AG418" s="391"/>
      <c r="AH418" s="391"/>
      <c r="AI418" s="391"/>
      <c r="AJ418" s="391"/>
      <c r="AK418" s="391"/>
      <c r="AL418" s="391"/>
      <c r="AM418" s="391"/>
      <c r="AN418" s="391"/>
      <c r="AO418" s="391"/>
      <c r="AP418" s="391"/>
      <c r="AQ418" s="391"/>
      <c r="AR418" s="391"/>
      <c r="AS418" s="391"/>
      <c r="AT418" s="391"/>
      <c r="AU418" s="391"/>
      <c r="AV418" s="391"/>
      <c r="AW418" s="391"/>
      <c r="AX418" s="391"/>
      <c r="AY418" s="391"/>
      <c r="AZ418" s="391">
        <v>1476</v>
      </c>
      <c r="BA418" s="391">
        <v>2040</v>
      </c>
      <c r="BB418" s="391">
        <v>4558</v>
      </c>
      <c r="BC418" s="391">
        <v>7464</v>
      </c>
      <c r="BD418" s="391">
        <v>7548</v>
      </c>
      <c r="BE418" s="391">
        <v>8725</v>
      </c>
      <c r="BF418" s="391">
        <v>9101</v>
      </c>
      <c r="BG418" s="391"/>
      <c r="BH418" s="391">
        <v>6032</v>
      </c>
      <c r="BI418" s="391">
        <v>6107</v>
      </c>
      <c r="BJ418" s="391">
        <v>4966</v>
      </c>
      <c r="BK418" s="391">
        <v>4970</v>
      </c>
      <c r="BL418" s="391">
        <v>3911</v>
      </c>
      <c r="BM418" s="391">
        <v>5380</v>
      </c>
      <c r="BN418" s="391">
        <v>10457</v>
      </c>
      <c r="BO418" s="391">
        <v>10222</v>
      </c>
      <c r="BP418" s="391">
        <v>11994</v>
      </c>
      <c r="BQ418" s="391">
        <v>12092</v>
      </c>
      <c r="BR418" s="391">
        <v>7950</v>
      </c>
      <c r="BS418" s="391">
        <v>7966</v>
      </c>
      <c r="BT418" s="391">
        <v>5950</v>
      </c>
      <c r="BU418" s="391">
        <v>0</v>
      </c>
      <c r="BV418" s="391">
        <v>0</v>
      </c>
      <c r="BW418" s="391">
        <v>0</v>
      </c>
      <c r="BX418" s="392">
        <f t="shared" si="54"/>
        <v>-1</v>
      </c>
      <c r="BY418" s="392" t="str">
        <f t="shared" si="55"/>
        <v/>
      </c>
      <c r="BZ418" s="45">
        <f t="shared" si="56"/>
        <v>0</v>
      </c>
      <c r="CA418" s="45">
        <f t="shared" si="57"/>
        <v>0</v>
      </c>
      <c r="CB418" s="45">
        <f t="shared" si="58"/>
        <v>0</v>
      </c>
      <c r="CC418" s="45">
        <f t="shared" si="59"/>
        <v>0</v>
      </c>
      <c r="CD418" s="45">
        <f t="shared" si="60"/>
        <v>53051</v>
      </c>
      <c r="CE418" s="45">
        <f t="shared" si="61"/>
        <v>85858</v>
      </c>
      <c r="CF418" s="391">
        <f t="shared" si="62"/>
        <v>0</v>
      </c>
    </row>
    <row r="419" ht="15" spans="1:84">
      <c r="A419" s="45" t="s">
        <v>455</v>
      </c>
      <c r="B419" s="396">
        <v>1089</v>
      </c>
      <c r="C419" s="396">
        <v>204</v>
      </c>
      <c r="D419" s="396">
        <v>398</v>
      </c>
      <c r="E419" s="396">
        <v>177</v>
      </c>
      <c r="F419" s="396">
        <v>411</v>
      </c>
      <c r="G419" s="396">
        <v>1005</v>
      </c>
      <c r="H419" s="396">
        <v>3551</v>
      </c>
      <c r="I419" s="396">
        <v>5043</v>
      </c>
      <c r="J419" s="396">
        <v>6019</v>
      </c>
      <c r="K419" s="396">
        <v>6037</v>
      </c>
      <c r="L419" s="396">
        <v>6405</v>
      </c>
      <c r="M419" s="396">
        <v>6807</v>
      </c>
      <c r="N419" s="391">
        <v>6908</v>
      </c>
      <c r="O419" s="391">
        <v>3216</v>
      </c>
      <c r="P419" s="391">
        <v>4763</v>
      </c>
      <c r="Q419" s="391">
        <v>3833</v>
      </c>
      <c r="R419" s="391">
        <v>2458</v>
      </c>
      <c r="S419" s="391">
        <v>2996</v>
      </c>
      <c r="T419" s="391">
        <v>2100</v>
      </c>
      <c r="U419" s="391">
        <v>1658</v>
      </c>
      <c r="V419" s="391">
        <v>2012</v>
      </c>
      <c r="W419" s="391">
        <v>2016</v>
      </c>
      <c r="X419" s="391">
        <v>1026</v>
      </c>
      <c r="Y419" s="391">
        <v>1028</v>
      </c>
      <c r="Z419" s="391">
        <v>1005</v>
      </c>
      <c r="AA419" s="391">
        <v>106</v>
      </c>
      <c r="AB419" s="391">
        <v>602</v>
      </c>
      <c r="AC419" s="391">
        <v>1122</v>
      </c>
      <c r="AD419" s="391">
        <v>1135</v>
      </c>
      <c r="AE419" s="391">
        <v>1197</v>
      </c>
      <c r="AF419" s="391">
        <v>1305</v>
      </c>
      <c r="AG419" s="391">
        <v>1525</v>
      </c>
      <c r="AH419" s="391">
        <v>3032</v>
      </c>
      <c r="AI419" s="391">
        <v>3721</v>
      </c>
      <c r="AJ419" s="391">
        <v>3007</v>
      </c>
      <c r="AK419" s="391">
        <v>3468</v>
      </c>
      <c r="AL419" s="391">
        <v>1522</v>
      </c>
      <c r="AM419" s="391">
        <v>806</v>
      </c>
      <c r="AN419" s="391">
        <v>1360</v>
      </c>
      <c r="AO419" s="391">
        <v>1147</v>
      </c>
      <c r="AP419" s="391">
        <v>1885</v>
      </c>
      <c r="AQ419" s="391">
        <v>2810</v>
      </c>
      <c r="AR419" s="391">
        <v>3892</v>
      </c>
      <c r="AS419" s="391">
        <v>5433</v>
      </c>
      <c r="AT419" s="391">
        <v>5822</v>
      </c>
      <c r="AU419" s="391">
        <v>6762</v>
      </c>
      <c r="AV419" s="391">
        <v>8013</v>
      </c>
      <c r="AW419" s="391">
        <v>8700</v>
      </c>
      <c r="AX419" s="391">
        <v>8847</v>
      </c>
      <c r="AY419" s="391">
        <v>10026</v>
      </c>
      <c r="AZ419" s="391">
        <v>9056</v>
      </c>
      <c r="BA419" s="391">
        <v>8818</v>
      </c>
      <c r="BB419" s="391">
        <v>6914</v>
      </c>
      <c r="BC419" s="391">
        <v>5051</v>
      </c>
      <c r="BD419" s="391">
        <v>8608</v>
      </c>
      <c r="BE419" s="391">
        <v>8147</v>
      </c>
      <c r="BF419" s="391">
        <v>12308</v>
      </c>
      <c r="BG419" s="391"/>
      <c r="BH419" s="391">
        <v>16771</v>
      </c>
      <c r="BI419" s="391">
        <v>16843</v>
      </c>
      <c r="BJ419" s="391">
        <v>7698</v>
      </c>
      <c r="BK419" s="391">
        <v>10783</v>
      </c>
      <c r="BL419" s="391">
        <v>10837</v>
      </c>
      <c r="BM419" s="391">
        <v>11110</v>
      </c>
      <c r="BN419" s="391">
        <v>11266</v>
      </c>
      <c r="BO419" s="391">
        <v>12015</v>
      </c>
      <c r="BP419" s="391">
        <v>12443</v>
      </c>
      <c r="BQ419" s="391">
        <v>10820</v>
      </c>
      <c r="BR419" s="391">
        <v>8887</v>
      </c>
      <c r="BS419" s="391">
        <v>8935</v>
      </c>
      <c r="BT419" s="391">
        <v>8951</v>
      </c>
      <c r="BU419" s="391">
        <v>0</v>
      </c>
      <c r="BV419" s="391">
        <v>0</v>
      </c>
      <c r="BW419" s="391">
        <v>0</v>
      </c>
      <c r="BX419" s="392">
        <f t="shared" si="54"/>
        <v>-1</v>
      </c>
      <c r="BY419" s="392" t="str">
        <f t="shared" si="55"/>
        <v/>
      </c>
      <c r="BZ419" s="45">
        <f t="shared" si="56"/>
        <v>37146</v>
      </c>
      <c r="CA419" s="45">
        <f t="shared" si="57"/>
        <v>34014</v>
      </c>
      <c r="CB419" s="45">
        <f t="shared" si="58"/>
        <v>21225</v>
      </c>
      <c r="CC419" s="45">
        <f t="shared" si="59"/>
        <v>48152</v>
      </c>
      <c r="CD419" s="45">
        <f t="shared" si="60"/>
        <v>111389</v>
      </c>
      <c r="CE419" s="45">
        <f t="shared" si="61"/>
        <v>113745</v>
      </c>
      <c r="CF419" s="391">
        <f t="shared" si="62"/>
        <v>0</v>
      </c>
    </row>
    <row r="420" ht="15" spans="1:84">
      <c r="A420" s="45" t="s">
        <v>456</v>
      </c>
      <c r="B420" s="396"/>
      <c r="C420" s="396"/>
      <c r="D420" s="396"/>
      <c r="E420" s="396"/>
      <c r="F420" s="396"/>
      <c r="G420" s="396"/>
      <c r="H420" s="396"/>
      <c r="I420" s="396"/>
      <c r="J420" s="396"/>
      <c r="K420" s="396"/>
      <c r="L420" s="396"/>
      <c r="M420" s="396"/>
      <c r="N420" s="391"/>
      <c r="O420" s="391"/>
      <c r="P420" s="391"/>
      <c r="Q420" s="391"/>
      <c r="R420" s="391"/>
      <c r="S420" s="391"/>
      <c r="T420" s="391"/>
      <c r="U420" s="391"/>
      <c r="V420" s="391"/>
      <c r="W420" s="391"/>
      <c r="X420" s="391"/>
      <c r="Y420" s="391"/>
      <c r="Z420" s="391"/>
      <c r="AA420" s="391"/>
      <c r="AB420" s="391"/>
      <c r="AC420" s="391"/>
      <c r="AD420" s="391"/>
      <c r="AE420" s="391"/>
      <c r="AF420" s="391"/>
      <c r="AG420" s="391"/>
      <c r="AH420" s="391"/>
      <c r="AI420" s="391"/>
      <c r="AJ420" s="391"/>
      <c r="AK420" s="391"/>
      <c r="AL420" s="391"/>
      <c r="AM420" s="391"/>
      <c r="AN420" s="391"/>
      <c r="AO420" s="391"/>
      <c r="AP420" s="391"/>
      <c r="AQ420" s="391"/>
      <c r="AR420" s="391"/>
      <c r="AS420" s="391"/>
      <c r="AT420" s="391"/>
      <c r="AU420" s="391"/>
      <c r="AV420" s="391"/>
      <c r="AW420" s="391"/>
      <c r="AX420" s="391"/>
      <c r="AY420" s="391"/>
      <c r="AZ420" s="391"/>
      <c r="BA420" s="391"/>
      <c r="BB420" s="391"/>
      <c r="BC420" s="391">
        <v>4035</v>
      </c>
      <c r="BD420" s="391">
        <v>5586</v>
      </c>
      <c r="BE420" s="391">
        <v>6300</v>
      </c>
      <c r="BF420" s="391">
        <v>5000</v>
      </c>
      <c r="BG420" s="391"/>
      <c r="BH420" s="391">
        <v>3</v>
      </c>
      <c r="BI420" s="391">
        <v>0</v>
      </c>
      <c r="BJ420" s="391">
        <v>0</v>
      </c>
      <c r="BK420" s="391">
        <v>0</v>
      </c>
      <c r="BL420" s="391">
        <v>0</v>
      </c>
      <c r="BM420" s="391">
        <v>0</v>
      </c>
      <c r="BN420" s="391">
        <v>0</v>
      </c>
      <c r="BO420" s="391">
        <v>0</v>
      </c>
      <c r="BP420" s="391">
        <v>0</v>
      </c>
      <c r="BQ420" s="391">
        <v>0</v>
      </c>
      <c r="BR420" s="391"/>
      <c r="BS420" s="391"/>
      <c r="BT420" s="391"/>
      <c r="BU420" s="391">
        <v>0</v>
      </c>
      <c r="BV420" s="391">
        <v>0</v>
      </c>
      <c r="BW420" s="391">
        <v>0</v>
      </c>
      <c r="BX420" s="392" t="str">
        <f t="shared" si="54"/>
        <v/>
      </c>
      <c r="BY420" s="392" t="str">
        <f t="shared" si="55"/>
        <v/>
      </c>
      <c r="BZ420" s="45">
        <f t="shared" si="56"/>
        <v>0</v>
      </c>
      <c r="CA420" s="45">
        <f t="shared" si="57"/>
        <v>0</v>
      </c>
      <c r="CB420" s="45">
        <f t="shared" si="58"/>
        <v>0</v>
      </c>
      <c r="CC420" s="45">
        <f t="shared" si="59"/>
        <v>0</v>
      </c>
      <c r="CD420" s="45">
        <f t="shared" si="60"/>
        <v>20924</v>
      </c>
      <c r="CE420" s="45">
        <f t="shared" si="61"/>
        <v>0</v>
      </c>
      <c r="CF420" s="391">
        <f t="shared" si="62"/>
        <v>0</v>
      </c>
    </row>
    <row r="421" ht="15" spans="1:84">
      <c r="A421" s="45" t="s">
        <v>457</v>
      </c>
      <c r="B421" s="396"/>
      <c r="C421" s="396"/>
      <c r="D421" s="396"/>
      <c r="E421" s="396"/>
      <c r="F421" s="396"/>
      <c r="G421" s="396"/>
      <c r="H421" s="396"/>
      <c r="I421" s="396"/>
      <c r="J421" s="396"/>
      <c r="K421" s="396"/>
      <c r="L421" s="396"/>
      <c r="M421" s="396"/>
      <c r="N421" s="391"/>
      <c r="O421" s="391"/>
      <c r="P421" s="391"/>
      <c r="Q421" s="391"/>
      <c r="R421" s="391"/>
      <c r="S421" s="391"/>
      <c r="T421" s="391"/>
      <c r="U421" s="391"/>
      <c r="V421" s="391"/>
      <c r="W421" s="391"/>
      <c r="X421" s="391"/>
      <c r="Y421" s="391"/>
      <c r="Z421" s="391"/>
      <c r="AA421" s="391"/>
      <c r="AB421" s="391"/>
      <c r="AC421" s="391"/>
      <c r="AD421" s="391"/>
      <c r="AE421" s="391"/>
      <c r="AF421" s="391"/>
      <c r="AG421" s="391"/>
      <c r="AH421" s="391"/>
      <c r="AI421" s="391"/>
      <c r="AJ421" s="391"/>
      <c r="AK421" s="391"/>
      <c r="AL421" s="391"/>
      <c r="AM421" s="391"/>
      <c r="AN421" s="391"/>
      <c r="AO421" s="391"/>
      <c r="AP421" s="391"/>
      <c r="AQ421" s="391"/>
      <c r="AR421" s="391"/>
      <c r="AS421" s="391"/>
      <c r="AT421" s="391"/>
      <c r="AU421" s="391"/>
      <c r="AV421" s="391"/>
      <c r="AW421" s="391"/>
      <c r="AX421" s="391"/>
      <c r="AY421" s="391"/>
      <c r="AZ421" s="391"/>
      <c r="BA421" s="391"/>
      <c r="BB421" s="391"/>
      <c r="BC421" s="391"/>
      <c r="BD421" s="391">
        <v>1100</v>
      </c>
      <c r="BE421" s="391">
        <v>5336</v>
      </c>
      <c r="BF421" s="391">
        <v>4746</v>
      </c>
      <c r="BG421" s="391"/>
      <c r="BH421" s="391">
        <v>3529</v>
      </c>
      <c r="BI421" s="391">
        <v>3957</v>
      </c>
      <c r="BJ421" s="391">
        <v>1737</v>
      </c>
      <c r="BK421" s="391">
        <v>1223</v>
      </c>
      <c r="BL421" s="391">
        <v>1333</v>
      </c>
      <c r="BM421" s="391">
        <v>828</v>
      </c>
      <c r="BN421" s="391">
        <v>626</v>
      </c>
      <c r="BO421" s="391">
        <v>432</v>
      </c>
      <c r="BP421" s="391">
        <v>769</v>
      </c>
      <c r="BQ421" s="391">
        <v>988</v>
      </c>
      <c r="BR421" s="391">
        <v>5248</v>
      </c>
      <c r="BS421" s="391">
        <v>12193</v>
      </c>
      <c r="BT421" s="391">
        <v>17542</v>
      </c>
      <c r="BU421" s="391">
        <v>0</v>
      </c>
      <c r="BV421" s="391">
        <v>0</v>
      </c>
      <c r="BW421" s="391">
        <v>0</v>
      </c>
      <c r="BX421" s="392">
        <f t="shared" si="54"/>
        <v>-1</v>
      </c>
      <c r="BY421" s="392" t="str">
        <f t="shared" si="55"/>
        <v/>
      </c>
      <c r="BZ421" s="45">
        <f t="shared" si="56"/>
        <v>0</v>
      </c>
      <c r="CA421" s="45">
        <f t="shared" si="57"/>
        <v>0</v>
      </c>
      <c r="CB421" s="45">
        <f t="shared" si="58"/>
        <v>0</v>
      </c>
      <c r="CC421" s="45">
        <f t="shared" si="59"/>
        <v>0</v>
      </c>
      <c r="CD421" s="45">
        <f t="shared" si="60"/>
        <v>18668</v>
      </c>
      <c r="CE421" s="45">
        <f t="shared" si="61"/>
        <v>42919</v>
      </c>
      <c r="CF421" s="391">
        <f t="shared" si="62"/>
        <v>0</v>
      </c>
    </row>
    <row r="422" ht="15" spans="1:84">
      <c r="A422" s="45" t="s">
        <v>458</v>
      </c>
      <c r="B422" s="396"/>
      <c r="C422" s="396"/>
      <c r="D422" s="396"/>
      <c r="E422" s="396"/>
      <c r="F422" s="396"/>
      <c r="G422" s="396"/>
      <c r="H422" s="396"/>
      <c r="I422" s="396"/>
      <c r="J422" s="396"/>
      <c r="K422" s="396"/>
      <c r="L422" s="396"/>
      <c r="M422" s="396"/>
      <c r="N422" s="391"/>
      <c r="O422" s="391"/>
      <c r="P422" s="391"/>
      <c r="Q422" s="391"/>
      <c r="R422" s="391"/>
      <c r="S422" s="391"/>
      <c r="T422" s="391"/>
      <c r="U422" s="391"/>
      <c r="V422" s="391"/>
      <c r="W422" s="391"/>
      <c r="X422" s="391"/>
      <c r="Y422" s="391"/>
      <c r="Z422" s="391">
        <v>1180</v>
      </c>
      <c r="AA422" s="391">
        <v>269</v>
      </c>
      <c r="AB422" s="391">
        <v>1447</v>
      </c>
      <c r="AC422" s="391">
        <v>2622</v>
      </c>
      <c r="AD422" s="391">
        <v>2148</v>
      </c>
      <c r="AE422" s="391">
        <v>1834</v>
      </c>
      <c r="AF422" s="391">
        <v>2445</v>
      </c>
      <c r="AG422" s="391">
        <v>2711</v>
      </c>
      <c r="AH422" s="391">
        <v>3504</v>
      </c>
      <c r="AI422" s="391">
        <v>3692</v>
      </c>
      <c r="AJ422" s="391">
        <v>4646</v>
      </c>
      <c r="AK422" s="391">
        <v>6126</v>
      </c>
      <c r="AL422" s="391">
        <v>5379</v>
      </c>
      <c r="AM422" s="391">
        <v>2300</v>
      </c>
      <c r="AN422" s="391">
        <v>4900</v>
      </c>
      <c r="AO422" s="391">
        <v>5539</v>
      </c>
      <c r="AP422" s="391">
        <v>4323</v>
      </c>
      <c r="AQ422" s="391">
        <v>7713</v>
      </c>
      <c r="AR422" s="391">
        <v>8589</v>
      </c>
      <c r="AS422" s="391">
        <v>9433</v>
      </c>
      <c r="AT422" s="391">
        <v>7094</v>
      </c>
      <c r="AU422" s="391">
        <v>7649</v>
      </c>
      <c r="AV422" s="391">
        <v>13485</v>
      </c>
      <c r="AW422" s="391">
        <v>14087</v>
      </c>
      <c r="AX422" s="391">
        <v>12268</v>
      </c>
      <c r="AY422" s="391">
        <v>8414</v>
      </c>
      <c r="AZ422" s="391">
        <v>11034</v>
      </c>
      <c r="BA422" s="391">
        <v>4168</v>
      </c>
      <c r="BB422" s="391">
        <v>11496</v>
      </c>
      <c r="BC422" s="391">
        <v>13024</v>
      </c>
      <c r="BD422" s="391">
        <v>10422</v>
      </c>
      <c r="BE422" s="391">
        <v>4571</v>
      </c>
      <c r="BF422" s="391">
        <v>1408</v>
      </c>
      <c r="BG422" s="391"/>
      <c r="BH422" s="391">
        <v>654</v>
      </c>
      <c r="BI422" s="391">
        <v>462</v>
      </c>
      <c r="BJ422" s="391">
        <v>1046</v>
      </c>
      <c r="BK422" s="391">
        <v>1129</v>
      </c>
      <c r="BL422" s="391">
        <v>1066</v>
      </c>
      <c r="BM422" s="391">
        <v>2226</v>
      </c>
      <c r="BN422" s="391">
        <v>2702</v>
      </c>
      <c r="BO422" s="391">
        <v>1399</v>
      </c>
      <c r="BP422" s="391">
        <v>5</v>
      </c>
      <c r="BQ422" s="391">
        <v>0</v>
      </c>
      <c r="BR422" s="391">
        <v>0</v>
      </c>
      <c r="BS422" s="391">
        <v>0</v>
      </c>
      <c r="BT422" s="391">
        <v>0</v>
      </c>
      <c r="BU422" s="391">
        <v>0</v>
      </c>
      <c r="BV422" s="391">
        <v>0</v>
      </c>
      <c r="BW422" s="391">
        <v>0</v>
      </c>
      <c r="BX422" s="392">
        <f t="shared" si="54"/>
        <v>-1</v>
      </c>
      <c r="BY422" s="392" t="str">
        <f t="shared" si="55"/>
        <v/>
      </c>
      <c r="BZ422" s="45">
        <f t="shared" si="56"/>
        <v>0</v>
      </c>
      <c r="CA422" s="45">
        <f t="shared" si="57"/>
        <v>0</v>
      </c>
      <c r="CB422" s="45">
        <f t="shared" si="58"/>
        <v>32624</v>
      </c>
      <c r="CC422" s="45">
        <f t="shared" si="59"/>
        <v>90491</v>
      </c>
      <c r="CD422" s="45">
        <f t="shared" si="60"/>
        <v>77921</v>
      </c>
      <c r="CE422" s="45">
        <f t="shared" si="61"/>
        <v>9573</v>
      </c>
      <c r="CF422" s="391">
        <f t="shared" si="62"/>
        <v>0</v>
      </c>
    </row>
    <row r="423" ht="15" spans="1:84">
      <c r="A423" s="45" t="s">
        <v>459</v>
      </c>
      <c r="B423" s="396"/>
      <c r="C423" s="396"/>
      <c r="D423" s="396"/>
      <c r="E423" s="396"/>
      <c r="F423" s="396"/>
      <c r="G423" s="396"/>
      <c r="H423" s="396"/>
      <c r="I423" s="396"/>
      <c r="J423" s="396"/>
      <c r="K423" s="396"/>
      <c r="L423" s="396"/>
      <c r="M423" s="396"/>
      <c r="N423" s="391"/>
      <c r="O423" s="391"/>
      <c r="P423" s="391"/>
      <c r="Q423" s="391"/>
      <c r="R423" s="391"/>
      <c r="S423" s="391"/>
      <c r="T423" s="391"/>
      <c r="U423" s="391"/>
      <c r="V423" s="391"/>
      <c r="W423" s="391"/>
      <c r="X423" s="391"/>
      <c r="Y423" s="391"/>
      <c r="Z423" s="391"/>
      <c r="AA423" s="391"/>
      <c r="AB423" s="391"/>
      <c r="AC423" s="391"/>
      <c r="AD423" s="391"/>
      <c r="AE423" s="391"/>
      <c r="AF423" s="391"/>
      <c r="AG423" s="391"/>
      <c r="AH423" s="391"/>
      <c r="AI423" s="391"/>
      <c r="AJ423" s="391">
        <v>2018</v>
      </c>
      <c r="AK423" s="391">
        <v>1946</v>
      </c>
      <c r="AL423" s="391">
        <v>947</v>
      </c>
      <c r="AM423" s="391">
        <v>777</v>
      </c>
      <c r="AN423" s="391">
        <v>1992</v>
      </c>
      <c r="AO423" s="391">
        <v>1407</v>
      </c>
      <c r="AP423" s="391">
        <v>1860</v>
      </c>
      <c r="AQ423" s="391">
        <v>1621</v>
      </c>
      <c r="AR423" s="391">
        <v>2944</v>
      </c>
      <c r="AS423" s="391">
        <v>2387</v>
      </c>
      <c r="AT423" s="391">
        <v>3644</v>
      </c>
      <c r="AU423" s="391">
        <v>2768</v>
      </c>
      <c r="AV423" s="391">
        <v>2616</v>
      </c>
      <c r="AW423" s="391">
        <v>1640</v>
      </c>
      <c r="AX423" s="391">
        <v>870</v>
      </c>
      <c r="AY423" s="391">
        <v>1048</v>
      </c>
      <c r="AZ423" s="391">
        <v>1537</v>
      </c>
      <c r="BA423" s="391">
        <v>369</v>
      </c>
      <c r="BB423" s="391">
        <v>2526</v>
      </c>
      <c r="BC423" s="391">
        <v>4074</v>
      </c>
      <c r="BD423" s="391">
        <v>3797</v>
      </c>
      <c r="BE423" s="391">
        <v>4084</v>
      </c>
      <c r="BF423" s="391">
        <v>3342</v>
      </c>
      <c r="BG423" s="391"/>
      <c r="BH423" s="391">
        <v>2997</v>
      </c>
      <c r="BI423" s="391">
        <v>0</v>
      </c>
      <c r="BJ423" s="391">
        <v>0</v>
      </c>
      <c r="BK423" s="391">
        <v>0</v>
      </c>
      <c r="BL423" s="391">
        <v>0</v>
      </c>
      <c r="BM423" s="391">
        <v>0</v>
      </c>
      <c r="BN423" s="391">
        <v>0</v>
      </c>
      <c r="BO423" s="391">
        <v>0</v>
      </c>
      <c r="BP423" s="391">
        <v>0</v>
      </c>
      <c r="BQ423" s="391">
        <v>0</v>
      </c>
      <c r="BR423" s="391">
        <v>0</v>
      </c>
      <c r="BS423" s="391">
        <v>0</v>
      </c>
      <c r="BT423" s="391">
        <v>0</v>
      </c>
      <c r="BU423" s="391">
        <v>0</v>
      </c>
      <c r="BV423" s="391">
        <v>0</v>
      </c>
      <c r="BW423" s="391">
        <v>0</v>
      </c>
      <c r="BX423" s="392" t="str">
        <f t="shared" si="54"/>
        <v/>
      </c>
      <c r="BY423" s="392" t="str">
        <f t="shared" si="55"/>
        <v/>
      </c>
      <c r="BZ423" s="45">
        <f t="shared" si="56"/>
        <v>0</v>
      </c>
      <c r="CA423" s="45">
        <f t="shared" si="57"/>
        <v>0</v>
      </c>
      <c r="CB423" s="45">
        <f t="shared" si="58"/>
        <v>3964</v>
      </c>
      <c r="CC423" s="45">
        <f t="shared" si="59"/>
        <v>24603</v>
      </c>
      <c r="CD423" s="45">
        <f t="shared" si="60"/>
        <v>24644</v>
      </c>
      <c r="CE423" s="45">
        <f t="shared" si="61"/>
        <v>0</v>
      </c>
      <c r="CF423" s="391">
        <f t="shared" si="62"/>
        <v>0</v>
      </c>
    </row>
    <row r="424" ht="15" spans="1:84">
      <c r="A424" s="45" t="s">
        <v>460</v>
      </c>
      <c r="B424" s="396"/>
      <c r="C424" s="396"/>
      <c r="D424" s="396"/>
      <c r="E424" s="396"/>
      <c r="F424" s="396"/>
      <c r="G424" s="396"/>
      <c r="H424" s="396"/>
      <c r="I424" s="396"/>
      <c r="J424" s="396"/>
      <c r="K424" s="396"/>
      <c r="L424" s="396"/>
      <c r="M424" s="396"/>
      <c r="N424" s="391"/>
      <c r="O424" s="391"/>
      <c r="P424" s="391"/>
      <c r="Q424" s="391"/>
      <c r="R424" s="391"/>
      <c r="S424" s="391"/>
      <c r="T424" s="391"/>
      <c r="U424" s="391"/>
      <c r="V424" s="391"/>
      <c r="W424" s="391"/>
      <c r="X424" s="391"/>
      <c r="Y424" s="391"/>
      <c r="Z424" s="391"/>
      <c r="AA424" s="391"/>
      <c r="AB424" s="391"/>
      <c r="AC424" s="391"/>
      <c r="AD424" s="391"/>
      <c r="AE424" s="391"/>
      <c r="AF424" s="391"/>
      <c r="AG424" s="391"/>
      <c r="AH424" s="391"/>
      <c r="AI424" s="391"/>
      <c r="AJ424" s="391"/>
      <c r="AK424" s="391"/>
      <c r="AL424" s="391">
        <v>8</v>
      </c>
      <c r="AM424" s="391">
        <v>11</v>
      </c>
      <c r="AN424" s="391">
        <v>6</v>
      </c>
      <c r="AO424" s="391">
        <v>20</v>
      </c>
      <c r="AP424" s="391">
        <v>269</v>
      </c>
      <c r="AQ424" s="391">
        <v>697</v>
      </c>
      <c r="AR424" s="391">
        <v>6441</v>
      </c>
      <c r="AS424" s="391">
        <v>5785</v>
      </c>
      <c r="AT424" s="391">
        <v>3838</v>
      </c>
      <c r="AU424" s="391">
        <v>3331</v>
      </c>
      <c r="AV424" s="391">
        <v>2929</v>
      </c>
      <c r="AW424" s="391">
        <v>4391</v>
      </c>
      <c r="AX424" s="391">
        <v>2634</v>
      </c>
      <c r="AY424" s="391">
        <v>2249</v>
      </c>
      <c r="AZ424" s="391">
        <v>3507</v>
      </c>
      <c r="BA424" s="391">
        <v>3228</v>
      </c>
      <c r="BB424" s="391">
        <v>3294</v>
      </c>
      <c r="BC424" s="391">
        <v>4308</v>
      </c>
      <c r="BD424" s="391">
        <v>3825</v>
      </c>
      <c r="BE424" s="391">
        <v>3631</v>
      </c>
      <c r="BF424" s="391">
        <v>4670</v>
      </c>
      <c r="BG424" s="391"/>
      <c r="BH424" s="391">
        <v>5052</v>
      </c>
      <c r="BI424" s="391">
        <v>4190</v>
      </c>
      <c r="BJ424" s="391">
        <v>3201</v>
      </c>
      <c r="BK424" s="391">
        <v>3755</v>
      </c>
      <c r="BL424" s="391">
        <v>6090</v>
      </c>
      <c r="BM424" s="391">
        <v>6197</v>
      </c>
      <c r="BN424" s="391">
        <v>7011</v>
      </c>
      <c r="BO424" s="391">
        <v>4563</v>
      </c>
      <c r="BP424" s="391">
        <v>5378</v>
      </c>
      <c r="BQ424" s="391">
        <v>5950</v>
      </c>
      <c r="BR424" s="391">
        <v>6222</v>
      </c>
      <c r="BS424" s="391">
        <v>3446</v>
      </c>
      <c r="BT424" s="391">
        <v>3094</v>
      </c>
      <c r="BU424" s="391">
        <v>0</v>
      </c>
      <c r="BV424" s="391">
        <v>0</v>
      </c>
      <c r="BW424" s="391">
        <v>0</v>
      </c>
      <c r="BX424" s="392">
        <f t="shared" si="54"/>
        <v>-1</v>
      </c>
      <c r="BY424" s="392" t="str">
        <f t="shared" si="55"/>
        <v/>
      </c>
      <c r="BZ424" s="45">
        <f t="shared" si="56"/>
        <v>0</v>
      </c>
      <c r="CA424" s="45">
        <f t="shared" si="57"/>
        <v>0</v>
      </c>
      <c r="CB424" s="45">
        <f t="shared" si="58"/>
        <v>0</v>
      </c>
      <c r="CC424" s="45">
        <f t="shared" si="59"/>
        <v>27726</v>
      </c>
      <c r="CD424" s="45">
        <f t="shared" si="60"/>
        <v>40588</v>
      </c>
      <c r="CE424" s="45">
        <f t="shared" si="61"/>
        <v>54907</v>
      </c>
      <c r="CF424" s="391">
        <f t="shared" si="62"/>
        <v>0</v>
      </c>
    </row>
    <row r="425" ht="15" spans="1:84">
      <c r="A425" s="45" t="s">
        <v>461</v>
      </c>
      <c r="B425" s="396">
        <v>694</v>
      </c>
      <c r="C425" s="396">
        <v>884</v>
      </c>
      <c r="D425" s="396">
        <v>1229</v>
      </c>
      <c r="E425" s="396">
        <v>1020</v>
      </c>
      <c r="F425" s="396">
        <v>1024</v>
      </c>
      <c r="G425" s="396">
        <v>1215</v>
      </c>
      <c r="H425" s="396">
        <v>497</v>
      </c>
      <c r="I425" s="396">
        <v>310</v>
      </c>
      <c r="J425" s="396">
        <v>269</v>
      </c>
      <c r="K425" s="396">
        <v>190</v>
      </c>
      <c r="L425" s="396">
        <v>241</v>
      </c>
      <c r="M425" s="396">
        <v>265</v>
      </c>
      <c r="N425" s="391">
        <v>106</v>
      </c>
      <c r="O425" s="391">
        <v>66</v>
      </c>
      <c r="P425" s="391">
        <v>94</v>
      </c>
      <c r="Q425" s="391">
        <v>92</v>
      </c>
      <c r="R425" s="391">
        <v>41</v>
      </c>
      <c r="S425" s="391">
        <v>18</v>
      </c>
      <c r="T425" s="391">
        <v>29</v>
      </c>
      <c r="U425" s="391">
        <v>35</v>
      </c>
      <c r="V425" s="391">
        <v>41</v>
      </c>
      <c r="W425" s="391">
        <v>284</v>
      </c>
      <c r="X425" s="391">
        <v>929</v>
      </c>
      <c r="Y425" s="391">
        <v>1053</v>
      </c>
      <c r="Z425" s="391">
        <v>1682</v>
      </c>
      <c r="AA425" s="391">
        <v>846</v>
      </c>
      <c r="AB425" s="391">
        <v>664</v>
      </c>
      <c r="AC425" s="391">
        <v>525</v>
      </c>
      <c r="AD425" s="391">
        <v>727</v>
      </c>
      <c r="AE425" s="391">
        <v>577</v>
      </c>
      <c r="AF425" s="391">
        <v>630</v>
      </c>
      <c r="AG425" s="391">
        <v>1149</v>
      </c>
      <c r="AH425" s="391">
        <v>1450</v>
      </c>
      <c r="AI425" s="391">
        <v>1106</v>
      </c>
      <c r="AJ425" s="391">
        <v>1116</v>
      </c>
      <c r="AK425" s="391">
        <v>1901</v>
      </c>
      <c r="AL425" s="391">
        <v>2218</v>
      </c>
      <c r="AM425" s="391">
        <v>1919</v>
      </c>
      <c r="AN425" s="391">
        <v>2982</v>
      </c>
      <c r="AO425" s="391">
        <v>2474</v>
      </c>
      <c r="AP425" s="391">
        <v>2643</v>
      </c>
      <c r="AQ425" s="391">
        <v>3518</v>
      </c>
      <c r="AR425" s="391">
        <v>2644</v>
      </c>
      <c r="AS425" s="391">
        <v>2241</v>
      </c>
      <c r="AT425" s="391">
        <v>3447</v>
      </c>
      <c r="AU425" s="391">
        <v>3291</v>
      </c>
      <c r="AV425" s="391">
        <v>3266</v>
      </c>
      <c r="AW425" s="391">
        <v>2907</v>
      </c>
      <c r="AX425" s="391">
        <v>1519</v>
      </c>
      <c r="AY425" s="391">
        <v>1713</v>
      </c>
      <c r="AZ425" s="391">
        <v>3639</v>
      </c>
      <c r="BA425" s="391">
        <v>3676</v>
      </c>
      <c r="BB425" s="391">
        <v>3347</v>
      </c>
      <c r="BC425" s="391">
        <v>4242</v>
      </c>
      <c r="BD425" s="391">
        <v>2734</v>
      </c>
      <c r="BE425" s="391">
        <v>3532</v>
      </c>
      <c r="BF425" s="391">
        <v>4458</v>
      </c>
      <c r="BG425" s="391"/>
      <c r="BH425" s="391">
        <v>3643</v>
      </c>
      <c r="BI425" s="391">
        <v>3256</v>
      </c>
      <c r="BJ425" s="391">
        <v>2193</v>
      </c>
      <c r="BK425" s="391">
        <v>2648</v>
      </c>
      <c r="BL425" s="391">
        <v>3080</v>
      </c>
      <c r="BM425" s="391">
        <v>2651</v>
      </c>
      <c r="BN425" s="391">
        <v>2904</v>
      </c>
      <c r="BO425" s="391">
        <v>3307</v>
      </c>
      <c r="BP425" s="391">
        <v>2022</v>
      </c>
      <c r="BQ425" s="391">
        <v>2409</v>
      </c>
      <c r="BR425" s="391">
        <v>2939</v>
      </c>
      <c r="BS425" s="391">
        <v>2051</v>
      </c>
      <c r="BT425" s="391">
        <v>2340</v>
      </c>
      <c r="BU425" s="391">
        <v>0</v>
      </c>
      <c r="BV425" s="391">
        <v>0</v>
      </c>
      <c r="BW425" s="391">
        <v>0</v>
      </c>
      <c r="BX425" s="392">
        <f t="shared" si="54"/>
        <v>-1</v>
      </c>
      <c r="BY425" s="392" t="str">
        <f t="shared" si="55"/>
        <v/>
      </c>
      <c r="BZ425" s="45">
        <f t="shared" si="56"/>
        <v>7838</v>
      </c>
      <c r="CA425" s="45">
        <f t="shared" si="57"/>
        <v>2788</v>
      </c>
      <c r="CB425" s="45">
        <f t="shared" si="58"/>
        <v>12373</v>
      </c>
      <c r="CC425" s="45">
        <f t="shared" si="59"/>
        <v>33550</v>
      </c>
      <c r="CD425" s="45">
        <f t="shared" si="60"/>
        <v>35759</v>
      </c>
      <c r="CE425" s="45">
        <f t="shared" si="61"/>
        <v>28544</v>
      </c>
      <c r="CF425" s="391">
        <f t="shared" si="62"/>
        <v>0</v>
      </c>
    </row>
    <row r="426" spans="1:84">
      <c r="A426" s="45" t="s">
        <v>462</v>
      </c>
      <c r="B426" s="393"/>
      <c r="C426" s="393"/>
      <c r="D426" s="393"/>
      <c r="E426" s="393"/>
      <c r="F426" s="393"/>
      <c r="G426" s="393"/>
      <c r="H426" s="393"/>
      <c r="I426" s="393"/>
      <c r="J426" s="393"/>
      <c r="K426" s="391"/>
      <c r="L426" s="391"/>
      <c r="M426" s="391"/>
      <c r="N426" s="391"/>
      <c r="O426" s="391"/>
      <c r="P426" s="391"/>
      <c r="Q426" s="391"/>
      <c r="R426" s="391"/>
      <c r="S426" s="391"/>
      <c r="T426" s="391"/>
      <c r="U426" s="391"/>
      <c r="V426" s="391"/>
      <c r="W426" s="391"/>
      <c r="X426" s="391"/>
      <c r="Y426" s="391"/>
      <c r="Z426" s="391">
        <v>113</v>
      </c>
      <c r="AA426" s="391">
        <v>240</v>
      </c>
      <c r="AB426" s="391">
        <v>763</v>
      </c>
      <c r="AC426" s="391">
        <v>508</v>
      </c>
      <c r="AD426" s="391">
        <v>1430</v>
      </c>
      <c r="AE426" s="391">
        <v>3134</v>
      </c>
      <c r="AF426" s="391">
        <v>4764</v>
      </c>
      <c r="AG426" s="391">
        <v>3222</v>
      </c>
      <c r="AH426" s="391">
        <v>1942</v>
      </c>
      <c r="AI426" s="391">
        <v>576</v>
      </c>
      <c r="AJ426" s="391">
        <v>447</v>
      </c>
      <c r="AK426" s="391">
        <v>414</v>
      </c>
      <c r="AL426" s="391">
        <v>2260</v>
      </c>
      <c r="AM426" s="391">
        <v>2286</v>
      </c>
      <c r="AN426" s="391">
        <v>4102</v>
      </c>
      <c r="AO426" s="391">
        <v>3751</v>
      </c>
      <c r="AP426" s="391">
        <v>4520</v>
      </c>
      <c r="AQ426" s="391">
        <v>5976</v>
      </c>
      <c r="AR426" s="391">
        <v>3831</v>
      </c>
      <c r="AS426" s="391">
        <v>3232</v>
      </c>
      <c r="AT426" s="391">
        <v>3487</v>
      </c>
      <c r="AU426" s="391">
        <v>3762</v>
      </c>
      <c r="AV426" s="391">
        <v>3110</v>
      </c>
      <c r="AW426" s="391">
        <v>3081</v>
      </c>
      <c r="AX426" s="391">
        <v>2673</v>
      </c>
      <c r="AY426" s="391">
        <v>2685</v>
      </c>
      <c r="AZ426" s="391">
        <v>5249</v>
      </c>
      <c r="BA426" s="391">
        <v>3078</v>
      </c>
      <c r="BB426" s="391">
        <v>4049</v>
      </c>
      <c r="BC426" s="391">
        <v>3548</v>
      </c>
      <c r="BD426" s="391">
        <v>2027</v>
      </c>
      <c r="BE426" s="391">
        <v>3433</v>
      </c>
      <c r="BF426" s="391">
        <v>5368</v>
      </c>
      <c r="BG426" s="391"/>
      <c r="BH426" s="391">
        <v>7413</v>
      </c>
      <c r="BI426" s="391">
        <v>9483</v>
      </c>
      <c r="BJ426" s="391">
        <v>2330</v>
      </c>
      <c r="BK426" s="391">
        <v>2575</v>
      </c>
      <c r="BL426" s="391">
        <v>5203</v>
      </c>
      <c r="BM426" s="391">
        <v>3489</v>
      </c>
      <c r="BN426" s="391">
        <v>4212</v>
      </c>
      <c r="BO426" s="391">
        <v>4510</v>
      </c>
      <c r="BP426" s="391">
        <v>3763</v>
      </c>
      <c r="BQ426" s="391">
        <v>3955</v>
      </c>
      <c r="BR426" s="391">
        <v>4938</v>
      </c>
      <c r="BS426" s="391">
        <v>4140</v>
      </c>
      <c r="BT426" s="391">
        <v>3574</v>
      </c>
      <c r="BU426" s="391">
        <v>0</v>
      </c>
      <c r="BV426" s="391">
        <v>0</v>
      </c>
      <c r="BW426" s="391">
        <v>0</v>
      </c>
      <c r="BX426" s="392">
        <f t="shared" si="54"/>
        <v>-1</v>
      </c>
      <c r="BY426" s="392" t="str">
        <f t="shared" si="55"/>
        <v/>
      </c>
      <c r="BZ426" s="45">
        <f t="shared" si="56"/>
        <v>0</v>
      </c>
      <c r="CA426" s="45">
        <f t="shared" si="57"/>
        <v>0</v>
      </c>
      <c r="CB426" s="45">
        <f t="shared" si="58"/>
        <v>17553</v>
      </c>
      <c r="CC426" s="45">
        <f t="shared" si="59"/>
        <v>43398</v>
      </c>
      <c r="CD426" s="45">
        <f t="shared" si="60"/>
        <v>49006</v>
      </c>
      <c r="CE426" s="45">
        <f t="shared" si="61"/>
        <v>42689</v>
      </c>
      <c r="CF426" s="391">
        <f t="shared" si="62"/>
        <v>0</v>
      </c>
    </row>
    <row r="427" spans="1:84">
      <c r="A427" s="45" t="s">
        <v>463</v>
      </c>
      <c r="B427" s="393">
        <v>914</v>
      </c>
      <c r="C427" s="393">
        <v>881</v>
      </c>
      <c r="D427" s="393">
        <v>2033</v>
      </c>
      <c r="E427" s="393">
        <v>2654</v>
      </c>
      <c r="F427" s="393">
        <v>2597</v>
      </c>
      <c r="G427" s="393">
        <v>3015</v>
      </c>
      <c r="H427" s="393">
        <v>2268</v>
      </c>
      <c r="I427" s="393">
        <v>2831</v>
      </c>
      <c r="J427" s="393">
        <v>5082</v>
      </c>
      <c r="K427" s="391">
        <v>4629</v>
      </c>
      <c r="L427" s="391">
        <v>5126</v>
      </c>
      <c r="M427" s="391">
        <v>4063</v>
      </c>
      <c r="N427" s="391">
        <v>1001</v>
      </c>
      <c r="O427" s="391">
        <v>1704</v>
      </c>
      <c r="P427" s="391">
        <v>4234</v>
      </c>
      <c r="Q427" s="391">
        <v>4106</v>
      </c>
      <c r="R427" s="391">
        <v>4005</v>
      </c>
      <c r="S427" s="391">
        <v>4089</v>
      </c>
      <c r="T427" s="391">
        <v>3982</v>
      </c>
      <c r="U427" s="391">
        <v>4366</v>
      </c>
      <c r="V427" s="391">
        <v>4840</v>
      </c>
      <c r="W427" s="391">
        <v>4525</v>
      </c>
      <c r="X427" s="391">
        <v>4805</v>
      </c>
      <c r="Y427" s="391">
        <v>4193</v>
      </c>
      <c r="Z427" s="391">
        <v>5229</v>
      </c>
      <c r="AA427" s="391">
        <v>3950</v>
      </c>
      <c r="AB427" s="391">
        <v>2920</v>
      </c>
      <c r="AC427" s="391">
        <v>3724</v>
      </c>
      <c r="AD427" s="391">
        <v>3934</v>
      </c>
      <c r="AE427" s="391">
        <v>4357</v>
      </c>
      <c r="AF427" s="391">
        <v>4726</v>
      </c>
      <c r="AG427" s="391">
        <v>2846</v>
      </c>
      <c r="AH427" s="391">
        <v>2207</v>
      </c>
      <c r="AI427" s="391">
        <v>3363</v>
      </c>
      <c r="AJ427" s="391">
        <v>4312</v>
      </c>
      <c r="AK427" s="391">
        <v>3319</v>
      </c>
      <c r="AL427" s="391">
        <v>4326</v>
      </c>
      <c r="AM427" s="391">
        <v>3287</v>
      </c>
      <c r="AN427" s="391">
        <v>5016</v>
      </c>
      <c r="AO427" s="391">
        <v>3687</v>
      </c>
      <c r="AP427" s="391">
        <v>4396</v>
      </c>
      <c r="AQ427" s="391">
        <v>3010</v>
      </c>
      <c r="AR427" s="391">
        <v>3387</v>
      </c>
      <c r="AS427" s="391">
        <v>3321</v>
      </c>
      <c r="AT427" s="391">
        <v>4048</v>
      </c>
      <c r="AU427" s="391">
        <v>3463</v>
      </c>
      <c r="AV427" s="391">
        <v>3478</v>
      </c>
      <c r="AW427" s="391">
        <v>3812</v>
      </c>
      <c r="AX427" s="391">
        <v>5635</v>
      </c>
      <c r="AY427" s="391">
        <v>3404</v>
      </c>
      <c r="AZ427" s="391">
        <v>3180</v>
      </c>
      <c r="BA427" s="391">
        <v>2707</v>
      </c>
      <c r="BB427" s="391">
        <v>3056</v>
      </c>
      <c r="BC427" s="391">
        <v>3114</v>
      </c>
      <c r="BD427" s="391">
        <v>3078</v>
      </c>
      <c r="BE427" s="391">
        <v>3359</v>
      </c>
      <c r="BF427" s="391">
        <v>3189</v>
      </c>
      <c r="BG427" s="391"/>
      <c r="BH427" s="391">
        <v>3937</v>
      </c>
      <c r="BI427" s="391">
        <v>3902</v>
      </c>
      <c r="BJ427" s="391">
        <v>2979</v>
      </c>
      <c r="BK427" s="391">
        <v>2350</v>
      </c>
      <c r="BL427" s="391">
        <v>2954</v>
      </c>
      <c r="BM427" s="391">
        <v>2306</v>
      </c>
      <c r="BN427" s="391">
        <v>2302</v>
      </c>
      <c r="BO427" s="391">
        <v>1684</v>
      </c>
      <c r="BP427" s="391">
        <v>2073</v>
      </c>
      <c r="BQ427" s="391">
        <v>1677</v>
      </c>
      <c r="BR427" s="391">
        <v>1400</v>
      </c>
      <c r="BS427" s="391">
        <v>1043</v>
      </c>
      <c r="BT427" s="391">
        <v>903</v>
      </c>
      <c r="BU427" s="391">
        <v>0</v>
      </c>
      <c r="BV427" s="391">
        <v>0</v>
      </c>
      <c r="BW427" s="391">
        <v>0</v>
      </c>
      <c r="BX427" s="392">
        <f t="shared" si="54"/>
        <v>-1</v>
      </c>
      <c r="BY427" s="392" t="str">
        <f t="shared" si="55"/>
        <v/>
      </c>
      <c r="BZ427" s="45">
        <f t="shared" si="56"/>
        <v>36093</v>
      </c>
      <c r="CA427" s="45">
        <f t="shared" si="57"/>
        <v>45850</v>
      </c>
      <c r="CB427" s="45">
        <f t="shared" si="58"/>
        <v>44887</v>
      </c>
      <c r="CC427" s="45">
        <f t="shared" si="59"/>
        <v>45231</v>
      </c>
      <c r="CD427" s="45">
        <f t="shared" si="60"/>
        <v>38561</v>
      </c>
      <c r="CE427" s="45">
        <f t="shared" si="61"/>
        <v>21671</v>
      </c>
      <c r="CF427" s="391">
        <f t="shared" si="62"/>
        <v>0</v>
      </c>
    </row>
    <row r="428" ht="15" spans="1:84">
      <c r="A428" s="45" t="s">
        <v>464</v>
      </c>
      <c r="B428" s="396"/>
      <c r="C428" s="396"/>
      <c r="D428" s="396"/>
      <c r="E428" s="396"/>
      <c r="F428" s="396"/>
      <c r="G428" s="396"/>
      <c r="H428" s="396"/>
      <c r="I428" s="396"/>
      <c r="J428" s="396"/>
      <c r="K428" s="396"/>
      <c r="L428" s="396"/>
      <c r="M428" s="396"/>
      <c r="N428" s="391">
        <v>769</v>
      </c>
      <c r="O428" s="391">
        <v>849</v>
      </c>
      <c r="P428" s="391">
        <v>1574</v>
      </c>
      <c r="Q428" s="391">
        <v>1455</v>
      </c>
      <c r="R428" s="391">
        <v>1259</v>
      </c>
      <c r="S428" s="391">
        <v>1503</v>
      </c>
      <c r="T428" s="391">
        <v>730</v>
      </c>
      <c r="U428" s="391">
        <v>587</v>
      </c>
      <c r="V428" s="391">
        <v>649</v>
      </c>
      <c r="W428" s="391">
        <v>695</v>
      </c>
      <c r="X428" s="391">
        <v>554</v>
      </c>
      <c r="Y428" s="391">
        <v>543</v>
      </c>
      <c r="Z428" s="391">
        <v>234</v>
      </c>
      <c r="AA428" s="391">
        <v>5</v>
      </c>
      <c r="AB428" s="391">
        <v>29</v>
      </c>
      <c r="AC428" s="391">
        <v>1035</v>
      </c>
      <c r="AD428" s="391">
        <v>1004</v>
      </c>
      <c r="AE428" s="391">
        <v>1446</v>
      </c>
      <c r="AF428" s="391">
        <v>983</v>
      </c>
      <c r="AG428" s="391">
        <v>877</v>
      </c>
      <c r="AH428" s="391">
        <v>1122</v>
      </c>
      <c r="AI428" s="391">
        <v>974</v>
      </c>
      <c r="AJ428" s="391">
        <v>1536</v>
      </c>
      <c r="AK428" s="391">
        <v>2648</v>
      </c>
      <c r="AL428" s="391">
        <v>649</v>
      </c>
      <c r="AM428" s="391">
        <v>474</v>
      </c>
      <c r="AN428" s="391">
        <v>2213</v>
      </c>
      <c r="AO428" s="391">
        <v>1508</v>
      </c>
      <c r="AP428" s="391">
        <v>1927</v>
      </c>
      <c r="AQ428" s="391">
        <v>1834</v>
      </c>
      <c r="AR428" s="391">
        <v>1002</v>
      </c>
      <c r="AS428" s="391">
        <v>1024</v>
      </c>
      <c r="AT428" s="391">
        <v>1583</v>
      </c>
      <c r="AU428" s="391">
        <v>915</v>
      </c>
      <c r="AV428" s="391">
        <v>2319</v>
      </c>
      <c r="AW428" s="391">
        <v>982</v>
      </c>
      <c r="AX428" s="391">
        <v>903</v>
      </c>
      <c r="AY428" s="391">
        <v>1409</v>
      </c>
      <c r="AZ428" s="391">
        <v>1723</v>
      </c>
      <c r="BA428" s="391">
        <v>547</v>
      </c>
      <c r="BB428" s="391">
        <v>513</v>
      </c>
      <c r="BC428" s="391">
        <v>1475</v>
      </c>
      <c r="BD428" s="391">
        <v>1956</v>
      </c>
      <c r="BE428" s="391">
        <v>2787</v>
      </c>
      <c r="BF428" s="391">
        <v>1432</v>
      </c>
      <c r="BG428" s="391"/>
      <c r="BH428" s="391">
        <v>2603</v>
      </c>
      <c r="BI428" s="391">
        <v>2436</v>
      </c>
      <c r="BJ428" s="391">
        <v>877</v>
      </c>
      <c r="BK428" s="391">
        <v>1342</v>
      </c>
      <c r="BL428" s="391">
        <v>1802</v>
      </c>
      <c r="BM428" s="391">
        <v>1461</v>
      </c>
      <c r="BN428" s="391">
        <v>1978</v>
      </c>
      <c r="BO428" s="391">
        <v>2395</v>
      </c>
      <c r="BP428" s="391">
        <v>2121</v>
      </c>
      <c r="BQ428" s="391">
        <v>1982</v>
      </c>
      <c r="BR428" s="391">
        <v>2364</v>
      </c>
      <c r="BS428" s="391">
        <v>1629</v>
      </c>
      <c r="BT428" s="391">
        <v>1493</v>
      </c>
      <c r="BU428" s="391">
        <v>0</v>
      </c>
      <c r="BV428" s="391">
        <v>0</v>
      </c>
      <c r="BW428" s="391">
        <v>0</v>
      </c>
      <c r="BX428" s="392">
        <f t="shared" si="54"/>
        <v>-1</v>
      </c>
      <c r="BY428" s="392" t="str">
        <f t="shared" si="55"/>
        <v/>
      </c>
      <c r="BZ428" s="45">
        <f t="shared" si="56"/>
        <v>0</v>
      </c>
      <c r="CA428" s="45">
        <f t="shared" si="57"/>
        <v>11167</v>
      </c>
      <c r="CB428" s="45">
        <f t="shared" si="58"/>
        <v>11893</v>
      </c>
      <c r="CC428" s="45">
        <f t="shared" si="59"/>
        <v>16430</v>
      </c>
      <c r="CD428" s="45">
        <f t="shared" si="60"/>
        <v>17784</v>
      </c>
      <c r="CE428" s="45">
        <f t="shared" si="61"/>
        <v>19444</v>
      </c>
      <c r="CF428" s="391">
        <f t="shared" si="62"/>
        <v>0</v>
      </c>
    </row>
    <row r="429" spans="1:84">
      <c r="A429" s="45" t="s">
        <v>465</v>
      </c>
      <c r="B429" s="393">
        <v>2217</v>
      </c>
      <c r="C429" s="393">
        <v>1187</v>
      </c>
      <c r="D429" s="393">
        <v>2303</v>
      </c>
      <c r="E429" s="393">
        <v>1883</v>
      </c>
      <c r="F429" s="393">
        <v>3030</v>
      </c>
      <c r="G429" s="393">
        <v>2724</v>
      </c>
      <c r="H429" s="393">
        <v>2242</v>
      </c>
      <c r="I429" s="393">
        <v>2605</v>
      </c>
      <c r="J429" s="393">
        <v>2273</v>
      </c>
      <c r="K429" s="391">
        <v>1196</v>
      </c>
      <c r="L429" s="391">
        <v>1021</v>
      </c>
      <c r="M429" s="391">
        <v>575</v>
      </c>
      <c r="N429" s="391">
        <v>1187</v>
      </c>
      <c r="O429" s="391">
        <v>413</v>
      </c>
      <c r="P429" s="391">
        <v>1121</v>
      </c>
      <c r="Q429" s="391">
        <v>1072</v>
      </c>
      <c r="R429" s="391">
        <v>859</v>
      </c>
      <c r="S429" s="391">
        <v>369</v>
      </c>
      <c r="T429" s="391">
        <v>1290</v>
      </c>
      <c r="U429" s="391">
        <v>454</v>
      </c>
      <c r="V429" s="391">
        <v>566</v>
      </c>
      <c r="W429" s="391">
        <v>357</v>
      </c>
      <c r="X429" s="391">
        <v>170</v>
      </c>
      <c r="Y429" s="391">
        <v>1039</v>
      </c>
      <c r="Z429" s="391">
        <v>3</v>
      </c>
      <c r="AA429" s="391">
        <v>104</v>
      </c>
      <c r="AB429" s="391">
        <v>2</v>
      </c>
      <c r="AC429" s="391">
        <v>41</v>
      </c>
      <c r="AD429" s="391">
        <v>332</v>
      </c>
      <c r="AE429" s="391">
        <v>570</v>
      </c>
      <c r="AF429" s="391">
        <v>470</v>
      </c>
      <c r="AG429" s="391">
        <v>609</v>
      </c>
      <c r="AH429" s="391">
        <v>508</v>
      </c>
      <c r="AI429" s="391">
        <v>1175</v>
      </c>
      <c r="AJ429" s="391">
        <v>1094</v>
      </c>
      <c r="AK429" s="391">
        <v>1793</v>
      </c>
      <c r="AL429" s="391">
        <v>3066</v>
      </c>
      <c r="AM429" s="391">
        <v>2279</v>
      </c>
      <c r="AN429" s="391">
        <v>2973</v>
      </c>
      <c r="AO429" s="391">
        <v>2700</v>
      </c>
      <c r="AP429" s="391">
        <v>1216</v>
      </c>
      <c r="AQ429" s="391">
        <v>157</v>
      </c>
      <c r="AR429" s="391">
        <v>54</v>
      </c>
      <c r="AS429" s="391">
        <v>101</v>
      </c>
      <c r="AT429" s="391">
        <v>316</v>
      </c>
      <c r="AU429" s="391">
        <v>903</v>
      </c>
      <c r="AV429" s="391">
        <v>1799</v>
      </c>
      <c r="AW429" s="391">
        <v>1071</v>
      </c>
      <c r="AX429" s="391">
        <v>1245</v>
      </c>
      <c r="AY429" s="391">
        <v>1050</v>
      </c>
      <c r="AZ429" s="391">
        <v>1018</v>
      </c>
      <c r="BA429" s="391">
        <v>52</v>
      </c>
      <c r="BB429" s="391">
        <v>1183</v>
      </c>
      <c r="BC429" s="391">
        <v>604</v>
      </c>
      <c r="BD429" s="391">
        <v>16</v>
      </c>
      <c r="BE429" s="391">
        <v>2736</v>
      </c>
      <c r="BF429" s="391">
        <v>2725</v>
      </c>
      <c r="BG429" s="391"/>
      <c r="BH429" s="391">
        <v>1092</v>
      </c>
      <c r="BI429" s="391">
        <v>2391</v>
      </c>
      <c r="BJ429" s="391">
        <v>456</v>
      </c>
      <c r="BK429" s="391">
        <v>325</v>
      </c>
      <c r="BL429" s="391">
        <v>223</v>
      </c>
      <c r="BM429" s="391">
        <v>241</v>
      </c>
      <c r="BN429" s="391">
        <v>164</v>
      </c>
      <c r="BO429" s="391">
        <v>192</v>
      </c>
      <c r="BP429" s="391">
        <v>432</v>
      </c>
      <c r="BQ429" s="391">
        <v>561</v>
      </c>
      <c r="BR429" s="391">
        <v>2728</v>
      </c>
      <c r="BS429" s="391">
        <v>233</v>
      </c>
      <c r="BT429" s="391">
        <v>716</v>
      </c>
      <c r="BU429" s="391">
        <v>0</v>
      </c>
      <c r="BV429" s="391">
        <v>0</v>
      </c>
      <c r="BW429" s="391">
        <v>0</v>
      </c>
      <c r="BX429" s="392">
        <f t="shared" si="54"/>
        <v>-1</v>
      </c>
      <c r="BY429" s="392" t="str">
        <f t="shared" si="55"/>
        <v/>
      </c>
      <c r="BZ429" s="45">
        <f t="shared" si="56"/>
        <v>23256</v>
      </c>
      <c r="CA429" s="45">
        <f t="shared" si="57"/>
        <v>8897</v>
      </c>
      <c r="CB429" s="45">
        <f t="shared" si="58"/>
        <v>6701</v>
      </c>
      <c r="CC429" s="45">
        <f t="shared" si="59"/>
        <v>16635</v>
      </c>
      <c r="CD429" s="45">
        <f t="shared" si="60"/>
        <v>14112</v>
      </c>
      <c r="CE429" s="45">
        <f t="shared" si="61"/>
        <v>6271</v>
      </c>
      <c r="CF429" s="391">
        <f t="shared" si="62"/>
        <v>0</v>
      </c>
    </row>
    <row r="430" spans="1:84">
      <c r="A430" s="45" t="s">
        <v>466</v>
      </c>
      <c r="B430" s="393"/>
      <c r="C430" s="393"/>
      <c r="D430" s="393"/>
      <c r="E430" s="393"/>
      <c r="F430" s="393"/>
      <c r="G430" s="393"/>
      <c r="H430" s="393"/>
      <c r="I430" s="393"/>
      <c r="J430" s="393"/>
      <c r="K430" s="391"/>
      <c r="L430" s="391"/>
      <c r="M430" s="391"/>
      <c r="N430" s="391"/>
      <c r="O430" s="391"/>
      <c r="P430" s="391"/>
      <c r="Q430" s="391"/>
      <c r="R430" s="391"/>
      <c r="S430" s="391"/>
      <c r="T430" s="391"/>
      <c r="U430" s="391"/>
      <c r="V430" s="391"/>
      <c r="W430" s="391"/>
      <c r="X430" s="391"/>
      <c r="Y430" s="391"/>
      <c r="Z430" s="391"/>
      <c r="AA430" s="391"/>
      <c r="AB430" s="391"/>
      <c r="AC430" s="391"/>
      <c r="AD430" s="391"/>
      <c r="AE430" s="391"/>
      <c r="AF430" s="391"/>
      <c r="AG430" s="391"/>
      <c r="AH430" s="391"/>
      <c r="AI430" s="391"/>
      <c r="AJ430" s="391"/>
      <c r="AK430" s="391">
        <v>53</v>
      </c>
      <c r="AL430" s="391">
        <v>277</v>
      </c>
      <c r="AM430" s="391">
        <v>167</v>
      </c>
      <c r="AN430" s="391">
        <v>765</v>
      </c>
      <c r="AO430" s="391">
        <v>624</v>
      </c>
      <c r="AP430" s="391">
        <v>3085</v>
      </c>
      <c r="AQ430" s="391">
        <v>4523</v>
      </c>
      <c r="AR430" s="391">
        <v>3612</v>
      </c>
      <c r="AS430" s="391">
        <v>2365</v>
      </c>
      <c r="AT430" s="391">
        <v>4032</v>
      </c>
      <c r="AU430" s="391">
        <v>3708</v>
      </c>
      <c r="AV430" s="391">
        <v>3613</v>
      </c>
      <c r="AW430" s="391">
        <v>2256</v>
      </c>
      <c r="AX430" s="391">
        <v>1470</v>
      </c>
      <c r="AY430" s="391">
        <v>2104</v>
      </c>
      <c r="AZ430" s="391">
        <v>2645</v>
      </c>
      <c r="BA430" s="391">
        <v>1729</v>
      </c>
      <c r="BB430" s="391">
        <v>2151</v>
      </c>
      <c r="BC430" s="391">
        <v>2951</v>
      </c>
      <c r="BD430" s="391">
        <v>2782</v>
      </c>
      <c r="BE430" s="391">
        <v>2598</v>
      </c>
      <c r="BF430" s="391">
        <v>2959</v>
      </c>
      <c r="BG430" s="391"/>
      <c r="BH430" s="391">
        <v>3242</v>
      </c>
      <c r="BI430" s="391">
        <v>2763</v>
      </c>
      <c r="BJ430" s="391">
        <v>1605</v>
      </c>
      <c r="BK430" s="391">
        <v>1659</v>
      </c>
      <c r="BL430" s="391">
        <v>2848</v>
      </c>
      <c r="BM430" s="391">
        <v>2399</v>
      </c>
      <c r="BN430" s="391">
        <v>2749</v>
      </c>
      <c r="BO430" s="391">
        <v>3285</v>
      </c>
      <c r="BP430" s="391">
        <v>2150</v>
      </c>
      <c r="BQ430" s="391">
        <v>1864</v>
      </c>
      <c r="BR430" s="391">
        <v>2506</v>
      </c>
      <c r="BS430" s="391">
        <v>2458</v>
      </c>
      <c r="BT430" s="391">
        <v>2354</v>
      </c>
      <c r="BU430" s="391">
        <v>0</v>
      </c>
      <c r="BV430" s="391">
        <v>0</v>
      </c>
      <c r="BW430" s="391">
        <v>0</v>
      </c>
      <c r="BX430" s="392">
        <f t="shared" si="54"/>
        <v>-1</v>
      </c>
      <c r="BY430" s="392" t="str">
        <f t="shared" si="55"/>
        <v/>
      </c>
      <c r="BZ430" s="45">
        <f t="shared" si="56"/>
        <v>0</v>
      </c>
      <c r="CA430" s="45">
        <f t="shared" si="57"/>
        <v>0</v>
      </c>
      <c r="CB430" s="45">
        <f t="shared" si="58"/>
        <v>53</v>
      </c>
      <c r="CC430" s="45">
        <f t="shared" si="59"/>
        <v>29027</v>
      </c>
      <c r="CD430" s="45">
        <f t="shared" si="60"/>
        <v>27394</v>
      </c>
      <c r="CE430" s="45">
        <f t="shared" si="61"/>
        <v>25877</v>
      </c>
      <c r="CF430" s="391">
        <f t="shared" si="62"/>
        <v>0</v>
      </c>
    </row>
    <row r="431" ht="15" spans="1:84">
      <c r="A431" s="45" t="s">
        <v>467</v>
      </c>
      <c r="B431" s="396"/>
      <c r="C431" s="396"/>
      <c r="D431" s="396"/>
      <c r="E431" s="396"/>
      <c r="F431" s="396"/>
      <c r="G431" s="396"/>
      <c r="H431" s="396"/>
      <c r="I431" s="396"/>
      <c r="J431" s="396"/>
      <c r="K431" s="396"/>
      <c r="L431" s="396"/>
      <c r="M431" s="396"/>
      <c r="N431" s="391"/>
      <c r="O431" s="391"/>
      <c r="P431" s="391"/>
      <c r="Q431" s="391"/>
      <c r="R431" s="391"/>
      <c r="S431" s="391"/>
      <c r="T431" s="391"/>
      <c r="U431" s="391"/>
      <c r="V431" s="391"/>
      <c r="W431" s="391"/>
      <c r="X431" s="391"/>
      <c r="Y431" s="391"/>
      <c r="Z431" s="391"/>
      <c r="AA431" s="391"/>
      <c r="AB431" s="391"/>
      <c r="AC431" s="391"/>
      <c r="AD431" s="391"/>
      <c r="AE431" s="391"/>
      <c r="AF431" s="391"/>
      <c r="AG431" s="391"/>
      <c r="AH431" s="391"/>
      <c r="AI431" s="391"/>
      <c r="AJ431" s="391"/>
      <c r="AK431" s="391"/>
      <c r="AL431" s="391"/>
      <c r="AM431" s="391"/>
      <c r="AN431" s="391"/>
      <c r="AO431" s="391"/>
      <c r="AP431" s="391"/>
      <c r="AQ431" s="391">
        <v>387</v>
      </c>
      <c r="AR431" s="391">
        <v>553</v>
      </c>
      <c r="AS431" s="391">
        <v>868</v>
      </c>
      <c r="AT431" s="391">
        <v>634</v>
      </c>
      <c r="AU431" s="391">
        <v>910</v>
      </c>
      <c r="AV431" s="391">
        <v>1641</v>
      </c>
      <c r="AW431" s="391">
        <v>2591</v>
      </c>
      <c r="AX431" s="391">
        <v>2275</v>
      </c>
      <c r="AY431" s="391">
        <v>1756</v>
      </c>
      <c r="AZ431" s="391">
        <v>2225</v>
      </c>
      <c r="BA431" s="391">
        <v>432</v>
      </c>
      <c r="BB431" s="391">
        <v>1479</v>
      </c>
      <c r="BC431" s="391">
        <v>1905</v>
      </c>
      <c r="BD431" s="391">
        <v>2756</v>
      </c>
      <c r="BE431" s="391">
        <v>2338</v>
      </c>
      <c r="BF431" s="391">
        <v>2456</v>
      </c>
      <c r="BG431" s="391"/>
      <c r="BH431" s="391">
        <v>2350</v>
      </c>
      <c r="BI431" s="391">
        <v>1254</v>
      </c>
      <c r="BJ431" s="391">
        <v>1878</v>
      </c>
      <c r="BK431" s="391">
        <v>1746</v>
      </c>
      <c r="BL431" s="391">
        <v>2373</v>
      </c>
      <c r="BM431" s="391">
        <v>2300</v>
      </c>
      <c r="BN431" s="391">
        <v>6</v>
      </c>
      <c r="BO431" s="391">
        <v>6</v>
      </c>
      <c r="BP431" s="391">
        <v>0</v>
      </c>
      <c r="BQ431" s="391">
        <v>0</v>
      </c>
      <c r="BR431" s="391">
        <v>0</v>
      </c>
      <c r="BS431" s="391">
        <v>0</v>
      </c>
      <c r="BT431" s="391">
        <v>0</v>
      </c>
      <c r="BU431" s="391">
        <v>0</v>
      </c>
      <c r="BV431" s="391">
        <v>0</v>
      </c>
      <c r="BW431" s="391">
        <v>0</v>
      </c>
      <c r="BX431" s="392">
        <f t="shared" si="54"/>
        <v>-1</v>
      </c>
      <c r="BY431" s="392" t="str">
        <f t="shared" si="55"/>
        <v/>
      </c>
      <c r="BZ431" s="45">
        <f t="shared" si="56"/>
        <v>0</v>
      </c>
      <c r="CA431" s="45">
        <f t="shared" si="57"/>
        <v>0</v>
      </c>
      <c r="CB431" s="45">
        <f t="shared" si="58"/>
        <v>0</v>
      </c>
      <c r="CC431" s="45">
        <f t="shared" si="59"/>
        <v>7584</v>
      </c>
      <c r="CD431" s="45">
        <f t="shared" si="60"/>
        <v>21226</v>
      </c>
      <c r="CE431" s="45">
        <f t="shared" si="61"/>
        <v>8309</v>
      </c>
      <c r="CF431" s="391">
        <f t="shared" si="62"/>
        <v>0</v>
      </c>
    </row>
    <row r="432" ht="15" spans="1:84">
      <c r="A432" s="45" t="s">
        <v>468</v>
      </c>
      <c r="B432" s="396">
        <v>1304</v>
      </c>
      <c r="C432" s="396">
        <v>1257</v>
      </c>
      <c r="D432" s="396">
        <v>1721</v>
      </c>
      <c r="E432" s="396">
        <v>1589</v>
      </c>
      <c r="F432" s="396">
        <v>1905</v>
      </c>
      <c r="G432" s="396">
        <v>1819</v>
      </c>
      <c r="H432" s="396">
        <v>995</v>
      </c>
      <c r="I432" s="396">
        <v>871</v>
      </c>
      <c r="J432" s="396">
        <v>1326</v>
      </c>
      <c r="K432" s="396">
        <v>1526</v>
      </c>
      <c r="L432" s="396">
        <v>1513</v>
      </c>
      <c r="M432" s="396">
        <v>1713</v>
      </c>
      <c r="N432" s="391">
        <v>1729</v>
      </c>
      <c r="O432" s="391">
        <v>1754</v>
      </c>
      <c r="P432" s="391">
        <v>2200</v>
      </c>
      <c r="Q432" s="391">
        <v>1763</v>
      </c>
      <c r="R432" s="391">
        <v>1392</v>
      </c>
      <c r="S432" s="391">
        <v>839</v>
      </c>
      <c r="T432" s="391">
        <v>944</v>
      </c>
      <c r="U432" s="391">
        <v>1531</v>
      </c>
      <c r="V432" s="391">
        <v>2280</v>
      </c>
      <c r="W432" s="391">
        <v>3729</v>
      </c>
      <c r="X432" s="391">
        <v>2685</v>
      </c>
      <c r="Y432" s="391">
        <v>4135</v>
      </c>
      <c r="Z432" s="391">
        <v>3131</v>
      </c>
      <c r="AA432" s="391">
        <v>3592</v>
      </c>
      <c r="AB432" s="391">
        <v>3100</v>
      </c>
      <c r="AC432" s="391">
        <v>1673</v>
      </c>
      <c r="AD432" s="391">
        <v>2369</v>
      </c>
      <c r="AE432" s="391">
        <v>4664</v>
      </c>
      <c r="AF432" s="391">
        <v>4102</v>
      </c>
      <c r="AG432" s="391">
        <v>2674</v>
      </c>
      <c r="AH432" s="391">
        <v>3901</v>
      </c>
      <c r="AI432" s="391">
        <v>4927</v>
      </c>
      <c r="AJ432" s="391">
        <v>4249</v>
      </c>
      <c r="AK432" s="391">
        <v>4117</v>
      </c>
      <c r="AL432" s="391">
        <v>3940</v>
      </c>
      <c r="AM432" s="391">
        <v>4731</v>
      </c>
      <c r="AN432" s="391">
        <v>7048</v>
      </c>
      <c r="AO432" s="391">
        <v>4111</v>
      </c>
      <c r="AP432" s="391">
        <v>3733</v>
      </c>
      <c r="AQ432" s="391">
        <v>5183</v>
      </c>
      <c r="AR432" s="391">
        <v>3460</v>
      </c>
      <c r="AS432" s="391">
        <v>2963</v>
      </c>
      <c r="AT432" s="391">
        <v>5839</v>
      </c>
      <c r="AU432" s="391">
        <v>5573</v>
      </c>
      <c r="AV432" s="391">
        <v>6346</v>
      </c>
      <c r="AW432" s="391">
        <v>8237</v>
      </c>
      <c r="AX432" s="391">
        <v>4541</v>
      </c>
      <c r="AY432" s="391">
        <v>4998</v>
      </c>
      <c r="AZ432" s="391">
        <v>6003</v>
      </c>
      <c r="BA432" s="391">
        <v>5492</v>
      </c>
      <c r="BB432" s="391">
        <v>5392</v>
      </c>
      <c r="BC432" s="391">
        <v>3809</v>
      </c>
      <c r="BD432" s="391">
        <v>2830</v>
      </c>
      <c r="BE432" s="391">
        <v>2236</v>
      </c>
      <c r="BF432" s="391">
        <v>3115</v>
      </c>
      <c r="BG432" s="391"/>
      <c r="BH432" s="391">
        <v>5127</v>
      </c>
      <c r="BI432" s="391">
        <v>7243</v>
      </c>
      <c r="BJ432" s="391">
        <v>3533</v>
      </c>
      <c r="BK432" s="391">
        <v>4158</v>
      </c>
      <c r="BL432" s="391">
        <v>4574</v>
      </c>
      <c r="BM432" s="391">
        <v>4695</v>
      </c>
      <c r="BN432" s="391">
        <v>4818</v>
      </c>
      <c r="BO432" s="391">
        <v>4947</v>
      </c>
      <c r="BP432" s="391">
        <v>4272</v>
      </c>
      <c r="BQ432" s="391">
        <v>3124</v>
      </c>
      <c r="BR432" s="391">
        <v>4204</v>
      </c>
      <c r="BS432" s="391">
        <v>4820</v>
      </c>
      <c r="BT432" s="391">
        <v>5793</v>
      </c>
      <c r="BU432" s="391">
        <v>0</v>
      </c>
      <c r="BV432" s="391">
        <v>0</v>
      </c>
      <c r="BW432" s="391">
        <v>0</v>
      </c>
      <c r="BX432" s="392">
        <f t="shared" si="54"/>
        <v>-1</v>
      </c>
      <c r="BY432" s="392" t="str">
        <f t="shared" si="55"/>
        <v/>
      </c>
      <c r="BZ432" s="45">
        <f t="shared" si="56"/>
        <v>17539</v>
      </c>
      <c r="CA432" s="45">
        <f t="shared" si="57"/>
        <v>24981</v>
      </c>
      <c r="CB432" s="45">
        <f t="shared" si="58"/>
        <v>42499</v>
      </c>
      <c r="CC432" s="45">
        <f t="shared" si="59"/>
        <v>61164</v>
      </c>
      <c r="CD432" s="45">
        <f t="shared" si="60"/>
        <v>50786</v>
      </c>
      <c r="CE432" s="45">
        <f t="shared" si="61"/>
        <v>48938</v>
      </c>
      <c r="CF432" s="391">
        <f t="shared" si="62"/>
        <v>0</v>
      </c>
    </row>
    <row r="433" spans="1:84">
      <c r="A433" s="45" t="s">
        <v>469</v>
      </c>
      <c r="B433" s="393"/>
      <c r="C433" s="393"/>
      <c r="D433" s="393"/>
      <c r="E433" s="393"/>
      <c r="F433" s="393"/>
      <c r="G433" s="393"/>
      <c r="H433" s="393"/>
      <c r="I433" s="393"/>
      <c r="J433" s="393"/>
      <c r="K433" s="391"/>
      <c r="L433" s="391"/>
      <c r="M433" s="391"/>
      <c r="N433" s="391"/>
      <c r="O433" s="391"/>
      <c r="P433" s="391"/>
      <c r="Q433" s="391"/>
      <c r="R433" s="391"/>
      <c r="S433" s="391"/>
      <c r="T433" s="391"/>
      <c r="U433" s="391"/>
      <c r="V433" s="391"/>
      <c r="W433" s="391"/>
      <c r="X433" s="391"/>
      <c r="Y433" s="391"/>
      <c r="Z433" s="391"/>
      <c r="AA433" s="391"/>
      <c r="AB433" s="391"/>
      <c r="AC433" s="391"/>
      <c r="AD433" s="391"/>
      <c r="AE433" s="391">
        <v>66</v>
      </c>
      <c r="AF433" s="391">
        <v>64</v>
      </c>
      <c r="AG433" s="391">
        <v>31</v>
      </c>
      <c r="AH433" s="391">
        <v>946</v>
      </c>
      <c r="AI433" s="391">
        <v>1049</v>
      </c>
      <c r="AJ433" s="391">
        <v>1963</v>
      </c>
      <c r="AK433" s="391">
        <v>2111</v>
      </c>
      <c r="AL433" s="391">
        <v>1995</v>
      </c>
      <c r="AM433" s="391">
        <v>3132</v>
      </c>
      <c r="AN433" s="391">
        <v>4129</v>
      </c>
      <c r="AO433" s="391">
        <v>2785</v>
      </c>
      <c r="AP433" s="391">
        <v>2785</v>
      </c>
      <c r="AQ433" s="391">
        <v>5284</v>
      </c>
      <c r="AR433" s="391">
        <v>4512</v>
      </c>
      <c r="AS433" s="391">
        <v>3831</v>
      </c>
      <c r="AT433" s="391">
        <v>4897</v>
      </c>
      <c r="AU433" s="391">
        <v>5009</v>
      </c>
      <c r="AV433" s="391">
        <v>5733</v>
      </c>
      <c r="AW433" s="391">
        <v>4107</v>
      </c>
      <c r="AX433" s="391">
        <v>4062</v>
      </c>
      <c r="AY433" s="391">
        <v>4130</v>
      </c>
      <c r="AZ433" s="391">
        <v>3756</v>
      </c>
      <c r="BA433" s="391">
        <v>2812</v>
      </c>
      <c r="BB433" s="391">
        <v>2994</v>
      </c>
      <c r="BC433" s="391">
        <v>4232</v>
      </c>
      <c r="BD433" s="391">
        <v>2685</v>
      </c>
      <c r="BE433" s="391">
        <v>2229</v>
      </c>
      <c r="BF433" s="391">
        <v>2822</v>
      </c>
      <c r="BG433" s="391"/>
      <c r="BH433" s="391">
        <v>2316</v>
      </c>
      <c r="BI433" s="391">
        <v>2173</v>
      </c>
      <c r="BJ433" s="391">
        <v>2124</v>
      </c>
      <c r="BK433" s="391">
        <v>2544</v>
      </c>
      <c r="BL433" s="391">
        <v>4127</v>
      </c>
      <c r="BM433" s="391">
        <v>3604</v>
      </c>
      <c r="BN433" s="391">
        <v>1</v>
      </c>
      <c r="BO433" s="391">
        <v>0</v>
      </c>
      <c r="BP433" s="391">
        <v>3672</v>
      </c>
      <c r="BQ433" s="391">
        <v>3865</v>
      </c>
      <c r="BR433" s="391">
        <v>4640</v>
      </c>
      <c r="BS433" s="391">
        <v>3574</v>
      </c>
      <c r="BT433" s="391">
        <v>3798</v>
      </c>
      <c r="BU433" s="391">
        <v>0</v>
      </c>
      <c r="BV433" s="391">
        <v>0</v>
      </c>
      <c r="BW433" s="391">
        <v>0</v>
      </c>
      <c r="BX433" s="392">
        <f t="shared" si="54"/>
        <v>-1</v>
      </c>
      <c r="BY433" s="392" t="str">
        <f t="shared" si="55"/>
        <v/>
      </c>
      <c r="BZ433" s="45">
        <f t="shared" si="56"/>
        <v>0</v>
      </c>
      <c r="CA433" s="45">
        <f t="shared" si="57"/>
        <v>0</v>
      </c>
      <c r="CB433" s="45">
        <f t="shared" si="58"/>
        <v>6230</v>
      </c>
      <c r="CC433" s="45">
        <f t="shared" si="59"/>
        <v>48199</v>
      </c>
      <c r="CD433" s="45">
        <f t="shared" si="60"/>
        <v>34211</v>
      </c>
      <c r="CE433" s="45">
        <f t="shared" si="61"/>
        <v>31949</v>
      </c>
      <c r="CF433" s="391">
        <f t="shared" si="62"/>
        <v>0</v>
      </c>
    </row>
    <row r="434" spans="1:84">
      <c r="A434" s="45" t="s">
        <v>470</v>
      </c>
      <c r="B434" s="391"/>
      <c r="C434" s="391"/>
      <c r="D434" s="391"/>
      <c r="E434" s="391"/>
      <c r="F434" s="391"/>
      <c r="G434" s="391"/>
      <c r="H434" s="391"/>
      <c r="I434" s="391"/>
      <c r="J434" s="391"/>
      <c r="K434" s="391"/>
      <c r="L434" s="391"/>
      <c r="M434" s="391"/>
      <c r="N434" s="391"/>
      <c r="O434" s="391"/>
      <c r="P434" s="391"/>
      <c r="Q434" s="391"/>
      <c r="R434" s="391"/>
      <c r="S434" s="391"/>
      <c r="T434" s="391"/>
      <c r="U434" s="391"/>
      <c r="V434" s="391"/>
      <c r="W434" s="391"/>
      <c r="X434" s="391"/>
      <c r="Y434" s="391"/>
      <c r="Z434" s="391"/>
      <c r="AA434" s="397"/>
      <c r="AB434" s="391"/>
      <c r="AC434" s="391"/>
      <c r="AD434" s="391"/>
      <c r="AE434" s="391"/>
      <c r="AF434" s="391"/>
      <c r="AG434" s="391"/>
      <c r="AH434" s="391"/>
      <c r="AI434" s="391"/>
      <c r="AJ434" s="391"/>
      <c r="AK434" s="391"/>
      <c r="AL434" s="391"/>
      <c r="AM434" s="391"/>
      <c r="AN434" s="391"/>
      <c r="AO434" s="391"/>
      <c r="AP434" s="391"/>
      <c r="AQ434" s="391"/>
      <c r="AR434" s="391"/>
      <c r="AS434" s="391"/>
      <c r="AT434" s="391"/>
      <c r="AU434" s="391"/>
      <c r="AV434" s="391"/>
      <c r="AW434" s="391"/>
      <c r="AX434" s="391"/>
      <c r="AY434" s="391"/>
      <c r="AZ434" s="391">
        <v>411</v>
      </c>
      <c r="BA434" s="391">
        <v>806</v>
      </c>
      <c r="BB434" s="391">
        <v>1324</v>
      </c>
      <c r="BC434" s="391">
        <v>1962</v>
      </c>
      <c r="BD434" s="391">
        <v>2410</v>
      </c>
      <c r="BE434" s="391">
        <v>2122</v>
      </c>
      <c r="BF434" s="391">
        <v>2255</v>
      </c>
      <c r="BG434" s="391"/>
      <c r="BH434" s="391">
        <v>2924</v>
      </c>
      <c r="BI434" s="391">
        <v>3066</v>
      </c>
      <c r="BJ434" s="391">
        <v>1714</v>
      </c>
      <c r="BK434" s="391">
        <v>1477</v>
      </c>
      <c r="BL434" s="391">
        <v>2913</v>
      </c>
      <c r="BM434" s="391">
        <v>2401</v>
      </c>
      <c r="BN434" s="391">
        <v>2512</v>
      </c>
      <c r="BO434" s="391">
        <v>2585</v>
      </c>
      <c r="BP434" s="391">
        <v>4291</v>
      </c>
      <c r="BQ434" s="391">
        <v>2049</v>
      </c>
      <c r="BR434" s="391">
        <v>2615</v>
      </c>
      <c r="BS434" s="391">
        <v>2780</v>
      </c>
      <c r="BT434" s="391">
        <v>2744</v>
      </c>
      <c r="BU434" s="391">
        <v>0</v>
      </c>
      <c r="BV434" s="391">
        <v>0</v>
      </c>
      <c r="BW434" s="391">
        <v>0</v>
      </c>
      <c r="BX434" s="392">
        <f t="shared" si="54"/>
        <v>-1</v>
      </c>
      <c r="BY434" s="392" t="str">
        <f t="shared" si="55"/>
        <v/>
      </c>
      <c r="BZ434" s="45">
        <f t="shared" si="56"/>
        <v>0</v>
      </c>
      <c r="CA434" s="45">
        <f t="shared" si="57"/>
        <v>0</v>
      </c>
      <c r="CB434" s="45">
        <f t="shared" si="58"/>
        <v>0</v>
      </c>
      <c r="CC434" s="45">
        <f t="shared" si="59"/>
        <v>0</v>
      </c>
      <c r="CD434" s="45">
        <f t="shared" si="60"/>
        <v>17280</v>
      </c>
      <c r="CE434" s="45">
        <f t="shared" si="61"/>
        <v>28081</v>
      </c>
      <c r="CF434" s="391">
        <f t="shared" si="62"/>
        <v>0</v>
      </c>
    </row>
    <row r="435" spans="1:84">
      <c r="A435" s="45" t="s">
        <v>471</v>
      </c>
      <c r="B435" s="393"/>
      <c r="C435" s="393"/>
      <c r="D435" s="393"/>
      <c r="E435" s="393"/>
      <c r="F435" s="393"/>
      <c r="G435" s="393"/>
      <c r="H435" s="393"/>
      <c r="I435" s="393"/>
      <c r="J435" s="393"/>
      <c r="K435" s="391"/>
      <c r="L435" s="391"/>
      <c r="M435" s="391"/>
      <c r="N435" s="391"/>
      <c r="O435" s="391"/>
      <c r="P435" s="391"/>
      <c r="Q435" s="391"/>
      <c r="R435" s="391"/>
      <c r="S435" s="391"/>
      <c r="T435" s="391"/>
      <c r="U435" s="391"/>
      <c r="V435" s="391"/>
      <c r="W435" s="391"/>
      <c r="X435" s="391"/>
      <c r="Y435" s="391"/>
      <c r="Z435" s="391"/>
      <c r="AA435" s="391"/>
      <c r="AB435" s="391"/>
      <c r="AC435" s="391"/>
      <c r="AD435" s="391"/>
      <c r="AE435" s="391"/>
      <c r="AF435" s="391"/>
      <c r="AG435" s="391"/>
      <c r="AH435" s="391"/>
      <c r="AI435" s="391"/>
      <c r="AJ435" s="391"/>
      <c r="AK435" s="391"/>
      <c r="AL435" s="391"/>
      <c r="AM435" s="391"/>
      <c r="AN435" s="391"/>
      <c r="AO435" s="391">
        <v>66</v>
      </c>
      <c r="AP435" s="391">
        <v>91</v>
      </c>
      <c r="AQ435" s="391">
        <v>93</v>
      </c>
      <c r="AR435" s="391">
        <v>255</v>
      </c>
      <c r="AS435" s="391">
        <v>478</v>
      </c>
      <c r="AT435" s="391">
        <v>1050</v>
      </c>
      <c r="AU435" s="391">
        <v>1050</v>
      </c>
      <c r="AV435" s="391">
        <v>1305</v>
      </c>
      <c r="AW435" s="391">
        <v>1526</v>
      </c>
      <c r="AX435" s="391">
        <v>1183</v>
      </c>
      <c r="AY435" s="391">
        <v>1012</v>
      </c>
      <c r="AZ435" s="391">
        <v>578</v>
      </c>
      <c r="BA435" s="391">
        <v>2239</v>
      </c>
      <c r="BB435" s="391">
        <v>2250</v>
      </c>
      <c r="BC435" s="391">
        <v>1769</v>
      </c>
      <c r="BD435" s="391">
        <v>1525</v>
      </c>
      <c r="BE435" s="391">
        <v>2114</v>
      </c>
      <c r="BF435" s="391">
        <v>2638</v>
      </c>
      <c r="BG435" s="391"/>
      <c r="BH435" s="391">
        <v>2205</v>
      </c>
      <c r="BI435" s="391">
        <v>2055</v>
      </c>
      <c r="BJ435" s="391">
        <v>2219</v>
      </c>
      <c r="BK435" s="391">
        <v>2633</v>
      </c>
      <c r="BL435" s="391">
        <v>2995</v>
      </c>
      <c r="BM435" s="391">
        <v>2741</v>
      </c>
      <c r="BN435" s="391">
        <v>3210</v>
      </c>
      <c r="BO435" s="391">
        <v>2770</v>
      </c>
      <c r="BP435" s="391">
        <v>1789</v>
      </c>
      <c r="BQ435" s="391">
        <v>883</v>
      </c>
      <c r="BR435" s="391">
        <v>728</v>
      </c>
      <c r="BS435" s="391">
        <v>709</v>
      </c>
      <c r="BT435" s="391">
        <v>610</v>
      </c>
      <c r="BU435" s="391">
        <v>0</v>
      </c>
      <c r="BV435" s="391">
        <v>0</v>
      </c>
      <c r="BW435" s="391">
        <v>0</v>
      </c>
      <c r="BX435" s="392">
        <f t="shared" si="54"/>
        <v>-1</v>
      </c>
      <c r="BY435" s="392" t="str">
        <f t="shared" si="55"/>
        <v/>
      </c>
      <c r="BZ435" s="45">
        <f t="shared" si="56"/>
        <v>0</v>
      </c>
      <c r="CA435" s="45">
        <f t="shared" si="57"/>
        <v>0</v>
      </c>
      <c r="CB435" s="45">
        <f t="shared" si="58"/>
        <v>0</v>
      </c>
      <c r="CC435" s="45">
        <f t="shared" si="59"/>
        <v>5914</v>
      </c>
      <c r="CD435" s="45">
        <f t="shared" si="60"/>
        <v>19568</v>
      </c>
      <c r="CE435" s="45">
        <f t="shared" si="61"/>
        <v>21287</v>
      </c>
      <c r="CF435" s="391">
        <f t="shared" si="62"/>
        <v>0</v>
      </c>
    </row>
    <row r="436" ht="15" spans="1:84">
      <c r="A436" s="45" t="s">
        <v>472</v>
      </c>
      <c r="B436" s="396">
        <v>880</v>
      </c>
      <c r="C436" s="396">
        <v>529</v>
      </c>
      <c r="D436" s="396">
        <v>1311</v>
      </c>
      <c r="E436" s="396">
        <v>972</v>
      </c>
      <c r="F436" s="396">
        <v>1262</v>
      </c>
      <c r="G436" s="396">
        <v>1249</v>
      </c>
      <c r="H436" s="396">
        <v>929</v>
      </c>
      <c r="I436" s="396">
        <v>1650</v>
      </c>
      <c r="J436" s="396">
        <v>390</v>
      </c>
      <c r="K436" s="396">
        <v>408</v>
      </c>
      <c r="L436" s="396">
        <v>566</v>
      </c>
      <c r="M436" s="396">
        <v>854</v>
      </c>
      <c r="N436" s="391">
        <v>177</v>
      </c>
      <c r="O436" s="391">
        <v>165</v>
      </c>
      <c r="P436" s="391">
        <v>202</v>
      </c>
      <c r="Q436" s="391">
        <v>126</v>
      </c>
      <c r="R436" s="391">
        <v>60</v>
      </c>
      <c r="S436" s="391">
        <v>15</v>
      </c>
      <c r="T436" s="391">
        <v>56</v>
      </c>
      <c r="U436" s="391">
        <v>304</v>
      </c>
      <c r="V436" s="391">
        <v>1283</v>
      </c>
      <c r="W436" s="391">
        <v>1911</v>
      </c>
      <c r="X436" s="391">
        <v>2623</v>
      </c>
      <c r="Y436" s="391">
        <v>2800</v>
      </c>
      <c r="Z436" s="391">
        <v>2109</v>
      </c>
      <c r="AA436" s="391">
        <v>1854</v>
      </c>
      <c r="AB436" s="391">
        <v>2676</v>
      </c>
      <c r="AC436" s="391">
        <v>808</v>
      </c>
      <c r="AD436" s="391">
        <v>1127</v>
      </c>
      <c r="AE436" s="391">
        <v>2508</v>
      </c>
      <c r="AF436" s="391">
        <v>5558</v>
      </c>
      <c r="AG436" s="391">
        <v>1717</v>
      </c>
      <c r="AH436" s="391">
        <v>2059</v>
      </c>
      <c r="AI436" s="391">
        <v>3701</v>
      </c>
      <c r="AJ436" s="391">
        <v>3997</v>
      </c>
      <c r="AK436" s="391">
        <v>3475</v>
      </c>
      <c r="AL436" s="391">
        <v>3340</v>
      </c>
      <c r="AM436" s="391">
        <v>2889</v>
      </c>
      <c r="AN436" s="391">
        <v>5400</v>
      </c>
      <c r="AO436" s="391">
        <v>2980</v>
      </c>
      <c r="AP436" s="391">
        <v>3355</v>
      </c>
      <c r="AQ436" s="391">
        <v>4629</v>
      </c>
      <c r="AR436" s="391">
        <v>3766</v>
      </c>
      <c r="AS436" s="391">
        <v>3312</v>
      </c>
      <c r="AT436" s="391">
        <v>3826</v>
      </c>
      <c r="AU436" s="391">
        <v>2805</v>
      </c>
      <c r="AV436" s="391">
        <v>2588</v>
      </c>
      <c r="AW436" s="391">
        <v>2309</v>
      </c>
      <c r="AX436" s="391">
        <v>3189</v>
      </c>
      <c r="AY436" s="391">
        <v>3171</v>
      </c>
      <c r="AZ436" s="391">
        <v>3306</v>
      </c>
      <c r="BA436" s="391">
        <v>2366</v>
      </c>
      <c r="BB436" s="391">
        <v>3235</v>
      </c>
      <c r="BC436" s="391">
        <v>3120</v>
      </c>
      <c r="BD436" s="391">
        <v>2964</v>
      </c>
      <c r="BE436" s="391">
        <v>2067</v>
      </c>
      <c r="BF436" s="391">
        <v>2484</v>
      </c>
      <c r="BG436" s="391"/>
      <c r="BH436" s="391">
        <v>4983</v>
      </c>
      <c r="BI436" s="391">
        <v>5725</v>
      </c>
      <c r="BJ436" s="391">
        <v>3308</v>
      </c>
      <c r="BK436" s="391">
        <v>2619</v>
      </c>
      <c r="BL436" s="391">
        <v>3741</v>
      </c>
      <c r="BM436" s="391">
        <v>2361</v>
      </c>
      <c r="BN436" s="391">
        <v>2335</v>
      </c>
      <c r="BO436" s="391">
        <v>2423</v>
      </c>
      <c r="BP436" s="391">
        <v>2128</v>
      </c>
      <c r="BQ436" s="391">
        <v>1983</v>
      </c>
      <c r="BR436" s="391">
        <v>2031</v>
      </c>
      <c r="BS436" s="391">
        <v>2273</v>
      </c>
      <c r="BT436" s="391">
        <v>3214</v>
      </c>
      <c r="BU436" s="391">
        <v>0</v>
      </c>
      <c r="BV436" s="391">
        <v>0</v>
      </c>
      <c r="BW436" s="391">
        <v>0</v>
      </c>
      <c r="BX436" s="392">
        <f t="shared" si="54"/>
        <v>-1</v>
      </c>
      <c r="BY436" s="392" t="str">
        <f t="shared" si="55"/>
        <v/>
      </c>
      <c r="BZ436" s="45">
        <f t="shared" si="56"/>
        <v>11000</v>
      </c>
      <c r="CA436" s="45">
        <f t="shared" si="57"/>
        <v>9722</v>
      </c>
      <c r="CB436" s="45">
        <f t="shared" si="58"/>
        <v>31589</v>
      </c>
      <c r="CC436" s="45">
        <f t="shared" si="59"/>
        <v>41199</v>
      </c>
      <c r="CD436" s="45">
        <f t="shared" si="60"/>
        <v>36610</v>
      </c>
      <c r="CE436" s="45">
        <f t="shared" si="61"/>
        <v>28416</v>
      </c>
      <c r="CF436" s="391">
        <f t="shared" si="62"/>
        <v>0</v>
      </c>
    </row>
    <row r="437" ht="15" spans="1:84">
      <c r="A437" s="45" t="s">
        <v>473</v>
      </c>
      <c r="B437" s="396"/>
      <c r="C437" s="396"/>
      <c r="D437" s="396"/>
      <c r="E437" s="396"/>
      <c r="F437" s="396"/>
      <c r="G437" s="396"/>
      <c r="H437" s="396"/>
      <c r="I437" s="396"/>
      <c r="J437" s="396"/>
      <c r="K437" s="396"/>
      <c r="L437" s="396"/>
      <c r="M437" s="396"/>
      <c r="N437" s="391"/>
      <c r="O437" s="391"/>
      <c r="P437" s="391"/>
      <c r="Q437" s="391"/>
      <c r="R437" s="391"/>
      <c r="S437" s="391"/>
      <c r="T437" s="391"/>
      <c r="U437" s="391"/>
      <c r="V437" s="391"/>
      <c r="W437" s="391"/>
      <c r="X437" s="391"/>
      <c r="Y437" s="391"/>
      <c r="Z437" s="391"/>
      <c r="AA437" s="391"/>
      <c r="AB437" s="391"/>
      <c r="AC437" s="391"/>
      <c r="AD437" s="391"/>
      <c r="AE437" s="391"/>
      <c r="AF437" s="391"/>
      <c r="AG437" s="391"/>
      <c r="AH437" s="391"/>
      <c r="AI437" s="391"/>
      <c r="AJ437" s="391">
        <v>6</v>
      </c>
      <c r="AK437" s="391">
        <v>16</v>
      </c>
      <c r="AL437" s="391">
        <v>90</v>
      </c>
      <c r="AM437" s="391">
        <v>435</v>
      </c>
      <c r="AN437" s="391">
        <v>1009</v>
      </c>
      <c r="AO437" s="391">
        <v>964</v>
      </c>
      <c r="AP437" s="391">
        <v>2083</v>
      </c>
      <c r="AQ437" s="391">
        <v>2310</v>
      </c>
      <c r="AR437" s="391">
        <v>2034</v>
      </c>
      <c r="AS437" s="391">
        <v>1811</v>
      </c>
      <c r="AT437" s="391">
        <v>1564</v>
      </c>
      <c r="AU437" s="391">
        <v>1265</v>
      </c>
      <c r="AV437" s="391">
        <v>1766</v>
      </c>
      <c r="AW437" s="391">
        <v>1799</v>
      </c>
      <c r="AX437" s="391">
        <v>1329</v>
      </c>
      <c r="AY437" s="391">
        <v>1097</v>
      </c>
      <c r="AZ437" s="391">
        <v>1621</v>
      </c>
      <c r="BA437" s="391">
        <v>1080</v>
      </c>
      <c r="BB437" s="391">
        <v>1368</v>
      </c>
      <c r="BC437" s="391">
        <v>1828</v>
      </c>
      <c r="BD437" s="391">
        <v>1432</v>
      </c>
      <c r="BE437" s="391">
        <v>2040</v>
      </c>
      <c r="BF437" s="391">
        <v>2193</v>
      </c>
      <c r="BG437" s="391"/>
      <c r="BH437" s="391">
        <v>2675</v>
      </c>
      <c r="BI437" s="391">
        <v>3148</v>
      </c>
      <c r="BJ437" s="391">
        <v>898</v>
      </c>
      <c r="BK437" s="391">
        <v>1049</v>
      </c>
      <c r="BL437" s="391">
        <v>1345</v>
      </c>
      <c r="BM437" s="391">
        <v>969</v>
      </c>
      <c r="BN437" s="391">
        <v>983</v>
      </c>
      <c r="BO437" s="391">
        <v>1511</v>
      </c>
      <c r="BP437" s="391">
        <v>1987</v>
      </c>
      <c r="BQ437" s="391">
        <v>1590</v>
      </c>
      <c r="BR437" s="391">
        <v>1823</v>
      </c>
      <c r="BS437" s="391">
        <v>2613</v>
      </c>
      <c r="BT437" s="391">
        <v>2461</v>
      </c>
      <c r="BU437" s="391">
        <v>0</v>
      </c>
      <c r="BV437" s="391">
        <v>0</v>
      </c>
      <c r="BW437" s="391">
        <v>0</v>
      </c>
      <c r="BX437" s="392">
        <f t="shared" si="54"/>
        <v>-1</v>
      </c>
      <c r="BY437" s="392" t="str">
        <f t="shared" si="55"/>
        <v/>
      </c>
      <c r="BZ437" s="45">
        <f t="shared" si="56"/>
        <v>0</v>
      </c>
      <c r="CA437" s="45">
        <f t="shared" si="57"/>
        <v>0</v>
      </c>
      <c r="CB437" s="45">
        <f t="shared" si="58"/>
        <v>22</v>
      </c>
      <c r="CC437" s="45">
        <f t="shared" si="59"/>
        <v>17130</v>
      </c>
      <c r="CD437" s="45">
        <f t="shared" si="60"/>
        <v>19811</v>
      </c>
      <c r="CE437" s="45">
        <f t="shared" si="61"/>
        <v>17229</v>
      </c>
      <c r="CF437" s="391">
        <f t="shared" si="62"/>
        <v>0</v>
      </c>
    </row>
    <row r="438" ht="15" spans="1:84">
      <c r="A438" s="45" t="s">
        <v>474</v>
      </c>
      <c r="B438" s="396"/>
      <c r="C438" s="396"/>
      <c r="D438" s="396"/>
      <c r="E438" s="396"/>
      <c r="F438" s="396"/>
      <c r="G438" s="396"/>
      <c r="H438" s="396"/>
      <c r="I438" s="396"/>
      <c r="J438" s="396"/>
      <c r="K438" s="396"/>
      <c r="L438" s="396"/>
      <c r="M438" s="396"/>
      <c r="N438" s="391"/>
      <c r="O438" s="391"/>
      <c r="P438" s="391"/>
      <c r="Q438" s="391"/>
      <c r="R438" s="391"/>
      <c r="S438" s="391"/>
      <c r="T438" s="391"/>
      <c r="U438" s="391"/>
      <c r="V438" s="391"/>
      <c r="W438" s="391"/>
      <c r="X438" s="391"/>
      <c r="Y438" s="391"/>
      <c r="Z438" s="391"/>
      <c r="AA438" s="391"/>
      <c r="AB438" s="391"/>
      <c r="AC438" s="391">
        <v>1377</v>
      </c>
      <c r="AD438" s="391">
        <v>658</v>
      </c>
      <c r="AE438" s="391">
        <v>810</v>
      </c>
      <c r="AF438" s="391">
        <v>191</v>
      </c>
      <c r="AG438" s="391">
        <v>294</v>
      </c>
      <c r="AH438" s="391">
        <v>355</v>
      </c>
      <c r="AI438" s="391">
        <v>686</v>
      </c>
      <c r="AJ438" s="391">
        <v>517</v>
      </c>
      <c r="AK438" s="391">
        <v>729</v>
      </c>
      <c r="AL438" s="391">
        <v>629</v>
      </c>
      <c r="AM438" s="391">
        <v>546</v>
      </c>
      <c r="AN438" s="391">
        <v>2352</v>
      </c>
      <c r="AO438" s="391">
        <v>1374</v>
      </c>
      <c r="AP438" s="391">
        <v>680</v>
      </c>
      <c r="AQ438" s="391">
        <v>279</v>
      </c>
      <c r="AR438" s="391">
        <v>667</v>
      </c>
      <c r="AS438" s="391">
        <v>775</v>
      </c>
      <c r="AT438" s="391">
        <v>258</v>
      </c>
      <c r="AU438" s="391">
        <v>122</v>
      </c>
      <c r="AV438" s="391">
        <v>1443</v>
      </c>
      <c r="AW438" s="391">
        <v>1151</v>
      </c>
      <c r="AX438" s="391">
        <v>461</v>
      </c>
      <c r="AY438" s="391">
        <v>889</v>
      </c>
      <c r="AZ438" s="391">
        <v>410</v>
      </c>
      <c r="BA438" s="391">
        <v>1</v>
      </c>
      <c r="BB438" s="391">
        <v>1362</v>
      </c>
      <c r="BC438" s="391">
        <v>1465</v>
      </c>
      <c r="BD438" s="391">
        <v>2455</v>
      </c>
      <c r="BE438" s="391">
        <v>1980</v>
      </c>
      <c r="BF438" s="391">
        <v>1956</v>
      </c>
      <c r="BG438" s="391"/>
      <c r="BH438" s="391">
        <v>220</v>
      </c>
      <c r="BI438" s="391">
        <v>246</v>
      </c>
      <c r="BJ438" s="391">
        <v>1490</v>
      </c>
      <c r="BK438" s="391">
        <v>2566</v>
      </c>
      <c r="BL438" s="391">
        <v>1342</v>
      </c>
      <c r="BM438" s="391">
        <v>1002</v>
      </c>
      <c r="BN438" s="391">
        <v>1097</v>
      </c>
      <c r="BO438" s="391">
        <v>724</v>
      </c>
      <c r="BP438" s="391">
        <v>373</v>
      </c>
      <c r="BQ438" s="391">
        <v>1076</v>
      </c>
      <c r="BR438" s="391">
        <v>1265</v>
      </c>
      <c r="BS438" s="391">
        <v>1181</v>
      </c>
      <c r="BT438" s="391">
        <v>1000</v>
      </c>
      <c r="BU438" s="391">
        <v>0</v>
      </c>
      <c r="BV438" s="391">
        <v>0</v>
      </c>
      <c r="BW438" s="391">
        <v>0</v>
      </c>
      <c r="BX438" s="392">
        <f t="shared" si="54"/>
        <v>-1</v>
      </c>
      <c r="BY438" s="392" t="str">
        <f t="shared" si="55"/>
        <v/>
      </c>
      <c r="BZ438" s="45">
        <f t="shared" si="56"/>
        <v>0</v>
      </c>
      <c r="CA438" s="45">
        <f t="shared" si="57"/>
        <v>0</v>
      </c>
      <c r="CB438" s="45">
        <f t="shared" si="58"/>
        <v>5617</v>
      </c>
      <c r="CC438" s="45">
        <f t="shared" si="59"/>
        <v>10276</v>
      </c>
      <c r="CD438" s="45">
        <f t="shared" si="60"/>
        <v>11445</v>
      </c>
      <c r="CE438" s="45">
        <f t="shared" si="61"/>
        <v>13116</v>
      </c>
      <c r="CF438" s="391">
        <f t="shared" si="62"/>
        <v>0</v>
      </c>
    </row>
    <row r="439" spans="1:84">
      <c r="A439" s="45" t="s">
        <v>475</v>
      </c>
      <c r="B439" s="391"/>
      <c r="C439" s="391"/>
      <c r="D439" s="391"/>
      <c r="E439" s="391"/>
      <c r="F439" s="391"/>
      <c r="G439" s="391"/>
      <c r="H439" s="391"/>
      <c r="I439" s="391"/>
      <c r="J439" s="391"/>
      <c r="K439" s="391"/>
      <c r="L439" s="391"/>
      <c r="M439" s="391"/>
      <c r="N439" s="391"/>
      <c r="O439" s="391"/>
      <c r="P439" s="391"/>
      <c r="Q439" s="391"/>
      <c r="R439" s="391"/>
      <c r="S439" s="391"/>
      <c r="T439" s="391"/>
      <c r="U439" s="391"/>
      <c r="V439" s="391"/>
      <c r="W439" s="391"/>
      <c r="X439" s="391"/>
      <c r="Y439" s="391"/>
      <c r="Z439" s="391"/>
      <c r="AA439" s="397"/>
      <c r="AB439" s="391"/>
      <c r="AC439" s="391"/>
      <c r="AD439" s="391"/>
      <c r="AE439" s="391"/>
      <c r="AF439" s="391"/>
      <c r="AG439" s="391"/>
      <c r="AH439" s="391"/>
      <c r="AI439" s="391"/>
      <c r="AJ439" s="391"/>
      <c r="AK439" s="391"/>
      <c r="AL439" s="391"/>
      <c r="AM439" s="391"/>
      <c r="AN439" s="391"/>
      <c r="AO439" s="391"/>
      <c r="AP439" s="391"/>
      <c r="AQ439" s="391"/>
      <c r="AR439" s="391"/>
      <c r="AS439" s="391"/>
      <c r="AT439" s="391"/>
      <c r="AU439" s="391"/>
      <c r="AV439" s="391"/>
      <c r="AW439" s="391"/>
      <c r="AX439" s="391"/>
      <c r="AY439" s="391"/>
      <c r="AZ439" s="391"/>
      <c r="BA439" s="391"/>
      <c r="BB439" s="391"/>
      <c r="BC439" s="391"/>
      <c r="BD439" s="391">
        <v>1035</v>
      </c>
      <c r="BE439" s="391">
        <v>1885</v>
      </c>
      <c r="BF439" s="391">
        <v>1911</v>
      </c>
      <c r="BG439" s="391"/>
      <c r="BH439" s="391">
        <v>1745</v>
      </c>
      <c r="BI439" s="391">
        <v>1064</v>
      </c>
      <c r="BJ439" s="391">
        <v>857</v>
      </c>
      <c r="BK439" s="391">
        <v>841</v>
      </c>
      <c r="BL439" s="391">
        <v>1064</v>
      </c>
      <c r="BM439" s="391">
        <v>743</v>
      </c>
      <c r="BN439" s="391">
        <v>191</v>
      </c>
      <c r="BO439" s="391">
        <v>91</v>
      </c>
      <c r="BP439" s="391">
        <v>80</v>
      </c>
      <c r="BQ439" s="391">
        <v>41</v>
      </c>
      <c r="BR439" s="391">
        <v>17</v>
      </c>
      <c r="BS439" s="391">
        <v>19</v>
      </c>
      <c r="BT439" s="391">
        <v>39</v>
      </c>
      <c r="BU439" s="391">
        <v>0</v>
      </c>
      <c r="BV439" s="391">
        <v>0</v>
      </c>
      <c r="BW439" s="391">
        <v>0</v>
      </c>
      <c r="BX439" s="392">
        <f t="shared" si="54"/>
        <v>-1</v>
      </c>
      <c r="BY439" s="392" t="str">
        <f t="shared" si="55"/>
        <v/>
      </c>
      <c r="BZ439" s="45">
        <f t="shared" si="56"/>
        <v>0</v>
      </c>
      <c r="CA439" s="45">
        <f t="shared" si="57"/>
        <v>0</v>
      </c>
      <c r="CB439" s="45">
        <f t="shared" si="58"/>
        <v>0</v>
      </c>
      <c r="CC439" s="45">
        <f t="shared" si="59"/>
        <v>0</v>
      </c>
      <c r="CD439" s="45">
        <f t="shared" si="60"/>
        <v>7640</v>
      </c>
      <c r="CE439" s="45">
        <f t="shared" si="61"/>
        <v>3983</v>
      </c>
      <c r="CF439" s="391">
        <f t="shared" si="62"/>
        <v>0</v>
      </c>
    </row>
    <row r="440" ht="15" spans="1:84">
      <c r="A440" s="45" t="s">
        <v>476</v>
      </c>
      <c r="B440" s="396"/>
      <c r="C440" s="396"/>
      <c r="D440" s="396"/>
      <c r="E440" s="396"/>
      <c r="F440" s="396"/>
      <c r="G440" s="396"/>
      <c r="H440" s="396"/>
      <c r="I440" s="396"/>
      <c r="J440" s="396"/>
      <c r="K440" s="396"/>
      <c r="L440" s="396"/>
      <c r="M440" s="396"/>
      <c r="N440" s="391"/>
      <c r="O440" s="391"/>
      <c r="P440" s="391"/>
      <c r="Q440" s="391"/>
      <c r="R440" s="391"/>
      <c r="S440" s="391"/>
      <c r="T440" s="391"/>
      <c r="U440" s="391"/>
      <c r="V440" s="391"/>
      <c r="W440" s="391"/>
      <c r="X440" s="391"/>
      <c r="Y440" s="391"/>
      <c r="Z440" s="391"/>
      <c r="AA440" s="391"/>
      <c r="AB440" s="391"/>
      <c r="AC440" s="391"/>
      <c r="AD440" s="391"/>
      <c r="AE440" s="391"/>
      <c r="AF440" s="391"/>
      <c r="AG440" s="391"/>
      <c r="AH440" s="391"/>
      <c r="AI440" s="391"/>
      <c r="AJ440" s="391"/>
      <c r="AK440" s="391">
        <v>1621</v>
      </c>
      <c r="AL440" s="391">
        <v>548</v>
      </c>
      <c r="AM440" s="391">
        <v>766</v>
      </c>
      <c r="AN440" s="391">
        <v>1596</v>
      </c>
      <c r="AO440" s="391">
        <v>971</v>
      </c>
      <c r="AP440" s="391">
        <v>871</v>
      </c>
      <c r="AQ440" s="391">
        <v>1620</v>
      </c>
      <c r="AR440" s="391">
        <v>1564</v>
      </c>
      <c r="AS440" s="391">
        <v>892</v>
      </c>
      <c r="AT440" s="391">
        <v>1063</v>
      </c>
      <c r="AU440" s="391">
        <v>989</v>
      </c>
      <c r="AV440" s="391">
        <v>1661</v>
      </c>
      <c r="AW440" s="391">
        <v>1807</v>
      </c>
      <c r="AX440" s="391">
        <v>1797</v>
      </c>
      <c r="AY440" s="391">
        <v>1851</v>
      </c>
      <c r="AZ440" s="391">
        <v>2652</v>
      </c>
      <c r="BA440" s="391">
        <v>2866</v>
      </c>
      <c r="BB440" s="391">
        <v>1937</v>
      </c>
      <c r="BC440" s="391">
        <v>2451</v>
      </c>
      <c r="BD440" s="391">
        <v>2098</v>
      </c>
      <c r="BE440" s="391">
        <v>1840</v>
      </c>
      <c r="BF440" s="391">
        <v>2351</v>
      </c>
      <c r="BG440" s="391"/>
      <c r="BH440" s="391">
        <v>2585</v>
      </c>
      <c r="BI440" s="391">
        <v>5530</v>
      </c>
      <c r="BJ440" s="391">
        <v>552</v>
      </c>
      <c r="BK440" s="391">
        <v>922</v>
      </c>
      <c r="BL440" s="391">
        <v>1947</v>
      </c>
      <c r="BM440" s="391">
        <v>1110</v>
      </c>
      <c r="BN440" s="391">
        <v>883</v>
      </c>
      <c r="BO440" s="391">
        <v>1233</v>
      </c>
      <c r="BP440" s="391">
        <v>910</v>
      </c>
      <c r="BQ440" s="391">
        <v>840</v>
      </c>
      <c r="BR440" s="391">
        <v>1004</v>
      </c>
      <c r="BS440" s="391">
        <v>822</v>
      </c>
      <c r="BT440" s="391">
        <v>1121</v>
      </c>
      <c r="BU440" s="391">
        <v>0</v>
      </c>
      <c r="BV440" s="391">
        <v>0</v>
      </c>
      <c r="BW440" s="391">
        <v>0</v>
      </c>
      <c r="BX440" s="392">
        <f t="shared" si="54"/>
        <v>-1</v>
      </c>
      <c r="BY440" s="392" t="str">
        <f t="shared" si="55"/>
        <v/>
      </c>
      <c r="BZ440" s="45">
        <f t="shared" si="56"/>
        <v>0</v>
      </c>
      <c r="CA440" s="45">
        <f t="shared" si="57"/>
        <v>0</v>
      </c>
      <c r="CB440" s="45">
        <f t="shared" si="58"/>
        <v>1621</v>
      </c>
      <c r="CC440" s="45">
        <f t="shared" si="59"/>
        <v>14348</v>
      </c>
      <c r="CD440" s="45">
        <f t="shared" si="60"/>
        <v>27958</v>
      </c>
      <c r="CE440" s="45">
        <f t="shared" si="61"/>
        <v>11344</v>
      </c>
      <c r="CF440" s="391">
        <f t="shared" si="62"/>
        <v>0</v>
      </c>
    </row>
    <row r="441" spans="1:84">
      <c r="A441" s="45" t="s">
        <v>477</v>
      </c>
      <c r="B441" s="393"/>
      <c r="C441" s="393"/>
      <c r="D441" s="393"/>
      <c r="E441" s="393"/>
      <c r="F441" s="393"/>
      <c r="G441" s="393"/>
      <c r="H441" s="393"/>
      <c r="I441" s="393"/>
      <c r="J441" s="393"/>
      <c r="K441" s="391"/>
      <c r="L441" s="391"/>
      <c r="M441" s="391"/>
      <c r="N441" s="391"/>
      <c r="O441" s="391"/>
      <c r="P441" s="391"/>
      <c r="Q441" s="391"/>
      <c r="R441" s="391">
        <v>6</v>
      </c>
      <c r="S441" s="391">
        <v>24</v>
      </c>
      <c r="T441" s="391">
        <v>34</v>
      </c>
      <c r="U441" s="391">
        <v>8</v>
      </c>
      <c r="V441" s="391">
        <v>63</v>
      </c>
      <c r="W441" s="391">
        <v>33</v>
      </c>
      <c r="X441" s="391">
        <v>70</v>
      </c>
      <c r="Y441" s="391">
        <v>12</v>
      </c>
      <c r="Z441" s="391">
        <v>263</v>
      </c>
      <c r="AA441" s="391">
        <v>609</v>
      </c>
      <c r="AB441" s="391">
        <v>947</v>
      </c>
      <c r="AC441" s="391">
        <v>282</v>
      </c>
      <c r="AD441" s="391">
        <v>953</v>
      </c>
      <c r="AE441" s="391">
        <v>2815</v>
      </c>
      <c r="AF441" s="391">
        <v>3560</v>
      </c>
      <c r="AG441" s="391">
        <v>1663</v>
      </c>
      <c r="AH441" s="391">
        <v>3409</v>
      </c>
      <c r="AI441" s="391">
        <v>3673</v>
      </c>
      <c r="AJ441" s="391">
        <v>2530</v>
      </c>
      <c r="AK441" s="391">
        <v>2769</v>
      </c>
      <c r="AL441" s="391">
        <v>3264</v>
      </c>
      <c r="AM441" s="391">
        <v>3239</v>
      </c>
      <c r="AN441" s="391">
        <v>5070</v>
      </c>
      <c r="AO441" s="391">
        <v>3806</v>
      </c>
      <c r="AP441" s="391">
        <v>3960</v>
      </c>
      <c r="AQ441" s="391">
        <v>3870</v>
      </c>
      <c r="AR441" s="391">
        <v>2990</v>
      </c>
      <c r="AS441" s="391">
        <v>1417</v>
      </c>
      <c r="AT441" s="391">
        <v>2334</v>
      </c>
      <c r="AU441" s="391">
        <v>2795</v>
      </c>
      <c r="AV441" s="391">
        <v>3540</v>
      </c>
      <c r="AW441" s="391">
        <v>3451</v>
      </c>
      <c r="AX441" s="391">
        <v>3132</v>
      </c>
      <c r="AY441" s="391">
        <v>2694</v>
      </c>
      <c r="AZ441" s="391">
        <v>3928</v>
      </c>
      <c r="BA441" s="391">
        <v>2685</v>
      </c>
      <c r="BB441" s="391">
        <v>1771</v>
      </c>
      <c r="BC441" s="391">
        <v>959</v>
      </c>
      <c r="BD441" s="391">
        <v>2676</v>
      </c>
      <c r="BE441" s="391">
        <v>1645</v>
      </c>
      <c r="BF441" s="391">
        <v>2168</v>
      </c>
      <c r="BG441" s="391">
        <v>3301</v>
      </c>
      <c r="BH441" s="391">
        <v>3305</v>
      </c>
      <c r="BI441" s="391">
        <v>3306</v>
      </c>
      <c r="BJ441" s="391">
        <v>2743</v>
      </c>
      <c r="BK441" s="391">
        <v>1558</v>
      </c>
      <c r="BL441" s="391">
        <v>2325</v>
      </c>
      <c r="BM441" s="391">
        <v>1735</v>
      </c>
      <c r="BN441" s="391">
        <v>5146</v>
      </c>
      <c r="BO441" s="391">
        <v>3483</v>
      </c>
      <c r="BP441" s="391">
        <v>2184</v>
      </c>
      <c r="BQ441" s="391">
        <v>1766</v>
      </c>
      <c r="BR441" s="391">
        <v>1749</v>
      </c>
      <c r="BS441" s="391">
        <v>999</v>
      </c>
      <c r="BT441" s="391">
        <v>726</v>
      </c>
      <c r="BU441" s="391">
        <v>5541</v>
      </c>
      <c r="BV441" s="391">
        <v>2019</v>
      </c>
      <c r="BW441" s="391">
        <v>2817</v>
      </c>
      <c r="BX441" s="392">
        <f t="shared" si="54"/>
        <v>0.80808729139923</v>
      </c>
      <c r="BY441" s="392">
        <f t="shared" si="55"/>
        <v>0.395245170876672</v>
      </c>
      <c r="BZ441" s="45">
        <f t="shared" si="56"/>
        <v>0</v>
      </c>
      <c r="CA441" s="45">
        <f t="shared" si="57"/>
        <v>250</v>
      </c>
      <c r="CB441" s="45">
        <f t="shared" si="58"/>
        <v>23473</v>
      </c>
      <c r="CC441" s="45">
        <f t="shared" si="59"/>
        <v>39736</v>
      </c>
      <c r="CD441" s="45">
        <f t="shared" si="60"/>
        <v>31570</v>
      </c>
      <c r="CE441" s="45">
        <f t="shared" si="61"/>
        <v>29955</v>
      </c>
      <c r="CF441" s="391">
        <f t="shared" si="62"/>
        <v>4836</v>
      </c>
    </row>
    <row r="442" spans="1:84">
      <c r="A442" s="45" t="s">
        <v>478</v>
      </c>
      <c r="B442" s="393">
        <v>1907</v>
      </c>
      <c r="C442" s="393">
        <v>1859</v>
      </c>
      <c r="D442" s="393">
        <v>3524</v>
      </c>
      <c r="E442" s="393">
        <v>1548</v>
      </c>
      <c r="F442" s="393">
        <v>1827</v>
      </c>
      <c r="G442" s="393">
        <v>2870</v>
      </c>
      <c r="H442" s="393">
        <v>1941</v>
      </c>
      <c r="I442" s="393">
        <v>1992</v>
      </c>
      <c r="J442" s="393">
        <v>4040</v>
      </c>
      <c r="K442" s="391">
        <v>3384</v>
      </c>
      <c r="L442" s="391">
        <v>4192</v>
      </c>
      <c r="M442" s="391">
        <v>3817</v>
      </c>
      <c r="N442" s="391">
        <v>3121</v>
      </c>
      <c r="O442" s="391">
        <v>3140</v>
      </c>
      <c r="P442" s="391">
        <v>5162</v>
      </c>
      <c r="Q442" s="391">
        <v>2532</v>
      </c>
      <c r="R442" s="391">
        <v>3697</v>
      </c>
      <c r="S442" s="391">
        <v>4051</v>
      </c>
      <c r="T442" s="391">
        <v>2885</v>
      </c>
      <c r="U442" s="391">
        <v>2959</v>
      </c>
      <c r="V442" s="391">
        <v>3614</v>
      </c>
      <c r="W442" s="391">
        <v>2822</v>
      </c>
      <c r="X442" s="391">
        <v>3064</v>
      </c>
      <c r="Y442" s="391">
        <v>2926</v>
      </c>
      <c r="Z442" s="391">
        <v>3348</v>
      </c>
      <c r="AA442" s="391">
        <v>3012</v>
      </c>
      <c r="AB442" s="391">
        <v>3642</v>
      </c>
      <c r="AC442" s="391">
        <v>1018</v>
      </c>
      <c r="AD442" s="391">
        <v>1149</v>
      </c>
      <c r="AE442" s="391">
        <v>2757</v>
      </c>
      <c r="AF442" s="391">
        <v>2752</v>
      </c>
      <c r="AG442" s="391">
        <v>1973</v>
      </c>
      <c r="AH442" s="391">
        <v>3053</v>
      </c>
      <c r="AI442" s="391">
        <v>2113</v>
      </c>
      <c r="AJ442" s="391">
        <v>2020</v>
      </c>
      <c r="AK442" s="391">
        <v>2350</v>
      </c>
      <c r="AL442" s="391">
        <v>1343</v>
      </c>
      <c r="AM442" s="391">
        <v>1288</v>
      </c>
      <c r="AN442" s="391">
        <v>2611</v>
      </c>
      <c r="AO442" s="391">
        <v>1289</v>
      </c>
      <c r="AP442" s="391">
        <v>1331</v>
      </c>
      <c r="AQ442" s="391">
        <v>1452</v>
      </c>
      <c r="AR442" s="391">
        <v>1091</v>
      </c>
      <c r="AS442" s="391">
        <v>1257</v>
      </c>
      <c r="AT442" s="391">
        <v>1494</v>
      </c>
      <c r="AU442" s="391">
        <v>940</v>
      </c>
      <c r="AV442" s="391">
        <v>977</v>
      </c>
      <c r="AW442" s="391">
        <v>2540</v>
      </c>
      <c r="AX442" s="391">
        <v>2332</v>
      </c>
      <c r="AY442" s="391">
        <v>1602</v>
      </c>
      <c r="AZ442" s="391">
        <v>1436</v>
      </c>
      <c r="BA442" s="391">
        <v>1124</v>
      </c>
      <c r="BB442" s="391">
        <v>1823</v>
      </c>
      <c r="BC442" s="391">
        <v>1803</v>
      </c>
      <c r="BD442" s="391">
        <v>2681</v>
      </c>
      <c r="BE442" s="391">
        <v>1643</v>
      </c>
      <c r="BF442" s="391">
        <v>2395</v>
      </c>
      <c r="BG442" s="391"/>
      <c r="BH442" s="391">
        <v>1024</v>
      </c>
      <c r="BI442" s="391">
        <v>2046</v>
      </c>
      <c r="BJ442" s="391">
        <v>2094</v>
      </c>
      <c r="BK442" s="391">
        <v>1226</v>
      </c>
      <c r="BL442" s="391">
        <v>2174</v>
      </c>
      <c r="BM442" s="391">
        <v>1631</v>
      </c>
      <c r="BN442" s="391">
        <v>1313</v>
      </c>
      <c r="BO442" s="391">
        <v>1636</v>
      </c>
      <c r="BP442" s="391">
        <v>1717</v>
      </c>
      <c r="BQ442" s="391">
        <v>1644</v>
      </c>
      <c r="BR442" s="391">
        <v>2204</v>
      </c>
      <c r="BS442" s="391">
        <v>1811</v>
      </c>
      <c r="BT442" s="391">
        <v>1743</v>
      </c>
      <c r="BU442" s="391">
        <v>0</v>
      </c>
      <c r="BV442" s="391">
        <v>0</v>
      </c>
      <c r="BW442" s="391">
        <v>0</v>
      </c>
      <c r="BX442" s="392">
        <f t="shared" si="54"/>
        <v>-1</v>
      </c>
      <c r="BY442" s="392" t="str">
        <f t="shared" si="55"/>
        <v/>
      </c>
      <c r="BZ442" s="45">
        <f t="shared" si="56"/>
        <v>32901</v>
      </c>
      <c r="CA442" s="45">
        <f t="shared" si="57"/>
        <v>39973</v>
      </c>
      <c r="CB442" s="45">
        <f t="shared" si="58"/>
        <v>29187</v>
      </c>
      <c r="CC442" s="45">
        <f t="shared" si="59"/>
        <v>17613</v>
      </c>
      <c r="CD442" s="45">
        <f t="shared" si="60"/>
        <v>19909</v>
      </c>
      <c r="CE442" s="45">
        <f t="shared" si="61"/>
        <v>19193</v>
      </c>
      <c r="CF442" s="391">
        <f t="shared" si="62"/>
        <v>0</v>
      </c>
    </row>
    <row r="443" spans="1:84">
      <c r="A443" s="45" t="s">
        <v>323</v>
      </c>
      <c r="B443" s="393"/>
      <c r="C443" s="393"/>
      <c r="D443" s="393"/>
      <c r="E443" s="393"/>
      <c r="F443" s="393"/>
      <c r="G443" s="393"/>
      <c r="H443" s="393"/>
      <c r="I443" s="393"/>
      <c r="J443" s="393"/>
      <c r="K443" s="391"/>
      <c r="L443" s="391"/>
      <c r="M443" s="391"/>
      <c r="N443" s="391"/>
      <c r="O443" s="391"/>
      <c r="P443" s="391"/>
      <c r="Q443" s="391"/>
      <c r="R443" s="391"/>
      <c r="S443" s="391"/>
      <c r="T443" s="391"/>
      <c r="U443" s="391">
        <v>74</v>
      </c>
      <c r="V443" s="391">
        <v>16</v>
      </c>
      <c r="W443" s="391">
        <v>31</v>
      </c>
      <c r="X443" s="391">
        <v>28</v>
      </c>
      <c r="Y443" s="391">
        <v>3</v>
      </c>
      <c r="Z443" s="391">
        <v>141</v>
      </c>
      <c r="AA443" s="391">
        <v>241</v>
      </c>
      <c r="AB443" s="391">
        <v>546</v>
      </c>
      <c r="AC443" s="391">
        <v>698</v>
      </c>
      <c r="AD443" s="391">
        <v>1068</v>
      </c>
      <c r="AE443" s="391">
        <v>700</v>
      </c>
      <c r="AF443" s="391">
        <v>918</v>
      </c>
      <c r="AG443" s="391">
        <v>1079</v>
      </c>
      <c r="AH443" s="391">
        <v>1061</v>
      </c>
      <c r="AI443" s="391">
        <v>1030</v>
      </c>
      <c r="AJ443" s="391">
        <v>895</v>
      </c>
      <c r="AK443" s="391">
        <v>3044</v>
      </c>
      <c r="AL443" s="391">
        <v>2574</v>
      </c>
      <c r="AM443" s="391">
        <v>1367</v>
      </c>
      <c r="AN443" s="391">
        <v>1928</v>
      </c>
      <c r="AO443" s="391">
        <v>1833</v>
      </c>
      <c r="AP443" s="391">
        <v>2180</v>
      </c>
      <c r="AQ443" s="391">
        <v>3061</v>
      </c>
      <c r="AR443" s="391">
        <v>2567</v>
      </c>
      <c r="AS443" s="391">
        <v>2449</v>
      </c>
      <c r="AT443" s="391">
        <v>2980</v>
      </c>
      <c r="AU443" s="391">
        <v>2492</v>
      </c>
      <c r="AV443" s="391">
        <v>2393</v>
      </c>
      <c r="AW443" s="391">
        <v>2591</v>
      </c>
      <c r="AX443" s="391">
        <v>2002</v>
      </c>
      <c r="AY443" s="391">
        <v>1172</v>
      </c>
      <c r="AZ443" s="391">
        <v>1485</v>
      </c>
      <c r="BA443" s="391">
        <v>2196</v>
      </c>
      <c r="BB443" s="391">
        <v>2247</v>
      </c>
      <c r="BC443" s="391">
        <v>3203</v>
      </c>
      <c r="BD443" s="391">
        <v>1905</v>
      </c>
      <c r="BE443" s="391">
        <v>1550</v>
      </c>
      <c r="BF443" s="391">
        <v>1802</v>
      </c>
      <c r="BG443" s="391"/>
      <c r="BH443" s="391">
        <v>1928</v>
      </c>
      <c r="BI443" s="391">
        <v>2275</v>
      </c>
      <c r="BJ443" s="391">
        <v>1247</v>
      </c>
      <c r="BK443" s="391">
        <v>897</v>
      </c>
      <c r="BL443" s="391">
        <v>1045</v>
      </c>
      <c r="BM443" s="391">
        <v>1161</v>
      </c>
      <c r="BN443" s="391">
        <v>492</v>
      </c>
      <c r="BO443" s="391">
        <v>397</v>
      </c>
      <c r="BP443" s="391">
        <v>1069</v>
      </c>
      <c r="BQ443" s="391">
        <v>1174</v>
      </c>
      <c r="BR443" s="391">
        <v>1671</v>
      </c>
      <c r="BS443" s="391">
        <v>1294</v>
      </c>
      <c r="BT443" s="391">
        <v>1966</v>
      </c>
      <c r="BU443" s="391">
        <v>0</v>
      </c>
      <c r="BV443" s="391">
        <v>90</v>
      </c>
      <c r="BW443" s="391">
        <v>127</v>
      </c>
      <c r="BX443" s="392">
        <f t="shared" si="54"/>
        <v>-0.858416945373467</v>
      </c>
      <c r="BY443" s="392">
        <f t="shared" si="55"/>
        <v>0.411111111111111</v>
      </c>
      <c r="BZ443" s="45">
        <f t="shared" si="56"/>
        <v>0</v>
      </c>
      <c r="CA443" s="45">
        <f t="shared" si="57"/>
        <v>152</v>
      </c>
      <c r="CB443" s="45">
        <f t="shared" si="58"/>
        <v>11421</v>
      </c>
      <c r="CC443" s="45">
        <f t="shared" si="59"/>
        <v>28415</v>
      </c>
      <c r="CD443" s="45">
        <f t="shared" si="60"/>
        <v>21765</v>
      </c>
      <c r="CE443" s="45">
        <f t="shared" si="61"/>
        <v>12413</v>
      </c>
      <c r="CF443" s="391">
        <f t="shared" si="62"/>
        <v>217</v>
      </c>
    </row>
    <row r="444" spans="1:84">
      <c r="A444" s="45" t="s">
        <v>479</v>
      </c>
      <c r="B444" s="391"/>
      <c r="C444" s="391"/>
      <c r="D444" s="391"/>
      <c r="E444" s="391"/>
      <c r="F444" s="391"/>
      <c r="G444" s="391"/>
      <c r="H444" s="391"/>
      <c r="I444" s="391"/>
      <c r="J444" s="391"/>
      <c r="K444" s="391"/>
      <c r="L444" s="391"/>
      <c r="M444" s="391"/>
      <c r="N444" s="391"/>
      <c r="O444" s="391"/>
      <c r="P444" s="391"/>
      <c r="Q444" s="391"/>
      <c r="R444" s="391"/>
      <c r="S444" s="391"/>
      <c r="T444" s="391"/>
      <c r="U444" s="391"/>
      <c r="V444" s="391"/>
      <c r="W444" s="391"/>
      <c r="X444" s="391"/>
      <c r="Y444" s="391"/>
      <c r="Z444" s="391"/>
      <c r="AA444" s="397"/>
      <c r="AB444" s="391"/>
      <c r="AC444" s="391"/>
      <c r="AD444" s="391"/>
      <c r="AE444" s="391"/>
      <c r="AF444" s="391"/>
      <c r="AG444" s="391"/>
      <c r="AH444" s="391"/>
      <c r="AI444" s="391"/>
      <c r="AJ444" s="391"/>
      <c r="AK444" s="391"/>
      <c r="AL444" s="391"/>
      <c r="AM444" s="391"/>
      <c r="AN444" s="391"/>
      <c r="AO444" s="391"/>
      <c r="AP444" s="391"/>
      <c r="AQ444" s="391"/>
      <c r="AR444" s="391"/>
      <c r="AS444" s="391"/>
      <c r="AT444" s="391"/>
      <c r="AU444" s="391"/>
      <c r="AV444" s="391"/>
      <c r="AW444" s="391"/>
      <c r="AX444" s="391"/>
      <c r="AY444" s="391"/>
      <c r="AZ444" s="391"/>
      <c r="BA444" s="391"/>
      <c r="BB444" s="391">
        <v>500</v>
      </c>
      <c r="BC444" s="391">
        <v>2000</v>
      </c>
      <c r="BD444" s="391">
        <v>1500</v>
      </c>
      <c r="BE444" s="391">
        <v>1500</v>
      </c>
      <c r="BF444" s="391">
        <v>400</v>
      </c>
      <c r="BG444" s="391"/>
      <c r="BH444" s="391">
        <v>600</v>
      </c>
      <c r="BI444" s="391">
        <v>2343</v>
      </c>
      <c r="BJ444" s="391">
        <v>2207</v>
      </c>
      <c r="BK444" s="391">
        <v>2502</v>
      </c>
      <c r="BL444" s="391">
        <v>2963</v>
      </c>
      <c r="BM444" s="391">
        <v>2733</v>
      </c>
      <c r="BN444" s="391">
        <v>3317</v>
      </c>
      <c r="BO444" s="391">
        <v>5050</v>
      </c>
      <c r="BP444" s="391">
        <v>3032</v>
      </c>
      <c r="BQ444" s="391">
        <v>2906</v>
      </c>
      <c r="BR444" s="391">
        <v>3729</v>
      </c>
      <c r="BS444" s="391">
        <v>2680</v>
      </c>
      <c r="BT444" s="391">
        <v>2910</v>
      </c>
      <c r="BU444" s="391">
        <v>0</v>
      </c>
      <c r="BV444" s="391">
        <v>0</v>
      </c>
      <c r="BW444" s="391">
        <v>0</v>
      </c>
      <c r="BX444" s="392">
        <f t="shared" si="54"/>
        <v>-1</v>
      </c>
      <c r="BY444" s="392" t="str">
        <f t="shared" si="55"/>
        <v/>
      </c>
      <c r="BZ444" s="45">
        <f t="shared" si="56"/>
        <v>0</v>
      </c>
      <c r="CA444" s="45">
        <f t="shared" si="57"/>
        <v>0</v>
      </c>
      <c r="CB444" s="45">
        <f t="shared" si="58"/>
        <v>0</v>
      </c>
      <c r="CC444" s="45">
        <f t="shared" si="59"/>
        <v>0</v>
      </c>
      <c r="CD444" s="45">
        <f t="shared" si="60"/>
        <v>8843</v>
      </c>
      <c r="CE444" s="45">
        <f t="shared" si="61"/>
        <v>34029</v>
      </c>
      <c r="CF444" s="391">
        <f t="shared" si="62"/>
        <v>0</v>
      </c>
    </row>
    <row r="445" spans="1:84">
      <c r="A445" s="45" t="s">
        <v>480</v>
      </c>
      <c r="B445" s="393">
        <v>1002</v>
      </c>
      <c r="C445" s="393">
        <v>1073</v>
      </c>
      <c r="D445" s="393">
        <v>1454</v>
      </c>
      <c r="E445" s="393">
        <v>858</v>
      </c>
      <c r="F445" s="393">
        <v>942</v>
      </c>
      <c r="G445" s="393">
        <v>1274</v>
      </c>
      <c r="H445" s="393">
        <v>859</v>
      </c>
      <c r="I445" s="393">
        <v>602</v>
      </c>
      <c r="J445" s="393">
        <v>832</v>
      </c>
      <c r="K445" s="391">
        <v>1027</v>
      </c>
      <c r="L445" s="391">
        <v>1026</v>
      </c>
      <c r="M445" s="391">
        <v>1308</v>
      </c>
      <c r="N445" s="391">
        <v>1118</v>
      </c>
      <c r="O445" s="391">
        <v>773</v>
      </c>
      <c r="P445" s="391">
        <v>1287</v>
      </c>
      <c r="Q445" s="391">
        <v>854</v>
      </c>
      <c r="R445" s="391">
        <v>757</v>
      </c>
      <c r="S445" s="391">
        <v>807</v>
      </c>
      <c r="T445" s="391">
        <v>939</v>
      </c>
      <c r="U445" s="391">
        <v>961</v>
      </c>
      <c r="V445" s="391">
        <v>1113</v>
      </c>
      <c r="W445" s="391">
        <v>1418</v>
      </c>
      <c r="X445" s="391">
        <v>1326</v>
      </c>
      <c r="Y445" s="391">
        <v>1674</v>
      </c>
      <c r="Z445" s="391">
        <v>1885</v>
      </c>
      <c r="AA445" s="391">
        <v>1684</v>
      </c>
      <c r="AB445" s="391">
        <v>1406</v>
      </c>
      <c r="AC445" s="391">
        <v>710</v>
      </c>
      <c r="AD445" s="391">
        <v>1338</v>
      </c>
      <c r="AE445" s="391">
        <v>2146</v>
      </c>
      <c r="AF445" s="391">
        <v>1805</v>
      </c>
      <c r="AG445" s="391">
        <v>1010</v>
      </c>
      <c r="AH445" s="391">
        <v>1539</v>
      </c>
      <c r="AI445" s="391">
        <v>2094</v>
      </c>
      <c r="AJ445" s="391">
        <v>1737</v>
      </c>
      <c r="AK445" s="391">
        <v>2334</v>
      </c>
      <c r="AL445" s="391">
        <v>2055</v>
      </c>
      <c r="AM445" s="391">
        <v>1949</v>
      </c>
      <c r="AN445" s="391">
        <v>3044</v>
      </c>
      <c r="AO445" s="391">
        <v>2370</v>
      </c>
      <c r="AP445" s="391">
        <v>2602</v>
      </c>
      <c r="AQ445" s="391">
        <v>3015</v>
      </c>
      <c r="AR445" s="391">
        <v>2529</v>
      </c>
      <c r="AS445" s="391">
        <v>1653</v>
      </c>
      <c r="AT445" s="391">
        <v>2261</v>
      </c>
      <c r="AU445" s="391">
        <v>2435</v>
      </c>
      <c r="AV445" s="391">
        <v>2589</v>
      </c>
      <c r="AW445" s="391">
        <v>3593</v>
      </c>
      <c r="AX445" s="391">
        <v>2069</v>
      </c>
      <c r="AY445" s="391">
        <v>2358</v>
      </c>
      <c r="AZ445" s="391">
        <v>2944</v>
      </c>
      <c r="BA445" s="391">
        <v>2542</v>
      </c>
      <c r="BB445" s="391">
        <v>2637</v>
      </c>
      <c r="BC445" s="391">
        <v>2901</v>
      </c>
      <c r="BD445" s="391">
        <v>2677</v>
      </c>
      <c r="BE445" s="391">
        <v>1497</v>
      </c>
      <c r="BF445" s="391">
        <v>1692</v>
      </c>
      <c r="BG445" s="391"/>
      <c r="BH445" s="391">
        <v>2440</v>
      </c>
      <c r="BI445" s="391">
        <v>2968</v>
      </c>
      <c r="BJ445" s="391">
        <v>2021</v>
      </c>
      <c r="BK445" s="391">
        <v>2259</v>
      </c>
      <c r="BL445" s="391">
        <v>2898</v>
      </c>
      <c r="BM445" s="391">
        <v>2185</v>
      </c>
      <c r="BN445" s="391">
        <v>2636</v>
      </c>
      <c r="BO445" s="391">
        <v>2944</v>
      </c>
      <c r="BP445" s="391">
        <v>2503</v>
      </c>
      <c r="BQ445" s="391">
        <v>2044</v>
      </c>
      <c r="BR445" s="391">
        <v>2483</v>
      </c>
      <c r="BS445" s="391">
        <v>2426</v>
      </c>
      <c r="BT445" s="391">
        <v>3048</v>
      </c>
      <c r="BU445" s="391">
        <v>0</v>
      </c>
      <c r="BV445" s="391">
        <v>0</v>
      </c>
      <c r="BW445" s="391">
        <v>0</v>
      </c>
      <c r="BX445" s="392">
        <f t="shared" si="54"/>
        <v>-1</v>
      </c>
      <c r="BY445" s="392" t="str">
        <f t="shared" si="55"/>
        <v/>
      </c>
      <c r="BZ445" s="45">
        <f t="shared" si="56"/>
        <v>12257</v>
      </c>
      <c r="CA445" s="45">
        <f t="shared" si="57"/>
        <v>13027</v>
      </c>
      <c r="CB445" s="45">
        <f t="shared" si="58"/>
        <v>19688</v>
      </c>
      <c r="CC445" s="45">
        <f t="shared" si="59"/>
        <v>30095</v>
      </c>
      <c r="CD445" s="45">
        <f t="shared" si="60"/>
        <v>26725</v>
      </c>
      <c r="CE445" s="45">
        <f t="shared" si="61"/>
        <v>27447</v>
      </c>
      <c r="CF445" s="391">
        <f t="shared" si="62"/>
        <v>0</v>
      </c>
    </row>
    <row r="446" ht="15" spans="1:84">
      <c r="A446" s="45" t="s">
        <v>481</v>
      </c>
      <c r="B446" s="396">
        <v>433</v>
      </c>
      <c r="C446" s="396">
        <v>517</v>
      </c>
      <c r="D446" s="396">
        <v>524</v>
      </c>
      <c r="E446" s="396">
        <v>481</v>
      </c>
      <c r="F446" s="396">
        <v>506</v>
      </c>
      <c r="G446" s="396">
        <v>509</v>
      </c>
      <c r="H446" s="396">
        <v>315</v>
      </c>
      <c r="I446" s="396">
        <v>360</v>
      </c>
      <c r="J446" s="396">
        <v>282</v>
      </c>
      <c r="K446" s="396">
        <v>382</v>
      </c>
      <c r="L446" s="396">
        <v>383</v>
      </c>
      <c r="M446" s="396">
        <v>518</v>
      </c>
      <c r="N446" s="391">
        <v>258</v>
      </c>
      <c r="O446" s="391">
        <v>210</v>
      </c>
      <c r="P446" s="391">
        <v>333</v>
      </c>
      <c r="Q446" s="391">
        <v>155</v>
      </c>
      <c r="R446" s="391">
        <v>75</v>
      </c>
      <c r="S446" s="391">
        <v>76</v>
      </c>
      <c r="T446" s="391">
        <v>91</v>
      </c>
      <c r="U446" s="391">
        <v>171</v>
      </c>
      <c r="V446" s="391">
        <v>130</v>
      </c>
      <c r="W446" s="391">
        <v>663</v>
      </c>
      <c r="X446" s="391">
        <v>1005</v>
      </c>
      <c r="Y446" s="391">
        <v>636</v>
      </c>
      <c r="Z446" s="391">
        <v>1460</v>
      </c>
      <c r="AA446" s="391">
        <v>1728</v>
      </c>
      <c r="AB446" s="391">
        <v>1656</v>
      </c>
      <c r="AC446" s="391">
        <v>782</v>
      </c>
      <c r="AD446" s="391">
        <v>1374</v>
      </c>
      <c r="AE446" s="391">
        <v>1814</v>
      </c>
      <c r="AF446" s="391">
        <v>2383</v>
      </c>
      <c r="AG446" s="391">
        <v>1215</v>
      </c>
      <c r="AH446" s="391">
        <v>1165</v>
      </c>
      <c r="AI446" s="391">
        <v>1743</v>
      </c>
      <c r="AJ446" s="391">
        <v>1455</v>
      </c>
      <c r="AK446" s="391">
        <v>1856</v>
      </c>
      <c r="AL446" s="391">
        <v>1178</v>
      </c>
      <c r="AM446" s="391">
        <v>1037</v>
      </c>
      <c r="AN446" s="391">
        <v>1718</v>
      </c>
      <c r="AO446" s="391">
        <v>1002</v>
      </c>
      <c r="AP446" s="391">
        <v>871</v>
      </c>
      <c r="AQ446" s="391">
        <v>1506</v>
      </c>
      <c r="AR446" s="391">
        <v>573</v>
      </c>
      <c r="AS446" s="391">
        <v>450</v>
      </c>
      <c r="AT446" s="391">
        <v>461</v>
      </c>
      <c r="AU446" s="391">
        <v>227</v>
      </c>
      <c r="AV446" s="391">
        <v>270</v>
      </c>
      <c r="AW446" s="391">
        <v>285</v>
      </c>
      <c r="AX446" s="391">
        <v>427</v>
      </c>
      <c r="AY446" s="391">
        <v>561</v>
      </c>
      <c r="AZ446" s="391">
        <v>868</v>
      </c>
      <c r="BA446" s="391">
        <v>841</v>
      </c>
      <c r="BB446" s="391">
        <v>962</v>
      </c>
      <c r="BC446" s="391">
        <v>1176</v>
      </c>
      <c r="BD446" s="391">
        <v>901</v>
      </c>
      <c r="BE446" s="391">
        <v>1476</v>
      </c>
      <c r="BF446" s="391">
        <v>2822</v>
      </c>
      <c r="BG446" s="391"/>
      <c r="BH446" s="391">
        <v>2430</v>
      </c>
      <c r="BI446" s="391">
        <v>2117</v>
      </c>
      <c r="BJ446" s="391">
        <v>1445</v>
      </c>
      <c r="BK446" s="391">
        <v>2002</v>
      </c>
      <c r="BL446" s="391">
        <v>2525</v>
      </c>
      <c r="BM446" s="391">
        <v>2052</v>
      </c>
      <c r="BN446" s="391">
        <v>2358</v>
      </c>
      <c r="BO446" s="391">
        <v>2991</v>
      </c>
      <c r="BP446" s="391">
        <v>2532</v>
      </c>
      <c r="BQ446" s="391">
        <v>1976</v>
      </c>
      <c r="BR446" s="391">
        <v>2467</v>
      </c>
      <c r="BS446" s="391">
        <v>2392</v>
      </c>
      <c r="BT446" s="391">
        <v>1923</v>
      </c>
      <c r="BU446" s="391">
        <v>0</v>
      </c>
      <c r="BV446" s="391">
        <v>0</v>
      </c>
      <c r="BW446" s="391">
        <v>0</v>
      </c>
      <c r="BX446" s="392">
        <f t="shared" si="54"/>
        <v>-1</v>
      </c>
      <c r="BY446" s="392" t="str">
        <f t="shared" si="55"/>
        <v/>
      </c>
      <c r="BZ446" s="45">
        <f t="shared" si="56"/>
        <v>5210</v>
      </c>
      <c r="CA446" s="45">
        <f t="shared" si="57"/>
        <v>3803</v>
      </c>
      <c r="CB446" s="45">
        <f t="shared" si="58"/>
        <v>18631</v>
      </c>
      <c r="CC446" s="45">
        <f t="shared" si="59"/>
        <v>9578</v>
      </c>
      <c r="CD446" s="45">
        <f t="shared" si="60"/>
        <v>14581</v>
      </c>
      <c r="CE446" s="45">
        <f t="shared" si="61"/>
        <v>24663</v>
      </c>
      <c r="CF446" s="391">
        <f t="shared" si="62"/>
        <v>0</v>
      </c>
    </row>
    <row r="447" ht="15" spans="1:84">
      <c r="A447" s="45" t="s">
        <v>482</v>
      </c>
      <c r="B447" s="396"/>
      <c r="C447" s="396"/>
      <c r="D447" s="396"/>
      <c r="E447" s="396"/>
      <c r="F447" s="396"/>
      <c r="G447" s="396"/>
      <c r="H447" s="396"/>
      <c r="I447" s="396">
        <v>399</v>
      </c>
      <c r="J447" s="396">
        <v>228</v>
      </c>
      <c r="K447" s="396">
        <v>989</v>
      </c>
      <c r="L447" s="396">
        <v>1411</v>
      </c>
      <c r="M447" s="396">
        <v>1503</v>
      </c>
      <c r="N447" s="391">
        <v>741</v>
      </c>
      <c r="O447" s="391">
        <v>432</v>
      </c>
      <c r="P447" s="391">
        <v>675</v>
      </c>
      <c r="Q447" s="391">
        <v>293</v>
      </c>
      <c r="R447" s="391"/>
      <c r="S447" s="391">
        <v>462</v>
      </c>
      <c r="T447" s="391"/>
      <c r="U447" s="391"/>
      <c r="V447" s="391"/>
      <c r="W447" s="391">
        <v>184</v>
      </c>
      <c r="X447" s="391">
        <v>273</v>
      </c>
      <c r="Y447" s="391">
        <v>231</v>
      </c>
      <c r="Z447" s="391">
        <v>78</v>
      </c>
      <c r="AA447" s="391">
        <v>17</v>
      </c>
      <c r="AB447" s="391">
        <v>5</v>
      </c>
      <c r="AC447" s="391">
        <v>16</v>
      </c>
      <c r="AD447" s="391">
        <v>100</v>
      </c>
      <c r="AE447" s="391">
        <v>152</v>
      </c>
      <c r="AF447" s="391">
        <v>100</v>
      </c>
      <c r="AG447" s="391">
        <v>74</v>
      </c>
      <c r="AH447" s="391">
        <v>100</v>
      </c>
      <c r="AI447" s="391">
        <v>71</v>
      </c>
      <c r="AJ447" s="391">
        <v>8</v>
      </c>
      <c r="AK447" s="391">
        <v>62</v>
      </c>
      <c r="AL447" s="391">
        <v>299</v>
      </c>
      <c r="AM447" s="391">
        <v>102</v>
      </c>
      <c r="AN447" s="391">
        <v>307</v>
      </c>
      <c r="AO447" s="391">
        <v>62</v>
      </c>
      <c r="AP447" s="391">
        <v>315</v>
      </c>
      <c r="AQ447" s="391">
        <v>266</v>
      </c>
      <c r="AR447" s="391">
        <v>128</v>
      </c>
      <c r="AS447" s="391">
        <v>388</v>
      </c>
      <c r="AT447" s="391">
        <v>127</v>
      </c>
      <c r="AU447" s="391">
        <v>1142</v>
      </c>
      <c r="AV447" s="391">
        <v>517</v>
      </c>
      <c r="AW447" s="391">
        <v>727</v>
      </c>
      <c r="AX447" s="391">
        <v>100</v>
      </c>
      <c r="AY447" s="391">
        <v>253</v>
      </c>
      <c r="AZ447" s="391">
        <v>370</v>
      </c>
      <c r="BA447" s="391">
        <v>738</v>
      </c>
      <c r="BB447" s="391">
        <v>1709</v>
      </c>
      <c r="BC447" s="391">
        <v>2057</v>
      </c>
      <c r="BD447" s="391">
        <v>1027</v>
      </c>
      <c r="BE447" s="391">
        <v>1438</v>
      </c>
      <c r="BF447" s="391">
        <v>2126</v>
      </c>
      <c r="BG447" s="391"/>
      <c r="BH447" s="391">
        <v>1734</v>
      </c>
      <c r="BI447" s="391">
        <v>4427</v>
      </c>
      <c r="BJ447" s="391">
        <v>54</v>
      </c>
      <c r="BK447" s="391">
        <v>328</v>
      </c>
      <c r="BL447" s="391">
        <v>120</v>
      </c>
      <c r="BM447" s="391">
        <v>91</v>
      </c>
      <c r="BN447" s="391">
        <v>129</v>
      </c>
      <c r="BO447" s="391">
        <v>1529</v>
      </c>
      <c r="BP447" s="391">
        <v>1042</v>
      </c>
      <c r="BQ447" s="391">
        <v>845</v>
      </c>
      <c r="BR447" s="391">
        <v>858</v>
      </c>
      <c r="BS447" s="391">
        <v>1001</v>
      </c>
      <c r="BT447" s="391">
        <v>1195</v>
      </c>
      <c r="BU447" s="391">
        <v>0</v>
      </c>
      <c r="BV447" s="391">
        <v>0</v>
      </c>
      <c r="BW447" s="391">
        <v>0</v>
      </c>
      <c r="BX447" s="392">
        <f t="shared" si="54"/>
        <v>-1</v>
      </c>
      <c r="BY447" s="392" t="str">
        <f t="shared" si="55"/>
        <v/>
      </c>
      <c r="BZ447" s="45">
        <f t="shared" si="56"/>
        <v>4530</v>
      </c>
      <c r="CA447" s="45">
        <f t="shared" si="57"/>
        <v>3291</v>
      </c>
      <c r="CB447" s="45">
        <f t="shared" si="58"/>
        <v>783</v>
      </c>
      <c r="CC447" s="45">
        <f t="shared" si="59"/>
        <v>4380</v>
      </c>
      <c r="CD447" s="45">
        <f t="shared" si="60"/>
        <v>15979</v>
      </c>
      <c r="CE447" s="45">
        <f t="shared" si="61"/>
        <v>7192</v>
      </c>
      <c r="CF447" s="391">
        <f t="shared" si="62"/>
        <v>0</v>
      </c>
    </row>
    <row r="448" ht="15" spans="1:84">
      <c r="A448" s="45" t="s">
        <v>483</v>
      </c>
      <c r="B448" s="396">
        <v>133</v>
      </c>
      <c r="C448" s="396">
        <v>142</v>
      </c>
      <c r="D448" s="396">
        <v>307</v>
      </c>
      <c r="E448" s="396">
        <v>191</v>
      </c>
      <c r="F448" s="396">
        <v>192</v>
      </c>
      <c r="G448" s="396">
        <v>264</v>
      </c>
      <c r="H448" s="396">
        <v>268</v>
      </c>
      <c r="I448" s="396">
        <v>302</v>
      </c>
      <c r="J448" s="396">
        <v>163</v>
      </c>
      <c r="K448" s="396">
        <v>187</v>
      </c>
      <c r="L448" s="396">
        <v>161</v>
      </c>
      <c r="M448" s="396">
        <v>200</v>
      </c>
      <c r="N448" s="391">
        <v>88</v>
      </c>
      <c r="O448" s="391">
        <v>74</v>
      </c>
      <c r="P448" s="391">
        <v>108</v>
      </c>
      <c r="Q448" s="391">
        <v>122</v>
      </c>
      <c r="R448" s="391">
        <v>118</v>
      </c>
      <c r="S448" s="391">
        <v>136</v>
      </c>
      <c r="T448" s="391">
        <v>151</v>
      </c>
      <c r="U448" s="391">
        <v>39</v>
      </c>
      <c r="V448" s="391">
        <v>63</v>
      </c>
      <c r="W448" s="391">
        <v>113</v>
      </c>
      <c r="X448" s="391">
        <v>117</v>
      </c>
      <c r="Y448" s="391">
        <v>88</v>
      </c>
      <c r="Z448" s="391">
        <v>418</v>
      </c>
      <c r="AA448" s="391">
        <v>296</v>
      </c>
      <c r="AB448" s="391">
        <v>327</v>
      </c>
      <c r="AC448" s="391">
        <v>228</v>
      </c>
      <c r="AD448" s="391">
        <v>487</v>
      </c>
      <c r="AE448" s="391">
        <v>386</v>
      </c>
      <c r="AF448" s="391">
        <v>463</v>
      </c>
      <c r="AG448" s="391">
        <v>182</v>
      </c>
      <c r="AH448" s="391">
        <v>609</v>
      </c>
      <c r="AI448" s="391">
        <v>1561</v>
      </c>
      <c r="AJ448" s="391">
        <v>1256</v>
      </c>
      <c r="AK448" s="391">
        <v>2081</v>
      </c>
      <c r="AL448" s="391">
        <v>2146</v>
      </c>
      <c r="AM448" s="391">
        <v>1804</v>
      </c>
      <c r="AN448" s="391">
        <v>2114</v>
      </c>
      <c r="AO448" s="391">
        <v>1486</v>
      </c>
      <c r="AP448" s="391">
        <v>1879</v>
      </c>
      <c r="AQ448" s="391">
        <v>1527</v>
      </c>
      <c r="AR448" s="391">
        <v>1823</v>
      </c>
      <c r="AS448" s="391">
        <v>1234</v>
      </c>
      <c r="AT448" s="391">
        <v>2167</v>
      </c>
      <c r="AU448" s="391">
        <v>2185</v>
      </c>
      <c r="AV448" s="391">
        <v>2071</v>
      </c>
      <c r="AW448" s="391">
        <v>1974</v>
      </c>
      <c r="AX448" s="391">
        <v>1816</v>
      </c>
      <c r="AY448" s="391">
        <v>1131</v>
      </c>
      <c r="AZ448" s="391">
        <v>2150</v>
      </c>
      <c r="BA448" s="391">
        <v>1680</v>
      </c>
      <c r="BB448" s="391">
        <v>1598</v>
      </c>
      <c r="BC448" s="391">
        <v>1905</v>
      </c>
      <c r="BD448" s="391">
        <v>1477</v>
      </c>
      <c r="BE448" s="391">
        <v>1418</v>
      </c>
      <c r="BF448" s="391">
        <v>1966</v>
      </c>
      <c r="BG448" s="391"/>
      <c r="BH448" s="391">
        <v>2105</v>
      </c>
      <c r="BI448" s="391">
        <v>2018</v>
      </c>
      <c r="BJ448" s="391">
        <v>1007</v>
      </c>
      <c r="BK448" s="391">
        <v>804</v>
      </c>
      <c r="BL448" s="391">
        <v>816</v>
      </c>
      <c r="BM448" s="391">
        <v>616</v>
      </c>
      <c r="BN448" s="391">
        <v>635</v>
      </c>
      <c r="BO448" s="391">
        <v>659</v>
      </c>
      <c r="BP448" s="391">
        <v>671</v>
      </c>
      <c r="BQ448" s="391">
        <v>960</v>
      </c>
      <c r="BR448" s="391">
        <v>1051</v>
      </c>
      <c r="BS448" s="391">
        <v>900</v>
      </c>
      <c r="BT448" s="391">
        <v>1193</v>
      </c>
      <c r="BU448" s="391">
        <v>0</v>
      </c>
      <c r="BV448" s="391">
        <v>0</v>
      </c>
      <c r="BW448" s="391">
        <v>0</v>
      </c>
      <c r="BX448" s="392">
        <f t="shared" si="54"/>
        <v>-1</v>
      </c>
      <c r="BY448" s="392" t="str">
        <f t="shared" si="55"/>
        <v/>
      </c>
      <c r="BZ448" s="45">
        <f t="shared" si="56"/>
        <v>2510</v>
      </c>
      <c r="CA448" s="45">
        <f t="shared" si="57"/>
        <v>1217</v>
      </c>
      <c r="CB448" s="45">
        <f t="shared" si="58"/>
        <v>8294</v>
      </c>
      <c r="CC448" s="45">
        <f t="shared" si="59"/>
        <v>22410</v>
      </c>
      <c r="CD448" s="45">
        <f t="shared" si="60"/>
        <v>19264</v>
      </c>
      <c r="CE448" s="45">
        <f t="shared" si="61"/>
        <v>9312</v>
      </c>
      <c r="CF448" s="391">
        <f t="shared" si="62"/>
        <v>0</v>
      </c>
    </row>
    <row r="449" ht="15" spans="1:84">
      <c r="A449" s="45" t="s">
        <v>484</v>
      </c>
      <c r="B449" s="396"/>
      <c r="C449" s="396"/>
      <c r="D449" s="396"/>
      <c r="E449" s="396"/>
      <c r="F449" s="396"/>
      <c r="G449" s="396"/>
      <c r="H449" s="396"/>
      <c r="I449" s="396"/>
      <c r="J449" s="396"/>
      <c r="K449" s="396"/>
      <c r="L449" s="396"/>
      <c r="M449" s="396"/>
      <c r="N449" s="391"/>
      <c r="O449" s="391"/>
      <c r="P449" s="391"/>
      <c r="Q449" s="391"/>
      <c r="R449" s="391"/>
      <c r="S449" s="391"/>
      <c r="T449" s="391"/>
      <c r="U449" s="391"/>
      <c r="V449" s="391"/>
      <c r="W449" s="391"/>
      <c r="X449" s="391"/>
      <c r="Y449" s="391"/>
      <c r="Z449" s="391"/>
      <c r="AA449" s="391"/>
      <c r="AB449" s="391"/>
      <c r="AC449" s="391"/>
      <c r="AD449" s="391"/>
      <c r="AE449" s="391"/>
      <c r="AF449" s="391"/>
      <c r="AG449" s="391">
        <v>531</v>
      </c>
      <c r="AH449" s="391">
        <v>1406</v>
      </c>
      <c r="AI449" s="391">
        <v>1439</v>
      </c>
      <c r="AJ449" s="391">
        <v>1722</v>
      </c>
      <c r="AK449" s="391">
        <v>1170</v>
      </c>
      <c r="AL449" s="391">
        <v>628</v>
      </c>
      <c r="AM449" s="391">
        <v>818</v>
      </c>
      <c r="AN449" s="391">
        <v>1420</v>
      </c>
      <c r="AO449" s="391">
        <v>1272</v>
      </c>
      <c r="AP449" s="391">
        <v>881</v>
      </c>
      <c r="AQ449" s="391">
        <v>827</v>
      </c>
      <c r="AR449" s="391">
        <v>1281</v>
      </c>
      <c r="AS449" s="391">
        <v>841</v>
      </c>
      <c r="AT449" s="391">
        <v>1190</v>
      </c>
      <c r="AU449" s="391">
        <v>1638</v>
      </c>
      <c r="AV449" s="391">
        <v>1392</v>
      </c>
      <c r="AW449" s="391">
        <v>1163</v>
      </c>
      <c r="AX449" s="391">
        <v>695</v>
      </c>
      <c r="AY449" s="391">
        <v>735</v>
      </c>
      <c r="AZ449" s="391">
        <v>1191</v>
      </c>
      <c r="BA449" s="391">
        <v>474</v>
      </c>
      <c r="BB449" s="391">
        <v>612</v>
      </c>
      <c r="BC449" s="391">
        <v>593</v>
      </c>
      <c r="BD449" s="391">
        <v>654</v>
      </c>
      <c r="BE449" s="391">
        <v>1403</v>
      </c>
      <c r="BF449" s="391">
        <v>1813</v>
      </c>
      <c r="BG449" s="391"/>
      <c r="BH449" s="391">
        <v>1319</v>
      </c>
      <c r="BI449" s="391">
        <v>1905</v>
      </c>
      <c r="BJ449" s="391">
        <v>929</v>
      </c>
      <c r="BK449" s="391">
        <v>1069</v>
      </c>
      <c r="BL449" s="391">
        <v>1529</v>
      </c>
      <c r="BM449" s="391">
        <v>1036</v>
      </c>
      <c r="BN449" s="391">
        <v>1093</v>
      </c>
      <c r="BO449" s="391">
        <v>1373</v>
      </c>
      <c r="BP449" s="391">
        <v>851</v>
      </c>
      <c r="BQ449" s="391">
        <v>748</v>
      </c>
      <c r="BR449" s="391">
        <v>1239</v>
      </c>
      <c r="BS449" s="391">
        <v>879</v>
      </c>
      <c r="BT449" s="391">
        <v>787</v>
      </c>
      <c r="BU449" s="391">
        <v>0</v>
      </c>
      <c r="BV449" s="391">
        <v>0</v>
      </c>
      <c r="BW449" s="391">
        <v>0</v>
      </c>
      <c r="BX449" s="392">
        <f t="shared" si="54"/>
        <v>-1</v>
      </c>
      <c r="BY449" s="392" t="str">
        <f t="shared" si="55"/>
        <v/>
      </c>
      <c r="BZ449" s="45">
        <f t="shared" si="56"/>
        <v>0</v>
      </c>
      <c r="CA449" s="45">
        <f t="shared" si="57"/>
        <v>0</v>
      </c>
      <c r="CB449" s="45">
        <f t="shared" si="58"/>
        <v>6268</v>
      </c>
      <c r="CC449" s="45">
        <f t="shared" si="59"/>
        <v>13351</v>
      </c>
      <c r="CD449" s="45">
        <f t="shared" si="60"/>
        <v>11394</v>
      </c>
      <c r="CE449" s="45">
        <f t="shared" si="61"/>
        <v>11533</v>
      </c>
      <c r="CF449" s="391">
        <f t="shared" si="62"/>
        <v>0</v>
      </c>
    </row>
    <row r="450" ht="15" spans="1:84">
      <c r="A450" s="45" t="s">
        <v>348</v>
      </c>
      <c r="B450" s="396">
        <v>884</v>
      </c>
      <c r="C450" s="396">
        <v>666</v>
      </c>
      <c r="D450" s="396">
        <v>814</v>
      </c>
      <c r="E450" s="396">
        <v>924</v>
      </c>
      <c r="F450" s="396">
        <v>989</v>
      </c>
      <c r="G450" s="396">
        <v>1029</v>
      </c>
      <c r="H450" s="396">
        <v>625</v>
      </c>
      <c r="I450" s="396">
        <v>491</v>
      </c>
      <c r="J450" s="396">
        <v>450</v>
      </c>
      <c r="K450" s="396">
        <v>718</v>
      </c>
      <c r="L450" s="396">
        <v>1456</v>
      </c>
      <c r="M450" s="396">
        <v>1089</v>
      </c>
      <c r="N450" s="391">
        <v>615</v>
      </c>
      <c r="O450" s="391">
        <v>204</v>
      </c>
      <c r="P450" s="391">
        <v>270</v>
      </c>
      <c r="Q450" s="391">
        <v>565</v>
      </c>
      <c r="R450" s="391">
        <v>935</v>
      </c>
      <c r="S450" s="391">
        <v>822</v>
      </c>
      <c r="T450" s="391">
        <v>851</v>
      </c>
      <c r="U450" s="391">
        <v>835</v>
      </c>
      <c r="V450" s="391">
        <v>809</v>
      </c>
      <c r="W450" s="391">
        <v>906</v>
      </c>
      <c r="X450" s="391">
        <v>1008</v>
      </c>
      <c r="Y450" s="391">
        <v>686</v>
      </c>
      <c r="Z450" s="391">
        <v>1802</v>
      </c>
      <c r="AA450" s="391">
        <v>1859</v>
      </c>
      <c r="AB450" s="391">
        <v>1479</v>
      </c>
      <c r="AC450" s="391">
        <v>615</v>
      </c>
      <c r="AD450" s="391">
        <v>1166</v>
      </c>
      <c r="AE450" s="391">
        <v>1890</v>
      </c>
      <c r="AF450" s="391">
        <v>2655</v>
      </c>
      <c r="AG450" s="391">
        <v>2049</v>
      </c>
      <c r="AH450" s="391">
        <v>3087</v>
      </c>
      <c r="AI450" s="391">
        <v>3705</v>
      </c>
      <c r="AJ450" s="391">
        <v>4133</v>
      </c>
      <c r="AK450" s="391">
        <v>5040</v>
      </c>
      <c r="AL450" s="391">
        <v>2930</v>
      </c>
      <c r="AM450" s="391">
        <v>2648</v>
      </c>
      <c r="AN450" s="391">
        <v>4140</v>
      </c>
      <c r="AO450" s="391">
        <v>3616</v>
      </c>
      <c r="AP450" s="391">
        <v>3368</v>
      </c>
      <c r="AQ450" s="391">
        <v>1949</v>
      </c>
      <c r="AR450" s="391">
        <v>3320</v>
      </c>
      <c r="AS450" s="391">
        <v>3281</v>
      </c>
      <c r="AT450" s="391">
        <v>4021</v>
      </c>
      <c r="AU450" s="391">
        <v>2881</v>
      </c>
      <c r="AV450" s="391">
        <v>4453</v>
      </c>
      <c r="AW450" s="391">
        <v>5259</v>
      </c>
      <c r="AX450" s="391">
        <v>2122</v>
      </c>
      <c r="AY450" s="391">
        <v>2677</v>
      </c>
      <c r="AZ450" s="391">
        <v>3831</v>
      </c>
      <c r="BA450" s="391">
        <v>2136</v>
      </c>
      <c r="BB450" s="391">
        <v>2449</v>
      </c>
      <c r="BC450" s="391">
        <v>2710</v>
      </c>
      <c r="BD450" s="391">
        <v>1837</v>
      </c>
      <c r="BE450" s="391">
        <v>1380</v>
      </c>
      <c r="BF450" s="391">
        <v>1314</v>
      </c>
      <c r="BG450" s="391"/>
      <c r="BH450" s="391">
        <v>1688</v>
      </c>
      <c r="BI450" s="391">
        <v>2215</v>
      </c>
      <c r="BJ450" s="391">
        <v>1539</v>
      </c>
      <c r="BK450" s="391">
        <v>1650</v>
      </c>
      <c r="BL450" s="391">
        <v>2612</v>
      </c>
      <c r="BM450" s="391">
        <v>2065</v>
      </c>
      <c r="BN450" s="391">
        <v>0</v>
      </c>
      <c r="BO450" s="391">
        <v>0</v>
      </c>
      <c r="BP450" s="391">
        <v>2343</v>
      </c>
      <c r="BQ450" s="391">
        <v>2444</v>
      </c>
      <c r="BR450" s="391">
        <v>3448</v>
      </c>
      <c r="BS450" s="391">
        <v>3403</v>
      </c>
      <c r="BT450" s="391">
        <v>3294</v>
      </c>
      <c r="BU450" s="391">
        <v>0</v>
      </c>
      <c r="BV450" s="391">
        <v>0</v>
      </c>
      <c r="BW450" s="391">
        <v>0</v>
      </c>
      <c r="BX450" s="392">
        <f t="shared" si="54"/>
        <v>-1</v>
      </c>
      <c r="BY450" s="392" t="str">
        <f t="shared" si="55"/>
        <v/>
      </c>
      <c r="BZ450" s="45">
        <f t="shared" si="56"/>
        <v>10135</v>
      </c>
      <c r="CA450" s="45">
        <f t="shared" si="57"/>
        <v>8506</v>
      </c>
      <c r="CB450" s="45">
        <f t="shared" si="58"/>
        <v>29480</v>
      </c>
      <c r="CC450" s="45">
        <f t="shared" si="59"/>
        <v>41866</v>
      </c>
      <c r="CD450" s="45">
        <f t="shared" si="60"/>
        <v>24359</v>
      </c>
      <c r="CE450" s="45">
        <f t="shared" si="61"/>
        <v>22798</v>
      </c>
      <c r="CF450" s="391">
        <f t="shared" si="62"/>
        <v>0</v>
      </c>
    </row>
    <row r="451" spans="1:84">
      <c r="A451" s="45" t="s">
        <v>485</v>
      </c>
      <c r="B451" s="391"/>
      <c r="C451" s="391"/>
      <c r="D451" s="391"/>
      <c r="E451" s="391"/>
      <c r="F451" s="391"/>
      <c r="G451" s="391"/>
      <c r="H451" s="391"/>
      <c r="I451" s="391"/>
      <c r="J451" s="391"/>
      <c r="K451" s="391"/>
      <c r="L451" s="391"/>
      <c r="M451" s="391"/>
      <c r="N451" s="391"/>
      <c r="O451" s="391"/>
      <c r="P451" s="391"/>
      <c r="Q451" s="391"/>
      <c r="R451" s="391"/>
      <c r="S451" s="391"/>
      <c r="T451" s="391"/>
      <c r="U451" s="391"/>
      <c r="V451" s="391"/>
      <c r="W451" s="391"/>
      <c r="X451" s="391"/>
      <c r="Y451" s="391"/>
      <c r="Z451" s="391"/>
      <c r="AA451" s="397"/>
      <c r="AB451" s="391"/>
      <c r="AC451" s="391"/>
      <c r="AD451" s="391"/>
      <c r="AE451" s="391"/>
      <c r="AF451" s="391"/>
      <c r="AG451" s="391"/>
      <c r="AH451" s="391"/>
      <c r="AI451" s="391"/>
      <c r="AJ451" s="391"/>
      <c r="AK451" s="391"/>
      <c r="AL451" s="391"/>
      <c r="AM451" s="391"/>
      <c r="AN451" s="391"/>
      <c r="AO451" s="391"/>
      <c r="AP451" s="391"/>
      <c r="AQ451" s="391"/>
      <c r="AR451" s="391"/>
      <c r="AS451" s="391"/>
      <c r="AT451" s="391"/>
      <c r="AU451" s="391"/>
      <c r="AV451" s="391"/>
      <c r="AW451" s="391"/>
      <c r="AX451" s="391">
        <v>2217</v>
      </c>
      <c r="AY451" s="391">
        <v>1667</v>
      </c>
      <c r="AZ451" s="391">
        <v>4416</v>
      </c>
      <c r="BA451" s="391">
        <v>3102</v>
      </c>
      <c r="BB451" s="391">
        <v>2701</v>
      </c>
      <c r="BC451" s="391">
        <v>4608</v>
      </c>
      <c r="BD451" s="391">
        <v>2281</v>
      </c>
      <c r="BE451" s="391">
        <v>1316</v>
      </c>
      <c r="BF451" s="391">
        <v>3024</v>
      </c>
      <c r="BG451" s="391"/>
      <c r="BH451" s="391">
        <v>1109</v>
      </c>
      <c r="BI451" s="391">
        <v>3780</v>
      </c>
      <c r="BJ451" s="391">
        <v>1637</v>
      </c>
      <c r="BK451" s="391">
        <v>960</v>
      </c>
      <c r="BL451" s="391">
        <v>2958</v>
      </c>
      <c r="BM451" s="391">
        <v>1902</v>
      </c>
      <c r="BN451" s="391">
        <v>934</v>
      </c>
      <c r="BO451" s="391">
        <v>1393</v>
      </c>
      <c r="BP451" s="391">
        <v>499</v>
      </c>
      <c r="BQ451" s="391">
        <v>363</v>
      </c>
      <c r="BR451" s="391">
        <v>1287</v>
      </c>
      <c r="BS451" s="391">
        <v>781</v>
      </c>
      <c r="BT451" s="391">
        <v>1044</v>
      </c>
      <c r="BU451" s="391">
        <v>0</v>
      </c>
      <c r="BV451" s="391">
        <v>0</v>
      </c>
      <c r="BW451" s="391">
        <v>0</v>
      </c>
      <c r="BX451" s="392">
        <f t="shared" si="54"/>
        <v>-1</v>
      </c>
      <c r="BY451" s="392" t="str">
        <f t="shared" si="55"/>
        <v/>
      </c>
      <c r="BZ451" s="45">
        <f t="shared" si="56"/>
        <v>0</v>
      </c>
      <c r="CA451" s="45">
        <f t="shared" si="57"/>
        <v>0</v>
      </c>
      <c r="CB451" s="45">
        <f t="shared" si="58"/>
        <v>0</v>
      </c>
      <c r="CC451" s="45">
        <f t="shared" si="59"/>
        <v>0</v>
      </c>
      <c r="CD451" s="45">
        <f t="shared" si="60"/>
        <v>30221</v>
      </c>
      <c r="CE451" s="45">
        <f t="shared" si="61"/>
        <v>13758</v>
      </c>
      <c r="CF451" s="391">
        <f t="shared" si="62"/>
        <v>0</v>
      </c>
    </row>
    <row r="452" spans="1:84">
      <c r="A452" s="45" t="s">
        <v>486</v>
      </c>
      <c r="B452" s="391">
        <v>398</v>
      </c>
      <c r="C452" s="391">
        <v>510</v>
      </c>
      <c r="D452" s="391">
        <v>604</v>
      </c>
      <c r="E452" s="391">
        <v>462</v>
      </c>
      <c r="F452" s="391">
        <v>787</v>
      </c>
      <c r="G452" s="391">
        <v>634</v>
      </c>
      <c r="H452" s="391">
        <v>669</v>
      </c>
      <c r="I452" s="391">
        <v>947</v>
      </c>
      <c r="J452" s="391">
        <v>770</v>
      </c>
      <c r="K452" s="391">
        <v>671</v>
      </c>
      <c r="L452" s="391">
        <v>1024</v>
      </c>
      <c r="M452" s="391">
        <v>1134</v>
      </c>
      <c r="N452" s="391">
        <v>1160</v>
      </c>
      <c r="O452" s="391">
        <v>1140</v>
      </c>
      <c r="P452" s="391">
        <v>1069</v>
      </c>
      <c r="Q452" s="391">
        <v>1021</v>
      </c>
      <c r="R452" s="391">
        <v>1176</v>
      </c>
      <c r="S452" s="391">
        <v>1114</v>
      </c>
      <c r="T452" s="391">
        <v>918</v>
      </c>
      <c r="U452" s="391">
        <v>1078</v>
      </c>
      <c r="V452" s="391">
        <v>1085</v>
      </c>
      <c r="W452" s="391">
        <v>1105</v>
      </c>
      <c r="X452" s="391">
        <v>975</v>
      </c>
      <c r="Y452" s="391">
        <v>584</v>
      </c>
      <c r="Z452" s="391">
        <v>1073</v>
      </c>
      <c r="AA452" s="391">
        <v>1100</v>
      </c>
      <c r="AB452" s="391">
        <v>738</v>
      </c>
      <c r="AC452" s="391">
        <v>607</v>
      </c>
      <c r="AD452" s="391">
        <v>870</v>
      </c>
      <c r="AE452" s="391">
        <v>988</v>
      </c>
      <c r="AF452" s="391">
        <v>1447</v>
      </c>
      <c r="AG452" s="391">
        <v>1769</v>
      </c>
      <c r="AH452" s="391">
        <v>1729</v>
      </c>
      <c r="AI452" s="391">
        <v>1198</v>
      </c>
      <c r="AJ452" s="391">
        <v>967</v>
      </c>
      <c r="AK452" s="391">
        <v>1361</v>
      </c>
      <c r="AL452" s="391">
        <v>1281</v>
      </c>
      <c r="AM452" s="391">
        <v>1562</v>
      </c>
      <c r="AN452" s="391">
        <v>2246</v>
      </c>
      <c r="AO452" s="391">
        <v>1638</v>
      </c>
      <c r="AP452" s="391">
        <v>1723</v>
      </c>
      <c r="AQ452" s="391">
        <v>1858</v>
      </c>
      <c r="AR452" s="391">
        <v>1777</v>
      </c>
      <c r="AS452" s="391">
        <v>1331</v>
      </c>
      <c r="AT452" s="391">
        <v>1639</v>
      </c>
      <c r="AU452" s="391">
        <v>2041</v>
      </c>
      <c r="AV452" s="391">
        <v>1882</v>
      </c>
      <c r="AW452" s="391">
        <v>1404</v>
      </c>
      <c r="AX452" s="391">
        <v>1626</v>
      </c>
      <c r="AY452" s="391">
        <v>1795</v>
      </c>
      <c r="AZ452" s="391">
        <v>2398</v>
      </c>
      <c r="BA452" s="391">
        <v>1933</v>
      </c>
      <c r="BB452" s="391">
        <v>1818</v>
      </c>
      <c r="BC452" s="391">
        <v>1323</v>
      </c>
      <c r="BD452" s="391">
        <v>1973</v>
      </c>
      <c r="BE452" s="391">
        <v>1308</v>
      </c>
      <c r="BF452" s="391">
        <v>2099</v>
      </c>
      <c r="BG452" s="391"/>
      <c r="BH452" s="391">
        <v>1848</v>
      </c>
      <c r="BI452" s="391">
        <v>2741</v>
      </c>
      <c r="BJ452" s="391">
        <v>1538</v>
      </c>
      <c r="BK452" s="391">
        <v>1553</v>
      </c>
      <c r="BL452" s="391">
        <v>1821</v>
      </c>
      <c r="BM452" s="391">
        <v>1642</v>
      </c>
      <c r="BN452" s="391">
        <v>1751</v>
      </c>
      <c r="BO452" s="391">
        <v>1499</v>
      </c>
      <c r="BP452" s="391">
        <v>2046</v>
      </c>
      <c r="BQ452" s="391">
        <v>1484</v>
      </c>
      <c r="BR452" s="391">
        <v>1775</v>
      </c>
      <c r="BS452" s="391">
        <v>1809</v>
      </c>
      <c r="BT452" s="391">
        <v>1687</v>
      </c>
      <c r="BU452" s="391">
        <v>0</v>
      </c>
      <c r="BV452" s="391">
        <v>0</v>
      </c>
      <c r="BW452" s="391">
        <v>0</v>
      </c>
      <c r="BX452" s="392">
        <f t="shared" si="54"/>
        <v>-1</v>
      </c>
      <c r="BY452" s="392" t="str">
        <f t="shared" si="55"/>
        <v/>
      </c>
      <c r="BZ452" s="45">
        <f t="shared" si="56"/>
        <v>8610</v>
      </c>
      <c r="CA452" s="45">
        <f t="shared" si="57"/>
        <v>12425</v>
      </c>
      <c r="CB452" s="45">
        <f t="shared" si="58"/>
        <v>13847</v>
      </c>
      <c r="CC452" s="45">
        <f t="shared" si="59"/>
        <v>20382</v>
      </c>
      <c r="CD452" s="45">
        <f t="shared" si="60"/>
        <v>20862</v>
      </c>
      <c r="CE452" s="45">
        <f t="shared" si="61"/>
        <v>18605</v>
      </c>
      <c r="CF452" s="391">
        <f t="shared" si="62"/>
        <v>0</v>
      </c>
    </row>
    <row r="453" ht="15" spans="1:84">
      <c r="A453" s="45" t="s">
        <v>487</v>
      </c>
      <c r="B453" s="396"/>
      <c r="C453" s="396"/>
      <c r="D453" s="396"/>
      <c r="E453" s="396"/>
      <c r="F453" s="396"/>
      <c r="G453" s="396"/>
      <c r="H453" s="396"/>
      <c r="I453" s="396"/>
      <c r="J453" s="396"/>
      <c r="K453" s="396"/>
      <c r="L453" s="396"/>
      <c r="M453" s="396"/>
      <c r="N453" s="391"/>
      <c r="O453" s="391"/>
      <c r="P453" s="391"/>
      <c r="Q453" s="391"/>
      <c r="R453" s="391"/>
      <c r="S453" s="391"/>
      <c r="T453" s="391"/>
      <c r="U453" s="391"/>
      <c r="V453" s="391"/>
      <c r="W453" s="391"/>
      <c r="X453" s="391"/>
      <c r="Y453" s="391"/>
      <c r="Z453" s="391"/>
      <c r="AA453" s="391"/>
      <c r="AB453" s="391"/>
      <c r="AC453" s="391"/>
      <c r="AD453" s="391"/>
      <c r="AE453" s="391"/>
      <c r="AF453" s="391">
        <v>541</v>
      </c>
      <c r="AG453" s="391">
        <v>263</v>
      </c>
      <c r="AH453" s="391">
        <v>476</v>
      </c>
      <c r="AI453" s="391">
        <v>338</v>
      </c>
      <c r="AJ453" s="391">
        <v>789</v>
      </c>
      <c r="AK453" s="391">
        <v>990</v>
      </c>
      <c r="AL453" s="391">
        <v>1632</v>
      </c>
      <c r="AM453" s="391">
        <v>484</v>
      </c>
      <c r="AN453" s="391">
        <v>1514</v>
      </c>
      <c r="AO453" s="391">
        <v>1470</v>
      </c>
      <c r="AP453" s="391">
        <v>1255</v>
      </c>
      <c r="AQ453" s="391">
        <v>1419</v>
      </c>
      <c r="AR453" s="391">
        <v>833</v>
      </c>
      <c r="AS453" s="391">
        <v>1589</v>
      </c>
      <c r="AT453" s="391">
        <v>1770</v>
      </c>
      <c r="AU453" s="391">
        <v>454</v>
      </c>
      <c r="AV453" s="391">
        <v>2852</v>
      </c>
      <c r="AW453" s="391">
        <v>4710</v>
      </c>
      <c r="AX453" s="391">
        <v>3652</v>
      </c>
      <c r="AY453" s="391">
        <v>1234</v>
      </c>
      <c r="AZ453" s="391">
        <v>836</v>
      </c>
      <c r="BA453" s="391">
        <v>40</v>
      </c>
      <c r="BB453" s="391">
        <v>1189</v>
      </c>
      <c r="BC453" s="391">
        <v>1469</v>
      </c>
      <c r="BD453" s="391">
        <v>1024</v>
      </c>
      <c r="BE453" s="391">
        <v>1251</v>
      </c>
      <c r="BF453" s="391">
        <v>202</v>
      </c>
      <c r="BG453" s="391"/>
      <c r="BH453" s="391">
        <v>1985</v>
      </c>
      <c r="BI453" s="391">
        <v>560</v>
      </c>
      <c r="BJ453" s="391">
        <v>1615</v>
      </c>
      <c r="BK453" s="391">
        <v>817</v>
      </c>
      <c r="BL453" s="391">
        <v>1138</v>
      </c>
      <c r="BM453" s="391">
        <v>491</v>
      </c>
      <c r="BN453" s="391">
        <v>11</v>
      </c>
      <c r="BO453" s="391">
        <v>0</v>
      </c>
      <c r="BP453" s="391">
        <v>0</v>
      </c>
      <c r="BQ453" s="391">
        <v>0</v>
      </c>
      <c r="BR453" s="391">
        <v>0</v>
      </c>
      <c r="BS453" s="391">
        <v>1</v>
      </c>
      <c r="BT453" s="391">
        <v>1</v>
      </c>
      <c r="BU453" s="391">
        <v>0</v>
      </c>
      <c r="BV453" s="391">
        <v>0</v>
      </c>
      <c r="BW453" s="391">
        <v>0</v>
      </c>
      <c r="BX453" s="392">
        <f t="shared" si="54"/>
        <v>-1</v>
      </c>
      <c r="BY453" s="392" t="str">
        <f t="shared" si="55"/>
        <v/>
      </c>
      <c r="BZ453" s="45">
        <f t="shared" si="56"/>
        <v>0</v>
      </c>
      <c r="CA453" s="45">
        <f t="shared" si="57"/>
        <v>0</v>
      </c>
      <c r="CB453" s="45">
        <f t="shared" si="58"/>
        <v>3397</v>
      </c>
      <c r="CC453" s="45">
        <f t="shared" si="59"/>
        <v>19982</v>
      </c>
      <c r="CD453" s="45">
        <f t="shared" si="60"/>
        <v>13442</v>
      </c>
      <c r="CE453" s="45">
        <f t="shared" si="61"/>
        <v>4074</v>
      </c>
      <c r="CF453" s="391">
        <f t="shared" si="62"/>
        <v>0</v>
      </c>
    </row>
    <row r="454" ht="15" spans="1:84">
      <c r="A454" s="45" t="s">
        <v>488</v>
      </c>
      <c r="B454" s="396">
        <v>293</v>
      </c>
      <c r="C454" s="396">
        <v>323</v>
      </c>
      <c r="D454" s="396">
        <v>418</v>
      </c>
      <c r="E454" s="396">
        <v>414</v>
      </c>
      <c r="F454" s="396">
        <v>692</v>
      </c>
      <c r="G454" s="396">
        <v>374</v>
      </c>
      <c r="H454" s="396">
        <v>118</v>
      </c>
      <c r="I454" s="396">
        <v>154</v>
      </c>
      <c r="J454" s="396">
        <v>108</v>
      </c>
      <c r="K454" s="396">
        <v>78</v>
      </c>
      <c r="L454" s="396">
        <v>113</v>
      </c>
      <c r="M454" s="396">
        <v>83</v>
      </c>
      <c r="N454" s="391">
        <v>144</v>
      </c>
      <c r="O454" s="391">
        <v>149</v>
      </c>
      <c r="P454" s="391">
        <v>749</v>
      </c>
      <c r="Q454" s="391">
        <v>768</v>
      </c>
      <c r="R454" s="391">
        <v>869</v>
      </c>
      <c r="S454" s="391">
        <v>701</v>
      </c>
      <c r="T454" s="391">
        <v>830</v>
      </c>
      <c r="U454" s="391">
        <v>713</v>
      </c>
      <c r="V454" s="391">
        <v>680</v>
      </c>
      <c r="W454" s="391">
        <v>2272</v>
      </c>
      <c r="X454" s="391">
        <v>2005</v>
      </c>
      <c r="Y454" s="391">
        <v>1371</v>
      </c>
      <c r="Z454" s="391">
        <v>2010</v>
      </c>
      <c r="AA454" s="391">
        <v>1611</v>
      </c>
      <c r="AB454" s="391">
        <v>1597</v>
      </c>
      <c r="AC454" s="391">
        <v>546</v>
      </c>
      <c r="AD454" s="391">
        <v>1359</v>
      </c>
      <c r="AE454" s="391">
        <v>1892</v>
      </c>
      <c r="AF454" s="391">
        <v>2320</v>
      </c>
      <c r="AG454" s="391">
        <v>1314</v>
      </c>
      <c r="AH454" s="391">
        <v>1694</v>
      </c>
      <c r="AI454" s="391">
        <v>2079</v>
      </c>
      <c r="AJ454" s="391">
        <v>2119</v>
      </c>
      <c r="AK454" s="391">
        <v>4697</v>
      </c>
      <c r="AL454" s="391">
        <v>1473</v>
      </c>
      <c r="AM454" s="391">
        <v>1650</v>
      </c>
      <c r="AN454" s="391">
        <v>2907</v>
      </c>
      <c r="AO454" s="391">
        <v>1380</v>
      </c>
      <c r="AP454" s="391">
        <v>1122</v>
      </c>
      <c r="AQ454" s="391">
        <v>1442</v>
      </c>
      <c r="AR454" s="391">
        <v>1026</v>
      </c>
      <c r="AS454" s="391">
        <v>808</v>
      </c>
      <c r="AT454" s="391">
        <v>1439</v>
      </c>
      <c r="AU454" s="391">
        <v>1570</v>
      </c>
      <c r="AV454" s="391">
        <v>1447</v>
      </c>
      <c r="AW454" s="391">
        <v>1425</v>
      </c>
      <c r="AX454" s="391">
        <v>602</v>
      </c>
      <c r="AY454" s="391">
        <v>1262</v>
      </c>
      <c r="AZ454" s="391">
        <v>2189</v>
      </c>
      <c r="BA454" s="391">
        <v>1015</v>
      </c>
      <c r="BB454" s="391">
        <v>628</v>
      </c>
      <c r="BC454" s="391">
        <v>701</v>
      </c>
      <c r="BD454" s="391">
        <v>1208</v>
      </c>
      <c r="BE454" s="391">
        <v>1222</v>
      </c>
      <c r="BF454" s="391">
        <v>1465</v>
      </c>
      <c r="BG454" s="391"/>
      <c r="BH454" s="391">
        <v>1041</v>
      </c>
      <c r="BI454" s="391">
        <v>1635</v>
      </c>
      <c r="BJ454" s="391">
        <v>403</v>
      </c>
      <c r="BK454" s="391">
        <v>483</v>
      </c>
      <c r="BL454" s="391">
        <v>567</v>
      </c>
      <c r="BM454" s="391">
        <v>470</v>
      </c>
      <c r="BN454" s="391">
        <v>512</v>
      </c>
      <c r="BO454" s="391">
        <v>716</v>
      </c>
      <c r="BP454" s="391">
        <v>580</v>
      </c>
      <c r="BQ454" s="391">
        <v>555</v>
      </c>
      <c r="BR454" s="391">
        <v>619</v>
      </c>
      <c r="BS454" s="391">
        <v>425</v>
      </c>
      <c r="BT454" s="391">
        <v>792</v>
      </c>
      <c r="BU454" s="391">
        <v>0</v>
      </c>
      <c r="BV454" s="391">
        <v>0</v>
      </c>
      <c r="BW454" s="391">
        <v>0</v>
      </c>
      <c r="BX454" s="392">
        <f t="shared" si="54"/>
        <v>-1</v>
      </c>
      <c r="BY454" s="392" t="str">
        <f t="shared" si="55"/>
        <v/>
      </c>
      <c r="BZ454" s="45">
        <f t="shared" si="56"/>
        <v>3168</v>
      </c>
      <c r="CA454" s="45">
        <f t="shared" si="57"/>
        <v>11251</v>
      </c>
      <c r="CB454" s="45">
        <f t="shared" si="58"/>
        <v>23238</v>
      </c>
      <c r="CC454" s="45">
        <f t="shared" si="59"/>
        <v>17689</v>
      </c>
      <c r="CD454" s="45">
        <f t="shared" si="60"/>
        <v>12968</v>
      </c>
      <c r="CE454" s="45">
        <f t="shared" si="61"/>
        <v>6122</v>
      </c>
      <c r="CF454" s="391">
        <f t="shared" si="62"/>
        <v>0</v>
      </c>
    </row>
    <row r="455" ht="15" spans="1:84">
      <c r="A455" s="45" t="s">
        <v>489</v>
      </c>
      <c r="B455" s="396">
        <v>420</v>
      </c>
      <c r="C455" s="396">
        <v>388</v>
      </c>
      <c r="D455" s="396">
        <v>520</v>
      </c>
      <c r="E455" s="396">
        <v>676</v>
      </c>
      <c r="F455" s="396">
        <v>800</v>
      </c>
      <c r="G455" s="396">
        <v>855</v>
      </c>
      <c r="H455" s="396">
        <v>818</v>
      </c>
      <c r="I455" s="396">
        <v>978</v>
      </c>
      <c r="J455" s="396">
        <v>377</v>
      </c>
      <c r="K455" s="396">
        <v>240</v>
      </c>
      <c r="L455" s="396">
        <v>196</v>
      </c>
      <c r="M455" s="396">
        <v>216</v>
      </c>
      <c r="N455" s="391">
        <v>120</v>
      </c>
      <c r="O455" s="391">
        <v>51</v>
      </c>
      <c r="P455" s="391">
        <v>175</v>
      </c>
      <c r="Q455" s="391">
        <v>162</v>
      </c>
      <c r="R455" s="391">
        <v>10</v>
      </c>
      <c r="S455" s="391">
        <v>15</v>
      </c>
      <c r="T455" s="391">
        <v>63</v>
      </c>
      <c r="U455" s="391"/>
      <c r="V455" s="391">
        <v>84</v>
      </c>
      <c r="W455" s="391">
        <v>185</v>
      </c>
      <c r="X455" s="391">
        <v>206</v>
      </c>
      <c r="Y455" s="391">
        <v>58</v>
      </c>
      <c r="Z455" s="391">
        <v>627</v>
      </c>
      <c r="AA455" s="391">
        <v>1254</v>
      </c>
      <c r="AB455" s="391">
        <v>673</v>
      </c>
      <c r="AC455" s="391">
        <v>474</v>
      </c>
      <c r="AD455" s="391">
        <v>982</v>
      </c>
      <c r="AE455" s="391">
        <v>1502</v>
      </c>
      <c r="AF455" s="391">
        <v>2170</v>
      </c>
      <c r="AG455" s="391">
        <v>839</v>
      </c>
      <c r="AH455" s="391">
        <v>674</v>
      </c>
      <c r="AI455" s="391">
        <v>541</v>
      </c>
      <c r="AJ455" s="391">
        <v>621</v>
      </c>
      <c r="AK455" s="391">
        <v>2154</v>
      </c>
      <c r="AL455" s="391">
        <v>1304</v>
      </c>
      <c r="AM455" s="391">
        <v>1034</v>
      </c>
      <c r="AN455" s="391">
        <v>3709</v>
      </c>
      <c r="AO455" s="391">
        <v>1909</v>
      </c>
      <c r="AP455" s="391">
        <v>3029</v>
      </c>
      <c r="AQ455" s="391">
        <v>4597</v>
      </c>
      <c r="AR455" s="391">
        <v>3542</v>
      </c>
      <c r="AS455" s="391">
        <v>1745</v>
      </c>
      <c r="AT455" s="391">
        <v>1194</v>
      </c>
      <c r="AU455" s="391">
        <v>790</v>
      </c>
      <c r="AV455" s="391">
        <v>804</v>
      </c>
      <c r="AW455" s="391">
        <v>1603</v>
      </c>
      <c r="AX455" s="391">
        <v>1173</v>
      </c>
      <c r="AY455" s="391">
        <v>1235</v>
      </c>
      <c r="AZ455" s="391">
        <v>1773</v>
      </c>
      <c r="BA455" s="391">
        <v>1474</v>
      </c>
      <c r="BB455" s="391">
        <v>1512</v>
      </c>
      <c r="BC455" s="391">
        <v>1790</v>
      </c>
      <c r="BD455" s="391">
        <v>1450</v>
      </c>
      <c r="BE455" s="391">
        <v>1174</v>
      </c>
      <c r="BF455" s="391">
        <v>1582</v>
      </c>
      <c r="BG455" s="391"/>
      <c r="BH455" s="391">
        <v>1774</v>
      </c>
      <c r="BI455" s="391">
        <v>2116</v>
      </c>
      <c r="BJ455" s="391">
        <v>755</v>
      </c>
      <c r="BK455" s="391">
        <v>750</v>
      </c>
      <c r="BL455" s="391">
        <v>1165</v>
      </c>
      <c r="BM455" s="391">
        <v>502</v>
      </c>
      <c r="BN455" s="391">
        <v>896</v>
      </c>
      <c r="BO455" s="391">
        <v>1667</v>
      </c>
      <c r="BP455" s="391">
        <v>986</v>
      </c>
      <c r="BQ455" s="391">
        <v>615</v>
      </c>
      <c r="BR455" s="391">
        <v>1206</v>
      </c>
      <c r="BS455" s="391">
        <v>1624</v>
      </c>
      <c r="BT455" s="391">
        <v>2152</v>
      </c>
      <c r="BU455" s="391">
        <v>0</v>
      </c>
      <c r="BV455" s="391">
        <v>0</v>
      </c>
      <c r="BW455" s="391">
        <v>0</v>
      </c>
      <c r="BX455" s="392">
        <f t="shared" si="54"/>
        <v>-1</v>
      </c>
      <c r="BY455" s="392" t="str">
        <f t="shared" si="55"/>
        <v/>
      </c>
      <c r="BZ455" s="45">
        <f t="shared" si="56"/>
        <v>6484</v>
      </c>
      <c r="CA455" s="45">
        <f t="shared" si="57"/>
        <v>1129</v>
      </c>
      <c r="CB455" s="45">
        <f t="shared" si="58"/>
        <v>12511</v>
      </c>
      <c r="CC455" s="45">
        <f t="shared" si="59"/>
        <v>25260</v>
      </c>
      <c r="CD455" s="45">
        <f t="shared" si="60"/>
        <v>17053</v>
      </c>
      <c r="CE455" s="45">
        <f t="shared" si="61"/>
        <v>12318</v>
      </c>
      <c r="CF455" s="391">
        <f t="shared" si="62"/>
        <v>0</v>
      </c>
    </row>
    <row r="456" ht="15" spans="1:84">
      <c r="A456" s="45" t="s">
        <v>321</v>
      </c>
      <c r="B456" s="396">
        <v>701</v>
      </c>
      <c r="C456" s="396">
        <v>524</v>
      </c>
      <c r="D456" s="396">
        <v>698</v>
      </c>
      <c r="E456" s="396">
        <v>283</v>
      </c>
      <c r="F456" s="396">
        <v>335</v>
      </c>
      <c r="G456" s="396">
        <v>1096</v>
      </c>
      <c r="H456" s="396">
        <v>843</v>
      </c>
      <c r="I456" s="396">
        <v>602</v>
      </c>
      <c r="J456" s="396">
        <v>991</v>
      </c>
      <c r="K456" s="396">
        <v>1185</v>
      </c>
      <c r="L456" s="396">
        <v>826</v>
      </c>
      <c r="M456" s="396">
        <v>793</v>
      </c>
      <c r="N456" s="391">
        <v>898</v>
      </c>
      <c r="O456" s="391">
        <v>760</v>
      </c>
      <c r="P456" s="391">
        <v>1439</v>
      </c>
      <c r="Q456" s="391">
        <v>949</v>
      </c>
      <c r="R456" s="391">
        <v>957</v>
      </c>
      <c r="S456" s="391">
        <v>1123</v>
      </c>
      <c r="T456" s="391">
        <v>762</v>
      </c>
      <c r="U456" s="391">
        <v>606</v>
      </c>
      <c r="V456" s="391">
        <v>1176</v>
      </c>
      <c r="W456" s="391">
        <v>975</v>
      </c>
      <c r="X456" s="391">
        <v>1018</v>
      </c>
      <c r="Y456" s="391">
        <v>937</v>
      </c>
      <c r="Z456" s="391">
        <v>1093</v>
      </c>
      <c r="AA456" s="391">
        <v>954</v>
      </c>
      <c r="AB456" s="391">
        <v>764</v>
      </c>
      <c r="AC456" s="391">
        <v>154</v>
      </c>
      <c r="AD456" s="391">
        <v>814</v>
      </c>
      <c r="AE456" s="391">
        <v>935</v>
      </c>
      <c r="AF456" s="391">
        <v>959</v>
      </c>
      <c r="AG456" s="391">
        <v>444</v>
      </c>
      <c r="AH456" s="391">
        <v>1446</v>
      </c>
      <c r="AI456" s="391">
        <v>1001</v>
      </c>
      <c r="AJ456" s="391">
        <v>1125</v>
      </c>
      <c r="AK456" s="391">
        <v>1671</v>
      </c>
      <c r="AL456" s="391">
        <v>1560</v>
      </c>
      <c r="AM456" s="391">
        <v>1442</v>
      </c>
      <c r="AN456" s="391">
        <v>1873</v>
      </c>
      <c r="AO456" s="391">
        <v>1221</v>
      </c>
      <c r="AP456" s="391">
        <v>1097</v>
      </c>
      <c r="AQ456" s="391">
        <v>1340</v>
      </c>
      <c r="AR456" s="391">
        <v>949</v>
      </c>
      <c r="AS456" s="391">
        <v>634</v>
      </c>
      <c r="AT456" s="391">
        <v>884</v>
      </c>
      <c r="AU456" s="391">
        <v>916</v>
      </c>
      <c r="AV456" s="391">
        <v>1721</v>
      </c>
      <c r="AW456" s="391">
        <v>1365</v>
      </c>
      <c r="AX456" s="391">
        <v>1460</v>
      </c>
      <c r="AY456" s="391">
        <v>1185</v>
      </c>
      <c r="AZ456" s="391">
        <v>777</v>
      </c>
      <c r="BA456" s="391">
        <v>627</v>
      </c>
      <c r="BB456" s="391">
        <v>717</v>
      </c>
      <c r="BC456" s="391">
        <v>597</v>
      </c>
      <c r="BD456" s="391">
        <v>948</v>
      </c>
      <c r="BE456" s="391">
        <v>1101</v>
      </c>
      <c r="BF456" s="391">
        <v>1242</v>
      </c>
      <c r="BG456" s="391"/>
      <c r="BH456" s="391">
        <v>1719</v>
      </c>
      <c r="BI456" s="391">
        <v>2018</v>
      </c>
      <c r="BJ456" s="391">
        <v>998</v>
      </c>
      <c r="BK456" s="391">
        <v>766</v>
      </c>
      <c r="BL456" s="391">
        <v>1475</v>
      </c>
      <c r="BM456" s="391">
        <v>893</v>
      </c>
      <c r="BN456" s="391">
        <v>0</v>
      </c>
      <c r="BO456" s="391">
        <v>0</v>
      </c>
      <c r="BP456" s="391">
        <v>723</v>
      </c>
      <c r="BQ456" s="391">
        <v>587</v>
      </c>
      <c r="BR456" s="391">
        <v>701</v>
      </c>
      <c r="BS456" s="391">
        <v>509</v>
      </c>
      <c r="BT456" s="391">
        <v>828</v>
      </c>
      <c r="BU456" s="391">
        <v>0</v>
      </c>
      <c r="BV456" s="391">
        <v>0</v>
      </c>
      <c r="BW456" s="391">
        <v>0</v>
      </c>
      <c r="BX456" s="392">
        <f t="shared" ref="BX456:BX519" si="63">IF(ISERROR(BW456/BK456-1),"",BW456/BK456-1)</f>
        <v>-1</v>
      </c>
      <c r="BY456" s="392" t="str">
        <f t="shared" ref="BY456:BY519" si="64">IF(ISERROR(BW456/BV456-1),"",BW456/BV456-1)</f>
        <v/>
      </c>
      <c r="BZ456" s="45">
        <f t="shared" ref="BZ456:BZ519" si="65">SUM(B456:M456)</f>
        <v>8877</v>
      </c>
      <c r="CA456" s="45">
        <f t="shared" ref="CA456:CA519" si="66">SUM(N456:Y456)</f>
        <v>11600</v>
      </c>
      <c r="CB456" s="45">
        <f t="shared" ref="CB456:CB519" si="67">SUM(Z456:AK456)</f>
        <v>11360</v>
      </c>
      <c r="CC456" s="45">
        <f t="shared" ref="CC456:CC519" si="68">SUM(AL456:AW456)</f>
        <v>15002</v>
      </c>
      <c r="CD456" s="45">
        <f t="shared" ref="CD456:CD519" si="69">SUM(AX456:BI456)</f>
        <v>12391</v>
      </c>
      <c r="CE456" s="45">
        <f t="shared" ref="CE456:CE519" si="70">SUM(BJ456:BU456)</f>
        <v>7480</v>
      </c>
      <c r="CF456" s="391">
        <f t="shared" ref="CF456:CF519" si="71">SUM(BV456:BW456)</f>
        <v>0</v>
      </c>
    </row>
    <row r="457" ht="15" spans="1:84">
      <c r="A457" s="45" t="s">
        <v>490</v>
      </c>
      <c r="B457" s="396">
        <v>160</v>
      </c>
      <c r="C457" s="396">
        <v>230</v>
      </c>
      <c r="D457" s="396">
        <v>262</v>
      </c>
      <c r="E457" s="396">
        <v>300</v>
      </c>
      <c r="F457" s="396">
        <v>400</v>
      </c>
      <c r="G457" s="396">
        <v>601</v>
      </c>
      <c r="H457" s="396">
        <v>176</v>
      </c>
      <c r="I457" s="396">
        <v>184</v>
      </c>
      <c r="J457" s="396">
        <v>213</v>
      </c>
      <c r="K457" s="396">
        <v>500</v>
      </c>
      <c r="L457" s="396">
        <v>450</v>
      </c>
      <c r="M457" s="396">
        <v>475</v>
      </c>
      <c r="N457" s="391">
        <v>375</v>
      </c>
      <c r="O457" s="391">
        <v>400</v>
      </c>
      <c r="P457" s="391">
        <v>450</v>
      </c>
      <c r="Q457" s="391">
        <v>350</v>
      </c>
      <c r="R457" s="391">
        <v>425</v>
      </c>
      <c r="S457" s="391">
        <v>500</v>
      </c>
      <c r="T457" s="391">
        <v>350</v>
      </c>
      <c r="U457" s="391">
        <v>375</v>
      </c>
      <c r="V457" s="391">
        <v>400</v>
      </c>
      <c r="W457" s="391">
        <v>350</v>
      </c>
      <c r="X457" s="391">
        <v>300</v>
      </c>
      <c r="Y457" s="391">
        <v>600</v>
      </c>
      <c r="Z457" s="391">
        <v>300</v>
      </c>
      <c r="AA457" s="391">
        <v>600</v>
      </c>
      <c r="AB457" s="391">
        <v>300</v>
      </c>
      <c r="AC457" s="391">
        <v>200</v>
      </c>
      <c r="AD457" s="391">
        <v>100</v>
      </c>
      <c r="AE457" s="391">
        <v>200</v>
      </c>
      <c r="AF457" s="391">
        <v>225</v>
      </c>
      <c r="AG457" s="391">
        <v>100</v>
      </c>
      <c r="AH457" s="391">
        <v>750</v>
      </c>
      <c r="AI457" s="391">
        <v>500</v>
      </c>
      <c r="AJ457" s="391">
        <v>400</v>
      </c>
      <c r="AK457" s="391">
        <v>1200</v>
      </c>
      <c r="AL457" s="391">
        <v>500</v>
      </c>
      <c r="AM457" s="391">
        <v>350</v>
      </c>
      <c r="AN457" s="391">
        <v>800</v>
      </c>
      <c r="AO457" s="391">
        <v>450</v>
      </c>
      <c r="AP457" s="391">
        <v>200</v>
      </c>
      <c r="AQ457" s="391">
        <v>70</v>
      </c>
      <c r="AR457" s="391">
        <v>100</v>
      </c>
      <c r="AS457" s="391">
        <v>300</v>
      </c>
      <c r="AT457" s="391">
        <v>100</v>
      </c>
      <c r="AU457" s="391">
        <v>1000</v>
      </c>
      <c r="AV457" s="391">
        <v>800</v>
      </c>
      <c r="AW457" s="391">
        <v>900</v>
      </c>
      <c r="AX457" s="391">
        <v>300</v>
      </c>
      <c r="AY457" s="391">
        <v>700</v>
      </c>
      <c r="AZ457" s="391">
        <v>2464</v>
      </c>
      <c r="BA457" s="391">
        <v>1700</v>
      </c>
      <c r="BB457" s="391">
        <v>1900</v>
      </c>
      <c r="BC457" s="391">
        <v>1295</v>
      </c>
      <c r="BD457" s="391">
        <v>1200</v>
      </c>
      <c r="BE457" s="391">
        <v>1100</v>
      </c>
      <c r="BF457" s="391"/>
      <c r="BG457" s="391"/>
      <c r="BH457" s="391"/>
      <c r="BI457" s="391"/>
      <c r="BJ457" s="391">
        <v>1500</v>
      </c>
      <c r="BK457" s="391">
        <v>1500</v>
      </c>
      <c r="BL457" s="391">
        <v>1473</v>
      </c>
      <c r="BM457" s="391">
        <v>1706</v>
      </c>
      <c r="BN457" s="391">
        <v>1651</v>
      </c>
      <c r="BO457" s="391">
        <v>5406</v>
      </c>
      <c r="BP457" s="391">
        <v>2300</v>
      </c>
      <c r="BQ457" s="391">
        <v>2000</v>
      </c>
      <c r="BR457" s="391">
        <v>3749</v>
      </c>
      <c r="BS457" s="391">
        <v>1200</v>
      </c>
      <c r="BT457" s="391">
        <v>1500</v>
      </c>
      <c r="BU457" s="391">
        <v>0</v>
      </c>
      <c r="BV457" s="391">
        <v>0</v>
      </c>
      <c r="BW457" s="391">
        <v>0</v>
      </c>
      <c r="BX457" s="392">
        <f t="shared" si="63"/>
        <v>-1</v>
      </c>
      <c r="BY457" s="392" t="str">
        <f t="shared" si="64"/>
        <v/>
      </c>
      <c r="BZ457" s="45">
        <f t="shared" si="65"/>
        <v>3951</v>
      </c>
      <c r="CA457" s="45">
        <f t="shared" si="66"/>
        <v>4875</v>
      </c>
      <c r="CB457" s="45">
        <f t="shared" si="67"/>
        <v>4875</v>
      </c>
      <c r="CC457" s="45">
        <f t="shared" si="68"/>
        <v>5570</v>
      </c>
      <c r="CD457" s="45">
        <f t="shared" si="69"/>
        <v>10659</v>
      </c>
      <c r="CE457" s="45">
        <f t="shared" si="70"/>
        <v>23985</v>
      </c>
      <c r="CF457" s="391">
        <f t="shared" si="71"/>
        <v>0</v>
      </c>
    </row>
    <row r="458" ht="15" spans="1:84">
      <c r="A458" s="45" t="s">
        <v>491</v>
      </c>
      <c r="B458" s="396"/>
      <c r="C458" s="396"/>
      <c r="D458" s="396"/>
      <c r="E458" s="396"/>
      <c r="F458" s="396"/>
      <c r="G458" s="396"/>
      <c r="H458" s="396"/>
      <c r="I458" s="396"/>
      <c r="J458" s="396"/>
      <c r="K458" s="396"/>
      <c r="L458" s="396"/>
      <c r="M458" s="396"/>
      <c r="N458" s="391"/>
      <c r="O458" s="391"/>
      <c r="P458" s="391"/>
      <c r="Q458" s="391"/>
      <c r="R458" s="391"/>
      <c r="S458" s="391"/>
      <c r="T458" s="391"/>
      <c r="U458" s="391">
        <v>1</v>
      </c>
      <c r="V458" s="391">
        <v>767</v>
      </c>
      <c r="W458" s="391">
        <v>1735</v>
      </c>
      <c r="X458" s="391">
        <v>2011</v>
      </c>
      <c r="Y458" s="391">
        <v>1996</v>
      </c>
      <c r="Z458" s="391">
        <v>1667</v>
      </c>
      <c r="AA458" s="391">
        <v>2432</v>
      </c>
      <c r="AB458" s="391">
        <v>1558</v>
      </c>
      <c r="AC458" s="391">
        <v>458</v>
      </c>
      <c r="AD458" s="391">
        <v>1271</v>
      </c>
      <c r="AE458" s="391">
        <v>2262</v>
      </c>
      <c r="AF458" s="391">
        <v>2761</v>
      </c>
      <c r="AG458" s="391">
        <v>2170</v>
      </c>
      <c r="AH458" s="391">
        <v>2854</v>
      </c>
      <c r="AI458" s="391">
        <v>2863</v>
      </c>
      <c r="AJ458" s="391">
        <v>2448</v>
      </c>
      <c r="AK458" s="391">
        <v>2090</v>
      </c>
      <c r="AL458" s="391">
        <v>741</v>
      </c>
      <c r="AM458" s="391">
        <v>408</v>
      </c>
      <c r="AN458" s="391">
        <v>1646</v>
      </c>
      <c r="AO458" s="391">
        <v>971</v>
      </c>
      <c r="AP458" s="391">
        <v>1138</v>
      </c>
      <c r="AQ458" s="391">
        <v>1276</v>
      </c>
      <c r="AR458" s="391">
        <v>1247</v>
      </c>
      <c r="AS458" s="391">
        <v>1088</v>
      </c>
      <c r="AT458" s="391">
        <v>1297</v>
      </c>
      <c r="AU458" s="391">
        <v>1254</v>
      </c>
      <c r="AV458" s="391">
        <v>1167</v>
      </c>
      <c r="AW458" s="391">
        <v>1115</v>
      </c>
      <c r="AX458" s="391">
        <v>684</v>
      </c>
      <c r="AY458" s="391">
        <v>745</v>
      </c>
      <c r="AZ458" s="391">
        <v>1360</v>
      </c>
      <c r="BA458" s="391">
        <v>1344</v>
      </c>
      <c r="BB458" s="391">
        <v>1257</v>
      </c>
      <c r="BC458" s="391">
        <v>1195</v>
      </c>
      <c r="BD458" s="391">
        <v>1283</v>
      </c>
      <c r="BE458" s="391">
        <v>1095</v>
      </c>
      <c r="BF458" s="391">
        <v>1398</v>
      </c>
      <c r="BG458" s="391"/>
      <c r="BH458" s="391">
        <v>1359</v>
      </c>
      <c r="BI458" s="391">
        <v>1758</v>
      </c>
      <c r="BJ458" s="391">
        <v>348</v>
      </c>
      <c r="BK458" s="391">
        <v>425</v>
      </c>
      <c r="BL458" s="391">
        <v>667</v>
      </c>
      <c r="BM458" s="391">
        <v>576</v>
      </c>
      <c r="BN458" s="391">
        <v>558</v>
      </c>
      <c r="BO458" s="391">
        <v>682</v>
      </c>
      <c r="BP458" s="391">
        <v>553</v>
      </c>
      <c r="BQ458" s="391">
        <v>418</v>
      </c>
      <c r="BR458" s="391">
        <v>607</v>
      </c>
      <c r="BS458" s="391">
        <v>717</v>
      </c>
      <c r="BT458" s="391">
        <v>550</v>
      </c>
      <c r="BU458" s="391">
        <v>0</v>
      </c>
      <c r="BV458" s="391">
        <v>0</v>
      </c>
      <c r="BW458" s="391">
        <v>0</v>
      </c>
      <c r="BX458" s="392">
        <f t="shared" si="63"/>
        <v>-1</v>
      </c>
      <c r="BY458" s="392" t="str">
        <f t="shared" si="64"/>
        <v/>
      </c>
      <c r="BZ458" s="45">
        <f t="shared" si="65"/>
        <v>0</v>
      </c>
      <c r="CA458" s="45">
        <f t="shared" si="66"/>
        <v>6510</v>
      </c>
      <c r="CB458" s="45">
        <f t="shared" si="67"/>
        <v>24834</v>
      </c>
      <c r="CC458" s="45">
        <f t="shared" si="68"/>
        <v>13348</v>
      </c>
      <c r="CD458" s="45">
        <f t="shared" si="69"/>
        <v>13478</v>
      </c>
      <c r="CE458" s="45">
        <f t="shared" si="70"/>
        <v>6101</v>
      </c>
      <c r="CF458" s="391">
        <f t="shared" si="71"/>
        <v>0</v>
      </c>
    </row>
    <row r="459" spans="1:84">
      <c r="A459" s="45" t="s">
        <v>492</v>
      </c>
      <c r="B459" s="393"/>
      <c r="C459" s="393"/>
      <c r="D459" s="393"/>
      <c r="E459" s="393"/>
      <c r="F459" s="393"/>
      <c r="G459" s="393"/>
      <c r="H459" s="393"/>
      <c r="I459" s="393"/>
      <c r="J459" s="393"/>
      <c r="K459" s="391"/>
      <c r="L459" s="391"/>
      <c r="M459" s="391"/>
      <c r="N459" s="391"/>
      <c r="O459" s="391"/>
      <c r="P459" s="391"/>
      <c r="Q459" s="391"/>
      <c r="R459" s="391"/>
      <c r="S459" s="391"/>
      <c r="T459" s="391"/>
      <c r="U459" s="391"/>
      <c r="V459" s="391"/>
      <c r="W459" s="391"/>
      <c r="X459" s="391"/>
      <c r="Y459" s="391"/>
      <c r="Z459" s="391"/>
      <c r="AA459" s="391"/>
      <c r="AB459" s="391"/>
      <c r="AC459" s="391"/>
      <c r="AD459" s="391"/>
      <c r="AE459" s="391"/>
      <c r="AF459" s="391"/>
      <c r="AG459" s="391"/>
      <c r="AH459" s="391"/>
      <c r="AI459" s="391">
        <v>123</v>
      </c>
      <c r="AJ459" s="391">
        <v>758</v>
      </c>
      <c r="AK459" s="391">
        <v>1578</v>
      </c>
      <c r="AL459" s="391">
        <v>1201</v>
      </c>
      <c r="AM459" s="391">
        <v>1293</v>
      </c>
      <c r="AN459" s="391">
        <v>2190</v>
      </c>
      <c r="AO459" s="391">
        <v>1516</v>
      </c>
      <c r="AP459" s="391">
        <v>2339</v>
      </c>
      <c r="AQ459" s="391">
        <v>2519</v>
      </c>
      <c r="AR459" s="391">
        <v>1776</v>
      </c>
      <c r="AS459" s="391">
        <v>1369</v>
      </c>
      <c r="AT459" s="391">
        <v>1237</v>
      </c>
      <c r="AU459" s="391">
        <v>815</v>
      </c>
      <c r="AV459" s="391">
        <v>1342</v>
      </c>
      <c r="AW459" s="391">
        <v>1261</v>
      </c>
      <c r="AX459" s="391">
        <v>1258</v>
      </c>
      <c r="AY459" s="391">
        <v>584</v>
      </c>
      <c r="AZ459" s="391">
        <v>369</v>
      </c>
      <c r="BA459" s="391">
        <v>494</v>
      </c>
      <c r="BB459" s="391">
        <v>1137</v>
      </c>
      <c r="BC459" s="391">
        <v>763</v>
      </c>
      <c r="BD459" s="391">
        <v>709</v>
      </c>
      <c r="BE459" s="391">
        <v>1060</v>
      </c>
      <c r="BF459" s="391">
        <v>1231</v>
      </c>
      <c r="BG459" s="391"/>
      <c r="BH459" s="391">
        <v>932</v>
      </c>
      <c r="BI459" s="391">
        <v>689</v>
      </c>
      <c r="BJ459" s="391">
        <v>434</v>
      </c>
      <c r="BK459" s="391">
        <v>407</v>
      </c>
      <c r="BL459" s="391">
        <v>280</v>
      </c>
      <c r="BM459" s="391">
        <v>385</v>
      </c>
      <c r="BN459" s="391">
        <v>538</v>
      </c>
      <c r="BO459" s="391">
        <v>1006</v>
      </c>
      <c r="BP459" s="391">
        <v>520</v>
      </c>
      <c r="BQ459" s="391">
        <v>407</v>
      </c>
      <c r="BR459" s="391">
        <v>977</v>
      </c>
      <c r="BS459" s="391">
        <v>2083</v>
      </c>
      <c r="BT459" s="391">
        <v>2469</v>
      </c>
      <c r="BU459" s="391">
        <v>0</v>
      </c>
      <c r="BV459" s="391">
        <v>0</v>
      </c>
      <c r="BW459" s="391">
        <v>0</v>
      </c>
      <c r="BX459" s="392">
        <f t="shared" si="63"/>
        <v>-1</v>
      </c>
      <c r="BY459" s="392" t="str">
        <f t="shared" si="64"/>
        <v/>
      </c>
      <c r="BZ459" s="45">
        <f t="shared" si="65"/>
        <v>0</v>
      </c>
      <c r="CA459" s="45">
        <f t="shared" si="66"/>
        <v>0</v>
      </c>
      <c r="CB459" s="45">
        <f t="shared" si="67"/>
        <v>2459</v>
      </c>
      <c r="CC459" s="45">
        <f t="shared" si="68"/>
        <v>18858</v>
      </c>
      <c r="CD459" s="45">
        <f t="shared" si="69"/>
        <v>9226</v>
      </c>
      <c r="CE459" s="45">
        <f t="shared" si="70"/>
        <v>9506</v>
      </c>
      <c r="CF459" s="391">
        <f t="shared" si="71"/>
        <v>0</v>
      </c>
    </row>
    <row r="460" spans="1:84">
      <c r="A460" s="45" t="s">
        <v>493</v>
      </c>
      <c r="B460" s="393"/>
      <c r="C460" s="393"/>
      <c r="D460" s="393"/>
      <c r="E460" s="393"/>
      <c r="F460" s="393"/>
      <c r="G460" s="393"/>
      <c r="H460" s="393"/>
      <c r="I460" s="393"/>
      <c r="J460" s="393"/>
      <c r="K460" s="391"/>
      <c r="L460" s="391"/>
      <c r="M460" s="391"/>
      <c r="N460" s="391"/>
      <c r="O460" s="391"/>
      <c r="P460" s="391"/>
      <c r="Q460" s="391"/>
      <c r="R460" s="391"/>
      <c r="S460" s="391"/>
      <c r="T460" s="391"/>
      <c r="U460" s="391"/>
      <c r="V460" s="391"/>
      <c r="W460" s="391"/>
      <c r="X460" s="391"/>
      <c r="Y460" s="391"/>
      <c r="Z460" s="391"/>
      <c r="AA460" s="391"/>
      <c r="AB460" s="391"/>
      <c r="AC460" s="391"/>
      <c r="AD460" s="391"/>
      <c r="AE460" s="391"/>
      <c r="AF460" s="391">
        <v>86</v>
      </c>
      <c r="AG460" s="391">
        <v>91</v>
      </c>
      <c r="AH460" s="391">
        <v>13</v>
      </c>
      <c r="AI460" s="391">
        <v>436</v>
      </c>
      <c r="AJ460" s="391">
        <v>907</v>
      </c>
      <c r="AK460" s="391">
        <v>4582</v>
      </c>
      <c r="AL460" s="391">
        <v>1076</v>
      </c>
      <c r="AM460" s="391">
        <v>1392</v>
      </c>
      <c r="AN460" s="391">
        <v>2941</v>
      </c>
      <c r="AO460" s="391">
        <v>2357</v>
      </c>
      <c r="AP460" s="391">
        <v>3065</v>
      </c>
      <c r="AQ460" s="391">
        <v>3620</v>
      </c>
      <c r="AR460" s="391">
        <v>2656</v>
      </c>
      <c r="AS460" s="391">
        <v>2079</v>
      </c>
      <c r="AT460" s="391">
        <v>1934</v>
      </c>
      <c r="AU460" s="391">
        <v>1190</v>
      </c>
      <c r="AV460" s="391">
        <v>1758</v>
      </c>
      <c r="AW460" s="391">
        <v>824</v>
      </c>
      <c r="AX460" s="391">
        <v>262</v>
      </c>
      <c r="AY460" s="391">
        <v>181</v>
      </c>
      <c r="AZ460" s="391">
        <v>203</v>
      </c>
      <c r="BA460" s="391">
        <v>584</v>
      </c>
      <c r="BB460" s="391">
        <v>1244</v>
      </c>
      <c r="BC460" s="391">
        <v>1319</v>
      </c>
      <c r="BD460" s="391">
        <v>1330</v>
      </c>
      <c r="BE460" s="391">
        <v>1018</v>
      </c>
      <c r="BF460" s="391">
        <v>579</v>
      </c>
      <c r="BG460" s="391"/>
      <c r="BH460" s="391">
        <v>571</v>
      </c>
      <c r="BI460" s="391">
        <v>2288</v>
      </c>
      <c r="BJ460" s="391">
        <v>619</v>
      </c>
      <c r="BK460" s="391">
        <v>599</v>
      </c>
      <c r="BL460" s="391">
        <v>646</v>
      </c>
      <c r="BM460" s="391">
        <v>422</v>
      </c>
      <c r="BN460" s="391">
        <v>502</v>
      </c>
      <c r="BO460" s="391">
        <v>1008</v>
      </c>
      <c r="BP460" s="391">
        <v>743</v>
      </c>
      <c r="BQ460" s="391">
        <v>653</v>
      </c>
      <c r="BR460" s="391">
        <v>1019</v>
      </c>
      <c r="BS460" s="391">
        <v>1488</v>
      </c>
      <c r="BT460" s="391">
        <v>1765</v>
      </c>
      <c r="BU460" s="391">
        <v>0</v>
      </c>
      <c r="BV460" s="391">
        <v>0</v>
      </c>
      <c r="BW460" s="391">
        <v>0</v>
      </c>
      <c r="BX460" s="392">
        <f t="shared" si="63"/>
        <v>-1</v>
      </c>
      <c r="BY460" s="392" t="str">
        <f t="shared" si="64"/>
        <v/>
      </c>
      <c r="BZ460" s="45">
        <f t="shared" si="65"/>
        <v>0</v>
      </c>
      <c r="CA460" s="45">
        <f t="shared" si="66"/>
        <v>0</v>
      </c>
      <c r="CB460" s="45">
        <f t="shared" si="67"/>
        <v>6115</v>
      </c>
      <c r="CC460" s="45">
        <f t="shared" si="68"/>
        <v>24892</v>
      </c>
      <c r="CD460" s="45">
        <f t="shared" si="69"/>
        <v>9579</v>
      </c>
      <c r="CE460" s="45">
        <f t="shared" si="70"/>
        <v>9464</v>
      </c>
      <c r="CF460" s="391">
        <f t="shared" si="71"/>
        <v>0</v>
      </c>
    </row>
    <row r="461" spans="1:84">
      <c r="A461" s="45" t="s">
        <v>494</v>
      </c>
      <c r="B461" s="391"/>
      <c r="C461" s="391"/>
      <c r="D461" s="391"/>
      <c r="E461" s="391"/>
      <c r="F461" s="391"/>
      <c r="G461" s="391"/>
      <c r="H461" s="391"/>
      <c r="I461" s="391"/>
      <c r="J461" s="391"/>
      <c r="K461" s="391"/>
      <c r="L461" s="391"/>
      <c r="M461" s="391"/>
      <c r="N461" s="391"/>
      <c r="O461" s="391"/>
      <c r="P461" s="391"/>
      <c r="Q461" s="391"/>
      <c r="R461" s="391"/>
      <c r="S461" s="391"/>
      <c r="T461" s="391"/>
      <c r="U461" s="391"/>
      <c r="V461" s="391"/>
      <c r="W461" s="391"/>
      <c r="X461" s="391"/>
      <c r="Y461" s="391"/>
      <c r="Z461" s="391"/>
      <c r="AA461" s="397"/>
      <c r="AB461" s="391"/>
      <c r="AC461" s="391"/>
      <c r="AD461" s="391"/>
      <c r="AE461" s="391"/>
      <c r="AF461" s="391"/>
      <c r="AG461" s="391"/>
      <c r="AH461" s="391"/>
      <c r="AI461" s="391"/>
      <c r="AJ461" s="391"/>
      <c r="AK461" s="391"/>
      <c r="AL461" s="391"/>
      <c r="AM461" s="391"/>
      <c r="AN461" s="391"/>
      <c r="AO461" s="391"/>
      <c r="AP461" s="391"/>
      <c r="AQ461" s="391"/>
      <c r="AR461" s="391"/>
      <c r="AS461" s="391"/>
      <c r="AT461" s="391"/>
      <c r="AU461" s="391"/>
      <c r="AV461" s="391"/>
      <c r="AW461" s="391"/>
      <c r="AX461" s="391"/>
      <c r="AY461" s="391"/>
      <c r="AZ461" s="391"/>
      <c r="BA461" s="391"/>
      <c r="BB461" s="391"/>
      <c r="BC461" s="391">
        <v>1313</v>
      </c>
      <c r="BD461" s="391">
        <v>1049</v>
      </c>
      <c r="BE461" s="391">
        <v>1007</v>
      </c>
      <c r="BF461" s="391">
        <v>1354</v>
      </c>
      <c r="BG461" s="391"/>
      <c r="BH461" s="391">
        <v>0</v>
      </c>
      <c r="BI461" s="391">
        <v>0</v>
      </c>
      <c r="BJ461" s="391">
        <v>0</v>
      </c>
      <c r="BK461" s="391">
        <v>0</v>
      </c>
      <c r="BL461" s="391">
        <v>803</v>
      </c>
      <c r="BM461" s="391">
        <v>603</v>
      </c>
      <c r="BN461" s="391">
        <v>332</v>
      </c>
      <c r="BO461" s="391">
        <v>544</v>
      </c>
      <c r="BP461" s="391">
        <v>846</v>
      </c>
      <c r="BQ461" s="391">
        <v>784</v>
      </c>
      <c r="BR461" s="391">
        <v>1349</v>
      </c>
      <c r="BS461" s="391">
        <v>934</v>
      </c>
      <c r="BT461" s="391">
        <v>2035</v>
      </c>
      <c r="BU461" s="391">
        <v>0</v>
      </c>
      <c r="BV461" s="391">
        <v>0</v>
      </c>
      <c r="BW461" s="391">
        <v>0</v>
      </c>
      <c r="BX461" s="392" t="str">
        <f t="shared" si="63"/>
        <v/>
      </c>
      <c r="BY461" s="392" t="str">
        <f t="shared" si="64"/>
        <v/>
      </c>
      <c r="BZ461" s="45">
        <f t="shared" si="65"/>
        <v>0</v>
      </c>
      <c r="CA461" s="45">
        <f t="shared" si="66"/>
        <v>0</v>
      </c>
      <c r="CB461" s="45">
        <f t="shared" si="67"/>
        <v>0</v>
      </c>
      <c r="CC461" s="45">
        <f t="shared" si="68"/>
        <v>0</v>
      </c>
      <c r="CD461" s="45">
        <f t="shared" si="69"/>
        <v>4723</v>
      </c>
      <c r="CE461" s="45">
        <f t="shared" si="70"/>
        <v>8230</v>
      </c>
      <c r="CF461" s="391">
        <f t="shared" si="71"/>
        <v>0</v>
      </c>
    </row>
    <row r="462" spans="1:84">
      <c r="A462" s="45" t="s">
        <v>495</v>
      </c>
      <c r="B462" s="393">
        <v>2930</v>
      </c>
      <c r="C462" s="393">
        <v>3354</v>
      </c>
      <c r="D462" s="393">
        <v>4493</v>
      </c>
      <c r="E462" s="393">
        <v>3819</v>
      </c>
      <c r="F462" s="393">
        <v>4135</v>
      </c>
      <c r="G462" s="393">
        <v>3396</v>
      </c>
      <c r="H462" s="393">
        <v>2995</v>
      </c>
      <c r="I462" s="393">
        <v>2872</v>
      </c>
      <c r="J462" s="393">
        <v>3155</v>
      </c>
      <c r="K462" s="391">
        <v>2855</v>
      </c>
      <c r="L462" s="391">
        <v>3435</v>
      </c>
      <c r="M462" s="391">
        <v>3604</v>
      </c>
      <c r="N462" s="391">
        <v>1658</v>
      </c>
      <c r="O462" s="391">
        <v>2483</v>
      </c>
      <c r="P462" s="391">
        <v>2514</v>
      </c>
      <c r="Q462" s="391">
        <v>1852</v>
      </c>
      <c r="R462" s="391">
        <v>2555</v>
      </c>
      <c r="S462" s="391">
        <v>2589</v>
      </c>
      <c r="T462" s="391">
        <v>3712</v>
      </c>
      <c r="U462" s="391">
        <v>3461</v>
      </c>
      <c r="V462" s="391">
        <v>3385</v>
      </c>
      <c r="W462" s="391">
        <v>2597</v>
      </c>
      <c r="X462" s="391">
        <v>2723</v>
      </c>
      <c r="Y462" s="391">
        <v>2574</v>
      </c>
      <c r="Z462" s="391">
        <v>1872</v>
      </c>
      <c r="AA462" s="391">
        <v>1697</v>
      </c>
      <c r="AB462" s="391">
        <v>1452</v>
      </c>
      <c r="AC462" s="391">
        <v>769</v>
      </c>
      <c r="AD462" s="391">
        <v>1030</v>
      </c>
      <c r="AE462" s="391">
        <v>1476</v>
      </c>
      <c r="AF462" s="391">
        <v>1542</v>
      </c>
      <c r="AG462" s="391">
        <v>1265</v>
      </c>
      <c r="AH462" s="391">
        <v>1625</v>
      </c>
      <c r="AI462" s="391">
        <v>1459</v>
      </c>
      <c r="AJ462" s="391">
        <v>1624</v>
      </c>
      <c r="AK462" s="391">
        <v>1883</v>
      </c>
      <c r="AL462" s="391">
        <v>1529</v>
      </c>
      <c r="AM462" s="391">
        <v>2008</v>
      </c>
      <c r="AN462" s="391">
        <v>4282</v>
      </c>
      <c r="AO462" s="391">
        <v>4274</v>
      </c>
      <c r="AP462" s="391">
        <v>5419</v>
      </c>
      <c r="AQ462" s="391">
        <v>3600</v>
      </c>
      <c r="AR462" s="391">
        <v>3282</v>
      </c>
      <c r="AS462" s="391">
        <v>2488</v>
      </c>
      <c r="AT462" s="391">
        <v>1253</v>
      </c>
      <c r="AU462" s="391">
        <v>1153</v>
      </c>
      <c r="AV462" s="391">
        <v>1286</v>
      </c>
      <c r="AW462" s="391">
        <v>1537</v>
      </c>
      <c r="AX462" s="391">
        <v>1378</v>
      </c>
      <c r="AY462" s="391">
        <v>1264</v>
      </c>
      <c r="AZ462" s="391">
        <v>1458</v>
      </c>
      <c r="BA462" s="391">
        <v>1476</v>
      </c>
      <c r="BB462" s="391">
        <v>1216</v>
      </c>
      <c r="BC462" s="391">
        <v>928</v>
      </c>
      <c r="BD462" s="391">
        <v>807</v>
      </c>
      <c r="BE462" s="391">
        <v>999</v>
      </c>
      <c r="BF462" s="391">
        <v>1441</v>
      </c>
      <c r="BG462" s="391"/>
      <c r="BH462" s="391">
        <v>877</v>
      </c>
      <c r="BI462" s="391">
        <v>2130</v>
      </c>
      <c r="BJ462" s="391">
        <v>1122</v>
      </c>
      <c r="BK462" s="391">
        <v>466</v>
      </c>
      <c r="BL462" s="391">
        <v>175</v>
      </c>
      <c r="BM462" s="391">
        <v>725</v>
      </c>
      <c r="BN462" s="391">
        <v>970</v>
      </c>
      <c r="BO462" s="391">
        <v>1907</v>
      </c>
      <c r="BP462" s="391">
        <v>2239</v>
      </c>
      <c r="BQ462" s="391">
        <v>2215</v>
      </c>
      <c r="BR462" s="391">
        <v>3380</v>
      </c>
      <c r="BS462" s="391">
        <v>2017</v>
      </c>
      <c r="BT462" s="391">
        <v>2003</v>
      </c>
      <c r="BU462" s="391">
        <v>0</v>
      </c>
      <c r="BV462" s="391">
        <v>0</v>
      </c>
      <c r="BW462" s="391">
        <v>0</v>
      </c>
      <c r="BX462" s="392">
        <f t="shared" si="63"/>
        <v>-1</v>
      </c>
      <c r="BY462" s="392" t="str">
        <f t="shared" si="64"/>
        <v/>
      </c>
      <c r="BZ462" s="45">
        <f t="shared" si="65"/>
        <v>41043</v>
      </c>
      <c r="CA462" s="45">
        <f t="shared" si="66"/>
        <v>32103</v>
      </c>
      <c r="CB462" s="45">
        <f t="shared" si="67"/>
        <v>17694</v>
      </c>
      <c r="CC462" s="45">
        <f t="shared" si="68"/>
        <v>32111</v>
      </c>
      <c r="CD462" s="45">
        <f t="shared" si="69"/>
        <v>13974</v>
      </c>
      <c r="CE462" s="45">
        <f t="shared" si="70"/>
        <v>17219</v>
      </c>
      <c r="CF462" s="391">
        <f t="shared" si="71"/>
        <v>0</v>
      </c>
    </row>
    <row r="463" ht="15" spans="1:84">
      <c r="A463" s="45" t="s">
        <v>496</v>
      </c>
      <c r="B463" s="396"/>
      <c r="C463" s="396"/>
      <c r="D463" s="396"/>
      <c r="E463" s="396"/>
      <c r="F463" s="396"/>
      <c r="G463" s="396"/>
      <c r="H463" s="396"/>
      <c r="I463" s="396"/>
      <c r="J463" s="396"/>
      <c r="K463" s="396"/>
      <c r="L463" s="396"/>
      <c r="M463" s="396"/>
      <c r="N463" s="391"/>
      <c r="O463" s="391"/>
      <c r="P463" s="391"/>
      <c r="Q463" s="391"/>
      <c r="R463" s="391"/>
      <c r="S463" s="391"/>
      <c r="T463" s="391"/>
      <c r="U463" s="391"/>
      <c r="V463" s="391"/>
      <c r="W463" s="391"/>
      <c r="X463" s="391"/>
      <c r="Y463" s="391"/>
      <c r="Z463" s="391"/>
      <c r="AA463" s="391"/>
      <c r="AB463" s="391"/>
      <c r="AC463" s="391"/>
      <c r="AD463" s="391"/>
      <c r="AE463" s="391"/>
      <c r="AF463" s="391"/>
      <c r="AG463" s="391"/>
      <c r="AH463" s="391"/>
      <c r="AI463" s="391"/>
      <c r="AJ463" s="391"/>
      <c r="AK463" s="391"/>
      <c r="AL463" s="391"/>
      <c r="AM463" s="391"/>
      <c r="AN463" s="391"/>
      <c r="AO463" s="391"/>
      <c r="AP463" s="391"/>
      <c r="AQ463" s="391"/>
      <c r="AR463" s="391"/>
      <c r="AS463" s="391"/>
      <c r="AT463" s="391"/>
      <c r="AU463" s="391"/>
      <c r="AV463" s="391"/>
      <c r="AW463" s="391">
        <v>1160</v>
      </c>
      <c r="AX463" s="391">
        <v>1057</v>
      </c>
      <c r="AY463" s="391">
        <v>1061</v>
      </c>
      <c r="AZ463" s="391">
        <v>1121</v>
      </c>
      <c r="BA463" s="391">
        <v>1090</v>
      </c>
      <c r="BB463" s="391">
        <v>1507</v>
      </c>
      <c r="BC463" s="391">
        <v>2064</v>
      </c>
      <c r="BD463" s="391">
        <v>1471</v>
      </c>
      <c r="BE463" s="391">
        <v>978</v>
      </c>
      <c r="BF463" s="391">
        <v>1152</v>
      </c>
      <c r="BG463" s="391"/>
      <c r="BH463" s="391">
        <v>1090</v>
      </c>
      <c r="BI463" s="391">
        <v>1119</v>
      </c>
      <c r="BJ463" s="391">
        <v>216</v>
      </c>
      <c r="BK463" s="391">
        <v>570</v>
      </c>
      <c r="BL463" s="391">
        <v>672</v>
      </c>
      <c r="BM463" s="391">
        <v>637</v>
      </c>
      <c r="BN463" s="391">
        <v>981</v>
      </c>
      <c r="BO463" s="391">
        <v>951</v>
      </c>
      <c r="BP463" s="391">
        <v>1292</v>
      </c>
      <c r="BQ463" s="391">
        <v>1798</v>
      </c>
      <c r="BR463" s="391">
        <v>930</v>
      </c>
      <c r="BS463" s="391">
        <v>894</v>
      </c>
      <c r="BT463" s="391">
        <v>263</v>
      </c>
      <c r="BU463" s="391">
        <v>0</v>
      </c>
      <c r="BV463" s="391">
        <v>0</v>
      </c>
      <c r="BW463" s="391">
        <v>0</v>
      </c>
      <c r="BX463" s="392">
        <f t="shared" si="63"/>
        <v>-1</v>
      </c>
      <c r="BY463" s="392" t="str">
        <f t="shared" si="64"/>
        <v/>
      </c>
      <c r="BZ463" s="45">
        <f t="shared" si="65"/>
        <v>0</v>
      </c>
      <c r="CA463" s="45">
        <f t="shared" si="66"/>
        <v>0</v>
      </c>
      <c r="CB463" s="45">
        <f t="shared" si="67"/>
        <v>0</v>
      </c>
      <c r="CC463" s="45">
        <f t="shared" si="68"/>
        <v>1160</v>
      </c>
      <c r="CD463" s="45">
        <f t="shared" si="69"/>
        <v>13710</v>
      </c>
      <c r="CE463" s="45">
        <f t="shared" si="70"/>
        <v>9204</v>
      </c>
      <c r="CF463" s="391">
        <f t="shared" si="71"/>
        <v>0</v>
      </c>
    </row>
    <row r="464" ht="15" spans="1:84">
      <c r="A464" s="45" t="s">
        <v>497</v>
      </c>
      <c r="B464" s="396">
        <v>674</v>
      </c>
      <c r="C464" s="396">
        <v>622</v>
      </c>
      <c r="D464" s="396">
        <v>902</v>
      </c>
      <c r="E464" s="396">
        <v>788</v>
      </c>
      <c r="F464" s="396">
        <v>927</v>
      </c>
      <c r="G464" s="396">
        <v>1266</v>
      </c>
      <c r="H464" s="396">
        <v>1010</v>
      </c>
      <c r="I464" s="396">
        <v>1132</v>
      </c>
      <c r="J464" s="396">
        <v>436</v>
      </c>
      <c r="K464" s="396">
        <v>309</v>
      </c>
      <c r="L464" s="396">
        <v>190</v>
      </c>
      <c r="M464" s="396">
        <v>157</v>
      </c>
      <c r="N464" s="391">
        <v>154</v>
      </c>
      <c r="O464" s="391">
        <v>93</v>
      </c>
      <c r="P464" s="391">
        <v>187</v>
      </c>
      <c r="Q464" s="391">
        <v>162</v>
      </c>
      <c r="R464" s="391">
        <v>44</v>
      </c>
      <c r="S464" s="391">
        <v>31</v>
      </c>
      <c r="T464" s="391">
        <v>86</v>
      </c>
      <c r="U464" s="391">
        <v>28</v>
      </c>
      <c r="V464" s="391">
        <v>99</v>
      </c>
      <c r="W464" s="391">
        <v>189</v>
      </c>
      <c r="X464" s="391">
        <v>188</v>
      </c>
      <c r="Y464" s="391">
        <v>329</v>
      </c>
      <c r="Z464" s="391">
        <v>531</v>
      </c>
      <c r="AA464" s="391">
        <v>442</v>
      </c>
      <c r="AB464" s="391">
        <v>1034</v>
      </c>
      <c r="AC464" s="391">
        <v>267</v>
      </c>
      <c r="AD464" s="391">
        <v>405</v>
      </c>
      <c r="AE464" s="391">
        <v>986</v>
      </c>
      <c r="AF464" s="391">
        <v>2231</v>
      </c>
      <c r="AG464" s="391">
        <v>549</v>
      </c>
      <c r="AH464" s="391">
        <v>976</v>
      </c>
      <c r="AI464" s="391">
        <v>2730</v>
      </c>
      <c r="AJ464" s="391">
        <v>2903</v>
      </c>
      <c r="AK464" s="391">
        <v>3636</v>
      </c>
      <c r="AL464" s="391">
        <v>1369</v>
      </c>
      <c r="AM464" s="391">
        <v>2040</v>
      </c>
      <c r="AN464" s="391">
        <v>4089</v>
      </c>
      <c r="AO464" s="391">
        <v>1976</v>
      </c>
      <c r="AP464" s="391">
        <v>3085</v>
      </c>
      <c r="AQ464" s="391">
        <v>2889</v>
      </c>
      <c r="AR464" s="391">
        <v>2108</v>
      </c>
      <c r="AS464" s="391">
        <v>947</v>
      </c>
      <c r="AT464" s="391">
        <v>1019</v>
      </c>
      <c r="AU464" s="391">
        <v>1035</v>
      </c>
      <c r="AV464" s="391">
        <v>1014</v>
      </c>
      <c r="AW464" s="391">
        <v>1278</v>
      </c>
      <c r="AX464" s="391">
        <v>835</v>
      </c>
      <c r="AY464" s="391">
        <v>804</v>
      </c>
      <c r="AZ464" s="391">
        <v>1435</v>
      </c>
      <c r="BA464" s="391">
        <v>668</v>
      </c>
      <c r="BB464" s="391">
        <v>580</v>
      </c>
      <c r="BC464" s="391">
        <v>1236</v>
      </c>
      <c r="BD464" s="391">
        <v>1236</v>
      </c>
      <c r="BE464" s="391">
        <v>919</v>
      </c>
      <c r="BF464" s="391"/>
      <c r="BG464" s="391"/>
      <c r="BH464" s="391"/>
      <c r="BI464" s="391"/>
      <c r="BJ464" s="391">
        <v>580</v>
      </c>
      <c r="BK464" s="391">
        <v>533</v>
      </c>
      <c r="BL464" s="391">
        <v>731</v>
      </c>
      <c r="BM464" s="391">
        <v>213</v>
      </c>
      <c r="BN464" s="391">
        <v>220</v>
      </c>
      <c r="BO464" s="391">
        <v>486</v>
      </c>
      <c r="BP464" s="391">
        <v>598</v>
      </c>
      <c r="BQ464" s="391">
        <v>331</v>
      </c>
      <c r="BR464" s="391">
        <v>459</v>
      </c>
      <c r="BS464" s="391">
        <v>584</v>
      </c>
      <c r="BT464" s="391">
        <v>1028</v>
      </c>
      <c r="BU464" s="391">
        <v>0</v>
      </c>
      <c r="BV464" s="391">
        <v>0</v>
      </c>
      <c r="BW464" s="391">
        <v>0</v>
      </c>
      <c r="BX464" s="392">
        <f t="shared" si="63"/>
        <v>-1</v>
      </c>
      <c r="BY464" s="392" t="str">
        <f t="shared" si="64"/>
        <v/>
      </c>
      <c r="BZ464" s="45">
        <f t="shared" si="65"/>
        <v>8413</v>
      </c>
      <c r="CA464" s="45">
        <f t="shared" si="66"/>
        <v>1590</v>
      </c>
      <c r="CB464" s="45">
        <f t="shared" si="67"/>
        <v>16690</v>
      </c>
      <c r="CC464" s="45">
        <f t="shared" si="68"/>
        <v>22849</v>
      </c>
      <c r="CD464" s="45">
        <f t="shared" si="69"/>
        <v>7713</v>
      </c>
      <c r="CE464" s="45">
        <f t="shared" si="70"/>
        <v>5763</v>
      </c>
      <c r="CF464" s="391">
        <f t="shared" si="71"/>
        <v>0</v>
      </c>
    </row>
    <row r="465" ht="15" spans="1:84">
      <c r="A465" s="45" t="s">
        <v>498</v>
      </c>
      <c r="B465" s="396"/>
      <c r="C465" s="396"/>
      <c r="D465" s="396"/>
      <c r="E465" s="396"/>
      <c r="F465" s="396"/>
      <c r="G465" s="396"/>
      <c r="H465" s="396"/>
      <c r="I465" s="396"/>
      <c r="J465" s="396"/>
      <c r="K465" s="396"/>
      <c r="L465" s="396"/>
      <c r="M465" s="396"/>
      <c r="N465" s="391"/>
      <c r="O465" s="391"/>
      <c r="P465" s="391"/>
      <c r="Q465" s="391"/>
      <c r="R465" s="391"/>
      <c r="S465" s="391"/>
      <c r="T465" s="391"/>
      <c r="U465" s="391"/>
      <c r="V465" s="391"/>
      <c r="W465" s="391"/>
      <c r="X465" s="391">
        <v>3</v>
      </c>
      <c r="Y465" s="391"/>
      <c r="Z465" s="391"/>
      <c r="AA465" s="391">
        <v>14</v>
      </c>
      <c r="AB465" s="391">
        <v>155</v>
      </c>
      <c r="AC465" s="391">
        <v>33</v>
      </c>
      <c r="AD465" s="391">
        <v>114</v>
      </c>
      <c r="AE465" s="391">
        <v>779</v>
      </c>
      <c r="AF465" s="391">
        <v>1365</v>
      </c>
      <c r="AG465" s="391">
        <v>2946</v>
      </c>
      <c r="AH465" s="391">
        <v>4122</v>
      </c>
      <c r="AI465" s="391">
        <v>3870</v>
      </c>
      <c r="AJ465" s="391">
        <v>3539</v>
      </c>
      <c r="AK465" s="391">
        <v>3813</v>
      </c>
      <c r="AL465" s="391">
        <v>1914</v>
      </c>
      <c r="AM465" s="391">
        <v>1563</v>
      </c>
      <c r="AN465" s="391">
        <v>4120</v>
      </c>
      <c r="AO465" s="391">
        <v>2993</v>
      </c>
      <c r="AP465" s="391">
        <v>2200</v>
      </c>
      <c r="AQ465" s="391">
        <v>2031</v>
      </c>
      <c r="AR465" s="391">
        <v>2789</v>
      </c>
      <c r="AS465" s="391">
        <v>2010</v>
      </c>
      <c r="AT465" s="391">
        <v>1794</v>
      </c>
      <c r="AU465" s="391">
        <v>2553</v>
      </c>
      <c r="AV465" s="391">
        <v>2626</v>
      </c>
      <c r="AW465" s="391">
        <v>2396</v>
      </c>
      <c r="AX465" s="391">
        <v>1980</v>
      </c>
      <c r="AY465" s="391">
        <v>1839</v>
      </c>
      <c r="AZ465" s="391">
        <v>2201</v>
      </c>
      <c r="BA465" s="391">
        <v>948</v>
      </c>
      <c r="BB465" s="391">
        <v>718</v>
      </c>
      <c r="BC465" s="391">
        <v>607</v>
      </c>
      <c r="BD465" s="391">
        <v>546</v>
      </c>
      <c r="BE465" s="391">
        <v>880</v>
      </c>
      <c r="BF465" s="391">
        <v>1646</v>
      </c>
      <c r="BG465" s="391"/>
      <c r="BH465" s="391">
        <v>3340</v>
      </c>
      <c r="BI465" s="391">
        <v>3040</v>
      </c>
      <c r="BJ465" s="391">
        <v>1273</v>
      </c>
      <c r="BK465" s="391">
        <v>404</v>
      </c>
      <c r="BL465" s="391">
        <v>1342</v>
      </c>
      <c r="BM465" s="391">
        <v>1033</v>
      </c>
      <c r="BN465" s="391">
        <v>1237</v>
      </c>
      <c r="BO465" s="391">
        <v>1150</v>
      </c>
      <c r="BP465" s="391">
        <v>927</v>
      </c>
      <c r="BQ465" s="391">
        <v>671</v>
      </c>
      <c r="BR465" s="391">
        <v>989</v>
      </c>
      <c r="BS465" s="391">
        <v>1294</v>
      </c>
      <c r="BT465" s="391">
        <v>1230</v>
      </c>
      <c r="BU465" s="391">
        <v>0</v>
      </c>
      <c r="BV465" s="391">
        <v>0</v>
      </c>
      <c r="BW465" s="391">
        <v>0</v>
      </c>
      <c r="BX465" s="392">
        <f t="shared" si="63"/>
        <v>-1</v>
      </c>
      <c r="BY465" s="392" t="str">
        <f t="shared" si="64"/>
        <v/>
      </c>
      <c r="BZ465" s="45">
        <f t="shared" si="65"/>
        <v>0</v>
      </c>
      <c r="CA465" s="45">
        <f t="shared" si="66"/>
        <v>3</v>
      </c>
      <c r="CB465" s="45">
        <f t="shared" si="67"/>
        <v>20750</v>
      </c>
      <c r="CC465" s="45">
        <f t="shared" si="68"/>
        <v>28989</v>
      </c>
      <c r="CD465" s="45">
        <f t="shared" si="69"/>
        <v>17745</v>
      </c>
      <c r="CE465" s="45">
        <f t="shared" si="70"/>
        <v>11550</v>
      </c>
      <c r="CF465" s="391">
        <f t="shared" si="71"/>
        <v>0</v>
      </c>
    </row>
    <row r="466" ht="15" spans="1:84">
      <c r="A466" s="45" t="s">
        <v>499</v>
      </c>
      <c r="B466" s="396"/>
      <c r="C466" s="396"/>
      <c r="D466" s="396"/>
      <c r="E466" s="396"/>
      <c r="F466" s="396"/>
      <c r="G466" s="396"/>
      <c r="H466" s="396"/>
      <c r="I466" s="396"/>
      <c r="J466" s="396"/>
      <c r="K466" s="396"/>
      <c r="L466" s="396"/>
      <c r="M466" s="396"/>
      <c r="N466" s="391"/>
      <c r="O466" s="391"/>
      <c r="P466" s="391"/>
      <c r="Q466" s="391"/>
      <c r="R466" s="391"/>
      <c r="S466" s="391"/>
      <c r="T466" s="391"/>
      <c r="U466" s="391"/>
      <c r="V466" s="391"/>
      <c r="W466" s="391"/>
      <c r="X466" s="391"/>
      <c r="Y466" s="391"/>
      <c r="Z466" s="391"/>
      <c r="AA466" s="391"/>
      <c r="AB466" s="391"/>
      <c r="AC466" s="391"/>
      <c r="AD466" s="391"/>
      <c r="AE466" s="391"/>
      <c r="AF466" s="391"/>
      <c r="AG466" s="391">
        <v>435</v>
      </c>
      <c r="AH466" s="391">
        <v>443</v>
      </c>
      <c r="AI466" s="391">
        <v>863</v>
      </c>
      <c r="AJ466" s="391">
        <v>1240</v>
      </c>
      <c r="AK466" s="391">
        <v>1210</v>
      </c>
      <c r="AL466" s="391">
        <v>726</v>
      </c>
      <c r="AM466" s="391">
        <v>971</v>
      </c>
      <c r="AN466" s="391">
        <v>1550</v>
      </c>
      <c r="AO466" s="391">
        <v>1488</v>
      </c>
      <c r="AP466" s="391">
        <v>1671</v>
      </c>
      <c r="AQ466" s="391">
        <v>2015</v>
      </c>
      <c r="AR466" s="391">
        <v>1545</v>
      </c>
      <c r="AS466" s="391">
        <v>1007</v>
      </c>
      <c r="AT466" s="391">
        <v>1442</v>
      </c>
      <c r="AU466" s="391">
        <v>1039</v>
      </c>
      <c r="AV466" s="391">
        <v>1528</v>
      </c>
      <c r="AW466" s="391">
        <v>1566</v>
      </c>
      <c r="AX466" s="391">
        <v>1912</v>
      </c>
      <c r="AY466" s="391">
        <v>1504</v>
      </c>
      <c r="AZ466" s="391">
        <v>1792</v>
      </c>
      <c r="BA466" s="391">
        <v>2073</v>
      </c>
      <c r="BB466" s="391">
        <v>2823</v>
      </c>
      <c r="BC466" s="391">
        <v>2134</v>
      </c>
      <c r="BD466" s="391">
        <v>1494</v>
      </c>
      <c r="BE466" s="391">
        <v>875</v>
      </c>
      <c r="BF466" s="391">
        <v>873</v>
      </c>
      <c r="BG466" s="391"/>
      <c r="BH466" s="391">
        <v>2148</v>
      </c>
      <c r="BI466" s="391">
        <v>4137</v>
      </c>
      <c r="BJ466" s="391">
        <v>1554</v>
      </c>
      <c r="BK466" s="391">
        <v>1223</v>
      </c>
      <c r="BL466" s="391">
        <v>1346</v>
      </c>
      <c r="BM466" s="391">
        <v>1218</v>
      </c>
      <c r="BN466" s="391">
        <v>1101</v>
      </c>
      <c r="BO466" s="391">
        <v>1915</v>
      </c>
      <c r="BP466" s="391">
        <v>941</v>
      </c>
      <c r="BQ466" s="391">
        <v>510</v>
      </c>
      <c r="BR466" s="391">
        <v>828</v>
      </c>
      <c r="BS466" s="391">
        <v>621</v>
      </c>
      <c r="BT466" s="391">
        <v>792</v>
      </c>
      <c r="BU466" s="391">
        <v>0</v>
      </c>
      <c r="BV466" s="391">
        <v>0</v>
      </c>
      <c r="BW466" s="391">
        <v>0</v>
      </c>
      <c r="BX466" s="392">
        <f t="shared" si="63"/>
        <v>-1</v>
      </c>
      <c r="BY466" s="392" t="str">
        <f t="shared" si="64"/>
        <v/>
      </c>
      <c r="BZ466" s="45">
        <f t="shared" si="65"/>
        <v>0</v>
      </c>
      <c r="CA466" s="45">
        <f t="shared" si="66"/>
        <v>0</v>
      </c>
      <c r="CB466" s="45">
        <f t="shared" si="67"/>
        <v>4191</v>
      </c>
      <c r="CC466" s="45">
        <f t="shared" si="68"/>
        <v>16548</v>
      </c>
      <c r="CD466" s="45">
        <f t="shared" si="69"/>
        <v>21765</v>
      </c>
      <c r="CE466" s="45">
        <f t="shared" si="70"/>
        <v>12049</v>
      </c>
      <c r="CF466" s="391">
        <f t="shared" si="71"/>
        <v>0</v>
      </c>
    </row>
    <row r="467" ht="15" spans="1:84">
      <c r="A467" s="45" t="s">
        <v>500</v>
      </c>
      <c r="B467" s="396"/>
      <c r="C467" s="396"/>
      <c r="D467" s="396"/>
      <c r="E467" s="396"/>
      <c r="F467" s="396"/>
      <c r="G467" s="396"/>
      <c r="H467" s="396"/>
      <c r="I467" s="396"/>
      <c r="J467" s="396"/>
      <c r="K467" s="396"/>
      <c r="L467" s="396"/>
      <c r="M467" s="396"/>
      <c r="N467" s="391"/>
      <c r="O467" s="391"/>
      <c r="P467" s="391"/>
      <c r="Q467" s="391"/>
      <c r="R467" s="391"/>
      <c r="S467" s="391"/>
      <c r="T467" s="391"/>
      <c r="U467" s="391"/>
      <c r="V467" s="391"/>
      <c r="W467" s="391"/>
      <c r="X467" s="391"/>
      <c r="Y467" s="391"/>
      <c r="Z467" s="391"/>
      <c r="AA467" s="391"/>
      <c r="AB467" s="391"/>
      <c r="AC467" s="391"/>
      <c r="AD467" s="391"/>
      <c r="AE467" s="391"/>
      <c r="AF467" s="391"/>
      <c r="AG467" s="391"/>
      <c r="AH467" s="391"/>
      <c r="AI467" s="391"/>
      <c r="AJ467" s="391"/>
      <c r="AK467" s="391"/>
      <c r="AL467" s="391">
        <v>98</v>
      </c>
      <c r="AM467" s="391">
        <v>271</v>
      </c>
      <c r="AN467" s="391">
        <v>1282</v>
      </c>
      <c r="AO467" s="391">
        <v>1252</v>
      </c>
      <c r="AP467" s="391">
        <v>734</v>
      </c>
      <c r="AQ467" s="391">
        <v>1380</v>
      </c>
      <c r="AR467" s="391">
        <v>978</v>
      </c>
      <c r="AS467" s="391">
        <v>751</v>
      </c>
      <c r="AT467" s="391">
        <v>1132</v>
      </c>
      <c r="AU467" s="391">
        <v>1624</v>
      </c>
      <c r="AV467" s="391">
        <v>1502</v>
      </c>
      <c r="AW467" s="391">
        <v>1162</v>
      </c>
      <c r="AX467" s="391">
        <v>738</v>
      </c>
      <c r="AY467" s="391">
        <v>779</v>
      </c>
      <c r="AZ467" s="391">
        <v>1151</v>
      </c>
      <c r="BA467" s="391">
        <v>554</v>
      </c>
      <c r="BB467" s="391">
        <v>563</v>
      </c>
      <c r="BC467" s="391">
        <v>827</v>
      </c>
      <c r="BD467" s="391">
        <v>1196</v>
      </c>
      <c r="BE467" s="391">
        <v>855</v>
      </c>
      <c r="BF467" s="391">
        <v>507</v>
      </c>
      <c r="BG467" s="391"/>
      <c r="BH467" s="391">
        <v>370</v>
      </c>
      <c r="BI467" s="391">
        <v>595</v>
      </c>
      <c r="BJ467" s="391">
        <v>228</v>
      </c>
      <c r="BK467" s="391">
        <v>453</v>
      </c>
      <c r="BL467" s="391">
        <v>588</v>
      </c>
      <c r="BM467" s="391">
        <v>609</v>
      </c>
      <c r="BN467" s="391">
        <v>734</v>
      </c>
      <c r="BO467" s="391">
        <v>798</v>
      </c>
      <c r="BP467" s="391">
        <v>774</v>
      </c>
      <c r="BQ467" s="391">
        <v>1012</v>
      </c>
      <c r="BR467" s="391">
        <v>1073</v>
      </c>
      <c r="BS467" s="391">
        <v>804</v>
      </c>
      <c r="BT467" s="391">
        <v>698</v>
      </c>
      <c r="BU467" s="391">
        <v>0</v>
      </c>
      <c r="BV467" s="391">
        <v>0</v>
      </c>
      <c r="BW467" s="391">
        <v>0</v>
      </c>
      <c r="BX467" s="392">
        <f t="shared" si="63"/>
        <v>-1</v>
      </c>
      <c r="BY467" s="392" t="str">
        <f t="shared" si="64"/>
        <v/>
      </c>
      <c r="BZ467" s="45">
        <f t="shared" si="65"/>
        <v>0</v>
      </c>
      <c r="CA467" s="45">
        <f t="shared" si="66"/>
        <v>0</v>
      </c>
      <c r="CB467" s="45">
        <f t="shared" si="67"/>
        <v>0</v>
      </c>
      <c r="CC467" s="45">
        <f t="shared" si="68"/>
        <v>12166</v>
      </c>
      <c r="CD467" s="45">
        <f t="shared" si="69"/>
        <v>8135</v>
      </c>
      <c r="CE467" s="45">
        <f t="shared" si="70"/>
        <v>7771</v>
      </c>
      <c r="CF467" s="391">
        <f t="shared" si="71"/>
        <v>0</v>
      </c>
    </row>
    <row r="468" spans="1:84">
      <c r="A468" s="45" t="s">
        <v>501</v>
      </c>
      <c r="B468" s="393"/>
      <c r="C468" s="393"/>
      <c r="D468" s="393"/>
      <c r="E468" s="393"/>
      <c r="F468" s="393"/>
      <c r="G468" s="393"/>
      <c r="H468" s="393"/>
      <c r="I468" s="393"/>
      <c r="J468" s="393"/>
      <c r="K468" s="391"/>
      <c r="L468" s="391"/>
      <c r="M468" s="391"/>
      <c r="N468" s="391"/>
      <c r="O468" s="391"/>
      <c r="P468" s="391"/>
      <c r="Q468" s="391"/>
      <c r="R468" s="391"/>
      <c r="S468" s="391"/>
      <c r="T468" s="391"/>
      <c r="U468" s="391"/>
      <c r="V468" s="391"/>
      <c r="W468" s="391"/>
      <c r="X468" s="391"/>
      <c r="Y468" s="391"/>
      <c r="Z468" s="391"/>
      <c r="AA468" s="391"/>
      <c r="AB468" s="391"/>
      <c r="AC468" s="391"/>
      <c r="AD468" s="391"/>
      <c r="AE468" s="391"/>
      <c r="AF468" s="391"/>
      <c r="AG468" s="391">
        <v>60</v>
      </c>
      <c r="AH468" s="391">
        <v>974</v>
      </c>
      <c r="AI468" s="391">
        <v>937</v>
      </c>
      <c r="AJ468" s="391">
        <v>672</v>
      </c>
      <c r="AK468" s="391">
        <v>1584</v>
      </c>
      <c r="AL468" s="391">
        <v>568</v>
      </c>
      <c r="AM468" s="391">
        <v>517</v>
      </c>
      <c r="AN468" s="391">
        <v>1906</v>
      </c>
      <c r="AO468" s="391">
        <v>1521</v>
      </c>
      <c r="AP468" s="391">
        <v>572</v>
      </c>
      <c r="AQ468" s="391">
        <v>592</v>
      </c>
      <c r="AR468" s="391">
        <v>578</v>
      </c>
      <c r="AS468" s="391">
        <v>445</v>
      </c>
      <c r="AT468" s="391">
        <v>458</v>
      </c>
      <c r="AU468" s="391">
        <v>1160</v>
      </c>
      <c r="AV468" s="391">
        <v>1400</v>
      </c>
      <c r="AW468" s="391">
        <v>1111</v>
      </c>
      <c r="AX468" s="391">
        <v>653</v>
      </c>
      <c r="AY468" s="391">
        <v>722</v>
      </c>
      <c r="AZ468" s="391">
        <v>1357</v>
      </c>
      <c r="BA468" s="391">
        <v>678</v>
      </c>
      <c r="BB468" s="391">
        <v>297</v>
      </c>
      <c r="BC468" s="391">
        <v>547</v>
      </c>
      <c r="BD468" s="391">
        <v>450</v>
      </c>
      <c r="BE468" s="391">
        <v>855</v>
      </c>
      <c r="BF468" s="391">
        <v>1433</v>
      </c>
      <c r="BG468" s="391"/>
      <c r="BH468" s="391">
        <v>1173</v>
      </c>
      <c r="BI468" s="391">
        <v>1662</v>
      </c>
      <c r="BJ468" s="391">
        <v>746</v>
      </c>
      <c r="BK468" s="391">
        <v>1198</v>
      </c>
      <c r="BL468" s="391">
        <v>1384</v>
      </c>
      <c r="BM468" s="391">
        <v>885</v>
      </c>
      <c r="BN468" s="391">
        <v>793</v>
      </c>
      <c r="BO468" s="391">
        <v>1084</v>
      </c>
      <c r="BP468" s="391">
        <v>839</v>
      </c>
      <c r="BQ468" s="391">
        <v>729</v>
      </c>
      <c r="BR468" s="391">
        <v>1021</v>
      </c>
      <c r="BS468" s="391">
        <v>1376</v>
      </c>
      <c r="BT468" s="391">
        <v>1557</v>
      </c>
      <c r="BU468" s="391">
        <v>0</v>
      </c>
      <c r="BV468" s="391">
        <v>0</v>
      </c>
      <c r="BW468" s="391">
        <v>0</v>
      </c>
      <c r="BX468" s="392">
        <f t="shared" si="63"/>
        <v>-1</v>
      </c>
      <c r="BY468" s="392" t="str">
        <f t="shared" si="64"/>
        <v/>
      </c>
      <c r="BZ468" s="45">
        <f t="shared" si="65"/>
        <v>0</v>
      </c>
      <c r="CA468" s="45">
        <f t="shared" si="66"/>
        <v>0</v>
      </c>
      <c r="CB468" s="45">
        <f t="shared" si="67"/>
        <v>4227</v>
      </c>
      <c r="CC468" s="45">
        <f t="shared" si="68"/>
        <v>10828</v>
      </c>
      <c r="CD468" s="45">
        <f t="shared" si="69"/>
        <v>9827</v>
      </c>
      <c r="CE468" s="45">
        <f t="shared" si="70"/>
        <v>11612</v>
      </c>
      <c r="CF468" s="391">
        <f t="shared" si="71"/>
        <v>0</v>
      </c>
    </row>
    <row r="469" ht="15" spans="1:84">
      <c r="A469" s="45" t="s">
        <v>502</v>
      </c>
      <c r="B469" s="396"/>
      <c r="C469" s="396"/>
      <c r="D469" s="396"/>
      <c r="E469" s="396"/>
      <c r="F469" s="396"/>
      <c r="G469" s="396"/>
      <c r="H469" s="396"/>
      <c r="I469" s="396"/>
      <c r="J469" s="396"/>
      <c r="K469" s="396"/>
      <c r="L469" s="396"/>
      <c r="M469" s="396"/>
      <c r="N469" s="391"/>
      <c r="O469" s="391"/>
      <c r="P469" s="391"/>
      <c r="Q469" s="391"/>
      <c r="R469" s="391"/>
      <c r="S469" s="391"/>
      <c r="T469" s="391"/>
      <c r="U469" s="391"/>
      <c r="V469" s="391"/>
      <c r="W469" s="391"/>
      <c r="X469" s="391"/>
      <c r="Y469" s="391"/>
      <c r="Z469" s="391"/>
      <c r="AA469" s="391"/>
      <c r="AB469" s="391"/>
      <c r="AC469" s="391"/>
      <c r="AD469" s="391"/>
      <c r="AE469" s="391"/>
      <c r="AF469" s="391"/>
      <c r="AG469" s="391"/>
      <c r="AH469" s="391"/>
      <c r="AI469" s="391"/>
      <c r="AJ469" s="391"/>
      <c r="AK469" s="391"/>
      <c r="AL469" s="391">
        <v>223</v>
      </c>
      <c r="AM469" s="391">
        <v>303</v>
      </c>
      <c r="AN469" s="391">
        <v>754</v>
      </c>
      <c r="AO469" s="391">
        <v>887</v>
      </c>
      <c r="AP469" s="391">
        <v>1852</v>
      </c>
      <c r="AQ469" s="391">
        <v>2990</v>
      </c>
      <c r="AR469" s="391">
        <v>1908</v>
      </c>
      <c r="AS469" s="391">
        <v>1982</v>
      </c>
      <c r="AT469" s="391">
        <v>2127</v>
      </c>
      <c r="AU469" s="391">
        <v>1362</v>
      </c>
      <c r="AV469" s="391">
        <v>1000</v>
      </c>
      <c r="AW469" s="391">
        <v>1190</v>
      </c>
      <c r="AX469" s="391">
        <v>1158</v>
      </c>
      <c r="AY469" s="391">
        <v>2026</v>
      </c>
      <c r="AZ469" s="391">
        <v>3143</v>
      </c>
      <c r="BA469" s="391">
        <v>1696</v>
      </c>
      <c r="BB469" s="391">
        <v>2386</v>
      </c>
      <c r="BC469" s="391">
        <v>2741</v>
      </c>
      <c r="BD469" s="391">
        <v>1461</v>
      </c>
      <c r="BE469" s="391">
        <v>813</v>
      </c>
      <c r="BF469" s="391">
        <v>1646</v>
      </c>
      <c r="BG469" s="391"/>
      <c r="BH469" s="391">
        <v>2395</v>
      </c>
      <c r="BI469" s="391">
        <v>2801</v>
      </c>
      <c r="BJ469" s="391">
        <v>678</v>
      </c>
      <c r="BK469" s="391">
        <v>1005</v>
      </c>
      <c r="BL469" s="391">
        <v>2025</v>
      </c>
      <c r="BM469" s="391">
        <v>1310</v>
      </c>
      <c r="BN469" s="391">
        <v>1283</v>
      </c>
      <c r="BO469" s="391">
        <v>1792</v>
      </c>
      <c r="BP469" s="391">
        <v>1992</v>
      </c>
      <c r="BQ469" s="391">
        <v>1390</v>
      </c>
      <c r="BR469" s="391">
        <v>2792</v>
      </c>
      <c r="BS469" s="391">
        <v>2642</v>
      </c>
      <c r="BT469" s="391">
        <v>2934</v>
      </c>
      <c r="BU469" s="391">
        <v>0</v>
      </c>
      <c r="BV469" s="391">
        <v>0</v>
      </c>
      <c r="BW469" s="391">
        <v>0</v>
      </c>
      <c r="BX469" s="392">
        <f t="shared" si="63"/>
        <v>-1</v>
      </c>
      <c r="BY469" s="392" t="str">
        <f t="shared" si="64"/>
        <v/>
      </c>
      <c r="BZ469" s="45">
        <f t="shared" si="65"/>
        <v>0</v>
      </c>
      <c r="CA469" s="45">
        <f t="shared" si="66"/>
        <v>0</v>
      </c>
      <c r="CB469" s="45">
        <f t="shared" si="67"/>
        <v>0</v>
      </c>
      <c r="CC469" s="45">
        <f t="shared" si="68"/>
        <v>16578</v>
      </c>
      <c r="CD469" s="45">
        <f t="shared" si="69"/>
        <v>22266</v>
      </c>
      <c r="CE469" s="45">
        <f t="shared" si="70"/>
        <v>19843</v>
      </c>
      <c r="CF469" s="391">
        <f t="shared" si="71"/>
        <v>0</v>
      </c>
    </row>
    <row r="470" spans="1:84">
      <c r="A470" s="45" t="s">
        <v>503</v>
      </c>
      <c r="B470" s="391"/>
      <c r="C470" s="391"/>
      <c r="D470" s="391"/>
      <c r="E470" s="391"/>
      <c r="F470" s="391"/>
      <c r="G470" s="391"/>
      <c r="H470" s="391"/>
      <c r="I470" s="391"/>
      <c r="J470" s="391"/>
      <c r="K470" s="391"/>
      <c r="L470" s="391"/>
      <c r="M470" s="391"/>
      <c r="N470" s="391"/>
      <c r="O470" s="391"/>
      <c r="P470" s="391"/>
      <c r="Q470" s="391"/>
      <c r="R470" s="391"/>
      <c r="S470" s="391"/>
      <c r="T470" s="391"/>
      <c r="U470" s="391"/>
      <c r="V470" s="391"/>
      <c r="W470" s="391"/>
      <c r="X470" s="391"/>
      <c r="Y470" s="391"/>
      <c r="Z470" s="391"/>
      <c r="AA470" s="397"/>
      <c r="AB470" s="391"/>
      <c r="AC470" s="391"/>
      <c r="AD470" s="391"/>
      <c r="AE470" s="391"/>
      <c r="AF470" s="391"/>
      <c r="AG470" s="391"/>
      <c r="AH470" s="391"/>
      <c r="AI470" s="391"/>
      <c r="AJ470" s="391"/>
      <c r="AK470" s="391"/>
      <c r="AL470" s="391"/>
      <c r="AM470" s="391"/>
      <c r="AN470" s="391"/>
      <c r="AO470" s="391"/>
      <c r="AP470" s="391"/>
      <c r="AQ470" s="391"/>
      <c r="AR470" s="391"/>
      <c r="AS470" s="391"/>
      <c r="AT470" s="391"/>
      <c r="AU470" s="391"/>
      <c r="AV470" s="391"/>
      <c r="AW470" s="391"/>
      <c r="AX470" s="391"/>
      <c r="AY470" s="391"/>
      <c r="AZ470" s="391">
        <v>519</v>
      </c>
      <c r="BA470" s="391">
        <v>1001</v>
      </c>
      <c r="BB470" s="391">
        <v>1110</v>
      </c>
      <c r="BC470" s="391">
        <v>1003</v>
      </c>
      <c r="BD470" s="391">
        <v>1025</v>
      </c>
      <c r="BE470" s="391">
        <v>813</v>
      </c>
      <c r="BF470" s="391">
        <v>358</v>
      </c>
      <c r="BG470" s="391"/>
      <c r="BH470" s="391">
        <v>277</v>
      </c>
      <c r="BI470" s="391">
        <v>275</v>
      </c>
      <c r="BJ470" s="391">
        <v>123</v>
      </c>
      <c r="BK470" s="391">
        <v>115</v>
      </c>
      <c r="BL470" s="391">
        <v>211</v>
      </c>
      <c r="BM470" s="391">
        <v>582</v>
      </c>
      <c r="BN470" s="391">
        <v>219</v>
      </c>
      <c r="BO470" s="391">
        <v>1005</v>
      </c>
      <c r="BP470" s="391">
        <v>1006</v>
      </c>
      <c r="BQ470" s="391">
        <v>554</v>
      </c>
      <c r="BR470" s="391">
        <v>505</v>
      </c>
      <c r="BS470" s="391">
        <v>394</v>
      </c>
      <c r="BT470" s="391">
        <v>180</v>
      </c>
      <c r="BU470" s="391">
        <v>0</v>
      </c>
      <c r="BV470" s="391">
        <v>0</v>
      </c>
      <c r="BW470" s="391">
        <v>0</v>
      </c>
      <c r="BX470" s="392">
        <f t="shared" si="63"/>
        <v>-1</v>
      </c>
      <c r="BY470" s="392" t="str">
        <f t="shared" si="64"/>
        <v/>
      </c>
      <c r="BZ470" s="45">
        <f t="shared" si="65"/>
        <v>0</v>
      </c>
      <c r="CA470" s="45">
        <f t="shared" si="66"/>
        <v>0</v>
      </c>
      <c r="CB470" s="45">
        <f t="shared" si="67"/>
        <v>0</v>
      </c>
      <c r="CC470" s="45">
        <f t="shared" si="68"/>
        <v>0</v>
      </c>
      <c r="CD470" s="45">
        <f t="shared" si="69"/>
        <v>6381</v>
      </c>
      <c r="CE470" s="45">
        <f t="shared" si="70"/>
        <v>4894</v>
      </c>
      <c r="CF470" s="391">
        <f t="shared" si="71"/>
        <v>0</v>
      </c>
    </row>
    <row r="471" ht="15" spans="1:84">
      <c r="A471" s="45" t="s">
        <v>504</v>
      </c>
      <c r="B471" s="396"/>
      <c r="C471" s="396"/>
      <c r="D471" s="396"/>
      <c r="E471" s="396"/>
      <c r="F471" s="396"/>
      <c r="G471" s="396"/>
      <c r="H471" s="396"/>
      <c r="I471" s="396"/>
      <c r="J471" s="396"/>
      <c r="K471" s="396"/>
      <c r="L471" s="396"/>
      <c r="M471" s="396"/>
      <c r="N471" s="391">
        <v>873</v>
      </c>
      <c r="O471" s="391">
        <v>1475</v>
      </c>
      <c r="P471" s="391">
        <v>2731</v>
      </c>
      <c r="Q471" s="391">
        <v>3767</v>
      </c>
      <c r="R471" s="391">
        <v>2629</v>
      </c>
      <c r="S471" s="391">
        <v>2086</v>
      </c>
      <c r="T471" s="391">
        <v>994</v>
      </c>
      <c r="U471" s="391">
        <v>673</v>
      </c>
      <c r="V471" s="391">
        <v>949</v>
      </c>
      <c r="W471" s="391">
        <v>597</v>
      </c>
      <c r="X471" s="391">
        <v>409</v>
      </c>
      <c r="Y471" s="391">
        <v>3376</v>
      </c>
      <c r="Z471" s="391">
        <v>2217</v>
      </c>
      <c r="AA471" s="391">
        <v>133</v>
      </c>
      <c r="AB471" s="391">
        <v>519</v>
      </c>
      <c r="AC471" s="391">
        <v>1137</v>
      </c>
      <c r="AD471" s="391">
        <v>1023</v>
      </c>
      <c r="AE471" s="391">
        <v>1357</v>
      </c>
      <c r="AF471" s="391">
        <v>991</v>
      </c>
      <c r="AG471" s="391">
        <v>992</v>
      </c>
      <c r="AH471" s="391">
        <v>3555</v>
      </c>
      <c r="AI471" s="391">
        <v>1173</v>
      </c>
      <c r="AJ471" s="391">
        <v>2164</v>
      </c>
      <c r="AK471" s="391">
        <v>1662</v>
      </c>
      <c r="AL471" s="391">
        <v>225</v>
      </c>
      <c r="AM471" s="391">
        <v>639</v>
      </c>
      <c r="AN471" s="391">
        <v>1786</v>
      </c>
      <c r="AO471" s="391">
        <v>1012</v>
      </c>
      <c r="AP471" s="391">
        <v>1222</v>
      </c>
      <c r="AQ471" s="391">
        <v>709</v>
      </c>
      <c r="AR471" s="391">
        <v>265</v>
      </c>
      <c r="AS471" s="391">
        <v>1189</v>
      </c>
      <c r="AT471" s="391">
        <v>441</v>
      </c>
      <c r="AU471" s="391">
        <v>152</v>
      </c>
      <c r="AV471" s="391">
        <v>2157</v>
      </c>
      <c r="AW471" s="391">
        <v>91</v>
      </c>
      <c r="AX471" s="391">
        <v>731</v>
      </c>
      <c r="AY471" s="391">
        <v>3025</v>
      </c>
      <c r="AZ471" s="391">
        <v>1894</v>
      </c>
      <c r="BA471" s="391">
        <v>592</v>
      </c>
      <c r="BB471" s="391">
        <v>1257</v>
      </c>
      <c r="BC471" s="391">
        <v>2345</v>
      </c>
      <c r="BD471" s="391">
        <v>2048</v>
      </c>
      <c r="BE471" s="391">
        <v>799</v>
      </c>
      <c r="BF471" s="391">
        <v>1216</v>
      </c>
      <c r="BG471" s="391"/>
      <c r="BH471" s="391">
        <v>656</v>
      </c>
      <c r="BI471" s="391">
        <v>443</v>
      </c>
      <c r="BJ471" s="391">
        <v>529</v>
      </c>
      <c r="BK471" s="391">
        <v>977</v>
      </c>
      <c r="BL471" s="391">
        <v>1176</v>
      </c>
      <c r="BM471" s="391">
        <v>1144</v>
      </c>
      <c r="BN471" s="391">
        <v>947</v>
      </c>
      <c r="BO471" s="391">
        <v>1277</v>
      </c>
      <c r="BP471" s="391">
        <v>921</v>
      </c>
      <c r="BQ471" s="391">
        <v>953</v>
      </c>
      <c r="BR471" s="391">
        <v>775</v>
      </c>
      <c r="BS471" s="391">
        <v>813</v>
      </c>
      <c r="BT471" s="391">
        <v>729</v>
      </c>
      <c r="BU471" s="391">
        <v>0</v>
      </c>
      <c r="BV471" s="391">
        <v>0</v>
      </c>
      <c r="BW471" s="391">
        <v>0</v>
      </c>
      <c r="BX471" s="392">
        <f t="shared" si="63"/>
        <v>-1</v>
      </c>
      <c r="BY471" s="392" t="str">
        <f t="shared" si="64"/>
        <v/>
      </c>
      <c r="BZ471" s="45">
        <f t="shared" si="65"/>
        <v>0</v>
      </c>
      <c r="CA471" s="45">
        <f t="shared" si="66"/>
        <v>20559</v>
      </c>
      <c r="CB471" s="45">
        <f t="shared" si="67"/>
        <v>16923</v>
      </c>
      <c r="CC471" s="45">
        <f t="shared" si="68"/>
        <v>9888</v>
      </c>
      <c r="CD471" s="45">
        <f t="shared" si="69"/>
        <v>15006</v>
      </c>
      <c r="CE471" s="45">
        <f t="shared" si="70"/>
        <v>10241</v>
      </c>
      <c r="CF471" s="391">
        <f t="shared" si="71"/>
        <v>0</v>
      </c>
    </row>
    <row r="472" spans="1:84">
      <c r="A472" s="45" t="s">
        <v>505</v>
      </c>
      <c r="B472" s="393">
        <v>1048</v>
      </c>
      <c r="C472" s="393">
        <v>1053</v>
      </c>
      <c r="D472" s="393">
        <v>1476</v>
      </c>
      <c r="E472" s="393">
        <v>1125</v>
      </c>
      <c r="F472" s="393">
        <v>1120</v>
      </c>
      <c r="G472" s="393">
        <v>1148</v>
      </c>
      <c r="H472" s="393">
        <v>1034</v>
      </c>
      <c r="I472" s="393">
        <v>1539</v>
      </c>
      <c r="J472" s="393">
        <v>627</v>
      </c>
      <c r="K472" s="391">
        <v>458</v>
      </c>
      <c r="L472" s="391">
        <v>259</v>
      </c>
      <c r="M472" s="391">
        <v>188</v>
      </c>
      <c r="N472" s="391">
        <v>178</v>
      </c>
      <c r="O472" s="391">
        <v>103</v>
      </c>
      <c r="P472" s="391">
        <v>195</v>
      </c>
      <c r="Q472" s="391">
        <v>161</v>
      </c>
      <c r="R472" s="391">
        <v>32</v>
      </c>
      <c r="S472" s="391">
        <v>26</v>
      </c>
      <c r="T472" s="391">
        <v>86</v>
      </c>
      <c r="U472" s="391">
        <v>55</v>
      </c>
      <c r="V472" s="391">
        <v>355</v>
      </c>
      <c r="W472" s="391">
        <v>975</v>
      </c>
      <c r="X472" s="391">
        <v>1413</v>
      </c>
      <c r="Y472" s="391">
        <v>1070</v>
      </c>
      <c r="Z472" s="391">
        <v>1760</v>
      </c>
      <c r="AA472" s="391">
        <v>1289</v>
      </c>
      <c r="AB472" s="391">
        <v>1735</v>
      </c>
      <c r="AC472" s="391">
        <v>955</v>
      </c>
      <c r="AD472" s="391">
        <v>1120</v>
      </c>
      <c r="AE472" s="391">
        <v>1346</v>
      </c>
      <c r="AF472" s="391">
        <v>2285</v>
      </c>
      <c r="AG472" s="391">
        <v>2151</v>
      </c>
      <c r="AH472" s="391">
        <v>2272</v>
      </c>
      <c r="AI472" s="391">
        <v>3628</v>
      </c>
      <c r="AJ472" s="391">
        <v>3439</v>
      </c>
      <c r="AK472" s="391">
        <v>3638</v>
      </c>
      <c r="AL472" s="391">
        <v>1955</v>
      </c>
      <c r="AM472" s="391">
        <v>1569</v>
      </c>
      <c r="AN472" s="391">
        <v>3070</v>
      </c>
      <c r="AO472" s="391">
        <v>1680</v>
      </c>
      <c r="AP472" s="391">
        <v>1986</v>
      </c>
      <c r="AQ472" s="391">
        <v>2418</v>
      </c>
      <c r="AR472" s="391">
        <v>1507</v>
      </c>
      <c r="AS472" s="391">
        <v>942</v>
      </c>
      <c r="AT472" s="391">
        <v>808</v>
      </c>
      <c r="AU472" s="391">
        <v>1056</v>
      </c>
      <c r="AV472" s="391">
        <v>1414</v>
      </c>
      <c r="AW472" s="391">
        <v>1037</v>
      </c>
      <c r="AX472" s="391">
        <v>661</v>
      </c>
      <c r="AY472" s="391">
        <v>468</v>
      </c>
      <c r="AZ472" s="391">
        <v>775</v>
      </c>
      <c r="BA472" s="391">
        <v>512</v>
      </c>
      <c r="BB472" s="391">
        <v>577</v>
      </c>
      <c r="BC472" s="391">
        <v>1295</v>
      </c>
      <c r="BD472" s="391">
        <v>1209</v>
      </c>
      <c r="BE472" s="391">
        <v>776</v>
      </c>
      <c r="BF472" s="391">
        <v>572</v>
      </c>
      <c r="BG472" s="391"/>
      <c r="BH472" s="391">
        <v>968</v>
      </c>
      <c r="BI472" s="391">
        <v>1170</v>
      </c>
      <c r="BJ472" s="391">
        <v>304</v>
      </c>
      <c r="BK472" s="391">
        <v>308</v>
      </c>
      <c r="BL472" s="391">
        <v>256</v>
      </c>
      <c r="BM472" s="391">
        <v>216</v>
      </c>
      <c r="BN472" s="391">
        <v>423</v>
      </c>
      <c r="BO472" s="391">
        <v>443</v>
      </c>
      <c r="BP472" s="391">
        <v>235</v>
      </c>
      <c r="BQ472" s="391">
        <v>123</v>
      </c>
      <c r="BR472" s="391">
        <v>151</v>
      </c>
      <c r="BS472" s="391">
        <v>161</v>
      </c>
      <c r="BT472" s="391">
        <v>281</v>
      </c>
      <c r="BU472" s="391">
        <v>0</v>
      </c>
      <c r="BV472" s="391">
        <v>0</v>
      </c>
      <c r="BW472" s="391">
        <v>0</v>
      </c>
      <c r="BX472" s="392">
        <f t="shared" si="63"/>
        <v>-1</v>
      </c>
      <c r="BY472" s="392" t="str">
        <f t="shared" si="64"/>
        <v/>
      </c>
      <c r="BZ472" s="45">
        <f t="shared" si="65"/>
        <v>11075</v>
      </c>
      <c r="CA472" s="45">
        <f t="shared" si="66"/>
        <v>4649</v>
      </c>
      <c r="CB472" s="45">
        <f t="shared" si="67"/>
        <v>25618</v>
      </c>
      <c r="CC472" s="45">
        <f t="shared" si="68"/>
        <v>19442</v>
      </c>
      <c r="CD472" s="45">
        <f t="shared" si="69"/>
        <v>8983</v>
      </c>
      <c r="CE472" s="45">
        <f t="shared" si="70"/>
        <v>2901</v>
      </c>
      <c r="CF472" s="391">
        <f t="shared" si="71"/>
        <v>0</v>
      </c>
    </row>
    <row r="473" ht="15" spans="1:84">
      <c r="A473" s="45" t="s">
        <v>506</v>
      </c>
      <c r="B473" s="396"/>
      <c r="C473" s="396"/>
      <c r="D473" s="396"/>
      <c r="E473" s="396"/>
      <c r="F473" s="396"/>
      <c r="G473" s="396"/>
      <c r="H473" s="396"/>
      <c r="I473" s="396"/>
      <c r="J473" s="396"/>
      <c r="K473" s="396"/>
      <c r="L473" s="396"/>
      <c r="M473" s="396"/>
      <c r="N473" s="391"/>
      <c r="O473" s="391"/>
      <c r="P473" s="391"/>
      <c r="Q473" s="391"/>
      <c r="R473" s="391"/>
      <c r="S473" s="391"/>
      <c r="T473" s="391"/>
      <c r="U473" s="391"/>
      <c r="V473" s="391"/>
      <c r="W473" s="391"/>
      <c r="X473" s="391"/>
      <c r="Y473" s="391"/>
      <c r="Z473" s="391"/>
      <c r="AA473" s="391"/>
      <c r="AB473" s="391"/>
      <c r="AC473" s="391"/>
      <c r="AD473" s="391"/>
      <c r="AE473" s="391"/>
      <c r="AF473" s="391"/>
      <c r="AG473" s="391">
        <v>548</v>
      </c>
      <c r="AH473" s="391">
        <v>1320</v>
      </c>
      <c r="AI473" s="391">
        <v>2584</v>
      </c>
      <c r="AJ473" s="391">
        <v>1137</v>
      </c>
      <c r="AK473" s="391">
        <v>2624</v>
      </c>
      <c r="AL473" s="391">
        <v>2163</v>
      </c>
      <c r="AM473" s="391">
        <v>2142</v>
      </c>
      <c r="AN473" s="391">
        <v>3116</v>
      </c>
      <c r="AO473" s="391">
        <v>1929</v>
      </c>
      <c r="AP473" s="391">
        <v>2373</v>
      </c>
      <c r="AQ473" s="391">
        <v>3138</v>
      </c>
      <c r="AR473" s="391">
        <v>1404</v>
      </c>
      <c r="AS473" s="391">
        <v>1034</v>
      </c>
      <c r="AT473" s="391">
        <v>1523</v>
      </c>
      <c r="AU473" s="391">
        <v>1186</v>
      </c>
      <c r="AV473" s="391">
        <v>1635</v>
      </c>
      <c r="AW473" s="391">
        <v>2179</v>
      </c>
      <c r="AX473" s="391">
        <v>961</v>
      </c>
      <c r="AY473" s="391">
        <v>1046</v>
      </c>
      <c r="AZ473" s="391">
        <v>1503</v>
      </c>
      <c r="BA473" s="391">
        <v>855</v>
      </c>
      <c r="BB473" s="391">
        <v>929</v>
      </c>
      <c r="BC473" s="391">
        <v>1185</v>
      </c>
      <c r="BD473" s="391">
        <v>663</v>
      </c>
      <c r="BE473" s="391">
        <v>751</v>
      </c>
      <c r="BF473" s="391">
        <v>588</v>
      </c>
      <c r="BG473" s="391"/>
      <c r="BH473" s="391">
        <v>650</v>
      </c>
      <c r="BI473" s="391">
        <v>1002</v>
      </c>
      <c r="BJ473" s="391">
        <v>805</v>
      </c>
      <c r="BK473" s="391">
        <v>684</v>
      </c>
      <c r="BL473" s="391">
        <v>648</v>
      </c>
      <c r="BM473" s="391">
        <v>289</v>
      </c>
      <c r="BN473" s="391">
        <v>280</v>
      </c>
      <c r="BO473" s="391">
        <v>677</v>
      </c>
      <c r="BP473" s="391">
        <v>788</v>
      </c>
      <c r="BQ473" s="391">
        <v>564</v>
      </c>
      <c r="BR473" s="391">
        <v>860</v>
      </c>
      <c r="BS473" s="391">
        <v>817</v>
      </c>
      <c r="BT473" s="391">
        <v>712</v>
      </c>
      <c r="BU473" s="391">
        <v>0</v>
      </c>
      <c r="BV473" s="391">
        <v>0</v>
      </c>
      <c r="BW473" s="391">
        <v>0</v>
      </c>
      <c r="BX473" s="392">
        <f t="shared" si="63"/>
        <v>-1</v>
      </c>
      <c r="BY473" s="392" t="str">
        <f t="shared" si="64"/>
        <v/>
      </c>
      <c r="BZ473" s="45">
        <f t="shared" si="65"/>
        <v>0</v>
      </c>
      <c r="CA473" s="45">
        <f t="shared" si="66"/>
        <v>0</v>
      </c>
      <c r="CB473" s="45">
        <f t="shared" si="67"/>
        <v>8213</v>
      </c>
      <c r="CC473" s="45">
        <f t="shared" si="68"/>
        <v>23822</v>
      </c>
      <c r="CD473" s="45">
        <f t="shared" si="69"/>
        <v>10133</v>
      </c>
      <c r="CE473" s="45">
        <f t="shared" si="70"/>
        <v>7124</v>
      </c>
      <c r="CF473" s="391">
        <f t="shared" si="71"/>
        <v>0</v>
      </c>
    </row>
    <row r="474" spans="1:84">
      <c r="A474" s="45" t="s">
        <v>507</v>
      </c>
      <c r="B474" s="393"/>
      <c r="C474" s="393"/>
      <c r="D474" s="393"/>
      <c r="E474" s="393"/>
      <c r="F474" s="393"/>
      <c r="G474" s="393"/>
      <c r="H474" s="393"/>
      <c r="I474" s="393"/>
      <c r="J474" s="393"/>
      <c r="K474" s="391"/>
      <c r="L474" s="391"/>
      <c r="M474" s="391"/>
      <c r="N474" s="391"/>
      <c r="O474" s="391"/>
      <c r="P474" s="391"/>
      <c r="Q474" s="391"/>
      <c r="R474" s="391"/>
      <c r="S474" s="391"/>
      <c r="T474" s="391"/>
      <c r="U474" s="391"/>
      <c r="V474" s="391"/>
      <c r="W474" s="391"/>
      <c r="X474" s="391"/>
      <c r="Y474" s="391"/>
      <c r="Z474" s="391"/>
      <c r="AA474" s="397"/>
      <c r="AB474" s="391"/>
      <c r="AC474" s="391"/>
      <c r="AD474" s="391"/>
      <c r="AE474" s="391"/>
      <c r="AF474" s="391"/>
      <c r="AG474" s="391"/>
      <c r="AH474" s="391"/>
      <c r="AI474" s="391"/>
      <c r="AJ474" s="391"/>
      <c r="AK474" s="391"/>
      <c r="AL474" s="391"/>
      <c r="AM474" s="391"/>
      <c r="AN474" s="391"/>
      <c r="AO474" s="391"/>
      <c r="AP474" s="391"/>
      <c r="AQ474" s="391"/>
      <c r="AR474" s="391"/>
      <c r="AS474" s="391"/>
      <c r="AT474" s="391"/>
      <c r="AU474" s="391"/>
      <c r="AV474" s="391"/>
      <c r="AW474" s="391"/>
      <c r="AX474" s="391"/>
      <c r="AY474" s="391"/>
      <c r="AZ474" s="391"/>
      <c r="BA474" s="391"/>
      <c r="BB474" s="391"/>
      <c r="BC474" s="391"/>
      <c r="BD474" s="391">
        <v>239</v>
      </c>
      <c r="BE474" s="391">
        <v>732</v>
      </c>
      <c r="BF474" s="391">
        <v>2429</v>
      </c>
      <c r="BG474" s="391"/>
      <c r="BH474" s="391">
        <v>2222</v>
      </c>
      <c r="BI474" s="391">
        <v>3664</v>
      </c>
      <c r="BJ474" s="391">
        <v>1371</v>
      </c>
      <c r="BK474" s="391">
        <v>1570</v>
      </c>
      <c r="BL474" s="391">
        <v>2774</v>
      </c>
      <c r="BM474" s="391">
        <v>1331</v>
      </c>
      <c r="BN474" s="391">
        <v>1220</v>
      </c>
      <c r="BO474" s="391">
        <v>1860</v>
      </c>
      <c r="BP474" s="391">
        <v>1525</v>
      </c>
      <c r="BQ474" s="391">
        <v>1455</v>
      </c>
      <c r="BR474" s="391">
        <v>2034</v>
      </c>
      <c r="BS474" s="391">
        <v>1680</v>
      </c>
      <c r="BT474" s="391">
        <v>1454</v>
      </c>
      <c r="BU474" s="391">
        <v>0</v>
      </c>
      <c r="BV474" s="391">
        <v>0</v>
      </c>
      <c r="BW474" s="391">
        <v>0</v>
      </c>
      <c r="BX474" s="392">
        <f t="shared" si="63"/>
        <v>-1</v>
      </c>
      <c r="BY474" s="392" t="str">
        <f t="shared" si="64"/>
        <v/>
      </c>
      <c r="BZ474" s="45">
        <f t="shared" si="65"/>
        <v>0</v>
      </c>
      <c r="CA474" s="45">
        <f t="shared" si="66"/>
        <v>0</v>
      </c>
      <c r="CB474" s="45">
        <f t="shared" si="67"/>
        <v>0</v>
      </c>
      <c r="CC474" s="45">
        <f t="shared" si="68"/>
        <v>0</v>
      </c>
      <c r="CD474" s="45">
        <f t="shared" si="69"/>
        <v>9286</v>
      </c>
      <c r="CE474" s="45">
        <f t="shared" si="70"/>
        <v>18274</v>
      </c>
      <c r="CF474" s="391">
        <f t="shared" si="71"/>
        <v>0</v>
      </c>
    </row>
    <row r="475" ht="15" spans="1:84">
      <c r="A475" s="45" t="s">
        <v>508</v>
      </c>
      <c r="B475" s="396"/>
      <c r="C475" s="396"/>
      <c r="D475" s="396"/>
      <c r="E475" s="396"/>
      <c r="F475" s="396"/>
      <c r="G475" s="396"/>
      <c r="H475" s="396"/>
      <c r="I475" s="396"/>
      <c r="J475" s="396"/>
      <c r="K475" s="396"/>
      <c r="L475" s="396"/>
      <c r="M475" s="396"/>
      <c r="N475" s="391"/>
      <c r="O475" s="391"/>
      <c r="P475" s="391"/>
      <c r="Q475" s="391"/>
      <c r="R475" s="391"/>
      <c r="S475" s="391"/>
      <c r="T475" s="391"/>
      <c r="U475" s="391"/>
      <c r="V475" s="391"/>
      <c r="W475" s="391"/>
      <c r="X475" s="391"/>
      <c r="Y475" s="391"/>
      <c r="Z475" s="391"/>
      <c r="AA475" s="391"/>
      <c r="AB475" s="391"/>
      <c r="AC475" s="391"/>
      <c r="AD475" s="391"/>
      <c r="AE475" s="391"/>
      <c r="AF475" s="391"/>
      <c r="AG475" s="391"/>
      <c r="AH475" s="391"/>
      <c r="AI475" s="391"/>
      <c r="AJ475" s="391"/>
      <c r="AK475" s="391"/>
      <c r="AL475" s="391"/>
      <c r="AM475" s="391"/>
      <c r="AN475" s="391"/>
      <c r="AO475" s="391"/>
      <c r="AP475" s="391"/>
      <c r="AQ475" s="391"/>
      <c r="AR475" s="391"/>
      <c r="AS475" s="391"/>
      <c r="AT475" s="391"/>
      <c r="AU475" s="391"/>
      <c r="AV475" s="391">
        <v>619</v>
      </c>
      <c r="AW475" s="391">
        <v>1218</v>
      </c>
      <c r="AX475" s="391">
        <v>508</v>
      </c>
      <c r="AY475" s="391">
        <v>626</v>
      </c>
      <c r="AZ475" s="391">
        <v>424</v>
      </c>
      <c r="BA475" s="391">
        <v>39</v>
      </c>
      <c r="BB475" s="391">
        <v>183</v>
      </c>
      <c r="BC475" s="391">
        <v>437</v>
      </c>
      <c r="BD475" s="391">
        <v>709</v>
      </c>
      <c r="BE475" s="391">
        <v>704</v>
      </c>
      <c r="BF475" s="391">
        <v>436</v>
      </c>
      <c r="BG475" s="391"/>
      <c r="BH475" s="391">
        <v>3</v>
      </c>
      <c r="BI475" s="391">
        <v>4</v>
      </c>
      <c r="BJ475" s="391">
        <v>364</v>
      </c>
      <c r="BK475" s="391">
        <v>343</v>
      </c>
      <c r="BL475" s="391">
        <v>913</v>
      </c>
      <c r="BM475" s="391">
        <v>557</v>
      </c>
      <c r="BN475" s="391">
        <v>378</v>
      </c>
      <c r="BO475" s="391">
        <v>257</v>
      </c>
      <c r="BP475" s="391">
        <v>305</v>
      </c>
      <c r="BQ475" s="391">
        <v>435</v>
      </c>
      <c r="BR475" s="391">
        <v>1179</v>
      </c>
      <c r="BS475" s="391">
        <v>374</v>
      </c>
      <c r="BT475" s="391">
        <v>545</v>
      </c>
      <c r="BU475" s="391">
        <v>0</v>
      </c>
      <c r="BV475" s="391">
        <v>0</v>
      </c>
      <c r="BW475" s="391">
        <v>0</v>
      </c>
      <c r="BX475" s="392">
        <f t="shared" si="63"/>
        <v>-1</v>
      </c>
      <c r="BY475" s="392" t="str">
        <f t="shared" si="64"/>
        <v/>
      </c>
      <c r="BZ475" s="45">
        <f t="shared" si="65"/>
        <v>0</v>
      </c>
      <c r="CA475" s="45">
        <f t="shared" si="66"/>
        <v>0</v>
      </c>
      <c r="CB475" s="45">
        <f t="shared" si="67"/>
        <v>0</v>
      </c>
      <c r="CC475" s="45">
        <f t="shared" si="68"/>
        <v>1837</v>
      </c>
      <c r="CD475" s="45">
        <f t="shared" si="69"/>
        <v>4073</v>
      </c>
      <c r="CE475" s="45">
        <f t="shared" si="70"/>
        <v>5650</v>
      </c>
      <c r="CF475" s="391">
        <f t="shared" si="71"/>
        <v>0</v>
      </c>
    </row>
    <row r="476" ht="15" spans="1:84">
      <c r="A476" s="45" t="s">
        <v>509</v>
      </c>
      <c r="B476" s="396"/>
      <c r="C476" s="396"/>
      <c r="D476" s="396"/>
      <c r="E476" s="396"/>
      <c r="F476" s="396"/>
      <c r="G476" s="396"/>
      <c r="H476" s="396"/>
      <c r="I476" s="396"/>
      <c r="J476" s="396"/>
      <c r="K476" s="396"/>
      <c r="L476" s="396"/>
      <c r="M476" s="396"/>
      <c r="N476" s="391"/>
      <c r="O476" s="391"/>
      <c r="P476" s="391"/>
      <c r="Q476" s="391"/>
      <c r="R476" s="391"/>
      <c r="S476" s="391"/>
      <c r="T476" s="391"/>
      <c r="U476" s="391"/>
      <c r="V476" s="391"/>
      <c r="W476" s="391"/>
      <c r="X476" s="391"/>
      <c r="Y476" s="391"/>
      <c r="Z476" s="391"/>
      <c r="AA476" s="391"/>
      <c r="AB476" s="391"/>
      <c r="AC476" s="391"/>
      <c r="AD476" s="391"/>
      <c r="AE476" s="391"/>
      <c r="AF476" s="391"/>
      <c r="AG476" s="391"/>
      <c r="AH476" s="391">
        <v>3</v>
      </c>
      <c r="AI476" s="391">
        <v>75</v>
      </c>
      <c r="AJ476" s="391">
        <v>3</v>
      </c>
      <c r="AK476" s="391">
        <v>502</v>
      </c>
      <c r="AL476" s="391">
        <v>8</v>
      </c>
      <c r="AM476" s="391">
        <v>283</v>
      </c>
      <c r="AN476" s="391">
        <v>453</v>
      </c>
      <c r="AO476" s="391">
        <v>303</v>
      </c>
      <c r="AP476" s="391">
        <v>349</v>
      </c>
      <c r="AQ476" s="391">
        <v>259</v>
      </c>
      <c r="AR476" s="391">
        <v>680</v>
      </c>
      <c r="AS476" s="391">
        <v>533</v>
      </c>
      <c r="AT476" s="391">
        <v>662</v>
      </c>
      <c r="AU476" s="391">
        <v>464</v>
      </c>
      <c r="AV476" s="391">
        <v>748</v>
      </c>
      <c r="AW476" s="391">
        <v>1026</v>
      </c>
      <c r="AX476" s="391">
        <v>813</v>
      </c>
      <c r="AY476" s="391">
        <v>308</v>
      </c>
      <c r="AZ476" s="391">
        <v>328</v>
      </c>
      <c r="BA476" s="391">
        <v>850</v>
      </c>
      <c r="BB476" s="391">
        <v>349</v>
      </c>
      <c r="BC476" s="391">
        <v>1550</v>
      </c>
      <c r="BD476" s="391">
        <v>1540</v>
      </c>
      <c r="BE476" s="391">
        <v>690</v>
      </c>
      <c r="BF476" s="391">
        <v>470</v>
      </c>
      <c r="BG476" s="391"/>
      <c r="BH476" s="391">
        <v>127</v>
      </c>
      <c r="BI476" s="391">
        <v>258</v>
      </c>
      <c r="BJ476" s="391">
        <v>0</v>
      </c>
      <c r="BK476" s="391">
        <v>0</v>
      </c>
      <c r="BL476" s="391">
        <v>97</v>
      </c>
      <c r="BM476" s="391">
        <v>259</v>
      </c>
      <c r="BN476" s="391">
        <v>91</v>
      </c>
      <c r="BO476" s="391">
        <v>0</v>
      </c>
      <c r="BP476" s="391">
        <v>0</v>
      </c>
      <c r="BQ476" s="391">
        <v>283</v>
      </c>
      <c r="BR476" s="391">
        <v>995</v>
      </c>
      <c r="BS476" s="391">
        <v>1044</v>
      </c>
      <c r="BT476" s="391">
        <v>3543</v>
      </c>
      <c r="BU476" s="391">
        <v>0</v>
      </c>
      <c r="BV476" s="391">
        <v>0</v>
      </c>
      <c r="BW476" s="391">
        <v>0</v>
      </c>
      <c r="BX476" s="392" t="str">
        <f t="shared" si="63"/>
        <v/>
      </c>
      <c r="BY476" s="392" t="str">
        <f t="shared" si="64"/>
        <v/>
      </c>
      <c r="BZ476" s="45">
        <f t="shared" si="65"/>
        <v>0</v>
      </c>
      <c r="CA476" s="45">
        <f t="shared" si="66"/>
        <v>0</v>
      </c>
      <c r="CB476" s="45">
        <f t="shared" si="67"/>
        <v>583</v>
      </c>
      <c r="CC476" s="45">
        <f t="shared" si="68"/>
        <v>5768</v>
      </c>
      <c r="CD476" s="45">
        <f t="shared" si="69"/>
        <v>7283</v>
      </c>
      <c r="CE476" s="45">
        <f t="shared" si="70"/>
        <v>6312</v>
      </c>
      <c r="CF476" s="391">
        <f t="shared" si="71"/>
        <v>0</v>
      </c>
    </row>
    <row r="477" ht="15" spans="1:84">
      <c r="A477" s="45" t="s">
        <v>510</v>
      </c>
      <c r="B477" s="396">
        <v>237</v>
      </c>
      <c r="C477" s="396">
        <v>233</v>
      </c>
      <c r="D477" s="396">
        <v>305</v>
      </c>
      <c r="E477" s="396">
        <v>314</v>
      </c>
      <c r="F477" s="396">
        <v>117</v>
      </c>
      <c r="G477" s="396">
        <v>92</v>
      </c>
      <c r="H477" s="396">
        <v>444</v>
      </c>
      <c r="I477" s="396">
        <v>1217</v>
      </c>
      <c r="J477" s="396">
        <v>144</v>
      </c>
      <c r="K477" s="396">
        <v>84</v>
      </c>
      <c r="L477" s="396">
        <v>51</v>
      </c>
      <c r="M477" s="396">
        <v>99</v>
      </c>
      <c r="N477" s="391">
        <v>43</v>
      </c>
      <c r="O477" s="391">
        <v>25</v>
      </c>
      <c r="P477" s="391">
        <v>81</v>
      </c>
      <c r="Q477" s="391">
        <v>70</v>
      </c>
      <c r="R477" s="391">
        <v>77</v>
      </c>
      <c r="S477" s="391">
        <v>65</v>
      </c>
      <c r="T477" s="391">
        <v>76</v>
      </c>
      <c r="U477" s="391">
        <v>395</v>
      </c>
      <c r="V477" s="391">
        <v>696</v>
      </c>
      <c r="W477" s="391">
        <v>1814</v>
      </c>
      <c r="X477" s="391">
        <v>1460</v>
      </c>
      <c r="Y477" s="391">
        <v>1875</v>
      </c>
      <c r="Z477" s="391">
        <v>1266</v>
      </c>
      <c r="AA477" s="391">
        <v>981</v>
      </c>
      <c r="AB477" s="391">
        <v>778</v>
      </c>
      <c r="AC477" s="391">
        <v>203</v>
      </c>
      <c r="AD477" s="391">
        <v>675</v>
      </c>
      <c r="AE477" s="391">
        <v>1323</v>
      </c>
      <c r="AF477" s="391">
        <v>1340</v>
      </c>
      <c r="AG477" s="391">
        <v>873</v>
      </c>
      <c r="AH477" s="391">
        <v>996</v>
      </c>
      <c r="AI477" s="391">
        <v>763</v>
      </c>
      <c r="AJ477" s="391">
        <v>1018</v>
      </c>
      <c r="AK477" s="391">
        <v>1124</v>
      </c>
      <c r="AL477" s="391">
        <v>790</v>
      </c>
      <c r="AM477" s="391">
        <v>824</v>
      </c>
      <c r="AN477" s="391">
        <v>1217</v>
      </c>
      <c r="AO477" s="391">
        <v>963</v>
      </c>
      <c r="AP477" s="391">
        <v>1015</v>
      </c>
      <c r="AQ477" s="391">
        <v>1201</v>
      </c>
      <c r="AR477" s="391">
        <v>744</v>
      </c>
      <c r="AS477" s="391">
        <v>739</v>
      </c>
      <c r="AT477" s="391">
        <v>521</v>
      </c>
      <c r="AU477" s="391">
        <v>626</v>
      </c>
      <c r="AV477" s="391">
        <v>1057</v>
      </c>
      <c r="AW477" s="391">
        <v>2294</v>
      </c>
      <c r="AX477" s="391">
        <v>949</v>
      </c>
      <c r="AY477" s="391">
        <v>956</v>
      </c>
      <c r="AZ477" s="391">
        <v>1207</v>
      </c>
      <c r="BA477" s="391">
        <v>594</v>
      </c>
      <c r="BB477" s="391">
        <v>592</v>
      </c>
      <c r="BC477" s="391">
        <v>1256</v>
      </c>
      <c r="BD477" s="391">
        <v>990</v>
      </c>
      <c r="BE477" s="391">
        <v>689</v>
      </c>
      <c r="BF477" s="391">
        <v>1246</v>
      </c>
      <c r="BG477" s="391"/>
      <c r="BH477" s="391">
        <v>1240</v>
      </c>
      <c r="BI477" s="391">
        <v>2249</v>
      </c>
      <c r="BJ477" s="391">
        <v>1461</v>
      </c>
      <c r="BK477" s="391">
        <v>1250</v>
      </c>
      <c r="BL477" s="391">
        <v>1731</v>
      </c>
      <c r="BM477" s="391">
        <v>1500</v>
      </c>
      <c r="BN477" s="391">
        <v>1334</v>
      </c>
      <c r="BO477" s="391">
        <v>1097</v>
      </c>
      <c r="BP477" s="391">
        <v>574</v>
      </c>
      <c r="BQ477" s="391">
        <v>646</v>
      </c>
      <c r="BR477" s="391">
        <v>1195</v>
      </c>
      <c r="BS477" s="391">
        <v>2988</v>
      </c>
      <c r="BT477" s="391">
        <v>444</v>
      </c>
      <c r="BU477" s="391">
        <v>0</v>
      </c>
      <c r="BV477" s="391">
        <v>0</v>
      </c>
      <c r="BW477" s="391">
        <v>0</v>
      </c>
      <c r="BX477" s="392">
        <f t="shared" si="63"/>
        <v>-1</v>
      </c>
      <c r="BY477" s="392" t="str">
        <f t="shared" si="64"/>
        <v/>
      </c>
      <c r="BZ477" s="45">
        <f t="shared" si="65"/>
        <v>3337</v>
      </c>
      <c r="CA477" s="45">
        <f t="shared" si="66"/>
        <v>6677</v>
      </c>
      <c r="CB477" s="45">
        <f t="shared" si="67"/>
        <v>11340</v>
      </c>
      <c r="CC477" s="45">
        <f t="shared" si="68"/>
        <v>11991</v>
      </c>
      <c r="CD477" s="45">
        <f t="shared" si="69"/>
        <v>11968</v>
      </c>
      <c r="CE477" s="45">
        <f t="shared" si="70"/>
        <v>14220</v>
      </c>
      <c r="CF477" s="391">
        <f t="shared" si="71"/>
        <v>0</v>
      </c>
    </row>
    <row r="478" ht="15" spans="1:84">
      <c r="A478" s="45" t="s">
        <v>511</v>
      </c>
      <c r="B478" s="396"/>
      <c r="C478" s="396">
        <v>5</v>
      </c>
      <c r="D478" s="396">
        <v>25</v>
      </c>
      <c r="E478" s="396"/>
      <c r="F478" s="396">
        <v>45</v>
      </c>
      <c r="G478" s="396">
        <v>96</v>
      </c>
      <c r="H478" s="396">
        <v>81</v>
      </c>
      <c r="I478" s="396">
        <v>39</v>
      </c>
      <c r="J478" s="396">
        <v>11</v>
      </c>
      <c r="K478" s="396">
        <v>21</v>
      </c>
      <c r="L478" s="396">
        <v>244</v>
      </c>
      <c r="M478" s="396">
        <v>236</v>
      </c>
      <c r="N478" s="391">
        <v>471</v>
      </c>
      <c r="O478" s="391">
        <v>288</v>
      </c>
      <c r="P478" s="391">
        <v>473</v>
      </c>
      <c r="Q478" s="391">
        <v>440</v>
      </c>
      <c r="R478" s="391">
        <v>398</v>
      </c>
      <c r="S478" s="391">
        <v>357</v>
      </c>
      <c r="T478" s="391">
        <v>254</v>
      </c>
      <c r="U478" s="391">
        <v>217</v>
      </c>
      <c r="V478" s="391">
        <v>256</v>
      </c>
      <c r="W478" s="391">
        <v>389</v>
      </c>
      <c r="X478" s="391">
        <v>345</v>
      </c>
      <c r="Y478" s="391">
        <v>597</v>
      </c>
      <c r="Z478" s="391">
        <v>624</v>
      </c>
      <c r="AA478" s="391">
        <v>531</v>
      </c>
      <c r="AB478" s="391">
        <v>412</v>
      </c>
      <c r="AC478" s="391">
        <v>171</v>
      </c>
      <c r="AD478" s="391">
        <v>426</v>
      </c>
      <c r="AE478" s="391">
        <v>639</v>
      </c>
      <c r="AF478" s="391">
        <v>542</v>
      </c>
      <c r="AG478" s="391">
        <v>318</v>
      </c>
      <c r="AH478" s="391">
        <v>521</v>
      </c>
      <c r="AI478" s="391">
        <v>991</v>
      </c>
      <c r="AJ478" s="391">
        <v>1459</v>
      </c>
      <c r="AK478" s="391">
        <v>1319</v>
      </c>
      <c r="AL478" s="391">
        <v>1505</v>
      </c>
      <c r="AM478" s="391">
        <v>1926</v>
      </c>
      <c r="AN478" s="391">
        <v>3735</v>
      </c>
      <c r="AO478" s="391">
        <v>2616</v>
      </c>
      <c r="AP478" s="391">
        <v>1790</v>
      </c>
      <c r="AQ478" s="391">
        <v>967</v>
      </c>
      <c r="AR478" s="391">
        <v>1026</v>
      </c>
      <c r="AS478" s="391">
        <v>796</v>
      </c>
      <c r="AT478" s="391">
        <v>1925</v>
      </c>
      <c r="AU478" s="391">
        <v>1355</v>
      </c>
      <c r="AV478" s="391">
        <v>1500</v>
      </c>
      <c r="AW478" s="391">
        <v>1782</v>
      </c>
      <c r="AX478" s="391">
        <v>1664</v>
      </c>
      <c r="AY478" s="391">
        <v>929</v>
      </c>
      <c r="AZ478" s="391">
        <v>1294</v>
      </c>
      <c r="BA478" s="391">
        <v>1454</v>
      </c>
      <c r="BB478" s="391">
        <v>1075</v>
      </c>
      <c r="BC478" s="391">
        <v>1212</v>
      </c>
      <c r="BD478" s="391">
        <v>1287</v>
      </c>
      <c r="BE478" s="391">
        <v>676</v>
      </c>
      <c r="BF478" s="391">
        <v>1578</v>
      </c>
      <c r="BG478" s="391"/>
      <c r="BH478" s="391">
        <v>1619</v>
      </c>
      <c r="BI478" s="391">
        <v>1624</v>
      </c>
      <c r="BJ478" s="391">
        <v>2125</v>
      </c>
      <c r="BK478" s="391">
        <v>1537</v>
      </c>
      <c r="BL478" s="391">
        <v>4142</v>
      </c>
      <c r="BM478" s="391">
        <v>1966</v>
      </c>
      <c r="BN478" s="391">
        <v>1745</v>
      </c>
      <c r="BO478" s="391">
        <v>2305</v>
      </c>
      <c r="BP478" s="391">
        <v>2356</v>
      </c>
      <c r="BQ478" s="391">
        <v>1938</v>
      </c>
      <c r="BR478" s="391">
        <v>2379</v>
      </c>
      <c r="BS478" s="391">
        <v>1987</v>
      </c>
      <c r="BT478" s="391">
        <v>1987</v>
      </c>
      <c r="BU478" s="391">
        <v>0</v>
      </c>
      <c r="BV478" s="391">
        <v>0</v>
      </c>
      <c r="BW478" s="391">
        <v>0</v>
      </c>
      <c r="BX478" s="392">
        <f t="shared" si="63"/>
        <v>-1</v>
      </c>
      <c r="BY478" s="392" t="str">
        <f t="shared" si="64"/>
        <v/>
      </c>
      <c r="BZ478" s="45">
        <f t="shared" si="65"/>
        <v>803</v>
      </c>
      <c r="CA478" s="45">
        <f t="shared" si="66"/>
        <v>4485</v>
      </c>
      <c r="CB478" s="45">
        <f t="shared" si="67"/>
        <v>7953</v>
      </c>
      <c r="CC478" s="45">
        <f t="shared" si="68"/>
        <v>20923</v>
      </c>
      <c r="CD478" s="45">
        <f t="shared" si="69"/>
        <v>14412</v>
      </c>
      <c r="CE478" s="45">
        <f t="shared" si="70"/>
        <v>24467</v>
      </c>
      <c r="CF478" s="391">
        <f t="shared" si="71"/>
        <v>0</v>
      </c>
    </row>
    <row r="479" ht="15" spans="1:84">
      <c r="A479" s="45" t="s">
        <v>512</v>
      </c>
      <c r="B479" s="396"/>
      <c r="C479" s="396"/>
      <c r="D479" s="396"/>
      <c r="E479" s="396"/>
      <c r="F479" s="396"/>
      <c r="G479" s="396"/>
      <c r="H479" s="396"/>
      <c r="I479" s="396"/>
      <c r="J479" s="396"/>
      <c r="K479" s="396"/>
      <c r="L479" s="396"/>
      <c r="M479" s="396"/>
      <c r="N479" s="391"/>
      <c r="O479" s="391"/>
      <c r="P479" s="391"/>
      <c r="Q479" s="391"/>
      <c r="R479" s="391"/>
      <c r="S479" s="391"/>
      <c r="T479" s="391"/>
      <c r="U479" s="391"/>
      <c r="V479" s="391"/>
      <c r="W479" s="391"/>
      <c r="X479" s="391"/>
      <c r="Y479" s="391"/>
      <c r="Z479" s="391"/>
      <c r="AA479" s="391"/>
      <c r="AB479" s="391"/>
      <c r="AC479" s="391"/>
      <c r="AD479" s="391"/>
      <c r="AE479" s="391"/>
      <c r="AF479" s="391"/>
      <c r="AG479" s="391">
        <v>479</v>
      </c>
      <c r="AH479" s="391">
        <v>717</v>
      </c>
      <c r="AI479" s="391">
        <v>1547</v>
      </c>
      <c r="AJ479" s="391">
        <v>1018</v>
      </c>
      <c r="AK479" s="391">
        <v>940</v>
      </c>
      <c r="AL479" s="391">
        <v>1280</v>
      </c>
      <c r="AM479" s="391">
        <v>1174</v>
      </c>
      <c r="AN479" s="391">
        <v>1635</v>
      </c>
      <c r="AO479" s="391">
        <v>1403</v>
      </c>
      <c r="AP479" s="391">
        <v>1391</v>
      </c>
      <c r="AQ479" s="391">
        <v>1670</v>
      </c>
      <c r="AR479" s="391">
        <v>1116</v>
      </c>
      <c r="AS479" s="391">
        <v>778</v>
      </c>
      <c r="AT479" s="391">
        <v>1049</v>
      </c>
      <c r="AU479" s="391">
        <v>936</v>
      </c>
      <c r="AV479" s="391">
        <v>961</v>
      </c>
      <c r="AW479" s="391">
        <v>900</v>
      </c>
      <c r="AX479" s="391">
        <v>919</v>
      </c>
      <c r="AY479" s="391">
        <v>1016</v>
      </c>
      <c r="AZ479" s="391">
        <v>748</v>
      </c>
      <c r="BA479" s="391">
        <v>1021</v>
      </c>
      <c r="BB479" s="391">
        <v>1649</v>
      </c>
      <c r="BC479" s="391">
        <v>1725</v>
      </c>
      <c r="BD479" s="391">
        <v>836</v>
      </c>
      <c r="BE479" s="391">
        <v>667</v>
      </c>
      <c r="BF479" s="391">
        <v>1419</v>
      </c>
      <c r="BG479" s="391"/>
      <c r="BH479" s="391">
        <v>1491</v>
      </c>
      <c r="BI479" s="391">
        <v>1568</v>
      </c>
      <c r="BJ479" s="391">
        <v>1239</v>
      </c>
      <c r="BK479" s="391">
        <v>1191</v>
      </c>
      <c r="BL479" s="391">
        <v>2090</v>
      </c>
      <c r="BM479" s="391">
        <v>1173</v>
      </c>
      <c r="BN479" s="391">
        <v>1035</v>
      </c>
      <c r="BO479" s="391">
        <v>1418</v>
      </c>
      <c r="BP479" s="391">
        <v>801</v>
      </c>
      <c r="BQ479" s="391">
        <v>786</v>
      </c>
      <c r="BR479" s="391">
        <v>791</v>
      </c>
      <c r="BS479" s="391">
        <v>855</v>
      </c>
      <c r="BT479" s="391">
        <v>593</v>
      </c>
      <c r="BU479" s="391">
        <v>0</v>
      </c>
      <c r="BV479" s="391">
        <v>0</v>
      </c>
      <c r="BW479" s="391">
        <v>0</v>
      </c>
      <c r="BX479" s="392">
        <f t="shared" si="63"/>
        <v>-1</v>
      </c>
      <c r="BY479" s="392" t="str">
        <f t="shared" si="64"/>
        <v/>
      </c>
      <c r="BZ479" s="45">
        <f t="shared" si="65"/>
        <v>0</v>
      </c>
      <c r="CA479" s="45">
        <f t="shared" si="66"/>
        <v>0</v>
      </c>
      <c r="CB479" s="45">
        <f t="shared" si="67"/>
        <v>4701</v>
      </c>
      <c r="CC479" s="45">
        <f t="shared" si="68"/>
        <v>14293</v>
      </c>
      <c r="CD479" s="45">
        <f t="shared" si="69"/>
        <v>13059</v>
      </c>
      <c r="CE479" s="45">
        <f t="shared" si="70"/>
        <v>11972</v>
      </c>
      <c r="CF479" s="391">
        <f t="shared" si="71"/>
        <v>0</v>
      </c>
    </row>
    <row r="480" ht="15" spans="1:84">
      <c r="A480" s="45" t="s">
        <v>513</v>
      </c>
      <c r="B480" s="396"/>
      <c r="C480" s="396"/>
      <c r="D480" s="396"/>
      <c r="E480" s="396"/>
      <c r="F480" s="396"/>
      <c r="G480" s="396"/>
      <c r="H480" s="396"/>
      <c r="I480" s="396"/>
      <c r="J480" s="396"/>
      <c r="K480" s="396"/>
      <c r="L480" s="396"/>
      <c r="M480" s="396"/>
      <c r="N480" s="391"/>
      <c r="O480" s="391"/>
      <c r="P480" s="391"/>
      <c r="Q480" s="391"/>
      <c r="R480" s="391"/>
      <c r="S480" s="391"/>
      <c r="T480" s="391"/>
      <c r="U480" s="391"/>
      <c r="V480" s="391"/>
      <c r="W480" s="391"/>
      <c r="X480" s="391"/>
      <c r="Y480" s="391"/>
      <c r="Z480" s="391"/>
      <c r="AA480" s="391"/>
      <c r="AB480" s="391"/>
      <c r="AC480" s="391"/>
      <c r="AD480" s="391"/>
      <c r="AE480" s="391"/>
      <c r="AF480" s="391"/>
      <c r="AG480" s="391"/>
      <c r="AH480" s="391"/>
      <c r="AI480" s="391"/>
      <c r="AJ480" s="391"/>
      <c r="AK480" s="391"/>
      <c r="AL480" s="391"/>
      <c r="AM480" s="391"/>
      <c r="AN480" s="391"/>
      <c r="AO480" s="391"/>
      <c r="AP480" s="391"/>
      <c r="AQ480" s="391"/>
      <c r="AR480" s="391"/>
      <c r="AS480" s="391"/>
      <c r="AT480" s="391">
        <v>1076</v>
      </c>
      <c r="AU480" s="391">
        <v>652</v>
      </c>
      <c r="AV480" s="391">
        <v>784</v>
      </c>
      <c r="AW480" s="391">
        <v>2758</v>
      </c>
      <c r="AX480" s="391">
        <v>1186</v>
      </c>
      <c r="AY480" s="391">
        <v>607</v>
      </c>
      <c r="AZ480" s="391">
        <v>1188</v>
      </c>
      <c r="BA480" s="391">
        <v>829</v>
      </c>
      <c r="BB480" s="391">
        <v>641</v>
      </c>
      <c r="BC480" s="391">
        <v>868</v>
      </c>
      <c r="BD480" s="391">
        <v>839</v>
      </c>
      <c r="BE480" s="391">
        <v>662</v>
      </c>
      <c r="BF480" s="391">
        <v>516</v>
      </c>
      <c r="BG480" s="391"/>
      <c r="BH480" s="391">
        <v>201</v>
      </c>
      <c r="BI480" s="391">
        <v>284</v>
      </c>
      <c r="BJ480" s="391">
        <v>831</v>
      </c>
      <c r="BK480" s="391">
        <v>253</v>
      </c>
      <c r="BL480" s="391">
        <v>1029</v>
      </c>
      <c r="BM480" s="391">
        <v>1251</v>
      </c>
      <c r="BN480" s="391">
        <v>797</v>
      </c>
      <c r="BO480" s="391">
        <v>819</v>
      </c>
      <c r="BP480" s="391">
        <v>554</v>
      </c>
      <c r="BQ480" s="391">
        <v>969</v>
      </c>
      <c r="BR480" s="391">
        <v>2492</v>
      </c>
      <c r="BS480" s="391">
        <v>2405</v>
      </c>
      <c r="BT480" s="391">
        <v>2771</v>
      </c>
      <c r="BU480" s="391">
        <v>0</v>
      </c>
      <c r="BV480" s="391">
        <v>0</v>
      </c>
      <c r="BW480" s="391">
        <v>0</v>
      </c>
      <c r="BX480" s="392">
        <f t="shared" si="63"/>
        <v>-1</v>
      </c>
      <c r="BY480" s="392" t="str">
        <f t="shared" si="64"/>
        <v/>
      </c>
      <c r="BZ480" s="45">
        <f t="shared" si="65"/>
        <v>0</v>
      </c>
      <c r="CA480" s="45">
        <f t="shared" si="66"/>
        <v>0</v>
      </c>
      <c r="CB480" s="45">
        <f t="shared" si="67"/>
        <v>0</v>
      </c>
      <c r="CC480" s="45">
        <f t="shared" si="68"/>
        <v>5270</v>
      </c>
      <c r="CD480" s="45">
        <f t="shared" si="69"/>
        <v>7821</v>
      </c>
      <c r="CE480" s="45">
        <f t="shared" si="70"/>
        <v>14171</v>
      </c>
      <c r="CF480" s="391">
        <f t="shared" si="71"/>
        <v>0</v>
      </c>
    </row>
    <row r="481" ht="15" spans="1:84">
      <c r="A481" s="45" t="s">
        <v>514</v>
      </c>
      <c r="B481" s="396"/>
      <c r="C481" s="396"/>
      <c r="D481" s="396"/>
      <c r="E481" s="396"/>
      <c r="F481" s="396"/>
      <c r="G481" s="396"/>
      <c r="H481" s="396"/>
      <c r="I481" s="396"/>
      <c r="J481" s="396"/>
      <c r="K481" s="396"/>
      <c r="L481" s="396"/>
      <c r="M481" s="396"/>
      <c r="N481" s="391"/>
      <c r="O481" s="391"/>
      <c r="P481" s="391"/>
      <c r="Q481" s="391"/>
      <c r="R481" s="391"/>
      <c r="S481" s="391"/>
      <c r="T481" s="391"/>
      <c r="U481" s="391"/>
      <c r="V481" s="391"/>
      <c r="W481" s="391"/>
      <c r="X481" s="391"/>
      <c r="Y481" s="391"/>
      <c r="Z481" s="391"/>
      <c r="AA481" s="391"/>
      <c r="AB481" s="391"/>
      <c r="AC481" s="391">
        <v>1062</v>
      </c>
      <c r="AD481" s="391">
        <v>965</v>
      </c>
      <c r="AE481" s="391">
        <v>1036</v>
      </c>
      <c r="AF481" s="391">
        <v>567</v>
      </c>
      <c r="AG481" s="391">
        <v>852</v>
      </c>
      <c r="AH481" s="391">
        <v>959</v>
      </c>
      <c r="AI481" s="391">
        <v>982</v>
      </c>
      <c r="AJ481" s="391">
        <v>869</v>
      </c>
      <c r="AK481" s="391">
        <v>858</v>
      </c>
      <c r="AL481" s="391">
        <v>732</v>
      </c>
      <c r="AM481" s="391">
        <v>357</v>
      </c>
      <c r="AN481" s="391">
        <v>1422</v>
      </c>
      <c r="AO481" s="391">
        <v>1435</v>
      </c>
      <c r="AP481" s="391">
        <v>804</v>
      </c>
      <c r="AQ481" s="391">
        <v>468</v>
      </c>
      <c r="AR481" s="391">
        <v>559</v>
      </c>
      <c r="AS481" s="391">
        <v>828</v>
      </c>
      <c r="AT481" s="391">
        <v>200</v>
      </c>
      <c r="AU481" s="391">
        <v>401</v>
      </c>
      <c r="AV481" s="391">
        <v>1086</v>
      </c>
      <c r="AW481" s="391">
        <v>905</v>
      </c>
      <c r="AX481" s="391">
        <v>430</v>
      </c>
      <c r="AY481" s="391">
        <v>356</v>
      </c>
      <c r="AZ481" s="391">
        <v>643</v>
      </c>
      <c r="BA481" s="391">
        <v>528</v>
      </c>
      <c r="BB481" s="391">
        <v>929</v>
      </c>
      <c r="BC481" s="391">
        <v>1293</v>
      </c>
      <c r="BD481" s="391">
        <v>577</v>
      </c>
      <c r="BE481" s="391">
        <v>662</v>
      </c>
      <c r="BF481" s="391">
        <v>618</v>
      </c>
      <c r="BG481" s="391"/>
      <c r="BH481" s="391">
        <v>383</v>
      </c>
      <c r="BI481" s="391">
        <v>360</v>
      </c>
      <c r="BJ481" s="391">
        <v>301</v>
      </c>
      <c r="BK481" s="391">
        <v>320</v>
      </c>
      <c r="BL481" s="391">
        <v>620</v>
      </c>
      <c r="BM481" s="391">
        <v>360</v>
      </c>
      <c r="BN481" s="391">
        <v>747</v>
      </c>
      <c r="BO481" s="391">
        <v>755</v>
      </c>
      <c r="BP481" s="391">
        <v>193</v>
      </c>
      <c r="BQ481" s="391">
        <v>133</v>
      </c>
      <c r="BR481" s="391">
        <v>222</v>
      </c>
      <c r="BS481" s="391">
        <v>74</v>
      </c>
      <c r="BT481" s="391">
        <v>141</v>
      </c>
      <c r="BU481" s="391">
        <v>0</v>
      </c>
      <c r="BV481" s="391">
        <v>0</v>
      </c>
      <c r="BW481" s="391">
        <v>0</v>
      </c>
      <c r="BX481" s="392">
        <f t="shared" si="63"/>
        <v>-1</v>
      </c>
      <c r="BY481" s="392" t="str">
        <f t="shared" si="64"/>
        <v/>
      </c>
      <c r="BZ481" s="45">
        <f t="shared" si="65"/>
        <v>0</v>
      </c>
      <c r="CA481" s="45">
        <f t="shared" si="66"/>
        <v>0</v>
      </c>
      <c r="CB481" s="45">
        <f t="shared" si="67"/>
        <v>8150</v>
      </c>
      <c r="CC481" s="45">
        <f t="shared" si="68"/>
        <v>9197</v>
      </c>
      <c r="CD481" s="45">
        <f t="shared" si="69"/>
        <v>6779</v>
      </c>
      <c r="CE481" s="45">
        <f t="shared" si="70"/>
        <v>3866</v>
      </c>
      <c r="CF481" s="391">
        <f t="shared" si="71"/>
        <v>0</v>
      </c>
    </row>
    <row r="482" ht="15" spans="1:84">
      <c r="A482" s="45" t="s">
        <v>515</v>
      </c>
      <c r="B482" s="396"/>
      <c r="C482" s="396"/>
      <c r="D482" s="396"/>
      <c r="E482" s="396"/>
      <c r="F482" s="396"/>
      <c r="G482" s="396"/>
      <c r="H482" s="396"/>
      <c r="I482" s="396"/>
      <c r="J482" s="396"/>
      <c r="K482" s="396"/>
      <c r="L482" s="396"/>
      <c r="M482" s="396"/>
      <c r="N482" s="391"/>
      <c r="O482" s="391"/>
      <c r="P482" s="391"/>
      <c r="Q482" s="391"/>
      <c r="R482" s="391"/>
      <c r="S482" s="391"/>
      <c r="T482" s="391"/>
      <c r="U482" s="391"/>
      <c r="V482" s="391">
        <v>21</v>
      </c>
      <c r="W482" s="391">
        <v>12</v>
      </c>
      <c r="X482" s="391">
        <v>24</v>
      </c>
      <c r="Y482" s="391">
        <v>7</v>
      </c>
      <c r="Z482" s="391">
        <v>2069</v>
      </c>
      <c r="AA482" s="391">
        <v>1143</v>
      </c>
      <c r="AB482" s="391">
        <v>584</v>
      </c>
      <c r="AC482" s="391">
        <v>367</v>
      </c>
      <c r="AD482" s="391">
        <v>642</v>
      </c>
      <c r="AE482" s="391">
        <v>1213</v>
      </c>
      <c r="AF482" s="391">
        <v>1658</v>
      </c>
      <c r="AG482" s="391">
        <v>1211</v>
      </c>
      <c r="AH482" s="391">
        <v>1419</v>
      </c>
      <c r="AI482" s="391">
        <v>1071</v>
      </c>
      <c r="AJ482" s="391">
        <v>855</v>
      </c>
      <c r="AK482" s="391">
        <v>1137</v>
      </c>
      <c r="AL482" s="391">
        <v>2301</v>
      </c>
      <c r="AM482" s="391">
        <v>2288</v>
      </c>
      <c r="AN482" s="391">
        <v>3619</v>
      </c>
      <c r="AO482" s="391">
        <v>3673</v>
      </c>
      <c r="AP482" s="391">
        <v>3734</v>
      </c>
      <c r="AQ482" s="391">
        <v>3492</v>
      </c>
      <c r="AR482" s="391">
        <v>2826</v>
      </c>
      <c r="AS482" s="391">
        <v>1737</v>
      </c>
      <c r="AT482" s="391">
        <v>2466</v>
      </c>
      <c r="AU482" s="391">
        <v>3364</v>
      </c>
      <c r="AV482" s="391">
        <v>3391</v>
      </c>
      <c r="AW482" s="391">
        <v>3824</v>
      </c>
      <c r="AX482" s="391">
        <v>3072</v>
      </c>
      <c r="AY482" s="391">
        <v>3391</v>
      </c>
      <c r="AZ482" s="391">
        <v>3362</v>
      </c>
      <c r="BA482" s="391">
        <v>2045</v>
      </c>
      <c r="BB482" s="391">
        <v>2320</v>
      </c>
      <c r="BC482" s="391">
        <v>1966</v>
      </c>
      <c r="BD482" s="391">
        <v>869</v>
      </c>
      <c r="BE482" s="391">
        <v>659</v>
      </c>
      <c r="BF482" s="391">
        <v>1685</v>
      </c>
      <c r="BG482" s="391"/>
      <c r="BH482" s="391">
        <v>2044</v>
      </c>
      <c r="BI482" s="391">
        <v>2215</v>
      </c>
      <c r="BJ482" s="391">
        <v>1347</v>
      </c>
      <c r="BK482" s="391">
        <v>1472</v>
      </c>
      <c r="BL482" s="391">
        <v>2020</v>
      </c>
      <c r="BM482" s="391">
        <v>1434</v>
      </c>
      <c r="BN482" s="391">
        <v>1714</v>
      </c>
      <c r="BO482" s="391">
        <v>2221</v>
      </c>
      <c r="BP482" s="391">
        <v>1139</v>
      </c>
      <c r="BQ482" s="391">
        <v>1002</v>
      </c>
      <c r="BR482" s="391">
        <v>1822</v>
      </c>
      <c r="BS482" s="391">
        <v>2006</v>
      </c>
      <c r="BT482" s="391">
        <v>986</v>
      </c>
      <c r="BU482" s="391">
        <v>0</v>
      </c>
      <c r="BV482" s="391">
        <v>0</v>
      </c>
      <c r="BW482" s="391">
        <v>0</v>
      </c>
      <c r="BX482" s="392">
        <f t="shared" si="63"/>
        <v>-1</v>
      </c>
      <c r="BY482" s="392" t="str">
        <f t="shared" si="64"/>
        <v/>
      </c>
      <c r="BZ482" s="45">
        <f t="shared" si="65"/>
        <v>0</v>
      </c>
      <c r="CA482" s="45">
        <f t="shared" si="66"/>
        <v>64</v>
      </c>
      <c r="CB482" s="45">
        <f t="shared" si="67"/>
        <v>13369</v>
      </c>
      <c r="CC482" s="45">
        <f t="shared" si="68"/>
        <v>36715</v>
      </c>
      <c r="CD482" s="45">
        <f t="shared" si="69"/>
        <v>23628</v>
      </c>
      <c r="CE482" s="45">
        <f t="shared" si="70"/>
        <v>17163</v>
      </c>
      <c r="CF482" s="391">
        <f t="shared" si="71"/>
        <v>0</v>
      </c>
    </row>
    <row r="483" spans="1:84">
      <c r="A483" s="45" t="s">
        <v>516</v>
      </c>
      <c r="B483" s="393"/>
      <c r="C483" s="393"/>
      <c r="D483" s="393"/>
      <c r="E483" s="393"/>
      <c r="F483" s="393"/>
      <c r="G483" s="393"/>
      <c r="H483" s="393"/>
      <c r="I483" s="393"/>
      <c r="J483" s="393"/>
      <c r="K483" s="391"/>
      <c r="L483" s="391"/>
      <c r="M483" s="391"/>
      <c r="N483" s="391"/>
      <c r="O483" s="391"/>
      <c r="P483" s="391"/>
      <c r="Q483" s="391"/>
      <c r="R483" s="391"/>
      <c r="S483" s="391"/>
      <c r="T483" s="391"/>
      <c r="U483" s="391"/>
      <c r="V483" s="391"/>
      <c r="W483" s="391"/>
      <c r="X483" s="391"/>
      <c r="Y483" s="391"/>
      <c r="Z483" s="391"/>
      <c r="AA483" s="391"/>
      <c r="AB483" s="391"/>
      <c r="AC483" s="391"/>
      <c r="AD483" s="391"/>
      <c r="AE483" s="391"/>
      <c r="AF483" s="391"/>
      <c r="AG483" s="391"/>
      <c r="AH483" s="391"/>
      <c r="AI483" s="391"/>
      <c r="AJ483" s="391"/>
      <c r="AK483" s="391"/>
      <c r="AL483" s="391"/>
      <c r="AM483" s="391"/>
      <c r="AN483" s="391"/>
      <c r="AO483" s="391"/>
      <c r="AP483" s="391"/>
      <c r="AQ483" s="391"/>
      <c r="AR483" s="391"/>
      <c r="AS483" s="391"/>
      <c r="AT483" s="391"/>
      <c r="AU483" s="391"/>
      <c r="AV483" s="391">
        <v>125</v>
      </c>
      <c r="AW483" s="391">
        <v>403</v>
      </c>
      <c r="AX483" s="391">
        <v>939</v>
      </c>
      <c r="AY483" s="391">
        <v>554</v>
      </c>
      <c r="AZ483" s="391">
        <v>885</v>
      </c>
      <c r="BA483" s="391">
        <v>516</v>
      </c>
      <c r="BB483" s="391">
        <v>818</v>
      </c>
      <c r="BC483" s="391">
        <v>1123</v>
      </c>
      <c r="BD483" s="391">
        <v>1033</v>
      </c>
      <c r="BE483" s="391">
        <v>633</v>
      </c>
      <c r="BF483" s="391">
        <v>1082</v>
      </c>
      <c r="BG483" s="391"/>
      <c r="BH483" s="391">
        <v>1170</v>
      </c>
      <c r="BI483" s="391">
        <v>1291</v>
      </c>
      <c r="BJ483" s="391">
        <v>895</v>
      </c>
      <c r="BK483" s="391">
        <v>1254</v>
      </c>
      <c r="BL483" s="391">
        <v>1860</v>
      </c>
      <c r="BM483" s="391">
        <v>1364</v>
      </c>
      <c r="BN483" s="391">
        <v>1491</v>
      </c>
      <c r="BO483" s="391">
        <v>1824</v>
      </c>
      <c r="BP483" s="391">
        <v>1717</v>
      </c>
      <c r="BQ483" s="391">
        <v>1429</v>
      </c>
      <c r="BR483" s="391">
        <v>1846</v>
      </c>
      <c r="BS483" s="391">
        <v>1446</v>
      </c>
      <c r="BT483" s="391">
        <v>1302</v>
      </c>
      <c r="BU483" s="391">
        <v>0</v>
      </c>
      <c r="BV483" s="391">
        <v>0</v>
      </c>
      <c r="BW483" s="391">
        <v>0</v>
      </c>
      <c r="BX483" s="392">
        <f t="shared" si="63"/>
        <v>-1</v>
      </c>
      <c r="BY483" s="392" t="str">
        <f t="shared" si="64"/>
        <v/>
      </c>
      <c r="BZ483" s="45">
        <f t="shared" si="65"/>
        <v>0</v>
      </c>
      <c r="CA483" s="45">
        <f t="shared" si="66"/>
        <v>0</v>
      </c>
      <c r="CB483" s="45">
        <f t="shared" si="67"/>
        <v>0</v>
      </c>
      <c r="CC483" s="45">
        <f t="shared" si="68"/>
        <v>528</v>
      </c>
      <c r="CD483" s="45">
        <f t="shared" si="69"/>
        <v>10044</v>
      </c>
      <c r="CE483" s="45">
        <f t="shared" si="70"/>
        <v>16428</v>
      </c>
      <c r="CF483" s="391">
        <f t="shared" si="71"/>
        <v>0</v>
      </c>
    </row>
    <row r="484" ht="15" spans="1:84">
      <c r="A484" s="45" t="s">
        <v>517</v>
      </c>
      <c r="B484" s="396"/>
      <c r="C484" s="396"/>
      <c r="D484" s="396"/>
      <c r="E484" s="396"/>
      <c r="F484" s="396"/>
      <c r="G484" s="396"/>
      <c r="H484" s="396"/>
      <c r="I484" s="396"/>
      <c r="J484" s="396"/>
      <c r="K484" s="396"/>
      <c r="L484" s="396"/>
      <c r="M484" s="396"/>
      <c r="N484" s="391"/>
      <c r="O484" s="391"/>
      <c r="P484" s="391"/>
      <c r="Q484" s="391"/>
      <c r="R484" s="391"/>
      <c r="S484" s="391"/>
      <c r="T484" s="391"/>
      <c r="U484" s="391"/>
      <c r="V484" s="391"/>
      <c r="W484" s="391"/>
      <c r="X484" s="391"/>
      <c r="Y484" s="391"/>
      <c r="Z484" s="391"/>
      <c r="AA484" s="391">
        <v>1</v>
      </c>
      <c r="AB484" s="391">
        <v>5</v>
      </c>
      <c r="AC484" s="391">
        <v>1</v>
      </c>
      <c r="AD484" s="391"/>
      <c r="AE484" s="391">
        <v>11</v>
      </c>
      <c r="AF484" s="391">
        <v>12</v>
      </c>
      <c r="AG484" s="391">
        <v>11</v>
      </c>
      <c r="AH484" s="391">
        <v>590</v>
      </c>
      <c r="AI484" s="391">
        <v>466</v>
      </c>
      <c r="AJ484" s="391">
        <v>494</v>
      </c>
      <c r="AK484" s="391">
        <v>669</v>
      </c>
      <c r="AL484" s="391">
        <v>962</v>
      </c>
      <c r="AM484" s="391">
        <v>935</v>
      </c>
      <c r="AN484" s="391">
        <v>1291</v>
      </c>
      <c r="AO484" s="391">
        <v>804</v>
      </c>
      <c r="AP484" s="391">
        <v>847</v>
      </c>
      <c r="AQ484" s="391">
        <v>1255</v>
      </c>
      <c r="AR484" s="391">
        <v>941</v>
      </c>
      <c r="AS484" s="391">
        <v>945</v>
      </c>
      <c r="AT484" s="391">
        <v>1075</v>
      </c>
      <c r="AU484" s="391">
        <v>1380</v>
      </c>
      <c r="AV484" s="391">
        <v>1242</v>
      </c>
      <c r="AW484" s="391">
        <v>894</v>
      </c>
      <c r="AX484" s="391">
        <v>733</v>
      </c>
      <c r="AY484" s="391">
        <v>586</v>
      </c>
      <c r="AZ484" s="391">
        <v>861</v>
      </c>
      <c r="BA484" s="391">
        <v>770</v>
      </c>
      <c r="BB484" s="391">
        <v>1123</v>
      </c>
      <c r="BC484" s="391">
        <v>1375</v>
      </c>
      <c r="BD484" s="391">
        <v>831</v>
      </c>
      <c r="BE484" s="391">
        <v>624</v>
      </c>
      <c r="BF484" s="391">
        <v>804</v>
      </c>
      <c r="BG484" s="391"/>
      <c r="BH484" s="391">
        <v>653</v>
      </c>
      <c r="BI484" s="391">
        <v>435</v>
      </c>
      <c r="BJ484" s="391">
        <v>349</v>
      </c>
      <c r="BK484" s="391">
        <v>628</v>
      </c>
      <c r="BL484" s="391">
        <v>600</v>
      </c>
      <c r="BM484" s="391">
        <v>413</v>
      </c>
      <c r="BN484" s="391">
        <v>512</v>
      </c>
      <c r="BO484" s="391">
        <v>642</v>
      </c>
      <c r="BP484" s="391">
        <v>363</v>
      </c>
      <c r="BQ484" s="391">
        <v>694</v>
      </c>
      <c r="BR484" s="391">
        <v>501</v>
      </c>
      <c r="BS484" s="391">
        <v>653</v>
      </c>
      <c r="BT484" s="391">
        <v>520</v>
      </c>
      <c r="BU484" s="391">
        <v>0</v>
      </c>
      <c r="BV484" s="391">
        <v>0</v>
      </c>
      <c r="BW484" s="391">
        <v>0</v>
      </c>
      <c r="BX484" s="392">
        <f t="shared" si="63"/>
        <v>-1</v>
      </c>
      <c r="BY484" s="392" t="str">
        <f t="shared" si="64"/>
        <v/>
      </c>
      <c r="BZ484" s="45">
        <f t="shared" si="65"/>
        <v>0</v>
      </c>
      <c r="CA484" s="45">
        <f t="shared" si="66"/>
        <v>0</v>
      </c>
      <c r="CB484" s="45">
        <f t="shared" si="67"/>
        <v>2260</v>
      </c>
      <c r="CC484" s="45">
        <f t="shared" si="68"/>
        <v>12571</v>
      </c>
      <c r="CD484" s="45">
        <f t="shared" si="69"/>
        <v>8795</v>
      </c>
      <c r="CE484" s="45">
        <f t="shared" si="70"/>
        <v>5875</v>
      </c>
      <c r="CF484" s="391">
        <f t="shared" si="71"/>
        <v>0</v>
      </c>
    </row>
    <row r="485" ht="15" spans="1:84">
      <c r="A485" s="45" t="s">
        <v>518</v>
      </c>
      <c r="B485" s="396"/>
      <c r="C485" s="396"/>
      <c r="D485" s="396"/>
      <c r="E485" s="396"/>
      <c r="F485" s="396"/>
      <c r="G485" s="396"/>
      <c r="H485" s="396"/>
      <c r="I485" s="396"/>
      <c r="J485" s="396"/>
      <c r="K485" s="396"/>
      <c r="L485" s="396"/>
      <c r="M485" s="391"/>
      <c r="N485" s="391"/>
      <c r="O485" s="391"/>
      <c r="P485" s="391"/>
      <c r="Q485" s="391"/>
      <c r="R485" s="391"/>
      <c r="S485" s="391"/>
      <c r="T485" s="391"/>
      <c r="U485" s="391"/>
      <c r="V485" s="391"/>
      <c r="W485" s="391"/>
      <c r="X485" s="391"/>
      <c r="Y485" s="391"/>
      <c r="Z485" s="391"/>
      <c r="AA485" s="391"/>
      <c r="AB485" s="391"/>
      <c r="AC485" s="391"/>
      <c r="AD485" s="391"/>
      <c r="AE485" s="391"/>
      <c r="AF485" s="391"/>
      <c r="AG485" s="391"/>
      <c r="AH485" s="391"/>
      <c r="AI485" s="391"/>
      <c r="AJ485" s="391"/>
      <c r="AK485" s="391"/>
      <c r="AL485" s="391">
        <v>1</v>
      </c>
      <c r="AM485" s="391"/>
      <c r="AN485" s="391">
        <v>89</v>
      </c>
      <c r="AO485" s="391">
        <v>467</v>
      </c>
      <c r="AP485" s="391">
        <v>355</v>
      </c>
      <c r="AQ485" s="391">
        <v>600</v>
      </c>
      <c r="AR485" s="391">
        <v>427</v>
      </c>
      <c r="AS485" s="391">
        <v>301</v>
      </c>
      <c r="AT485" s="391">
        <v>504</v>
      </c>
      <c r="AU485" s="391">
        <v>1189</v>
      </c>
      <c r="AV485" s="391">
        <v>966</v>
      </c>
      <c r="AW485" s="391">
        <v>950</v>
      </c>
      <c r="AX485" s="391">
        <v>553</v>
      </c>
      <c r="AY485" s="391">
        <v>687</v>
      </c>
      <c r="AZ485" s="391">
        <v>843</v>
      </c>
      <c r="BA485" s="391">
        <v>733</v>
      </c>
      <c r="BB485" s="391">
        <v>563</v>
      </c>
      <c r="BC485" s="391">
        <v>637</v>
      </c>
      <c r="BD485" s="391">
        <v>737</v>
      </c>
      <c r="BE485" s="391">
        <v>599</v>
      </c>
      <c r="BF485" s="391">
        <v>455</v>
      </c>
      <c r="BG485" s="391"/>
      <c r="BH485" s="391">
        <v>346</v>
      </c>
      <c r="BI485" s="391">
        <v>488</v>
      </c>
      <c r="BJ485" s="391">
        <v>256</v>
      </c>
      <c r="BK485" s="391">
        <v>380</v>
      </c>
      <c r="BL485" s="391">
        <v>343</v>
      </c>
      <c r="BM485" s="391">
        <v>506</v>
      </c>
      <c r="BN485" s="391">
        <v>657</v>
      </c>
      <c r="BO485" s="391">
        <v>827</v>
      </c>
      <c r="BP485" s="391">
        <v>765</v>
      </c>
      <c r="BQ485" s="391">
        <v>741</v>
      </c>
      <c r="BR485" s="391">
        <v>1240</v>
      </c>
      <c r="BS485" s="391">
        <v>752</v>
      </c>
      <c r="BT485" s="391">
        <v>660</v>
      </c>
      <c r="BU485" s="391">
        <v>0</v>
      </c>
      <c r="BV485" s="391">
        <v>0</v>
      </c>
      <c r="BW485" s="391">
        <v>0</v>
      </c>
      <c r="BX485" s="392">
        <f t="shared" si="63"/>
        <v>-1</v>
      </c>
      <c r="BY485" s="392" t="str">
        <f t="shared" si="64"/>
        <v/>
      </c>
      <c r="BZ485" s="45">
        <f t="shared" si="65"/>
        <v>0</v>
      </c>
      <c r="CA485" s="45">
        <f t="shared" si="66"/>
        <v>0</v>
      </c>
      <c r="CB485" s="45">
        <f t="shared" si="67"/>
        <v>0</v>
      </c>
      <c r="CC485" s="45">
        <f t="shared" si="68"/>
        <v>5849</v>
      </c>
      <c r="CD485" s="45">
        <f t="shared" si="69"/>
        <v>6641</v>
      </c>
      <c r="CE485" s="45">
        <f t="shared" si="70"/>
        <v>7127</v>
      </c>
      <c r="CF485" s="391">
        <f t="shared" si="71"/>
        <v>0</v>
      </c>
    </row>
    <row r="486" ht="15" spans="1:84">
      <c r="A486" s="45" t="s">
        <v>519</v>
      </c>
      <c r="B486" s="396"/>
      <c r="C486" s="396"/>
      <c r="D486" s="396"/>
      <c r="E486" s="396"/>
      <c r="F486" s="396"/>
      <c r="G486" s="396"/>
      <c r="H486" s="396"/>
      <c r="I486" s="396"/>
      <c r="J486" s="396"/>
      <c r="K486" s="396"/>
      <c r="L486" s="396"/>
      <c r="M486" s="396"/>
      <c r="N486" s="391"/>
      <c r="O486" s="391"/>
      <c r="P486" s="391"/>
      <c r="Q486" s="391"/>
      <c r="R486" s="391"/>
      <c r="S486" s="391"/>
      <c r="T486" s="391"/>
      <c r="U486" s="391"/>
      <c r="V486" s="391"/>
      <c r="W486" s="391"/>
      <c r="X486" s="391"/>
      <c r="Y486" s="391"/>
      <c r="Z486" s="391"/>
      <c r="AA486" s="391"/>
      <c r="AB486" s="391"/>
      <c r="AC486" s="391"/>
      <c r="AD486" s="391"/>
      <c r="AE486" s="391"/>
      <c r="AF486" s="391"/>
      <c r="AG486" s="391">
        <v>371</v>
      </c>
      <c r="AH486" s="391">
        <v>535</v>
      </c>
      <c r="AI486" s="391">
        <v>787</v>
      </c>
      <c r="AJ486" s="391">
        <v>594</v>
      </c>
      <c r="AK486" s="391">
        <v>841</v>
      </c>
      <c r="AL486" s="391">
        <v>594</v>
      </c>
      <c r="AM486" s="391">
        <v>734</v>
      </c>
      <c r="AN486" s="391">
        <v>1352</v>
      </c>
      <c r="AO486" s="391">
        <v>991</v>
      </c>
      <c r="AP486" s="391">
        <v>886</v>
      </c>
      <c r="AQ486" s="391">
        <v>1172</v>
      </c>
      <c r="AR486" s="391">
        <v>1024</v>
      </c>
      <c r="AS486" s="391">
        <v>586</v>
      </c>
      <c r="AT486" s="391">
        <v>1043</v>
      </c>
      <c r="AU486" s="391">
        <v>646</v>
      </c>
      <c r="AV486" s="391">
        <v>628</v>
      </c>
      <c r="AW486" s="391">
        <v>1158</v>
      </c>
      <c r="AX486" s="391">
        <v>779</v>
      </c>
      <c r="AY486" s="391">
        <v>815</v>
      </c>
      <c r="AZ486" s="391">
        <v>982</v>
      </c>
      <c r="BA486" s="391">
        <v>1058</v>
      </c>
      <c r="BB486" s="391">
        <v>1015</v>
      </c>
      <c r="BC486" s="391">
        <v>1674</v>
      </c>
      <c r="BD486" s="391">
        <v>1190</v>
      </c>
      <c r="BE486" s="391">
        <v>595</v>
      </c>
      <c r="BF486" s="391">
        <v>533</v>
      </c>
      <c r="BG486" s="391"/>
      <c r="BH486" s="391">
        <v>1415</v>
      </c>
      <c r="BI486" s="391">
        <v>884</v>
      </c>
      <c r="BJ486" s="391">
        <v>629</v>
      </c>
      <c r="BK486" s="391">
        <v>667</v>
      </c>
      <c r="BL486" s="391">
        <v>686</v>
      </c>
      <c r="BM486" s="391">
        <v>443</v>
      </c>
      <c r="BN486" s="391">
        <v>400</v>
      </c>
      <c r="BO486" s="391">
        <v>659</v>
      </c>
      <c r="BP486" s="391">
        <v>436</v>
      </c>
      <c r="BQ486" s="391">
        <v>222</v>
      </c>
      <c r="BR486" s="391">
        <v>302</v>
      </c>
      <c r="BS486" s="391">
        <v>293</v>
      </c>
      <c r="BT486" s="391">
        <v>239</v>
      </c>
      <c r="BU486" s="391">
        <v>0</v>
      </c>
      <c r="BV486" s="391">
        <v>0</v>
      </c>
      <c r="BW486" s="391">
        <v>0</v>
      </c>
      <c r="BX486" s="392">
        <f t="shared" si="63"/>
        <v>-1</v>
      </c>
      <c r="BY486" s="392" t="str">
        <f t="shared" si="64"/>
        <v/>
      </c>
      <c r="BZ486" s="45">
        <f t="shared" si="65"/>
        <v>0</v>
      </c>
      <c r="CA486" s="45">
        <f t="shared" si="66"/>
        <v>0</v>
      </c>
      <c r="CB486" s="45">
        <f t="shared" si="67"/>
        <v>3128</v>
      </c>
      <c r="CC486" s="45">
        <f t="shared" si="68"/>
        <v>10814</v>
      </c>
      <c r="CD486" s="45">
        <f t="shared" si="69"/>
        <v>10940</v>
      </c>
      <c r="CE486" s="45">
        <f t="shared" si="70"/>
        <v>4976</v>
      </c>
      <c r="CF486" s="391">
        <f t="shared" si="71"/>
        <v>0</v>
      </c>
    </row>
    <row r="487" spans="1:84">
      <c r="A487" s="45" t="s">
        <v>520</v>
      </c>
      <c r="B487" s="391"/>
      <c r="C487" s="391"/>
      <c r="D487" s="391"/>
      <c r="E487" s="391"/>
      <c r="F487" s="391"/>
      <c r="G487" s="391"/>
      <c r="H487" s="391"/>
      <c r="I487" s="391"/>
      <c r="J487" s="391"/>
      <c r="K487" s="391"/>
      <c r="L487" s="391"/>
      <c r="M487" s="391"/>
      <c r="N487" s="391"/>
      <c r="O487" s="391"/>
      <c r="P487" s="391"/>
      <c r="Q487" s="391"/>
      <c r="R487" s="391"/>
      <c r="S487" s="391"/>
      <c r="T487" s="391"/>
      <c r="U487" s="391"/>
      <c r="V487" s="391"/>
      <c r="W487" s="391"/>
      <c r="X487" s="391"/>
      <c r="Y487" s="391"/>
      <c r="Z487" s="391"/>
      <c r="AA487" s="391"/>
      <c r="AB487" s="391"/>
      <c r="AC487" s="391">
        <v>7</v>
      </c>
      <c r="AD487" s="391">
        <v>7</v>
      </c>
      <c r="AE487" s="391">
        <v>7</v>
      </c>
      <c r="AF487" s="391">
        <v>15</v>
      </c>
      <c r="AG487" s="391"/>
      <c r="AH487" s="391"/>
      <c r="AI487" s="391"/>
      <c r="AJ487" s="391"/>
      <c r="AK487" s="391"/>
      <c r="AL487" s="391">
        <v>6</v>
      </c>
      <c r="AM487" s="391">
        <v>23</v>
      </c>
      <c r="AN487" s="391">
        <v>27</v>
      </c>
      <c r="AO487" s="391">
        <v>12</v>
      </c>
      <c r="AP487" s="391">
        <v>43</v>
      </c>
      <c r="AQ487" s="391">
        <v>162</v>
      </c>
      <c r="AR487" s="391">
        <v>42</v>
      </c>
      <c r="AS487" s="391">
        <v>484</v>
      </c>
      <c r="AT487" s="391">
        <v>678</v>
      </c>
      <c r="AU487" s="391">
        <v>464</v>
      </c>
      <c r="AV487" s="391">
        <v>188</v>
      </c>
      <c r="AW487" s="391">
        <v>81</v>
      </c>
      <c r="AX487" s="391">
        <v>445</v>
      </c>
      <c r="AY487" s="391">
        <v>486</v>
      </c>
      <c r="AZ487" s="391">
        <v>867</v>
      </c>
      <c r="BA487" s="391">
        <v>1043</v>
      </c>
      <c r="BB487" s="391">
        <v>705</v>
      </c>
      <c r="BC487" s="391">
        <v>726</v>
      </c>
      <c r="BD487" s="391">
        <v>259</v>
      </c>
      <c r="BE487" s="391">
        <v>581</v>
      </c>
      <c r="BF487" s="391">
        <v>612</v>
      </c>
      <c r="BG487" s="391"/>
      <c r="BH487" s="391">
        <v>984</v>
      </c>
      <c r="BI487" s="391">
        <v>819</v>
      </c>
      <c r="BJ487" s="391">
        <v>437</v>
      </c>
      <c r="BK487" s="391">
        <v>348</v>
      </c>
      <c r="BL487" s="391">
        <v>282</v>
      </c>
      <c r="BM487" s="391">
        <v>719</v>
      </c>
      <c r="BN487" s="391">
        <v>663</v>
      </c>
      <c r="BO487" s="391">
        <v>913</v>
      </c>
      <c r="BP487" s="391">
        <v>961</v>
      </c>
      <c r="BQ487" s="391">
        <v>693</v>
      </c>
      <c r="BR487" s="391">
        <v>1063</v>
      </c>
      <c r="BS487" s="391">
        <v>551</v>
      </c>
      <c r="BT487" s="391">
        <v>271</v>
      </c>
      <c r="BU487" s="391">
        <v>0</v>
      </c>
      <c r="BV487" s="391">
        <v>0</v>
      </c>
      <c r="BW487" s="391">
        <v>0</v>
      </c>
      <c r="BX487" s="392">
        <f t="shared" si="63"/>
        <v>-1</v>
      </c>
      <c r="BY487" s="392" t="str">
        <f t="shared" si="64"/>
        <v/>
      </c>
      <c r="BZ487" s="45">
        <f t="shared" si="65"/>
        <v>0</v>
      </c>
      <c r="CA487" s="45">
        <f t="shared" si="66"/>
        <v>0</v>
      </c>
      <c r="CB487" s="45">
        <f t="shared" si="67"/>
        <v>36</v>
      </c>
      <c r="CC487" s="45">
        <f t="shared" si="68"/>
        <v>2210</v>
      </c>
      <c r="CD487" s="45">
        <f t="shared" si="69"/>
        <v>7527</v>
      </c>
      <c r="CE487" s="45">
        <f t="shared" si="70"/>
        <v>6901</v>
      </c>
      <c r="CF487" s="391">
        <f t="shared" si="71"/>
        <v>0</v>
      </c>
    </row>
    <row r="488" ht="15" spans="1:84">
      <c r="A488" s="45" t="s">
        <v>521</v>
      </c>
      <c r="B488" s="396">
        <v>2088</v>
      </c>
      <c r="C488" s="396">
        <v>1071</v>
      </c>
      <c r="D488" s="396">
        <v>1865</v>
      </c>
      <c r="E488" s="396">
        <v>3176</v>
      </c>
      <c r="F488" s="396">
        <v>2962</v>
      </c>
      <c r="G488" s="396">
        <v>4028</v>
      </c>
      <c r="H488" s="396">
        <v>3783</v>
      </c>
      <c r="I488" s="396">
        <v>4012</v>
      </c>
      <c r="J488" s="396">
        <v>3119</v>
      </c>
      <c r="K488" s="396">
        <v>3081</v>
      </c>
      <c r="L488" s="396">
        <v>2689</v>
      </c>
      <c r="M488" s="396">
        <v>1473</v>
      </c>
      <c r="N488" s="391">
        <v>1318</v>
      </c>
      <c r="O488" s="391">
        <v>887</v>
      </c>
      <c r="P488" s="391">
        <v>1385</v>
      </c>
      <c r="Q488" s="391">
        <v>2819</v>
      </c>
      <c r="R488" s="391">
        <v>1592</v>
      </c>
      <c r="S488" s="391"/>
      <c r="T488" s="391">
        <v>1276</v>
      </c>
      <c r="U488" s="391">
        <v>1240</v>
      </c>
      <c r="V488" s="391">
        <v>979</v>
      </c>
      <c r="W488" s="391">
        <v>628</v>
      </c>
      <c r="X488" s="391">
        <v>227</v>
      </c>
      <c r="Y488" s="391">
        <v>579</v>
      </c>
      <c r="Z488" s="391">
        <v>583</v>
      </c>
      <c r="AA488" s="391">
        <v>351</v>
      </c>
      <c r="AB488" s="391">
        <v>483</v>
      </c>
      <c r="AC488" s="391">
        <v>1277</v>
      </c>
      <c r="AD488" s="391">
        <v>872</v>
      </c>
      <c r="AE488" s="391">
        <v>1137</v>
      </c>
      <c r="AF488" s="391">
        <v>534</v>
      </c>
      <c r="AG488" s="391">
        <v>433</v>
      </c>
      <c r="AH488" s="391">
        <v>749</v>
      </c>
      <c r="AI488" s="391">
        <v>957</v>
      </c>
      <c r="AJ488" s="391">
        <v>964</v>
      </c>
      <c r="AK488" s="391">
        <v>1122</v>
      </c>
      <c r="AL488" s="391">
        <v>1004</v>
      </c>
      <c r="AM488" s="391">
        <v>1639</v>
      </c>
      <c r="AN488" s="391">
        <v>1745</v>
      </c>
      <c r="AO488" s="391">
        <v>1872</v>
      </c>
      <c r="AP488" s="391">
        <v>580</v>
      </c>
      <c r="AQ488" s="391">
        <v>611</v>
      </c>
      <c r="AR488" s="391">
        <v>334</v>
      </c>
      <c r="AS488" s="391">
        <v>116</v>
      </c>
      <c r="AT488" s="391">
        <v>548</v>
      </c>
      <c r="AU488" s="391">
        <v>708</v>
      </c>
      <c r="AV488" s="391">
        <v>995</v>
      </c>
      <c r="AW488" s="391">
        <v>147</v>
      </c>
      <c r="AX488" s="391">
        <v>314</v>
      </c>
      <c r="AY488" s="391">
        <v>2</v>
      </c>
      <c r="AZ488" s="391">
        <v>201</v>
      </c>
      <c r="BA488" s="391">
        <v>432</v>
      </c>
      <c r="BB488" s="391">
        <v>132</v>
      </c>
      <c r="BC488" s="391">
        <v>308</v>
      </c>
      <c r="BD488" s="391">
        <v>861</v>
      </c>
      <c r="BE488" s="391">
        <v>580</v>
      </c>
      <c r="BF488" s="391"/>
      <c r="BG488" s="391"/>
      <c r="BH488" s="391">
        <v>0</v>
      </c>
      <c r="BI488" s="391">
        <v>0</v>
      </c>
      <c r="BJ488" s="391">
        <v>0</v>
      </c>
      <c r="BK488" s="391">
        <v>0</v>
      </c>
      <c r="BL488" s="391">
        <v>0</v>
      </c>
      <c r="BM488" s="391">
        <v>0</v>
      </c>
      <c r="BN488" s="391">
        <v>0</v>
      </c>
      <c r="BO488" s="391">
        <v>0</v>
      </c>
      <c r="BP488" s="391">
        <v>0</v>
      </c>
      <c r="BQ488" s="391">
        <v>0</v>
      </c>
      <c r="BR488" s="391">
        <v>0</v>
      </c>
      <c r="BS488" s="391">
        <v>0</v>
      </c>
      <c r="BT488" s="391">
        <v>0</v>
      </c>
      <c r="BU488" s="391">
        <v>0</v>
      </c>
      <c r="BV488" s="391">
        <v>0</v>
      </c>
      <c r="BW488" s="391">
        <v>0</v>
      </c>
      <c r="BX488" s="392" t="str">
        <f t="shared" si="63"/>
        <v/>
      </c>
      <c r="BY488" s="392" t="str">
        <f t="shared" si="64"/>
        <v/>
      </c>
      <c r="BZ488" s="45">
        <f t="shared" si="65"/>
        <v>33347</v>
      </c>
      <c r="CA488" s="45">
        <f t="shared" si="66"/>
        <v>12930</v>
      </c>
      <c r="CB488" s="45">
        <f t="shared" si="67"/>
        <v>9462</v>
      </c>
      <c r="CC488" s="45">
        <f t="shared" si="68"/>
        <v>10299</v>
      </c>
      <c r="CD488" s="45">
        <f t="shared" si="69"/>
        <v>2830</v>
      </c>
      <c r="CE488" s="45">
        <f t="shared" si="70"/>
        <v>0</v>
      </c>
      <c r="CF488" s="391">
        <f t="shared" si="71"/>
        <v>0</v>
      </c>
    </row>
    <row r="489" ht="15" spans="1:84">
      <c r="A489" s="45" t="s">
        <v>522</v>
      </c>
      <c r="B489" s="396"/>
      <c r="C489" s="396"/>
      <c r="D489" s="396"/>
      <c r="E489" s="396"/>
      <c r="F489" s="396"/>
      <c r="G489" s="396"/>
      <c r="H489" s="396"/>
      <c r="I489" s="396"/>
      <c r="J489" s="396"/>
      <c r="K489" s="396"/>
      <c r="L489" s="396"/>
      <c r="M489" s="396"/>
      <c r="N489" s="391"/>
      <c r="O489" s="391"/>
      <c r="P489" s="391"/>
      <c r="Q489" s="391"/>
      <c r="R489" s="391"/>
      <c r="S489" s="391"/>
      <c r="T489" s="391">
        <v>720</v>
      </c>
      <c r="U489" s="391">
        <v>331</v>
      </c>
      <c r="V489" s="391">
        <v>750</v>
      </c>
      <c r="W489" s="391">
        <v>293</v>
      </c>
      <c r="X489" s="391">
        <v>191</v>
      </c>
      <c r="Y489" s="391">
        <v>207</v>
      </c>
      <c r="Z489" s="391">
        <v>47</v>
      </c>
      <c r="AA489" s="391"/>
      <c r="AB489" s="391">
        <v>22</v>
      </c>
      <c r="AC489" s="391">
        <v>109</v>
      </c>
      <c r="AD489" s="391">
        <v>154</v>
      </c>
      <c r="AE489" s="391">
        <v>249</v>
      </c>
      <c r="AF489" s="391">
        <v>268</v>
      </c>
      <c r="AG489" s="391">
        <v>274</v>
      </c>
      <c r="AH489" s="391">
        <v>145</v>
      </c>
      <c r="AI489" s="391">
        <v>95</v>
      </c>
      <c r="AJ489" s="391">
        <v>215</v>
      </c>
      <c r="AK489" s="391">
        <v>404</v>
      </c>
      <c r="AL489" s="391">
        <v>194</v>
      </c>
      <c r="AM489" s="391">
        <v>60</v>
      </c>
      <c r="AN489" s="391">
        <v>77</v>
      </c>
      <c r="AO489" s="391">
        <v>172</v>
      </c>
      <c r="AP489" s="391">
        <v>83</v>
      </c>
      <c r="AQ489" s="391"/>
      <c r="AR489" s="391">
        <v>60</v>
      </c>
      <c r="AS489" s="391">
        <v>87</v>
      </c>
      <c r="AT489" s="391"/>
      <c r="AU489" s="391"/>
      <c r="AV489" s="391"/>
      <c r="AW489" s="391"/>
      <c r="AX489" s="391">
        <v>102</v>
      </c>
      <c r="AY489" s="391">
        <v>624</v>
      </c>
      <c r="AZ489" s="391">
        <v>1320</v>
      </c>
      <c r="BA489" s="391">
        <v>1372</v>
      </c>
      <c r="BB489" s="391">
        <v>557</v>
      </c>
      <c r="BC489" s="391">
        <v>581</v>
      </c>
      <c r="BD489" s="391">
        <v>435</v>
      </c>
      <c r="BE489" s="391">
        <v>561</v>
      </c>
      <c r="BF489" s="391">
        <v>1380</v>
      </c>
      <c r="BG489" s="391"/>
      <c r="BH489" s="391">
        <v>1596</v>
      </c>
      <c r="BI489" s="391">
        <v>1029</v>
      </c>
      <c r="BJ489" s="391">
        <v>493</v>
      </c>
      <c r="BK489" s="391">
        <v>1007</v>
      </c>
      <c r="BL489" s="391">
        <v>98</v>
      </c>
      <c r="BM489" s="391">
        <v>0</v>
      </c>
      <c r="BN489" s="391">
        <v>184</v>
      </c>
      <c r="BO489" s="391">
        <v>0</v>
      </c>
      <c r="BP489" s="391">
        <v>0</v>
      </c>
      <c r="BQ489" s="391">
        <v>0</v>
      </c>
      <c r="BR489" s="391">
        <v>0</v>
      </c>
      <c r="BS489" s="391">
        <v>0</v>
      </c>
      <c r="BT489" s="391">
        <v>0</v>
      </c>
      <c r="BU489" s="391">
        <v>0</v>
      </c>
      <c r="BV489" s="391">
        <v>0</v>
      </c>
      <c r="BW489" s="391">
        <v>0</v>
      </c>
      <c r="BX489" s="392">
        <f t="shared" si="63"/>
        <v>-1</v>
      </c>
      <c r="BY489" s="392" t="str">
        <f t="shared" si="64"/>
        <v/>
      </c>
      <c r="BZ489" s="45">
        <f t="shared" si="65"/>
        <v>0</v>
      </c>
      <c r="CA489" s="45">
        <f t="shared" si="66"/>
        <v>2492</v>
      </c>
      <c r="CB489" s="45">
        <f t="shared" si="67"/>
        <v>1982</v>
      </c>
      <c r="CC489" s="45">
        <f t="shared" si="68"/>
        <v>733</v>
      </c>
      <c r="CD489" s="45">
        <f t="shared" si="69"/>
        <v>9557</v>
      </c>
      <c r="CE489" s="45">
        <f t="shared" si="70"/>
        <v>1782</v>
      </c>
      <c r="CF489" s="391">
        <f t="shared" si="71"/>
        <v>0</v>
      </c>
    </row>
    <row r="490" spans="1:84">
      <c r="A490" s="45" t="s">
        <v>523</v>
      </c>
      <c r="B490" s="393"/>
      <c r="C490" s="393"/>
      <c r="D490" s="393"/>
      <c r="E490" s="393"/>
      <c r="F490" s="393"/>
      <c r="G490" s="393"/>
      <c r="H490" s="393"/>
      <c r="I490" s="393"/>
      <c r="J490" s="393"/>
      <c r="K490" s="391"/>
      <c r="L490" s="391"/>
      <c r="M490" s="391"/>
      <c r="N490" s="391"/>
      <c r="O490" s="391"/>
      <c r="P490" s="391"/>
      <c r="Q490" s="391"/>
      <c r="R490" s="391"/>
      <c r="S490" s="391"/>
      <c r="T490" s="391"/>
      <c r="U490" s="391"/>
      <c r="V490" s="391">
        <v>274</v>
      </c>
      <c r="W490" s="391">
        <v>64</v>
      </c>
      <c r="X490" s="391">
        <v>273</v>
      </c>
      <c r="Y490" s="391">
        <v>280</v>
      </c>
      <c r="Z490" s="391">
        <v>371</v>
      </c>
      <c r="AA490" s="391">
        <v>465</v>
      </c>
      <c r="AB490" s="391">
        <v>388</v>
      </c>
      <c r="AC490" s="391">
        <v>178</v>
      </c>
      <c r="AD490" s="391">
        <v>415</v>
      </c>
      <c r="AE490" s="391">
        <v>698</v>
      </c>
      <c r="AF490" s="391">
        <v>824</v>
      </c>
      <c r="AG490" s="391">
        <v>1236</v>
      </c>
      <c r="AH490" s="391">
        <v>3303</v>
      </c>
      <c r="AI490" s="391">
        <v>3452</v>
      </c>
      <c r="AJ490" s="391">
        <v>2525</v>
      </c>
      <c r="AK490" s="391">
        <v>3192</v>
      </c>
      <c r="AL490" s="391">
        <v>1893</v>
      </c>
      <c r="AM490" s="391">
        <v>1699</v>
      </c>
      <c r="AN490" s="391">
        <v>1680</v>
      </c>
      <c r="AO490" s="391">
        <v>1199</v>
      </c>
      <c r="AP490" s="391">
        <v>1178</v>
      </c>
      <c r="AQ490" s="391">
        <v>1907</v>
      </c>
      <c r="AR490" s="391">
        <v>2256</v>
      </c>
      <c r="AS490" s="391">
        <v>2480</v>
      </c>
      <c r="AT490" s="391">
        <v>3062</v>
      </c>
      <c r="AU490" s="391">
        <v>2919</v>
      </c>
      <c r="AV490" s="391">
        <v>2862</v>
      </c>
      <c r="AW490" s="391">
        <v>1643</v>
      </c>
      <c r="AX490" s="391">
        <v>955</v>
      </c>
      <c r="AY490" s="391">
        <v>641</v>
      </c>
      <c r="AZ490" s="391">
        <v>1329</v>
      </c>
      <c r="BA490" s="391">
        <v>1762</v>
      </c>
      <c r="BB490" s="391">
        <v>1556</v>
      </c>
      <c r="BC490" s="391">
        <v>1246</v>
      </c>
      <c r="BD490" s="391">
        <v>574</v>
      </c>
      <c r="BE490" s="391">
        <v>559</v>
      </c>
      <c r="BF490" s="391">
        <v>517</v>
      </c>
      <c r="BG490" s="391"/>
      <c r="BH490" s="391">
        <v>1748</v>
      </c>
      <c r="BI490" s="391">
        <v>2364</v>
      </c>
      <c r="BJ490" s="391">
        <v>1463</v>
      </c>
      <c r="BK490" s="391">
        <v>1366</v>
      </c>
      <c r="BL490" s="391">
        <v>2034</v>
      </c>
      <c r="BM490" s="391">
        <v>1307</v>
      </c>
      <c r="BN490" s="391">
        <v>1730</v>
      </c>
      <c r="BO490" s="391">
        <v>1754</v>
      </c>
      <c r="BP490" s="391">
        <v>1252</v>
      </c>
      <c r="BQ490" s="391">
        <v>1836</v>
      </c>
      <c r="BR490" s="391">
        <v>2564</v>
      </c>
      <c r="BS490" s="391">
        <v>1996</v>
      </c>
      <c r="BT490" s="391">
        <v>1867</v>
      </c>
      <c r="BU490" s="391">
        <v>0</v>
      </c>
      <c r="BV490" s="391">
        <v>0</v>
      </c>
      <c r="BW490" s="391">
        <v>0</v>
      </c>
      <c r="BX490" s="392">
        <f t="shared" si="63"/>
        <v>-1</v>
      </c>
      <c r="BY490" s="392" t="str">
        <f t="shared" si="64"/>
        <v/>
      </c>
      <c r="BZ490" s="45">
        <f t="shared" si="65"/>
        <v>0</v>
      </c>
      <c r="CA490" s="45">
        <f t="shared" si="66"/>
        <v>891</v>
      </c>
      <c r="CB490" s="45">
        <f t="shared" si="67"/>
        <v>17047</v>
      </c>
      <c r="CC490" s="45">
        <f t="shared" si="68"/>
        <v>24778</v>
      </c>
      <c r="CD490" s="45">
        <f t="shared" si="69"/>
        <v>13251</v>
      </c>
      <c r="CE490" s="45">
        <f t="shared" si="70"/>
        <v>19169</v>
      </c>
      <c r="CF490" s="391">
        <f t="shared" si="71"/>
        <v>0</v>
      </c>
    </row>
    <row r="491" ht="15" spans="1:84">
      <c r="A491" s="45" t="s">
        <v>524</v>
      </c>
      <c r="B491" s="396"/>
      <c r="C491" s="396"/>
      <c r="D491" s="396"/>
      <c r="E491" s="391"/>
      <c r="F491" s="396"/>
      <c r="G491" s="396"/>
      <c r="H491" s="396"/>
      <c r="I491" s="396"/>
      <c r="J491" s="396"/>
      <c r="K491" s="396"/>
      <c r="L491" s="396"/>
      <c r="M491" s="396"/>
      <c r="N491" s="391"/>
      <c r="O491" s="391"/>
      <c r="P491" s="391"/>
      <c r="Q491" s="391"/>
      <c r="R491" s="391"/>
      <c r="S491" s="391"/>
      <c r="T491" s="391"/>
      <c r="U491" s="391"/>
      <c r="V491" s="391"/>
      <c r="W491" s="391"/>
      <c r="X491" s="391"/>
      <c r="Y491" s="391"/>
      <c r="Z491" s="391"/>
      <c r="AA491" s="391"/>
      <c r="AB491" s="391"/>
      <c r="AC491" s="391"/>
      <c r="AD491" s="391"/>
      <c r="AE491" s="391"/>
      <c r="AF491" s="391"/>
      <c r="AG491" s="391"/>
      <c r="AH491" s="391"/>
      <c r="AI491" s="391"/>
      <c r="AJ491" s="391"/>
      <c r="AK491" s="391"/>
      <c r="AL491" s="391"/>
      <c r="AM491" s="391"/>
      <c r="AN491" s="391"/>
      <c r="AO491" s="391"/>
      <c r="AP491" s="391"/>
      <c r="AQ491" s="391"/>
      <c r="AR491" s="391"/>
      <c r="AS491" s="391"/>
      <c r="AT491" s="391"/>
      <c r="AU491" s="391"/>
      <c r="AV491" s="391">
        <v>248</v>
      </c>
      <c r="AW491" s="391">
        <v>187</v>
      </c>
      <c r="AX491" s="391">
        <v>76</v>
      </c>
      <c r="AY491" s="391">
        <v>100</v>
      </c>
      <c r="AZ491" s="391">
        <v>151</v>
      </c>
      <c r="BA491" s="391">
        <v>107</v>
      </c>
      <c r="BB491" s="391">
        <v>394</v>
      </c>
      <c r="BC491" s="391">
        <v>622</v>
      </c>
      <c r="BD491" s="391">
        <v>420</v>
      </c>
      <c r="BE491" s="391">
        <v>528</v>
      </c>
      <c r="BF491" s="391">
        <v>351</v>
      </c>
      <c r="BG491" s="391"/>
      <c r="BH491" s="391">
        <v>511</v>
      </c>
      <c r="BI491" s="391">
        <v>590</v>
      </c>
      <c r="BJ491" s="391">
        <v>37</v>
      </c>
      <c r="BK491" s="391">
        <v>0</v>
      </c>
      <c r="BL491" s="391">
        <v>0</v>
      </c>
      <c r="BM491" s="391">
        <v>0</v>
      </c>
      <c r="BN491" s="391">
        <v>0</v>
      </c>
      <c r="BO491" s="391">
        <v>0</v>
      </c>
      <c r="BP491" s="391">
        <v>0</v>
      </c>
      <c r="BQ491" s="391">
        <v>0</v>
      </c>
      <c r="BR491" s="391">
        <v>0</v>
      </c>
      <c r="BS491" s="391">
        <v>0</v>
      </c>
      <c r="BT491" s="391">
        <v>0</v>
      </c>
      <c r="BU491" s="391">
        <v>0</v>
      </c>
      <c r="BV491" s="391">
        <v>0</v>
      </c>
      <c r="BW491" s="391">
        <v>0</v>
      </c>
      <c r="BX491" s="392" t="str">
        <f t="shared" si="63"/>
        <v/>
      </c>
      <c r="BY491" s="392" t="str">
        <f t="shared" si="64"/>
        <v/>
      </c>
      <c r="BZ491" s="45">
        <f t="shared" si="65"/>
        <v>0</v>
      </c>
      <c r="CA491" s="45">
        <f t="shared" si="66"/>
        <v>0</v>
      </c>
      <c r="CB491" s="45">
        <f t="shared" si="67"/>
        <v>0</v>
      </c>
      <c r="CC491" s="45">
        <f t="shared" si="68"/>
        <v>435</v>
      </c>
      <c r="CD491" s="45">
        <f t="shared" si="69"/>
        <v>3850</v>
      </c>
      <c r="CE491" s="45">
        <f t="shared" si="70"/>
        <v>37</v>
      </c>
      <c r="CF491" s="391">
        <f t="shared" si="71"/>
        <v>0</v>
      </c>
    </row>
    <row r="492" spans="1:84">
      <c r="A492" s="45" t="s">
        <v>525</v>
      </c>
      <c r="B492" s="393"/>
      <c r="C492" s="393"/>
      <c r="D492" s="393"/>
      <c r="E492" s="393"/>
      <c r="F492" s="393"/>
      <c r="G492" s="393"/>
      <c r="H492" s="393"/>
      <c r="I492" s="393"/>
      <c r="J492" s="393"/>
      <c r="K492" s="391"/>
      <c r="L492" s="391"/>
      <c r="M492" s="391"/>
      <c r="N492" s="391"/>
      <c r="O492" s="391"/>
      <c r="P492" s="391"/>
      <c r="Q492" s="391"/>
      <c r="R492" s="391"/>
      <c r="S492" s="391"/>
      <c r="T492" s="391"/>
      <c r="U492" s="391"/>
      <c r="V492" s="391"/>
      <c r="W492" s="391"/>
      <c r="X492" s="391"/>
      <c r="Y492" s="391"/>
      <c r="Z492" s="391"/>
      <c r="AA492" s="397"/>
      <c r="AB492" s="391"/>
      <c r="AC492" s="391"/>
      <c r="AD492" s="391"/>
      <c r="AE492" s="391"/>
      <c r="AF492" s="391"/>
      <c r="AG492" s="391"/>
      <c r="AH492" s="391"/>
      <c r="AI492" s="391"/>
      <c r="AJ492" s="391"/>
      <c r="AK492" s="391"/>
      <c r="AL492" s="391"/>
      <c r="AM492" s="391"/>
      <c r="AN492" s="391"/>
      <c r="AO492" s="391"/>
      <c r="AP492" s="391"/>
      <c r="AQ492" s="391"/>
      <c r="AR492" s="391"/>
      <c r="AS492" s="391"/>
      <c r="AT492" s="391"/>
      <c r="AU492" s="391"/>
      <c r="AV492" s="391"/>
      <c r="AW492" s="391"/>
      <c r="AX492" s="391"/>
      <c r="AY492" s="391"/>
      <c r="AZ492" s="391"/>
      <c r="BA492" s="391"/>
      <c r="BB492" s="391"/>
      <c r="BC492" s="391">
        <v>701</v>
      </c>
      <c r="BD492" s="391">
        <v>1010</v>
      </c>
      <c r="BE492" s="391">
        <v>516</v>
      </c>
      <c r="BF492" s="391">
        <v>402</v>
      </c>
      <c r="BG492" s="391"/>
      <c r="BH492" s="391">
        <v>170</v>
      </c>
      <c r="BI492" s="391">
        <v>146</v>
      </c>
      <c r="BJ492" s="391">
        <v>135</v>
      </c>
      <c r="BK492" s="391">
        <v>51</v>
      </c>
      <c r="BL492" s="391">
        <v>73</v>
      </c>
      <c r="BM492" s="391">
        <v>100</v>
      </c>
      <c r="BN492" s="391">
        <v>0</v>
      </c>
      <c r="BO492" s="391">
        <v>0</v>
      </c>
      <c r="BP492" s="391">
        <v>0</v>
      </c>
      <c r="BQ492" s="391">
        <v>0</v>
      </c>
      <c r="BR492" s="391">
        <v>0</v>
      </c>
      <c r="BS492" s="391">
        <v>0</v>
      </c>
      <c r="BT492" s="391">
        <v>0</v>
      </c>
      <c r="BU492" s="391">
        <v>0</v>
      </c>
      <c r="BV492" s="391">
        <v>0</v>
      </c>
      <c r="BW492" s="391">
        <v>0</v>
      </c>
      <c r="BX492" s="392">
        <f t="shared" si="63"/>
        <v>-1</v>
      </c>
      <c r="BY492" s="392" t="str">
        <f t="shared" si="64"/>
        <v/>
      </c>
      <c r="BZ492" s="45">
        <f t="shared" si="65"/>
        <v>0</v>
      </c>
      <c r="CA492" s="45">
        <f t="shared" si="66"/>
        <v>0</v>
      </c>
      <c r="CB492" s="45">
        <f t="shared" si="67"/>
        <v>0</v>
      </c>
      <c r="CC492" s="45">
        <f t="shared" si="68"/>
        <v>0</v>
      </c>
      <c r="CD492" s="45">
        <f t="shared" si="69"/>
        <v>2945</v>
      </c>
      <c r="CE492" s="45">
        <f t="shared" si="70"/>
        <v>359</v>
      </c>
      <c r="CF492" s="391">
        <f t="shared" si="71"/>
        <v>0</v>
      </c>
    </row>
    <row r="493" spans="1:84">
      <c r="A493" s="45" t="s">
        <v>526</v>
      </c>
      <c r="B493" s="391"/>
      <c r="C493" s="391"/>
      <c r="D493" s="391"/>
      <c r="E493" s="391"/>
      <c r="F493" s="391"/>
      <c r="G493" s="391"/>
      <c r="H493" s="391"/>
      <c r="I493" s="391"/>
      <c r="J493" s="391"/>
      <c r="K493" s="391"/>
      <c r="L493" s="391"/>
      <c r="M493" s="391"/>
      <c r="N493" s="391"/>
      <c r="O493" s="391"/>
      <c r="P493" s="391"/>
      <c r="Q493" s="391"/>
      <c r="R493" s="391"/>
      <c r="S493" s="391"/>
      <c r="T493" s="391">
        <v>120</v>
      </c>
      <c r="U493" s="391">
        <v>23</v>
      </c>
      <c r="V493" s="391">
        <v>74</v>
      </c>
      <c r="W493" s="391">
        <v>110</v>
      </c>
      <c r="X493" s="391">
        <v>71</v>
      </c>
      <c r="Y493" s="391">
        <v>72</v>
      </c>
      <c r="Z493" s="391">
        <v>105</v>
      </c>
      <c r="AA493" s="391">
        <v>54</v>
      </c>
      <c r="AB493" s="391">
        <v>59</v>
      </c>
      <c r="AC493" s="391">
        <v>126</v>
      </c>
      <c r="AD493" s="391">
        <v>108</v>
      </c>
      <c r="AE493" s="391">
        <v>121</v>
      </c>
      <c r="AF493" s="391">
        <v>147</v>
      </c>
      <c r="AG493" s="391">
        <v>155</v>
      </c>
      <c r="AH493" s="391">
        <v>174</v>
      </c>
      <c r="AI493" s="391">
        <v>194</v>
      </c>
      <c r="AJ493" s="391">
        <v>294</v>
      </c>
      <c r="AK493" s="391">
        <v>266</v>
      </c>
      <c r="AL493" s="391">
        <v>732</v>
      </c>
      <c r="AM493" s="391">
        <v>248</v>
      </c>
      <c r="AN493" s="391">
        <v>309</v>
      </c>
      <c r="AO493" s="391">
        <v>292</v>
      </c>
      <c r="AP493" s="391">
        <v>207</v>
      </c>
      <c r="AQ493" s="391">
        <v>269</v>
      </c>
      <c r="AR493" s="391">
        <v>356</v>
      </c>
      <c r="AS493" s="391">
        <v>248</v>
      </c>
      <c r="AT493" s="391">
        <v>134</v>
      </c>
      <c r="AU493" s="391">
        <v>415</v>
      </c>
      <c r="AV493" s="391">
        <v>677</v>
      </c>
      <c r="AW493" s="391">
        <v>388</v>
      </c>
      <c r="AX493" s="391">
        <v>357</v>
      </c>
      <c r="AY493" s="391">
        <v>314</v>
      </c>
      <c r="AZ493" s="391">
        <v>226</v>
      </c>
      <c r="BA493" s="391">
        <v>18</v>
      </c>
      <c r="BB493" s="391">
        <v>18</v>
      </c>
      <c r="BC493" s="391">
        <v>124</v>
      </c>
      <c r="BD493" s="391">
        <v>196</v>
      </c>
      <c r="BE493" s="391">
        <v>515</v>
      </c>
      <c r="BF493" s="391">
        <v>404</v>
      </c>
      <c r="BG493" s="391"/>
      <c r="BH493" s="391">
        <v>310</v>
      </c>
      <c r="BI493" s="391">
        <v>765</v>
      </c>
      <c r="BJ493" s="391">
        <v>359</v>
      </c>
      <c r="BK493" s="391">
        <v>403</v>
      </c>
      <c r="BL493" s="391">
        <v>459</v>
      </c>
      <c r="BM493" s="391">
        <v>460</v>
      </c>
      <c r="BN493" s="391">
        <v>451</v>
      </c>
      <c r="BO493" s="391">
        <v>511</v>
      </c>
      <c r="BP493" s="391">
        <v>496</v>
      </c>
      <c r="BQ493" s="391">
        <v>491</v>
      </c>
      <c r="BR493" s="391">
        <v>588</v>
      </c>
      <c r="BS493" s="391">
        <v>423</v>
      </c>
      <c r="BT493" s="391">
        <v>624</v>
      </c>
      <c r="BU493" s="391">
        <v>0</v>
      </c>
      <c r="BV493" s="391">
        <v>0</v>
      </c>
      <c r="BW493" s="391">
        <v>0</v>
      </c>
      <c r="BX493" s="392">
        <f t="shared" si="63"/>
        <v>-1</v>
      </c>
      <c r="BY493" s="392" t="str">
        <f t="shared" si="64"/>
        <v/>
      </c>
      <c r="BZ493" s="45">
        <f t="shared" si="65"/>
        <v>0</v>
      </c>
      <c r="CA493" s="45">
        <f t="shared" si="66"/>
        <v>470</v>
      </c>
      <c r="CB493" s="45">
        <f t="shared" si="67"/>
        <v>1803</v>
      </c>
      <c r="CC493" s="45">
        <f t="shared" si="68"/>
        <v>4275</v>
      </c>
      <c r="CD493" s="45">
        <f t="shared" si="69"/>
        <v>3247</v>
      </c>
      <c r="CE493" s="45">
        <f t="shared" si="70"/>
        <v>5265</v>
      </c>
      <c r="CF493" s="391">
        <f t="shared" si="71"/>
        <v>0</v>
      </c>
    </row>
    <row r="494" spans="1:84">
      <c r="A494" s="45" t="s">
        <v>171</v>
      </c>
      <c r="B494" s="393"/>
      <c r="C494" s="393"/>
      <c r="D494" s="393"/>
      <c r="E494" s="393"/>
      <c r="F494" s="393"/>
      <c r="G494" s="393"/>
      <c r="H494" s="393"/>
      <c r="I494" s="393"/>
      <c r="J494" s="393"/>
      <c r="K494" s="391"/>
      <c r="L494" s="391"/>
      <c r="M494" s="391"/>
      <c r="N494" s="391"/>
      <c r="O494" s="391"/>
      <c r="P494" s="391"/>
      <c r="Q494" s="391"/>
      <c r="R494" s="391"/>
      <c r="S494" s="391"/>
      <c r="T494" s="391"/>
      <c r="U494" s="391"/>
      <c r="V494" s="391"/>
      <c r="W494" s="391"/>
      <c r="X494" s="391"/>
      <c r="Y494" s="391"/>
      <c r="Z494" s="391"/>
      <c r="AA494" s="391"/>
      <c r="AB494" s="391"/>
      <c r="AC494" s="391"/>
      <c r="AD494" s="391"/>
      <c r="AE494" s="391"/>
      <c r="AF494" s="391"/>
      <c r="AG494" s="391"/>
      <c r="AH494" s="391"/>
      <c r="AI494" s="391"/>
      <c r="AJ494" s="391"/>
      <c r="AK494" s="391"/>
      <c r="AL494" s="391">
        <v>264</v>
      </c>
      <c r="AM494" s="391">
        <v>393</v>
      </c>
      <c r="AN494" s="391">
        <v>666</v>
      </c>
      <c r="AO494" s="391">
        <v>335</v>
      </c>
      <c r="AP494" s="391">
        <v>352</v>
      </c>
      <c r="AQ494" s="391">
        <v>776</v>
      </c>
      <c r="AR494" s="391">
        <v>359</v>
      </c>
      <c r="AS494" s="391">
        <v>279</v>
      </c>
      <c r="AT494" s="391">
        <v>481</v>
      </c>
      <c r="AU494" s="391">
        <v>378</v>
      </c>
      <c r="AV494" s="391">
        <v>368</v>
      </c>
      <c r="AW494" s="391"/>
      <c r="AX494" s="391">
        <v>291</v>
      </c>
      <c r="AY494" s="391">
        <v>268</v>
      </c>
      <c r="AZ494" s="391">
        <v>586</v>
      </c>
      <c r="BA494" s="391">
        <v>337</v>
      </c>
      <c r="BB494" s="391">
        <v>350</v>
      </c>
      <c r="BC494" s="391">
        <v>673</v>
      </c>
      <c r="BD494" s="391">
        <v>423</v>
      </c>
      <c r="BE494" s="391">
        <v>490</v>
      </c>
      <c r="BF494" s="391">
        <v>692</v>
      </c>
      <c r="BG494" s="391">
        <v>783</v>
      </c>
      <c r="BH494" s="391">
        <v>656</v>
      </c>
      <c r="BI494" s="391">
        <v>643</v>
      </c>
      <c r="BJ494" s="391">
        <v>429</v>
      </c>
      <c r="BK494" s="391">
        <v>637</v>
      </c>
      <c r="BL494" s="391">
        <v>1030</v>
      </c>
      <c r="BM494" s="391">
        <v>888</v>
      </c>
      <c r="BN494" s="391">
        <v>858</v>
      </c>
      <c r="BO494" s="391">
        <v>1287</v>
      </c>
      <c r="BP494" s="391">
        <v>620</v>
      </c>
      <c r="BQ494" s="391">
        <v>590</v>
      </c>
      <c r="BR494" s="391">
        <v>842</v>
      </c>
      <c r="BS494" s="391">
        <v>513</v>
      </c>
      <c r="BT494" s="391">
        <v>620</v>
      </c>
      <c r="BU494" s="391">
        <v>4746</v>
      </c>
      <c r="BV494" s="391">
        <v>1018</v>
      </c>
      <c r="BW494" s="391">
        <v>346</v>
      </c>
      <c r="BX494" s="392">
        <f t="shared" si="63"/>
        <v>-0.456828885400314</v>
      </c>
      <c r="BY494" s="392">
        <f t="shared" si="64"/>
        <v>-0.660117878192534</v>
      </c>
      <c r="BZ494" s="45">
        <f t="shared" si="65"/>
        <v>0</v>
      </c>
      <c r="CA494" s="45">
        <f t="shared" si="66"/>
        <v>0</v>
      </c>
      <c r="CB494" s="45">
        <f t="shared" si="67"/>
        <v>0</v>
      </c>
      <c r="CC494" s="45">
        <f t="shared" si="68"/>
        <v>4651</v>
      </c>
      <c r="CD494" s="45">
        <f t="shared" si="69"/>
        <v>6192</v>
      </c>
      <c r="CE494" s="45">
        <f t="shared" si="70"/>
        <v>13060</v>
      </c>
      <c r="CF494" s="391">
        <f t="shared" si="71"/>
        <v>1364</v>
      </c>
    </row>
    <row r="495" ht="15" spans="1:84">
      <c r="A495" s="45" t="s">
        <v>527</v>
      </c>
      <c r="B495" s="396"/>
      <c r="C495" s="396"/>
      <c r="D495" s="396"/>
      <c r="E495" s="396"/>
      <c r="F495" s="396"/>
      <c r="G495" s="396"/>
      <c r="H495" s="396"/>
      <c r="I495" s="396"/>
      <c r="J495" s="396"/>
      <c r="K495" s="396"/>
      <c r="L495" s="396"/>
      <c r="M495" s="396"/>
      <c r="N495" s="391"/>
      <c r="O495" s="391"/>
      <c r="P495" s="391"/>
      <c r="Q495" s="391"/>
      <c r="R495" s="391"/>
      <c r="S495" s="391"/>
      <c r="T495" s="391"/>
      <c r="U495" s="391"/>
      <c r="V495" s="391"/>
      <c r="W495" s="391"/>
      <c r="X495" s="391"/>
      <c r="Y495" s="391"/>
      <c r="Z495" s="391"/>
      <c r="AA495" s="391"/>
      <c r="AB495" s="391"/>
      <c r="AC495" s="391"/>
      <c r="AD495" s="391"/>
      <c r="AE495" s="391"/>
      <c r="AF495" s="391"/>
      <c r="AG495" s="391"/>
      <c r="AH495" s="391"/>
      <c r="AI495" s="391"/>
      <c r="AJ495" s="391"/>
      <c r="AK495" s="391"/>
      <c r="AL495" s="391"/>
      <c r="AM495" s="391"/>
      <c r="AN495" s="391"/>
      <c r="AO495" s="391">
        <v>29</v>
      </c>
      <c r="AP495" s="391">
        <v>28</v>
      </c>
      <c r="AQ495" s="391">
        <v>10</v>
      </c>
      <c r="AR495" s="391">
        <v>13</v>
      </c>
      <c r="AS495" s="391">
        <v>64</v>
      </c>
      <c r="AT495" s="391">
        <v>31</v>
      </c>
      <c r="AU495" s="391">
        <v>223</v>
      </c>
      <c r="AV495" s="391">
        <v>91</v>
      </c>
      <c r="AW495" s="391">
        <v>484</v>
      </c>
      <c r="AX495" s="391">
        <v>923</v>
      </c>
      <c r="AY495" s="391">
        <v>737</v>
      </c>
      <c r="AZ495" s="391">
        <v>843</v>
      </c>
      <c r="BA495" s="391">
        <v>684</v>
      </c>
      <c r="BB495" s="391">
        <v>1038</v>
      </c>
      <c r="BC495" s="391">
        <v>993</v>
      </c>
      <c r="BD495" s="391">
        <v>517</v>
      </c>
      <c r="BE495" s="391">
        <v>469</v>
      </c>
      <c r="BF495" s="391">
        <v>1071</v>
      </c>
      <c r="BG495" s="391"/>
      <c r="BH495" s="391">
        <v>1068</v>
      </c>
      <c r="BI495" s="391">
        <v>1105</v>
      </c>
      <c r="BJ495" s="391">
        <v>552</v>
      </c>
      <c r="BK495" s="391">
        <v>561</v>
      </c>
      <c r="BL495" s="391">
        <v>1003</v>
      </c>
      <c r="BM495" s="391">
        <v>668</v>
      </c>
      <c r="BN495" s="391">
        <v>40</v>
      </c>
      <c r="BO495" s="391">
        <v>22</v>
      </c>
      <c r="BP495" s="391">
        <v>1342</v>
      </c>
      <c r="BQ495" s="391">
        <v>1015</v>
      </c>
      <c r="BR495" s="391">
        <v>1298</v>
      </c>
      <c r="BS495" s="391">
        <v>1547</v>
      </c>
      <c r="BT495" s="391">
        <v>1809</v>
      </c>
      <c r="BU495" s="391">
        <v>196</v>
      </c>
      <c r="BV495" s="391">
        <v>0</v>
      </c>
      <c r="BW495" s="391">
        <v>0</v>
      </c>
      <c r="BX495" s="392">
        <f t="shared" si="63"/>
        <v>-1</v>
      </c>
      <c r="BY495" s="392" t="str">
        <f t="shared" si="64"/>
        <v/>
      </c>
      <c r="BZ495" s="45">
        <f t="shared" si="65"/>
        <v>0</v>
      </c>
      <c r="CA495" s="45">
        <f t="shared" si="66"/>
        <v>0</v>
      </c>
      <c r="CB495" s="45">
        <f t="shared" si="67"/>
        <v>0</v>
      </c>
      <c r="CC495" s="45">
        <f t="shared" si="68"/>
        <v>973</v>
      </c>
      <c r="CD495" s="45">
        <f t="shared" si="69"/>
        <v>9448</v>
      </c>
      <c r="CE495" s="45">
        <f t="shared" si="70"/>
        <v>10053</v>
      </c>
      <c r="CF495" s="391">
        <f t="shared" si="71"/>
        <v>0</v>
      </c>
    </row>
    <row r="496" spans="1:84">
      <c r="A496" s="45" t="s">
        <v>276</v>
      </c>
      <c r="B496" s="393"/>
      <c r="C496" s="393"/>
      <c r="D496" s="393"/>
      <c r="E496" s="393"/>
      <c r="F496" s="393"/>
      <c r="G496" s="393"/>
      <c r="H496" s="393"/>
      <c r="I496" s="393"/>
      <c r="J496" s="393"/>
      <c r="K496" s="391"/>
      <c r="L496" s="391"/>
      <c r="M496" s="391"/>
      <c r="N496" s="391"/>
      <c r="O496" s="391"/>
      <c r="P496" s="391"/>
      <c r="Q496" s="391"/>
      <c r="R496" s="391"/>
      <c r="S496" s="391"/>
      <c r="T496" s="391"/>
      <c r="U496" s="391"/>
      <c r="V496" s="391"/>
      <c r="W496" s="391"/>
      <c r="X496" s="391"/>
      <c r="Y496" s="391"/>
      <c r="Z496" s="391"/>
      <c r="AA496" s="391"/>
      <c r="AB496" s="391"/>
      <c r="AC496" s="391"/>
      <c r="AD496" s="391"/>
      <c r="AE496" s="391"/>
      <c r="AF496" s="391"/>
      <c r="AG496" s="391"/>
      <c r="AH496" s="391"/>
      <c r="AI496" s="391"/>
      <c r="AJ496" s="391"/>
      <c r="AK496" s="391"/>
      <c r="AL496" s="391"/>
      <c r="AM496" s="391"/>
      <c r="AN496" s="391"/>
      <c r="AO496" s="391"/>
      <c r="AP496" s="391"/>
      <c r="AQ496" s="391"/>
      <c r="AR496" s="391"/>
      <c r="AS496" s="391"/>
      <c r="AT496" s="391"/>
      <c r="AU496" s="391"/>
      <c r="AV496" s="391">
        <v>1</v>
      </c>
      <c r="AW496" s="391">
        <v>233</v>
      </c>
      <c r="AX496" s="391">
        <v>268</v>
      </c>
      <c r="AY496" s="391">
        <v>145</v>
      </c>
      <c r="AZ496" s="391">
        <v>343</v>
      </c>
      <c r="BA496" s="391">
        <v>403</v>
      </c>
      <c r="BB496" s="391">
        <v>383</v>
      </c>
      <c r="BC496" s="391">
        <v>632</v>
      </c>
      <c r="BD496" s="391">
        <v>507</v>
      </c>
      <c r="BE496" s="391">
        <v>462</v>
      </c>
      <c r="BF496" s="391">
        <v>577</v>
      </c>
      <c r="BG496" s="391"/>
      <c r="BH496" s="391">
        <v>510</v>
      </c>
      <c r="BI496" s="391">
        <v>578</v>
      </c>
      <c r="BJ496" s="391">
        <v>670</v>
      </c>
      <c r="BK496" s="391">
        <v>513</v>
      </c>
      <c r="BL496" s="391">
        <v>499</v>
      </c>
      <c r="BM496" s="391">
        <v>297</v>
      </c>
      <c r="BN496" s="391">
        <v>0</v>
      </c>
      <c r="BO496" s="391">
        <v>0</v>
      </c>
      <c r="BP496" s="391">
        <v>344</v>
      </c>
      <c r="BQ496" s="391">
        <v>218</v>
      </c>
      <c r="BR496" s="391">
        <v>277</v>
      </c>
      <c r="BS496" s="391">
        <v>464</v>
      </c>
      <c r="BT496" s="391">
        <v>1106</v>
      </c>
      <c r="BU496" s="391">
        <v>0</v>
      </c>
      <c r="BV496" s="391">
        <v>85</v>
      </c>
      <c r="BW496" s="391">
        <v>188</v>
      </c>
      <c r="BX496" s="392">
        <f t="shared" si="63"/>
        <v>-0.633528265107212</v>
      </c>
      <c r="BY496" s="392">
        <f t="shared" si="64"/>
        <v>1.21176470588235</v>
      </c>
      <c r="BZ496" s="45">
        <f t="shared" si="65"/>
        <v>0</v>
      </c>
      <c r="CA496" s="45">
        <f t="shared" si="66"/>
        <v>0</v>
      </c>
      <c r="CB496" s="45">
        <f t="shared" si="67"/>
        <v>0</v>
      </c>
      <c r="CC496" s="45">
        <f t="shared" si="68"/>
        <v>234</v>
      </c>
      <c r="CD496" s="45">
        <f t="shared" si="69"/>
        <v>4808</v>
      </c>
      <c r="CE496" s="45">
        <f t="shared" si="70"/>
        <v>4388</v>
      </c>
      <c r="CF496" s="391">
        <f t="shared" si="71"/>
        <v>273</v>
      </c>
    </row>
    <row r="497" spans="1:84">
      <c r="A497" s="45" t="s">
        <v>528</v>
      </c>
      <c r="B497" s="393"/>
      <c r="C497" s="393"/>
      <c r="D497" s="393"/>
      <c r="E497" s="393"/>
      <c r="F497" s="393"/>
      <c r="G497" s="393"/>
      <c r="H497" s="393"/>
      <c r="I497" s="393"/>
      <c r="J497" s="393"/>
      <c r="K497" s="391"/>
      <c r="L497" s="391"/>
      <c r="M497" s="391"/>
      <c r="N497" s="391"/>
      <c r="O497" s="391"/>
      <c r="P497" s="391"/>
      <c r="Q497" s="391"/>
      <c r="R497" s="391"/>
      <c r="S497" s="391"/>
      <c r="T497" s="391"/>
      <c r="U497" s="391"/>
      <c r="V497" s="391"/>
      <c r="W497" s="391"/>
      <c r="X497" s="391"/>
      <c r="Y497" s="391"/>
      <c r="Z497" s="391"/>
      <c r="AA497" s="391"/>
      <c r="AB497" s="391"/>
      <c r="AC497" s="391"/>
      <c r="AD497" s="391"/>
      <c r="AE497" s="391"/>
      <c r="AF497" s="391"/>
      <c r="AG497" s="391">
        <v>43</v>
      </c>
      <c r="AH497" s="391">
        <v>112</v>
      </c>
      <c r="AI497" s="391">
        <v>191</v>
      </c>
      <c r="AJ497" s="391">
        <v>512</v>
      </c>
      <c r="AK497" s="391">
        <v>597</v>
      </c>
      <c r="AL497" s="391">
        <v>504</v>
      </c>
      <c r="AM497" s="391">
        <v>520</v>
      </c>
      <c r="AN497" s="391">
        <v>835</v>
      </c>
      <c r="AO497" s="391">
        <v>570</v>
      </c>
      <c r="AP497" s="391">
        <v>578</v>
      </c>
      <c r="AQ497" s="391">
        <v>473</v>
      </c>
      <c r="AR497" s="391">
        <v>343</v>
      </c>
      <c r="AS497" s="391">
        <v>268</v>
      </c>
      <c r="AT497" s="391">
        <v>433</v>
      </c>
      <c r="AU497" s="391">
        <v>313</v>
      </c>
      <c r="AV497" s="391">
        <v>488</v>
      </c>
      <c r="AW497" s="391">
        <v>572</v>
      </c>
      <c r="AX497" s="391">
        <v>465</v>
      </c>
      <c r="AY497" s="391">
        <v>401</v>
      </c>
      <c r="AZ497" s="391">
        <v>374</v>
      </c>
      <c r="BA497" s="391">
        <v>267</v>
      </c>
      <c r="BB497" s="391">
        <v>323</v>
      </c>
      <c r="BC497" s="391">
        <v>432</v>
      </c>
      <c r="BD497" s="391">
        <v>386</v>
      </c>
      <c r="BE497" s="391">
        <v>426</v>
      </c>
      <c r="BF497" s="391">
        <v>404</v>
      </c>
      <c r="BG497" s="391"/>
      <c r="BH497" s="391">
        <v>481</v>
      </c>
      <c r="BI497" s="391">
        <v>386</v>
      </c>
      <c r="BJ497" s="391">
        <v>301</v>
      </c>
      <c r="BK497" s="391">
        <v>311</v>
      </c>
      <c r="BL497" s="391">
        <v>465</v>
      </c>
      <c r="BM497" s="391">
        <v>340</v>
      </c>
      <c r="BN497" s="391">
        <v>387</v>
      </c>
      <c r="BO497" s="391">
        <v>455</v>
      </c>
      <c r="BP497" s="391">
        <v>349</v>
      </c>
      <c r="BQ497" s="391">
        <v>262</v>
      </c>
      <c r="BR497" s="391">
        <v>507</v>
      </c>
      <c r="BS497" s="391">
        <v>162</v>
      </c>
      <c r="BT497" s="391">
        <v>143</v>
      </c>
      <c r="BU497" s="391">
        <v>9</v>
      </c>
      <c r="BV497" s="391">
        <v>0</v>
      </c>
      <c r="BW497" s="391">
        <v>0</v>
      </c>
      <c r="BX497" s="392">
        <f t="shared" si="63"/>
        <v>-1</v>
      </c>
      <c r="BY497" s="392" t="str">
        <f t="shared" si="64"/>
        <v/>
      </c>
      <c r="BZ497" s="45">
        <f t="shared" si="65"/>
        <v>0</v>
      </c>
      <c r="CA497" s="45">
        <f t="shared" si="66"/>
        <v>0</v>
      </c>
      <c r="CB497" s="45">
        <f t="shared" si="67"/>
        <v>1455</v>
      </c>
      <c r="CC497" s="45">
        <f t="shared" si="68"/>
        <v>5897</v>
      </c>
      <c r="CD497" s="45">
        <f t="shared" si="69"/>
        <v>4345</v>
      </c>
      <c r="CE497" s="45">
        <f t="shared" si="70"/>
        <v>3691</v>
      </c>
      <c r="CF497" s="391">
        <f t="shared" si="71"/>
        <v>0</v>
      </c>
    </row>
    <row r="498" spans="1:84">
      <c r="A498" s="45" t="s">
        <v>529</v>
      </c>
      <c r="B498" s="393"/>
      <c r="C498" s="393"/>
      <c r="D498" s="393"/>
      <c r="E498" s="393"/>
      <c r="F498" s="393"/>
      <c r="G498" s="393"/>
      <c r="H498" s="393">
        <v>377</v>
      </c>
      <c r="I498" s="393"/>
      <c r="J498" s="393">
        <v>462</v>
      </c>
      <c r="K498" s="391">
        <v>281</v>
      </c>
      <c r="L498" s="391">
        <v>375</v>
      </c>
      <c r="M498" s="391">
        <v>340</v>
      </c>
      <c r="N498" s="391">
        <v>466</v>
      </c>
      <c r="O498" s="391">
        <v>80</v>
      </c>
      <c r="P498" s="391">
        <v>1</v>
      </c>
      <c r="Q498" s="391"/>
      <c r="R498" s="391">
        <v>1</v>
      </c>
      <c r="S498" s="391"/>
      <c r="T498" s="391"/>
      <c r="U498" s="391"/>
      <c r="V498" s="391"/>
      <c r="W498" s="391"/>
      <c r="X498" s="391"/>
      <c r="Y498" s="391">
        <v>7</v>
      </c>
      <c r="Z498" s="391"/>
      <c r="AA498" s="391">
        <v>48</v>
      </c>
      <c r="AB498" s="391">
        <v>417</v>
      </c>
      <c r="AC498" s="391">
        <v>317</v>
      </c>
      <c r="AD498" s="391">
        <v>343</v>
      </c>
      <c r="AE498" s="391">
        <v>295</v>
      </c>
      <c r="AF498" s="391">
        <v>847</v>
      </c>
      <c r="AG498" s="391">
        <v>859</v>
      </c>
      <c r="AH498" s="391">
        <v>844</v>
      </c>
      <c r="AI498" s="391">
        <v>736</v>
      </c>
      <c r="AJ498" s="391">
        <v>985</v>
      </c>
      <c r="AK498" s="391">
        <v>823</v>
      </c>
      <c r="AL498" s="391">
        <v>437</v>
      </c>
      <c r="AM498" s="391">
        <v>275</v>
      </c>
      <c r="AN498" s="391">
        <v>541</v>
      </c>
      <c r="AO498" s="391">
        <v>510</v>
      </c>
      <c r="AP498" s="391">
        <v>546</v>
      </c>
      <c r="AQ498" s="391">
        <v>496</v>
      </c>
      <c r="AR498" s="391">
        <v>392</v>
      </c>
      <c r="AS498" s="391">
        <v>267</v>
      </c>
      <c r="AT498" s="391">
        <v>5</v>
      </c>
      <c r="AU498" s="391">
        <v>84</v>
      </c>
      <c r="AV498" s="391">
        <v>456</v>
      </c>
      <c r="AW498" s="391">
        <v>325</v>
      </c>
      <c r="AX498" s="391">
        <v>367</v>
      </c>
      <c r="AY498" s="391">
        <v>391</v>
      </c>
      <c r="AZ498" s="391">
        <v>181</v>
      </c>
      <c r="BA498" s="391">
        <v>28</v>
      </c>
      <c r="BB498" s="391">
        <v>281</v>
      </c>
      <c r="BC498" s="391">
        <v>93</v>
      </c>
      <c r="BD498" s="391">
        <v>467</v>
      </c>
      <c r="BE498" s="391">
        <v>425</v>
      </c>
      <c r="BF498" s="391">
        <v>452</v>
      </c>
      <c r="BG498" s="391"/>
      <c r="BH498" s="391">
        <v>88</v>
      </c>
      <c r="BI498" s="391">
        <v>334</v>
      </c>
      <c r="BJ498" s="391">
        <v>367</v>
      </c>
      <c r="BK498" s="391">
        <v>314</v>
      </c>
      <c r="BL498" s="391">
        <v>411</v>
      </c>
      <c r="BM498" s="391">
        <v>214</v>
      </c>
      <c r="BN498" s="391">
        <v>91</v>
      </c>
      <c r="BO498" s="391">
        <v>24</v>
      </c>
      <c r="BP498" s="391">
        <v>16</v>
      </c>
      <c r="BQ498" s="391">
        <v>0</v>
      </c>
      <c r="BR498" s="391">
        <v>1</v>
      </c>
      <c r="BS498" s="391">
        <v>2</v>
      </c>
      <c r="BT498" s="391">
        <v>0</v>
      </c>
      <c r="BU498" s="391">
        <v>0</v>
      </c>
      <c r="BV498" s="391">
        <v>0</v>
      </c>
      <c r="BW498" s="391">
        <v>0</v>
      </c>
      <c r="BX498" s="392">
        <f t="shared" si="63"/>
        <v>-1</v>
      </c>
      <c r="BY498" s="392" t="str">
        <f t="shared" si="64"/>
        <v/>
      </c>
      <c r="BZ498" s="45">
        <f t="shared" si="65"/>
        <v>1835</v>
      </c>
      <c r="CA498" s="45">
        <f t="shared" si="66"/>
        <v>555</v>
      </c>
      <c r="CB498" s="45">
        <f t="shared" si="67"/>
        <v>6514</v>
      </c>
      <c r="CC498" s="45">
        <f t="shared" si="68"/>
        <v>4334</v>
      </c>
      <c r="CD498" s="45">
        <f t="shared" si="69"/>
        <v>3107</v>
      </c>
      <c r="CE498" s="45">
        <f t="shared" si="70"/>
        <v>1440</v>
      </c>
      <c r="CF498" s="391">
        <f t="shared" si="71"/>
        <v>0</v>
      </c>
    </row>
    <row r="499" ht="15" spans="1:84">
      <c r="A499" s="45" t="s">
        <v>530</v>
      </c>
      <c r="B499" s="396"/>
      <c r="C499" s="396"/>
      <c r="D499" s="396"/>
      <c r="E499" s="396"/>
      <c r="F499" s="396"/>
      <c r="G499" s="396"/>
      <c r="H499" s="396"/>
      <c r="I499" s="396"/>
      <c r="J499" s="396"/>
      <c r="K499" s="396"/>
      <c r="L499" s="396"/>
      <c r="M499" s="391"/>
      <c r="N499" s="391"/>
      <c r="O499" s="391"/>
      <c r="P499" s="391"/>
      <c r="Q499" s="391"/>
      <c r="R499" s="391"/>
      <c r="S499" s="391"/>
      <c r="T499" s="391"/>
      <c r="U499" s="391"/>
      <c r="V499" s="391"/>
      <c r="W499" s="391"/>
      <c r="X499" s="391"/>
      <c r="Y499" s="391">
        <v>1</v>
      </c>
      <c r="Z499" s="391">
        <v>1191</v>
      </c>
      <c r="AA499" s="391">
        <v>651</v>
      </c>
      <c r="AB499" s="391">
        <v>291</v>
      </c>
      <c r="AC499" s="391">
        <v>195</v>
      </c>
      <c r="AD499" s="391">
        <v>424</v>
      </c>
      <c r="AE499" s="391">
        <v>843</v>
      </c>
      <c r="AF499" s="391">
        <v>1433</v>
      </c>
      <c r="AG499" s="391">
        <v>597</v>
      </c>
      <c r="AH499" s="391">
        <v>527</v>
      </c>
      <c r="AI499" s="391">
        <v>731</v>
      </c>
      <c r="AJ499" s="391">
        <v>601</v>
      </c>
      <c r="AK499" s="391">
        <v>300</v>
      </c>
      <c r="AL499" s="391">
        <v>568</v>
      </c>
      <c r="AM499" s="391">
        <v>1145</v>
      </c>
      <c r="AN499" s="391">
        <v>1617</v>
      </c>
      <c r="AO499" s="391">
        <v>1033</v>
      </c>
      <c r="AP499" s="391">
        <v>723</v>
      </c>
      <c r="AQ499" s="391">
        <v>654</v>
      </c>
      <c r="AR499" s="391">
        <v>855</v>
      </c>
      <c r="AS499" s="391">
        <v>777</v>
      </c>
      <c r="AT499" s="391">
        <v>574</v>
      </c>
      <c r="AU499" s="391">
        <v>577</v>
      </c>
      <c r="AV499" s="391">
        <v>307</v>
      </c>
      <c r="AW499" s="391">
        <v>336</v>
      </c>
      <c r="AX499" s="391">
        <v>353</v>
      </c>
      <c r="AY499" s="391">
        <v>462</v>
      </c>
      <c r="AZ499" s="391">
        <v>538</v>
      </c>
      <c r="BA499" s="391">
        <v>220</v>
      </c>
      <c r="BB499" s="391">
        <v>406</v>
      </c>
      <c r="BC499" s="391">
        <v>563</v>
      </c>
      <c r="BD499" s="391">
        <v>236</v>
      </c>
      <c r="BE499" s="391">
        <v>420</v>
      </c>
      <c r="BF499" s="391">
        <v>575</v>
      </c>
      <c r="BG499" s="391"/>
      <c r="BH499" s="391">
        <v>1039</v>
      </c>
      <c r="BI499" s="391">
        <v>1356</v>
      </c>
      <c r="BJ499" s="391">
        <v>161</v>
      </c>
      <c r="BK499" s="391">
        <v>309</v>
      </c>
      <c r="BL499" s="391">
        <v>570</v>
      </c>
      <c r="BM499" s="391">
        <v>561</v>
      </c>
      <c r="BN499" s="391">
        <v>765</v>
      </c>
      <c r="BO499" s="391">
        <v>1018</v>
      </c>
      <c r="BP499" s="391">
        <v>424</v>
      </c>
      <c r="BQ499" s="391">
        <v>596</v>
      </c>
      <c r="BR499" s="391">
        <v>1214</v>
      </c>
      <c r="BS499" s="391">
        <v>858</v>
      </c>
      <c r="BT499" s="391">
        <v>360</v>
      </c>
      <c r="BU499" s="391">
        <v>0</v>
      </c>
      <c r="BV499" s="391">
        <v>0</v>
      </c>
      <c r="BW499" s="391">
        <v>0</v>
      </c>
      <c r="BX499" s="392">
        <f t="shared" si="63"/>
        <v>-1</v>
      </c>
      <c r="BY499" s="392" t="str">
        <f t="shared" si="64"/>
        <v/>
      </c>
      <c r="BZ499" s="45">
        <f t="shared" si="65"/>
        <v>0</v>
      </c>
      <c r="CA499" s="45">
        <f t="shared" si="66"/>
        <v>1</v>
      </c>
      <c r="CB499" s="45">
        <f t="shared" si="67"/>
        <v>7784</v>
      </c>
      <c r="CC499" s="45">
        <f t="shared" si="68"/>
        <v>9166</v>
      </c>
      <c r="CD499" s="45">
        <f t="shared" si="69"/>
        <v>6168</v>
      </c>
      <c r="CE499" s="45">
        <f t="shared" si="70"/>
        <v>6836</v>
      </c>
      <c r="CF499" s="391">
        <f t="shared" si="71"/>
        <v>0</v>
      </c>
    </row>
    <row r="500" ht="15" spans="1:84">
      <c r="A500" s="45" t="s">
        <v>531</v>
      </c>
      <c r="B500" s="396"/>
      <c r="C500" s="396"/>
      <c r="D500" s="396"/>
      <c r="E500" s="396"/>
      <c r="F500" s="396"/>
      <c r="G500" s="396"/>
      <c r="H500" s="396"/>
      <c r="I500" s="396"/>
      <c r="J500" s="396"/>
      <c r="K500" s="396"/>
      <c r="L500" s="396"/>
      <c r="M500" s="396"/>
      <c r="N500" s="391"/>
      <c r="O500" s="391"/>
      <c r="P500" s="391"/>
      <c r="Q500" s="391"/>
      <c r="R500" s="391"/>
      <c r="S500" s="391"/>
      <c r="T500" s="391"/>
      <c r="U500" s="391"/>
      <c r="V500" s="391"/>
      <c r="W500" s="391"/>
      <c r="X500" s="391"/>
      <c r="Y500" s="391"/>
      <c r="Z500" s="391"/>
      <c r="AA500" s="391"/>
      <c r="AB500" s="391"/>
      <c r="AC500" s="391"/>
      <c r="AD500" s="391"/>
      <c r="AE500" s="391"/>
      <c r="AF500" s="391">
        <v>1</v>
      </c>
      <c r="AG500" s="391">
        <v>283</v>
      </c>
      <c r="AH500" s="391">
        <v>510</v>
      </c>
      <c r="AI500" s="391">
        <v>633</v>
      </c>
      <c r="AJ500" s="391">
        <v>723</v>
      </c>
      <c r="AK500" s="391">
        <v>669</v>
      </c>
      <c r="AL500" s="391">
        <v>203</v>
      </c>
      <c r="AM500" s="391">
        <v>184</v>
      </c>
      <c r="AN500" s="391">
        <v>790</v>
      </c>
      <c r="AO500" s="391">
        <v>781</v>
      </c>
      <c r="AP500" s="391">
        <v>333</v>
      </c>
      <c r="AQ500" s="391">
        <v>426</v>
      </c>
      <c r="AR500" s="391">
        <v>515</v>
      </c>
      <c r="AS500" s="391">
        <v>321</v>
      </c>
      <c r="AT500" s="391">
        <v>309</v>
      </c>
      <c r="AU500" s="391">
        <v>636</v>
      </c>
      <c r="AV500" s="391">
        <v>694</v>
      </c>
      <c r="AW500" s="391">
        <v>692</v>
      </c>
      <c r="AX500" s="391">
        <v>485</v>
      </c>
      <c r="AY500" s="391">
        <v>566</v>
      </c>
      <c r="AZ500" s="391">
        <v>627</v>
      </c>
      <c r="BA500" s="391">
        <v>219</v>
      </c>
      <c r="BB500" s="391">
        <v>108</v>
      </c>
      <c r="BC500" s="391">
        <v>147</v>
      </c>
      <c r="BD500" s="391">
        <v>194</v>
      </c>
      <c r="BE500" s="391">
        <v>412</v>
      </c>
      <c r="BF500" s="391">
        <v>619</v>
      </c>
      <c r="BG500" s="391"/>
      <c r="BH500" s="391">
        <v>976</v>
      </c>
      <c r="BI500" s="391">
        <v>817</v>
      </c>
      <c r="BJ500" s="391">
        <v>199</v>
      </c>
      <c r="BK500" s="391">
        <v>74</v>
      </c>
      <c r="BL500" s="391">
        <v>312</v>
      </c>
      <c r="BM500" s="391">
        <v>164</v>
      </c>
      <c r="BN500" s="391">
        <v>215</v>
      </c>
      <c r="BO500" s="391">
        <v>157</v>
      </c>
      <c r="BP500" s="391">
        <v>71</v>
      </c>
      <c r="BQ500" s="391">
        <v>65</v>
      </c>
      <c r="BR500" s="391">
        <v>346</v>
      </c>
      <c r="BS500" s="391">
        <v>315</v>
      </c>
      <c r="BT500" s="391">
        <v>258</v>
      </c>
      <c r="BU500" s="391">
        <v>0</v>
      </c>
      <c r="BV500" s="391">
        <v>0</v>
      </c>
      <c r="BW500" s="391">
        <v>0</v>
      </c>
      <c r="BX500" s="392">
        <f t="shared" si="63"/>
        <v>-1</v>
      </c>
      <c r="BY500" s="392" t="str">
        <f t="shared" si="64"/>
        <v/>
      </c>
      <c r="BZ500" s="45">
        <f t="shared" si="65"/>
        <v>0</v>
      </c>
      <c r="CA500" s="45">
        <f t="shared" si="66"/>
        <v>0</v>
      </c>
      <c r="CB500" s="45">
        <f t="shared" si="67"/>
        <v>2819</v>
      </c>
      <c r="CC500" s="45">
        <f t="shared" si="68"/>
        <v>5884</v>
      </c>
      <c r="CD500" s="45">
        <f t="shared" si="69"/>
        <v>5170</v>
      </c>
      <c r="CE500" s="45">
        <f t="shared" si="70"/>
        <v>2176</v>
      </c>
      <c r="CF500" s="391">
        <f t="shared" si="71"/>
        <v>0</v>
      </c>
    </row>
    <row r="501" spans="1:84">
      <c r="A501" s="45" t="s">
        <v>532</v>
      </c>
      <c r="B501" s="393"/>
      <c r="C501" s="393"/>
      <c r="D501" s="393"/>
      <c r="E501" s="393"/>
      <c r="F501" s="393"/>
      <c r="G501" s="393"/>
      <c r="H501" s="393"/>
      <c r="I501" s="393"/>
      <c r="J501" s="393"/>
      <c r="K501" s="391"/>
      <c r="L501" s="391"/>
      <c r="M501" s="391"/>
      <c r="N501" s="391"/>
      <c r="O501" s="391"/>
      <c r="P501" s="391"/>
      <c r="Q501" s="391"/>
      <c r="R501" s="391"/>
      <c r="S501" s="391"/>
      <c r="T501" s="391">
        <v>111</v>
      </c>
      <c r="U501" s="391">
        <v>62</v>
      </c>
      <c r="V501" s="391">
        <v>140</v>
      </c>
      <c r="W501" s="391">
        <v>257</v>
      </c>
      <c r="X501" s="391">
        <v>129</v>
      </c>
      <c r="Y501" s="391">
        <v>125</v>
      </c>
      <c r="Z501" s="391">
        <v>283</v>
      </c>
      <c r="AA501" s="391">
        <v>3</v>
      </c>
      <c r="AB501" s="391">
        <v>58</v>
      </c>
      <c r="AC501" s="391">
        <v>188</v>
      </c>
      <c r="AD501" s="391">
        <v>154</v>
      </c>
      <c r="AE501" s="391">
        <v>180</v>
      </c>
      <c r="AF501" s="391">
        <v>172</v>
      </c>
      <c r="AG501" s="391">
        <v>235</v>
      </c>
      <c r="AH501" s="391">
        <v>239</v>
      </c>
      <c r="AI501" s="391">
        <v>274</v>
      </c>
      <c r="AJ501" s="391">
        <v>336</v>
      </c>
      <c r="AK501" s="391">
        <v>278</v>
      </c>
      <c r="AL501" s="391">
        <v>177</v>
      </c>
      <c r="AM501" s="391">
        <v>45</v>
      </c>
      <c r="AN501" s="391">
        <v>319</v>
      </c>
      <c r="AO501" s="391">
        <v>237</v>
      </c>
      <c r="AP501" s="391">
        <v>334</v>
      </c>
      <c r="AQ501" s="391">
        <v>307</v>
      </c>
      <c r="AR501" s="391">
        <v>263</v>
      </c>
      <c r="AS501" s="391">
        <v>201</v>
      </c>
      <c r="AT501" s="391">
        <v>129</v>
      </c>
      <c r="AU501" s="391">
        <v>590</v>
      </c>
      <c r="AV501" s="391">
        <v>617</v>
      </c>
      <c r="AW501" s="391">
        <v>336</v>
      </c>
      <c r="AX501" s="391">
        <v>350</v>
      </c>
      <c r="AY501" s="391">
        <v>263</v>
      </c>
      <c r="AZ501" s="391">
        <v>242</v>
      </c>
      <c r="BA501" s="391">
        <v>22</v>
      </c>
      <c r="BB501" s="391">
        <v>56</v>
      </c>
      <c r="BC501" s="391">
        <v>83</v>
      </c>
      <c r="BD501" s="391">
        <v>103</v>
      </c>
      <c r="BE501" s="391">
        <v>395</v>
      </c>
      <c r="BF501" s="391">
        <v>195</v>
      </c>
      <c r="BG501" s="391"/>
      <c r="BH501" s="391">
        <v>411</v>
      </c>
      <c r="BI501" s="391">
        <v>352</v>
      </c>
      <c r="BJ501" s="391">
        <v>284</v>
      </c>
      <c r="BK501" s="391">
        <v>317</v>
      </c>
      <c r="BL501" s="391">
        <v>335</v>
      </c>
      <c r="BM501" s="391">
        <v>228</v>
      </c>
      <c r="BN501" s="391">
        <v>256</v>
      </c>
      <c r="BO501" s="391">
        <v>317</v>
      </c>
      <c r="BP501" s="391">
        <v>238</v>
      </c>
      <c r="BQ501" s="391">
        <v>234</v>
      </c>
      <c r="BR501" s="391">
        <v>248</v>
      </c>
      <c r="BS501" s="391">
        <v>230</v>
      </c>
      <c r="BT501" s="391">
        <v>198</v>
      </c>
      <c r="BU501" s="391">
        <v>0</v>
      </c>
      <c r="BV501" s="391">
        <v>0</v>
      </c>
      <c r="BW501" s="391">
        <v>0</v>
      </c>
      <c r="BX501" s="392">
        <f t="shared" si="63"/>
        <v>-1</v>
      </c>
      <c r="BY501" s="392" t="str">
        <f t="shared" si="64"/>
        <v/>
      </c>
      <c r="BZ501" s="45">
        <f t="shared" si="65"/>
        <v>0</v>
      </c>
      <c r="CA501" s="45">
        <f t="shared" si="66"/>
        <v>824</v>
      </c>
      <c r="CB501" s="45">
        <f t="shared" si="67"/>
        <v>2400</v>
      </c>
      <c r="CC501" s="45">
        <f t="shared" si="68"/>
        <v>3555</v>
      </c>
      <c r="CD501" s="45">
        <f t="shared" si="69"/>
        <v>2472</v>
      </c>
      <c r="CE501" s="45">
        <f t="shared" si="70"/>
        <v>2885</v>
      </c>
      <c r="CF501" s="391">
        <f t="shared" si="71"/>
        <v>0</v>
      </c>
    </row>
    <row r="502" spans="1:84">
      <c r="A502" s="45" t="s">
        <v>533</v>
      </c>
      <c r="B502" s="393"/>
      <c r="C502" s="393"/>
      <c r="D502" s="393"/>
      <c r="E502" s="393"/>
      <c r="F502" s="393"/>
      <c r="G502" s="393"/>
      <c r="H502" s="393"/>
      <c r="I502" s="393"/>
      <c r="J502" s="393"/>
      <c r="K502" s="391"/>
      <c r="L502" s="391"/>
      <c r="M502" s="391"/>
      <c r="N502" s="391"/>
      <c r="O502" s="391"/>
      <c r="P502" s="391"/>
      <c r="Q502" s="391"/>
      <c r="R502" s="391"/>
      <c r="S502" s="391"/>
      <c r="T502" s="391"/>
      <c r="U502" s="391"/>
      <c r="V502" s="391">
        <v>35</v>
      </c>
      <c r="W502" s="391">
        <v>40</v>
      </c>
      <c r="X502" s="391">
        <v>12</v>
      </c>
      <c r="Y502" s="391">
        <v>4</v>
      </c>
      <c r="Z502" s="391">
        <v>1248</v>
      </c>
      <c r="AA502" s="391">
        <v>784</v>
      </c>
      <c r="AB502" s="391">
        <v>308</v>
      </c>
      <c r="AC502" s="391">
        <v>140</v>
      </c>
      <c r="AD502" s="391">
        <v>531</v>
      </c>
      <c r="AE502" s="391">
        <v>713</v>
      </c>
      <c r="AF502" s="391">
        <v>655</v>
      </c>
      <c r="AG502" s="391">
        <v>365</v>
      </c>
      <c r="AH502" s="391">
        <v>695</v>
      </c>
      <c r="AI502" s="391">
        <v>810</v>
      </c>
      <c r="AJ502" s="391">
        <v>318</v>
      </c>
      <c r="AK502" s="391">
        <v>485</v>
      </c>
      <c r="AL502" s="391">
        <v>599</v>
      </c>
      <c r="AM502" s="391">
        <v>580</v>
      </c>
      <c r="AN502" s="391">
        <v>915</v>
      </c>
      <c r="AO502" s="391">
        <v>840</v>
      </c>
      <c r="AP502" s="391">
        <v>812</v>
      </c>
      <c r="AQ502" s="391">
        <v>838</v>
      </c>
      <c r="AR502" s="391">
        <v>729</v>
      </c>
      <c r="AS502" s="391">
        <v>470</v>
      </c>
      <c r="AT502" s="391">
        <v>875</v>
      </c>
      <c r="AU502" s="391">
        <v>806</v>
      </c>
      <c r="AV502" s="391">
        <v>682</v>
      </c>
      <c r="AW502" s="391">
        <v>761</v>
      </c>
      <c r="AX502" s="391">
        <v>429</v>
      </c>
      <c r="AY502" s="391">
        <v>445</v>
      </c>
      <c r="AZ502" s="391">
        <v>546</v>
      </c>
      <c r="BA502" s="391">
        <v>450</v>
      </c>
      <c r="BB502" s="391">
        <v>409</v>
      </c>
      <c r="BC502" s="391">
        <v>280</v>
      </c>
      <c r="BD502" s="391">
        <v>327</v>
      </c>
      <c r="BE502" s="391">
        <v>355</v>
      </c>
      <c r="BF502" s="391">
        <v>431</v>
      </c>
      <c r="BG502" s="391"/>
      <c r="BH502" s="391">
        <v>447</v>
      </c>
      <c r="BI502" s="391">
        <v>439</v>
      </c>
      <c r="BJ502" s="391">
        <v>338</v>
      </c>
      <c r="BK502" s="391">
        <v>375</v>
      </c>
      <c r="BL502" s="391">
        <v>436</v>
      </c>
      <c r="BM502" s="391">
        <v>399</v>
      </c>
      <c r="BN502" s="391">
        <v>333</v>
      </c>
      <c r="BO502" s="391">
        <v>421</v>
      </c>
      <c r="BP502" s="391">
        <v>342</v>
      </c>
      <c r="BQ502" s="391">
        <v>265</v>
      </c>
      <c r="BR502" s="391">
        <v>497</v>
      </c>
      <c r="BS502" s="391">
        <v>427</v>
      </c>
      <c r="BT502" s="391">
        <v>349</v>
      </c>
      <c r="BU502" s="391">
        <v>0</v>
      </c>
      <c r="BV502" s="391">
        <v>0</v>
      </c>
      <c r="BW502" s="391">
        <v>0</v>
      </c>
      <c r="BX502" s="392">
        <f t="shared" si="63"/>
        <v>-1</v>
      </c>
      <c r="BY502" s="392" t="str">
        <f t="shared" si="64"/>
        <v/>
      </c>
      <c r="BZ502" s="45">
        <f t="shared" si="65"/>
        <v>0</v>
      </c>
      <c r="CA502" s="45">
        <f t="shared" si="66"/>
        <v>91</v>
      </c>
      <c r="CB502" s="45">
        <f t="shared" si="67"/>
        <v>7052</v>
      </c>
      <c r="CC502" s="45">
        <f t="shared" si="68"/>
        <v>8907</v>
      </c>
      <c r="CD502" s="45">
        <f t="shared" si="69"/>
        <v>4558</v>
      </c>
      <c r="CE502" s="45">
        <f t="shared" si="70"/>
        <v>4182</v>
      </c>
      <c r="CF502" s="391">
        <f t="shared" si="71"/>
        <v>0</v>
      </c>
    </row>
    <row r="503" spans="1:84">
      <c r="A503" s="45" t="s">
        <v>534</v>
      </c>
      <c r="B503" s="393"/>
      <c r="C503" s="393"/>
      <c r="D503" s="393"/>
      <c r="E503" s="393"/>
      <c r="F503" s="393"/>
      <c r="G503" s="393"/>
      <c r="H503" s="393"/>
      <c r="I503" s="393"/>
      <c r="J503" s="393"/>
      <c r="K503" s="391"/>
      <c r="L503" s="391"/>
      <c r="M503" s="391"/>
      <c r="N503" s="391"/>
      <c r="O503" s="391"/>
      <c r="P503" s="391"/>
      <c r="Q503" s="391"/>
      <c r="R503" s="391"/>
      <c r="S503" s="391"/>
      <c r="T503" s="391"/>
      <c r="U503" s="391"/>
      <c r="V503" s="391"/>
      <c r="W503" s="391"/>
      <c r="X503" s="391"/>
      <c r="Y503" s="391"/>
      <c r="Z503" s="391"/>
      <c r="AA503" s="391"/>
      <c r="AB503" s="391"/>
      <c r="AC503" s="391"/>
      <c r="AD503" s="391"/>
      <c r="AE503" s="391"/>
      <c r="AF503" s="391"/>
      <c r="AG503" s="391"/>
      <c r="AH503" s="391"/>
      <c r="AI503" s="391"/>
      <c r="AJ503" s="391"/>
      <c r="AK503" s="391"/>
      <c r="AL503" s="391"/>
      <c r="AM503" s="391">
        <v>221</v>
      </c>
      <c r="AN503" s="391">
        <v>1916</v>
      </c>
      <c r="AO503" s="391">
        <v>433</v>
      </c>
      <c r="AP503" s="391">
        <v>1567</v>
      </c>
      <c r="AQ503" s="391">
        <v>1296</v>
      </c>
      <c r="AR503" s="391">
        <v>708</v>
      </c>
      <c r="AS503" s="391">
        <v>1319</v>
      </c>
      <c r="AT503" s="391">
        <v>746</v>
      </c>
      <c r="AU503" s="391">
        <v>245</v>
      </c>
      <c r="AV503" s="391">
        <v>365</v>
      </c>
      <c r="AW503" s="391">
        <v>1496</v>
      </c>
      <c r="AX503" s="391">
        <v>890</v>
      </c>
      <c r="AY503" s="391">
        <v>78</v>
      </c>
      <c r="AZ503" s="391">
        <v>74</v>
      </c>
      <c r="BA503" s="391">
        <v>160</v>
      </c>
      <c r="BB503" s="391">
        <v>64</v>
      </c>
      <c r="BC503" s="391">
        <v>158</v>
      </c>
      <c r="BD503" s="391">
        <v>161</v>
      </c>
      <c r="BE503" s="391">
        <v>350</v>
      </c>
      <c r="BF503" s="391">
        <v>196</v>
      </c>
      <c r="BG503" s="391"/>
      <c r="BH503" s="391">
        <v>31</v>
      </c>
      <c r="BI503" s="391">
        <v>18</v>
      </c>
      <c r="BJ503" s="391">
        <v>9</v>
      </c>
      <c r="BK503" s="391">
        <v>3</v>
      </c>
      <c r="BL503" s="391">
        <v>18</v>
      </c>
      <c r="BM503" s="391">
        <v>17</v>
      </c>
      <c r="BN503" s="391">
        <v>39</v>
      </c>
      <c r="BO503" s="391">
        <v>0</v>
      </c>
      <c r="BP503" s="391">
        <v>0</v>
      </c>
      <c r="BQ503" s="391">
        <v>0</v>
      </c>
      <c r="BR503" s="391">
        <v>0</v>
      </c>
      <c r="BS503" s="391">
        <v>0</v>
      </c>
      <c r="BT503" s="391">
        <v>0</v>
      </c>
      <c r="BU503" s="391">
        <v>0</v>
      </c>
      <c r="BV503" s="391">
        <v>0</v>
      </c>
      <c r="BW503" s="391">
        <v>0</v>
      </c>
      <c r="BX503" s="392">
        <f t="shared" si="63"/>
        <v>-1</v>
      </c>
      <c r="BY503" s="392" t="str">
        <f t="shared" si="64"/>
        <v/>
      </c>
      <c r="BZ503" s="45">
        <f t="shared" si="65"/>
        <v>0</v>
      </c>
      <c r="CA503" s="45">
        <f t="shared" si="66"/>
        <v>0</v>
      </c>
      <c r="CB503" s="45">
        <f t="shared" si="67"/>
        <v>0</v>
      </c>
      <c r="CC503" s="45">
        <f t="shared" si="68"/>
        <v>10312</v>
      </c>
      <c r="CD503" s="45">
        <f t="shared" si="69"/>
        <v>2180</v>
      </c>
      <c r="CE503" s="45">
        <f t="shared" si="70"/>
        <v>86</v>
      </c>
      <c r="CF503" s="391">
        <f t="shared" si="71"/>
        <v>0</v>
      </c>
    </row>
    <row r="504" spans="1:84">
      <c r="A504" s="45" t="s">
        <v>535</v>
      </c>
      <c r="B504" s="391"/>
      <c r="C504" s="391"/>
      <c r="D504" s="391"/>
      <c r="E504" s="391"/>
      <c r="F504" s="391"/>
      <c r="G504" s="391"/>
      <c r="H504" s="391"/>
      <c r="I504" s="391"/>
      <c r="J504" s="391"/>
      <c r="K504" s="391"/>
      <c r="L504" s="391"/>
      <c r="M504" s="391"/>
      <c r="N504" s="391"/>
      <c r="O504" s="391"/>
      <c r="P504" s="391"/>
      <c r="Q504" s="391"/>
      <c r="R504" s="391"/>
      <c r="S504" s="391"/>
      <c r="T504" s="391"/>
      <c r="U504" s="391"/>
      <c r="V504" s="391">
        <v>118</v>
      </c>
      <c r="W504" s="391">
        <v>81</v>
      </c>
      <c r="X504" s="391">
        <v>8</v>
      </c>
      <c r="Y504" s="391">
        <v>6</v>
      </c>
      <c r="Z504" s="391">
        <v>1038</v>
      </c>
      <c r="AA504" s="397">
        <v>1039</v>
      </c>
      <c r="AB504" s="391">
        <v>540</v>
      </c>
      <c r="AC504" s="391">
        <v>225</v>
      </c>
      <c r="AD504" s="391">
        <v>593</v>
      </c>
      <c r="AE504" s="391">
        <v>681</v>
      </c>
      <c r="AF504" s="391">
        <v>739</v>
      </c>
      <c r="AG504" s="391">
        <v>498</v>
      </c>
      <c r="AH504" s="391">
        <v>479</v>
      </c>
      <c r="AI504" s="391">
        <v>422</v>
      </c>
      <c r="AJ504" s="391">
        <v>591</v>
      </c>
      <c r="AK504" s="391">
        <v>661</v>
      </c>
      <c r="AL504" s="391">
        <v>655</v>
      </c>
      <c r="AM504" s="391">
        <v>734</v>
      </c>
      <c r="AN504" s="391">
        <v>1006</v>
      </c>
      <c r="AO504" s="391">
        <v>880</v>
      </c>
      <c r="AP504" s="391">
        <v>834</v>
      </c>
      <c r="AQ504" s="391">
        <v>1250</v>
      </c>
      <c r="AR504" s="391">
        <v>734</v>
      </c>
      <c r="AS504" s="391">
        <v>535</v>
      </c>
      <c r="AT504" s="391">
        <v>949</v>
      </c>
      <c r="AU504" s="391">
        <v>721</v>
      </c>
      <c r="AV504" s="391">
        <v>1244</v>
      </c>
      <c r="AW504" s="391">
        <v>1193</v>
      </c>
      <c r="AX504" s="391">
        <v>529</v>
      </c>
      <c r="AY504" s="391">
        <v>584</v>
      </c>
      <c r="AZ504" s="391">
        <v>800</v>
      </c>
      <c r="BA504" s="391">
        <v>610</v>
      </c>
      <c r="BB504" s="391">
        <v>868</v>
      </c>
      <c r="BC504" s="391">
        <v>733</v>
      </c>
      <c r="BD504" s="391">
        <v>491</v>
      </c>
      <c r="BE504" s="391">
        <v>329</v>
      </c>
      <c r="BF504" s="391">
        <v>854</v>
      </c>
      <c r="BG504" s="391"/>
      <c r="BH504" s="391">
        <v>932</v>
      </c>
      <c r="BI504" s="391">
        <v>1084</v>
      </c>
      <c r="BJ504" s="391">
        <v>754</v>
      </c>
      <c r="BK504" s="391">
        <v>833</v>
      </c>
      <c r="BL504" s="391">
        <v>916</v>
      </c>
      <c r="BM504" s="391">
        <v>693</v>
      </c>
      <c r="BN504" s="391">
        <v>789</v>
      </c>
      <c r="BO504" s="391">
        <v>1062</v>
      </c>
      <c r="BP504" s="391">
        <v>849</v>
      </c>
      <c r="BQ504" s="391">
        <v>793</v>
      </c>
      <c r="BR504" s="391">
        <v>848</v>
      </c>
      <c r="BS504" s="391">
        <v>674</v>
      </c>
      <c r="BT504" s="391">
        <v>560</v>
      </c>
      <c r="BU504" s="391">
        <v>0</v>
      </c>
      <c r="BV504" s="391">
        <v>0</v>
      </c>
      <c r="BW504" s="391">
        <v>0</v>
      </c>
      <c r="BX504" s="392">
        <f t="shared" si="63"/>
        <v>-1</v>
      </c>
      <c r="BY504" s="392" t="str">
        <f t="shared" si="64"/>
        <v/>
      </c>
      <c r="BZ504" s="45">
        <f t="shared" si="65"/>
        <v>0</v>
      </c>
      <c r="CA504" s="45">
        <f t="shared" si="66"/>
        <v>213</v>
      </c>
      <c r="CB504" s="45">
        <f t="shared" si="67"/>
        <v>7506</v>
      </c>
      <c r="CC504" s="45">
        <f t="shared" si="68"/>
        <v>10735</v>
      </c>
      <c r="CD504" s="45">
        <f t="shared" si="69"/>
        <v>7814</v>
      </c>
      <c r="CE504" s="45">
        <f t="shared" si="70"/>
        <v>8771</v>
      </c>
      <c r="CF504" s="391">
        <f t="shared" si="71"/>
        <v>0</v>
      </c>
    </row>
    <row r="505" spans="1:84">
      <c r="A505" s="45" t="s">
        <v>536</v>
      </c>
      <c r="B505" s="393"/>
      <c r="C505" s="393"/>
      <c r="D505" s="393">
        <v>855</v>
      </c>
      <c r="E505" s="393">
        <v>770</v>
      </c>
      <c r="F505" s="393">
        <v>765</v>
      </c>
      <c r="G505" s="393">
        <v>538</v>
      </c>
      <c r="H505" s="393">
        <v>702</v>
      </c>
      <c r="I505" s="393">
        <v>799</v>
      </c>
      <c r="J505" s="393">
        <v>699</v>
      </c>
      <c r="K505" s="391">
        <v>797</v>
      </c>
      <c r="L505" s="391">
        <v>909</v>
      </c>
      <c r="M505" s="391">
        <v>452</v>
      </c>
      <c r="N505" s="391">
        <v>33</v>
      </c>
      <c r="O505" s="391">
        <v>81</v>
      </c>
      <c r="P505" s="391">
        <v>117</v>
      </c>
      <c r="Q505" s="391">
        <v>250</v>
      </c>
      <c r="R505" s="391">
        <v>735</v>
      </c>
      <c r="S505" s="391">
        <v>707</v>
      </c>
      <c r="T505" s="391">
        <v>623</v>
      </c>
      <c r="U505" s="391">
        <v>522</v>
      </c>
      <c r="V505" s="391">
        <v>471</v>
      </c>
      <c r="W505" s="391">
        <v>400</v>
      </c>
      <c r="X505" s="391">
        <v>434</v>
      </c>
      <c r="Y505" s="391">
        <v>181</v>
      </c>
      <c r="Z505" s="391">
        <v>600</v>
      </c>
      <c r="AA505" s="391">
        <v>116</v>
      </c>
      <c r="AB505" s="391">
        <v>293</v>
      </c>
      <c r="AC505" s="391">
        <v>408</v>
      </c>
      <c r="AD505" s="391">
        <v>363</v>
      </c>
      <c r="AE505" s="391">
        <v>690</v>
      </c>
      <c r="AF505" s="391">
        <v>1084</v>
      </c>
      <c r="AG505" s="391">
        <v>1661</v>
      </c>
      <c r="AH505" s="391">
        <v>1284</v>
      </c>
      <c r="AI505" s="391">
        <v>1711</v>
      </c>
      <c r="AJ505" s="391">
        <v>2570</v>
      </c>
      <c r="AK505" s="391">
        <v>2867</v>
      </c>
      <c r="AL505" s="391">
        <v>2484</v>
      </c>
      <c r="AM505" s="391">
        <v>2475</v>
      </c>
      <c r="AN505" s="391">
        <v>3598</v>
      </c>
      <c r="AO505" s="391">
        <v>2451</v>
      </c>
      <c r="AP505" s="391">
        <v>2271</v>
      </c>
      <c r="AQ505" s="391">
        <v>1829</v>
      </c>
      <c r="AR505" s="391">
        <v>1497</v>
      </c>
      <c r="AS505" s="391">
        <v>1278</v>
      </c>
      <c r="AT505" s="391">
        <v>1480</v>
      </c>
      <c r="AU505" s="391">
        <v>1476</v>
      </c>
      <c r="AV505" s="391">
        <v>2186</v>
      </c>
      <c r="AW505" s="391">
        <v>2379</v>
      </c>
      <c r="AX505" s="391">
        <v>1875</v>
      </c>
      <c r="AY505" s="391">
        <v>2243</v>
      </c>
      <c r="AZ505" s="391">
        <v>2187</v>
      </c>
      <c r="BA505" s="391">
        <v>2013</v>
      </c>
      <c r="BB505" s="391">
        <v>2222</v>
      </c>
      <c r="BC505" s="391">
        <v>1946</v>
      </c>
      <c r="BD505" s="391">
        <v>637</v>
      </c>
      <c r="BE505" s="391">
        <v>324</v>
      </c>
      <c r="BF505" s="391">
        <v>265</v>
      </c>
      <c r="BG505" s="391"/>
      <c r="BH505" s="391">
        <v>638</v>
      </c>
      <c r="BI505" s="391">
        <v>949</v>
      </c>
      <c r="BJ505" s="391">
        <v>596</v>
      </c>
      <c r="BK505" s="391">
        <v>875</v>
      </c>
      <c r="BL505" s="391">
        <v>1611</v>
      </c>
      <c r="BM505" s="391">
        <v>1456</v>
      </c>
      <c r="BN505" s="391">
        <v>1832</v>
      </c>
      <c r="BO505" s="391">
        <v>1734</v>
      </c>
      <c r="BP505" s="391">
        <v>1577</v>
      </c>
      <c r="BQ505" s="391">
        <v>1668</v>
      </c>
      <c r="BR505" s="391">
        <v>1844</v>
      </c>
      <c r="BS505" s="391">
        <v>1886</v>
      </c>
      <c r="BT505" s="391">
        <v>1842</v>
      </c>
      <c r="BU505" s="391">
        <v>0</v>
      </c>
      <c r="BV505" s="391">
        <v>0</v>
      </c>
      <c r="BW505" s="391">
        <v>0</v>
      </c>
      <c r="BX505" s="392">
        <f t="shared" si="63"/>
        <v>-1</v>
      </c>
      <c r="BY505" s="392" t="str">
        <f t="shared" si="64"/>
        <v/>
      </c>
      <c r="BZ505" s="45">
        <f t="shared" si="65"/>
        <v>7286</v>
      </c>
      <c r="CA505" s="45">
        <f t="shared" si="66"/>
        <v>4554</v>
      </c>
      <c r="CB505" s="45">
        <f t="shared" si="67"/>
        <v>13647</v>
      </c>
      <c r="CC505" s="45">
        <f t="shared" si="68"/>
        <v>25404</v>
      </c>
      <c r="CD505" s="45">
        <f t="shared" si="69"/>
        <v>15299</v>
      </c>
      <c r="CE505" s="45">
        <f t="shared" si="70"/>
        <v>16921</v>
      </c>
      <c r="CF505" s="391">
        <f t="shared" si="71"/>
        <v>0</v>
      </c>
    </row>
    <row r="506" spans="1:84">
      <c r="A506" s="45" t="s">
        <v>537</v>
      </c>
      <c r="B506" s="393">
        <v>619</v>
      </c>
      <c r="C506" s="393">
        <v>501</v>
      </c>
      <c r="D506" s="393">
        <v>803</v>
      </c>
      <c r="E506" s="393">
        <v>921</v>
      </c>
      <c r="F506" s="393">
        <v>861</v>
      </c>
      <c r="G506" s="393">
        <v>663</v>
      </c>
      <c r="H506" s="393">
        <v>747</v>
      </c>
      <c r="I506" s="393">
        <v>846</v>
      </c>
      <c r="J506" s="393">
        <v>261</v>
      </c>
      <c r="K506" s="391">
        <v>240</v>
      </c>
      <c r="L506" s="391">
        <v>255</v>
      </c>
      <c r="M506" s="391">
        <v>109</v>
      </c>
      <c r="N506" s="391">
        <v>265</v>
      </c>
      <c r="O506" s="391">
        <v>164</v>
      </c>
      <c r="P506" s="391">
        <v>408</v>
      </c>
      <c r="Q506" s="391">
        <v>750</v>
      </c>
      <c r="R506" s="391">
        <v>534</v>
      </c>
      <c r="S506" s="391">
        <v>520</v>
      </c>
      <c r="T506" s="391">
        <v>429</v>
      </c>
      <c r="U506" s="391">
        <v>455</v>
      </c>
      <c r="V506" s="391">
        <v>341</v>
      </c>
      <c r="W506" s="391">
        <v>352</v>
      </c>
      <c r="X506" s="391">
        <v>480</v>
      </c>
      <c r="Y506" s="391">
        <v>451</v>
      </c>
      <c r="Z506" s="391">
        <v>346</v>
      </c>
      <c r="AA506" s="391">
        <v>262</v>
      </c>
      <c r="AB506" s="391">
        <v>274</v>
      </c>
      <c r="AC506" s="391">
        <v>161</v>
      </c>
      <c r="AD506" s="391">
        <v>247</v>
      </c>
      <c r="AE506" s="391">
        <v>385</v>
      </c>
      <c r="AF506" s="391">
        <v>383</v>
      </c>
      <c r="AG506" s="391">
        <v>182</v>
      </c>
      <c r="AH506" s="391">
        <v>178</v>
      </c>
      <c r="AI506" s="391">
        <v>324</v>
      </c>
      <c r="AJ506" s="391">
        <v>198</v>
      </c>
      <c r="AK506" s="391">
        <v>353</v>
      </c>
      <c r="AL506" s="391">
        <v>194</v>
      </c>
      <c r="AM506" s="391">
        <v>200</v>
      </c>
      <c r="AN506" s="391">
        <v>367</v>
      </c>
      <c r="AO506" s="391">
        <v>293</v>
      </c>
      <c r="AP506" s="391">
        <v>346</v>
      </c>
      <c r="AQ506" s="391">
        <v>376</v>
      </c>
      <c r="AR506" s="391">
        <v>325</v>
      </c>
      <c r="AS506" s="391">
        <v>312</v>
      </c>
      <c r="AT506" s="391">
        <v>284</v>
      </c>
      <c r="AU506" s="391">
        <v>324</v>
      </c>
      <c r="AV506" s="391">
        <v>466</v>
      </c>
      <c r="AW506" s="391">
        <v>513</v>
      </c>
      <c r="AX506" s="391">
        <v>295</v>
      </c>
      <c r="AY506" s="391">
        <v>197</v>
      </c>
      <c r="AZ506" s="391">
        <v>312</v>
      </c>
      <c r="BA506" s="391">
        <v>362</v>
      </c>
      <c r="BB506" s="391">
        <v>399</v>
      </c>
      <c r="BC506" s="391">
        <v>508</v>
      </c>
      <c r="BD506" s="391">
        <v>338</v>
      </c>
      <c r="BE506" s="391">
        <v>308</v>
      </c>
      <c r="BF506" s="391">
        <v>415</v>
      </c>
      <c r="BG506" s="391"/>
      <c r="BH506" s="391">
        <v>446</v>
      </c>
      <c r="BI506" s="391">
        <v>380</v>
      </c>
      <c r="BJ506" s="391">
        <v>329</v>
      </c>
      <c r="BK506" s="391">
        <v>353</v>
      </c>
      <c r="BL506" s="391">
        <v>419</v>
      </c>
      <c r="BM506" s="391">
        <v>397</v>
      </c>
      <c r="BN506" s="391">
        <v>406</v>
      </c>
      <c r="BO506" s="391">
        <v>477</v>
      </c>
      <c r="BP506" s="391">
        <v>363</v>
      </c>
      <c r="BQ506" s="391">
        <v>365</v>
      </c>
      <c r="BR506" s="391">
        <v>406</v>
      </c>
      <c r="BS506" s="391">
        <v>353</v>
      </c>
      <c r="BT506" s="391">
        <v>309</v>
      </c>
      <c r="BU506" s="391">
        <v>0</v>
      </c>
      <c r="BV506" s="391">
        <v>0</v>
      </c>
      <c r="BW506" s="391">
        <v>0</v>
      </c>
      <c r="BX506" s="392">
        <f t="shared" si="63"/>
        <v>-1</v>
      </c>
      <c r="BY506" s="392" t="str">
        <f t="shared" si="64"/>
        <v/>
      </c>
      <c r="BZ506" s="45">
        <f t="shared" si="65"/>
        <v>6826</v>
      </c>
      <c r="CA506" s="45">
        <f t="shared" si="66"/>
        <v>5149</v>
      </c>
      <c r="CB506" s="45">
        <f t="shared" si="67"/>
        <v>3293</v>
      </c>
      <c r="CC506" s="45">
        <f t="shared" si="68"/>
        <v>4000</v>
      </c>
      <c r="CD506" s="45">
        <f t="shared" si="69"/>
        <v>3960</v>
      </c>
      <c r="CE506" s="45">
        <f t="shared" si="70"/>
        <v>4177</v>
      </c>
      <c r="CF506" s="391">
        <f t="shared" si="71"/>
        <v>0</v>
      </c>
    </row>
    <row r="507" spans="1:84">
      <c r="A507" s="45" t="s">
        <v>538</v>
      </c>
      <c r="B507" s="391"/>
      <c r="C507" s="391"/>
      <c r="D507" s="391"/>
      <c r="E507" s="391"/>
      <c r="F507" s="391"/>
      <c r="G507" s="391"/>
      <c r="H507" s="391"/>
      <c r="I507" s="391"/>
      <c r="J507" s="391"/>
      <c r="K507" s="391"/>
      <c r="L507" s="391"/>
      <c r="M507" s="391"/>
      <c r="N507" s="391"/>
      <c r="O507" s="391"/>
      <c r="P507" s="391"/>
      <c r="Q507" s="391"/>
      <c r="R507" s="391"/>
      <c r="S507" s="391"/>
      <c r="T507" s="391"/>
      <c r="U507" s="391"/>
      <c r="V507" s="391"/>
      <c r="W507" s="391"/>
      <c r="X507" s="391"/>
      <c r="Y507" s="391"/>
      <c r="Z507" s="391"/>
      <c r="AA507" s="397"/>
      <c r="AB507" s="391"/>
      <c r="AC507" s="391"/>
      <c r="AD507" s="391"/>
      <c r="AE507" s="391"/>
      <c r="AF507" s="391"/>
      <c r="AG507" s="391"/>
      <c r="AH507" s="391"/>
      <c r="AI507" s="391"/>
      <c r="AJ507" s="391"/>
      <c r="AK507" s="391"/>
      <c r="AL507" s="391"/>
      <c r="AM507" s="391"/>
      <c r="AN507" s="391"/>
      <c r="AO507" s="391"/>
      <c r="AP507" s="391"/>
      <c r="AQ507" s="391"/>
      <c r="AR507" s="391"/>
      <c r="AS507" s="391"/>
      <c r="AT507" s="391"/>
      <c r="AU507" s="391"/>
      <c r="AV507" s="391"/>
      <c r="AW507" s="391"/>
      <c r="AX507" s="391"/>
      <c r="AY507" s="391"/>
      <c r="AZ507" s="391">
        <v>1185</v>
      </c>
      <c r="BA507" s="391">
        <v>1215</v>
      </c>
      <c r="BB507" s="391">
        <v>1699</v>
      </c>
      <c r="BC507" s="391">
        <v>2237</v>
      </c>
      <c r="BD507" s="391">
        <v>2393</v>
      </c>
      <c r="BE507" s="391">
        <v>304</v>
      </c>
      <c r="BF507" s="391">
        <v>1526</v>
      </c>
      <c r="BG507" s="391"/>
      <c r="BH507" s="391">
        <v>0</v>
      </c>
      <c r="BI507" s="391">
        <v>547</v>
      </c>
      <c r="BJ507" s="391">
        <v>1440</v>
      </c>
      <c r="BK507" s="391">
        <v>1049</v>
      </c>
      <c r="BL507" s="391">
        <v>529</v>
      </c>
      <c r="BM507" s="391">
        <v>500</v>
      </c>
      <c r="BN507" s="391">
        <v>594</v>
      </c>
      <c r="BO507" s="391">
        <v>602</v>
      </c>
      <c r="BP507" s="391">
        <v>455</v>
      </c>
      <c r="BQ507" s="391">
        <v>198</v>
      </c>
      <c r="BR507" s="391">
        <v>91</v>
      </c>
      <c r="BS507" s="391">
        <v>83</v>
      </c>
      <c r="BT507" s="391">
        <v>59</v>
      </c>
      <c r="BU507" s="391">
        <v>0</v>
      </c>
      <c r="BV507" s="391">
        <v>0</v>
      </c>
      <c r="BW507" s="391">
        <v>0</v>
      </c>
      <c r="BX507" s="392">
        <f t="shared" si="63"/>
        <v>-1</v>
      </c>
      <c r="BY507" s="392" t="str">
        <f t="shared" si="64"/>
        <v/>
      </c>
      <c r="BZ507" s="45">
        <f t="shared" si="65"/>
        <v>0</v>
      </c>
      <c r="CA507" s="45">
        <f t="shared" si="66"/>
        <v>0</v>
      </c>
      <c r="CB507" s="45">
        <f t="shared" si="67"/>
        <v>0</v>
      </c>
      <c r="CC507" s="45">
        <f t="shared" si="68"/>
        <v>0</v>
      </c>
      <c r="CD507" s="45">
        <f t="shared" si="69"/>
        <v>11106</v>
      </c>
      <c r="CE507" s="45">
        <f t="shared" si="70"/>
        <v>5600</v>
      </c>
      <c r="CF507" s="391">
        <f t="shared" si="71"/>
        <v>0</v>
      </c>
    </row>
    <row r="508" ht="15" spans="1:84">
      <c r="A508" s="45" t="s">
        <v>539</v>
      </c>
      <c r="B508" s="396"/>
      <c r="C508" s="396"/>
      <c r="D508" s="396"/>
      <c r="E508" s="396"/>
      <c r="F508" s="396"/>
      <c r="G508" s="396"/>
      <c r="H508" s="396"/>
      <c r="I508" s="396"/>
      <c r="J508" s="396"/>
      <c r="K508" s="396"/>
      <c r="L508" s="396"/>
      <c r="M508" s="396"/>
      <c r="N508" s="391"/>
      <c r="O508" s="391"/>
      <c r="P508" s="391"/>
      <c r="Q508" s="391"/>
      <c r="R508" s="391"/>
      <c r="S508" s="391"/>
      <c r="T508" s="391"/>
      <c r="U508" s="391"/>
      <c r="V508" s="391"/>
      <c r="W508" s="391"/>
      <c r="X508" s="391"/>
      <c r="Y508" s="391"/>
      <c r="Z508" s="391"/>
      <c r="AA508" s="391"/>
      <c r="AB508" s="391"/>
      <c r="AC508" s="391"/>
      <c r="AD508" s="391"/>
      <c r="AE508" s="391"/>
      <c r="AF508" s="391"/>
      <c r="AG508" s="391">
        <v>7</v>
      </c>
      <c r="AH508" s="391">
        <v>12</v>
      </c>
      <c r="AI508" s="391">
        <v>121</v>
      </c>
      <c r="AJ508" s="391">
        <v>509</v>
      </c>
      <c r="AK508" s="391">
        <v>362</v>
      </c>
      <c r="AL508" s="391">
        <v>328</v>
      </c>
      <c r="AM508" s="391">
        <v>614</v>
      </c>
      <c r="AN508" s="391">
        <v>824</v>
      </c>
      <c r="AO508" s="391">
        <v>451</v>
      </c>
      <c r="AP508" s="391">
        <v>329</v>
      </c>
      <c r="AQ508" s="391">
        <v>139</v>
      </c>
      <c r="AR508" s="391">
        <v>143</v>
      </c>
      <c r="AS508" s="391">
        <v>151</v>
      </c>
      <c r="AT508" s="391">
        <v>699</v>
      </c>
      <c r="AU508" s="391">
        <v>292</v>
      </c>
      <c r="AV508" s="391">
        <v>350</v>
      </c>
      <c r="AW508" s="391">
        <v>533</v>
      </c>
      <c r="AX508" s="391">
        <v>608</v>
      </c>
      <c r="AY508" s="391">
        <v>177</v>
      </c>
      <c r="AZ508" s="391">
        <v>530</v>
      </c>
      <c r="BA508" s="391">
        <v>300</v>
      </c>
      <c r="BB508" s="391">
        <v>270</v>
      </c>
      <c r="BC508" s="391">
        <v>255</v>
      </c>
      <c r="BD508" s="391">
        <v>335</v>
      </c>
      <c r="BE508" s="391">
        <v>275</v>
      </c>
      <c r="BF508" s="391">
        <v>479</v>
      </c>
      <c r="BG508" s="391"/>
      <c r="BH508" s="391">
        <v>300</v>
      </c>
      <c r="BI508" s="391">
        <v>357</v>
      </c>
      <c r="BJ508" s="391">
        <v>476</v>
      </c>
      <c r="BK508" s="391">
        <v>440</v>
      </c>
      <c r="BL508" s="391">
        <v>1225</v>
      </c>
      <c r="BM508" s="391">
        <v>353</v>
      </c>
      <c r="BN508" s="391">
        <v>342</v>
      </c>
      <c r="BO508" s="391">
        <v>449</v>
      </c>
      <c r="BP508" s="391">
        <v>390</v>
      </c>
      <c r="BQ508" s="391">
        <v>142</v>
      </c>
      <c r="BR508" s="391">
        <v>349</v>
      </c>
      <c r="BS508" s="391">
        <v>420</v>
      </c>
      <c r="BT508" s="391">
        <v>404</v>
      </c>
      <c r="BU508" s="391">
        <v>0</v>
      </c>
      <c r="BV508" s="391">
        <v>0</v>
      </c>
      <c r="BW508" s="391">
        <v>0</v>
      </c>
      <c r="BX508" s="392">
        <f t="shared" si="63"/>
        <v>-1</v>
      </c>
      <c r="BY508" s="392" t="str">
        <f t="shared" si="64"/>
        <v/>
      </c>
      <c r="BZ508" s="45">
        <f t="shared" si="65"/>
        <v>0</v>
      </c>
      <c r="CA508" s="45">
        <f t="shared" si="66"/>
        <v>0</v>
      </c>
      <c r="CB508" s="45">
        <f t="shared" si="67"/>
        <v>1011</v>
      </c>
      <c r="CC508" s="45">
        <f t="shared" si="68"/>
        <v>4853</v>
      </c>
      <c r="CD508" s="45">
        <f t="shared" si="69"/>
        <v>3886</v>
      </c>
      <c r="CE508" s="45">
        <f t="shared" si="70"/>
        <v>4990</v>
      </c>
      <c r="CF508" s="391">
        <f t="shared" si="71"/>
        <v>0</v>
      </c>
    </row>
    <row r="509" ht="15" spans="1:84">
      <c r="A509" s="45" t="s">
        <v>540</v>
      </c>
      <c r="B509" s="396"/>
      <c r="C509" s="396"/>
      <c r="D509" s="396"/>
      <c r="E509" s="396"/>
      <c r="F509" s="396"/>
      <c r="G509" s="396"/>
      <c r="H509" s="396"/>
      <c r="I509" s="396"/>
      <c r="J509" s="396"/>
      <c r="K509" s="396"/>
      <c r="L509" s="396"/>
      <c r="M509" s="396"/>
      <c r="N509" s="391"/>
      <c r="O509" s="391"/>
      <c r="P509" s="391"/>
      <c r="Q509" s="391"/>
      <c r="R509" s="391"/>
      <c r="S509" s="391"/>
      <c r="T509" s="391"/>
      <c r="U509" s="391"/>
      <c r="V509" s="391"/>
      <c r="W509" s="391"/>
      <c r="X509" s="391"/>
      <c r="Y509" s="391"/>
      <c r="Z509" s="391"/>
      <c r="AA509" s="391"/>
      <c r="AB509" s="391"/>
      <c r="AC509" s="391"/>
      <c r="AD509" s="391"/>
      <c r="AE509" s="391"/>
      <c r="AF509" s="391"/>
      <c r="AG509" s="391"/>
      <c r="AH509" s="391"/>
      <c r="AI509" s="391"/>
      <c r="AJ509" s="391"/>
      <c r="AK509" s="391"/>
      <c r="AL509" s="391">
        <v>14</v>
      </c>
      <c r="AM509" s="391">
        <v>55</v>
      </c>
      <c r="AN509" s="391">
        <v>300</v>
      </c>
      <c r="AO509" s="391">
        <v>210</v>
      </c>
      <c r="AP509" s="391">
        <v>344</v>
      </c>
      <c r="AQ509" s="391">
        <v>677</v>
      </c>
      <c r="AR509" s="391">
        <v>364</v>
      </c>
      <c r="AS509" s="391">
        <v>320</v>
      </c>
      <c r="AT509" s="391">
        <v>319</v>
      </c>
      <c r="AU509" s="391">
        <v>375</v>
      </c>
      <c r="AV509" s="391">
        <v>462</v>
      </c>
      <c r="AW509" s="391">
        <v>579</v>
      </c>
      <c r="AX509" s="391">
        <v>191</v>
      </c>
      <c r="AY509" s="391">
        <v>186</v>
      </c>
      <c r="AZ509" s="391">
        <v>256</v>
      </c>
      <c r="BA509" s="391">
        <v>198</v>
      </c>
      <c r="BB509" s="391">
        <v>170</v>
      </c>
      <c r="BC509" s="391">
        <v>627</v>
      </c>
      <c r="BD509" s="391">
        <v>394</v>
      </c>
      <c r="BE509" s="391">
        <v>258</v>
      </c>
      <c r="BF509" s="391">
        <v>344</v>
      </c>
      <c r="BG509" s="391"/>
      <c r="BH509" s="391">
        <v>424</v>
      </c>
      <c r="BI509" s="391">
        <v>491</v>
      </c>
      <c r="BJ509" s="391">
        <v>140</v>
      </c>
      <c r="BK509" s="391">
        <v>163</v>
      </c>
      <c r="BL509" s="391">
        <v>214</v>
      </c>
      <c r="BM509" s="391">
        <v>112</v>
      </c>
      <c r="BN509" s="391">
        <v>105</v>
      </c>
      <c r="BO509" s="391">
        <v>563</v>
      </c>
      <c r="BP509" s="391">
        <v>150</v>
      </c>
      <c r="BQ509" s="391">
        <v>69</v>
      </c>
      <c r="BR509" s="391">
        <v>172</v>
      </c>
      <c r="BS509" s="391">
        <v>123</v>
      </c>
      <c r="BT509" s="391">
        <v>263</v>
      </c>
      <c r="BU509" s="391">
        <v>0</v>
      </c>
      <c r="BV509" s="391">
        <v>0</v>
      </c>
      <c r="BW509" s="391">
        <v>0</v>
      </c>
      <c r="BX509" s="392">
        <f t="shared" si="63"/>
        <v>-1</v>
      </c>
      <c r="BY509" s="392" t="str">
        <f t="shared" si="64"/>
        <v/>
      </c>
      <c r="BZ509" s="45">
        <f t="shared" si="65"/>
        <v>0</v>
      </c>
      <c r="CA509" s="45">
        <f t="shared" si="66"/>
        <v>0</v>
      </c>
      <c r="CB509" s="45">
        <f t="shared" si="67"/>
        <v>0</v>
      </c>
      <c r="CC509" s="45">
        <f t="shared" si="68"/>
        <v>4019</v>
      </c>
      <c r="CD509" s="45">
        <f t="shared" si="69"/>
        <v>3539</v>
      </c>
      <c r="CE509" s="45">
        <f t="shared" si="70"/>
        <v>2074</v>
      </c>
      <c r="CF509" s="391">
        <f t="shared" si="71"/>
        <v>0</v>
      </c>
    </row>
    <row r="510" ht="15" spans="1:84">
      <c r="A510" s="45" t="s">
        <v>541</v>
      </c>
      <c r="B510" s="396"/>
      <c r="C510" s="396"/>
      <c r="D510" s="396"/>
      <c r="E510" s="396"/>
      <c r="F510" s="396"/>
      <c r="G510" s="396"/>
      <c r="H510" s="396"/>
      <c r="I510" s="396"/>
      <c r="J510" s="396"/>
      <c r="K510" s="396"/>
      <c r="L510" s="396"/>
      <c r="M510" s="396"/>
      <c r="N510" s="391"/>
      <c r="O510" s="391">
        <v>1</v>
      </c>
      <c r="P510" s="391">
        <v>34</v>
      </c>
      <c r="Q510" s="391">
        <v>45</v>
      </c>
      <c r="R510" s="391">
        <v>372</v>
      </c>
      <c r="S510" s="391">
        <v>321</v>
      </c>
      <c r="T510" s="391">
        <v>237</v>
      </c>
      <c r="U510" s="391">
        <v>324</v>
      </c>
      <c r="V510" s="391">
        <v>252</v>
      </c>
      <c r="W510" s="391">
        <v>307</v>
      </c>
      <c r="X510" s="391">
        <v>337</v>
      </c>
      <c r="Y510" s="391">
        <v>361</v>
      </c>
      <c r="Z510" s="391">
        <v>256</v>
      </c>
      <c r="AA510" s="391">
        <v>284</v>
      </c>
      <c r="AB510" s="391">
        <v>119</v>
      </c>
      <c r="AC510" s="391">
        <v>81</v>
      </c>
      <c r="AD510" s="391">
        <v>189</v>
      </c>
      <c r="AE510" s="391">
        <v>217</v>
      </c>
      <c r="AF510" s="391">
        <v>221</v>
      </c>
      <c r="AG510" s="391">
        <v>238</v>
      </c>
      <c r="AH510" s="391"/>
      <c r="AI510" s="391">
        <v>227</v>
      </c>
      <c r="AJ510" s="391">
        <v>204</v>
      </c>
      <c r="AK510" s="391">
        <v>268</v>
      </c>
      <c r="AL510" s="391">
        <v>188</v>
      </c>
      <c r="AM510" s="391">
        <v>226</v>
      </c>
      <c r="AN510" s="391">
        <v>302</v>
      </c>
      <c r="AO510" s="391">
        <v>326</v>
      </c>
      <c r="AP510" s="391">
        <v>400</v>
      </c>
      <c r="AQ510" s="391">
        <v>133</v>
      </c>
      <c r="AR510" s="391">
        <v>255</v>
      </c>
      <c r="AS510" s="391">
        <v>189</v>
      </c>
      <c r="AT510" s="391">
        <v>205</v>
      </c>
      <c r="AU510" s="391">
        <v>179</v>
      </c>
      <c r="AV510" s="391">
        <v>83</v>
      </c>
      <c r="AW510" s="391">
        <v>185</v>
      </c>
      <c r="AX510" s="391">
        <v>203</v>
      </c>
      <c r="AY510" s="391">
        <v>186</v>
      </c>
      <c r="AZ510" s="391">
        <v>181</v>
      </c>
      <c r="BA510" s="391">
        <v>130</v>
      </c>
      <c r="BB510" s="391">
        <v>106</v>
      </c>
      <c r="BC510" s="391">
        <v>156</v>
      </c>
      <c r="BD510" s="391">
        <v>201</v>
      </c>
      <c r="BE510" s="391">
        <v>258</v>
      </c>
      <c r="BF510" s="391">
        <v>177</v>
      </c>
      <c r="BG510" s="391"/>
      <c r="BH510" s="391">
        <v>180</v>
      </c>
      <c r="BI510" s="391">
        <v>257</v>
      </c>
      <c r="BJ510" s="391">
        <v>253</v>
      </c>
      <c r="BK510" s="391">
        <v>272</v>
      </c>
      <c r="BL510" s="391">
        <v>224</v>
      </c>
      <c r="BM510" s="391">
        <v>84</v>
      </c>
      <c r="BN510" s="391">
        <v>24</v>
      </c>
      <c r="BO510" s="391">
        <v>14</v>
      </c>
      <c r="BP510" s="391">
        <v>0</v>
      </c>
      <c r="BQ510" s="391">
        <v>6</v>
      </c>
      <c r="BR510" s="391">
        <v>1</v>
      </c>
      <c r="BS510" s="391">
        <v>0</v>
      </c>
      <c r="BT510" s="391">
        <v>0</v>
      </c>
      <c r="BU510" s="391">
        <v>0</v>
      </c>
      <c r="BV510" s="391">
        <v>0</v>
      </c>
      <c r="BW510" s="391">
        <v>0</v>
      </c>
      <c r="BX510" s="392">
        <f t="shared" si="63"/>
        <v>-1</v>
      </c>
      <c r="BY510" s="392" t="str">
        <f t="shared" si="64"/>
        <v/>
      </c>
      <c r="BZ510" s="45">
        <f t="shared" si="65"/>
        <v>0</v>
      </c>
      <c r="CA510" s="45">
        <f t="shared" si="66"/>
        <v>2591</v>
      </c>
      <c r="CB510" s="45">
        <f t="shared" si="67"/>
        <v>2304</v>
      </c>
      <c r="CC510" s="45">
        <f t="shared" si="68"/>
        <v>2671</v>
      </c>
      <c r="CD510" s="45">
        <f t="shared" si="69"/>
        <v>2035</v>
      </c>
      <c r="CE510" s="45">
        <f t="shared" si="70"/>
        <v>878</v>
      </c>
      <c r="CF510" s="391">
        <f t="shared" si="71"/>
        <v>0</v>
      </c>
    </row>
    <row r="511" ht="15" spans="1:84">
      <c r="A511" s="45" t="s">
        <v>542</v>
      </c>
      <c r="B511" s="396"/>
      <c r="C511" s="396"/>
      <c r="D511" s="396"/>
      <c r="E511" s="396"/>
      <c r="F511" s="396"/>
      <c r="G511" s="396"/>
      <c r="H511" s="396"/>
      <c r="I511" s="396"/>
      <c r="J511" s="396"/>
      <c r="K511" s="396"/>
      <c r="L511" s="396"/>
      <c r="M511" s="396"/>
      <c r="N511" s="391"/>
      <c r="O511" s="391"/>
      <c r="P511" s="391"/>
      <c r="Q511" s="391"/>
      <c r="R511" s="391"/>
      <c r="S511" s="391"/>
      <c r="T511" s="391"/>
      <c r="U511" s="391"/>
      <c r="V511" s="391"/>
      <c r="W511" s="391"/>
      <c r="X511" s="391"/>
      <c r="Y511" s="391"/>
      <c r="Z511" s="391"/>
      <c r="AA511" s="391"/>
      <c r="AB511" s="391"/>
      <c r="AC511" s="391"/>
      <c r="AD511" s="391"/>
      <c r="AE511" s="391"/>
      <c r="AF511" s="391"/>
      <c r="AG511" s="391"/>
      <c r="AH511" s="391"/>
      <c r="AI511" s="391"/>
      <c r="AJ511" s="391"/>
      <c r="AK511" s="391"/>
      <c r="AL511" s="391"/>
      <c r="AM511" s="391"/>
      <c r="AN511" s="391">
        <v>148</v>
      </c>
      <c r="AO511" s="391">
        <v>205</v>
      </c>
      <c r="AP511" s="391">
        <v>315</v>
      </c>
      <c r="AQ511" s="391">
        <v>310</v>
      </c>
      <c r="AR511" s="391">
        <v>162</v>
      </c>
      <c r="AS511" s="391">
        <v>60</v>
      </c>
      <c r="AT511" s="391">
        <v>78</v>
      </c>
      <c r="AU511" s="391">
        <v>104</v>
      </c>
      <c r="AV511" s="391">
        <v>188</v>
      </c>
      <c r="AW511" s="391">
        <v>56</v>
      </c>
      <c r="AX511" s="391">
        <v>38</v>
      </c>
      <c r="AY511" s="391">
        <v>66</v>
      </c>
      <c r="AZ511" s="391">
        <v>57</v>
      </c>
      <c r="BA511" s="391">
        <v>56</v>
      </c>
      <c r="BB511" s="391">
        <v>156</v>
      </c>
      <c r="BC511" s="391">
        <v>173</v>
      </c>
      <c r="BD511" s="391">
        <v>128</v>
      </c>
      <c r="BE511" s="391">
        <v>257</v>
      </c>
      <c r="BF511" s="391">
        <v>228</v>
      </c>
      <c r="BG511" s="391"/>
      <c r="BH511" s="391">
        <v>96</v>
      </c>
      <c r="BI511" s="391">
        <v>39</v>
      </c>
      <c r="BJ511" s="391">
        <v>49</v>
      </c>
      <c r="BK511" s="391">
        <v>98</v>
      </c>
      <c r="BL511" s="391">
        <v>264</v>
      </c>
      <c r="BM511" s="391">
        <v>130</v>
      </c>
      <c r="BN511" s="391">
        <v>237</v>
      </c>
      <c r="BO511" s="391">
        <v>282</v>
      </c>
      <c r="BP511" s="391">
        <v>206</v>
      </c>
      <c r="BQ511" s="391">
        <v>130</v>
      </c>
      <c r="BR511" s="391">
        <v>293</v>
      </c>
      <c r="BS511" s="391">
        <v>164</v>
      </c>
      <c r="BT511" s="391">
        <v>116</v>
      </c>
      <c r="BU511" s="391">
        <v>0</v>
      </c>
      <c r="BV511" s="391">
        <v>0</v>
      </c>
      <c r="BW511" s="391">
        <v>0</v>
      </c>
      <c r="BX511" s="392">
        <f t="shared" si="63"/>
        <v>-1</v>
      </c>
      <c r="BY511" s="392" t="str">
        <f t="shared" si="64"/>
        <v/>
      </c>
      <c r="BZ511" s="45">
        <f t="shared" si="65"/>
        <v>0</v>
      </c>
      <c r="CA511" s="45">
        <f t="shared" si="66"/>
        <v>0</v>
      </c>
      <c r="CB511" s="45">
        <f t="shared" si="67"/>
        <v>0</v>
      </c>
      <c r="CC511" s="45">
        <f t="shared" si="68"/>
        <v>1626</v>
      </c>
      <c r="CD511" s="45">
        <f t="shared" si="69"/>
        <v>1294</v>
      </c>
      <c r="CE511" s="45">
        <f t="shared" si="70"/>
        <v>1969</v>
      </c>
      <c r="CF511" s="391">
        <f t="shared" si="71"/>
        <v>0</v>
      </c>
    </row>
    <row r="512" ht="15" spans="1:84">
      <c r="A512" s="45" t="s">
        <v>543</v>
      </c>
      <c r="B512" s="396"/>
      <c r="C512" s="396"/>
      <c r="D512" s="396"/>
      <c r="E512" s="396"/>
      <c r="F512" s="396"/>
      <c r="G512" s="396"/>
      <c r="H512" s="396"/>
      <c r="I512" s="396"/>
      <c r="J512" s="396"/>
      <c r="K512" s="396"/>
      <c r="L512" s="396"/>
      <c r="M512" s="396"/>
      <c r="N512" s="396"/>
      <c r="O512" s="396"/>
      <c r="P512" s="396"/>
      <c r="Q512" s="396"/>
      <c r="R512" s="396"/>
      <c r="S512" s="396"/>
      <c r="T512" s="396"/>
      <c r="U512" s="396"/>
      <c r="V512" s="396"/>
      <c r="W512" s="396"/>
      <c r="X512" s="396"/>
      <c r="Y512" s="396"/>
      <c r="Z512" s="396"/>
      <c r="AA512" s="398"/>
      <c r="AB512" s="396"/>
      <c r="AC512" s="396"/>
      <c r="AD512" s="396"/>
      <c r="AE512" s="396"/>
      <c r="AF512" s="396"/>
      <c r="AG512" s="396"/>
      <c r="AH512" s="396"/>
      <c r="AI512" s="396"/>
      <c r="AJ512" s="396"/>
      <c r="AK512" s="396"/>
      <c r="AL512" s="391"/>
      <c r="AM512" s="391"/>
      <c r="AN512" s="391"/>
      <c r="AO512" s="391"/>
      <c r="AP512" s="391"/>
      <c r="AQ512" s="391"/>
      <c r="AR512" s="391"/>
      <c r="AS512" s="391">
        <v>5</v>
      </c>
      <c r="AT512" s="391">
        <v>5</v>
      </c>
      <c r="AU512" s="391">
        <v>7</v>
      </c>
      <c r="AV512" s="391"/>
      <c r="AW512" s="391">
        <v>2</v>
      </c>
      <c r="AX512" s="391">
        <v>57</v>
      </c>
      <c r="AY512" s="391">
        <v>35</v>
      </c>
      <c r="AZ512" s="391">
        <v>54</v>
      </c>
      <c r="BA512" s="391">
        <v>243</v>
      </c>
      <c r="BB512" s="391">
        <v>311</v>
      </c>
      <c r="BC512" s="391">
        <v>445</v>
      </c>
      <c r="BD512" s="391">
        <v>304</v>
      </c>
      <c r="BE512" s="391">
        <v>249</v>
      </c>
      <c r="BF512" s="391">
        <v>344</v>
      </c>
      <c r="BG512" s="391"/>
      <c r="BH512" s="391">
        <v>354</v>
      </c>
      <c r="BI512" s="391">
        <v>404</v>
      </c>
      <c r="BJ512" s="391">
        <v>204</v>
      </c>
      <c r="BK512" s="391">
        <v>210</v>
      </c>
      <c r="BL512" s="391">
        <v>610</v>
      </c>
      <c r="BM512" s="391">
        <v>331</v>
      </c>
      <c r="BN512" s="391">
        <v>377</v>
      </c>
      <c r="BO512" s="391">
        <v>500</v>
      </c>
      <c r="BP512" s="391">
        <v>240</v>
      </c>
      <c r="BQ512" s="391">
        <v>258</v>
      </c>
      <c r="BR512" s="391">
        <v>816</v>
      </c>
      <c r="BS512" s="391">
        <v>131</v>
      </c>
      <c r="BT512" s="391">
        <v>125</v>
      </c>
      <c r="BU512" s="391">
        <v>0</v>
      </c>
      <c r="BV512" s="391">
        <v>0</v>
      </c>
      <c r="BW512" s="391">
        <v>0</v>
      </c>
      <c r="BX512" s="392">
        <f t="shared" si="63"/>
        <v>-1</v>
      </c>
      <c r="BY512" s="392" t="str">
        <f t="shared" si="64"/>
        <v/>
      </c>
      <c r="BZ512" s="45">
        <f t="shared" si="65"/>
        <v>0</v>
      </c>
      <c r="CA512" s="45">
        <f t="shared" si="66"/>
        <v>0</v>
      </c>
      <c r="CB512" s="45">
        <f t="shared" si="67"/>
        <v>0</v>
      </c>
      <c r="CC512" s="45">
        <f t="shared" si="68"/>
        <v>19</v>
      </c>
      <c r="CD512" s="45">
        <f t="shared" si="69"/>
        <v>2800</v>
      </c>
      <c r="CE512" s="45">
        <f t="shared" si="70"/>
        <v>3802</v>
      </c>
      <c r="CF512" s="391">
        <f t="shared" si="71"/>
        <v>0</v>
      </c>
    </row>
    <row r="513" spans="1:84">
      <c r="A513" s="45" t="s">
        <v>544</v>
      </c>
      <c r="B513" s="393"/>
      <c r="C513" s="393"/>
      <c r="D513" s="393"/>
      <c r="E513" s="393"/>
      <c r="F513" s="393"/>
      <c r="G513" s="393"/>
      <c r="H513" s="393"/>
      <c r="I513" s="393"/>
      <c r="J513" s="393"/>
      <c r="K513" s="391"/>
      <c r="L513" s="391"/>
      <c r="M513" s="391"/>
      <c r="N513" s="391"/>
      <c r="O513" s="391"/>
      <c r="P513" s="391"/>
      <c r="Q513" s="391"/>
      <c r="R513" s="391"/>
      <c r="S513" s="391"/>
      <c r="T513" s="391"/>
      <c r="U513" s="391"/>
      <c r="V513" s="391"/>
      <c r="W513" s="391"/>
      <c r="X513" s="391"/>
      <c r="Y513" s="391">
        <v>78</v>
      </c>
      <c r="Z513" s="391">
        <v>102</v>
      </c>
      <c r="AA513" s="391">
        <v>56</v>
      </c>
      <c r="AB513" s="391">
        <v>96</v>
      </c>
      <c r="AC513" s="391">
        <v>96</v>
      </c>
      <c r="AD513" s="391">
        <v>92</v>
      </c>
      <c r="AE513" s="391">
        <v>89</v>
      </c>
      <c r="AF513" s="391">
        <v>108</v>
      </c>
      <c r="AG513" s="391">
        <v>145</v>
      </c>
      <c r="AH513" s="391">
        <v>169</v>
      </c>
      <c r="AI513" s="391">
        <v>235</v>
      </c>
      <c r="AJ513" s="391">
        <v>269</v>
      </c>
      <c r="AK513" s="391">
        <v>487</v>
      </c>
      <c r="AL513" s="391">
        <v>234</v>
      </c>
      <c r="AM513" s="391">
        <v>250</v>
      </c>
      <c r="AN513" s="391">
        <v>366</v>
      </c>
      <c r="AO513" s="391">
        <v>383</v>
      </c>
      <c r="AP513" s="391">
        <v>326</v>
      </c>
      <c r="AQ513" s="391">
        <v>265</v>
      </c>
      <c r="AR513" s="391">
        <v>196</v>
      </c>
      <c r="AS513" s="391">
        <v>118</v>
      </c>
      <c r="AT513" s="391">
        <v>152</v>
      </c>
      <c r="AU513" s="391">
        <v>281</v>
      </c>
      <c r="AV513" s="391">
        <v>243</v>
      </c>
      <c r="AW513" s="391">
        <v>252</v>
      </c>
      <c r="AX513" s="391">
        <v>46</v>
      </c>
      <c r="AY513" s="391">
        <v>83</v>
      </c>
      <c r="AZ513" s="391">
        <v>96</v>
      </c>
      <c r="BA513" s="391">
        <v>174</v>
      </c>
      <c r="BB513" s="391">
        <v>334</v>
      </c>
      <c r="BC513" s="391">
        <v>164</v>
      </c>
      <c r="BD513" s="391">
        <v>217</v>
      </c>
      <c r="BE513" s="391">
        <v>244</v>
      </c>
      <c r="BF513" s="391">
        <v>248</v>
      </c>
      <c r="BG513" s="391"/>
      <c r="BH513" s="391">
        <v>95</v>
      </c>
      <c r="BI513" s="391">
        <v>32</v>
      </c>
      <c r="BJ513" s="391">
        <v>95</v>
      </c>
      <c r="BK513" s="391">
        <v>107</v>
      </c>
      <c r="BL513" s="391">
        <v>294</v>
      </c>
      <c r="BM513" s="391">
        <v>345</v>
      </c>
      <c r="BN513" s="391">
        <v>84</v>
      </c>
      <c r="BO513" s="391">
        <v>12</v>
      </c>
      <c r="BP513" s="391">
        <v>9</v>
      </c>
      <c r="BQ513" s="391">
        <v>7</v>
      </c>
      <c r="BR513" s="391">
        <v>95</v>
      </c>
      <c r="BS513" s="391">
        <v>407</v>
      </c>
      <c r="BT513" s="391">
        <v>238</v>
      </c>
      <c r="BU513" s="391">
        <v>0</v>
      </c>
      <c r="BV513" s="391">
        <v>0</v>
      </c>
      <c r="BW513" s="391">
        <v>0</v>
      </c>
      <c r="BX513" s="392">
        <f t="shared" si="63"/>
        <v>-1</v>
      </c>
      <c r="BY513" s="392" t="str">
        <f t="shared" si="64"/>
        <v/>
      </c>
      <c r="BZ513" s="45">
        <f t="shared" si="65"/>
        <v>0</v>
      </c>
      <c r="CA513" s="45">
        <f t="shared" si="66"/>
        <v>78</v>
      </c>
      <c r="CB513" s="45">
        <f t="shared" si="67"/>
        <v>1944</v>
      </c>
      <c r="CC513" s="45">
        <f t="shared" si="68"/>
        <v>3066</v>
      </c>
      <c r="CD513" s="45">
        <f t="shared" si="69"/>
        <v>1733</v>
      </c>
      <c r="CE513" s="45">
        <f t="shared" si="70"/>
        <v>1693</v>
      </c>
      <c r="CF513" s="391">
        <f t="shared" si="71"/>
        <v>0</v>
      </c>
    </row>
    <row r="514" spans="1:84">
      <c r="A514" s="45" t="s">
        <v>545</v>
      </c>
      <c r="B514" s="391">
        <v>73</v>
      </c>
      <c r="C514" s="391">
        <v>224</v>
      </c>
      <c r="D514" s="391">
        <v>383</v>
      </c>
      <c r="E514" s="391">
        <v>331</v>
      </c>
      <c r="F514" s="391">
        <v>396</v>
      </c>
      <c r="G514" s="391">
        <v>354</v>
      </c>
      <c r="H514" s="391">
        <v>315</v>
      </c>
      <c r="I514" s="391">
        <v>173</v>
      </c>
      <c r="J514" s="391">
        <v>76</v>
      </c>
      <c r="K514" s="391">
        <v>332</v>
      </c>
      <c r="L514" s="391">
        <v>266</v>
      </c>
      <c r="M514" s="391">
        <v>392</v>
      </c>
      <c r="N514" s="391">
        <v>420</v>
      </c>
      <c r="O514" s="391">
        <v>400</v>
      </c>
      <c r="P514" s="391">
        <v>543</v>
      </c>
      <c r="Q514" s="391">
        <v>389</v>
      </c>
      <c r="R514" s="391">
        <v>539</v>
      </c>
      <c r="S514" s="391">
        <v>500</v>
      </c>
      <c r="T514" s="391">
        <v>584</v>
      </c>
      <c r="U514" s="391">
        <v>845</v>
      </c>
      <c r="V514" s="391">
        <v>650</v>
      </c>
      <c r="W514" s="391">
        <v>716</v>
      </c>
      <c r="X514" s="391">
        <v>651</v>
      </c>
      <c r="Y514" s="391">
        <v>540</v>
      </c>
      <c r="Z514" s="391">
        <v>1217</v>
      </c>
      <c r="AA514" s="391">
        <v>1132</v>
      </c>
      <c r="AB514" s="391">
        <v>831</v>
      </c>
      <c r="AC514" s="391">
        <v>328</v>
      </c>
      <c r="AD514" s="391">
        <v>584</v>
      </c>
      <c r="AE514" s="391">
        <v>740</v>
      </c>
      <c r="AF514" s="391">
        <v>1032</v>
      </c>
      <c r="AG514" s="391">
        <v>725</v>
      </c>
      <c r="AH514" s="391">
        <v>627</v>
      </c>
      <c r="AI514" s="391">
        <v>643</v>
      </c>
      <c r="AJ514" s="391">
        <v>465</v>
      </c>
      <c r="AK514" s="391">
        <v>593</v>
      </c>
      <c r="AL514" s="391">
        <v>589</v>
      </c>
      <c r="AM514" s="391">
        <v>539</v>
      </c>
      <c r="AN514" s="391">
        <v>638</v>
      </c>
      <c r="AO514" s="391">
        <v>535</v>
      </c>
      <c r="AP514" s="391">
        <v>801</v>
      </c>
      <c r="AQ514" s="391">
        <v>897</v>
      </c>
      <c r="AR514" s="391">
        <v>1036</v>
      </c>
      <c r="AS514" s="391">
        <v>641</v>
      </c>
      <c r="AT514" s="391">
        <v>601</v>
      </c>
      <c r="AU514" s="391">
        <v>1111</v>
      </c>
      <c r="AV514" s="391">
        <v>724</v>
      </c>
      <c r="AW514" s="391">
        <v>698</v>
      </c>
      <c r="AX514" s="391">
        <v>438</v>
      </c>
      <c r="AY514" s="391">
        <v>506</v>
      </c>
      <c r="AZ514" s="391">
        <v>549</v>
      </c>
      <c r="BA514" s="391">
        <v>447</v>
      </c>
      <c r="BB514" s="391">
        <v>548</v>
      </c>
      <c r="BC514" s="391">
        <v>609</v>
      </c>
      <c r="BD514" s="391">
        <v>146</v>
      </c>
      <c r="BE514" s="391">
        <v>244</v>
      </c>
      <c r="BF514" s="391">
        <v>232</v>
      </c>
      <c r="BG514" s="391"/>
      <c r="BH514" s="391">
        <v>113</v>
      </c>
      <c r="BI514" s="391">
        <v>58</v>
      </c>
      <c r="BJ514" s="391">
        <v>27</v>
      </c>
      <c r="BK514" s="391">
        <v>6</v>
      </c>
      <c r="BL514" s="391">
        <v>37</v>
      </c>
      <c r="BM514" s="391">
        <v>2</v>
      </c>
      <c r="BN514" s="391">
        <v>3</v>
      </c>
      <c r="BO514" s="391">
        <v>11</v>
      </c>
      <c r="BP514" s="391">
        <v>0</v>
      </c>
      <c r="BQ514" s="391">
        <v>0</v>
      </c>
      <c r="BR514" s="391">
        <v>3</v>
      </c>
      <c r="BS514" s="391">
        <v>0</v>
      </c>
      <c r="BT514" s="391">
        <v>0</v>
      </c>
      <c r="BU514" s="391">
        <v>0</v>
      </c>
      <c r="BV514" s="391">
        <v>0</v>
      </c>
      <c r="BW514" s="391">
        <v>0</v>
      </c>
      <c r="BX514" s="392">
        <f t="shared" si="63"/>
        <v>-1</v>
      </c>
      <c r="BY514" s="392" t="str">
        <f t="shared" si="64"/>
        <v/>
      </c>
      <c r="BZ514" s="45">
        <f t="shared" si="65"/>
        <v>3315</v>
      </c>
      <c r="CA514" s="45">
        <f t="shared" si="66"/>
        <v>6777</v>
      </c>
      <c r="CB514" s="45">
        <f t="shared" si="67"/>
        <v>8917</v>
      </c>
      <c r="CC514" s="45">
        <f t="shared" si="68"/>
        <v>8810</v>
      </c>
      <c r="CD514" s="45">
        <f t="shared" si="69"/>
        <v>3890</v>
      </c>
      <c r="CE514" s="45">
        <f t="shared" si="70"/>
        <v>89</v>
      </c>
      <c r="CF514" s="391">
        <f t="shared" si="71"/>
        <v>0</v>
      </c>
    </row>
    <row r="515" ht="15" spans="1:84">
      <c r="A515" s="45" t="s">
        <v>546</v>
      </c>
      <c r="B515" s="396">
        <v>42</v>
      </c>
      <c r="C515" s="396">
        <v>31</v>
      </c>
      <c r="D515" s="396">
        <v>53</v>
      </c>
      <c r="E515" s="396">
        <v>33</v>
      </c>
      <c r="F515" s="396">
        <v>40</v>
      </c>
      <c r="G515" s="396">
        <v>43</v>
      </c>
      <c r="H515" s="396">
        <v>59</v>
      </c>
      <c r="I515" s="396">
        <v>40</v>
      </c>
      <c r="J515" s="396">
        <v>19</v>
      </c>
      <c r="K515" s="396">
        <v>14</v>
      </c>
      <c r="L515" s="396">
        <v>16</v>
      </c>
      <c r="M515" s="396">
        <v>61</v>
      </c>
      <c r="N515" s="391">
        <v>21</v>
      </c>
      <c r="O515" s="391">
        <v>13</v>
      </c>
      <c r="P515" s="391">
        <v>31</v>
      </c>
      <c r="Q515" s="391">
        <v>26</v>
      </c>
      <c r="R515" s="391">
        <v>50</v>
      </c>
      <c r="S515" s="391">
        <v>36</v>
      </c>
      <c r="T515" s="391">
        <v>34</v>
      </c>
      <c r="U515" s="391">
        <v>48</v>
      </c>
      <c r="V515" s="391">
        <v>47</v>
      </c>
      <c r="W515" s="391">
        <v>93</v>
      </c>
      <c r="X515" s="391">
        <v>86</v>
      </c>
      <c r="Y515" s="391">
        <v>9</v>
      </c>
      <c r="Z515" s="391">
        <v>66</v>
      </c>
      <c r="AA515" s="391">
        <v>110</v>
      </c>
      <c r="AB515" s="391">
        <v>72</v>
      </c>
      <c r="AC515" s="391">
        <v>91</v>
      </c>
      <c r="AD515" s="391">
        <v>290</v>
      </c>
      <c r="AE515" s="391">
        <v>353</v>
      </c>
      <c r="AF515" s="391">
        <v>403</v>
      </c>
      <c r="AG515" s="391">
        <v>312</v>
      </c>
      <c r="AH515" s="391">
        <v>447</v>
      </c>
      <c r="AI515" s="391">
        <v>476</v>
      </c>
      <c r="AJ515" s="391">
        <v>272</v>
      </c>
      <c r="AK515" s="391">
        <v>318</v>
      </c>
      <c r="AL515" s="391">
        <v>224</v>
      </c>
      <c r="AM515" s="391">
        <v>180</v>
      </c>
      <c r="AN515" s="391">
        <v>170</v>
      </c>
      <c r="AO515" s="391">
        <v>119</v>
      </c>
      <c r="AP515" s="391">
        <v>76</v>
      </c>
      <c r="AQ515" s="391">
        <v>75</v>
      </c>
      <c r="AR515" s="391">
        <v>133</v>
      </c>
      <c r="AS515" s="391">
        <v>49</v>
      </c>
      <c r="AT515" s="391">
        <v>64</v>
      </c>
      <c r="AU515" s="391">
        <v>146</v>
      </c>
      <c r="AV515" s="391">
        <v>154</v>
      </c>
      <c r="AW515" s="391">
        <v>131</v>
      </c>
      <c r="AX515" s="391">
        <v>182</v>
      </c>
      <c r="AY515" s="391">
        <v>193</v>
      </c>
      <c r="AZ515" s="391">
        <v>308</v>
      </c>
      <c r="BA515" s="391">
        <v>249</v>
      </c>
      <c r="BB515" s="391">
        <v>246</v>
      </c>
      <c r="BC515" s="391">
        <v>237</v>
      </c>
      <c r="BD515" s="391">
        <v>196</v>
      </c>
      <c r="BE515" s="391">
        <v>243</v>
      </c>
      <c r="BF515" s="391">
        <v>301</v>
      </c>
      <c r="BG515" s="391"/>
      <c r="BH515" s="391">
        <v>250</v>
      </c>
      <c r="BI515" s="391">
        <v>186</v>
      </c>
      <c r="BJ515" s="391">
        <v>188</v>
      </c>
      <c r="BK515" s="391">
        <v>195</v>
      </c>
      <c r="BL515" s="391">
        <v>287</v>
      </c>
      <c r="BM515" s="391">
        <v>136</v>
      </c>
      <c r="BN515" s="391">
        <v>159</v>
      </c>
      <c r="BO515" s="391">
        <v>189</v>
      </c>
      <c r="BP515" s="391">
        <v>169</v>
      </c>
      <c r="BQ515" s="391">
        <v>272</v>
      </c>
      <c r="BR515" s="391">
        <v>301</v>
      </c>
      <c r="BS515" s="391">
        <v>246</v>
      </c>
      <c r="BT515" s="391">
        <v>280</v>
      </c>
      <c r="BU515" s="391">
        <v>0</v>
      </c>
      <c r="BV515" s="391">
        <v>0</v>
      </c>
      <c r="BW515" s="391">
        <v>0</v>
      </c>
      <c r="BX515" s="392">
        <f t="shared" si="63"/>
        <v>-1</v>
      </c>
      <c r="BY515" s="392" t="str">
        <f t="shared" si="64"/>
        <v/>
      </c>
      <c r="BZ515" s="45">
        <f t="shared" si="65"/>
        <v>451</v>
      </c>
      <c r="CA515" s="45">
        <f t="shared" si="66"/>
        <v>494</v>
      </c>
      <c r="CB515" s="45">
        <f t="shared" si="67"/>
        <v>3210</v>
      </c>
      <c r="CC515" s="45">
        <f t="shared" si="68"/>
        <v>1521</v>
      </c>
      <c r="CD515" s="45">
        <f t="shared" si="69"/>
        <v>2591</v>
      </c>
      <c r="CE515" s="45">
        <f t="shared" si="70"/>
        <v>2422</v>
      </c>
      <c r="CF515" s="391">
        <f t="shared" si="71"/>
        <v>0</v>
      </c>
    </row>
    <row r="516" ht="15" spans="1:84">
      <c r="A516" s="45" t="s">
        <v>547</v>
      </c>
      <c r="B516" s="396"/>
      <c r="C516" s="396"/>
      <c r="D516" s="396"/>
      <c r="E516" s="396"/>
      <c r="F516" s="396"/>
      <c r="G516" s="396"/>
      <c r="H516" s="396"/>
      <c r="I516" s="396"/>
      <c r="J516" s="396"/>
      <c r="K516" s="396"/>
      <c r="L516" s="396"/>
      <c r="M516" s="396"/>
      <c r="N516" s="391"/>
      <c r="O516" s="391"/>
      <c r="P516" s="391"/>
      <c r="Q516" s="391"/>
      <c r="R516" s="391"/>
      <c r="S516" s="391"/>
      <c r="T516" s="391"/>
      <c r="U516" s="391"/>
      <c r="V516" s="391"/>
      <c r="W516" s="391"/>
      <c r="X516" s="391"/>
      <c r="Y516" s="391"/>
      <c r="Z516" s="391"/>
      <c r="AA516" s="391"/>
      <c r="AB516" s="391"/>
      <c r="AC516" s="391"/>
      <c r="AD516" s="391"/>
      <c r="AE516" s="391"/>
      <c r="AF516" s="391"/>
      <c r="AG516" s="391"/>
      <c r="AH516" s="391"/>
      <c r="AI516" s="391"/>
      <c r="AJ516" s="391"/>
      <c r="AK516" s="391"/>
      <c r="AL516" s="391"/>
      <c r="AM516" s="391"/>
      <c r="AN516" s="391"/>
      <c r="AO516" s="391"/>
      <c r="AP516" s="391"/>
      <c r="AQ516" s="391"/>
      <c r="AR516" s="391"/>
      <c r="AS516" s="391"/>
      <c r="AT516" s="391"/>
      <c r="AU516" s="391"/>
      <c r="AV516" s="391">
        <v>84</v>
      </c>
      <c r="AW516" s="391">
        <v>43</v>
      </c>
      <c r="AX516" s="391">
        <v>46</v>
      </c>
      <c r="AY516" s="391">
        <v>38</v>
      </c>
      <c r="AZ516" s="391">
        <v>126</v>
      </c>
      <c r="BA516" s="391">
        <v>31</v>
      </c>
      <c r="BB516" s="391">
        <v>57</v>
      </c>
      <c r="BC516" s="391">
        <v>74</v>
      </c>
      <c r="BD516" s="391">
        <v>4</v>
      </c>
      <c r="BE516" s="391">
        <v>208</v>
      </c>
      <c r="BF516" s="391">
        <v>188</v>
      </c>
      <c r="BG516" s="391"/>
      <c r="BH516" s="391">
        <v>152</v>
      </c>
      <c r="BI516" s="391">
        <v>37</v>
      </c>
      <c r="BJ516" s="391">
        <v>91</v>
      </c>
      <c r="BK516" s="391">
        <v>97</v>
      </c>
      <c r="BL516" s="391">
        <v>126</v>
      </c>
      <c r="BM516" s="391">
        <v>107</v>
      </c>
      <c r="BN516" s="391">
        <v>80</v>
      </c>
      <c r="BO516" s="391">
        <v>48</v>
      </c>
      <c r="BP516" s="391">
        <v>47</v>
      </c>
      <c r="BQ516" s="391">
        <v>48</v>
      </c>
      <c r="BR516" s="391">
        <v>39</v>
      </c>
      <c r="BS516" s="391">
        <v>40</v>
      </c>
      <c r="BT516" s="391">
        <v>62</v>
      </c>
      <c r="BU516" s="391">
        <v>0</v>
      </c>
      <c r="BV516" s="391">
        <v>0</v>
      </c>
      <c r="BW516" s="391">
        <v>0</v>
      </c>
      <c r="BX516" s="392">
        <f t="shared" si="63"/>
        <v>-1</v>
      </c>
      <c r="BY516" s="392" t="str">
        <f t="shared" si="64"/>
        <v/>
      </c>
      <c r="BZ516" s="45">
        <f t="shared" si="65"/>
        <v>0</v>
      </c>
      <c r="CA516" s="45">
        <f t="shared" si="66"/>
        <v>0</v>
      </c>
      <c r="CB516" s="45">
        <f t="shared" si="67"/>
        <v>0</v>
      </c>
      <c r="CC516" s="45">
        <f t="shared" si="68"/>
        <v>127</v>
      </c>
      <c r="CD516" s="45">
        <f t="shared" si="69"/>
        <v>961</v>
      </c>
      <c r="CE516" s="45">
        <f t="shared" si="70"/>
        <v>785</v>
      </c>
      <c r="CF516" s="391">
        <f t="shared" si="71"/>
        <v>0</v>
      </c>
    </row>
    <row r="517" spans="1:84">
      <c r="A517" s="45" t="s">
        <v>548</v>
      </c>
      <c r="B517" s="391"/>
      <c r="C517" s="391"/>
      <c r="D517" s="391"/>
      <c r="E517" s="391"/>
      <c r="F517" s="391"/>
      <c r="G517" s="391"/>
      <c r="H517" s="391"/>
      <c r="I517" s="391"/>
      <c r="J517" s="391"/>
      <c r="K517" s="391"/>
      <c r="L517" s="391"/>
      <c r="M517" s="391"/>
      <c r="N517" s="391"/>
      <c r="O517" s="391"/>
      <c r="P517" s="391"/>
      <c r="Q517" s="391"/>
      <c r="R517" s="391"/>
      <c r="S517" s="391"/>
      <c r="T517" s="391"/>
      <c r="U517" s="391"/>
      <c r="V517" s="391"/>
      <c r="W517" s="391"/>
      <c r="X517" s="391"/>
      <c r="Y517" s="391"/>
      <c r="Z517" s="391"/>
      <c r="AA517" s="397"/>
      <c r="AB517" s="391"/>
      <c r="AC517" s="391"/>
      <c r="AD517" s="391"/>
      <c r="AE517" s="391"/>
      <c r="AF517" s="391"/>
      <c r="AG517" s="391"/>
      <c r="AH517" s="391"/>
      <c r="AI517" s="391"/>
      <c r="AJ517" s="391"/>
      <c r="AK517" s="391"/>
      <c r="AL517" s="391"/>
      <c r="AM517" s="391"/>
      <c r="AN517" s="391"/>
      <c r="AO517" s="391"/>
      <c r="AP517" s="391"/>
      <c r="AQ517" s="391"/>
      <c r="AR517" s="391">
        <v>34</v>
      </c>
      <c r="AS517" s="391">
        <v>33</v>
      </c>
      <c r="AT517" s="391">
        <v>5</v>
      </c>
      <c r="AU517" s="391">
        <v>63</v>
      </c>
      <c r="AV517" s="391">
        <v>82</v>
      </c>
      <c r="AW517" s="391">
        <v>237</v>
      </c>
      <c r="AX517" s="391">
        <v>218</v>
      </c>
      <c r="AY517" s="391">
        <v>380</v>
      </c>
      <c r="AZ517" s="391">
        <v>830</v>
      </c>
      <c r="BA517" s="391">
        <v>418</v>
      </c>
      <c r="BB517" s="391">
        <v>456</v>
      </c>
      <c r="BC517" s="391">
        <v>751</v>
      </c>
      <c r="BD517" s="391">
        <v>324</v>
      </c>
      <c r="BE517" s="391">
        <v>197</v>
      </c>
      <c r="BF517" s="391">
        <v>594</v>
      </c>
      <c r="BG517" s="391"/>
      <c r="BH517" s="391">
        <v>681</v>
      </c>
      <c r="BI517" s="391">
        <v>908</v>
      </c>
      <c r="BJ517" s="391">
        <v>842</v>
      </c>
      <c r="BK517" s="391">
        <v>627</v>
      </c>
      <c r="BL517" s="391">
        <v>822</v>
      </c>
      <c r="BM517" s="391">
        <v>617</v>
      </c>
      <c r="BN517" s="391">
        <v>596</v>
      </c>
      <c r="BO517" s="391">
        <v>648</v>
      </c>
      <c r="BP517" s="391">
        <v>347</v>
      </c>
      <c r="BQ517" s="391">
        <v>359</v>
      </c>
      <c r="BR517" s="391">
        <v>497</v>
      </c>
      <c r="BS517" s="391">
        <v>410</v>
      </c>
      <c r="BT517" s="391">
        <v>343</v>
      </c>
      <c r="BU517" s="391">
        <v>0</v>
      </c>
      <c r="BV517" s="391">
        <v>0</v>
      </c>
      <c r="BW517" s="391">
        <v>0</v>
      </c>
      <c r="BX517" s="392">
        <f t="shared" si="63"/>
        <v>-1</v>
      </c>
      <c r="BY517" s="392" t="str">
        <f t="shared" si="64"/>
        <v/>
      </c>
      <c r="BZ517" s="45">
        <f t="shared" si="65"/>
        <v>0</v>
      </c>
      <c r="CA517" s="45">
        <f t="shared" si="66"/>
        <v>0</v>
      </c>
      <c r="CB517" s="45">
        <f t="shared" si="67"/>
        <v>0</v>
      </c>
      <c r="CC517" s="45">
        <f t="shared" si="68"/>
        <v>454</v>
      </c>
      <c r="CD517" s="45">
        <f t="shared" si="69"/>
        <v>5757</v>
      </c>
      <c r="CE517" s="45">
        <f t="shared" si="70"/>
        <v>6108</v>
      </c>
      <c r="CF517" s="391">
        <f t="shared" si="71"/>
        <v>0</v>
      </c>
    </row>
    <row r="518" spans="1:84">
      <c r="A518" s="45" t="s">
        <v>549</v>
      </c>
      <c r="B518" s="393"/>
      <c r="C518" s="393"/>
      <c r="D518" s="393"/>
      <c r="E518" s="393"/>
      <c r="F518" s="393"/>
      <c r="G518" s="393"/>
      <c r="H518" s="393"/>
      <c r="I518" s="393"/>
      <c r="J518" s="393"/>
      <c r="K518" s="391"/>
      <c r="L518" s="391"/>
      <c r="M518" s="391"/>
      <c r="N518" s="391"/>
      <c r="O518" s="391"/>
      <c r="P518" s="391"/>
      <c r="Q518" s="391"/>
      <c r="R518" s="391"/>
      <c r="S518" s="391"/>
      <c r="T518" s="391"/>
      <c r="U518" s="391"/>
      <c r="V518" s="391"/>
      <c r="W518" s="391"/>
      <c r="X518" s="391"/>
      <c r="Y518" s="391"/>
      <c r="Z518" s="391"/>
      <c r="AA518" s="391"/>
      <c r="AB518" s="391"/>
      <c r="AC518" s="391"/>
      <c r="AD518" s="391"/>
      <c r="AE518" s="391"/>
      <c r="AF518" s="391"/>
      <c r="AG518" s="391"/>
      <c r="AH518" s="391"/>
      <c r="AI518" s="391"/>
      <c r="AJ518" s="391"/>
      <c r="AK518" s="391"/>
      <c r="AL518" s="391"/>
      <c r="AM518" s="391"/>
      <c r="AN518" s="391"/>
      <c r="AO518" s="391"/>
      <c r="AP518" s="391"/>
      <c r="AQ518" s="391"/>
      <c r="AR518" s="391"/>
      <c r="AS518" s="391"/>
      <c r="AT518" s="391"/>
      <c r="AU518" s="391"/>
      <c r="AV518" s="391">
        <v>8</v>
      </c>
      <c r="AW518" s="391">
        <v>11</v>
      </c>
      <c r="AX518" s="391">
        <v>23</v>
      </c>
      <c r="AY518" s="391">
        <v>6</v>
      </c>
      <c r="AZ518" s="391">
        <v>79</v>
      </c>
      <c r="BA518" s="391">
        <v>417</v>
      </c>
      <c r="BB518" s="391">
        <v>505</v>
      </c>
      <c r="BC518" s="391">
        <v>262</v>
      </c>
      <c r="BD518" s="391">
        <v>96</v>
      </c>
      <c r="BE518" s="391">
        <v>196</v>
      </c>
      <c r="BF518" s="391">
        <v>412</v>
      </c>
      <c r="BG518" s="391"/>
      <c r="BH518" s="391">
        <v>937</v>
      </c>
      <c r="BI518" s="391">
        <v>1917</v>
      </c>
      <c r="BJ518" s="391">
        <v>421</v>
      </c>
      <c r="BK518" s="391">
        <v>446</v>
      </c>
      <c r="BL518" s="391">
        <v>822</v>
      </c>
      <c r="BM518" s="391">
        <v>450</v>
      </c>
      <c r="BN518" s="391">
        <v>3</v>
      </c>
      <c r="BO518" s="391">
        <v>229</v>
      </c>
      <c r="BP518" s="391">
        <v>452</v>
      </c>
      <c r="BQ518" s="391">
        <v>458</v>
      </c>
      <c r="BR518" s="391">
        <v>604</v>
      </c>
      <c r="BS518" s="391">
        <v>742</v>
      </c>
      <c r="BT518" s="391">
        <v>702</v>
      </c>
      <c r="BU518" s="391">
        <v>167</v>
      </c>
      <c r="BV518" s="391">
        <v>0</v>
      </c>
      <c r="BW518" s="391">
        <v>0</v>
      </c>
      <c r="BX518" s="392">
        <f t="shared" si="63"/>
        <v>-1</v>
      </c>
      <c r="BY518" s="392" t="str">
        <f t="shared" si="64"/>
        <v/>
      </c>
      <c r="BZ518" s="45">
        <f t="shared" si="65"/>
        <v>0</v>
      </c>
      <c r="CA518" s="45">
        <f t="shared" si="66"/>
        <v>0</v>
      </c>
      <c r="CB518" s="45">
        <f t="shared" si="67"/>
        <v>0</v>
      </c>
      <c r="CC518" s="45">
        <f t="shared" si="68"/>
        <v>19</v>
      </c>
      <c r="CD518" s="45">
        <f t="shared" si="69"/>
        <v>4850</v>
      </c>
      <c r="CE518" s="45">
        <f t="shared" si="70"/>
        <v>5496</v>
      </c>
      <c r="CF518" s="391">
        <f t="shared" si="71"/>
        <v>0</v>
      </c>
    </row>
    <row r="519" spans="1:84">
      <c r="A519" s="45" t="s">
        <v>550</v>
      </c>
      <c r="B519" s="393"/>
      <c r="C519" s="393"/>
      <c r="D519" s="393"/>
      <c r="E519" s="393"/>
      <c r="F519" s="393"/>
      <c r="G519" s="393"/>
      <c r="H519" s="393"/>
      <c r="I519" s="393"/>
      <c r="J519" s="393"/>
      <c r="K519" s="391"/>
      <c r="L519" s="391"/>
      <c r="M519" s="391"/>
      <c r="N519" s="391"/>
      <c r="O519" s="391"/>
      <c r="P519" s="391"/>
      <c r="Q519" s="391"/>
      <c r="R519" s="391"/>
      <c r="S519" s="391"/>
      <c r="T519" s="391"/>
      <c r="U519" s="391"/>
      <c r="V519" s="391"/>
      <c r="W519" s="391"/>
      <c r="X519" s="391"/>
      <c r="Y519" s="391"/>
      <c r="Z519" s="391"/>
      <c r="AA519" s="391"/>
      <c r="AB519" s="391"/>
      <c r="AC519" s="391"/>
      <c r="AD519" s="391"/>
      <c r="AE519" s="391"/>
      <c r="AF519" s="391"/>
      <c r="AG519" s="391"/>
      <c r="AH519" s="391"/>
      <c r="AI519" s="391"/>
      <c r="AJ519" s="391"/>
      <c r="AK519" s="391"/>
      <c r="AL519" s="391"/>
      <c r="AM519" s="391"/>
      <c r="AN519" s="391"/>
      <c r="AO519" s="391">
        <v>697</v>
      </c>
      <c r="AP519" s="391">
        <v>397</v>
      </c>
      <c r="AQ519" s="391">
        <v>554</v>
      </c>
      <c r="AR519" s="391">
        <v>451</v>
      </c>
      <c r="AS519" s="391">
        <v>403</v>
      </c>
      <c r="AT519" s="391">
        <v>411</v>
      </c>
      <c r="AU519" s="391">
        <v>291</v>
      </c>
      <c r="AV519" s="391">
        <v>544</v>
      </c>
      <c r="AW519" s="391">
        <v>564</v>
      </c>
      <c r="AX519" s="391">
        <v>518</v>
      </c>
      <c r="AY519" s="391">
        <v>527</v>
      </c>
      <c r="AZ519" s="391">
        <v>94</v>
      </c>
      <c r="BA519" s="391">
        <v>26</v>
      </c>
      <c r="BB519" s="391">
        <v>79</v>
      </c>
      <c r="BC519" s="391">
        <v>488</v>
      </c>
      <c r="BD519" s="391">
        <v>428</v>
      </c>
      <c r="BE519" s="391">
        <v>190</v>
      </c>
      <c r="BF519" s="391">
        <v>93</v>
      </c>
      <c r="BG519" s="391"/>
      <c r="BH519" s="391">
        <v>174</v>
      </c>
      <c r="BI519" s="391">
        <v>110</v>
      </c>
      <c r="BJ519" s="391">
        <v>78</v>
      </c>
      <c r="BK519" s="391">
        <v>68</v>
      </c>
      <c r="BL519" s="391">
        <v>59</v>
      </c>
      <c r="BM519" s="391">
        <v>60</v>
      </c>
      <c r="BN519" s="391">
        <v>54</v>
      </c>
      <c r="BO519" s="391">
        <v>57</v>
      </c>
      <c r="BP519" s="391">
        <v>52</v>
      </c>
      <c r="BQ519" s="391">
        <v>1</v>
      </c>
      <c r="BR519" s="391">
        <v>11</v>
      </c>
      <c r="BS519" s="391">
        <v>11</v>
      </c>
      <c r="BT519" s="391">
        <v>2</v>
      </c>
      <c r="BU519" s="391">
        <v>0</v>
      </c>
      <c r="BV519" s="391">
        <v>0</v>
      </c>
      <c r="BW519" s="391">
        <v>0</v>
      </c>
      <c r="BX519" s="392">
        <f t="shared" si="63"/>
        <v>-1</v>
      </c>
      <c r="BY519" s="392" t="str">
        <f t="shared" si="64"/>
        <v/>
      </c>
      <c r="BZ519" s="45">
        <f t="shared" si="65"/>
        <v>0</v>
      </c>
      <c r="CA519" s="45">
        <f t="shared" si="66"/>
        <v>0</v>
      </c>
      <c r="CB519" s="45">
        <f t="shared" si="67"/>
        <v>0</v>
      </c>
      <c r="CC519" s="45">
        <f t="shared" si="68"/>
        <v>4312</v>
      </c>
      <c r="CD519" s="45">
        <f t="shared" si="69"/>
        <v>2727</v>
      </c>
      <c r="CE519" s="45">
        <f t="shared" si="70"/>
        <v>453</v>
      </c>
      <c r="CF519" s="391">
        <f t="shared" si="71"/>
        <v>0</v>
      </c>
    </row>
    <row r="520" ht="15" spans="1:84">
      <c r="A520" s="45" t="s">
        <v>551</v>
      </c>
      <c r="B520" s="396"/>
      <c r="C520" s="396"/>
      <c r="D520" s="396"/>
      <c r="E520" s="396"/>
      <c r="F520" s="396"/>
      <c r="G520" s="396"/>
      <c r="H520" s="396"/>
      <c r="I520" s="396"/>
      <c r="J520" s="396"/>
      <c r="K520" s="396"/>
      <c r="L520" s="396"/>
      <c r="M520" s="396"/>
      <c r="N520" s="391"/>
      <c r="O520" s="391"/>
      <c r="P520" s="391"/>
      <c r="Q520" s="391"/>
      <c r="R520" s="391"/>
      <c r="S520" s="391"/>
      <c r="T520" s="391"/>
      <c r="U520" s="391"/>
      <c r="V520" s="391"/>
      <c r="W520" s="391"/>
      <c r="X520" s="391"/>
      <c r="Y520" s="391"/>
      <c r="Z520" s="391"/>
      <c r="AA520" s="391"/>
      <c r="AB520" s="391"/>
      <c r="AC520" s="391"/>
      <c r="AD520" s="391"/>
      <c r="AE520" s="391"/>
      <c r="AF520" s="391"/>
      <c r="AG520" s="391"/>
      <c r="AH520" s="391">
        <v>20</v>
      </c>
      <c r="AI520" s="391">
        <v>3</v>
      </c>
      <c r="AJ520" s="391">
        <v>18</v>
      </c>
      <c r="AK520" s="391">
        <v>11</v>
      </c>
      <c r="AL520" s="391">
        <v>5</v>
      </c>
      <c r="AM520" s="391">
        <v>8</v>
      </c>
      <c r="AN520" s="391">
        <v>30</v>
      </c>
      <c r="AO520" s="391">
        <v>13</v>
      </c>
      <c r="AP520" s="391">
        <v>2</v>
      </c>
      <c r="AQ520" s="391">
        <v>154</v>
      </c>
      <c r="AR520" s="391">
        <v>367</v>
      </c>
      <c r="AS520" s="391">
        <v>324</v>
      </c>
      <c r="AT520" s="391">
        <v>397</v>
      </c>
      <c r="AU520" s="391">
        <v>378</v>
      </c>
      <c r="AV520" s="391">
        <v>297</v>
      </c>
      <c r="AW520" s="391">
        <v>386</v>
      </c>
      <c r="AX520" s="391">
        <v>296</v>
      </c>
      <c r="AY520" s="391">
        <v>227</v>
      </c>
      <c r="AZ520" s="391">
        <v>366</v>
      </c>
      <c r="BA520" s="391">
        <v>178</v>
      </c>
      <c r="BB520" s="391">
        <v>349</v>
      </c>
      <c r="BC520" s="391">
        <v>370</v>
      </c>
      <c r="BD520" s="391">
        <v>372</v>
      </c>
      <c r="BE520" s="391">
        <v>183</v>
      </c>
      <c r="BF520" s="391">
        <v>222</v>
      </c>
      <c r="BG520" s="391"/>
      <c r="BH520" s="391">
        <v>236</v>
      </c>
      <c r="BI520" s="391">
        <v>134</v>
      </c>
      <c r="BJ520" s="391">
        <v>262</v>
      </c>
      <c r="BK520" s="391">
        <v>214</v>
      </c>
      <c r="BL520" s="391">
        <v>647</v>
      </c>
      <c r="BM520" s="391">
        <v>284</v>
      </c>
      <c r="BN520" s="391">
        <v>184</v>
      </c>
      <c r="BO520" s="391">
        <v>337</v>
      </c>
      <c r="BP520" s="391">
        <v>434</v>
      </c>
      <c r="BQ520" s="391">
        <v>720</v>
      </c>
      <c r="BR520" s="391">
        <v>603</v>
      </c>
      <c r="BS520" s="391">
        <v>323</v>
      </c>
      <c r="BT520" s="391">
        <v>347</v>
      </c>
      <c r="BU520" s="391">
        <v>0</v>
      </c>
      <c r="BV520" s="391">
        <v>0</v>
      </c>
      <c r="BW520" s="391">
        <v>0</v>
      </c>
      <c r="BX520" s="392">
        <f t="shared" ref="BX520:BX583" si="72">IF(ISERROR(BW520/BK520-1),"",BW520/BK520-1)</f>
        <v>-1</v>
      </c>
      <c r="BY520" s="392" t="str">
        <f t="shared" ref="BY520:BY583" si="73">IF(ISERROR(BW520/BV520-1),"",BW520/BV520-1)</f>
        <v/>
      </c>
      <c r="BZ520" s="45">
        <f t="shared" ref="BZ520:BZ583" si="74">SUM(B520:M520)</f>
        <v>0</v>
      </c>
      <c r="CA520" s="45">
        <f t="shared" ref="CA520:CA583" si="75">SUM(N520:Y520)</f>
        <v>0</v>
      </c>
      <c r="CB520" s="45">
        <f t="shared" ref="CB520:CB583" si="76">SUM(Z520:AK520)</f>
        <v>52</v>
      </c>
      <c r="CC520" s="45">
        <f t="shared" ref="CC520:CC583" si="77">SUM(AL520:AW520)</f>
        <v>2361</v>
      </c>
      <c r="CD520" s="45">
        <f t="shared" ref="CD520:CD583" si="78">SUM(AX520:BI520)</f>
        <v>2933</v>
      </c>
      <c r="CE520" s="45">
        <f t="shared" ref="CE520:CE583" si="79">SUM(BJ520:BU520)</f>
        <v>4355</v>
      </c>
      <c r="CF520" s="391">
        <f t="shared" ref="CF520:CF583" si="80">SUM(BV520:BW520)</f>
        <v>0</v>
      </c>
    </row>
    <row r="521" ht="15" spans="1:84">
      <c r="A521" s="45" t="s">
        <v>552</v>
      </c>
      <c r="B521" s="396"/>
      <c r="C521" s="396"/>
      <c r="D521" s="396"/>
      <c r="E521" s="396"/>
      <c r="F521" s="396"/>
      <c r="G521" s="396"/>
      <c r="H521" s="396"/>
      <c r="I521" s="396"/>
      <c r="J521" s="396"/>
      <c r="K521" s="396"/>
      <c r="L521" s="396"/>
      <c r="M521" s="396"/>
      <c r="N521" s="391"/>
      <c r="O521" s="391"/>
      <c r="P521" s="391"/>
      <c r="Q521" s="391"/>
      <c r="R521" s="391"/>
      <c r="S521" s="391"/>
      <c r="T521" s="391"/>
      <c r="U521" s="391"/>
      <c r="V521" s="391"/>
      <c r="W521" s="391"/>
      <c r="X521" s="391"/>
      <c r="Y521" s="391"/>
      <c r="Z521" s="391"/>
      <c r="AA521" s="391"/>
      <c r="AB521" s="391"/>
      <c r="AC521" s="391"/>
      <c r="AD521" s="391"/>
      <c r="AE521" s="391"/>
      <c r="AF521" s="391"/>
      <c r="AG521" s="391"/>
      <c r="AH521" s="391"/>
      <c r="AI521" s="391">
        <v>65</v>
      </c>
      <c r="AJ521" s="391">
        <v>2</v>
      </c>
      <c r="AK521" s="391"/>
      <c r="AL521" s="391"/>
      <c r="AM521" s="391"/>
      <c r="AN521" s="391">
        <v>2</v>
      </c>
      <c r="AO521" s="391">
        <v>1</v>
      </c>
      <c r="AP521" s="391">
        <v>2</v>
      </c>
      <c r="AQ521" s="391">
        <v>4</v>
      </c>
      <c r="AR521" s="391"/>
      <c r="AS521" s="391">
        <v>5</v>
      </c>
      <c r="AT521" s="391">
        <v>99</v>
      </c>
      <c r="AU521" s="391">
        <v>198</v>
      </c>
      <c r="AV521" s="391">
        <v>50</v>
      </c>
      <c r="AW521" s="391">
        <v>48</v>
      </c>
      <c r="AX521" s="391">
        <v>124</v>
      </c>
      <c r="AY521" s="391">
        <v>157</v>
      </c>
      <c r="AZ521" s="391">
        <v>168</v>
      </c>
      <c r="BA521" s="391">
        <v>221</v>
      </c>
      <c r="BB521" s="391">
        <v>172</v>
      </c>
      <c r="BC521" s="391">
        <v>118</v>
      </c>
      <c r="BD521" s="391">
        <v>99</v>
      </c>
      <c r="BE521" s="391">
        <v>183</v>
      </c>
      <c r="BF521" s="391">
        <v>233</v>
      </c>
      <c r="BG521" s="391"/>
      <c r="BH521" s="391">
        <v>208</v>
      </c>
      <c r="BI521" s="391">
        <v>232</v>
      </c>
      <c r="BJ521" s="391">
        <v>84</v>
      </c>
      <c r="BK521" s="391">
        <v>83</v>
      </c>
      <c r="BL521" s="391">
        <v>108</v>
      </c>
      <c r="BM521" s="391">
        <v>126</v>
      </c>
      <c r="BN521" s="391">
        <v>157</v>
      </c>
      <c r="BO521" s="391">
        <v>150</v>
      </c>
      <c r="BP521" s="391">
        <v>212</v>
      </c>
      <c r="BQ521" s="391">
        <v>180</v>
      </c>
      <c r="BR521" s="391">
        <v>117</v>
      </c>
      <c r="BS521" s="391">
        <v>105</v>
      </c>
      <c r="BT521" s="391">
        <v>99</v>
      </c>
      <c r="BU521" s="391">
        <v>0</v>
      </c>
      <c r="BV521" s="391">
        <v>0</v>
      </c>
      <c r="BW521" s="391">
        <v>0</v>
      </c>
      <c r="BX521" s="392">
        <f t="shared" si="72"/>
        <v>-1</v>
      </c>
      <c r="BY521" s="392" t="str">
        <f t="shared" si="73"/>
        <v/>
      </c>
      <c r="BZ521" s="45">
        <f t="shared" si="74"/>
        <v>0</v>
      </c>
      <c r="CA521" s="45">
        <f t="shared" si="75"/>
        <v>0</v>
      </c>
      <c r="CB521" s="45">
        <f t="shared" si="76"/>
        <v>67</v>
      </c>
      <c r="CC521" s="45">
        <f t="shared" si="77"/>
        <v>409</v>
      </c>
      <c r="CD521" s="45">
        <f t="shared" si="78"/>
        <v>1915</v>
      </c>
      <c r="CE521" s="45">
        <f t="shared" si="79"/>
        <v>1421</v>
      </c>
      <c r="CF521" s="391">
        <f t="shared" si="80"/>
        <v>0</v>
      </c>
    </row>
    <row r="522" spans="1:84">
      <c r="A522" s="45" t="s">
        <v>553</v>
      </c>
      <c r="B522" s="393"/>
      <c r="C522" s="393"/>
      <c r="D522" s="393"/>
      <c r="E522" s="393"/>
      <c r="F522" s="393"/>
      <c r="G522" s="393"/>
      <c r="H522" s="393"/>
      <c r="I522" s="393"/>
      <c r="J522" s="393"/>
      <c r="K522" s="391"/>
      <c r="L522" s="391"/>
      <c r="M522" s="391"/>
      <c r="N522" s="391"/>
      <c r="O522" s="391">
        <v>194</v>
      </c>
      <c r="P522" s="391">
        <v>1775</v>
      </c>
      <c r="Q522" s="391">
        <v>1362</v>
      </c>
      <c r="R522" s="391">
        <v>638</v>
      </c>
      <c r="S522" s="391">
        <v>923</v>
      </c>
      <c r="T522" s="391">
        <v>591</v>
      </c>
      <c r="U522" s="391">
        <v>833</v>
      </c>
      <c r="V522" s="391">
        <v>621</v>
      </c>
      <c r="W522" s="391">
        <v>362</v>
      </c>
      <c r="X522" s="391">
        <v>526</v>
      </c>
      <c r="Y522" s="391">
        <v>1133</v>
      </c>
      <c r="Z522" s="391">
        <v>928</v>
      </c>
      <c r="AA522" s="391">
        <v>59</v>
      </c>
      <c r="AB522" s="391">
        <v>382</v>
      </c>
      <c r="AC522" s="391">
        <v>731</v>
      </c>
      <c r="AD522" s="391">
        <v>573</v>
      </c>
      <c r="AE522" s="391">
        <v>714</v>
      </c>
      <c r="AF522" s="391">
        <v>667</v>
      </c>
      <c r="AG522" s="391">
        <v>324</v>
      </c>
      <c r="AH522" s="391">
        <v>679</v>
      </c>
      <c r="AI522" s="391">
        <v>660</v>
      </c>
      <c r="AJ522" s="391">
        <v>673</v>
      </c>
      <c r="AK522" s="391">
        <v>502</v>
      </c>
      <c r="AL522" s="391">
        <v>428</v>
      </c>
      <c r="AM522" s="391">
        <v>270</v>
      </c>
      <c r="AN522" s="391">
        <v>227</v>
      </c>
      <c r="AO522" s="391">
        <v>44</v>
      </c>
      <c r="AP522" s="391">
        <v>770</v>
      </c>
      <c r="AQ522" s="391">
        <v>734</v>
      </c>
      <c r="AR522" s="391">
        <v>540</v>
      </c>
      <c r="AS522" s="391">
        <v>153</v>
      </c>
      <c r="AT522" s="391">
        <v>499</v>
      </c>
      <c r="AU522" s="391">
        <v>282</v>
      </c>
      <c r="AV522" s="391">
        <v>469</v>
      </c>
      <c r="AW522" s="391">
        <v>523</v>
      </c>
      <c r="AX522" s="391">
        <v>81</v>
      </c>
      <c r="AY522" s="391">
        <v>259</v>
      </c>
      <c r="AZ522" s="391">
        <v>349</v>
      </c>
      <c r="BA522" s="391">
        <v>171</v>
      </c>
      <c r="BB522" s="391">
        <v>113</v>
      </c>
      <c r="BC522" s="391">
        <v>865</v>
      </c>
      <c r="BD522" s="391">
        <v>69</v>
      </c>
      <c r="BE522" s="391">
        <v>175</v>
      </c>
      <c r="BF522" s="391">
        <v>6</v>
      </c>
      <c r="BG522" s="391"/>
      <c r="BH522" s="391">
        <v>7</v>
      </c>
      <c r="BI522" s="391">
        <v>34</v>
      </c>
      <c r="BJ522" s="391">
        <v>146</v>
      </c>
      <c r="BK522" s="391">
        <v>123</v>
      </c>
      <c r="BL522" s="391">
        <v>92</v>
      </c>
      <c r="BM522" s="391">
        <v>21</v>
      </c>
      <c r="BN522" s="391">
        <v>14</v>
      </c>
      <c r="BO522" s="391">
        <v>9</v>
      </c>
      <c r="BP522" s="391">
        <v>4</v>
      </c>
      <c r="BQ522" s="391">
        <v>4</v>
      </c>
      <c r="BR522" s="391">
        <v>0</v>
      </c>
      <c r="BS522" s="391">
        <v>0</v>
      </c>
      <c r="BT522" s="391">
        <v>0</v>
      </c>
      <c r="BU522" s="391">
        <v>0</v>
      </c>
      <c r="BV522" s="391">
        <v>0</v>
      </c>
      <c r="BW522" s="391">
        <v>0</v>
      </c>
      <c r="BX522" s="392">
        <f t="shared" si="72"/>
        <v>-1</v>
      </c>
      <c r="BY522" s="392" t="str">
        <f t="shared" si="73"/>
        <v/>
      </c>
      <c r="BZ522" s="45">
        <f t="shared" si="74"/>
        <v>0</v>
      </c>
      <c r="CA522" s="45">
        <f t="shared" si="75"/>
        <v>8958</v>
      </c>
      <c r="CB522" s="45">
        <f t="shared" si="76"/>
        <v>6892</v>
      </c>
      <c r="CC522" s="45">
        <f t="shared" si="77"/>
        <v>4939</v>
      </c>
      <c r="CD522" s="45">
        <f t="shared" si="78"/>
        <v>2129</v>
      </c>
      <c r="CE522" s="45">
        <f t="shared" si="79"/>
        <v>413</v>
      </c>
      <c r="CF522" s="391">
        <f t="shared" si="80"/>
        <v>0</v>
      </c>
    </row>
    <row r="523" ht="15" spans="1:84">
      <c r="A523" s="45" t="s">
        <v>554</v>
      </c>
      <c r="B523" s="396"/>
      <c r="C523" s="396"/>
      <c r="D523" s="396"/>
      <c r="E523" s="396"/>
      <c r="F523" s="396"/>
      <c r="G523" s="396"/>
      <c r="H523" s="396"/>
      <c r="I523" s="396"/>
      <c r="J523" s="396"/>
      <c r="K523" s="396"/>
      <c r="L523" s="396"/>
      <c r="M523" s="396"/>
      <c r="N523" s="391"/>
      <c r="O523" s="391"/>
      <c r="P523" s="391"/>
      <c r="Q523" s="391"/>
      <c r="R523" s="391"/>
      <c r="S523" s="391"/>
      <c r="T523" s="391"/>
      <c r="U523" s="391"/>
      <c r="V523" s="391"/>
      <c r="W523" s="391"/>
      <c r="X523" s="391"/>
      <c r="Y523" s="391"/>
      <c r="Z523" s="391"/>
      <c r="AA523" s="391"/>
      <c r="AB523" s="391"/>
      <c r="AC523" s="391"/>
      <c r="AD523" s="391"/>
      <c r="AE523" s="391"/>
      <c r="AF523" s="391"/>
      <c r="AG523" s="391"/>
      <c r="AH523" s="391"/>
      <c r="AI523" s="391"/>
      <c r="AJ523" s="391"/>
      <c r="AK523" s="391"/>
      <c r="AL523" s="391">
        <v>191</v>
      </c>
      <c r="AM523" s="391">
        <v>333</v>
      </c>
      <c r="AN523" s="391">
        <v>627</v>
      </c>
      <c r="AO523" s="391">
        <v>471</v>
      </c>
      <c r="AP523" s="391">
        <v>404</v>
      </c>
      <c r="AQ523" s="391">
        <v>422</v>
      </c>
      <c r="AR523" s="391">
        <v>376</v>
      </c>
      <c r="AS523" s="391">
        <v>256</v>
      </c>
      <c r="AT523" s="391">
        <v>203</v>
      </c>
      <c r="AU523" s="391">
        <v>118</v>
      </c>
      <c r="AV523" s="391">
        <v>215</v>
      </c>
      <c r="AW523" s="391">
        <v>360</v>
      </c>
      <c r="AX523" s="391">
        <v>283</v>
      </c>
      <c r="AY523" s="391">
        <v>273</v>
      </c>
      <c r="AZ523" s="391">
        <v>425</v>
      </c>
      <c r="BA523" s="391">
        <v>204</v>
      </c>
      <c r="BB523" s="391">
        <v>144</v>
      </c>
      <c r="BC523" s="391">
        <v>73</v>
      </c>
      <c r="BD523" s="391">
        <v>101</v>
      </c>
      <c r="BE523" s="391">
        <v>144</v>
      </c>
      <c r="BF523" s="391">
        <v>79</v>
      </c>
      <c r="BG523" s="391"/>
      <c r="BH523" s="391">
        <v>357</v>
      </c>
      <c r="BI523" s="391">
        <v>397</v>
      </c>
      <c r="BJ523" s="391">
        <v>225</v>
      </c>
      <c r="BK523" s="391">
        <v>154</v>
      </c>
      <c r="BL523" s="391">
        <v>440</v>
      </c>
      <c r="BM523" s="391">
        <v>164</v>
      </c>
      <c r="BN523" s="391">
        <v>169</v>
      </c>
      <c r="BO523" s="391">
        <v>243</v>
      </c>
      <c r="BP523" s="391">
        <v>270</v>
      </c>
      <c r="BQ523" s="391">
        <v>209</v>
      </c>
      <c r="BR523" s="391">
        <v>340</v>
      </c>
      <c r="BS523" s="391">
        <v>309</v>
      </c>
      <c r="BT523" s="391">
        <v>374</v>
      </c>
      <c r="BU523" s="391">
        <v>0</v>
      </c>
      <c r="BV523" s="391">
        <v>0</v>
      </c>
      <c r="BW523" s="391">
        <v>0</v>
      </c>
      <c r="BX523" s="392">
        <f t="shared" si="72"/>
        <v>-1</v>
      </c>
      <c r="BY523" s="392" t="str">
        <f t="shared" si="73"/>
        <v/>
      </c>
      <c r="BZ523" s="45">
        <f t="shared" si="74"/>
        <v>0</v>
      </c>
      <c r="CA523" s="45">
        <f t="shared" si="75"/>
        <v>0</v>
      </c>
      <c r="CB523" s="45">
        <f t="shared" si="76"/>
        <v>0</v>
      </c>
      <c r="CC523" s="45">
        <f t="shared" si="77"/>
        <v>3976</v>
      </c>
      <c r="CD523" s="45">
        <f t="shared" si="78"/>
        <v>2480</v>
      </c>
      <c r="CE523" s="45">
        <f t="shared" si="79"/>
        <v>2897</v>
      </c>
      <c r="CF523" s="391">
        <f t="shared" si="80"/>
        <v>0</v>
      </c>
    </row>
    <row r="524" ht="15" spans="1:84">
      <c r="A524" s="45" t="s">
        <v>555</v>
      </c>
      <c r="B524" s="396"/>
      <c r="C524" s="396"/>
      <c r="D524" s="396"/>
      <c r="E524" s="396"/>
      <c r="F524" s="396"/>
      <c r="G524" s="396"/>
      <c r="H524" s="396"/>
      <c r="I524" s="396"/>
      <c r="J524" s="396"/>
      <c r="K524" s="396"/>
      <c r="L524" s="396"/>
      <c r="M524" s="396"/>
      <c r="N524" s="391"/>
      <c r="O524" s="391"/>
      <c r="P524" s="391"/>
      <c r="Q524" s="391"/>
      <c r="R524" s="391"/>
      <c r="S524" s="391"/>
      <c r="T524" s="391"/>
      <c r="U524" s="391"/>
      <c r="V524" s="391"/>
      <c r="W524" s="391"/>
      <c r="X524" s="391"/>
      <c r="Y524" s="391"/>
      <c r="Z524" s="391"/>
      <c r="AA524" s="391"/>
      <c r="AB524" s="391"/>
      <c r="AC524" s="391"/>
      <c r="AD524" s="391"/>
      <c r="AE524" s="391"/>
      <c r="AF524" s="391"/>
      <c r="AG524" s="391"/>
      <c r="AH524" s="391"/>
      <c r="AI524" s="391"/>
      <c r="AJ524" s="391"/>
      <c r="AK524" s="391"/>
      <c r="AL524" s="391"/>
      <c r="AM524" s="391"/>
      <c r="AN524" s="391"/>
      <c r="AO524" s="391"/>
      <c r="AP524" s="391"/>
      <c r="AQ524" s="391"/>
      <c r="AR524" s="391"/>
      <c r="AS524" s="391"/>
      <c r="AT524" s="391"/>
      <c r="AU524" s="391">
        <v>348</v>
      </c>
      <c r="AV524" s="391">
        <v>544</v>
      </c>
      <c r="AW524" s="391"/>
      <c r="AX524" s="391">
        <v>158</v>
      </c>
      <c r="AY524" s="391">
        <v>66</v>
      </c>
      <c r="AZ524" s="391">
        <v>193</v>
      </c>
      <c r="BA524" s="391">
        <v>270</v>
      </c>
      <c r="BB524" s="391">
        <v>131</v>
      </c>
      <c r="BC524" s="391">
        <v>68</v>
      </c>
      <c r="BD524" s="391">
        <v>77</v>
      </c>
      <c r="BE524" s="391">
        <v>142</v>
      </c>
      <c r="BF524" s="391">
        <v>6</v>
      </c>
      <c r="BG524" s="391"/>
      <c r="BH524" s="391">
        <v>0</v>
      </c>
      <c r="BI524" s="391">
        <v>0</v>
      </c>
      <c r="BJ524" s="391">
        <v>0</v>
      </c>
      <c r="BK524" s="391">
        <v>0</v>
      </c>
      <c r="BL524" s="391">
        <v>100</v>
      </c>
      <c r="BM524" s="391">
        <v>137</v>
      </c>
      <c r="BN524" s="391">
        <v>8</v>
      </c>
      <c r="BO524" s="391">
        <v>1</v>
      </c>
      <c r="BP524" s="391">
        <v>27</v>
      </c>
      <c r="BQ524" s="391">
        <v>347</v>
      </c>
      <c r="BR524" s="391">
        <v>4</v>
      </c>
      <c r="BS524" s="391">
        <v>0</v>
      </c>
      <c r="BT524" s="391">
        <v>2</v>
      </c>
      <c r="BU524" s="391">
        <v>0</v>
      </c>
      <c r="BV524" s="391">
        <v>0</v>
      </c>
      <c r="BW524" s="391">
        <v>0</v>
      </c>
      <c r="BX524" s="392" t="str">
        <f t="shared" si="72"/>
        <v/>
      </c>
      <c r="BY524" s="392" t="str">
        <f t="shared" si="73"/>
        <v/>
      </c>
      <c r="BZ524" s="45">
        <f t="shared" si="74"/>
        <v>0</v>
      </c>
      <c r="CA524" s="45">
        <f t="shared" si="75"/>
        <v>0</v>
      </c>
      <c r="CB524" s="45">
        <f t="shared" si="76"/>
        <v>0</v>
      </c>
      <c r="CC524" s="45">
        <f t="shared" si="77"/>
        <v>892</v>
      </c>
      <c r="CD524" s="45">
        <f t="shared" si="78"/>
        <v>1111</v>
      </c>
      <c r="CE524" s="45">
        <f t="shared" si="79"/>
        <v>626</v>
      </c>
      <c r="CF524" s="391">
        <f t="shared" si="80"/>
        <v>0</v>
      </c>
    </row>
    <row r="525" spans="1:84">
      <c r="A525" s="45" t="s">
        <v>556</v>
      </c>
      <c r="B525" s="393"/>
      <c r="C525" s="393"/>
      <c r="D525" s="393"/>
      <c r="E525" s="393"/>
      <c r="F525" s="393"/>
      <c r="G525" s="393"/>
      <c r="H525" s="393"/>
      <c r="I525" s="393"/>
      <c r="J525" s="393"/>
      <c r="K525" s="391"/>
      <c r="L525" s="391"/>
      <c r="M525" s="391"/>
      <c r="N525" s="391"/>
      <c r="O525" s="391"/>
      <c r="P525" s="391"/>
      <c r="Q525" s="391"/>
      <c r="R525" s="391"/>
      <c r="S525" s="391"/>
      <c r="T525" s="391"/>
      <c r="U525" s="391"/>
      <c r="V525" s="391"/>
      <c r="W525" s="391"/>
      <c r="X525" s="391"/>
      <c r="Y525" s="391"/>
      <c r="Z525" s="391"/>
      <c r="AA525" s="391"/>
      <c r="AB525" s="391"/>
      <c r="AC525" s="391"/>
      <c r="AD525" s="391"/>
      <c r="AE525" s="391"/>
      <c r="AF525" s="391"/>
      <c r="AG525" s="391"/>
      <c r="AH525" s="391"/>
      <c r="AI525" s="391"/>
      <c r="AJ525" s="391"/>
      <c r="AK525" s="391"/>
      <c r="AL525" s="391"/>
      <c r="AM525" s="391">
        <v>32</v>
      </c>
      <c r="AN525" s="391">
        <v>512</v>
      </c>
      <c r="AO525" s="391">
        <v>350</v>
      </c>
      <c r="AP525" s="391">
        <v>285</v>
      </c>
      <c r="AQ525" s="391">
        <v>534</v>
      </c>
      <c r="AR525" s="391">
        <v>214</v>
      </c>
      <c r="AS525" s="391">
        <v>94</v>
      </c>
      <c r="AT525" s="391">
        <v>151</v>
      </c>
      <c r="AU525" s="391">
        <v>43</v>
      </c>
      <c r="AV525" s="391">
        <v>317</v>
      </c>
      <c r="AW525" s="391">
        <v>300</v>
      </c>
      <c r="AX525" s="391">
        <v>215</v>
      </c>
      <c r="AY525" s="391">
        <v>269</v>
      </c>
      <c r="AZ525" s="391">
        <v>866</v>
      </c>
      <c r="BA525" s="391">
        <v>431</v>
      </c>
      <c r="BB525" s="391">
        <v>311</v>
      </c>
      <c r="BC525" s="391">
        <v>249</v>
      </c>
      <c r="BD525" s="391">
        <v>183</v>
      </c>
      <c r="BE525" s="391">
        <v>137</v>
      </c>
      <c r="BF525" s="391">
        <v>111</v>
      </c>
      <c r="BG525" s="391"/>
      <c r="BH525" s="391">
        <v>183</v>
      </c>
      <c r="BI525" s="391">
        <v>290</v>
      </c>
      <c r="BJ525" s="391">
        <v>229</v>
      </c>
      <c r="BK525" s="391">
        <v>268</v>
      </c>
      <c r="BL525" s="391">
        <v>401</v>
      </c>
      <c r="BM525" s="391">
        <v>203</v>
      </c>
      <c r="BN525" s="391">
        <v>196</v>
      </c>
      <c r="BO525" s="391">
        <v>165</v>
      </c>
      <c r="BP525" s="391">
        <v>147</v>
      </c>
      <c r="BQ525" s="391">
        <v>123</v>
      </c>
      <c r="BR525" s="391">
        <v>252</v>
      </c>
      <c r="BS525" s="391">
        <v>288</v>
      </c>
      <c r="BT525" s="391">
        <v>379</v>
      </c>
      <c r="BU525" s="391">
        <v>0</v>
      </c>
      <c r="BV525" s="391">
        <v>0</v>
      </c>
      <c r="BW525" s="391">
        <v>0</v>
      </c>
      <c r="BX525" s="392">
        <f t="shared" si="72"/>
        <v>-1</v>
      </c>
      <c r="BY525" s="392" t="str">
        <f t="shared" si="73"/>
        <v/>
      </c>
      <c r="BZ525" s="45">
        <f t="shared" si="74"/>
        <v>0</v>
      </c>
      <c r="CA525" s="45">
        <f t="shared" si="75"/>
        <v>0</v>
      </c>
      <c r="CB525" s="45">
        <f t="shared" si="76"/>
        <v>0</v>
      </c>
      <c r="CC525" s="45">
        <f t="shared" si="77"/>
        <v>2832</v>
      </c>
      <c r="CD525" s="45">
        <f t="shared" si="78"/>
        <v>3245</v>
      </c>
      <c r="CE525" s="45">
        <f t="shared" si="79"/>
        <v>2651</v>
      </c>
      <c r="CF525" s="391">
        <f t="shared" si="80"/>
        <v>0</v>
      </c>
    </row>
    <row r="526" ht="15" spans="1:84">
      <c r="A526" s="45" t="s">
        <v>557</v>
      </c>
      <c r="B526" s="396"/>
      <c r="C526" s="396"/>
      <c r="D526" s="396"/>
      <c r="E526" s="396"/>
      <c r="F526" s="396"/>
      <c r="G526" s="396"/>
      <c r="H526" s="396"/>
      <c r="I526" s="396"/>
      <c r="J526" s="396"/>
      <c r="K526" s="396"/>
      <c r="L526" s="396"/>
      <c r="M526" s="396"/>
      <c r="N526" s="391"/>
      <c r="O526" s="391"/>
      <c r="P526" s="391"/>
      <c r="Q526" s="391"/>
      <c r="R526" s="391"/>
      <c r="S526" s="391"/>
      <c r="T526" s="391"/>
      <c r="U526" s="391"/>
      <c r="V526" s="391"/>
      <c r="W526" s="391"/>
      <c r="X526" s="391"/>
      <c r="Y526" s="391"/>
      <c r="Z526" s="391"/>
      <c r="AA526" s="391"/>
      <c r="AB526" s="391"/>
      <c r="AC526" s="391"/>
      <c r="AD526" s="391"/>
      <c r="AE526" s="391"/>
      <c r="AF526" s="391"/>
      <c r="AG526" s="391"/>
      <c r="AH526" s="391"/>
      <c r="AI526" s="391"/>
      <c r="AJ526" s="391"/>
      <c r="AK526" s="391"/>
      <c r="AL526" s="391"/>
      <c r="AM526" s="391">
        <v>111</v>
      </c>
      <c r="AN526" s="391">
        <v>456</v>
      </c>
      <c r="AO526" s="391">
        <v>338</v>
      </c>
      <c r="AP526" s="391">
        <v>200</v>
      </c>
      <c r="AQ526" s="391">
        <v>260</v>
      </c>
      <c r="AR526" s="391">
        <v>179</v>
      </c>
      <c r="AS526" s="391">
        <v>68</v>
      </c>
      <c r="AT526" s="391">
        <v>150</v>
      </c>
      <c r="AU526" s="391">
        <v>39</v>
      </c>
      <c r="AV526" s="391">
        <v>214</v>
      </c>
      <c r="AW526" s="391">
        <v>157</v>
      </c>
      <c r="AX526" s="391">
        <v>110</v>
      </c>
      <c r="AY526" s="391">
        <v>152</v>
      </c>
      <c r="AZ526" s="391">
        <v>512</v>
      </c>
      <c r="BA526" s="391">
        <v>319</v>
      </c>
      <c r="BB526" s="391">
        <v>177</v>
      </c>
      <c r="BC526" s="391">
        <v>99</v>
      </c>
      <c r="BD526" s="391">
        <v>127</v>
      </c>
      <c r="BE526" s="391">
        <v>135</v>
      </c>
      <c r="BF526" s="391">
        <v>360</v>
      </c>
      <c r="BG526" s="391"/>
      <c r="BH526" s="391">
        <v>155</v>
      </c>
      <c r="BI526" s="391">
        <v>111</v>
      </c>
      <c r="BJ526" s="391">
        <v>265</v>
      </c>
      <c r="BK526" s="391">
        <v>107</v>
      </c>
      <c r="BL526" s="391">
        <v>227</v>
      </c>
      <c r="BM526" s="391">
        <v>70</v>
      </c>
      <c r="BN526" s="391">
        <v>152</v>
      </c>
      <c r="BO526" s="391">
        <v>193</v>
      </c>
      <c r="BP526" s="391">
        <v>140</v>
      </c>
      <c r="BQ526" s="391">
        <v>77</v>
      </c>
      <c r="BR526" s="391">
        <v>370</v>
      </c>
      <c r="BS526" s="391">
        <v>198</v>
      </c>
      <c r="BT526" s="391">
        <v>244</v>
      </c>
      <c r="BU526" s="391">
        <v>0</v>
      </c>
      <c r="BV526" s="391">
        <v>0</v>
      </c>
      <c r="BW526" s="391">
        <v>0</v>
      </c>
      <c r="BX526" s="392">
        <f t="shared" si="72"/>
        <v>-1</v>
      </c>
      <c r="BY526" s="392" t="str">
        <f t="shared" si="73"/>
        <v/>
      </c>
      <c r="BZ526" s="45">
        <f t="shared" si="74"/>
        <v>0</v>
      </c>
      <c r="CA526" s="45">
        <f t="shared" si="75"/>
        <v>0</v>
      </c>
      <c r="CB526" s="45">
        <f t="shared" si="76"/>
        <v>0</v>
      </c>
      <c r="CC526" s="45">
        <f t="shared" si="77"/>
        <v>2172</v>
      </c>
      <c r="CD526" s="45">
        <f t="shared" si="78"/>
        <v>2257</v>
      </c>
      <c r="CE526" s="45">
        <f t="shared" si="79"/>
        <v>2043</v>
      </c>
      <c r="CF526" s="391">
        <f t="shared" si="80"/>
        <v>0</v>
      </c>
    </row>
    <row r="527" ht="15" spans="1:84">
      <c r="A527" s="45" t="s">
        <v>558</v>
      </c>
      <c r="B527" s="396"/>
      <c r="C527" s="396"/>
      <c r="D527" s="396"/>
      <c r="E527" s="396"/>
      <c r="F527" s="396"/>
      <c r="G527" s="396"/>
      <c r="H527" s="396"/>
      <c r="I527" s="396"/>
      <c r="J527" s="396"/>
      <c r="K527" s="396"/>
      <c r="L527" s="396"/>
      <c r="M527" s="396"/>
      <c r="N527" s="391"/>
      <c r="O527" s="391"/>
      <c r="P527" s="391"/>
      <c r="Q527" s="391"/>
      <c r="R527" s="391"/>
      <c r="S527" s="391"/>
      <c r="T527" s="391"/>
      <c r="U527" s="391"/>
      <c r="V527" s="391"/>
      <c r="W527" s="391"/>
      <c r="X527" s="391"/>
      <c r="Y527" s="391"/>
      <c r="Z527" s="391"/>
      <c r="AA527" s="391"/>
      <c r="AB527" s="391"/>
      <c r="AC527" s="391"/>
      <c r="AD527" s="391"/>
      <c r="AE527" s="391"/>
      <c r="AF527" s="391"/>
      <c r="AG527" s="391">
        <v>20</v>
      </c>
      <c r="AH527" s="391">
        <v>178</v>
      </c>
      <c r="AI527" s="391">
        <v>256</v>
      </c>
      <c r="AJ527" s="391">
        <v>725</v>
      </c>
      <c r="AK527" s="391">
        <v>800</v>
      </c>
      <c r="AL527" s="391">
        <v>1</v>
      </c>
      <c r="AM527" s="391"/>
      <c r="AN527" s="391">
        <v>16</v>
      </c>
      <c r="AO527" s="391">
        <v>79</v>
      </c>
      <c r="AP527" s="391">
        <v>178</v>
      </c>
      <c r="AQ527" s="391">
        <v>215</v>
      </c>
      <c r="AR527" s="391">
        <v>125</v>
      </c>
      <c r="AS527" s="391">
        <v>137</v>
      </c>
      <c r="AT527" s="391">
        <v>199</v>
      </c>
      <c r="AU527" s="391">
        <v>295</v>
      </c>
      <c r="AV527" s="391">
        <v>270</v>
      </c>
      <c r="AW527" s="391">
        <v>582</v>
      </c>
      <c r="AX527" s="391">
        <v>71</v>
      </c>
      <c r="AY527" s="391">
        <v>134</v>
      </c>
      <c r="AZ527" s="391">
        <v>241</v>
      </c>
      <c r="BA527" s="391">
        <v>165</v>
      </c>
      <c r="BB527" s="391">
        <v>306</v>
      </c>
      <c r="BC527" s="391">
        <v>196</v>
      </c>
      <c r="BD527" s="391">
        <v>165</v>
      </c>
      <c r="BE527" s="391">
        <v>132</v>
      </c>
      <c r="BF527" s="391">
        <v>202</v>
      </c>
      <c r="BG527" s="391"/>
      <c r="BH527" s="391">
        <v>202</v>
      </c>
      <c r="BI527" s="391">
        <v>620</v>
      </c>
      <c r="BJ527" s="391">
        <v>77</v>
      </c>
      <c r="BK527" s="391">
        <v>74</v>
      </c>
      <c r="BL527" s="391">
        <v>116</v>
      </c>
      <c r="BM527" s="391">
        <v>79</v>
      </c>
      <c r="BN527" s="391">
        <v>154</v>
      </c>
      <c r="BO527" s="391">
        <v>214</v>
      </c>
      <c r="BP527" s="391">
        <v>156</v>
      </c>
      <c r="BQ527" s="391">
        <v>94</v>
      </c>
      <c r="BR527" s="391">
        <v>312</v>
      </c>
      <c r="BS527" s="391">
        <v>198</v>
      </c>
      <c r="BT527" s="391">
        <v>293</v>
      </c>
      <c r="BU527" s="391">
        <v>0</v>
      </c>
      <c r="BV527" s="391">
        <v>0</v>
      </c>
      <c r="BW527" s="391">
        <v>0</v>
      </c>
      <c r="BX527" s="392">
        <f t="shared" si="72"/>
        <v>-1</v>
      </c>
      <c r="BY527" s="392" t="str">
        <f t="shared" si="73"/>
        <v/>
      </c>
      <c r="BZ527" s="45">
        <f t="shared" si="74"/>
        <v>0</v>
      </c>
      <c r="CA527" s="45">
        <f t="shared" si="75"/>
        <v>0</v>
      </c>
      <c r="CB527" s="45">
        <f t="shared" si="76"/>
        <v>1979</v>
      </c>
      <c r="CC527" s="45">
        <f t="shared" si="77"/>
        <v>2097</v>
      </c>
      <c r="CD527" s="45">
        <f t="shared" si="78"/>
        <v>2434</v>
      </c>
      <c r="CE527" s="45">
        <f t="shared" si="79"/>
        <v>1767</v>
      </c>
      <c r="CF527" s="391">
        <f t="shared" si="80"/>
        <v>0</v>
      </c>
    </row>
    <row r="528" ht="15" spans="1:84">
      <c r="A528" s="45" t="s">
        <v>559</v>
      </c>
      <c r="B528" s="396"/>
      <c r="C528" s="396"/>
      <c r="D528" s="396"/>
      <c r="E528" s="396"/>
      <c r="F528" s="396"/>
      <c r="G528" s="396"/>
      <c r="H528" s="396"/>
      <c r="I528" s="396"/>
      <c r="J528" s="396"/>
      <c r="K528" s="396"/>
      <c r="L528" s="396"/>
      <c r="M528" s="396"/>
      <c r="N528" s="391"/>
      <c r="O528" s="391"/>
      <c r="P528" s="391"/>
      <c r="Q528" s="391"/>
      <c r="R528" s="391"/>
      <c r="S528" s="391"/>
      <c r="T528" s="391"/>
      <c r="U528" s="391"/>
      <c r="V528" s="391"/>
      <c r="W528" s="391"/>
      <c r="X528" s="391"/>
      <c r="Y528" s="391"/>
      <c r="Z528" s="391"/>
      <c r="AA528" s="391"/>
      <c r="AB528" s="391"/>
      <c r="AC528" s="391"/>
      <c r="AD528" s="391"/>
      <c r="AE528" s="391"/>
      <c r="AF528" s="391"/>
      <c r="AG528" s="391">
        <v>726</v>
      </c>
      <c r="AH528" s="391">
        <v>1347</v>
      </c>
      <c r="AI528" s="391">
        <v>1493</v>
      </c>
      <c r="AJ528" s="391">
        <v>1464</v>
      </c>
      <c r="AK528" s="391">
        <v>1566</v>
      </c>
      <c r="AL528" s="391">
        <v>952</v>
      </c>
      <c r="AM528" s="391">
        <v>826</v>
      </c>
      <c r="AN528" s="391">
        <v>1315</v>
      </c>
      <c r="AO528" s="391">
        <v>1402</v>
      </c>
      <c r="AP528" s="391">
        <v>1298</v>
      </c>
      <c r="AQ528" s="391">
        <v>1442</v>
      </c>
      <c r="AR528" s="391">
        <v>876</v>
      </c>
      <c r="AS528" s="391">
        <v>706</v>
      </c>
      <c r="AT528" s="391">
        <v>451</v>
      </c>
      <c r="AU528" s="391">
        <v>387</v>
      </c>
      <c r="AV528" s="391">
        <v>245</v>
      </c>
      <c r="AW528" s="391">
        <v>422</v>
      </c>
      <c r="AX528" s="391">
        <v>769</v>
      </c>
      <c r="AY528" s="391">
        <v>566</v>
      </c>
      <c r="AZ528" s="391">
        <v>753</v>
      </c>
      <c r="BA528" s="391">
        <v>313</v>
      </c>
      <c r="BB528" s="391">
        <v>317</v>
      </c>
      <c r="BC528" s="391">
        <v>196</v>
      </c>
      <c r="BD528" s="391">
        <v>67</v>
      </c>
      <c r="BE528" s="391">
        <v>126</v>
      </c>
      <c r="BF528" s="391">
        <v>187</v>
      </c>
      <c r="BG528" s="391"/>
      <c r="BH528" s="391">
        <v>1596</v>
      </c>
      <c r="BI528" s="391">
        <v>1422</v>
      </c>
      <c r="BJ528" s="391">
        <v>1907</v>
      </c>
      <c r="BK528" s="391">
        <v>521</v>
      </c>
      <c r="BL528" s="391">
        <v>1012</v>
      </c>
      <c r="BM528" s="391">
        <v>731</v>
      </c>
      <c r="BN528" s="391">
        <v>717</v>
      </c>
      <c r="BO528" s="391">
        <v>914</v>
      </c>
      <c r="BP528" s="391">
        <v>719</v>
      </c>
      <c r="BQ528" s="391">
        <v>641</v>
      </c>
      <c r="BR528" s="391">
        <v>709</v>
      </c>
      <c r="BS528" s="391">
        <v>859</v>
      </c>
      <c r="BT528" s="391">
        <v>1233</v>
      </c>
      <c r="BU528" s="391">
        <v>0</v>
      </c>
      <c r="BV528" s="391">
        <v>0</v>
      </c>
      <c r="BW528" s="391">
        <v>0</v>
      </c>
      <c r="BX528" s="392">
        <f t="shared" si="72"/>
        <v>-1</v>
      </c>
      <c r="BY528" s="392" t="str">
        <f t="shared" si="73"/>
        <v/>
      </c>
      <c r="BZ528" s="45">
        <f t="shared" si="74"/>
        <v>0</v>
      </c>
      <c r="CA528" s="45">
        <f t="shared" si="75"/>
        <v>0</v>
      </c>
      <c r="CB528" s="45">
        <f t="shared" si="76"/>
        <v>6596</v>
      </c>
      <c r="CC528" s="45">
        <f t="shared" si="77"/>
        <v>10322</v>
      </c>
      <c r="CD528" s="45">
        <f t="shared" si="78"/>
        <v>6312</v>
      </c>
      <c r="CE528" s="45">
        <f t="shared" si="79"/>
        <v>9963</v>
      </c>
      <c r="CF528" s="391">
        <f t="shared" si="80"/>
        <v>0</v>
      </c>
    </row>
    <row r="529" spans="1:84">
      <c r="A529" s="45" t="s">
        <v>112</v>
      </c>
      <c r="B529" s="391"/>
      <c r="C529" s="391"/>
      <c r="D529" s="391"/>
      <c r="E529" s="391"/>
      <c r="F529" s="391"/>
      <c r="G529" s="391"/>
      <c r="H529" s="391"/>
      <c r="I529" s="391"/>
      <c r="J529" s="391"/>
      <c r="K529" s="391"/>
      <c r="L529" s="391"/>
      <c r="M529" s="391"/>
      <c r="N529" s="391"/>
      <c r="O529" s="391"/>
      <c r="P529" s="391"/>
      <c r="Q529" s="391"/>
      <c r="R529" s="391"/>
      <c r="S529" s="391"/>
      <c r="T529" s="391"/>
      <c r="U529" s="391"/>
      <c r="V529" s="391"/>
      <c r="W529" s="391"/>
      <c r="X529" s="391"/>
      <c r="Y529" s="391"/>
      <c r="Z529" s="391"/>
      <c r="AA529" s="397"/>
      <c r="AB529" s="391"/>
      <c r="AC529" s="391"/>
      <c r="AD529" s="391"/>
      <c r="AE529" s="391"/>
      <c r="AF529" s="391"/>
      <c r="AG529" s="391">
        <v>173</v>
      </c>
      <c r="AH529" s="391">
        <v>268</v>
      </c>
      <c r="AI529" s="391">
        <v>280</v>
      </c>
      <c r="AJ529" s="391">
        <v>296</v>
      </c>
      <c r="AK529" s="391">
        <v>643</v>
      </c>
      <c r="AL529" s="391">
        <v>386</v>
      </c>
      <c r="AM529" s="391">
        <v>513</v>
      </c>
      <c r="AN529" s="391">
        <v>1053</v>
      </c>
      <c r="AO529" s="391">
        <v>609</v>
      </c>
      <c r="AP529" s="391">
        <v>567</v>
      </c>
      <c r="AQ529" s="391">
        <v>842</v>
      </c>
      <c r="AR529" s="391">
        <v>427</v>
      </c>
      <c r="AS529" s="391">
        <v>497</v>
      </c>
      <c r="AT529" s="391">
        <v>714</v>
      </c>
      <c r="AU529" s="391">
        <v>747</v>
      </c>
      <c r="AV529" s="391">
        <v>594</v>
      </c>
      <c r="AW529" s="391">
        <v>970</v>
      </c>
      <c r="AX529" s="391">
        <v>206</v>
      </c>
      <c r="AY529" s="391">
        <v>336</v>
      </c>
      <c r="AZ529" s="391">
        <v>455</v>
      </c>
      <c r="BA529" s="391">
        <v>364</v>
      </c>
      <c r="BB529" s="391">
        <v>279</v>
      </c>
      <c r="BC529" s="391">
        <v>307</v>
      </c>
      <c r="BD529" s="391">
        <v>191</v>
      </c>
      <c r="BE529" s="391">
        <v>121</v>
      </c>
      <c r="BF529" s="391">
        <v>397</v>
      </c>
      <c r="BG529" s="391">
        <v>4311</v>
      </c>
      <c r="BH529" s="391">
        <v>141</v>
      </c>
      <c r="BI529" s="391">
        <v>237</v>
      </c>
      <c r="BJ529" s="391">
        <v>220</v>
      </c>
      <c r="BK529" s="391">
        <v>274</v>
      </c>
      <c r="BL529" s="391">
        <v>231</v>
      </c>
      <c r="BM529" s="391">
        <v>116</v>
      </c>
      <c r="BN529" s="391">
        <v>3153</v>
      </c>
      <c r="BO529" s="391">
        <v>4619</v>
      </c>
      <c r="BP529" s="391">
        <v>70</v>
      </c>
      <c r="BQ529" s="391">
        <v>104</v>
      </c>
      <c r="BR529" s="391">
        <v>80</v>
      </c>
      <c r="BS529" s="391">
        <v>57</v>
      </c>
      <c r="BT529" s="391">
        <v>95</v>
      </c>
      <c r="BU529" s="391">
        <v>3857</v>
      </c>
      <c r="BV529" s="391">
        <v>9</v>
      </c>
      <c r="BW529" s="391">
        <v>36</v>
      </c>
      <c r="BX529" s="392">
        <f t="shared" si="72"/>
        <v>-0.868613138686131</v>
      </c>
      <c r="BY529" s="392">
        <f t="shared" si="73"/>
        <v>3</v>
      </c>
      <c r="BZ529" s="45">
        <f t="shared" si="74"/>
        <v>0</v>
      </c>
      <c r="CA529" s="45">
        <f t="shared" si="75"/>
        <v>0</v>
      </c>
      <c r="CB529" s="45">
        <f t="shared" si="76"/>
        <v>1660</v>
      </c>
      <c r="CC529" s="45">
        <f t="shared" si="77"/>
        <v>7919</v>
      </c>
      <c r="CD529" s="45">
        <f t="shared" si="78"/>
        <v>7345</v>
      </c>
      <c r="CE529" s="45">
        <f t="shared" si="79"/>
        <v>12876</v>
      </c>
      <c r="CF529" s="391">
        <f t="shared" si="80"/>
        <v>45</v>
      </c>
    </row>
    <row r="530" spans="1:84">
      <c r="A530" s="45" t="s">
        <v>560</v>
      </c>
      <c r="B530" s="391"/>
      <c r="C530" s="391"/>
      <c r="D530" s="391"/>
      <c r="E530" s="391"/>
      <c r="F530" s="391"/>
      <c r="G530" s="391"/>
      <c r="H530" s="391"/>
      <c r="I530" s="391"/>
      <c r="J530" s="391"/>
      <c r="K530" s="391"/>
      <c r="L530" s="391"/>
      <c r="M530" s="391"/>
      <c r="N530" s="391"/>
      <c r="O530" s="391"/>
      <c r="P530" s="391"/>
      <c r="Q530" s="391"/>
      <c r="R530" s="391"/>
      <c r="S530" s="391"/>
      <c r="T530" s="391"/>
      <c r="U530" s="391"/>
      <c r="V530" s="391"/>
      <c r="W530" s="391"/>
      <c r="X530" s="391"/>
      <c r="Y530" s="391"/>
      <c r="Z530" s="391"/>
      <c r="AA530" s="391"/>
      <c r="AB530" s="391"/>
      <c r="AC530" s="391"/>
      <c r="AD530" s="391"/>
      <c r="AE530" s="391"/>
      <c r="AF530" s="391"/>
      <c r="AG530" s="391"/>
      <c r="AH530" s="391"/>
      <c r="AI530" s="391"/>
      <c r="AJ530" s="391"/>
      <c r="AK530" s="391"/>
      <c r="AL530" s="391"/>
      <c r="AM530" s="391"/>
      <c r="AN530" s="391"/>
      <c r="AO530" s="391"/>
      <c r="AP530" s="391">
        <v>600</v>
      </c>
      <c r="AQ530" s="391">
        <v>374</v>
      </c>
      <c r="AR530" s="391">
        <v>500</v>
      </c>
      <c r="AS530" s="391">
        <v>546</v>
      </c>
      <c r="AT530" s="391">
        <v>758</v>
      </c>
      <c r="AU530" s="391">
        <v>689</v>
      </c>
      <c r="AV530" s="391">
        <v>314</v>
      </c>
      <c r="AW530" s="391">
        <v>386</v>
      </c>
      <c r="AX530" s="391">
        <v>501</v>
      </c>
      <c r="AY530" s="391">
        <v>238</v>
      </c>
      <c r="AZ530" s="391">
        <v>546</v>
      </c>
      <c r="BA530" s="391">
        <v>308</v>
      </c>
      <c r="BB530" s="391">
        <v>477</v>
      </c>
      <c r="BC530" s="391">
        <v>232</v>
      </c>
      <c r="BD530" s="391">
        <v>342</v>
      </c>
      <c r="BE530" s="391">
        <v>120</v>
      </c>
      <c r="BF530" s="391">
        <v>57</v>
      </c>
      <c r="BG530" s="391"/>
      <c r="BH530" s="391">
        <v>48</v>
      </c>
      <c r="BI530" s="391">
        <v>53</v>
      </c>
      <c r="BJ530" s="391">
        <v>69</v>
      </c>
      <c r="BK530" s="391">
        <v>49</v>
      </c>
      <c r="BL530" s="391">
        <v>54</v>
      </c>
      <c r="BM530" s="391">
        <v>48</v>
      </c>
      <c r="BN530" s="391">
        <v>65</v>
      </c>
      <c r="BO530" s="391">
        <v>18</v>
      </c>
      <c r="BP530" s="391">
        <v>29</v>
      </c>
      <c r="BQ530" s="391">
        <v>21</v>
      </c>
      <c r="BR530" s="391">
        <v>12</v>
      </c>
      <c r="BS530" s="391">
        <v>5</v>
      </c>
      <c r="BT530" s="391">
        <v>29</v>
      </c>
      <c r="BU530" s="391">
        <v>0</v>
      </c>
      <c r="BV530" s="391">
        <v>0</v>
      </c>
      <c r="BW530" s="391">
        <v>0</v>
      </c>
      <c r="BX530" s="392">
        <f t="shared" si="72"/>
        <v>-1</v>
      </c>
      <c r="BY530" s="392" t="str">
        <f t="shared" si="73"/>
        <v/>
      </c>
      <c r="BZ530" s="45">
        <f t="shared" si="74"/>
        <v>0</v>
      </c>
      <c r="CA530" s="45">
        <f t="shared" si="75"/>
        <v>0</v>
      </c>
      <c r="CB530" s="45">
        <f t="shared" si="76"/>
        <v>0</v>
      </c>
      <c r="CC530" s="45">
        <f t="shared" si="77"/>
        <v>4167</v>
      </c>
      <c r="CD530" s="45">
        <f t="shared" si="78"/>
        <v>2922</v>
      </c>
      <c r="CE530" s="45">
        <f t="shared" si="79"/>
        <v>399</v>
      </c>
      <c r="CF530" s="391">
        <f t="shared" si="80"/>
        <v>0</v>
      </c>
    </row>
    <row r="531" ht="15" spans="1:84">
      <c r="A531" s="45" t="s">
        <v>561</v>
      </c>
      <c r="B531" s="396"/>
      <c r="C531" s="396"/>
      <c r="D531" s="396"/>
      <c r="E531" s="396"/>
      <c r="F531" s="396"/>
      <c r="G531" s="396"/>
      <c r="H531" s="396"/>
      <c r="I531" s="396"/>
      <c r="J531" s="396"/>
      <c r="K531" s="396"/>
      <c r="L531" s="396"/>
      <c r="M531" s="396"/>
      <c r="N531" s="391"/>
      <c r="O531" s="391"/>
      <c r="P531" s="391"/>
      <c r="Q531" s="391"/>
      <c r="R531" s="391"/>
      <c r="S531" s="391"/>
      <c r="T531" s="391"/>
      <c r="U531" s="391"/>
      <c r="V531" s="391"/>
      <c r="W531" s="391"/>
      <c r="X531" s="391"/>
      <c r="Y531" s="391"/>
      <c r="Z531" s="391"/>
      <c r="AA531" s="391"/>
      <c r="AB531" s="391"/>
      <c r="AC531" s="391"/>
      <c r="AD531" s="391"/>
      <c r="AE531" s="391"/>
      <c r="AF531" s="391"/>
      <c r="AG531" s="391"/>
      <c r="AH531" s="391">
        <v>20</v>
      </c>
      <c r="AI531" s="391">
        <v>3</v>
      </c>
      <c r="AJ531" s="391">
        <v>444</v>
      </c>
      <c r="AK531" s="391">
        <v>582</v>
      </c>
      <c r="AL531" s="391">
        <v>197</v>
      </c>
      <c r="AM531" s="391">
        <v>270</v>
      </c>
      <c r="AN531" s="391">
        <v>371</v>
      </c>
      <c r="AO531" s="391">
        <v>317</v>
      </c>
      <c r="AP531" s="391">
        <v>345</v>
      </c>
      <c r="AQ531" s="391">
        <v>258</v>
      </c>
      <c r="AR531" s="391">
        <v>132</v>
      </c>
      <c r="AS531" s="391">
        <v>175</v>
      </c>
      <c r="AT531" s="391">
        <v>306</v>
      </c>
      <c r="AU531" s="391">
        <v>138</v>
      </c>
      <c r="AV531" s="391">
        <v>333</v>
      </c>
      <c r="AW531" s="391">
        <v>205</v>
      </c>
      <c r="AX531" s="391">
        <v>72</v>
      </c>
      <c r="AY531" s="391">
        <v>92</v>
      </c>
      <c r="AZ531" s="391">
        <v>261</v>
      </c>
      <c r="BA531" s="391">
        <v>83</v>
      </c>
      <c r="BB531" s="391">
        <v>57</v>
      </c>
      <c r="BC531" s="391">
        <v>83</v>
      </c>
      <c r="BD531" s="391">
        <v>91</v>
      </c>
      <c r="BE531" s="391">
        <v>108</v>
      </c>
      <c r="BF531" s="391">
        <v>66</v>
      </c>
      <c r="BG531" s="391"/>
      <c r="BH531" s="391">
        <v>115</v>
      </c>
      <c r="BI531" s="391">
        <v>75</v>
      </c>
      <c r="BJ531" s="391">
        <v>128</v>
      </c>
      <c r="BK531" s="391">
        <v>83</v>
      </c>
      <c r="BL531" s="391">
        <v>152</v>
      </c>
      <c r="BM531" s="391">
        <v>60</v>
      </c>
      <c r="BN531" s="391">
        <v>61</v>
      </c>
      <c r="BO531" s="391">
        <v>383</v>
      </c>
      <c r="BP531" s="391">
        <v>372</v>
      </c>
      <c r="BQ531" s="391">
        <v>169</v>
      </c>
      <c r="BR531" s="391">
        <v>197</v>
      </c>
      <c r="BS531" s="391">
        <v>360</v>
      </c>
      <c r="BT531" s="391">
        <v>413</v>
      </c>
      <c r="BU531" s="391">
        <v>0</v>
      </c>
      <c r="BV531" s="391">
        <v>0</v>
      </c>
      <c r="BW531" s="391">
        <v>0</v>
      </c>
      <c r="BX531" s="392">
        <f t="shared" si="72"/>
        <v>-1</v>
      </c>
      <c r="BY531" s="392" t="str">
        <f t="shared" si="73"/>
        <v/>
      </c>
      <c r="BZ531" s="45">
        <f t="shared" si="74"/>
        <v>0</v>
      </c>
      <c r="CA531" s="45">
        <f t="shared" si="75"/>
        <v>0</v>
      </c>
      <c r="CB531" s="45">
        <f t="shared" si="76"/>
        <v>1049</v>
      </c>
      <c r="CC531" s="45">
        <f t="shared" si="77"/>
        <v>3047</v>
      </c>
      <c r="CD531" s="45">
        <f t="shared" si="78"/>
        <v>1103</v>
      </c>
      <c r="CE531" s="45">
        <f t="shared" si="79"/>
        <v>2378</v>
      </c>
      <c r="CF531" s="391">
        <f t="shared" si="80"/>
        <v>0</v>
      </c>
    </row>
    <row r="532" ht="15" spans="1:84">
      <c r="A532" s="45" t="s">
        <v>562</v>
      </c>
      <c r="B532" s="396"/>
      <c r="C532" s="396"/>
      <c r="D532" s="396"/>
      <c r="E532" s="396"/>
      <c r="F532" s="396"/>
      <c r="G532" s="396"/>
      <c r="H532" s="396"/>
      <c r="I532" s="396"/>
      <c r="J532" s="396"/>
      <c r="K532" s="396"/>
      <c r="L532" s="396"/>
      <c r="M532" s="396"/>
      <c r="N532" s="391"/>
      <c r="O532" s="391"/>
      <c r="P532" s="391"/>
      <c r="Q532" s="391"/>
      <c r="R532" s="391"/>
      <c r="S532" s="391"/>
      <c r="T532" s="391"/>
      <c r="U532" s="391"/>
      <c r="V532" s="391"/>
      <c r="W532" s="391"/>
      <c r="X532" s="391"/>
      <c r="Y532" s="391"/>
      <c r="Z532" s="391">
        <v>28</v>
      </c>
      <c r="AA532" s="391">
        <v>15</v>
      </c>
      <c r="AB532" s="391">
        <v>12</v>
      </c>
      <c r="AC532" s="391">
        <v>14</v>
      </c>
      <c r="AD532" s="391">
        <v>66</v>
      </c>
      <c r="AE532" s="391">
        <v>197</v>
      </c>
      <c r="AF532" s="391">
        <v>316</v>
      </c>
      <c r="AG532" s="391">
        <v>284</v>
      </c>
      <c r="AH532" s="391">
        <v>396</v>
      </c>
      <c r="AI532" s="391">
        <v>397</v>
      </c>
      <c r="AJ532" s="391">
        <v>376</v>
      </c>
      <c r="AK532" s="391">
        <v>250</v>
      </c>
      <c r="AL532" s="391">
        <v>273</v>
      </c>
      <c r="AM532" s="391">
        <v>430</v>
      </c>
      <c r="AN532" s="391">
        <v>430</v>
      </c>
      <c r="AO532" s="391">
        <v>398</v>
      </c>
      <c r="AP532" s="391">
        <v>386</v>
      </c>
      <c r="AQ532" s="391">
        <v>585</v>
      </c>
      <c r="AR532" s="391">
        <v>421</v>
      </c>
      <c r="AS532" s="391">
        <v>306</v>
      </c>
      <c r="AT532" s="391">
        <v>306</v>
      </c>
      <c r="AU532" s="391">
        <v>287</v>
      </c>
      <c r="AV532" s="391">
        <v>367</v>
      </c>
      <c r="AW532" s="391">
        <v>1160</v>
      </c>
      <c r="AX532" s="391">
        <v>158</v>
      </c>
      <c r="AY532" s="391">
        <v>135</v>
      </c>
      <c r="AZ532" s="391">
        <v>83</v>
      </c>
      <c r="BA532" s="391">
        <v>77</v>
      </c>
      <c r="BB532" s="391">
        <v>107</v>
      </c>
      <c r="BC532" s="391">
        <v>154</v>
      </c>
      <c r="BD532" s="391">
        <v>76</v>
      </c>
      <c r="BE532" s="391">
        <v>79</v>
      </c>
      <c r="BF532" s="391">
        <v>231</v>
      </c>
      <c r="BG532" s="391"/>
      <c r="BH532" s="391">
        <v>241</v>
      </c>
      <c r="BI532" s="391">
        <v>178</v>
      </c>
      <c r="BJ532" s="391">
        <v>130</v>
      </c>
      <c r="BK532" s="391">
        <v>115</v>
      </c>
      <c r="BL532" s="391">
        <v>122</v>
      </c>
      <c r="BM532" s="391">
        <v>180</v>
      </c>
      <c r="BN532" s="391">
        <v>2</v>
      </c>
      <c r="BO532" s="391">
        <v>0</v>
      </c>
      <c r="BP532" s="391">
        <v>44</v>
      </c>
      <c r="BQ532" s="391">
        <v>44</v>
      </c>
      <c r="BR532" s="391">
        <v>20</v>
      </c>
      <c r="BS532" s="391">
        <v>24</v>
      </c>
      <c r="BT532" s="391">
        <v>73</v>
      </c>
      <c r="BU532" s="391">
        <v>0</v>
      </c>
      <c r="BV532" s="391">
        <v>0</v>
      </c>
      <c r="BW532" s="391">
        <v>0</v>
      </c>
      <c r="BX532" s="392">
        <f t="shared" si="72"/>
        <v>-1</v>
      </c>
      <c r="BY532" s="392" t="str">
        <f t="shared" si="73"/>
        <v/>
      </c>
      <c r="BZ532" s="45">
        <f t="shared" si="74"/>
        <v>0</v>
      </c>
      <c r="CA532" s="45">
        <f t="shared" si="75"/>
        <v>0</v>
      </c>
      <c r="CB532" s="45">
        <f t="shared" si="76"/>
        <v>2351</v>
      </c>
      <c r="CC532" s="45">
        <f t="shared" si="77"/>
        <v>5349</v>
      </c>
      <c r="CD532" s="45">
        <f t="shared" si="78"/>
        <v>1519</v>
      </c>
      <c r="CE532" s="45">
        <f t="shared" si="79"/>
        <v>754</v>
      </c>
      <c r="CF532" s="391">
        <f t="shared" si="80"/>
        <v>0</v>
      </c>
    </row>
    <row r="533" ht="15" spans="1:84">
      <c r="A533" s="45" t="s">
        <v>563</v>
      </c>
      <c r="B533" s="396"/>
      <c r="C533" s="396"/>
      <c r="D533" s="396"/>
      <c r="E533" s="396"/>
      <c r="F533" s="396"/>
      <c r="G533" s="396"/>
      <c r="H533" s="396"/>
      <c r="I533" s="396"/>
      <c r="J533" s="396"/>
      <c r="K533" s="396"/>
      <c r="L533" s="396"/>
      <c r="M533" s="396"/>
      <c r="N533" s="391"/>
      <c r="O533" s="391"/>
      <c r="P533" s="391"/>
      <c r="Q533" s="391"/>
      <c r="R533" s="391"/>
      <c r="S533" s="391"/>
      <c r="T533" s="391"/>
      <c r="U533" s="391"/>
      <c r="V533" s="391"/>
      <c r="W533" s="391"/>
      <c r="X533" s="391"/>
      <c r="Y533" s="391"/>
      <c r="Z533" s="391"/>
      <c r="AA533" s="391"/>
      <c r="AB533" s="391"/>
      <c r="AC533" s="391"/>
      <c r="AD533" s="391"/>
      <c r="AE533" s="391"/>
      <c r="AF533" s="391"/>
      <c r="AG533" s="391"/>
      <c r="AH533" s="391"/>
      <c r="AI533" s="391"/>
      <c r="AJ533" s="391"/>
      <c r="AK533" s="391"/>
      <c r="AL533" s="391"/>
      <c r="AM533" s="391">
        <v>1</v>
      </c>
      <c r="AN533" s="391">
        <v>12</v>
      </c>
      <c r="AO533" s="391">
        <v>94</v>
      </c>
      <c r="AP533" s="391">
        <v>60</v>
      </c>
      <c r="AQ533" s="391">
        <v>166</v>
      </c>
      <c r="AR533" s="391">
        <v>33</v>
      </c>
      <c r="AS533" s="391">
        <v>38</v>
      </c>
      <c r="AT533" s="391">
        <v>116</v>
      </c>
      <c r="AU533" s="391">
        <v>69</v>
      </c>
      <c r="AV533" s="391">
        <v>39</v>
      </c>
      <c r="AW533" s="391">
        <v>82</v>
      </c>
      <c r="AX533" s="391">
        <v>102</v>
      </c>
      <c r="AY533" s="391">
        <v>73</v>
      </c>
      <c r="AZ533" s="391">
        <v>107</v>
      </c>
      <c r="BA533" s="391">
        <v>71</v>
      </c>
      <c r="BB533" s="391">
        <v>150</v>
      </c>
      <c r="BC533" s="391">
        <v>81</v>
      </c>
      <c r="BD533" s="391">
        <v>107</v>
      </c>
      <c r="BE533" s="391">
        <v>74</v>
      </c>
      <c r="BF533" s="391">
        <v>58</v>
      </c>
      <c r="BG533" s="391"/>
      <c r="BH533" s="391">
        <v>28</v>
      </c>
      <c r="BI533" s="391">
        <v>25</v>
      </c>
      <c r="BJ533" s="391">
        <v>22</v>
      </c>
      <c r="BK533" s="391">
        <v>28</v>
      </c>
      <c r="BL533" s="391">
        <v>69</v>
      </c>
      <c r="BM533" s="391">
        <v>54</v>
      </c>
      <c r="BN533" s="391">
        <v>44</v>
      </c>
      <c r="BO533" s="391">
        <v>119</v>
      </c>
      <c r="BP533" s="391">
        <v>55</v>
      </c>
      <c r="BQ533" s="391">
        <v>42</v>
      </c>
      <c r="BR533" s="391">
        <v>100</v>
      </c>
      <c r="BS533" s="391">
        <v>73</v>
      </c>
      <c r="BT533" s="391">
        <v>37</v>
      </c>
      <c r="BU533" s="391">
        <v>0</v>
      </c>
      <c r="BV533" s="391">
        <v>0</v>
      </c>
      <c r="BW533" s="391">
        <v>0</v>
      </c>
      <c r="BX533" s="392">
        <f t="shared" si="72"/>
        <v>-1</v>
      </c>
      <c r="BY533" s="392" t="str">
        <f t="shared" si="73"/>
        <v/>
      </c>
      <c r="BZ533" s="45">
        <f t="shared" si="74"/>
        <v>0</v>
      </c>
      <c r="CA533" s="45">
        <f t="shared" si="75"/>
        <v>0</v>
      </c>
      <c r="CB533" s="45">
        <f t="shared" si="76"/>
        <v>0</v>
      </c>
      <c r="CC533" s="45">
        <f t="shared" si="77"/>
        <v>710</v>
      </c>
      <c r="CD533" s="45">
        <f t="shared" si="78"/>
        <v>876</v>
      </c>
      <c r="CE533" s="45">
        <f t="shared" si="79"/>
        <v>643</v>
      </c>
      <c r="CF533" s="391">
        <f t="shared" si="80"/>
        <v>0</v>
      </c>
    </row>
    <row r="534" ht="15" spans="1:84">
      <c r="A534" s="45" t="s">
        <v>564</v>
      </c>
      <c r="B534" s="396"/>
      <c r="C534" s="396"/>
      <c r="D534" s="396"/>
      <c r="E534" s="396"/>
      <c r="F534" s="396"/>
      <c r="G534" s="396"/>
      <c r="H534" s="396"/>
      <c r="I534" s="396"/>
      <c r="J534" s="396"/>
      <c r="K534" s="396"/>
      <c r="L534" s="396"/>
      <c r="M534" s="396"/>
      <c r="N534" s="391"/>
      <c r="O534" s="391"/>
      <c r="P534" s="391"/>
      <c r="Q534" s="391"/>
      <c r="R534" s="391"/>
      <c r="S534" s="391"/>
      <c r="T534" s="391"/>
      <c r="U534" s="391"/>
      <c r="V534" s="391"/>
      <c r="W534" s="391"/>
      <c r="X534" s="391"/>
      <c r="Y534" s="391"/>
      <c r="Z534" s="391">
        <v>637</v>
      </c>
      <c r="AA534" s="391">
        <v>577</v>
      </c>
      <c r="AB534" s="391">
        <v>785</v>
      </c>
      <c r="AC534" s="391">
        <v>415</v>
      </c>
      <c r="AD534" s="391">
        <v>505</v>
      </c>
      <c r="AE534" s="391">
        <v>885</v>
      </c>
      <c r="AF534" s="391">
        <v>1112</v>
      </c>
      <c r="AG534" s="391">
        <v>770</v>
      </c>
      <c r="AH534" s="391">
        <v>1411</v>
      </c>
      <c r="AI534" s="391">
        <v>1823</v>
      </c>
      <c r="AJ534" s="391">
        <v>1397</v>
      </c>
      <c r="AK534" s="391">
        <v>1700</v>
      </c>
      <c r="AL534" s="391">
        <v>651</v>
      </c>
      <c r="AM534" s="391">
        <v>435</v>
      </c>
      <c r="AN534" s="391">
        <v>1430</v>
      </c>
      <c r="AO534" s="391">
        <v>1137</v>
      </c>
      <c r="AP534" s="391">
        <v>935</v>
      </c>
      <c r="AQ534" s="391">
        <v>880</v>
      </c>
      <c r="AR534" s="391">
        <v>613</v>
      </c>
      <c r="AS534" s="391">
        <v>503</v>
      </c>
      <c r="AT534" s="391">
        <v>465</v>
      </c>
      <c r="AU534" s="391">
        <v>573</v>
      </c>
      <c r="AV534" s="391">
        <v>1154</v>
      </c>
      <c r="AW534" s="391">
        <v>1053</v>
      </c>
      <c r="AX534" s="391">
        <v>533</v>
      </c>
      <c r="AY534" s="391">
        <v>627</v>
      </c>
      <c r="AZ534" s="391">
        <v>855</v>
      </c>
      <c r="BA534" s="391">
        <v>610</v>
      </c>
      <c r="BB534" s="391">
        <v>503</v>
      </c>
      <c r="BC534" s="391">
        <v>258</v>
      </c>
      <c r="BD534" s="391">
        <v>241</v>
      </c>
      <c r="BE534" s="391">
        <v>73</v>
      </c>
      <c r="BF534" s="391">
        <v>133</v>
      </c>
      <c r="BG534" s="391"/>
      <c r="BH534" s="391">
        <v>697</v>
      </c>
      <c r="BI534" s="391">
        <v>900</v>
      </c>
      <c r="BJ534" s="391">
        <v>416</v>
      </c>
      <c r="BK534" s="391">
        <v>472</v>
      </c>
      <c r="BL534" s="391">
        <v>380</v>
      </c>
      <c r="BM534" s="391">
        <v>570</v>
      </c>
      <c r="BN534" s="391">
        <v>742</v>
      </c>
      <c r="BO534" s="391">
        <v>718</v>
      </c>
      <c r="BP534" s="391">
        <v>621</v>
      </c>
      <c r="BQ534" s="391">
        <v>561</v>
      </c>
      <c r="BR534" s="391">
        <v>542</v>
      </c>
      <c r="BS534" s="391">
        <v>641</v>
      </c>
      <c r="BT534" s="391">
        <v>687</v>
      </c>
      <c r="BU534" s="391">
        <v>0</v>
      </c>
      <c r="BV534" s="391">
        <v>0</v>
      </c>
      <c r="BW534" s="391">
        <v>0</v>
      </c>
      <c r="BX534" s="392">
        <f t="shared" si="72"/>
        <v>-1</v>
      </c>
      <c r="BY534" s="392" t="str">
        <f t="shared" si="73"/>
        <v/>
      </c>
      <c r="BZ534" s="45">
        <f t="shared" si="74"/>
        <v>0</v>
      </c>
      <c r="CA534" s="45">
        <f t="shared" si="75"/>
        <v>0</v>
      </c>
      <c r="CB534" s="45">
        <f t="shared" si="76"/>
        <v>12017</v>
      </c>
      <c r="CC534" s="45">
        <f t="shared" si="77"/>
        <v>9829</v>
      </c>
      <c r="CD534" s="45">
        <f t="shared" si="78"/>
        <v>5430</v>
      </c>
      <c r="CE534" s="45">
        <f t="shared" si="79"/>
        <v>6350</v>
      </c>
      <c r="CF534" s="391">
        <f t="shared" si="80"/>
        <v>0</v>
      </c>
    </row>
    <row r="535" spans="1:84">
      <c r="A535" s="45" t="s">
        <v>565</v>
      </c>
      <c r="B535" s="393">
        <v>197</v>
      </c>
      <c r="C535" s="393">
        <v>211</v>
      </c>
      <c r="D535" s="393">
        <v>433</v>
      </c>
      <c r="E535" s="393">
        <v>324</v>
      </c>
      <c r="F535" s="393">
        <v>350</v>
      </c>
      <c r="G535" s="393">
        <v>428</v>
      </c>
      <c r="H535" s="393">
        <v>447</v>
      </c>
      <c r="I535" s="393">
        <v>374</v>
      </c>
      <c r="J535" s="393">
        <v>104</v>
      </c>
      <c r="K535" s="391">
        <v>108</v>
      </c>
      <c r="L535" s="391">
        <v>103</v>
      </c>
      <c r="M535" s="391">
        <v>198</v>
      </c>
      <c r="N535" s="391">
        <v>99</v>
      </c>
      <c r="O535" s="391">
        <v>51</v>
      </c>
      <c r="P535" s="391">
        <v>112</v>
      </c>
      <c r="Q535" s="391">
        <v>102</v>
      </c>
      <c r="R535" s="391">
        <v>194</v>
      </c>
      <c r="S535" s="391">
        <v>10</v>
      </c>
      <c r="T535" s="391">
        <v>79</v>
      </c>
      <c r="U535" s="391">
        <v>29</v>
      </c>
      <c r="V535" s="391">
        <v>104</v>
      </c>
      <c r="W535" s="391">
        <v>218</v>
      </c>
      <c r="X535" s="391">
        <v>196</v>
      </c>
      <c r="Y535" s="391">
        <v>61</v>
      </c>
      <c r="Z535" s="391">
        <v>462</v>
      </c>
      <c r="AA535" s="391">
        <v>365</v>
      </c>
      <c r="AB535" s="391">
        <v>484</v>
      </c>
      <c r="AC535" s="391">
        <v>210</v>
      </c>
      <c r="AD535" s="391">
        <v>335</v>
      </c>
      <c r="AE535" s="391">
        <v>355</v>
      </c>
      <c r="AF535" s="391">
        <v>642</v>
      </c>
      <c r="AG535" s="391">
        <v>301</v>
      </c>
      <c r="AH535" s="391">
        <v>563</v>
      </c>
      <c r="AI535" s="391">
        <v>508</v>
      </c>
      <c r="AJ535" s="391">
        <v>432</v>
      </c>
      <c r="AK535" s="391">
        <v>451</v>
      </c>
      <c r="AL535" s="391">
        <v>464</v>
      </c>
      <c r="AM535" s="391">
        <v>486</v>
      </c>
      <c r="AN535" s="391">
        <v>687</v>
      </c>
      <c r="AO535" s="391">
        <v>491</v>
      </c>
      <c r="AP535" s="391">
        <v>381</v>
      </c>
      <c r="AQ535" s="391">
        <v>454</v>
      </c>
      <c r="AR535" s="391">
        <v>428</v>
      </c>
      <c r="AS535" s="391">
        <v>251</v>
      </c>
      <c r="AT535" s="391">
        <v>265</v>
      </c>
      <c r="AU535" s="391">
        <v>96</v>
      </c>
      <c r="AV535" s="391">
        <v>201</v>
      </c>
      <c r="AW535" s="391">
        <v>230</v>
      </c>
      <c r="AX535" s="391">
        <v>168</v>
      </c>
      <c r="AY535" s="391">
        <v>95</v>
      </c>
      <c r="AZ535" s="391">
        <v>102</v>
      </c>
      <c r="BA535" s="391">
        <v>62</v>
      </c>
      <c r="BB535" s="391">
        <v>92</v>
      </c>
      <c r="BC535" s="391">
        <v>41</v>
      </c>
      <c r="BD535" s="391">
        <v>106</v>
      </c>
      <c r="BE535" s="391">
        <v>61</v>
      </c>
      <c r="BF535" s="391">
        <v>54</v>
      </c>
      <c r="BG535" s="391"/>
      <c r="BH535" s="391">
        <v>157</v>
      </c>
      <c r="BI535" s="391">
        <v>74</v>
      </c>
      <c r="BJ535" s="391">
        <v>80</v>
      </c>
      <c r="BK535" s="391">
        <v>66</v>
      </c>
      <c r="BL535" s="391">
        <v>179</v>
      </c>
      <c r="BM535" s="391">
        <v>122</v>
      </c>
      <c r="BN535" s="391">
        <v>136</v>
      </c>
      <c r="BO535" s="391">
        <v>251</v>
      </c>
      <c r="BP535" s="391">
        <v>189</v>
      </c>
      <c r="BQ535" s="391">
        <v>238</v>
      </c>
      <c r="BR535" s="391">
        <v>190</v>
      </c>
      <c r="BS535" s="391">
        <v>169</v>
      </c>
      <c r="BT535" s="391">
        <v>248</v>
      </c>
      <c r="BU535" s="391">
        <v>0</v>
      </c>
      <c r="BV535" s="391">
        <v>0</v>
      </c>
      <c r="BW535" s="391">
        <v>0</v>
      </c>
      <c r="BX535" s="392">
        <f t="shared" si="72"/>
        <v>-1</v>
      </c>
      <c r="BY535" s="392" t="str">
        <f t="shared" si="73"/>
        <v/>
      </c>
      <c r="BZ535" s="45">
        <f t="shared" si="74"/>
        <v>3277</v>
      </c>
      <c r="CA535" s="45">
        <f t="shared" si="75"/>
        <v>1255</v>
      </c>
      <c r="CB535" s="45">
        <f t="shared" si="76"/>
        <v>5108</v>
      </c>
      <c r="CC535" s="45">
        <f t="shared" si="77"/>
        <v>4434</v>
      </c>
      <c r="CD535" s="45">
        <f t="shared" si="78"/>
        <v>1012</v>
      </c>
      <c r="CE535" s="45">
        <f t="shared" si="79"/>
        <v>1868</v>
      </c>
      <c r="CF535" s="391">
        <f t="shared" si="80"/>
        <v>0</v>
      </c>
    </row>
    <row r="536" spans="1:84">
      <c r="A536" s="45" t="s">
        <v>566</v>
      </c>
      <c r="B536" s="391"/>
      <c r="C536" s="391"/>
      <c r="D536" s="391"/>
      <c r="E536" s="391"/>
      <c r="F536" s="391"/>
      <c r="G536" s="391"/>
      <c r="H536" s="391"/>
      <c r="I536" s="391"/>
      <c r="J536" s="391"/>
      <c r="K536" s="391"/>
      <c r="L536" s="391"/>
      <c r="M536" s="391"/>
      <c r="N536" s="391"/>
      <c r="O536" s="391"/>
      <c r="P536" s="391"/>
      <c r="Q536" s="391"/>
      <c r="R536" s="391"/>
      <c r="S536" s="391"/>
      <c r="T536" s="391"/>
      <c r="U536" s="391"/>
      <c r="V536" s="391"/>
      <c r="W536" s="391"/>
      <c r="X536" s="391"/>
      <c r="Y536" s="391"/>
      <c r="Z536" s="391"/>
      <c r="AA536" s="397"/>
      <c r="AB536" s="391"/>
      <c r="AC536" s="391"/>
      <c r="AD536" s="391"/>
      <c r="AE536" s="391"/>
      <c r="AF536" s="391"/>
      <c r="AG536" s="391"/>
      <c r="AH536" s="391"/>
      <c r="AI536" s="391"/>
      <c r="AJ536" s="391"/>
      <c r="AK536" s="391"/>
      <c r="AL536" s="391"/>
      <c r="AM536" s="391"/>
      <c r="AN536" s="391"/>
      <c r="AO536" s="391"/>
      <c r="AP536" s="391"/>
      <c r="AQ536" s="391"/>
      <c r="AR536" s="391"/>
      <c r="AS536" s="391"/>
      <c r="AT536" s="391"/>
      <c r="AU536" s="391"/>
      <c r="AV536" s="391"/>
      <c r="AW536" s="391"/>
      <c r="AX536" s="391"/>
      <c r="AY536" s="391">
        <v>304</v>
      </c>
      <c r="AZ536" s="391">
        <v>274</v>
      </c>
      <c r="BA536" s="391">
        <v>171</v>
      </c>
      <c r="BB536" s="391">
        <v>137</v>
      </c>
      <c r="BC536" s="391">
        <v>161</v>
      </c>
      <c r="BD536" s="391">
        <v>105</v>
      </c>
      <c r="BE536" s="391">
        <v>52</v>
      </c>
      <c r="BF536" s="391">
        <v>52</v>
      </c>
      <c r="BG536" s="391"/>
      <c r="BH536" s="391">
        <v>12</v>
      </c>
      <c r="BI536" s="391">
        <v>21</v>
      </c>
      <c r="BJ536" s="391">
        <v>0</v>
      </c>
      <c r="BK536" s="391">
        <v>0</v>
      </c>
      <c r="BL536" s="391">
        <v>0</v>
      </c>
      <c r="BM536" s="391">
        <v>0</v>
      </c>
      <c r="BN536" s="391">
        <v>0</v>
      </c>
      <c r="BO536" s="391">
        <v>0</v>
      </c>
      <c r="BP536" s="391">
        <v>0</v>
      </c>
      <c r="BQ536" s="391">
        <v>0</v>
      </c>
      <c r="BR536" s="391">
        <v>0</v>
      </c>
      <c r="BS536" s="391">
        <v>0</v>
      </c>
      <c r="BT536" s="391">
        <v>0</v>
      </c>
      <c r="BU536" s="391">
        <v>0</v>
      </c>
      <c r="BV536" s="391">
        <v>0</v>
      </c>
      <c r="BW536" s="391">
        <v>0</v>
      </c>
      <c r="BX536" s="392" t="str">
        <f t="shared" si="72"/>
        <v/>
      </c>
      <c r="BY536" s="392" t="str">
        <f t="shared" si="73"/>
        <v/>
      </c>
      <c r="BZ536" s="45">
        <f t="shared" si="74"/>
        <v>0</v>
      </c>
      <c r="CA536" s="45">
        <f t="shared" si="75"/>
        <v>0</v>
      </c>
      <c r="CB536" s="45">
        <f t="shared" si="76"/>
        <v>0</v>
      </c>
      <c r="CC536" s="45">
        <f t="shared" si="77"/>
        <v>0</v>
      </c>
      <c r="CD536" s="45">
        <f t="shared" si="78"/>
        <v>1289</v>
      </c>
      <c r="CE536" s="45">
        <f t="shared" si="79"/>
        <v>0</v>
      </c>
      <c r="CF536" s="391">
        <f t="shared" si="80"/>
        <v>0</v>
      </c>
    </row>
    <row r="537" spans="1:84">
      <c r="A537" s="45" t="s">
        <v>567</v>
      </c>
      <c r="B537" s="393">
        <v>118</v>
      </c>
      <c r="C537" s="393">
        <v>139</v>
      </c>
      <c r="D537" s="393">
        <v>184</v>
      </c>
      <c r="E537" s="393">
        <v>168</v>
      </c>
      <c r="F537" s="393">
        <v>128</v>
      </c>
      <c r="G537" s="393">
        <v>152</v>
      </c>
      <c r="H537" s="393">
        <v>147</v>
      </c>
      <c r="I537" s="393">
        <v>120</v>
      </c>
      <c r="J537" s="393">
        <v>111</v>
      </c>
      <c r="K537" s="391">
        <v>80</v>
      </c>
      <c r="L537" s="391">
        <v>86</v>
      </c>
      <c r="M537" s="391">
        <v>167</v>
      </c>
      <c r="N537" s="391">
        <v>63</v>
      </c>
      <c r="O537" s="391">
        <v>65</v>
      </c>
      <c r="P537" s="391">
        <v>125</v>
      </c>
      <c r="Q537" s="391">
        <v>107</v>
      </c>
      <c r="R537" s="391">
        <v>133</v>
      </c>
      <c r="S537" s="391">
        <v>180</v>
      </c>
      <c r="T537" s="391">
        <v>157</v>
      </c>
      <c r="U537" s="391">
        <v>243</v>
      </c>
      <c r="V537" s="391">
        <v>190</v>
      </c>
      <c r="W537" s="391">
        <v>297</v>
      </c>
      <c r="X537" s="391">
        <v>279</v>
      </c>
      <c r="Y537" s="391">
        <v>100</v>
      </c>
      <c r="Z537" s="391">
        <v>120</v>
      </c>
      <c r="AA537" s="391">
        <v>133</v>
      </c>
      <c r="AB537" s="391">
        <v>179</v>
      </c>
      <c r="AC537" s="391">
        <v>47</v>
      </c>
      <c r="AD537" s="391">
        <v>63</v>
      </c>
      <c r="AE537" s="391">
        <v>153</v>
      </c>
      <c r="AF537" s="391">
        <v>181</v>
      </c>
      <c r="AG537" s="391">
        <v>110</v>
      </c>
      <c r="AH537" s="391">
        <v>173</v>
      </c>
      <c r="AI537" s="391">
        <v>129</v>
      </c>
      <c r="AJ537" s="391">
        <v>109</v>
      </c>
      <c r="AK537" s="391">
        <v>144</v>
      </c>
      <c r="AL537" s="391">
        <v>124</v>
      </c>
      <c r="AM537" s="391">
        <v>100</v>
      </c>
      <c r="AN537" s="391">
        <v>179</v>
      </c>
      <c r="AO537" s="391">
        <v>159</v>
      </c>
      <c r="AP537" s="391">
        <v>186</v>
      </c>
      <c r="AQ537" s="391">
        <v>140</v>
      </c>
      <c r="AR537" s="391">
        <v>97</v>
      </c>
      <c r="AS537" s="391">
        <v>109</v>
      </c>
      <c r="AT537" s="391">
        <v>130</v>
      </c>
      <c r="AU537" s="391">
        <v>94</v>
      </c>
      <c r="AV537" s="391">
        <v>126</v>
      </c>
      <c r="AW537" s="391">
        <v>129</v>
      </c>
      <c r="AX537" s="391">
        <v>89</v>
      </c>
      <c r="AY537" s="391">
        <v>82</v>
      </c>
      <c r="AZ537" s="391">
        <v>152</v>
      </c>
      <c r="BA537" s="391">
        <v>147</v>
      </c>
      <c r="BB537" s="391">
        <v>188</v>
      </c>
      <c r="BC537" s="391">
        <v>142</v>
      </c>
      <c r="BD537" s="391">
        <v>75</v>
      </c>
      <c r="BE537" s="391">
        <v>51</v>
      </c>
      <c r="BF537" s="391">
        <v>62</v>
      </c>
      <c r="BG537" s="391"/>
      <c r="BH537" s="391">
        <v>29</v>
      </c>
      <c r="BI537" s="391">
        <v>73</v>
      </c>
      <c r="BJ537" s="391">
        <v>37</v>
      </c>
      <c r="BK537" s="391">
        <v>70</v>
      </c>
      <c r="BL537" s="391">
        <v>154</v>
      </c>
      <c r="BM537" s="391">
        <v>77</v>
      </c>
      <c r="BN537" s="391">
        <v>135</v>
      </c>
      <c r="BO537" s="391">
        <v>215</v>
      </c>
      <c r="BP537" s="391">
        <v>143</v>
      </c>
      <c r="BQ537" s="391">
        <v>186</v>
      </c>
      <c r="BR537" s="391">
        <v>225</v>
      </c>
      <c r="BS537" s="391">
        <v>165</v>
      </c>
      <c r="BT537" s="391">
        <v>322</v>
      </c>
      <c r="BU537" s="391">
        <v>0</v>
      </c>
      <c r="BV537" s="391">
        <v>0</v>
      </c>
      <c r="BW537" s="391">
        <v>0</v>
      </c>
      <c r="BX537" s="392">
        <f t="shared" si="72"/>
        <v>-1</v>
      </c>
      <c r="BY537" s="392" t="str">
        <f t="shared" si="73"/>
        <v/>
      </c>
      <c r="BZ537" s="45">
        <f t="shared" si="74"/>
        <v>1600</v>
      </c>
      <c r="CA537" s="45">
        <f t="shared" si="75"/>
        <v>1939</v>
      </c>
      <c r="CB537" s="45">
        <f t="shared" si="76"/>
        <v>1541</v>
      </c>
      <c r="CC537" s="45">
        <f t="shared" si="77"/>
        <v>1573</v>
      </c>
      <c r="CD537" s="45">
        <f t="shared" si="78"/>
        <v>1090</v>
      </c>
      <c r="CE537" s="45">
        <f t="shared" si="79"/>
        <v>1729</v>
      </c>
      <c r="CF537" s="391">
        <f t="shared" si="80"/>
        <v>0</v>
      </c>
    </row>
    <row r="538" ht="15" spans="1:84">
      <c r="A538" s="45" t="s">
        <v>568</v>
      </c>
      <c r="B538" s="396">
        <v>693</v>
      </c>
      <c r="C538" s="396">
        <v>690</v>
      </c>
      <c r="D538" s="396">
        <v>813</v>
      </c>
      <c r="E538" s="396">
        <v>306</v>
      </c>
      <c r="F538" s="396">
        <v>192</v>
      </c>
      <c r="G538" s="396">
        <v>1289</v>
      </c>
      <c r="H538" s="396">
        <v>1210</v>
      </c>
      <c r="I538" s="396">
        <v>1236</v>
      </c>
      <c r="J538" s="396">
        <v>1532</v>
      </c>
      <c r="K538" s="396">
        <v>1257</v>
      </c>
      <c r="L538" s="396">
        <v>1172</v>
      </c>
      <c r="M538" s="396">
        <v>1329</v>
      </c>
      <c r="N538" s="391">
        <v>706</v>
      </c>
      <c r="O538" s="391">
        <v>726</v>
      </c>
      <c r="P538" s="391">
        <v>1252</v>
      </c>
      <c r="Q538" s="391">
        <v>1017</v>
      </c>
      <c r="R538" s="391">
        <v>1014</v>
      </c>
      <c r="S538" s="391">
        <v>860</v>
      </c>
      <c r="T538" s="391">
        <v>946</v>
      </c>
      <c r="U538" s="391">
        <v>989</v>
      </c>
      <c r="V538" s="391">
        <v>1309</v>
      </c>
      <c r="W538" s="391">
        <v>1101</v>
      </c>
      <c r="X538" s="391">
        <v>1044</v>
      </c>
      <c r="Y538" s="391">
        <v>673</v>
      </c>
      <c r="Z538" s="391">
        <v>710</v>
      </c>
      <c r="AA538" s="391">
        <v>749</v>
      </c>
      <c r="AB538" s="391">
        <v>597</v>
      </c>
      <c r="AC538" s="391">
        <v>222</v>
      </c>
      <c r="AD538" s="391">
        <v>303</v>
      </c>
      <c r="AE538" s="391">
        <v>469</v>
      </c>
      <c r="AF538" s="391">
        <v>812</v>
      </c>
      <c r="AG538" s="391">
        <v>560</v>
      </c>
      <c r="AH538" s="391">
        <v>631</v>
      </c>
      <c r="AI538" s="391">
        <v>678</v>
      </c>
      <c r="AJ538" s="391">
        <v>305</v>
      </c>
      <c r="AK538" s="391">
        <v>384</v>
      </c>
      <c r="AL538" s="391">
        <v>355</v>
      </c>
      <c r="AM538" s="391">
        <v>270</v>
      </c>
      <c r="AN538" s="391">
        <v>370</v>
      </c>
      <c r="AO538" s="391">
        <v>240</v>
      </c>
      <c r="AP538" s="391">
        <v>213</v>
      </c>
      <c r="AQ538" s="391">
        <v>198</v>
      </c>
      <c r="AR538" s="391">
        <v>157</v>
      </c>
      <c r="AS538" s="391">
        <v>93</v>
      </c>
      <c r="AT538" s="391">
        <v>140</v>
      </c>
      <c r="AU538" s="391">
        <v>205</v>
      </c>
      <c r="AV538" s="391">
        <v>120</v>
      </c>
      <c r="AW538" s="391">
        <v>72</v>
      </c>
      <c r="AX538" s="391">
        <v>130</v>
      </c>
      <c r="AY538" s="391">
        <v>154</v>
      </c>
      <c r="AZ538" s="391">
        <v>399</v>
      </c>
      <c r="BA538" s="391">
        <v>136</v>
      </c>
      <c r="BB538" s="391">
        <v>6</v>
      </c>
      <c r="BC538" s="391">
        <v>6</v>
      </c>
      <c r="BD538" s="391">
        <v>11</v>
      </c>
      <c r="BE538" s="391">
        <v>50</v>
      </c>
      <c r="BF538" s="391">
        <v>140</v>
      </c>
      <c r="BG538" s="391"/>
      <c r="BH538" s="391">
        <v>1098</v>
      </c>
      <c r="BI538" s="391">
        <v>1394</v>
      </c>
      <c r="BJ538" s="391">
        <v>633</v>
      </c>
      <c r="BK538" s="391">
        <v>611</v>
      </c>
      <c r="BL538" s="391">
        <v>958</v>
      </c>
      <c r="BM538" s="391">
        <v>700</v>
      </c>
      <c r="BN538" s="391">
        <v>1098</v>
      </c>
      <c r="BO538" s="391">
        <v>1171</v>
      </c>
      <c r="BP538" s="391">
        <v>611</v>
      </c>
      <c r="BQ538" s="391">
        <v>553</v>
      </c>
      <c r="BR538" s="391">
        <v>653</v>
      </c>
      <c r="BS538" s="391">
        <v>738</v>
      </c>
      <c r="BT538" s="391">
        <v>853</v>
      </c>
      <c r="BU538" s="391">
        <v>0</v>
      </c>
      <c r="BV538" s="391">
        <v>0</v>
      </c>
      <c r="BW538" s="391">
        <v>0</v>
      </c>
      <c r="BX538" s="392">
        <f t="shared" si="72"/>
        <v>-1</v>
      </c>
      <c r="BY538" s="392" t="str">
        <f t="shared" si="73"/>
        <v/>
      </c>
      <c r="BZ538" s="45">
        <f t="shared" si="74"/>
        <v>11719</v>
      </c>
      <c r="CA538" s="45">
        <f t="shared" si="75"/>
        <v>11637</v>
      </c>
      <c r="CB538" s="45">
        <f t="shared" si="76"/>
        <v>6420</v>
      </c>
      <c r="CC538" s="45">
        <f t="shared" si="77"/>
        <v>2433</v>
      </c>
      <c r="CD538" s="45">
        <f t="shared" si="78"/>
        <v>3524</v>
      </c>
      <c r="CE538" s="45">
        <f t="shared" si="79"/>
        <v>8579</v>
      </c>
      <c r="CF538" s="391">
        <f t="shared" si="80"/>
        <v>0</v>
      </c>
    </row>
    <row r="539" spans="1:84">
      <c r="A539" s="45" t="s">
        <v>569</v>
      </c>
      <c r="B539" s="393"/>
      <c r="C539" s="393"/>
      <c r="D539" s="393"/>
      <c r="E539" s="393"/>
      <c r="F539" s="393"/>
      <c r="G539" s="393"/>
      <c r="H539" s="393"/>
      <c r="I539" s="393"/>
      <c r="J539" s="393"/>
      <c r="K539" s="391"/>
      <c r="L539" s="391"/>
      <c r="M539" s="391"/>
      <c r="N539" s="391"/>
      <c r="O539" s="391"/>
      <c r="P539" s="391"/>
      <c r="Q539" s="391"/>
      <c r="R539" s="391"/>
      <c r="S539" s="391"/>
      <c r="T539" s="391"/>
      <c r="U539" s="391"/>
      <c r="V539" s="391"/>
      <c r="W539" s="391"/>
      <c r="X539" s="391"/>
      <c r="Y539" s="391"/>
      <c r="Z539" s="391"/>
      <c r="AA539" s="391"/>
      <c r="AB539" s="391"/>
      <c r="AC539" s="391"/>
      <c r="AD539" s="391"/>
      <c r="AE539" s="391"/>
      <c r="AF539" s="391"/>
      <c r="AG539" s="391"/>
      <c r="AH539" s="391"/>
      <c r="AI539" s="391"/>
      <c r="AJ539" s="391">
        <v>1</v>
      </c>
      <c r="AK539" s="391">
        <v>16</v>
      </c>
      <c r="AL539" s="391">
        <v>29</v>
      </c>
      <c r="AM539" s="391">
        <v>30</v>
      </c>
      <c r="AN539" s="391">
        <v>77</v>
      </c>
      <c r="AO539" s="391">
        <v>70</v>
      </c>
      <c r="AP539" s="391">
        <v>54</v>
      </c>
      <c r="AQ539" s="391">
        <v>62</v>
      </c>
      <c r="AR539" s="391">
        <v>76</v>
      </c>
      <c r="AS539" s="391">
        <v>80</v>
      </c>
      <c r="AT539" s="391">
        <v>49</v>
      </c>
      <c r="AU539" s="391">
        <v>51</v>
      </c>
      <c r="AV539" s="391">
        <v>59</v>
      </c>
      <c r="AW539" s="391">
        <v>74</v>
      </c>
      <c r="AX539" s="391">
        <v>41</v>
      </c>
      <c r="AY539" s="391">
        <v>39</v>
      </c>
      <c r="AZ539" s="391">
        <v>62</v>
      </c>
      <c r="BA539" s="391">
        <v>67</v>
      </c>
      <c r="BB539" s="391">
        <v>75</v>
      </c>
      <c r="BC539" s="391">
        <v>69</v>
      </c>
      <c r="BD539" s="391">
        <v>63</v>
      </c>
      <c r="BE539" s="391">
        <v>43</v>
      </c>
      <c r="BF539" s="391">
        <v>40</v>
      </c>
      <c r="BG539" s="391"/>
      <c r="BH539" s="391">
        <v>37</v>
      </c>
      <c r="BI539" s="391">
        <v>34</v>
      </c>
      <c r="BJ539" s="391">
        <v>59</v>
      </c>
      <c r="BK539" s="391">
        <v>48</v>
      </c>
      <c r="BL539" s="391">
        <v>61</v>
      </c>
      <c r="BM539" s="391">
        <v>73</v>
      </c>
      <c r="BN539" s="391">
        <v>81</v>
      </c>
      <c r="BO539" s="391">
        <v>64</v>
      </c>
      <c r="BP539" s="391">
        <v>78</v>
      </c>
      <c r="BQ539" s="391">
        <v>80</v>
      </c>
      <c r="BR539" s="391">
        <v>74</v>
      </c>
      <c r="BS539" s="391">
        <v>54</v>
      </c>
      <c r="BT539" s="391">
        <v>34</v>
      </c>
      <c r="BU539" s="391">
        <v>0</v>
      </c>
      <c r="BV539" s="391">
        <v>0</v>
      </c>
      <c r="BW539" s="391">
        <v>0</v>
      </c>
      <c r="BX539" s="392">
        <f t="shared" si="72"/>
        <v>-1</v>
      </c>
      <c r="BY539" s="392" t="str">
        <f t="shared" si="73"/>
        <v/>
      </c>
      <c r="BZ539" s="45">
        <f t="shared" si="74"/>
        <v>0</v>
      </c>
      <c r="CA539" s="45">
        <f t="shared" si="75"/>
        <v>0</v>
      </c>
      <c r="CB539" s="45">
        <f t="shared" si="76"/>
        <v>17</v>
      </c>
      <c r="CC539" s="45">
        <f t="shared" si="77"/>
        <v>711</v>
      </c>
      <c r="CD539" s="45">
        <f t="shared" si="78"/>
        <v>570</v>
      </c>
      <c r="CE539" s="45">
        <f t="shared" si="79"/>
        <v>706</v>
      </c>
      <c r="CF539" s="391">
        <f t="shared" si="80"/>
        <v>0</v>
      </c>
    </row>
    <row r="540" ht="15" spans="1:84">
      <c r="A540" s="45" t="s">
        <v>570</v>
      </c>
      <c r="B540" s="396"/>
      <c r="C540" s="396"/>
      <c r="D540" s="396"/>
      <c r="E540" s="396"/>
      <c r="F540" s="396"/>
      <c r="G540" s="396"/>
      <c r="H540" s="396"/>
      <c r="I540" s="396"/>
      <c r="J540" s="396"/>
      <c r="K540" s="396"/>
      <c r="L540" s="396"/>
      <c r="M540" s="396"/>
      <c r="N540" s="391"/>
      <c r="O540" s="391"/>
      <c r="P540" s="391"/>
      <c r="Q540" s="391"/>
      <c r="R540" s="391"/>
      <c r="S540" s="391"/>
      <c r="T540" s="391"/>
      <c r="U540" s="391"/>
      <c r="V540" s="391"/>
      <c r="W540" s="391"/>
      <c r="X540" s="391"/>
      <c r="Y540" s="391"/>
      <c r="Z540" s="391"/>
      <c r="AA540" s="391"/>
      <c r="AB540" s="391"/>
      <c r="AC540" s="391"/>
      <c r="AD540" s="391"/>
      <c r="AE540" s="391"/>
      <c r="AF540" s="391"/>
      <c r="AG540" s="391"/>
      <c r="AH540" s="391">
        <v>355</v>
      </c>
      <c r="AI540" s="391">
        <v>244</v>
      </c>
      <c r="AJ540" s="391">
        <v>99</v>
      </c>
      <c r="AK540" s="391">
        <v>11</v>
      </c>
      <c r="AL540" s="391">
        <v>11</v>
      </c>
      <c r="AM540" s="391">
        <v>1</v>
      </c>
      <c r="AN540" s="391">
        <v>39</v>
      </c>
      <c r="AO540" s="391">
        <v>8</v>
      </c>
      <c r="AP540" s="391">
        <v>4</v>
      </c>
      <c r="AQ540" s="391">
        <v>3</v>
      </c>
      <c r="AR540" s="391">
        <v>10</v>
      </c>
      <c r="AS540" s="391">
        <v>19</v>
      </c>
      <c r="AT540" s="391">
        <v>5</v>
      </c>
      <c r="AU540" s="391">
        <v>6</v>
      </c>
      <c r="AV540" s="391">
        <v>22</v>
      </c>
      <c r="AW540" s="391">
        <v>6</v>
      </c>
      <c r="AX540" s="391">
        <v>31</v>
      </c>
      <c r="AY540" s="391">
        <v>7</v>
      </c>
      <c r="AZ540" s="391">
        <v>162</v>
      </c>
      <c r="BA540" s="391">
        <v>31</v>
      </c>
      <c r="BB540" s="391">
        <v>113</v>
      </c>
      <c r="BC540" s="391">
        <v>104</v>
      </c>
      <c r="BD540" s="391">
        <v>23</v>
      </c>
      <c r="BE540" s="391">
        <v>30</v>
      </c>
      <c r="BF540" s="391">
        <v>65</v>
      </c>
      <c r="BG540" s="391"/>
      <c r="BH540" s="391">
        <v>14</v>
      </c>
      <c r="BI540" s="391">
        <v>12</v>
      </c>
      <c r="BJ540" s="391">
        <v>6</v>
      </c>
      <c r="BK540" s="391">
        <v>4</v>
      </c>
      <c r="BL540" s="391">
        <v>146</v>
      </c>
      <c r="BM540" s="391">
        <v>47</v>
      </c>
      <c r="BN540" s="391">
        <v>61</v>
      </c>
      <c r="BO540" s="391">
        <v>38</v>
      </c>
      <c r="BP540" s="391">
        <v>64</v>
      </c>
      <c r="BQ540" s="391">
        <v>47</v>
      </c>
      <c r="BR540" s="391">
        <v>141</v>
      </c>
      <c r="BS540" s="391">
        <v>43</v>
      </c>
      <c r="BT540" s="391">
        <v>38</v>
      </c>
      <c r="BU540" s="391">
        <v>0</v>
      </c>
      <c r="BV540" s="391">
        <v>0</v>
      </c>
      <c r="BW540" s="391">
        <v>0</v>
      </c>
      <c r="BX540" s="392">
        <f t="shared" si="72"/>
        <v>-1</v>
      </c>
      <c r="BY540" s="392" t="str">
        <f t="shared" si="73"/>
        <v/>
      </c>
      <c r="BZ540" s="45">
        <f t="shared" si="74"/>
        <v>0</v>
      </c>
      <c r="CA540" s="45">
        <f t="shared" si="75"/>
        <v>0</v>
      </c>
      <c r="CB540" s="45">
        <f t="shared" si="76"/>
        <v>709</v>
      </c>
      <c r="CC540" s="45">
        <f t="shared" si="77"/>
        <v>134</v>
      </c>
      <c r="CD540" s="45">
        <f t="shared" si="78"/>
        <v>592</v>
      </c>
      <c r="CE540" s="45">
        <f t="shared" si="79"/>
        <v>635</v>
      </c>
      <c r="CF540" s="391">
        <f t="shared" si="80"/>
        <v>0</v>
      </c>
    </row>
    <row r="541" spans="1:84">
      <c r="A541" s="45" t="s">
        <v>571</v>
      </c>
      <c r="B541" s="391"/>
      <c r="C541" s="391"/>
      <c r="D541" s="391"/>
      <c r="E541" s="391"/>
      <c r="F541" s="391"/>
      <c r="G541" s="391"/>
      <c r="H541" s="391"/>
      <c r="I541" s="391"/>
      <c r="J541" s="391"/>
      <c r="K541" s="391"/>
      <c r="L541" s="391"/>
      <c r="M541" s="391"/>
      <c r="N541" s="391"/>
      <c r="O541" s="391"/>
      <c r="P541" s="391"/>
      <c r="Q541" s="391"/>
      <c r="R541" s="391"/>
      <c r="S541" s="391"/>
      <c r="T541" s="391"/>
      <c r="U541" s="391"/>
      <c r="V541" s="391"/>
      <c r="W541" s="391"/>
      <c r="X541" s="391"/>
      <c r="Y541" s="391"/>
      <c r="Z541" s="391"/>
      <c r="AA541" s="397"/>
      <c r="AB541" s="391"/>
      <c r="AC541" s="391"/>
      <c r="AD541" s="391"/>
      <c r="AE541" s="391"/>
      <c r="AF541" s="391"/>
      <c r="AG541" s="391"/>
      <c r="AH541" s="391"/>
      <c r="AI541" s="391"/>
      <c r="AJ541" s="391"/>
      <c r="AK541" s="391"/>
      <c r="AL541" s="391"/>
      <c r="AM541" s="391"/>
      <c r="AN541" s="391"/>
      <c r="AO541" s="391"/>
      <c r="AP541" s="391"/>
      <c r="AQ541" s="391"/>
      <c r="AR541" s="391"/>
      <c r="AS541" s="391"/>
      <c r="AT541" s="391"/>
      <c r="AU541" s="391"/>
      <c r="AV541" s="391"/>
      <c r="AW541" s="391"/>
      <c r="AX541" s="391"/>
      <c r="AY541" s="391"/>
      <c r="AZ541" s="391"/>
      <c r="BA541" s="391">
        <v>17</v>
      </c>
      <c r="BB541" s="391">
        <v>8</v>
      </c>
      <c r="BC541" s="391">
        <v>30</v>
      </c>
      <c r="BD541" s="391">
        <v>52</v>
      </c>
      <c r="BE541" s="391">
        <v>29</v>
      </c>
      <c r="BF541" s="391">
        <v>19</v>
      </c>
      <c r="BG541" s="391"/>
      <c r="BH541" s="391">
        <v>18</v>
      </c>
      <c r="BI541" s="391">
        <v>14</v>
      </c>
      <c r="BJ541" s="391">
        <v>24</v>
      </c>
      <c r="BK541" s="391">
        <v>39</v>
      </c>
      <c r="BL541" s="391">
        <v>93</v>
      </c>
      <c r="BM541" s="391">
        <v>46</v>
      </c>
      <c r="BN541" s="391">
        <v>93</v>
      </c>
      <c r="BO541" s="391">
        <v>80</v>
      </c>
      <c r="BP541" s="391">
        <v>67</v>
      </c>
      <c r="BQ541" s="391">
        <v>41</v>
      </c>
      <c r="BR541" s="391">
        <v>29</v>
      </c>
      <c r="BS541" s="391">
        <v>23</v>
      </c>
      <c r="BT541" s="391">
        <v>22</v>
      </c>
      <c r="BU541" s="391">
        <v>0</v>
      </c>
      <c r="BV541" s="391">
        <v>0</v>
      </c>
      <c r="BW541" s="391">
        <v>0</v>
      </c>
      <c r="BX541" s="392">
        <f t="shared" si="72"/>
        <v>-1</v>
      </c>
      <c r="BY541" s="392" t="str">
        <f t="shared" si="73"/>
        <v/>
      </c>
      <c r="BZ541" s="45">
        <f t="shared" si="74"/>
        <v>0</v>
      </c>
      <c r="CA541" s="45">
        <f t="shared" si="75"/>
        <v>0</v>
      </c>
      <c r="CB541" s="45">
        <f t="shared" si="76"/>
        <v>0</v>
      </c>
      <c r="CC541" s="45">
        <f t="shared" si="77"/>
        <v>0</v>
      </c>
      <c r="CD541" s="45">
        <f t="shared" si="78"/>
        <v>187</v>
      </c>
      <c r="CE541" s="45">
        <f t="shared" si="79"/>
        <v>557</v>
      </c>
      <c r="CF541" s="391">
        <f t="shared" si="80"/>
        <v>0</v>
      </c>
    </row>
    <row r="542" ht="15" spans="1:84">
      <c r="A542" s="45" t="s">
        <v>572</v>
      </c>
      <c r="B542" s="396"/>
      <c r="C542" s="396"/>
      <c r="D542" s="396"/>
      <c r="E542" s="396"/>
      <c r="F542" s="396"/>
      <c r="G542" s="396"/>
      <c r="H542" s="396"/>
      <c r="I542" s="396"/>
      <c r="J542" s="396"/>
      <c r="K542" s="396"/>
      <c r="L542" s="396"/>
      <c r="M542" s="396"/>
      <c r="N542" s="391"/>
      <c r="O542" s="391"/>
      <c r="P542" s="391"/>
      <c r="Q542" s="391"/>
      <c r="R542" s="391"/>
      <c r="S542" s="391"/>
      <c r="T542" s="391"/>
      <c r="U542" s="391"/>
      <c r="V542" s="391"/>
      <c r="W542" s="391"/>
      <c r="X542" s="391"/>
      <c r="Y542" s="391"/>
      <c r="Z542" s="391">
        <v>1</v>
      </c>
      <c r="AA542" s="391">
        <v>10</v>
      </c>
      <c r="AB542" s="391">
        <v>6</v>
      </c>
      <c r="AC542" s="391">
        <v>8</v>
      </c>
      <c r="AD542" s="391">
        <v>3</v>
      </c>
      <c r="AE542" s="391">
        <v>7</v>
      </c>
      <c r="AF542" s="391">
        <v>5</v>
      </c>
      <c r="AG542" s="391">
        <v>3</v>
      </c>
      <c r="AH542" s="391">
        <v>26</v>
      </c>
      <c r="AI542" s="391">
        <v>9</v>
      </c>
      <c r="AJ542" s="391">
        <v>5</v>
      </c>
      <c r="AK542" s="391">
        <v>12</v>
      </c>
      <c r="AL542" s="391">
        <v>6</v>
      </c>
      <c r="AM542" s="391">
        <v>7</v>
      </c>
      <c r="AN542" s="391">
        <v>7</v>
      </c>
      <c r="AO542" s="391">
        <v>2</v>
      </c>
      <c r="AP542" s="391">
        <v>10</v>
      </c>
      <c r="AQ542" s="391">
        <v>11</v>
      </c>
      <c r="AR542" s="391">
        <v>13</v>
      </c>
      <c r="AS542" s="391">
        <v>7</v>
      </c>
      <c r="AT542" s="391">
        <v>9</v>
      </c>
      <c r="AU542" s="391">
        <v>4</v>
      </c>
      <c r="AV542" s="391">
        <v>5</v>
      </c>
      <c r="AW542" s="391">
        <v>12</v>
      </c>
      <c r="AX542" s="391">
        <v>16</v>
      </c>
      <c r="AY542" s="391">
        <v>11</v>
      </c>
      <c r="AZ542" s="391">
        <v>15</v>
      </c>
      <c r="BA542" s="391">
        <v>13</v>
      </c>
      <c r="BB542" s="391">
        <v>19</v>
      </c>
      <c r="BC542" s="391">
        <v>25</v>
      </c>
      <c r="BD542" s="391">
        <v>15</v>
      </c>
      <c r="BE542" s="391">
        <v>29</v>
      </c>
      <c r="BF542" s="391">
        <v>22</v>
      </c>
      <c r="BG542" s="391"/>
      <c r="BH542" s="391">
        <v>28</v>
      </c>
      <c r="BI542" s="391">
        <v>12</v>
      </c>
      <c r="BJ542" s="391">
        <v>4</v>
      </c>
      <c r="BK542" s="391">
        <v>4</v>
      </c>
      <c r="BL542" s="391">
        <v>5</v>
      </c>
      <c r="BM542" s="391">
        <v>0</v>
      </c>
      <c r="BN542" s="391">
        <v>1</v>
      </c>
      <c r="BO542" s="391">
        <v>3</v>
      </c>
      <c r="BP542" s="391">
        <v>5</v>
      </c>
      <c r="BQ542" s="391">
        <v>4</v>
      </c>
      <c r="BR542" s="391">
        <v>4</v>
      </c>
      <c r="BS542" s="391">
        <v>3</v>
      </c>
      <c r="BT542" s="391">
        <v>3</v>
      </c>
      <c r="BU542" s="391">
        <v>0</v>
      </c>
      <c r="BV542" s="391">
        <v>0</v>
      </c>
      <c r="BW542" s="391">
        <v>0</v>
      </c>
      <c r="BX542" s="392">
        <f t="shared" si="72"/>
        <v>-1</v>
      </c>
      <c r="BY542" s="392" t="str">
        <f t="shared" si="73"/>
        <v/>
      </c>
      <c r="BZ542" s="45">
        <f t="shared" si="74"/>
        <v>0</v>
      </c>
      <c r="CA542" s="45">
        <f t="shared" si="75"/>
        <v>0</v>
      </c>
      <c r="CB542" s="45">
        <f t="shared" si="76"/>
        <v>95</v>
      </c>
      <c r="CC542" s="45">
        <f t="shared" si="77"/>
        <v>93</v>
      </c>
      <c r="CD542" s="45">
        <f t="shared" si="78"/>
        <v>205</v>
      </c>
      <c r="CE542" s="45">
        <f t="shared" si="79"/>
        <v>36</v>
      </c>
      <c r="CF542" s="391">
        <f t="shared" si="80"/>
        <v>0</v>
      </c>
    </row>
    <row r="543" ht="15" spans="1:84">
      <c r="A543" s="45" t="s">
        <v>573</v>
      </c>
      <c r="B543" s="396"/>
      <c r="C543" s="396"/>
      <c r="D543" s="396"/>
      <c r="E543" s="396"/>
      <c r="F543" s="396"/>
      <c r="G543" s="396"/>
      <c r="H543" s="396"/>
      <c r="I543" s="396"/>
      <c r="J543" s="396"/>
      <c r="K543" s="396"/>
      <c r="L543" s="396"/>
      <c r="M543" s="396"/>
      <c r="N543" s="391"/>
      <c r="O543" s="391"/>
      <c r="P543" s="391"/>
      <c r="Q543" s="391"/>
      <c r="R543" s="391"/>
      <c r="S543" s="391"/>
      <c r="T543" s="391"/>
      <c r="U543" s="391"/>
      <c r="V543" s="391"/>
      <c r="W543" s="391"/>
      <c r="X543" s="391"/>
      <c r="Y543" s="391"/>
      <c r="Z543" s="391">
        <v>4</v>
      </c>
      <c r="AA543" s="391">
        <v>5</v>
      </c>
      <c r="AB543" s="391">
        <v>5</v>
      </c>
      <c r="AC543" s="391">
        <v>4</v>
      </c>
      <c r="AD543" s="391">
        <v>5</v>
      </c>
      <c r="AE543" s="391">
        <v>17</v>
      </c>
      <c r="AF543" s="391">
        <v>16</v>
      </c>
      <c r="AG543" s="391">
        <v>55</v>
      </c>
      <c r="AH543" s="391">
        <v>80</v>
      </c>
      <c r="AI543" s="391">
        <v>101</v>
      </c>
      <c r="AJ543" s="391">
        <v>71</v>
      </c>
      <c r="AK543" s="391">
        <v>82</v>
      </c>
      <c r="AL543" s="391">
        <v>45</v>
      </c>
      <c r="AM543" s="391">
        <v>87</v>
      </c>
      <c r="AN543" s="391">
        <v>183</v>
      </c>
      <c r="AO543" s="391">
        <v>60</v>
      </c>
      <c r="AP543" s="391">
        <v>74</v>
      </c>
      <c r="AQ543" s="391">
        <v>128</v>
      </c>
      <c r="AR543" s="391">
        <v>146</v>
      </c>
      <c r="AS543" s="391">
        <v>50</v>
      </c>
      <c r="AT543" s="391">
        <v>53</v>
      </c>
      <c r="AU543" s="391">
        <v>31</v>
      </c>
      <c r="AV543" s="391">
        <v>28</v>
      </c>
      <c r="AW543" s="391">
        <v>100</v>
      </c>
      <c r="AX543" s="391">
        <v>59</v>
      </c>
      <c r="AY543" s="391">
        <v>89</v>
      </c>
      <c r="AZ543" s="391">
        <v>168</v>
      </c>
      <c r="BA543" s="391">
        <v>48</v>
      </c>
      <c r="BB543" s="391">
        <v>96</v>
      </c>
      <c r="BC543" s="391">
        <v>36</v>
      </c>
      <c r="BD543" s="391">
        <v>49</v>
      </c>
      <c r="BE543" s="391">
        <v>28</v>
      </c>
      <c r="BF543" s="391">
        <v>52</v>
      </c>
      <c r="BG543" s="391"/>
      <c r="BH543" s="391">
        <v>37</v>
      </c>
      <c r="BI543" s="391">
        <v>66</v>
      </c>
      <c r="BJ543" s="391">
        <v>105</v>
      </c>
      <c r="BK543" s="391">
        <v>19</v>
      </c>
      <c r="BL543" s="391">
        <v>55</v>
      </c>
      <c r="BM543" s="391">
        <v>36</v>
      </c>
      <c r="BN543" s="391">
        <v>39</v>
      </c>
      <c r="BO543" s="391">
        <v>71</v>
      </c>
      <c r="BP543" s="391">
        <v>64</v>
      </c>
      <c r="BQ543" s="391">
        <v>58</v>
      </c>
      <c r="BR543" s="391">
        <v>83</v>
      </c>
      <c r="BS543" s="391">
        <v>109</v>
      </c>
      <c r="BT543" s="391">
        <v>106</v>
      </c>
      <c r="BU543" s="391">
        <v>0</v>
      </c>
      <c r="BV543" s="391">
        <v>0</v>
      </c>
      <c r="BW543" s="391">
        <v>0</v>
      </c>
      <c r="BX543" s="392">
        <f t="shared" si="72"/>
        <v>-1</v>
      </c>
      <c r="BY543" s="392" t="str">
        <f t="shared" si="73"/>
        <v/>
      </c>
      <c r="BZ543" s="45">
        <f t="shared" si="74"/>
        <v>0</v>
      </c>
      <c r="CA543" s="45">
        <f t="shared" si="75"/>
        <v>0</v>
      </c>
      <c r="CB543" s="45">
        <f t="shared" si="76"/>
        <v>445</v>
      </c>
      <c r="CC543" s="45">
        <f t="shared" si="77"/>
        <v>985</v>
      </c>
      <c r="CD543" s="45">
        <f t="shared" si="78"/>
        <v>728</v>
      </c>
      <c r="CE543" s="45">
        <f t="shared" si="79"/>
        <v>745</v>
      </c>
      <c r="CF543" s="391">
        <f t="shared" si="80"/>
        <v>0</v>
      </c>
    </row>
    <row r="544" spans="1:84">
      <c r="A544" s="45" t="s">
        <v>574</v>
      </c>
      <c r="B544" s="393"/>
      <c r="C544" s="393"/>
      <c r="D544" s="393"/>
      <c r="E544" s="393"/>
      <c r="F544" s="393"/>
      <c r="G544" s="393"/>
      <c r="H544" s="393"/>
      <c r="I544" s="393"/>
      <c r="J544" s="393"/>
      <c r="K544" s="391"/>
      <c r="L544" s="391"/>
      <c r="M544" s="391"/>
      <c r="N544" s="391"/>
      <c r="O544" s="391"/>
      <c r="P544" s="391"/>
      <c r="Q544" s="391"/>
      <c r="R544" s="391"/>
      <c r="S544" s="391"/>
      <c r="T544" s="391"/>
      <c r="U544" s="391"/>
      <c r="V544" s="391"/>
      <c r="W544" s="391">
        <v>4</v>
      </c>
      <c r="X544" s="391">
        <v>55</v>
      </c>
      <c r="Y544" s="391">
        <v>26</v>
      </c>
      <c r="Z544" s="391">
        <v>25</v>
      </c>
      <c r="AA544" s="391">
        <v>23</v>
      </c>
      <c r="AB544" s="391">
        <v>26</v>
      </c>
      <c r="AC544" s="391">
        <v>2</v>
      </c>
      <c r="AD544" s="391">
        <v>17</v>
      </c>
      <c r="AE544" s="391">
        <v>16</v>
      </c>
      <c r="AF544" s="391">
        <v>16</v>
      </c>
      <c r="AG544" s="391">
        <v>2</v>
      </c>
      <c r="AH544" s="391">
        <v>10</v>
      </c>
      <c r="AI544" s="391">
        <v>7</v>
      </c>
      <c r="AJ544" s="391">
        <v>4</v>
      </c>
      <c r="AK544" s="391">
        <v>9</v>
      </c>
      <c r="AL544" s="391">
        <v>3</v>
      </c>
      <c r="AM544" s="391"/>
      <c r="AN544" s="391">
        <v>1</v>
      </c>
      <c r="AO544" s="391"/>
      <c r="AP544" s="391"/>
      <c r="AQ544" s="391"/>
      <c r="AR544" s="391">
        <v>26</v>
      </c>
      <c r="AS544" s="391">
        <v>10</v>
      </c>
      <c r="AT544" s="391">
        <v>57</v>
      </c>
      <c r="AU544" s="391">
        <v>35</v>
      </c>
      <c r="AV544" s="391">
        <v>65</v>
      </c>
      <c r="AW544" s="391">
        <v>60</v>
      </c>
      <c r="AX544" s="391">
        <v>60</v>
      </c>
      <c r="AY544" s="391">
        <v>18</v>
      </c>
      <c r="AZ544" s="391">
        <v>63</v>
      </c>
      <c r="BA544" s="391">
        <v>46</v>
      </c>
      <c r="BB544" s="391">
        <v>60</v>
      </c>
      <c r="BC544" s="391">
        <v>42</v>
      </c>
      <c r="BD544" s="391">
        <v>41</v>
      </c>
      <c r="BE544" s="391">
        <v>25</v>
      </c>
      <c r="BF544" s="391">
        <v>55</v>
      </c>
      <c r="BG544" s="391"/>
      <c r="BH544" s="391">
        <v>25</v>
      </c>
      <c r="BI544" s="391">
        <v>17</v>
      </c>
      <c r="BJ544" s="391">
        <v>18</v>
      </c>
      <c r="BK544" s="391">
        <v>13</v>
      </c>
      <c r="BL544" s="391">
        <v>16</v>
      </c>
      <c r="BM544" s="391">
        <v>45</v>
      </c>
      <c r="BN544" s="391">
        <v>19</v>
      </c>
      <c r="BO544" s="391">
        <v>24</v>
      </c>
      <c r="BP544" s="391">
        <v>18</v>
      </c>
      <c r="BQ544" s="391">
        <v>17</v>
      </c>
      <c r="BR544" s="391">
        <v>21</v>
      </c>
      <c r="BS544" s="391">
        <v>21</v>
      </c>
      <c r="BT544" s="391">
        <v>23</v>
      </c>
      <c r="BU544" s="391">
        <v>0</v>
      </c>
      <c r="BV544" s="391">
        <v>0</v>
      </c>
      <c r="BW544" s="391">
        <v>0</v>
      </c>
      <c r="BX544" s="392">
        <f t="shared" si="72"/>
        <v>-1</v>
      </c>
      <c r="BY544" s="392" t="str">
        <f t="shared" si="73"/>
        <v/>
      </c>
      <c r="BZ544" s="45">
        <f t="shared" si="74"/>
        <v>0</v>
      </c>
      <c r="CA544" s="45">
        <f t="shared" si="75"/>
        <v>85</v>
      </c>
      <c r="CB544" s="45">
        <f t="shared" si="76"/>
        <v>157</v>
      </c>
      <c r="CC544" s="45">
        <f t="shared" si="77"/>
        <v>257</v>
      </c>
      <c r="CD544" s="45">
        <f t="shared" si="78"/>
        <v>452</v>
      </c>
      <c r="CE544" s="45">
        <f t="shared" si="79"/>
        <v>235</v>
      </c>
      <c r="CF544" s="391">
        <f t="shared" si="80"/>
        <v>0</v>
      </c>
    </row>
    <row r="545" spans="1:84">
      <c r="A545" s="45" t="s">
        <v>575</v>
      </c>
      <c r="B545" s="391"/>
      <c r="C545" s="391"/>
      <c r="D545" s="391"/>
      <c r="E545" s="391"/>
      <c r="F545" s="391"/>
      <c r="G545" s="391"/>
      <c r="H545" s="391"/>
      <c r="I545" s="391"/>
      <c r="J545" s="391"/>
      <c r="K545" s="391"/>
      <c r="L545" s="391"/>
      <c r="M545" s="391"/>
      <c r="N545" s="391"/>
      <c r="O545" s="391"/>
      <c r="P545" s="391"/>
      <c r="Q545" s="391"/>
      <c r="R545" s="391"/>
      <c r="S545" s="391"/>
      <c r="T545" s="391"/>
      <c r="U545" s="391"/>
      <c r="V545" s="391"/>
      <c r="W545" s="391"/>
      <c r="X545" s="391"/>
      <c r="Y545" s="391"/>
      <c r="Z545" s="391"/>
      <c r="AA545" s="397"/>
      <c r="AB545" s="391"/>
      <c r="AC545" s="391"/>
      <c r="AD545" s="391"/>
      <c r="AE545" s="391"/>
      <c r="AF545" s="391"/>
      <c r="AG545" s="391"/>
      <c r="AH545" s="391"/>
      <c r="AI545" s="391"/>
      <c r="AJ545" s="391"/>
      <c r="AK545" s="391"/>
      <c r="AL545" s="391"/>
      <c r="AM545" s="391"/>
      <c r="AN545" s="391"/>
      <c r="AO545" s="391"/>
      <c r="AP545" s="391"/>
      <c r="AQ545" s="391"/>
      <c r="AR545" s="391"/>
      <c r="AS545" s="391"/>
      <c r="AT545" s="391"/>
      <c r="AU545" s="391"/>
      <c r="AV545" s="391"/>
      <c r="AW545" s="391"/>
      <c r="AX545" s="391"/>
      <c r="AY545" s="391"/>
      <c r="AZ545" s="391"/>
      <c r="BA545" s="391"/>
      <c r="BB545" s="391">
        <v>86</v>
      </c>
      <c r="BC545" s="391">
        <v>167</v>
      </c>
      <c r="BD545" s="391">
        <v>58</v>
      </c>
      <c r="BE545" s="391">
        <v>20</v>
      </c>
      <c r="BF545" s="391">
        <v>33</v>
      </c>
      <c r="BG545" s="391"/>
      <c r="BH545" s="391">
        <v>181</v>
      </c>
      <c r="BI545" s="391">
        <v>165</v>
      </c>
      <c r="BJ545" s="391">
        <v>274</v>
      </c>
      <c r="BK545" s="391">
        <v>419</v>
      </c>
      <c r="BL545" s="391">
        <v>870</v>
      </c>
      <c r="BM545" s="391">
        <v>744</v>
      </c>
      <c r="BN545" s="391">
        <v>780</v>
      </c>
      <c r="BO545" s="391">
        <v>906</v>
      </c>
      <c r="BP545" s="391">
        <v>1015</v>
      </c>
      <c r="BQ545" s="391">
        <v>552</v>
      </c>
      <c r="BR545" s="391">
        <v>635</v>
      </c>
      <c r="BS545" s="391">
        <v>867</v>
      </c>
      <c r="BT545" s="391">
        <v>660</v>
      </c>
      <c r="BU545" s="391">
        <v>0</v>
      </c>
      <c r="BV545" s="391">
        <v>0</v>
      </c>
      <c r="BW545" s="391">
        <v>0</v>
      </c>
      <c r="BX545" s="392">
        <f t="shared" si="72"/>
        <v>-1</v>
      </c>
      <c r="BY545" s="392" t="str">
        <f t="shared" si="73"/>
        <v/>
      </c>
      <c r="BZ545" s="45">
        <f t="shared" si="74"/>
        <v>0</v>
      </c>
      <c r="CA545" s="45">
        <f t="shared" si="75"/>
        <v>0</v>
      </c>
      <c r="CB545" s="45">
        <f t="shared" si="76"/>
        <v>0</v>
      </c>
      <c r="CC545" s="45">
        <f t="shared" si="77"/>
        <v>0</v>
      </c>
      <c r="CD545" s="45">
        <f t="shared" si="78"/>
        <v>710</v>
      </c>
      <c r="CE545" s="45">
        <f t="shared" si="79"/>
        <v>7722</v>
      </c>
      <c r="CF545" s="391">
        <f t="shared" si="80"/>
        <v>0</v>
      </c>
    </row>
    <row r="546" spans="1:84">
      <c r="A546" s="45" t="s">
        <v>168</v>
      </c>
      <c r="B546" s="393"/>
      <c r="C546" s="393"/>
      <c r="D546" s="393"/>
      <c r="E546" s="393"/>
      <c r="F546" s="393"/>
      <c r="G546" s="393"/>
      <c r="H546" s="393"/>
      <c r="I546" s="393"/>
      <c r="J546" s="393"/>
      <c r="K546" s="391"/>
      <c r="L546" s="391"/>
      <c r="M546" s="391"/>
      <c r="N546" s="391"/>
      <c r="O546" s="391"/>
      <c r="P546" s="391"/>
      <c r="Q546" s="391"/>
      <c r="R546" s="391"/>
      <c r="S546" s="391"/>
      <c r="T546" s="391"/>
      <c r="U546" s="391"/>
      <c r="V546" s="391"/>
      <c r="W546" s="391"/>
      <c r="X546" s="391"/>
      <c r="Y546" s="391"/>
      <c r="Z546" s="391">
        <v>35</v>
      </c>
      <c r="AA546" s="391">
        <v>61</v>
      </c>
      <c r="AB546" s="391">
        <v>34</v>
      </c>
      <c r="AC546" s="391">
        <v>17</v>
      </c>
      <c r="AD546" s="391">
        <v>16</v>
      </c>
      <c r="AE546" s="391">
        <v>40</v>
      </c>
      <c r="AF546" s="391">
        <v>50</v>
      </c>
      <c r="AG546" s="391">
        <v>1</v>
      </c>
      <c r="AH546" s="391">
        <v>11</v>
      </c>
      <c r="AI546" s="391">
        <v>8</v>
      </c>
      <c r="AJ546" s="391">
        <v>12</v>
      </c>
      <c r="AK546" s="391">
        <v>67</v>
      </c>
      <c r="AL546" s="391">
        <v>14</v>
      </c>
      <c r="AM546" s="391">
        <v>15</v>
      </c>
      <c r="AN546" s="391">
        <v>24</v>
      </c>
      <c r="AO546" s="391">
        <v>21</v>
      </c>
      <c r="AP546" s="391">
        <v>25</v>
      </c>
      <c r="AQ546" s="391">
        <v>28</v>
      </c>
      <c r="AR546" s="391">
        <v>26</v>
      </c>
      <c r="AS546" s="391">
        <v>16</v>
      </c>
      <c r="AT546" s="391">
        <v>31</v>
      </c>
      <c r="AU546" s="391">
        <v>19</v>
      </c>
      <c r="AV546" s="391">
        <v>26</v>
      </c>
      <c r="AW546" s="391">
        <v>33</v>
      </c>
      <c r="AX546" s="391">
        <v>20</v>
      </c>
      <c r="AY546" s="391">
        <v>9</v>
      </c>
      <c r="AZ546" s="391">
        <v>11</v>
      </c>
      <c r="BA546" s="391">
        <v>5</v>
      </c>
      <c r="BB546" s="391">
        <v>18</v>
      </c>
      <c r="BC546" s="391">
        <v>4</v>
      </c>
      <c r="BD546" s="391">
        <v>7</v>
      </c>
      <c r="BE546" s="391">
        <v>19</v>
      </c>
      <c r="BF546" s="391">
        <v>15</v>
      </c>
      <c r="BG546" s="391">
        <v>1056</v>
      </c>
      <c r="BH546" s="391">
        <v>26</v>
      </c>
      <c r="BI546" s="391">
        <v>7</v>
      </c>
      <c r="BJ546" s="391">
        <v>6</v>
      </c>
      <c r="BK546" s="391">
        <v>4</v>
      </c>
      <c r="BL546" s="391">
        <v>14</v>
      </c>
      <c r="BM546" s="391">
        <v>228</v>
      </c>
      <c r="BN546" s="391">
        <v>1198</v>
      </c>
      <c r="BO546" s="391">
        <v>596</v>
      </c>
      <c r="BP546" s="391">
        <v>152</v>
      </c>
      <c r="BQ546" s="391">
        <v>2</v>
      </c>
      <c r="BR546" s="391">
        <v>5</v>
      </c>
      <c r="BS546" s="391">
        <v>8</v>
      </c>
      <c r="BT546" s="391">
        <v>12</v>
      </c>
      <c r="BU546" s="391">
        <v>1908</v>
      </c>
      <c r="BV546" s="391">
        <v>0</v>
      </c>
      <c r="BW546" s="391">
        <v>0</v>
      </c>
      <c r="BX546" s="392">
        <f t="shared" si="72"/>
        <v>-1</v>
      </c>
      <c r="BY546" s="392" t="str">
        <f t="shared" si="73"/>
        <v/>
      </c>
      <c r="BZ546" s="45">
        <f t="shared" si="74"/>
        <v>0</v>
      </c>
      <c r="CA546" s="45">
        <f t="shared" si="75"/>
        <v>0</v>
      </c>
      <c r="CB546" s="45">
        <f t="shared" si="76"/>
        <v>352</v>
      </c>
      <c r="CC546" s="45">
        <f t="shared" si="77"/>
        <v>278</v>
      </c>
      <c r="CD546" s="45">
        <f t="shared" si="78"/>
        <v>1197</v>
      </c>
      <c r="CE546" s="45">
        <f t="shared" si="79"/>
        <v>4133</v>
      </c>
      <c r="CF546" s="391">
        <f t="shared" si="80"/>
        <v>0</v>
      </c>
    </row>
    <row r="547" spans="1:84">
      <c r="A547" s="45" t="s">
        <v>576</v>
      </c>
      <c r="B547" s="393"/>
      <c r="C547" s="393"/>
      <c r="D547" s="393"/>
      <c r="E547" s="393"/>
      <c r="F547" s="393"/>
      <c r="G547" s="393"/>
      <c r="H547" s="393"/>
      <c r="I547" s="393"/>
      <c r="J547" s="393"/>
      <c r="K547" s="391"/>
      <c r="L547" s="391"/>
      <c r="M547" s="391"/>
      <c r="N547" s="391"/>
      <c r="O547" s="391"/>
      <c r="P547" s="391"/>
      <c r="Q547" s="391"/>
      <c r="R547" s="391"/>
      <c r="S547" s="391"/>
      <c r="T547" s="391"/>
      <c r="U547" s="391"/>
      <c r="V547" s="391"/>
      <c r="W547" s="391"/>
      <c r="X547" s="391"/>
      <c r="Y547" s="391"/>
      <c r="Z547" s="391"/>
      <c r="AA547" s="391"/>
      <c r="AB547" s="391"/>
      <c r="AC547" s="391"/>
      <c r="AD547" s="391"/>
      <c r="AE547" s="391"/>
      <c r="AF547" s="391"/>
      <c r="AG547" s="391"/>
      <c r="AH547" s="391"/>
      <c r="AI547" s="391"/>
      <c r="AJ547" s="391"/>
      <c r="AK547" s="391"/>
      <c r="AL547" s="391"/>
      <c r="AM547" s="391"/>
      <c r="AN547" s="391">
        <v>34</v>
      </c>
      <c r="AO547" s="391">
        <v>2</v>
      </c>
      <c r="AP547" s="391">
        <v>4</v>
      </c>
      <c r="AQ547" s="391">
        <v>8</v>
      </c>
      <c r="AR547" s="391">
        <v>8</v>
      </c>
      <c r="AS547" s="391">
        <v>6</v>
      </c>
      <c r="AT547" s="391">
        <v>7</v>
      </c>
      <c r="AU547" s="391"/>
      <c r="AV547" s="391">
        <v>10</v>
      </c>
      <c r="AW547" s="391">
        <v>39</v>
      </c>
      <c r="AX547" s="391">
        <v>14</v>
      </c>
      <c r="AY547" s="391">
        <v>7</v>
      </c>
      <c r="AZ547" s="391">
        <v>3</v>
      </c>
      <c r="BA547" s="391">
        <v>15</v>
      </c>
      <c r="BB547" s="391">
        <v>3</v>
      </c>
      <c r="BC547" s="391">
        <v>19</v>
      </c>
      <c r="BD547" s="391">
        <v>32</v>
      </c>
      <c r="BE547" s="391">
        <v>18</v>
      </c>
      <c r="BF547" s="391">
        <v>43</v>
      </c>
      <c r="BG547" s="391"/>
      <c r="BH547" s="391">
        <v>28</v>
      </c>
      <c r="BI547" s="391">
        <v>0</v>
      </c>
      <c r="BJ547" s="391">
        <v>0</v>
      </c>
      <c r="BK547" s="391">
        <v>0</v>
      </c>
      <c r="BL547" s="391">
        <v>1</v>
      </c>
      <c r="BM547" s="391">
        <v>23</v>
      </c>
      <c r="BN547" s="391">
        <v>3</v>
      </c>
      <c r="BO547" s="391">
        <v>0</v>
      </c>
      <c r="BP547" s="391">
        <v>0</v>
      </c>
      <c r="BQ547" s="391">
        <v>0</v>
      </c>
      <c r="BR547" s="391">
        <v>0</v>
      </c>
      <c r="BS547" s="391">
        <v>0</v>
      </c>
      <c r="BT547" s="391">
        <v>0</v>
      </c>
      <c r="BU547" s="391">
        <v>0</v>
      </c>
      <c r="BV547" s="391">
        <v>0</v>
      </c>
      <c r="BW547" s="391">
        <v>0</v>
      </c>
      <c r="BX547" s="392" t="str">
        <f t="shared" si="72"/>
        <v/>
      </c>
      <c r="BY547" s="392" t="str">
        <f t="shared" si="73"/>
        <v/>
      </c>
      <c r="BZ547" s="45">
        <f t="shared" si="74"/>
        <v>0</v>
      </c>
      <c r="CA547" s="45">
        <f t="shared" si="75"/>
        <v>0</v>
      </c>
      <c r="CB547" s="45">
        <f t="shared" si="76"/>
        <v>0</v>
      </c>
      <c r="CC547" s="45">
        <f t="shared" si="77"/>
        <v>118</v>
      </c>
      <c r="CD547" s="45">
        <f t="shared" si="78"/>
        <v>182</v>
      </c>
      <c r="CE547" s="45">
        <f t="shared" si="79"/>
        <v>27</v>
      </c>
      <c r="CF547" s="391">
        <f t="shared" si="80"/>
        <v>0</v>
      </c>
    </row>
    <row r="548" spans="1:84">
      <c r="A548" s="45" t="s">
        <v>577</v>
      </c>
      <c r="B548" s="391"/>
      <c r="C548" s="391"/>
      <c r="D548" s="391"/>
      <c r="E548" s="391"/>
      <c r="F548" s="391"/>
      <c r="G548" s="391"/>
      <c r="H548" s="391"/>
      <c r="I548" s="391"/>
      <c r="J548" s="391"/>
      <c r="K548" s="391"/>
      <c r="L548" s="391"/>
      <c r="M548" s="391"/>
      <c r="N548" s="391"/>
      <c r="O548" s="391"/>
      <c r="P548" s="391"/>
      <c r="Q548" s="391"/>
      <c r="R548" s="391"/>
      <c r="S548" s="391"/>
      <c r="T548" s="391"/>
      <c r="U548" s="391"/>
      <c r="V548" s="391"/>
      <c r="W548" s="391"/>
      <c r="X548" s="391"/>
      <c r="Y548" s="391"/>
      <c r="Z548" s="391"/>
      <c r="AA548" s="397"/>
      <c r="AB548" s="391"/>
      <c r="AC548" s="391"/>
      <c r="AD548" s="391"/>
      <c r="AE548" s="391"/>
      <c r="AF548" s="391"/>
      <c r="AG548" s="391"/>
      <c r="AH548" s="391"/>
      <c r="AI548" s="391"/>
      <c r="AJ548" s="391"/>
      <c r="AK548" s="391"/>
      <c r="AL548" s="391"/>
      <c r="AM548" s="391"/>
      <c r="AN548" s="391"/>
      <c r="AO548" s="391"/>
      <c r="AP548" s="391"/>
      <c r="AQ548" s="391"/>
      <c r="AR548" s="391"/>
      <c r="AS548" s="391"/>
      <c r="AT548" s="391"/>
      <c r="AU548" s="391"/>
      <c r="AV548" s="391"/>
      <c r="AW548" s="391"/>
      <c r="AX548" s="391"/>
      <c r="AY548" s="391"/>
      <c r="AZ548" s="391"/>
      <c r="BA548" s="391"/>
      <c r="BB548" s="391"/>
      <c r="BC548" s="391"/>
      <c r="BD548" s="391">
        <v>16</v>
      </c>
      <c r="BE548" s="391">
        <v>17</v>
      </c>
      <c r="BF548" s="391">
        <v>16</v>
      </c>
      <c r="BG548" s="391"/>
      <c r="BH548" s="391">
        <v>50</v>
      </c>
      <c r="BI548" s="391">
        <v>49</v>
      </c>
      <c r="BJ548" s="391">
        <v>80</v>
      </c>
      <c r="BK548" s="391">
        <v>78</v>
      </c>
      <c r="BL548" s="391">
        <v>81</v>
      </c>
      <c r="BM548" s="391">
        <v>67</v>
      </c>
      <c r="BN548" s="391">
        <v>49</v>
      </c>
      <c r="BO548" s="391">
        <v>75</v>
      </c>
      <c r="BP548" s="391">
        <v>114</v>
      </c>
      <c r="BQ548" s="391">
        <v>126</v>
      </c>
      <c r="BR548" s="391">
        <v>73</v>
      </c>
      <c r="BS548" s="391">
        <v>103</v>
      </c>
      <c r="BT548" s="391">
        <v>79</v>
      </c>
      <c r="BU548" s="391">
        <v>0</v>
      </c>
      <c r="BV548" s="391">
        <v>0</v>
      </c>
      <c r="BW548" s="391">
        <v>0</v>
      </c>
      <c r="BX548" s="392">
        <f t="shared" si="72"/>
        <v>-1</v>
      </c>
      <c r="BY548" s="392" t="str">
        <f t="shared" si="73"/>
        <v/>
      </c>
      <c r="BZ548" s="45">
        <f t="shared" si="74"/>
        <v>0</v>
      </c>
      <c r="CA548" s="45">
        <f t="shared" si="75"/>
        <v>0</v>
      </c>
      <c r="CB548" s="45">
        <f t="shared" si="76"/>
        <v>0</v>
      </c>
      <c r="CC548" s="45">
        <f t="shared" si="77"/>
        <v>0</v>
      </c>
      <c r="CD548" s="45">
        <f t="shared" si="78"/>
        <v>148</v>
      </c>
      <c r="CE548" s="45">
        <f t="shared" si="79"/>
        <v>925</v>
      </c>
      <c r="CF548" s="391">
        <f t="shared" si="80"/>
        <v>0</v>
      </c>
    </row>
    <row r="549" spans="1:84">
      <c r="A549" s="45" t="s">
        <v>578</v>
      </c>
      <c r="B549" s="391"/>
      <c r="C549" s="391"/>
      <c r="D549" s="391"/>
      <c r="E549" s="391"/>
      <c r="F549" s="391"/>
      <c r="G549" s="391"/>
      <c r="H549" s="391"/>
      <c r="I549" s="391"/>
      <c r="J549" s="391"/>
      <c r="K549" s="391"/>
      <c r="L549" s="391"/>
      <c r="M549" s="391"/>
      <c r="N549" s="391"/>
      <c r="O549" s="391"/>
      <c r="P549" s="391"/>
      <c r="Q549" s="391"/>
      <c r="R549" s="391"/>
      <c r="S549" s="391"/>
      <c r="T549" s="391"/>
      <c r="U549" s="391"/>
      <c r="V549" s="391"/>
      <c r="W549" s="391"/>
      <c r="X549" s="391"/>
      <c r="Y549" s="391"/>
      <c r="Z549" s="391"/>
      <c r="AA549" s="397"/>
      <c r="AB549" s="391"/>
      <c r="AC549" s="391"/>
      <c r="AD549" s="391"/>
      <c r="AE549" s="391"/>
      <c r="AF549" s="391"/>
      <c r="AG549" s="391"/>
      <c r="AH549" s="391"/>
      <c r="AI549" s="391"/>
      <c r="AJ549" s="391"/>
      <c r="AK549" s="391"/>
      <c r="AL549" s="391"/>
      <c r="AM549" s="391"/>
      <c r="AN549" s="391"/>
      <c r="AO549" s="391"/>
      <c r="AP549" s="391"/>
      <c r="AQ549" s="391"/>
      <c r="AR549" s="391"/>
      <c r="AS549" s="391"/>
      <c r="AT549" s="391"/>
      <c r="AU549" s="391"/>
      <c r="AV549" s="391"/>
      <c r="AW549" s="391"/>
      <c r="AX549" s="391"/>
      <c r="AY549" s="391"/>
      <c r="AZ549" s="391"/>
      <c r="BA549" s="391"/>
      <c r="BB549" s="391"/>
      <c r="BC549" s="391"/>
      <c r="BD549" s="391">
        <v>39</v>
      </c>
      <c r="BE549" s="391">
        <v>16</v>
      </c>
      <c r="BF549" s="391">
        <v>55</v>
      </c>
      <c r="BG549" s="391"/>
      <c r="BH549" s="391">
        <v>227</v>
      </c>
      <c r="BI549" s="391">
        <v>317</v>
      </c>
      <c r="BJ549" s="391">
        <v>509</v>
      </c>
      <c r="BK549" s="391">
        <v>568</v>
      </c>
      <c r="BL549" s="391">
        <v>636</v>
      </c>
      <c r="BM549" s="391">
        <v>463</v>
      </c>
      <c r="BN549" s="391">
        <v>538</v>
      </c>
      <c r="BO549" s="391">
        <v>728</v>
      </c>
      <c r="BP549" s="391">
        <v>514</v>
      </c>
      <c r="BQ549" s="391">
        <v>298</v>
      </c>
      <c r="BR549" s="391">
        <v>486</v>
      </c>
      <c r="BS549" s="391">
        <v>478</v>
      </c>
      <c r="BT549" s="391">
        <v>589</v>
      </c>
      <c r="BU549" s="391">
        <v>0</v>
      </c>
      <c r="BV549" s="391">
        <v>0</v>
      </c>
      <c r="BW549" s="391">
        <v>0</v>
      </c>
      <c r="BX549" s="392">
        <f t="shared" si="72"/>
        <v>-1</v>
      </c>
      <c r="BY549" s="392" t="str">
        <f t="shared" si="73"/>
        <v/>
      </c>
      <c r="BZ549" s="45">
        <f t="shared" si="74"/>
        <v>0</v>
      </c>
      <c r="CA549" s="45">
        <f t="shared" si="75"/>
        <v>0</v>
      </c>
      <c r="CB549" s="45">
        <f t="shared" si="76"/>
        <v>0</v>
      </c>
      <c r="CC549" s="45">
        <f t="shared" si="77"/>
        <v>0</v>
      </c>
      <c r="CD549" s="45">
        <f t="shared" si="78"/>
        <v>654</v>
      </c>
      <c r="CE549" s="45">
        <f t="shared" si="79"/>
        <v>5807</v>
      </c>
      <c r="CF549" s="391">
        <f t="shared" si="80"/>
        <v>0</v>
      </c>
    </row>
    <row r="550" ht="15" spans="1:84">
      <c r="A550" s="45" t="s">
        <v>579</v>
      </c>
      <c r="B550" s="396"/>
      <c r="C550" s="396"/>
      <c r="D550" s="396"/>
      <c r="E550" s="396"/>
      <c r="F550" s="396"/>
      <c r="G550" s="396"/>
      <c r="H550" s="396"/>
      <c r="I550" s="396"/>
      <c r="J550" s="396"/>
      <c r="K550" s="396"/>
      <c r="L550" s="396"/>
      <c r="M550" s="396"/>
      <c r="N550" s="391"/>
      <c r="O550" s="391"/>
      <c r="P550" s="391"/>
      <c r="Q550" s="391"/>
      <c r="R550" s="391"/>
      <c r="S550" s="391"/>
      <c r="T550" s="391"/>
      <c r="U550" s="391"/>
      <c r="V550" s="391"/>
      <c r="W550" s="391"/>
      <c r="X550" s="391"/>
      <c r="Y550" s="391"/>
      <c r="Z550" s="391"/>
      <c r="AA550" s="391"/>
      <c r="AB550" s="391"/>
      <c r="AC550" s="391"/>
      <c r="AD550" s="391"/>
      <c r="AE550" s="391"/>
      <c r="AF550" s="391"/>
      <c r="AG550" s="391"/>
      <c r="AH550" s="391"/>
      <c r="AI550" s="391"/>
      <c r="AJ550" s="391"/>
      <c r="AK550" s="391"/>
      <c r="AL550" s="391">
        <v>309</v>
      </c>
      <c r="AM550" s="391">
        <v>270</v>
      </c>
      <c r="AN550" s="391">
        <v>364</v>
      </c>
      <c r="AO550" s="391">
        <v>264</v>
      </c>
      <c r="AP550" s="391">
        <v>464</v>
      </c>
      <c r="AQ550" s="391">
        <v>654</v>
      </c>
      <c r="AR550" s="391">
        <v>371</v>
      </c>
      <c r="AS550" s="391">
        <v>246</v>
      </c>
      <c r="AT550" s="391">
        <v>141</v>
      </c>
      <c r="AU550" s="391">
        <v>62</v>
      </c>
      <c r="AV550" s="391">
        <v>77</v>
      </c>
      <c r="AW550" s="391">
        <v>193</v>
      </c>
      <c r="AX550" s="391">
        <v>167</v>
      </c>
      <c r="AY550" s="391">
        <v>65</v>
      </c>
      <c r="AZ550" s="391">
        <v>47</v>
      </c>
      <c r="BA550" s="391">
        <v>32</v>
      </c>
      <c r="BB550" s="391">
        <v>19</v>
      </c>
      <c r="BC550" s="391">
        <v>20</v>
      </c>
      <c r="BD550" s="391">
        <v>23</v>
      </c>
      <c r="BE550" s="391">
        <v>13</v>
      </c>
      <c r="BF550" s="391">
        <v>96</v>
      </c>
      <c r="BG550" s="391"/>
      <c r="BH550" s="391">
        <v>415</v>
      </c>
      <c r="BI550" s="391">
        <v>118</v>
      </c>
      <c r="BJ550" s="391">
        <v>27</v>
      </c>
      <c r="BK550" s="391">
        <v>34</v>
      </c>
      <c r="BL550" s="391">
        <v>197</v>
      </c>
      <c r="BM550" s="391">
        <v>145</v>
      </c>
      <c r="BN550" s="391">
        <v>87</v>
      </c>
      <c r="BO550" s="391">
        <v>312</v>
      </c>
      <c r="BP550" s="391">
        <v>410</v>
      </c>
      <c r="BQ550" s="391">
        <v>405</v>
      </c>
      <c r="BR550" s="391">
        <v>559</v>
      </c>
      <c r="BS550" s="391">
        <v>408</v>
      </c>
      <c r="BT550" s="391">
        <v>414</v>
      </c>
      <c r="BU550" s="391">
        <v>0</v>
      </c>
      <c r="BV550" s="391">
        <v>0</v>
      </c>
      <c r="BW550" s="391">
        <v>0</v>
      </c>
      <c r="BX550" s="392">
        <f t="shared" si="72"/>
        <v>-1</v>
      </c>
      <c r="BY550" s="392" t="str">
        <f t="shared" si="73"/>
        <v/>
      </c>
      <c r="BZ550" s="45">
        <f t="shared" si="74"/>
        <v>0</v>
      </c>
      <c r="CA550" s="45">
        <f t="shared" si="75"/>
        <v>0</v>
      </c>
      <c r="CB550" s="45">
        <f t="shared" si="76"/>
        <v>0</v>
      </c>
      <c r="CC550" s="45">
        <f t="shared" si="77"/>
        <v>3415</v>
      </c>
      <c r="CD550" s="45">
        <f t="shared" si="78"/>
        <v>1015</v>
      </c>
      <c r="CE550" s="45">
        <f t="shared" si="79"/>
        <v>2998</v>
      </c>
      <c r="CF550" s="391">
        <f t="shared" si="80"/>
        <v>0</v>
      </c>
    </row>
    <row r="551" spans="1:84">
      <c r="A551" s="45" t="s">
        <v>580</v>
      </c>
      <c r="B551" s="391"/>
      <c r="C551" s="391"/>
      <c r="D551" s="391"/>
      <c r="E551" s="391"/>
      <c r="F551" s="391"/>
      <c r="G551" s="391"/>
      <c r="H551" s="391"/>
      <c r="I551" s="391"/>
      <c r="J551" s="391"/>
      <c r="K551" s="391"/>
      <c r="L551" s="391"/>
      <c r="M551" s="391"/>
      <c r="N551" s="391"/>
      <c r="O551" s="391"/>
      <c r="P551" s="391"/>
      <c r="Q551" s="391"/>
      <c r="R551" s="391"/>
      <c r="S551" s="391"/>
      <c r="T551" s="391"/>
      <c r="U551" s="391"/>
      <c r="V551" s="391"/>
      <c r="W551" s="391"/>
      <c r="X551" s="391"/>
      <c r="Y551" s="391"/>
      <c r="Z551" s="391"/>
      <c r="AA551" s="397"/>
      <c r="AB551" s="391"/>
      <c r="AC551" s="391"/>
      <c r="AD551" s="391"/>
      <c r="AE551" s="391"/>
      <c r="AF551" s="391"/>
      <c r="AG551" s="391"/>
      <c r="AH551" s="391"/>
      <c r="AI551" s="391"/>
      <c r="AJ551" s="391"/>
      <c r="AK551" s="391"/>
      <c r="AL551" s="391"/>
      <c r="AM551" s="391"/>
      <c r="AN551" s="391"/>
      <c r="AO551" s="391"/>
      <c r="AP551" s="391"/>
      <c r="AQ551" s="391"/>
      <c r="AR551" s="391"/>
      <c r="AS551" s="391"/>
      <c r="AT551" s="391"/>
      <c r="AU551" s="391"/>
      <c r="AV551" s="391"/>
      <c r="AW551" s="391"/>
      <c r="AX551" s="391"/>
      <c r="AY551" s="391"/>
      <c r="AZ551" s="391"/>
      <c r="BA551" s="391"/>
      <c r="BB551" s="391"/>
      <c r="BC551" s="391"/>
      <c r="BD551" s="391"/>
      <c r="BE551" s="391">
        <v>13</v>
      </c>
      <c r="BF551" s="391"/>
      <c r="BG551" s="391"/>
      <c r="BH551" s="391">
        <v>8</v>
      </c>
      <c r="BI551" s="391">
        <v>16</v>
      </c>
      <c r="BJ551" s="391">
        <v>0</v>
      </c>
      <c r="BK551" s="391">
        <v>0</v>
      </c>
      <c r="BL551" s="391">
        <v>1</v>
      </c>
      <c r="BM551" s="391">
        <v>1</v>
      </c>
      <c r="BN551" s="391">
        <v>0</v>
      </c>
      <c r="BO551" s="391">
        <v>3</v>
      </c>
      <c r="BP551" s="391">
        <v>6</v>
      </c>
      <c r="BQ551" s="391">
        <v>12</v>
      </c>
      <c r="BR551" s="391">
        <v>7</v>
      </c>
      <c r="BS551" s="391">
        <v>2</v>
      </c>
      <c r="BT551" s="391">
        <v>4</v>
      </c>
      <c r="BU551" s="391">
        <v>0</v>
      </c>
      <c r="BV551" s="391">
        <v>0</v>
      </c>
      <c r="BW551" s="391">
        <v>0</v>
      </c>
      <c r="BX551" s="392" t="str">
        <f t="shared" si="72"/>
        <v/>
      </c>
      <c r="BY551" s="392" t="str">
        <f t="shared" si="73"/>
        <v/>
      </c>
      <c r="BZ551" s="45">
        <f t="shared" si="74"/>
        <v>0</v>
      </c>
      <c r="CA551" s="45">
        <f t="shared" si="75"/>
        <v>0</v>
      </c>
      <c r="CB551" s="45">
        <f t="shared" si="76"/>
        <v>0</v>
      </c>
      <c r="CC551" s="45">
        <f t="shared" si="77"/>
        <v>0</v>
      </c>
      <c r="CD551" s="45">
        <f t="shared" si="78"/>
        <v>37</v>
      </c>
      <c r="CE551" s="45">
        <f t="shared" si="79"/>
        <v>36</v>
      </c>
      <c r="CF551" s="391">
        <f t="shared" si="80"/>
        <v>0</v>
      </c>
    </row>
    <row r="552" ht="15" spans="1:84">
      <c r="A552" s="45" t="s">
        <v>581</v>
      </c>
      <c r="B552" s="396"/>
      <c r="C552" s="396"/>
      <c r="D552" s="396"/>
      <c r="E552" s="396"/>
      <c r="F552" s="396"/>
      <c r="G552" s="396"/>
      <c r="H552" s="396"/>
      <c r="I552" s="396"/>
      <c r="J552" s="396"/>
      <c r="K552" s="396"/>
      <c r="L552" s="396"/>
      <c r="M552" s="396"/>
      <c r="N552" s="391"/>
      <c r="O552" s="391"/>
      <c r="P552" s="391"/>
      <c r="Q552" s="391"/>
      <c r="R552" s="391"/>
      <c r="S552" s="391"/>
      <c r="T552" s="391"/>
      <c r="U552" s="391"/>
      <c r="V552" s="391"/>
      <c r="W552" s="391"/>
      <c r="X552" s="391"/>
      <c r="Y552" s="391"/>
      <c r="Z552" s="391"/>
      <c r="AA552" s="391"/>
      <c r="AB552" s="391"/>
      <c r="AC552" s="391"/>
      <c r="AD552" s="391"/>
      <c r="AE552" s="391"/>
      <c r="AF552" s="391"/>
      <c r="AG552" s="391"/>
      <c r="AH552" s="391"/>
      <c r="AI552" s="391"/>
      <c r="AJ552" s="391"/>
      <c r="AK552" s="391">
        <v>17</v>
      </c>
      <c r="AL552" s="391">
        <v>10</v>
      </c>
      <c r="AM552" s="391">
        <v>23</v>
      </c>
      <c r="AN552" s="391">
        <v>33</v>
      </c>
      <c r="AO552" s="391">
        <v>64</v>
      </c>
      <c r="AP552" s="391">
        <v>61</v>
      </c>
      <c r="AQ552" s="391">
        <v>43</v>
      </c>
      <c r="AR552" s="391">
        <v>27</v>
      </c>
      <c r="AS552" s="391">
        <v>39</v>
      </c>
      <c r="AT552" s="391">
        <v>15</v>
      </c>
      <c r="AU552" s="391">
        <v>37</v>
      </c>
      <c r="AV552" s="391">
        <v>22</v>
      </c>
      <c r="AW552" s="391">
        <v>41</v>
      </c>
      <c r="AX552" s="391">
        <v>8</v>
      </c>
      <c r="AY552" s="391">
        <v>8</v>
      </c>
      <c r="AZ552" s="391">
        <v>10</v>
      </c>
      <c r="BA552" s="391">
        <v>19</v>
      </c>
      <c r="BB552" s="391">
        <v>28</v>
      </c>
      <c r="BC552" s="391">
        <v>13</v>
      </c>
      <c r="BD552" s="391">
        <v>15</v>
      </c>
      <c r="BE552" s="391">
        <v>10</v>
      </c>
      <c r="BF552" s="391"/>
      <c r="BG552" s="391"/>
      <c r="BH552" s="391">
        <v>0</v>
      </c>
      <c r="BI552" s="391">
        <v>0</v>
      </c>
      <c r="BJ552" s="391">
        <v>0</v>
      </c>
      <c r="BK552" s="391">
        <v>0</v>
      </c>
      <c r="BL552" s="391">
        <v>0</v>
      </c>
      <c r="BM552" s="391">
        <v>0</v>
      </c>
      <c r="BN552" s="391">
        <v>0</v>
      </c>
      <c r="BO552" s="391">
        <v>0</v>
      </c>
      <c r="BP552" s="391">
        <v>0</v>
      </c>
      <c r="BQ552" s="391">
        <v>0</v>
      </c>
      <c r="BR552" s="391">
        <v>1</v>
      </c>
      <c r="BS552" s="391">
        <v>0</v>
      </c>
      <c r="BT552" s="391">
        <v>1</v>
      </c>
      <c r="BU552" s="391">
        <v>0</v>
      </c>
      <c r="BV552" s="391">
        <v>0</v>
      </c>
      <c r="BW552" s="391">
        <v>0</v>
      </c>
      <c r="BX552" s="392" t="str">
        <f t="shared" si="72"/>
        <v/>
      </c>
      <c r="BY552" s="392" t="str">
        <f t="shared" si="73"/>
        <v/>
      </c>
      <c r="BZ552" s="45">
        <f t="shared" si="74"/>
        <v>0</v>
      </c>
      <c r="CA552" s="45">
        <f t="shared" si="75"/>
        <v>0</v>
      </c>
      <c r="CB552" s="45">
        <f t="shared" si="76"/>
        <v>17</v>
      </c>
      <c r="CC552" s="45">
        <f t="shared" si="77"/>
        <v>415</v>
      </c>
      <c r="CD552" s="45">
        <f t="shared" si="78"/>
        <v>111</v>
      </c>
      <c r="CE552" s="45">
        <f t="shared" si="79"/>
        <v>2</v>
      </c>
      <c r="CF552" s="391">
        <f t="shared" si="80"/>
        <v>0</v>
      </c>
    </row>
    <row r="553" spans="1:84">
      <c r="A553" s="45" t="s">
        <v>582</v>
      </c>
      <c r="B553" s="391"/>
      <c r="C553" s="391"/>
      <c r="D553" s="391"/>
      <c r="E553" s="391"/>
      <c r="F553" s="391"/>
      <c r="G553" s="391"/>
      <c r="H553" s="391"/>
      <c r="I553" s="391"/>
      <c r="J553" s="391"/>
      <c r="K553" s="391"/>
      <c r="L553" s="391"/>
      <c r="M553" s="391"/>
      <c r="N553" s="391"/>
      <c r="O553" s="391"/>
      <c r="P553" s="391"/>
      <c r="Q553" s="391"/>
      <c r="R553" s="391"/>
      <c r="S553" s="391"/>
      <c r="T553" s="391"/>
      <c r="U553" s="391"/>
      <c r="V553" s="391"/>
      <c r="W553" s="391"/>
      <c r="X553" s="391"/>
      <c r="Y553" s="391"/>
      <c r="Z553" s="391"/>
      <c r="AA553" s="397"/>
      <c r="AB553" s="391"/>
      <c r="AC553" s="391"/>
      <c r="AD553" s="391"/>
      <c r="AE553" s="391"/>
      <c r="AF553" s="391"/>
      <c r="AG553" s="391"/>
      <c r="AH553" s="391"/>
      <c r="AI553" s="391"/>
      <c r="AJ553" s="391"/>
      <c r="AK553" s="391"/>
      <c r="AL553" s="391"/>
      <c r="AM553" s="391"/>
      <c r="AN553" s="391"/>
      <c r="AO553" s="391"/>
      <c r="AP553" s="391"/>
      <c r="AQ553" s="391"/>
      <c r="AR553" s="391"/>
      <c r="AS553" s="391"/>
      <c r="AT553" s="391"/>
      <c r="AU553" s="391"/>
      <c r="AV553" s="391"/>
      <c r="AW553" s="391"/>
      <c r="AX553" s="391"/>
      <c r="AY553" s="391">
        <v>50</v>
      </c>
      <c r="AZ553" s="391">
        <v>45</v>
      </c>
      <c r="BA553" s="391">
        <v>13</v>
      </c>
      <c r="BB553" s="391">
        <v>30</v>
      </c>
      <c r="BC553" s="391">
        <v>12</v>
      </c>
      <c r="BD553" s="391">
        <v>32</v>
      </c>
      <c r="BE553" s="391">
        <v>9</v>
      </c>
      <c r="BF553" s="391">
        <v>12</v>
      </c>
      <c r="BG553" s="391"/>
      <c r="BH553" s="391">
        <v>0</v>
      </c>
      <c r="BI553" s="391">
        <v>0</v>
      </c>
      <c r="BJ553" s="391">
        <v>0</v>
      </c>
      <c r="BK553" s="391">
        <v>0</v>
      </c>
      <c r="BL553" s="391">
        <v>0</v>
      </c>
      <c r="BM553" s="391">
        <v>0</v>
      </c>
      <c r="BN553" s="391">
        <v>0</v>
      </c>
      <c r="BO553" s="391">
        <v>0</v>
      </c>
      <c r="BP553" s="391">
        <v>0</v>
      </c>
      <c r="BQ553" s="391">
        <v>1</v>
      </c>
      <c r="BR553" s="391">
        <v>0</v>
      </c>
      <c r="BS553" s="391">
        <v>0</v>
      </c>
      <c r="BT553" s="391">
        <v>0</v>
      </c>
      <c r="BU553" s="391">
        <v>0</v>
      </c>
      <c r="BV553" s="391">
        <v>0</v>
      </c>
      <c r="BW553" s="391">
        <v>0</v>
      </c>
      <c r="BX553" s="392" t="str">
        <f t="shared" si="72"/>
        <v/>
      </c>
      <c r="BY553" s="392" t="str">
        <f t="shared" si="73"/>
        <v/>
      </c>
      <c r="BZ553" s="45">
        <f t="shared" si="74"/>
        <v>0</v>
      </c>
      <c r="CA553" s="45">
        <f t="shared" si="75"/>
        <v>0</v>
      </c>
      <c r="CB553" s="45">
        <f t="shared" si="76"/>
        <v>0</v>
      </c>
      <c r="CC553" s="45">
        <f t="shared" si="77"/>
        <v>0</v>
      </c>
      <c r="CD553" s="45">
        <f t="shared" si="78"/>
        <v>203</v>
      </c>
      <c r="CE553" s="45">
        <f t="shared" si="79"/>
        <v>1</v>
      </c>
      <c r="CF553" s="391">
        <f t="shared" si="80"/>
        <v>0</v>
      </c>
    </row>
    <row r="554" ht="15" spans="1:84">
      <c r="A554" s="45" t="s">
        <v>583</v>
      </c>
      <c r="B554" s="396"/>
      <c r="C554" s="396"/>
      <c r="D554" s="396"/>
      <c r="E554" s="396"/>
      <c r="F554" s="396"/>
      <c r="G554" s="396"/>
      <c r="H554" s="396"/>
      <c r="I554" s="396"/>
      <c r="J554" s="396"/>
      <c r="K554" s="396"/>
      <c r="L554" s="396"/>
      <c r="M554" s="396"/>
      <c r="N554" s="391"/>
      <c r="O554" s="391"/>
      <c r="P554" s="391"/>
      <c r="Q554" s="391"/>
      <c r="R554" s="391"/>
      <c r="S554" s="391"/>
      <c r="T554" s="391"/>
      <c r="U554" s="391"/>
      <c r="V554" s="391"/>
      <c r="W554" s="391"/>
      <c r="X554" s="391"/>
      <c r="Y554" s="391">
        <v>3</v>
      </c>
      <c r="Z554" s="391">
        <v>1</v>
      </c>
      <c r="AA554" s="391">
        <v>1</v>
      </c>
      <c r="AB554" s="391">
        <v>3</v>
      </c>
      <c r="AC554" s="391">
        <v>1</v>
      </c>
      <c r="AD554" s="391">
        <v>1</v>
      </c>
      <c r="AE554" s="391">
        <v>2</v>
      </c>
      <c r="AF554" s="391">
        <v>2</v>
      </c>
      <c r="AG554" s="391">
        <v>190</v>
      </c>
      <c r="AH554" s="391">
        <v>191</v>
      </c>
      <c r="AI554" s="391">
        <v>133</v>
      </c>
      <c r="AJ554" s="391">
        <v>171</v>
      </c>
      <c r="AK554" s="391">
        <v>182</v>
      </c>
      <c r="AL554" s="391">
        <v>133</v>
      </c>
      <c r="AM554" s="391">
        <v>92</v>
      </c>
      <c r="AN554" s="391">
        <v>174</v>
      </c>
      <c r="AO554" s="391">
        <v>229</v>
      </c>
      <c r="AP554" s="391">
        <v>255</v>
      </c>
      <c r="AQ554" s="391">
        <v>328</v>
      </c>
      <c r="AR554" s="391">
        <v>200</v>
      </c>
      <c r="AS554" s="391">
        <v>83</v>
      </c>
      <c r="AT554" s="391">
        <v>71</v>
      </c>
      <c r="AU554" s="391">
        <v>32</v>
      </c>
      <c r="AV554" s="391">
        <v>27</v>
      </c>
      <c r="AW554" s="391">
        <v>52</v>
      </c>
      <c r="AX554" s="391">
        <v>57</v>
      </c>
      <c r="AY554" s="391">
        <v>44</v>
      </c>
      <c r="AZ554" s="391">
        <v>89</v>
      </c>
      <c r="BA554" s="391">
        <v>20</v>
      </c>
      <c r="BB554" s="391">
        <v>19</v>
      </c>
      <c r="BC554" s="391">
        <v>13</v>
      </c>
      <c r="BD554" s="391">
        <v>11</v>
      </c>
      <c r="BE554" s="391">
        <v>8</v>
      </c>
      <c r="BF554" s="391">
        <v>12</v>
      </c>
      <c r="BG554" s="391"/>
      <c r="BH554" s="391">
        <v>20</v>
      </c>
      <c r="BI554" s="391">
        <v>40</v>
      </c>
      <c r="BJ554" s="391">
        <v>128</v>
      </c>
      <c r="BK554" s="391">
        <v>26</v>
      </c>
      <c r="BL554" s="391">
        <v>109</v>
      </c>
      <c r="BM554" s="391">
        <v>81</v>
      </c>
      <c r="BN554" s="391">
        <v>90</v>
      </c>
      <c r="BO554" s="391">
        <v>92</v>
      </c>
      <c r="BP554" s="391">
        <v>90</v>
      </c>
      <c r="BQ554" s="391">
        <v>72</v>
      </c>
      <c r="BR554" s="391">
        <v>65</v>
      </c>
      <c r="BS554" s="391">
        <v>69</v>
      </c>
      <c r="BT554" s="391">
        <v>67</v>
      </c>
      <c r="BU554" s="391">
        <v>0</v>
      </c>
      <c r="BV554" s="391">
        <v>0</v>
      </c>
      <c r="BW554" s="391">
        <v>0</v>
      </c>
      <c r="BX554" s="392">
        <f t="shared" si="72"/>
        <v>-1</v>
      </c>
      <c r="BY554" s="392" t="str">
        <f t="shared" si="73"/>
        <v/>
      </c>
      <c r="BZ554" s="45">
        <f t="shared" si="74"/>
        <v>0</v>
      </c>
      <c r="CA554" s="45">
        <f t="shared" si="75"/>
        <v>3</v>
      </c>
      <c r="CB554" s="45">
        <f t="shared" si="76"/>
        <v>878</v>
      </c>
      <c r="CC554" s="45">
        <f t="shared" si="77"/>
        <v>1676</v>
      </c>
      <c r="CD554" s="45">
        <f t="shared" si="78"/>
        <v>333</v>
      </c>
      <c r="CE554" s="45">
        <f t="shared" si="79"/>
        <v>889</v>
      </c>
      <c r="CF554" s="391">
        <f t="shared" si="80"/>
        <v>0</v>
      </c>
    </row>
    <row r="555" ht="15" spans="1:84">
      <c r="A555" s="45" t="s">
        <v>584</v>
      </c>
      <c r="B555" s="396"/>
      <c r="C555" s="396"/>
      <c r="D555" s="396"/>
      <c r="E555" s="396"/>
      <c r="F555" s="396"/>
      <c r="G555" s="396"/>
      <c r="H555" s="396"/>
      <c r="I555" s="396"/>
      <c r="J555" s="396"/>
      <c r="K555" s="396"/>
      <c r="L555" s="396"/>
      <c r="M555" s="396"/>
      <c r="N555" s="391"/>
      <c r="O555" s="391"/>
      <c r="P555" s="391"/>
      <c r="Q555" s="391"/>
      <c r="R555" s="391"/>
      <c r="S555" s="391"/>
      <c r="T555" s="391"/>
      <c r="U555" s="391"/>
      <c r="V555" s="391"/>
      <c r="W555" s="391"/>
      <c r="X555" s="391"/>
      <c r="Y555" s="391"/>
      <c r="Z555" s="391"/>
      <c r="AA555" s="391"/>
      <c r="AB555" s="391"/>
      <c r="AC555" s="391"/>
      <c r="AD555" s="391"/>
      <c r="AE555" s="391"/>
      <c r="AF555" s="391"/>
      <c r="AG555" s="391"/>
      <c r="AH555" s="391"/>
      <c r="AI555" s="391"/>
      <c r="AJ555" s="391"/>
      <c r="AK555" s="391"/>
      <c r="AL555" s="391"/>
      <c r="AM555" s="391"/>
      <c r="AN555" s="391">
        <v>14</v>
      </c>
      <c r="AO555" s="391">
        <v>10</v>
      </c>
      <c r="AP555" s="391">
        <v>11</v>
      </c>
      <c r="AQ555" s="391">
        <v>9</v>
      </c>
      <c r="AR555" s="391">
        <v>16</v>
      </c>
      <c r="AS555" s="391">
        <v>8</v>
      </c>
      <c r="AT555" s="391">
        <v>9</v>
      </c>
      <c r="AU555" s="391">
        <v>7</v>
      </c>
      <c r="AV555" s="391">
        <v>8</v>
      </c>
      <c r="AW555" s="391">
        <v>4</v>
      </c>
      <c r="AX555" s="391">
        <v>7</v>
      </c>
      <c r="AY555" s="391">
        <v>9</v>
      </c>
      <c r="AZ555" s="391">
        <v>10</v>
      </c>
      <c r="BA555" s="391">
        <v>11</v>
      </c>
      <c r="BB555" s="391">
        <v>10</v>
      </c>
      <c r="BC555" s="391">
        <v>9</v>
      </c>
      <c r="BD555" s="391">
        <v>5</v>
      </c>
      <c r="BE555" s="391">
        <v>6</v>
      </c>
      <c r="BF555" s="391">
        <v>3</v>
      </c>
      <c r="BG555" s="391"/>
      <c r="BH555" s="391">
        <v>1</v>
      </c>
      <c r="BI555" s="391">
        <v>1</v>
      </c>
      <c r="BJ555" s="391">
        <v>2</v>
      </c>
      <c r="BK555" s="391">
        <v>1</v>
      </c>
      <c r="BL555" s="391">
        <v>1</v>
      </c>
      <c r="BM555" s="391">
        <v>2</v>
      </c>
      <c r="BN555" s="391">
        <v>2</v>
      </c>
      <c r="BO555" s="391">
        <v>0</v>
      </c>
      <c r="BP555" s="391">
        <v>0</v>
      </c>
      <c r="BQ555" s="391">
        <v>0</v>
      </c>
      <c r="BR555" s="391">
        <v>0</v>
      </c>
      <c r="BS555" s="391">
        <v>0</v>
      </c>
      <c r="BT555" s="391">
        <v>0</v>
      </c>
      <c r="BU555" s="391">
        <v>0</v>
      </c>
      <c r="BV555" s="391">
        <v>0</v>
      </c>
      <c r="BW555" s="391">
        <v>0</v>
      </c>
      <c r="BX555" s="392">
        <f t="shared" si="72"/>
        <v>-1</v>
      </c>
      <c r="BY555" s="392" t="str">
        <f t="shared" si="73"/>
        <v/>
      </c>
      <c r="BZ555" s="45">
        <f t="shared" si="74"/>
        <v>0</v>
      </c>
      <c r="CA555" s="45">
        <f t="shared" si="75"/>
        <v>0</v>
      </c>
      <c r="CB555" s="45">
        <f t="shared" si="76"/>
        <v>0</v>
      </c>
      <c r="CC555" s="45">
        <f t="shared" si="77"/>
        <v>96</v>
      </c>
      <c r="CD555" s="45">
        <f t="shared" si="78"/>
        <v>72</v>
      </c>
      <c r="CE555" s="45">
        <f t="shared" si="79"/>
        <v>8</v>
      </c>
      <c r="CF555" s="391">
        <f t="shared" si="80"/>
        <v>0</v>
      </c>
    </row>
    <row r="556" spans="1:84">
      <c r="A556" s="45" t="s">
        <v>585</v>
      </c>
      <c r="B556" s="393"/>
      <c r="C556" s="393"/>
      <c r="D556" s="393"/>
      <c r="E556" s="393"/>
      <c r="F556" s="393"/>
      <c r="G556" s="393"/>
      <c r="H556" s="393"/>
      <c r="I556" s="393"/>
      <c r="J556" s="393"/>
      <c r="K556" s="391"/>
      <c r="L556" s="391"/>
      <c r="M556" s="391"/>
      <c r="N556" s="391"/>
      <c r="O556" s="391"/>
      <c r="P556" s="391"/>
      <c r="Q556" s="391"/>
      <c r="R556" s="391"/>
      <c r="S556" s="391"/>
      <c r="T556" s="391"/>
      <c r="U556" s="391"/>
      <c r="V556" s="391"/>
      <c r="W556" s="391"/>
      <c r="X556" s="391"/>
      <c r="Y556" s="391"/>
      <c r="Z556" s="391"/>
      <c r="AA556" s="391"/>
      <c r="AB556" s="391"/>
      <c r="AC556" s="391"/>
      <c r="AD556" s="391"/>
      <c r="AE556" s="391"/>
      <c r="AF556" s="391"/>
      <c r="AG556" s="391"/>
      <c r="AH556" s="391"/>
      <c r="AI556" s="391">
        <v>141</v>
      </c>
      <c r="AJ556" s="391">
        <v>38</v>
      </c>
      <c r="AK556" s="391">
        <v>42</v>
      </c>
      <c r="AL556" s="391">
        <v>105</v>
      </c>
      <c r="AM556" s="391">
        <v>56</v>
      </c>
      <c r="AN556" s="391">
        <v>74</v>
      </c>
      <c r="AO556" s="391">
        <v>36</v>
      </c>
      <c r="AP556" s="391">
        <v>49</v>
      </c>
      <c r="AQ556" s="391">
        <v>101</v>
      </c>
      <c r="AR556" s="391">
        <v>34</v>
      </c>
      <c r="AS556" s="391">
        <v>34</v>
      </c>
      <c r="AT556" s="391">
        <v>115</v>
      </c>
      <c r="AU556" s="391">
        <v>48</v>
      </c>
      <c r="AV556" s="391">
        <v>42</v>
      </c>
      <c r="AW556" s="391">
        <v>51</v>
      </c>
      <c r="AX556" s="391">
        <v>8</v>
      </c>
      <c r="AY556" s="391">
        <v>8</v>
      </c>
      <c r="AZ556" s="391">
        <v>36</v>
      </c>
      <c r="BA556" s="391">
        <v>28</v>
      </c>
      <c r="BB556" s="391">
        <v>13</v>
      </c>
      <c r="BC556" s="391">
        <v>23</v>
      </c>
      <c r="BD556" s="391">
        <v>7</v>
      </c>
      <c r="BE556" s="391">
        <v>4</v>
      </c>
      <c r="BF556" s="391">
        <v>11</v>
      </c>
      <c r="BG556" s="391"/>
      <c r="BH556" s="391">
        <v>110</v>
      </c>
      <c r="BI556" s="391">
        <v>4</v>
      </c>
      <c r="BJ556" s="391">
        <v>14</v>
      </c>
      <c r="BK556" s="391">
        <v>4</v>
      </c>
      <c r="BL556" s="391">
        <v>4</v>
      </c>
      <c r="BM556" s="391">
        <v>2</v>
      </c>
      <c r="BN556" s="391">
        <v>8</v>
      </c>
      <c r="BO556" s="391">
        <v>1</v>
      </c>
      <c r="BP556" s="391">
        <v>1</v>
      </c>
      <c r="BQ556" s="391">
        <v>1</v>
      </c>
      <c r="BR556" s="391">
        <v>1</v>
      </c>
      <c r="BS556" s="391">
        <v>0</v>
      </c>
      <c r="BT556" s="391">
        <v>1</v>
      </c>
      <c r="BU556" s="391">
        <v>1</v>
      </c>
      <c r="BV556" s="391">
        <v>0</v>
      </c>
      <c r="BW556" s="391">
        <v>0</v>
      </c>
      <c r="BX556" s="392">
        <f t="shared" si="72"/>
        <v>-1</v>
      </c>
      <c r="BY556" s="392" t="str">
        <f t="shared" si="73"/>
        <v/>
      </c>
      <c r="BZ556" s="45">
        <f t="shared" si="74"/>
        <v>0</v>
      </c>
      <c r="CA556" s="45">
        <f t="shared" si="75"/>
        <v>0</v>
      </c>
      <c r="CB556" s="45">
        <f t="shared" si="76"/>
        <v>221</v>
      </c>
      <c r="CC556" s="45">
        <f t="shared" si="77"/>
        <v>745</v>
      </c>
      <c r="CD556" s="45">
        <f t="shared" si="78"/>
        <v>252</v>
      </c>
      <c r="CE556" s="45">
        <f t="shared" si="79"/>
        <v>38</v>
      </c>
      <c r="CF556" s="391">
        <f t="shared" si="80"/>
        <v>0</v>
      </c>
    </row>
    <row r="557" spans="1:84">
      <c r="A557" s="45" t="s">
        <v>281</v>
      </c>
      <c r="B557" s="391"/>
      <c r="C557" s="391"/>
      <c r="D557" s="391"/>
      <c r="E557" s="391"/>
      <c r="F557" s="391"/>
      <c r="G557" s="391"/>
      <c r="H557" s="391"/>
      <c r="I557" s="391"/>
      <c r="J557" s="391"/>
      <c r="K557" s="391"/>
      <c r="L557" s="391"/>
      <c r="M557" s="391"/>
      <c r="N557" s="391"/>
      <c r="O557" s="391"/>
      <c r="P557" s="391"/>
      <c r="Q557" s="391"/>
      <c r="R557" s="391"/>
      <c r="S557" s="391"/>
      <c r="T557" s="391"/>
      <c r="U557" s="391"/>
      <c r="V557" s="391"/>
      <c r="W557" s="391"/>
      <c r="X557" s="391"/>
      <c r="Y557" s="391"/>
      <c r="Z557" s="391"/>
      <c r="AA557" s="397"/>
      <c r="AB557" s="391"/>
      <c r="AC557" s="391"/>
      <c r="AD557" s="391"/>
      <c r="AE557" s="391"/>
      <c r="AF557" s="391"/>
      <c r="AG557" s="391"/>
      <c r="AH557" s="391"/>
      <c r="AI557" s="391"/>
      <c r="AJ557" s="391"/>
      <c r="AK557" s="391"/>
      <c r="AL557" s="391"/>
      <c r="AM557" s="391"/>
      <c r="AN557" s="391"/>
      <c r="AO557" s="391"/>
      <c r="AP557" s="391"/>
      <c r="AQ557" s="391"/>
      <c r="AR557" s="391"/>
      <c r="AS557" s="391"/>
      <c r="AT557" s="391"/>
      <c r="AU557" s="391"/>
      <c r="AV557" s="391"/>
      <c r="AW557" s="391"/>
      <c r="AX557" s="391"/>
      <c r="AY557" s="391"/>
      <c r="AZ557" s="391"/>
      <c r="BA557" s="391">
        <v>3</v>
      </c>
      <c r="BB557" s="391">
        <v>3</v>
      </c>
      <c r="BC557" s="391"/>
      <c r="BD557" s="391"/>
      <c r="BE557" s="391">
        <v>3</v>
      </c>
      <c r="BF557" s="391">
        <v>1</v>
      </c>
      <c r="BG557" s="391"/>
      <c r="BH557" s="391">
        <v>0</v>
      </c>
      <c r="BI557" s="391">
        <v>0</v>
      </c>
      <c r="BJ557" s="391">
        <v>0</v>
      </c>
      <c r="BK557" s="391">
        <v>0</v>
      </c>
      <c r="BL557" s="391">
        <v>0</v>
      </c>
      <c r="BM557" s="391">
        <v>2</v>
      </c>
      <c r="BN557" s="391">
        <v>0</v>
      </c>
      <c r="BO557" s="391">
        <v>0</v>
      </c>
      <c r="BP557" s="391">
        <v>0</v>
      </c>
      <c r="BQ557" s="391">
        <v>0</v>
      </c>
      <c r="BR557" s="391">
        <v>0</v>
      </c>
      <c r="BS557" s="391">
        <v>0</v>
      </c>
      <c r="BT557" s="391">
        <v>0</v>
      </c>
      <c r="BU557" s="391">
        <v>2</v>
      </c>
      <c r="BV557" s="391">
        <v>0</v>
      </c>
      <c r="BW557" s="391">
        <v>0</v>
      </c>
      <c r="BX557" s="392" t="str">
        <f t="shared" si="72"/>
        <v/>
      </c>
      <c r="BY557" s="392" t="str">
        <f t="shared" si="73"/>
        <v/>
      </c>
      <c r="BZ557" s="45">
        <f t="shared" si="74"/>
        <v>0</v>
      </c>
      <c r="CA557" s="45">
        <f t="shared" si="75"/>
        <v>0</v>
      </c>
      <c r="CB557" s="45">
        <f t="shared" si="76"/>
        <v>0</v>
      </c>
      <c r="CC557" s="45">
        <f t="shared" si="77"/>
        <v>0</v>
      </c>
      <c r="CD557" s="45">
        <f t="shared" si="78"/>
        <v>10</v>
      </c>
      <c r="CE557" s="45">
        <f t="shared" si="79"/>
        <v>4</v>
      </c>
      <c r="CF557" s="391">
        <f t="shared" si="80"/>
        <v>0</v>
      </c>
    </row>
    <row r="558" spans="1:84">
      <c r="A558" s="45" t="s">
        <v>586</v>
      </c>
      <c r="B558" s="391"/>
      <c r="C558" s="391"/>
      <c r="D558" s="391"/>
      <c r="E558" s="391"/>
      <c r="F558" s="391"/>
      <c r="G558" s="391"/>
      <c r="H558" s="391"/>
      <c r="I558" s="391"/>
      <c r="J558" s="391"/>
      <c r="K558" s="391"/>
      <c r="L558" s="391"/>
      <c r="M558" s="391"/>
      <c r="N558" s="391"/>
      <c r="O558" s="391"/>
      <c r="P558" s="391"/>
      <c r="Q558" s="391"/>
      <c r="R558" s="391"/>
      <c r="S558" s="391"/>
      <c r="T558" s="391"/>
      <c r="U558" s="391"/>
      <c r="V558" s="391"/>
      <c r="W558" s="391"/>
      <c r="X558" s="391"/>
      <c r="Y558" s="391"/>
      <c r="Z558" s="391"/>
      <c r="AA558" s="397"/>
      <c r="AB558" s="391"/>
      <c r="AC558" s="391"/>
      <c r="AD558" s="391"/>
      <c r="AE558" s="391"/>
      <c r="AF558" s="391"/>
      <c r="AG558" s="391"/>
      <c r="AH558" s="391"/>
      <c r="AI558" s="391"/>
      <c r="AJ558" s="391"/>
      <c r="AK558" s="391"/>
      <c r="AL558" s="391"/>
      <c r="AM558" s="391"/>
      <c r="AN558" s="391"/>
      <c r="AO558" s="391"/>
      <c r="AP558" s="391"/>
      <c r="AQ558" s="391"/>
      <c r="AR558" s="391"/>
      <c r="AS558" s="391"/>
      <c r="AT558" s="391"/>
      <c r="AU558" s="391"/>
      <c r="AV558" s="391"/>
      <c r="AW558" s="391"/>
      <c r="AX558" s="391">
        <v>1</v>
      </c>
      <c r="AY558" s="391"/>
      <c r="AZ558" s="391">
        <v>1</v>
      </c>
      <c r="BA558" s="391">
        <v>1</v>
      </c>
      <c r="BB558" s="391"/>
      <c r="BC558" s="391">
        <v>1</v>
      </c>
      <c r="BD558" s="391"/>
      <c r="BE558" s="391">
        <v>1</v>
      </c>
      <c r="BF558" s="391">
        <v>1</v>
      </c>
      <c r="BG558" s="391"/>
      <c r="BH558" s="391">
        <v>1</v>
      </c>
      <c r="BI558" s="391">
        <v>0</v>
      </c>
      <c r="BJ558" s="391">
        <v>0</v>
      </c>
      <c r="BK558" s="391">
        <v>1</v>
      </c>
      <c r="BL558" s="391">
        <v>1</v>
      </c>
      <c r="BM558" s="391">
        <v>0</v>
      </c>
      <c r="BN558" s="391">
        <v>0</v>
      </c>
      <c r="BO558" s="391">
        <v>0</v>
      </c>
      <c r="BP558" s="391">
        <v>0</v>
      </c>
      <c r="BQ558" s="391">
        <v>0</v>
      </c>
      <c r="BR558" s="391">
        <v>1</v>
      </c>
      <c r="BS558" s="391">
        <v>0</v>
      </c>
      <c r="BT558" s="391">
        <v>0</v>
      </c>
      <c r="BU558" s="391">
        <v>0</v>
      </c>
      <c r="BV558" s="391">
        <v>0</v>
      </c>
      <c r="BW558" s="391">
        <v>0</v>
      </c>
      <c r="BX558" s="392">
        <f t="shared" si="72"/>
        <v>-1</v>
      </c>
      <c r="BY558" s="392" t="str">
        <f t="shared" si="73"/>
        <v/>
      </c>
      <c r="BZ558" s="45">
        <f t="shared" si="74"/>
        <v>0</v>
      </c>
      <c r="CA558" s="45">
        <f t="shared" si="75"/>
        <v>0</v>
      </c>
      <c r="CB558" s="45">
        <f t="shared" si="76"/>
        <v>0</v>
      </c>
      <c r="CC558" s="45">
        <f t="shared" si="77"/>
        <v>0</v>
      </c>
      <c r="CD558" s="45">
        <f t="shared" si="78"/>
        <v>7</v>
      </c>
      <c r="CE558" s="45">
        <f t="shared" si="79"/>
        <v>3</v>
      </c>
      <c r="CF558" s="391">
        <f t="shared" si="80"/>
        <v>0</v>
      </c>
    </row>
    <row r="559" spans="1:84">
      <c r="A559" s="45" t="s">
        <v>587</v>
      </c>
      <c r="B559" s="391"/>
      <c r="C559" s="391"/>
      <c r="D559" s="391"/>
      <c r="E559" s="391"/>
      <c r="F559" s="391"/>
      <c r="G559" s="391"/>
      <c r="H559" s="391"/>
      <c r="I559" s="391"/>
      <c r="J559" s="391"/>
      <c r="K559" s="391"/>
      <c r="L559" s="391"/>
      <c r="M559" s="391"/>
      <c r="N559" s="391"/>
      <c r="O559" s="391"/>
      <c r="P559" s="391"/>
      <c r="Q559" s="391"/>
      <c r="R559" s="391"/>
      <c r="S559" s="391"/>
      <c r="T559" s="391"/>
      <c r="U559" s="391"/>
      <c r="V559" s="391"/>
      <c r="W559" s="391"/>
      <c r="X559" s="391"/>
      <c r="Y559" s="391"/>
      <c r="Z559" s="391"/>
      <c r="AA559" s="397"/>
      <c r="AB559" s="391"/>
      <c r="AC559" s="391"/>
      <c r="AD559" s="391"/>
      <c r="AE559" s="391"/>
      <c r="AF559" s="391"/>
      <c r="AG559" s="391"/>
      <c r="AH559" s="391"/>
      <c r="AI559" s="391"/>
      <c r="AJ559" s="391"/>
      <c r="AK559" s="391"/>
      <c r="AL559" s="391"/>
      <c r="AM559" s="391"/>
      <c r="AN559" s="391"/>
      <c r="AO559" s="391"/>
      <c r="AP559" s="391"/>
      <c r="AQ559" s="391"/>
      <c r="AR559" s="391"/>
      <c r="AS559" s="391"/>
      <c r="AT559" s="391"/>
      <c r="AU559" s="391"/>
      <c r="AV559" s="391"/>
      <c r="AW559" s="391"/>
      <c r="AX559" s="391"/>
      <c r="AY559" s="391"/>
      <c r="AZ559" s="391"/>
      <c r="BA559" s="391"/>
      <c r="BB559" s="391"/>
      <c r="BC559" s="391"/>
      <c r="BD559" s="391"/>
      <c r="BE559" s="391">
        <v>1</v>
      </c>
      <c r="BF559" s="391">
        <v>7</v>
      </c>
      <c r="BG559" s="391"/>
      <c r="BH559" s="391">
        <v>17</v>
      </c>
      <c r="BI559" s="391">
        <v>42</v>
      </c>
      <c r="BJ559" s="391">
        <v>24</v>
      </c>
      <c r="BK559" s="391">
        <v>37</v>
      </c>
      <c r="BL559" s="391">
        <v>28</v>
      </c>
      <c r="BM559" s="391">
        <v>21</v>
      </c>
      <c r="BN559" s="391">
        <v>29</v>
      </c>
      <c r="BO559" s="391">
        <v>25</v>
      </c>
      <c r="BP559" s="391">
        <v>22</v>
      </c>
      <c r="BQ559" s="391">
        <v>27</v>
      </c>
      <c r="BR559" s="391">
        <v>17</v>
      </c>
      <c r="BS559" s="391">
        <v>17</v>
      </c>
      <c r="BT559" s="391">
        <v>9</v>
      </c>
      <c r="BU559" s="391">
        <v>0</v>
      </c>
      <c r="BV559" s="391">
        <v>0</v>
      </c>
      <c r="BW559" s="391">
        <v>0</v>
      </c>
      <c r="BX559" s="392">
        <f t="shared" si="72"/>
        <v>-1</v>
      </c>
      <c r="BY559" s="392" t="str">
        <f t="shared" si="73"/>
        <v/>
      </c>
      <c r="BZ559" s="45">
        <f t="shared" si="74"/>
        <v>0</v>
      </c>
      <c r="CA559" s="45">
        <f t="shared" si="75"/>
        <v>0</v>
      </c>
      <c r="CB559" s="45">
        <f t="shared" si="76"/>
        <v>0</v>
      </c>
      <c r="CC559" s="45">
        <f t="shared" si="77"/>
        <v>0</v>
      </c>
      <c r="CD559" s="45">
        <f t="shared" si="78"/>
        <v>67</v>
      </c>
      <c r="CE559" s="45">
        <f t="shared" si="79"/>
        <v>256</v>
      </c>
      <c r="CF559" s="391">
        <f t="shared" si="80"/>
        <v>0</v>
      </c>
    </row>
    <row r="560" ht="15" spans="1:84">
      <c r="A560" s="45" t="s">
        <v>588</v>
      </c>
      <c r="B560" s="396"/>
      <c r="C560" s="396"/>
      <c r="D560" s="396"/>
      <c r="E560" s="396"/>
      <c r="F560" s="396">
        <v>864</v>
      </c>
      <c r="G560" s="396">
        <v>886</v>
      </c>
      <c r="H560" s="396">
        <v>685</v>
      </c>
      <c r="I560" s="396">
        <v>509</v>
      </c>
      <c r="J560" s="396">
        <v>473</v>
      </c>
      <c r="K560" s="396">
        <v>72</v>
      </c>
      <c r="L560" s="396">
        <v>91</v>
      </c>
      <c r="M560" s="396">
        <v>58</v>
      </c>
      <c r="N560" s="391">
        <v>157</v>
      </c>
      <c r="O560" s="391">
        <v>174</v>
      </c>
      <c r="P560" s="391">
        <v>401</v>
      </c>
      <c r="Q560" s="391">
        <v>80</v>
      </c>
      <c r="R560" s="391">
        <v>555</v>
      </c>
      <c r="S560" s="391">
        <v>108</v>
      </c>
      <c r="T560" s="391">
        <v>219</v>
      </c>
      <c r="U560" s="391">
        <v>24</v>
      </c>
      <c r="V560" s="391">
        <v>208</v>
      </c>
      <c r="W560" s="391">
        <v>185</v>
      </c>
      <c r="X560" s="391">
        <v>69</v>
      </c>
      <c r="Y560" s="391">
        <v>233</v>
      </c>
      <c r="Z560" s="391">
        <v>65</v>
      </c>
      <c r="AA560" s="391"/>
      <c r="AB560" s="391"/>
      <c r="AC560" s="391">
        <v>13</v>
      </c>
      <c r="AD560" s="391">
        <v>42</v>
      </c>
      <c r="AE560" s="391"/>
      <c r="AF560" s="391">
        <v>13</v>
      </c>
      <c r="AG560" s="391">
        <v>140</v>
      </c>
      <c r="AH560" s="391">
        <v>198</v>
      </c>
      <c r="AI560" s="391">
        <v>162</v>
      </c>
      <c r="AJ560" s="391">
        <v>103</v>
      </c>
      <c r="AK560" s="391">
        <v>261</v>
      </c>
      <c r="AL560" s="391">
        <v>207</v>
      </c>
      <c r="AM560" s="391">
        <v>216</v>
      </c>
      <c r="AN560" s="391">
        <v>197</v>
      </c>
      <c r="AO560" s="391">
        <v>183</v>
      </c>
      <c r="AP560" s="391">
        <v>50</v>
      </c>
      <c r="AQ560" s="391">
        <v>27</v>
      </c>
      <c r="AR560" s="391"/>
      <c r="AS560" s="391">
        <v>18</v>
      </c>
      <c r="AT560" s="391">
        <v>117</v>
      </c>
      <c r="AU560" s="391">
        <v>104</v>
      </c>
      <c r="AV560" s="391">
        <v>84</v>
      </c>
      <c r="AW560" s="391">
        <v>84</v>
      </c>
      <c r="AX560" s="391">
        <v>17</v>
      </c>
      <c r="AY560" s="391">
        <v>47</v>
      </c>
      <c r="AZ560" s="391">
        <v>98</v>
      </c>
      <c r="BA560" s="391">
        <v>3</v>
      </c>
      <c r="BB560" s="391">
        <v>218</v>
      </c>
      <c r="BC560" s="391">
        <v>75</v>
      </c>
      <c r="BD560" s="391">
        <v>1765</v>
      </c>
      <c r="BE560" s="391"/>
      <c r="BF560" s="391">
        <v>2</v>
      </c>
      <c r="BG560" s="391"/>
      <c r="BH560" s="391">
        <v>0</v>
      </c>
      <c r="BI560" s="391">
        <v>0</v>
      </c>
      <c r="BJ560" s="391">
        <v>0</v>
      </c>
      <c r="BK560" s="391">
        <v>0</v>
      </c>
      <c r="BL560" s="391">
        <v>7</v>
      </c>
      <c r="BM560" s="391">
        <v>4</v>
      </c>
      <c r="BN560" s="391">
        <v>0</v>
      </c>
      <c r="BO560" s="391">
        <v>0</v>
      </c>
      <c r="BP560" s="391">
        <v>0</v>
      </c>
      <c r="BQ560" s="391">
        <v>0</v>
      </c>
      <c r="BR560" s="391">
        <v>0</v>
      </c>
      <c r="BS560" s="391">
        <v>0</v>
      </c>
      <c r="BT560" s="391">
        <v>0</v>
      </c>
      <c r="BU560" s="391">
        <v>0</v>
      </c>
      <c r="BV560" s="391">
        <v>0</v>
      </c>
      <c r="BW560" s="391">
        <v>0</v>
      </c>
      <c r="BX560" s="392" t="str">
        <f t="shared" si="72"/>
        <v/>
      </c>
      <c r="BY560" s="392" t="str">
        <f t="shared" si="73"/>
        <v/>
      </c>
      <c r="BZ560" s="45">
        <f t="shared" si="74"/>
        <v>3638</v>
      </c>
      <c r="CA560" s="45">
        <f t="shared" si="75"/>
        <v>2413</v>
      </c>
      <c r="CB560" s="45">
        <f t="shared" si="76"/>
        <v>997</v>
      </c>
      <c r="CC560" s="45">
        <f t="shared" si="77"/>
        <v>1287</v>
      </c>
      <c r="CD560" s="45">
        <f t="shared" si="78"/>
        <v>2225</v>
      </c>
      <c r="CE560" s="45">
        <f t="shared" si="79"/>
        <v>11</v>
      </c>
      <c r="CF560" s="391">
        <f t="shared" si="80"/>
        <v>0</v>
      </c>
    </row>
    <row r="561" spans="1:84">
      <c r="A561" s="45" t="s">
        <v>589</v>
      </c>
      <c r="B561" s="393"/>
      <c r="C561" s="393"/>
      <c r="D561" s="393"/>
      <c r="E561" s="393"/>
      <c r="F561" s="393"/>
      <c r="G561" s="393"/>
      <c r="H561" s="393"/>
      <c r="I561" s="393"/>
      <c r="J561" s="393"/>
      <c r="K561" s="391"/>
      <c r="L561" s="391"/>
      <c r="M561" s="391"/>
      <c r="N561" s="391"/>
      <c r="O561" s="391"/>
      <c r="P561" s="391"/>
      <c r="Q561" s="391"/>
      <c r="R561" s="391"/>
      <c r="S561" s="391"/>
      <c r="T561" s="391"/>
      <c r="U561" s="391"/>
      <c r="V561" s="391"/>
      <c r="W561" s="391"/>
      <c r="X561" s="391"/>
      <c r="Y561" s="391"/>
      <c r="Z561" s="391"/>
      <c r="AA561" s="397"/>
      <c r="AB561" s="391"/>
      <c r="AC561" s="391"/>
      <c r="AD561" s="391"/>
      <c r="AE561" s="391"/>
      <c r="AF561" s="391"/>
      <c r="AG561" s="391"/>
      <c r="AH561" s="391"/>
      <c r="AI561" s="391"/>
      <c r="AJ561" s="391"/>
      <c r="AK561" s="391"/>
      <c r="AL561" s="391"/>
      <c r="AM561" s="391"/>
      <c r="AN561" s="391"/>
      <c r="AO561" s="391"/>
      <c r="AP561" s="391"/>
      <c r="AQ561" s="391"/>
      <c r="AR561" s="391"/>
      <c r="AS561" s="391"/>
      <c r="AT561" s="391"/>
      <c r="AU561" s="391"/>
      <c r="AV561" s="391"/>
      <c r="AW561" s="391"/>
      <c r="AX561" s="391"/>
      <c r="AY561" s="391"/>
      <c r="AZ561" s="391"/>
      <c r="BA561" s="391"/>
      <c r="BB561" s="391">
        <v>1</v>
      </c>
      <c r="BC561" s="391"/>
      <c r="BD561" s="391">
        <v>1</v>
      </c>
      <c r="BE561" s="391"/>
      <c r="BF561" s="391"/>
      <c r="BG561" s="391"/>
      <c r="BH561" s="391">
        <v>0</v>
      </c>
      <c r="BI561" s="391">
        <v>0</v>
      </c>
      <c r="BJ561" s="391">
        <v>0</v>
      </c>
      <c r="BK561" s="391">
        <v>0</v>
      </c>
      <c r="BL561" s="391">
        <v>0</v>
      </c>
      <c r="BM561" s="391">
        <v>0</v>
      </c>
      <c r="BN561" s="391">
        <v>0</v>
      </c>
      <c r="BO561" s="391">
        <v>0</v>
      </c>
      <c r="BP561" s="391">
        <v>0</v>
      </c>
      <c r="BQ561" s="391">
        <v>0</v>
      </c>
      <c r="BR561" s="391">
        <v>0</v>
      </c>
      <c r="BS561" s="391">
        <v>0</v>
      </c>
      <c r="BT561" s="391">
        <v>0</v>
      </c>
      <c r="BU561" s="391">
        <v>0</v>
      </c>
      <c r="BV561" s="391">
        <v>0</v>
      </c>
      <c r="BW561" s="391">
        <v>0</v>
      </c>
      <c r="BX561" s="392" t="str">
        <f t="shared" si="72"/>
        <v/>
      </c>
      <c r="BY561" s="392" t="str">
        <f t="shared" si="73"/>
        <v/>
      </c>
      <c r="BZ561" s="45">
        <f t="shared" si="74"/>
        <v>0</v>
      </c>
      <c r="CA561" s="45">
        <f t="shared" si="75"/>
        <v>0</v>
      </c>
      <c r="CB561" s="45">
        <f t="shared" si="76"/>
        <v>0</v>
      </c>
      <c r="CC561" s="45">
        <f t="shared" si="77"/>
        <v>0</v>
      </c>
      <c r="CD561" s="45">
        <f t="shared" si="78"/>
        <v>2</v>
      </c>
      <c r="CE561" s="45">
        <f t="shared" si="79"/>
        <v>0</v>
      </c>
      <c r="CF561" s="391">
        <f t="shared" si="80"/>
        <v>0</v>
      </c>
    </row>
    <row r="562" ht="15" spans="1:84">
      <c r="A562" s="45" t="s">
        <v>352</v>
      </c>
      <c r="B562" s="396">
        <v>594</v>
      </c>
      <c r="C562" s="396">
        <v>881</v>
      </c>
      <c r="D562" s="396">
        <v>1061</v>
      </c>
      <c r="E562" s="396">
        <v>1049</v>
      </c>
      <c r="F562" s="396">
        <v>1639</v>
      </c>
      <c r="G562" s="396">
        <v>1445</v>
      </c>
      <c r="H562" s="396">
        <v>1500</v>
      </c>
      <c r="I562" s="396">
        <v>1659</v>
      </c>
      <c r="J562" s="396">
        <v>2139</v>
      </c>
      <c r="K562" s="396">
        <v>2032</v>
      </c>
      <c r="L562" s="396">
        <v>1833</v>
      </c>
      <c r="M562" s="396">
        <v>2770</v>
      </c>
      <c r="N562" s="391">
        <v>1192</v>
      </c>
      <c r="O562" s="391">
        <v>1213</v>
      </c>
      <c r="P562" s="391">
        <v>1351</v>
      </c>
      <c r="Q562" s="391">
        <v>978</v>
      </c>
      <c r="R562" s="391">
        <v>814</v>
      </c>
      <c r="S562" s="391">
        <v>1004</v>
      </c>
      <c r="T562" s="391">
        <v>778</v>
      </c>
      <c r="U562" s="391">
        <v>829</v>
      </c>
      <c r="V562" s="391">
        <v>492</v>
      </c>
      <c r="W562" s="391">
        <v>570</v>
      </c>
      <c r="X562" s="391">
        <v>773</v>
      </c>
      <c r="Y562" s="391">
        <v>764</v>
      </c>
      <c r="Z562" s="391">
        <v>420</v>
      </c>
      <c r="AA562" s="391">
        <v>503</v>
      </c>
      <c r="AB562" s="391">
        <v>199</v>
      </c>
      <c r="AC562" s="391">
        <v>80</v>
      </c>
      <c r="AD562" s="391">
        <v>229</v>
      </c>
      <c r="AE562" s="391">
        <v>173</v>
      </c>
      <c r="AF562" s="391">
        <v>190</v>
      </c>
      <c r="AG562" s="391">
        <v>243</v>
      </c>
      <c r="AH562" s="391">
        <v>335</v>
      </c>
      <c r="AI562" s="391">
        <v>696</v>
      </c>
      <c r="AJ562" s="391">
        <v>333</v>
      </c>
      <c r="AK562" s="391">
        <v>539</v>
      </c>
      <c r="AL562" s="391">
        <v>236</v>
      </c>
      <c r="AM562" s="391">
        <v>374</v>
      </c>
      <c r="AN562" s="391">
        <v>450</v>
      </c>
      <c r="AO562" s="391">
        <v>394</v>
      </c>
      <c r="AP562" s="391">
        <v>315</v>
      </c>
      <c r="AQ562" s="391">
        <v>192</v>
      </c>
      <c r="AR562" s="391">
        <v>111</v>
      </c>
      <c r="AS562" s="391">
        <v>104</v>
      </c>
      <c r="AT562" s="391">
        <v>58</v>
      </c>
      <c r="AU562" s="391">
        <v>56</v>
      </c>
      <c r="AV562" s="391">
        <v>11</v>
      </c>
      <c r="AW562" s="391">
        <v>12</v>
      </c>
      <c r="AX562" s="391">
        <v>2</v>
      </c>
      <c r="AY562" s="391"/>
      <c r="AZ562" s="391"/>
      <c r="BA562" s="391"/>
      <c r="BB562" s="391"/>
      <c r="BC562" s="391"/>
      <c r="BD562" s="391">
        <v>1</v>
      </c>
      <c r="BE562" s="391"/>
      <c r="BF562" s="391"/>
      <c r="BG562" s="391"/>
      <c r="BH562" s="391">
        <v>0</v>
      </c>
      <c r="BI562" s="391">
        <v>0</v>
      </c>
      <c r="BJ562" s="391">
        <v>0</v>
      </c>
      <c r="BK562" s="391">
        <v>0</v>
      </c>
      <c r="BL562" s="391">
        <v>0</v>
      </c>
      <c r="BM562" s="391">
        <v>0</v>
      </c>
      <c r="BN562" s="391">
        <v>0</v>
      </c>
      <c r="BO562" s="391">
        <v>0</v>
      </c>
      <c r="BP562" s="391">
        <v>0</v>
      </c>
      <c r="BQ562" s="391">
        <v>0</v>
      </c>
      <c r="BR562" s="391">
        <v>0</v>
      </c>
      <c r="BS562" s="391">
        <v>0</v>
      </c>
      <c r="BT562" s="391">
        <v>0</v>
      </c>
      <c r="BU562" s="391">
        <v>0</v>
      </c>
      <c r="BV562" s="391">
        <v>1</v>
      </c>
      <c r="BW562" s="391">
        <v>0</v>
      </c>
      <c r="BX562" s="392" t="str">
        <f t="shared" si="72"/>
        <v/>
      </c>
      <c r="BY562" s="392">
        <f t="shared" si="73"/>
        <v>-1</v>
      </c>
      <c r="BZ562" s="45">
        <f t="shared" si="74"/>
        <v>18602</v>
      </c>
      <c r="CA562" s="45">
        <f t="shared" si="75"/>
        <v>10758</v>
      </c>
      <c r="CB562" s="45">
        <f t="shared" si="76"/>
        <v>3940</v>
      </c>
      <c r="CC562" s="45">
        <f t="shared" si="77"/>
        <v>2313</v>
      </c>
      <c r="CD562" s="45">
        <f t="shared" si="78"/>
        <v>3</v>
      </c>
      <c r="CE562" s="45">
        <f t="shared" si="79"/>
        <v>0</v>
      </c>
      <c r="CF562" s="391">
        <f t="shared" si="80"/>
        <v>1</v>
      </c>
    </row>
    <row r="563" ht="15" spans="1:84">
      <c r="A563" s="45" t="s">
        <v>590</v>
      </c>
      <c r="B563" s="396"/>
      <c r="C563" s="396"/>
      <c r="D563" s="396"/>
      <c r="E563" s="396"/>
      <c r="F563" s="396"/>
      <c r="G563" s="396">
        <v>942</v>
      </c>
      <c r="H563" s="396">
        <v>1483</v>
      </c>
      <c r="I563" s="396">
        <v>2455</v>
      </c>
      <c r="J563" s="396">
        <v>1401</v>
      </c>
      <c r="K563" s="396">
        <v>1422</v>
      </c>
      <c r="L563" s="396">
        <v>2300</v>
      </c>
      <c r="M563" s="396">
        <v>1232</v>
      </c>
      <c r="N563" s="391">
        <v>788</v>
      </c>
      <c r="O563" s="391">
        <v>238</v>
      </c>
      <c r="P563" s="391">
        <v>1188</v>
      </c>
      <c r="Q563" s="391">
        <v>742</v>
      </c>
      <c r="R563" s="391">
        <v>1406</v>
      </c>
      <c r="S563" s="391">
        <v>1414</v>
      </c>
      <c r="T563" s="391">
        <v>1031</v>
      </c>
      <c r="U563" s="391">
        <v>1241</v>
      </c>
      <c r="V563" s="391">
        <v>1227</v>
      </c>
      <c r="W563" s="391">
        <v>1453</v>
      </c>
      <c r="X563" s="391">
        <v>1482</v>
      </c>
      <c r="Y563" s="391">
        <v>2781</v>
      </c>
      <c r="Z563" s="391">
        <v>458</v>
      </c>
      <c r="AA563" s="391">
        <v>142</v>
      </c>
      <c r="AB563" s="391">
        <v>459</v>
      </c>
      <c r="AC563" s="391">
        <v>337</v>
      </c>
      <c r="AD563" s="391">
        <v>321</v>
      </c>
      <c r="AE563" s="391">
        <v>339</v>
      </c>
      <c r="AF563" s="391">
        <v>161</v>
      </c>
      <c r="AG563" s="391">
        <v>139</v>
      </c>
      <c r="AH563" s="391">
        <v>144</v>
      </c>
      <c r="AI563" s="391">
        <v>63</v>
      </c>
      <c r="AJ563" s="391">
        <v>397</v>
      </c>
      <c r="AK563" s="391">
        <v>785</v>
      </c>
      <c r="AL563" s="391">
        <v>62</v>
      </c>
      <c r="AM563" s="391">
        <v>271</v>
      </c>
      <c r="AN563" s="391">
        <v>253</v>
      </c>
      <c r="AO563" s="391">
        <v>124</v>
      </c>
      <c r="AP563" s="391">
        <v>227</v>
      </c>
      <c r="AQ563" s="391">
        <v>148</v>
      </c>
      <c r="AR563" s="391">
        <v>239</v>
      </c>
      <c r="AS563" s="391">
        <v>145</v>
      </c>
      <c r="AT563" s="391">
        <v>272</v>
      </c>
      <c r="AU563" s="391">
        <v>120</v>
      </c>
      <c r="AV563" s="391">
        <v>250</v>
      </c>
      <c r="AW563" s="391">
        <v>145</v>
      </c>
      <c r="AX563" s="391">
        <v>69</v>
      </c>
      <c r="AY563" s="391">
        <v>54</v>
      </c>
      <c r="AZ563" s="391">
        <v>22</v>
      </c>
      <c r="BA563" s="391">
        <v>80</v>
      </c>
      <c r="BB563" s="391">
        <v>138</v>
      </c>
      <c r="BC563" s="391">
        <v>148</v>
      </c>
      <c r="BD563" s="391"/>
      <c r="BE563" s="391"/>
      <c r="BF563" s="391"/>
      <c r="BG563" s="391"/>
      <c r="BH563" s="391">
        <v>0</v>
      </c>
      <c r="BI563" s="391">
        <v>0</v>
      </c>
      <c r="BJ563" s="391">
        <v>0</v>
      </c>
      <c r="BK563" s="391">
        <v>0</v>
      </c>
      <c r="BL563" s="391">
        <v>0</v>
      </c>
      <c r="BM563" s="391">
        <v>0</v>
      </c>
      <c r="BN563" s="391">
        <v>0</v>
      </c>
      <c r="BO563" s="391">
        <v>0</v>
      </c>
      <c r="BP563" s="391">
        <v>0</v>
      </c>
      <c r="BQ563" s="391">
        <v>0</v>
      </c>
      <c r="BR563" s="391">
        <v>0</v>
      </c>
      <c r="BS563" s="391">
        <v>0</v>
      </c>
      <c r="BT563" s="391">
        <v>0</v>
      </c>
      <c r="BU563" s="391">
        <v>0</v>
      </c>
      <c r="BV563" s="391">
        <v>0</v>
      </c>
      <c r="BW563" s="391">
        <v>0</v>
      </c>
      <c r="BX563" s="392" t="str">
        <f t="shared" si="72"/>
        <v/>
      </c>
      <c r="BY563" s="392" t="str">
        <f t="shared" si="73"/>
        <v/>
      </c>
      <c r="BZ563" s="45">
        <f t="shared" si="74"/>
        <v>11235</v>
      </c>
      <c r="CA563" s="45">
        <f t="shared" si="75"/>
        <v>14991</v>
      </c>
      <c r="CB563" s="45">
        <f t="shared" si="76"/>
        <v>3745</v>
      </c>
      <c r="CC563" s="45">
        <f t="shared" si="77"/>
        <v>2256</v>
      </c>
      <c r="CD563" s="45">
        <f t="shared" si="78"/>
        <v>511</v>
      </c>
      <c r="CE563" s="45">
        <f t="shared" si="79"/>
        <v>0</v>
      </c>
      <c r="CF563" s="391">
        <f t="shared" si="80"/>
        <v>0</v>
      </c>
    </row>
    <row r="564" spans="1:84">
      <c r="A564" s="45" t="s">
        <v>591</v>
      </c>
      <c r="B564" s="393"/>
      <c r="C564" s="393"/>
      <c r="D564" s="393"/>
      <c r="E564" s="393">
        <v>3270</v>
      </c>
      <c r="F564" s="393"/>
      <c r="G564" s="393"/>
      <c r="H564" s="393"/>
      <c r="I564" s="393"/>
      <c r="J564" s="393"/>
      <c r="K564" s="391"/>
      <c r="L564" s="391"/>
      <c r="M564" s="391"/>
      <c r="N564" s="391"/>
      <c r="O564" s="391"/>
      <c r="P564" s="391"/>
      <c r="Q564" s="391">
        <v>1204</v>
      </c>
      <c r="R564" s="391">
        <v>1771</v>
      </c>
      <c r="S564" s="391">
        <v>1185</v>
      </c>
      <c r="T564" s="391">
        <v>1040</v>
      </c>
      <c r="U564" s="391">
        <v>506</v>
      </c>
      <c r="V564" s="391">
        <v>250</v>
      </c>
      <c r="W564" s="391">
        <v>478</v>
      </c>
      <c r="X564" s="391">
        <v>513</v>
      </c>
      <c r="Y564" s="391">
        <v>776</v>
      </c>
      <c r="Z564" s="391">
        <v>486</v>
      </c>
      <c r="AA564" s="391"/>
      <c r="AB564" s="391">
        <v>287</v>
      </c>
      <c r="AC564" s="391">
        <v>437</v>
      </c>
      <c r="AD564" s="391">
        <v>316</v>
      </c>
      <c r="AE564" s="391">
        <v>642</v>
      </c>
      <c r="AF564" s="391">
        <v>649</v>
      </c>
      <c r="AG564" s="391">
        <v>310</v>
      </c>
      <c r="AH564" s="391">
        <v>402</v>
      </c>
      <c r="AI564" s="391">
        <v>406</v>
      </c>
      <c r="AJ564" s="391">
        <v>176</v>
      </c>
      <c r="AK564" s="391">
        <v>211</v>
      </c>
      <c r="AL564" s="391">
        <v>376</v>
      </c>
      <c r="AM564" s="391">
        <v>100</v>
      </c>
      <c r="AN564" s="391">
        <v>244</v>
      </c>
      <c r="AO564" s="391">
        <v>449</v>
      </c>
      <c r="AP564" s="391">
        <v>97</v>
      </c>
      <c r="AQ564" s="391">
        <v>293</v>
      </c>
      <c r="AR564" s="391">
        <v>205</v>
      </c>
      <c r="AS564" s="391">
        <v>14</v>
      </c>
      <c r="AT564" s="391">
        <v>8422</v>
      </c>
      <c r="AU564" s="391">
        <v>198</v>
      </c>
      <c r="AV564" s="391">
        <v>95</v>
      </c>
      <c r="AW564" s="391">
        <v>53</v>
      </c>
      <c r="AX564" s="391">
        <v>96</v>
      </c>
      <c r="AY564" s="391">
        <v>50</v>
      </c>
      <c r="AZ564" s="391">
        <v>55</v>
      </c>
      <c r="BA564" s="391">
        <v>1</v>
      </c>
      <c r="BB564" s="391">
        <v>5</v>
      </c>
      <c r="BC564" s="391">
        <v>83</v>
      </c>
      <c r="BD564" s="391"/>
      <c r="BE564" s="391"/>
      <c r="BF564" s="391"/>
      <c r="BG564" s="391"/>
      <c r="BH564" s="391">
        <v>0</v>
      </c>
      <c r="BI564" s="391">
        <v>0</v>
      </c>
      <c r="BJ564" s="391">
        <v>0</v>
      </c>
      <c r="BK564" s="391">
        <v>0</v>
      </c>
      <c r="BL564" s="391">
        <v>9</v>
      </c>
      <c r="BM564" s="391">
        <v>0</v>
      </c>
      <c r="BN564" s="391">
        <v>0</v>
      </c>
      <c r="BO564" s="391">
        <v>0</v>
      </c>
      <c r="BP564" s="391">
        <v>0</v>
      </c>
      <c r="BQ564" s="391">
        <v>0</v>
      </c>
      <c r="BR564" s="391">
        <v>0</v>
      </c>
      <c r="BS564" s="391">
        <v>0</v>
      </c>
      <c r="BT564" s="391">
        <v>0</v>
      </c>
      <c r="BU564" s="391">
        <v>0</v>
      </c>
      <c r="BV564" s="391">
        <v>0</v>
      </c>
      <c r="BW564" s="391">
        <v>0</v>
      </c>
      <c r="BX564" s="392" t="str">
        <f t="shared" si="72"/>
        <v/>
      </c>
      <c r="BY564" s="392" t="str">
        <f t="shared" si="73"/>
        <v/>
      </c>
      <c r="BZ564" s="45">
        <f t="shared" si="74"/>
        <v>3270</v>
      </c>
      <c r="CA564" s="45">
        <f t="shared" si="75"/>
        <v>7723</v>
      </c>
      <c r="CB564" s="45">
        <f t="shared" si="76"/>
        <v>4322</v>
      </c>
      <c r="CC564" s="45">
        <f t="shared" si="77"/>
        <v>10546</v>
      </c>
      <c r="CD564" s="45">
        <f t="shared" si="78"/>
        <v>290</v>
      </c>
      <c r="CE564" s="45">
        <f t="shared" si="79"/>
        <v>9</v>
      </c>
      <c r="CF564" s="391">
        <f t="shared" si="80"/>
        <v>0</v>
      </c>
    </row>
    <row r="565" spans="1:84">
      <c r="A565" s="45" t="s">
        <v>592</v>
      </c>
      <c r="B565" s="391"/>
      <c r="C565" s="391"/>
      <c r="D565" s="391"/>
      <c r="E565" s="391"/>
      <c r="F565" s="391"/>
      <c r="G565" s="391"/>
      <c r="H565" s="391"/>
      <c r="I565" s="391"/>
      <c r="J565" s="391"/>
      <c r="K565" s="391"/>
      <c r="L565" s="391"/>
      <c r="M565" s="391"/>
      <c r="N565" s="391"/>
      <c r="O565" s="391"/>
      <c r="P565" s="391"/>
      <c r="Q565" s="391"/>
      <c r="R565" s="391"/>
      <c r="S565" s="391"/>
      <c r="T565" s="391"/>
      <c r="U565" s="391"/>
      <c r="V565" s="391"/>
      <c r="W565" s="391"/>
      <c r="X565" s="391"/>
      <c r="Y565" s="391"/>
      <c r="Z565" s="391"/>
      <c r="AA565" s="397"/>
      <c r="AB565" s="391"/>
      <c r="AC565" s="391"/>
      <c r="AD565" s="391"/>
      <c r="AE565" s="391"/>
      <c r="AF565" s="391"/>
      <c r="AG565" s="391"/>
      <c r="AH565" s="391"/>
      <c r="AI565" s="391"/>
      <c r="AJ565" s="391"/>
      <c r="AK565" s="391"/>
      <c r="AL565" s="391"/>
      <c r="AM565" s="391"/>
      <c r="AN565" s="391"/>
      <c r="AO565" s="391"/>
      <c r="AP565" s="391"/>
      <c r="AQ565" s="391"/>
      <c r="AR565" s="391"/>
      <c r="AS565" s="391"/>
      <c r="AT565" s="391"/>
      <c r="AU565" s="391"/>
      <c r="AV565" s="391"/>
      <c r="AW565" s="391"/>
      <c r="AX565" s="391"/>
      <c r="AY565" s="391"/>
      <c r="AZ565" s="391"/>
      <c r="BA565" s="391"/>
      <c r="BB565" s="391"/>
      <c r="BC565" s="391">
        <v>60</v>
      </c>
      <c r="BD565" s="391"/>
      <c r="BE565" s="391"/>
      <c r="BF565" s="391"/>
      <c r="BG565" s="391"/>
      <c r="BH565" s="391">
        <v>0</v>
      </c>
      <c r="BI565" s="391">
        <v>0</v>
      </c>
      <c r="BJ565" s="391">
        <v>147</v>
      </c>
      <c r="BK565" s="391">
        <v>403</v>
      </c>
      <c r="BL565" s="391">
        <v>672</v>
      </c>
      <c r="BM565" s="391">
        <v>530</v>
      </c>
      <c r="BN565" s="391">
        <v>523</v>
      </c>
      <c r="BO565" s="391">
        <v>817</v>
      </c>
      <c r="BP565" s="391">
        <v>568</v>
      </c>
      <c r="BQ565" s="391">
        <v>686</v>
      </c>
      <c r="BR565" s="391">
        <v>901</v>
      </c>
      <c r="BS565" s="391">
        <v>777</v>
      </c>
      <c r="BT565" s="391">
        <v>725</v>
      </c>
      <c r="BU565" s="391">
        <v>0</v>
      </c>
      <c r="BV565" s="391">
        <v>0</v>
      </c>
      <c r="BW565" s="391">
        <v>0</v>
      </c>
      <c r="BX565" s="392">
        <f t="shared" si="72"/>
        <v>-1</v>
      </c>
      <c r="BY565" s="392" t="str">
        <f t="shared" si="73"/>
        <v/>
      </c>
      <c r="BZ565" s="45">
        <f t="shared" si="74"/>
        <v>0</v>
      </c>
      <c r="CA565" s="45">
        <f t="shared" si="75"/>
        <v>0</v>
      </c>
      <c r="CB565" s="45">
        <f t="shared" si="76"/>
        <v>0</v>
      </c>
      <c r="CC565" s="45">
        <f t="shared" si="77"/>
        <v>0</v>
      </c>
      <c r="CD565" s="45">
        <f t="shared" si="78"/>
        <v>60</v>
      </c>
      <c r="CE565" s="45">
        <f t="shared" si="79"/>
        <v>6749</v>
      </c>
      <c r="CF565" s="391">
        <f t="shared" si="80"/>
        <v>0</v>
      </c>
    </row>
    <row r="566" ht="15" spans="1:84">
      <c r="A566" s="45" t="s">
        <v>593</v>
      </c>
      <c r="B566" s="396"/>
      <c r="C566" s="396"/>
      <c r="D566" s="396"/>
      <c r="E566" s="396"/>
      <c r="F566" s="396"/>
      <c r="G566" s="396"/>
      <c r="H566" s="396"/>
      <c r="I566" s="396"/>
      <c r="J566" s="396"/>
      <c r="K566" s="396"/>
      <c r="L566" s="396"/>
      <c r="M566" s="396"/>
      <c r="N566" s="391"/>
      <c r="O566" s="391"/>
      <c r="P566" s="391"/>
      <c r="Q566" s="391"/>
      <c r="R566" s="391"/>
      <c r="S566" s="391"/>
      <c r="T566" s="391"/>
      <c r="U566" s="391"/>
      <c r="V566" s="391"/>
      <c r="W566" s="391"/>
      <c r="X566" s="391"/>
      <c r="Y566" s="391"/>
      <c r="Z566" s="391"/>
      <c r="AA566" s="391"/>
      <c r="AB566" s="391"/>
      <c r="AC566" s="391"/>
      <c r="AD566" s="391"/>
      <c r="AE566" s="391"/>
      <c r="AF566" s="391"/>
      <c r="AG566" s="391"/>
      <c r="AH566" s="391"/>
      <c r="AI566" s="391"/>
      <c r="AJ566" s="391"/>
      <c r="AK566" s="391"/>
      <c r="AL566" s="391"/>
      <c r="AM566" s="391"/>
      <c r="AN566" s="391"/>
      <c r="AO566" s="391"/>
      <c r="AP566" s="391">
        <v>204</v>
      </c>
      <c r="AQ566" s="391">
        <v>193</v>
      </c>
      <c r="AR566" s="391">
        <v>145</v>
      </c>
      <c r="AS566" s="391">
        <v>4</v>
      </c>
      <c r="AT566" s="391"/>
      <c r="AU566" s="391">
        <v>25</v>
      </c>
      <c r="AV566" s="391">
        <v>141</v>
      </c>
      <c r="AW566" s="391">
        <v>58</v>
      </c>
      <c r="AX566" s="391">
        <v>226</v>
      </c>
      <c r="AY566" s="391">
        <v>199</v>
      </c>
      <c r="AZ566" s="391">
        <v>247</v>
      </c>
      <c r="BA566" s="391">
        <v>98</v>
      </c>
      <c r="BB566" s="391">
        <v>89</v>
      </c>
      <c r="BC566" s="391">
        <v>57</v>
      </c>
      <c r="BD566" s="391"/>
      <c r="BE566" s="391"/>
      <c r="BF566" s="391"/>
      <c r="BG566" s="391"/>
      <c r="BH566" s="391">
        <v>0</v>
      </c>
      <c r="BI566" s="391">
        <v>0</v>
      </c>
      <c r="BJ566" s="391">
        <v>0</v>
      </c>
      <c r="BK566" s="391">
        <v>0</v>
      </c>
      <c r="BL566" s="391">
        <v>119</v>
      </c>
      <c r="BM566" s="391">
        <v>108</v>
      </c>
      <c r="BN566" s="391">
        <v>60</v>
      </c>
      <c r="BO566" s="391">
        <v>61</v>
      </c>
      <c r="BP566" s="391">
        <v>43</v>
      </c>
      <c r="BQ566" s="391">
        <v>64</v>
      </c>
      <c r="BR566" s="391">
        <v>34</v>
      </c>
      <c r="BS566" s="391">
        <v>55</v>
      </c>
      <c r="BT566" s="391">
        <v>38</v>
      </c>
      <c r="BU566" s="391">
        <v>0</v>
      </c>
      <c r="BV566" s="391">
        <v>0</v>
      </c>
      <c r="BW566" s="391">
        <v>0</v>
      </c>
      <c r="BX566" s="392" t="str">
        <f t="shared" si="72"/>
        <v/>
      </c>
      <c r="BY566" s="392" t="str">
        <f t="shared" si="73"/>
        <v/>
      </c>
      <c r="BZ566" s="45">
        <f t="shared" si="74"/>
        <v>0</v>
      </c>
      <c r="CA566" s="45">
        <f t="shared" si="75"/>
        <v>0</v>
      </c>
      <c r="CB566" s="45">
        <f t="shared" si="76"/>
        <v>0</v>
      </c>
      <c r="CC566" s="45">
        <f t="shared" si="77"/>
        <v>770</v>
      </c>
      <c r="CD566" s="45">
        <f t="shared" si="78"/>
        <v>916</v>
      </c>
      <c r="CE566" s="45">
        <f t="shared" si="79"/>
        <v>582</v>
      </c>
      <c r="CF566" s="391">
        <f t="shared" si="80"/>
        <v>0</v>
      </c>
    </row>
    <row r="567" ht="15" spans="1:84">
      <c r="A567" s="45" t="s">
        <v>594</v>
      </c>
      <c r="B567" s="391"/>
      <c r="C567" s="391"/>
      <c r="D567" s="391"/>
      <c r="E567" s="391"/>
      <c r="F567" s="391"/>
      <c r="G567" s="391"/>
      <c r="H567" s="391"/>
      <c r="I567" s="391"/>
      <c r="J567" s="396"/>
      <c r="K567" s="391"/>
      <c r="L567" s="391"/>
      <c r="M567" s="391"/>
      <c r="N567" s="391"/>
      <c r="O567" s="391"/>
      <c r="P567" s="391"/>
      <c r="Q567" s="391"/>
      <c r="R567" s="391"/>
      <c r="S567" s="391"/>
      <c r="T567" s="391"/>
      <c r="U567" s="391"/>
      <c r="V567" s="391"/>
      <c r="W567" s="391"/>
      <c r="X567" s="391"/>
      <c r="Y567" s="391"/>
      <c r="Z567" s="391"/>
      <c r="AA567" s="391"/>
      <c r="AB567" s="391"/>
      <c r="AC567" s="391"/>
      <c r="AD567" s="391"/>
      <c r="AE567" s="391"/>
      <c r="AF567" s="391"/>
      <c r="AG567" s="391"/>
      <c r="AH567" s="391">
        <v>311</v>
      </c>
      <c r="AI567" s="391">
        <v>300</v>
      </c>
      <c r="AJ567" s="391">
        <v>59</v>
      </c>
      <c r="AK567" s="391">
        <v>62</v>
      </c>
      <c r="AL567" s="391">
        <v>83</v>
      </c>
      <c r="AM567" s="391">
        <v>13</v>
      </c>
      <c r="AN567" s="391">
        <v>54</v>
      </c>
      <c r="AO567" s="391">
        <v>129</v>
      </c>
      <c r="AP567" s="391">
        <v>204</v>
      </c>
      <c r="AQ567" s="391">
        <v>1097</v>
      </c>
      <c r="AR567" s="391">
        <v>94</v>
      </c>
      <c r="AS567" s="391">
        <v>715</v>
      </c>
      <c r="AT567" s="391">
        <v>1040</v>
      </c>
      <c r="AU567" s="391">
        <v>2205</v>
      </c>
      <c r="AV567" s="391">
        <v>1446</v>
      </c>
      <c r="AW567" s="391">
        <v>1089</v>
      </c>
      <c r="AX567" s="391">
        <v>2</v>
      </c>
      <c r="AY567" s="391"/>
      <c r="AZ567" s="391"/>
      <c r="BA567" s="391"/>
      <c r="BB567" s="391">
        <v>3</v>
      </c>
      <c r="BC567" s="391">
        <v>35</v>
      </c>
      <c r="BD567" s="391"/>
      <c r="BE567" s="391"/>
      <c r="BF567" s="391"/>
      <c r="BG567" s="391"/>
      <c r="BH567" s="391">
        <v>0</v>
      </c>
      <c r="BI567" s="391">
        <v>0</v>
      </c>
      <c r="BJ567" s="391">
        <v>0</v>
      </c>
      <c r="BK567" s="391">
        <v>0</v>
      </c>
      <c r="BL567" s="391">
        <v>0</v>
      </c>
      <c r="BM567" s="391">
        <v>0</v>
      </c>
      <c r="BN567" s="391">
        <v>0</v>
      </c>
      <c r="BO567" s="391">
        <v>0</v>
      </c>
      <c r="BP567" s="391">
        <v>0</v>
      </c>
      <c r="BQ567" s="391">
        <v>2</v>
      </c>
      <c r="BR567" s="391">
        <v>2</v>
      </c>
      <c r="BS567" s="391">
        <v>3</v>
      </c>
      <c r="BT567" s="391">
        <v>10</v>
      </c>
      <c r="BU567" s="391">
        <v>0</v>
      </c>
      <c r="BV567" s="391">
        <v>0</v>
      </c>
      <c r="BW567" s="391">
        <v>0</v>
      </c>
      <c r="BX567" s="392" t="str">
        <f t="shared" si="72"/>
        <v/>
      </c>
      <c r="BY567" s="392" t="str">
        <f t="shared" si="73"/>
        <v/>
      </c>
      <c r="BZ567" s="45">
        <f t="shared" si="74"/>
        <v>0</v>
      </c>
      <c r="CA567" s="45">
        <f t="shared" si="75"/>
        <v>0</v>
      </c>
      <c r="CB567" s="45">
        <f t="shared" si="76"/>
        <v>732</v>
      </c>
      <c r="CC567" s="45">
        <f t="shared" si="77"/>
        <v>8169</v>
      </c>
      <c r="CD567" s="45">
        <f t="shared" si="78"/>
        <v>40</v>
      </c>
      <c r="CE567" s="45">
        <f t="shared" si="79"/>
        <v>17</v>
      </c>
      <c r="CF567" s="391">
        <f t="shared" si="80"/>
        <v>0</v>
      </c>
    </row>
    <row r="568" spans="1:84">
      <c r="A568" s="45" t="s">
        <v>113</v>
      </c>
      <c r="B568" s="391"/>
      <c r="C568" s="391"/>
      <c r="D568" s="391"/>
      <c r="E568" s="391"/>
      <c r="F568" s="391"/>
      <c r="G568" s="391"/>
      <c r="H568" s="391"/>
      <c r="I568" s="391"/>
      <c r="J568" s="391"/>
      <c r="K568" s="391"/>
      <c r="L568" s="391"/>
      <c r="M568" s="391"/>
      <c r="N568" s="391"/>
      <c r="O568" s="391"/>
      <c r="P568" s="391"/>
      <c r="Q568" s="391"/>
      <c r="R568" s="391"/>
      <c r="S568" s="391"/>
      <c r="T568" s="391"/>
      <c r="U568" s="391"/>
      <c r="V568" s="391"/>
      <c r="W568" s="391"/>
      <c r="X568" s="391"/>
      <c r="Y568" s="391"/>
      <c r="Z568" s="391"/>
      <c r="AA568" s="397"/>
      <c r="AB568" s="391"/>
      <c r="AC568" s="391"/>
      <c r="AD568" s="391"/>
      <c r="AE568" s="391"/>
      <c r="AF568" s="391"/>
      <c r="AG568" s="391"/>
      <c r="AH568" s="391"/>
      <c r="AI568" s="391"/>
      <c r="AJ568" s="391"/>
      <c r="AK568" s="391"/>
      <c r="AL568" s="391"/>
      <c r="AM568" s="391"/>
      <c r="AN568" s="391"/>
      <c r="AO568" s="391"/>
      <c r="AP568" s="391"/>
      <c r="AQ568" s="391"/>
      <c r="AR568" s="391"/>
      <c r="AS568" s="391"/>
      <c r="AT568" s="391"/>
      <c r="AU568" s="391"/>
      <c r="AV568" s="391"/>
      <c r="AW568" s="391"/>
      <c r="AX568" s="391"/>
      <c r="AY568" s="391"/>
      <c r="AZ568" s="391"/>
      <c r="BA568" s="391"/>
      <c r="BB568" s="391"/>
      <c r="BC568" s="391">
        <v>29</v>
      </c>
      <c r="BD568" s="391"/>
      <c r="BE568" s="391"/>
      <c r="BF568" s="391"/>
      <c r="BG568" s="391">
        <v>3376</v>
      </c>
      <c r="BH568" s="391">
        <v>0</v>
      </c>
      <c r="BI568" s="391">
        <v>0</v>
      </c>
      <c r="BJ568" s="391">
        <v>0</v>
      </c>
      <c r="BK568" s="391">
        <v>51</v>
      </c>
      <c r="BL568" s="391">
        <v>0</v>
      </c>
      <c r="BM568" s="391">
        <v>0</v>
      </c>
      <c r="BN568" s="391">
        <v>2789</v>
      </c>
      <c r="BO568" s="391">
        <v>3203</v>
      </c>
      <c r="BP568" s="391">
        <v>0</v>
      </c>
      <c r="BQ568" s="391">
        <v>0</v>
      </c>
      <c r="BR568" s="391">
        <v>0</v>
      </c>
      <c r="BS568" s="391">
        <v>0</v>
      </c>
      <c r="BT568" s="391">
        <v>0</v>
      </c>
      <c r="BU568" s="391">
        <v>4793</v>
      </c>
      <c r="BV568" s="391">
        <v>2332</v>
      </c>
      <c r="BW568" s="391">
        <v>4178</v>
      </c>
      <c r="BX568" s="392">
        <f t="shared" si="72"/>
        <v>80.921568627451</v>
      </c>
      <c r="BY568" s="392">
        <f t="shared" si="73"/>
        <v>0.791595197255575</v>
      </c>
      <c r="BZ568" s="45">
        <f t="shared" si="74"/>
        <v>0</v>
      </c>
      <c r="CA568" s="45">
        <f t="shared" si="75"/>
        <v>0</v>
      </c>
      <c r="CB568" s="45">
        <f t="shared" si="76"/>
        <v>0</v>
      </c>
      <c r="CC568" s="45">
        <f t="shared" si="77"/>
        <v>0</v>
      </c>
      <c r="CD568" s="45">
        <f t="shared" si="78"/>
        <v>3405</v>
      </c>
      <c r="CE568" s="45">
        <f t="shared" si="79"/>
        <v>10836</v>
      </c>
      <c r="CF568" s="391">
        <f t="shared" si="80"/>
        <v>6510</v>
      </c>
    </row>
    <row r="569" spans="1:84">
      <c r="A569" s="45" t="s">
        <v>595</v>
      </c>
      <c r="B569" s="391"/>
      <c r="C569" s="391"/>
      <c r="D569" s="391"/>
      <c r="E569" s="391"/>
      <c r="F569" s="391"/>
      <c r="G569" s="391"/>
      <c r="H569" s="391"/>
      <c r="I569" s="391"/>
      <c r="J569" s="391"/>
      <c r="K569" s="391"/>
      <c r="L569" s="391"/>
      <c r="M569" s="391"/>
      <c r="N569" s="391"/>
      <c r="O569" s="391"/>
      <c r="P569" s="391"/>
      <c r="Q569" s="391"/>
      <c r="R569" s="391"/>
      <c r="S569" s="391"/>
      <c r="T569" s="391"/>
      <c r="U569" s="391"/>
      <c r="V569" s="391"/>
      <c r="W569" s="391"/>
      <c r="X569" s="391"/>
      <c r="Y569" s="391"/>
      <c r="Z569" s="391"/>
      <c r="AA569" s="397"/>
      <c r="AB569" s="391"/>
      <c r="AC569" s="391"/>
      <c r="AD569" s="391"/>
      <c r="AE569" s="391"/>
      <c r="AF569" s="391">
        <v>14</v>
      </c>
      <c r="AG569" s="391">
        <v>9</v>
      </c>
      <c r="AH569" s="391"/>
      <c r="AI569" s="391">
        <v>11</v>
      </c>
      <c r="AJ569" s="391">
        <v>85</v>
      </c>
      <c r="AK569" s="391">
        <v>5</v>
      </c>
      <c r="AL569" s="391">
        <v>21</v>
      </c>
      <c r="AM569" s="391"/>
      <c r="AN569" s="391">
        <v>15</v>
      </c>
      <c r="AO569" s="391">
        <v>2</v>
      </c>
      <c r="AP569" s="391">
        <v>7</v>
      </c>
      <c r="AQ569" s="391">
        <v>59</v>
      </c>
      <c r="AR569" s="391">
        <v>10</v>
      </c>
      <c r="AS569" s="391">
        <v>10</v>
      </c>
      <c r="AT569" s="391">
        <v>6</v>
      </c>
      <c r="AU569" s="391">
        <v>12</v>
      </c>
      <c r="AV569" s="391">
        <v>5</v>
      </c>
      <c r="AW569" s="391">
        <v>18</v>
      </c>
      <c r="AX569" s="391">
        <v>1</v>
      </c>
      <c r="AY569" s="391"/>
      <c r="AZ569" s="391">
        <v>7</v>
      </c>
      <c r="BA569" s="391">
        <v>8</v>
      </c>
      <c r="BB569" s="391">
        <v>4</v>
      </c>
      <c r="BC569" s="391">
        <v>6</v>
      </c>
      <c r="BD569" s="391"/>
      <c r="BE569" s="391"/>
      <c r="BF569" s="391"/>
      <c r="BG569" s="391"/>
      <c r="BH569" s="391"/>
      <c r="BI569" s="391"/>
      <c r="BJ569" s="391">
        <v>0</v>
      </c>
      <c r="BK569" s="391">
        <v>0</v>
      </c>
      <c r="BL569" s="391">
        <v>0</v>
      </c>
      <c r="BM569" s="391">
        <v>0</v>
      </c>
      <c r="BN569" s="391">
        <v>0</v>
      </c>
      <c r="BO569" s="391">
        <v>0</v>
      </c>
      <c r="BP569" s="391">
        <v>0</v>
      </c>
      <c r="BQ569" s="391">
        <v>0</v>
      </c>
      <c r="BR569" s="391">
        <v>0</v>
      </c>
      <c r="BS569" s="391">
        <v>0</v>
      </c>
      <c r="BT569" s="391">
        <v>0</v>
      </c>
      <c r="BU569" s="391">
        <v>0</v>
      </c>
      <c r="BV569" s="391">
        <v>0</v>
      </c>
      <c r="BW569" s="391">
        <v>0</v>
      </c>
      <c r="BX569" s="392" t="str">
        <f t="shared" si="72"/>
        <v/>
      </c>
      <c r="BY569" s="392" t="str">
        <f t="shared" si="73"/>
        <v/>
      </c>
      <c r="BZ569" s="45">
        <f t="shared" si="74"/>
        <v>0</v>
      </c>
      <c r="CA569" s="45">
        <f t="shared" si="75"/>
        <v>0</v>
      </c>
      <c r="CB569" s="45">
        <f t="shared" si="76"/>
        <v>124</v>
      </c>
      <c r="CC569" s="45">
        <f t="shared" si="77"/>
        <v>165</v>
      </c>
      <c r="CD569" s="45">
        <f t="shared" si="78"/>
        <v>26</v>
      </c>
      <c r="CE569" s="45">
        <f t="shared" si="79"/>
        <v>0</v>
      </c>
      <c r="CF569" s="391">
        <f t="shared" si="80"/>
        <v>0</v>
      </c>
    </row>
    <row r="570" spans="1:84">
      <c r="A570" s="45" t="s">
        <v>596</v>
      </c>
      <c r="B570" s="391"/>
      <c r="C570" s="391"/>
      <c r="D570" s="391"/>
      <c r="E570" s="391"/>
      <c r="F570" s="391"/>
      <c r="G570" s="391"/>
      <c r="H570" s="391"/>
      <c r="I570" s="391"/>
      <c r="J570" s="391"/>
      <c r="K570" s="391"/>
      <c r="L570" s="391"/>
      <c r="M570" s="391"/>
      <c r="N570" s="391"/>
      <c r="O570" s="391"/>
      <c r="P570" s="391"/>
      <c r="Q570" s="391"/>
      <c r="R570" s="391"/>
      <c r="S570" s="391"/>
      <c r="T570" s="391"/>
      <c r="U570" s="391"/>
      <c r="V570" s="391"/>
      <c r="W570" s="391"/>
      <c r="X570" s="391"/>
      <c r="Y570" s="391"/>
      <c r="Z570" s="391"/>
      <c r="AA570" s="391"/>
      <c r="AB570" s="391"/>
      <c r="AC570" s="391"/>
      <c r="AD570" s="391"/>
      <c r="AE570" s="391"/>
      <c r="AF570" s="391">
        <v>36</v>
      </c>
      <c r="AG570" s="391">
        <v>24</v>
      </c>
      <c r="AH570" s="391">
        <v>28</v>
      </c>
      <c r="AI570" s="391">
        <v>33</v>
      </c>
      <c r="AJ570" s="391">
        <v>52</v>
      </c>
      <c r="AK570" s="391">
        <v>78</v>
      </c>
      <c r="AL570" s="391">
        <v>45</v>
      </c>
      <c r="AM570" s="391"/>
      <c r="AN570" s="391">
        <v>12</v>
      </c>
      <c r="AO570" s="391">
        <v>53</v>
      </c>
      <c r="AP570" s="391">
        <v>34</v>
      </c>
      <c r="AQ570" s="391"/>
      <c r="AR570" s="391">
        <v>13</v>
      </c>
      <c r="AS570" s="391"/>
      <c r="AT570" s="391">
        <v>14</v>
      </c>
      <c r="AU570" s="391">
        <v>38</v>
      </c>
      <c r="AV570" s="391">
        <v>42</v>
      </c>
      <c r="AW570" s="391">
        <v>44</v>
      </c>
      <c r="AX570" s="391">
        <v>10</v>
      </c>
      <c r="AY570" s="391">
        <v>2</v>
      </c>
      <c r="AZ570" s="391"/>
      <c r="BA570" s="391">
        <v>22</v>
      </c>
      <c r="BB570" s="391">
        <v>1</v>
      </c>
      <c r="BC570" s="391">
        <v>1</v>
      </c>
      <c r="BD570" s="391"/>
      <c r="BE570" s="391"/>
      <c r="BF570" s="391"/>
      <c r="BG570" s="391"/>
      <c r="BH570" s="391">
        <v>0</v>
      </c>
      <c r="BI570" s="391">
        <v>0</v>
      </c>
      <c r="BJ570" s="391">
        <v>0</v>
      </c>
      <c r="BK570" s="391">
        <v>0</v>
      </c>
      <c r="BL570" s="391">
        <v>0</v>
      </c>
      <c r="BM570" s="391">
        <v>0</v>
      </c>
      <c r="BN570" s="391">
        <v>0</v>
      </c>
      <c r="BO570" s="391">
        <v>0</v>
      </c>
      <c r="BP570" s="391">
        <v>0</v>
      </c>
      <c r="BQ570" s="391">
        <v>0</v>
      </c>
      <c r="BR570" s="391">
        <v>5</v>
      </c>
      <c r="BS570" s="391">
        <v>0</v>
      </c>
      <c r="BT570" s="391">
        <v>0</v>
      </c>
      <c r="BU570" s="391">
        <v>0</v>
      </c>
      <c r="BV570" s="391">
        <v>0</v>
      </c>
      <c r="BW570" s="391">
        <v>0</v>
      </c>
      <c r="BX570" s="392" t="str">
        <f t="shared" si="72"/>
        <v/>
      </c>
      <c r="BY570" s="392" t="str">
        <f t="shared" si="73"/>
        <v/>
      </c>
      <c r="BZ570" s="45">
        <f t="shared" si="74"/>
        <v>0</v>
      </c>
      <c r="CA570" s="45">
        <f t="shared" si="75"/>
        <v>0</v>
      </c>
      <c r="CB570" s="45">
        <f t="shared" si="76"/>
        <v>251</v>
      </c>
      <c r="CC570" s="45">
        <f t="shared" si="77"/>
        <v>295</v>
      </c>
      <c r="CD570" s="45">
        <f t="shared" si="78"/>
        <v>36</v>
      </c>
      <c r="CE570" s="45">
        <f t="shared" si="79"/>
        <v>5</v>
      </c>
      <c r="CF570" s="391">
        <f t="shared" si="80"/>
        <v>0</v>
      </c>
    </row>
    <row r="571" ht="15" spans="1:84">
      <c r="A571" s="45" t="s">
        <v>597</v>
      </c>
      <c r="B571" s="396">
        <v>185</v>
      </c>
      <c r="C571" s="396">
        <v>112</v>
      </c>
      <c r="D571" s="396">
        <v>245</v>
      </c>
      <c r="E571" s="396">
        <v>178</v>
      </c>
      <c r="F571" s="396">
        <v>292</v>
      </c>
      <c r="G571" s="396">
        <v>325</v>
      </c>
      <c r="H571" s="396">
        <v>185</v>
      </c>
      <c r="I571" s="396">
        <v>169</v>
      </c>
      <c r="J571" s="396">
        <v>208</v>
      </c>
      <c r="K571" s="396">
        <v>191</v>
      </c>
      <c r="L571" s="396">
        <v>203</v>
      </c>
      <c r="M571" s="396">
        <v>173</v>
      </c>
      <c r="N571" s="391">
        <v>190</v>
      </c>
      <c r="O571" s="391">
        <v>106</v>
      </c>
      <c r="P571" s="391">
        <v>215</v>
      </c>
      <c r="Q571" s="391">
        <v>237</v>
      </c>
      <c r="R571" s="391">
        <v>242</v>
      </c>
      <c r="S571" s="391">
        <v>357</v>
      </c>
      <c r="T571" s="391">
        <v>219</v>
      </c>
      <c r="U571" s="391">
        <v>143</v>
      </c>
      <c r="V571" s="391">
        <v>146</v>
      </c>
      <c r="W571" s="391">
        <v>131</v>
      </c>
      <c r="X571" s="391">
        <v>87</v>
      </c>
      <c r="Y571" s="391">
        <v>121</v>
      </c>
      <c r="Z571" s="391">
        <v>77</v>
      </c>
      <c r="AA571" s="391">
        <v>85</v>
      </c>
      <c r="AB571" s="391">
        <v>68</v>
      </c>
      <c r="AC571" s="391">
        <v>41</v>
      </c>
      <c r="AD571" s="391">
        <v>56</v>
      </c>
      <c r="AE571" s="391">
        <v>122</v>
      </c>
      <c r="AF571" s="391">
        <v>119</v>
      </c>
      <c r="AG571" s="391">
        <v>88</v>
      </c>
      <c r="AH571" s="391">
        <v>50</v>
      </c>
      <c r="AI571" s="391">
        <v>31</v>
      </c>
      <c r="AJ571" s="391">
        <v>38</v>
      </c>
      <c r="AK571" s="391">
        <v>38</v>
      </c>
      <c r="AL571" s="391">
        <v>17</v>
      </c>
      <c r="AM571" s="391">
        <v>9</v>
      </c>
      <c r="AN571" s="391">
        <v>16</v>
      </c>
      <c r="AO571" s="391">
        <v>10</v>
      </c>
      <c r="AP571" s="391">
        <v>7</v>
      </c>
      <c r="AQ571" s="391">
        <v>5</v>
      </c>
      <c r="AR571" s="391">
        <v>6</v>
      </c>
      <c r="AS571" s="391">
        <v>2</v>
      </c>
      <c r="AT571" s="391">
        <v>2</v>
      </c>
      <c r="AU571" s="391">
        <v>2</v>
      </c>
      <c r="AV571" s="391">
        <v>3</v>
      </c>
      <c r="AW571" s="391">
        <v>7</v>
      </c>
      <c r="AX571" s="391">
        <v>3</v>
      </c>
      <c r="AY571" s="391">
        <v>2</v>
      </c>
      <c r="AZ571" s="391">
        <v>3</v>
      </c>
      <c r="BA571" s="391">
        <v>1</v>
      </c>
      <c r="BB571" s="391"/>
      <c r="BC571" s="391">
        <v>1</v>
      </c>
      <c r="BD571" s="391"/>
      <c r="BE571" s="391"/>
      <c r="BF571" s="391"/>
      <c r="BG571" s="391"/>
      <c r="BH571" s="391"/>
      <c r="BI571" s="391"/>
      <c r="BJ571" s="391">
        <v>1</v>
      </c>
      <c r="BK571" s="391">
        <v>2</v>
      </c>
      <c r="BL571" s="391">
        <v>0</v>
      </c>
      <c r="BM571" s="391">
        <v>0</v>
      </c>
      <c r="BN571" s="391">
        <v>0</v>
      </c>
      <c r="BO571" s="391">
        <v>0</v>
      </c>
      <c r="BP571" s="391">
        <v>0</v>
      </c>
      <c r="BQ571" s="391">
        <v>0</v>
      </c>
      <c r="BR571" s="391">
        <v>0</v>
      </c>
      <c r="BS571" s="391">
        <v>0</v>
      </c>
      <c r="BT571" s="391">
        <v>1</v>
      </c>
      <c r="BU571" s="391">
        <v>0</v>
      </c>
      <c r="BV571" s="391">
        <v>0</v>
      </c>
      <c r="BW571" s="391">
        <v>0</v>
      </c>
      <c r="BX571" s="392">
        <f t="shared" si="72"/>
        <v>-1</v>
      </c>
      <c r="BY571" s="392" t="str">
        <f t="shared" si="73"/>
        <v/>
      </c>
      <c r="BZ571" s="45">
        <f t="shared" si="74"/>
        <v>2466</v>
      </c>
      <c r="CA571" s="45">
        <f t="shared" si="75"/>
        <v>2194</v>
      </c>
      <c r="CB571" s="45">
        <f t="shared" si="76"/>
        <v>813</v>
      </c>
      <c r="CC571" s="45">
        <f t="shared" si="77"/>
        <v>86</v>
      </c>
      <c r="CD571" s="45">
        <f t="shared" si="78"/>
        <v>10</v>
      </c>
      <c r="CE571" s="45">
        <f t="shared" si="79"/>
        <v>4</v>
      </c>
      <c r="CF571" s="391">
        <f t="shared" si="80"/>
        <v>0</v>
      </c>
    </row>
    <row r="572" spans="1:84">
      <c r="A572" s="45" t="s">
        <v>598</v>
      </c>
      <c r="B572" s="391"/>
      <c r="C572" s="391"/>
      <c r="D572" s="391"/>
      <c r="E572" s="391"/>
      <c r="F572" s="391"/>
      <c r="G572" s="391"/>
      <c r="H572" s="391"/>
      <c r="I572" s="391"/>
      <c r="J572" s="391"/>
      <c r="K572" s="391"/>
      <c r="L572" s="391"/>
      <c r="M572" s="391"/>
      <c r="N572" s="391"/>
      <c r="O572" s="391"/>
      <c r="P572" s="391"/>
      <c r="Q572" s="391"/>
      <c r="R572" s="391">
        <v>225</v>
      </c>
      <c r="S572" s="391">
        <v>1351</v>
      </c>
      <c r="T572" s="391">
        <v>894</v>
      </c>
      <c r="U572" s="391">
        <v>2165</v>
      </c>
      <c r="V572" s="391">
        <v>72</v>
      </c>
      <c r="W572" s="391">
        <v>52</v>
      </c>
      <c r="X572" s="391">
        <v>67</v>
      </c>
      <c r="Y572" s="391">
        <v>54</v>
      </c>
      <c r="Z572" s="391">
        <v>61</v>
      </c>
      <c r="AA572" s="397">
        <v>1</v>
      </c>
      <c r="AB572" s="391">
        <v>10</v>
      </c>
      <c r="AC572" s="391">
        <v>37</v>
      </c>
      <c r="AD572" s="391">
        <v>51</v>
      </c>
      <c r="AE572" s="391">
        <v>56</v>
      </c>
      <c r="AF572" s="391">
        <v>453</v>
      </c>
      <c r="AG572" s="391">
        <v>558</v>
      </c>
      <c r="AH572" s="391">
        <v>510</v>
      </c>
      <c r="AI572" s="391">
        <v>661</v>
      </c>
      <c r="AJ572" s="391">
        <v>1005</v>
      </c>
      <c r="AK572" s="391">
        <v>325</v>
      </c>
      <c r="AL572" s="391">
        <v>263</v>
      </c>
      <c r="AM572" s="391">
        <v>20</v>
      </c>
      <c r="AN572" s="391">
        <v>238</v>
      </c>
      <c r="AO572" s="391">
        <v>405</v>
      </c>
      <c r="AP572" s="391">
        <v>416</v>
      </c>
      <c r="AQ572" s="391">
        <v>459</v>
      </c>
      <c r="AR572" s="391">
        <v>33</v>
      </c>
      <c r="AS572" s="391">
        <v>39</v>
      </c>
      <c r="AT572" s="391">
        <v>5</v>
      </c>
      <c r="AU572" s="391">
        <v>40</v>
      </c>
      <c r="AV572" s="391">
        <v>50</v>
      </c>
      <c r="AW572" s="391">
        <v>28</v>
      </c>
      <c r="AX572" s="391">
        <v>17</v>
      </c>
      <c r="AY572" s="391">
        <v>1</v>
      </c>
      <c r="AZ572" s="391">
        <v>12</v>
      </c>
      <c r="BA572" s="391"/>
      <c r="BB572" s="391">
        <v>5</v>
      </c>
      <c r="BC572" s="391"/>
      <c r="BD572" s="391"/>
      <c r="BE572" s="391"/>
      <c r="BF572" s="391"/>
      <c r="BG572" s="391"/>
      <c r="BH572" s="391">
        <v>0</v>
      </c>
      <c r="BI572" s="391">
        <v>0</v>
      </c>
      <c r="BJ572" s="391">
        <v>0</v>
      </c>
      <c r="BK572" s="391">
        <v>0</v>
      </c>
      <c r="BL572" s="391">
        <v>0</v>
      </c>
      <c r="BM572" s="391">
        <v>0</v>
      </c>
      <c r="BN572" s="391">
        <v>0</v>
      </c>
      <c r="BO572" s="391">
        <v>0</v>
      </c>
      <c r="BP572" s="391">
        <v>0</v>
      </c>
      <c r="BQ572" s="391">
        <v>0</v>
      </c>
      <c r="BR572" s="391">
        <v>0</v>
      </c>
      <c r="BS572" s="391">
        <v>0</v>
      </c>
      <c r="BT572" s="391">
        <v>0</v>
      </c>
      <c r="BU572" s="391">
        <v>0</v>
      </c>
      <c r="BV572" s="391">
        <v>0</v>
      </c>
      <c r="BW572" s="391">
        <v>0</v>
      </c>
      <c r="BX572" s="392" t="str">
        <f t="shared" si="72"/>
        <v/>
      </c>
      <c r="BY572" s="392" t="str">
        <f t="shared" si="73"/>
        <v/>
      </c>
      <c r="BZ572" s="45">
        <f t="shared" si="74"/>
        <v>0</v>
      </c>
      <c r="CA572" s="45">
        <f t="shared" si="75"/>
        <v>4880</v>
      </c>
      <c r="CB572" s="45">
        <f t="shared" si="76"/>
        <v>3728</v>
      </c>
      <c r="CC572" s="45">
        <f t="shared" si="77"/>
        <v>1996</v>
      </c>
      <c r="CD572" s="45">
        <f t="shared" si="78"/>
        <v>35</v>
      </c>
      <c r="CE572" s="45">
        <f t="shared" si="79"/>
        <v>0</v>
      </c>
      <c r="CF572" s="391">
        <f t="shared" si="80"/>
        <v>0</v>
      </c>
    </row>
    <row r="573" spans="1:84">
      <c r="A573" s="45" t="s">
        <v>599</v>
      </c>
      <c r="B573" s="391"/>
      <c r="C573" s="391"/>
      <c r="D573" s="391"/>
      <c r="E573" s="391"/>
      <c r="F573" s="391"/>
      <c r="G573" s="391"/>
      <c r="H573" s="391"/>
      <c r="I573" s="391"/>
      <c r="J573" s="391"/>
      <c r="K573" s="391"/>
      <c r="L573" s="391"/>
      <c r="M573" s="391"/>
      <c r="N573" s="391"/>
      <c r="O573" s="391"/>
      <c r="P573" s="391"/>
      <c r="Q573" s="391"/>
      <c r="R573" s="391"/>
      <c r="S573" s="391"/>
      <c r="T573" s="391"/>
      <c r="U573" s="391"/>
      <c r="V573" s="391"/>
      <c r="W573" s="391"/>
      <c r="X573" s="391"/>
      <c r="Y573" s="391"/>
      <c r="Z573" s="391"/>
      <c r="AA573" s="397"/>
      <c r="AB573" s="391"/>
      <c r="AC573" s="391"/>
      <c r="AD573" s="391"/>
      <c r="AE573" s="391"/>
      <c r="AF573" s="391"/>
      <c r="AG573" s="391"/>
      <c r="AH573" s="391"/>
      <c r="AI573" s="391"/>
      <c r="AJ573" s="391"/>
      <c r="AK573" s="391"/>
      <c r="AL573" s="391"/>
      <c r="AM573" s="391"/>
      <c r="AN573" s="391"/>
      <c r="AO573" s="391"/>
      <c r="AP573" s="391"/>
      <c r="AQ573" s="391"/>
      <c r="AR573" s="391"/>
      <c r="AS573" s="391"/>
      <c r="AT573" s="391"/>
      <c r="AU573" s="391"/>
      <c r="AV573" s="391"/>
      <c r="AW573" s="391"/>
      <c r="AX573" s="391"/>
      <c r="AY573" s="391"/>
      <c r="AZ573" s="391">
        <v>1046</v>
      </c>
      <c r="BA573" s="391"/>
      <c r="BB573" s="391"/>
      <c r="BC573" s="391"/>
      <c r="BD573" s="391"/>
      <c r="BE573" s="391"/>
      <c r="BF573" s="391"/>
      <c r="BG573" s="391"/>
      <c r="BH573" s="391">
        <v>0</v>
      </c>
      <c r="BI573" s="391">
        <v>0</v>
      </c>
      <c r="BJ573" s="391">
        <v>0</v>
      </c>
      <c r="BK573" s="391">
        <v>0</v>
      </c>
      <c r="BL573" s="391">
        <v>0</v>
      </c>
      <c r="BM573" s="391">
        <v>0</v>
      </c>
      <c r="BN573" s="391">
        <v>0</v>
      </c>
      <c r="BO573" s="391">
        <v>0</v>
      </c>
      <c r="BP573" s="391">
        <v>0</v>
      </c>
      <c r="BQ573" s="391">
        <v>0</v>
      </c>
      <c r="BR573" s="391">
        <v>0</v>
      </c>
      <c r="BS573" s="391">
        <v>0</v>
      </c>
      <c r="BT573" s="391">
        <v>0</v>
      </c>
      <c r="BU573" s="391">
        <v>0</v>
      </c>
      <c r="BV573" s="391">
        <v>0</v>
      </c>
      <c r="BW573" s="391">
        <v>0</v>
      </c>
      <c r="BX573" s="392" t="str">
        <f t="shared" si="72"/>
        <v/>
      </c>
      <c r="BY573" s="392" t="str">
        <f t="shared" si="73"/>
        <v/>
      </c>
      <c r="BZ573" s="45">
        <f t="shared" si="74"/>
        <v>0</v>
      </c>
      <c r="CA573" s="45">
        <f t="shared" si="75"/>
        <v>0</v>
      </c>
      <c r="CB573" s="45">
        <f t="shared" si="76"/>
        <v>0</v>
      </c>
      <c r="CC573" s="45">
        <f t="shared" si="77"/>
        <v>0</v>
      </c>
      <c r="CD573" s="45">
        <f t="shared" si="78"/>
        <v>1046</v>
      </c>
      <c r="CE573" s="45">
        <f t="shared" si="79"/>
        <v>0</v>
      </c>
      <c r="CF573" s="391">
        <f t="shared" si="80"/>
        <v>0</v>
      </c>
    </row>
    <row r="574" ht="15" spans="1:84">
      <c r="A574" s="45" t="s">
        <v>600</v>
      </c>
      <c r="B574" s="396"/>
      <c r="C574" s="396"/>
      <c r="D574" s="396"/>
      <c r="E574" s="396"/>
      <c r="F574" s="396"/>
      <c r="G574" s="396"/>
      <c r="H574" s="396"/>
      <c r="I574" s="396"/>
      <c r="J574" s="396"/>
      <c r="K574" s="396"/>
      <c r="L574" s="396"/>
      <c r="M574" s="396"/>
      <c r="N574" s="391"/>
      <c r="O574" s="391"/>
      <c r="P574" s="391"/>
      <c r="Q574" s="391"/>
      <c r="R574" s="391">
        <v>58</v>
      </c>
      <c r="S574" s="391">
        <v>388</v>
      </c>
      <c r="T574" s="391">
        <v>261</v>
      </c>
      <c r="U574" s="391">
        <v>185</v>
      </c>
      <c r="V574" s="391">
        <v>113</v>
      </c>
      <c r="W574" s="391">
        <v>79</v>
      </c>
      <c r="X574" s="391">
        <v>45</v>
      </c>
      <c r="Y574" s="391">
        <v>74</v>
      </c>
      <c r="Z574" s="391">
        <v>30</v>
      </c>
      <c r="AA574" s="391">
        <v>1</v>
      </c>
      <c r="AB574" s="391">
        <v>10</v>
      </c>
      <c r="AC574" s="391">
        <v>71</v>
      </c>
      <c r="AD574" s="391">
        <v>165</v>
      </c>
      <c r="AE574" s="391">
        <v>197</v>
      </c>
      <c r="AF574" s="391">
        <v>124</v>
      </c>
      <c r="AG574" s="391">
        <v>202</v>
      </c>
      <c r="AH574" s="391">
        <v>226</v>
      </c>
      <c r="AI574" s="391">
        <v>152</v>
      </c>
      <c r="AJ574" s="391">
        <v>294</v>
      </c>
      <c r="AK574" s="391">
        <v>217</v>
      </c>
      <c r="AL574" s="391">
        <v>74</v>
      </c>
      <c r="AM574" s="391">
        <v>167</v>
      </c>
      <c r="AN574" s="391">
        <v>274</v>
      </c>
      <c r="AO574" s="391">
        <v>252</v>
      </c>
      <c r="AP574" s="391">
        <v>380</v>
      </c>
      <c r="AQ574" s="391">
        <v>37</v>
      </c>
      <c r="AR574" s="391">
        <v>633</v>
      </c>
      <c r="AS574" s="391">
        <v>565</v>
      </c>
      <c r="AT574" s="391">
        <v>100</v>
      </c>
      <c r="AU574" s="391">
        <v>83</v>
      </c>
      <c r="AV574" s="391">
        <v>196</v>
      </c>
      <c r="AW574" s="391">
        <v>275</v>
      </c>
      <c r="AX574" s="391">
        <v>42</v>
      </c>
      <c r="AY574" s="391">
        <v>225</v>
      </c>
      <c r="AZ574" s="391">
        <v>144</v>
      </c>
      <c r="BA574" s="391"/>
      <c r="BB574" s="391"/>
      <c r="BC574" s="391"/>
      <c r="BD574" s="391"/>
      <c r="BE574" s="391"/>
      <c r="BF574" s="391"/>
      <c r="BG574" s="391"/>
      <c r="BH574" s="391">
        <v>0</v>
      </c>
      <c r="BI574" s="391">
        <v>0</v>
      </c>
      <c r="BJ574" s="391">
        <v>0</v>
      </c>
      <c r="BK574" s="391">
        <v>0</v>
      </c>
      <c r="BL574" s="391">
        <v>0</v>
      </c>
      <c r="BM574" s="391">
        <v>0</v>
      </c>
      <c r="BN574" s="391">
        <v>0</v>
      </c>
      <c r="BO574" s="391">
        <v>0</v>
      </c>
      <c r="BP574" s="391">
        <v>0</v>
      </c>
      <c r="BQ574" s="391">
        <v>0</v>
      </c>
      <c r="BR574" s="391">
        <v>0</v>
      </c>
      <c r="BS574" s="391">
        <v>0</v>
      </c>
      <c r="BT574" s="391">
        <v>0</v>
      </c>
      <c r="BU574" s="391">
        <v>0</v>
      </c>
      <c r="BV574" s="391">
        <v>0</v>
      </c>
      <c r="BW574" s="391">
        <v>0</v>
      </c>
      <c r="BX574" s="392" t="str">
        <f t="shared" si="72"/>
        <v/>
      </c>
      <c r="BY574" s="392" t="str">
        <f t="shared" si="73"/>
        <v/>
      </c>
      <c r="BZ574" s="45">
        <f t="shared" si="74"/>
        <v>0</v>
      </c>
      <c r="CA574" s="45">
        <f t="shared" si="75"/>
        <v>1203</v>
      </c>
      <c r="CB574" s="45">
        <f t="shared" si="76"/>
        <v>1689</v>
      </c>
      <c r="CC574" s="45">
        <f t="shared" si="77"/>
        <v>3036</v>
      </c>
      <c r="CD574" s="45">
        <f t="shared" si="78"/>
        <v>411</v>
      </c>
      <c r="CE574" s="45">
        <f t="shared" si="79"/>
        <v>0</v>
      </c>
      <c r="CF574" s="391">
        <f t="shared" si="80"/>
        <v>0</v>
      </c>
    </row>
    <row r="575" spans="1:84">
      <c r="A575" s="45" t="s">
        <v>601</v>
      </c>
      <c r="B575" s="393"/>
      <c r="C575" s="393"/>
      <c r="D575" s="393"/>
      <c r="E575" s="393"/>
      <c r="F575" s="393"/>
      <c r="G575" s="393"/>
      <c r="H575" s="393"/>
      <c r="I575" s="393"/>
      <c r="J575" s="393"/>
      <c r="K575" s="391"/>
      <c r="L575" s="391"/>
      <c r="M575" s="391"/>
      <c r="N575" s="391"/>
      <c r="O575" s="391"/>
      <c r="P575" s="391"/>
      <c r="Q575" s="391"/>
      <c r="R575" s="391"/>
      <c r="S575" s="391">
        <v>3</v>
      </c>
      <c r="T575" s="391"/>
      <c r="U575" s="391"/>
      <c r="V575" s="391"/>
      <c r="W575" s="391">
        <v>99</v>
      </c>
      <c r="X575" s="391">
        <v>139</v>
      </c>
      <c r="Y575" s="391">
        <v>131</v>
      </c>
      <c r="Z575" s="391">
        <v>39</v>
      </c>
      <c r="AA575" s="391">
        <v>5</v>
      </c>
      <c r="AB575" s="391">
        <v>45</v>
      </c>
      <c r="AC575" s="391">
        <v>34</v>
      </c>
      <c r="AD575" s="391">
        <v>21</v>
      </c>
      <c r="AE575" s="391">
        <v>89</v>
      </c>
      <c r="AF575" s="391">
        <v>1</v>
      </c>
      <c r="AG575" s="391">
        <v>42</v>
      </c>
      <c r="AH575" s="391">
        <v>45</v>
      </c>
      <c r="AI575" s="391">
        <v>42</v>
      </c>
      <c r="AJ575" s="391">
        <v>18</v>
      </c>
      <c r="AK575" s="391">
        <v>50</v>
      </c>
      <c r="AL575" s="391">
        <v>7</v>
      </c>
      <c r="AM575" s="391">
        <v>25</v>
      </c>
      <c r="AN575" s="391">
        <v>45</v>
      </c>
      <c r="AO575" s="391">
        <v>33</v>
      </c>
      <c r="AP575" s="391">
        <v>19</v>
      </c>
      <c r="AQ575" s="391">
        <v>19</v>
      </c>
      <c r="AR575" s="391">
        <v>10</v>
      </c>
      <c r="AS575" s="391">
        <v>10</v>
      </c>
      <c r="AT575" s="391">
        <v>23</v>
      </c>
      <c r="AU575" s="391"/>
      <c r="AV575" s="391"/>
      <c r="AW575" s="391"/>
      <c r="AX575" s="391"/>
      <c r="AY575" s="391"/>
      <c r="AZ575" s="391">
        <v>1</v>
      </c>
      <c r="BA575" s="391"/>
      <c r="BB575" s="391"/>
      <c r="BC575" s="391"/>
      <c r="BD575" s="391"/>
      <c r="BE575" s="391"/>
      <c r="BF575" s="391"/>
      <c r="BG575" s="391"/>
      <c r="BH575" s="391">
        <v>0</v>
      </c>
      <c r="BI575" s="391">
        <v>0</v>
      </c>
      <c r="BJ575" s="391">
        <v>0</v>
      </c>
      <c r="BK575" s="391">
        <v>0</v>
      </c>
      <c r="BL575" s="391">
        <v>0</v>
      </c>
      <c r="BM575" s="391">
        <v>0</v>
      </c>
      <c r="BN575" s="391">
        <v>0</v>
      </c>
      <c r="BO575" s="391">
        <v>0</v>
      </c>
      <c r="BP575" s="391">
        <v>0</v>
      </c>
      <c r="BQ575" s="391">
        <v>0</v>
      </c>
      <c r="BR575" s="391">
        <v>0</v>
      </c>
      <c r="BS575" s="391">
        <v>0</v>
      </c>
      <c r="BT575" s="391">
        <v>0</v>
      </c>
      <c r="BU575" s="391">
        <v>0</v>
      </c>
      <c r="BV575" s="391">
        <v>0</v>
      </c>
      <c r="BW575" s="391">
        <v>0</v>
      </c>
      <c r="BX575" s="392" t="str">
        <f t="shared" si="72"/>
        <v/>
      </c>
      <c r="BY575" s="392" t="str">
        <f t="shared" si="73"/>
        <v/>
      </c>
      <c r="BZ575" s="45">
        <f t="shared" si="74"/>
        <v>0</v>
      </c>
      <c r="CA575" s="45">
        <f t="shared" si="75"/>
        <v>372</v>
      </c>
      <c r="CB575" s="45">
        <f t="shared" si="76"/>
        <v>431</v>
      </c>
      <c r="CC575" s="45">
        <f t="shared" si="77"/>
        <v>191</v>
      </c>
      <c r="CD575" s="45">
        <f t="shared" si="78"/>
        <v>1</v>
      </c>
      <c r="CE575" s="45">
        <f t="shared" si="79"/>
        <v>0</v>
      </c>
      <c r="CF575" s="391">
        <f t="shared" si="80"/>
        <v>0</v>
      </c>
    </row>
    <row r="576" ht="15" spans="1:84">
      <c r="A576" s="45" t="s">
        <v>602</v>
      </c>
      <c r="B576" s="396"/>
      <c r="C576" s="396"/>
      <c r="D576" s="396"/>
      <c r="E576" s="396"/>
      <c r="F576" s="396"/>
      <c r="G576" s="396"/>
      <c r="H576" s="396"/>
      <c r="I576" s="396"/>
      <c r="J576" s="396"/>
      <c r="K576" s="396"/>
      <c r="L576" s="396"/>
      <c r="M576" s="396"/>
      <c r="N576" s="391"/>
      <c r="O576" s="391"/>
      <c r="P576" s="391"/>
      <c r="Q576" s="391"/>
      <c r="R576" s="391"/>
      <c r="S576" s="391"/>
      <c r="T576" s="391"/>
      <c r="U576" s="391"/>
      <c r="V576" s="391"/>
      <c r="W576" s="391">
        <v>77</v>
      </c>
      <c r="X576" s="391">
        <v>23</v>
      </c>
      <c r="Y576" s="391">
        <v>115</v>
      </c>
      <c r="Z576" s="391">
        <v>52</v>
      </c>
      <c r="AA576" s="391"/>
      <c r="AB576" s="391">
        <v>74</v>
      </c>
      <c r="AC576" s="391">
        <v>11</v>
      </c>
      <c r="AD576" s="391">
        <v>26</v>
      </c>
      <c r="AE576" s="391">
        <v>36</v>
      </c>
      <c r="AF576" s="391">
        <v>11</v>
      </c>
      <c r="AG576" s="391">
        <v>33</v>
      </c>
      <c r="AH576" s="391">
        <v>17</v>
      </c>
      <c r="AI576" s="391">
        <v>36</v>
      </c>
      <c r="AJ576" s="391">
        <v>21</v>
      </c>
      <c r="AK576" s="391">
        <v>54</v>
      </c>
      <c r="AL576" s="391">
        <v>14</v>
      </c>
      <c r="AM576" s="391">
        <v>35</v>
      </c>
      <c r="AN576" s="391">
        <v>64</v>
      </c>
      <c r="AO576" s="391">
        <v>40</v>
      </c>
      <c r="AP576" s="391">
        <v>35</v>
      </c>
      <c r="AQ576" s="391">
        <v>40</v>
      </c>
      <c r="AR576" s="391">
        <v>29</v>
      </c>
      <c r="AS576" s="391">
        <v>7</v>
      </c>
      <c r="AT576" s="391"/>
      <c r="AU576" s="391"/>
      <c r="AV576" s="391"/>
      <c r="AW576" s="391"/>
      <c r="AX576" s="391"/>
      <c r="AY576" s="391"/>
      <c r="AZ576" s="391">
        <v>1</v>
      </c>
      <c r="BA576" s="391"/>
      <c r="BB576" s="391"/>
      <c r="BC576" s="391"/>
      <c r="BD576" s="391"/>
      <c r="BE576" s="391"/>
      <c r="BF576" s="391"/>
      <c r="BG576" s="391"/>
      <c r="BH576" s="391">
        <v>0</v>
      </c>
      <c r="BI576" s="391">
        <v>0</v>
      </c>
      <c r="BJ576" s="391">
        <v>0</v>
      </c>
      <c r="BK576" s="391">
        <v>0</v>
      </c>
      <c r="BL576" s="391">
        <v>0</v>
      </c>
      <c r="BM576" s="391">
        <v>0</v>
      </c>
      <c r="BN576" s="391">
        <v>0</v>
      </c>
      <c r="BO576" s="391">
        <v>0</v>
      </c>
      <c r="BP576" s="391">
        <v>0</v>
      </c>
      <c r="BQ576" s="391">
        <v>0</v>
      </c>
      <c r="BR576" s="391">
        <v>0</v>
      </c>
      <c r="BS576" s="391">
        <v>0</v>
      </c>
      <c r="BT576" s="391">
        <v>0</v>
      </c>
      <c r="BU576" s="391">
        <v>0</v>
      </c>
      <c r="BV576" s="391">
        <v>0</v>
      </c>
      <c r="BW576" s="391">
        <v>0</v>
      </c>
      <c r="BX576" s="392" t="str">
        <f t="shared" si="72"/>
        <v/>
      </c>
      <c r="BY576" s="392" t="str">
        <f t="shared" si="73"/>
        <v/>
      </c>
      <c r="BZ576" s="45">
        <f t="shared" si="74"/>
        <v>0</v>
      </c>
      <c r="CA576" s="45">
        <f t="shared" si="75"/>
        <v>215</v>
      </c>
      <c r="CB576" s="45">
        <f t="shared" si="76"/>
        <v>371</v>
      </c>
      <c r="CC576" s="45">
        <f t="shared" si="77"/>
        <v>264</v>
      </c>
      <c r="CD576" s="45">
        <f t="shared" si="78"/>
        <v>1</v>
      </c>
      <c r="CE576" s="45">
        <f t="shared" si="79"/>
        <v>0</v>
      </c>
      <c r="CF576" s="391">
        <f t="shared" si="80"/>
        <v>0</v>
      </c>
    </row>
    <row r="577" spans="1:84">
      <c r="A577" s="45" t="s">
        <v>603</v>
      </c>
      <c r="B577" s="393"/>
      <c r="C577" s="393"/>
      <c r="D577" s="393"/>
      <c r="E577" s="393"/>
      <c r="F577" s="393"/>
      <c r="G577" s="393"/>
      <c r="H577" s="393"/>
      <c r="I577" s="393"/>
      <c r="J577" s="393"/>
      <c r="K577" s="391"/>
      <c r="L577" s="391"/>
      <c r="M577" s="391"/>
      <c r="N577" s="391"/>
      <c r="O577" s="391"/>
      <c r="P577" s="391"/>
      <c r="Q577" s="391"/>
      <c r="R577" s="391"/>
      <c r="S577" s="391"/>
      <c r="T577" s="391"/>
      <c r="U577" s="391"/>
      <c r="V577" s="391">
        <v>6</v>
      </c>
      <c r="W577" s="391"/>
      <c r="X577" s="391"/>
      <c r="Y577" s="391"/>
      <c r="Z577" s="391">
        <v>16</v>
      </c>
      <c r="AA577" s="391">
        <v>5</v>
      </c>
      <c r="AB577" s="391">
        <v>1</v>
      </c>
      <c r="AC577" s="391">
        <v>1</v>
      </c>
      <c r="AD577" s="391">
        <v>2</v>
      </c>
      <c r="AE577" s="391">
        <v>4</v>
      </c>
      <c r="AF577" s="391">
        <v>1</v>
      </c>
      <c r="AG577" s="391"/>
      <c r="AH577" s="391">
        <v>2</v>
      </c>
      <c r="AI577" s="391"/>
      <c r="AJ577" s="391">
        <v>1</v>
      </c>
      <c r="AK577" s="391"/>
      <c r="AL577" s="391"/>
      <c r="AM577" s="391"/>
      <c r="AN577" s="391">
        <v>4</v>
      </c>
      <c r="AO577" s="391">
        <v>1</v>
      </c>
      <c r="AP577" s="391">
        <v>1</v>
      </c>
      <c r="AQ577" s="391"/>
      <c r="AR577" s="391"/>
      <c r="AS577" s="391">
        <v>1</v>
      </c>
      <c r="AT577" s="391"/>
      <c r="AU577" s="391"/>
      <c r="AV577" s="391"/>
      <c r="AW577" s="391"/>
      <c r="AX577" s="391"/>
      <c r="AY577" s="391"/>
      <c r="AZ577" s="391"/>
      <c r="BA577" s="391"/>
      <c r="BB577" s="391"/>
      <c r="BC577" s="391"/>
      <c r="BD577" s="391"/>
      <c r="BE577" s="391"/>
      <c r="BF577" s="391"/>
      <c r="BG577" s="391"/>
      <c r="BH577" s="391">
        <v>0</v>
      </c>
      <c r="BI577" s="391">
        <v>0</v>
      </c>
      <c r="BJ577" s="391">
        <v>0</v>
      </c>
      <c r="BK577" s="391">
        <v>0</v>
      </c>
      <c r="BL577" s="391">
        <v>0</v>
      </c>
      <c r="BM577" s="391">
        <v>0</v>
      </c>
      <c r="BN577" s="391">
        <v>0</v>
      </c>
      <c r="BO577" s="391">
        <v>0</v>
      </c>
      <c r="BP577" s="391">
        <v>0</v>
      </c>
      <c r="BQ577" s="391">
        <v>0</v>
      </c>
      <c r="BR577" s="391">
        <v>0</v>
      </c>
      <c r="BS577" s="391">
        <v>0</v>
      </c>
      <c r="BT577" s="391">
        <v>0</v>
      </c>
      <c r="BU577" s="391">
        <v>0</v>
      </c>
      <c r="BV577" s="391">
        <v>0</v>
      </c>
      <c r="BW577" s="391">
        <v>0</v>
      </c>
      <c r="BX577" s="392" t="str">
        <f t="shared" si="72"/>
        <v/>
      </c>
      <c r="BY577" s="392" t="str">
        <f t="shared" si="73"/>
        <v/>
      </c>
      <c r="BZ577" s="45">
        <f t="shared" si="74"/>
        <v>0</v>
      </c>
      <c r="CA577" s="45">
        <f t="shared" si="75"/>
        <v>6</v>
      </c>
      <c r="CB577" s="45">
        <f t="shared" si="76"/>
        <v>33</v>
      </c>
      <c r="CC577" s="45">
        <f t="shared" si="77"/>
        <v>7</v>
      </c>
      <c r="CD577" s="45">
        <f t="shared" si="78"/>
        <v>0</v>
      </c>
      <c r="CE577" s="45">
        <f t="shared" si="79"/>
        <v>0</v>
      </c>
      <c r="CF577" s="391">
        <f t="shared" si="80"/>
        <v>0</v>
      </c>
    </row>
    <row r="578" ht="15" spans="1:84">
      <c r="A578" s="45" t="s">
        <v>604</v>
      </c>
      <c r="B578" s="396"/>
      <c r="C578" s="396"/>
      <c r="D578" s="396"/>
      <c r="E578" s="396"/>
      <c r="F578" s="396"/>
      <c r="G578" s="396"/>
      <c r="H578" s="396"/>
      <c r="I578" s="396"/>
      <c r="J578" s="396"/>
      <c r="K578" s="396"/>
      <c r="L578" s="396"/>
      <c r="M578" s="396"/>
      <c r="N578" s="391"/>
      <c r="O578" s="391"/>
      <c r="P578" s="391"/>
      <c r="Q578" s="391"/>
      <c r="R578" s="391"/>
      <c r="S578" s="391"/>
      <c r="T578" s="391"/>
      <c r="U578" s="391"/>
      <c r="V578" s="391"/>
      <c r="W578" s="391"/>
      <c r="X578" s="391"/>
      <c r="Y578" s="391"/>
      <c r="Z578" s="391"/>
      <c r="AA578" s="391"/>
      <c r="AB578" s="391"/>
      <c r="AC578" s="391"/>
      <c r="AD578" s="391"/>
      <c r="AE578" s="391"/>
      <c r="AF578" s="391"/>
      <c r="AG578" s="391"/>
      <c r="AH578" s="391"/>
      <c r="AI578" s="391"/>
      <c r="AJ578" s="391">
        <v>5</v>
      </c>
      <c r="AK578" s="391">
        <v>2</v>
      </c>
      <c r="AL578" s="391">
        <v>21</v>
      </c>
      <c r="AM578" s="391"/>
      <c r="AN578" s="391"/>
      <c r="AO578" s="391"/>
      <c r="AP578" s="391"/>
      <c r="AQ578" s="391"/>
      <c r="AR578" s="391"/>
      <c r="AS578" s="391"/>
      <c r="AT578" s="391"/>
      <c r="AU578" s="391"/>
      <c r="AV578" s="391"/>
      <c r="AW578" s="391"/>
      <c r="AX578" s="391"/>
      <c r="AY578" s="391"/>
      <c r="AZ578" s="391"/>
      <c r="BA578" s="391"/>
      <c r="BB578" s="391"/>
      <c r="BC578" s="391"/>
      <c r="BD578" s="391"/>
      <c r="BE578" s="391"/>
      <c r="BF578" s="391"/>
      <c r="BG578" s="391"/>
      <c r="BH578" s="391">
        <v>0</v>
      </c>
      <c r="BI578" s="391">
        <v>0</v>
      </c>
      <c r="BJ578" s="391">
        <v>0</v>
      </c>
      <c r="BK578" s="391">
        <v>0</v>
      </c>
      <c r="BL578" s="391">
        <v>0</v>
      </c>
      <c r="BM578" s="391">
        <v>0</v>
      </c>
      <c r="BN578" s="391">
        <v>0</v>
      </c>
      <c r="BO578" s="391">
        <v>0</v>
      </c>
      <c r="BP578" s="391">
        <v>0</v>
      </c>
      <c r="BQ578" s="391">
        <v>0</v>
      </c>
      <c r="BR578" s="391">
        <v>0</v>
      </c>
      <c r="BS578" s="391">
        <v>0</v>
      </c>
      <c r="BT578" s="391">
        <v>0</v>
      </c>
      <c r="BU578" s="391">
        <v>0</v>
      </c>
      <c r="BV578" s="391">
        <v>0</v>
      </c>
      <c r="BW578" s="391">
        <v>0</v>
      </c>
      <c r="BX578" s="392" t="str">
        <f t="shared" si="72"/>
        <v/>
      </c>
      <c r="BY578" s="392" t="str">
        <f t="shared" si="73"/>
        <v/>
      </c>
      <c r="BZ578" s="45">
        <f t="shared" si="74"/>
        <v>0</v>
      </c>
      <c r="CA578" s="45">
        <f t="shared" si="75"/>
        <v>0</v>
      </c>
      <c r="CB578" s="45">
        <f t="shared" si="76"/>
        <v>7</v>
      </c>
      <c r="CC578" s="45">
        <f t="shared" si="77"/>
        <v>21</v>
      </c>
      <c r="CD578" s="45">
        <f t="shared" si="78"/>
        <v>0</v>
      </c>
      <c r="CE578" s="45">
        <f t="shared" si="79"/>
        <v>0</v>
      </c>
      <c r="CF578" s="391">
        <f t="shared" si="80"/>
        <v>0</v>
      </c>
    </row>
    <row r="579" spans="1:84">
      <c r="A579" s="45" t="s">
        <v>605</v>
      </c>
      <c r="B579" s="393"/>
      <c r="C579" s="393"/>
      <c r="D579" s="393"/>
      <c r="E579" s="393"/>
      <c r="F579" s="393"/>
      <c r="G579" s="393"/>
      <c r="H579" s="393"/>
      <c r="I579" s="393"/>
      <c r="J579" s="393"/>
      <c r="K579" s="391"/>
      <c r="L579" s="391"/>
      <c r="M579" s="391"/>
      <c r="N579" s="391"/>
      <c r="O579" s="391"/>
      <c r="P579" s="391"/>
      <c r="Q579" s="391"/>
      <c r="R579" s="391"/>
      <c r="S579" s="391"/>
      <c r="T579" s="391"/>
      <c r="U579" s="391"/>
      <c r="V579" s="391">
        <v>133</v>
      </c>
      <c r="W579" s="391">
        <v>310</v>
      </c>
      <c r="X579" s="391">
        <v>126</v>
      </c>
      <c r="Y579" s="391">
        <v>69</v>
      </c>
      <c r="Z579" s="391"/>
      <c r="AA579" s="391"/>
      <c r="AB579" s="391"/>
      <c r="AC579" s="391"/>
      <c r="AD579" s="391"/>
      <c r="AE579" s="391"/>
      <c r="AF579" s="391"/>
      <c r="AG579" s="391"/>
      <c r="AH579" s="391"/>
      <c r="AI579" s="391"/>
      <c r="AJ579" s="391"/>
      <c r="AK579" s="391"/>
      <c r="AL579" s="391"/>
      <c r="AM579" s="391"/>
      <c r="AN579" s="391"/>
      <c r="AO579" s="391"/>
      <c r="AP579" s="391"/>
      <c r="AQ579" s="391"/>
      <c r="AR579" s="391"/>
      <c r="AS579" s="391"/>
      <c r="AT579" s="391"/>
      <c r="AU579" s="391"/>
      <c r="AV579" s="391"/>
      <c r="AW579" s="391"/>
      <c r="AX579" s="391"/>
      <c r="AY579" s="391"/>
      <c r="AZ579" s="391"/>
      <c r="BA579" s="391"/>
      <c r="BB579" s="391"/>
      <c r="BC579" s="391"/>
      <c r="BD579" s="391"/>
      <c r="BE579" s="391"/>
      <c r="BF579" s="391"/>
      <c r="BG579" s="391"/>
      <c r="BH579" s="391">
        <v>0</v>
      </c>
      <c r="BI579" s="391">
        <v>0</v>
      </c>
      <c r="BJ579" s="391">
        <v>0</v>
      </c>
      <c r="BK579" s="391">
        <v>0</v>
      </c>
      <c r="BL579" s="391">
        <v>0</v>
      </c>
      <c r="BM579" s="391">
        <v>0</v>
      </c>
      <c r="BN579" s="391">
        <v>0</v>
      </c>
      <c r="BO579" s="391">
        <v>0</v>
      </c>
      <c r="BP579" s="391">
        <v>0</v>
      </c>
      <c r="BQ579" s="391">
        <v>0</v>
      </c>
      <c r="BR579" s="391">
        <v>0</v>
      </c>
      <c r="BS579" s="391">
        <v>0</v>
      </c>
      <c r="BT579" s="391">
        <v>0</v>
      </c>
      <c r="BU579" s="391">
        <v>0</v>
      </c>
      <c r="BV579" s="391">
        <v>0</v>
      </c>
      <c r="BW579" s="391">
        <v>0</v>
      </c>
      <c r="BX579" s="392" t="str">
        <f t="shared" si="72"/>
        <v/>
      </c>
      <c r="BY579" s="392" t="str">
        <f t="shared" si="73"/>
        <v/>
      </c>
      <c r="BZ579" s="45">
        <f t="shared" si="74"/>
        <v>0</v>
      </c>
      <c r="CA579" s="45">
        <f t="shared" si="75"/>
        <v>638</v>
      </c>
      <c r="CB579" s="45">
        <f t="shared" si="76"/>
        <v>0</v>
      </c>
      <c r="CC579" s="45">
        <f t="shared" si="77"/>
        <v>0</v>
      </c>
      <c r="CD579" s="45">
        <f t="shared" si="78"/>
        <v>0</v>
      </c>
      <c r="CE579" s="45">
        <f t="shared" si="79"/>
        <v>0</v>
      </c>
      <c r="CF579" s="391">
        <f t="shared" si="80"/>
        <v>0</v>
      </c>
    </row>
    <row r="580" ht="15" spans="1:84">
      <c r="A580" s="45" t="s">
        <v>606</v>
      </c>
      <c r="B580" s="396">
        <v>117</v>
      </c>
      <c r="C580" s="396">
        <v>7</v>
      </c>
      <c r="D580" s="396"/>
      <c r="E580" s="396">
        <v>281</v>
      </c>
      <c r="F580" s="396">
        <v>225</v>
      </c>
      <c r="G580" s="396">
        <v>100</v>
      </c>
      <c r="H580" s="396">
        <v>474</v>
      </c>
      <c r="I580" s="396">
        <v>308</v>
      </c>
      <c r="J580" s="396">
        <v>335</v>
      </c>
      <c r="K580" s="396">
        <v>646</v>
      </c>
      <c r="L580" s="396">
        <v>271</v>
      </c>
      <c r="M580" s="396">
        <v>17</v>
      </c>
      <c r="N580" s="391"/>
      <c r="O580" s="391"/>
      <c r="P580" s="391"/>
      <c r="Q580" s="391"/>
      <c r="R580" s="391">
        <v>8</v>
      </c>
      <c r="S580" s="391"/>
      <c r="T580" s="391"/>
      <c r="U580" s="391"/>
      <c r="V580" s="391"/>
      <c r="W580" s="391">
        <v>2</v>
      </c>
      <c r="X580" s="391"/>
      <c r="Y580" s="391"/>
      <c r="Z580" s="391"/>
      <c r="AA580" s="391"/>
      <c r="AB580" s="391"/>
      <c r="AC580" s="391"/>
      <c r="AD580" s="391"/>
      <c r="AE580" s="391"/>
      <c r="AF580" s="391"/>
      <c r="AG580" s="391"/>
      <c r="AH580" s="391"/>
      <c r="AI580" s="391"/>
      <c r="AJ580" s="391"/>
      <c r="AK580" s="391"/>
      <c r="AL580" s="391"/>
      <c r="AM580" s="391"/>
      <c r="AN580" s="391"/>
      <c r="AO580" s="391"/>
      <c r="AP580" s="391"/>
      <c r="AQ580" s="391"/>
      <c r="AR580" s="391"/>
      <c r="AS580" s="391"/>
      <c r="AT580" s="391"/>
      <c r="AU580" s="391"/>
      <c r="AV580" s="391"/>
      <c r="AW580" s="391"/>
      <c r="AX580" s="391"/>
      <c r="AY580" s="391"/>
      <c r="AZ580" s="391"/>
      <c r="BA580" s="391"/>
      <c r="BB580" s="391"/>
      <c r="BC580" s="391"/>
      <c r="BD580" s="391"/>
      <c r="BE580" s="391"/>
      <c r="BF580" s="391"/>
      <c r="BG580" s="391"/>
      <c r="BH580" s="391">
        <v>0</v>
      </c>
      <c r="BI580" s="391">
        <v>0</v>
      </c>
      <c r="BJ580" s="391">
        <v>0</v>
      </c>
      <c r="BK580" s="391">
        <v>0</v>
      </c>
      <c r="BL580" s="391">
        <v>0</v>
      </c>
      <c r="BM580" s="391">
        <v>0</v>
      </c>
      <c r="BN580" s="391">
        <v>0</v>
      </c>
      <c r="BO580" s="391">
        <v>0</v>
      </c>
      <c r="BP580" s="391">
        <v>0</v>
      </c>
      <c r="BQ580" s="391">
        <v>0</v>
      </c>
      <c r="BR580" s="391">
        <v>0</v>
      </c>
      <c r="BS580" s="391">
        <v>0</v>
      </c>
      <c r="BT580" s="391">
        <v>0</v>
      </c>
      <c r="BU580" s="391">
        <v>0</v>
      </c>
      <c r="BV580" s="391">
        <v>0</v>
      </c>
      <c r="BW580" s="391">
        <v>0</v>
      </c>
      <c r="BX580" s="392" t="str">
        <f t="shared" si="72"/>
        <v/>
      </c>
      <c r="BY580" s="392" t="str">
        <f t="shared" si="73"/>
        <v/>
      </c>
      <c r="BZ580" s="45">
        <f t="shared" si="74"/>
        <v>2781</v>
      </c>
      <c r="CA580" s="45">
        <f t="shared" si="75"/>
        <v>10</v>
      </c>
      <c r="CB580" s="45">
        <f t="shared" si="76"/>
        <v>0</v>
      </c>
      <c r="CC580" s="45">
        <f t="shared" si="77"/>
        <v>0</v>
      </c>
      <c r="CD580" s="45">
        <f t="shared" si="78"/>
        <v>0</v>
      </c>
      <c r="CE580" s="45">
        <f t="shared" si="79"/>
        <v>0</v>
      </c>
      <c r="CF580" s="391">
        <f t="shared" si="80"/>
        <v>0</v>
      </c>
    </row>
    <row r="581" ht="15" spans="1:84">
      <c r="A581" s="45" t="s">
        <v>607</v>
      </c>
      <c r="B581" s="396"/>
      <c r="C581" s="396"/>
      <c r="D581" s="396"/>
      <c r="E581" s="396"/>
      <c r="F581" s="396">
        <v>503</v>
      </c>
      <c r="G581" s="396">
        <v>570</v>
      </c>
      <c r="H581" s="396">
        <v>540</v>
      </c>
      <c r="I581" s="396">
        <v>512</v>
      </c>
      <c r="J581" s="396">
        <v>415</v>
      </c>
      <c r="K581" s="396">
        <v>311</v>
      </c>
      <c r="L581" s="396">
        <v>221</v>
      </c>
      <c r="M581" s="396">
        <v>315</v>
      </c>
      <c r="N581" s="391">
        <v>220</v>
      </c>
      <c r="O581" s="391">
        <v>106</v>
      </c>
      <c r="P581" s="391">
        <v>110</v>
      </c>
      <c r="Q581" s="391">
        <v>137</v>
      </c>
      <c r="R581" s="391">
        <v>24</v>
      </c>
      <c r="S581" s="391">
        <v>47</v>
      </c>
      <c r="T581" s="391"/>
      <c r="U581" s="391"/>
      <c r="V581" s="391"/>
      <c r="W581" s="391"/>
      <c r="X581" s="391"/>
      <c r="Y581" s="391"/>
      <c r="Z581" s="391"/>
      <c r="AA581" s="391"/>
      <c r="AB581" s="391"/>
      <c r="AC581" s="391"/>
      <c r="AD581" s="391"/>
      <c r="AE581" s="391"/>
      <c r="AF581" s="391"/>
      <c r="AG581" s="391"/>
      <c r="AH581" s="391"/>
      <c r="AI581" s="391"/>
      <c r="AJ581" s="391"/>
      <c r="AK581" s="391"/>
      <c r="AL581" s="391"/>
      <c r="AM581" s="391"/>
      <c r="AN581" s="391"/>
      <c r="AO581" s="391"/>
      <c r="AP581" s="391"/>
      <c r="AQ581" s="391"/>
      <c r="AR581" s="391"/>
      <c r="AS581" s="391"/>
      <c r="AT581" s="391"/>
      <c r="AU581" s="391"/>
      <c r="AV581" s="391"/>
      <c r="AW581" s="391"/>
      <c r="AX581" s="391"/>
      <c r="AY581" s="391"/>
      <c r="AZ581" s="391"/>
      <c r="BA581" s="391"/>
      <c r="BB581" s="391"/>
      <c r="BC581" s="391"/>
      <c r="BD581" s="391"/>
      <c r="BE581" s="391"/>
      <c r="BF581" s="391"/>
      <c r="BG581" s="391"/>
      <c r="BH581" s="391">
        <v>0</v>
      </c>
      <c r="BI581" s="391">
        <v>0</v>
      </c>
      <c r="BJ581" s="391">
        <v>0</v>
      </c>
      <c r="BK581" s="391">
        <v>0</v>
      </c>
      <c r="BL581" s="391">
        <v>0</v>
      </c>
      <c r="BM581" s="391">
        <v>0</v>
      </c>
      <c r="BN581" s="391">
        <v>0</v>
      </c>
      <c r="BO581" s="391">
        <v>0</v>
      </c>
      <c r="BP581" s="391">
        <v>0</v>
      </c>
      <c r="BQ581" s="391">
        <v>0</v>
      </c>
      <c r="BR581" s="391">
        <v>0</v>
      </c>
      <c r="BS581" s="391">
        <v>0</v>
      </c>
      <c r="BT581" s="391">
        <v>0</v>
      </c>
      <c r="BU581" s="391">
        <v>0</v>
      </c>
      <c r="BV581" s="391">
        <v>0</v>
      </c>
      <c r="BW581" s="391">
        <v>0</v>
      </c>
      <c r="BX581" s="392" t="str">
        <f t="shared" si="72"/>
        <v/>
      </c>
      <c r="BY581" s="392" t="str">
        <f t="shared" si="73"/>
        <v/>
      </c>
      <c r="BZ581" s="45">
        <f t="shared" si="74"/>
        <v>3387</v>
      </c>
      <c r="CA581" s="45">
        <f t="shared" si="75"/>
        <v>644</v>
      </c>
      <c r="CB581" s="45">
        <f t="shared" si="76"/>
        <v>0</v>
      </c>
      <c r="CC581" s="45">
        <f t="shared" si="77"/>
        <v>0</v>
      </c>
      <c r="CD581" s="45">
        <f t="shared" si="78"/>
        <v>0</v>
      </c>
      <c r="CE581" s="45">
        <f t="shared" si="79"/>
        <v>0</v>
      </c>
      <c r="CF581" s="391">
        <f t="shared" si="80"/>
        <v>0</v>
      </c>
    </row>
    <row r="582" ht="15" spans="1:84">
      <c r="A582" s="45" t="s">
        <v>608</v>
      </c>
      <c r="B582" s="396">
        <v>16</v>
      </c>
      <c r="C582" s="396">
        <v>8</v>
      </c>
      <c r="D582" s="396">
        <v>5</v>
      </c>
      <c r="E582" s="396">
        <v>9</v>
      </c>
      <c r="F582" s="396">
        <v>6</v>
      </c>
      <c r="G582" s="396">
        <v>23</v>
      </c>
      <c r="H582" s="396">
        <v>16</v>
      </c>
      <c r="I582" s="396">
        <v>46</v>
      </c>
      <c r="J582" s="396">
        <v>8</v>
      </c>
      <c r="K582" s="396">
        <v>17</v>
      </c>
      <c r="L582" s="396">
        <v>22</v>
      </c>
      <c r="M582" s="396">
        <v>16</v>
      </c>
      <c r="N582" s="391">
        <v>21</v>
      </c>
      <c r="O582" s="391">
        <v>30</v>
      </c>
      <c r="P582" s="391">
        <v>62</v>
      </c>
      <c r="Q582" s="391">
        <v>30</v>
      </c>
      <c r="R582" s="391">
        <v>26</v>
      </c>
      <c r="S582" s="391">
        <v>24</v>
      </c>
      <c r="T582" s="391">
        <v>14</v>
      </c>
      <c r="U582" s="391">
        <v>18</v>
      </c>
      <c r="V582" s="391">
        <v>21</v>
      </c>
      <c r="W582" s="391">
        <v>34</v>
      </c>
      <c r="X582" s="391">
        <v>41</v>
      </c>
      <c r="Y582" s="391">
        <v>14</v>
      </c>
      <c r="Z582" s="391"/>
      <c r="AA582" s="391"/>
      <c r="AB582" s="391"/>
      <c r="AC582" s="391"/>
      <c r="AD582" s="391"/>
      <c r="AE582" s="391"/>
      <c r="AF582" s="391"/>
      <c r="AG582" s="391"/>
      <c r="AH582" s="391"/>
      <c r="AI582" s="391"/>
      <c r="AJ582" s="391"/>
      <c r="AK582" s="391"/>
      <c r="AL582" s="391"/>
      <c r="AM582" s="391"/>
      <c r="AN582" s="391"/>
      <c r="AO582" s="391"/>
      <c r="AP582" s="391"/>
      <c r="AQ582" s="391"/>
      <c r="AR582" s="391"/>
      <c r="AS582" s="391"/>
      <c r="AT582" s="391"/>
      <c r="AU582" s="391"/>
      <c r="AV582" s="391"/>
      <c r="AW582" s="391"/>
      <c r="AX582" s="391"/>
      <c r="AY582" s="391"/>
      <c r="AZ582" s="391"/>
      <c r="BA582" s="391"/>
      <c r="BB582" s="391"/>
      <c r="BC582" s="391"/>
      <c r="BD582" s="391"/>
      <c r="BE582" s="391"/>
      <c r="BF582" s="391"/>
      <c r="BG582" s="391"/>
      <c r="BH582" s="391">
        <v>0</v>
      </c>
      <c r="BI582" s="391">
        <v>0</v>
      </c>
      <c r="BJ582" s="391">
        <v>0</v>
      </c>
      <c r="BK582" s="391">
        <v>0</v>
      </c>
      <c r="BL582" s="391">
        <v>0</v>
      </c>
      <c r="BM582" s="391">
        <v>0</v>
      </c>
      <c r="BN582" s="391">
        <v>0</v>
      </c>
      <c r="BO582" s="391">
        <v>0</v>
      </c>
      <c r="BP582" s="391">
        <v>0</v>
      </c>
      <c r="BQ582" s="391">
        <v>0</v>
      </c>
      <c r="BR582" s="391">
        <v>0</v>
      </c>
      <c r="BS582" s="391">
        <v>0</v>
      </c>
      <c r="BT582" s="391">
        <v>0</v>
      </c>
      <c r="BU582" s="391">
        <v>0</v>
      </c>
      <c r="BV582" s="391">
        <v>0</v>
      </c>
      <c r="BW582" s="391">
        <v>0</v>
      </c>
      <c r="BX582" s="392" t="str">
        <f t="shared" si="72"/>
        <v/>
      </c>
      <c r="BY582" s="392" t="str">
        <f t="shared" si="73"/>
        <v/>
      </c>
      <c r="BZ582" s="45">
        <f t="shared" si="74"/>
        <v>192</v>
      </c>
      <c r="CA582" s="45">
        <f t="shared" si="75"/>
        <v>335</v>
      </c>
      <c r="CB582" s="45">
        <f t="shared" si="76"/>
        <v>0</v>
      </c>
      <c r="CC582" s="45">
        <f t="shared" si="77"/>
        <v>0</v>
      </c>
      <c r="CD582" s="45">
        <f t="shared" si="78"/>
        <v>0</v>
      </c>
      <c r="CE582" s="45">
        <f t="shared" si="79"/>
        <v>0</v>
      </c>
      <c r="CF582" s="391">
        <f t="shared" si="80"/>
        <v>0</v>
      </c>
    </row>
    <row r="583" ht="15" spans="1:84">
      <c r="A583" s="45" t="s">
        <v>609</v>
      </c>
      <c r="B583" s="396">
        <v>3339</v>
      </c>
      <c r="C583" s="396">
        <v>3009</v>
      </c>
      <c r="D583" s="396">
        <v>3361</v>
      </c>
      <c r="E583" s="396">
        <v>4134</v>
      </c>
      <c r="F583" s="396">
        <v>4496</v>
      </c>
      <c r="G583" s="396">
        <v>4606</v>
      </c>
      <c r="H583" s="396">
        <v>4068</v>
      </c>
      <c r="I583" s="396">
        <v>4091</v>
      </c>
      <c r="J583" s="396">
        <v>3866</v>
      </c>
      <c r="K583" s="396">
        <v>3889</v>
      </c>
      <c r="L583" s="396">
        <v>3912</v>
      </c>
      <c r="M583" s="396">
        <v>4654</v>
      </c>
      <c r="N583" s="391">
        <v>3023</v>
      </c>
      <c r="O583" s="391">
        <v>1446</v>
      </c>
      <c r="P583" s="391">
        <v>2051</v>
      </c>
      <c r="Q583" s="391">
        <v>1164</v>
      </c>
      <c r="R583" s="391">
        <v>1026</v>
      </c>
      <c r="S583" s="391">
        <v>2362</v>
      </c>
      <c r="T583" s="391">
        <v>1785</v>
      </c>
      <c r="U583" s="391">
        <v>1159</v>
      </c>
      <c r="V583" s="391">
        <v>1047</v>
      </c>
      <c r="W583" s="391">
        <v>1077</v>
      </c>
      <c r="X583" s="391">
        <v>364</v>
      </c>
      <c r="Y583" s="391">
        <v>426</v>
      </c>
      <c r="Z583" s="391">
        <v>210</v>
      </c>
      <c r="AA583" s="391">
        <v>23</v>
      </c>
      <c r="AB583" s="391">
        <v>201</v>
      </c>
      <c r="AC583" s="391">
        <v>309</v>
      </c>
      <c r="AD583" s="391">
        <v>391</v>
      </c>
      <c r="AE583" s="391">
        <v>651</v>
      </c>
      <c r="AF583" s="391">
        <v>664</v>
      </c>
      <c r="AG583" s="391">
        <v>681</v>
      </c>
      <c r="AH583" s="391">
        <v>694</v>
      </c>
      <c r="AI583" s="391">
        <v>234</v>
      </c>
      <c r="AJ583" s="391">
        <v>352</v>
      </c>
      <c r="AK583" s="391">
        <v>294</v>
      </c>
      <c r="AL583" s="391">
        <v>199</v>
      </c>
      <c r="AM583" s="391">
        <v>37</v>
      </c>
      <c r="AN583" s="391">
        <v>48</v>
      </c>
      <c r="AO583" s="391">
        <v>126</v>
      </c>
      <c r="AP583" s="391"/>
      <c r="AQ583" s="391"/>
      <c r="AR583" s="391"/>
      <c r="AS583" s="391"/>
      <c r="AT583" s="391"/>
      <c r="AU583" s="391"/>
      <c r="AV583" s="391"/>
      <c r="AW583" s="391"/>
      <c r="AX583" s="391"/>
      <c r="AY583" s="391"/>
      <c r="AZ583" s="391"/>
      <c r="BA583" s="391"/>
      <c r="BB583" s="391"/>
      <c r="BC583" s="391"/>
      <c r="BD583" s="391"/>
      <c r="BE583" s="391"/>
      <c r="BF583" s="391"/>
      <c r="BG583" s="391"/>
      <c r="BH583" s="391">
        <v>0</v>
      </c>
      <c r="BI583" s="391">
        <v>0</v>
      </c>
      <c r="BJ583" s="391">
        <v>0</v>
      </c>
      <c r="BK583" s="391">
        <v>0</v>
      </c>
      <c r="BL583" s="391">
        <v>0</v>
      </c>
      <c r="BM583" s="391">
        <v>0</v>
      </c>
      <c r="BN583" s="391">
        <v>0</v>
      </c>
      <c r="BO583" s="391">
        <v>0</v>
      </c>
      <c r="BP583" s="391">
        <v>0</v>
      </c>
      <c r="BQ583" s="391">
        <v>0</v>
      </c>
      <c r="BR583" s="391">
        <v>0</v>
      </c>
      <c r="BS583" s="391">
        <v>0</v>
      </c>
      <c r="BT583" s="391">
        <v>0</v>
      </c>
      <c r="BU583" s="391">
        <v>0</v>
      </c>
      <c r="BV583" s="391">
        <v>0</v>
      </c>
      <c r="BW583" s="391">
        <v>0</v>
      </c>
      <c r="BX583" s="392" t="str">
        <f t="shared" si="72"/>
        <v/>
      </c>
      <c r="BY583" s="392" t="str">
        <f t="shared" si="73"/>
        <v/>
      </c>
      <c r="BZ583" s="45">
        <f t="shared" si="74"/>
        <v>47425</v>
      </c>
      <c r="CA583" s="45">
        <f t="shared" si="75"/>
        <v>16930</v>
      </c>
      <c r="CB583" s="45">
        <f t="shared" si="76"/>
        <v>4704</v>
      </c>
      <c r="CC583" s="45">
        <f t="shared" si="77"/>
        <v>410</v>
      </c>
      <c r="CD583" s="45">
        <f t="shared" si="78"/>
        <v>0</v>
      </c>
      <c r="CE583" s="45">
        <f t="shared" si="79"/>
        <v>0</v>
      </c>
      <c r="CF583" s="391">
        <f t="shared" si="80"/>
        <v>0</v>
      </c>
    </row>
    <row r="584" ht="15" spans="1:84">
      <c r="A584" s="45" t="s">
        <v>610</v>
      </c>
      <c r="B584" s="396">
        <v>34</v>
      </c>
      <c r="C584" s="396">
        <v>5</v>
      </c>
      <c r="D584" s="396"/>
      <c r="E584" s="396"/>
      <c r="F584" s="396">
        <v>1</v>
      </c>
      <c r="G584" s="396"/>
      <c r="H584" s="396"/>
      <c r="I584" s="396"/>
      <c r="J584" s="396">
        <v>48</v>
      </c>
      <c r="K584" s="396">
        <v>46</v>
      </c>
      <c r="L584" s="396">
        <v>51</v>
      </c>
      <c r="M584" s="396">
        <v>28</v>
      </c>
      <c r="N584" s="391">
        <v>147</v>
      </c>
      <c r="O584" s="391"/>
      <c r="P584" s="391"/>
      <c r="Q584" s="391">
        <v>5</v>
      </c>
      <c r="R584" s="391"/>
      <c r="S584" s="391">
        <v>3</v>
      </c>
      <c r="T584" s="391"/>
      <c r="U584" s="391">
        <v>1</v>
      </c>
      <c r="V584" s="391"/>
      <c r="W584" s="391"/>
      <c r="X584" s="391"/>
      <c r="Y584" s="391"/>
      <c r="Z584" s="391"/>
      <c r="AA584" s="391"/>
      <c r="AB584" s="391"/>
      <c r="AC584" s="391"/>
      <c r="AD584" s="391"/>
      <c r="AE584" s="391"/>
      <c r="AF584" s="391"/>
      <c r="AG584" s="391"/>
      <c r="AH584" s="391"/>
      <c r="AI584" s="391"/>
      <c r="AJ584" s="391"/>
      <c r="AK584" s="391"/>
      <c r="AL584" s="391"/>
      <c r="AM584" s="391"/>
      <c r="AN584" s="391"/>
      <c r="AO584" s="391"/>
      <c r="AP584" s="391"/>
      <c r="AQ584" s="391"/>
      <c r="AR584" s="391"/>
      <c r="AS584" s="391"/>
      <c r="AT584" s="391"/>
      <c r="AU584" s="391"/>
      <c r="AV584" s="391"/>
      <c r="AW584" s="391"/>
      <c r="AX584" s="391"/>
      <c r="AY584" s="391"/>
      <c r="AZ584" s="391"/>
      <c r="BA584" s="391"/>
      <c r="BB584" s="391"/>
      <c r="BC584" s="391"/>
      <c r="BD584" s="391"/>
      <c r="BE584" s="391"/>
      <c r="BF584" s="391"/>
      <c r="BG584" s="391"/>
      <c r="BH584" s="391">
        <v>0</v>
      </c>
      <c r="BI584" s="391">
        <v>0</v>
      </c>
      <c r="BJ584" s="391">
        <v>0</v>
      </c>
      <c r="BK584" s="391">
        <v>0</v>
      </c>
      <c r="BL584" s="391">
        <v>0</v>
      </c>
      <c r="BM584" s="391">
        <v>0</v>
      </c>
      <c r="BN584" s="391">
        <v>0</v>
      </c>
      <c r="BO584" s="391">
        <v>0</v>
      </c>
      <c r="BP584" s="391">
        <v>0</v>
      </c>
      <c r="BQ584" s="391">
        <v>0</v>
      </c>
      <c r="BR584" s="391">
        <v>0</v>
      </c>
      <c r="BS584" s="391">
        <v>0</v>
      </c>
      <c r="BT584" s="391">
        <v>0</v>
      </c>
      <c r="BU584" s="391">
        <v>0</v>
      </c>
      <c r="BV584" s="391">
        <v>0</v>
      </c>
      <c r="BW584" s="391">
        <v>0</v>
      </c>
      <c r="BX584" s="392" t="str">
        <f t="shared" ref="BX584:BX617" si="81">IF(ISERROR(BW584/BK584-1),"",BW584/BK584-1)</f>
        <v/>
      </c>
      <c r="BY584" s="392" t="str">
        <f t="shared" ref="BY584:BY617" si="82">IF(ISERROR(BW584/BV584-1),"",BW584/BV584-1)</f>
        <v/>
      </c>
      <c r="BZ584" s="45">
        <f t="shared" ref="BZ584:BZ617" si="83">SUM(B584:M584)</f>
        <v>213</v>
      </c>
      <c r="CA584" s="45">
        <f t="shared" ref="CA584:CA617" si="84">SUM(N584:Y584)</f>
        <v>156</v>
      </c>
      <c r="CB584" s="45">
        <f t="shared" ref="CB584:CB617" si="85">SUM(Z584:AK584)</f>
        <v>0</v>
      </c>
      <c r="CC584" s="45">
        <f t="shared" ref="CC584:CC617" si="86">SUM(AL584:AW584)</f>
        <v>0</v>
      </c>
      <c r="CD584" s="45">
        <f t="shared" ref="CD584:CD617" si="87">SUM(AX584:BI584)</f>
        <v>0</v>
      </c>
      <c r="CE584" s="45">
        <f t="shared" ref="CE584:CE617" si="88">SUM(BJ584:BU584)</f>
        <v>0</v>
      </c>
      <c r="CF584" s="391">
        <f t="shared" ref="CF584:CF617" si="89">SUM(BV584:BW584)</f>
        <v>0</v>
      </c>
    </row>
    <row r="585" spans="1:84">
      <c r="A585" s="45" t="s">
        <v>611</v>
      </c>
      <c r="B585" s="391">
        <v>507</v>
      </c>
      <c r="C585" s="391">
        <v>56</v>
      </c>
      <c r="D585" s="391">
        <v>372</v>
      </c>
      <c r="E585" s="391">
        <v>545</v>
      </c>
      <c r="F585" s="391">
        <v>938</v>
      </c>
      <c r="G585" s="391">
        <v>1250</v>
      </c>
      <c r="H585" s="391">
        <v>1068</v>
      </c>
      <c r="I585" s="391">
        <v>1239</v>
      </c>
      <c r="J585" s="391">
        <v>1227</v>
      </c>
      <c r="K585" s="391">
        <v>1222</v>
      </c>
      <c r="L585" s="391">
        <v>1214</v>
      </c>
      <c r="M585" s="391">
        <v>1781</v>
      </c>
      <c r="N585" s="391">
        <v>137</v>
      </c>
      <c r="O585" s="391">
        <v>305</v>
      </c>
      <c r="P585" s="391">
        <v>507</v>
      </c>
      <c r="Q585" s="391">
        <v>716</v>
      </c>
      <c r="R585" s="391">
        <v>115</v>
      </c>
      <c r="S585" s="391">
        <v>16</v>
      </c>
      <c r="T585" s="391"/>
      <c r="U585" s="391"/>
      <c r="V585" s="391"/>
      <c r="W585" s="391"/>
      <c r="X585" s="391"/>
      <c r="Y585" s="391"/>
      <c r="Z585" s="391"/>
      <c r="AA585" s="391"/>
      <c r="AB585" s="391"/>
      <c r="AC585" s="391"/>
      <c r="AD585" s="391"/>
      <c r="AE585" s="391"/>
      <c r="AF585" s="391"/>
      <c r="AG585" s="391"/>
      <c r="AH585" s="391"/>
      <c r="AI585" s="391"/>
      <c r="AJ585" s="391"/>
      <c r="AK585" s="391"/>
      <c r="AL585" s="391"/>
      <c r="AM585" s="391"/>
      <c r="AN585" s="391"/>
      <c r="AO585" s="391"/>
      <c r="AP585" s="391"/>
      <c r="AQ585" s="391"/>
      <c r="AR585" s="391"/>
      <c r="AS585" s="391"/>
      <c r="AT585" s="391"/>
      <c r="AU585" s="391"/>
      <c r="AV585" s="391"/>
      <c r="AW585" s="391"/>
      <c r="AX585" s="391"/>
      <c r="AY585" s="391"/>
      <c r="AZ585" s="391"/>
      <c r="BA585" s="391"/>
      <c r="BB585" s="391"/>
      <c r="BC585" s="391"/>
      <c r="BD585" s="391"/>
      <c r="BE585" s="391"/>
      <c r="BF585" s="391"/>
      <c r="BG585" s="391"/>
      <c r="BH585" s="391">
        <v>0</v>
      </c>
      <c r="BI585" s="391">
        <v>0</v>
      </c>
      <c r="BJ585" s="391">
        <v>0</v>
      </c>
      <c r="BK585" s="391">
        <v>0</v>
      </c>
      <c r="BL585" s="391">
        <v>0</v>
      </c>
      <c r="BM585" s="391">
        <v>0</v>
      </c>
      <c r="BN585" s="391">
        <v>0</v>
      </c>
      <c r="BO585" s="391">
        <v>0</v>
      </c>
      <c r="BP585" s="391">
        <v>0</v>
      </c>
      <c r="BQ585" s="391">
        <v>0</v>
      </c>
      <c r="BR585" s="391">
        <v>0</v>
      </c>
      <c r="BS585" s="391">
        <v>0</v>
      </c>
      <c r="BT585" s="391">
        <v>0</v>
      </c>
      <c r="BU585" s="391">
        <v>0</v>
      </c>
      <c r="BV585" s="391">
        <v>0</v>
      </c>
      <c r="BW585" s="391">
        <v>0</v>
      </c>
      <c r="BX585" s="392" t="str">
        <f t="shared" si="81"/>
        <v/>
      </c>
      <c r="BY585" s="392" t="str">
        <f t="shared" si="82"/>
        <v/>
      </c>
      <c r="BZ585" s="45">
        <f t="shared" si="83"/>
        <v>11419</v>
      </c>
      <c r="CA585" s="45">
        <f t="shared" si="84"/>
        <v>1796</v>
      </c>
      <c r="CB585" s="45">
        <f t="shared" si="85"/>
        <v>0</v>
      </c>
      <c r="CC585" s="45">
        <f t="shared" si="86"/>
        <v>0</v>
      </c>
      <c r="CD585" s="45">
        <f t="shared" si="87"/>
        <v>0</v>
      </c>
      <c r="CE585" s="45">
        <f t="shared" si="88"/>
        <v>0</v>
      </c>
      <c r="CF585" s="391">
        <f t="shared" si="89"/>
        <v>0</v>
      </c>
    </row>
    <row r="586" ht="15" spans="1:84">
      <c r="A586" s="45" t="s">
        <v>612</v>
      </c>
      <c r="B586" s="396"/>
      <c r="C586" s="396"/>
      <c r="D586" s="396"/>
      <c r="E586" s="396"/>
      <c r="F586" s="396"/>
      <c r="G586" s="396"/>
      <c r="H586" s="396"/>
      <c r="I586" s="396"/>
      <c r="J586" s="396"/>
      <c r="K586" s="396"/>
      <c r="L586" s="396"/>
      <c r="M586" s="396"/>
      <c r="N586" s="391"/>
      <c r="O586" s="391"/>
      <c r="P586" s="391"/>
      <c r="Q586" s="391"/>
      <c r="R586" s="391"/>
      <c r="S586" s="391">
        <v>306</v>
      </c>
      <c r="T586" s="391">
        <v>1</v>
      </c>
      <c r="U586" s="391">
        <v>96</v>
      </c>
      <c r="V586" s="391">
        <v>50</v>
      </c>
      <c r="W586" s="391">
        <v>2307</v>
      </c>
      <c r="X586" s="391">
        <v>1292</v>
      </c>
      <c r="Y586" s="391">
        <v>563</v>
      </c>
      <c r="Z586" s="391">
        <v>14</v>
      </c>
      <c r="AA586" s="391"/>
      <c r="AB586" s="391"/>
      <c r="AC586" s="391"/>
      <c r="AD586" s="391"/>
      <c r="AE586" s="391"/>
      <c r="AF586" s="391"/>
      <c r="AG586" s="391"/>
      <c r="AH586" s="391"/>
      <c r="AI586" s="391"/>
      <c r="AJ586" s="391"/>
      <c r="AK586" s="391"/>
      <c r="AL586" s="391"/>
      <c r="AM586" s="391"/>
      <c r="AN586" s="391"/>
      <c r="AO586" s="391"/>
      <c r="AP586" s="391"/>
      <c r="AQ586" s="391"/>
      <c r="AR586" s="391"/>
      <c r="AS586" s="391"/>
      <c r="AT586" s="391"/>
      <c r="AU586" s="391"/>
      <c r="AV586" s="391"/>
      <c r="AW586" s="391"/>
      <c r="AX586" s="391"/>
      <c r="AY586" s="391"/>
      <c r="AZ586" s="391"/>
      <c r="BA586" s="391"/>
      <c r="BB586" s="391"/>
      <c r="BC586" s="391"/>
      <c r="BD586" s="391"/>
      <c r="BE586" s="391"/>
      <c r="BF586" s="391"/>
      <c r="BG586" s="391"/>
      <c r="BH586" s="391">
        <v>0</v>
      </c>
      <c r="BI586" s="391">
        <v>0</v>
      </c>
      <c r="BJ586" s="391">
        <v>0</v>
      </c>
      <c r="BK586" s="391">
        <v>0</v>
      </c>
      <c r="BL586" s="391">
        <v>0</v>
      </c>
      <c r="BM586" s="391">
        <v>0</v>
      </c>
      <c r="BN586" s="391">
        <v>0</v>
      </c>
      <c r="BO586" s="391">
        <v>0</v>
      </c>
      <c r="BP586" s="391">
        <v>0</v>
      </c>
      <c r="BQ586" s="391">
        <v>0</v>
      </c>
      <c r="BR586" s="391">
        <v>0</v>
      </c>
      <c r="BS586" s="391">
        <v>0</v>
      </c>
      <c r="BT586" s="391">
        <v>0</v>
      </c>
      <c r="BU586" s="391">
        <v>0</v>
      </c>
      <c r="BV586" s="391">
        <v>0</v>
      </c>
      <c r="BW586" s="391">
        <v>0</v>
      </c>
      <c r="BX586" s="392" t="str">
        <f t="shared" si="81"/>
        <v/>
      </c>
      <c r="BY586" s="392" t="str">
        <f t="shared" si="82"/>
        <v/>
      </c>
      <c r="BZ586" s="45">
        <f t="shared" si="83"/>
        <v>0</v>
      </c>
      <c r="CA586" s="45">
        <f t="shared" si="84"/>
        <v>4615</v>
      </c>
      <c r="CB586" s="45">
        <f t="shared" si="85"/>
        <v>14</v>
      </c>
      <c r="CC586" s="45">
        <f t="shared" si="86"/>
        <v>0</v>
      </c>
      <c r="CD586" s="45">
        <f t="shared" si="87"/>
        <v>0</v>
      </c>
      <c r="CE586" s="45">
        <f t="shared" si="88"/>
        <v>0</v>
      </c>
      <c r="CF586" s="391">
        <f t="shared" si="89"/>
        <v>0</v>
      </c>
    </row>
    <row r="587" ht="15" spans="1:84">
      <c r="A587" s="45" t="s">
        <v>613</v>
      </c>
      <c r="B587" s="396">
        <v>59</v>
      </c>
      <c r="C587" s="396">
        <v>26</v>
      </c>
      <c r="D587" s="396">
        <v>15</v>
      </c>
      <c r="E587" s="396"/>
      <c r="F587" s="396"/>
      <c r="G587" s="396"/>
      <c r="H587" s="396"/>
      <c r="I587" s="396"/>
      <c r="J587" s="396"/>
      <c r="K587" s="396">
        <v>53</v>
      </c>
      <c r="L587" s="396">
        <v>65</v>
      </c>
      <c r="M587" s="396">
        <v>167</v>
      </c>
      <c r="N587" s="391">
        <v>22</v>
      </c>
      <c r="O587" s="391">
        <v>30</v>
      </c>
      <c r="P587" s="391">
        <v>5</v>
      </c>
      <c r="Q587" s="391">
        <v>6</v>
      </c>
      <c r="R587" s="391">
        <v>182</v>
      </c>
      <c r="S587" s="391"/>
      <c r="T587" s="391">
        <v>104</v>
      </c>
      <c r="U587" s="391"/>
      <c r="V587" s="391"/>
      <c r="W587" s="391"/>
      <c r="X587" s="391"/>
      <c r="Y587" s="391"/>
      <c r="Z587" s="391"/>
      <c r="AA587" s="391"/>
      <c r="AB587" s="391"/>
      <c r="AC587" s="391"/>
      <c r="AD587" s="391">
        <v>21</v>
      </c>
      <c r="AE587" s="391"/>
      <c r="AF587" s="391">
        <v>12</v>
      </c>
      <c r="AG587" s="391">
        <v>8</v>
      </c>
      <c r="AH587" s="391">
        <v>3</v>
      </c>
      <c r="AI587" s="391">
        <v>36</v>
      </c>
      <c r="AJ587" s="391">
        <v>47</v>
      </c>
      <c r="AK587" s="391">
        <v>160</v>
      </c>
      <c r="AL587" s="391">
        <v>2</v>
      </c>
      <c r="AM587" s="391"/>
      <c r="AN587" s="391"/>
      <c r="AO587" s="391"/>
      <c r="AP587" s="391"/>
      <c r="AQ587" s="391"/>
      <c r="AR587" s="391"/>
      <c r="AS587" s="391"/>
      <c r="AT587" s="391"/>
      <c r="AU587" s="391"/>
      <c r="AV587" s="391">
        <v>3</v>
      </c>
      <c r="AW587" s="391">
        <v>10</v>
      </c>
      <c r="AX587" s="391"/>
      <c r="AY587" s="391"/>
      <c r="AZ587" s="391"/>
      <c r="BA587" s="391"/>
      <c r="BB587" s="391"/>
      <c r="BC587" s="391"/>
      <c r="BD587" s="391"/>
      <c r="BE587" s="391"/>
      <c r="BF587" s="391"/>
      <c r="BG587" s="391"/>
      <c r="BH587" s="391">
        <v>0</v>
      </c>
      <c r="BI587" s="391">
        <v>0</v>
      </c>
      <c r="BJ587" s="391">
        <v>0</v>
      </c>
      <c r="BK587" s="391">
        <v>0</v>
      </c>
      <c r="BL587" s="391">
        <v>0</v>
      </c>
      <c r="BM587" s="391">
        <v>0</v>
      </c>
      <c r="BN587" s="391">
        <v>0</v>
      </c>
      <c r="BO587" s="391">
        <v>0</v>
      </c>
      <c r="BP587" s="391">
        <v>0</v>
      </c>
      <c r="BQ587" s="391">
        <v>0</v>
      </c>
      <c r="BR587" s="391">
        <v>0</v>
      </c>
      <c r="BS587" s="391">
        <v>0</v>
      </c>
      <c r="BT587" s="391">
        <v>0</v>
      </c>
      <c r="BU587" s="391">
        <v>0</v>
      </c>
      <c r="BV587" s="391">
        <v>0</v>
      </c>
      <c r="BW587" s="391">
        <v>0</v>
      </c>
      <c r="BX587" s="392" t="str">
        <f t="shared" si="81"/>
        <v/>
      </c>
      <c r="BY587" s="392" t="str">
        <f t="shared" si="82"/>
        <v/>
      </c>
      <c r="BZ587" s="45">
        <f t="shared" si="83"/>
        <v>385</v>
      </c>
      <c r="CA587" s="45">
        <f t="shared" si="84"/>
        <v>349</v>
      </c>
      <c r="CB587" s="45">
        <f t="shared" si="85"/>
        <v>287</v>
      </c>
      <c r="CC587" s="45">
        <f t="shared" si="86"/>
        <v>15</v>
      </c>
      <c r="CD587" s="45">
        <f t="shared" si="87"/>
        <v>0</v>
      </c>
      <c r="CE587" s="45">
        <f t="shared" si="88"/>
        <v>0</v>
      </c>
      <c r="CF587" s="391">
        <f t="shared" si="89"/>
        <v>0</v>
      </c>
    </row>
    <row r="588" ht="15" spans="1:84">
      <c r="A588" s="45" t="s">
        <v>614</v>
      </c>
      <c r="B588" s="396">
        <v>234</v>
      </c>
      <c r="C588" s="396">
        <v>142</v>
      </c>
      <c r="D588" s="396">
        <v>105</v>
      </c>
      <c r="E588" s="396">
        <v>57</v>
      </c>
      <c r="F588" s="396">
        <v>18</v>
      </c>
      <c r="G588" s="396">
        <v>6</v>
      </c>
      <c r="H588" s="396">
        <v>4</v>
      </c>
      <c r="I588" s="396">
        <v>4</v>
      </c>
      <c r="J588" s="396">
        <v>12</v>
      </c>
      <c r="K588" s="396"/>
      <c r="L588" s="396"/>
      <c r="M588" s="396"/>
      <c r="N588" s="391"/>
      <c r="O588" s="391"/>
      <c r="P588" s="391"/>
      <c r="Q588" s="391"/>
      <c r="R588" s="391"/>
      <c r="S588" s="391"/>
      <c r="T588" s="391"/>
      <c r="U588" s="391"/>
      <c r="V588" s="391"/>
      <c r="W588" s="391"/>
      <c r="X588" s="391"/>
      <c r="Y588" s="391"/>
      <c r="Z588" s="391"/>
      <c r="AA588" s="391"/>
      <c r="AB588" s="391"/>
      <c r="AC588" s="391"/>
      <c r="AD588" s="391"/>
      <c r="AE588" s="391"/>
      <c r="AF588" s="391"/>
      <c r="AG588" s="391"/>
      <c r="AH588" s="391"/>
      <c r="AI588" s="391"/>
      <c r="AJ588" s="391"/>
      <c r="AK588" s="391"/>
      <c r="AL588" s="391"/>
      <c r="AM588" s="391"/>
      <c r="AN588" s="391"/>
      <c r="AO588" s="391"/>
      <c r="AP588" s="391"/>
      <c r="AQ588" s="391"/>
      <c r="AR588" s="391"/>
      <c r="AS588" s="391"/>
      <c r="AT588" s="391"/>
      <c r="AU588" s="391"/>
      <c r="AV588" s="391"/>
      <c r="AW588" s="391"/>
      <c r="AX588" s="391"/>
      <c r="AY588" s="391"/>
      <c r="AZ588" s="391"/>
      <c r="BA588" s="391"/>
      <c r="BB588" s="391"/>
      <c r="BC588" s="391"/>
      <c r="BD588" s="391"/>
      <c r="BE588" s="391"/>
      <c r="BF588" s="391"/>
      <c r="BG588" s="391"/>
      <c r="BH588" s="391">
        <v>0</v>
      </c>
      <c r="BI588" s="391">
        <v>0</v>
      </c>
      <c r="BJ588" s="391">
        <v>0</v>
      </c>
      <c r="BK588" s="391">
        <v>0</v>
      </c>
      <c r="BL588" s="391">
        <v>0</v>
      </c>
      <c r="BM588" s="391">
        <v>0</v>
      </c>
      <c r="BN588" s="391">
        <v>0</v>
      </c>
      <c r="BO588" s="391">
        <v>0</v>
      </c>
      <c r="BP588" s="391">
        <v>0</v>
      </c>
      <c r="BQ588" s="391">
        <v>0</v>
      </c>
      <c r="BR588" s="391">
        <v>0</v>
      </c>
      <c r="BS588" s="391">
        <v>0</v>
      </c>
      <c r="BT588" s="391">
        <v>0</v>
      </c>
      <c r="BU588" s="391">
        <v>0</v>
      </c>
      <c r="BV588" s="391">
        <v>0</v>
      </c>
      <c r="BW588" s="391">
        <v>0</v>
      </c>
      <c r="BX588" s="392" t="str">
        <f t="shared" si="81"/>
        <v/>
      </c>
      <c r="BY588" s="392" t="str">
        <f t="shared" si="82"/>
        <v/>
      </c>
      <c r="BZ588" s="45">
        <f t="shared" si="83"/>
        <v>582</v>
      </c>
      <c r="CA588" s="45">
        <f t="shared" si="84"/>
        <v>0</v>
      </c>
      <c r="CB588" s="45">
        <f t="shared" si="85"/>
        <v>0</v>
      </c>
      <c r="CC588" s="45">
        <f t="shared" si="86"/>
        <v>0</v>
      </c>
      <c r="CD588" s="45">
        <f t="shared" si="87"/>
        <v>0</v>
      </c>
      <c r="CE588" s="45">
        <f t="shared" si="88"/>
        <v>0</v>
      </c>
      <c r="CF588" s="391">
        <f t="shared" si="89"/>
        <v>0</v>
      </c>
    </row>
    <row r="589" ht="15" spans="1:84">
      <c r="A589" s="45" t="s">
        <v>615</v>
      </c>
      <c r="B589" s="396">
        <v>640</v>
      </c>
      <c r="C589" s="396">
        <v>794</v>
      </c>
      <c r="D589" s="396">
        <v>782</v>
      </c>
      <c r="E589" s="396">
        <v>742</v>
      </c>
      <c r="F589" s="396">
        <v>740</v>
      </c>
      <c r="G589" s="396">
        <v>604</v>
      </c>
      <c r="H589" s="396">
        <v>522</v>
      </c>
      <c r="I589" s="396">
        <v>396</v>
      </c>
      <c r="J589" s="396">
        <v>480</v>
      </c>
      <c r="K589" s="396">
        <v>453</v>
      </c>
      <c r="L589" s="396">
        <v>1131</v>
      </c>
      <c r="M589" s="396">
        <v>790</v>
      </c>
      <c r="N589" s="391">
        <v>557</v>
      </c>
      <c r="O589" s="391">
        <v>573</v>
      </c>
      <c r="P589" s="391">
        <v>611</v>
      </c>
      <c r="Q589" s="391">
        <v>753</v>
      </c>
      <c r="R589" s="391">
        <v>1064</v>
      </c>
      <c r="S589" s="391">
        <v>847</v>
      </c>
      <c r="T589" s="391">
        <v>842</v>
      </c>
      <c r="U589" s="391">
        <v>750</v>
      </c>
      <c r="V589" s="391">
        <v>485</v>
      </c>
      <c r="W589" s="391">
        <v>590</v>
      </c>
      <c r="X589" s="391">
        <v>645</v>
      </c>
      <c r="Y589" s="391">
        <v>440</v>
      </c>
      <c r="Z589" s="391">
        <v>364</v>
      </c>
      <c r="AA589" s="391">
        <v>528</v>
      </c>
      <c r="AB589" s="391">
        <v>263</v>
      </c>
      <c r="AC589" s="391">
        <v>206</v>
      </c>
      <c r="AD589" s="391">
        <v>319</v>
      </c>
      <c r="AE589" s="391">
        <v>231</v>
      </c>
      <c r="AF589" s="391">
        <v>349</v>
      </c>
      <c r="AG589" s="391">
        <v>405</v>
      </c>
      <c r="AH589" s="391">
        <v>291</v>
      </c>
      <c r="AI589" s="391">
        <v>196</v>
      </c>
      <c r="AJ589" s="391">
        <v>216</v>
      </c>
      <c r="AK589" s="391">
        <v>262</v>
      </c>
      <c r="AL589" s="391">
        <v>81</v>
      </c>
      <c r="AM589" s="391">
        <v>95</v>
      </c>
      <c r="AN589" s="391">
        <v>129</v>
      </c>
      <c r="AO589" s="391">
        <v>67</v>
      </c>
      <c r="AP589" s="391">
        <v>71</v>
      </c>
      <c r="AQ589" s="391">
        <v>25</v>
      </c>
      <c r="AR589" s="391">
        <v>11</v>
      </c>
      <c r="AS589" s="391">
        <v>5</v>
      </c>
      <c r="AT589" s="391"/>
      <c r="AU589" s="391">
        <v>3</v>
      </c>
      <c r="AV589" s="391"/>
      <c r="AW589" s="391">
        <v>6</v>
      </c>
      <c r="AX589" s="391"/>
      <c r="AY589" s="391"/>
      <c r="AZ589" s="391"/>
      <c r="BA589" s="391"/>
      <c r="BB589" s="391"/>
      <c r="BC589" s="391"/>
      <c r="BD589" s="391"/>
      <c r="BE589" s="391"/>
      <c r="BF589" s="391"/>
      <c r="BG589" s="391"/>
      <c r="BH589" s="391">
        <v>0</v>
      </c>
      <c r="BI589" s="391">
        <v>0</v>
      </c>
      <c r="BJ589" s="391">
        <v>0</v>
      </c>
      <c r="BK589" s="391">
        <v>0</v>
      </c>
      <c r="BL589" s="391">
        <v>0</v>
      </c>
      <c r="BM589" s="391">
        <v>0</v>
      </c>
      <c r="BN589" s="391">
        <v>0</v>
      </c>
      <c r="BO589" s="391">
        <v>0</v>
      </c>
      <c r="BP589" s="391">
        <v>0</v>
      </c>
      <c r="BQ589" s="391">
        <v>0</v>
      </c>
      <c r="BR589" s="391">
        <v>0</v>
      </c>
      <c r="BS589" s="391">
        <v>0</v>
      </c>
      <c r="BT589" s="391">
        <v>0</v>
      </c>
      <c r="BU589" s="391">
        <v>0</v>
      </c>
      <c r="BV589" s="391">
        <v>0</v>
      </c>
      <c r="BW589" s="391">
        <v>0</v>
      </c>
      <c r="BX589" s="392" t="str">
        <f t="shared" si="81"/>
        <v/>
      </c>
      <c r="BY589" s="392" t="str">
        <f t="shared" si="82"/>
        <v/>
      </c>
      <c r="BZ589" s="45">
        <f t="shared" si="83"/>
        <v>8074</v>
      </c>
      <c r="CA589" s="45">
        <f t="shared" si="84"/>
        <v>8157</v>
      </c>
      <c r="CB589" s="45">
        <f t="shared" si="85"/>
        <v>3630</v>
      </c>
      <c r="CC589" s="45">
        <f t="shared" si="86"/>
        <v>493</v>
      </c>
      <c r="CD589" s="45">
        <f t="shared" si="87"/>
        <v>0</v>
      </c>
      <c r="CE589" s="45">
        <f t="shared" si="88"/>
        <v>0</v>
      </c>
      <c r="CF589" s="391">
        <f t="shared" si="89"/>
        <v>0</v>
      </c>
    </row>
    <row r="590" ht="15" spans="1:84">
      <c r="A590" s="45" t="s">
        <v>616</v>
      </c>
      <c r="B590" s="396"/>
      <c r="C590" s="396"/>
      <c r="D590" s="396"/>
      <c r="E590" s="396"/>
      <c r="F590" s="396"/>
      <c r="G590" s="396"/>
      <c r="H590" s="396"/>
      <c r="I590" s="396"/>
      <c r="J590" s="396"/>
      <c r="K590" s="396"/>
      <c r="L590" s="396"/>
      <c r="M590" s="396">
        <v>100</v>
      </c>
      <c r="N590" s="391">
        <v>7</v>
      </c>
      <c r="O590" s="391">
        <v>163</v>
      </c>
      <c r="P590" s="391"/>
      <c r="Q590" s="391">
        <v>225</v>
      </c>
      <c r="R590" s="391">
        <v>305</v>
      </c>
      <c r="S590" s="391">
        <v>845</v>
      </c>
      <c r="T590" s="391"/>
      <c r="U590" s="391"/>
      <c r="V590" s="391"/>
      <c r="W590" s="391"/>
      <c r="X590" s="391"/>
      <c r="Y590" s="391"/>
      <c r="Z590" s="391"/>
      <c r="AA590" s="391"/>
      <c r="AB590" s="391"/>
      <c r="AC590" s="391"/>
      <c r="AD590" s="391">
        <v>1</v>
      </c>
      <c r="AE590" s="391"/>
      <c r="AF590" s="391"/>
      <c r="AG590" s="391"/>
      <c r="AH590" s="391"/>
      <c r="AI590" s="391"/>
      <c r="AJ590" s="391"/>
      <c r="AK590" s="391"/>
      <c r="AL590" s="391"/>
      <c r="AM590" s="391"/>
      <c r="AN590" s="391"/>
      <c r="AO590" s="391"/>
      <c r="AP590" s="391"/>
      <c r="AQ590" s="391"/>
      <c r="AR590" s="391"/>
      <c r="AS590" s="391"/>
      <c r="AT590" s="391"/>
      <c r="AU590" s="391"/>
      <c r="AV590" s="391"/>
      <c r="AW590" s="391"/>
      <c r="AX590" s="391"/>
      <c r="AY590" s="391"/>
      <c r="AZ590" s="391"/>
      <c r="BA590" s="391"/>
      <c r="BB590" s="391"/>
      <c r="BC590" s="391"/>
      <c r="BD590" s="391"/>
      <c r="BE590" s="391"/>
      <c r="BF590" s="391"/>
      <c r="BG590" s="391"/>
      <c r="BH590" s="391">
        <v>0</v>
      </c>
      <c r="BI590" s="391">
        <v>0</v>
      </c>
      <c r="BJ590" s="391">
        <v>0</v>
      </c>
      <c r="BK590" s="391">
        <v>0</v>
      </c>
      <c r="BL590" s="391">
        <v>0</v>
      </c>
      <c r="BM590" s="391">
        <v>0</v>
      </c>
      <c r="BN590" s="391">
        <v>0</v>
      </c>
      <c r="BO590" s="391">
        <v>0</v>
      </c>
      <c r="BP590" s="391">
        <v>0</v>
      </c>
      <c r="BQ590" s="391">
        <v>0</v>
      </c>
      <c r="BR590" s="391">
        <v>0</v>
      </c>
      <c r="BS590" s="391">
        <v>0</v>
      </c>
      <c r="BT590" s="391">
        <v>0</v>
      </c>
      <c r="BU590" s="391">
        <v>0</v>
      </c>
      <c r="BV590" s="391">
        <v>0</v>
      </c>
      <c r="BW590" s="391">
        <v>0</v>
      </c>
      <c r="BX590" s="392" t="str">
        <f t="shared" si="81"/>
        <v/>
      </c>
      <c r="BY590" s="392" t="str">
        <f t="shared" si="82"/>
        <v/>
      </c>
      <c r="BZ590" s="45">
        <f t="shared" si="83"/>
        <v>100</v>
      </c>
      <c r="CA590" s="45">
        <f t="shared" si="84"/>
        <v>1545</v>
      </c>
      <c r="CB590" s="45">
        <f t="shared" si="85"/>
        <v>1</v>
      </c>
      <c r="CC590" s="45">
        <f t="shared" si="86"/>
        <v>0</v>
      </c>
      <c r="CD590" s="45">
        <f t="shared" si="87"/>
        <v>0</v>
      </c>
      <c r="CE590" s="45">
        <f t="shared" si="88"/>
        <v>0</v>
      </c>
      <c r="CF590" s="391">
        <f t="shared" si="89"/>
        <v>0</v>
      </c>
    </row>
    <row r="591" spans="1:84">
      <c r="A591" s="45" t="s">
        <v>617</v>
      </c>
      <c r="B591" s="393"/>
      <c r="C591" s="393"/>
      <c r="D591" s="393"/>
      <c r="E591" s="393"/>
      <c r="F591" s="393">
        <v>320</v>
      </c>
      <c r="G591" s="393"/>
      <c r="H591" s="393">
        <v>60</v>
      </c>
      <c r="I591" s="393">
        <v>64</v>
      </c>
      <c r="J591" s="393">
        <v>73</v>
      </c>
      <c r="K591" s="391">
        <v>91</v>
      </c>
      <c r="L591" s="391">
        <v>102</v>
      </c>
      <c r="M591" s="391">
        <v>110</v>
      </c>
      <c r="N591" s="391">
        <v>118</v>
      </c>
      <c r="O591" s="391">
        <v>122</v>
      </c>
      <c r="P591" s="391">
        <v>126</v>
      </c>
      <c r="Q591" s="391">
        <v>130</v>
      </c>
      <c r="R591" s="391">
        <v>135</v>
      </c>
      <c r="S591" s="391">
        <v>137</v>
      </c>
      <c r="T591" s="391">
        <v>140</v>
      </c>
      <c r="U591" s="391">
        <v>66</v>
      </c>
      <c r="V591" s="391">
        <v>50</v>
      </c>
      <c r="W591" s="391"/>
      <c r="X591" s="391">
        <v>20</v>
      </c>
      <c r="Y591" s="391"/>
      <c r="Z591" s="391"/>
      <c r="AA591" s="391"/>
      <c r="AB591" s="391"/>
      <c r="AC591" s="391"/>
      <c r="AD591" s="391"/>
      <c r="AE591" s="391"/>
      <c r="AF591" s="391"/>
      <c r="AG591" s="391"/>
      <c r="AH591" s="391"/>
      <c r="AI591" s="391"/>
      <c r="AJ591" s="391"/>
      <c r="AK591" s="391"/>
      <c r="AL591" s="391"/>
      <c r="AM591" s="391"/>
      <c r="AN591" s="391"/>
      <c r="AO591" s="391"/>
      <c r="AP591" s="391"/>
      <c r="AQ591" s="391"/>
      <c r="AR591" s="391"/>
      <c r="AS591" s="391"/>
      <c r="AT591" s="391"/>
      <c r="AU591" s="391"/>
      <c r="AV591" s="391"/>
      <c r="AW591" s="391"/>
      <c r="AX591" s="391"/>
      <c r="AY591" s="391"/>
      <c r="AZ591" s="391"/>
      <c r="BA591" s="391"/>
      <c r="BB591" s="391"/>
      <c r="BC591" s="391"/>
      <c r="BD591" s="391"/>
      <c r="BE591" s="391"/>
      <c r="BF591" s="391"/>
      <c r="BG591" s="391"/>
      <c r="BH591" s="391">
        <v>0</v>
      </c>
      <c r="BI591" s="391">
        <v>0</v>
      </c>
      <c r="BJ591" s="391">
        <v>0</v>
      </c>
      <c r="BK591" s="391">
        <v>0</v>
      </c>
      <c r="BL591" s="391">
        <v>0</v>
      </c>
      <c r="BM591" s="391">
        <v>0</v>
      </c>
      <c r="BN591" s="391">
        <v>0</v>
      </c>
      <c r="BO591" s="391">
        <v>0</v>
      </c>
      <c r="BP591" s="391">
        <v>0</v>
      </c>
      <c r="BQ591" s="391">
        <v>0</v>
      </c>
      <c r="BR591" s="391">
        <v>0</v>
      </c>
      <c r="BS591" s="391">
        <v>0</v>
      </c>
      <c r="BT591" s="391">
        <v>0</v>
      </c>
      <c r="BU591" s="391">
        <v>0</v>
      </c>
      <c r="BV591" s="391">
        <v>0</v>
      </c>
      <c r="BW591" s="391">
        <v>0</v>
      </c>
      <c r="BX591" s="392" t="str">
        <f t="shared" si="81"/>
        <v/>
      </c>
      <c r="BY591" s="392" t="str">
        <f t="shared" si="82"/>
        <v/>
      </c>
      <c r="BZ591" s="45">
        <f t="shared" si="83"/>
        <v>820</v>
      </c>
      <c r="CA591" s="45">
        <f t="shared" si="84"/>
        <v>1044</v>
      </c>
      <c r="CB591" s="45">
        <f t="shared" si="85"/>
        <v>0</v>
      </c>
      <c r="CC591" s="45">
        <f t="shared" si="86"/>
        <v>0</v>
      </c>
      <c r="CD591" s="45">
        <f t="shared" si="87"/>
        <v>0</v>
      </c>
      <c r="CE591" s="45">
        <f t="shared" si="88"/>
        <v>0</v>
      </c>
      <c r="CF591" s="391">
        <f t="shared" si="89"/>
        <v>0</v>
      </c>
    </row>
    <row r="592" ht="15" spans="1:84">
      <c r="A592" s="45" t="s">
        <v>618</v>
      </c>
      <c r="B592" s="396">
        <v>6</v>
      </c>
      <c r="C592" s="396">
        <v>24</v>
      </c>
      <c r="D592" s="396">
        <v>17</v>
      </c>
      <c r="E592" s="396">
        <v>42</v>
      </c>
      <c r="F592" s="396">
        <v>30</v>
      </c>
      <c r="G592" s="396">
        <v>18</v>
      </c>
      <c r="H592" s="396">
        <v>16</v>
      </c>
      <c r="I592" s="396">
        <v>11</v>
      </c>
      <c r="J592" s="396">
        <v>19</v>
      </c>
      <c r="K592" s="396">
        <v>18</v>
      </c>
      <c r="L592" s="396">
        <v>16</v>
      </c>
      <c r="M592" s="396">
        <v>44</v>
      </c>
      <c r="N592" s="391">
        <v>1</v>
      </c>
      <c r="O592" s="391">
        <v>2</v>
      </c>
      <c r="P592" s="391">
        <v>8</v>
      </c>
      <c r="Q592" s="391">
        <v>9</v>
      </c>
      <c r="R592" s="391">
        <v>5</v>
      </c>
      <c r="S592" s="391">
        <v>10</v>
      </c>
      <c r="T592" s="391"/>
      <c r="U592" s="391">
        <v>2</v>
      </c>
      <c r="V592" s="391">
        <v>4</v>
      </c>
      <c r="W592" s="391"/>
      <c r="X592" s="391"/>
      <c r="Y592" s="391">
        <v>1</v>
      </c>
      <c r="Z592" s="391"/>
      <c r="AA592" s="391"/>
      <c r="AB592" s="391">
        <v>2</v>
      </c>
      <c r="AC592" s="391"/>
      <c r="AD592" s="391"/>
      <c r="AE592" s="391">
        <v>8</v>
      </c>
      <c r="AF592" s="391"/>
      <c r="AG592" s="391"/>
      <c r="AH592" s="391"/>
      <c r="AI592" s="391"/>
      <c r="AJ592" s="391"/>
      <c r="AK592" s="391"/>
      <c r="AL592" s="391"/>
      <c r="AM592" s="391"/>
      <c r="AN592" s="391"/>
      <c r="AO592" s="391"/>
      <c r="AP592" s="391"/>
      <c r="AQ592" s="391"/>
      <c r="AR592" s="391"/>
      <c r="AS592" s="391"/>
      <c r="AT592" s="391"/>
      <c r="AU592" s="391"/>
      <c r="AV592" s="391"/>
      <c r="AW592" s="391"/>
      <c r="AX592" s="391"/>
      <c r="AY592" s="391"/>
      <c r="AZ592" s="391"/>
      <c r="BA592" s="391"/>
      <c r="BB592" s="391"/>
      <c r="BC592" s="391"/>
      <c r="BD592" s="391"/>
      <c r="BE592" s="391"/>
      <c r="BF592" s="391"/>
      <c r="BG592" s="391"/>
      <c r="BH592" s="391">
        <v>0</v>
      </c>
      <c r="BI592" s="391">
        <v>0</v>
      </c>
      <c r="BJ592" s="391">
        <v>0</v>
      </c>
      <c r="BK592" s="391">
        <v>0</v>
      </c>
      <c r="BL592" s="391">
        <v>0</v>
      </c>
      <c r="BM592" s="391">
        <v>0</v>
      </c>
      <c r="BN592" s="391">
        <v>0</v>
      </c>
      <c r="BO592" s="391">
        <v>0</v>
      </c>
      <c r="BP592" s="391">
        <v>0</v>
      </c>
      <c r="BQ592" s="391">
        <v>0</v>
      </c>
      <c r="BR592" s="391">
        <v>0</v>
      </c>
      <c r="BS592" s="391">
        <v>0</v>
      </c>
      <c r="BT592" s="391">
        <v>0</v>
      </c>
      <c r="BU592" s="391">
        <v>0</v>
      </c>
      <c r="BV592" s="391">
        <v>0</v>
      </c>
      <c r="BW592" s="391">
        <v>0</v>
      </c>
      <c r="BX592" s="392" t="str">
        <f t="shared" si="81"/>
        <v/>
      </c>
      <c r="BY592" s="392" t="str">
        <f t="shared" si="82"/>
        <v/>
      </c>
      <c r="BZ592" s="45">
        <f t="shared" si="83"/>
        <v>261</v>
      </c>
      <c r="CA592" s="45">
        <f t="shared" si="84"/>
        <v>42</v>
      </c>
      <c r="CB592" s="45">
        <f t="shared" si="85"/>
        <v>10</v>
      </c>
      <c r="CC592" s="45">
        <f t="shared" si="86"/>
        <v>0</v>
      </c>
      <c r="CD592" s="45">
        <f t="shared" si="87"/>
        <v>0</v>
      </c>
      <c r="CE592" s="45">
        <f t="shared" si="88"/>
        <v>0</v>
      </c>
      <c r="CF592" s="391">
        <f t="shared" si="89"/>
        <v>0</v>
      </c>
    </row>
    <row r="593" ht="15" spans="1:84">
      <c r="A593" s="45" t="s">
        <v>619</v>
      </c>
      <c r="B593" s="396"/>
      <c r="C593" s="396"/>
      <c r="D593" s="396"/>
      <c r="E593" s="396"/>
      <c r="F593" s="396"/>
      <c r="G593" s="396">
        <v>2</v>
      </c>
      <c r="H593" s="396"/>
      <c r="I593" s="396"/>
      <c r="J593" s="396"/>
      <c r="K593" s="396"/>
      <c r="L593" s="396"/>
      <c r="M593" s="396"/>
      <c r="N593" s="391"/>
      <c r="O593" s="391"/>
      <c r="P593" s="391"/>
      <c r="Q593" s="391"/>
      <c r="R593" s="391"/>
      <c r="S593" s="391"/>
      <c r="T593" s="391"/>
      <c r="U593" s="391"/>
      <c r="V593" s="391"/>
      <c r="W593" s="391"/>
      <c r="X593" s="391"/>
      <c r="Y593" s="391"/>
      <c r="Z593" s="391"/>
      <c r="AA593" s="391"/>
      <c r="AB593" s="391"/>
      <c r="AC593" s="391"/>
      <c r="AD593" s="391"/>
      <c r="AE593" s="391"/>
      <c r="AF593" s="391"/>
      <c r="AG593" s="391"/>
      <c r="AH593" s="391"/>
      <c r="AI593" s="391"/>
      <c r="AJ593" s="391"/>
      <c r="AK593" s="391"/>
      <c r="AL593" s="391"/>
      <c r="AM593" s="391"/>
      <c r="AN593" s="391"/>
      <c r="AO593" s="391"/>
      <c r="AP593" s="391"/>
      <c r="AQ593" s="391"/>
      <c r="AR593" s="391"/>
      <c r="AS593" s="391"/>
      <c r="AT593" s="391"/>
      <c r="AU593" s="391"/>
      <c r="AV593" s="391"/>
      <c r="AW593" s="391"/>
      <c r="AX593" s="391"/>
      <c r="AY593" s="391"/>
      <c r="AZ593" s="391"/>
      <c r="BA593" s="391"/>
      <c r="BB593" s="391"/>
      <c r="BC593" s="391"/>
      <c r="BD593" s="391"/>
      <c r="BE593" s="391"/>
      <c r="BF593" s="391"/>
      <c r="BG593" s="391"/>
      <c r="BH593" s="391">
        <v>0</v>
      </c>
      <c r="BI593" s="391">
        <v>0</v>
      </c>
      <c r="BJ593" s="391">
        <v>0</v>
      </c>
      <c r="BK593" s="391">
        <v>0</v>
      </c>
      <c r="BL593" s="391">
        <v>0</v>
      </c>
      <c r="BM593" s="391">
        <v>0</v>
      </c>
      <c r="BN593" s="391">
        <v>0</v>
      </c>
      <c r="BO593" s="391">
        <v>0</v>
      </c>
      <c r="BP593" s="391">
        <v>0</v>
      </c>
      <c r="BQ593" s="391">
        <v>0</v>
      </c>
      <c r="BR593" s="391">
        <v>0</v>
      </c>
      <c r="BS593" s="391">
        <v>0</v>
      </c>
      <c r="BT593" s="391">
        <v>0</v>
      </c>
      <c r="BU593" s="391">
        <v>0</v>
      </c>
      <c r="BV593" s="391">
        <v>0</v>
      </c>
      <c r="BW593" s="391">
        <v>0</v>
      </c>
      <c r="BX593" s="392" t="str">
        <f t="shared" si="81"/>
        <v/>
      </c>
      <c r="BY593" s="392" t="str">
        <f t="shared" si="82"/>
        <v/>
      </c>
      <c r="BZ593" s="45">
        <f t="shared" si="83"/>
        <v>2</v>
      </c>
      <c r="CA593" s="45">
        <f t="shared" si="84"/>
        <v>0</v>
      </c>
      <c r="CB593" s="45">
        <f t="shared" si="85"/>
        <v>0</v>
      </c>
      <c r="CC593" s="45">
        <f t="shared" si="86"/>
        <v>0</v>
      </c>
      <c r="CD593" s="45">
        <f t="shared" si="87"/>
        <v>0</v>
      </c>
      <c r="CE593" s="45">
        <f t="shared" si="88"/>
        <v>0</v>
      </c>
      <c r="CF593" s="391">
        <f t="shared" si="89"/>
        <v>0</v>
      </c>
    </row>
    <row r="594" ht="15" spans="1:84">
      <c r="A594" s="45" t="s">
        <v>620</v>
      </c>
      <c r="B594" s="396"/>
      <c r="C594" s="396"/>
      <c r="D594" s="396"/>
      <c r="E594" s="396"/>
      <c r="F594" s="396"/>
      <c r="G594" s="396"/>
      <c r="H594" s="396"/>
      <c r="I594" s="396"/>
      <c r="J594" s="396"/>
      <c r="K594" s="396"/>
      <c r="L594" s="396"/>
      <c r="M594" s="396"/>
      <c r="N594" s="391"/>
      <c r="O594" s="391"/>
      <c r="P594" s="391"/>
      <c r="Q594" s="391"/>
      <c r="R594" s="391"/>
      <c r="S594" s="391"/>
      <c r="T594" s="391"/>
      <c r="U594" s="391"/>
      <c r="V594" s="391"/>
      <c r="W594" s="391"/>
      <c r="X594" s="391"/>
      <c r="Y594" s="391"/>
      <c r="Z594" s="391"/>
      <c r="AA594" s="391"/>
      <c r="AB594" s="391"/>
      <c r="AC594" s="391">
        <v>22</v>
      </c>
      <c r="AD594" s="391">
        <v>55</v>
      </c>
      <c r="AE594" s="391">
        <v>17</v>
      </c>
      <c r="AF594" s="391">
        <v>2</v>
      </c>
      <c r="AG594" s="391">
        <v>14</v>
      </c>
      <c r="AH594" s="391">
        <v>4</v>
      </c>
      <c r="AI594" s="391">
        <v>6</v>
      </c>
      <c r="AJ594" s="391">
        <v>5</v>
      </c>
      <c r="AK594" s="391">
        <v>71</v>
      </c>
      <c r="AL594" s="391">
        <v>32</v>
      </c>
      <c r="AM594" s="391"/>
      <c r="AN594" s="391">
        <v>207</v>
      </c>
      <c r="AO594" s="391">
        <v>136</v>
      </c>
      <c r="AP594" s="391">
        <v>161</v>
      </c>
      <c r="AQ594" s="391">
        <v>47</v>
      </c>
      <c r="AR594" s="391">
        <v>2</v>
      </c>
      <c r="AS594" s="391"/>
      <c r="AT594" s="391"/>
      <c r="AU594" s="391">
        <v>136</v>
      </c>
      <c r="AV594" s="391">
        <v>88</v>
      </c>
      <c r="AW594" s="391">
        <v>7</v>
      </c>
      <c r="AX594" s="391">
        <v>60</v>
      </c>
      <c r="AY594" s="391">
        <v>121</v>
      </c>
      <c r="AZ594" s="391"/>
      <c r="BA594" s="391"/>
      <c r="BB594" s="391"/>
      <c r="BC594" s="391"/>
      <c r="BD594" s="391"/>
      <c r="BE594" s="391"/>
      <c r="BF594" s="391"/>
      <c r="BG594" s="391"/>
      <c r="BH594" s="391">
        <v>0</v>
      </c>
      <c r="BI594" s="391">
        <v>0</v>
      </c>
      <c r="BJ594" s="391">
        <v>0</v>
      </c>
      <c r="BK594" s="391">
        <v>0</v>
      </c>
      <c r="BL594" s="391">
        <v>0</v>
      </c>
      <c r="BM594" s="391">
        <v>0</v>
      </c>
      <c r="BN594" s="391">
        <v>0</v>
      </c>
      <c r="BO594" s="391">
        <v>0</v>
      </c>
      <c r="BP594" s="391">
        <v>0</v>
      </c>
      <c r="BQ594" s="391">
        <v>0</v>
      </c>
      <c r="BR594" s="391">
        <v>0</v>
      </c>
      <c r="BS594" s="391">
        <v>0</v>
      </c>
      <c r="BT594" s="391">
        <v>0</v>
      </c>
      <c r="BU594" s="391">
        <v>0</v>
      </c>
      <c r="BV594" s="391">
        <v>0</v>
      </c>
      <c r="BW594" s="391">
        <v>0</v>
      </c>
      <c r="BX594" s="392" t="str">
        <f t="shared" si="81"/>
        <v/>
      </c>
      <c r="BY594" s="392" t="str">
        <f t="shared" si="82"/>
        <v/>
      </c>
      <c r="BZ594" s="45">
        <f t="shared" si="83"/>
        <v>0</v>
      </c>
      <c r="CA594" s="45">
        <f t="shared" si="84"/>
        <v>0</v>
      </c>
      <c r="CB594" s="45">
        <f t="shared" si="85"/>
        <v>196</v>
      </c>
      <c r="CC594" s="45">
        <f t="shared" si="86"/>
        <v>816</v>
      </c>
      <c r="CD594" s="45">
        <f t="shared" si="87"/>
        <v>181</v>
      </c>
      <c r="CE594" s="45">
        <f t="shared" si="88"/>
        <v>0</v>
      </c>
      <c r="CF594" s="391">
        <f t="shared" si="89"/>
        <v>0</v>
      </c>
    </row>
    <row r="595" spans="1:84">
      <c r="A595" s="45" t="s">
        <v>621</v>
      </c>
      <c r="B595" s="393"/>
      <c r="C595" s="393"/>
      <c r="D595" s="393"/>
      <c r="E595" s="393"/>
      <c r="F595" s="393"/>
      <c r="G595" s="393"/>
      <c r="H595" s="393"/>
      <c r="I595" s="393"/>
      <c r="J595" s="393"/>
      <c r="K595" s="391"/>
      <c r="L595" s="391"/>
      <c r="M595" s="391"/>
      <c r="N595" s="391"/>
      <c r="O595" s="391"/>
      <c r="P595" s="391"/>
      <c r="Q595" s="391"/>
      <c r="R595" s="391"/>
      <c r="S595" s="391"/>
      <c r="T595" s="391"/>
      <c r="U595" s="391"/>
      <c r="V595" s="391"/>
      <c r="W595" s="391"/>
      <c r="X595" s="391"/>
      <c r="Y595" s="391"/>
      <c r="Z595" s="391"/>
      <c r="AA595" s="391">
        <v>440</v>
      </c>
      <c r="AB595" s="391">
        <v>2045</v>
      </c>
      <c r="AC595" s="391"/>
      <c r="AD595" s="391"/>
      <c r="AE595" s="391"/>
      <c r="AF595" s="391"/>
      <c r="AG595" s="391"/>
      <c r="AH595" s="391"/>
      <c r="AI595" s="391"/>
      <c r="AJ595" s="391"/>
      <c r="AK595" s="391"/>
      <c r="AL595" s="391"/>
      <c r="AM595" s="391"/>
      <c r="AN595" s="391"/>
      <c r="AO595" s="391"/>
      <c r="AP595" s="391"/>
      <c r="AQ595" s="391"/>
      <c r="AR595" s="391"/>
      <c r="AS595" s="391"/>
      <c r="AT595" s="391"/>
      <c r="AU595" s="391"/>
      <c r="AV595" s="391"/>
      <c r="AW595" s="391"/>
      <c r="AX595" s="391"/>
      <c r="AY595" s="391"/>
      <c r="AZ595" s="391"/>
      <c r="BA595" s="391"/>
      <c r="BB595" s="391"/>
      <c r="BC595" s="391"/>
      <c r="BD595" s="391"/>
      <c r="BE595" s="391"/>
      <c r="BF595" s="391"/>
      <c r="BG595" s="391"/>
      <c r="BH595" s="391">
        <v>0</v>
      </c>
      <c r="BI595" s="391">
        <v>0</v>
      </c>
      <c r="BJ595" s="391">
        <v>0</v>
      </c>
      <c r="BK595" s="391">
        <v>0</v>
      </c>
      <c r="BL595" s="391">
        <v>0</v>
      </c>
      <c r="BM595" s="391">
        <v>0</v>
      </c>
      <c r="BN595" s="391">
        <v>0</v>
      </c>
      <c r="BO595" s="391">
        <v>0</v>
      </c>
      <c r="BP595" s="391">
        <v>0</v>
      </c>
      <c r="BQ595" s="391">
        <v>0</v>
      </c>
      <c r="BR595" s="391">
        <v>0</v>
      </c>
      <c r="BS595" s="391">
        <v>0</v>
      </c>
      <c r="BT595" s="391">
        <v>0</v>
      </c>
      <c r="BU595" s="391">
        <v>0</v>
      </c>
      <c r="BV595" s="391">
        <v>0</v>
      </c>
      <c r="BW595" s="391">
        <v>0</v>
      </c>
      <c r="BX595" s="392" t="str">
        <f t="shared" si="81"/>
        <v/>
      </c>
      <c r="BY595" s="392" t="str">
        <f t="shared" si="82"/>
        <v/>
      </c>
      <c r="BZ595" s="45">
        <f t="shared" si="83"/>
        <v>0</v>
      </c>
      <c r="CA595" s="45">
        <f t="shared" si="84"/>
        <v>0</v>
      </c>
      <c r="CB595" s="45">
        <f t="shared" si="85"/>
        <v>2485</v>
      </c>
      <c r="CC595" s="45">
        <f t="shared" si="86"/>
        <v>0</v>
      </c>
      <c r="CD595" s="45">
        <f t="shared" si="87"/>
        <v>0</v>
      </c>
      <c r="CE595" s="45">
        <f t="shared" si="88"/>
        <v>0</v>
      </c>
      <c r="CF595" s="391">
        <f t="shared" si="89"/>
        <v>0</v>
      </c>
    </row>
    <row r="596" ht="15" spans="1:84">
      <c r="A596" s="45" t="s">
        <v>413</v>
      </c>
      <c r="B596" s="396"/>
      <c r="C596" s="396">
        <v>247</v>
      </c>
      <c r="D596" s="396">
        <v>415</v>
      </c>
      <c r="E596" s="396">
        <v>308</v>
      </c>
      <c r="F596" s="396">
        <v>198</v>
      </c>
      <c r="G596" s="396">
        <v>255</v>
      </c>
      <c r="H596" s="396">
        <v>335</v>
      </c>
      <c r="I596" s="396">
        <v>153</v>
      </c>
      <c r="J596" s="396">
        <v>218</v>
      </c>
      <c r="K596" s="396">
        <v>198</v>
      </c>
      <c r="L596" s="396">
        <v>239</v>
      </c>
      <c r="M596" s="396">
        <v>304</v>
      </c>
      <c r="N596" s="391">
        <v>86</v>
      </c>
      <c r="O596" s="391">
        <v>29</v>
      </c>
      <c r="P596" s="391">
        <v>67</v>
      </c>
      <c r="Q596" s="391">
        <v>109</v>
      </c>
      <c r="R596" s="391">
        <v>60</v>
      </c>
      <c r="S596" s="391">
        <v>518</v>
      </c>
      <c r="T596" s="391"/>
      <c r="U596" s="391"/>
      <c r="V596" s="391"/>
      <c r="W596" s="391"/>
      <c r="X596" s="391"/>
      <c r="Y596" s="391"/>
      <c r="Z596" s="391"/>
      <c r="AA596" s="391"/>
      <c r="AB596" s="391"/>
      <c r="AC596" s="391"/>
      <c r="AD596" s="391"/>
      <c r="AE596" s="391">
        <v>4</v>
      </c>
      <c r="AF596" s="391"/>
      <c r="AG596" s="391"/>
      <c r="AH596" s="391"/>
      <c r="AI596" s="391"/>
      <c r="AJ596" s="391"/>
      <c r="AK596" s="391"/>
      <c r="AL596" s="391"/>
      <c r="AM596" s="391"/>
      <c r="AN596" s="391"/>
      <c r="AO596" s="391"/>
      <c r="AP596" s="391"/>
      <c r="AQ596" s="391"/>
      <c r="AR596" s="391"/>
      <c r="AS596" s="391"/>
      <c r="AT596" s="391"/>
      <c r="AU596" s="391"/>
      <c r="AV596" s="391"/>
      <c r="AW596" s="391"/>
      <c r="AX596" s="391"/>
      <c r="AY596" s="391"/>
      <c r="AZ596" s="391"/>
      <c r="BA596" s="391"/>
      <c r="BB596" s="391"/>
      <c r="BC596" s="391"/>
      <c r="BD596" s="391"/>
      <c r="BE596" s="391"/>
      <c r="BF596" s="391"/>
      <c r="BG596" s="391"/>
      <c r="BH596" s="391">
        <v>0</v>
      </c>
      <c r="BI596" s="391">
        <v>0</v>
      </c>
      <c r="BJ596" s="391">
        <v>0</v>
      </c>
      <c r="BK596" s="391">
        <v>0</v>
      </c>
      <c r="BL596" s="391">
        <v>0</v>
      </c>
      <c r="BM596" s="391">
        <v>0</v>
      </c>
      <c r="BN596" s="391">
        <v>0</v>
      </c>
      <c r="BO596" s="391">
        <v>0</v>
      </c>
      <c r="BP596" s="391">
        <v>0</v>
      </c>
      <c r="BQ596" s="391">
        <v>0</v>
      </c>
      <c r="BR596" s="391">
        <v>0</v>
      </c>
      <c r="BS596" s="391">
        <v>0</v>
      </c>
      <c r="BT596" s="391">
        <v>0</v>
      </c>
      <c r="BU596" s="391">
        <v>0</v>
      </c>
      <c r="BV596" s="391">
        <v>0</v>
      </c>
      <c r="BW596" s="391">
        <v>0</v>
      </c>
      <c r="BX596" s="392" t="str">
        <f t="shared" si="81"/>
        <v/>
      </c>
      <c r="BY596" s="392" t="str">
        <f t="shared" si="82"/>
        <v/>
      </c>
      <c r="BZ596" s="45">
        <f t="shared" si="83"/>
        <v>2870</v>
      </c>
      <c r="CA596" s="45">
        <f t="shared" si="84"/>
        <v>869</v>
      </c>
      <c r="CB596" s="45">
        <f t="shared" si="85"/>
        <v>4</v>
      </c>
      <c r="CC596" s="45">
        <f t="shared" si="86"/>
        <v>0</v>
      </c>
      <c r="CD596" s="45">
        <f t="shared" si="87"/>
        <v>0</v>
      </c>
      <c r="CE596" s="45">
        <f t="shared" si="88"/>
        <v>0</v>
      </c>
      <c r="CF596" s="391">
        <f t="shared" si="89"/>
        <v>0</v>
      </c>
    </row>
    <row r="597" ht="15" spans="1:84">
      <c r="A597" s="45" t="s">
        <v>622</v>
      </c>
      <c r="B597" s="396"/>
      <c r="C597" s="396"/>
      <c r="D597" s="396"/>
      <c r="E597" s="396"/>
      <c r="F597" s="396"/>
      <c r="G597" s="396"/>
      <c r="H597" s="396"/>
      <c r="I597" s="396"/>
      <c r="J597" s="396"/>
      <c r="K597" s="396"/>
      <c r="L597" s="396"/>
      <c r="M597" s="396"/>
      <c r="N597" s="391"/>
      <c r="O597" s="391"/>
      <c r="P597" s="391"/>
      <c r="Q597" s="391"/>
      <c r="R597" s="391"/>
      <c r="S597" s="391"/>
      <c r="T597" s="391">
        <v>21</v>
      </c>
      <c r="U597" s="391">
        <v>34</v>
      </c>
      <c r="V597" s="391">
        <v>37</v>
      </c>
      <c r="W597" s="391">
        <v>77</v>
      </c>
      <c r="X597" s="391">
        <v>55</v>
      </c>
      <c r="Y597" s="391">
        <v>83</v>
      </c>
      <c r="Z597" s="391">
        <v>205</v>
      </c>
      <c r="AA597" s="391">
        <v>2</v>
      </c>
      <c r="AB597" s="391">
        <v>15</v>
      </c>
      <c r="AC597" s="391">
        <v>4</v>
      </c>
      <c r="AD597" s="391">
        <v>34</v>
      </c>
      <c r="AE597" s="391">
        <v>143</v>
      </c>
      <c r="AF597" s="391">
        <v>8</v>
      </c>
      <c r="AG597" s="391">
        <v>10</v>
      </c>
      <c r="AH597" s="391">
        <v>23</v>
      </c>
      <c r="AI597" s="391"/>
      <c r="AJ597" s="391">
        <v>95</v>
      </c>
      <c r="AK597" s="391">
        <v>212</v>
      </c>
      <c r="AL597" s="391">
        <v>20</v>
      </c>
      <c r="AM597" s="391">
        <v>11</v>
      </c>
      <c r="AN597" s="391"/>
      <c r="AO597" s="391">
        <v>90</v>
      </c>
      <c r="AP597" s="391">
        <v>63</v>
      </c>
      <c r="AQ597" s="391">
        <v>83</v>
      </c>
      <c r="AR597" s="391">
        <v>40</v>
      </c>
      <c r="AS597" s="391">
        <v>20</v>
      </c>
      <c r="AT597" s="391">
        <v>58</v>
      </c>
      <c r="AU597" s="391">
        <v>18</v>
      </c>
      <c r="AV597" s="391">
        <v>49</v>
      </c>
      <c r="AW597" s="391">
        <v>40</v>
      </c>
      <c r="AX597" s="391">
        <v>39</v>
      </c>
      <c r="AY597" s="391">
        <v>39</v>
      </c>
      <c r="AZ597" s="391"/>
      <c r="BA597" s="391"/>
      <c r="BB597" s="391"/>
      <c r="BC597" s="391"/>
      <c r="BD597" s="391"/>
      <c r="BE597" s="391"/>
      <c r="BF597" s="391"/>
      <c r="BG597" s="391"/>
      <c r="BH597" s="391">
        <v>0</v>
      </c>
      <c r="BI597" s="391">
        <v>0</v>
      </c>
      <c r="BJ597" s="391">
        <v>0</v>
      </c>
      <c r="BK597" s="391">
        <v>0</v>
      </c>
      <c r="BL597" s="391">
        <v>0</v>
      </c>
      <c r="BM597" s="391">
        <v>0</v>
      </c>
      <c r="BN597" s="391">
        <v>0</v>
      </c>
      <c r="BO597" s="391">
        <v>0</v>
      </c>
      <c r="BP597" s="391">
        <v>0</v>
      </c>
      <c r="BQ597" s="391">
        <v>0</v>
      </c>
      <c r="BR597" s="391">
        <v>0</v>
      </c>
      <c r="BS597" s="391">
        <v>0</v>
      </c>
      <c r="BT597" s="391">
        <v>0</v>
      </c>
      <c r="BU597" s="391">
        <v>0</v>
      </c>
      <c r="BV597" s="391">
        <v>0</v>
      </c>
      <c r="BW597" s="391">
        <v>0</v>
      </c>
      <c r="BX597" s="392" t="str">
        <f t="shared" si="81"/>
        <v/>
      </c>
      <c r="BY597" s="392" t="str">
        <f t="shared" si="82"/>
        <v/>
      </c>
      <c r="BZ597" s="45">
        <f t="shared" si="83"/>
        <v>0</v>
      </c>
      <c r="CA597" s="45">
        <f t="shared" si="84"/>
        <v>307</v>
      </c>
      <c r="CB597" s="45">
        <f t="shared" si="85"/>
        <v>751</v>
      </c>
      <c r="CC597" s="45">
        <f t="shared" si="86"/>
        <v>492</v>
      </c>
      <c r="CD597" s="45">
        <f t="shared" si="87"/>
        <v>78</v>
      </c>
      <c r="CE597" s="45">
        <f t="shared" si="88"/>
        <v>0</v>
      </c>
      <c r="CF597" s="391">
        <f t="shared" si="89"/>
        <v>0</v>
      </c>
    </row>
    <row r="598" ht="15" spans="1:84">
      <c r="A598" s="45" t="s">
        <v>623</v>
      </c>
      <c r="B598" s="396">
        <v>2</v>
      </c>
      <c r="C598" s="396"/>
      <c r="D598" s="396">
        <v>3</v>
      </c>
      <c r="E598" s="396">
        <v>1</v>
      </c>
      <c r="F598" s="396">
        <v>2</v>
      </c>
      <c r="G598" s="396"/>
      <c r="H598" s="396"/>
      <c r="I598" s="396">
        <v>1</v>
      </c>
      <c r="J598" s="396"/>
      <c r="K598" s="396">
        <v>3</v>
      </c>
      <c r="L598" s="396"/>
      <c r="M598" s="396"/>
      <c r="N598" s="391"/>
      <c r="O598" s="391"/>
      <c r="P598" s="391"/>
      <c r="Q598" s="391"/>
      <c r="R598" s="391"/>
      <c r="S598" s="391"/>
      <c r="T598" s="391"/>
      <c r="U598" s="391"/>
      <c r="V598" s="391"/>
      <c r="W598" s="391"/>
      <c r="X598" s="391"/>
      <c r="Y598" s="391"/>
      <c r="Z598" s="391"/>
      <c r="AA598" s="391"/>
      <c r="AB598" s="391"/>
      <c r="AC598" s="391"/>
      <c r="AD598" s="391"/>
      <c r="AE598" s="391"/>
      <c r="AF598" s="391"/>
      <c r="AG598" s="391"/>
      <c r="AH598" s="391"/>
      <c r="AI598" s="391"/>
      <c r="AJ598" s="391"/>
      <c r="AK598" s="391"/>
      <c r="AL598" s="391"/>
      <c r="AM598" s="391"/>
      <c r="AN598" s="391"/>
      <c r="AO598" s="391"/>
      <c r="AP598" s="391"/>
      <c r="AQ598" s="391"/>
      <c r="AR598" s="391"/>
      <c r="AS598" s="391"/>
      <c r="AT598" s="391"/>
      <c r="AU598" s="391"/>
      <c r="AV598" s="391"/>
      <c r="AW598" s="391"/>
      <c r="AX598" s="391"/>
      <c r="AY598" s="391"/>
      <c r="AZ598" s="391"/>
      <c r="BA598" s="391"/>
      <c r="BB598" s="391"/>
      <c r="BC598" s="391"/>
      <c r="BD598" s="391"/>
      <c r="BE598" s="391"/>
      <c r="BF598" s="391"/>
      <c r="BG598" s="391"/>
      <c r="BH598" s="391">
        <v>0</v>
      </c>
      <c r="BI598" s="391">
        <v>0</v>
      </c>
      <c r="BJ598" s="391">
        <v>0</v>
      </c>
      <c r="BK598" s="391">
        <v>0</v>
      </c>
      <c r="BL598" s="391">
        <v>0</v>
      </c>
      <c r="BM598" s="391">
        <v>0</v>
      </c>
      <c r="BN598" s="391">
        <v>0</v>
      </c>
      <c r="BO598" s="391">
        <v>0</v>
      </c>
      <c r="BP598" s="391">
        <v>0</v>
      </c>
      <c r="BQ598" s="391">
        <v>0</v>
      </c>
      <c r="BR598" s="391">
        <v>0</v>
      </c>
      <c r="BS598" s="391">
        <v>0</v>
      </c>
      <c r="BT598" s="391">
        <v>0</v>
      </c>
      <c r="BU598" s="391">
        <v>0</v>
      </c>
      <c r="BV598" s="391">
        <v>0</v>
      </c>
      <c r="BW598" s="391">
        <v>0</v>
      </c>
      <c r="BX598" s="392" t="str">
        <f t="shared" si="81"/>
        <v/>
      </c>
      <c r="BY598" s="392" t="str">
        <f t="shared" si="82"/>
        <v/>
      </c>
      <c r="BZ598" s="45">
        <f t="shared" si="83"/>
        <v>12</v>
      </c>
      <c r="CA598" s="45">
        <f t="shared" si="84"/>
        <v>0</v>
      </c>
      <c r="CB598" s="45">
        <f t="shared" si="85"/>
        <v>0</v>
      </c>
      <c r="CC598" s="45">
        <f t="shared" si="86"/>
        <v>0</v>
      </c>
      <c r="CD598" s="45">
        <f t="shared" si="87"/>
        <v>0</v>
      </c>
      <c r="CE598" s="45">
        <f t="shared" si="88"/>
        <v>0</v>
      </c>
      <c r="CF598" s="391">
        <f t="shared" si="89"/>
        <v>0</v>
      </c>
    </row>
    <row r="599" spans="1:84">
      <c r="A599" s="45" t="s">
        <v>624</v>
      </c>
      <c r="B599" s="393"/>
      <c r="C599" s="393"/>
      <c r="D599" s="393"/>
      <c r="E599" s="393"/>
      <c r="F599" s="393"/>
      <c r="G599" s="393"/>
      <c r="H599" s="393"/>
      <c r="I599" s="393"/>
      <c r="J599" s="393"/>
      <c r="K599" s="391"/>
      <c r="L599" s="391"/>
      <c r="M599" s="391"/>
      <c r="N599" s="391">
        <v>73</v>
      </c>
      <c r="O599" s="391">
        <v>292</v>
      </c>
      <c r="P599" s="391">
        <v>324</v>
      </c>
      <c r="Q599" s="391">
        <v>237</v>
      </c>
      <c r="R599" s="391">
        <v>174</v>
      </c>
      <c r="S599" s="391">
        <v>173</v>
      </c>
      <c r="T599" s="391">
        <v>65</v>
      </c>
      <c r="U599" s="391">
        <v>75</v>
      </c>
      <c r="V599" s="391">
        <v>102</v>
      </c>
      <c r="W599" s="391">
        <v>44</v>
      </c>
      <c r="X599" s="391">
        <v>199</v>
      </c>
      <c r="Y599" s="391">
        <v>110</v>
      </c>
      <c r="Z599" s="391">
        <v>138</v>
      </c>
      <c r="AA599" s="391"/>
      <c r="AB599" s="391"/>
      <c r="AC599" s="391">
        <v>10</v>
      </c>
      <c r="AD599" s="391">
        <v>41</v>
      </c>
      <c r="AE599" s="391">
        <v>25</v>
      </c>
      <c r="AF599" s="391">
        <v>16</v>
      </c>
      <c r="AG599" s="391">
        <v>116</v>
      </c>
      <c r="AH599" s="391">
        <v>15</v>
      </c>
      <c r="AI599" s="391">
        <v>13</v>
      </c>
      <c r="AJ599" s="391">
        <v>13</v>
      </c>
      <c r="AK599" s="391">
        <v>13</v>
      </c>
      <c r="AL599" s="391"/>
      <c r="AM599" s="391"/>
      <c r="AN599" s="391"/>
      <c r="AO599" s="391"/>
      <c r="AP599" s="391"/>
      <c r="AQ599" s="391"/>
      <c r="AR599" s="391"/>
      <c r="AS599" s="391"/>
      <c r="AT599" s="391"/>
      <c r="AU599" s="391"/>
      <c r="AV599" s="391"/>
      <c r="AW599" s="391"/>
      <c r="AX599" s="391"/>
      <c r="AY599" s="391"/>
      <c r="AZ599" s="391"/>
      <c r="BA599" s="391"/>
      <c r="BB599" s="391"/>
      <c r="BC599" s="391"/>
      <c r="BD599" s="391"/>
      <c r="BE599" s="391"/>
      <c r="BF599" s="391"/>
      <c r="BG599" s="391"/>
      <c r="BH599" s="391">
        <v>0</v>
      </c>
      <c r="BI599" s="391">
        <v>0</v>
      </c>
      <c r="BJ599" s="391">
        <v>0</v>
      </c>
      <c r="BK599" s="391">
        <v>0</v>
      </c>
      <c r="BL599" s="391">
        <v>0</v>
      </c>
      <c r="BM599" s="391">
        <v>0</v>
      </c>
      <c r="BN599" s="391">
        <v>0</v>
      </c>
      <c r="BO599" s="391">
        <v>0</v>
      </c>
      <c r="BP599" s="391">
        <v>0</v>
      </c>
      <c r="BQ599" s="391">
        <v>0</v>
      </c>
      <c r="BR599" s="391">
        <v>0</v>
      </c>
      <c r="BS599" s="391">
        <v>0</v>
      </c>
      <c r="BT599" s="391">
        <v>0</v>
      </c>
      <c r="BU599" s="391">
        <v>0</v>
      </c>
      <c r="BV599" s="391">
        <v>0</v>
      </c>
      <c r="BW599" s="391">
        <v>0</v>
      </c>
      <c r="BX599" s="392" t="str">
        <f t="shared" si="81"/>
        <v/>
      </c>
      <c r="BY599" s="392" t="str">
        <f t="shared" si="82"/>
        <v/>
      </c>
      <c r="BZ599" s="45">
        <f t="shared" si="83"/>
        <v>0</v>
      </c>
      <c r="CA599" s="45">
        <f t="shared" si="84"/>
        <v>1868</v>
      </c>
      <c r="CB599" s="45">
        <f t="shared" si="85"/>
        <v>400</v>
      </c>
      <c r="CC599" s="45">
        <f t="shared" si="86"/>
        <v>0</v>
      </c>
      <c r="CD599" s="45">
        <f t="shared" si="87"/>
        <v>0</v>
      </c>
      <c r="CE599" s="45">
        <f t="shared" si="88"/>
        <v>0</v>
      </c>
      <c r="CF599" s="391">
        <f t="shared" si="89"/>
        <v>0</v>
      </c>
    </row>
    <row r="600" spans="1:84">
      <c r="A600" s="45" t="s">
        <v>625</v>
      </c>
      <c r="B600" s="393"/>
      <c r="C600" s="393"/>
      <c r="D600" s="393"/>
      <c r="E600" s="393"/>
      <c r="F600" s="393"/>
      <c r="G600" s="393"/>
      <c r="H600" s="393"/>
      <c r="I600" s="393"/>
      <c r="J600" s="393"/>
      <c r="K600" s="391"/>
      <c r="L600" s="391"/>
      <c r="M600" s="391"/>
      <c r="N600" s="391"/>
      <c r="O600" s="391"/>
      <c r="P600" s="391"/>
      <c r="Q600" s="391"/>
      <c r="R600" s="391">
        <v>4</v>
      </c>
      <c r="S600" s="391">
        <v>121</v>
      </c>
      <c r="T600" s="391"/>
      <c r="U600" s="391"/>
      <c r="V600" s="391"/>
      <c r="W600" s="391"/>
      <c r="X600" s="391"/>
      <c r="Y600" s="391">
        <v>6</v>
      </c>
      <c r="Z600" s="391"/>
      <c r="AA600" s="391"/>
      <c r="AB600" s="391"/>
      <c r="AC600" s="391"/>
      <c r="AD600" s="391"/>
      <c r="AE600" s="391"/>
      <c r="AF600" s="391"/>
      <c r="AG600" s="391"/>
      <c r="AH600" s="391"/>
      <c r="AI600" s="391"/>
      <c r="AJ600" s="391"/>
      <c r="AK600" s="391"/>
      <c r="AL600" s="391"/>
      <c r="AM600" s="391"/>
      <c r="AN600" s="391"/>
      <c r="AO600" s="391"/>
      <c r="AP600" s="391"/>
      <c r="AQ600" s="391"/>
      <c r="AR600" s="391"/>
      <c r="AS600" s="391"/>
      <c r="AT600" s="391"/>
      <c r="AU600" s="391"/>
      <c r="AV600" s="391"/>
      <c r="AW600" s="391"/>
      <c r="AX600" s="391"/>
      <c r="AY600" s="391"/>
      <c r="AZ600" s="391"/>
      <c r="BA600" s="391"/>
      <c r="BB600" s="391"/>
      <c r="BC600" s="391"/>
      <c r="BD600" s="391"/>
      <c r="BE600" s="391"/>
      <c r="BF600" s="391"/>
      <c r="BG600" s="391"/>
      <c r="BH600" s="391">
        <v>0</v>
      </c>
      <c r="BI600" s="391">
        <v>0</v>
      </c>
      <c r="BJ600" s="391">
        <v>0</v>
      </c>
      <c r="BK600" s="391">
        <v>0</v>
      </c>
      <c r="BL600" s="391">
        <v>0</v>
      </c>
      <c r="BM600" s="391">
        <v>0</v>
      </c>
      <c r="BN600" s="391">
        <v>0</v>
      </c>
      <c r="BO600" s="391">
        <v>0</v>
      </c>
      <c r="BP600" s="391">
        <v>0</v>
      </c>
      <c r="BQ600" s="391">
        <v>0</v>
      </c>
      <c r="BR600" s="391">
        <v>0</v>
      </c>
      <c r="BS600" s="391">
        <v>0</v>
      </c>
      <c r="BT600" s="391">
        <v>0</v>
      </c>
      <c r="BU600" s="391">
        <v>0</v>
      </c>
      <c r="BV600" s="391">
        <v>0</v>
      </c>
      <c r="BW600" s="391">
        <v>0</v>
      </c>
      <c r="BX600" s="392" t="str">
        <f t="shared" si="81"/>
        <v/>
      </c>
      <c r="BY600" s="392" t="str">
        <f t="shared" si="82"/>
        <v/>
      </c>
      <c r="BZ600" s="45">
        <f t="shared" si="83"/>
        <v>0</v>
      </c>
      <c r="CA600" s="45">
        <f t="shared" si="84"/>
        <v>131</v>
      </c>
      <c r="CB600" s="45">
        <f t="shared" si="85"/>
        <v>0</v>
      </c>
      <c r="CC600" s="45">
        <f t="shared" si="86"/>
        <v>0</v>
      </c>
      <c r="CD600" s="45">
        <f t="shared" si="87"/>
        <v>0</v>
      </c>
      <c r="CE600" s="45">
        <f t="shared" si="88"/>
        <v>0</v>
      </c>
      <c r="CF600" s="391">
        <f t="shared" si="89"/>
        <v>0</v>
      </c>
    </row>
    <row r="601" spans="1:84">
      <c r="A601" s="45" t="s">
        <v>626</v>
      </c>
      <c r="B601" s="391">
        <v>397</v>
      </c>
      <c r="C601" s="391">
        <v>337</v>
      </c>
      <c r="D601" s="391">
        <v>399</v>
      </c>
      <c r="E601" s="391">
        <v>488</v>
      </c>
      <c r="F601" s="391">
        <v>404</v>
      </c>
      <c r="G601" s="391">
        <v>438</v>
      </c>
      <c r="H601" s="391">
        <v>425</v>
      </c>
      <c r="I601" s="391">
        <v>384</v>
      </c>
      <c r="J601" s="391">
        <v>359</v>
      </c>
      <c r="K601" s="391">
        <v>438</v>
      </c>
      <c r="L601" s="391">
        <v>501</v>
      </c>
      <c r="M601" s="391">
        <v>249</v>
      </c>
      <c r="N601" s="391">
        <v>135</v>
      </c>
      <c r="O601" s="391">
        <v>463</v>
      </c>
      <c r="P601" s="391">
        <v>585</v>
      </c>
      <c r="Q601" s="391">
        <v>356</v>
      </c>
      <c r="R601" s="391">
        <v>233</v>
      </c>
      <c r="S601" s="391">
        <v>528</v>
      </c>
      <c r="T601" s="391">
        <v>445</v>
      </c>
      <c r="U601" s="391">
        <v>536</v>
      </c>
      <c r="V601" s="391">
        <v>424</v>
      </c>
      <c r="W601" s="391">
        <v>478</v>
      </c>
      <c r="X601" s="391">
        <v>261</v>
      </c>
      <c r="Y601" s="391">
        <v>182</v>
      </c>
      <c r="Z601" s="391">
        <v>691</v>
      </c>
      <c r="AA601" s="397">
        <v>656</v>
      </c>
      <c r="AB601" s="391">
        <v>417</v>
      </c>
      <c r="AC601" s="391">
        <v>277</v>
      </c>
      <c r="AD601" s="391">
        <v>241</v>
      </c>
      <c r="AE601" s="391">
        <v>365</v>
      </c>
      <c r="AF601" s="391">
        <v>348</v>
      </c>
      <c r="AG601" s="391">
        <v>273</v>
      </c>
      <c r="AH601" s="391">
        <v>284</v>
      </c>
      <c r="AI601" s="391">
        <v>390</v>
      </c>
      <c r="AJ601" s="391">
        <v>357</v>
      </c>
      <c r="AK601" s="391">
        <v>310</v>
      </c>
      <c r="AL601" s="391">
        <v>138</v>
      </c>
      <c r="AM601" s="391">
        <v>48</v>
      </c>
      <c r="AN601" s="391">
        <v>49</v>
      </c>
      <c r="AO601" s="391">
        <v>7</v>
      </c>
      <c r="AP601" s="391">
        <v>17</v>
      </c>
      <c r="AQ601" s="391">
        <v>13</v>
      </c>
      <c r="AR601" s="391">
        <v>6</v>
      </c>
      <c r="AS601" s="391">
        <v>13</v>
      </c>
      <c r="AT601" s="391">
        <v>6</v>
      </c>
      <c r="AU601" s="391">
        <v>5</v>
      </c>
      <c r="AV601" s="391">
        <v>2</v>
      </c>
      <c r="AW601" s="391">
        <v>1</v>
      </c>
      <c r="AX601" s="391"/>
      <c r="AY601" s="391"/>
      <c r="AZ601" s="391"/>
      <c r="BA601" s="391"/>
      <c r="BB601" s="391"/>
      <c r="BC601" s="391"/>
      <c r="BD601" s="391"/>
      <c r="BE601" s="391"/>
      <c r="BF601" s="391"/>
      <c r="BG601" s="391"/>
      <c r="BH601" s="391">
        <v>0</v>
      </c>
      <c r="BI601" s="391">
        <v>0</v>
      </c>
      <c r="BJ601" s="391">
        <v>0</v>
      </c>
      <c r="BK601" s="391">
        <v>0</v>
      </c>
      <c r="BL601" s="391">
        <v>0</v>
      </c>
      <c r="BM601" s="391">
        <v>0</v>
      </c>
      <c r="BN601" s="391">
        <v>0</v>
      </c>
      <c r="BO601" s="391">
        <v>0</v>
      </c>
      <c r="BP601" s="391">
        <v>0</v>
      </c>
      <c r="BQ601" s="391">
        <v>0</v>
      </c>
      <c r="BR601" s="391">
        <v>0</v>
      </c>
      <c r="BS601" s="391">
        <v>0</v>
      </c>
      <c r="BT601" s="391">
        <v>0</v>
      </c>
      <c r="BU601" s="391">
        <v>0</v>
      </c>
      <c r="BV601" s="391">
        <v>0</v>
      </c>
      <c r="BW601" s="391">
        <v>0</v>
      </c>
      <c r="BX601" s="392" t="str">
        <f t="shared" si="81"/>
        <v/>
      </c>
      <c r="BY601" s="392" t="str">
        <f t="shared" si="82"/>
        <v/>
      </c>
      <c r="BZ601" s="45">
        <f t="shared" si="83"/>
        <v>4819</v>
      </c>
      <c r="CA601" s="45">
        <f t="shared" si="84"/>
        <v>4626</v>
      </c>
      <c r="CB601" s="45">
        <f t="shared" si="85"/>
        <v>4609</v>
      </c>
      <c r="CC601" s="45">
        <f t="shared" si="86"/>
        <v>305</v>
      </c>
      <c r="CD601" s="45">
        <f t="shared" si="87"/>
        <v>0</v>
      </c>
      <c r="CE601" s="45">
        <f t="shared" si="88"/>
        <v>0</v>
      </c>
      <c r="CF601" s="391">
        <f t="shared" si="89"/>
        <v>0</v>
      </c>
    </row>
    <row r="602" spans="1:84">
      <c r="A602" s="45" t="s">
        <v>627</v>
      </c>
      <c r="B602" s="391">
        <v>1</v>
      </c>
      <c r="C602" s="391"/>
      <c r="D602" s="391"/>
      <c r="E602" s="391"/>
      <c r="F602" s="391"/>
      <c r="G602" s="391"/>
      <c r="H602" s="391"/>
      <c r="I602" s="391"/>
      <c r="J602" s="391"/>
      <c r="K602" s="391"/>
      <c r="L602" s="391"/>
      <c r="M602" s="391"/>
      <c r="N602" s="391"/>
      <c r="O602" s="391"/>
      <c r="P602" s="391"/>
      <c r="Q602" s="391"/>
      <c r="R602" s="391"/>
      <c r="S602" s="391"/>
      <c r="T602" s="391"/>
      <c r="U602" s="391"/>
      <c r="V602" s="391"/>
      <c r="W602" s="391"/>
      <c r="X602" s="391"/>
      <c r="Y602" s="391"/>
      <c r="Z602" s="391"/>
      <c r="AA602" s="397"/>
      <c r="AB602" s="391"/>
      <c r="AC602" s="391"/>
      <c r="AD602" s="391"/>
      <c r="AE602" s="391"/>
      <c r="AF602" s="391"/>
      <c r="AG602" s="391"/>
      <c r="AH602" s="391"/>
      <c r="AI602" s="391"/>
      <c r="AJ602" s="391"/>
      <c r="AK602" s="391"/>
      <c r="AL602" s="391"/>
      <c r="AM602" s="391"/>
      <c r="AN602" s="391"/>
      <c r="AO602" s="391"/>
      <c r="AP602" s="391"/>
      <c r="AQ602" s="391"/>
      <c r="AR602" s="391"/>
      <c r="AS602" s="391"/>
      <c r="AT602" s="391"/>
      <c r="AU602" s="391"/>
      <c r="AV602" s="391"/>
      <c r="AW602" s="391"/>
      <c r="AX602" s="391"/>
      <c r="AY602" s="391"/>
      <c r="AZ602" s="391"/>
      <c r="BA602" s="391"/>
      <c r="BB602" s="391"/>
      <c r="BC602" s="391"/>
      <c r="BD602" s="391"/>
      <c r="BE602" s="391"/>
      <c r="BF602" s="391"/>
      <c r="BG602" s="391"/>
      <c r="BH602" s="391">
        <v>0</v>
      </c>
      <c r="BI602" s="391">
        <v>0</v>
      </c>
      <c r="BJ602" s="391">
        <v>0</v>
      </c>
      <c r="BK602" s="391">
        <v>0</v>
      </c>
      <c r="BL602" s="391">
        <v>0</v>
      </c>
      <c r="BM602" s="391">
        <v>0</v>
      </c>
      <c r="BN602" s="391">
        <v>0</v>
      </c>
      <c r="BO602" s="391">
        <v>0</v>
      </c>
      <c r="BP602" s="391">
        <v>0</v>
      </c>
      <c r="BQ602" s="391">
        <v>0</v>
      </c>
      <c r="BR602" s="391">
        <v>0</v>
      </c>
      <c r="BS602" s="391">
        <v>0</v>
      </c>
      <c r="BT602" s="391">
        <v>0</v>
      </c>
      <c r="BU602" s="391">
        <v>0</v>
      </c>
      <c r="BV602" s="391">
        <v>0</v>
      </c>
      <c r="BW602" s="391">
        <v>0</v>
      </c>
      <c r="BX602" s="392" t="str">
        <f t="shared" si="81"/>
        <v/>
      </c>
      <c r="BY602" s="392" t="str">
        <f t="shared" si="82"/>
        <v/>
      </c>
      <c r="BZ602" s="45">
        <f t="shared" si="83"/>
        <v>1</v>
      </c>
      <c r="CA602" s="45">
        <f t="shared" si="84"/>
        <v>0</v>
      </c>
      <c r="CB602" s="45">
        <f t="shared" si="85"/>
        <v>0</v>
      </c>
      <c r="CC602" s="45">
        <f t="shared" si="86"/>
        <v>0</v>
      </c>
      <c r="CD602" s="45">
        <f t="shared" si="87"/>
        <v>0</v>
      </c>
      <c r="CE602" s="45">
        <f t="shared" si="88"/>
        <v>0</v>
      </c>
      <c r="CF602" s="391">
        <f t="shared" si="89"/>
        <v>0</v>
      </c>
    </row>
    <row r="603" ht="15" spans="1:84">
      <c r="A603" s="45" t="s">
        <v>628</v>
      </c>
      <c r="B603" s="396">
        <v>221</v>
      </c>
      <c r="C603" s="396">
        <v>84</v>
      </c>
      <c r="D603" s="396">
        <v>201</v>
      </c>
      <c r="E603" s="396"/>
      <c r="F603" s="396"/>
      <c r="G603" s="396">
        <v>570</v>
      </c>
      <c r="H603" s="396">
        <v>286</v>
      </c>
      <c r="I603" s="396">
        <v>241</v>
      </c>
      <c r="J603" s="396">
        <v>227</v>
      </c>
      <c r="K603" s="396">
        <v>55</v>
      </c>
      <c r="L603" s="396">
        <v>493</v>
      </c>
      <c r="M603" s="396">
        <v>156</v>
      </c>
      <c r="N603" s="391">
        <v>46</v>
      </c>
      <c r="O603" s="391"/>
      <c r="P603" s="391">
        <v>43</v>
      </c>
      <c r="Q603" s="391">
        <v>1088</v>
      </c>
      <c r="R603" s="391"/>
      <c r="S603" s="391">
        <v>55</v>
      </c>
      <c r="T603" s="391">
        <v>3</v>
      </c>
      <c r="U603" s="391">
        <v>3</v>
      </c>
      <c r="V603" s="391"/>
      <c r="W603" s="391"/>
      <c r="X603" s="391">
        <v>37</v>
      </c>
      <c r="Y603" s="391"/>
      <c r="Z603" s="391">
        <v>1</v>
      </c>
      <c r="AA603" s="391"/>
      <c r="AB603" s="391">
        <v>5</v>
      </c>
      <c r="AC603" s="391"/>
      <c r="AD603" s="391"/>
      <c r="AE603" s="391"/>
      <c r="AF603" s="391">
        <v>3</v>
      </c>
      <c r="AG603" s="391"/>
      <c r="AH603" s="391"/>
      <c r="AI603" s="391">
        <v>104</v>
      </c>
      <c r="AJ603" s="391"/>
      <c r="AK603" s="391"/>
      <c r="AL603" s="391"/>
      <c r="AM603" s="391"/>
      <c r="AN603" s="391"/>
      <c r="AO603" s="391"/>
      <c r="AP603" s="391"/>
      <c r="AQ603" s="391"/>
      <c r="AR603" s="391"/>
      <c r="AS603" s="391"/>
      <c r="AT603" s="391"/>
      <c r="AU603" s="391"/>
      <c r="AV603" s="391"/>
      <c r="AW603" s="391"/>
      <c r="AX603" s="391"/>
      <c r="AY603" s="391"/>
      <c r="AZ603" s="391"/>
      <c r="BA603" s="391"/>
      <c r="BB603" s="391"/>
      <c r="BC603" s="391"/>
      <c r="BD603" s="391"/>
      <c r="BE603" s="391"/>
      <c r="BF603" s="391"/>
      <c r="BG603" s="391"/>
      <c r="BH603" s="391">
        <v>0</v>
      </c>
      <c r="BI603" s="391">
        <v>0</v>
      </c>
      <c r="BJ603" s="391">
        <v>0</v>
      </c>
      <c r="BK603" s="391">
        <v>0</v>
      </c>
      <c r="BL603" s="391">
        <v>0</v>
      </c>
      <c r="BM603" s="391">
        <v>0</v>
      </c>
      <c r="BN603" s="391">
        <v>0</v>
      </c>
      <c r="BO603" s="391">
        <v>0</v>
      </c>
      <c r="BP603" s="391">
        <v>0</v>
      </c>
      <c r="BQ603" s="391">
        <v>0</v>
      </c>
      <c r="BR603" s="391">
        <v>0</v>
      </c>
      <c r="BS603" s="391">
        <v>0</v>
      </c>
      <c r="BT603" s="391">
        <v>0</v>
      </c>
      <c r="BU603" s="391">
        <v>0</v>
      </c>
      <c r="BV603" s="391">
        <v>0</v>
      </c>
      <c r="BW603" s="391">
        <v>0</v>
      </c>
      <c r="BX603" s="392" t="str">
        <f t="shared" si="81"/>
        <v/>
      </c>
      <c r="BY603" s="392" t="str">
        <f t="shared" si="82"/>
        <v/>
      </c>
      <c r="BZ603" s="45">
        <f t="shared" si="83"/>
        <v>2534</v>
      </c>
      <c r="CA603" s="45">
        <f t="shared" si="84"/>
        <v>1275</v>
      </c>
      <c r="CB603" s="45">
        <f t="shared" si="85"/>
        <v>113</v>
      </c>
      <c r="CC603" s="45">
        <f t="shared" si="86"/>
        <v>0</v>
      </c>
      <c r="CD603" s="45">
        <f t="shared" si="87"/>
        <v>0</v>
      </c>
      <c r="CE603" s="45">
        <f t="shared" si="88"/>
        <v>0</v>
      </c>
      <c r="CF603" s="391">
        <f t="shared" si="89"/>
        <v>0</v>
      </c>
    </row>
    <row r="604" spans="1:84">
      <c r="A604" s="45" t="s">
        <v>629</v>
      </c>
      <c r="B604" s="393"/>
      <c r="C604" s="393"/>
      <c r="D604" s="393"/>
      <c r="E604" s="393"/>
      <c r="F604" s="393"/>
      <c r="G604" s="393"/>
      <c r="H604" s="393"/>
      <c r="I604" s="393"/>
      <c r="J604" s="393"/>
      <c r="K604" s="391"/>
      <c r="L604" s="391"/>
      <c r="M604" s="391"/>
      <c r="N604" s="391"/>
      <c r="O604" s="391"/>
      <c r="P604" s="391"/>
      <c r="Q604" s="391"/>
      <c r="R604" s="391"/>
      <c r="S604" s="391"/>
      <c r="T604" s="391"/>
      <c r="U604" s="391"/>
      <c r="V604" s="391"/>
      <c r="W604" s="391"/>
      <c r="X604" s="391"/>
      <c r="Y604" s="391"/>
      <c r="Z604" s="391"/>
      <c r="AA604" s="391"/>
      <c r="AB604" s="391"/>
      <c r="AC604" s="391"/>
      <c r="AD604" s="391"/>
      <c r="AE604" s="391"/>
      <c r="AF604" s="391"/>
      <c r="AG604" s="391"/>
      <c r="AH604" s="391"/>
      <c r="AI604" s="391"/>
      <c r="AJ604" s="391"/>
      <c r="AK604" s="391"/>
      <c r="AL604" s="391"/>
      <c r="AM604" s="391"/>
      <c r="AN604" s="391"/>
      <c r="AO604" s="391"/>
      <c r="AP604" s="391"/>
      <c r="AQ604" s="391"/>
      <c r="AR604" s="391"/>
      <c r="AS604" s="391"/>
      <c r="AT604" s="391"/>
      <c r="AU604" s="391"/>
      <c r="AV604" s="391"/>
      <c r="AW604" s="391">
        <v>146</v>
      </c>
      <c r="AX604" s="391">
        <v>446</v>
      </c>
      <c r="AY604" s="391"/>
      <c r="AZ604" s="391"/>
      <c r="BA604" s="391"/>
      <c r="BB604" s="391"/>
      <c r="BC604" s="391"/>
      <c r="BD604" s="391"/>
      <c r="BE604" s="391"/>
      <c r="BF604" s="391"/>
      <c r="BG604" s="391"/>
      <c r="BH604" s="391">
        <v>0</v>
      </c>
      <c r="BI604" s="391">
        <v>0</v>
      </c>
      <c r="BJ604" s="391">
        <v>0</v>
      </c>
      <c r="BK604" s="391">
        <v>0</v>
      </c>
      <c r="BL604" s="391">
        <v>0</v>
      </c>
      <c r="BM604" s="391">
        <v>0</v>
      </c>
      <c r="BN604" s="391">
        <v>0</v>
      </c>
      <c r="BO604" s="391">
        <v>0</v>
      </c>
      <c r="BP604" s="391">
        <v>0</v>
      </c>
      <c r="BQ604" s="391">
        <v>0</v>
      </c>
      <c r="BR604" s="391">
        <v>0</v>
      </c>
      <c r="BS604" s="391">
        <v>0</v>
      </c>
      <c r="BT604" s="391">
        <v>0</v>
      </c>
      <c r="BU604" s="391">
        <v>0</v>
      </c>
      <c r="BV604" s="391">
        <v>0</v>
      </c>
      <c r="BW604" s="391">
        <v>0</v>
      </c>
      <c r="BX604" s="392" t="str">
        <f t="shared" si="81"/>
        <v/>
      </c>
      <c r="BY604" s="392" t="str">
        <f t="shared" si="82"/>
        <v/>
      </c>
      <c r="BZ604" s="45">
        <f t="shared" si="83"/>
        <v>0</v>
      </c>
      <c r="CA604" s="45">
        <f t="shared" si="84"/>
        <v>0</v>
      </c>
      <c r="CB604" s="45">
        <f t="shared" si="85"/>
        <v>0</v>
      </c>
      <c r="CC604" s="45">
        <f t="shared" si="86"/>
        <v>146</v>
      </c>
      <c r="CD604" s="45">
        <f t="shared" si="87"/>
        <v>446</v>
      </c>
      <c r="CE604" s="45">
        <f t="shared" si="88"/>
        <v>0</v>
      </c>
      <c r="CF604" s="391">
        <f t="shared" si="89"/>
        <v>0</v>
      </c>
    </row>
    <row r="605" ht="15" spans="1:84">
      <c r="A605" s="45" t="s">
        <v>630</v>
      </c>
      <c r="B605" s="396"/>
      <c r="C605" s="396"/>
      <c r="D605" s="396"/>
      <c r="E605" s="396"/>
      <c r="F605" s="396"/>
      <c r="G605" s="396"/>
      <c r="H605" s="396"/>
      <c r="I605" s="396"/>
      <c r="J605" s="396"/>
      <c r="K605" s="396"/>
      <c r="L605" s="396"/>
      <c r="M605" s="396"/>
      <c r="N605" s="391"/>
      <c r="O605" s="391"/>
      <c r="P605" s="391"/>
      <c r="Q605" s="391"/>
      <c r="R605" s="391"/>
      <c r="S605" s="391"/>
      <c r="T605" s="391"/>
      <c r="U605" s="391"/>
      <c r="V605" s="391"/>
      <c r="W605" s="391"/>
      <c r="X605" s="391"/>
      <c r="Y605" s="391"/>
      <c r="Z605" s="391"/>
      <c r="AA605" s="391"/>
      <c r="AB605" s="391"/>
      <c r="AC605" s="391"/>
      <c r="AD605" s="391"/>
      <c r="AE605" s="391">
        <v>6</v>
      </c>
      <c r="AF605" s="391">
        <v>126</v>
      </c>
      <c r="AG605" s="391">
        <v>271</v>
      </c>
      <c r="AH605" s="391">
        <v>116</v>
      </c>
      <c r="AI605" s="391">
        <v>315</v>
      </c>
      <c r="AJ605" s="391">
        <v>436</v>
      </c>
      <c r="AK605" s="391">
        <v>101</v>
      </c>
      <c r="AL605" s="391"/>
      <c r="AM605" s="391"/>
      <c r="AN605" s="391"/>
      <c r="AO605" s="391"/>
      <c r="AP605" s="391"/>
      <c r="AQ605" s="391"/>
      <c r="AR605" s="391"/>
      <c r="AS605" s="391"/>
      <c r="AT605" s="391"/>
      <c r="AU605" s="391"/>
      <c r="AV605" s="391"/>
      <c r="AW605" s="391"/>
      <c r="AX605" s="391"/>
      <c r="AY605" s="391"/>
      <c r="AZ605" s="391"/>
      <c r="BA605" s="391"/>
      <c r="BB605" s="391"/>
      <c r="BC605" s="391"/>
      <c r="BD605" s="391"/>
      <c r="BE605" s="391"/>
      <c r="BF605" s="391"/>
      <c r="BG605" s="391"/>
      <c r="BH605" s="391">
        <v>0</v>
      </c>
      <c r="BI605" s="391">
        <v>0</v>
      </c>
      <c r="BJ605" s="391">
        <v>0</v>
      </c>
      <c r="BK605" s="391">
        <v>0</v>
      </c>
      <c r="BL605" s="391">
        <v>0</v>
      </c>
      <c r="BM605" s="391">
        <v>0</v>
      </c>
      <c r="BN605" s="391">
        <v>0</v>
      </c>
      <c r="BO605" s="391">
        <v>0</v>
      </c>
      <c r="BP605" s="391">
        <v>0</v>
      </c>
      <c r="BQ605" s="391">
        <v>0</v>
      </c>
      <c r="BR605" s="391">
        <v>0</v>
      </c>
      <c r="BS605" s="391">
        <v>0</v>
      </c>
      <c r="BT605" s="391">
        <v>0</v>
      </c>
      <c r="BU605" s="391">
        <v>0</v>
      </c>
      <c r="BV605" s="391">
        <v>0</v>
      </c>
      <c r="BW605" s="391">
        <v>0</v>
      </c>
      <c r="BX605" s="392" t="str">
        <f t="shared" si="81"/>
        <v/>
      </c>
      <c r="BY605" s="392" t="str">
        <f t="shared" si="82"/>
        <v/>
      </c>
      <c r="BZ605" s="45">
        <f t="shared" si="83"/>
        <v>0</v>
      </c>
      <c r="CA605" s="45">
        <f t="shared" si="84"/>
        <v>0</v>
      </c>
      <c r="CB605" s="45">
        <f t="shared" si="85"/>
        <v>1371</v>
      </c>
      <c r="CC605" s="45">
        <f t="shared" si="86"/>
        <v>0</v>
      </c>
      <c r="CD605" s="45">
        <f t="shared" si="87"/>
        <v>0</v>
      </c>
      <c r="CE605" s="45">
        <f t="shared" si="88"/>
        <v>0</v>
      </c>
      <c r="CF605" s="391">
        <f t="shared" si="89"/>
        <v>0</v>
      </c>
    </row>
    <row r="606" ht="15" spans="1:84">
      <c r="A606" s="45" t="s">
        <v>631</v>
      </c>
      <c r="B606" s="396"/>
      <c r="C606" s="396"/>
      <c r="D606" s="396"/>
      <c r="E606" s="396"/>
      <c r="F606" s="396"/>
      <c r="G606" s="396"/>
      <c r="H606" s="396"/>
      <c r="I606" s="396"/>
      <c r="J606" s="396"/>
      <c r="K606" s="396"/>
      <c r="L606" s="396"/>
      <c r="M606" s="396"/>
      <c r="N606" s="391"/>
      <c r="O606" s="391"/>
      <c r="P606" s="391"/>
      <c r="Q606" s="391"/>
      <c r="R606" s="391"/>
      <c r="S606" s="391"/>
      <c r="T606" s="391"/>
      <c r="U606" s="391"/>
      <c r="V606" s="391"/>
      <c r="W606" s="391"/>
      <c r="X606" s="391"/>
      <c r="Y606" s="391"/>
      <c r="Z606" s="391"/>
      <c r="AA606" s="391">
        <v>66</v>
      </c>
      <c r="AB606" s="391">
        <v>407</v>
      </c>
      <c r="AC606" s="391">
        <v>351</v>
      </c>
      <c r="AD606" s="391">
        <v>338</v>
      </c>
      <c r="AE606" s="391">
        <v>273</v>
      </c>
      <c r="AF606" s="391">
        <v>249</v>
      </c>
      <c r="AG606" s="391">
        <v>229</v>
      </c>
      <c r="AH606" s="391">
        <v>375</v>
      </c>
      <c r="AI606" s="391">
        <v>309</v>
      </c>
      <c r="AJ606" s="391">
        <v>439</v>
      </c>
      <c r="AK606" s="391">
        <v>357</v>
      </c>
      <c r="AL606" s="391">
        <v>400</v>
      </c>
      <c r="AM606" s="391">
        <v>110</v>
      </c>
      <c r="AN606" s="391">
        <v>516</v>
      </c>
      <c r="AO606" s="391">
        <v>416</v>
      </c>
      <c r="AP606" s="391">
        <v>450</v>
      </c>
      <c r="AQ606" s="391">
        <v>416</v>
      </c>
      <c r="AR606" s="391">
        <v>330</v>
      </c>
      <c r="AS606" s="391">
        <v>350</v>
      </c>
      <c r="AT606" s="391">
        <v>410</v>
      </c>
      <c r="AU606" s="391">
        <v>370</v>
      </c>
      <c r="AV606" s="391">
        <v>425</v>
      </c>
      <c r="AW606" s="391">
        <v>515</v>
      </c>
      <c r="AX606" s="391">
        <v>175</v>
      </c>
      <c r="AY606" s="391"/>
      <c r="AZ606" s="391"/>
      <c r="BA606" s="391"/>
      <c r="BB606" s="391"/>
      <c r="BC606" s="391"/>
      <c r="BD606" s="391"/>
      <c r="BE606" s="391"/>
      <c r="BF606" s="391"/>
      <c r="BG606" s="391"/>
      <c r="BH606" s="391">
        <v>0</v>
      </c>
      <c r="BI606" s="391">
        <v>0</v>
      </c>
      <c r="BJ606" s="391">
        <v>0</v>
      </c>
      <c r="BK606" s="391">
        <v>0</v>
      </c>
      <c r="BL606" s="391">
        <v>0</v>
      </c>
      <c r="BM606" s="391">
        <v>0</v>
      </c>
      <c r="BN606" s="391">
        <v>0</v>
      </c>
      <c r="BO606" s="391">
        <v>0</v>
      </c>
      <c r="BP606" s="391">
        <v>0</v>
      </c>
      <c r="BQ606" s="391">
        <v>0</v>
      </c>
      <c r="BR606" s="391">
        <v>0</v>
      </c>
      <c r="BS606" s="391">
        <v>0</v>
      </c>
      <c r="BT606" s="391">
        <v>0</v>
      </c>
      <c r="BU606" s="391">
        <v>0</v>
      </c>
      <c r="BV606" s="391">
        <v>0</v>
      </c>
      <c r="BW606" s="391">
        <v>0</v>
      </c>
      <c r="BX606" s="392" t="str">
        <f t="shared" si="81"/>
        <v/>
      </c>
      <c r="BY606" s="392" t="str">
        <f t="shared" si="82"/>
        <v/>
      </c>
      <c r="BZ606" s="45">
        <f t="shared" si="83"/>
        <v>0</v>
      </c>
      <c r="CA606" s="45">
        <f t="shared" si="84"/>
        <v>0</v>
      </c>
      <c r="CB606" s="45">
        <f t="shared" si="85"/>
        <v>3393</v>
      </c>
      <c r="CC606" s="45">
        <f t="shared" si="86"/>
        <v>4708</v>
      </c>
      <c r="CD606" s="45">
        <f t="shared" si="87"/>
        <v>175</v>
      </c>
      <c r="CE606" s="45">
        <f t="shared" si="88"/>
        <v>0</v>
      </c>
      <c r="CF606" s="391">
        <f t="shared" si="89"/>
        <v>0</v>
      </c>
    </row>
    <row r="607" spans="1:84">
      <c r="A607" s="45" t="s">
        <v>632</v>
      </c>
      <c r="B607" s="391">
        <v>53</v>
      </c>
      <c r="C607" s="391">
        <v>58</v>
      </c>
      <c r="D607" s="391">
        <v>82</v>
      </c>
      <c r="E607" s="391">
        <v>39</v>
      </c>
      <c r="F607" s="391">
        <v>71</v>
      </c>
      <c r="G607" s="391">
        <v>64</v>
      </c>
      <c r="H607" s="391">
        <v>80</v>
      </c>
      <c r="I607" s="391">
        <v>14</v>
      </c>
      <c r="J607" s="391">
        <v>6</v>
      </c>
      <c r="K607" s="391">
        <v>13</v>
      </c>
      <c r="L607" s="391">
        <v>13</v>
      </c>
      <c r="M607" s="391">
        <v>6</v>
      </c>
      <c r="N607" s="391">
        <v>11</v>
      </c>
      <c r="O607" s="391">
        <v>31</v>
      </c>
      <c r="P607" s="391">
        <v>5</v>
      </c>
      <c r="Q607" s="391">
        <v>30</v>
      </c>
      <c r="R607" s="391">
        <v>52</v>
      </c>
      <c r="S607" s="391">
        <v>34</v>
      </c>
      <c r="T607" s="391">
        <v>36</v>
      </c>
      <c r="U607" s="391">
        <v>70</v>
      </c>
      <c r="V607" s="391">
        <v>36</v>
      </c>
      <c r="W607" s="391">
        <v>28</v>
      </c>
      <c r="X607" s="391">
        <v>51</v>
      </c>
      <c r="Y607" s="391">
        <v>58</v>
      </c>
      <c r="Z607" s="391">
        <v>36</v>
      </c>
      <c r="AA607" s="397">
        <v>31</v>
      </c>
      <c r="AB607" s="391">
        <v>28</v>
      </c>
      <c r="AC607" s="391">
        <v>23</v>
      </c>
      <c r="AD607" s="391">
        <v>40</v>
      </c>
      <c r="AE607" s="391">
        <v>35</v>
      </c>
      <c r="AF607" s="391">
        <v>50</v>
      </c>
      <c r="AG607" s="391">
        <v>60</v>
      </c>
      <c r="AH607" s="391">
        <v>58</v>
      </c>
      <c r="AI607" s="391">
        <v>25</v>
      </c>
      <c r="AJ607" s="391">
        <v>15</v>
      </c>
      <c r="AK607" s="391"/>
      <c r="AL607" s="391">
        <v>1</v>
      </c>
      <c r="AM607" s="391"/>
      <c r="AN607" s="391">
        <v>3</v>
      </c>
      <c r="AO607" s="391"/>
      <c r="AP607" s="391"/>
      <c r="AQ607" s="391"/>
      <c r="AR607" s="391"/>
      <c r="AS607" s="391"/>
      <c r="AT607" s="391">
        <v>2</v>
      </c>
      <c r="AU607" s="391"/>
      <c r="AV607" s="391"/>
      <c r="AW607" s="391"/>
      <c r="AX607" s="391"/>
      <c r="AY607" s="391"/>
      <c r="AZ607" s="391"/>
      <c r="BA607" s="391"/>
      <c r="BB607" s="391"/>
      <c r="BC607" s="391"/>
      <c r="BD607" s="391"/>
      <c r="BE607" s="391"/>
      <c r="BF607" s="391"/>
      <c r="BG607" s="391"/>
      <c r="BH607" s="391">
        <v>0</v>
      </c>
      <c r="BI607" s="391">
        <v>0</v>
      </c>
      <c r="BJ607" s="391">
        <v>0</v>
      </c>
      <c r="BK607" s="391">
        <v>0</v>
      </c>
      <c r="BL607" s="391">
        <v>0</v>
      </c>
      <c r="BM607" s="391">
        <v>0</v>
      </c>
      <c r="BN607" s="391">
        <v>0</v>
      </c>
      <c r="BO607" s="391">
        <v>0</v>
      </c>
      <c r="BP607" s="391">
        <v>0</v>
      </c>
      <c r="BQ607" s="391">
        <v>0</v>
      </c>
      <c r="BR607" s="391">
        <v>0</v>
      </c>
      <c r="BS607" s="391">
        <v>0</v>
      </c>
      <c r="BT607" s="391">
        <v>0</v>
      </c>
      <c r="BU607" s="391">
        <v>0</v>
      </c>
      <c r="BV607" s="391">
        <v>0</v>
      </c>
      <c r="BW607" s="391">
        <v>0</v>
      </c>
      <c r="BX607" s="392" t="str">
        <f t="shared" si="81"/>
        <v/>
      </c>
      <c r="BY607" s="392" t="str">
        <f t="shared" si="82"/>
        <v/>
      </c>
      <c r="BZ607" s="45">
        <f t="shared" si="83"/>
        <v>499</v>
      </c>
      <c r="CA607" s="45">
        <f t="shared" si="84"/>
        <v>442</v>
      </c>
      <c r="CB607" s="45">
        <f t="shared" si="85"/>
        <v>401</v>
      </c>
      <c r="CC607" s="45">
        <f t="shared" si="86"/>
        <v>6</v>
      </c>
      <c r="CD607" s="45">
        <f t="shared" si="87"/>
        <v>0</v>
      </c>
      <c r="CE607" s="45">
        <f t="shared" si="88"/>
        <v>0</v>
      </c>
      <c r="CF607" s="391">
        <f t="shared" si="89"/>
        <v>0</v>
      </c>
    </row>
    <row r="608" spans="1:84">
      <c r="A608" s="45" t="s">
        <v>633</v>
      </c>
      <c r="B608" s="393">
        <v>939</v>
      </c>
      <c r="C608" s="393">
        <v>1296</v>
      </c>
      <c r="D608" s="393">
        <v>2341</v>
      </c>
      <c r="E608" s="393">
        <v>1621</v>
      </c>
      <c r="F608" s="393">
        <v>2152</v>
      </c>
      <c r="G608" s="393">
        <v>2360</v>
      </c>
      <c r="H608" s="393">
        <v>1938</v>
      </c>
      <c r="I608" s="393">
        <v>2287</v>
      </c>
      <c r="J608" s="393">
        <v>1973</v>
      </c>
      <c r="K608" s="391">
        <v>1978</v>
      </c>
      <c r="L608" s="391">
        <v>2016</v>
      </c>
      <c r="M608" s="391">
        <v>1960</v>
      </c>
      <c r="N608" s="391">
        <v>690</v>
      </c>
      <c r="O608" s="391">
        <v>768</v>
      </c>
      <c r="P608" s="391">
        <v>1512</v>
      </c>
      <c r="Q608" s="391">
        <v>391</v>
      </c>
      <c r="R608" s="391">
        <v>1436</v>
      </c>
      <c r="S608" s="391">
        <v>617</v>
      </c>
      <c r="T608" s="391">
        <v>403</v>
      </c>
      <c r="U608" s="391">
        <v>338</v>
      </c>
      <c r="V608" s="391">
        <v>363</v>
      </c>
      <c r="W608" s="391">
        <v>166</v>
      </c>
      <c r="X608" s="391">
        <v>144</v>
      </c>
      <c r="Y608" s="391">
        <v>72</v>
      </c>
      <c r="Z608" s="391">
        <v>10</v>
      </c>
      <c r="AA608" s="397">
        <v>10</v>
      </c>
      <c r="AB608" s="391">
        <v>7</v>
      </c>
      <c r="AC608" s="391">
        <v>3</v>
      </c>
      <c r="AD608" s="391"/>
      <c r="AE608" s="391">
        <v>41</v>
      </c>
      <c r="AF608" s="391">
        <v>1</v>
      </c>
      <c r="AG608" s="391">
        <v>2</v>
      </c>
      <c r="AH608" s="391">
        <v>2</v>
      </c>
      <c r="AI608" s="391">
        <v>1</v>
      </c>
      <c r="AJ608" s="391">
        <v>1</v>
      </c>
      <c r="AK608" s="391">
        <v>5</v>
      </c>
      <c r="AL608" s="391"/>
      <c r="AM608" s="391">
        <v>2</v>
      </c>
      <c r="AN608" s="391">
        <v>3</v>
      </c>
      <c r="AO608" s="391"/>
      <c r="AP608" s="391">
        <v>2</v>
      </c>
      <c r="AQ608" s="391">
        <v>9</v>
      </c>
      <c r="AR608" s="391"/>
      <c r="AS608" s="391"/>
      <c r="AT608" s="391"/>
      <c r="AU608" s="391"/>
      <c r="AV608" s="391"/>
      <c r="AW608" s="391"/>
      <c r="AX608" s="391"/>
      <c r="AY608" s="391"/>
      <c r="AZ608" s="391"/>
      <c r="BA608" s="391"/>
      <c r="BB608" s="391"/>
      <c r="BC608" s="391"/>
      <c r="BD608" s="391"/>
      <c r="BE608" s="391"/>
      <c r="BF608" s="391"/>
      <c r="BG608" s="391"/>
      <c r="BH608" s="391">
        <v>0</v>
      </c>
      <c r="BI608" s="391">
        <v>0</v>
      </c>
      <c r="BJ608" s="391">
        <v>0</v>
      </c>
      <c r="BK608" s="391">
        <v>0</v>
      </c>
      <c r="BL608" s="391">
        <v>0</v>
      </c>
      <c r="BM608" s="391">
        <v>0</v>
      </c>
      <c r="BN608" s="391">
        <v>0</v>
      </c>
      <c r="BO608" s="391">
        <v>0</v>
      </c>
      <c r="BP608" s="391">
        <v>0</v>
      </c>
      <c r="BQ608" s="391">
        <v>0</v>
      </c>
      <c r="BR608" s="391">
        <v>0</v>
      </c>
      <c r="BS608" s="391">
        <v>0</v>
      </c>
      <c r="BT608" s="391">
        <v>0</v>
      </c>
      <c r="BU608" s="391">
        <v>0</v>
      </c>
      <c r="BV608" s="391">
        <v>0</v>
      </c>
      <c r="BW608" s="391">
        <v>0</v>
      </c>
      <c r="BX608" s="392" t="str">
        <f t="shared" si="81"/>
        <v/>
      </c>
      <c r="BY608" s="392" t="str">
        <f t="shared" si="82"/>
        <v/>
      </c>
      <c r="BZ608" s="45">
        <f t="shared" si="83"/>
        <v>22861</v>
      </c>
      <c r="CA608" s="45">
        <f t="shared" si="84"/>
        <v>6900</v>
      </c>
      <c r="CB608" s="45">
        <f t="shared" si="85"/>
        <v>83</v>
      </c>
      <c r="CC608" s="45">
        <f t="shared" si="86"/>
        <v>16</v>
      </c>
      <c r="CD608" s="45">
        <f t="shared" si="87"/>
        <v>0</v>
      </c>
      <c r="CE608" s="45">
        <f t="shared" si="88"/>
        <v>0</v>
      </c>
      <c r="CF608" s="391">
        <f t="shared" si="89"/>
        <v>0</v>
      </c>
    </row>
    <row r="609" spans="1:84">
      <c r="A609" s="45" t="s">
        <v>634</v>
      </c>
      <c r="B609" s="391"/>
      <c r="C609" s="391"/>
      <c r="D609" s="391"/>
      <c r="E609" s="391"/>
      <c r="F609" s="391"/>
      <c r="G609" s="391">
        <v>120</v>
      </c>
      <c r="H609" s="391"/>
      <c r="I609" s="391"/>
      <c r="J609" s="391"/>
      <c r="K609" s="391">
        <v>31</v>
      </c>
      <c r="L609" s="391">
        <v>9</v>
      </c>
      <c r="M609" s="391">
        <v>324</v>
      </c>
      <c r="N609" s="391"/>
      <c r="O609" s="391"/>
      <c r="P609" s="391"/>
      <c r="Q609" s="391"/>
      <c r="R609" s="391"/>
      <c r="S609" s="391"/>
      <c r="T609" s="391"/>
      <c r="U609" s="391"/>
      <c r="V609" s="391"/>
      <c r="W609" s="391"/>
      <c r="X609" s="391"/>
      <c r="Y609" s="391"/>
      <c r="Z609" s="391"/>
      <c r="AA609" s="397"/>
      <c r="AB609" s="391"/>
      <c r="AC609" s="391"/>
      <c r="AD609" s="391"/>
      <c r="AE609" s="391"/>
      <c r="AF609" s="391"/>
      <c r="AG609" s="391"/>
      <c r="AH609" s="391"/>
      <c r="AI609" s="391"/>
      <c r="AJ609" s="391"/>
      <c r="AK609" s="391"/>
      <c r="AL609" s="391"/>
      <c r="AM609" s="391"/>
      <c r="AN609" s="391"/>
      <c r="AO609" s="391"/>
      <c r="AP609" s="391"/>
      <c r="AQ609" s="391"/>
      <c r="AR609" s="391"/>
      <c r="AS609" s="391"/>
      <c r="AT609" s="391"/>
      <c r="AU609" s="391"/>
      <c r="AV609" s="391"/>
      <c r="AW609" s="391"/>
      <c r="AX609" s="391"/>
      <c r="AY609" s="391"/>
      <c r="AZ609" s="391"/>
      <c r="BA609" s="391"/>
      <c r="BB609" s="391"/>
      <c r="BC609" s="391"/>
      <c r="BD609" s="391"/>
      <c r="BE609" s="391"/>
      <c r="BF609" s="391"/>
      <c r="BG609" s="391"/>
      <c r="BH609" s="391">
        <v>0</v>
      </c>
      <c r="BI609" s="391">
        <v>0</v>
      </c>
      <c r="BJ609" s="391">
        <v>0</v>
      </c>
      <c r="BK609" s="391">
        <v>0</v>
      </c>
      <c r="BL609" s="391">
        <v>0</v>
      </c>
      <c r="BM609" s="391">
        <v>0</v>
      </c>
      <c r="BN609" s="391">
        <v>0</v>
      </c>
      <c r="BO609" s="391">
        <v>0</v>
      </c>
      <c r="BP609" s="391">
        <v>0</v>
      </c>
      <c r="BQ609" s="391">
        <v>0</v>
      </c>
      <c r="BR609" s="391">
        <v>0</v>
      </c>
      <c r="BS609" s="391">
        <v>0</v>
      </c>
      <c r="BT609" s="391">
        <v>0</v>
      </c>
      <c r="BU609" s="391">
        <v>0</v>
      </c>
      <c r="BV609" s="391">
        <v>0</v>
      </c>
      <c r="BW609" s="391">
        <v>0</v>
      </c>
      <c r="BX609" s="392" t="str">
        <f t="shared" si="81"/>
        <v/>
      </c>
      <c r="BY609" s="392" t="str">
        <f t="shared" si="82"/>
        <v/>
      </c>
      <c r="BZ609" s="45">
        <f t="shared" si="83"/>
        <v>484</v>
      </c>
      <c r="CA609" s="45">
        <f t="shared" si="84"/>
        <v>0</v>
      </c>
      <c r="CB609" s="45">
        <f t="shared" si="85"/>
        <v>0</v>
      </c>
      <c r="CC609" s="45">
        <f t="shared" si="86"/>
        <v>0</v>
      </c>
      <c r="CD609" s="45">
        <f t="shared" si="87"/>
        <v>0</v>
      </c>
      <c r="CE609" s="45">
        <f t="shared" si="88"/>
        <v>0</v>
      </c>
      <c r="CF609" s="391">
        <f t="shared" si="89"/>
        <v>0</v>
      </c>
    </row>
    <row r="610" spans="1:84">
      <c r="A610" s="45" t="s">
        <v>635</v>
      </c>
      <c r="B610" s="391"/>
      <c r="C610" s="391"/>
      <c r="D610" s="391"/>
      <c r="E610" s="391"/>
      <c r="F610" s="391"/>
      <c r="G610" s="391"/>
      <c r="H610" s="391"/>
      <c r="I610" s="391"/>
      <c r="J610" s="391"/>
      <c r="K610" s="391"/>
      <c r="L610" s="391"/>
      <c r="M610" s="391"/>
      <c r="N610" s="391"/>
      <c r="O610" s="391"/>
      <c r="P610" s="391"/>
      <c r="Q610" s="391"/>
      <c r="R610" s="391"/>
      <c r="S610" s="391"/>
      <c r="T610" s="391"/>
      <c r="U610" s="391"/>
      <c r="V610" s="391"/>
      <c r="W610" s="391"/>
      <c r="X610" s="391"/>
      <c r="Y610" s="391"/>
      <c r="Z610" s="391"/>
      <c r="AA610" s="397"/>
      <c r="AB610" s="391"/>
      <c r="AC610" s="391"/>
      <c r="AD610" s="391"/>
      <c r="AE610" s="391"/>
      <c r="AF610" s="391"/>
      <c r="AG610" s="391"/>
      <c r="AH610" s="391">
        <v>38</v>
      </c>
      <c r="AI610" s="391">
        <v>30</v>
      </c>
      <c r="AJ610" s="391">
        <v>112</v>
      </c>
      <c r="AK610" s="391">
        <v>92</v>
      </c>
      <c r="AL610" s="391">
        <v>42</v>
      </c>
      <c r="AM610" s="391">
        <v>28</v>
      </c>
      <c r="AN610" s="391">
        <v>41</v>
      </c>
      <c r="AO610" s="391">
        <v>25</v>
      </c>
      <c r="AP610" s="391">
        <v>18</v>
      </c>
      <c r="AQ610" s="391">
        <v>13</v>
      </c>
      <c r="AR610" s="391">
        <v>31</v>
      </c>
      <c r="AS610" s="391">
        <v>8</v>
      </c>
      <c r="AT610" s="391">
        <v>27</v>
      </c>
      <c r="AU610" s="391">
        <v>34</v>
      </c>
      <c r="AV610" s="391">
        <v>24</v>
      </c>
      <c r="AW610" s="391">
        <v>825</v>
      </c>
      <c r="AX610" s="391">
        <v>29</v>
      </c>
      <c r="AY610" s="391">
        <v>65</v>
      </c>
      <c r="AZ610" s="391"/>
      <c r="BA610" s="391"/>
      <c r="BB610" s="391"/>
      <c r="BC610" s="391"/>
      <c r="BD610" s="391"/>
      <c r="BE610" s="391"/>
      <c r="BF610" s="391"/>
      <c r="BG610" s="391"/>
      <c r="BH610" s="391">
        <v>0</v>
      </c>
      <c r="BI610" s="391">
        <v>0</v>
      </c>
      <c r="BJ610" s="391">
        <v>0</v>
      </c>
      <c r="BK610" s="391">
        <v>0</v>
      </c>
      <c r="BL610" s="391">
        <v>0</v>
      </c>
      <c r="BM610" s="391">
        <v>0</v>
      </c>
      <c r="BN610" s="391">
        <v>0</v>
      </c>
      <c r="BO610" s="391">
        <v>0</v>
      </c>
      <c r="BP610" s="391">
        <v>0</v>
      </c>
      <c r="BQ610" s="391">
        <v>0</v>
      </c>
      <c r="BR610" s="391">
        <v>0</v>
      </c>
      <c r="BS610" s="391">
        <v>0</v>
      </c>
      <c r="BT610" s="391">
        <v>0</v>
      </c>
      <c r="BU610" s="391">
        <v>0</v>
      </c>
      <c r="BV610" s="391">
        <v>0</v>
      </c>
      <c r="BW610" s="391">
        <v>0</v>
      </c>
      <c r="BX610" s="392" t="str">
        <f t="shared" si="81"/>
        <v/>
      </c>
      <c r="BY610" s="392" t="str">
        <f t="shared" si="82"/>
        <v/>
      </c>
      <c r="BZ610" s="45">
        <f t="shared" si="83"/>
        <v>0</v>
      </c>
      <c r="CA610" s="45">
        <f t="shared" si="84"/>
        <v>0</v>
      </c>
      <c r="CB610" s="45">
        <f t="shared" si="85"/>
        <v>272</v>
      </c>
      <c r="CC610" s="45">
        <f t="shared" si="86"/>
        <v>1116</v>
      </c>
      <c r="CD610" s="45">
        <f t="shared" si="87"/>
        <v>94</v>
      </c>
      <c r="CE610" s="45">
        <f t="shared" si="88"/>
        <v>0</v>
      </c>
      <c r="CF610" s="391">
        <f t="shared" si="89"/>
        <v>0</v>
      </c>
    </row>
    <row r="611" spans="1:84">
      <c r="A611" s="45" t="s">
        <v>636</v>
      </c>
      <c r="B611" s="391"/>
      <c r="C611" s="391"/>
      <c r="D611" s="391">
        <v>11</v>
      </c>
      <c r="E611" s="391">
        <v>51</v>
      </c>
      <c r="F611" s="391">
        <v>62</v>
      </c>
      <c r="G611" s="391">
        <v>55</v>
      </c>
      <c r="H611" s="391">
        <v>34</v>
      </c>
      <c r="I611" s="391">
        <v>44</v>
      </c>
      <c r="J611" s="391">
        <v>74</v>
      </c>
      <c r="K611" s="391">
        <v>147</v>
      </c>
      <c r="L611" s="391">
        <v>176</v>
      </c>
      <c r="M611" s="391">
        <v>167</v>
      </c>
      <c r="N611" s="391">
        <v>68</v>
      </c>
      <c r="O611" s="391">
        <v>99</v>
      </c>
      <c r="P611" s="391">
        <v>194</v>
      </c>
      <c r="Q611" s="391">
        <v>413</v>
      </c>
      <c r="R611" s="391">
        <v>507</v>
      </c>
      <c r="S611" s="391">
        <v>527</v>
      </c>
      <c r="T611" s="391">
        <v>411</v>
      </c>
      <c r="U611" s="391">
        <v>309</v>
      </c>
      <c r="V611" s="391">
        <v>500</v>
      </c>
      <c r="W611" s="391">
        <v>644</v>
      </c>
      <c r="X611" s="391">
        <v>759</v>
      </c>
      <c r="Y611" s="391">
        <v>372</v>
      </c>
      <c r="Z611" s="391">
        <v>125</v>
      </c>
      <c r="AA611" s="397">
        <v>505</v>
      </c>
      <c r="AB611" s="391">
        <v>749</v>
      </c>
      <c r="AC611" s="391">
        <v>824</v>
      </c>
      <c r="AD611" s="391">
        <v>308</v>
      </c>
      <c r="AE611" s="391">
        <v>373</v>
      </c>
      <c r="AF611" s="391">
        <v>757</v>
      </c>
      <c r="AG611" s="391">
        <v>726</v>
      </c>
      <c r="AH611" s="391">
        <v>535</v>
      </c>
      <c r="AI611" s="391">
        <v>716</v>
      </c>
      <c r="AJ611" s="391">
        <v>412</v>
      </c>
      <c r="AK611" s="391">
        <v>422</v>
      </c>
      <c r="AL611" s="391">
        <v>176</v>
      </c>
      <c r="AM611" s="391">
        <v>632</v>
      </c>
      <c r="AN611" s="391">
        <v>983</v>
      </c>
      <c r="AO611" s="391">
        <v>1293</v>
      </c>
      <c r="AP611" s="391">
        <v>790</v>
      </c>
      <c r="AQ611" s="391">
        <v>793</v>
      </c>
      <c r="AR611" s="391">
        <v>565</v>
      </c>
      <c r="AS611" s="391">
        <v>613</v>
      </c>
      <c r="AT611" s="391">
        <v>1012</v>
      </c>
      <c r="AU611" s="391">
        <v>1021</v>
      </c>
      <c r="AV611" s="391">
        <v>934</v>
      </c>
      <c r="AW611" s="391">
        <v>411</v>
      </c>
      <c r="AX611" s="391">
        <v>388</v>
      </c>
      <c r="AY611" s="391">
        <v>687</v>
      </c>
      <c r="AZ611" s="391">
        <v>589</v>
      </c>
      <c r="BA611" s="391">
        <v>1363</v>
      </c>
      <c r="BB611" s="391">
        <v>1309</v>
      </c>
      <c r="BC611" s="391">
        <v>1041</v>
      </c>
      <c r="BD611" s="391">
        <v>636</v>
      </c>
      <c r="BE611" s="391">
        <v>1303</v>
      </c>
      <c r="BF611" s="391">
        <v>1118</v>
      </c>
      <c r="BG611" s="391"/>
      <c r="BH611" s="391">
        <v>1113</v>
      </c>
      <c r="BI611" s="391">
        <v>478</v>
      </c>
      <c r="BJ611" s="391">
        <v>329</v>
      </c>
      <c r="BK611" s="391">
        <v>952</v>
      </c>
      <c r="BL611" s="391">
        <v>729</v>
      </c>
      <c r="BM611" s="391">
        <v>353</v>
      </c>
      <c r="BN611" s="391">
        <v>398</v>
      </c>
      <c r="BO611" s="391">
        <v>335</v>
      </c>
      <c r="BP611" s="391">
        <v>437</v>
      </c>
      <c r="BQ611" s="391">
        <v>312</v>
      </c>
      <c r="BR611" s="391"/>
      <c r="BS611" s="391">
        <v>216</v>
      </c>
      <c r="BT611" s="391">
        <v>254</v>
      </c>
      <c r="BU611" s="391">
        <v>0</v>
      </c>
      <c r="BV611" s="391">
        <v>0</v>
      </c>
      <c r="BW611" s="391">
        <v>0</v>
      </c>
      <c r="BX611" s="392">
        <f t="shared" si="81"/>
        <v>-1</v>
      </c>
      <c r="BY611" s="392" t="str">
        <f t="shared" si="82"/>
        <v/>
      </c>
      <c r="BZ611" s="45">
        <f t="shared" si="83"/>
        <v>821</v>
      </c>
      <c r="CA611" s="45">
        <f t="shared" si="84"/>
        <v>4803</v>
      </c>
      <c r="CB611" s="45">
        <f t="shared" si="85"/>
        <v>6452</v>
      </c>
      <c r="CC611" s="45">
        <f t="shared" si="86"/>
        <v>9223</v>
      </c>
      <c r="CD611" s="45">
        <f t="shared" si="87"/>
        <v>10025</v>
      </c>
      <c r="CE611" s="45">
        <f t="shared" si="88"/>
        <v>4315</v>
      </c>
      <c r="CF611" s="391">
        <f t="shared" si="89"/>
        <v>0</v>
      </c>
    </row>
    <row r="612" spans="1:84">
      <c r="A612" s="45" t="s">
        <v>637</v>
      </c>
      <c r="B612" s="391">
        <v>271</v>
      </c>
      <c r="C612" s="391">
        <v>197</v>
      </c>
      <c r="D612" s="391">
        <v>131</v>
      </c>
      <c r="E612" s="391">
        <v>139</v>
      </c>
      <c r="F612" s="391">
        <v>126</v>
      </c>
      <c r="G612" s="391">
        <v>184</v>
      </c>
      <c r="H612" s="391">
        <v>308</v>
      </c>
      <c r="I612" s="391">
        <v>170</v>
      </c>
      <c r="J612" s="391">
        <v>199</v>
      </c>
      <c r="K612" s="391">
        <v>136</v>
      </c>
      <c r="L612" s="391">
        <v>272</v>
      </c>
      <c r="M612" s="391">
        <v>260</v>
      </c>
      <c r="N612" s="391">
        <v>106</v>
      </c>
      <c r="O612" s="391">
        <v>210</v>
      </c>
      <c r="P612" s="391">
        <v>224</v>
      </c>
      <c r="Q612" s="391">
        <v>304</v>
      </c>
      <c r="R612" s="391">
        <v>420</v>
      </c>
      <c r="S612" s="391">
        <v>261</v>
      </c>
      <c r="T612" s="391">
        <v>218</v>
      </c>
      <c r="U612" s="391">
        <v>183</v>
      </c>
      <c r="V612" s="391">
        <v>123</v>
      </c>
      <c r="W612" s="391">
        <v>130</v>
      </c>
      <c r="X612" s="391">
        <v>152</v>
      </c>
      <c r="Y612" s="391">
        <v>124</v>
      </c>
      <c r="Z612" s="391">
        <v>76</v>
      </c>
      <c r="AA612" s="397">
        <v>174</v>
      </c>
      <c r="AB612" s="391">
        <v>68</v>
      </c>
      <c r="AC612" s="391">
        <v>16</v>
      </c>
      <c r="AD612" s="391">
        <v>60</v>
      </c>
      <c r="AE612" s="391">
        <v>45</v>
      </c>
      <c r="AF612" s="391">
        <v>30</v>
      </c>
      <c r="AG612" s="391">
        <v>94</v>
      </c>
      <c r="AH612" s="391">
        <v>195</v>
      </c>
      <c r="AI612" s="391">
        <v>131</v>
      </c>
      <c r="AJ612" s="391">
        <v>175</v>
      </c>
      <c r="AK612" s="391">
        <v>500</v>
      </c>
      <c r="AL612" s="391">
        <v>438</v>
      </c>
      <c r="AM612" s="391">
        <v>451</v>
      </c>
      <c r="AN612" s="391">
        <v>1067</v>
      </c>
      <c r="AO612" s="391">
        <v>636</v>
      </c>
      <c r="AP612" s="391">
        <v>646</v>
      </c>
      <c r="AQ612" s="391">
        <v>468</v>
      </c>
      <c r="AR612" s="391">
        <v>409</v>
      </c>
      <c r="AS612" s="391">
        <v>289</v>
      </c>
      <c r="AT612" s="391">
        <v>601</v>
      </c>
      <c r="AU612" s="391">
        <v>500</v>
      </c>
      <c r="AV612" s="391">
        <v>156</v>
      </c>
      <c r="AW612" s="391">
        <v>273</v>
      </c>
      <c r="AX612" s="391">
        <v>322</v>
      </c>
      <c r="AY612" s="391">
        <v>406</v>
      </c>
      <c r="AZ612" s="391">
        <v>598</v>
      </c>
      <c r="BA612" s="391">
        <v>260</v>
      </c>
      <c r="BB612" s="391">
        <v>332</v>
      </c>
      <c r="BC612" s="391">
        <v>358</v>
      </c>
      <c r="BD612" s="391">
        <v>201</v>
      </c>
      <c r="BE612" s="391">
        <v>71</v>
      </c>
      <c r="BF612" s="391">
        <v>60</v>
      </c>
      <c r="BG612" s="391"/>
      <c r="BH612" s="391">
        <v>341</v>
      </c>
      <c r="BI612" s="391">
        <v>457</v>
      </c>
      <c r="BJ612" s="391">
        <v>297</v>
      </c>
      <c r="BK612" s="391">
        <v>311</v>
      </c>
      <c r="BL612" s="391">
        <v>298</v>
      </c>
      <c r="BM612" s="391">
        <v>245</v>
      </c>
      <c r="BN612" s="391">
        <v>524</v>
      </c>
      <c r="BO612" s="391">
        <v>653</v>
      </c>
      <c r="BP612" s="391">
        <v>556</v>
      </c>
      <c r="BQ612" s="391">
        <v>383</v>
      </c>
      <c r="BR612" s="391"/>
      <c r="BS612" s="391">
        <v>103</v>
      </c>
      <c r="BT612" s="391">
        <v>112</v>
      </c>
      <c r="BU612" s="391">
        <v>0</v>
      </c>
      <c r="BV612" s="391">
        <v>0</v>
      </c>
      <c r="BW612" s="391">
        <v>0</v>
      </c>
      <c r="BX612" s="392">
        <f t="shared" si="81"/>
        <v>-1</v>
      </c>
      <c r="BY612" s="392" t="str">
        <f t="shared" si="82"/>
        <v/>
      </c>
      <c r="BZ612" s="45">
        <f t="shared" si="83"/>
        <v>2393</v>
      </c>
      <c r="CA612" s="45">
        <f t="shared" si="84"/>
        <v>2455</v>
      </c>
      <c r="CB612" s="45">
        <f t="shared" si="85"/>
        <v>1564</v>
      </c>
      <c r="CC612" s="45">
        <f t="shared" si="86"/>
        <v>5934</v>
      </c>
      <c r="CD612" s="45">
        <f t="shared" si="87"/>
        <v>3406</v>
      </c>
      <c r="CE612" s="45">
        <f t="shared" si="88"/>
        <v>3482</v>
      </c>
      <c r="CF612" s="391">
        <f t="shared" si="89"/>
        <v>0</v>
      </c>
    </row>
    <row r="613" spans="1:84">
      <c r="A613" s="45" t="s">
        <v>242</v>
      </c>
      <c r="B613" s="391"/>
      <c r="C613" s="391"/>
      <c r="D613" s="391"/>
      <c r="E613" s="391"/>
      <c r="F613" s="391"/>
      <c r="G613" s="391"/>
      <c r="H613" s="391"/>
      <c r="I613" s="391"/>
      <c r="J613" s="391"/>
      <c r="K613" s="391"/>
      <c r="L613" s="391"/>
      <c r="M613" s="391"/>
      <c r="N613" s="391"/>
      <c r="O613" s="391"/>
      <c r="P613" s="391"/>
      <c r="Q613" s="391"/>
      <c r="R613" s="391"/>
      <c r="S613" s="391"/>
      <c r="T613" s="391"/>
      <c r="U613" s="391"/>
      <c r="V613" s="391"/>
      <c r="W613" s="391"/>
      <c r="X613" s="391"/>
      <c r="Y613" s="391"/>
      <c r="Z613" s="391"/>
      <c r="AA613" s="397"/>
      <c r="AB613" s="391"/>
      <c r="AC613" s="391"/>
      <c r="AD613" s="391"/>
      <c r="AE613" s="391"/>
      <c r="AF613" s="391"/>
      <c r="AG613" s="391"/>
      <c r="AH613" s="391"/>
      <c r="AI613" s="391"/>
      <c r="AJ613" s="391"/>
      <c r="AK613" s="391"/>
      <c r="AL613" s="391">
        <v>7</v>
      </c>
      <c r="AM613" s="391"/>
      <c r="AN613" s="391">
        <v>2</v>
      </c>
      <c r="AO613" s="391">
        <v>3</v>
      </c>
      <c r="AP613" s="391">
        <v>1</v>
      </c>
      <c r="AQ613" s="391"/>
      <c r="AR613" s="391"/>
      <c r="AS613" s="391">
        <v>6</v>
      </c>
      <c r="AT613" s="391"/>
      <c r="AU613" s="391">
        <v>19</v>
      </c>
      <c r="AV613" s="391">
        <v>14</v>
      </c>
      <c r="AW613" s="391"/>
      <c r="AX613" s="391">
        <v>3</v>
      </c>
      <c r="AY613" s="391">
        <v>11</v>
      </c>
      <c r="AZ613" s="391">
        <v>14</v>
      </c>
      <c r="BA613" s="391"/>
      <c r="BB613" s="391">
        <v>16</v>
      </c>
      <c r="BC613" s="391">
        <v>32</v>
      </c>
      <c r="BD613" s="391">
        <v>32</v>
      </c>
      <c r="BE613" s="391">
        <v>2</v>
      </c>
      <c r="BF613" s="391">
        <v>20</v>
      </c>
      <c r="BG613" s="391">
        <v>75</v>
      </c>
      <c r="BH613" s="391">
        <v>25</v>
      </c>
      <c r="BI613" s="391">
        <v>25</v>
      </c>
      <c r="BJ613" s="391">
        <v>3</v>
      </c>
      <c r="BK613" s="391"/>
      <c r="BL613" s="391">
        <v>16</v>
      </c>
      <c r="BM613" s="391">
        <v>9</v>
      </c>
      <c r="BN613" s="391">
        <v>66</v>
      </c>
      <c r="BO613" s="391">
        <v>14</v>
      </c>
      <c r="BP613" s="391">
        <v>27</v>
      </c>
      <c r="BQ613" s="391">
        <v>43</v>
      </c>
      <c r="BR613" s="391"/>
      <c r="BS613" s="391">
        <v>70</v>
      </c>
      <c r="BT613" s="391">
        <v>25</v>
      </c>
      <c r="BU613" s="391">
        <v>107</v>
      </c>
      <c r="BV613" s="391">
        <v>92</v>
      </c>
      <c r="BW613" s="391">
        <v>0</v>
      </c>
      <c r="BX613" s="392" t="str">
        <f t="shared" si="81"/>
        <v/>
      </c>
      <c r="BY613" s="392">
        <f t="shared" si="82"/>
        <v>-1</v>
      </c>
      <c r="BZ613" s="45">
        <f t="shared" si="83"/>
        <v>0</v>
      </c>
      <c r="CA613" s="45">
        <f t="shared" si="84"/>
        <v>0</v>
      </c>
      <c r="CB613" s="45">
        <f t="shared" si="85"/>
        <v>0</v>
      </c>
      <c r="CC613" s="45">
        <f t="shared" si="86"/>
        <v>52</v>
      </c>
      <c r="CD613" s="45">
        <f t="shared" si="87"/>
        <v>255</v>
      </c>
      <c r="CE613" s="45">
        <f t="shared" si="88"/>
        <v>380</v>
      </c>
      <c r="CF613" s="391">
        <f t="shared" si="89"/>
        <v>92</v>
      </c>
    </row>
    <row r="614" spans="1:84">
      <c r="A614" s="45" t="s">
        <v>352</v>
      </c>
      <c r="B614" s="391">
        <v>151</v>
      </c>
      <c r="C614" s="391">
        <v>343</v>
      </c>
      <c r="D614" s="391">
        <v>242</v>
      </c>
      <c r="E614" s="391">
        <v>236</v>
      </c>
      <c r="F614" s="391">
        <v>91</v>
      </c>
      <c r="G614" s="391">
        <v>178</v>
      </c>
      <c r="H614" s="391">
        <v>281</v>
      </c>
      <c r="I614" s="391">
        <v>113</v>
      </c>
      <c r="J614" s="391">
        <v>79</v>
      </c>
      <c r="K614" s="391">
        <v>35</v>
      </c>
      <c r="L614" s="391">
        <v>21</v>
      </c>
      <c r="M614" s="391">
        <v>9</v>
      </c>
      <c r="N614" s="391">
        <v>23</v>
      </c>
      <c r="O614" s="391">
        <v>169</v>
      </c>
      <c r="P614" s="391">
        <v>82</v>
      </c>
      <c r="Q614" s="391">
        <v>87</v>
      </c>
      <c r="R614" s="391">
        <v>255</v>
      </c>
      <c r="S614" s="391">
        <v>253</v>
      </c>
      <c r="T614" s="391">
        <v>197</v>
      </c>
      <c r="U614" s="391">
        <v>85</v>
      </c>
      <c r="V614" s="391">
        <v>54</v>
      </c>
      <c r="W614" s="391">
        <v>48</v>
      </c>
      <c r="X614" s="391">
        <v>55</v>
      </c>
      <c r="Y614" s="391">
        <v>34</v>
      </c>
      <c r="Z614" s="391">
        <v>85</v>
      </c>
      <c r="AA614" s="397">
        <v>222</v>
      </c>
      <c r="AB614" s="391">
        <v>55</v>
      </c>
      <c r="AC614" s="391">
        <v>37</v>
      </c>
      <c r="AD614" s="391">
        <v>89</v>
      </c>
      <c r="AE614" s="391">
        <v>106</v>
      </c>
      <c r="AF614" s="391">
        <v>70</v>
      </c>
      <c r="AG614" s="391">
        <v>74</v>
      </c>
      <c r="AH614" s="391">
        <v>71</v>
      </c>
      <c r="AI614" s="391">
        <v>55</v>
      </c>
      <c r="AJ614" s="391">
        <v>50</v>
      </c>
      <c r="AK614" s="391">
        <v>36</v>
      </c>
      <c r="AL614" s="391">
        <v>36</v>
      </c>
      <c r="AM614" s="391">
        <v>73</v>
      </c>
      <c r="AN614" s="391">
        <v>56</v>
      </c>
      <c r="AO614" s="391">
        <v>65</v>
      </c>
      <c r="AP614" s="391">
        <v>43</v>
      </c>
      <c r="AQ614" s="391">
        <v>48</v>
      </c>
      <c r="AR614" s="391">
        <v>22</v>
      </c>
      <c r="AS614" s="391">
        <v>33</v>
      </c>
      <c r="AT614" s="391">
        <v>39</v>
      </c>
      <c r="AU614" s="391">
        <v>40</v>
      </c>
      <c r="AV614" s="391">
        <v>59</v>
      </c>
      <c r="AW614" s="391">
        <v>42</v>
      </c>
      <c r="AX614" s="391">
        <v>32</v>
      </c>
      <c r="AY614" s="391">
        <v>43</v>
      </c>
      <c r="AZ614" s="391">
        <v>85</v>
      </c>
      <c r="BA614" s="391">
        <v>48</v>
      </c>
      <c r="BB614" s="391">
        <v>3</v>
      </c>
      <c r="BC614" s="391">
        <v>4</v>
      </c>
      <c r="BD614" s="391">
        <v>1</v>
      </c>
      <c r="BE614" s="391"/>
      <c r="BF614" s="391"/>
      <c r="BG614" s="391"/>
      <c r="BH614" s="391">
        <v>0</v>
      </c>
      <c r="BI614" s="391">
        <v>0</v>
      </c>
      <c r="BJ614" s="391">
        <v>0</v>
      </c>
      <c r="BK614" s="391">
        <v>0</v>
      </c>
      <c r="BL614" s="391">
        <v>0</v>
      </c>
      <c r="BM614" s="391"/>
      <c r="BN614" s="391">
        <v>0</v>
      </c>
      <c r="BO614" s="391">
        <v>0</v>
      </c>
      <c r="BP614" s="391"/>
      <c r="BQ614" s="391">
        <v>0</v>
      </c>
      <c r="BR614" s="391">
        <v>0</v>
      </c>
      <c r="BS614" s="391">
        <v>0</v>
      </c>
      <c r="BT614" s="391">
        <v>0</v>
      </c>
      <c r="BU614" s="391">
        <v>0</v>
      </c>
      <c r="BV614" s="391">
        <v>1</v>
      </c>
      <c r="BW614" s="391">
        <v>0</v>
      </c>
      <c r="BX614" s="392" t="str">
        <f t="shared" si="81"/>
        <v/>
      </c>
      <c r="BY614" s="392">
        <f t="shared" si="82"/>
        <v>-1</v>
      </c>
      <c r="BZ614" s="45">
        <f t="shared" si="83"/>
        <v>1779</v>
      </c>
      <c r="CA614" s="45">
        <f t="shared" si="84"/>
        <v>1342</v>
      </c>
      <c r="CB614" s="45">
        <f t="shared" si="85"/>
        <v>950</v>
      </c>
      <c r="CC614" s="45">
        <f t="shared" si="86"/>
        <v>556</v>
      </c>
      <c r="CD614" s="45">
        <f t="shared" si="87"/>
        <v>216</v>
      </c>
      <c r="CE614" s="45">
        <f t="shared" si="88"/>
        <v>0</v>
      </c>
      <c r="CF614" s="391">
        <f t="shared" si="89"/>
        <v>1</v>
      </c>
    </row>
    <row r="615" spans="1:84">
      <c r="A615" s="45" t="s">
        <v>171</v>
      </c>
      <c r="B615" s="391"/>
      <c r="C615" s="391"/>
      <c r="D615" s="391"/>
      <c r="E615" s="391"/>
      <c r="F615" s="391"/>
      <c r="G615" s="391"/>
      <c r="H615" s="391"/>
      <c r="I615" s="391"/>
      <c r="J615" s="391"/>
      <c r="K615" s="391"/>
      <c r="L615" s="391"/>
      <c r="M615" s="391"/>
      <c r="N615" s="391"/>
      <c r="O615" s="391"/>
      <c r="P615" s="391"/>
      <c r="Q615" s="391"/>
      <c r="R615" s="391"/>
      <c r="S615" s="391"/>
      <c r="T615" s="391"/>
      <c r="U615" s="391"/>
      <c r="V615" s="391"/>
      <c r="W615" s="391"/>
      <c r="X615" s="391"/>
      <c r="Y615" s="391"/>
      <c r="Z615" s="391"/>
      <c r="AA615" s="397"/>
      <c r="AB615" s="391"/>
      <c r="AC615" s="391"/>
      <c r="AD615" s="391"/>
      <c r="AE615" s="391"/>
      <c r="AF615" s="391"/>
      <c r="AG615" s="391"/>
      <c r="AH615" s="391"/>
      <c r="AI615" s="391"/>
      <c r="AJ615" s="391"/>
      <c r="AK615" s="391"/>
      <c r="AL615" s="391"/>
      <c r="AM615" s="391"/>
      <c r="AN615" s="391"/>
      <c r="AO615" s="391"/>
      <c r="AP615" s="391"/>
      <c r="AQ615" s="391"/>
      <c r="AR615" s="391"/>
      <c r="AS615" s="391"/>
      <c r="AT615" s="391"/>
      <c r="AU615" s="391"/>
      <c r="AV615" s="391"/>
      <c r="AW615" s="391"/>
      <c r="AX615" s="391">
        <v>6</v>
      </c>
      <c r="AY615" s="391">
        <v>5</v>
      </c>
      <c r="AZ615" s="391"/>
      <c r="BA615" s="391"/>
      <c r="BB615" s="391">
        <v>3</v>
      </c>
      <c r="BC615" s="391"/>
      <c r="BD615" s="391"/>
      <c r="BE615" s="391"/>
      <c r="BF615" s="391"/>
      <c r="BG615" s="391">
        <v>783</v>
      </c>
      <c r="BH615" s="391">
        <v>0</v>
      </c>
      <c r="BI615" s="391">
        <v>1</v>
      </c>
      <c r="BJ615" s="391">
        <v>1</v>
      </c>
      <c r="BK615" s="391">
        <v>1</v>
      </c>
      <c r="BL615" s="391"/>
      <c r="BM615" s="391"/>
      <c r="BN615" s="391"/>
      <c r="BO615" s="391"/>
      <c r="BP615" s="391"/>
      <c r="BQ615" s="391">
        <v>0</v>
      </c>
      <c r="BR615" s="391">
        <v>842</v>
      </c>
      <c r="BS615" s="391">
        <v>0</v>
      </c>
      <c r="BT615" s="391">
        <v>0</v>
      </c>
      <c r="BU615" s="391">
        <v>4746</v>
      </c>
      <c r="BV615" s="391">
        <v>1018</v>
      </c>
      <c r="BW615" s="391">
        <v>346</v>
      </c>
      <c r="BX615" s="392">
        <f t="shared" si="81"/>
        <v>345</v>
      </c>
      <c r="BY615" s="392">
        <f t="shared" si="82"/>
        <v>-0.660117878192534</v>
      </c>
      <c r="BZ615" s="45">
        <f t="shared" si="83"/>
        <v>0</v>
      </c>
      <c r="CA615" s="45">
        <f t="shared" si="84"/>
        <v>0</v>
      </c>
      <c r="CB615" s="45">
        <f t="shared" si="85"/>
        <v>0</v>
      </c>
      <c r="CC615" s="45">
        <f t="shared" si="86"/>
        <v>0</v>
      </c>
      <c r="CD615" s="45">
        <f t="shared" si="87"/>
        <v>798</v>
      </c>
      <c r="CE615" s="45">
        <f t="shared" si="88"/>
        <v>5590</v>
      </c>
      <c r="CF615" s="391">
        <f t="shared" si="89"/>
        <v>1364</v>
      </c>
    </row>
    <row r="616" spans="1:84">
      <c r="A616" s="45" t="s">
        <v>638</v>
      </c>
      <c r="B616" s="391"/>
      <c r="C616" s="391"/>
      <c r="D616" s="391"/>
      <c r="E616" s="391"/>
      <c r="F616" s="391"/>
      <c r="G616" s="391"/>
      <c r="H616" s="391"/>
      <c r="I616" s="391"/>
      <c r="J616" s="391"/>
      <c r="K616" s="391"/>
      <c r="L616" s="391"/>
      <c r="M616" s="391"/>
      <c r="N616" s="391"/>
      <c r="O616" s="391"/>
      <c r="P616" s="391"/>
      <c r="Q616" s="391"/>
      <c r="R616" s="391"/>
      <c r="S616" s="391"/>
      <c r="T616" s="391"/>
      <c r="U616" s="391"/>
      <c r="V616" s="391"/>
      <c r="W616" s="391"/>
      <c r="X616" s="391"/>
      <c r="Y616" s="391"/>
      <c r="Z616" s="391"/>
      <c r="AA616" s="397"/>
      <c r="AB616" s="391"/>
      <c r="AC616" s="391"/>
      <c r="AD616" s="391"/>
      <c r="AE616" s="391"/>
      <c r="AF616" s="391"/>
      <c r="AG616" s="391"/>
      <c r="AH616" s="391"/>
      <c r="AI616" s="391"/>
      <c r="AJ616" s="391"/>
      <c r="AK616" s="391"/>
      <c r="AL616" s="391">
        <v>3</v>
      </c>
      <c r="AM616" s="391"/>
      <c r="AN616" s="391"/>
      <c r="AO616" s="391"/>
      <c r="AP616" s="391"/>
      <c r="AQ616" s="391"/>
      <c r="AR616" s="391"/>
      <c r="AS616" s="391"/>
      <c r="AT616" s="391"/>
      <c r="AU616" s="391"/>
      <c r="AV616" s="391"/>
      <c r="AW616" s="391"/>
      <c r="AX616" s="391"/>
      <c r="AY616" s="391"/>
      <c r="AZ616" s="391"/>
      <c r="BA616" s="391"/>
      <c r="BB616" s="391"/>
      <c r="BC616" s="391"/>
      <c r="BD616" s="391"/>
      <c r="BE616" s="391"/>
      <c r="BF616" s="391"/>
      <c r="BG616" s="391"/>
      <c r="BH616" s="391">
        <v>0</v>
      </c>
      <c r="BI616" s="391">
        <v>0</v>
      </c>
      <c r="BJ616" s="391">
        <v>0</v>
      </c>
      <c r="BK616" s="391"/>
      <c r="BL616" s="391"/>
      <c r="BM616" s="391"/>
      <c r="BN616" s="391">
        <v>0</v>
      </c>
      <c r="BO616" s="391"/>
      <c r="BP616" s="391"/>
      <c r="BQ616" s="391">
        <v>0</v>
      </c>
      <c r="BR616" s="391"/>
      <c r="BS616" s="391">
        <v>0</v>
      </c>
      <c r="BT616" s="391">
        <v>0</v>
      </c>
      <c r="BU616" s="391">
        <v>0</v>
      </c>
      <c r="BV616" s="391">
        <v>0</v>
      </c>
      <c r="BW616" s="391">
        <v>0</v>
      </c>
      <c r="BX616" s="392" t="str">
        <f t="shared" si="81"/>
        <v/>
      </c>
      <c r="BY616" s="392" t="str">
        <f t="shared" si="82"/>
        <v/>
      </c>
      <c r="BZ616" s="45">
        <f t="shared" si="83"/>
        <v>0</v>
      </c>
      <c r="CA616" s="45">
        <f t="shared" si="84"/>
        <v>0</v>
      </c>
      <c r="CB616" s="45">
        <f t="shared" si="85"/>
        <v>0</v>
      </c>
      <c r="CC616" s="45">
        <f t="shared" si="86"/>
        <v>3</v>
      </c>
      <c r="CD616" s="45">
        <f t="shared" si="87"/>
        <v>0</v>
      </c>
      <c r="CE616" s="45">
        <f t="shared" si="88"/>
        <v>0</v>
      </c>
      <c r="CF616" s="391">
        <f t="shared" si="89"/>
        <v>0</v>
      </c>
    </row>
    <row r="617" spans="1:84">
      <c r="A617" s="45" t="s">
        <v>466</v>
      </c>
      <c r="B617" s="391">
        <v>18</v>
      </c>
      <c r="C617" s="391">
        <v>11</v>
      </c>
      <c r="D617" s="391"/>
      <c r="E617" s="391">
        <v>15</v>
      </c>
      <c r="F617" s="391">
        <v>19</v>
      </c>
      <c r="G617" s="391"/>
      <c r="H617" s="391"/>
      <c r="I617" s="391">
        <v>1</v>
      </c>
      <c r="J617" s="391"/>
      <c r="K617" s="391"/>
      <c r="L617" s="391"/>
      <c r="M617" s="391"/>
      <c r="N617" s="391"/>
      <c r="O617" s="391"/>
      <c r="P617" s="391"/>
      <c r="Q617" s="391"/>
      <c r="R617" s="391"/>
      <c r="S617" s="391"/>
      <c r="T617" s="391"/>
      <c r="U617" s="391"/>
      <c r="V617" s="391"/>
      <c r="W617" s="391"/>
      <c r="X617" s="391"/>
      <c r="Y617" s="391"/>
      <c r="Z617" s="391"/>
      <c r="AA617" s="397"/>
      <c r="AB617" s="391"/>
      <c r="AC617" s="391"/>
      <c r="AD617" s="391"/>
      <c r="AE617" s="391"/>
      <c r="AF617" s="391"/>
      <c r="AG617" s="391"/>
      <c r="AH617" s="391"/>
      <c r="AI617" s="391"/>
      <c r="AJ617" s="391"/>
      <c r="AK617" s="391"/>
      <c r="AL617" s="391"/>
      <c r="AM617" s="391"/>
      <c r="AN617" s="391"/>
      <c r="AO617" s="391"/>
      <c r="AP617" s="391"/>
      <c r="AQ617" s="391"/>
      <c r="AR617" s="391"/>
      <c r="AS617" s="391"/>
      <c r="AT617" s="391"/>
      <c r="AU617" s="391"/>
      <c r="AV617" s="391"/>
      <c r="AW617" s="391"/>
      <c r="AX617" s="391"/>
      <c r="AY617" s="391"/>
      <c r="AZ617" s="391"/>
      <c r="BA617" s="391"/>
      <c r="BB617" s="391"/>
      <c r="BC617" s="391"/>
      <c r="BD617" s="391"/>
      <c r="BE617" s="391"/>
      <c r="BF617" s="391"/>
      <c r="BG617" s="391"/>
      <c r="BH617" s="391">
        <v>0</v>
      </c>
      <c r="BI617" s="391">
        <v>0</v>
      </c>
      <c r="BJ617" s="391">
        <v>0</v>
      </c>
      <c r="BK617" s="391">
        <v>1659</v>
      </c>
      <c r="BL617" s="391">
        <v>2848</v>
      </c>
      <c r="BM617" s="391"/>
      <c r="BN617" s="391">
        <v>0</v>
      </c>
      <c r="BO617" s="391">
        <v>0</v>
      </c>
      <c r="BP617" s="391"/>
      <c r="BQ617" s="391">
        <v>0</v>
      </c>
      <c r="BR617" s="391">
        <v>2506</v>
      </c>
      <c r="BS617" s="391">
        <v>0</v>
      </c>
      <c r="BT617" s="391">
        <v>0</v>
      </c>
      <c r="BU617" s="391">
        <v>0</v>
      </c>
      <c r="BV617" s="391">
        <v>0</v>
      </c>
      <c r="BW617" s="391">
        <v>0</v>
      </c>
      <c r="BX617" s="392">
        <f t="shared" si="81"/>
        <v>-1</v>
      </c>
      <c r="BY617" s="392" t="str">
        <f t="shared" si="82"/>
        <v/>
      </c>
      <c r="BZ617" s="45">
        <f t="shared" si="83"/>
        <v>64</v>
      </c>
      <c r="CA617" s="45">
        <f t="shared" si="84"/>
        <v>0</v>
      </c>
      <c r="CB617" s="45">
        <f t="shared" si="85"/>
        <v>0</v>
      </c>
      <c r="CC617" s="45">
        <f t="shared" si="86"/>
        <v>0</v>
      </c>
      <c r="CD617" s="45">
        <f t="shared" si="87"/>
        <v>0</v>
      </c>
      <c r="CE617" s="45">
        <f t="shared" si="88"/>
        <v>7013</v>
      </c>
      <c r="CF617" s="391">
        <f t="shared" si="89"/>
        <v>0</v>
      </c>
    </row>
    <row r="618" ht="15" spans="1:84">
      <c r="A618" s="399"/>
      <c r="B618" s="400">
        <v>41916</v>
      </c>
      <c r="C618" s="400">
        <v>43375</v>
      </c>
      <c r="D618" s="400">
        <v>85142</v>
      </c>
      <c r="E618" s="400">
        <v>81372</v>
      </c>
      <c r="F618" s="400">
        <v>105680</v>
      </c>
      <c r="G618" s="400">
        <v>86440</v>
      </c>
      <c r="H618" s="400">
        <v>87695</v>
      </c>
      <c r="I618" s="400">
        <v>103241</v>
      </c>
      <c r="J618" s="400">
        <v>134085</v>
      </c>
      <c r="K618" s="400">
        <v>144942</v>
      </c>
      <c r="L618" s="400">
        <v>163894</v>
      </c>
      <c r="M618" s="400">
        <v>203258</v>
      </c>
      <c r="N618" s="400">
        <v>118236</v>
      </c>
      <c r="O618" s="400">
        <v>81097</v>
      </c>
      <c r="P618" s="400">
        <v>156303</v>
      </c>
      <c r="Q618" s="400">
        <v>110265</v>
      </c>
      <c r="R618" s="400">
        <v>123935</v>
      </c>
      <c r="S618" s="400">
        <v>174464</v>
      </c>
      <c r="T618" s="400">
        <v>97231</v>
      </c>
      <c r="U618" s="400">
        <v>103305</v>
      </c>
      <c r="V618" s="400">
        <v>119290</v>
      </c>
      <c r="W618" s="400">
        <v>99412</v>
      </c>
      <c r="X618" s="400">
        <v>123244</v>
      </c>
      <c r="Y618" s="400">
        <v>204584</v>
      </c>
      <c r="Z618" s="401">
        <v>101823</v>
      </c>
      <c r="AA618" s="401">
        <v>84381</v>
      </c>
      <c r="AB618" s="401">
        <v>118990</v>
      </c>
      <c r="AC618" s="401">
        <v>70336</v>
      </c>
      <c r="AD618" s="401">
        <v>92881</v>
      </c>
      <c r="AE618" s="401">
        <v>134361</v>
      </c>
      <c r="AF618" s="401">
        <v>146544</v>
      </c>
      <c r="AG618" s="401">
        <v>157025</v>
      </c>
      <c r="AH618" s="401">
        <v>228252</v>
      </c>
      <c r="AI618" s="401">
        <v>225900</v>
      </c>
      <c r="AJ618" s="401">
        <v>264931</v>
      </c>
      <c r="AK618" s="401">
        <v>369355</v>
      </c>
      <c r="AL618" s="401">
        <v>214716</v>
      </c>
      <c r="AM618" s="401">
        <v>170094</v>
      </c>
      <c r="AN618" s="401">
        <v>318389</v>
      </c>
      <c r="AO618" s="401">
        <v>255787</v>
      </c>
      <c r="AP618" s="401">
        <v>301601</v>
      </c>
      <c r="AQ618" s="401">
        <v>372538</v>
      </c>
      <c r="AR618" s="401">
        <v>324004</v>
      </c>
      <c r="AS618" s="401">
        <v>379016</v>
      </c>
      <c r="AT618" s="401">
        <v>473795</v>
      </c>
      <c r="AU618" s="396">
        <v>470360</v>
      </c>
      <c r="AV618" s="396">
        <v>544742</v>
      </c>
      <c r="AW618" s="396">
        <v>665715</v>
      </c>
      <c r="AX618" s="396">
        <v>665715</v>
      </c>
      <c r="AY618" s="396">
        <v>665715</v>
      </c>
      <c r="AZ618" s="396">
        <v>665715</v>
      </c>
      <c r="BA618" s="396">
        <v>384983</v>
      </c>
      <c r="BB618" s="396">
        <v>510596</v>
      </c>
      <c r="BC618" s="396">
        <v>664710</v>
      </c>
      <c r="BD618" s="396">
        <v>607874</v>
      </c>
      <c r="BE618" s="396">
        <v>666767</v>
      </c>
      <c r="BF618" s="396">
        <v>467464</v>
      </c>
      <c r="BG618" s="396">
        <v>713303</v>
      </c>
      <c r="BH618" s="396">
        <v>819815</v>
      </c>
      <c r="BI618" s="396">
        <v>947922</v>
      </c>
      <c r="BJ618" s="396">
        <v>427468</v>
      </c>
      <c r="BK618" s="396">
        <v>572470</v>
      </c>
      <c r="BL618" s="396">
        <v>802990</v>
      </c>
      <c r="BM618" s="396">
        <v>649808</v>
      </c>
      <c r="BN618" s="396">
        <v>734588</v>
      </c>
      <c r="BO618" s="396">
        <v>853296</v>
      </c>
      <c r="BP618" s="396">
        <v>752513</v>
      </c>
      <c r="BQ618" s="396">
        <v>919863</v>
      </c>
      <c r="BR618" s="396">
        <v>926447</v>
      </c>
      <c r="BS618" s="396">
        <v>897734</v>
      </c>
      <c r="BT618" s="396">
        <v>993175</v>
      </c>
      <c r="BU618" s="396">
        <f>IFERROR(IF(BT618/BH618=0,"",BT618/BH618-1),"")</f>
        <v>0.21146234211377</v>
      </c>
      <c r="BV618" s="391"/>
      <c r="BW618" s="391"/>
      <c r="BX618" s="392"/>
      <c r="CF618" s="402"/>
    </row>
    <row r="619" ht="15" spans="1:84">
      <c r="A619" s="399"/>
      <c r="B619" s="400">
        <v>32173</v>
      </c>
      <c r="C619" s="400">
        <v>30812</v>
      </c>
      <c r="D619" s="400">
        <v>44799</v>
      </c>
      <c r="E619" s="400">
        <v>42408</v>
      </c>
      <c r="F619" s="400">
        <v>45904</v>
      </c>
      <c r="G619" s="400">
        <v>51982</v>
      </c>
      <c r="H619" s="400">
        <v>46558</v>
      </c>
      <c r="I619" s="400">
        <v>51179</v>
      </c>
      <c r="J619" s="400">
        <v>51070</v>
      </c>
      <c r="K619" s="400">
        <v>49603</v>
      </c>
      <c r="L619" s="400">
        <v>53938</v>
      </c>
      <c r="M619" s="400">
        <v>54016</v>
      </c>
      <c r="N619" s="400">
        <v>36759</v>
      </c>
      <c r="O619" s="400">
        <v>30103</v>
      </c>
      <c r="P619" s="400">
        <v>48140</v>
      </c>
      <c r="Q619" s="400">
        <v>43786</v>
      </c>
      <c r="R619" s="400">
        <v>42705</v>
      </c>
      <c r="S619" s="400">
        <v>42951</v>
      </c>
      <c r="T619" s="400">
        <v>38311</v>
      </c>
      <c r="U619" s="400">
        <v>37716</v>
      </c>
      <c r="V619" s="400">
        <v>40933</v>
      </c>
      <c r="W619" s="400">
        <v>47510</v>
      </c>
      <c r="X619" s="400">
        <v>45289</v>
      </c>
      <c r="Y619" s="400">
        <v>49508</v>
      </c>
      <c r="Z619" s="401">
        <v>55581</v>
      </c>
      <c r="AA619" s="401">
        <v>44522</v>
      </c>
      <c r="AB619" s="401">
        <v>46327</v>
      </c>
      <c r="AC619" s="401">
        <v>33809</v>
      </c>
      <c r="AD619" s="401">
        <v>44901</v>
      </c>
      <c r="AE619" s="401">
        <v>66538</v>
      </c>
      <c r="AF619" s="401">
        <v>80303</v>
      </c>
      <c r="AG619" s="401">
        <v>65221</v>
      </c>
      <c r="AH619" s="401">
        <v>90662</v>
      </c>
      <c r="AI619" s="401">
        <v>101902</v>
      </c>
      <c r="AJ619" s="401">
        <v>105453</v>
      </c>
      <c r="AK619" s="401">
        <v>132172</v>
      </c>
      <c r="AL619" s="401">
        <v>99339</v>
      </c>
      <c r="AM619" s="401">
        <v>91133</v>
      </c>
      <c r="AN619" s="401">
        <v>167148</v>
      </c>
      <c r="AO619" s="401">
        <v>129614</v>
      </c>
      <c r="AP619" s="401">
        <v>139768</v>
      </c>
      <c r="AQ619" s="401">
        <v>164336</v>
      </c>
      <c r="AR619" s="401">
        <v>151172</v>
      </c>
      <c r="AS619" s="401">
        <v>137173</v>
      </c>
      <c r="AT619" s="401">
        <v>165113</v>
      </c>
      <c r="AU619" s="396">
        <v>158877</v>
      </c>
      <c r="AV619" s="396">
        <v>188757</v>
      </c>
      <c r="AW619" s="396">
        <v>197419</v>
      </c>
      <c r="AX619" s="396">
        <v>165971</v>
      </c>
      <c r="AY619" s="396">
        <v>153597</v>
      </c>
      <c r="AZ619" s="396">
        <v>198552</v>
      </c>
      <c r="BA619" s="396">
        <v>156200</v>
      </c>
      <c r="BB619" s="396">
        <v>194183</v>
      </c>
      <c r="BC619" s="396">
        <v>225175</v>
      </c>
      <c r="BD619" s="396">
        <v>222079</v>
      </c>
      <c r="BE619" s="396">
        <v>233485</v>
      </c>
      <c r="BF619" s="396">
        <v>269289</v>
      </c>
      <c r="BG619" s="396">
        <v>268472</v>
      </c>
      <c r="BH619" s="396">
        <v>288540</v>
      </c>
      <c r="BI619" s="396">
        <v>333456</v>
      </c>
      <c r="BJ619" s="396">
        <v>200741</v>
      </c>
      <c r="BK619" s="396">
        <v>233488</v>
      </c>
      <c r="BL619" s="396">
        <v>270632</v>
      </c>
      <c r="BM619" s="396">
        <v>245453</v>
      </c>
      <c r="BN619" s="396">
        <v>276082</v>
      </c>
      <c r="BO619" s="396">
        <v>307905</v>
      </c>
      <c r="BP619" s="396">
        <v>292360</v>
      </c>
      <c r="BQ619" s="396">
        <v>321534</v>
      </c>
      <c r="BR619" s="396">
        <v>378111</v>
      </c>
      <c r="BS619" s="396">
        <v>400905</v>
      </c>
      <c r="BT619" s="396">
        <v>417861</v>
      </c>
      <c r="BU619" s="396">
        <f>IFERROR(IF(BT619/BH619=0,"",BT619/BH619-1),"")</f>
        <v>0.448190892077355</v>
      </c>
      <c r="BV619" s="391"/>
      <c r="BW619" s="391"/>
      <c r="BX619" s="392"/>
      <c r="CF619" s="402"/>
    </row>
    <row r="620" ht="15" spans="1:84">
      <c r="A620" s="399"/>
      <c r="B620" s="400">
        <v>440</v>
      </c>
      <c r="C620" s="400">
        <v>551</v>
      </c>
      <c r="D620" s="400">
        <v>384</v>
      </c>
      <c r="E620" s="400">
        <v>441</v>
      </c>
      <c r="F620" s="400">
        <v>298</v>
      </c>
      <c r="G620" s="400">
        <v>417</v>
      </c>
      <c r="H620" s="400">
        <v>623</v>
      </c>
      <c r="I620" s="400">
        <v>328</v>
      </c>
      <c r="J620" s="400">
        <v>352</v>
      </c>
      <c r="K620" s="400">
        <v>318</v>
      </c>
      <c r="L620" s="400">
        <v>469</v>
      </c>
      <c r="M620" s="400">
        <v>436</v>
      </c>
      <c r="N620" s="400">
        <v>197</v>
      </c>
      <c r="O620" s="400">
        <v>478</v>
      </c>
      <c r="P620" s="400">
        <v>500</v>
      </c>
      <c r="Q620" s="400">
        <v>804</v>
      </c>
      <c r="R620" s="400">
        <v>1182</v>
      </c>
      <c r="S620" s="400">
        <v>1041</v>
      </c>
      <c r="T620" s="400">
        <v>826</v>
      </c>
      <c r="U620" s="400">
        <v>577</v>
      </c>
      <c r="V620" s="400">
        <v>677</v>
      </c>
      <c r="W620" s="400">
        <v>822</v>
      </c>
      <c r="X620" s="400">
        <v>966</v>
      </c>
      <c r="Y620" s="400">
        <v>530</v>
      </c>
      <c r="Z620" s="401">
        <v>286</v>
      </c>
      <c r="AA620" s="401">
        <v>901</v>
      </c>
      <c r="AB620" s="401">
        <v>872</v>
      </c>
      <c r="AC620" s="401">
        <v>877</v>
      </c>
      <c r="AD620" s="401">
        <v>457</v>
      </c>
      <c r="AE620" s="401">
        <v>524</v>
      </c>
      <c r="AF620" s="401">
        <v>857</v>
      </c>
      <c r="AG620" s="401">
        <v>894</v>
      </c>
      <c r="AH620" s="401">
        <v>801</v>
      </c>
      <c r="AI620" s="401">
        <v>902</v>
      </c>
      <c r="AJ620" s="401">
        <v>637</v>
      </c>
      <c r="AK620" s="401">
        <v>958</v>
      </c>
      <c r="AL620" s="401">
        <v>660</v>
      </c>
      <c r="AM620" s="401">
        <v>1156</v>
      </c>
      <c r="AN620" s="401">
        <v>2108</v>
      </c>
      <c r="AO620" s="401">
        <v>1997</v>
      </c>
      <c r="AP620" s="401">
        <v>1480</v>
      </c>
      <c r="AQ620" s="401">
        <v>1309</v>
      </c>
      <c r="AR620" s="401">
        <v>996</v>
      </c>
      <c r="AS620" s="401">
        <v>941</v>
      </c>
      <c r="AT620" s="401">
        <v>1652</v>
      </c>
      <c r="AU620" s="396">
        <v>1580</v>
      </c>
      <c r="AV620" s="396">
        <v>1163</v>
      </c>
      <c r="AW620" s="396">
        <v>726</v>
      </c>
      <c r="AX620" s="396">
        <v>751</v>
      </c>
      <c r="AY620" s="396">
        <v>1152</v>
      </c>
      <c r="AZ620" s="396">
        <v>1286</v>
      </c>
      <c r="BA620" s="396">
        <v>1671</v>
      </c>
      <c r="BB620" s="396">
        <v>1663</v>
      </c>
      <c r="BC620" s="396">
        <v>1435</v>
      </c>
      <c r="BD620" s="396">
        <v>838</v>
      </c>
      <c r="BE620" s="396">
        <v>1376</v>
      </c>
      <c r="BF620" s="403">
        <v>1198</v>
      </c>
      <c r="BG620" s="396">
        <v>1443</v>
      </c>
      <c r="BH620" s="396">
        <v>1479</v>
      </c>
      <c r="BI620" s="396">
        <v>961</v>
      </c>
      <c r="BJ620" s="403">
        <v>630</v>
      </c>
      <c r="BK620" s="403">
        <v>1274</v>
      </c>
      <c r="BL620" s="403">
        <v>1043</v>
      </c>
      <c r="BM620" s="403">
        <v>607</v>
      </c>
      <c r="BN620" s="396">
        <v>925</v>
      </c>
      <c r="BO620" s="396">
        <v>1002</v>
      </c>
      <c r="BP620" s="396">
        <v>1020</v>
      </c>
      <c r="BQ620" s="396">
        <v>738</v>
      </c>
      <c r="BR620" s="396">
        <v>499</v>
      </c>
      <c r="BS620" s="396">
        <v>389</v>
      </c>
      <c r="BT620" s="396">
        <v>416</v>
      </c>
      <c r="BU620" s="396">
        <f>IFERROR(IF(BT620/BH620=0,"",BT620/BH620-1),"")</f>
        <v>-0.718728870858688</v>
      </c>
      <c r="BV620" s="391"/>
      <c r="BW620" s="391"/>
      <c r="BX620" s="392"/>
      <c r="CF620" s="402"/>
    </row>
  </sheetData>
  <sheetProtection formatCells="0" insertHyperlinks="0" autoFilter="0"/>
  <sortState ref="A414:BX610">
    <sortCondition ref="BE414:BE610" descending="1"/>
  </sortState>
  <conditionalFormatting sqref="A414">
    <cfRule type="duplicateValues" dxfId="0" priority="17"/>
  </conditionalFormatting>
  <conditionalFormatting sqref="A424">
    <cfRule type="duplicateValues" dxfId="0" priority="18"/>
  </conditionalFormatting>
  <conditionalFormatting sqref="A506">
    <cfRule type="duplicateValues" dxfId="0" priority="19"/>
  </conditionalFormatting>
  <conditionalFormatting sqref="A540">
    <cfRule type="duplicateValues" dxfId="0" priority="20"/>
  </conditionalFormatting>
  <conditionalFormatting sqref="A543">
    <cfRule type="duplicateValues" dxfId="0" priority="21"/>
  </conditionalFormatting>
  <conditionalFormatting sqref="A545">
    <cfRule type="duplicateValues" dxfId="0" priority="22"/>
  </conditionalFormatting>
  <conditionalFormatting sqref="A554">
    <cfRule type="duplicateValues" dxfId="0" priority="23"/>
  </conditionalFormatting>
  <conditionalFormatting sqref="A557">
    <cfRule type="duplicateValues" dxfId="0" priority="24"/>
  </conditionalFormatting>
  <conditionalFormatting sqref="A574">
    <cfRule type="duplicateValues" dxfId="0" priority="25"/>
  </conditionalFormatting>
  <conditionalFormatting sqref="A590">
    <cfRule type="duplicateValues" dxfId="0" priority="26"/>
  </conditionalFormatting>
  <conditionalFormatting sqref="A592">
    <cfRule type="duplicateValues" dxfId="0" priority="27"/>
  </conditionalFormatting>
  <conditionalFormatting sqref="A593">
    <cfRule type="duplicateValues" dxfId="0" priority="13"/>
  </conditionalFormatting>
  <conditionalFormatting sqref="A594">
    <cfRule type="duplicateValues" dxfId="0" priority="7"/>
  </conditionalFormatting>
  <conditionalFormatting sqref="A595">
    <cfRule type="duplicateValues" dxfId="0" priority="8"/>
  </conditionalFormatting>
  <conditionalFormatting sqref="A596">
    <cfRule type="duplicateValues" dxfId="0" priority="10"/>
  </conditionalFormatting>
  <conditionalFormatting sqref="A597">
    <cfRule type="duplicateValues" dxfId="0" priority="9"/>
  </conditionalFormatting>
  <conditionalFormatting sqref="A598">
    <cfRule type="duplicateValues" dxfId="0" priority="11"/>
  </conditionalFormatting>
  <conditionalFormatting sqref="A599">
    <cfRule type="duplicateValues" dxfId="0" priority="2"/>
  </conditionalFormatting>
  <conditionalFormatting sqref="A600">
    <cfRule type="duplicateValues" dxfId="0" priority="3"/>
  </conditionalFormatting>
  <conditionalFormatting sqref="A601">
    <cfRule type="duplicateValues" dxfId="0" priority="5"/>
  </conditionalFormatting>
  <conditionalFormatting sqref="A602">
    <cfRule type="duplicateValues" dxfId="0" priority="4"/>
  </conditionalFormatting>
  <conditionalFormatting sqref="A603">
    <cfRule type="duplicateValues" dxfId="0" priority="6"/>
  </conditionalFormatting>
  <conditionalFormatting sqref="A604">
    <cfRule type="duplicateValues" dxfId="0" priority="12"/>
  </conditionalFormatting>
  <conditionalFormatting sqref="A605">
    <cfRule type="duplicateValues" dxfId="0" priority="14"/>
  </conditionalFormatting>
  <conditionalFormatting sqref="A606">
    <cfRule type="duplicateValues" dxfId="0" priority="16"/>
  </conditionalFormatting>
  <conditionalFormatting sqref="A607">
    <cfRule type="duplicateValues" dxfId="0" priority="15"/>
  </conditionalFormatting>
  <conditionalFormatting sqref="A609">
    <cfRule type="duplicateValues" dxfId="0" priority="1"/>
  </conditionalFormatting>
  <conditionalFormatting sqref="A415:A423 A425:A505 A507:A539 A541:A542 A544 A546:A553 A555:A556 A558:A573 A575:A589 A591 A608 A610">
    <cfRule type="duplicateValues" dxfId="0" priority="28"/>
  </conditionalFormatting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2:CM114"/>
  <sheetViews>
    <sheetView zoomScale="80" zoomScaleNormal="80" workbookViewId="0">
      <pane xSplit="3" ySplit="16" topLeftCell="D68" activePane="bottomRight" state="frozen"/>
      <selection/>
      <selection pane="topRight"/>
      <selection pane="bottomLeft"/>
      <selection pane="bottomRight" activeCell="V82" sqref="V82"/>
    </sheetView>
  </sheetViews>
  <sheetFormatPr defaultColWidth="8.75" defaultRowHeight="14.25"/>
  <cols>
    <col min="1" max="2" width="8.75" style="31"/>
    <col min="3" max="3" width="10.75" style="31" customWidth="1"/>
    <col min="4" max="4" width="9.5" style="31" customWidth="1"/>
    <col min="5" max="5" width="7" style="31" customWidth="1"/>
    <col min="6" max="6" width="6.5" style="31" customWidth="1"/>
    <col min="7" max="7" width="7.5" style="31" customWidth="1"/>
    <col min="8" max="10" width="7" style="31" customWidth="1"/>
    <col min="11" max="11" width="6" style="31" customWidth="1"/>
    <col min="12" max="12" width="7.75" style="31" customWidth="1"/>
    <col min="13" max="13" width="7.5" style="31" customWidth="1"/>
    <col min="14" max="14" width="9.75" style="31" customWidth="1"/>
    <col min="15" max="15" width="7.75" style="31" customWidth="1"/>
    <col min="16" max="16" width="7" style="31" customWidth="1"/>
    <col min="17" max="17" width="9.75" style="31" customWidth="1"/>
    <col min="18" max="18" width="7" style="31" customWidth="1"/>
    <col min="19" max="19" width="10.5" style="31" customWidth="1"/>
    <col min="20" max="21" width="7" style="31" customWidth="1"/>
    <col min="22" max="22" width="9.75" style="31" customWidth="1"/>
    <col min="23" max="23" width="7" style="31" customWidth="1"/>
    <col min="24" max="25" width="8.75" style="31" customWidth="1"/>
    <col min="26" max="26" width="6.5" style="31" customWidth="1"/>
    <col min="27" max="27" width="10" style="31" customWidth="1"/>
    <col min="28" max="28" width="8.75" style="31" customWidth="1"/>
    <col min="29" max="29" width="8.75" style="31"/>
    <col min="30" max="30" width="12.75" style="31" customWidth="1"/>
    <col min="31" max="31" width="8.75" style="31" customWidth="1"/>
    <col min="32" max="32" width="13" style="31" customWidth="1"/>
    <col min="33" max="33" width="9.5" style="31" customWidth="1"/>
    <col min="34" max="34" width="16" style="31" customWidth="1"/>
    <col min="35" max="35" width="8.75" style="31"/>
    <col min="36" max="36" width="10.5" style="31" customWidth="1"/>
    <col min="37" max="37" width="7" style="31" customWidth="1"/>
    <col min="38" max="38" width="14.75" style="31" customWidth="1"/>
    <col min="39" max="39" width="8.75" style="31" customWidth="1"/>
    <col min="40" max="40" width="16" style="31" customWidth="1"/>
    <col min="41" max="41" width="8.75" style="31"/>
    <col min="42" max="43" width="8.75" style="31" customWidth="1"/>
    <col min="44" max="44" width="12.5" style="31" customWidth="1"/>
    <col min="45" max="45" width="8.75" style="31" customWidth="1"/>
    <col min="46" max="46" width="16" style="31" customWidth="1"/>
    <col min="47" max="47" width="8.75" style="31"/>
    <col min="48" max="49" width="8.75" style="31" customWidth="1"/>
    <col min="50" max="50" width="11.5" style="31" customWidth="1"/>
    <col min="51" max="51" width="10.5" style="31" customWidth="1"/>
    <col min="52" max="52" width="16" style="31" customWidth="1"/>
    <col min="53" max="53" width="8.75" style="31"/>
    <col min="54" max="55" width="9.5" style="31" customWidth="1"/>
    <col min="56" max="56" width="14.75" style="31" customWidth="1"/>
    <col min="57" max="57" width="11.5" style="31" customWidth="1"/>
    <col min="58" max="58" width="16" style="31" customWidth="1"/>
    <col min="59" max="59" width="8.75" style="31" customWidth="1"/>
    <col min="60" max="61" width="14" style="31" customWidth="1"/>
    <col min="62" max="62" width="14.75" style="31" customWidth="1"/>
    <col min="63" max="63" width="14" style="31" customWidth="1"/>
    <col min="64" max="64" width="16" style="31" customWidth="1"/>
    <col min="65" max="65" width="8.75" style="31"/>
    <col min="66" max="67" width="8.75" style="31" customWidth="1"/>
    <col min="68" max="68" width="12" style="31" customWidth="1"/>
    <col min="69" max="69" width="8.75" style="31" customWidth="1"/>
    <col min="70" max="70" width="16" style="31" customWidth="1"/>
    <col min="71" max="71" width="8.5" style="31" customWidth="1"/>
    <col min="72" max="72" width="8.75" style="31" customWidth="1"/>
    <col min="73" max="74" width="9" style="31" customWidth="1"/>
    <col min="75" max="75" width="12.5" style="31" customWidth="1"/>
    <col min="76" max="76" width="11" style="31" customWidth="1"/>
    <col min="77" max="77" width="16" style="31" customWidth="1"/>
    <col min="78" max="78" width="8.5" style="31" customWidth="1"/>
    <col min="79" max="79" width="8.75" style="31"/>
    <col min="80" max="81" width="8.75" style="31" customWidth="1"/>
    <col min="82" max="82" width="13.5" style="31" customWidth="1"/>
    <col min="83" max="83" width="10" style="31" customWidth="1"/>
    <col min="84" max="84" width="16" style="31" customWidth="1"/>
    <col min="85" max="85" width="11" style="31"/>
    <col min="86" max="88" width="8.75" style="31"/>
    <col min="89" max="89" width="13.5" style="31" customWidth="1"/>
    <col min="90" max="90" width="10" style="31" customWidth="1"/>
    <col min="91" max="91" width="16" style="31" customWidth="1"/>
    <col min="92" max="16384" width="8.75" style="31"/>
  </cols>
  <sheetData>
    <row r="12" spans="1:91">
      <c r="Q12" s="359" t="s">
        <v>639</v>
      </c>
      <c r="AC12" s="31" t="s">
        <v>640</v>
      </c>
    </row>
    <row r="13" ht="23.1" customHeight="1"/>
    <row r="14" s="359" customFormat="1" ht="15" spans="1:91">
      <c r="A14" s="31"/>
      <c r="B14" s="31"/>
      <c r="C14" s="331"/>
      <c r="D14" s="360" t="s">
        <v>641</v>
      </c>
      <c r="E14" s="361"/>
      <c r="F14" s="361"/>
      <c r="G14" s="361"/>
      <c r="H14" s="361"/>
      <c r="I14" s="361"/>
      <c r="J14" s="361"/>
      <c r="K14" s="361"/>
      <c r="L14" s="361"/>
      <c r="M14" s="361"/>
      <c r="N14" s="361"/>
      <c r="O14" s="361"/>
      <c r="P14" s="361"/>
      <c r="Q14" s="361"/>
      <c r="R14" s="361"/>
      <c r="S14" s="361"/>
      <c r="T14" s="361"/>
      <c r="U14" s="361"/>
      <c r="V14" s="361"/>
      <c r="W14" s="361"/>
      <c r="X14" s="361"/>
      <c r="Y14" s="361"/>
      <c r="Z14" s="361"/>
      <c r="AA14" s="361"/>
      <c r="AB14" s="361"/>
      <c r="AC14" s="31"/>
      <c r="AD14" s="362" t="s">
        <v>642</v>
      </c>
      <c r="AE14" s="362"/>
      <c r="AF14" s="362"/>
      <c r="AG14" s="362"/>
      <c r="AH14" s="362"/>
      <c r="AI14" s="363"/>
      <c r="AJ14" s="362" t="s">
        <v>643</v>
      </c>
      <c r="AK14" s="362"/>
      <c r="AL14" s="362"/>
      <c r="AM14" s="362"/>
      <c r="AN14" s="362"/>
      <c r="AO14" s="363"/>
      <c r="AP14" s="362" t="s">
        <v>644</v>
      </c>
      <c r="AQ14" s="362"/>
      <c r="AR14" s="362"/>
      <c r="AS14" s="362"/>
      <c r="AT14" s="362"/>
      <c r="AU14" s="363"/>
      <c r="AV14" s="362" t="s">
        <v>645</v>
      </c>
      <c r="AW14" s="362"/>
      <c r="AX14" s="362"/>
      <c r="AY14" s="362"/>
      <c r="AZ14" s="362"/>
      <c r="BA14" s="363"/>
      <c r="BB14" s="362" t="s">
        <v>646</v>
      </c>
      <c r="BC14" s="362"/>
      <c r="BD14" s="362"/>
      <c r="BE14" s="362"/>
      <c r="BF14" s="362"/>
      <c r="BG14" s="363"/>
      <c r="BH14" s="362" t="s">
        <v>647</v>
      </c>
      <c r="BI14" s="362"/>
      <c r="BJ14" s="362"/>
      <c r="BK14" s="362"/>
      <c r="BL14" s="362"/>
      <c r="BM14" s="363"/>
      <c r="BN14" s="362" t="s">
        <v>648</v>
      </c>
      <c r="BO14" s="362"/>
      <c r="BP14" s="362"/>
      <c r="BQ14" s="362"/>
      <c r="BR14" s="362"/>
      <c r="BS14" s="363"/>
      <c r="BT14" s="363"/>
      <c r="BU14" s="362" t="s">
        <v>649</v>
      </c>
      <c r="BV14" s="362"/>
      <c r="BW14" s="362"/>
      <c r="BX14" s="362"/>
      <c r="BY14" s="362"/>
      <c r="BZ14" s="363"/>
      <c r="CA14" s="363"/>
      <c r="CB14" s="362" t="s">
        <v>650</v>
      </c>
      <c r="CC14" s="362"/>
      <c r="CD14" s="362"/>
      <c r="CE14" s="362"/>
      <c r="CF14" s="362"/>
      <c r="CH14" s="363"/>
      <c r="CI14" s="362" t="s">
        <v>651</v>
      </c>
      <c r="CJ14" s="362"/>
      <c r="CK14" s="362"/>
      <c r="CL14" s="362"/>
      <c r="CM14" s="362"/>
    </row>
    <row r="15" ht="15" spans="1:91">
      <c r="C15" s="161"/>
      <c r="D15" s="364" t="s">
        <v>652</v>
      </c>
      <c r="E15" s="365"/>
      <c r="F15" s="365"/>
      <c r="G15" s="365"/>
      <c r="H15" s="366"/>
      <c r="I15" s="364" t="s">
        <v>653</v>
      </c>
      <c r="J15" s="365"/>
      <c r="K15" s="365"/>
      <c r="L15" s="365"/>
      <c r="M15" s="366"/>
      <c r="N15" s="364" t="s">
        <v>654</v>
      </c>
      <c r="O15" s="365"/>
      <c r="P15" s="365"/>
      <c r="Q15" s="365"/>
      <c r="R15" s="366"/>
      <c r="S15" s="364" t="s">
        <v>655</v>
      </c>
      <c r="T15" s="365"/>
      <c r="U15" s="365"/>
      <c r="V15" s="365"/>
      <c r="W15" s="366"/>
      <c r="X15" s="367" t="s">
        <v>656</v>
      </c>
      <c r="Y15" s="368"/>
      <c r="Z15" s="368"/>
      <c r="AA15" s="368"/>
      <c r="AB15" s="368"/>
      <c r="AD15" s="369" t="s">
        <v>652</v>
      </c>
      <c r="AE15" s="369" t="s">
        <v>653</v>
      </c>
      <c r="AF15" s="369" t="s">
        <v>654</v>
      </c>
      <c r="AG15" s="369" t="s">
        <v>655</v>
      </c>
      <c r="AH15" s="369" t="s">
        <v>656</v>
      </c>
      <c r="AI15" s="363"/>
      <c r="AJ15" s="369" t="s">
        <v>652</v>
      </c>
      <c r="AK15" s="369" t="s">
        <v>653</v>
      </c>
      <c r="AL15" s="369" t="s">
        <v>654</v>
      </c>
      <c r="AM15" s="369" t="s">
        <v>655</v>
      </c>
      <c r="AN15" s="369" t="s">
        <v>656</v>
      </c>
      <c r="AO15" s="363"/>
      <c r="AP15" s="369" t="s">
        <v>652</v>
      </c>
      <c r="AQ15" s="369" t="s">
        <v>653</v>
      </c>
      <c r="AR15" s="369" t="s">
        <v>654</v>
      </c>
      <c r="AS15" s="369" t="s">
        <v>655</v>
      </c>
      <c r="AT15" s="369" t="s">
        <v>656</v>
      </c>
      <c r="AU15" s="363"/>
      <c r="AV15" s="369" t="s">
        <v>652</v>
      </c>
      <c r="AW15" s="369" t="s">
        <v>653</v>
      </c>
      <c r="AX15" s="369" t="s">
        <v>654</v>
      </c>
      <c r="AY15" s="369" t="s">
        <v>655</v>
      </c>
      <c r="AZ15" s="369" t="s">
        <v>656</v>
      </c>
      <c r="BA15" s="363"/>
      <c r="BB15" s="369" t="s">
        <v>652</v>
      </c>
      <c r="BC15" s="369" t="s">
        <v>653</v>
      </c>
      <c r="BD15" s="369" t="s">
        <v>654</v>
      </c>
      <c r="BE15" s="369" t="s">
        <v>655</v>
      </c>
      <c r="BF15" s="369" t="s">
        <v>656</v>
      </c>
      <c r="BG15" s="363"/>
      <c r="BH15" s="369" t="s">
        <v>652</v>
      </c>
      <c r="BI15" s="369" t="s">
        <v>653</v>
      </c>
      <c r="BJ15" s="369" t="s">
        <v>654</v>
      </c>
      <c r="BK15" s="369" t="s">
        <v>655</v>
      </c>
      <c r="BL15" s="369" t="s">
        <v>656</v>
      </c>
      <c r="BM15" s="363"/>
      <c r="BN15" s="369" t="s">
        <v>652</v>
      </c>
      <c r="BO15" s="369" t="s">
        <v>653</v>
      </c>
      <c r="BP15" s="369" t="s">
        <v>654</v>
      </c>
      <c r="BQ15" s="369" t="s">
        <v>655</v>
      </c>
      <c r="BR15" s="369" t="s">
        <v>656</v>
      </c>
      <c r="BS15" s="363"/>
      <c r="BT15" s="363"/>
      <c r="BU15" s="369" t="s">
        <v>652</v>
      </c>
      <c r="BV15" s="369" t="s">
        <v>653</v>
      </c>
      <c r="BW15" s="369" t="s">
        <v>654</v>
      </c>
      <c r="BX15" s="369" t="s">
        <v>655</v>
      </c>
      <c r="BY15" s="369" t="s">
        <v>656</v>
      </c>
      <c r="BZ15" s="363"/>
      <c r="CA15" s="363"/>
      <c r="CB15" s="369" t="s">
        <v>652</v>
      </c>
      <c r="CC15" s="369" t="s">
        <v>653</v>
      </c>
      <c r="CD15" s="369" t="s">
        <v>654</v>
      </c>
      <c r="CE15" s="369" t="s">
        <v>655</v>
      </c>
      <c r="CF15" s="369" t="s">
        <v>656</v>
      </c>
      <c r="CH15" s="363"/>
      <c r="CI15" s="369" t="s">
        <v>652</v>
      </c>
      <c r="CJ15" s="369" t="s">
        <v>653</v>
      </c>
      <c r="CK15" s="369" t="s">
        <v>654</v>
      </c>
      <c r="CL15" s="369" t="s">
        <v>655</v>
      </c>
      <c r="CM15" s="369" t="s">
        <v>656</v>
      </c>
    </row>
    <row r="16" spans="1:91">
      <c r="C16" s="370" t="s">
        <v>657</v>
      </c>
      <c r="D16" s="370" t="s">
        <v>658</v>
      </c>
      <c r="E16" s="370" t="s">
        <v>659</v>
      </c>
      <c r="F16" s="370" t="s">
        <v>660</v>
      </c>
      <c r="G16" s="370" t="s">
        <v>661</v>
      </c>
      <c r="H16" s="370" t="s">
        <v>659</v>
      </c>
      <c r="I16" s="370" t="s">
        <v>662</v>
      </c>
      <c r="J16" s="370" t="s">
        <v>659</v>
      </c>
      <c r="K16" s="370" t="s">
        <v>660</v>
      </c>
      <c r="L16" s="370" t="s">
        <v>661</v>
      </c>
      <c r="M16" s="370" t="s">
        <v>659</v>
      </c>
      <c r="N16" s="370" t="s">
        <v>662</v>
      </c>
      <c r="O16" s="370" t="s">
        <v>659</v>
      </c>
      <c r="P16" s="370" t="s">
        <v>660</v>
      </c>
      <c r="Q16" s="370" t="s">
        <v>661</v>
      </c>
      <c r="R16" s="370" t="s">
        <v>659</v>
      </c>
      <c r="S16" s="370" t="s">
        <v>662</v>
      </c>
      <c r="T16" s="370" t="s">
        <v>659</v>
      </c>
      <c r="U16" s="370" t="s">
        <v>660</v>
      </c>
      <c r="V16" s="370" t="s">
        <v>661</v>
      </c>
      <c r="W16" s="370" t="s">
        <v>659</v>
      </c>
      <c r="X16" s="370" t="s">
        <v>663</v>
      </c>
      <c r="Y16" s="370" t="s">
        <v>659</v>
      </c>
      <c r="Z16" s="370" t="s">
        <v>660</v>
      </c>
      <c r="AA16" s="370" t="s">
        <v>664</v>
      </c>
      <c r="AB16" s="370" t="s">
        <v>659</v>
      </c>
      <c r="AD16" s="370"/>
      <c r="AE16" s="370"/>
      <c r="AF16" s="370"/>
      <c r="AG16" s="370"/>
      <c r="AH16" s="370"/>
      <c r="AI16" s="363"/>
      <c r="AJ16" s="370"/>
      <c r="AK16" s="370"/>
      <c r="AL16" s="370"/>
      <c r="AM16" s="370"/>
      <c r="AN16" s="370"/>
      <c r="AO16" s="363"/>
      <c r="AP16" s="370"/>
      <c r="AQ16" s="370"/>
      <c r="AR16" s="370"/>
      <c r="AS16" s="370"/>
      <c r="AT16" s="370"/>
      <c r="AU16" s="363"/>
      <c r="AV16" s="370"/>
      <c r="AW16" s="370"/>
      <c r="AX16" s="370"/>
      <c r="AY16" s="370"/>
      <c r="AZ16" s="370"/>
      <c r="BA16" s="363"/>
      <c r="BB16" s="370"/>
      <c r="BC16" s="370"/>
      <c r="BD16" s="370"/>
      <c r="BE16" s="370"/>
      <c r="BF16" s="370"/>
      <c r="BG16" s="363"/>
      <c r="BH16" s="370"/>
      <c r="BI16" s="370"/>
      <c r="BJ16" s="370"/>
      <c r="BK16" s="370"/>
      <c r="BL16" s="370"/>
      <c r="BM16" s="363"/>
      <c r="BN16" s="370"/>
      <c r="BO16" s="370"/>
      <c r="BP16" s="370"/>
      <c r="BQ16" s="370"/>
      <c r="BR16" s="370"/>
      <c r="BS16" s="363"/>
      <c r="BT16" s="363"/>
      <c r="BU16" s="370"/>
      <c r="BV16" s="370"/>
      <c r="BW16" s="370"/>
      <c r="BX16" s="370"/>
      <c r="BY16" s="370"/>
      <c r="BZ16" s="363"/>
      <c r="CA16" s="363"/>
      <c r="CB16" s="370"/>
      <c r="CC16" s="370"/>
      <c r="CD16" s="370"/>
      <c r="CE16" s="370"/>
      <c r="CF16" s="370"/>
      <c r="CH16" s="363"/>
      <c r="CI16" s="370"/>
      <c r="CJ16" s="370"/>
      <c r="CK16" s="370"/>
      <c r="CL16" s="370"/>
      <c r="CM16" s="370"/>
    </row>
    <row r="17" spans="3:91">
      <c r="C17" s="355">
        <v>43466</v>
      </c>
      <c r="D17" s="371">
        <f>AD17+AJ17+AP17+AV17+BB17+BH17+BN17+BU17+CB17</f>
        <v>1.56814475916324</v>
      </c>
      <c r="E17" s="372"/>
      <c r="F17" s="372"/>
      <c r="G17" s="373">
        <f>SUM(D17)</f>
        <v>1.56814475916324</v>
      </c>
      <c r="H17" s="372"/>
      <c r="I17" s="373">
        <f>AE17+AK17+AQ17+AW17+BC17+BI17+BO17+BV17+CC17</f>
        <v>0.981327326659181</v>
      </c>
      <c r="J17" s="372"/>
      <c r="K17" s="372"/>
      <c r="L17" s="373">
        <f>I17</f>
        <v>0.981327326659181</v>
      </c>
      <c r="M17" s="372"/>
      <c r="N17" s="373">
        <f>AF17+AL17+BD17+BJ17+AR17+AX17+BP17+BW17+CD17</f>
        <v>2.54947208582242</v>
      </c>
      <c r="O17" s="372"/>
      <c r="P17" s="372"/>
      <c r="Q17" s="373">
        <f>N17</f>
        <v>2.54947208582242</v>
      </c>
      <c r="R17" s="372"/>
      <c r="S17" s="373">
        <f>AG17+AM17+AS17+AY17+BE17+BK17+BQ17+BX17+CE17</f>
        <v>88.7647210854923</v>
      </c>
      <c r="T17" s="372"/>
      <c r="U17" s="372"/>
      <c r="V17" s="373">
        <f>S17</f>
        <v>88.7647210854923</v>
      </c>
      <c r="W17" s="372"/>
      <c r="X17" s="374">
        <f t="shared" ref="X17:X58" si="0">N17/S17</f>
        <v>0.0287216819322503</v>
      </c>
      <c r="Y17" s="374"/>
      <c r="Z17" s="374"/>
      <c r="AA17" s="374">
        <f t="shared" ref="AA17:AA60" si="1">Q17/V17</f>
        <v>0.0287216819322503</v>
      </c>
      <c r="AB17" s="374"/>
      <c r="AC17" s="375"/>
      <c r="AD17" s="373">
        <v>0.3059</v>
      </c>
      <c r="AE17" s="373">
        <v>0.1147</v>
      </c>
      <c r="AF17" s="373">
        <f t="shared" ref="AF17:AF43" si="2">SUM(AD17:AE17)</f>
        <v>0.4206</v>
      </c>
      <c r="AG17" s="373">
        <v>15.5079</v>
      </c>
      <c r="AH17" s="374">
        <f t="shared" ref="AH17:AH42" si="3">AF17/AG17</f>
        <v>0.0271216605729983</v>
      </c>
      <c r="AI17" s="363"/>
      <c r="AJ17" s="376">
        <v>0.339967897271268</v>
      </c>
      <c r="AK17" s="376">
        <v>0.129837618403248</v>
      </c>
      <c r="AL17" s="376">
        <v>0.469805515674516</v>
      </c>
      <c r="AM17" s="376">
        <v>0.903472145527915</v>
      </c>
      <c r="AN17" s="374">
        <f t="shared" ref="AN17:AN42" si="4">AL17/AM17</f>
        <v>0.52</v>
      </c>
      <c r="AO17" s="363"/>
      <c r="AP17" s="373">
        <v>0.1084</v>
      </c>
      <c r="AQ17" s="373">
        <v>0.1566</v>
      </c>
      <c r="AR17" s="373">
        <f t="shared" ref="AR17:AR43" si="5">SUM(AP17:AQ17)</f>
        <v>0.265</v>
      </c>
      <c r="AS17" s="373">
        <v>2.0478</v>
      </c>
      <c r="AT17" s="374">
        <f t="shared" ref="AT17:AT43" si="6">AR17/AS17</f>
        <v>0.129407168668815</v>
      </c>
      <c r="AU17" s="363"/>
      <c r="AV17" s="373">
        <v>0.0805125939019001</v>
      </c>
      <c r="AW17" s="373">
        <v>0.0512937062937063</v>
      </c>
      <c r="AX17" s="373">
        <f>AW17+AV17</f>
        <v>0.131806300195606</v>
      </c>
      <c r="AY17" s="373">
        <v>7.185</v>
      </c>
      <c r="AZ17" s="374">
        <f t="shared" ref="AZ17:AZ43" si="7">AX17/AY17</f>
        <v>0.0183446486006411</v>
      </c>
      <c r="BA17" s="363"/>
      <c r="BB17" s="377">
        <v>0.1334</v>
      </c>
      <c r="BC17" s="377">
        <v>0.2268</v>
      </c>
      <c r="BD17" s="377">
        <v>0.3602</v>
      </c>
      <c r="BE17" s="377">
        <v>16.1013</v>
      </c>
      <c r="BF17" s="374">
        <f t="shared" ref="BF17:BF43" si="8">BD17/BE17</f>
        <v>0.02237086446436</v>
      </c>
      <c r="BG17" s="363"/>
      <c r="BH17" s="376">
        <v>0.464764267990074</v>
      </c>
      <c r="BI17" s="376">
        <v>0.211896001962227</v>
      </c>
      <c r="BJ17" s="376">
        <v>0.676660269952301</v>
      </c>
      <c r="BK17" s="376">
        <v>26.5695792880259</v>
      </c>
      <c r="BL17" s="374">
        <f>BJ17/BK17</f>
        <v>0.0254674815365726</v>
      </c>
      <c r="BM17" s="363"/>
      <c r="BN17" s="373">
        <v>0.0434</v>
      </c>
      <c r="BO17" s="373">
        <v>0.0275</v>
      </c>
      <c r="BP17" s="373">
        <f t="shared" ref="BP17:BP43" si="9">SUM(BN17:BO17)</f>
        <v>0.0709</v>
      </c>
      <c r="BQ17" s="373">
        <v>2.0931</v>
      </c>
      <c r="BR17" s="374">
        <f>BP17/BQ17</f>
        <v>0.0338732024270221</v>
      </c>
      <c r="BS17" s="363"/>
      <c r="BT17" s="363"/>
      <c r="BU17" s="373">
        <v>0.0683</v>
      </c>
      <c r="BV17" s="373">
        <v>0.0306</v>
      </c>
      <c r="BW17" s="373">
        <f>BV17+BU17</f>
        <v>0.0989</v>
      </c>
      <c r="BX17" s="373">
        <v>1.82946965193845</v>
      </c>
      <c r="BY17" s="374">
        <f t="shared" ref="BY17:BY43" si="10">BW17/BX17</f>
        <v>0.05405938267148</v>
      </c>
      <c r="BZ17" s="363"/>
      <c r="CA17" s="363"/>
      <c r="CB17" s="373">
        <v>0.0235</v>
      </c>
      <c r="CC17" s="373">
        <v>0.0321</v>
      </c>
      <c r="CD17" s="373">
        <f>CB17+CC17</f>
        <v>0.0556</v>
      </c>
      <c r="CE17" s="373">
        <v>16.5271</v>
      </c>
      <c r="CF17" s="374">
        <f t="shared" ref="CF17:CF43" si="11">CD17/CE17</f>
        <v>0.00336417157275021</v>
      </c>
      <c r="CH17" s="363"/>
      <c r="CI17" s="373"/>
      <c r="CJ17" s="373"/>
      <c r="CK17" s="373"/>
      <c r="CL17" s="373"/>
      <c r="CM17" s="374"/>
    </row>
    <row r="18" spans="3:91">
      <c r="C18" s="355">
        <v>43498</v>
      </c>
      <c r="D18" s="371">
        <f t="shared" ref="D18:D39" si="12">AD18+AJ18+AP18+AV18+BB18+BH18+BN18+BU18+CB18</f>
        <v>1.61631887262923</v>
      </c>
      <c r="E18" s="372"/>
      <c r="F18" s="378">
        <f>D18/D17-1</f>
        <v>0.0307204505097456</v>
      </c>
      <c r="G18" s="373">
        <f>G17+D18</f>
        <v>3.18446363179248</v>
      </c>
      <c r="H18" s="372"/>
      <c r="I18" s="373">
        <f t="shared" ref="I18:I39" si="13">AE18+AK18+AQ18+AW18+BC18+BI18+BO18+BV18+CC18</f>
        <v>0.930196419374048</v>
      </c>
      <c r="J18" s="372"/>
      <c r="K18" s="378">
        <f>I18/I17-1</f>
        <v>-0.0521038249889589</v>
      </c>
      <c r="L18" s="373">
        <f>L17+I18</f>
        <v>1.91152374603323</v>
      </c>
      <c r="M18" s="372"/>
      <c r="N18" s="373">
        <f t="shared" ref="N18:N39" si="14">AF18+AL18+BD18+BJ18+AR18+AX18+BP18+BW18+CD18</f>
        <v>2.54651529200328</v>
      </c>
      <c r="O18" s="372"/>
      <c r="P18" s="378">
        <f>N18/N17-1</f>
        <v>-0.00115976708887511</v>
      </c>
      <c r="Q18" s="373">
        <f>Q17+N18</f>
        <v>5.0959873778257</v>
      </c>
      <c r="R18" s="372"/>
      <c r="S18" s="373">
        <f t="shared" ref="S18:S39" si="15">AG18+AM18+AS18+AY18+BE18+BK18+BQ18+BX18+CE18</f>
        <v>90.0293054169633</v>
      </c>
      <c r="T18" s="372"/>
      <c r="U18" s="378">
        <f>S18/S17-1</f>
        <v>0.0142464744552411</v>
      </c>
      <c r="V18" s="373">
        <f>V17+S18</f>
        <v>178.794026502456</v>
      </c>
      <c r="W18" s="372"/>
      <c r="X18" s="374">
        <f t="shared" si="0"/>
        <v>0.0282854041826637</v>
      </c>
      <c r="Y18" s="374"/>
      <c r="Z18" s="374">
        <f>X18-X17</f>
        <v>-0.000436277749586645</v>
      </c>
      <c r="AA18" s="374">
        <f t="shared" si="1"/>
        <v>0.028502000192695</v>
      </c>
      <c r="AB18" s="374"/>
      <c r="AC18" s="375"/>
      <c r="AD18" s="373">
        <v>0.2879</v>
      </c>
      <c r="AE18" s="373">
        <v>0.1277</v>
      </c>
      <c r="AF18" s="373">
        <f t="shared" si="2"/>
        <v>0.4156</v>
      </c>
      <c r="AG18" s="373">
        <v>17.2438</v>
      </c>
      <c r="AH18" s="374">
        <f t="shared" si="3"/>
        <v>0.024101416161171</v>
      </c>
      <c r="AI18" s="363"/>
      <c r="AJ18" s="376">
        <v>0.4516</v>
      </c>
      <c r="AK18" s="376">
        <v>0.1416</v>
      </c>
      <c r="AL18" s="376">
        <v>0.5932</v>
      </c>
      <c r="AM18" s="376">
        <v>1.11231527093596</v>
      </c>
      <c r="AN18" s="374">
        <f t="shared" si="4"/>
        <v>0.533302037201063</v>
      </c>
      <c r="AO18" s="363"/>
      <c r="AP18" s="373">
        <v>0.0896</v>
      </c>
      <c r="AQ18" s="373">
        <v>0.1892</v>
      </c>
      <c r="AR18" s="373">
        <f t="shared" si="5"/>
        <v>0.2788</v>
      </c>
      <c r="AS18" s="373">
        <v>2.3146</v>
      </c>
      <c r="AT18" s="374">
        <f t="shared" si="6"/>
        <v>0.1204527780178</v>
      </c>
      <c r="AU18" s="363"/>
      <c r="AV18" s="373">
        <v>0.0906963470319635</v>
      </c>
      <c r="AW18" s="373">
        <v>0.0279066460477435</v>
      </c>
      <c r="AX18" s="373">
        <f>AW18+AV18</f>
        <v>0.118602993079707</v>
      </c>
      <c r="AY18" s="373">
        <v>11.9417</v>
      </c>
      <c r="AZ18" s="374">
        <f t="shared" si="7"/>
        <v>0.00993183492130157</v>
      </c>
      <c r="BA18" s="363"/>
      <c r="BB18" s="377">
        <v>0.0731</v>
      </c>
      <c r="BC18" s="377">
        <v>0.1373</v>
      </c>
      <c r="BD18" s="377">
        <v>0.2104</v>
      </c>
      <c r="BE18" s="377">
        <v>8.1969</v>
      </c>
      <c r="BF18" s="374">
        <f t="shared" si="8"/>
        <v>0.0256682404323586</v>
      </c>
      <c r="BG18" s="363"/>
      <c r="BH18" s="376">
        <v>0.46382252559727</v>
      </c>
      <c r="BI18" s="376">
        <v>0.220189773326305</v>
      </c>
      <c r="BJ18" s="376">
        <v>0.684012298923574</v>
      </c>
      <c r="BK18" s="376">
        <v>26.8994394618834</v>
      </c>
      <c r="BL18" s="374">
        <f t="shared" ref="BL18:BL61" si="16">BJ18/BK18</f>
        <v>0.0254284963778826</v>
      </c>
      <c r="BM18" s="363"/>
      <c r="BN18" s="373">
        <v>0.0733</v>
      </c>
      <c r="BO18" s="373">
        <v>0.0211</v>
      </c>
      <c r="BP18" s="373">
        <f t="shared" si="9"/>
        <v>0.0944</v>
      </c>
      <c r="BQ18" s="373">
        <v>2.2176</v>
      </c>
      <c r="BR18" s="374">
        <f>BP18/BQ18</f>
        <v>0.0425685425685426</v>
      </c>
      <c r="BS18" s="363"/>
      <c r="BT18" s="363"/>
      <c r="BU18" s="373">
        <v>0.0563</v>
      </c>
      <c r="BV18" s="373">
        <v>0.0297</v>
      </c>
      <c r="BW18" s="373">
        <f>BV18+BU18</f>
        <v>0.086</v>
      </c>
      <c r="BX18" s="373">
        <v>2.25365068414396</v>
      </c>
      <c r="BY18" s="374">
        <f t="shared" si="10"/>
        <v>0.0381603061224489</v>
      </c>
      <c r="BZ18" s="363"/>
      <c r="CA18" s="363"/>
      <c r="CB18" s="373">
        <v>0.03</v>
      </c>
      <c r="CC18" s="373">
        <v>0.0355</v>
      </c>
      <c r="CD18" s="373">
        <f>CB18+CC18</f>
        <v>0.0655</v>
      </c>
      <c r="CE18" s="373">
        <v>17.8493</v>
      </c>
      <c r="CF18" s="374">
        <f t="shared" si="11"/>
        <v>0.00366961169345577</v>
      </c>
      <c r="CH18" s="363"/>
      <c r="CI18" s="373"/>
      <c r="CJ18" s="373"/>
      <c r="CK18" s="373"/>
      <c r="CL18" s="373"/>
      <c r="CM18" s="374"/>
    </row>
    <row r="19" spans="3:91">
      <c r="C19" s="355">
        <v>43527</v>
      </c>
      <c r="D19" s="371">
        <f t="shared" si="12"/>
        <v>3.29527251853866</v>
      </c>
      <c r="E19" s="372"/>
      <c r="F19" s="378">
        <f t="shared" ref="F19:F58" si="17">D19/D18-1</f>
        <v>1.03875149535209</v>
      </c>
      <c r="G19" s="373">
        <f>G18+D19</f>
        <v>6.47973615033114</v>
      </c>
      <c r="H19" s="372"/>
      <c r="I19" s="373">
        <f t="shared" si="13"/>
        <v>1.57043509846393</v>
      </c>
      <c r="J19" s="372"/>
      <c r="K19" s="378">
        <f t="shared" ref="K19:K58" si="18">I19/I18-1</f>
        <v>0.688283319259291</v>
      </c>
      <c r="L19" s="373">
        <f>L18+I19</f>
        <v>3.48195884449716</v>
      </c>
      <c r="M19" s="372"/>
      <c r="N19" s="373">
        <f t="shared" si="14"/>
        <v>4.86570761700259</v>
      </c>
      <c r="O19" s="372"/>
      <c r="P19" s="378">
        <f t="shared" ref="P19:P58" si="19">N19/N18-1</f>
        <v>0.910731748708587</v>
      </c>
      <c r="Q19" s="373">
        <f t="shared" ref="Q19:Q28" si="20">Q18+N19</f>
        <v>9.96169499482829</v>
      </c>
      <c r="R19" s="372"/>
      <c r="S19" s="373">
        <f t="shared" si="15"/>
        <v>144.369108311528</v>
      </c>
      <c r="T19" s="372"/>
      <c r="U19" s="378">
        <f t="shared" ref="U19:U58" si="21">S19/S18-1</f>
        <v>0.603579052875003</v>
      </c>
      <c r="V19" s="373">
        <f t="shared" ref="V19:V28" si="22">V18+S19</f>
        <v>323.163134813984</v>
      </c>
      <c r="W19" s="372"/>
      <c r="X19" s="374">
        <f t="shared" si="0"/>
        <v>0.0337032463101668</v>
      </c>
      <c r="Y19" s="374"/>
      <c r="Z19" s="374">
        <f t="shared" ref="Z19:Z58" si="23">X19-X18</f>
        <v>0.00541784212750308</v>
      </c>
      <c r="AA19" s="374">
        <f t="shared" si="1"/>
        <v>0.030825592159707</v>
      </c>
      <c r="AB19" s="374"/>
      <c r="AC19" s="375"/>
      <c r="AD19" s="373">
        <v>0.4614</v>
      </c>
      <c r="AE19" s="373">
        <v>0.151</v>
      </c>
      <c r="AF19" s="373">
        <f t="shared" si="2"/>
        <v>0.6124</v>
      </c>
      <c r="AG19" s="373">
        <v>22.5818</v>
      </c>
      <c r="AH19" s="374">
        <f t="shared" si="3"/>
        <v>0.0271191844759939</v>
      </c>
      <c r="AI19" s="363"/>
      <c r="AJ19" s="376">
        <v>1.0732</v>
      </c>
      <c r="AK19" s="376">
        <v>0.2036</v>
      </c>
      <c r="AL19" s="376">
        <v>1.2768</v>
      </c>
      <c r="AM19" s="376">
        <v>1.83767123287671</v>
      </c>
      <c r="AN19" s="374">
        <f t="shared" si="4"/>
        <v>0.694792396571003</v>
      </c>
      <c r="AO19" s="363"/>
      <c r="AP19" s="373">
        <v>0.2111</v>
      </c>
      <c r="AQ19" s="373">
        <v>0.2288</v>
      </c>
      <c r="AR19" s="373">
        <f t="shared" si="5"/>
        <v>0.4399</v>
      </c>
      <c r="AS19" s="373">
        <v>3.0256</v>
      </c>
      <c r="AT19" s="374">
        <f t="shared" si="6"/>
        <v>0.145392649391856</v>
      </c>
      <c r="AU19" s="363"/>
      <c r="AV19" s="373">
        <v>0.148381294964029</v>
      </c>
      <c r="AW19" s="373">
        <v>0.0786967418546366</v>
      </c>
      <c r="AX19" s="373">
        <f>AW19+AV19</f>
        <v>0.227078036818666</v>
      </c>
      <c r="AY19" s="373">
        <v>12.5623</v>
      </c>
      <c r="AZ19" s="374">
        <f t="shared" si="7"/>
        <v>0.0180761514068814</v>
      </c>
      <c r="BA19" s="363"/>
      <c r="BB19" s="379">
        <v>0.3932</v>
      </c>
      <c r="BC19" s="379">
        <v>0.4941</v>
      </c>
      <c r="BD19" s="379">
        <v>0.8873</v>
      </c>
      <c r="BE19" s="379">
        <v>45.8054</v>
      </c>
      <c r="BF19" s="374">
        <f t="shared" si="8"/>
        <v>0.0193710785191266</v>
      </c>
      <c r="BG19" s="363"/>
      <c r="BH19" s="376">
        <v>0.661691223574632</v>
      </c>
      <c r="BI19" s="376">
        <v>0.306138356609289</v>
      </c>
      <c r="BJ19" s="376">
        <v>0.96782958018392</v>
      </c>
      <c r="BK19" s="376">
        <v>34.5295345104334</v>
      </c>
      <c r="BL19" s="374">
        <f t="shared" si="16"/>
        <v>0.0280290364149416</v>
      </c>
      <c r="BM19" s="363"/>
      <c r="BN19" s="373">
        <v>0.1856</v>
      </c>
      <c r="BO19" s="373">
        <v>0.0316</v>
      </c>
      <c r="BP19" s="373">
        <f t="shared" si="9"/>
        <v>0.2172</v>
      </c>
      <c r="BQ19" s="373">
        <v>2.8958</v>
      </c>
      <c r="BR19" s="374">
        <f>BP19/BQ19</f>
        <v>0.07500517991574</v>
      </c>
      <c r="BS19" s="363"/>
      <c r="BT19" s="363"/>
      <c r="BU19" s="373">
        <v>0.0985</v>
      </c>
      <c r="BV19" s="373">
        <v>0.0307</v>
      </c>
      <c r="BW19" s="373">
        <f>BV19+BU19</f>
        <v>0.1292</v>
      </c>
      <c r="BX19" s="373">
        <v>1.7008025682183</v>
      </c>
      <c r="BY19" s="374">
        <f t="shared" si="10"/>
        <v>0.0759641374103435</v>
      </c>
      <c r="BZ19" s="363"/>
      <c r="CA19" s="363"/>
      <c r="CB19" s="373">
        <v>0.0622</v>
      </c>
      <c r="CC19" s="373">
        <v>0.0458</v>
      </c>
      <c r="CD19" s="373">
        <f>CB19+CC19</f>
        <v>0.108</v>
      </c>
      <c r="CE19" s="373">
        <v>19.4302</v>
      </c>
      <c r="CF19" s="374">
        <f t="shared" si="11"/>
        <v>0.00555835760825931</v>
      </c>
      <c r="CH19" s="363"/>
      <c r="CI19" s="373"/>
      <c r="CJ19" s="373"/>
      <c r="CK19" s="373"/>
      <c r="CL19" s="373"/>
      <c r="CM19" s="374"/>
    </row>
    <row r="20" spans="3:91">
      <c r="C20" s="355">
        <v>43558</v>
      </c>
      <c r="D20" s="371">
        <f t="shared" si="12"/>
        <v>1.8811</v>
      </c>
      <c r="E20" s="372"/>
      <c r="F20" s="378">
        <f t="shared" si="17"/>
        <v>-0.429151917051703</v>
      </c>
      <c r="G20" s="373">
        <f t="shared" ref="G20:G28" si="24">G19+D20</f>
        <v>8.36083615033114</v>
      </c>
      <c r="H20" s="372"/>
      <c r="I20" s="373">
        <f t="shared" si="13"/>
        <v>1.09520434782609</v>
      </c>
      <c r="J20" s="372"/>
      <c r="K20" s="378">
        <f t="shared" si="18"/>
        <v>-0.302610882234275</v>
      </c>
      <c r="L20" s="373">
        <f t="shared" ref="L20:L64" si="25">L19+I20</f>
        <v>4.57716319232324</v>
      </c>
      <c r="M20" s="372"/>
      <c r="N20" s="373">
        <f t="shared" si="14"/>
        <v>2.97630434782609</v>
      </c>
      <c r="O20" s="372"/>
      <c r="P20" s="378">
        <f t="shared" si="19"/>
        <v>-0.388310070784817</v>
      </c>
      <c r="Q20" s="373">
        <f t="shared" si="20"/>
        <v>12.9379993426544</v>
      </c>
      <c r="R20" s="372"/>
      <c r="S20" s="373">
        <f t="shared" si="15"/>
        <v>107.115767352185</v>
      </c>
      <c r="T20" s="372"/>
      <c r="U20" s="378">
        <f t="shared" si="21"/>
        <v>-0.258042329103784</v>
      </c>
      <c r="V20" s="373">
        <f t="shared" si="22"/>
        <v>430.278902166169</v>
      </c>
      <c r="W20" s="372"/>
      <c r="X20" s="374">
        <f t="shared" si="0"/>
        <v>0.0277858659037592</v>
      </c>
      <c r="Y20" s="374"/>
      <c r="Z20" s="374">
        <f t="shared" si="23"/>
        <v>-0.00591738040640752</v>
      </c>
      <c r="AA20" s="374">
        <f t="shared" si="1"/>
        <v>0.0300688676054534</v>
      </c>
      <c r="AB20" s="374"/>
      <c r="AC20" s="363"/>
      <c r="AD20" s="373">
        <v>0.3222</v>
      </c>
      <c r="AE20" s="373">
        <v>0.1311</v>
      </c>
      <c r="AF20" s="373">
        <f t="shared" si="2"/>
        <v>0.4533</v>
      </c>
      <c r="AG20" s="373">
        <v>18.8195</v>
      </c>
      <c r="AH20" s="374">
        <f t="shared" si="3"/>
        <v>0.0240867185631924</v>
      </c>
      <c r="AI20" s="363"/>
      <c r="AJ20" s="376">
        <v>0.4462</v>
      </c>
      <c r="AK20" s="376">
        <v>0.1141</v>
      </c>
      <c r="AL20" s="376">
        <v>0.5603</v>
      </c>
      <c r="AM20" s="376">
        <v>1.1255</v>
      </c>
      <c r="AN20" s="374">
        <f t="shared" si="4"/>
        <v>0.49782318969347</v>
      </c>
      <c r="AO20" s="363"/>
      <c r="AP20" s="373">
        <v>0.1373</v>
      </c>
      <c r="AQ20" s="373">
        <v>0.1706</v>
      </c>
      <c r="AR20" s="373">
        <f t="shared" si="5"/>
        <v>0.3079</v>
      </c>
      <c r="AS20" s="373">
        <v>3.0253</v>
      </c>
      <c r="AT20" s="374">
        <f t="shared" si="6"/>
        <v>0.10177503057548</v>
      </c>
      <c r="AU20" s="363"/>
      <c r="AV20" s="373">
        <v>0.0688</v>
      </c>
      <c r="AW20" s="373">
        <v>0.0663043478260869</v>
      </c>
      <c r="AX20" s="373">
        <f>AW20+AV20</f>
        <v>0.135104347826087</v>
      </c>
      <c r="AY20" s="373">
        <v>14.1929</v>
      </c>
      <c r="AZ20" s="374">
        <f t="shared" si="7"/>
        <v>0.00951915026711151</v>
      </c>
      <c r="BA20" s="363"/>
      <c r="BB20" s="379">
        <v>0.1522</v>
      </c>
      <c r="BC20" s="379">
        <v>0.1922</v>
      </c>
      <c r="BD20" s="379">
        <v>0.3444</v>
      </c>
      <c r="BE20" s="379">
        <v>16.1064</v>
      </c>
      <c r="BF20" s="374">
        <f t="shared" si="8"/>
        <v>0.0213828043510654</v>
      </c>
      <c r="BG20" s="363"/>
      <c r="BH20" s="376">
        <v>0.4768</v>
      </c>
      <c r="BI20" s="376">
        <v>0.3003</v>
      </c>
      <c r="BJ20" s="376">
        <v>0.7771</v>
      </c>
      <c r="BK20" s="376">
        <v>31.0642673521851</v>
      </c>
      <c r="BL20" s="374">
        <f t="shared" si="16"/>
        <v>0.0250158805031446</v>
      </c>
      <c r="BM20" s="363"/>
      <c r="BN20" s="373">
        <v>0.1122</v>
      </c>
      <c r="BO20" s="373">
        <v>0.0291</v>
      </c>
      <c r="BP20" s="373">
        <f t="shared" si="9"/>
        <v>0.1413</v>
      </c>
      <c r="BQ20" s="373">
        <v>2.862</v>
      </c>
      <c r="BR20" s="374">
        <v>0.111</v>
      </c>
      <c r="BS20" s="363"/>
      <c r="BT20" s="363"/>
      <c r="BU20" s="373">
        <v>0.0461</v>
      </c>
      <c r="BV20" s="373">
        <v>0.0375</v>
      </c>
      <c r="BW20" s="373">
        <f>BV20+BU20</f>
        <v>0.0836</v>
      </c>
      <c r="BX20" s="373">
        <v>2.4275</v>
      </c>
      <c r="BY20" s="374">
        <f t="shared" si="10"/>
        <v>0.0344387229660144</v>
      </c>
      <c r="BZ20" s="363"/>
      <c r="CA20" s="363"/>
      <c r="CB20" s="373">
        <v>0.1193</v>
      </c>
      <c r="CC20" s="373">
        <v>0.054</v>
      </c>
      <c r="CD20" s="373">
        <f>CB20+CC20</f>
        <v>0.1733</v>
      </c>
      <c r="CE20" s="373">
        <v>17.4924</v>
      </c>
      <c r="CF20" s="374">
        <f t="shared" si="11"/>
        <v>0.00990715968077565</v>
      </c>
      <c r="CH20" s="363"/>
      <c r="CI20" s="373"/>
      <c r="CJ20" s="373"/>
      <c r="CK20" s="373"/>
      <c r="CL20" s="373"/>
      <c r="CM20" s="374"/>
    </row>
    <row r="21" spans="3:91">
      <c r="C21" s="355">
        <v>43586</v>
      </c>
      <c r="D21" s="371">
        <f t="shared" si="12"/>
        <v>1.84850456431535</v>
      </c>
      <c r="E21" s="372"/>
      <c r="F21" s="378">
        <f t="shared" si="17"/>
        <v>-0.0173278590636579</v>
      </c>
      <c r="G21" s="373">
        <f t="shared" si="24"/>
        <v>10.2093407146465</v>
      </c>
      <c r="H21" s="372"/>
      <c r="I21" s="373">
        <f t="shared" si="13"/>
        <v>1.18546030977735</v>
      </c>
      <c r="J21" s="372"/>
      <c r="K21" s="378">
        <f t="shared" si="18"/>
        <v>0.0824101567259239</v>
      </c>
      <c r="L21" s="373">
        <f t="shared" si="25"/>
        <v>5.76262350210059</v>
      </c>
      <c r="M21" s="372"/>
      <c r="N21" s="373">
        <f t="shared" si="14"/>
        <v>3.0339648740927</v>
      </c>
      <c r="O21" s="372"/>
      <c r="P21" s="378">
        <f t="shared" si="19"/>
        <v>0.0193731955902723</v>
      </c>
      <c r="Q21" s="373">
        <f t="shared" si="20"/>
        <v>15.9719642167471</v>
      </c>
      <c r="R21" s="372"/>
      <c r="S21" s="373">
        <f t="shared" si="15"/>
        <v>115.427333663366</v>
      </c>
      <c r="T21" s="372"/>
      <c r="U21" s="378">
        <f t="shared" si="21"/>
        <v>0.0775942376798149</v>
      </c>
      <c r="V21" s="373">
        <f t="shared" si="22"/>
        <v>545.706235829535</v>
      </c>
      <c r="W21" s="372"/>
      <c r="X21" s="374">
        <f t="shared" si="0"/>
        <v>0.0262846310124515</v>
      </c>
      <c r="Y21" s="374"/>
      <c r="Z21" s="374">
        <f t="shared" si="23"/>
        <v>-0.00150123489130778</v>
      </c>
      <c r="AA21" s="374">
        <f t="shared" si="1"/>
        <v>0.0292684289972752</v>
      </c>
      <c r="AB21" s="374"/>
      <c r="AC21" s="363"/>
      <c r="AD21" s="373">
        <v>0.2736</v>
      </c>
      <c r="AE21" s="373">
        <v>0.1311</v>
      </c>
      <c r="AF21" s="373">
        <f t="shared" si="2"/>
        <v>0.4047</v>
      </c>
      <c r="AG21" s="373">
        <v>19.3948</v>
      </c>
      <c r="AH21" s="374">
        <f t="shared" si="3"/>
        <v>0.02086641780271</v>
      </c>
      <c r="AI21" s="363"/>
      <c r="AJ21" s="376">
        <v>0.4655</v>
      </c>
      <c r="AK21" s="376">
        <v>0.1445</v>
      </c>
      <c r="AL21" s="376">
        <v>0.61</v>
      </c>
      <c r="AM21" s="376">
        <v>1.3117</v>
      </c>
      <c r="AN21" s="374">
        <f t="shared" si="4"/>
        <v>0.465045360981932</v>
      </c>
      <c r="AO21" s="363"/>
      <c r="AP21" s="373">
        <v>0.1228</v>
      </c>
      <c r="AQ21" s="373">
        <v>0.1652</v>
      </c>
      <c r="AR21" s="373">
        <f t="shared" si="5"/>
        <v>0.288</v>
      </c>
      <c r="AS21" s="373">
        <v>3.1919</v>
      </c>
      <c r="AT21" s="374">
        <f t="shared" si="6"/>
        <v>0.090228390613741</v>
      </c>
      <c r="AU21" s="363"/>
      <c r="AV21" s="373">
        <v>0.09</v>
      </c>
      <c r="AW21" s="373">
        <v>0.0669</v>
      </c>
      <c r="AX21" s="373">
        <f>AW21+AV21</f>
        <v>0.1569</v>
      </c>
      <c r="AY21" s="373">
        <v>14.9198</v>
      </c>
      <c r="AZ21" s="374">
        <f t="shared" si="7"/>
        <v>0.0105162267590718</v>
      </c>
      <c r="BA21" s="363"/>
      <c r="BB21" s="379">
        <v>0.1995</v>
      </c>
      <c r="BC21" s="379">
        <v>0.2362</v>
      </c>
      <c r="BD21" s="379">
        <v>0.4357</v>
      </c>
      <c r="BE21" s="379">
        <v>18.3724</v>
      </c>
      <c r="BF21" s="374">
        <f t="shared" si="8"/>
        <v>0.0237149202063966</v>
      </c>
      <c r="BG21" s="363"/>
      <c r="BH21" s="376">
        <v>0.462904564315353</v>
      </c>
      <c r="BI21" s="376">
        <v>0.326960309777348</v>
      </c>
      <c r="BJ21" s="376">
        <v>0.7898648740927</v>
      </c>
      <c r="BK21" s="376">
        <v>33.2966336633663</v>
      </c>
      <c r="BL21" s="374">
        <f t="shared" si="16"/>
        <v>0.0237220639803515</v>
      </c>
      <c r="BM21" s="363"/>
      <c r="BN21" s="373">
        <v>0.0677</v>
      </c>
      <c r="BO21" s="373">
        <v>0.0252</v>
      </c>
      <c r="BP21" s="373">
        <f t="shared" si="9"/>
        <v>0.0929</v>
      </c>
      <c r="BQ21" s="373">
        <v>2.806</v>
      </c>
      <c r="BR21" s="374">
        <f t="shared" ref="BR21:BR43" si="26">BP21/BQ21</f>
        <v>0.0331076265146115</v>
      </c>
      <c r="BS21" s="363"/>
      <c r="BT21" s="363"/>
      <c r="BU21" s="373">
        <v>0.0493</v>
      </c>
      <c r="BV21" s="373">
        <v>0.0414</v>
      </c>
      <c r="BW21" s="373">
        <f>BV21+BU21</f>
        <v>0.0907</v>
      </c>
      <c r="BX21" s="373">
        <v>2.2724</v>
      </c>
      <c r="BY21" s="374">
        <f t="shared" si="10"/>
        <v>0.0399137475796515</v>
      </c>
      <c r="BZ21" s="363"/>
      <c r="CA21" s="363"/>
      <c r="CB21" s="373">
        <v>0.1172</v>
      </c>
      <c r="CC21" s="373">
        <v>0.048</v>
      </c>
      <c r="CD21" s="373">
        <f t="shared" ref="CD21:CD34" si="27">CC21+CB21</f>
        <v>0.1652</v>
      </c>
      <c r="CE21" s="373">
        <v>19.8617</v>
      </c>
      <c r="CF21" s="374">
        <f t="shared" si="11"/>
        <v>0.00831751562051587</v>
      </c>
      <c r="CH21" s="363"/>
      <c r="CI21" s="373"/>
      <c r="CJ21" s="373"/>
      <c r="CK21" s="373"/>
      <c r="CL21" s="373"/>
      <c r="CM21" s="374"/>
    </row>
    <row r="22" spans="3:91">
      <c r="C22" s="355">
        <v>43617</v>
      </c>
      <c r="D22" s="371">
        <f t="shared" si="12"/>
        <v>2.646830919479</v>
      </c>
      <c r="E22" s="372"/>
      <c r="F22" s="378">
        <f t="shared" si="17"/>
        <v>0.431876864453039</v>
      </c>
      <c r="G22" s="373">
        <f t="shared" si="24"/>
        <v>12.8561716341255</v>
      </c>
      <c r="H22" s="372"/>
      <c r="I22" s="373">
        <f t="shared" si="13"/>
        <v>1.0990923453997</v>
      </c>
      <c r="J22" s="372"/>
      <c r="K22" s="378">
        <f t="shared" si="18"/>
        <v>-0.0728560574026053</v>
      </c>
      <c r="L22" s="373">
        <f t="shared" si="25"/>
        <v>6.86171584750029</v>
      </c>
      <c r="M22" s="372"/>
      <c r="N22" s="373">
        <f t="shared" si="14"/>
        <v>3.7459232648787</v>
      </c>
      <c r="O22" s="372"/>
      <c r="P22" s="378">
        <f t="shared" si="19"/>
        <v>0.234662700568974</v>
      </c>
      <c r="Q22" s="373">
        <f t="shared" si="20"/>
        <v>19.7178874816258</v>
      </c>
      <c r="R22" s="372"/>
      <c r="S22" s="373">
        <f t="shared" si="15"/>
        <v>118.470400727765</v>
      </c>
      <c r="T22" s="372"/>
      <c r="U22" s="378">
        <f t="shared" si="21"/>
        <v>0.0263634874671346</v>
      </c>
      <c r="V22" s="373">
        <f t="shared" si="22"/>
        <v>664.176636557301</v>
      </c>
      <c r="W22" s="372"/>
      <c r="X22" s="374">
        <f t="shared" si="0"/>
        <v>0.0316190646935221</v>
      </c>
      <c r="Y22" s="374"/>
      <c r="Z22" s="374">
        <f t="shared" si="23"/>
        <v>0.00533443368107067</v>
      </c>
      <c r="AA22" s="374">
        <f t="shared" si="1"/>
        <v>0.0296877161832004</v>
      </c>
      <c r="AB22" s="374"/>
      <c r="AC22" s="363"/>
      <c r="AD22" s="373">
        <v>0.4497</v>
      </c>
      <c r="AE22" s="373">
        <v>0.1348</v>
      </c>
      <c r="AF22" s="373">
        <f t="shared" si="2"/>
        <v>0.5845</v>
      </c>
      <c r="AG22" s="373">
        <v>23.104743083004</v>
      </c>
      <c r="AH22" s="374">
        <f t="shared" si="3"/>
        <v>0.0252978359421777</v>
      </c>
      <c r="AI22" s="363"/>
      <c r="AJ22" s="376">
        <v>0.742415316642121</v>
      </c>
      <c r="AK22" s="376">
        <v>0.144004524886878</v>
      </c>
      <c r="AL22" s="376">
        <v>0.886419841528999</v>
      </c>
      <c r="AM22" s="376">
        <v>1.53597315436242</v>
      </c>
      <c r="AN22" s="374">
        <f t="shared" si="4"/>
        <v>0.57710633744569</v>
      </c>
      <c r="AO22" s="363"/>
      <c r="AP22" s="373">
        <v>0.1673</v>
      </c>
      <c r="AQ22" s="373">
        <v>0.1743</v>
      </c>
      <c r="AR22" s="373">
        <f t="shared" si="5"/>
        <v>0.3416</v>
      </c>
      <c r="AS22" s="373">
        <v>3.183</v>
      </c>
      <c r="AT22" s="374">
        <f t="shared" si="6"/>
        <v>0.10732013823437</v>
      </c>
      <c r="AU22" s="363"/>
      <c r="AV22" s="373">
        <v>0.1174</v>
      </c>
      <c r="AW22" s="373">
        <v>0.044</v>
      </c>
      <c r="AX22" s="373">
        <f t="shared" ref="AX22:AX43" si="28">SUM(AV22:AW22)</f>
        <v>0.1614</v>
      </c>
      <c r="AY22" s="373">
        <v>13.0513</v>
      </c>
      <c r="AZ22" s="374">
        <f t="shared" si="7"/>
        <v>0.0123665841716917</v>
      </c>
      <c r="BA22" s="363"/>
      <c r="BB22" s="379">
        <v>0.2461</v>
      </c>
      <c r="BC22" s="379">
        <v>0.227</v>
      </c>
      <c r="BD22" s="379">
        <v>0.4731</v>
      </c>
      <c r="BE22" s="379">
        <v>22.3421</v>
      </c>
      <c r="BF22" s="374">
        <f t="shared" si="8"/>
        <v>0.0211752700059529</v>
      </c>
      <c r="BG22" s="363"/>
      <c r="BH22" s="376">
        <v>0.575815602836879</v>
      </c>
      <c r="BI22" s="376">
        <v>0.279887820512821</v>
      </c>
      <c r="BJ22" s="376">
        <v>0.8557034233497</v>
      </c>
      <c r="BK22" s="376">
        <v>32.5364844903988</v>
      </c>
      <c r="BL22" s="374">
        <f t="shared" si="16"/>
        <v>0.0262998119419512</v>
      </c>
      <c r="BM22" s="363"/>
      <c r="BN22" s="373">
        <v>0.1121</v>
      </c>
      <c r="BO22" s="373">
        <v>0.0201</v>
      </c>
      <c r="BP22" s="373">
        <f t="shared" si="9"/>
        <v>0.1322</v>
      </c>
      <c r="BQ22" s="373">
        <v>2.8391</v>
      </c>
      <c r="BR22" s="374">
        <f t="shared" si="26"/>
        <v>0.0465640519883062</v>
      </c>
      <c r="BS22" s="363"/>
      <c r="BT22" s="363"/>
      <c r="BU22" s="373">
        <v>0.0906</v>
      </c>
      <c r="BV22" s="373">
        <v>0.0354</v>
      </c>
      <c r="BW22" s="373">
        <f t="shared" ref="BW22:BW43" si="29">SUM(BU22:BV22)</f>
        <v>0.126</v>
      </c>
      <c r="BX22" s="373">
        <v>2.5305</v>
      </c>
      <c r="BY22" s="374">
        <f t="shared" si="10"/>
        <v>0.049792531120332</v>
      </c>
      <c r="BZ22" s="363"/>
      <c r="CA22" s="363"/>
      <c r="CB22" s="373">
        <v>0.1454</v>
      </c>
      <c r="CC22" s="373">
        <v>0.0396</v>
      </c>
      <c r="CD22" s="373">
        <f t="shared" si="27"/>
        <v>0.185</v>
      </c>
      <c r="CE22" s="373">
        <v>17.3472</v>
      </c>
      <c r="CF22" s="374">
        <f t="shared" si="11"/>
        <v>0.0106645452868474</v>
      </c>
      <c r="CH22" s="363"/>
      <c r="CI22" s="373"/>
      <c r="CJ22" s="373"/>
      <c r="CK22" s="373"/>
      <c r="CL22" s="373"/>
      <c r="CM22" s="374"/>
    </row>
    <row r="23" spans="3:91">
      <c r="C23" s="355">
        <v>43647</v>
      </c>
      <c r="D23" s="371">
        <f t="shared" si="12"/>
        <v>1.87576662723919</v>
      </c>
      <c r="E23" s="372"/>
      <c r="F23" s="378">
        <f t="shared" si="17"/>
        <v>-0.291316036307896</v>
      </c>
      <c r="G23" s="373">
        <f t="shared" si="24"/>
        <v>14.7319382613647</v>
      </c>
      <c r="H23" s="372"/>
      <c r="I23" s="373">
        <f t="shared" si="13"/>
        <v>1.00047627854665</v>
      </c>
      <c r="J23" s="372"/>
      <c r="K23" s="378">
        <f t="shared" si="18"/>
        <v>-0.0897250056065021</v>
      </c>
      <c r="L23" s="373">
        <f t="shared" si="25"/>
        <v>7.86219212604694</v>
      </c>
      <c r="M23" s="372"/>
      <c r="N23" s="373">
        <f t="shared" si="14"/>
        <v>2.87624290578584</v>
      </c>
      <c r="O23" s="372"/>
      <c r="P23" s="378">
        <f t="shared" si="19"/>
        <v>-0.232167158160145</v>
      </c>
      <c r="Q23" s="373">
        <f t="shared" si="20"/>
        <v>22.5941303874116</v>
      </c>
      <c r="R23" s="372"/>
      <c r="S23" s="373">
        <f t="shared" si="15"/>
        <v>101.010743340381</v>
      </c>
      <c r="T23" s="372"/>
      <c r="U23" s="378">
        <f t="shared" si="21"/>
        <v>-0.147375692832384</v>
      </c>
      <c r="V23" s="373">
        <f t="shared" si="22"/>
        <v>765.187379897681</v>
      </c>
      <c r="W23" s="372"/>
      <c r="X23" s="374">
        <f t="shared" si="0"/>
        <v>0.0284746236951611</v>
      </c>
      <c r="Y23" s="374"/>
      <c r="Z23" s="374">
        <f t="shared" si="23"/>
        <v>-0.00314444099836099</v>
      </c>
      <c r="AA23" s="374">
        <f t="shared" si="1"/>
        <v>0.0295275784480827</v>
      </c>
      <c r="AB23" s="374"/>
      <c r="AC23" s="363"/>
      <c r="AD23" s="373">
        <v>0.3078</v>
      </c>
      <c r="AE23" s="373">
        <v>0.1184</v>
      </c>
      <c r="AF23" s="373">
        <f t="shared" si="2"/>
        <v>0.4262</v>
      </c>
      <c r="AG23" s="373">
        <v>17.2225</v>
      </c>
      <c r="AH23" s="374">
        <f t="shared" si="3"/>
        <v>0.0247466976339091</v>
      </c>
      <c r="AI23" s="363"/>
      <c r="AJ23" s="376">
        <v>0.348458498023715</v>
      </c>
      <c r="AK23" s="376">
        <v>0.0942880794701987</v>
      </c>
      <c r="AL23" s="376">
        <v>0.442746577493914</v>
      </c>
      <c r="AM23" s="376">
        <v>0.9178</v>
      </c>
      <c r="AN23" s="374">
        <f t="shared" si="4"/>
        <v>0.482399844730785</v>
      </c>
      <c r="AO23" s="363"/>
      <c r="AP23" s="373">
        <v>0.1076</v>
      </c>
      <c r="AQ23" s="373">
        <v>0.1294</v>
      </c>
      <c r="AR23" s="373">
        <f t="shared" si="5"/>
        <v>0.237</v>
      </c>
      <c r="AS23" s="373">
        <v>2.3657</v>
      </c>
      <c r="AT23" s="374">
        <f t="shared" si="6"/>
        <v>0.100181764382635</v>
      </c>
      <c r="AU23" s="363"/>
      <c r="AV23" s="373">
        <v>0.0739</v>
      </c>
      <c r="AW23" s="373">
        <v>0.0498</v>
      </c>
      <c r="AX23" s="373">
        <f t="shared" si="28"/>
        <v>0.1237</v>
      </c>
      <c r="AY23" s="373">
        <v>11.6673</v>
      </c>
      <c r="AZ23" s="374">
        <f t="shared" si="7"/>
        <v>0.0106022815904279</v>
      </c>
      <c r="BA23" s="363"/>
      <c r="BB23" s="379">
        <v>0.2271</v>
      </c>
      <c r="BC23" s="379">
        <v>0.1772</v>
      </c>
      <c r="BD23" s="379">
        <v>0.4043</v>
      </c>
      <c r="BE23" s="379">
        <v>15.7198</v>
      </c>
      <c r="BF23" s="374">
        <f t="shared" si="8"/>
        <v>0.0257191567322739</v>
      </c>
      <c r="BG23" s="363"/>
      <c r="BH23" s="376">
        <v>0.596308129215477</v>
      </c>
      <c r="BI23" s="376">
        <v>0.326988199076449</v>
      </c>
      <c r="BJ23" s="376">
        <v>0.923296328291927</v>
      </c>
      <c r="BK23" s="376">
        <v>33.2915433403806</v>
      </c>
      <c r="BL23" s="374">
        <f t="shared" si="16"/>
        <v>0.0277336595318495</v>
      </c>
      <c r="BM23" s="363"/>
      <c r="BN23" s="373">
        <v>0.0745</v>
      </c>
      <c r="BO23" s="373">
        <v>0.0283</v>
      </c>
      <c r="BP23" s="373">
        <f t="shared" si="9"/>
        <v>0.1028</v>
      </c>
      <c r="BQ23" s="373">
        <v>2.5518</v>
      </c>
      <c r="BR23" s="374">
        <f t="shared" si="26"/>
        <v>0.0402852888157379</v>
      </c>
      <c r="BS23" s="363"/>
      <c r="BT23" s="363"/>
      <c r="BU23" s="373">
        <v>0.0458</v>
      </c>
      <c r="BV23" s="373">
        <v>0.0372</v>
      </c>
      <c r="BW23" s="373">
        <f t="shared" si="29"/>
        <v>0.083</v>
      </c>
      <c r="BX23" s="373">
        <v>1.8436</v>
      </c>
      <c r="BY23" s="374">
        <f t="shared" si="10"/>
        <v>0.0450206118463875</v>
      </c>
      <c r="BZ23" s="363"/>
      <c r="CA23" s="363"/>
      <c r="CB23" s="373">
        <v>0.0943</v>
      </c>
      <c r="CC23" s="373">
        <v>0.0389</v>
      </c>
      <c r="CD23" s="373">
        <f t="shared" si="27"/>
        <v>0.1332</v>
      </c>
      <c r="CE23" s="373">
        <v>15.4307</v>
      </c>
      <c r="CF23" s="374">
        <f t="shared" si="11"/>
        <v>0.00863214241738871</v>
      </c>
      <c r="CH23" s="363"/>
      <c r="CI23" s="373"/>
      <c r="CJ23" s="373"/>
      <c r="CK23" s="373"/>
      <c r="CL23" s="373"/>
      <c r="CM23" s="374"/>
    </row>
    <row r="24" spans="3:91">
      <c r="C24" s="355">
        <v>43678</v>
      </c>
      <c r="D24" s="371">
        <f t="shared" si="12"/>
        <v>1.79603606287675</v>
      </c>
      <c r="E24" s="372"/>
      <c r="F24" s="378">
        <f t="shared" si="17"/>
        <v>-0.0425055884909249</v>
      </c>
      <c r="G24" s="373">
        <f t="shared" si="24"/>
        <v>16.5279743242414</v>
      </c>
      <c r="H24" s="372"/>
      <c r="I24" s="373">
        <f t="shared" si="13"/>
        <v>1.12180461273421</v>
      </c>
      <c r="J24" s="372"/>
      <c r="K24" s="378">
        <f t="shared" si="18"/>
        <v>0.121270575614058</v>
      </c>
      <c r="L24" s="373">
        <f t="shared" si="25"/>
        <v>8.98399673878115</v>
      </c>
      <c r="M24" s="372"/>
      <c r="N24" s="373">
        <f t="shared" si="14"/>
        <v>2.91784067561096</v>
      </c>
      <c r="O24" s="372"/>
      <c r="P24" s="378">
        <f t="shared" si="19"/>
        <v>0.0144625371318403</v>
      </c>
      <c r="Q24" s="373">
        <f t="shared" si="20"/>
        <v>25.5119710630226</v>
      </c>
      <c r="R24" s="372"/>
      <c r="S24" s="373">
        <f t="shared" si="15"/>
        <v>77.3188273743017</v>
      </c>
      <c r="T24" s="372"/>
      <c r="U24" s="378">
        <f t="shared" si="21"/>
        <v>-0.234548476554055</v>
      </c>
      <c r="V24" s="373">
        <f t="shared" si="22"/>
        <v>842.506207271983</v>
      </c>
      <c r="W24" s="372"/>
      <c r="X24" s="374">
        <f t="shared" si="0"/>
        <v>0.0377377771326723</v>
      </c>
      <c r="Y24" s="374"/>
      <c r="Z24" s="374">
        <f t="shared" si="23"/>
        <v>0.00926315343751119</v>
      </c>
      <c r="AA24" s="374">
        <f t="shared" si="1"/>
        <v>0.0302810481902914</v>
      </c>
      <c r="AB24" s="374"/>
      <c r="AC24" s="363"/>
      <c r="AD24" s="373">
        <v>0.2092</v>
      </c>
      <c r="AE24" s="373">
        <v>0.1427</v>
      </c>
      <c r="AF24" s="373">
        <f t="shared" si="2"/>
        <v>0.3519</v>
      </c>
      <c r="AG24" s="373">
        <v>12.9257</v>
      </c>
      <c r="AH24" s="374">
        <f t="shared" si="3"/>
        <v>0.0272248311503439</v>
      </c>
      <c r="AI24" s="363"/>
      <c r="AJ24" s="376">
        <v>0.471404958677686</v>
      </c>
      <c r="AK24" s="376">
        <v>0.27619512195122</v>
      </c>
      <c r="AL24" s="376">
        <v>0.747600080628905</v>
      </c>
      <c r="AM24" s="376">
        <v>1.20692737430168</v>
      </c>
      <c r="AN24" s="374">
        <f t="shared" si="4"/>
        <v>0.619424247512375</v>
      </c>
      <c r="AO24" s="363"/>
      <c r="AP24" s="373">
        <v>0.096</v>
      </c>
      <c r="AQ24" s="373">
        <v>0.1663</v>
      </c>
      <c r="AR24" s="373">
        <f t="shared" si="5"/>
        <v>0.2623</v>
      </c>
      <c r="AS24" s="373">
        <v>2.9477</v>
      </c>
      <c r="AT24" s="374">
        <f t="shared" si="6"/>
        <v>0.0889846320860332</v>
      </c>
      <c r="AU24" s="363"/>
      <c r="AV24" s="373">
        <v>0.0476</v>
      </c>
      <c r="AW24" s="373">
        <v>0.0443</v>
      </c>
      <c r="AX24" s="373">
        <f t="shared" si="28"/>
        <v>0.0919</v>
      </c>
      <c r="AY24" s="373">
        <v>7.4424</v>
      </c>
      <c r="AZ24" s="374">
        <f t="shared" si="7"/>
        <v>0.0123481672578738</v>
      </c>
      <c r="BA24" s="363"/>
      <c r="BB24" s="379">
        <v>0.3147</v>
      </c>
      <c r="BC24" s="379">
        <v>0.091</v>
      </c>
      <c r="BD24" s="379">
        <v>0.4057</v>
      </c>
      <c r="BE24" s="379">
        <v>9.2573</v>
      </c>
      <c r="BF24" s="374">
        <f t="shared" si="8"/>
        <v>0.0438248733431994</v>
      </c>
      <c r="BG24" s="363"/>
      <c r="BH24" s="376">
        <v>0.500031104199067</v>
      </c>
      <c r="BI24" s="376">
        <v>0.31200949078299</v>
      </c>
      <c r="BJ24" s="376">
        <v>0.812040594982056</v>
      </c>
      <c r="BK24" s="376">
        <v>31.3805</v>
      </c>
      <c r="BL24" s="374">
        <f t="shared" si="16"/>
        <v>0.0258772357031295</v>
      </c>
      <c r="BM24" s="363"/>
      <c r="BN24" s="373">
        <v>0.0613</v>
      </c>
      <c r="BO24" s="373">
        <v>0.0238</v>
      </c>
      <c r="BP24" s="373">
        <f t="shared" si="9"/>
        <v>0.0851</v>
      </c>
      <c r="BQ24" s="373">
        <v>1.9437</v>
      </c>
      <c r="BR24" s="374">
        <f t="shared" si="26"/>
        <v>0.0437824767196584</v>
      </c>
      <c r="BS24" s="363"/>
      <c r="BT24" s="363"/>
      <c r="BU24" s="373">
        <v>0.0421</v>
      </c>
      <c r="BV24" s="373">
        <v>0.0348</v>
      </c>
      <c r="BW24" s="373">
        <f t="shared" si="29"/>
        <v>0.0769</v>
      </c>
      <c r="BX24" s="373">
        <v>1.2435</v>
      </c>
      <c r="BY24" s="374">
        <f t="shared" si="10"/>
        <v>0.0618415761962203</v>
      </c>
      <c r="BZ24" s="363"/>
      <c r="CA24" s="363"/>
      <c r="CB24" s="373">
        <v>0.0537</v>
      </c>
      <c r="CC24" s="373">
        <v>0.0307</v>
      </c>
      <c r="CD24" s="373">
        <f t="shared" si="27"/>
        <v>0.0844</v>
      </c>
      <c r="CE24" s="373">
        <v>8.9711</v>
      </c>
      <c r="CF24" s="374">
        <f t="shared" si="11"/>
        <v>0.00940798787216729</v>
      </c>
      <c r="CH24" s="363"/>
      <c r="CI24" s="373"/>
      <c r="CJ24" s="373"/>
      <c r="CK24" s="373"/>
      <c r="CL24" s="373"/>
      <c r="CM24" s="374"/>
    </row>
    <row r="25" spans="3:91">
      <c r="C25" s="355">
        <v>43709</v>
      </c>
      <c r="D25" s="371">
        <f t="shared" si="12"/>
        <v>2.99089509995295</v>
      </c>
      <c r="E25" s="372"/>
      <c r="F25" s="378">
        <f t="shared" si="17"/>
        <v>0.665275637707612</v>
      </c>
      <c r="G25" s="373">
        <f t="shared" si="24"/>
        <v>19.5188694241944</v>
      </c>
      <c r="H25" s="372"/>
      <c r="I25" s="373">
        <f t="shared" si="13"/>
        <v>1.52348442896001</v>
      </c>
      <c r="J25" s="372"/>
      <c r="K25" s="378">
        <f t="shared" si="18"/>
        <v>0.358065755538992</v>
      </c>
      <c r="L25" s="373">
        <f t="shared" si="25"/>
        <v>10.5074811677412</v>
      </c>
      <c r="M25" s="372"/>
      <c r="N25" s="373">
        <f t="shared" si="14"/>
        <v>4.51437952891296</v>
      </c>
      <c r="O25" s="372"/>
      <c r="P25" s="378">
        <f t="shared" si="19"/>
        <v>0.547164506495101</v>
      </c>
      <c r="Q25" s="373">
        <f t="shared" si="20"/>
        <v>30.0263505919355</v>
      </c>
      <c r="R25" s="372"/>
      <c r="S25" s="373">
        <f t="shared" si="15"/>
        <v>106.297673874856</v>
      </c>
      <c r="T25" s="372"/>
      <c r="U25" s="378">
        <f t="shared" si="21"/>
        <v>0.374796766643493</v>
      </c>
      <c r="V25" s="373">
        <f t="shared" si="22"/>
        <v>948.803881146839</v>
      </c>
      <c r="W25" s="372"/>
      <c r="X25" s="374">
        <f t="shared" si="0"/>
        <v>0.0424692221791017</v>
      </c>
      <c r="Y25" s="374"/>
      <c r="Z25" s="374">
        <f t="shared" si="23"/>
        <v>0.00473144504642935</v>
      </c>
      <c r="AA25" s="374">
        <f t="shared" si="1"/>
        <v>0.0316465301086691</v>
      </c>
      <c r="AB25" s="374"/>
      <c r="AC25" s="363"/>
      <c r="AD25" s="373">
        <v>0.4201</v>
      </c>
      <c r="AE25" s="373">
        <v>0.1351</v>
      </c>
      <c r="AF25" s="373">
        <f t="shared" si="2"/>
        <v>0.5552</v>
      </c>
      <c r="AG25" s="373">
        <v>17.3443</v>
      </c>
      <c r="AH25" s="374">
        <f t="shared" si="3"/>
        <v>0.032010516423263</v>
      </c>
      <c r="AI25" s="363"/>
      <c r="AJ25" s="376">
        <v>0.60852959898154</v>
      </c>
      <c r="AK25" s="376">
        <v>0.113906079359301</v>
      </c>
      <c r="AL25" s="376">
        <v>0.722435678340841</v>
      </c>
      <c r="AM25" s="376">
        <v>1.11563845050215</v>
      </c>
      <c r="AN25" s="374">
        <f t="shared" si="4"/>
        <v>0.647553585138332</v>
      </c>
      <c r="AO25" s="363"/>
      <c r="AP25" s="373">
        <v>0.1751</v>
      </c>
      <c r="AQ25" s="373">
        <v>0.1861</v>
      </c>
      <c r="AR25" s="373">
        <f t="shared" si="5"/>
        <v>0.3612</v>
      </c>
      <c r="AS25" s="373">
        <v>2.6758</v>
      </c>
      <c r="AT25" s="374">
        <f t="shared" si="6"/>
        <v>0.134987667239704</v>
      </c>
      <c r="AU25" s="363"/>
      <c r="AV25" s="373">
        <v>0.0795</v>
      </c>
      <c r="AW25" s="373">
        <v>0.054</v>
      </c>
      <c r="AX25" s="373">
        <f t="shared" si="28"/>
        <v>0.1335</v>
      </c>
      <c r="AY25" s="373">
        <v>8.1746</v>
      </c>
      <c r="AZ25" s="374">
        <f t="shared" si="7"/>
        <v>0.0163310743033298</v>
      </c>
      <c r="BA25" s="363"/>
      <c r="BB25" s="379">
        <v>0.7704</v>
      </c>
      <c r="BC25" s="379">
        <v>0.5197</v>
      </c>
      <c r="BD25" s="379">
        <v>1.2901</v>
      </c>
      <c r="BE25" s="379">
        <v>34.3255</v>
      </c>
      <c r="BF25" s="374">
        <f t="shared" si="8"/>
        <v>0.0375843032148111</v>
      </c>
      <c r="BG25" s="363"/>
      <c r="BH25" s="376">
        <v>0.588065500971413</v>
      </c>
      <c r="BI25" s="376">
        <v>0.35717834960071</v>
      </c>
      <c r="BJ25" s="376">
        <v>0.945243850572123</v>
      </c>
      <c r="BK25" s="376">
        <v>24.4674354243542</v>
      </c>
      <c r="BL25" s="374">
        <f t="shared" si="16"/>
        <v>0.0386327309821467</v>
      </c>
      <c r="BM25" s="363"/>
      <c r="BN25" s="373">
        <v>0.153</v>
      </c>
      <c r="BO25" s="373">
        <v>0.0329</v>
      </c>
      <c r="BP25" s="373">
        <f t="shared" si="9"/>
        <v>0.1859</v>
      </c>
      <c r="BQ25" s="373">
        <v>2.4219</v>
      </c>
      <c r="BR25" s="374">
        <f t="shared" si="26"/>
        <v>0.0767579173376275</v>
      </c>
      <c r="BS25" s="363"/>
      <c r="BT25" s="363"/>
      <c r="BU25" s="373">
        <v>0.0705</v>
      </c>
      <c r="BV25" s="373">
        <v>0.0456</v>
      </c>
      <c r="BW25" s="373">
        <f t="shared" si="29"/>
        <v>0.1161</v>
      </c>
      <c r="BX25" s="373">
        <v>1.4558</v>
      </c>
      <c r="BY25" s="374">
        <f t="shared" si="10"/>
        <v>0.0797499656546229</v>
      </c>
      <c r="BZ25" s="363"/>
      <c r="CA25" s="363"/>
      <c r="CB25" s="373">
        <v>0.1257</v>
      </c>
      <c r="CC25" s="373">
        <v>0.079</v>
      </c>
      <c r="CD25" s="373">
        <f t="shared" si="27"/>
        <v>0.2047</v>
      </c>
      <c r="CE25" s="373">
        <v>14.3167</v>
      </c>
      <c r="CF25" s="374">
        <f t="shared" si="11"/>
        <v>0.0142979876647551</v>
      </c>
      <c r="CH25" s="363"/>
      <c r="CI25" s="373"/>
      <c r="CJ25" s="373"/>
      <c r="CK25" s="373"/>
      <c r="CL25" s="373"/>
      <c r="CM25" s="374"/>
    </row>
    <row r="26" spans="3:91">
      <c r="C26" s="355">
        <v>43739</v>
      </c>
      <c r="D26" s="371">
        <f t="shared" si="12"/>
        <v>2.00000644221407</v>
      </c>
      <c r="E26" s="372"/>
      <c r="F26" s="378">
        <f t="shared" si="17"/>
        <v>-0.331301708894595</v>
      </c>
      <c r="G26" s="373">
        <f t="shared" si="24"/>
        <v>21.5188758664085</v>
      </c>
      <c r="H26" s="372"/>
      <c r="I26" s="373">
        <f t="shared" si="13"/>
        <v>2.01986414496031</v>
      </c>
      <c r="J26" s="372"/>
      <c r="K26" s="378">
        <f t="shared" si="18"/>
        <v>0.325818699925374</v>
      </c>
      <c r="L26" s="373">
        <f t="shared" si="25"/>
        <v>12.5273453127015</v>
      </c>
      <c r="M26" s="372"/>
      <c r="N26" s="373">
        <f t="shared" si="14"/>
        <v>4.01987058717438</v>
      </c>
      <c r="O26" s="372"/>
      <c r="P26" s="378">
        <f t="shared" si="19"/>
        <v>-0.109540843558109</v>
      </c>
      <c r="Q26" s="373">
        <f t="shared" si="20"/>
        <v>34.0462211791099</v>
      </c>
      <c r="R26" s="372"/>
      <c r="S26" s="373">
        <f t="shared" si="15"/>
        <v>95.1293408653265</v>
      </c>
      <c r="T26" s="372"/>
      <c r="U26" s="378">
        <f t="shared" si="21"/>
        <v>-0.105066579562957</v>
      </c>
      <c r="V26" s="373">
        <f t="shared" si="22"/>
        <v>1043.93322201217</v>
      </c>
      <c r="W26" s="372"/>
      <c r="X26" s="374">
        <f t="shared" si="0"/>
        <v>0.042256895197721</v>
      </c>
      <c r="Y26" s="374"/>
      <c r="Z26" s="374">
        <f t="shared" si="23"/>
        <v>-0.000212326981380635</v>
      </c>
      <c r="AA26" s="374">
        <f t="shared" si="1"/>
        <v>0.0326134090392165</v>
      </c>
      <c r="AB26" s="374"/>
      <c r="AC26" s="363"/>
      <c r="AD26" s="373">
        <v>0.4382</v>
      </c>
      <c r="AE26" s="373">
        <v>0.2046</v>
      </c>
      <c r="AF26" s="373">
        <f t="shared" si="2"/>
        <v>0.6428</v>
      </c>
      <c r="AG26" s="373">
        <v>18.8987</v>
      </c>
      <c r="AH26" s="374">
        <f t="shared" si="3"/>
        <v>0.0340129215237027</v>
      </c>
      <c r="AI26" s="363"/>
      <c r="AJ26" s="376">
        <v>0.374192015209125</v>
      </c>
      <c r="AK26" s="376">
        <v>0.236490528414756</v>
      </c>
      <c r="AL26" s="376">
        <v>0.610682543623881</v>
      </c>
      <c r="AM26" s="376">
        <v>1.04757281553398</v>
      </c>
      <c r="AN26" s="374">
        <f t="shared" si="4"/>
        <v>0.582949972134011</v>
      </c>
      <c r="AO26" s="363"/>
      <c r="AP26" s="373">
        <v>0.0807</v>
      </c>
      <c r="AQ26" s="373">
        <v>0.2692</v>
      </c>
      <c r="AR26" s="373">
        <f t="shared" si="5"/>
        <v>0.3499</v>
      </c>
      <c r="AS26" s="373">
        <v>2.9631</v>
      </c>
      <c r="AT26" s="374">
        <f t="shared" si="6"/>
        <v>0.11808578853228</v>
      </c>
      <c r="AU26" s="363"/>
      <c r="AV26" s="373">
        <v>0.081</v>
      </c>
      <c r="AW26" s="373">
        <v>0.0796</v>
      </c>
      <c r="AX26" s="373">
        <f t="shared" si="28"/>
        <v>0.1606</v>
      </c>
      <c r="AY26" s="373">
        <v>9.3954</v>
      </c>
      <c r="AZ26" s="374">
        <f t="shared" si="7"/>
        <v>0.0170934712731762</v>
      </c>
      <c r="BA26" s="363"/>
      <c r="BB26" s="379">
        <v>0.3162</v>
      </c>
      <c r="BC26" s="379">
        <v>0.3126</v>
      </c>
      <c r="BD26" s="379">
        <v>0.6288</v>
      </c>
      <c r="BE26" s="379">
        <v>14.3251</v>
      </c>
      <c r="BF26" s="374">
        <f t="shared" si="8"/>
        <v>0.0438949815359055</v>
      </c>
      <c r="BG26" s="363"/>
      <c r="BH26" s="376">
        <v>0.497914427004945</v>
      </c>
      <c r="BI26" s="376">
        <v>0.694773616545556</v>
      </c>
      <c r="BJ26" s="376">
        <v>1.1926880435505</v>
      </c>
      <c r="BK26" s="376">
        <v>28.4546680497925</v>
      </c>
      <c r="BL26" s="374">
        <f t="shared" si="16"/>
        <v>0.0419153736555081</v>
      </c>
      <c r="BM26" s="363"/>
      <c r="BN26" s="373">
        <v>0.0715</v>
      </c>
      <c r="BO26" s="373">
        <v>0.042</v>
      </c>
      <c r="BP26" s="373">
        <f t="shared" si="9"/>
        <v>0.1135</v>
      </c>
      <c r="BQ26" s="373">
        <v>2.6103</v>
      </c>
      <c r="BR26" s="374">
        <f t="shared" si="26"/>
        <v>0.0434815921541585</v>
      </c>
      <c r="BS26" s="363"/>
      <c r="BT26" s="363"/>
      <c r="BU26" s="373">
        <v>0.0456</v>
      </c>
      <c r="BV26" s="373">
        <v>0.0957</v>
      </c>
      <c r="BW26" s="373">
        <f t="shared" si="29"/>
        <v>0.1413</v>
      </c>
      <c r="BX26" s="373">
        <v>1.5649</v>
      </c>
      <c r="BY26" s="374">
        <f t="shared" si="10"/>
        <v>0.0902933094766439</v>
      </c>
      <c r="BZ26" s="363"/>
      <c r="CA26" s="363"/>
      <c r="CB26" s="373">
        <v>0.0947</v>
      </c>
      <c r="CC26" s="373">
        <v>0.0849</v>
      </c>
      <c r="CD26" s="373">
        <f t="shared" si="27"/>
        <v>0.1796</v>
      </c>
      <c r="CE26" s="373">
        <v>15.8696</v>
      </c>
      <c r="CF26" s="374">
        <f t="shared" si="11"/>
        <v>0.0113172354690729</v>
      </c>
      <c r="CH26" s="363"/>
      <c r="CI26" s="373"/>
      <c r="CJ26" s="373"/>
      <c r="CK26" s="373"/>
      <c r="CL26" s="373"/>
      <c r="CM26" s="374"/>
    </row>
    <row r="27" spans="3:91">
      <c r="C27" s="355">
        <v>43770</v>
      </c>
      <c r="D27" s="371">
        <f t="shared" si="12"/>
        <v>2.02665652478543</v>
      </c>
      <c r="E27" s="372"/>
      <c r="F27" s="378">
        <f t="shared" si="17"/>
        <v>0.0133249983644321</v>
      </c>
      <c r="G27" s="373">
        <f t="shared" si="24"/>
        <v>23.5455323911939</v>
      </c>
      <c r="H27" s="372"/>
      <c r="I27" s="373">
        <f t="shared" si="13"/>
        <v>2.1772133634217</v>
      </c>
      <c r="J27" s="372"/>
      <c r="K27" s="378">
        <f t="shared" si="18"/>
        <v>0.0779008919258171</v>
      </c>
      <c r="L27" s="373">
        <f t="shared" si="25"/>
        <v>14.7045586761232</v>
      </c>
      <c r="M27" s="372"/>
      <c r="N27" s="373">
        <f t="shared" si="14"/>
        <v>4.20386988820712</v>
      </c>
      <c r="O27" s="372"/>
      <c r="P27" s="378">
        <f t="shared" si="19"/>
        <v>0.0457724439238913</v>
      </c>
      <c r="Q27" s="373">
        <f t="shared" si="20"/>
        <v>38.250091067317</v>
      </c>
      <c r="R27" s="372"/>
      <c r="S27" s="373">
        <f t="shared" si="15"/>
        <v>95.238413888224</v>
      </c>
      <c r="T27" s="372"/>
      <c r="U27" s="378">
        <f t="shared" si="21"/>
        <v>0.00114657603958279</v>
      </c>
      <c r="V27" s="373">
        <f t="shared" si="22"/>
        <v>1139.17163590039</v>
      </c>
      <c r="W27" s="372"/>
      <c r="X27" s="374">
        <f t="shared" si="0"/>
        <v>0.0441404861397731</v>
      </c>
      <c r="Y27" s="374"/>
      <c r="Z27" s="374">
        <f t="shared" si="23"/>
        <v>0.00188359094205204</v>
      </c>
      <c r="AA27" s="374">
        <f t="shared" si="1"/>
        <v>0.0335771097715969</v>
      </c>
      <c r="AB27" s="374"/>
      <c r="AC27" s="363"/>
      <c r="AD27" s="373">
        <v>0.3201</v>
      </c>
      <c r="AE27" s="373">
        <v>0.2331</v>
      </c>
      <c r="AF27" s="373">
        <f t="shared" si="2"/>
        <v>0.5532</v>
      </c>
      <c r="AG27" s="373">
        <v>17.2731</v>
      </c>
      <c r="AH27" s="374">
        <f t="shared" si="3"/>
        <v>0.0320266773190684</v>
      </c>
      <c r="AI27" s="363"/>
      <c r="AJ27" s="376">
        <v>0.369679453494482</v>
      </c>
      <c r="AK27" s="376">
        <v>0.227362804878049</v>
      </c>
      <c r="AL27" s="376">
        <v>0.597042258372531</v>
      </c>
      <c r="AM27" s="376">
        <v>1.00344275420336</v>
      </c>
      <c r="AN27" s="374">
        <f t="shared" si="4"/>
        <v>0.594993840826054</v>
      </c>
      <c r="AO27" s="363"/>
      <c r="AP27" s="373">
        <v>0.1031</v>
      </c>
      <c r="AQ27" s="373">
        <v>0.3241</v>
      </c>
      <c r="AR27" s="373">
        <f t="shared" si="5"/>
        <v>0.4272</v>
      </c>
      <c r="AS27" s="373">
        <v>3.0502</v>
      </c>
      <c r="AT27" s="374">
        <f t="shared" si="6"/>
        <v>0.140056389744935</v>
      </c>
      <c r="AU27" s="363"/>
      <c r="AV27" s="373">
        <v>0.0791</v>
      </c>
      <c r="AW27" s="373">
        <v>0.0837</v>
      </c>
      <c r="AX27" s="373">
        <f t="shared" si="28"/>
        <v>0.1628</v>
      </c>
      <c r="AY27" s="373">
        <v>9.3155</v>
      </c>
      <c r="AZ27" s="374">
        <f t="shared" si="7"/>
        <v>0.0174762492619827</v>
      </c>
      <c r="BA27" s="363"/>
      <c r="BB27" s="379">
        <v>0.4652</v>
      </c>
      <c r="BC27" s="379">
        <v>0.4362</v>
      </c>
      <c r="BD27" s="379">
        <v>0.9014</v>
      </c>
      <c r="BE27" s="379">
        <v>15.6621</v>
      </c>
      <c r="BF27" s="374">
        <f t="shared" si="8"/>
        <v>0.0575529462843425</v>
      </c>
      <c r="BG27" s="363"/>
      <c r="BH27" s="376">
        <v>0.465077071290944</v>
      </c>
      <c r="BI27" s="376">
        <v>0.633450558543649</v>
      </c>
      <c r="BJ27" s="376">
        <v>1.09852762983459</v>
      </c>
      <c r="BK27" s="376">
        <v>29.9123711340206</v>
      </c>
      <c r="BL27" s="374">
        <f t="shared" si="16"/>
        <v>0.036724859587784</v>
      </c>
      <c r="BM27" s="363"/>
      <c r="BN27" s="373">
        <v>0.0783</v>
      </c>
      <c r="BO27" s="373">
        <v>0.0479</v>
      </c>
      <c r="BP27" s="373">
        <f t="shared" si="9"/>
        <v>0.1262</v>
      </c>
      <c r="BQ27" s="373">
        <v>2.1462</v>
      </c>
      <c r="BR27" s="374">
        <f t="shared" si="26"/>
        <v>0.058801602832914</v>
      </c>
      <c r="BS27" s="363"/>
      <c r="BT27" s="363"/>
      <c r="BU27" s="373">
        <v>0.0393</v>
      </c>
      <c r="BV27" s="373">
        <v>0.0932</v>
      </c>
      <c r="BW27" s="373">
        <f t="shared" si="29"/>
        <v>0.1325</v>
      </c>
      <c r="BX27" s="373">
        <v>1.64</v>
      </c>
      <c r="BY27" s="374">
        <f t="shared" si="10"/>
        <v>0.0807926829268293</v>
      </c>
      <c r="BZ27" s="363"/>
      <c r="CA27" s="363"/>
      <c r="CB27" s="373">
        <v>0.1068</v>
      </c>
      <c r="CC27" s="373">
        <v>0.0982</v>
      </c>
      <c r="CD27" s="373">
        <f t="shared" si="27"/>
        <v>0.205</v>
      </c>
      <c r="CE27" s="373">
        <v>15.2355</v>
      </c>
      <c r="CF27" s="374">
        <f t="shared" si="11"/>
        <v>0.0134554166256441</v>
      </c>
      <c r="CH27" s="363"/>
      <c r="CI27" s="373"/>
      <c r="CJ27" s="373"/>
      <c r="CK27" s="373"/>
      <c r="CL27" s="373"/>
      <c r="CM27" s="374"/>
    </row>
    <row r="28" spans="3:91">
      <c r="C28" s="355">
        <v>43800</v>
      </c>
      <c r="D28" s="371">
        <f t="shared" si="12"/>
        <v>2.58796546906188</v>
      </c>
      <c r="E28" s="372"/>
      <c r="F28" s="378">
        <f t="shared" si="17"/>
        <v>0.276963036119739</v>
      </c>
      <c r="G28" s="373">
        <f t="shared" si="24"/>
        <v>26.1334978602558</v>
      </c>
      <c r="H28" s="372"/>
      <c r="I28" s="373">
        <f t="shared" si="13"/>
        <v>2.13020594059406</v>
      </c>
      <c r="J28" s="372"/>
      <c r="K28" s="378">
        <f t="shared" si="18"/>
        <v>-0.0215906367365678</v>
      </c>
      <c r="L28" s="373">
        <f t="shared" si="25"/>
        <v>16.8347646167172</v>
      </c>
      <c r="M28" s="372"/>
      <c r="N28" s="373">
        <f t="shared" si="14"/>
        <v>4.71817140965594</v>
      </c>
      <c r="O28" s="372"/>
      <c r="P28" s="378">
        <f t="shared" si="19"/>
        <v>0.122340018869651</v>
      </c>
      <c r="Q28" s="373">
        <f t="shared" si="20"/>
        <v>42.968262476973</v>
      </c>
      <c r="R28" s="372"/>
      <c r="S28" s="373">
        <f t="shared" si="15"/>
        <v>100.354196254005</v>
      </c>
      <c r="T28" s="372"/>
      <c r="U28" s="378">
        <f t="shared" si="21"/>
        <v>0.0537155351178435</v>
      </c>
      <c r="V28" s="373">
        <f t="shared" si="22"/>
        <v>1239.52583215439</v>
      </c>
      <c r="W28" s="372"/>
      <c r="X28" s="374">
        <f t="shared" si="0"/>
        <v>0.0470151880616319</v>
      </c>
      <c r="Y28" s="374"/>
      <c r="Z28" s="374">
        <f t="shared" si="23"/>
        <v>0.0028747019218588</v>
      </c>
      <c r="AA28" s="374">
        <f t="shared" si="1"/>
        <v>0.03466508027694</v>
      </c>
      <c r="AB28" s="374"/>
      <c r="AC28" s="363"/>
      <c r="AD28" s="373">
        <v>0.4803</v>
      </c>
      <c r="AE28" s="373">
        <v>0.2349</v>
      </c>
      <c r="AF28" s="373">
        <f t="shared" si="2"/>
        <v>0.7152</v>
      </c>
      <c r="AG28" s="373">
        <v>21.1194</v>
      </c>
      <c r="AH28" s="374">
        <f t="shared" si="3"/>
        <v>0.0338645984260917</v>
      </c>
      <c r="AI28" s="363"/>
      <c r="AJ28" s="376">
        <v>0.342265469061876</v>
      </c>
      <c r="AK28" s="376">
        <v>0.259405940594059</v>
      </c>
      <c r="AL28" s="376">
        <v>0.601671409655936</v>
      </c>
      <c r="AM28" s="376">
        <v>1.12549234135667</v>
      </c>
      <c r="AN28" s="374">
        <f t="shared" si="4"/>
        <v>0.534585076723561</v>
      </c>
      <c r="AO28" s="363"/>
      <c r="AP28" s="373">
        <v>0.1606</v>
      </c>
      <c r="AQ28" s="373">
        <v>0.3212</v>
      </c>
      <c r="AR28" s="373">
        <f t="shared" si="5"/>
        <v>0.4818</v>
      </c>
      <c r="AS28" s="373">
        <v>4.8129</v>
      </c>
      <c r="AT28" s="374">
        <f t="shared" si="6"/>
        <v>0.100105965218475</v>
      </c>
      <c r="AU28" s="363"/>
      <c r="AV28" s="373">
        <v>0.098</v>
      </c>
      <c r="AW28" s="373">
        <v>0.0812</v>
      </c>
      <c r="AX28" s="373">
        <f t="shared" si="28"/>
        <v>0.1792</v>
      </c>
      <c r="AY28" s="373">
        <v>10.5854</v>
      </c>
      <c r="AZ28" s="374">
        <f t="shared" si="7"/>
        <v>0.0169289776484592</v>
      </c>
      <c r="BA28" s="363"/>
      <c r="BB28" s="379">
        <v>0.4939</v>
      </c>
      <c r="BC28" s="379">
        <v>0.4481</v>
      </c>
      <c r="BD28" s="379">
        <v>0.942</v>
      </c>
      <c r="BE28" s="379">
        <v>14.8997</v>
      </c>
      <c r="BF28" s="374">
        <f t="shared" si="8"/>
        <v>0.0632227494513312</v>
      </c>
      <c r="BG28" s="363"/>
      <c r="BH28" s="376">
        <v>0.5748</v>
      </c>
      <c r="BI28" s="376">
        <v>0.558</v>
      </c>
      <c r="BJ28" s="376">
        <v>1.1328</v>
      </c>
      <c r="BK28" s="376">
        <v>28.3343039126479</v>
      </c>
      <c r="BL28" s="374">
        <f t="shared" si="16"/>
        <v>0.0399798069326961</v>
      </c>
      <c r="BM28" s="363"/>
      <c r="BN28" s="373">
        <v>0.2836</v>
      </c>
      <c r="BO28" s="373">
        <v>0.0959</v>
      </c>
      <c r="BP28" s="373">
        <f t="shared" si="9"/>
        <v>0.3795</v>
      </c>
      <c r="BQ28" s="373">
        <v>3.4825</v>
      </c>
      <c r="BR28" s="374">
        <f t="shared" si="26"/>
        <v>0.10897343862168</v>
      </c>
      <c r="BS28" s="363"/>
      <c r="BT28" s="363"/>
      <c r="BU28" s="373">
        <v>0.0695</v>
      </c>
      <c r="BV28" s="373">
        <v>0.0614</v>
      </c>
      <c r="BW28" s="373">
        <f t="shared" si="29"/>
        <v>0.1309</v>
      </c>
      <c r="BX28" s="373">
        <v>1.7726</v>
      </c>
      <c r="BY28" s="374">
        <f t="shared" si="10"/>
        <v>0.0738463274286359</v>
      </c>
      <c r="BZ28" s="363"/>
      <c r="CA28" s="363"/>
      <c r="CB28" s="373">
        <v>0.085</v>
      </c>
      <c r="CC28" s="373">
        <v>0.0701</v>
      </c>
      <c r="CD28" s="373">
        <f t="shared" si="27"/>
        <v>0.1551</v>
      </c>
      <c r="CE28" s="373">
        <v>14.2219</v>
      </c>
      <c r="CF28" s="374">
        <f t="shared" si="11"/>
        <v>0.0109057158326243</v>
      </c>
      <c r="CH28" s="363"/>
      <c r="CI28" s="373"/>
      <c r="CJ28" s="373"/>
      <c r="CK28" s="373"/>
      <c r="CL28" s="373"/>
      <c r="CM28" s="374"/>
    </row>
    <row r="29" spans="3:91">
      <c r="C29" s="355">
        <v>43831</v>
      </c>
      <c r="D29" s="371">
        <f t="shared" si="12"/>
        <v>3.34</v>
      </c>
      <c r="E29" s="378">
        <f>D29/D17-1</f>
        <v>1.12990540604314</v>
      </c>
      <c r="F29" s="378">
        <f t="shared" si="17"/>
        <v>0.29058909012829</v>
      </c>
      <c r="G29" s="373">
        <f>D29</f>
        <v>3.34</v>
      </c>
      <c r="H29" s="378">
        <f>G29/G17-1</f>
        <v>1.12990540604314</v>
      </c>
      <c r="I29" s="373">
        <f t="shared" si="13"/>
        <v>2.7266</v>
      </c>
      <c r="J29" s="378">
        <f>I29/I17-1</f>
        <v>1.7784816808092</v>
      </c>
      <c r="K29" s="378">
        <f t="shared" si="18"/>
        <v>0.279970141872585</v>
      </c>
      <c r="L29" s="373">
        <f>I29</f>
        <v>2.7266</v>
      </c>
      <c r="M29" s="378">
        <f>L29/L17-1</f>
        <v>1.7784816808092</v>
      </c>
      <c r="N29" s="373">
        <f t="shared" si="14"/>
        <v>6.0666</v>
      </c>
      <c r="O29" s="378">
        <f>N29/N17-1</f>
        <v>1.37955145056746</v>
      </c>
      <c r="P29" s="378">
        <f t="shared" si="19"/>
        <v>0.285794744036736</v>
      </c>
      <c r="Q29" s="373">
        <f>N29</f>
        <v>6.0666</v>
      </c>
      <c r="R29" s="378">
        <f>Q29/Q17-1</f>
        <v>1.37955145056746</v>
      </c>
      <c r="S29" s="373">
        <f t="shared" si="15"/>
        <v>83.4714371173469</v>
      </c>
      <c r="T29" s="378">
        <f>S29/S17-1</f>
        <v>-0.0596327448947562</v>
      </c>
      <c r="U29" s="378">
        <f t="shared" si="21"/>
        <v>-0.168231720913055</v>
      </c>
      <c r="V29" s="373">
        <f>S29</f>
        <v>83.4714371173469</v>
      </c>
      <c r="W29" s="378">
        <f>V29/V17-1</f>
        <v>-0.0596327448947562</v>
      </c>
      <c r="X29" s="374">
        <f t="shared" si="0"/>
        <v>0.0726787534695416</v>
      </c>
      <c r="Y29" s="374">
        <f>X29-X17</f>
        <v>0.0439570715372912</v>
      </c>
      <c r="Z29" s="374">
        <f t="shared" si="23"/>
        <v>0.0256635654079097</v>
      </c>
      <c r="AA29" s="374">
        <f t="shared" si="1"/>
        <v>0.0726787534695416</v>
      </c>
      <c r="AB29" s="374">
        <f>AA29-AA17</f>
        <v>0.0439570715372912</v>
      </c>
      <c r="AC29" s="363"/>
      <c r="AD29" s="373">
        <v>1.0952</v>
      </c>
      <c r="AE29" s="373">
        <v>0.3734</v>
      </c>
      <c r="AF29" s="373">
        <f t="shared" si="2"/>
        <v>1.4686</v>
      </c>
      <c r="AG29" s="373">
        <v>13.4229</v>
      </c>
      <c r="AH29" s="374">
        <f t="shared" si="3"/>
        <v>0.10941003806927</v>
      </c>
      <c r="AI29" s="363"/>
      <c r="AJ29" s="376">
        <v>0.4236</v>
      </c>
      <c r="AK29" s="376">
        <v>0.1919</v>
      </c>
      <c r="AL29" s="376">
        <v>0.6155</v>
      </c>
      <c r="AM29" s="376">
        <v>0.96171875</v>
      </c>
      <c r="AN29" s="374">
        <f t="shared" si="4"/>
        <v>0.64</v>
      </c>
      <c r="AO29" s="363"/>
      <c r="AP29" s="373">
        <v>0.1225</v>
      </c>
      <c r="AQ29" s="373">
        <v>0.4019</v>
      </c>
      <c r="AR29" s="373">
        <f t="shared" si="5"/>
        <v>0.5244</v>
      </c>
      <c r="AS29" s="373">
        <v>1.6798</v>
      </c>
      <c r="AT29" s="374">
        <f t="shared" si="6"/>
        <v>0.312180021431123</v>
      </c>
      <c r="AU29" s="363"/>
      <c r="AV29" s="373">
        <v>0.1822</v>
      </c>
      <c r="AW29" s="373">
        <v>0.1467</v>
      </c>
      <c r="AX29" s="373">
        <f t="shared" si="28"/>
        <v>0.3289</v>
      </c>
      <c r="AY29" s="373">
        <v>8.6443</v>
      </c>
      <c r="AZ29" s="374">
        <f t="shared" si="7"/>
        <v>0.0380481936073482</v>
      </c>
      <c r="BA29" s="363"/>
      <c r="BB29" s="379">
        <v>0.4054</v>
      </c>
      <c r="BC29" s="379">
        <v>0.4788</v>
      </c>
      <c r="BD29" s="379">
        <v>0.8842</v>
      </c>
      <c r="BE29" s="379">
        <v>14.9279</v>
      </c>
      <c r="BF29" s="374">
        <f t="shared" si="8"/>
        <v>0.0592313721286986</v>
      </c>
      <c r="BG29" s="363"/>
      <c r="BH29" s="376">
        <v>0.7492</v>
      </c>
      <c r="BI29" s="376">
        <v>0.8639</v>
      </c>
      <c r="BJ29" s="376">
        <v>1.6131</v>
      </c>
      <c r="BK29" s="376">
        <v>24.63</v>
      </c>
      <c r="BL29" s="374">
        <f t="shared" si="16"/>
        <v>0.0654933008526188</v>
      </c>
      <c r="BM29" s="363"/>
      <c r="BN29" s="373">
        <v>0.0779</v>
      </c>
      <c r="BO29" s="373">
        <v>0.0665</v>
      </c>
      <c r="BP29" s="373">
        <f t="shared" si="9"/>
        <v>0.1444</v>
      </c>
      <c r="BQ29" s="373">
        <v>1.8788</v>
      </c>
      <c r="BR29" s="374">
        <f t="shared" si="26"/>
        <v>0.0768575686608473</v>
      </c>
      <c r="BS29" s="363"/>
      <c r="BT29" s="363"/>
      <c r="BU29" s="373">
        <v>0.0895</v>
      </c>
      <c r="BV29" s="373">
        <v>0.0721</v>
      </c>
      <c r="BW29" s="373">
        <f t="shared" si="29"/>
        <v>0.1616</v>
      </c>
      <c r="BX29" s="373">
        <v>1.69591836734694</v>
      </c>
      <c r="BY29" s="374">
        <f t="shared" si="10"/>
        <v>0.0952876052948254</v>
      </c>
      <c r="BZ29" s="363"/>
      <c r="CA29" s="363"/>
      <c r="CB29" s="373">
        <v>0.1945</v>
      </c>
      <c r="CC29" s="373">
        <v>0.1314</v>
      </c>
      <c r="CD29" s="373">
        <f t="shared" si="27"/>
        <v>0.3259</v>
      </c>
      <c r="CE29" s="373">
        <v>15.6301</v>
      </c>
      <c r="CF29" s="374">
        <f t="shared" si="11"/>
        <v>0.0208507943007402</v>
      </c>
      <c r="CH29" s="363"/>
      <c r="CI29" s="373"/>
      <c r="CJ29" s="373"/>
      <c r="CK29" s="373"/>
      <c r="CL29" s="373"/>
      <c r="CM29" s="374"/>
    </row>
    <row r="30" spans="3:91">
      <c r="C30" s="355">
        <v>43862</v>
      </c>
      <c r="D30" s="371">
        <f t="shared" si="12"/>
        <v>3.2385</v>
      </c>
      <c r="E30" s="378">
        <f t="shared" ref="E30:E58" si="30">D30/D18-1</f>
        <v>1.00362691721343</v>
      </c>
      <c r="F30" s="378">
        <f t="shared" si="17"/>
        <v>-0.0303892215568863</v>
      </c>
      <c r="G30" s="373">
        <f>G29+D30</f>
        <v>6.5785</v>
      </c>
      <c r="H30" s="378">
        <f>G30/G18-1</f>
        <v>1.06581100010776</v>
      </c>
      <c r="I30" s="373">
        <f t="shared" si="13"/>
        <v>2.4183</v>
      </c>
      <c r="J30" s="378">
        <f t="shared" ref="J30:J58" si="31">I30/I18-1</f>
        <v>1.59977349905016</v>
      </c>
      <c r="K30" s="378">
        <f t="shared" si="18"/>
        <v>-0.113071224235312</v>
      </c>
      <c r="L30" s="373">
        <f t="shared" si="25"/>
        <v>5.1449</v>
      </c>
      <c r="M30" s="378">
        <f t="shared" ref="M30:M58" si="32">L30/L18-1</f>
        <v>1.69151770187351</v>
      </c>
      <c r="N30" s="373">
        <f t="shared" si="14"/>
        <v>5.6568</v>
      </c>
      <c r="O30" s="378">
        <f t="shared" ref="O30:O58" si="33">N30/N18-1</f>
        <v>1.22138858453504</v>
      </c>
      <c r="P30" s="378">
        <f t="shared" si="19"/>
        <v>-0.067550192859262</v>
      </c>
      <c r="Q30" s="380">
        <f>Q29+N30</f>
        <v>11.7234</v>
      </c>
      <c r="R30" s="381">
        <f>Q30/Q18-1</f>
        <v>1.30051590218067</v>
      </c>
      <c r="S30" s="373">
        <f t="shared" si="15"/>
        <v>82.7007564102564</v>
      </c>
      <c r="T30" s="378">
        <f t="shared" ref="T30:T58" si="34">S30/S18-1</f>
        <v>-0.0814018165836705</v>
      </c>
      <c r="U30" s="378">
        <f t="shared" si="21"/>
        <v>-0.00923286735805273</v>
      </c>
      <c r="V30" s="373">
        <f>V29+S30</f>
        <v>166.172193527603</v>
      </c>
      <c r="W30" s="378">
        <f t="shared" ref="W30:W58" si="35">V30/V18-1</f>
        <v>-0.0705942654895069</v>
      </c>
      <c r="X30" s="374">
        <f t="shared" si="0"/>
        <v>0.0684008254040401</v>
      </c>
      <c r="Y30" s="374">
        <f t="shared" ref="Y30:Y58" si="36">X30-X18</f>
        <v>0.0401154212213764</v>
      </c>
      <c r="Z30" s="374">
        <f t="shared" si="23"/>
        <v>-0.00427792806550145</v>
      </c>
      <c r="AA30" s="374">
        <f t="shared" si="1"/>
        <v>0.0705497096182497</v>
      </c>
      <c r="AB30" s="374">
        <f t="shared" ref="AB30:AB60" si="37">AA30-AA18</f>
        <v>0.0420477094255547</v>
      </c>
      <c r="AC30" s="363"/>
      <c r="AD30" s="373">
        <v>0.9451</v>
      </c>
      <c r="AE30" s="373">
        <v>0.3885</v>
      </c>
      <c r="AF30" s="373">
        <f t="shared" si="2"/>
        <v>1.3336</v>
      </c>
      <c r="AG30" s="373">
        <v>16.7784</v>
      </c>
      <c r="AH30" s="374">
        <f t="shared" si="3"/>
        <v>0.0794831449959472</v>
      </c>
      <c r="AI30" s="363"/>
      <c r="AJ30" s="376">
        <v>0.5145</v>
      </c>
      <c r="AK30" s="376">
        <v>0.191</v>
      </c>
      <c r="AL30" s="376">
        <v>0.7055</v>
      </c>
      <c r="AM30" s="376">
        <v>1.0346</v>
      </c>
      <c r="AN30" s="374">
        <f t="shared" si="4"/>
        <v>0.681906050647593</v>
      </c>
      <c r="AO30" s="363"/>
      <c r="AP30" s="373">
        <v>0.1409</v>
      </c>
      <c r="AQ30" s="373">
        <v>0.4026</v>
      </c>
      <c r="AR30" s="373">
        <f t="shared" si="5"/>
        <v>0.5435</v>
      </c>
      <c r="AS30" s="373">
        <v>3.183</v>
      </c>
      <c r="AT30" s="374">
        <f t="shared" si="6"/>
        <v>0.170750863964813</v>
      </c>
      <c r="AU30" s="363"/>
      <c r="AV30" s="373">
        <v>0.1589</v>
      </c>
      <c r="AW30" s="373">
        <v>0.121</v>
      </c>
      <c r="AX30" s="373">
        <f t="shared" si="28"/>
        <v>0.2799</v>
      </c>
      <c r="AY30" s="373">
        <v>9.4618</v>
      </c>
      <c r="AZ30" s="374">
        <f t="shared" si="7"/>
        <v>0.029582109112431</v>
      </c>
      <c r="BA30" s="363"/>
      <c r="BB30" s="379">
        <v>0.2508</v>
      </c>
      <c r="BC30" s="379">
        <v>0.2058</v>
      </c>
      <c r="BD30" s="379">
        <v>0.4566</v>
      </c>
      <c r="BE30" s="379">
        <v>7.9594</v>
      </c>
      <c r="BF30" s="374">
        <f t="shared" si="8"/>
        <v>0.0573661331256125</v>
      </c>
      <c r="BG30" s="363"/>
      <c r="BH30" s="376">
        <v>0.8154</v>
      </c>
      <c r="BI30" s="376">
        <v>0.8354</v>
      </c>
      <c r="BJ30" s="376">
        <v>1.6508</v>
      </c>
      <c r="BK30" s="376">
        <v>23.9943</v>
      </c>
      <c r="BL30" s="374">
        <f t="shared" si="16"/>
        <v>0.0687996732557316</v>
      </c>
      <c r="BM30" s="363"/>
      <c r="BN30" s="373">
        <v>0.0784</v>
      </c>
      <c r="BO30" s="373">
        <v>0.0768</v>
      </c>
      <c r="BP30" s="373">
        <f t="shared" si="9"/>
        <v>0.1552</v>
      </c>
      <c r="BQ30" s="373">
        <v>1.9108</v>
      </c>
      <c r="BR30" s="374">
        <f t="shared" si="26"/>
        <v>0.0812225245970274</v>
      </c>
      <c r="BS30" s="363"/>
      <c r="BT30" s="363"/>
      <c r="BU30" s="373">
        <v>0.0815</v>
      </c>
      <c r="BV30" s="373">
        <v>0.0753</v>
      </c>
      <c r="BW30" s="373">
        <f t="shared" si="29"/>
        <v>0.1568</v>
      </c>
      <c r="BX30" s="373">
        <v>2.01025641025641</v>
      </c>
      <c r="BY30" s="374">
        <f t="shared" si="10"/>
        <v>0.078</v>
      </c>
      <c r="BZ30" s="363"/>
      <c r="CA30" s="363"/>
      <c r="CB30" s="373">
        <v>0.253</v>
      </c>
      <c r="CC30" s="373">
        <v>0.1219</v>
      </c>
      <c r="CD30" s="373">
        <f t="shared" si="27"/>
        <v>0.3749</v>
      </c>
      <c r="CE30" s="373">
        <v>16.3682</v>
      </c>
      <c r="CF30" s="374">
        <f t="shared" si="11"/>
        <v>0.0229041678376364</v>
      </c>
      <c r="CH30" s="363"/>
      <c r="CI30" s="373"/>
      <c r="CJ30" s="373"/>
      <c r="CK30" s="373"/>
      <c r="CL30" s="373"/>
      <c r="CM30" s="374"/>
    </row>
    <row r="31" spans="3:91">
      <c r="C31" s="355">
        <v>43892</v>
      </c>
      <c r="D31" s="371">
        <f t="shared" si="12"/>
        <v>4.1806</v>
      </c>
      <c r="E31" s="378">
        <f t="shared" si="30"/>
        <v>0.268665937788341</v>
      </c>
      <c r="F31" s="378">
        <f t="shared" si="17"/>
        <v>0.290906283773352</v>
      </c>
      <c r="G31" s="373">
        <f>G30+D31</f>
        <v>10.7591</v>
      </c>
      <c r="H31" s="378">
        <f t="shared" ref="H31:H58" si="38">G31/G19-1</f>
        <v>0.660422546595539</v>
      </c>
      <c r="I31" s="373">
        <f t="shared" si="13"/>
        <v>2.7723</v>
      </c>
      <c r="J31" s="378">
        <f t="shared" si="31"/>
        <v>0.765306953921014</v>
      </c>
      <c r="K31" s="378">
        <f t="shared" si="18"/>
        <v>0.146383823346979</v>
      </c>
      <c r="L31" s="373">
        <f t="shared" si="25"/>
        <v>7.9172</v>
      </c>
      <c r="M31" s="378">
        <f t="shared" si="32"/>
        <v>1.27377759289494</v>
      </c>
      <c r="N31" s="373">
        <f t="shared" si="14"/>
        <v>6.9529</v>
      </c>
      <c r="O31" s="378">
        <f t="shared" si="33"/>
        <v>0.428959680130387</v>
      </c>
      <c r="P31" s="378">
        <f t="shared" si="19"/>
        <v>0.229122472069014</v>
      </c>
      <c r="Q31" s="380">
        <f>Q30+N31</f>
        <v>18.6763</v>
      </c>
      <c r="R31" s="381">
        <f t="shared" ref="R31:R58" si="39">Q31/Q19-1</f>
        <v>0.874811466291227</v>
      </c>
      <c r="S31" s="373">
        <f t="shared" si="15"/>
        <v>67.1235</v>
      </c>
      <c r="T31" s="378">
        <f t="shared" si="34"/>
        <v>-0.535056351147111</v>
      </c>
      <c r="U31" s="378">
        <f t="shared" si="21"/>
        <v>-0.188356879506419</v>
      </c>
      <c r="V31" s="373">
        <f t="shared" ref="V31:V64" si="40">V30+S31</f>
        <v>233.295693527603</v>
      </c>
      <c r="W31" s="378">
        <f t="shared" si="35"/>
        <v>-0.278086921449469</v>
      </c>
      <c r="X31" s="374">
        <f t="shared" si="0"/>
        <v>0.103583692745462</v>
      </c>
      <c r="Y31" s="374">
        <f t="shared" si="36"/>
        <v>0.069880446435295</v>
      </c>
      <c r="Z31" s="374">
        <f t="shared" si="23"/>
        <v>0.0351828673414216</v>
      </c>
      <c r="AA31" s="374">
        <f t="shared" si="1"/>
        <v>0.0800541995336499</v>
      </c>
      <c r="AB31" s="374">
        <f t="shared" si="37"/>
        <v>0.0492286073739429</v>
      </c>
      <c r="AC31" s="363"/>
      <c r="AD31" s="373">
        <v>0.5511</v>
      </c>
      <c r="AE31" s="373">
        <v>0.1804</v>
      </c>
      <c r="AF31" s="373">
        <f t="shared" si="2"/>
        <v>0.7315</v>
      </c>
      <c r="AG31" s="373">
        <v>6.2668</v>
      </c>
      <c r="AH31" s="374">
        <f t="shared" si="3"/>
        <v>0.116726239867237</v>
      </c>
      <c r="AI31" s="363"/>
      <c r="AJ31" s="376">
        <v>0.6966</v>
      </c>
      <c r="AK31" s="376">
        <v>0.2392</v>
      </c>
      <c r="AL31" s="376">
        <v>0.9358</v>
      </c>
      <c r="AM31" s="376">
        <v>1.2541</v>
      </c>
      <c r="AN31" s="374">
        <f t="shared" si="4"/>
        <v>0.74619248863727</v>
      </c>
      <c r="AO31" s="363"/>
      <c r="AP31" s="373">
        <v>0.3004</v>
      </c>
      <c r="AQ31" s="373">
        <v>0.479</v>
      </c>
      <c r="AR31" s="373">
        <f t="shared" si="5"/>
        <v>0.7794</v>
      </c>
      <c r="AS31" s="373">
        <v>3.183</v>
      </c>
      <c r="AT31" s="374">
        <f t="shared" si="6"/>
        <v>0.244863336475024</v>
      </c>
      <c r="AU31" s="363"/>
      <c r="AV31" s="373">
        <v>0.0825</v>
      </c>
      <c r="AW31" s="373">
        <v>0.0628</v>
      </c>
      <c r="AX31" s="373">
        <f t="shared" si="28"/>
        <v>0.1453</v>
      </c>
      <c r="AY31" s="373">
        <v>3.7644</v>
      </c>
      <c r="AZ31" s="374">
        <f t="shared" si="7"/>
        <v>0.0385984486239507</v>
      </c>
      <c r="BA31" s="363"/>
      <c r="BB31" s="379">
        <v>1.1694</v>
      </c>
      <c r="BC31" s="379">
        <v>0.6818</v>
      </c>
      <c r="BD31" s="379">
        <v>1.8512</v>
      </c>
      <c r="BE31" s="379">
        <v>25.4684</v>
      </c>
      <c r="BF31" s="374">
        <f t="shared" si="8"/>
        <v>0.0726861522514174</v>
      </c>
      <c r="BG31" s="363"/>
      <c r="BH31" s="376">
        <v>1.0329</v>
      </c>
      <c r="BI31" s="376">
        <v>0.9426</v>
      </c>
      <c r="BJ31" s="376">
        <v>1.9755</v>
      </c>
      <c r="BK31" s="376">
        <v>21.5119</v>
      </c>
      <c r="BL31" s="374">
        <f t="shared" si="16"/>
        <v>0.0918328924920625</v>
      </c>
      <c r="BM31" s="363"/>
      <c r="BN31" s="373">
        <v>0.1558</v>
      </c>
      <c r="BO31" s="373">
        <v>0.085</v>
      </c>
      <c r="BP31" s="373">
        <f t="shared" si="9"/>
        <v>0.2408</v>
      </c>
      <c r="BQ31" s="373">
        <v>1.7556</v>
      </c>
      <c r="BR31" s="374">
        <f t="shared" si="26"/>
        <v>0.137161084529506</v>
      </c>
      <c r="BS31" s="363"/>
      <c r="BT31" s="363"/>
      <c r="BU31" s="373">
        <v>0.0993</v>
      </c>
      <c r="BV31" s="373">
        <v>0.0627</v>
      </c>
      <c r="BW31" s="373">
        <f t="shared" si="29"/>
        <v>0.162</v>
      </c>
      <c r="BX31" s="373">
        <v>1.0596</v>
      </c>
      <c r="BY31" s="374">
        <f t="shared" si="10"/>
        <v>0.152887882219706</v>
      </c>
      <c r="BZ31" s="363"/>
      <c r="CA31" s="363"/>
      <c r="CB31" s="373">
        <v>0.0926</v>
      </c>
      <c r="CC31" s="373">
        <v>0.0388</v>
      </c>
      <c r="CD31" s="373">
        <f t="shared" si="27"/>
        <v>0.1314</v>
      </c>
      <c r="CE31" s="373">
        <v>2.8597</v>
      </c>
      <c r="CF31" s="374">
        <f t="shared" si="11"/>
        <v>0.0459488757561982</v>
      </c>
      <c r="CH31" s="363"/>
      <c r="CI31" s="373"/>
      <c r="CJ31" s="373"/>
      <c r="CK31" s="373"/>
      <c r="CL31" s="373"/>
      <c r="CM31" s="374"/>
    </row>
    <row r="32" spans="3:91">
      <c r="C32" s="355">
        <v>43923</v>
      </c>
      <c r="D32" s="371">
        <f t="shared" si="12"/>
        <v>1.3307</v>
      </c>
      <c r="E32" s="378">
        <f t="shared" si="30"/>
        <v>-0.292594758386051</v>
      </c>
      <c r="F32" s="378">
        <f t="shared" si="17"/>
        <v>-0.681696407214275</v>
      </c>
      <c r="G32" s="373">
        <f t="shared" ref="G32:G39" si="41">G31+D32</f>
        <v>12.0898</v>
      </c>
      <c r="H32" s="378">
        <f t="shared" si="38"/>
        <v>0.446003698986635</v>
      </c>
      <c r="I32" s="373">
        <f t="shared" si="13"/>
        <v>1.1652</v>
      </c>
      <c r="J32" s="378">
        <f t="shared" si="31"/>
        <v>0.0639110430056731</v>
      </c>
      <c r="K32" s="378">
        <f t="shared" si="18"/>
        <v>-0.579699166756845</v>
      </c>
      <c r="L32" s="373">
        <f t="shared" si="25"/>
        <v>9.0824</v>
      </c>
      <c r="M32" s="378">
        <f t="shared" si="32"/>
        <v>0.984285815990324</v>
      </c>
      <c r="N32" s="373">
        <f t="shared" si="14"/>
        <v>2.4959</v>
      </c>
      <c r="O32" s="378">
        <f t="shared" si="33"/>
        <v>-0.161409685194653</v>
      </c>
      <c r="P32" s="378">
        <f t="shared" si="19"/>
        <v>-0.641027484934344</v>
      </c>
      <c r="Q32" s="380">
        <f t="shared" ref="Q32:Q64" si="42">Q31+N32</f>
        <v>21.1722</v>
      </c>
      <c r="R32" s="381">
        <f t="shared" si="39"/>
        <v>0.636435389991006</v>
      </c>
      <c r="S32" s="373">
        <f t="shared" si="15"/>
        <v>20.9715</v>
      </c>
      <c r="T32" s="378">
        <f t="shared" si="34"/>
        <v>-0.804216498481984</v>
      </c>
      <c r="U32" s="378">
        <f t="shared" si="21"/>
        <v>-0.687568437283515</v>
      </c>
      <c r="V32" s="373">
        <f t="shared" si="40"/>
        <v>254.267193527603</v>
      </c>
      <c r="W32" s="378">
        <f t="shared" si="35"/>
        <v>-0.409064231949239</v>
      </c>
      <c r="X32" s="374">
        <f t="shared" si="0"/>
        <v>0.119013899816418</v>
      </c>
      <c r="Y32" s="374">
        <f t="shared" si="36"/>
        <v>0.0912280339126583</v>
      </c>
      <c r="Z32" s="374">
        <f t="shared" si="23"/>
        <v>0.0154302070709558</v>
      </c>
      <c r="AA32" s="374">
        <f t="shared" si="1"/>
        <v>0.0832675254179086</v>
      </c>
      <c r="AB32" s="374">
        <f t="shared" si="37"/>
        <v>0.0531986578124552</v>
      </c>
      <c r="AC32" s="363"/>
      <c r="AD32" s="373">
        <v>0.1218</v>
      </c>
      <c r="AE32" s="373">
        <v>0.0427</v>
      </c>
      <c r="AF32" s="373">
        <f t="shared" si="2"/>
        <v>0.1645</v>
      </c>
      <c r="AG32" s="373">
        <v>2.0997</v>
      </c>
      <c r="AH32" s="374">
        <f t="shared" si="3"/>
        <v>0.0783445254083917</v>
      </c>
      <c r="AI32" s="363"/>
      <c r="AJ32" s="376">
        <v>0.3671</v>
      </c>
      <c r="AK32" s="376">
        <v>0.1497</v>
      </c>
      <c r="AL32" s="376">
        <v>0.5168</v>
      </c>
      <c r="AM32" s="376">
        <v>0.7425</v>
      </c>
      <c r="AN32" s="374">
        <f t="shared" si="4"/>
        <v>0.696026936026936</v>
      </c>
      <c r="AO32" s="363"/>
      <c r="AP32" s="373">
        <v>0.104</v>
      </c>
      <c r="AQ32" s="373">
        <v>0.323</v>
      </c>
      <c r="AR32" s="373">
        <f t="shared" si="5"/>
        <v>0.427</v>
      </c>
      <c r="AS32" s="373">
        <v>3.183</v>
      </c>
      <c r="AT32" s="374">
        <f t="shared" si="6"/>
        <v>0.134150172792963</v>
      </c>
      <c r="AU32" s="363"/>
      <c r="AV32" s="373">
        <v>0.0086</v>
      </c>
      <c r="AW32" s="373">
        <v>0.0061</v>
      </c>
      <c r="AX32" s="373">
        <f t="shared" si="28"/>
        <v>0.0147</v>
      </c>
      <c r="AY32" s="373">
        <v>0.6898</v>
      </c>
      <c r="AZ32" s="374">
        <f t="shared" si="7"/>
        <v>0.0213105247897941</v>
      </c>
      <c r="BA32" s="363"/>
      <c r="BB32" s="379">
        <v>0.1374</v>
      </c>
      <c r="BC32" s="379">
        <v>0.0095</v>
      </c>
      <c r="BD32" s="379">
        <v>0.1469</v>
      </c>
      <c r="BE32" s="379">
        <v>0.4321</v>
      </c>
      <c r="BF32" s="374">
        <f t="shared" si="8"/>
        <v>0.339967600092571</v>
      </c>
      <c r="BG32" s="363"/>
      <c r="BH32" s="376">
        <v>0.4635</v>
      </c>
      <c r="BI32" s="376">
        <v>0.5618</v>
      </c>
      <c r="BJ32" s="376">
        <v>1.0253</v>
      </c>
      <c r="BK32" s="376">
        <v>12.084</v>
      </c>
      <c r="BL32" s="374">
        <f t="shared" si="16"/>
        <v>0.0848477325388944</v>
      </c>
      <c r="BM32" s="363"/>
      <c r="BN32" s="373">
        <v>0.0532</v>
      </c>
      <c r="BO32" s="373">
        <v>0.0424</v>
      </c>
      <c r="BP32" s="373">
        <f t="shared" si="9"/>
        <v>0.0956</v>
      </c>
      <c r="BQ32" s="373">
        <v>0.9382</v>
      </c>
      <c r="BR32" s="374">
        <f t="shared" si="26"/>
        <v>0.101897250053294</v>
      </c>
      <c r="BS32" s="363"/>
      <c r="BT32" s="363"/>
      <c r="BU32" s="373">
        <v>0.0251</v>
      </c>
      <c r="BV32" s="373">
        <v>0.0274</v>
      </c>
      <c r="BW32" s="373">
        <f t="shared" si="29"/>
        <v>0.0525</v>
      </c>
      <c r="BX32" s="373">
        <v>0.3697</v>
      </c>
      <c r="BY32" s="374">
        <f t="shared" si="10"/>
        <v>0.14200703272924</v>
      </c>
      <c r="BZ32" s="363"/>
      <c r="CA32" s="363"/>
      <c r="CB32" s="373">
        <v>0.05</v>
      </c>
      <c r="CC32" s="373">
        <v>0.0026</v>
      </c>
      <c r="CD32" s="373">
        <f t="shared" si="27"/>
        <v>0.0526</v>
      </c>
      <c r="CE32" s="373">
        <v>0.4325</v>
      </c>
      <c r="CF32" s="374">
        <f t="shared" si="11"/>
        <v>0.121618497109827</v>
      </c>
      <c r="CH32" s="363"/>
      <c r="CI32" s="373"/>
      <c r="CJ32" s="373"/>
      <c r="CK32" s="373"/>
      <c r="CL32" s="373"/>
      <c r="CM32" s="374"/>
    </row>
    <row r="33" spans="3:91">
      <c r="C33" s="355">
        <v>43952</v>
      </c>
      <c r="D33" s="371">
        <f t="shared" si="12"/>
        <v>1.9521</v>
      </c>
      <c r="E33" s="378">
        <f t="shared" si="30"/>
        <v>0.0560428346699897</v>
      </c>
      <c r="F33" s="378">
        <f t="shared" si="17"/>
        <v>0.466972270233712</v>
      </c>
      <c r="G33" s="373">
        <f t="shared" si="41"/>
        <v>14.0419</v>
      </c>
      <c r="H33" s="378">
        <f t="shared" si="38"/>
        <v>0.375397333919443</v>
      </c>
      <c r="I33" s="373">
        <f t="shared" si="13"/>
        <v>1.8154</v>
      </c>
      <c r="J33" s="378">
        <f t="shared" si="31"/>
        <v>0.531388259081375</v>
      </c>
      <c r="K33" s="378">
        <f t="shared" si="18"/>
        <v>0.558015791280467</v>
      </c>
      <c r="L33" s="373">
        <f t="shared" si="25"/>
        <v>10.8978</v>
      </c>
      <c r="M33" s="378">
        <f t="shared" si="32"/>
        <v>0.891117820907012</v>
      </c>
      <c r="N33" s="373">
        <f t="shared" si="14"/>
        <v>3.7675</v>
      </c>
      <c r="O33" s="378">
        <f t="shared" si="33"/>
        <v>0.241774429285923</v>
      </c>
      <c r="P33" s="378">
        <f t="shared" si="19"/>
        <v>0.509475539885412</v>
      </c>
      <c r="Q33" s="380">
        <f t="shared" si="42"/>
        <v>24.9397</v>
      </c>
      <c r="R33" s="381">
        <f t="shared" si="39"/>
        <v>0.561467309941127</v>
      </c>
      <c r="S33" s="373">
        <f t="shared" si="15"/>
        <v>46.3149</v>
      </c>
      <c r="T33" s="378">
        <f t="shared" si="34"/>
        <v>-0.598752751795572</v>
      </c>
      <c r="U33" s="378">
        <f t="shared" si="21"/>
        <v>1.20846863600601</v>
      </c>
      <c r="V33" s="373">
        <f t="shared" si="40"/>
        <v>300.582093527603</v>
      </c>
      <c r="W33" s="378">
        <f t="shared" si="35"/>
        <v>-0.449186991475946</v>
      </c>
      <c r="X33" s="374">
        <f t="shared" si="0"/>
        <v>0.0813453121997456</v>
      </c>
      <c r="Y33" s="374">
        <f t="shared" si="36"/>
        <v>0.0550606811872942</v>
      </c>
      <c r="Z33" s="374">
        <f t="shared" si="23"/>
        <v>-0.0376685876166719</v>
      </c>
      <c r="AA33" s="374">
        <f t="shared" si="1"/>
        <v>0.0829713430607592</v>
      </c>
      <c r="AB33" s="374">
        <f t="shared" si="37"/>
        <v>0.053702914063484</v>
      </c>
      <c r="AC33" s="363"/>
      <c r="AD33" s="373">
        <v>0.4112</v>
      </c>
      <c r="AE33" s="373">
        <v>0.3064</v>
      </c>
      <c r="AF33" s="373">
        <f t="shared" si="2"/>
        <v>0.7176</v>
      </c>
      <c r="AG33" s="373">
        <v>9.631</v>
      </c>
      <c r="AH33" s="374">
        <f t="shared" si="3"/>
        <v>0.0745093967396947</v>
      </c>
      <c r="AI33" s="363"/>
      <c r="AJ33" s="376">
        <v>0.3444</v>
      </c>
      <c r="AK33" s="376">
        <v>0.1805</v>
      </c>
      <c r="AL33" s="376">
        <v>0.5249</v>
      </c>
      <c r="AM33" s="376">
        <v>0.7998</v>
      </c>
      <c r="AN33" s="374">
        <f t="shared" si="4"/>
        <v>0.656289072268067</v>
      </c>
      <c r="AO33" s="363"/>
      <c r="AP33" s="373">
        <v>0.0834</v>
      </c>
      <c r="AQ33" s="373">
        <v>0.259</v>
      </c>
      <c r="AR33" s="373">
        <f t="shared" si="5"/>
        <v>0.3424</v>
      </c>
      <c r="AS33" s="373">
        <v>1.5881</v>
      </c>
      <c r="AT33" s="374">
        <f t="shared" si="6"/>
        <v>0.215603551413639</v>
      </c>
      <c r="AU33" s="363"/>
      <c r="AV33" s="373">
        <v>0.0368</v>
      </c>
      <c r="AW33" s="373">
        <v>0.0748</v>
      </c>
      <c r="AX33" s="373">
        <f t="shared" si="28"/>
        <v>0.1116</v>
      </c>
      <c r="AY33" s="373">
        <v>3.4337</v>
      </c>
      <c r="AZ33" s="374">
        <f t="shared" si="7"/>
        <v>0.0325013833474095</v>
      </c>
      <c r="BA33" s="363"/>
      <c r="BB33" s="379">
        <v>0.2424</v>
      </c>
      <c r="BC33" s="379">
        <v>0.0825</v>
      </c>
      <c r="BD33" s="379">
        <v>0.3249</v>
      </c>
      <c r="BE33" s="379">
        <v>2.0247</v>
      </c>
      <c r="BF33" s="374">
        <f t="shared" si="8"/>
        <v>0.160468217513706</v>
      </c>
      <c r="BG33" s="363"/>
      <c r="BH33" s="376">
        <v>0.5578</v>
      </c>
      <c r="BI33" s="376">
        <v>0.6755</v>
      </c>
      <c r="BJ33" s="376">
        <v>1.2333</v>
      </c>
      <c r="BK33" s="376">
        <v>16.8148</v>
      </c>
      <c r="BL33" s="374">
        <f t="shared" si="16"/>
        <v>0.0733460998644052</v>
      </c>
      <c r="BM33" s="363"/>
      <c r="BN33" s="373">
        <v>0.0688</v>
      </c>
      <c r="BO33" s="373">
        <v>0.0629</v>
      </c>
      <c r="BP33" s="373">
        <f t="shared" si="9"/>
        <v>0.1317</v>
      </c>
      <c r="BQ33" s="373">
        <v>1.389</v>
      </c>
      <c r="BR33" s="374">
        <f t="shared" si="26"/>
        <v>0.094816414686825</v>
      </c>
      <c r="BS33" s="363"/>
      <c r="BT33" s="363"/>
      <c r="BU33" s="373">
        <v>0.0257</v>
      </c>
      <c r="BV33" s="373">
        <v>0.0562</v>
      </c>
      <c r="BW33" s="373">
        <f t="shared" si="29"/>
        <v>0.0819</v>
      </c>
      <c r="BX33" s="373">
        <v>0.5741</v>
      </c>
      <c r="BY33" s="374">
        <f t="shared" si="10"/>
        <v>0.142658073506358</v>
      </c>
      <c r="BZ33" s="363"/>
      <c r="CA33" s="363"/>
      <c r="CB33" s="373">
        <v>0.1816</v>
      </c>
      <c r="CC33" s="373">
        <v>0.1176</v>
      </c>
      <c r="CD33" s="373">
        <f t="shared" si="27"/>
        <v>0.2992</v>
      </c>
      <c r="CE33" s="373">
        <v>10.0597</v>
      </c>
      <c r="CF33" s="374">
        <f t="shared" si="11"/>
        <v>0.0297424376472459</v>
      </c>
      <c r="CH33" s="363"/>
      <c r="CI33" s="373"/>
      <c r="CJ33" s="373"/>
      <c r="CK33" s="373"/>
      <c r="CL33" s="373"/>
      <c r="CM33" s="374"/>
    </row>
    <row r="34" spans="3:91">
      <c r="C34" s="355">
        <v>43983</v>
      </c>
      <c r="D34" s="371">
        <f t="shared" si="12"/>
        <v>4.2323</v>
      </c>
      <c r="E34" s="378">
        <f t="shared" si="30"/>
        <v>0.599006558693626</v>
      </c>
      <c r="F34" s="378">
        <f t="shared" si="17"/>
        <v>1.16807540597305</v>
      </c>
      <c r="G34" s="373">
        <f t="shared" si="41"/>
        <v>18.2742</v>
      </c>
      <c r="H34" s="378">
        <f t="shared" si="38"/>
        <v>0.421434041180103</v>
      </c>
      <c r="I34" s="373">
        <f t="shared" si="13"/>
        <v>3.4902</v>
      </c>
      <c r="J34" s="378">
        <f t="shared" si="31"/>
        <v>2.17552934892904</v>
      </c>
      <c r="K34" s="378">
        <f t="shared" si="18"/>
        <v>0.922551503800815</v>
      </c>
      <c r="L34" s="373">
        <f t="shared" si="25"/>
        <v>14.388</v>
      </c>
      <c r="M34" s="378">
        <f t="shared" si="32"/>
        <v>1.09685162133922</v>
      </c>
      <c r="N34" s="373">
        <f t="shared" si="14"/>
        <v>7.7225</v>
      </c>
      <c r="O34" s="378">
        <f t="shared" si="33"/>
        <v>1.06157453154612</v>
      </c>
      <c r="P34" s="378">
        <f t="shared" si="19"/>
        <v>1.04976775049768</v>
      </c>
      <c r="Q34" s="380">
        <f t="shared" si="42"/>
        <v>32.6622</v>
      </c>
      <c r="R34" s="381">
        <f t="shared" si="39"/>
        <v>0.656475625517006</v>
      </c>
      <c r="S34" s="373">
        <f t="shared" si="15"/>
        <v>88.6971</v>
      </c>
      <c r="T34" s="378">
        <f t="shared" si="34"/>
        <v>-0.251314256935635</v>
      </c>
      <c r="U34" s="378">
        <f t="shared" si="21"/>
        <v>0.915087801117999</v>
      </c>
      <c r="V34" s="373">
        <f t="shared" si="40"/>
        <v>389.279193527603</v>
      </c>
      <c r="W34" s="378">
        <f t="shared" si="35"/>
        <v>-0.413892070119484</v>
      </c>
      <c r="X34" s="374">
        <f t="shared" si="0"/>
        <v>0.087065980736687</v>
      </c>
      <c r="Y34" s="374">
        <f t="shared" si="36"/>
        <v>0.0554469160431649</v>
      </c>
      <c r="Z34" s="374">
        <f t="shared" si="23"/>
        <v>0.00572066853694135</v>
      </c>
      <c r="AA34" s="374">
        <f t="shared" si="1"/>
        <v>0.0839043045276037</v>
      </c>
      <c r="AB34" s="374">
        <f t="shared" si="37"/>
        <v>0.0542165883444033</v>
      </c>
      <c r="AC34" s="363"/>
      <c r="AD34" s="373">
        <v>1.3725</v>
      </c>
      <c r="AE34" s="373">
        <v>0.7265</v>
      </c>
      <c r="AF34" s="373">
        <f t="shared" si="2"/>
        <v>2.099</v>
      </c>
      <c r="AG34" s="373">
        <v>23.382</v>
      </c>
      <c r="AH34" s="374">
        <f t="shared" si="3"/>
        <v>0.0897699084766059</v>
      </c>
      <c r="AI34" s="363"/>
      <c r="AJ34" s="376">
        <v>0.5041</v>
      </c>
      <c r="AK34" s="376">
        <v>0.2546</v>
      </c>
      <c r="AL34" s="376">
        <v>0.7587</v>
      </c>
      <c r="AM34" s="376">
        <v>1.1443</v>
      </c>
      <c r="AN34" s="374">
        <f t="shared" si="4"/>
        <v>0.663025430394127</v>
      </c>
      <c r="AO34" s="363"/>
      <c r="AP34" s="373">
        <v>0.1697</v>
      </c>
      <c r="AQ34" s="373">
        <v>0.4694</v>
      </c>
      <c r="AR34" s="373">
        <f t="shared" si="5"/>
        <v>0.6391</v>
      </c>
      <c r="AS34" s="373">
        <v>2.4747</v>
      </c>
      <c r="AT34" s="374">
        <f t="shared" si="6"/>
        <v>0.25825352567988</v>
      </c>
      <c r="AU34" s="363"/>
      <c r="AV34" s="373">
        <v>0.0776</v>
      </c>
      <c r="AW34" s="373">
        <v>0.1454</v>
      </c>
      <c r="AX34" s="373">
        <f t="shared" si="28"/>
        <v>0.223</v>
      </c>
      <c r="AY34" s="373">
        <v>8.2651</v>
      </c>
      <c r="AZ34" s="374">
        <f t="shared" si="7"/>
        <v>0.0269809197710856</v>
      </c>
      <c r="BA34" s="363"/>
      <c r="BB34" s="379">
        <v>0.8903</v>
      </c>
      <c r="BC34" s="379">
        <v>0.4926</v>
      </c>
      <c r="BD34" s="379">
        <v>1.3829</v>
      </c>
      <c r="BE34" s="379">
        <v>14.5377</v>
      </c>
      <c r="BF34" s="374">
        <f t="shared" si="8"/>
        <v>0.0951250885628401</v>
      </c>
      <c r="BG34" s="363"/>
      <c r="BH34" s="376">
        <v>0.8119</v>
      </c>
      <c r="BI34" s="376">
        <v>1.0479</v>
      </c>
      <c r="BJ34" s="376">
        <v>1.8598</v>
      </c>
      <c r="BK34" s="376">
        <v>22.0272</v>
      </c>
      <c r="BL34" s="374">
        <f t="shared" si="16"/>
        <v>0.0844319750127115</v>
      </c>
      <c r="BM34" s="363"/>
      <c r="BN34" s="373">
        <v>0.1347</v>
      </c>
      <c r="BO34" s="373">
        <v>0.1074</v>
      </c>
      <c r="BP34" s="373">
        <f t="shared" si="9"/>
        <v>0.2421</v>
      </c>
      <c r="BQ34" s="373">
        <v>2.4477</v>
      </c>
      <c r="BR34" s="374">
        <f t="shared" si="26"/>
        <v>0.0989091800465743</v>
      </c>
      <c r="BS34" s="363"/>
      <c r="BT34" s="363"/>
      <c r="BU34" s="373">
        <v>0.0487</v>
      </c>
      <c r="BV34" s="373">
        <v>0.0819</v>
      </c>
      <c r="BW34" s="373">
        <f t="shared" si="29"/>
        <v>0.1306</v>
      </c>
      <c r="BX34" s="373">
        <v>1.1076</v>
      </c>
      <c r="BY34" s="374">
        <f t="shared" si="10"/>
        <v>0.117912603828097</v>
      </c>
      <c r="BZ34" s="363"/>
      <c r="CA34" s="363"/>
      <c r="CB34" s="373">
        <v>0.2228</v>
      </c>
      <c r="CC34" s="373">
        <v>0.1645</v>
      </c>
      <c r="CD34" s="373">
        <f t="shared" si="27"/>
        <v>0.3873</v>
      </c>
      <c r="CE34" s="373">
        <v>13.3108</v>
      </c>
      <c r="CF34" s="374">
        <f t="shared" si="11"/>
        <v>0.0290966733780088</v>
      </c>
      <c r="CH34" s="363"/>
      <c r="CI34" s="373"/>
      <c r="CJ34" s="373"/>
      <c r="CK34" s="373"/>
      <c r="CL34" s="373"/>
      <c r="CM34" s="374"/>
    </row>
    <row r="35" spans="3:91">
      <c r="C35" s="355">
        <v>44013</v>
      </c>
      <c r="D35" s="371">
        <f t="shared" si="12"/>
        <v>4.52</v>
      </c>
      <c r="E35" s="378">
        <f t="shared" si="30"/>
        <v>1.40968142537682</v>
      </c>
      <c r="F35" s="378">
        <f t="shared" si="17"/>
        <v>0.0679772227866642</v>
      </c>
      <c r="G35" s="373">
        <f t="shared" si="41"/>
        <v>22.7942</v>
      </c>
      <c r="H35" s="378">
        <f t="shared" si="38"/>
        <v>0.547264154627843</v>
      </c>
      <c r="I35" s="373">
        <f t="shared" si="13"/>
        <v>4.8019</v>
      </c>
      <c r="J35" s="378">
        <f t="shared" si="31"/>
        <v>3.79961404679732</v>
      </c>
      <c r="K35" s="378">
        <f t="shared" si="18"/>
        <v>0.375823735029511</v>
      </c>
      <c r="L35" s="373">
        <f t="shared" si="25"/>
        <v>19.1899</v>
      </c>
      <c r="M35" s="378">
        <f t="shared" si="32"/>
        <v>1.44078237880058</v>
      </c>
      <c r="N35" s="373">
        <f t="shared" si="14"/>
        <v>9.3219</v>
      </c>
      <c r="O35" s="378">
        <f t="shared" si="33"/>
        <v>2.24099886739333</v>
      </c>
      <c r="P35" s="378">
        <f t="shared" si="19"/>
        <v>0.207109096795079</v>
      </c>
      <c r="Q35" s="380">
        <f t="shared" si="42"/>
        <v>41.9841</v>
      </c>
      <c r="R35" s="381">
        <f t="shared" si="39"/>
        <v>0.85818614304322</v>
      </c>
      <c r="S35" s="373">
        <f t="shared" si="15"/>
        <v>99.4162</v>
      </c>
      <c r="T35" s="378">
        <f t="shared" si="34"/>
        <v>-0.015785878686264</v>
      </c>
      <c r="U35" s="378">
        <f t="shared" si="21"/>
        <v>0.120850625330479</v>
      </c>
      <c r="V35" s="373">
        <f t="shared" si="40"/>
        <v>488.695393527603</v>
      </c>
      <c r="W35" s="378">
        <f t="shared" si="35"/>
        <v>-0.361338926430085</v>
      </c>
      <c r="X35" s="374">
        <f t="shared" si="0"/>
        <v>0.0937664082916064</v>
      </c>
      <c r="Y35" s="374">
        <f t="shared" si="36"/>
        <v>0.0652917845964453</v>
      </c>
      <c r="Z35" s="374">
        <f t="shared" si="23"/>
        <v>0.00670042755491941</v>
      </c>
      <c r="AA35" s="374">
        <f t="shared" si="1"/>
        <v>0.0859105703799285</v>
      </c>
      <c r="AB35" s="374">
        <f t="shared" si="37"/>
        <v>0.0563829919318458</v>
      </c>
      <c r="AC35" s="363"/>
      <c r="AD35" s="373">
        <v>0.9967</v>
      </c>
      <c r="AE35" s="373">
        <v>0.7</v>
      </c>
      <c r="AF35" s="373">
        <f t="shared" si="2"/>
        <v>1.6967</v>
      </c>
      <c r="AG35" s="373">
        <v>17.8982</v>
      </c>
      <c r="AH35" s="374">
        <f t="shared" si="3"/>
        <v>0.094797242180778</v>
      </c>
      <c r="AI35" s="363"/>
      <c r="AJ35" s="376">
        <v>0.4408</v>
      </c>
      <c r="AK35" s="376">
        <v>0.2278</v>
      </c>
      <c r="AL35" s="376">
        <v>0.6686</v>
      </c>
      <c r="AM35" s="376">
        <v>0.9772</v>
      </c>
      <c r="AN35" s="374">
        <f t="shared" si="4"/>
        <v>0.684199754400327</v>
      </c>
      <c r="AO35" s="363"/>
      <c r="AP35" s="373">
        <v>0.1303</v>
      </c>
      <c r="AQ35" s="373">
        <v>0.5406</v>
      </c>
      <c r="AR35" s="373">
        <f t="shared" si="5"/>
        <v>0.6709</v>
      </c>
      <c r="AS35" s="373">
        <v>2.2718</v>
      </c>
      <c r="AT35" s="374">
        <f t="shared" si="6"/>
        <v>0.295316489127564</v>
      </c>
      <c r="AU35" s="363"/>
      <c r="AV35" s="373">
        <v>0.1496</v>
      </c>
      <c r="AW35" s="373">
        <v>0.2388</v>
      </c>
      <c r="AX35" s="373">
        <f t="shared" si="28"/>
        <v>0.3884</v>
      </c>
      <c r="AY35" s="373">
        <v>11.7929</v>
      </c>
      <c r="AZ35" s="374">
        <f t="shared" si="7"/>
        <v>0.0329350711021038</v>
      </c>
      <c r="BA35" s="363"/>
      <c r="BB35" s="379">
        <v>0.8162</v>
      </c>
      <c r="BC35" s="379">
        <v>0.7447</v>
      </c>
      <c r="BD35" s="379">
        <v>1.5609</v>
      </c>
      <c r="BE35" s="379">
        <v>17.4887</v>
      </c>
      <c r="BF35" s="374">
        <f t="shared" si="8"/>
        <v>0.089251916952089</v>
      </c>
      <c r="BG35" s="363"/>
      <c r="BH35" s="376">
        <v>1.6798</v>
      </c>
      <c r="BI35" s="376">
        <v>1.9119</v>
      </c>
      <c r="BJ35" s="376">
        <v>3.5917</v>
      </c>
      <c r="BK35" s="376">
        <v>31.4938</v>
      </c>
      <c r="BL35" s="374">
        <f t="shared" si="16"/>
        <v>0.114044669109476</v>
      </c>
      <c r="BM35" s="363"/>
      <c r="BN35" s="373">
        <v>0.1004</v>
      </c>
      <c r="BO35" s="373">
        <v>0.1219</v>
      </c>
      <c r="BP35" s="373">
        <f t="shared" si="9"/>
        <v>0.2223</v>
      </c>
      <c r="BQ35" s="373">
        <v>2.2641</v>
      </c>
      <c r="BR35" s="374">
        <f t="shared" si="26"/>
        <v>0.098184709155956</v>
      </c>
      <c r="BS35" s="363"/>
      <c r="BT35" s="363"/>
      <c r="BU35" s="373">
        <v>0.0454</v>
      </c>
      <c r="BV35" s="373">
        <v>0.1068</v>
      </c>
      <c r="BW35" s="373">
        <f t="shared" si="29"/>
        <v>0.1522</v>
      </c>
      <c r="BX35" s="373">
        <v>1.5209</v>
      </c>
      <c r="BY35" s="374">
        <f t="shared" si="10"/>
        <v>0.100072325596686</v>
      </c>
      <c r="BZ35" s="363"/>
      <c r="CA35" s="363"/>
      <c r="CB35" s="373">
        <v>0.1608</v>
      </c>
      <c r="CC35" s="373">
        <v>0.2094</v>
      </c>
      <c r="CD35" s="373">
        <f t="shared" ref="CD35:CD43" si="43">SUM(CB35:CC35)</f>
        <v>0.3702</v>
      </c>
      <c r="CE35" s="373">
        <v>13.7086</v>
      </c>
      <c r="CF35" s="374">
        <f t="shared" si="11"/>
        <v>0.0270049458004464</v>
      </c>
      <c r="CH35" s="363"/>
      <c r="CI35" s="373"/>
      <c r="CJ35" s="373"/>
      <c r="CK35" s="373"/>
      <c r="CL35" s="373"/>
      <c r="CM35" s="374"/>
    </row>
    <row r="36" spans="3:91">
      <c r="C36" s="355">
        <v>44044</v>
      </c>
      <c r="D36" s="371">
        <f t="shared" si="12"/>
        <v>4.0226</v>
      </c>
      <c r="E36" s="378">
        <f t="shared" si="30"/>
        <v>1.23971003875997</v>
      </c>
      <c r="F36" s="378">
        <f t="shared" si="17"/>
        <v>-0.110044247787611</v>
      </c>
      <c r="G36" s="373">
        <f t="shared" si="41"/>
        <v>26.8168</v>
      </c>
      <c r="H36" s="378">
        <f t="shared" si="38"/>
        <v>0.622509780927481</v>
      </c>
      <c r="I36" s="373">
        <f t="shared" si="13"/>
        <v>3.8158</v>
      </c>
      <c r="J36" s="378">
        <f t="shared" si="31"/>
        <v>2.40148360657889</v>
      </c>
      <c r="K36" s="378">
        <f t="shared" si="18"/>
        <v>-0.205356213165622</v>
      </c>
      <c r="L36" s="373">
        <f t="shared" si="25"/>
        <v>23.0057</v>
      </c>
      <c r="M36" s="378">
        <f t="shared" si="32"/>
        <v>1.56074224745558</v>
      </c>
      <c r="N36" s="373">
        <f t="shared" si="14"/>
        <v>7.8384</v>
      </c>
      <c r="O36" s="378">
        <f t="shared" si="33"/>
        <v>1.68637011798416</v>
      </c>
      <c r="P36" s="378">
        <f t="shared" si="19"/>
        <v>-0.159141376757957</v>
      </c>
      <c r="Q36" s="380">
        <f t="shared" si="42"/>
        <v>49.8225</v>
      </c>
      <c r="R36" s="381">
        <f t="shared" si="39"/>
        <v>0.95290673060591</v>
      </c>
      <c r="S36" s="373">
        <f t="shared" si="15"/>
        <v>66.5009</v>
      </c>
      <c r="T36" s="378">
        <f t="shared" si="34"/>
        <v>-0.139913236422119</v>
      </c>
      <c r="U36" s="378">
        <f t="shared" si="21"/>
        <v>-0.331085879363725</v>
      </c>
      <c r="V36" s="373">
        <f t="shared" si="40"/>
        <v>555.196293527603</v>
      </c>
      <c r="W36" s="378">
        <f t="shared" si="35"/>
        <v>-0.341018156619502</v>
      </c>
      <c r="X36" s="374">
        <f t="shared" si="0"/>
        <v>0.117869081471078</v>
      </c>
      <c r="Y36" s="374">
        <f t="shared" si="36"/>
        <v>0.0801313043384055</v>
      </c>
      <c r="Z36" s="374">
        <f t="shared" si="23"/>
        <v>0.0241026731794714</v>
      </c>
      <c r="AA36" s="374">
        <f t="shared" si="1"/>
        <v>0.089738531364174</v>
      </c>
      <c r="AB36" s="374">
        <f t="shared" si="37"/>
        <v>0.0594574831738826</v>
      </c>
      <c r="AC36" s="363"/>
      <c r="AD36" s="373">
        <v>0.559</v>
      </c>
      <c r="AE36" s="373">
        <v>0.5266</v>
      </c>
      <c r="AF36" s="373">
        <f t="shared" si="2"/>
        <v>1.0856</v>
      </c>
      <c r="AG36" s="373">
        <v>10.3631</v>
      </c>
      <c r="AH36" s="374">
        <f t="shared" si="3"/>
        <v>0.104756298790902</v>
      </c>
      <c r="AI36" s="363"/>
      <c r="AJ36" s="376">
        <v>0.5704</v>
      </c>
      <c r="AK36" s="376">
        <v>0.2831</v>
      </c>
      <c r="AL36" s="376">
        <v>0.8535</v>
      </c>
      <c r="AM36" s="376">
        <v>1.0802</v>
      </c>
      <c r="AN36" s="374">
        <f t="shared" si="4"/>
        <v>0.790131457137567</v>
      </c>
      <c r="AO36" s="363"/>
      <c r="AP36" s="373">
        <v>0.2115</v>
      </c>
      <c r="AQ36" s="373">
        <v>0.5292</v>
      </c>
      <c r="AR36" s="373">
        <f t="shared" si="5"/>
        <v>0.7407</v>
      </c>
      <c r="AS36" s="373">
        <v>2.5522</v>
      </c>
      <c r="AT36" s="374">
        <f t="shared" si="6"/>
        <v>0.290220202178513</v>
      </c>
      <c r="AU36" s="363"/>
      <c r="AV36" s="373">
        <v>0.1201</v>
      </c>
      <c r="AW36" s="373">
        <v>0.1334</v>
      </c>
      <c r="AX36" s="373">
        <f t="shared" si="28"/>
        <v>0.2535</v>
      </c>
      <c r="AY36" s="373">
        <v>6.6925</v>
      </c>
      <c r="AZ36" s="374">
        <f t="shared" si="7"/>
        <v>0.0378782218901756</v>
      </c>
      <c r="BA36" s="363"/>
      <c r="BB36" s="379">
        <v>0.5589</v>
      </c>
      <c r="BC36" s="379">
        <v>0.2922</v>
      </c>
      <c r="BD36" s="379">
        <v>0.8511</v>
      </c>
      <c r="BE36" s="379">
        <v>8.7226</v>
      </c>
      <c r="BF36" s="374">
        <f t="shared" si="8"/>
        <v>0.0975741178089102</v>
      </c>
      <c r="BG36" s="363"/>
      <c r="BH36" s="376">
        <v>1.6076</v>
      </c>
      <c r="BI36" s="376">
        <v>1.7095</v>
      </c>
      <c r="BJ36" s="376">
        <v>3.3171</v>
      </c>
      <c r="BK36" s="376">
        <v>25.1044</v>
      </c>
      <c r="BL36" s="374">
        <f t="shared" si="16"/>
        <v>0.132132215866541</v>
      </c>
      <c r="BM36" s="363"/>
      <c r="BN36" s="373">
        <v>0.1608</v>
      </c>
      <c r="BO36" s="373">
        <v>0.0938</v>
      </c>
      <c r="BP36" s="373">
        <f t="shared" si="9"/>
        <v>0.2546</v>
      </c>
      <c r="BQ36" s="373">
        <v>1.626</v>
      </c>
      <c r="BR36" s="374">
        <f t="shared" si="26"/>
        <v>0.156580565805658</v>
      </c>
      <c r="BS36" s="363"/>
      <c r="BT36" s="363"/>
      <c r="BU36" s="373">
        <v>0.0466</v>
      </c>
      <c r="BV36" s="373">
        <v>0.0882</v>
      </c>
      <c r="BW36" s="373">
        <f t="shared" si="29"/>
        <v>0.1348</v>
      </c>
      <c r="BX36" s="373">
        <v>1.4377</v>
      </c>
      <c r="BY36" s="374">
        <f t="shared" si="10"/>
        <v>0.0937608680531404</v>
      </c>
      <c r="BZ36" s="363"/>
      <c r="CA36" s="363"/>
      <c r="CB36" s="373">
        <v>0.1877</v>
      </c>
      <c r="CC36" s="373">
        <v>0.1598</v>
      </c>
      <c r="CD36" s="373">
        <f t="shared" si="43"/>
        <v>0.3475</v>
      </c>
      <c r="CE36" s="373">
        <v>8.9222</v>
      </c>
      <c r="CF36" s="374">
        <f t="shared" si="11"/>
        <v>0.0389477931451884</v>
      </c>
      <c r="CH36" s="363"/>
      <c r="CI36" s="373"/>
      <c r="CJ36" s="373"/>
      <c r="CK36" s="373"/>
      <c r="CL36" s="373"/>
      <c r="CM36" s="374"/>
    </row>
    <row r="37" spans="3:91">
      <c r="C37" s="355">
        <v>44075</v>
      </c>
      <c r="D37" s="371">
        <f t="shared" si="12"/>
        <v>7.6098</v>
      </c>
      <c r="E37" s="378">
        <f t="shared" si="30"/>
        <v>1.54432193229368</v>
      </c>
      <c r="F37" s="378">
        <f t="shared" si="17"/>
        <v>0.891761547257992</v>
      </c>
      <c r="G37" s="373">
        <f t="shared" si="41"/>
        <v>34.4266</v>
      </c>
      <c r="H37" s="378">
        <f t="shared" si="38"/>
        <v>0.763759941819525</v>
      </c>
      <c r="I37" s="373">
        <f t="shared" si="13"/>
        <v>5.7193</v>
      </c>
      <c r="J37" s="378">
        <f t="shared" si="31"/>
        <v>2.75409153600882</v>
      </c>
      <c r="K37" s="378">
        <f t="shared" si="18"/>
        <v>0.498846899732691</v>
      </c>
      <c r="L37" s="373">
        <f t="shared" si="25"/>
        <v>28.725</v>
      </c>
      <c r="M37" s="378">
        <f t="shared" si="32"/>
        <v>1.73376649850091</v>
      </c>
      <c r="N37" s="373">
        <f t="shared" si="14"/>
        <v>13.3291</v>
      </c>
      <c r="O37" s="378">
        <f t="shared" si="33"/>
        <v>1.95258737432951</v>
      </c>
      <c r="P37" s="378">
        <f t="shared" si="19"/>
        <v>0.700487344355991</v>
      </c>
      <c r="Q37" s="380">
        <f t="shared" si="42"/>
        <v>63.1516</v>
      </c>
      <c r="R37" s="381">
        <f t="shared" si="39"/>
        <v>1.10320597591907</v>
      </c>
      <c r="S37" s="373">
        <f t="shared" si="15"/>
        <v>107.0968</v>
      </c>
      <c r="T37" s="378">
        <f t="shared" si="34"/>
        <v>0.00751781385248829</v>
      </c>
      <c r="U37" s="378">
        <f t="shared" si="21"/>
        <v>0.610456399838198</v>
      </c>
      <c r="V37" s="373">
        <f t="shared" si="40"/>
        <v>662.293093527603</v>
      </c>
      <c r="W37" s="378">
        <f t="shared" si="35"/>
        <v>-0.301970505509447</v>
      </c>
      <c r="X37" s="374">
        <f t="shared" si="0"/>
        <v>0.124458433865438</v>
      </c>
      <c r="Y37" s="374">
        <f t="shared" si="36"/>
        <v>0.081989211686336</v>
      </c>
      <c r="Z37" s="374">
        <f t="shared" si="23"/>
        <v>0.00658935239435979</v>
      </c>
      <c r="AA37" s="374">
        <f t="shared" si="1"/>
        <v>0.0953529496489728</v>
      </c>
      <c r="AB37" s="374">
        <f t="shared" si="37"/>
        <v>0.0637064195403037</v>
      </c>
      <c r="AC37" s="363"/>
      <c r="AD37" s="373">
        <v>1.0009</v>
      </c>
      <c r="AE37" s="373">
        <v>0.7839</v>
      </c>
      <c r="AF37" s="373">
        <f t="shared" si="2"/>
        <v>1.7848</v>
      </c>
      <c r="AG37" s="373">
        <v>16.8291</v>
      </c>
      <c r="AH37" s="374">
        <f t="shared" si="3"/>
        <v>0.106054393877272</v>
      </c>
      <c r="AI37" s="363"/>
      <c r="AJ37" s="376">
        <v>0.956</v>
      </c>
      <c r="AK37" s="376">
        <v>0.3129</v>
      </c>
      <c r="AL37" s="376">
        <v>1.2689</v>
      </c>
      <c r="AM37" s="376">
        <v>1.5552</v>
      </c>
      <c r="AN37" s="374">
        <f t="shared" si="4"/>
        <v>0.8159079218107</v>
      </c>
      <c r="AO37" s="363"/>
      <c r="AP37" s="373">
        <v>0.3668</v>
      </c>
      <c r="AQ37" s="373">
        <v>0.6217</v>
      </c>
      <c r="AR37" s="373">
        <f t="shared" si="5"/>
        <v>0.9885</v>
      </c>
      <c r="AS37" s="373">
        <v>2.8719</v>
      </c>
      <c r="AT37" s="374">
        <f t="shared" si="6"/>
        <v>0.344197221351718</v>
      </c>
      <c r="AU37" s="363"/>
      <c r="AV37" s="373">
        <v>0.2045</v>
      </c>
      <c r="AW37" s="373">
        <v>0.1969</v>
      </c>
      <c r="AX37" s="373">
        <f t="shared" si="28"/>
        <v>0.4014</v>
      </c>
      <c r="AY37" s="373">
        <v>7.0729</v>
      </c>
      <c r="AZ37" s="374">
        <f t="shared" si="7"/>
        <v>0.0567518273975314</v>
      </c>
      <c r="BA37" s="363"/>
      <c r="BB37" s="379">
        <v>2.1903</v>
      </c>
      <c r="BC37" s="379">
        <v>1.24</v>
      </c>
      <c r="BD37" s="379">
        <v>3.4303</v>
      </c>
      <c r="BE37" s="379">
        <v>32.8041</v>
      </c>
      <c r="BF37" s="374">
        <f t="shared" si="8"/>
        <v>0.104569245917431</v>
      </c>
      <c r="BG37" s="363"/>
      <c r="BH37" s="376">
        <v>2.1188</v>
      </c>
      <c r="BI37" s="376">
        <v>2.0127</v>
      </c>
      <c r="BJ37" s="376">
        <v>4.1315</v>
      </c>
      <c r="BK37" s="376">
        <v>26.5227</v>
      </c>
      <c r="BL37" s="374">
        <f t="shared" si="16"/>
        <v>0.155772225301346</v>
      </c>
      <c r="BM37" s="363"/>
      <c r="BN37" s="373">
        <v>0.2869</v>
      </c>
      <c r="BO37" s="373">
        <v>0.1462</v>
      </c>
      <c r="BP37" s="373">
        <f t="shared" si="9"/>
        <v>0.4331</v>
      </c>
      <c r="BQ37" s="373">
        <v>2.1454</v>
      </c>
      <c r="BR37" s="374">
        <f t="shared" si="26"/>
        <v>0.201873776451944</v>
      </c>
      <c r="BS37" s="363"/>
      <c r="BT37" s="363"/>
      <c r="BU37" s="373">
        <v>0.0767</v>
      </c>
      <c r="BV37" s="373">
        <v>0.1176</v>
      </c>
      <c r="BW37" s="373">
        <f t="shared" si="29"/>
        <v>0.1943</v>
      </c>
      <c r="BX37" s="373">
        <v>1.5702</v>
      </c>
      <c r="BY37" s="374">
        <f t="shared" si="10"/>
        <v>0.123742198446058</v>
      </c>
      <c r="BZ37" s="363"/>
      <c r="CA37" s="363"/>
      <c r="CB37" s="373">
        <v>0.4089</v>
      </c>
      <c r="CC37" s="373">
        <v>0.2874</v>
      </c>
      <c r="CD37" s="373">
        <f t="shared" si="43"/>
        <v>0.6963</v>
      </c>
      <c r="CE37" s="373">
        <v>15.7253</v>
      </c>
      <c r="CF37" s="374">
        <f t="shared" si="11"/>
        <v>0.044278964471266</v>
      </c>
      <c r="CH37" s="363"/>
      <c r="CI37" s="373"/>
      <c r="CJ37" s="373"/>
      <c r="CK37" s="373"/>
      <c r="CL37" s="373"/>
      <c r="CM37" s="374"/>
    </row>
    <row r="38" spans="3:91">
      <c r="C38" s="355">
        <v>44105</v>
      </c>
      <c r="D38" s="371">
        <f t="shared" si="12"/>
        <v>5.9507</v>
      </c>
      <c r="E38" s="378">
        <f t="shared" si="30"/>
        <v>1.97534041611005</v>
      </c>
      <c r="F38" s="378">
        <f t="shared" si="17"/>
        <v>-0.218021498593918</v>
      </c>
      <c r="G38" s="373">
        <f t="shared" si="41"/>
        <v>40.3773</v>
      </c>
      <c r="H38" s="378">
        <f t="shared" si="38"/>
        <v>0.876366602543121</v>
      </c>
      <c r="I38" s="373">
        <f t="shared" si="13"/>
        <v>6.2179</v>
      </c>
      <c r="J38" s="378">
        <f t="shared" si="31"/>
        <v>2.07837535287413</v>
      </c>
      <c r="K38" s="378">
        <f t="shared" si="18"/>
        <v>0.0871785008654904</v>
      </c>
      <c r="L38" s="373">
        <f t="shared" si="25"/>
        <v>34.9429</v>
      </c>
      <c r="M38" s="378">
        <f t="shared" si="32"/>
        <v>1.78932999193144</v>
      </c>
      <c r="N38" s="373">
        <f t="shared" si="14"/>
        <v>12.1686</v>
      </c>
      <c r="O38" s="378">
        <f t="shared" si="33"/>
        <v>2.02711237491689</v>
      </c>
      <c r="P38" s="378">
        <f t="shared" si="19"/>
        <v>-0.0870651431829607</v>
      </c>
      <c r="Q38" s="380">
        <f t="shared" si="42"/>
        <v>75.3202</v>
      </c>
      <c r="R38" s="381">
        <f t="shared" si="39"/>
        <v>1.21229250681761</v>
      </c>
      <c r="S38" s="373">
        <f t="shared" si="15"/>
        <v>89.7001</v>
      </c>
      <c r="T38" s="378">
        <f t="shared" si="34"/>
        <v>-0.0570722010258916</v>
      </c>
      <c r="U38" s="378">
        <f t="shared" si="21"/>
        <v>-0.162439027123126</v>
      </c>
      <c r="V38" s="373">
        <f t="shared" si="40"/>
        <v>751.993193527603</v>
      </c>
      <c r="W38" s="378">
        <f t="shared" si="35"/>
        <v>-0.279653930279039</v>
      </c>
      <c r="X38" s="374">
        <f t="shared" si="0"/>
        <v>0.135658711640232</v>
      </c>
      <c r="Y38" s="374">
        <f t="shared" si="36"/>
        <v>0.0934018164425113</v>
      </c>
      <c r="Z38" s="374">
        <f t="shared" si="23"/>
        <v>0.0112002777747947</v>
      </c>
      <c r="AA38" s="374">
        <f t="shared" si="1"/>
        <v>0.100160746996489</v>
      </c>
      <c r="AB38" s="374">
        <f t="shared" si="37"/>
        <v>0.0675473379572725</v>
      </c>
      <c r="AC38" s="363"/>
      <c r="AD38" s="373">
        <v>1.0004</v>
      </c>
      <c r="AE38" s="373">
        <v>1.0199</v>
      </c>
      <c r="AF38" s="373">
        <f t="shared" si="2"/>
        <v>2.0203</v>
      </c>
      <c r="AG38" s="373">
        <v>17.1049</v>
      </c>
      <c r="AH38" s="374">
        <f t="shared" si="3"/>
        <v>0.118112353769972</v>
      </c>
      <c r="AI38" s="363"/>
      <c r="AJ38" s="376">
        <v>0.7873</v>
      </c>
      <c r="AK38" s="376">
        <v>0.2372</v>
      </c>
      <c r="AL38" s="376">
        <v>1.0245</v>
      </c>
      <c r="AM38" s="376">
        <v>1.2948</v>
      </c>
      <c r="AN38" s="374">
        <f t="shared" si="4"/>
        <v>0.791241890639481</v>
      </c>
      <c r="AO38" s="363"/>
      <c r="AP38" s="373">
        <v>0.233</v>
      </c>
      <c r="AQ38" s="373">
        <v>0.784</v>
      </c>
      <c r="AR38" s="373">
        <f t="shared" si="5"/>
        <v>1.017</v>
      </c>
      <c r="AS38" s="373">
        <v>2.8147</v>
      </c>
      <c r="AT38" s="374">
        <f t="shared" si="6"/>
        <v>0.361317369524283</v>
      </c>
      <c r="AU38" s="363"/>
      <c r="AV38" s="373">
        <v>0.1808</v>
      </c>
      <c r="AW38" s="373">
        <v>0.2516</v>
      </c>
      <c r="AX38" s="373">
        <f t="shared" si="28"/>
        <v>0.4324</v>
      </c>
      <c r="AY38" s="373">
        <v>7.4228</v>
      </c>
      <c r="AZ38" s="374">
        <f t="shared" si="7"/>
        <v>0.0582529503691329</v>
      </c>
      <c r="BA38" s="363"/>
      <c r="BB38" s="379">
        <v>0.9335</v>
      </c>
      <c r="BC38" s="379">
        <v>0.7775</v>
      </c>
      <c r="BD38" s="379">
        <v>1.711</v>
      </c>
      <c r="BE38" s="379">
        <v>14.0945</v>
      </c>
      <c r="BF38" s="374">
        <f t="shared" si="8"/>
        <v>0.121394870339494</v>
      </c>
      <c r="BG38" s="363"/>
      <c r="BH38" s="376">
        <v>2.3158</v>
      </c>
      <c r="BI38" s="376">
        <v>2.4859</v>
      </c>
      <c r="BJ38" s="376">
        <v>4.8017</v>
      </c>
      <c r="BK38" s="376">
        <v>27.4303</v>
      </c>
      <c r="BL38" s="374">
        <f t="shared" si="16"/>
        <v>0.175050947310091</v>
      </c>
      <c r="BM38" s="363"/>
      <c r="BN38" s="373">
        <v>0.1492</v>
      </c>
      <c r="BO38" s="373">
        <v>0.1532</v>
      </c>
      <c r="BP38" s="373">
        <f t="shared" si="9"/>
        <v>0.3024</v>
      </c>
      <c r="BQ38" s="373">
        <v>2.0975</v>
      </c>
      <c r="BR38" s="374">
        <f t="shared" si="26"/>
        <v>0.144171632896305</v>
      </c>
      <c r="BS38" s="363"/>
      <c r="BT38" s="363"/>
      <c r="BU38" s="373">
        <v>0.0618</v>
      </c>
      <c r="BV38" s="373">
        <v>0.1433</v>
      </c>
      <c r="BW38" s="373">
        <f t="shared" si="29"/>
        <v>0.2051</v>
      </c>
      <c r="BX38" s="373">
        <v>1.6156</v>
      </c>
      <c r="BY38" s="374">
        <f t="shared" si="10"/>
        <v>0.126949740034662</v>
      </c>
      <c r="BZ38" s="363"/>
      <c r="CA38" s="363"/>
      <c r="CB38" s="373">
        <v>0.2889</v>
      </c>
      <c r="CC38" s="373">
        <v>0.3653</v>
      </c>
      <c r="CD38" s="373">
        <f t="shared" si="43"/>
        <v>0.6542</v>
      </c>
      <c r="CE38" s="373">
        <v>15.825</v>
      </c>
      <c r="CF38" s="374">
        <f t="shared" si="11"/>
        <v>0.0413396524486572</v>
      </c>
      <c r="CH38" s="363"/>
      <c r="CI38" s="373"/>
      <c r="CJ38" s="373"/>
      <c r="CK38" s="373"/>
      <c r="CL38" s="373"/>
      <c r="CM38" s="374"/>
    </row>
    <row r="39" spans="3:91">
      <c r="C39" s="355">
        <v>44136</v>
      </c>
      <c r="D39" s="371">
        <f t="shared" si="12"/>
        <v>6.8395</v>
      </c>
      <c r="E39" s="378">
        <f t="shared" si="30"/>
        <v>2.3747701775584</v>
      </c>
      <c r="F39" s="378">
        <f t="shared" si="17"/>
        <v>0.14936057942763</v>
      </c>
      <c r="G39" s="373">
        <f t="shared" si="41"/>
        <v>47.2168</v>
      </c>
      <c r="H39" s="378">
        <f t="shared" si="38"/>
        <v>1.00534008811197</v>
      </c>
      <c r="I39" s="373">
        <f t="shared" si="13"/>
        <v>6.9226</v>
      </c>
      <c r="J39" s="378">
        <f t="shared" si="31"/>
        <v>2.17956894638956</v>
      </c>
      <c r="K39" s="378">
        <f t="shared" si="18"/>
        <v>0.113334083854678</v>
      </c>
      <c r="L39" s="373">
        <f t="shared" si="25"/>
        <v>41.8655</v>
      </c>
      <c r="M39" s="378">
        <f t="shared" si="32"/>
        <v>1.84711026846253</v>
      </c>
      <c r="N39" s="373">
        <f t="shared" si="14"/>
        <v>13.7621</v>
      </c>
      <c r="O39" s="378">
        <f t="shared" si="33"/>
        <v>2.27367410647176</v>
      </c>
      <c r="P39" s="378">
        <f t="shared" si="19"/>
        <v>0.130951793961507</v>
      </c>
      <c r="Q39" s="380">
        <f t="shared" si="42"/>
        <v>89.0823</v>
      </c>
      <c r="R39" s="381">
        <f t="shared" si="39"/>
        <v>1.32894347475467</v>
      </c>
      <c r="S39" s="373">
        <f t="shared" si="15"/>
        <v>82.217</v>
      </c>
      <c r="T39" s="378">
        <f t="shared" si="34"/>
        <v>-0.13672438837029</v>
      </c>
      <c r="U39" s="378">
        <f t="shared" si="21"/>
        <v>-0.0834235413338446</v>
      </c>
      <c r="V39" s="373">
        <f t="shared" si="40"/>
        <v>834.210193527603</v>
      </c>
      <c r="W39" s="378">
        <f t="shared" si="35"/>
        <v>-0.267704560719463</v>
      </c>
      <c r="X39" s="374">
        <f t="shared" si="0"/>
        <v>0.167387523261613</v>
      </c>
      <c r="Y39" s="374">
        <f t="shared" si="36"/>
        <v>0.12324703712184</v>
      </c>
      <c r="Z39" s="374">
        <f t="shared" si="23"/>
        <v>0.0317288116213803</v>
      </c>
      <c r="AA39" s="374">
        <f t="shared" si="1"/>
        <v>0.106786395912162</v>
      </c>
      <c r="AB39" s="374">
        <f t="shared" si="37"/>
        <v>0.0732092861405652</v>
      </c>
      <c r="AC39" s="363"/>
      <c r="AD39" s="373">
        <v>0.9629</v>
      </c>
      <c r="AE39" s="373">
        <v>0.8985</v>
      </c>
      <c r="AF39" s="373">
        <f t="shared" si="2"/>
        <v>1.8614</v>
      </c>
      <c r="AG39" s="373">
        <v>12.6048</v>
      </c>
      <c r="AH39" s="374">
        <f t="shared" si="3"/>
        <v>0.147673902005585</v>
      </c>
      <c r="AI39" s="363"/>
      <c r="AJ39" s="376">
        <v>0.7035</v>
      </c>
      <c r="AK39" s="376">
        <v>0.2983</v>
      </c>
      <c r="AL39" s="376">
        <v>1.0018</v>
      </c>
      <c r="AM39" s="376">
        <v>1.2533</v>
      </c>
      <c r="AN39" s="374">
        <f t="shared" si="4"/>
        <v>0.799329769408761</v>
      </c>
      <c r="AO39" s="363"/>
      <c r="AP39" s="373">
        <v>0.2709</v>
      </c>
      <c r="AQ39" s="373">
        <v>0.7571</v>
      </c>
      <c r="AR39" s="373">
        <f t="shared" si="5"/>
        <v>1.028</v>
      </c>
      <c r="AS39" s="373">
        <v>2.6571</v>
      </c>
      <c r="AT39" s="374">
        <f t="shared" si="6"/>
        <v>0.386887960558504</v>
      </c>
      <c r="AU39" s="363"/>
      <c r="AV39" s="373">
        <v>0.1873</v>
      </c>
      <c r="AW39" s="373">
        <v>0.3037</v>
      </c>
      <c r="AX39" s="373">
        <f t="shared" si="28"/>
        <v>0.491</v>
      </c>
      <c r="AY39" s="373">
        <v>7.5708</v>
      </c>
      <c r="AZ39" s="374">
        <f t="shared" si="7"/>
        <v>0.0648544407460242</v>
      </c>
      <c r="BA39" s="363"/>
      <c r="BB39" s="379">
        <v>1.0345</v>
      </c>
      <c r="BC39" s="379">
        <v>0.7717</v>
      </c>
      <c r="BD39" s="379">
        <v>1.8062</v>
      </c>
      <c r="BE39" s="379">
        <v>11.3781</v>
      </c>
      <c r="BF39" s="374">
        <f t="shared" si="8"/>
        <v>0.158743551208022</v>
      </c>
      <c r="BG39" s="363"/>
      <c r="BH39" s="376">
        <v>2.8965</v>
      </c>
      <c r="BI39" s="376">
        <v>3.0621</v>
      </c>
      <c r="BJ39" s="376">
        <v>5.9586</v>
      </c>
      <c r="BK39" s="376">
        <v>29.015</v>
      </c>
      <c r="BL39" s="374">
        <f t="shared" si="16"/>
        <v>0.205362743408582</v>
      </c>
      <c r="BM39" s="363"/>
      <c r="BN39" s="373">
        <v>0.22</v>
      </c>
      <c r="BO39" s="373">
        <v>0.1874</v>
      </c>
      <c r="BP39" s="373">
        <f t="shared" si="9"/>
        <v>0.4074</v>
      </c>
      <c r="BQ39" s="373">
        <v>2.2846</v>
      </c>
      <c r="BR39" s="374">
        <f t="shared" si="26"/>
        <v>0.178324433161166</v>
      </c>
      <c r="BS39" s="363"/>
      <c r="BT39" s="363"/>
      <c r="BU39" s="373">
        <v>0.0829</v>
      </c>
      <c r="BV39" s="373">
        <v>0.1498</v>
      </c>
      <c r="BW39" s="373">
        <f t="shared" si="29"/>
        <v>0.2327</v>
      </c>
      <c r="BX39" s="373">
        <v>1.4627</v>
      </c>
      <c r="BY39" s="374">
        <f t="shared" si="10"/>
        <v>0.159089355301839</v>
      </c>
      <c r="BZ39" s="363"/>
      <c r="CA39" s="363"/>
      <c r="CB39" s="373">
        <v>0.481</v>
      </c>
      <c r="CC39" s="373">
        <v>0.494</v>
      </c>
      <c r="CD39" s="373">
        <f t="shared" si="43"/>
        <v>0.975</v>
      </c>
      <c r="CE39" s="373">
        <v>13.9906</v>
      </c>
      <c r="CF39" s="374">
        <f t="shared" si="11"/>
        <v>0.0696896487641702</v>
      </c>
      <c r="CH39" s="363"/>
      <c r="CI39" s="373">
        <v>0.1738</v>
      </c>
      <c r="CJ39" s="373">
        <v>0.2219</v>
      </c>
      <c r="CK39" s="373">
        <v>0.3957</v>
      </c>
      <c r="CL39" s="373">
        <v>1.8165</v>
      </c>
      <c r="CM39" s="374">
        <f>CK39/CL39</f>
        <v>0.217836498761354</v>
      </c>
    </row>
    <row r="40" spans="3:91">
      <c r="C40" s="355">
        <v>44166</v>
      </c>
      <c r="D40" s="371">
        <f t="shared" ref="D40:D62" si="44">AD40+AJ40+AP40+AV40+BB40+BH40+BN40+BU40+CB40+CI40</f>
        <v>12.7898</v>
      </c>
      <c r="E40" s="378">
        <f t="shared" si="30"/>
        <v>3.94202884578527</v>
      </c>
      <c r="F40" s="378">
        <f t="shared" si="17"/>
        <v>0.869990496381314</v>
      </c>
      <c r="G40" s="373">
        <f t="shared" ref="G40:G66" si="45">D40+G39</f>
        <v>60.0066</v>
      </c>
      <c r="H40" s="378">
        <f t="shared" si="38"/>
        <v>1.29615646251698</v>
      </c>
      <c r="I40" s="373">
        <f t="shared" ref="I40:I62" si="46">AE40+AK40+AQ40+AW40+BC40+BI40+BO40+BV40+CC40+CJ40</f>
        <v>9.9876</v>
      </c>
      <c r="J40" s="378">
        <f t="shared" si="31"/>
        <v>3.68856076761044</v>
      </c>
      <c r="K40" s="378">
        <f t="shared" si="18"/>
        <v>0.44275272296536</v>
      </c>
      <c r="L40" s="373">
        <f t="shared" si="25"/>
        <v>51.8531</v>
      </c>
      <c r="M40" s="378">
        <f t="shared" si="32"/>
        <v>2.08012028564444</v>
      </c>
      <c r="N40" s="373">
        <f t="shared" ref="N40:N65" si="47">AF40+AL40+BD40+BJ40+AR40+AX40+BP40+BW40+CD40+CK40</f>
        <v>22.7774</v>
      </c>
      <c r="O40" s="378">
        <f t="shared" si="33"/>
        <v>3.82759061135106</v>
      </c>
      <c r="P40" s="378">
        <f t="shared" si="19"/>
        <v>0.655081709913458</v>
      </c>
      <c r="Q40" s="380">
        <f t="shared" si="42"/>
        <v>111.8597</v>
      </c>
      <c r="R40" s="381">
        <f t="shared" si="39"/>
        <v>1.60330982803753</v>
      </c>
      <c r="S40" s="373">
        <f t="shared" ref="S40:S65" si="48">AG40+AM40+AS40+AY40+BE40+BK40+BQ40+BX40+CE40+CL40</f>
        <v>98.2428</v>
      </c>
      <c r="T40" s="378">
        <f t="shared" si="34"/>
        <v>-0.0210394416259432</v>
      </c>
      <c r="U40" s="378">
        <f t="shared" si="21"/>
        <v>0.194920758480606</v>
      </c>
      <c r="V40" s="373">
        <f t="shared" si="40"/>
        <v>932.452993527603</v>
      </c>
      <c r="W40" s="378">
        <f t="shared" si="35"/>
        <v>-0.247734117886897</v>
      </c>
      <c r="X40" s="374">
        <f t="shared" si="0"/>
        <v>0.23184803364725</v>
      </c>
      <c r="Y40" s="374">
        <f t="shared" si="36"/>
        <v>0.184832845585618</v>
      </c>
      <c r="Z40" s="374">
        <f t="shared" si="23"/>
        <v>0.064460510385637</v>
      </c>
      <c r="AA40" s="374">
        <f t="shared" si="1"/>
        <v>0.119962830058402</v>
      </c>
      <c r="AB40" s="374">
        <f t="shared" si="37"/>
        <v>0.0852977497814619</v>
      </c>
      <c r="AC40" s="363"/>
      <c r="AD40" s="373">
        <v>2.0744</v>
      </c>
      <c r="AE40" s="373">
        <v>1.5119</v>
      </c>
      <c r="AF40" s="373">
        <f t="shared" si="2"/>
        <v>3.5863</v>
      </c>
      <c r="AG40" s="373">
        <v>18.6323</v>
      </c>
      <c r="AH40" s="374">
        <f t="shared" si="3"/>
        <v>0.192477579257526</v>
      </c>
      <c r="AI40" s="363"/>
      <c r="AJ40" s="376">
        <v>1.3718</v>
      </c>
      <c r="AK40" s="376">
        <v>0.4192</v>
      </c>
      <c r="AL40" s="376">
        <v>1.791</v>
      </c>
      <c r="AM40" s="376">
        <v>2.0574</v>
      </c>
      <c r="AN40" s="374">
        <f t="shared" si="4"/>
        <v>0.870516185476815</v>
      </c>
      <c r="AO40" s="363"/>
      <c r="AP40" s="373">
        <v>0.6592</v>
      </c>
      <c r="AQ40" s="373">
        <v>1.0337</v>
      </c>
      <c r="AR40" s="373">
        <f t="shared" si="5"/>
        <v>1.6929</v>
      </c>
      <c r="AS40" s="373">
        <v>3.4302</v>
      </c>
      <c r="AT40" s="374">
        <f t="shared" si="6"/>
        <v>0.493528074164772</v>
      </c>
      <c r="AU40" s="363"/>
      <c r="AV40" s="373">
        <v>0.4324</v>
      </c>
      <c r="AW40" s="373">
        <v>0.6494</v>
      </c>
      <c r="AX40" s="373">
        <f t="shared" si="28"/>
        <v>1.0818</v>
      </c>
      <c r="AY40" s="373">
        <v>10.5841</v>
      </c>
      <c r="AZ40" s="374">
        <f t="shared" si="7"/>
        <v>0.102209918651562</v>
      </c>
      <c r="BA40" s="363"/>
      <c r="BB40" s="379">
        <v>2.1914</v>
      </c>
      <c r="BC40" s="379">
        <v>0.9108</v>
      </c>
      <c r="BD40" s="379">
        <v>3.1022</v>
      </c>
      <c r="BE40" s="379">
        <v>13.2682</v>
      </c>
      <c r="BF40" s="374">
        <f t="shared" si="8"/>
        <v>0.233807147917577</v>
      </c>
      <c r="BG40" s="363"/>
      <c r="BH40" s="376">
        <v>4.3651</v>
      </c>
      <c r="BI40" s="376">
        <v>3.9705</v>
      </c>
      <c r="BJ40" s="382">
        <v>8.3356</v>
      </c>
      <c r="BK40" s="376">
        <v>31.1394</v>
      </c>
      <c r="BL40" s="374">
        <f t="shared" si="16"/>
        <v>0.267686596401986</v>
      </c>
      <c r="BM40" s="363"/>
      <c r="BN40" s="373">
        <v>0.4643</v>
      </c>
      <c r="BO40" s="373">
        <v>0.2994</v>
      </c>
      <c r="BP40" s="373">
        <f t="shared" si="9"/>
        <v>0.7637</v>
      </c>
      <c r="BQ40" s="373">
        <v>2.9451</v>
      </c>
      <c r="BR40" s="374">
        <f t="shared" si="26"/>
        <v>0.259312077688364</v>
      </c>
      <c r="BS40" s="363"/>
      <c r="BT40" s="363"/>
      <c r="BU40" s="373">
        <v>0.1213</v>
      </c>
      <c r="BV40" s="373">
        <v>0.2054</v>
      </c>
      <c r="BW40" s="373">
        <f t="shared" si="29"/>
        <v>0.3267</v>
      </c>
      <c r="BX40" s="373">
        <v>1.7925</v>
      </c>
      <c r="BY40" s="374">
        <f t="shared" si="10"/>
        <v>0.182259414225941</v>
      </c>
      <c r="BZ40" s="363"/>
      <c r="CA40" s="363"/>
      <c r="CB40" s="373">
        <v>0.7255</v>
      </c>
      <c r="CC40" s="373">
        <v>0.6374</v>
      </c>
      <c r="CD40" s="373">
        <f t="shared" si="43"/>
        <v>1.3629</v>
      </c>
      <c r="CE40" s="373">
        <v>12.1206</v>
      </c>
      <c r="CF40" s="374">
        <f t="shared" si="11"/>
        <v>0.112444928468888</v>
      </c>
      <c r="CH40" s="363"/>
      <c r="CI40" s="373">
        <v>0.3844</v>
      </c>
      <c r="CJ40" s="373">
        <v>0.3499</v>
      </c>
      <c r="CK40" s="373">
        <v>0.7343</v>
      </c>
      <c r="CL40" s="373">
        <v>2.273</v>
      </c>
      <c r="CM40" s="374">
        <f>CK40/CL40</f>
        <v>0.323053233611967</v>
      </c>
    </row>
    <row r="41" spans="3:91">
      <c r="C41" s="355">
        <v>44197</v>
      </c>
      <c r="D41" s="371">
        <f t="shared" si="44"/>
        <v>4.0754</v>
      </c>
      <c r="E41" s="378">
        <f t="shared" si="30"/>
        <v>0.220179640718563</v>
      </c>
      <c r="F41" s="378">
        <f t="shared" si="17"/>
        <v>-0.681355455128305</v>
      </c>
      <c r="G41" s="373">
        <f>D41</f>
        <v>4.0754</v>
      </c>
      <c r="H41" s="378">
        <f t="shared" si="38"/>
        <v>0.220179640718563</v>
      </c>
      <c r="I41" s="373">
        <f t="shared" si="46"/>
        <v>5.2341</v>
      </c>
      <c r="J41" s="378">
        <f t="shared" si="31"/>
        <v>0.919643512066309</v>
      </c>
      <c r="K41" s="378">
        <f t="shared" si="18"/>
        <v>-0.475940165805599</v>
      </c>
      <c r="L41" s="373">
        <f>I41</f>
        <v>5.2341</v>
      </c>
      <c r="M41" s="378">
        <f t="shared" si="32"/>
        <v>0.919643512066309</v>
      </c>
      <c r="N41" s="373">
        <f t="shared" si="47"/>
        <v>9.3095</v>
      </c>
      <c r="O41" s="378">
        <f t="shared" si="33"/>
        <v>0.534549830217915</v>
      </c>
      <c r="P41" s="378">
        <f t="shared" si="19"/>
        <v>-0.591283465189179</v>
      </c>
      <c r="Q41" s="380">
        <f>N41</f>
        <v>9.3095</v>
      </c>
      <c r="R41" s="381">
        <f t="shared" si="39"/>
        <v>0.534549830217915</v>
      </c>
      <c r="S41" s="373">
        <f t="shared" si="48"/>
        <v>64.1161</v>
      </c>
      <c r="T41" s="378">
        <f t="shared" si="34"/>
        <v>-0.231879763734468</v>
      </c>
      <c r="U41" s="378">
        <f t="shared" si="21"/>
        <v>-0.347371003269451</v>
      </c>
      <c r="V41" s="373">
        <f>S41</f>
        <v>64.1161</v>
      </c>
      <c r="W41" s="378">
        <f t="shared" si="35"/>
        <v>-0.231879763734468</v>
      </c>
      <c r="X41" s="374">
        <f t="shared" si="0"/>
        <v>0.145197540087435</v>
      </c>
      <c r="Y41" s="374">
        <f t="shared" si="36"/>
        <v>0.0725187866178936</v>
      </c>
      <c r="Z41" s="374">
        <f t="shared" si="23"/>
        <v>-0.0866504935598144</v>
      </c>
      <c r="AA41" s="374">
        <f t="shared" si="1"/>
        <v>0.145197540087435</v>
      </c>
      <c r="AB41" s="374">
        <f t="shared" si="37"/>
        <v>0.0725187866178936</v>
      </c>
      <c r="AC41" s="363"/>
      <c r="AD41" s="373">
        <v>0.6469</v>
      </c>
      <c r="AE41" s="373">
        <v>0.8185</v>
      </c>
      <c r="AF41" s="373">
        <f t="shared" si="2"/>
        <v>1.4654</v>
      </c>
      <c r="AG41" s="373">
        <v>12.6381</v>
      </c>
      <c r="AH41" s="374">
        <f t="shared" si="3"/>
        <v>0.11595097364319</v>
      </c>
      <c r="AI41" s="363"/>
      <c r="AJ41" s="376">
        <v>0.5461</v>
      </c>
      <c r="AK41" s="376">
        <v>0.2848</v>
      </c>
      <c r="AL41" s="376">
        <v>0.8309</v>
      </c>
      <c r="AM41" s="376">
        <v>1.0301</v>
      </c>
      <c r="AN41" s="374">
        <f t="shared" si="4"/>
        <v>0.806620716435298</v>
      </c>
      <c r="AO41" s="363"/>
      <c r="AP41" s="373">
        <v>0.1106</v>
      </c>
      <c r="AQ41" s="373">
        <v>0.5787</v>
      </c>
      <c r="AR41" s="373">
        <f t="shared" si="5"/>
        <v>0.6893</v>
      </c>
      <c r="AS41" s="373">
        <v>2.0573</v>
      </c>
      <c r="AT41" s="374">
        <f t="shared" si="6"/>
        <v>0.335050794730958</v>
      </c>
      <c r="AU41" s="363"/>
      <c r="AV41" s="373">
        <v>0.0617</v>
      </c>
      <c r="AW41" s="373">
        <v>0.144</v>
      </c>
      <c r="AX41" s="373">
        <f t="shared" si="28"/>
        <v>0.2057</v>
      </c>
      <c r="AY41" s="373">
        <v>5.3717</v>
      </c>
      <c r="AZ41" s="374">
        <f t="shared" si="7"/>
        <v>0.038293277733306</v>
      </c>
      <c r="BA41" s="363"/>
      <c r="BB41" s="379">
        <v>0.626</v>
      </c>
      <c r="BC41" s="379">
        <v>0.6124</v>
      </c>
      <c r="BD41" s="379">
        <v>1.2384</v>
      </c>
      <c r="BE41" s="379">
        <v>9.0249</v>
      </c>
      <c r="BF41" s="374">
        <f t="shared" si="8"/>
        <v>0.137220357012266</v>
      </c>
      <c r="BG41" s="363"/>
      <c r="BH41" s="376">
        <v>1.6315</v>
      </c>
      <c r="BI41" s="376">
        <v>2.0588</v>
      </c>
      <c r="BJ41" s="382">
        <v>3.6903</v>
      </c>
      <c r="BK41" s="376">
        <v>16.9754</v>
      </c>
      <c r="BL41" s="374">
        <f t="shared" si="16"/>
        <v>0.217391048222722</v>
      </c>
      <c r="BM41" s="363"/>
      <c r="BN41" s="373">
        <v>0.1032</v>
      </c>
      <c r="BO41" s="373">
        <v>0.1156</v>
      </c>
      <c r="BP41" s="373">
        <f t="shared" si="9"/>
        <v>0.2188</v>
      </c>
      <c r="BQ41" s="373">
        <v>1.513</v>
      </c>
      <c r="BR41" s="374">
        <f t="shared" si="26"/>
        <v>0.144613350958361</v>
      </c>
      <c r="BS41" s="363"/>
      <c r="BT41" s="363"/>
      <c r="BU41" s="373">
        <v>0.0424</v>
      </c>
      <c r="BV41" s="373">
        <v>0.1</v>
      </c>
      <c r="BW41" s="373">
        <f t="shared" si="29"/>
        <v>0.1424</v>
      </c>
      <c r="BX41" s="373">
        <v>1.0029</v>
      </c>
      <c r="BY41" s="374">
        <f t="shared" si="10"/>
        <v>0.141988234121049</v>
      </c>
      <c r="BZ41" s="363"/>
      <c r="CA41" s="363"/>
      <c r="CB41" s="373">
        <v>0.2494</v>
      </c>
      <c r="CC41" s="373">
        <v>0.376</v>
      </c>
      <c r="CD41" s="373">
        <f t="shared" si="43"/>
        <v>0.6254</v>
      </c>
      <c r="CE41" s="373">
        <v>13.4772</v>
      </c>
      <c r="CF41" s="374">
        <f t="shared" si="11"/>
        <v>0.0464042976285875</v>
      </c>
      <c r="CH41" s="363"/>
      <c r="CI41" s="373">
        <v>0.0576</v>
      </c>
      <c r="CJ41" s="373">
        <v>0.1453</v>
      </c>
      <c r="CK41" s="373">
        <v>0.2029</v>
      </c>
      <c r="CL41" s="373">
        <v>1.0255</v>
      </c>
      <c r="CM41" s="374">
        <f>CK41/CL41</f>
        <v>0.19785470502194</v>
      </c>
    </row>
    <row r="42" spans="3:91">
      <c r="C42" s="355">
        <v>44228</v>
      </c>
      <c r="D42" s="371">
        <f t="shared" si="44"/>
        <v>5.23195</v>
      </c>
      <c r="E42" s="378">
        <f t="shared" si="30"/>
        <v>0.615547321290721</v>
      </c>
      <c r="F42" s="378">
        <f t="shared" si="17"/>
        <v>0.283788094420179</v>
      </c>
      <c r="G42" s="373">
        <f t="shared" si="45"/>
        <v>9.30735</v>
      </c>
      <c r="H42" s="378">
        <f t="shared" si="38"/>
        <v>0.414813407311697</v>
      </c>
      <c r="I42" s="373">
        <f t="shared" si="46"/>
        <v>5.82415</v>
      </c>
      <c r="J42" s="378">
        <f t="shared" si="31"/>
        <v>1.40836538063929</v>
      </c>
      <c r="K42" s="378">
        <f t="shared" si="18"/>
        <v>0.112731892780039</v>
      </c>
      <c r="L42" s="373">
        <f t="shared" si="25"/>
        <v>11.05825</v>
      </c>
      <c r="M42" s="378">
        <f t="shared" si="32"/>
        <v>1.14936150362495</v>
      </c>
      <c r="N42" s="373">
        <f t="shared" si="47"/>
        <v>11.0561</v>
      </c>
      <c r="O42" s="378">
        <f t="shared" si="33"/>
        <v>0.954479564418045</v>
      </c>
      <c r="P42" s="378">
        <f t="shared" si="19"/>
        <v>0.187614802083893</v>
      </c>
      <c r="Q42" s="380">
        <f t="shared" si="42"/>
        <v>20.3656</v>
      </c>
      <c r="R42" s="381">
        <f t="shared" si="39"/>
        <v>0.737175222205162</v>
      </c>
      <c r="S42" s="373">
        <f t="shared" si="48"/>
        <v>68.33735</v>
      </c>
      <c r="T42" s="378">
        <f t="shared" si="34"/>
        <v>-0.173679262847408</v>
      </c>
      <c r="U42" s="378">
        <f t="shared" si="21"/>
        <v>0.0658375977328629</v>
      </c>
      <c r="V42" s="373">
        <f t="shared" si="40"/>
        <v>132.45345</v>
      </c>
      <c r="W42" s="378">
        <f t="shared" si="35"/>
        <v>-0.202914475712221</v>
      </c>
      <c r="X42" s="374">
        <f t="shared" si="0"/>
        <v>0.161787075442639</v>
      </c>
      <c r="Y42" s="374">
        <f t="shared" si="36"/>
        <v>0.0933862500385985</v>
      </c>
      <c r="Z42" s="374">
        <f t="shared" si="23"/>
        <v>0.0165895353552034</v>
      </c>
      <c r="AA42" s="374">
        <f t="shared" si="1"/>
        <v>0.153756659415062</v>
      </c>
      <c r="AB42" s="374">
        <f t="shared" si="37"/>
        <v>0.0832069497968128</v>
      </c>
      <c r="AC42" s="363"/>
      <c r="AD42" s="373">
        <v>0.8426</v>
      </c>
      <c r="AE42" s="373">
        <v>0.9043</v>
      </c>
      <c r="AF42" s="373">
        <f t="shared" si="2"/>
        <v>1.7469</v>
      </c>
      <c r="AG42" s="373">
        <v>13.2617</v>
      </c>
      <c r="AH42" s="374">
        <f t="shared" si="3"/>
        <v>0.13172519360263</v>
      </c>
      <c r="AI42" s="363"/>
      <c r="AJ42" s="376">
        <v>0.5074</v>
      </c>
      <c r="AK42" s="376">
        <v>0.3378</v>
      </c>
      <c r="AL42" s="383">
        <v>0.8452</v>
      </c>
      <c r="AM42" s="376">
        <v>1.0687</v>
      </c>
      <c r="AN42" s="374">
        <f t="shared" si="4"/>
        <v>0.790867409001591</v>
      </c>
      <c r="AO42" s="363"/>
      <c r="AP42" s="373">
        <v>0.1394</v>
      </c>
      <c r="AQ42" s="373">
        <v>0.656</v>
      </c>
      <c r="AR42" s="373">
        <f t="shared" si="5"/>
        <v>0.7954</v>
      </c>
      <c r="AS42" s="373">
        <v>2.2837</v>
      </c>
      <c r="AT42" s="374">
        <f t="shared" si="6"/>
        <v>0.348294434470377</v>
      </c>
      <c r="AU42" s="363"/>
      <c r="AV42" s="373">
        <v>0.0926</v>
      </c>
      <c r="AW42" s="373">
        <v>0.2156</v>
      </c>
      <c r="AX42" s="373">
        <f t="shared" si="28"/>
        <v>0.3082</v>
      </c>
      <c r="AY42" s="373">
        <v>5.8279</v>
      </c>
      <c r="AZ42" s="374">
        <f t="shared" si="7"/>
        <v>0.0528835429571544</v>
      </c>
      <c r="BA42" s="363"/>
      <c r="BB42" s="379">
        <v>1.25495</v>
      </c>
      <c r="BC42" s="379">
        <v>0.67905</v>
      </c>
      <c r="BD42" s="379">
        <v>1.934</v>
      </c>
      <c r="BE42" s="379">
        <v>8.61175</v>
      </c>
      <c r="BF42" s="374">
        <f t="shared" si="8"/>
        <v>0.224576886231022</v>
      </c>
      <c r="BG42" s="363"/>
      <c r="BH42" s="376">
        <v>1.8278</v>
      </c>
      <c r="BI42" s="376">
        <v>2.1879</v>
      </c>
      <c r="BJ42" s="382">
        <v>4.0157</v>
      </c>
      <c r="BK42" s="376">
        <v>19.4349</v>
      </c>
      <c r="BL42" s="374">
        <f t="shared" si="16"/>
        <v>0.206623136728257</v>
      </c>
      <c r="BM42" s="363"/>
      <c r="BN42" s="373">
        <v>0.138</v>
      </c>
      <c r="BO42" s="373">
        <v>0.1169</v>
      </c>
      <c r="BP42" s="373">
        <f t="shared" si="9"/>
        <v>0.2549</v>
      </c>
      <c r="BQ42" s="373">
        <v>1.6131</v>
      </c>
      <c r="BR42" s="374">
        <f t="shared" si="26"/>
        <v>0.158018721715951</v>
      </c>
      <c r="BS42" s="363"/>
      <c r="BT42" s="363"/>
      <c r="BU42" s="373">
        <v>0.0489</v>
      </c>
      <c r="BV42" s="373">
        <v>0.0991</v>
      </c>
      <c r="BW42" s="373">
        <f t="shared" si="29"/>
        <v>0.148</v>
      </c>
      <c r="BX42" s="373">
        <v>0.8311</v>
      </c>
      <c r="BY42" s="374">
        <f t="shared" si="10"/>
        <v>0.178077247022019</v>
      </c>
      <c r="BZ42" s="363"/>
      <c r="CA42" s="363"/>
      <c r="CB42" s="373">
        <v>0.3457</v>
      </c>
      <c r="CC42" s="373">
        <v>0.4913</v>
      </c>
      <c r="CD42" s="373">
        <f t="shared" si="43"/>
        <v>0.837</v>
      </c>
      <c r="CE42" s="373">
        <v>14.4138</v>
      </c>
      <c r="CF42" s="374">
        <f t="shared" si="11"/>
        <v>0.0580693502060525</v>
      </c>
      <c r="CH42" s="363"/>
      <c r="CI42" s="373">
        <v>0.0346</v>
      </c>
      <c r="CJ42" s="373">
        <v>0.1362</v>
      </c>
      <c r="CK42" s="373">
        <v>0.1708</v>
      </c>
      <c r="CL42" s="373">
        <v>0.9907</v>
      </c>
      <c r="CM42" s="374">
        <f>CK42/CL42</f>
        <v>0.172403351165842</v>
      </c>
    </row>
    <row r="43" spans="3:91">
      <c r="C43" s="355">
        <v>44256</v>
      </c>
      <c r="D43" s="371">
        <f t="shared" si="44"/>
        <v>8.41479</v>
      </c>
      <c r="E43" s="378">
        <f t="shared" si="30"/>
        <v>1.01281873415299</v>
      </c>
      <c r="F43" s="378">
        <f t="shared" si="17"/>
        <v>0.608346792304973</v>
      </c>
      <c r="G43" s="373">
        <f t="shared" si="45"/>
        <v>17.72214</v>
      </c>
      <c r="H43" s="378">
        <f t="shared" si="38"/>
        <v>0.64717680846911</v>
      </c>
      <c r="I43" s="373">
        <f t="shared" si="46"/>
        <v>9.46353</v>
      </c>
      <c r="J43" s="378">
        <f t="shared" si="31"/>
        <v>2.41360242398009</v>
      </c>
      <c r="K43" s="378">
        <f t="shared" si="18"/>
        <v>0.624877449928316</v>
      </c>
      <c r="L43" s="373">
        <f t="shared" si="25"/>
        <v>20.52178</v>
      </c>
      <c r="M43" s="378">
        <f t="shared" si="32"/>
        <v>1.59205021977467</v>
      </c>
      <c r="N43" s="373">
        <f t="shared" si="47"/>
        <v>17.87832</v>
      </c>
      <c r="O43" s="378">
        <f t="shared" si="33"/>
        <v>1.57134720763998</v>
      </c>
      <c r="P43" s="378">
        <f t="shared" si="19"/>
        <v>0.61705483850544</v>
      </c>
      <c r="Q43" s="380">
        <f t="shared" si="42"/>
        <v>38.24392</v>
      </c>
      <c r="R43" s="381">
        <f t="shared" si="39"/>
        <v>1.04772465638269</v>
      </c>
      <c r="S43" s="373">
        <f t="shared" si="48"/>
        <v>92.90968</v>
      </c>
      <c r="T43" s="378">
        <f t="shared" si="34"/>
        <v>0.384160241942092</v>
      </c>
      <c r="U43" s="378">
        <f t="shared" si="21"/>
        <v>0.359573937239299</v>
      </c>
      <c r="V43" s="373">
        <f t="shared" si="40"/>
        <v>225.36313</v>
      </c>
      <c r="W43" s="378">
        <f t="shared" si="35"/>
        <v>-0.034002185842598</v>
      </c>
      <c r="X43" s="374">
        <f t="shared" si="0"/>
        <v>0.192426881676915</v>
      </c>
      <c r="Y43" s="374">
        <f t="shared" si="36"/>
        <v>0.0888431889314529</v>
      </c>
      <c r="Z43" s="374">
        <f t="shared" si="23"/>
        <v>0.030639806234276</v>
      </c>
      <c r="AA43" s="374">
        <f t="shared" si="1"/>
        <v>0.169699098517135</v>
      </c>
      <c r="AB43" s="374">
        <f t="shared" si="37"/>
        <v>0.0896448989834855</v>
      </c>
      <c r="AC43" s="363"/>
      <c r="AD43" s="373">
        <v>1.5544</v>
      </c>
      <c r="AE43" s="373">
        <v>1.3918</v>
      </c>
      <c r="AF43" s="373">
        <f t="shared" si="2"/>
        <v>2.9462</v>
      </c>
      <c r="AG43" s="373">
        <v>18.2624</v>
      </c>
      <c r="AH43" s="374">
        <v>0.161326003154021</v>
      </c>
      <c r="AI43" s="363"/>
      <c r="AJ43" s="376">
        <v>0.8624</v>
      </c>
      <c r="AK43" s="376">
        <v>0.4379</v>
      </c>
      <c r="AL43" s="383">
        <v>1.3003</v>
      </c>
      <c r="AM43" s="376">
        <v>1.5321</v>
      </c>
      <c r="AN43" s="374">
        <v>0.848704392663664</v>
      </c>
      <c r="AO43" s="363"/>
      <c r="AP43" s="373">
        <v>0.2609</v>
      </c>
      <c r="AQ43" s="373">
        <v>1.4933</v>
      </c>
      <c r="AR43" s="373">
        <f t="shared" si="5"/>
        <v>1.7542</v>
      </c>
      <c r="AS43" s="373">
        <v>4.746</v>
      </c>
      <c r="AT43" s="374">
        <f t="shared" si="6"/>
        <v>0.369616519174041</v>
      </c>
      <c r="AU43" s="363"/>
      <c r="AV43" s="373">
        <v>0.2025</v>
      </c>
      <c r="AW43" s="373">
        <v>0.3551</v>
      </c>
      <c r="AX43" s="373">
        <f t="shared" si="28"/>
        <v>0.5576</v>
      </c>
      <c r="AY43" s="373">
        <v>8.5819</v>
      </c>
      <c r="AZ43" s="374">
        <f t="shared" si="7"/>
        <v>0.0649739568160897</v>
      </c>
      <c r="BA43" s="363"/>
      <c r="BB43" s="379">
        <v>1.27839</v>
      </c>
      <c r="BC43" s="379">
        <v>0.64343</v>
      </c>
      <c r="BD43" s="379">
        <v>1.92182</v>
      </c>
      <c r="BE43" s="379">
        <v>7.27988</v>
      </c>
      <c r="BF43" s="374">
        <f t="shared" si="8"/>
        <v>0.263990615229921</v>
      </c>
      <c r="BG43" s="363"/>
      <c r="BH43" s="376">
        <v>3.0101</v>
      </c>
      <c r="BI43" s="376">
        <v>3.558</v>
      </c>
      <c r="BJ43" s="382">
        <v>6.5681</v>
      </c>
      <c r="BK43" s="376">
        <v>29.2349</v>
      </c>
      <c r="BL43" s="374">
        <f t="shared" si="16"/>
        <v>0.224666408983783</v>
      </c>
      <c r="BM43" s="363"/>
      <c r="BN43" s="373">
        <v>0.2324</v>
      </c>
      <c r="BO43" s="373">
        <v>0.199</v>
      </c>
      <c r="BP43" s="373">
        <f t="shared" si="9"/>
        <v>0.4314</v>
      </c>
      <c r="BQ43" s="373">
        <v>2.5236</v>
      </c>
      <c r="BR43" s="374">
        <f t="shared" si="26"/>
        <v>0.17094626723728</v>
      </c>
      <c r="BS43" s="363"/>
      <c r="BT43" s="363"/>
      <c r="BU43" s="373">
        <v>0.0707</v>
      </c>
      <c r="BV43" s="373">
        <v>0.1415</v>
      </c>
      <c r="BW43" s="373">
        <f t="shared" si="29"/>
        <v>0.2122</v>
      </c>
      <c r="BX43" s="373">
        <v>1.2699</v>
      </c>
      <c r="BY43" s="374">
        <f t="shared" si="10"/>
        <v>0.167099771635562</v>
      </c>
      <c r="BZ43" s="363"/>
      <c r="CA43" s="363"/>
      <c r="CB43" s="373">
        <v>0.7362</v>
      </c>
      <c r="CC43" s="373">
        <v>0.7732</v>
      </c>
      <c r="CD43" s="373">
        <f t="shared" si="43"/>
        <v>1.5094</v>
      </c>
      <c r="CE43" s="373">
        <v>17.1064</v>
      </c>
      <c r="CF43" s="374">
        <f t="shared" si="11"/>
        <v>0.0882359818547444</v>
      </c>
      <c r="CH43" s="363"/>
      <c r="CI43" s="373">
        <v>0.2068</v>
      </c>
      <c r="CJ43" s="373">
        <v>0.4703</v>
      </c>
      <c r="CK43" s="373">
        <v>0.6771</v>
      </c>
      <c r="CL43" s="373">
        <v>2.3726</v>
      </c>
      <c r="CM43" s="374">
        <f>CK43/CL43</f>
        <v>0.285383123998988</v>
      </c>
    </row>
    <row r="44" spans="3:91">
      <c r="C44" s="355">
        <v>44287</v>
      </c>
      <c r="D44" s="371">
        <f t="shared" si="44"/>
        <v>6.87443</v>
      </c>
      <c r="E44" s="378">
        <f t="shared" si="30"/>
        <v>4.16602540016533</v>
      </c>
      <c r="F44" s="378">
        <f t="shared" si="17"/>
        <v>-0.183053884886016</v>
      </c>
      <c r="G44" s="373">
        <f t="shared" si="45"/>
        <v>24.59657</v>
      </c>
      <c r="H44" s="378">
        <f t="shared" si="38"/>
        <v>1.03448940429122</v>
      </c>
      <c r="I44" s="373">
        <f t="shared" si="46"/>
        <v>6.80571</v>
      </c>
      <c r="J44" s="378">
        <f t="shared" si="31"/>
        <v>4.84080844490216</v>
      </c>
      <c r="K44" s="378">
        <f t="shared" si="18"/>
        <v>-0.280848689653861</v>
      </c>
      <c r="L44" s="373">
        <f t="shared" si="25"/>
        <v>27.32749</v>
      </c>
      <c r="M44" s="378">
        <f t="shared" si="32"/>
        <v>2.00884017440324</v>
      </c>
      <c r="N44" s="373">
        <f t="shared" si="47"/>
        <v>13.68014</v>
      </c>
      <c r="O44" s="378">
        <f t="shared" si="33"/>
        <v>4.4810449136584</v>
      </c>
      <c r="P44" s="378">
        <f t="shared" si="19"/>
        <v>-0.234819602736722</v>
      </c>
      <c r="Q44" s="380">
        <f t="shared" si="42"/>
        <v>51.92406</v>
      </c>
      <c r="R44" s="381">
        <f t="shared" si="39"/>
        <v>1.45246408025619</v>
      </c>
      <c r="S44" s="373">
        <f t="shared" si="48"/>
        <v>74.17951</v>
      </c>
      <c r="T44" s="378">
        <f t="shared" si="34"/>
        <v>2.53715804782681</v>
      </c>
      <c r="U44" s="378">
        <f t="shared" si="21"/>
        <v>-0.201595463465163</v>
      </c>
      <c r="V44" s="373">
        <f t="shared" si="40"/>
        <v>299.54264</v>
      </c>
      <c r="W44" s="378">
        <f t="shared" si="35"/>
        <v>0.178062477680518</v>
      </c>
      <c r="X44" s="374">
        <f t="shared" si="0"/>
        <v>0.184419390206271</v>
      </c>
      <c r="Y44" s="374">
        <f t="shared" si="36"/>
        <v>0.0654054903898537</v>
      </c>
      <c r="Z44" s="374">
        <f t="shared" si="23"/>
        <v>-0.00800749147064331</v>
      </c>
      <c r="AA44" s="374">
        <f t="shared" si="1"/>
        <v>0.173344469421782</v>
      </c>
      <c r="AB44" s="374">
        <f t="shared" si="37"/>
        <v>0.0900769440038739</v>
      </c>
      <c r="AC44" s="363"/>
      <c r="AD44" s="373">
        <v>0.9598</v>
      </c>
      <c r="AE44" s="373">
        <v>1.1222</v>
      </c>
      <c r="AF44" s="373">
        <v>2.082</v>
      </c>
      <c r="AG44" s="373">
        <v>14.038</v>
      </c>
      <c r="AH44" s="374">
        <f t="shared" ref="AH44:AH61" si="49">AF44/AG44</f>
        <v>0.148311725316997</v>
      </c>
      <c r="AI44" s="363"/>
      <c r="AJ44" s="376">
        <v>0.7229</v>
      </c>
      <c r="AK44" s="376">
        <v>0.3316</v>
      </c>
      <c r="AL44" s="383">
        <v>1.0545</v>
      </c>
      <c r="AM44" s="376">
        <v>1.3166</v>
      </c>
      <c r="AN44" s="374">
        <f t="shared" ref="AN44:AN62" si="50">AL44/AM44</f>
        <v>0.800926629196415</v>
      </c>
      <c r="AO44" s="363"/>
      <c r="AP44" s="373">
        <v>0.4869</v>
      </c>
      <c r="AQ44" s="373">
        <v>0.4563</v>
      </c>
      <c r="AR44" s="373">
        <v>0.9432</v>
      </c>
      <c r="AS44" s="373">
        <v>2.1873</v>
      </c>
      <c r="AT44" s="374">
        <f t="shared" ref="AT44:AT63" si="51">AR44/AS44</f>
        <v>0.431216568371965</v>
      </c>
      <c r="AU44" s="363"/>
      <c r="AV44" s="373">
        <v>0.1445</v>
      </c>
      <c r="AW44" s="373">
        <v>0.3055</v>
      </c>
      <c r="AX44" s="373">
        <v>0.45</v>
      </c>
      <c r="AY44" s="373">
        <v>7.8595</v>
      </c>
      <c r="AZ44" s="374">
        <f t="shared" ref="AZ44:AZ62" si="52">AX44/AY44</f>
        <v>0.057255550607545</v>
      </c>
      <c r="BA44" s="363"/>
      <c r="BB44" s="379">
        <v>1.30183</v>
      </c>
      <c r="BC44" s="379">
        <v>0.60781</v>
      </c>
      <c r="BD44" s="379">
        <v>1.90964</v>
      </c>
      <c r="BE44" s="379">
        <v>5.94801</v>
      </c>
      <c r="BF44" s="374">
        <f t="shared" ref="BF44:BF61" si="53">BD44/BE44</f>
        <v>0.321055277311235</v>
      </c>
      <c r="BG44" s="363"/>
      <c r="BH44" s="376">
        <v>2.3816</v>
      </c>
      <c r="BI44" s="376">
        <v>2.6988</v>
      </c>
      <c r="BJ44" s="382">
        <v>5.0804</v>
      </c>
      <c r="BK44" s="376">
        <v>22.965</v>
      </c>
      <c r="BL44" s="374">
        <f t="shared" si="16"/>
        <v>0.221223601132158</v>
      </c>
      <c r="BM44" s="363"/>
      <c r="BN44" s="373">
        <v>0.1974</v>
      </c>
      <c r="BO44" s="373">
        <v>0.1918</v>
      </c>
      <c r="BP44" s="373">
        <v>0.3892</v>
      </c>
      <c r="BQ44" s="373">
        <v>2.2054</v>
      </c>
      <c r="BR44" s="374">
        <f t="shared" ref="BR44:BR62" si="54">BP44/BQ44</f>
        <v>0.176475922735105</v>
      </c>
      <c r="BS44" s="363"/>
      <c r="BT44" s="363"/>
      <c r="BU44" s="373">
        <v>0.0938</v>
      </c>
      <c r="BV44" s="373">
        <v>0.141</v>
      </c>
      <c r="BW44" s="373">
        <v>0.2348</v>
      </c>
      <c r="BX44" s="373">
        <v>1.4809</v>
      </c>
      <c r="BY44" s="374">
        <f t="shared" ref="BY44:BY62" si="55">BW44/BX44</f>
        <v>0.158552231750962</v>
      </c>
      <c r="BZ44" s="363"/>
      <c r="CA44" s="363"/>
      <c r="CB44" s="373">
        <v>0.4851</v>
      </c>
      <c r="CC44" s="373">
        <v>0.6673</v>
      </c>
      <c r="CD44" s="373">
        <v>1.1524</v>
      </c>
      <c r="CE44" s="373">
        <v>14.627</v>
      </c>
      <c r="CF44" s="374">
        <f t="shared" ref="CF44:CF62" si="56">CD44/CE44</f>
        <v>0.0787858070691188</v>
      </c>
      <c r="CH44" s="363"/>
      <c r="CI44" s="373">
        <v>0.1006</v>
      </c>
      <c r="CJ44" s="373">
        <v>0.2834</v>
      </c>
      <c r="CK44" s="373">
        <v>0.384</v>
      </c>
      <c r="CL44" s="373">
        <v>1.5518</v>
      </c>
      <c r="CM44" s="374">
        <f t="shared" ref="CM44:CM62" si="57">CK44/CL44</f>
        <v>0.247454568887743</v>
      </c>
    </row>
    <row r="45" spans="3:91">
      <c r="C45" s="355">
        <v>44317</v>
      </c>
      <c r="D45" s="371">
        <f t="shared" si="44"/>
        <v>7.4826</v>
      </c>
      <c r="E45" s="378">
        <f t="shared" si="30"/>
        <v>2.83310281235592</v>
      </c>
      <c r="F45" s="378">
        <f t="shared" si="17"/>
        <v>0.0884684257458437</v>
      </c>
      <c r="G45" s="373">
        <f t="shared" si="45"/>
        <v>32.07917</v>
      </c>
      <c r="H45" s="378">
        <f t="shared" si="38"/>
        <v>1.28453200777673</v>
      </c>
      <c r="I45" s="373">
        <f t="shared" si="46"/>
        <v>7.7721</v>
      </c>
      <c r="J45" s="378">
        <f t="shared" si="31"/>
        <v>3.28120524402336</v>
      </c>
      <c r="K45" s="378">
        <f t="shared" si="18"/>
        <v>0.141996940804119</v>
      </c>
      <c r="L45" s="373">
        <f t="shared" si="25"/>
        <v>35.09959</v>
      </c>
      <c r="M45" s="378">
        <f t="shared" si="32"/>
        <v>2.22079594046505</v>
      </c>
      <c r="N45" s="373">
        <f t="shared" si="47"/>
        <v>15.2547</v>
      </c>
      <c r="O45" s="378">
        <f t="shared" si="33"/>
        <v>3.04902455209025</v>
      </c>
      <c r="P45" s="378">
        <f t="shared" si="19"/>
        <v>0.115098237298741</v>
      </c>
      <c r="Q45" s="380">
        <f t="shared" si="42"/>
        <v>67.17876</v>
      </c>
      <c r="R45" s="381">
        <f t="shared" si="39"/>
        <v>1.69364747771625</v>
      </c>
      <c r="S45" s="373">
        <f t="shared" si="48"/>
        <v>85.9501</v>
      </c>
      <c r="T45" s="378">
        <f t="shared" si="34"/>
        <v>0.855776434797441</v>
      </c>
      <c r="U45" s="378">
        <f t="shared" si="21"/>
        <v>0.158677106386926</v>
      </c>
      <c r="V45" s="373">
        <f t="shared" si="40"/>
        <v>385.49274</v>
      </c>
      <c r="W45" s="378">
        <f t="shared" si="35"/>
        <v>0.282487374666579</v>
      </c>
      <c r="X45" s="374">
        <f t="shared" si="0"/>
        <v>0.177483214097482</v>
      </c>
      <c r="Y45" s="374">
        <f t="shared" si="36"/>
        <v>0.0961379018977365</v>
      </c>
      <c r="Z45" s="374">
        <f t="shared" si="23"/>
        <v>-0.00693617610878913</v>
      </c>
      <c r="AA45" s="374">
        <f t="shared" si="1"/>
        <v>0.174267250791805</v>
      </c>
      <c r="AB45" s="374">
        <f t="shared" si="37"/>
        <v>0.0912959077310456</v>
      </c>
      <c r="AC45" s="363"/>
      <c r="AD45" s="373">
        <f>11555/10000</f>
        <v>1.1555</v>
      </c>
      <c r="AE45" s="373">
        <f>12858/10000</f>
        <v>1.2858</v>
      </c>
      <c r="AF45" s="373">
        <f>24413/10000</f>
        <v>2.4413</v>
      </c>
      <c r="AG45" s="373">
        <f>140892/10000</f>
        <v>14.0892</v>
      </c>
      <c r="AH45" s="374">
        <f t="shared" si="49"/>
        <v>0.17327456491497</v>
      </c>
      <c r="AI45" s="363"/>
      <c r="AJ45" s="376">
        <v>0.8498</v>
      </c>
      <c r="AK45" s="376">
        <v>0.3221</v>
      </c>
      <c r="AL45" s="383">
        <v>1.1719</v>
      </c>
      <c r="AM45" s="376">
        <v>1.4063</v>
      </c>
      <c r="AN45" s="374">
        <f t="shared" si="50"/>
        <v>0.833321481902866</v>
      </c>
      <c r="AO45" s="363"/>
      <c r="AP45" s="373">
        <f>3953/10000</f>
        <v>0.3953</v>
      </c>
      <c r="AQ45" s="373">
        <f>5547/10000</f>
        <v>0.5547</v>
      </c>
      <c r="AR45" s="373">
        <f>9500/10000</f>
        <v>0.95</v>
      </c>
      <c r="AS45" s="373">
        <f>24327/10000</f>
        <v>2.4327</v>
      </c>
      <c r="AT45" s="374">
        <f t="shared" si="51"/>
        <v>0.390512599169647</v>
      </c>
      <c r="AU45" s="363"/>
      <c r="AV45" s="373">
        <f>1792/10000</f>
        <v>0.1792</v>
      </c>
      <c r="AW45" s="373">
        <f>4459/10000</f>
        <v>0.4459</v>
      </c>
      <c r="AX45" s="373">
        <f>6251/10000</f>
        <v>0.6251</v>
      </c>
      <c r="AY45" s="373">
        <f>95403/10000</f>
        <v>9.5403</v>
      </c>
      <c r="AZ45" s="374">
        <f t="shared" si="52"/>
        <v>0.065522048572896</v>
      </c>
      <c r="BA45" s="363"/>
      <c r="BB45" s="379">
        <v>1.312</v>
      </c>
      <c r="BC45" s="379">
        <v>0.9855</v>
      </c>
      <c r="BD45" s="379">
        <v>2.2975</v>
      </c>
      <c r="BE45" s="379">
        <v>15.6737</v>
      </c>
      <c r="BF45" s="374">
        <f t="shared" si="53"/>
        <v>0.146583129701347</v>
      </c>
      <c r="BG45" s="363"/>
      <c r="BH45" s="376">
        <v>2.6786</v>
      </c>
      <c r="BI45" s="376">
        <v>2.7222</v>
      </c>
      <c r="BJ45" s="382">
        <v>5.4008</v>
      </c>
      <c r="BK45" s="376">
        <v>23.0635</v>
      </c>
      <c r="BL45" s="374">
        <f t="shared" si="16"/>
        <v>0.234170876059575</v>
      </c>
      <c r="BM45" s="363"/>
      <c r="BN45" s="373">
        <f>1919/10000</f>
        <v>0.1919</v>
      </c>
      <c r="BO45" s="373">
        <f>1837/10000</f>
        <v>0.1837</v>
      </c>
      <c r="BP45" s="373">
        <f>3756/10000</f>
        <v>0.3756</v>
      </c>
      <c r="BQ45" s="373">
        <f>19991/10000</f>
        <v>1.9991</v>
      </c>
      <c r="BR45" s="374">
        <f t="shared" si="54"/>
        <v>0.187884548046621</v>
      </c>
      <c r="BS45" s="363"/>
      <c r="BT45" s="363"/>
      <c r="BU45" s="373">
        <f>888/10000</f>
        <v>0.0888</v>
      </c>
      <c r="BV45" s="373">
        <f>1471/10000</f>
        <v>0.1471</v>
      </c>
      <c r="BW45" s="373">
        <f>2359/10000</f>
        <v>0.2359</v>
      </c>
      <c r="BX45" s="373">
        <v>1.6661</v>
      </c>
      <c r="BY45" s="374">
        <f t="shared" si="55"/>
        <v>0.141588139967589</v>
      </c>
      <c r="BZ45" s="363"/>
      <c r="CA45" s="363"/>
      <c r="CB45" s="373">
        <f>5163/10000</f>
        <v>0.5163</v>
      </c>
      <c r="CC45" s="373">
        <f>7727/10000</f>
        <v>0.7727</v>
      </c>
      <c r="CD45" s="373">
        <f>12890/10000</f>
        <v>1.289</v>
      </c>
      <c r="CE45" s="373">
        <f>143970/10000</f>
        <v>14.397</v>
      </c>
      <c r="CF45" s="374">
        <f t="shared" si="56"/>
        <v>0.0895325415017017</v>
      </c>
      <c r="CH45" s="363"/>
      <c r="CI45" s="373">
        <v>0.1152</v>
      </c>
      <c r="CJ45" s="373">
        <v>0.3524</v>
      </c>
      <c r="CK45" s="373">
        <v>0.4676</v>
      </c>
      <c r="CL45" s="373">
        <v>1.6822</v>
      </c>
      <c r="CM45" s="374">
        <f t="shared" si="57"/>
        <v>0.277969325882773</v>
      </c>
    </row>
    <row r="46" spans="3:91">
      <c r="C46" s="355">
        <v>44348</v>
      </c>
      <c r="D46" s="371">
        <f t="shared" si="44"/>
        <v>11.329466291</v>
      </c>
      <c r="E46" s="378">
        <f t="shared" si="30"/>
        <v>1.67690529759233</v>
      </c>
      <c r="F46" s="378">
        <f t="shared" si="17"/>
        <v>0.514108236575522</v>
      </c>
      <c r="G46" s="373">
        <f t="shared" si="45"/>
        <v>43.408636291</v>
      </c>
      <c r="H46" s="378">
        <f t="shared" si="38"/>
        <v>1.37540556035285</v>
      </c>
      <c r="I46" s="373">
        <f t="shared" si="46"/>
        <v>9.323026709</v>
      </c>
      <c r="J46" s="378">
        <f t="shared" si="31"/>
        <v>1.67120128044238</v>
      </c>
      <c r="K46" s="378">
        <f t="shared" si="18"/>
        <v>0.199550534475882</v>
      </c>
      <c r="L46" s="373">
        <f t="shared" si="25"/>
        <v>44.422616709</v>
      </c>
      <c r="M46" s="378">
        <f t="shared" si="32"/>
        <v>2.08747683548791</v>
      </c>
      <c r="N46" s="373">
        <f t="shared" si="47"/>
        <v>20.652493</v>
      </c>
      <c r="O46" s="378">
        <f t="shared" si="33"/>
        <v>1.67432735513111</v>
      </c>
      <c r="P46" s="378">
        <f t="shared" si="19"/>
        <v>0.353844585603126</v>
      </c>
      <c r="Q46" s="380">
        <f t="shared" si="42"/>
        <v>87.831253</v>
      </c>
      <c r="R46" s="381">
        <f t="shared" si="39"/>
        <v>1.68907951699518</v>
      </c>
      <c r="S46" s="373">
        <f t="shared" si="48"/>
        <v>104.601540153453</v>
      </c>
      <c r="T46" s="378">
        <f t="shared" si="34"/>
        <v>0.179311839433901</v>
      </c>
      <c r="U46" s="378">
        <f t="shared" si="21"/>
        <v>0.217003123364053</v>
      </c>
      <c r="V46" s="373">
        <f t="shared" si="40"/>
        <v>490.094280153453</v>
      </c>
      <c r="W46" s="378">
        <f t="shared" si="35"/>
        <v>0.258978872495791</v>
      </c>
      <c r="X46" s="374">
        <f t="shared" si="0"/>
        <v>0.197439664556586</v>
      </c>
      <c r="Y46" s="374">
        <f t="shared" si="36"/>
        <v>0.110373683819899</v>
      </c>
      <c r="Z46" s="374">
        <f t="shared" si="23"/>
        <v>0.0199564504591042</v>
      </c>
      <c r="AA46" s="374">
        <f t="shared" si="1"/>
        <v>0.179212973006947</v>
      </c>
      <c r="AB46" s="374">
        <f t="shared" si="37"/>
        <v>0.0953086684793436</v>
      </c>
      <c r="AC46" s="363"/>
      <c r="AD46" s="373">
        <v>2.0862</v>
      </c>
      <c r="AE46" s="373">
        <v>1.6482</v>
      </c>
      <c r="AF46" s="373">
        <v>3.7344</v>
      </c>
      <c r="AG46" s="373">
        <v>19.9337</v>
      </c>
      <c r="AH46" s="374">
        <f t="shared" si="49"/>
        <v>0.187341035532791</v>
      </c>
      <c r="AI46" s="363"/>
      <c r="AJ46" s="376">
        <v>1.3184</v>
      </c>
      <c r="AK46" s="376">
        <v>0.4139</v>
      </c>
      <c r="AL46" s="383">
        <v>1.7323</v>
      </c>
      <c r="AM46" s="376">
        <v>2.0392</v>
      </c>
      <c r="AN46" s="374">
        <f t="shared" si="50"/>
        <v>0.849499803844645</v>
      </c>
      <c r="AO46" s="363"/>
      <c r="AP46" s="373">
        <v>0.868366291</v>
      </c>
      <c r="AQ46" s="373">
        <v>0.914726709</v>
      </c>
      <c r="AR46" s="373">
        <v>1.783093</v>
      </c>
      <c r="AS46" s="373">
        <v>3.6095</v>
      </c>
      <c r="AT46" s="374">
        <f t="shared" si="51"/>
        <v>0.494</v>
      </c>
      <c r="AU46" s="363"/>
      <c r="AV46" s="373">
        <v>0.2967</v>
      </c>
      <c r="AW46" s="373">
        <v>0.4472</v>
      </c>
      <c r="AX46" s="373">
        <v>0.7439</v>
      </c>
      <c r="AY46" s="373">
        <v>11.4373401534527</v>
      </c>
      <c r="AZ46" s="374">
        <f t="shared" si="52"/>
        <v>0.0650413461538461</v>
      </c>
      <c r="BA46" s="363"/>
      <c r="BB46" s="379">
        <v>1.9842</v>
      </c>
      <c r="BC46" s="379">
        <v>1.2139</v>
      </c>
      <c r="BD46" s="379">
        <v>3.1981</v>
      </c>
      <c r="BE46" s="379">
        <v>18.6128</v>
      </c>
      <c r="BF46" s="374">
        <f t="shared" si="53"/>
        <v>0.171822616693888</v>
      </c>
      <c r="BG46" s="363"/>
      <c r="BH46" s="376">
        <v>3.342</v>
      </c>
      <c r="BI46" s="376">
        <v>3.1314</v>
      </c>
      <c r="BJ46" s="382">
        <v>6.4734</v>
      </c>
      <c r="BK46" s="376">
        <v>27.4152</v>
      </c>
      <c r="BL46" s="374">
        <f t="shared" si="16"/>
        <v>0.236124485686772</v>
      </c>
      <c r="BM46" s="363"/>
      <c r="BN46" s="373">
        <v>0.369</v>
      </c>
      <c r="BO46" s="373">
        <v>0.2286</v>
      </c>
      <c r="BP46" s="373">
        <v>0.5976</v>
      </c>
      <c r="BQ46" s="373">
        <v>2.6005</v>
      </c>
      <c r="BR46" s="374">
        <f t="shared" si="54"/>
        <v>0.229801961161315</v>
      </c>
      <c r="BS46" s="363"/>
      <c r="BT46" s="363"/>
      <c r="BU46" s="373">
        <v>0.1348</v>
      </c>
      <c r="BV46" s="373">
        <v>0.158</v>
      </c>
      <c r="BW46" s="373">
        <v>0.2928</v>
      </c>
      <c r="BX46" s="373">
        <v>1.8936</v>
      </c>
      <c r="BY46" s="374">
        <f t="shared" si="55"/>
        <v>0.154626108998733</v>
      </c>
      <c r="BZ46" s="363"/>
      <c r="CA46" s="363"/>
      <c r="CB46" s="373">
        <v>0.7025</v>
      </c>
      <c r="CC46" s="373">
        <v>0.7118</v>
      </c>
      <c r="CD46" s="373">
        <v>1.4143</v>
      </c>
      <c r="CE46" s="373">
        <v>15.0331</v>
      </c>
      <c r="CF46" s="374">
        <f t="shared" si="56"/>
        <v>0.0940790655287333</v>
      </c>
      <c r="CH46" s="363"/>
      <c r="CI46" s="373">
        <v>0.2273</v>
      </c>
      <c r="CJ46" s="373">
        <v>0.4553</v>
      </c>
      <c r="CK46" s="373">
        <v>0.6826</v>
      </c>
      <c r="CL46" s="373">
        <v>2.0266</v>
      </c>
      <c r="CM46" s="374">
        <f t="shared" si="57"/>
        <v>0.336820290141123</v>
      </c>
    </row>
    <row r="47" spans="3:91">
      <c r="C47" s="355">
        <v>44378</v>
      </c>
      <c r="D47" s="371">
        <f t="shared" si="44"/>
        <v>6.4849</v>
      </c>
      <c r="E47" s="378">
        <f t="shared" si="30"/>
        <v>0.434712389380531</v>
      </c>
      <c r="F47" s="378">
        <f t="shared" si="17"/>
        <v>-0.4276076353966</v>
      </c>
      <c r="G47" s="373">
        <f t="shared" si="45"/>
        <v>49.893536291</v>
      </c>
      <c r="H47" s="378">
        <f t="shared" si="38"/>
        <v>1.18886981297874</v>
      </c>
      <c r="I47" s="373">
        <f t="shared" si="46"/>
        <v>7.33</v>
      </c>
      <c r="J47" s="378">
        <f t="shared" si="31"/>
        <v>0.526479102022116</v>
      </c>
      <c r="K47" s="378">
        <f t="shared" si="18"/>
        <v>-0.213774643279315</v>
      </c>
      <c r="L47" s="373">
        <f t="shared" si="25"/>
        <v>51.752616709</v>
      </c>
      <c r="M47" s="378">
        <f t="shared" si="32"/>
        <v>1.69686745157609</v>
      </c>
      <c r="N47" s="373">
        <f t="shared" si="47"/>
        <v>13.7898</v>
      </c>
      <c r="O47" s="378">
        <f t="shared" si="33"/>
        <v>0.479290702539182</v>
      </c>
      <c r="P47" s="378">
        <f t="shared" si="19"/>
        <v>-0.332293684835046</v>
      </c>
      <c r="Q47" s="380">
        <f t="shared" si="42"/>
        <v>101.621053</v>
      </c>
      <c r="R47" s="381">
        <f t="shared" si="39"/>
        <v>1.42046519992092</v>
      </c>
      <c r="S47" s="373">
        <f t="shared" si="48"/>
        <v>74.3315</v>
      </c>
      <c r="T47" s="378">
        <f t="shared" si="34"/>
        <v>-0.25232004441932</v>
      </c>
      <c r="U47" s="378">
        <f t="shared" si="21"/>
        <v>-0.289384268233966</v>
      </c>
      <c r="V47" s="373">
        <f t="shared" si="40"/>
        <v>564.425780153453</v>
      </c>
      <c r="W47" s="378">
        <f t="shared" si="35"/>
        <v>0.154964396286195</v>
      </c>
      <c r="X47" s="374">
        <f t="shared" si="0"/>
        <v>0.185517580030001</v>
      </c>
      <c r="Y47" s="374">
        <f t="shared" si="36"/>
        <v>0.0917511717383943</v>
      </c>
      <c r="Z47" s="374">
        <f t="shared" si="23"/>
        <v>-0.0119220845265856</v>
      </c>
      <c r="AA47" s="374">
        <f t="shared" si="1"/>
        <v>0.180043252050556</v>
      </c>
      <c r="AB47" s="374">
        <f t="shared" si="37"/>
        <v>0.0941326816706279</v>
      </c>
      <c r="AC47" s="363"/>
      <c r="AD47" s="373">
        <v>0.7576</v>
      </c>
      <c r="AE47" s="373">
        <v>1.0834</v>
      </c>
      <c r="AF47" s="373">
        <v>1.841</v>
      </c>
      <c r="AG47" s="373">
        <v>11.6</v>
      </c>
      <c r="AH47" s="374">
        <f t="shared" si="49"/>
        <v>0.158706896551724</v>
      </c>
      <c r="AI47" s="363"/>
      <c r="AJ47" s="376">
        <v>0.6731</v>
      </c>
      <c r="AK47" s="376">
        <v>0.2166</v>
      </c>
      <c r="AL47" s="383">
        <v>0.8897</v>
      </c>
      <c r="AM47" s="376">
        <v>1.0507</v>
      </c>
      <c r="AN47" s="374">
        <f t="shared" si="50"/>
        <v>0.846768820786143</v>
      </c>
      <c r="AO47" s="363"/>
      <c r="AP47" s="373">
        <v>0.2535</v>
      </c>
      <c r="AQ47" s="373">
        <v>0.3777</v>
      </c>
      <c r="AR47" s="373">
        <v>0.6312</v>
      </c>
      <c r="AS47" s="373">
        <v>1.6778</v>
      </c>
      <c r="AT47" s="374">
        <f t="shared" si="51"/>
        <v>0.376206937656455</v>
      </c>
      <c r="AU47" s="363"/>
      <c r="AV47" s="373">
        <v>0.2002</v>
      </c>
      <c r="AW47" s="373">
        <v>0.4041</v>
      </c>
      <c r="AX47" s="373">
        <v>0.6043</v>
      </c>
      <c r="AY47" s="373">
        <v>8.39</v>
      </c>
      <c r="AZ47" s="374">
        <f t="shared" si="52"/>
        <v>0.0720262216924911</v>
      </c>
      <c r="BA47" s="363"/>
      <c r="BB47" s="379">
        <v>1.139</v>
      </c>
      <c r="BC47" s="379">
        <v>0.99</v>
      </c>
      <c r="BD47" s="379">
        <v>2.1039</v>
      </c>
      <c r="BE47" s="379">
        <v>12.3296</v>
      </c>
      <c r="BF47" s="374">
        <f t="shared" si="53"/>
        <v>0.17063813911238</v>
      </c>
      <c r="BG47" s="363"/>
      <c r="BH47" s="376">
        <v>2.5464</v>
      </c>
      <c r="BI47" s="376">
        <v>3.0154</v>
      </c>
      <c r="BJ47" s="376">
        <v>5.5618</v>
      </c>
      <c r="BK47" s="376">
        <v>23.6393</v>
      </c>
      <c r="BL47" s="374">
        <f t="shared" si="16"/>
        <v>0.235277694347971</v>
      </c>
      <c r="BM47" s="363"/>
      <c r="BN47" s="373">
        <v>0.1856</v>
      </c>
      <c r="BO47" s="373">
        <v>0.18</v>
      </c>
      <c r="BP47" s="373">
        <v>0.3656</v>
      </c>
      <c r="BQ47" s="373">
        <v>1.9422</v>
      </c>
      <c r="BR47" s="374">
        <f t="shared" si="54"/>
        <v>0.188240140047369</v>
      </c>
      <c r="BS47" s="363"/>
      <c r="BT47" s="363"/>
      <c r="BU47" s="373">
        <v>0.0859</v>
      </c>
      <c r="BV47" s="373">
        <v>0.1395</v>
      </c>
      <c r="BW47" s="373">
        <v>0.2254</v>
      </c>
      <c r="BX47" s="373">
        <v>1.2323</v>
      </c>
      <c r="BY47" s="374">
        <f t="shared" si="55"/>
        <v>0.182910005680435</v>
      </c>
      <c r="BZ47" s="363"/>
      <c r="CA47" s="363"/>
      <c r="CB47" s="373">
        <v>0.5096</v>
      </c>
      <c r="CC47" s="373">
        <v>0.6272</v>
      </c>
      <c r="CD47" s="373">
        <v>1.1368</v>
      </c>
      <c r="CE47" s="373">
        <v>11.13</v>
      </c>
      <c r="CF47" s="374">
        <f t="shared" si="56"/>
        <v>0.102138364779874</v>
      </c>
      <c r="CH47" s="363"/>
      <c r="CI47" s="373">
        <v>0.134</v>
      </c>
      <c r="CJ47" s="373">
        <v>0.2961</v>
      </c>
      <c r="CK47" s="373">
        <v>0.4301</v>
      </c>
      <c r="CL47" s="373">
        <v>1.3396</v>
      </c>
      <c r="CM47" s="374">
        <f t="shared" si="57"/>
        <v>0.321065989847716</v>
      </c>
    </row>
    <row r="48" spans="3:91">
      <c r="C48" s="355">
        <v>44409</v>
      </c>
      <c r="D48" s="371">
        <f t="shared" si="44"/>
        <v>7.3618</v>
      </c>
      <c r="E48" s="378">
        <f t="shared" si="30"/>
        <v>0.830109879182618</v>
      </c>
      <c r="F48" s="378">
        <f t="shared" si="17"/>
        <v>0.13522182300421</v>
      </c>
      <c r="G48" s="373">
        <f t="shared" si="45"/>
        <v>57.255336291</v>
      </c>
      <c r="H48" s="378">
        <f t="shared" si="38"/>
        <v>1.13505475265505</v>
      </c>
      <c r="I48" s="373">
        <f t="shared" si="46"/>
        <v>5.6405</v>
      </c>
      <c r="J48" s="378">
        <f t="shared" si="31"/>
        <v>0.478195922218146</v>
      </c>
      <c r="K48" s="378">
        <f t="shared" si="18"/>
        <v>-0.230491132332878</v>
      </c>
      <c r="L48" s="373">
        <f t="shared" si="25"/>
        <v>57.393116709</v>
      </c>
      <c r="M48" s="378">
        <f t="shared" si="32"/>
        <v>1.49473464006746</v>
      </c>
      <c r="N48" s="373">
        <f t="shared" si="47"/>
        <v>13.0023</v>
      </c>
      <c r="O48" s="378">
        <f t="shared" si="33"/>
        <v>0.658795162278016</v>
      </c>
      <c r="P48" s="378">
        <f t="shared" si="19"/>
        <v>-0.0571074272288212</v>
      </c>
      <c r="Q48" s="380">
        <f t="shared" si="42"/>
        <v>114.623353</v>
      </c>
      <c r="R48" s="381">
        <f t="shared" si="39"/>
        <v>1.30063431180692</v>
      </c>
      <c r="S48" s="373">
        <f t="shared" si="48"/>
        <v>54.8469</v>
      </c>
      <c r="T48" s="378">
        <f t="shared" si="34"/>
        <v>-0.175245748553779</v>
      </c>
      <c r="U48" s="378">
        <f t="shared" si="21"/>
        <v>-0.262131128794656</v>
      </c>
      <c r="V48" s="373">
        <f t="shared" si="40"/>
        <v>619.272680153453</v>
      </c>
      <c r="W48" s="378">
        <f t="shared" si="35"/>
        <v>0.115412129678895</v>
      </c>
      <c r="X48" s="374">
        <f t="shared" si="0"/>
        <v>0.23706535829737</v>
      </c>
      <c r="Y48" s="374">
        <f t="shared" si="36"/>
        <v>0.119196276826292</v>
      </c>
      <c r="Z48" s="374">
        <f t="shared" si="23"/>
        <v>0.0515477782673689</v>
      </c>
      <c r="AA48" s="374">
        <f t="shared" si="1"/>
        <v>0.185093508358219</v>
      </c>
      <c r="AB48" s="374">
        <f t="shared" si="37"/>
        <v>0.0953549769940453</v>
      </c>
      <c r="AC48" s="363"/>
      <c r="AD48" s="373">
        <v>0.9916</v>
      </c>
      <c r="AE48" s="373">
        <v>0.7488</v>
      </c>
      <c r="AF48" s="373">
        <f>AD48+AE48</f>
        <v>1.7404</v>
      </c>
      <c r="AG48" s="373">
        <v>8.8066</v>
      </c>
      <c r="AH48" s="374">
        <f t="shared" si="49"/>
        <v>0.197624508891059</v>
      </c>
      <c r="AI48" s="363"/>
      <c r="AJ48" s="376">
        <v>1.1811</v>
      </c>
      <c r="AK48" s="376">
        <v>0.2599</v>
      </c>
      <c r="AL48" s="383">
        <f>AJ48+AK48</f>
        <v>1.441</v>
      </c>
      <c r="AM48" s="376">
        <v>1.6427</v>
      </c>
      <c r="AN48" s="374">
        <f t="shared" si="50"/>
        <v>0.877214342241432</v>
      </c>
      <c r="AO48" s="363"/>
      <c r="AP48" s="373">
        <v>0.4781</v>
      </c>
      <c r="AQ48" s="373">
        <v>0.4541</v>
      </c>
      <c r="AR48" s="373">
        <f>AP48+AQ48</f>
        <v>0.9322</v>
      </c>
      <c r="AS48" s="373">
        <v>1.9808</v>
      </c>
      <c r="AT48" s="374">
        <f t="shared" si="51"/>
        <v>0.470617932148627</v>
      </c>
      <c r="AU48" s="363"/>
      <c r="AV48" s="373">
        <v>0.1511</v>
      </c>
      <c r="AW48" s="373">
        <v>0.2698</v>
      </c>
      <c r="AX48" s="373">
        <f>AV48+AW48</f>
        <v>0.4209</v>
      </c>
      <c r="AY48" s="373">
        <v>5.7181</v>
      </c>
      <c r="AZ48" s="374">
        <f t="shared" si="52"/>
        <v>0.0736083664154177</v>
      </c>
      <c r="BA48" s="363"/>
      <c r="BB48" s="379">
        <v>0.7388</v>
      </c>
      <c r="BC48" s="379">
        <v>0.5049</v>
      </c>
      <c r="BD48" s="379">
        <f>BB48+BC48</f>
        <v>1.2437</v>
      </c>
      <c r="BE48" s="379">
        <v>6.8033</v>
      </c>
      <c r="BF48" s="374">
        <f t="shared" si="53"/>
        <v>0.18280834301001</v>
      </c>
      <c r="BG48" s="363"/>
      <c r="BH48" s="376">
        <v>2.886</v>
      </c>
      <c r="BI48" s="376">
        <v>2.4497</v>
      </c>
      <c r="BJ48" s="376">
        <f>BH48+BI48</f>
        <v>5.3357</v>
      </c>
      <c r="BK48" s="376">
        <v>19.3307</v>
      </c>
      <c r="BL48" s="374">
        <f t="shared" si="16"/>
        <v>0.276022078869363</v>
      </c>
      <c r="BM48" s="363"/>
      <c r="BN48" s="373">
        <v>0.2242</v>
      </c>
      <c r="BO48" s="373">
        <v>0.1813</v>
      </c>
      <c r="BP48" s="373">
        <f>BN48+BO48</f>
        <v>0.4055</v>
      </c>
      <c r="BQ48" s="373">
        <v>1.6652</v>
      </c>
      <c r="BR48" s="374">
        <f t="shared" si="54"/>
        <v>0.243514292577468</v>
      </c>
      <c r="BS48" s="363"/>
      <c r="BT48" s="363"/>
      <c r="BU48" s="373">
        <v>0.0814</v>
      </c>
      <c r="BV48" s="373">
        <v>0.112</v>
      </c>
      <c r="BW48" s="373">
        <v>0.1934</v>
      </c>
      <c r="BX48" s="373">
        <v>0.7971</v>
      </c>
      <c r="BY48" s="374">
        <f t="shared" si="55"/>
        <v>0.242629532053695</v>
      </c>
      <c r="BZ48" s="363"/>
      <c r="CA48" s="363"/>
      <c r="CB48" s="373">
        <v>0.3247</v>
      </c>
      <c r="CC48" s="373">
        <v>0.3199</v>
      </c>
      <c r="CD48" s="373">
        <f>CB48+CC48</f>
        <v>0.6446</v>
      </c>
      <c r="CE48" s="373">
        <v>6.5185</v>
      </c>
      <c r="CF48" s="374">
        <f t="shared" si="56"/>
        <v>0.0988877809311958</v>
      </c>
      <c r="CH48" s="363"/>
      <c r="CI48" s="373">
        <v>0.3048</v>
      </c>
      <c r="CJ48" s="373">
        <v>0.3401</v>
      </c>
      <c r="CK48" s="373">
        <v>0.6449</v>
      </c>
      <c r="CL48" s="373">
        <v>1.5839</v>
      </c>
      <c r="CM48" s="374">
        <f t="shared" si="57"/>
        <v>0.407159542900436</v>
      </c>
    </row>
    <row r="49" spans="3:91">
      <c r="C49" s="355">
        <v>44440</v>
      </c>
      <c r="D49" s="371">
        <f t="shared" si="44"/>
        <v>12.5017</v>
      </c>
      <c r="E49" s="378">
        <f t="shared" si="30"/>
        <v>0.642842124628768</v>
      </c>
      <c r="F49" s="378">
        <f t="shared" si="17"/>
        <v>0.698185226439186</v>
      </c>
      <c r="G49" s="373">
        <f t="shared" si="45"/>
        <v>69.757036291</v>
      </c>
      <c r="H49" s="378">
        <f t="shared" si="38"/>
        <v>1.02625400971923</v>
      </c>
      <c r="I49" s="373">
        <f t="shared" si="46"/>
        <v>7.1531</v>
      </c>
      <c r="J49" s="378">
        <f t="shared" si="31"/>
        <v>0.250695015124228</v>
      </c>
      <c r="K49" s="378">
        <f t="shared" si="18"/>
        <v>0.268167715628047</v>
      </c>
      <c r="L49" s="373">
        <f t="shared" si="25"/>
        <v>64.546216709</v>
      </c>
      <c r="M49" s="378">
        <f t="shared" si="32"/>
        <v>1.24703974617929</v>
      </c>
      <c r="N49" s="373">
        <f t="shared" si="47"/>
        <v>19.6548</v>
      </c>
      <c r="O49" s="378">
        <f t="shared" si="33"/>
        <v>0.474578178571696</v>
      </c>
      <c r="P49" s="378">
        <f t="shared" si="19"/>
        <v>0.511640248263769</v>
      </c>
      <c r="Q49" s="380">
        <f t="shared" si="42"/>
        <v>134.278153</v>
      </c>
      <c r="R49" s="381">
        <f t="shared" si="39"/>
        <v>1.12628267533998</v>
      </c>
      <c r="S49" s="373">
        <f t="shared" si="48"/>
        <v>79.7322</v>
      </c>
      <c r="T49" s="378">
        <f t="shared" si="34"/>
        <v>-0.255512769755959</v>
      </c>
      <c r="U49" s="378">
        <f t="shared" si="21"/>
        <v>0.453722999841376</v>
      </c>
      <c r="V49" s="373">
        <f t="shared" si="40"/>
        <v>699.004880153453</v>
      </c>
      <c r="W49" s="378">
        <f t="shared" si="35"/>
        <v>0.0554313293987556</v>
      </c>
      <c r="X49" s="374">
        <f t="shared" si="0"/>
        <v>0.246510192870634</v>
      </c>
      <c r="Y49" s="374">
        <f t="shared" si="36"/>
        <v>0.122051759005197</v>
      </c>
      <c r="Z49" s="374">
        <f t="shared" si="23"/>
        <v>0.00944483457326487</v>
      </c>
      <c r="AA49" s="374">
        <f t="shared" si="1"/>
        <v>0.192099020782976</v>
      </c>
      <c r="AB49" s="374">
        <f t="shared" si="37"/>
        <v>0.0967460711340035</v>
      </c>
      <c r="AC49" s="363"/>
      <c r="AD49" s="373">
        <v>1.7121</v>
      </c>
      <c r="AE49" s="373">
        <v>1.1813</v>
      </c>
      <c r="AF49" s="373">
        <f>AD49+AE49</f>
        <v>2.8934</v>
      </c>
      <c r="AG49" s="373">
        <v>13.3762</v>
      </c>
      <c r="AH49" s="374">
        <f t="shared" si="49"/>
        <v>0.216309564749331</v>
      </c>
      <c r="AI49" s="363"/>
      <c r="AJ49" s="376">
        <v>1.3946</v>
      </c>
      <c r="AK49" s="376">
        <v>0.2508</v>
      </c>
      <c r="AL49" s="383">
        <f>AJ49+AK49</f>
        <v>1.6454</v>
      </c>
      <c r="AM49" s="376">
        <v>1.7992</v>
      </c>
      <c r="AN49" s="374">
        <f t="shared" si="50"/>
        <v>0.914517563361494</v>
      </c>
      <c r="AO49" s="363"/>
      <c r="AP49" s="373">
        <v>0.7454</v>
      </c>
      <c r="AQ49" s="373">
        <v>0.4751</v>
      </c>
      <c r="AR49" s="373">
        <f>AP49+AQ49</f>
        <v>1.2205</v>
      </c>
      <c r="AS49" s="373">
        <v>2.2634</v>
      </c>
      <c r="AT49" s="374">
        <f t="shared" si="51"/>
        <v>0.539233012282407</v>
      </c>
      <c r="AU49" s="363"/>
      <c r="AV49" s="373">
        <v>0.2916</v>
      </c>
      <c r="AW49" s="373">
        <v>0.3951</v>
      </c>
      <c r="AX49" s="373">
        <f>AV49+AW49</f>
        <v>0.6867</v>
      </c>
      <c r="AY49" s="373">
        <v>5.9641</v>
      </c>
      <c r="AZ49" s="374">
        <f t="shared" si="52"/>
        <v>0.115138914505122</v>
      </c>
      <c r="BA49" s="363"/>
      <c r="BB49" s="379">
        <v>3.2721</v>
      </c>
      <c r="BC49" s="379">
        <v>1.3884</v>
      </c>
      <c r="BD49" s="379">
        <f>BB49+BC49</f>
        <v>4.6605</v>
      </c>
      <c r="BE49" s="379">
        <v>21.5321</v>
      </c>
      <c r="BF49" s="374">
        <f t="shared" si="53"/>
        <v>0.216444285508613</v>
      </c>
      <c r="BG49" s="363"/>
      <c r="BH49" s="376">
        <v>3.3655</v>
      </c>
      <c r="BI49" s="376">
        <v>2.2842</v>
      </c>
      <c r="BJ49" s="376">
        <f>BH49+BI49</f>
        <v>5.6497</v>
      </c>
      <c r="BK49" s="376">
        <v>19.6972</v>
      </c>
      <c r="BL49" s="374">
        <f t="shared" si="16"/>
        <v>0.286827569400727</v>
      </c>
      <c r="BM49" s="363"/>
      <c r="BN49" s="373">
        <v>0.4006</v>
      </c>
      <c r="BO49" s="373">
        <v>0.1828</v>
      </c>
      <c r="BP49" s="373">
        <f>BN49+BO49</f>
        <v>0.5834</v>
      </c>
      <c r="BQ49" s="373">
        <v>1.9648</v>
      </c>
      <c r="BR49" s="374">
        <f t="shared" si="54"/>
        <v>0.296925895765472</v>
      </c>
      <c r="BS49" s="363"/>
      <c r="BT49" s="363"/>
      <c r="BU49" s="373">
        <v>0.1517</v>
      </c>
      <c r="BV49" s="373">
        <v>0.1197</v>
      </c>
      <c r="BW49" s="373">
        <f>BU49+BV49</f>
        <v>0.2714</v>
      </c>
      <c r="BX49" s="373">
        <v>1.0786</v>
      </c>
      <c r="BY49" s="374">
        <f t="shared" si="55"/>
        <v>0.251622473576859</v>
      </c>
      <c r="BZ49" s="363"/>
      <c r="CA49" s="363"/>
      <c r="CB49" s="373">
        <v>0.8492</v>
      </c>
      <c r="CC49" s="373">
        <v>0.5507</v>
      </c>
      <c r="CD49" s="373">
        <f>CB49+CC49</f>
        <v>1.3999</v>
      </c>
      <c r="CE49" s="373">
        <v>10.6345</v>
      </c>
      <c r="CF49" s="374">
        <f t="shared" si="56"/>
        <v>0.13163759462128</v>
      </c>
      <c r="CH49" s="363"/>
      <c r="CI49" s="373">
        <v>0.3189</v>
      </c>
      <c r="CJ49" s="373">
        <v>0.325</v>
      </c>
      <c r="CK49" s="373">
        <v>0.6439</v>
      </c>
      <c r="CL49" s="373">
        <v>1.4221</v>
      </c>
      <c r="CM49" s="374">
        <f t="shared" si="57"/>
        <v>0.452781098375642</v>
      </c>
    </row>
    <row r="50" spans="3:91">
      <c r="C50" s="355">
        <v>44470</v>
      </c>
      <c r="D50" s="371">
        <f t="shared" si="44"/>
        <v>9.054</v>
      </c>
      <c r="E50" s="378">
        <f t="shared" si="30"/>
        <v>0.521501672072193</v>
      </c>
      <c r="F50" s="378">
        <f t="shared" si="17"/>
        <v>-0.275778494124799</v>
      </c>
      <c r="G50" s="373">
        <f t="shared" si="45"/>
        <v>78.811036291</v>
      </c>
      <c r="H50" s="378">
        <f t="shared" si="38"/>
        <v>0.951864941216971</v>
      </c>
      <c r="I50" s="373">
        <f t="shared" si="46"/>
        <v>6.6946</v>
      </c>
      <c r="J50" s="378">
        <f t="shared" si="31"/>
        <v>0.07666575531932</v>
      </c>
      <c r="K50" s="378">
        <f t="shared" si="18"/>
        <v>-0.0640980833484784</v>
      </c>
      <c r="L50" s="373">
        <f t="shared" si="25"/>
        <v>71.240816709</v>
      </c>
      <c r="M50" s="378">
        <f t="shared" si="32"/>
        <v>1.03877802669498</v>
      </c>
      <c r="N50" s="373">
        <f t="shared" si="47"/>
        <v>15.7486</v>
      </c>
      <c r="O50" s="378">
        <f t="shared" si="33"/>
        <v>0.294199825781109</v>
      </c>
      <c r="P50" s="378">
        <f t="shared" si="19"/>
        <v>-0.198740256832936</v>
      </c>
      <c r="Q50" s="380">
        <f t="shared" si="42"/>
        <v>150.026753</v>
      </c>
      <c r="R50" s="381">
        <f t="shared" si="39"/>
        <v>0.991852823014278</v>
      </c>
      <c r="S50" s="373">
        <f t="shared" si="48"/>
        <v>63.494</v>
      </c>
      <c r="T50" s="378">
        <f t="shared" si="34"/>
        <v>-0.292152405627195</v>
      </c>
      <c r="U50" s="378">
        <f t="shared" si="21"/>
        <v>-0.203659249337156</v>
      </c>
      <c r="V50" s="373">
        <f t="shared" si="40"/>
        <v>762.498880153453</v>
      </c>
      <c r="W50" s="378">
        <f t="shared" si="35"/>
        <v>0.0139704544087258</v>
      </c>
      <c r="X50" s="374">
        <f t="shared" si="0"/>
        <v>0.248032884997008</v>
      </c>
      <c r="Y50" s="374">
        <f t="shared" si="36"/>
        <v>0.112374173356775</v>
      </c>
      <c r="Z50" s="374">
        <f t="shared" si="23"/>
        <v>0.00152269212637321</v>
      </c>
      <c r="AA50" s="374">
        <f t="shared" si="1"/>
        <v>0.196756686343995</v>
      </c>
      <c r="AB50" s="374">
        <f t="shared" si="37"/>
        <v>0.0965959393475057</v>
      </c>
      <c r="AC50" s="363"/>
      <c r="AD50" s="373">
        <v>1.5588</v>
      </c>
      <c r="AE50" s="373">
        <v>1.1526</v>
      </c>
      <c r="AF50" s="373">
        <f>AD50+AE50</f>
        <v>2.7114</v>
      </c>
      <c r="AG50" s="373">
        <v>11.8521</v>
      </c>
      <c r="AH50" s="374">
        <f t="shared" si="49"/>
        <v>0.228769585136811</v>
      </c>
      <c r="AI50" s="363"/>
      <c r="AJ50" s="376">
        <v>0.8116</v>
      </c>
      <c r="AK50" s="376">
        <v>0.2226</v>
      </c>
      <c r="AL50" s="383">
        <f>AJ50+AK50</f>
        <v>1.0342</v>
      </c>
      <c r="AM50" s="376">
        <v>1.1579</v>
      </c>
      <c r="AN50" s="374">
        <f t="shared" si="50"/>
        <v>0.893168667415148</v>
      </c>
      <c r="AO50" s="363"/>
      <c r="AP50" s="373">
        <v>0.4573</v>
      </c>
      <c r="AQ50" s="373">
        <v>0.5579</v>
      </c>
      <c r="AR50" s="373">
        <f>AP50+AQ50</f>
        <v>1.0152</v>
      </c>
      <c r="AS50" s="373">
        <v>1.9962</v>
      </c>
      <c r="AT50" s="374">
        <f t="shared" si="51"/>
        <v>0.508566275924256</v>
      </c>
      <c r="AU50" s="363"/>
      <c r="AV50" s="373">
        <v>0.2378</v>
      </c>
      <c r="AW50" s="373">
        <v>0.4204</v>
      </c>
      <c r="AX50" s="373">
        <v>0.6582</v>
      </c>
      <c r="AY50" s="373">
        <v>5.9044</v>
      </c>
      <c r="AZ50" s="374">
        <f t="shared" si="52"/>
        <v>0.111476187250186</v>
      </c>
      <c r="BA50" s="363"/>
      <c r="BB50" s="379">
        <v>1.6155</v>
      </c>
      <c r="BC50" s="379">
        <v>0.8382</v>
      </c>
      <c r="BD50" s="379">
        <f>BB50+BC50</f>
        <v>2.4537</v>
      </c>
      <c r="BE50" s="379">
        <v>10.6265</v>
      </c>
      <c r="BF50" s="374">
        <f t="shared" si="53"/>
        <v>0.230903872394485</v>
      </c>
      <c r="BG50" s="363"/>
      <c r="BH50" s="376">
        <v>3.056</v>
      </c>
      <c r="BI50" s="376">
        <v>2.3734</v>
      </c>
      <c r="BJ50" s="376">
        <f>BH50+BI50</f>
        <v>5.4294</v>
      </c>
      <c r="BK50" s="376">
        <v>17.8683</v>
      </c>
      <c r="BL50" s="374">
        <f t="shared" si="16"/>
        <v>0.303856550427293</v>
      </c>
      <c r="BM50" s="363"/>
      <c r="BN50" s="373">
        <v>0.2191</v>
      </c>
      <c r="BO50" s="373">
        <v>0.1559</v>
      </c>
      <c r="BP50" s="373">
        <f>BN50+BO50</f>
        <v>0.375</v>
      </c>
      <c r="BQ50" s="373">
        <v>1.506</v>
      </c>
      <c r="BR50" s="374">
        <f t="shared" si="54"/>
        <v>0.249003984063745</v>
      </c>
      <c r="BS50" s="363"/>
      <c r="BT50" s="363"/>
      <c r="BU50" s="373">
        <v>0.1715</v>
      </c>
      <c r="BV50" s="373">
        <v>0.1334</v>
      </c>
      <c r="BW50" s="373">
        <f>BU50+BV50</f>
        <v>0.3049</v>
      </c>
      <c r="BX50" s="373">
        <v>1.0576</v>
      </c>
      <c r="BY50" s="374">
        <f t="shared" si="55"/>
        <v>0.288294251134644</v>
      </c>
      <c r="BZ50" s="363"/>
      <c r="CA50" s="363"/>
      <c r="CB50" s="373">
        <v>0.7134</v>
      </c>
      <c r="CC50" s="373">
        <v>0.5123</v>
      </c>
      <c r="CD50" s="373">
        <f>CB50+CC50</f>
        <v>1.2257</v>
      </c>
      <c r="CE50" s="373">
        <v>10.2585</v>
      </c>
      <c r="CF50" s="374">
        <f t="shared" si="56"/>
        <v>0.119481405663596</v>
      </c>
      <c r="CH50" s="363"/>
      <c r="CI50" s="373">
        <v>0.213</v>
      </c>
      <c r="CJ50" s="373">
        <v>0.3279</v>
      </c>
      <c r="CK50" s="373">
        <v>0.5409</v>
      </c>
      <c r="CL50" s="373">
        <v>1.2665</v>
      </c>
      <c r="CM50" s="374">
        <f t="shared" si="57"/>
        <v>0.427082510856692</v>
      </c>
    </row>
    <row r="51" spans="3:91">
      <c r="C51" s="355">
        <v>44501</v>
      </c>
      <c r="D51" s="371">
        <f t="shared" si="44"/>
        <v>11.3556</v>
      </c>
      <c r="E51" s="378">
        <f t="shared" si="30"/>
        <v>0.660296805322026</v>
      </c>
      <c r="F51" s="378">
        <f t="shared" si="17"/>
        <v>0.254208084824387</v>
      </c>
      <c r="G51" s="373">
        <f t="shared" si="45"/>
        <v>90.166636291</v>
      </c>
      <c r="H51" s="378">
        <f t="shared" si="38"/>
        <v>0.909630391957947</v>
      </c>
      <c r="I51" s="373">
        <f t="shared" si="46"/>
        <v>7.6499</v>
      </c>
      <c r="J51" s="378">
        <f t="shared" si="31"/>
        <v>0.105061682026984</v>
      </c>
      <c r="K51" s="378">
        <f t="shared" si="18"/>
        <v>0.142697099154542</v>
      </c>
      <c r="L51" s="373">
        <f t="shared" si="25"/>
        <v>78.890716709</v>
      </c>
      <c r="M51" s="378">
        <f t="shared" si="32"/>
        <v>0.884384916195913</v>
      </c>
      <c r="N51" s="373">
        <f t="shared" si="47"/>
        <v>18.9468</v>
      </c>
      <c r="O51" s="378">
        <f t="shared" si="33"/>
        <v>0.376737561854659</v>
      </c>
      <c r="P51" s="378">
        <f t="shared" si="19"/>
        <v>0.203078368870883</v>
      </c>
      <c r="Q51" s="380">
        <f t="shared" si="42"/>
        <v>168.973553</v>
      </c>
      <c r="R51" s="381">
        <f t="shared" si="39"/>
        <v>0.896825216681653</v>
      </c>
      <c r="S51" s="373">
        <f t="shared" si="48"/>
        <v>69.3024</v>
      </c>
      <c r="T51" s="378">
        <f t="shared" si="34"/>
        <v>-0.157079436126349</v>
      </c>
      <c r="U51" s="378">
        <f t="shared" si="21"/>
        <v>0.0914795098749488</v>
      </c>
      <c r="V51" s="373">
        <f t="shared" si="40"/>
        <v>831.801280153453</v>
      </c>
      <c r="W51" s="378">
        <f t="shared" si="35"/>
        <v>-0.002887657562615</v>
      </c>
      <c r="X51" s="374">
        <f t="shared" si="0"/>
        <v>0.273393129242277</v>
      </c>
      <c r="Y51" s="374">
        <f t="shared" si="36"/>
        <v>0.106005605980665</v>
      </c>
      <c r="Z51" s="374">
        <f t="shared" si="23"/>
        <v>0.0253602442452697</v>
      </c>
      <c r="AA51" s="374">
        <f t="shared" si="1"/>
        <v>0.203141732324369</v>
      </c>
      <c r="AB51" s="374">
        <f t="shared" si="37"/>
        <v>0.0963553364122067</v>
      </c>
      <c r="AC51" s="363"/>
      <c r="AD51" s="373">
        <v>1.6416</v>
      </c>
      <c r="AE51" s="373">
        <v>1.2162</v>
      </c>
      <c r="AF51" s="373">
        <f>AD51+AE51</f>
        <v>2.8578</v>
      </c>
      <c r="AG51" s="373">
        <v>12.1995</v>
      </c>
      <c r="AH51" s="374">
        <f t="shared" si="49"/>
        <v>0.234255502274683</v>
      </c>
      <c r="AI51" s="363"/>
      <c r="AJ51" s="376">
        <v>1.1274</v>
      </c>
      <c r="AK51" s="376">
        <v>0.2653</v>
      </c>
      <c r="AL51" s="383">
        <f>AJ51+AK51</f>
        <v>1.3927</v>
      </c>
      <c r="AM51" s="376">
        <v>1.5274</v>
      </c>
      <c r="AN51" s="374">
        <f t="shared" si="50"/>
        <v>0.911810920518528</v>
      </c>
      <c r="AO51" s="363"/>
      <c r="AP51" s="373">
        <v>0.5468</v>
      </c>
      <c r="AQ51" s="373">
        <v>0.596</v>
      </c>
      <c r="AR51" s="373">
        <f>AP51+AQ51</f>
        <v>1.1428</v>
      </c>
      <c r="AS51" s="373">
        <v>2.1056</v>
      </c>
      <c r="AT51" s="374">
        <f t="shared" si="51"/>
        <v>0.542743161094225</v>
      </c>
      <c r="AU51" s="363"/>
      <c r="AV51" s="373">
        <v>0.2773</v>
      </c>
      <c r="AW51" s="373">
        <v>0.4396</v>
      </c>
      <c r="AX51" s="373">
        <v>0.6582</v>
      </c>
      <c r="AY51" s="373">
        <v>6.6399</v>
      </c>
      <c r="AZ51" s="374">
        <f t="shared" si="52"/>
        <v>0.0991279989156463</v>
      </c>
      <c r="BA51" s="363"/>
      <c r="BB51" s="379">
        <v>2.1726</v>
      </c>
      <c r="BC51" s="379">
        <v>1.0796</v>
      </c>
      <c r="BD51" s="379">
        <f>BB51+BC51</f>
        <v>3.2522</v>
      </c>
      <c r="BE51" s="379">
        <v>11.5706</v>
      </c>
      <c r="BF51" s="374">
        <f t="shared" si="53"/>
        <v>0.281074447306103</v>
      </c>
      <c r="BG51" s="363"/>
      <c r="BH51" s="376">
        <v>4.027</v>
      </c>
      <c r="BI51" s="376">
        <v>2.7899</v>
      </c>
      <c r="BJ51" s="376">
        <f>BH51+BI51</f>
        <v>6.8169</v>
      </c>
      <c r="BK51" s="376">
        <v>19.8258</v>
      </c>
      <c r="BL51" s="374">
        <f t="shared" si="16"/>
        <v>0.343839845050389</v>
      </c>
      <c r="BM51" s="363"/>
      <c r="BN51" s="373">
        <v>0.3596</v>
      </c>
      <c r="BO51" s="373">
        <v>0.1981</v>
      </c>
      <c r="BP51" s="373">
        <f>BN51+BO51</f>
        <v>0.5577</v>
      </c>
      <c r="BQ51" s="373">
        <v>1.8825</v>
      </c>
      <c r="BR51" s="374">
        <f t="shared" si="54"/>
        <v>0.296254980079681</v>
      </c>
      <c r="BS51" s="363"/>
      <c r="BT51" s="363"/>
      <c r="BU51" s="373">
        <v>0.2046</v>
      </c>
      <c r="BV51" s="373">
        <v>0.1453</v>
      </c>
      <c r="BW51" s="373">
        <f>BU51+BV51</f>
        <v>0.3499</v>
      </c>
      <c r="BX51" s="373">
        <v>1.3565</v>
      </c>
      <c r="BY51" s="374">
        <f t="shared" si="55"/>
        <v>0.257943236269812</v>
      </c>
      <c r="BZ51" s="363"/>
      <c r="CA51" s="363"/>
      <c r="CB51" s="373">
        <v>0.6958</v>
      </c>
      <c r="CC51" s="373">
        <v>0.556</v>
      </c>
      <c r="CD51" s="373">
        <v>1.2518</v>
      </c>
      <c r="CE51" s="373">
        <v>10.699</v>
      </c>
      <c r="CF51" s="374">
        <f t="shared" si="56"/>
        <v>0.117001588933545</v>
      </c>
      <c r="CH51" s="363"/>
      <c r="CI51" s="373">
        <v>0.3029</v>
      </c>
      <c r="CJ51" s="373">
        <v>0.3639</v>
      </c>
      <c r="CK51" s="373">
        <v>0.6668</v>
      </c>
      <c r="CL51" s="373">
        <v>1.4956</v>
      </c>
      <c r="CM51" s="374">
        <f t="shared" si="57"/>
        <v>0.445841133993046</v>
      </c>
    </row>
    <row r="52" spans="3:91">
      <c r="C52" s="355">
        <v>44531</v>
      </c>
      <c r="D52" s="371">
        <f t="shared" si="44"/>
        <v>14.5215</v>
      </c>
      <c r="E52" s="378">
        <f t="shared" si="30"/>
        <v>0.13539695695007</v>
      </c>
      <c r="F52" s="378">
        <f t="shared" si="17"/>
        <v>0.278796364789179</v>
      </c>
      <c r="G52" s="373">
        <f t="shared" si="45"/>
        <v>104.688136291</v>
      </c>
      <c r="H52" s="378">
        <f t="shared" si="38"/>
        <v>0.744610364376585</v>
      </c>
      <c r="I52" s="373">
        <f t="shared" si="46"/>
        <v>8.772</v>
      </c>
      <c r="J52" s="378">
        <f t="shared" si="31"/>
        <v>-0.121710921542713</v>
      </c>
      <c r="K52" s="378">
        <f t="shared" si="18"/>
        <v>0.146681655969359</v>
      </c>
      <c r="L52" s="373">
        <f t="shared" si="25"/>
        <v>87.662716709</v>
      </c>
      <c r="M52" s="378">
        <f t="shared" si="32"/>
        <v>0.690597412864419</v>
      </c>
      <c r="N52" s="373">
        <f t="shared" si="47"/>
        <v>23.2935</v>
      </c>
      <c r="O52" s="378">
        <f t="shared" si="33"/>
        <v>0.0226584245787491</v>
      </c>
      <c r="P52" s="378">
        <f t="shared" si="19"/>
        <v>0.229416049148141</v>
      </c>
      <c r="Q52" s="380">
        <f t="shared" si="42"/>
        <v>192.267053</v>
      </c>
      <c r="R52" s="381">
        <f t="shared" si="39"/>
        <v>0.718823249123679</v>
      </c>
      <c r="S52" s="373">
        <f t="shared" si="48"/>
        <v>77.5717</v>
      </c>
      <c r="T52" s="378">
        <f t="shared" si="34"/>
        <v>-0.210408294551865</v>
      </c>
      <c r="U52" s="378">
        <f t="shared" si="21"/>
        <v>0.119321985962968</v>
      </c>
      <c r="V52" s="373">
        <f t="shared" si="40"/>
        <v>909.372980153453</v>
      </c>
      <c r="W52" s="378">
        <f t="shared" si="35"/>
        <v>-0.0247519323058158</v>
      </c>
      <c r="X52" s="374">
        <f t="shared" si="0"/>
        <v>0.300283479671066</v>
      </c>
      <c r="Y52" s="374">
        <f t="shared" si="36"/>
        <v>0.0684354460238162</v>
      </c>
      <c r="Z52" s="374">
        <f t="shared" si="23"/>
        <v>0.0268903504287883</v>
      </c>
      <c r="AA52" s="374">
        <f t="shared" si="1"/>
        <v>0.211428156758689</v>
      </c>
      <c r="AB52" s="374">
        <f t="shared" si="37"/>
        <v>0.0914653267002867</v>
      </c>
      <c r="AC52" s="363"/>
      <c r="AD52" s="373">
        <v>2.3172</v>
      </c>
      <c r="AE52" s="373">
        <v>1.5497</v>
      </c>
      <c r="AF52" s="373">
        <f t="shared" ref="AF52:AF58" si="58">AE52+AD52</f>
        <v>3.8669</v>
      </c>
      <c r="AG52" s="373">
        <v>15.8118</v>
      </c>
      <c r="AH52" s="374">
        <f t="shared" si="49"/>
        <v>0.244557861850011</v>
      </c>
      <c r="AI52" s="363"/>
      <c r="AJ52" s="376">
        <v>1.3803</v>
      </c>
      <c r="AK52" s="376">
        <v>0.4706</v>
      </c>
      <c r="AL52" s="383">
        <v>1.8509</v>
      </c>
      <c r="AM52" s="376">
        <v>2.0567</v>
      </c>
      <c r="AN52" s="374">
        <f t="shared" si="50"/>
        <v>0.899936791948267</v>
      </c>
      <c r="AO52" s="363"/>
      <c r="AP52" s="373">
        <v>1.0041</v>
      </c>
      <c r="AQ52" s="373">
        <v>0.6692</v>
      </c>
      <c r="AR52" s="373">
        <v>1.6733</v>
      </c>
      <c r="AS52" s="373">
        <v>2.7582</v>
      </c>
      <c r="AT52" s="374">
        <f t="shared" si="51"/>
        <v>0.606663766224349</v>
      </c>
      <c r="AU52" s="363"/>
      <c r="AV52" s="373">
        <v>0.3503</v>
      </c>
      <c r="AW52" s="373">
        <v>0.4819</v>
      </c>
      <c r="AX52" s="373">
        <v>0.8322</v>
      </c>
      <c r="AY52" s="373">
        <v>8.6081</v>
      </c>
      <c r="AZ52" s="374">
        <f t="shared" si="52"/>
        <v>0.0966763861943983</v>
      </c>
      <c r="BA52" s="363"/>
      <c r="BB52" s="379">
        <v>2.7705</v>
      </c>
      <c r="BC52" s="379">
        <v>0.8336</v>
      </c>
      <c r="BD52" s="379">
        <v>3.6041</v>
      </c>
      <c r="BE52" s="379">
        <v>10.8596</v>
      </c>
      <c r="BF52" s="374">
        <f t="shared" si="53"/>
        <v>0.331881468930716</v>
      </c>
      <c r="BG52" s="363"/>
      <c r="BH52" s="376">
        <v>4.8436</v>
      </c>
      <c r="BI52" s="376">
        <v>3.2752</v>
      </c>
      <c r="BJ52" s="376">
        <v>8.1188</v>
      </c>
      <c r="BK52" s="376">
        <v>22.763</v>
      </c>
      <c r="BL52" s="374">
        <f t="shared" si="16"/>
        <v>0.356666520230198</v>
      </c>
      <c r="BM52" s="363"/>
      <c r="BN52" s="373">
        <v>0.5613</v>
      </c>
      <c r="BO52" s="373">
        <v>0.2453</v>
      </c>
      <c r="BP52" s="373">
        <v>0.8066</v>
      </c>
      <c r="BQ52" s="373">
        <v>2.4523</v>
      </c>
      <c r="BR52" s="374">
        <f t="shared" si="54"/>
        <v>0.328915711780777</v>
      </c>
      <c r="BS52" s="363"/>
      <c r="BT52" s="363"/>
      <c r="BU52" s="373">
        <v>0.1972</v>
      </c>
      <c r="BV52" s="373">
        <v>0.1299</v>
      </c>
      <c r="BW52" s="373">
        <v>0.3271</v>
      </c>
      <c r="BX52" s="373">
        <v>1.5889</v>
      </c>
      <c r="BY52" s="374">
        <f t="shared" si="55"/>
        <v>0.2058656932469</v>
      </c>
      <c r="BZ52" s="363"/>
      <c r="CA52" s="363"/>
      <c r="CB52" s="373">
        <v>0.6205</v>
      </c>
      <c r="CC52" s="373">
        <v>0.5657</v>
      </c>
      <c r="CD52" s="373">
        <v>1.1862</v>
      </c>
      <c r="CE52" s="373">
        <v>8.8971</v>
      </c>
      <c r="CF52" s="374">
        <f t="shared" si="56"/>
        <v>0.133324341639411</v>
      </c>
      <c r="CH52" s="363"/>
      <c r="CI52" s="373">
        <v>0.4765</v>
      </c>
      <c r="CJ52" s="373">
        <v>0.5509</v>
      </c>
      <c r="CK52" s="373">
        <v>1.0274</v>
      </c>
      <c r="CL52" s="373">
        <v>1.776</v>
      </c>
      <c r="CM52" s="374">
        <f t="shared" si="57"/>
        <v>0.578490990990991</v>
      </c>
    </row>
    <row r="53" spans="3:91">
      <c r="C53" s="355">
        <v>44562</v>
      </c>
      <c r="D53" s="371">
        <f t="shared" si="44"/>
        <v>6.8064</v>
      </c>
      <c r="E53" s="378">
        <f t="shared" si="30"/>
        <v>0.670118270599205</v>
      </c>
      <c r="F53" s="378">
        <f t="shared" si="17"/>
        <v>-0.53128809007334</v>
      </c>
      <c r="G53" s="373">
        <f>D53</f>
        <v>6.8064</v>
      </c>
      <c r="H53" s="378">
        <f t="shared" si="38"/>
        <v>0.670118270599205</v>
      </c>
      <c r="I53" s="373">
        <f t="shared" si="46"/>
        <v>5.4473</v>
      </c>
      <c r="J53" s="378">
        <f t="shared" si="31"/>
        <v>0.0407328862650695</v>
      </c>
      <c r="K53" s="378">
        <f t="shared" si="18"/>
        <v>-0.379012767897857</v>
      </c>
      <c r="L53" s="373">
        <f>I53</f>
        <v>5.4473</v>
      </c>
      <c r="M53" s="378">
        <f t="shared" si="32"/>
        <v>0.0407328862650695</v>
      </c>
      <c r="N53" s="373">
        <f t="shared" si="47"/>
        <v>12.2537</v>
      </c>
      <c r="O53" s="378">
        <f t="shared" si="33"/>
        <v>0.316257586336538</v>
      </c>
      <c r="P53" s="378">
        <f t="shared" si="19"/>
        <v>-0.4739433747612</v>
      </c>
      <c r="Q53" s="380">
        <f>N53</f>
        <v>12.2537</v>
      </c>
      <c r="R53" s="381">
        <f t="shared" si="39"/>
        <v>0.316257586336538</v>
      </c>
      <c r="S53" s="373">
        <f t="shared" si="48"/>
        <v>62.7813</v>
      </c>
      <c r="T53" s="378">
        <f t="shared" si="34"/>
        <v>-0.0208184839689251</v>
      </c>
      <c r="U53" s="378">
        <f t="shared" si="21"/>
        <v>-0.190667472802581</v>
      </c>
      <c r="V53" s="373">
        <f>S53</f>
        <v>62.7813</v>
      </c>
      <c r="W53" s="378">
        <f t="shared" si="35"/>
        <v>-0.0208184839689251</v>
      </c>
      <c r="X53" s="374">
        <f t="shared" si="0"/>
        <v>0.19518073056786</v>
      </c>
      <c r="Y53" s="374">
        <f t="shared" si="36"/>
        <v>0.049983190480425</v>
      </c>
      <c r="Z53" s="374">
        <f t="shared" si="23"/>
        <v>-0.105102749103206</v>
      </c>
      <c r="AA53" s="374">
        <f t="shared" si="1"/>
        <v>0.19518073056786</v>
      </c>
      <c r="AB53" s="374">
        <f t="shared" si="37"/>
        <v>0.049983190480425</v>
      </c>
      <c r="AC53" s="363"/>
      <c r="AD53" s="373">
        <v>1.0217</v>
      </c>
      <c r="AE53" s="373">
        <v>0.7934</v>
      </c>
      <c r="AF53" s="373">
        <f t="shared" si="58"/>
        <v>1.8151</v>
      </c>
      <c r="AG53" s="373">
        <v>10.2899</v>
      </c>
      <c r="AH53" s="374">
        <f t="shared" si="49"/>
        <v>0.176396272072615</v>
      </c>
      <c r="AI53" s="363"/>
      <c r="AJ53" s="376">
        <v>0.666</v>
      </c>
      <c r="AK53" s="376">
        <v>0.0539</v>
      </c>
      <c r="AL53" s="383">
        <v>0.7199</v>
      </c>
      <c r="AM53" s="376">
        <v>0.7957</v>
      </c>
      <c r="AN53" s="374">
        <f t="shared" si="50"/>
        <v>0.904737966570315</v>
      </c>
      <c r="AO53" s="363"/>
      <c r="AP53" s="373">
        <v>0.5159</v>
      </c>
      <c r="AQ53" s="373">
        <v>0.5363</v>
      </c>
      <c r="AR53" s="373">
        <f>AP53+AQ53</f>
        <v>1.0522</v>
      </c>
      <c r="AS53" s="373">
        <v>1.9893</v>
      </c>
      <c r="AT53" s="374">
        <f t="shared" si="51"/>
        <v>0.528929774292465</v>
      </c>
      <c r="AU53" s="363"/>
      <c r="AV53" s="373">
        <v>0.2188</v>
      </c>
      <c r="AW53" s="373">
        <v>0.3218</v>
      </c>
      <c r="AX53" s="373">
        <f>AV53+AW53</f>
        <v>0.5406</v>
      </c>
      <c r="AY53" s="373">
        <v>5.1828</v>
      </c>
      <c r="AZ53" s="374">
        <f t="shared" si="52"/>
        <v>0.104306552442695</v>
      </c>
      <c r="BA53" s="363"/>
      <c r="BB53" s="379">
        <v>1.4433</v>
      </c>
      <c r="BC53" s="379">
        <v>0.9047</v>
      </c>
      <c r="BD53" s="373">
        <f>BB53+BC53</f>
        <v>2.348</v>
      </c>
      <c r="BE53" s="373">
        <v>11.5087</v>
      </c>
      <c r="BF53" s="374">
        <f t="shared" si="53"/>
        <v>0.204019567805226</v>
      </c>
      <c r="BG53" s="363"/>
      <c r="BH53" s="376">
        <v>2.0892</v>
      </c>
      <c r="BI53" s="376">
        <v>1.89</v>
      </c>
      <c r="BJ53" s="373">
        <f>BH53+BI53</f>
        <v>3.9792</v>
      </c>
      <c r="BK53" s="373">
        <v>18.4112</v>
      </c>
      <c r="BL53" s="374">
        <f t="shared" si="16"/>
        <v>0.216129312592335</v>
      </c>
      <c r="BM53" s="363"/>
      <c r="BN53" s="373">
        <v>0.2126</v>
      </c>
      <c r="BO53" s="373">
        <v>0.1531</v>
      </c>
      <c r="BP53" s="373">
        <f>BN53+BO53</f>
        <v>0.3657</v>
      </c>
      <c r="BQ53" s="373">
        <v>1.5899</v>
      </c>
      <c r="BR53" s="374">
        <f t="shared" si="54"/>
        <v>0.230014466318636</v>
      </c>
      <c r="BS53" s="363"/>
      <c r="BT53" s="363"/>
      <c r="BU53" s="373">
        <v>0.1061</v>
      </c>
      <c r="BV53" s="373">
        <v>0.1267</v>
      </c>
      <c r="BW53" s="373">
        <f>BU53+BV53</f>
        <v>0.2328</v>
      </c>
      <c r="BX53" s="373">
        <v>1.1723</v>
      </c>
      <c r="BY53" s="374">
        <f t="shared" si="55"/>
        <v>0.198583980209844</v>
      </c>
      <c r="BZ53" s="363"/>
      <c r="CA53" s="363"/>
      <c r="CB53" s="373">
        <v>0.3658</v>
      </c>
      <c r="CC53" s="373">
        <v>0.5461</v>
      </c>
      <c r="CD53" s="373">
        <f>CB53+CC53</f>
        <v>0.9119</v>
      </c>
      <c r="CE53" s="373">
        <v>10.9008</v>
      </c>
      <c r="CF53" s="374">
        <f t="shared" si="56"/>
        <v>0.0836544106854543</v>
      </c>
      <c r="CH53" s="363"/>
      <c r="CI53" s="373">
        <v>0.167</v>
      </c>
      <c r="CJ53" s="373">
        <v>0.1213</v>
      </c>
      <c r="CK53" s="373">
        <v>0.2883</v>
      </c>
      <c r="CL53" s="373">
        <v>0.9407</v>
      </c>
      <c r="CM53" s="374">
        <f t="shared" si="57"/>
        <v>0.306473902413097</v>
      </c>
    </row>
    <row r="54" spans="3:91">
      <c r="C54" s="355">
        <v>44593</v>
      </c>
      <c r="D54" s="371">
        <f t="shared" si="44"/>
        <v>7.508</v>
      </c>
      <c r="E54" s="378">
        <f t="shared" si="30"/>
        <v>0.435029004482077</v>
      </c>
      <c r="F54" s="378">
        <f t="shared" si="17"/>
        <v>0.103079454630936</v>
      </c>
      <c r="G54" s="373">
        <f t="shared" si="45"/>
        <v>14.3144</v>
      </c>
      <c r="H54" s="378">
        <f t="shared" si="38"/>
        <v>0.537967305409166</v>
      </c>
      <c r="I54" s="373">
        <f t="shared" si="46"/>
        <v>5.6321</v>
      </c>
      <c r="J54" s="378">
        <f t="shared" si="31"/>
        <v>-0.0329747688503902</v>
      </c>
      <c r="K54" s="378">
        <f t="shared" si="18"/>
        <v>0.0339250637930719</v>
      </c>
      <c r="L54" s="373">
        <f t="shared" si="25"/>
        <v>11.0794</v>
      </c>
      <c r="M54" s="378">
        <f t="shared" si="32"/>
        <v>0.00191259919064968</v>
      </c>
      <c r="N54" s="373">
        <f t="shared" si="47"/>
        <v>13.1401</v>
      </c>
      <c r="O54" s="378">
        <f t="shared" si="33"/>
        <v>0.188493229981639</v>
      </c>
      <c r="P54" s="378">
        <f t="shared" si="19"/>
        <v>0.0723373348458018</v>
      </c>
      <c r="Q54" s="380">
        <f t="shared" si="42"/>
        <v>25.3938</v>
      </c>
      <c r="R54" s="381">
        <f t="shared" si="39"/>
        <v>0.246896727815532</v>
      </c>
      <c r="S54" s="373">
        <f t="shared" si="48"/>
        <v>61.9368</v>
      </c>
      <c r="T54" s="378">
        <f t="shared" si="34"/>
        <v>-0.0936610799218875</v>
      </c>
      <c r="U54" s="378">
        <f t="shared" si="21"/>
        <v>-0.013451457679277</v>
      </c>
      <c r="V54" s="373">
        <f t="shared" si="40"/>
        <v>124.7181</v>
      </c>
      <c r="W54" s="378">
        <f t="shared" si="35"/>
        <v>-0.0584005173138185</v>
      </c>
      <c r="X54" s="374">
        <f t="shared" si="0"/>
        <v>0.212153356324511</v>
      </c>
      <c r="Y54" s="374">
        <f t="shared" si="36"/>
        <v>0.0503662808818729</v>
      </c>
      <c r="Z54" s="374">
        <f t="shared" si="23"/>
        <v>0.0169726257566513</v>
      </c>
      <c r="AA54" s="374">
        <f t="shared" si="1"/>
        <v>0.20360958032555</v>
      </c>
      <c r="AB54" s="374">
        <f t="shared" si="37"/>
        <v>0.0498529209104877</v>
      </c>
      <c r="AC54" s="363"/>
      <c r="AD54" s="373">
        <v>1.3454</v>
      </c>
      <c r="AE54" s="373">
        <v>0.9686</v>
      </c>
      <c r="AF54" s="373">
        <f t="shared" si="58"/>
        <v>2.314</v>
      </c>
      <c r="AG54" s="373">
        <v>11.5384</v>
      </c>
      <c r="AH54" s="374">
        <f t="shared" si="49"/>
        <v>0.200547736254593</v>
      </c>
      <c r="AI54" s="363"/>
      <c r="AJ54" s="376">
        <v>0.6159</v>
      </c>
      <c r="AK54" s="376">
        <v>0.0852</v>
      </c>
      <c r="AL54" s="383">
        <f>AK54+AJ54</f>
        <v>0.7011</v>
      </c>
      <c r="AM54" s="376">
        <v>0.8147</v>
      </c>
      <c r="AN54" s="374">
        <f t="shared" si="50"/>
        <v>0.860562170123972</v>
      </c>
      <c r="AO54" s="363"/>
      <c r="AP54" s="373">
        <v>0.5411</v>
      </c>
      <c r="AQ54" s="373">
        <v>0.5495</v>
      </c>
      <c r="AR54" s="373">
        <f>AP54+AQ54</f>
        <v>1.0906</v>
      </c>
      <c r="AS54" s="373">
        <v>2.1136</v>
      </c>
      <c r="AT54" s="374">
        <f t="shared" si="51"/>
        <v>0.515991672975019</v>
      </c>
      <c r="AU54" s="363"/>
      <c r="AV54" s="373">
        <v>0.2858</v>
      </c>
      <c r="AW54" s="373">
        <v>0.3979</v>
      </c>
      <c r="AX54" s="373">
        <f>AV54+AW54</f>
        <v>0.6837</v>
      </c>
      <c r="AY54" s="373">
        <v>6.2103</v>
      </c>
      <c r="AZ54" s="374">
        <f t="shared" si="52"/>
        <v>0.110091299937201</v>
      </c>
      <c r="BA54" s="363"/>
      <c r="BB54" s="379">
        <v>1.0417</v>
      </c>
      <c r="BC54" s="379">
        <v>0.4677</v>
      </c>
      <c r="BD54" s="373">
        <f>BB54+BC54</f>
        <v>1.5094</v>
      </c>
      <c r="BE54" s="373">
        <v>5.8994</v>
      </c>
      <c r="BF54" s="374">
        <f t="shared" si="53"/>
        <v>0.255856527782486</v>
      </c>
      <c r="BG54" s="363"/>
      <c r="BH54" s="376">
        <v>2.8306</v>
      </c>
      <c r="BI54" s="376">
        <v>2.1583</v>
      </c>
      <c r="BJ54" s="373">
        <f>BH54+BI54</f>
        <v>4.9889</v>
      </c>
      <c r="BK54" s="373">
        <v>20.0512</v>
      </c>
      <c r="BL54" s="374">
        <f t="shared" si="16"/>
        <v>0.248808051388446</v>
      </c>
      <c r="BM54" s="363"/>
      <c r="BN54" s="373">
        <v>0.2441</v>
      </c>
      <c r="BO54" s="373">
        <v>0.151</v>
      </c>
      <c r="BP54" s="373">
        <f>BN54+BO54</f>
        <v>0.3951</v>
      </c>
      <c r="BQ54" s="373">
        <v>1.6606</v>
      </c>
      <c r="BR54" s="374">
        <f t="shared" si="54"/>
        <v>0.237926050825003</v>
      </c>
      <c r="BS54" s="363"/>
      <c r="BT54" s="363"/>
      <c r="BU54" s="373">
        <v>0.1137</v>
      </c>
      <c r="BV54" s="373">
        <v>0.135</v>
      </c>
      <c r="BW54" s="373">
        <f>BU54+BV54</f>
        <v>0.2487</v>
      </c>
      <c r="BX54" s="373">
        <v>1.3765</v>
      </c>
      <c r="BY54" s="374">
        <f t="shared" si="55"/>
        <v>0.180675626589175</v>
      </c>
      <c r="BZ54" s="363"/>
      <c r="CA54" s="363"/>
      <c r="CB54" s="373">
        <v>0.3175</v>
      </c>
      <c r="CC54" s="373">
        <v>0.5473</v>
      </c>
      <c r="CD54" s="373">
        <f>CB54+CC54</f>
        <v>0.8648</v>
      </c>
      <c r="CE54" s="373">
        <v>11.2518</v>
      </c>
      <c r="CF54" s="374">
        <f t="shared" si="56"/>
        <v>0.076858813700919</v>
      </c>
      <c r="CH54" s="363"/>
      <c r="CI54" s="373">
        <v>0.1722</v>
      </c>
      <c r="CJ54" s="373">
        <v>0.1716</v>
      </c>
      <c r="CK54" s="373">
        <v>0.3438</v>
      </c>
      <c r="CL54" s="373">
        <v>1.0203</v>
      </c>
      <c r="CM54" s="374">
        <f t="shared" si="57"/>
        <v>0.336959717730079</v>
      </c>
    </row>
    <row r="55" spans="3:91">
      <c r="C55" s="355">
        <v>44621</v>
      </c>
      <c r="D55" s="371">
        <f t="shared" si="44"/>
        <v>13.2883</v>
      </c>
      <c r="E55" s="378">
        <f t="shared" si="30"/>
        <v>0.579160026572261</v>
      </c>
      <c r="F55" s="378">
        <f t="shared" si="17"/>
        <v>0.769885455514118</v>
      </c>
      <c r="G55" s="373">
        <f t="shared" si="45"/>
        <v>27.6027</v>
      </c>
      <c r="H55" s="378">
        <f t="shared" si="38"/>
        <v>0.557526348398105</v>
      </c>
      <c r="I55" s="373">
        <f t="shared" si="46"/>
        <v>7.8041</v>
      </c>
      <c r="J55" s="378">
        <f t="shared" si="31"/>
        <v>-0.175350001532198</v>
      </c>
      <c r="K55" s="378">
        <f t="shared" si="18"/>
        <v>0.385646561673266</v>
      </c>
      <c r="L55" s="373">
        <f t="shared" si="25"/>
        <v>18.8835</v>
      </c>
      <c r="M55" s="378">
        <f t="shared" si="32"/>
        <v>-0.0798312816919391</v>
      </c>
      <c r="N55" s="373">
        <f t="shared" si="47"/>
        <v>21.0924</v>
      </c>
      <c r="O55" s="378">
        <f t="shared" si="33"/>
        <v>0.179775280898877</v>
      </c>
      <c r="P55" s="378">
        <f t="shared" si="19"/>
        <v>0.605193263369381</v>
      </c>
      <c r="Q55" s="380">
        <f t="shared" si="42"/>
        <v>46.4862</v>
      </c>
      <c r="R55" s="381">
        <f t="shared" si="39"/>
        <v>0.215518702057739</v>
      </c>
      <c r="S55" s="373">
        <f t="shared" si="48"/>
        <v>91.0375</v>
      </c>
      <c r="T55" s="378">
        <f t="shared" si="34"/>
        <v>-0.0201505375973743</v>
      </c>
      <c r="U55" s="378">
        <f t="shared" si="21"/>
        <v>0.469845067875641</v>
      </c>
      <c r="V55" s="373">
        <f t="shared" si="40"/>
        <v>215.7556</v>
      </c>
      <c r="W55" s="378">
        <f t="shared" si="35"/>
        <v>-0.0426313301559132</v>
      </c>
      <c r="X55" s="374">
        <f t="shared" si="0"/>
        <v>0.231689139091034</v>
      </c>
      <c r="Y55" s="374">
        <f t="shared" si="36"/>
        <v>0.0392622574141194</v>
      </c>
      <c r="Z55" s="374">
        <f t="shared" si="23"/>
        <v>0.0195357827665225</v>
      </c>
      <c r="AA55" s="374">
        <f t="shared" si="1"/>
        <v>0.215457675258487</v>
      </c>
      <c r="AB55" s="374">
        <f t="shared" si="37"/>
        <v>0.0457585767413514</v>
      </c>
      <c r="AC55" s="363"/>
      <c r="AD55" s="373">
        <v>1.9835</v>
      </c>
      <c r="AE55" s="373">
        <v>1.169</v>
      </c>
      <c r="AF55" s="373">
        <f t="shared" si="58"/>
        <v>3.1525</v>
      </c>
      <c r="AG55" s="373">
        <v>14.7077</v>
      </c>
      <c r="AH55" s="374">
        <f t="shared" si="49"/>
        <v>0.214343507142517</v>
      </c>
      <c r="AI55" s="363"/>
      <c r="AJ55" s="376">
        <v>1.3983</v>
      </c>
      <c r="AK55" s="376">
        <v>0.0947</v>
      </c>
      <c r="AL55" s="383">
        <f>AK55+AJ55</f>
        <v>1.493</v>
      </c>
      <c r="AM55" s="376">
        <v>1.6238</v>
      </c>
      <c r="AN55" s="374">
        <f t="shared" si="50"/>
        <v>0.919448207907378</v>
      </c>
      <c r="AO55" s="363"/>
      <c r="AP55" s="373">
        <v>0.9141</v>
      </c>
      <c r="AQ55" s="373">
        <v>0.6809</v>
      </c>
      <c r="AR55" s="373">
        <f>AP55+AQ55</f>
        <v>1.595</v>
      </c>
      <c r="AS55" s="373">
        <v>2.871</v>
      </c>
      <c r="AT55" s="374">
        <f t="shared" si="51"/>
        <v>0.555555555555556</v>
      </c>
      <c r="AU55" s="363"/>
      <c r="AV55" s="373">
        <v>0.309</v>
      </c>
      <c r="AW55" s="373">
        <v>0.3307</v>
      </c>
      <c r="AX55" s="373">
        <f>AV55+AW55</f>
        <v>0.6397</v>
      </c>
      <c r="AY55" s="373">
        <v>5.992</v>
      </c>
      <c r="AZ55" s="374">
        <f t="shared" si="52"/>
        <v>0.106759012016021</v>
      </c>
      <c r="BA55" s="363"/>
      <c r="BB55" s="379">
        <v>3.9315</v>
      </c>
      <c r="BC55" s="379">
        <v>1.6037</v>
      </c>
      <c r="BD55" s="373">
        <f>BB55+BC55</f>
        <v>5.5352</v>
      </c>
      <c r="BE55" s="373">
        <v>24.3479</v>
      </c>
      <c r="BF55" s="374">
        <f t="shared" si="53"/>
        <v>0.227337881295717</v>
      </c>
      <c r="BG55" s="363"/>
      <c r="BH55" s="376">
        <v>3.4474</v>
      </c>
      <c r="BI55" s="376">
        <v>2.7288</v>
      </c>
      <c r="BJ55" s="373">
        <f>BH55+BI55</f>
        <v>6.1762</v>
      </c>
      <c r="BK55" s="373">
        <v>24.133</v>
      </c>
      <c r="BL55" s="374">
        <f t="shared" si="16"/>
        <v>0.25592342435669</v>
      </c>
      <c r="BM55" s="363"/>
      <c r="BN55" s="373">
        <v>0.4253</v>
      </c>
      <c r="BO55" s="373">
        <v>0.1957</v>
      </c>
      <c r="BP55" s="373">
        <f>BN55+BO55</f>
        <v>0.621</v>
      </c>
      <c r="BQ55" s="373">
        <v>2.1722</v>
      </c>
      <c r="BR55" s="374">
        <f t="shared" si="54"/>
        <v>0.285885277598748</v>
      </c>
      <c r="BS55" s="363"/>
      <c r="BT55" s="363"/>
      <c r="BU55" s="373">
        <v>0.1724</v>
      </c>
      <c r="BV55" s="373">
        <v>0.1303</v>
      </c>
      <c r="BW55" s="373">
        <f>BU55+BV55</f>
        <v>0.3027</v>
      </c>
      <c r="BX55" s="373">
        <v>1.5711</v>
      </c>
      <c r="BY55" s="374">
        <f t="shared" si="55"/>
        <v>0.192667557762078</v>
      </c>
      <c r="BZ55" s="363"/>
      <c r="CA55" s="363"/>
      <c r="CB55" s="373">
        <v>0.4511</v>
      </c>
      <c r="CC55" s="373">
        <v>0.6083</v>
      </c>
      <c r="CD55" s="373">
        <f>CB55+CC55</f>
        <v>1.0594</v>
      </c>
      <c r="CE55" s="373">
        <v>12.1565</v>
      </c>
      <c r="CF55" s="374">
        <f t="shared" si="56"/>
        <v>0.0871467938962695</v>
      </c>
      <c r="CH55" s="363"/>
      <c r="CI55" s="373">
        <v>0.2557</v>
      </c>
      <c r="CJ55" s="373">
        <v>0.262</v>
      </c>
      <c r="CK55" s="373">
        <v>0.5177</v>
      </c>
      <c r="CL55" s="373">
        <v>1.4623</v>
      </c>
      <c r="CM55" s="374">
        <f t="shared" si="57"/>
        <v>0.354031320522465</v>
      </c>
    </row>
    <row r="56" spans="3:91">
      <c r="C56" s="355">
        <v>44652</v>
      </c>
      <c r="D56" s="371">
        <f t="shared" si="44"/>
        <v>6.996</v>
      </c>
      <c r="E56" s="378">
        <f t="shared" si="30"/>
        <v>0.0176843752863873</v>
      </c>
      <c r="F56" s="378">
        <f t="shared" si="17"/>
        <v>-0.473521819946871</v>
      </c>
      <c r="G56" s="373">
        <f t="shared" si="45"/>
        <v>34.5987</v>
      </c>
      <c r="H56" s="378">
        <f t="shared" si="38"/>
        <v>0.406647349610129</v>
      </c>
      <c r="I56" s="373">
        <f t="shared" si="46"/>
        <v>5.9268</v>
      </c>
      <c r="J56" s="378">
        <f t="shared" si="31"/>
        <v>-0.1291430284276</v>
      </c>
      <c r="K56" s="378">
        <f t="shared" si="18"/>
        <v>-0.240553042631437</v>
      </c>
      <c r="L56" s="373">
        <f t="shared" si="25"/>
        <v>24.8103</v>
      </c>
      <c r="M56" s="378">
        <f t="shared" si="32"/>
        <v>-0.0921120088233497</v>
      </c>
      <c r="N56" s="373">
        <f t="shared" si="47"/>
        <v>12.9228</v>
      </c>
      <c r="O56" s="378">
        <f t="shared" si="33"/>
        <v>-0.0553605445558305</v>
      </c>
      <c r="P56" s="378">
        <f t="shared" si="19"/>
        <v>-0.387324344313592</v>
      </c>
      <c r="Q56" s="380">
        <f t="shared" si="42"/>
        <v>59.409</v>
      </c>
      <c r="R56" s="381">
        <f t="shared" si="39"/>
        <v>0.144151670728367</v>
      </c>
      <c r="S56" s="373">
        <f t="shared" si="48"/>
        <v>64.8424</v>
      </c>
      <c r="T56" s="378">
        <f t="shared" si="34"/>
        <v>-0.125871820938154</v>
      </c>
      <c r="U56" s="378">
        <f t="shared" si="21"/>
        <v>-0.287739667719347</v>
      </c>
      <c r="V56" s="373">
        <f t="shared" si="40"/>
        <v>280.598</v>
      </c>
      <c r="W56" s="378">
        <f t="shared" si="35"/>
        <v>-0.0632452194452183</v>
      </c>
      <c r="X56" s="374">
        <f t="shared" si="0"/>
        <v>0.199295522682689</v>
      </c>
      <c r="Y56" s="374">
        <f t="shared" si="36"/>
        <v>0.0148761324764179</v>
      </c>
      <c r="Z56" s="374">
        <f t="shared" si="23"/>
        <v>-0.0323936164083448</v>
      </c>
      <c r="AA56" s="374">
        <f t="shared" si="1"/>
        <v>0.211722820547545</v>
      </c>
      <c r="AB56" s="374">
        <f t="shared" si="37"/>
        <v>0.0383783511257624</v>
      </c>
      <c r="AC56" s="363"/>
      <c r="AD56" s="373">
        <v>1.2692</v>
      </c>
      <c r="AE56" s="373">
        <v>1.0234</v>
      </c>
      <c r="AF56" s="373">
        <f t="shared" si="58"/>
        <v>2.2926</v>
      </c>
      <c r="AG56" s="373">
        <v>10.8723</v>
      </c>
      <c r="AH56" s="374">
        <f t="shared" si="49"/>
        <v>0.210866146077647</v>
      </c>
      <c r="AI56" s="363"/>
      <c r="AJ56" s="376">
        <v>0.7207</v>
      </c>
      <c r="AK56" s="376">
        <v>0.0982</v>
      </c>
      <c r="AL56" s="383">
        <f>AK56+AJ56</f>
        <v>0.8189</v>
      </c>
      <c r="AM56" s="376">
        <v>0.9725</v>
      </c>
      <c r="AN56" s="374">
        <f t="shared" si="50"/>
        <v>0.842056555269923</v>
      </c>
      <c r="AO56" s="363"/>
      <c r="AP56" s="373">
        <v>0.5421</v>
      </c>
      <c r="AQ56" s="373">
        <v>0.5146</v>
      </c>
      <c r="AR56" s="373">
        <f>AP56+AQ56</f>
        <v>1.0567</v>
      </c>
      <c r="AS56" s="373">
        <v>2.1942</v>
      </c>
      <c r="AT56" s="374">
        <f t="shared" si="51"/>
        <v>0.481587822440981</v>
      </c>
      <c r="AU56" s="363"/>
      <c r="AV56" s="373">
        <v>0.1925</v>
      </c>
      <c r="AW56" s="373">
        <v>0.4331</v>
      </c>
      <c r="AX56" s="373">
        <f>AV56+AW56</f>
        <v>0.6256</v>
      </c>
      <c r="AY56" s="373">
        <v>6.9111</v>
      </c>
      <c r="AZ56" s="374">
        <f t="shared" si="52"/>
        <v>0.0905210458537715</v>
      </c>
      <c r="BA56" s="363"/>
      <c r="BB56" s="379">
        <v>1.2899</v>
      </c>
      <c r="BC56" s="379">
        <v>0.6449</v>
      </c>
      <c r="BD56" s="373">
        <f>BB56+BC56</f>
        <v>1.9348</v>
      </c>
      <c r="BE56" s="373">
        <v>11.9167</v>
      </c>
      <c r="BF56" s="374">
        <f t="shared" si="53"/>
        <v>0.162360385005916</v>
      </c>
      <c r="BG56" s="363"/>
      <c r="BH56" s="376">
        <v>2.2175</v>
      </c>
      <c r="BI56" s="376">
        <v>2.1697</v>
      </c>
      <c r="BJ56" s="373">
        <f>BH56+BI56</f>
        <v>4.3872</v>
      </c>
      <c r="BK56" s="373">
        <v>18.0264</v>
      </c>
      <c r="BL56" s="374">
        <f t="shared" si="16"/>
        <v>0.243376381307416</v>
      </c>
      <c r="BM56" s="363"/>
      <c r="BN56" s="373">
        <v>0.2088</v>
      </c>
      <c r="BO56" s="373">
        <v>0.1278</v>
      </c>
      <c r="BP56" s="373">
        <f>BN56+BO56</f>
        <v>0.3366</v>
      </c>
      <c r="BQ56" s="373">
        <v>1.5646</v>
      </c>
      <c r="BR56" s="374">
        <f t="shared" si="54"/>
        <v>0.21513485874984</v>
      </c>
      <c r="BS56" s="363"/>
      <c r="BT56" s="363"/>
      <c r="BU56" s="373">
        <v>0.1049</v>
      </c>
      <c r="BV56" s="373">
        <v>0.1221</v>
      </c>
      <c r="BW56" s="373">
        <f>BU56+BV56</f>
        <v>0.227</v>
      </c>
      <c r="BX56" s="373">
        <v>1.4156</v>
      </c>
      <c r="BY56" s="374">
        <f t="shared" si="55"/>
        <v>0.160356032777621</v>
      </c>
      <c r="BZ56" s="363"/>
      <c r="CA56" s="363"/>
      <c r="CB56" s="373">
        <v>0.305</v>
      </c>
      <c r="CC56" s="373">
        <v>0.6083</v>
      </c>
      <c r="CD56" s="373">
        <f>CB56+CC56</f>
        <v>0.9133</v>
      </c>
      <c r="CE56" s="373">
        <v>9.8675</v>
      </c>
      <c r="CF56" s="374">
        <f t="shared" si="56"/>
        <v>0.0925563719280466</v>
      </c>
      <c r="CH56" s="363"/>
      <c r="CI56" s="373">
        <v>0.1454</v>
      </c>
      <c r="CJ56" s="373">
        <v>0.1847</v>
      </c>
      <c r="CK56" s="373">
        <v>0.3301</v>
      </c>
      <c r="CL56" s="373">
        <v>1.1015</v>
      </c>
      <c r="CM56" s="374">
        <f t="shared" si="57"/>
        <v>0.299682251475261</v>
      </c>
    </row>
    <row r="57" spans="3:91">
      <c r="C57" s="355">
        <v>44682</v>
      </c>
      <c r="D57" s="371">
        <f t="shared" si="44"/>
        <v>8.7366</v>
      </c>
      <c r="E57" s="378">
        <f t="shared" si="30"/>
        <v>0.167588806029989</v>
      </c>
      <c r="F57" s="378">
        <f t="shared" si="17"/>
        <v>0.248799313893654</v>
      </c>
      <c r="G57" s="373">
        <f t="shared" si="45"/>
        <v>43.3353</v>
      </c>
      <c r="H57" s="378">
        <f t="shared" si="38"/>
        <v>0.350885948732464</v>
      </c>
      <c r="I57" s="373">
        <f t="shared" si="46"/>
        <v>6.6854</v>
      </c>
      <c r="J57" s="378">
        <f t="shared" si="31"/>
        <v>-0.139820640496134</v>
      </c>
      <c r="K57" s="378">
        <f t="shared" si="18"/>
        <v>0.127994870756563</v>
      </c>
      <c r="L57" s="373">
        <f t="shared" si="25"/>
        <v>31.4957</v>
      </c>
      <c r="M57" s="378">
        <f t="shared" si="32"/>
        <v>-0.102676128125713</v>
      </c>
      <c r="N57" s="373">
        <f t="shared" si="47"/>
        <v>15.422</v>
      </c>
      <c r="O57" s="378">
        <f t="shared" si="33"/>
        <v>0.0109671117753871</v>
      </c>
      <c r="P57" s="378">
        <f t="shared" si="19"/>
        <v>0.193394620360912</v>
      </c>
      <c r="Q57" s="380">
        <f t="shared" si="42"/>
        <v>74.831</v>
      </c>
      <c r="R57" s="381">
        <f t="shared" si="39"/>
        <v>0.113908622308599</v>
      </c>
      <c r="S57" s="373">
        <f t="shared" si="48"/>
        <v>75.0415</v>
      </c>
      <c r="T57" s="378">
        <f t="shared" si="34"/>
        <v>-0.126917827902469</v>
      </c>
      <c r="U57" s="378">
        <f t="shared" si="21"/>
        <v>0.157290599977792</v>
      </c>
      <c r="V57" s="373">
        <f t="shared" si="40"/>
        <v>355.6395</v>
      </c>
      <c r="W57" s="378">
        <f t="shared" si="35"/>
        <v>-0.0774417697204883</v>
      </c>
      <c r="X57" s="374">
        <f t="shared" si="0"/>
        <v>0.205512949501276</v>
      </c>
      <c r="Y57" s="374">
        <f t="shared" si="36"/>
        <v>0.0280297354037938</v>
      </c>
      <c r="Z57" s="374">
        <f t="shared" si="23"/>
        <v>0.00621742681858678</v>
      </c>
      <c r="AA57" s="374">
        <f t="shared" si="1"/>
        <v>0.210412510421368</v>
      </c>
      <c r="AB57" s="374">
        <f t="shared" si="37"/>
        <v>0.0361452596295629</v>
      </c>
      <c r="AC57" s="363"/>
      <c r="AD57" s="373">
        <v>1.5246</v>
      </c>
      <c r="AE57" s="373">
        <v>1.1302</v>
      </c>
      <c r="AF57" s="373">
        <f t="shared" si="58"/>
        <v>2.6548</v>
      </c>
      <c r="AG57" s="373">
        <v>12.6811</v>
      </c>
      <c r="AH57" s="374">
        <f t="shared" si="49"/>
        <v>0.209350923815757</v>
      </c>
      <c r="AI57" s="363"/>
      <c r="AJ57" s="376">
        <v>0.8445</v>
      </c>
      <c r="AK57" s="376">
        <v>0.1375</v>
      </c>
      <c r="AL57" s="383">
        <f>AK57+AJ57</f>
        <v>0.982</v>
      </c>
      <c r="AM57" s="376">
        <v>1.1537</v>
      </c>
      <c r="AN57" s="374">
        <f t="shared" si="50"/>
        <v>0.851174482101066</v>
      </c>
      <c r="AO57" s="363"/>
      <c r="AP57" s="373">
        <v>0.6372</v>
      </c>
      <c r="AQ57" s="373">
        <v>0.6136</v>
      </c>
      <c r="AR57" s="373">
        <f>AP57+AQ57</f>
        <v>1.2508</v>
      </c>
      <c r="AS57" s="373">
        <v>2.6413</v>
      </c>
      <c r="AT57" s="374">
        <f t="shared" si="51"/>
        <v>0.473554688978912</v>
      </c>
      <c r="AU57" s="363"/>
      <c r="AV57" s="373">
        <v>0.199</v>
      </c>
      <c r="AW57" s="373">
        <v>0.4764</v>
      </c>
      <c r="AX57" s="373">
        <f>AV57+AW57</f>
        <v>0.6754</v>
      </c>
      <c r="AY57" s="373">
        <v>8.4977</v>
      </c>
      <c r="AZ57" s="374">
        <f t="shared" si="52"/>
        <v>0.0794803299716394</v>
      </c>
      <c r="BA57" s="363"/>
      <c r="BB57" s="379">
        <v>1.5448</v>
      </c>
      <c r="BC57" s="379">
        <v>0.7339</v>
      </c>
      <c r="BD57" s="373">
        <f>BB57+BC57</f>
        <v>2.2787</v>
      </c>
      <c r="BE57" s="373">
        <v>12.4394</v>
      </c>
      <c r="BF57" s="374">
        <f t="shared" si="53"/>
        <v>0.183184076402399</v>
      </c>
      <c r="BG57" s="363"/>
      <c r="BH57" s="376">
        <v>2.9215</v>
      </c>
      <c r="BI57" s="376">
        <v>2.322</v>
      </c>
      <c r="BJ57" s="373">
        <f>BH57+BI57</f>
        <v>5.2435</v>
      </c>
      <c r="BK57" s="373">
        <v>20.7199</v>
      </c>
      <c r="BL57" s="374">
        <f t="shared" si="16"/>
        <v>0.25306589317516</v>
      </c>
      <c r="BM57" s="363"/>
      <c r="BN57" s="373">
        <v>0.2638</v>
      </c>
      <c r="BO57" s="373">
        <v>0.1609</v>
      </c>
      <c r="BP57" s="373">
        <f>BN57+BO57</f>
        <v>0.4247</v>
      </c>
      <c r="BQ57" s="373">
        <v>1.845</v>
      </c>
      <c r="BR57" s="374">
        <f t="shared" si="54"/>
        <v>0.230189701897019</v>
      </c>
      <c r="BS57" s="363"/>
      <c r="BT57" s="363"/>
      <c r="BU57" s="373">
        <v>0.1322</v>
      </c>
      <c r="BV57" s="373">
        <v>0.1237</v>
      </c>
      <c r="BW57" s="373">
        <f>BU57+BV57</f>
        <v>0.2559</v>
      </c>
      <c r="BX57" s="373">
        <v>1.4371</v>
      </c>
      <c r="BY57" s="374">
        <f t="shared" si="55"/>
        <v>0.178066940366015</v>
      </c>
      <c r="BZ57" s="363"/>
      <c r="CA57" s="363"/>
      <c r="CB57" s="373">
        <v>0.4489</v>
      </c>
      <c r="CC57" s="373">
        <v>0.7476</v>
      </c>
      <c r="CD57" s="373">
        <v>1.1965</v>
      </c>
      <c r="CE57" s="373">
        <v>12.2761</v>
      </c>
      <c r="CF57" s="374">
        <f t="shared" si="56"/>
        <v>0.0974658075447414</v>
      </c>
      <c r="CH57" s="363"/>
      <c r="CI57" s="373">
        <v>0.2201</v>
      </c>
      <c r="CJ57" s="373">
        <v>0.2396</v>
      </c>
      <c r="CK57" s="373">
        <v>0.4597</v>
      </c>
      <c r="CL57" s="373">
        <v>1.3502</v>
      </c>
      <c r="CM57" s="374">
        <f t="shared" si="57"/>
        <v>0.34046807880314</v>
      </c>
    </row>
    <row r="58" spans="3:91">
      <c r="C58" s="355">
        <v>44713</v>
      </c>
      <c r="D58" s="371">
        <f t="shared" si="44"/>
        <v>11.5249</v>
      </c>
      <c r="E58" s="378">
        <f t="shared" si="30"/>
        <v>0.017250036672535</v>
      </c>
      <c r="F58" s="378">
        <f t="shared" si="17"/>
        <v>0.319151615044754</v>
      </c>
      <c r="G58" s="373">
        <f t="shared" si="45"/>
        <v>54.8602</v>
      </c>
      <c r="H58" s="378">
        <f t="shared" si="38"/>
        <v>0.263808418956812</v>
      </c>
      <c r="I58" s="373">
        <f t="shared" si="46"/>
        <v>7.0561</v>
      </c>
      <c r="J58" s="378">
        <f t="shared" si="31"/>
        <v>-0.243153514385153</v>
      </c>
      <c r="K58" s="378">
        <f t="shared" si="18"/>
        <v>0.0554491877823315</v>
      </c>
      <c r="L58" s="373">
        <f t="shared" si="25"/>
        <v>38.5518</v>
      </c>
      <c r="M58" s="378">
        <f t="shared" si="32"/>
        <v>-0.132158282062897</v>
      </c>
      <c r="N58" s="373">
        <f t="shared" si="47"/>
        <v>18.581</v>
      </c>
      <c r="O58" s="378">
        <f t="shared" si="33"/>
        <v>-0.100302321855284</v>
      </c>
      <c r="P58" s="378">
        <f t="shared" si="19"/>
        <v>0.204837245493451</v>
      </c>
      <c r="Q58" s="380">
        <f t="shared" si="42"/>
        <v>93.412</v>
      </c>
      <c r="R58" s="381">
        <f t="shared" si="39"/>
        <v>0.0635394214403386</v>
      </c>
      <c r="S58" s="373">
        <f t="shared" si="48"/>
        <v>86.1795</v>
      </c>
      <c r="T58" s="378">
        <f t="shared" si="34"/>
        <v>-0.176116337545577</v>
      </c>
      <c r="U58" s="378">
        <f t="shared" si="21"/>
        <v>0.148424538422073</v>
      </c>
      <c r="V58" s="373">
        <f t="shared" si="40"/>
        <v>441.819</v>
      </c>
      <c r="W58" s="378">
        <f t="shared" si="35"/>
        <v>-0.0985020272800111</v>
      </c>
      <c r="X58" s="374">
        <f t="shared" si="0"/>
        <v>0.215608120260619</v>
      </c>
      <c r="Y58" s="374">
        <f t="shared" si="36"/>
        <v>0.0181684557040325</v>
      </c>
      <c r="Z58" s="374">
        <f t="shared" si="23"/>
        <v>0.0100951707593429</v>
      </c>
      <c r="AA58" s="374">
        <f t="shared" si="1"/>
        <v>0.21142594591903</v>
      </c>
      <c r="AB58" s="374">
        <f t="shared" si="37"/>
        <v>0.0322129729120829</v>
      </c>
      <c r="AC58" s="363"/>
      <c r="AD58" s="373">
        <v>2.19</v>
      </c>
      <c r="AE58" s="373">
        <v>1.1964</v>
      </c>
      <c r="AF58" s="373">
        <f t="shared" si="58"/>
        <v>3.3864</v>
      </c>
      <c r="AG58" s="373">
        <v>17.1089</v>
      </c>
      <c r="AH58" s="374">
        <f t="shared" si="49"/>
        <v>0.197932070442869</v>
      </c>
      <c r="AI58" s="363"/>
      <c r="AJ58" s="376">
        <v>1.1722</v>
      </c>
      <c r="AK58" s="376">
        <v>0.1669</v>
      </c>
      <c r="AL58" s="383">
        <f>AK58+AJ58</f>
        <v>1.3391</v>
      </c>
      <c r="AM58" s="376">
        <v>1.4901</v>
      </c>
      <c r="AN58" s="374">
        <f t="shared" si="50"/>
        <v>0.898664519159788</v>
      </c>
      <c r="AO58" s="363"/>
      <c r="AP58" s="373">
        <v>0.8216</v>
      </c>
      <c r="AQ58" s="373">
        <v>0.6133</v>
      </c>
      <c r="AR58" s="373">
        <v>1.4349</v>
      </c>
      <c r="AS58" s="373">
        <v>2.6088</v>
      </c>
      <c r="AT58" s="374">
        <f t="shared" si="51"/>
        <v>0.550022999080037</v>
      </c>
      <c r="AU58" s="363"/>
      <c r="AV58" s="373">
        <v>0.3554</v>
      </c>
      <c r="AW58" s="373">
        <v>0.4295</v>
      </c>
      <c r="AX58" s="373">
        <v>0.7849</v>
      </c>
      <c r="AY58" s="373">
        <v>10.2108</v>
      </c>
      <c r="AZ58" s="374">
        <f t="shared" si="52"/>
        <v>0.0768695890625612</v>
      </c>
      <c r="BA58" s="363"/>
      <c r="BB58" s="379">
        <v>2.2737</v>
      </c>
      <c r="BC58" s="379">
        <v>0.7714</v>
      </c>
      <c r="BD58" s="373">
        <v>3.0451</v>
      </c>
      <c r="BE58" s="373">
        <v>14.0948</v>
      </c>
      <c r="BF58" s="374">
        <f t="shared" si="53"/>
        <v>0.21604421488776</v>
      </c>
      <c r="BG58" s="363"/>
      <c r="BH58" s="376">
        <v>3.2234</v>
      </c>
      <c r="BI58" s="376">
        <v>2.6203</v>
      </c>
      <c r="BJ58" s="373">
        <v>5.8437</v>
      </c>
      <c r="BK58" s="373">
        <v>22.4558</v>
      </c>
      <c r="BL58" s="374">
        <f t="shared" si="16"/>
        <v>0.260231209754273</v>
      </c>
      <c r="BM58" s="363"/>
      <c r="BN58" s="373">
        <v>0.4446</v>
      </c>
      <c r="BO58" s="373">
        <v>0.1536</v>
      </c>
      <c r="BP58" s="373">
        <v>0.5982</v>
      </c>
      <c r="BQ58" s="373">
        <v>2.1277</v>
      </c>
      <c r="BR58" s="374">
        <v>0.281148658175495</v>
      </c>
      <c r="BS58" s="363"/>
      <c r="BT58" s="363"/>
      <c r="BU58" s="373">
        <v>0.1685</v>
      </c>
      <c r="BV58" s="373">
        <v>0.1203</v>
      </c>
      <c r="BW58" s="373">
        <v>0.2888</v>
      </c>
      <c r="BX58" s="373">
        <v>1.7453</v>
      </c>
      <c r="BY58" s="374">
        <f t="shared" si="55"/>
        <v>0.165472984587177</v>
      </c>
      <c r="BZ58" s="363"/>
      <c r="CA58" s="363"/>
      <c r="CB58" s="373">
        <v>0.619</v>
      </c>
      <c r="CC58" s="373">
        <v>0.7073</v>
      </c>
      <c r="CD58" s="373">
        <v>1.3263</v>
      </c>
      <c r="CE58" s="373">
        <v>12.8618</v>
      </c>
      <c r="CF58" s="374">
        <f t="shared" si="56"/>
        <v>0.103119314559393</v>
      </c>
      <c r="CH58" s="363"/>
      <c r="CI58" s="373">
        <v>0.2565</v>
      </c>
      <c r="CJ58" s="373">
        <v>0.2771</v>
      </c>
      <c r="CK58" s="373">
        <v>0.5336</v>
      </c>
      <c r="CL58" s="373">
        <v>1.4755</v>
      </c>
      <c r="CM58" s="374">
        <f t="shared" si="57"/>
        <v>0.361640121992545</v>
      </c>
    </row>
    <row r="59" spans="3:91">
      <c r="C59" s="355">
        <v>44743</v>
      </c>
      <c r="D59" s="371">
        <f t="shared" si="44"/>
        <v>7.5135</v>
      </c>
      <c r="E59" s="378">
        <f t="shared" ref="E59:E71" si="59">D59/D47-1</f>
        <v>0.158614627827723</v>
      </c>
      <c r="F59" s="378">
        <f t="shared" ref="F59:F71" si="60">D59/D58-1</f>
        <v>-0.348063757603103</v>
      </c>
      <c r="G59" s="373">
        <f t="shared" si="45"/>
        <v>62.3737</v>
      </c>
      <c r="H59" s="378">
        <f t="shared" ref="H59:H71" si="61">G59/G47-1</f>
        <v>0.250135882055152</v>
      </c>
      <c r="I59" s="373">
        <f t="shared" si="46"/>
        <v>5.5864</v>
      </c>
      <c r="J59" s="378">
        <f t="shared" ref="J59:J71" si="62">I59/I47-1</f>
        <v>-0.237871759890859</v>
      </c>
      <c r="K59" s="378">
        <f t="shared" ref="K59:K71" si="63">I59/I58-1</f>
        <v>-0.208287864401015</v>
      </c>
      <c r="L59" s="373">
        <f t="shared" si="25"/>
        <v>44.1382</v>
      </c>
      <c r="M59" s="378">
        <f t="shared" ref="M59:M71" si="64">L59/L47-1</f>
        <v>-0.147131047533599</v>
      </c>
      <c r="N59" s="373">
        <f t="shared" si="47"/>
        <v>13.0999</v>
      </c>
      <c r="O59" s="378">
        <f t="shared" ref="O59:O71" si="65">N59/N47-1</f>
        <v>-0.0500297321208431</v>
      </c>
      <c r="P59" s="378">
        <f t="shared" ref="P59:P71" si="66">N59/N58-1</f>
        <v>-0.294984123567085</v>
      </c>
      <c r="Q59" s="380">
        <f t="shared" si="42"/>
        <v>106.5119</v>
      </c>
      <c r="R59" s="381">
        <f t="shared" ref="R59:R71" si="67">Q59/Q47-1</f>
        <v>0.0481282849922839</v>
      </c>
      <c r="S59" s="373">
        <f t="shared" si="48"/>
        <v>69.0518</v>
      </c>
      <c r="T59" s="378">
        <f t="shared" ref="T59:T71" si="68">S59/S47-1</f>
        <v>-0.0710291060990295</v>
      </c>
      <c r="U59" s="378">
        <f t="shared" ref="U59:U71" si="69">S59/S58-1</f>
        <v>-0.198744480996061</v>
      </c>
      <c r="V59" s="373">
        <f t="shared" si="40"/>
        <v>510.8708</v>
      </c>
      <c r="W59" s="378">
        <f t="shared" ref="W59:W71" si="70">V59/V47-1</f>
        <v>-0.094884007847573</v>
      </c>
      <c r="X59" s="374">
        <f t="shared" ref="X59:X65" si="71">N59/S59</f>
        <v>0.189711202314784</v>
      </c>
      <c r="Y59" s="374">
        <f t="shared" ref="Y59:Y71" si="72">X59-X47</f>
        <v>0.00419362228478323</v>
      </c>
      <c r="Z59" s="374">
        <f t="shared" ref="Z59:Z71" si="73">X59-X58</f>
        <v>-0.0258969179458349</v>
      </c>
      <c r="AA59" s="374">
        <f t="shared" si="1"/>
        <v>0.208490874796524</v>
      </c>
      <c r="AB59" s="374">
        <f t="shared" si="37"/>
        <v>0.0284476227459675</v>
      </c>
      <c r="AC59" s="363"/>
      <c r="AD59" s="373">
        <v>1.2812</v>
      </c>
      <c r="AE59" s="373">
        <v>0.7226</v>
      </c>
      <c r="AF59" s="373">
        <v>2.0038</v>
      </c>
      <c r="AG59" s="373">
        <v>10.7547</v>
      </c>
      <c r="AH59" s="374">
        <f t="shared" si="49"/>
        <v>0.186318539801203</v>
      </c>
      <c r="AI59" s="363"/>
      <c r="AJ59" s="376">
        <v>0.5123</v>
      </c>
      <c r="AK59" s="376">
        <v>0.089</v>
      </c>
      <c r="AL59" s="383">
        <v>0.6013</v>
      </c>
      <c r="AM59" s="376">
        <v>0.7247</v>
      </c>
      <c r="AN59" s="374">
        <f t="shared" si="50"/>
        <v>0.829722643852629</v>
      </c>
      <c r="AO59" s="363"/>
      <c r="AP59" s="373">
        <v>0.4657</v>
      </c>
      <c r="AQ59" s="373">
        <v>0.4238</v>
      </c>
      <c r="AR59" s="373">
        <v>0.8895</v>
      </c>
      <c r="AS59" s="373">
        <v>1.7834</v>
      </c>
      <c r="AT59" s="374">
        <f t="shared" si="51"/>
        <v>0.498766401256028</v>
      </c>
      <c r="AU59" s="363"/>
      <c r="AV59" s="373">
        <v>0.262</v>
      </c>
      <c r="AW59" s="373">
        <v>0.3661</v>
      </c>
      <c r="AX59" s="373">
        <v>0.6281</v>
      </c>
      <c r="AY59" s="373">
        <v>8.6749</v>
      </c>
      <c r="AZ59" s="374">
        <f t="shared" si="52"/>
        <v>0.0724042928448743</v>
      </c>
      <c r="BA59" s="363"/>
      <c r="BB59" s="379">
        <v>1.2243</v>
      </c>
      <c r="BC59" s="379">
        <v>0.6533</v>
      </c>
      <c r="BD59" s="373">
        <v>1.8776</v>
      </c>
      <c r="BE59" s="373">
        <v>11.2162</v>
      </c>
      <c r="BF59" s="374">
        <v>0.167400723952854</v>
      </c>
      <c r="BG59" s="363"/>
      <c r="BH59" s="376">
        <v>2.8815</v>
      </c>
      <c r="BI59" s="376">
        <v>2.3712</v>
      </c>
      <c r="BJ59" s="373">
        <v>5.2527</v>
      </c>
      <c r="BK59" s="373">
        <v>20.5911</v>
      </c>
      <c r="BL59" s="374">
        <f t="shared" si="16"/>
        <v>0.255095648119819</v>
      </c>
      <c r="BM59" s="363"/>
      <c r="BN59" s="373">
        <v>0.2015</v>
      </c>
      <c r="BO59" s="373">
        <v>0.1387</v>
      </c>
      <c r="BP59" s="373">
        <v>0.3402</v>
      </c>
      <c r="BQ59" s="373">
        <v>1.5656</v>
      </c>
      <c r="BR59" s="374">
        <f t="shared" si="54"/>
        <v>0.217296882984159</v>
      </c>
      <c r="BS59" s="363"/>
      <c r="BT59" s="363"/>
      <c r="BU59" s="373">
        <v>0.1298</v>
      </c>
      <c r="BV59" s="373">
        <v>0.1213</v>
      </c>
      <c r="BW59" s="373">
        <v>0.2511</v>
      </c>
      <c r="BX59" s="373">
        <v>1.6369</v>
      </c>
      <c r="BY59" s="374">
        <f t="shared" si="55"/>
        <v>0.153399718981001</v>
      </c>
      <c r="BZ59" s="363"/>
      <c r="CA59" s="363"/>
      <c r="CB59" s="373">
        <v>0.3617</v>
      </c>
      <c r="CC59" s="373">
        <v>0.5133</v>
      </c>
      <c r="CD59" s="373">
        <v>0.875</v>
      </c>
      <c r="CE59" s="373">
        <v>11.1215</v>
      </c>
      <c r="CF59" s="374">
        <v>0.0786764375309086</v>
      </c>
      <c r="CH59" s="363"/>
      <c r="CI59" s="373">
        <v>0.1935</v>
      </c>
      <c r="CJ59" s="373">
        <v>0.1871</v>
      </c>
      <c r="CK59" s="373">
        <v>0.3806</v>
      </c>
      <c r="CL59" s="373">
        <v>0.9828</v>
      </c>
      <c r="CM59" s="374">
        <f t="shared" si="57"/>
        <v>0.387260887260887</v>
      </c>
    </row>
    <row r="60" spans="3:91">
      <c r="C60" s="355">
        <v>44774</v>
      </c>
      <c r="D60" s="371">
        <f t="shared" si="44"/>
        <v>7.9538</v>
      </c>
      <c r="E60" s="378">
        <f t="shared" si="59"/>
        <v>0.0804151158684017</v>
      </c>
      <c r="F60" s="378">
        <f t="shared" si="60"/>
        <v>0.0586011845345045</v>
      </c>
      <c r="G60" s="373">
        <f t="shared" si="45"/>
        <v>70.3275</v>
      </c>
      <c r="H60" s="378">
        <f t="shared" si="61"/>
        <v>0.228313456104087</v>
      </c>
      <c r="I60" s="373">
        <f t="shared" si="46"/>
        <v>5.0576</v>
      </c>
      <c r="J60" s="378">
        <f t="shared" si="62"/>
        <v>-0.103341902313625</v>
      </c>
      <c r="K60" s="378">
        <f t="shared" si="63"/>
        <v>-0.0946584562508951</v>
      </c>
      <c r="L60" s="373">
        <f t="shared" si="25"/>
        <v>49.1958</v>
      </c>
      <c r="M60" s="378">
        <f t="shared" si="64"/>
        <v>-0.142827523212632</v>
      </c>
      <c r="N60" s="373">
        <f t="shared" si="47"/>
        <v>13.0114</v>
      </c>
      <c r="O60" s="378">
        <f t="shared" si="65"/>
        <v>0.000699876175753289</v>
      </c>
      <c r="P60" s="378">
        <f t="shared" si="66"/>
        <v>-0.00675577676165484</v>
      </c>
      <c r="Q60" s="380">
        <f t="shared" si="42"/>
        <v>119.5233</v>
      </c>
      <c r="R60" s="381">
        <f t="shared" si="67"/>
        <v>0.0427482434578579</v>
      </c>
      <c r="S60" s="373">
        <f t="shared" si="48"/>
        <v>56.8975</v>
      </c>
      <c r="T60" s="378">
        <f t="shared" si="68"/>
        <v>0.0373877101531714</v>
      </c>
      <c r="U60" s="378">
        <f t="shared" si="69"/>
        <v>-0.176017134962449</v>
      </c>
      <c r="V60" s="373">
        <f t="shared" si="40"/>
        <v>567.7683</v>
      </c>
      <c r="W60" s="378">
        <f t="shared" si="70"/>
        <v>-0.0831691463293523</v>
      </c>
      <c r="X60" s="374">
        <f t="shared" si="71"/>
        <v>0.228681400764533</v>
      </c>
      <c r="Y60" s="374">
        <f t="shared" si="72"/>
        <v>-0.00838395753283688</v>
      </c>
      <c r="Z60" s="374">
        <f t="shared" si="73"/>
        <v>0.0389701984497487</v>
      </c>
      <c r="AA60" s="374">
        <f t="shared" si="1"/>
        <v>0.210514218564157</v>
      </c>
      <c r="AB60" s="374">
        <f t="shared" si="37"/>
        <v>0.0254207102059379</v>
      </c>
      <c r="AC60" s="363"/>
      <c r="AD60" s="373">
        <v>1.2326</v>
      </c>
      <c r="AE60" s="373">
        <v>0.69</v>
      </c>
      <c r="AF60" s="373">
        <v>1.9226</v>
      </c>
      <c r="AG60" s="373">
        <v>9.1403</v>
      </c>
      <c r="AH60" s="374">
        <f t="shared" si="49"/>
        <v>0.210343205365251</v>
      </c>
      <c r="AI60" s="363"/>
      <c r="AJ60" s="376">
        <v>0.9247</v>
      </c>
      <c r="AK60" s="376">
        <v>0.1401</v>
      </c>
      <c r="AL60" s="383">
        <v>1.0648</v>
      </c>
      <c r="AM60" s="376">
        <v>1.2363</v>
      </c>
      <c r="AN60" s="374">
        <f t="shared" si="50"/>
        <v>0.861279624686565</v>
      </c>
      <c r="AO60" s="363"/>
      <c r="AP60" s="373">
        <v>0.5791</v>
      </c>
      <c r="AQ60" s="373">
        <v>0.3649</v>
      </c>
      <c r="AR60" s="373">
        <v>0.944</v>
      </c>
      <c r="AS60" s="373">
        <v>2.0576</v>
      </c>
      <c r="AT60" s="374">
        <f t="shared" si="51"/>
        <v>0.458786936236392</v>
      </c>
      <c r="AU60" s="363"/>
      <c r="AV60" s="373">
        <v>0.1901</v>
      </c>
      <c r="AW60" s="373">
        <v>0.2781</v>
      </c>
      <c r="AX60" s="373">
        <v>0.4682</v>
      </c>
      <c r="AY60" s="373">
        <v>6.2611</v>
      </c>
      <c r="AZ60" s="374">
        <f t="shared" si="52"/>
        <v>0.0747791921547332</v>
      </c>
      <c r="BA60" s="363"/>
      <c r="BB60" s="379">
        <v>1.0006</v>
      </c>
      <c r="BC60" s="379">
        <v>0.3884</v>
      </c>
      <c r="BD60" s="373">
        <v>1.389</v>
      </c>
      <c r="BE60" s="373">
        <v>6.8858</v>
      </c>
      <c r="BF60" s="374">
        <f t="shared" si="53"/>
        <v>0.201719480670365</v>
      </c>
      <c r="BG60" s="363"/>
      <c r="BH60" s="376">
        <v>3.2006</v>
      </c>
      <c r="BI60" s="376">
        <v>2.4719</v>
      </c>
      <c r="BJ60" s="373">
        <v>5.6725</v>
      </c>
      <c r="BK60" s="373">
        <v>19.9183</v>
      </c>
      <c r="BL60" s="374">
        <f t="shared" si="16"/>
        <v>0.284788360452448</v>
      </c>
      <c r="BM60" s="363"/>
      <c r="BN60" s="373">
        <v>0.2294</v>
      </c>
      <c r="BO60" s="373">
        <v>0.125</v>
      </c>
      <c r="BP60" s="373">
        <v>0.3544</v>
      </c>
      <c r="BQ60" s="373">
        <v>1.6384</v>
      </c>
      <c r="BR60" s="374">
        <f t="shared" si="54"/>
        <v>0.21630859375</v>
      </c>
      <c r="BS60" s="363"/>
      <c r="BT60" s="363"/>
      <c r="BU60" s="373">
        <v>0.1217</v>
      </c>
      <c r="BV60" s="373">
        <v>0.0966</v>
      </c>
      <c r="BW60" s="373">
        <v>0.2183</v>
      </c>
      <c r="BX60" s="373">
        <v>1.2799</v>
      </c>
      <c r="BY60" s="374">
        <f t="shared" si="55"/>
        <v>0.170560200015626</v>
      </c>
      <c r="BZ60" s="363"/>
      <c r="CA60" s="363"/>
      <c r="CB60" s="373">
        <v>0.2304</v>
      </c>
      <c r="CC60" s="373">
        <v>0.2721</v>
      </c>
      <c r="CD60" s="373">
        <v>0.5025</v>
      </c>
      <c r="CE60" s="373">
        <v>7.2042</v>
      </c>
      <c r="CF60" s="374">
        <f t="shared" si="56"/>
        <v>0.0697509785958191</v>
      </c>
      <c r="CH60" s="363"/>
      <c r="CI60" s="373">
        <v>0.2446</v>
      </c>
      <c r="CJ60" s="373">
        <v>0.2305</v>
      </c>
      <c r="CK60" s="373">
        <v>0.4751</v>
      </c>
      <c r="CL60" s="373">
        <v>1.2756</v>
      </c>
      <c r="CM60" s="374">
        <f t="shared" si="57"/>
        <v>0.372452179366573</v>
      </c>
    </row>
    <row r="61" spans="3:91">
      <c r="C61" s="355">
        <v>44805</v>
      </c>
      <c r="D61" s="371">
        <f t="shared" si="44"/>
        <v>14.2417</v>
      </c>
      <c r="E61" s="378">
        <f t="shared" si="59"/>
        <v>0.139181071374293</v>
      </c>
      <c r="F61" s="378">
        <f t="shared" si="60"/>
        <v>0.790552943247253</v>
      </c>
      <c r="G61" s="373">
        <f t="shared" si="45"/>
        <v>84.5692</v>
      </c>
      <c r="H61" s="378">
        <f t="shared" si="61"/>
        <v>0.21233934949887</v>
      </c>
      <c r="I61" s="373">
        <f t="shared" si="46"/>
        <v>7.3084</v>
      </c>
      <c r="J61" s="378">
        <f t="shared" si="62"/>
        <v>0.0217108666172707</v>
      </c>
      <c r="K61" s="378">
        <f t="shared" si="63"/>
        <v>0.445033217336286</v>
      </c>
      <c r="L61" s="373">
        <f t="shared" si="25"/>
        <v>56.5042</v>
      </c>
      <c r="M61" s="378">
        <f t="shared" si="64"/>
        <v>-0.124593153852171</v>
      </c>
      <c r="N61" s="373">
        <f t="shared" si="47"/>
        <v>21.5501</v>
      </c>
      <c r="O61" s="378">
        <f t="shared" si="65"/>
        <v>0.0964293709424668</v>
      </c>
      <c r="P61" s="378">
        <f t="shared" si="66"/>
        <v>0.656247598259988</v>
      </c>
      <c r="Q61" s="380">
        <f t="shared" si="42"/>
        <v>141.0734</v>
      </c>
      <c r="R61" s="381">
        <f t="shared" si="67"/>
        <v>0.0506057526722161</v>
      </c>
      <c r="S61" s="373">
        <f t="shared" si="48"/>
        <v>85.4145</v>
      </c>
      <c r="T61" s="378">
        <f t="shared" si="68"/>
        <v>0.0712673173448122</v>
      </c>
      <c r="U61" s="378">
        <f t="shared" si="69"/>
        <v>0.501199525462455</v>
      </c>
      <c r="V61" s="373">
        <f t="shared" si="40"/>
        <v>653.1828</v>
      </c>
      <c r="W61" s="378">
        <f t="shared" si="70"/>
        <v>-0.0655533050690483</v>
      </c>
      <c r="X61" s="374">
        <f t="shared" si="71"/>
        <v>0.252300253469844</v>
      </c>
      <c r="Y61" s="374">
        <f t="shared" si="72"/>
        <v>0.00579006059920958</v>
      </c>
      <c r="Z61" s="374">
        <f t="shared" si="73"/>
        <v>0.0236188527053113</v>
      </c>
      <c r="AA61" s="374">
        <f t="shared" ref="AA61:AA71" si="74">Q61/V61</f>
        <v>0.215978436664284</v>
      </c>
      <c r="AB61" s="374">
        <f t="shared" ref="AB61:AB71" si="75">AA61-AA49</f>
        <v>0.0238794158813082</v>
      </c>
      <c r="AC61" s="363"/>
      <c r="AD61" s="373">
        <v>2.2483</v>
      </c>
      <c r="AE61" s="373">
        <v>1.1618</v>
      </c>
      <c r="AF61" s="373">
        <v>3.4101</v>
      </c>
      <c r="AG61" s="373">
        <v>14.1137</v>
      </c>
      <c r="AH61" s="374">
        <f t="shared" si="49"/>
        <v>0.24161630189107</v>
      </c>
      <c r="AI61" s="363"/>
      <c r="AJ61" s="376">
        <v>1.1384</v>
      </c>
      <c r="AK61" s="376">
        <v>0.1669</v>
      </c>
      <c r="AL61" s="383">
        <v>1.3053</v>
      </c>
      <c r="AM61" s="376">
        <v>1.4646</v>
      </c>
      <c r="AN61" s="374">
        <f t="shared" si="50"/>
        <v>0.891233101188038</v>
      </c>
      <c r="AO61" s="363"/>
      <c r="AP61" s="373">
        <v>0.7772</v>
      </c>
      <c r="AQ61" s="373">
        <v>0.4363</v>
      </c>
      <c r="AR61" s="373">
        <v>1.2135</v>
      </c>
      <c r="AS61" s="373">
        <v>2.2048</v>
      </c>
      <c r="AT61" s="374">
        <f t="shared" si="51"/>
        <v>0.550390058055152</v>
      </c>
      <c r="AU61" s="363"/>
      <c r="AV61" s="373">
        <v>0.3829</v>
      </c>
      <c r="AW61" s="373">
        <v>0.4191</v>
      </c>
      <c r="AX61" s="373">
        <v>0.802</v>
      </c>
      <c r="AY61" s="373">
        <v>6.724</v>
      </c>
      <c r="AZ61" s="374">
        <f t="shared" si="52"/>
        <v>0.119274241522903</v>
      </c>
      <c r="BA61" s="363"/>
      <c r="BB61" s="379">
        <v>3.8116</v>
      </c>
      <c r="BC61" s="379">
        <v>1.2281</v>
      </c>
      <c r="BD61" s="373">
        <v>5.0397</v>
      </c>
      <c r="BE61" s="373">
        <v>22.5269</v>
      </c>
      <c r="BF61" s="374">
        <f t="shared" si="53"/>
        <v>0.223719197936689</v>
      </c>
      <c r="BG61" s="363"/>
      <c r="BH61" s="376">
        <v>4.4389</v>
      </c>
      <c r="BI61" s="376">
        <v>2.8336</v>
      </c>
      <c r="BJ61" s="373">
        <v>7.2725</v>
      </c>
      <c r="BK61" s="373">
        <v>22.4816</v>
      </c>
      <c r="BL61" s="374">
        <f t="shared" si="16"/>
        <v>0.323486762508007</v>
      </c>
      <c r="BM61" s="363"/>
      <c r="BN61" s="373">
        <v>0.4212</v>
      </c>
      <c r="BO61" s="373">
        <v>0.1585</v>
      </c>
      <c r="BP61" s="373">
        <v>0.5797</v>
      </c>
      <c r="BQ61" s="373">
        <v>2.0947</v>
      </c>
      <c r="BR61" s="374">
        <f t="shared" si="54"/>
        <v>0.276746073423402</v>
      </c>
      <c r="BS61" s="363"/>
      <c r="BT61" s="363"/>
      <c r="BU61" s="373">
        <v>0.2137</v>
      </c>
      <c r="BV61" s="373">
        <v>0.1341</v>
      </c>
      <c r="BW61" s="373">
        <v>0.3478</v>
      </c>
      <c r="BX61" s="373">
        <v>1.2469</v>
      </c>
      <c r="BY61" s="374">
        <v>0.27893175074184</v>
      </c>
      <c r="BZ61" s="363"/>
      <c r="CA61" s="363"/>
      <c r="CB61" s="373">
        <v>0.5088</v>
      </c>
      <c r="CC61" s="373">
        <v>0.4452</v>
      </c>
      <c r="CD61" s="373">
        <v>0.954</v>
      </c>
      <c r="CE61" s="373">
        <v>11.2562</v>
      </c>
      <c r="CF61" s="374">
        <v>0.0847532915193405</v>
      </c>
      <c r="CH61" s="363"/>
      <c r="CI61" s="373">
        <v>0.3007</v>
      </c>
      <c r="CJ61" s="373">
        <v>0.3248</v>
      </c>
      <c r="CK61" s="373">
        <v>0.6255</v>
      </c>
      <c r="CL61" s="373">
        <v>1.3011</v>
      </c>
      <c r="CM61" s="374">
        <f t="shared" si="57"/>
        <v>0.480747060179848</v>
      </c>
    </row>
    <row r="62" spans="3:91">
      <c r="C62" s="355">
        <v>44835</v>
      </c>
      <c r="D62" s="371">
        <f t="shared" si="44"/>
        <v>10.2853</v>
      </c>
      <c r="E62" s="378">
        <f t="shared" si="59"/>
        <v>0.135995140269494</v>
      </c>
      <c r="F62" s="378">
        <f t="shared" si="60"/>
        <v>-0.277803913858598</v>
      </c>
      <c r="G62" s="373">
        <f t="shared" si="45"/>
        <v>94.8545</v>
      </c>
      <c r="H62" s="378">
        <f t="shared" si="61"/>
        <v>0.203568744480931</v>
      </c>
      <c r="I62" s="373">
        <f t="shared" si="46"/>
        <v>7.3153988</v>
      </c>
      <c r="J62" s="378">
        <f t="shared" si="62"/>
        <v>0.0927312759537537</v>
      </c>
      <c r="K62" s="378">
        <f t="shared" si="63"/>
        <v>0.000957637786656473</v>
      </c>
      <c r="L62" s="373">
        <f t="shared" si="25"/>
        <v>63.8195988</v>
      </c>
      <c r="M62" s="378">
        <f t="shared" si="64"/>
        <v>-0.104170870742733</v>
      </c>
      <c r="N62" s="373">
        <f t="shared" si="47"/>
        <v>17.6006988</v>
      </c>
      <c r="O62" s="378">
        <f t="shared" si="65"/>
        <v>0.117604028294578</v>
      </c>
      <c r="P62" s="378">
        <f t="shared" si="66"/>
        <v>-0.183266026607765</v>
      </c>
      <c r="Q62" s="380">
        <f t="shared" si="42"/>
        <v>158.6740988</v>
      </c>
      <c r="R62" s="381">
        <f t="shared" si="67"/>
        <v>0.0576386919471621</v>
      </c>
      <c r="S62" s="373">
        <f t="shared" si="48"/>
        <v>72.7002</v>
      </c>
      <c r="T62" s="378">
        <f t="shared" si="68"/>
        <v>0.144993227706555</v>
      </c>
      <c r="U62" s="378">
        <f t="shared" si="69"/>
        <v>-0.14885411727517</v>
      </c>
      <c r="V62" s="373">
        <f t="shared" si="40"/>
        <v>725.883</v>
      </c>
      <c r="W62" s="378">
        <f t="shared" si="70"/>
        <v>-0.0480208969567062</v>
      </c>
      <c r="X62" s="374">
        <f t="shared" si="71"/>
        <v>0.242099730124539</v>
      </c>
      <c r="Y62" s="374">
        <f t="shared" si="72"/>
        <v>-0.00593315487246879</v>
      </c>
      <c r="Z62" s="374">
        <f t="shared" si="73"/>
        <v>-0.0102005233453052</v>
      </c>
      <c r="AA62" s="374">
        <f t="shared" si="74"/>
        <v>0.218594592792502</v>
      </c>
      <c r="AB62" s="374">
        <f t="shared" si="75"/>
        <v>0.0218379064485078</v>
      </c>
      <c r="AC62" s="363"/>
      <c r="AD62" s="373">
        <v>1.6866</v>
      </c>
      <c r="AE62" s="373">
        <v>1.1107</v>
      </c>
      <c r="AF62" s="373">
        <v>2.7973</v>
      </c>
      <c r="AG62" s="373">
        <v>12.4981</v>
      </c>
      <c r="AH62" s="374">
        <v>0.223818020339092</v>
      </c>
      <c r="AI62" s="363"/>
      <c r="AJ62" s="376">
        <v>0.9727</v>
      </c>
      <c r="AK62" s="376">
        <v>0.1126</v>
      </c>
      <c r="AL62" s="376">
        <v>1.0853</v>
      </c>
      <c r="AM62" s="376">
        <v>1.2558</v>
      </c>
      <c r="AN62" s="374">
        <f t="shared" si="50"/>
        <v>0.864229972925625</v>
      </c>
      <c r="AO62" s="363"/>
      <c r="AP62" s="373">
        <v>0.794</v>
      </c>
      <c r="AQ62" s="373">
        <v>0.5359</v>
      </c>
      <c r="AR62" s="373">
        <v>1.3299</v>
      </c>
      <c r="AS62" s="373">
        <v>2.2383</v>
      </c>
      <c r="AT62" s="374">
        <f t="shared" si="51"/>
        <v>0.594156279319126</v>
      </c>
      <c r="AU62" s="363"/>
      <c r="AV62" s="373">
        <v>0.2694</v>
      </c>
      <c r="AW62" s="373">
        <v>0.3971</v>
      </c>
      <c r="AX62" s="373">
        <v>0.6665</v>
      </c>
      <c r="AY62" s="373">
        <v>6.5966</v>
      </c>
      <c r="AZ62" s="374">
        <f t="shared" si="52"/>
        <v>0.101036897795834</v>
      </c>
      <c r="BA62" s="363"/>
      <c r="BB62" s="379">
        <v>1.9933</v>
      </c>
      <c r="BC62" s="379">
        <v>0.8899</v>
      </c>
      <c r="BD62" s="373">
        <v>2.8832</v>
      </c>
      <c r="BE62" s="373">
        <v>13.4344</v>
      </c>
      <c r="BF62" s="374">
        <v>0.214613231703686</v>
      </c>
      <c r="BG62" s="363"/>
      <c r="BH62" s="376">
        <v>3.5781</v>
      </c>
      <c r="BI62" s="376">
        <v>3.2064</v>
      </c>
      <c r="BJ62" s="373">
        <v>6.7845</v>
      </c>
      <c r="BK62" s="373">
        <v>20.8642</v>
      </c>
      <c r="BL62" s="374">
        <v>0.325174221872873</v>
      </c>
      <c r="BM62" s="363"/>
      <c r="BN62" s="373">
        <v>0.2409</v>
      </c>
      <c r="BO62" s="373">
        <v>0.131</v>
      </c>
      <c r="BP62" s="373">
        <v>0.3719</v>
      </c>
      <c r="BQ62" s="373">
        <v>1.7185</v>
      </c>
      <c r="BR62" s="374">
        <f t="shared" si="54"/>
        <v>0.216409659586849</v>
      </c>
      <c r="BS62" s="363"/>
      <c r="BT62" s="363"/>
      <c r="BU62" s="373">
        <v>0.14</v>
      </c>
      <c r="BV62" s="373">
        <v>0.1368</v>
      </c>
      <c r="BW62" s="373">
        <v>0.2768</v>
      </c>
      <c r="BX62" s="373">
        <v>1.256</v>
      </c>
      <c r="BY62" s="374">
        <f t="shared" si="55"/>
        <v>0.220382165605096</v>
      </c>
      <c r="BZ62" s="363"/>
      <c r="CA62" s="363"/>
      <c r="CB62" s="373">
        <v>0.3695</v>
      </c>
      <c r="CC62" s="373">
        <v>0.6116</v>
      </c>
      <c r="CD62" s="373">
        <v>0.9811</v>
      </c>
      <c r="CE62" s="373">
        <v>11.7531</v>
      </c>
      <c r="CF62" s="374">
        <f t="shared" si="56"/>
        <v>0.0834758489249645</v>
      </c>
      <c r="CH62" s="363"/>
      <c r="CI62" s="373">
        <v>0.2408</v>
      </c>
      <c r="CJ62" s="373">
        <v>0.1833988</v>
      </c>
      <c r="CK62" s="373">
        <v>0.4241988</v>
      </c>
      <c r="CL62" s="373">
        <v>1.0852</v>
      </c>
      <c r="CM62" s="374">
        <f t="shared" si="57"/>
        <v>0.390894581643937</v>
      </c>
    </row>
    <row r="63" spans="3:91">
      <c r="C63" s="355">
        <v>44866</v>
      </c>
      <c r="D63" s="371">
        <v>15.266</v>
      </c>
      <c r="E63" s="378">
        <f t="shared" si="59"/>
        <v>0.344358730494206</v>
      </c>
      <c r="F63" s="378">
        <f t="shared" si="60"/>
        <v>0.484254226906361</v>
      </c>
      <c r="G63" s="373">
        <f t="shared" si="45"/>
        <v>110.1205</v>
      </c>
      <c r="H63" s="378">
        <f t="shared" si="61"/>
        <v>0.22129985690718</v>
      </c>
      <c r="I63" s="373">
        <v>9.115</v>
      </c>
      <c r="J63" s="378">
        <f t="shared" si="62"/>
        <v>0.191518843383574</v>
      </c>
      <c r="K63" s="378">
        <f t="shared" si="63"/>
        <v>0.24600179008696</v>
      </c>
      <c r="L63" s="373">
        <f t="shared" si="25"/>
        <v>72.9345988</v>
      </c>
      <c r="M63" s="378">
        <f t="shared" si="64"/>
        <v>-0.0754983369078774</v>
      </c>
      <c r="N63" s="373">
        <v>24.381</v>
      </c>
      <c r="O63" s="378">
        <f t="shared" si="65"/>
        <v>0.286813604408132</v>
      </c>
      <c r="P63" s="378">
        <f t="shared" si="66"/>
        <v>0.385229091017682</v>
      </c>
      <c r="Q63" s="380">
        <f t="shared" si="42"/>
        <v>183.0550988</v>
      </c>
      <c r="R63" s="381">
        <f t="shared" si="67"/>
        <v>0.0833357975256637</v>
      </c>
      <c r="S63" s="373">
        <f t="shared" si="48"/>
        <v>83.3799</v>
      </c>
      <c r="T63" s="378">
        <f t="shared" si="68"/>
        <v>0.203131493281618</v>
      </c>
      <c r="U63" s="378">
        <f t="shared" si="69"/>
        <v>0.146900558732989</v>
      </c>
      <c r="V63" s="373">
        <f t="shared" si="40"/>
        <v>809.2629</v>
      </c>
      <c r="W63" s="378">
        <f t="shared" si="70"/>
        <v>-0.027095870962467</v>
      </c>
      <c r="X63" s="374">
        <f t="shared" si="71"/>
        <v>0.292408602073161</v>
      </c>
      <c r="Y63" s="374">
        <f t="shared" si="72"/>
        <v>0.0190154728308841</v>
      </c>
      <c r="Z63" s="374">
        <f t="shared" si="73"/>
        <v>0.0503088719486226</v>
      </c>
      <c r="AA63" s="374">
        <f t="shared" si="74"/>
        <v>0.226199790945563</v>
      </c>
      <c r="AB63" s="374">
        <f t="shared" si="75"/>
        <v>0.0230580586211941</v>
      </c>
      <c r="AC63" s="363"/>
      <c r="AD63" s="373">
        <v>2.0303</v>
      </c>
      <c r="AE63" s="373">
        <v>1.2342</v>
      </c>
      <c r="AF63" s="373">
        <f>(AD63+AE63)</f>
        <v>3.2645</v>
      </c>
      <c r="AG63" s="373">
        <v>13.396</v>
      </c>
      <c r="AH63" s="374">
        <f>AF63/AG63</f>
        <v>0.243692146909525</v>
      </c>
      <c r="AI63" s="363"/>
      <c r="AJ63" s="376">
        <f>15915/10000</f>
        <v>1.5915</v>
      </c>
      <c r="AK63" s="376">
        <f>1502/10000</f>
        <v>0.1502</v>
      </c>
      <c r="AL63" s="376">
        <f>17417/10000</f>
        <v>1.7417</v>
      </c>
      <c r="AM63" s="376">
        <f>19513/10000</f>
        <v>1.9513</v>
      </c>
      <c r="AN63" s="374">
        <v>0.892584430892226</v>
      </c>
      <c r="AO63" s="363"/>
      <c r="AP63" s="373">
        <v>1.794</v>
      </c>
      <c r="AQ63" s="373">
        <v>1.5359</v>
      </c>
      <c r="AR63" s="373">
        <v>2.3299</v>
      </c>
      <c r="AS63" s="373">
        <v>3.2383</v>
      </c>
      <c r="AT63" s="374">
        <f t="shared" si="51"/>
        <v>0.719482444492481</v>
      </c>
      <c r="AU63" s="363"/>
      <c r="AV63" s="373">
        <v>0.3324</v>
      </c>
      <c r="AW63" s="373">
        <v>0.482</v>
      </c>
      <c r="AX63" s="373">
        <v>0.8144</v>
      </c>
      <c r="AY63" s="373">
        <v>7.3221</v>
      </c>
      <c r="AZ63" s="374">
        <v>0.111224921812048</v>
      </c>
      <c r="BA63" s="363"/>
      <c r="BB63" s="379">
        <v>2.9372</v>
      </c>
      <c r="BC63" s="379">
        <v>1.0186</v>
      </c>
      <c r="BD63" s="373">
        <v>3.9558</v>
      </c>
      <c r="BE63" s="373">
        <v>14.2889</v>
      </c>
      <c r="BF63" s="374">
        <v>0.276844263729188</v>
      </c>
      <c r="BG63" s="363"/>
      <c r="BH63" s="376">
        <v>5.798</v>
      </c>
      <c r="BI63" s="376">
        <v>4.4581</v>
      </c>
      <c r="BJ63" s="373">
        <v>10.2561</v>
      </c>
      <c r="BK63" s="373">
        <v>26.0512</v>
      </c>
      <c r="BL63" s="374">
        <v>0.393690117921631</v>
      </c>
      <c r="BM63" s="363"/>
      <c r="BN63" s="373">
        <v>0.4391</v>
      </c>
      <c r="BO63" s="373">
        <v>0.1701</v>
      </c>
      <c r="BP63" s="373">
        <v>0.6092</v>
      </c>
      <c r="BQ63" s="373">
        <v>2.1406</v>
      </c>
      <c r="BR63" s="374">
        <v>0.28459310473699</v>
      </c>
      <c r="BS63" s="363"/>
      <c r="BT63" s="363"/>
      <c r="BU63" s="373">
        <v>0.212</v>
      </c>
      <c r="BV63" s="373">
        <v>0.1437</v>
      </c>
      <c r="BW63" s="373">
        <v>0.3557</v>
      </c>
      <c r="BX63" s="373">
        <v>1.523</v>
      </c>
      <c r="BY63" s="374">
        <v>0.233552199606041</v>
      </c>
      <c r="BZ63" s="363"/>
      <c r="CA63" s="363"/>
      <c r="CB63" s="373">
        <v>0.5162</v>
      </c>
      <c r="CC63" s="373">
        <v>0.6698</v>
      </c>
      <c r="CD63" s="373">
        <v>1.186</v>
      </c>
      <c r="CE63" s="373">
        <v>12.1558</v>
      </c>
      <c r="CF63" s="374">
        <v>0.0975665937248063</v>
      </c>
      <c r="CH63" s="363"/>
      <c r="CI63" s="373">
        <v>0.3225</v>
      </c>
      <c r="CJ63" s="373">
        <v>0.2233</v>
      </c>
      <c r="CK63" s="373">
        <v>0.5458</v>
      </c>
      <c r="CL63" s="373">
        <v>1.3127</v>
      </c>
      <c r="CM63" s="374">
        <v>0.415784261445875</v>
      </c>
    </row>
    <row r="64" spans="3:91">
      <c r="C64" s="355">
        <v>44896</v>
      </c>
      <c r="D64" s="371">
        <v>24.4889</v>
      </c>
      <c r="E64" s="378">
        <f t="shared" si="59"/>
        <v>0.686389147126674</v>
      </c>
      <c r="F64" s="378">
        <f t="shared" si="60"/>
        <v>0.604146469278134</v>
      </c>
      <c r="G64" s="373">
        <f t="shared" si="45"/>
        <v>134.6094</v>
      </c>
      <c r="H64" s="378">
        <f t="shared" si="61"/>
        <v>0.285813319150398</v>
      </c>
      <c r="I64" s="373">
        <v>12.2867</v>
      </c>
      <c r="J64" s="378">
        <f t="shared" si="62"/>
        <v>0.400672594619243</v>
      </c>
      <c r="K64" s="378">
        <f t="shared" si="63"/>
        <v>0.347964893033461</v>
      </c>
      <c r="L64" s="373">
        <f t="shared" si="25"/>
        <v>85.2212988</v>
      </c>
      <c r="M64" s="378">
        <f t="shared" si="64"/>
        <v>-0.0278501283174282</v>
      </c>
      <c r="N64" s="373">
        <f t="shared" si="47"/>
        <v>36.7756</v>
      </c>
      <c r="O64" s="378">
        <f t="shared" si="65"/>
        <v>0.578792366969326</v>
      </c>
      <c r="P64" s="378">
        <f t="shared" si="66"/>
        <v>0.508371272712358</v>
      </c>
      <c r="Q64" s="380">
        <f t="shared" si="42"/>
        <v>219.8306988</v>
      </c>
      <c r="R64" s="381">
        <f t="shared" si="67"/>
        <v>0.143361253890962</v>
      </c>
      <c r="S64" s="373">
        <f t="shared" si="48"/>
        <v>91.3365</v>
      </c>
      <c r="T64" s="378">
        <f t="shared" si="68"/>
        <v>0.177446156265752</v>
      </c>
      <c r="U64" s="378">
        <f t="shared" si="69"/>
        <v>0.0954258760204796</v>
      </c>
      <c r="V64" s="373">
        <f t="shared" si="40"/>
        <v>900.5994</v>
      </c>
      <c r="W64" s="378">
        <f t="shared" si="70"/>
        <v>-0.00964794462220808</v>
      </c>
      <c r="X64" s="374">
        <f t="shared" si="71"/>
        <v>0.402638594647266</v>
      </c>
      <c r="Y64" s="374">
        <f t="shared" si="72"/>
        <v>0.1023551149762</v>
      </c>
      <c r="Z64" s="374">
        <f t="shared" si="73"/>
        <v>0.110229992574104</v>
      </c>
      <c r="AA64" s="374">
        <f t="shared" si="74"/>
        <v>0.244093765552142</v>
      </c>
      <c r="AB64" s="374">
        <f t="shared" si="75"/>
        <v>0.0326656087934537</v>
      </c>
      <c r="AC64" s="363"/>
      <c r="AD64" s="373">
        <v>2.4987</v>
      </c>
      <c r="AE64" s="373">
        <v>1.1545</v>
      </c>
      <c r="AF64" s="373">
        <v>3.6532</v>
      </c>
      <c r="AG64" s="373">
        <v>15.8027</v>
      </c>
      <c r="AH64" s="374">
        <v>0.231175685167724</v>
      </c>
      <c r="AI64" s="363"/>
      <c r="AJ64" s="376">
        <v>3.2714</v>
      </c>
      <c r="AK64" s="376">
        <v>0.4706</v>
      </c>
      <c r="AL64" s="376">
        <v>3.742</v>
      </c>
      <c r="AM64" s="376">
        <v>3.9497</v>
      </c>
      <c r="AN64" s="374">
        <v>0.947413727624883</v>
      </c>
      <c r="AO64" s="363"/>
      <c r="AP64" s="373">
        <v>1.8154</v>
      </c>
      <c r="AQ64" s="373">
        <v>0.8236</v>
      </c>
      <c r="AR64" s="373">
        <v>2.639</v>
      </c>
      <c r="AS64" s="373">
        <v>3.5392</v>
      </c>
      <c r="AT64" s="374">
        <v>0.745648734177215</v>
      </c>
      <c r="AU64" s="363"/>
      <c r="AV64" s="373">
        <v>0.342</v>
      </c>
      <c r="AW64" s="373">
        <v>0.4631</v>
      </c>
      <c r="AX64" s="373">
        <v>0.8051</v>
      </c>
      <c r="AY64" s="373">
        <v>7.3927</v>
      </c>
      <c r="AZ64" s="374">
        <v>0.108904730342094</v>
      </c>
      <c r="BA64" s="363"/>
      <c r="BB64" s="379">
        <v>4.2284</v>
      </c>
      <c r="BC64" s="379">
        <v>0.8367</v>
      </c>
      <c r="BD64" s="373">
        <v>5.0651</v>
      </c>
      <c r="BE64" s="373">
        <v>12.8462</v>
      </c>
      <c r="BF64" s="374">
        <v>0.394287804953994</v>
      </c>
      <c r="BG64" s="363"/>
      <c r="BH64" s="376">
        <v>10.4325</v>
      </c>
      <c r="BI64" s="376">
        <v>6.9801</v>
      </c>
      <c r="BJ64" s="373">
        <v>17.4126</v>
      </c>
      <c r="BK64" s="373">
        <v>31.4318</v>
      </c>
      <c r="BL64" s="374">
        <v>0.553980363835351</v>
      </c>
      <c r="BM64" s="363"/>
      <c r="BN64" s="373">
        <v>0.6859</v>
      </c>
      <c r="BO64" s="373">
        <v>0.17</v>
      </c>
      <c r="BP64" s="373">
        <v>0.8559</v>
      </c>
      <c r="BQ64" s="373">
        <v>2.3737</v>
      </c>
      <c r="BR64" s="374">
        <v>0.360576315456882</v>
      </c>
      <c r="BS64" s="363"/>
      <c r="BT64" s="363"/>
      <c r="BU64" s="373">
        <v>0.2358</v>
      </c>
      <c r="BV64" s="373">
        <v>0.1852</v>
      </c>
      <c r="BW64" s="373">
        <v>0.421</v>
      </c>
      <c r="BX64" s="373">
        <v>1.7804</v>
      </c>
      <c r="BY64" s="374">
        <v>0.236463716018872</v>
      </c>
      <c r="BZ64" s="363"/>
      <c r="CA64" s="363"/>
      <c r="CB64" s="373">
        <v>0.4598</v>
      </c>
      <c r="CC64" s="373">
        <v>0.5473</v>
      </c>
      <c r="CD64" s="373">
        <v>1.0071</v>
      </c>
      <c r="CE64" s="373">
        <v>10.6982</v>
      </c>
      <c r="CF64" s="374">
        <v>0.0941373315137126</v>
      </c>
      <c r="CH64" s="363"/>
      <c r="CI64" s="373">
        <v>0.519</v>
      </c>
      <c r="CJ64" s="373">
        <v>0.6556</v>
      </c>
      <c r="CK64" s="373">
        <v>1.1746</v>
      </c>
      <c r="CL64" s="373">
        <v>1.5219</v>
      </c>
      <c r="CM64" s="374">
        <v>0.771798409882384</v>
      </c>
    </row>
    <row r="65" spans="3:91">
      <c r="C65" s="355">
        <v>44927</v>
      </c>
      <c r="D65" s="371">
        <v>6.9387</v>
      </c>
      <c r="E65" s="378">
        <f t="shared" si="59"/>
        <v>0.0194375881523274</v>
      </c>
      <c r="F65" s="378">
        <f t="shared" si="60"/>
        <v>-0.716659384455815</v>
      </c>
      <c r="G65" s="373">
        <f>D65</f>
        <v>6.9387</v>
      </c>
      <c r="H65" s="378">
        <f t="shared" si="61"/>
        <v>0.0194375881523274</v>
      </c>
      <c r="I65" s="373">
        <v>4.5852</v>
      </c>
      <c r="J65" s="378">
        <f t="shared" si="62"/>
        <v>-0.15826189121216</v>
      </c>
      <c r="K65" s="378">
        <f t="shared" si="63"/>
        <v>-0.626815988019566</v>
      </c>
      <c r="L65" s="373">
        <f>I65</f>
        <v>4.5852</v>
      </c>
      <c r="M65" s="378">
        <f t="shared" si="64"/>
        <v>-0.15826189121216</v>
      </c>
      <c r="N65" s="373">
        <f t="shared" si="47"/>
        <v>11.5239</v>
      </c>
      <c r="O65" s="378">
        <f t="shared" si="65"/>
        <v>-0.059557521401699</v>
      </c>
      <c r="P65" s="378">
        <f t="shared" si="66"/>
        <v>-0.686642774013204</v>
      </c>
      <c r="Q65" s="380">
        <f>N65</f>
        <v>11.5239</v>
      </c>
      <c r="R65" s="381">
        <f t="shared" si="67"/>
        <v>-0.059557521401699</v>
      </c>
      <c r="S65" s="373">
        <f t="shared" si="48"/>
        <v>67.7445</v>
      </c>
      <c r="T65" s="378">
        <f t="shared" si="68"/>
        <v>0.0790553875118867</v>
      </c>
      <c r="U65" s="378">
        <f t="shared" si="69"/>
        <v>-0.258297613768866</v>
      </c>
      <c r="V65" s="373">
        <f>S65</f>
        <v>67.7445</v>
      </c>
      <c r="W65" s="378">
        <f t="shared" si="70"/>
        <v>0.0790553875118867</v>
      </c>
      <c r="X65" s="374">
        <f t="shared" si="71"/>
        <v>0.170108274472466</v>
      </c>
      <c r="Y65" s="374">
        <f t="shared" si="72"/>
        <v>-0.0250724560953938</v>
      </c>
      <c r="Z65" s="374">
        <f t="shared" si="73"/>
        <v>-0.2325303201748</v>
      </c>
      <c r="AA65" s="374">
        <f t="shared" si="74"/>
        <v>0.170108274472466</v>
      </c>
      <c r="AB65" s="374">
        <f t="shared" si="75"/>
        <v>-0.0250724560953938</v>
      </c>
      <c r="AC65" s="363"/>
      <c r="AD65" s="373">
        <v>1.4649</v>
      </c>
      <c r="AE65" s="373">
        <v>1.03</v>
      </c>
      <c r="AF65" s="373">
        <v>2.4949</v>
      </c>
      <c r="AG65" s="373">
        <v>11.1939</v>
      </c>
      <c r="AH65" s="374">
        <f>AF65/AG65</f>
        <v>0.222880318745031</v>
      </c>
      <c r="AI65" s="363"/>
      <c r="AJ65" s="376">
        <v>0.1237</v>
      </c>
      <c r="AK65" s="376">
        <v>0.0182</v>
      </c>
      <c r="AL65" s="376">
        <v>0.1419</v>
      </c>
      <c r="AM65" s="376">
        <v>0.186</v>
      </c>
      <c r="AN65" s="374">
        <v>0.762903225806452</v>
      </c>
      <c r="AO65" s="363"/>
      <c r="AP65" s="373">
        <v>0.4203</v>
      </c>
      <c r="AQ65" s="373">
        <v>0.3401</v>
      </c>
      <c r="AR65" s="373">
        <v>0.7604</v>
      </c>
      <c r="AS65" s="373">
        <v>1.4601</v>
      </c>
      <c r="AT65" s="374">
        <v>0.520786247517293</v>
      </c>
      <c r="AU65" s="363"/>
      <c r="AV65" s="373">
        <v>0.3061</v>
      </c>
      <c r="AW65" s="373">
        <v>0.4114</v>
      </c>
      <c r="AX65" s="373">
        <v>0.7175</v>
      </c>
      <c r="AY65" s="373">
        <v>6.4147</v>
      </c>
      <c r="AZ65" s="374">
        <v>0.111852463872044</v>
      </c>
      <c r="BA65" s="363"/>
      <c r="BB65" s="379">
        <v>1.7294</v>
      </c>
      <c r="BC65" s="379">
        <v>0.9109</v>
      </c>
      <c r="BD65" s="373">
        <v>2.6403</v>
      </c>
      <c r="BE65" s="373">
        <v>13.1994</v>
      </c>
      <c r="BF65" s="374">
        <v>0.200031819628165</v>
      </c>
      <c r="BG65" s="363"/>
      <c r="BH65" s="376">
        <v>1.8136</v>
      </c>
      <c r="BI65" s="376">
        <v>0.8853</v>
      </c>
      <c r="BJ65" s="373">
        <v>2.6989</v>
      </c>
      <c r="BK65" s="373">
        <v>17.9247</v>
      </c>
      <c r="BL65" s="374">
        <v>0.15056876823601</v>
      </c>
      <c r="BM65" s="363"/>
      <c r="BN65" s="373">
        <v>0.284</v>
      </c>
      <c r="BO65" s="373">
        <v>0.1387</v>
      </c>
      <c r="BP65" s="373">
        <v>0.4227</v>
      </c>
      <c r="BQ65" s="373">
        <v>1.6437</v>
      </c>
      <c r="BR65" s="374">
        <v>0.257163716006571</v>
      </c>
      <c r="BS65" s="363"/>
      <c r="BT65" s="363"/>
      <c r="BU65" s="373">
        <v>0.2423</v>
      </c>
      <c r="BV65" s="373">
        <v>0.1575</v>
      </c>
      <c r="BW65" s="373">
        <v>0.3998</v>
      </c>
      <c r="BX65" s="373">
        <v>1.6825</v>
      </c>
      <c r="BY65" s="374">
        <v>0.237622585438336</v>
      </c>
      <c r="BZ65" s="363"/>
      <c r="CA65" s="363"/>
      <c r="CB65" s="373">
        <v>0.3342</v>
      </c>
      <c r="CC65" s="373">
        <v>0.6136</v>
      </c>
      <c r="CD65" s="373">
        <v>0.9478</v>
      </c>
      <c r="CE65" s="373">
        <v>12.9992</v>
      </c>
      <c r="CF65" s="374">
        <v>0.0729121792110284</v>
      </c>
      <c r="CG65" s="363"/>
      <c r="CH65" s="363"/>
      <c r="CI65" s="373">
        <v>0.2202</v>
      </c>
      <c r="CJ65" s="373">
        <v>0.0795</v>
      </c>
      <c r="CK65" s="373">
        <v>0.2997</v>
      </c>
      <c r="CL65" s="373">
        <v>1.0403</v>
      </c>
      <c r="CM65" s="374">
        <v>0.288089974045948</v>
      </c>
    </row>
    <row r="66" spans="3:91">
      <c r="C66" s="355">
        <v>44958</v>
      </c>
      <c r="D66" s="371">
        <v>9.341</v>
      </c>
      <c r="E66" s="378">
        <f t="shared" si="59"/>
        <v>0.24413958444326</v>
      </c>
      <c r="F66" s="378">
        <f t="shared" si="60"/>
        <v>0.346217591191434</v>
      </c>
      <c r="G66" s="373">
        <f t="shared" si="45"/>
        <v>16.2797</v>
      </c>
      <c r="H66" s="378">
        <f t="shared" si="61"/>
        <v>0.137295311015481</v>
      </c>
      <c r="I66" s="373">
        <v>4.6455</v>
      </c>
      <c r="J66" s="378">
        <f t="shared" si="62"/>
        <v>-0.175174446476447</v>
      </c>
      <c r="K66" s="378">
        <f t="shared" si="63"/>
        <v>0.0131510075896362</v>
      </c>
      <c r="L66" s="373">
        <f t="shared" ref="L66:L76" si="76">I66+L65</f>
        <v>9.2307</v>
      </c>
      <c r="M66" s="378">
        <f t="shared" si="64"/>
        <v>-0.166859216203043</v>
      </c>
      <c r="N66" s="373">
        <v>13.9865</v>
      </c>
      <c r="O66" s="378">
        <f t="shared" si="65"/>
        <v>0.0644135128347576</v>
      </c>
      <c r="P66" s="378">
        <f t="shared" si="66"/>
        <v>0.213695016444086</v>
      </c>
      <c r="Q66" s="380">
        <f t="shared" ref="Q66:Q76" si="77">N66+Q65</f>
        <v>25.5104</v>
      </c>
      <c r="R66" s="381">
        <f t="shared" si="67"/>
        <v>0.00459167198292487</v>
      </c>
      <c r="S66" s="373">
        <v>68.6042</v>
      </c>
      <c r="T66" s="378">
        <f t="shared" si="68"/>
        <v>0.107648441637282</v>
      </c>
      <c r="U66" s="378">
        <f t="shared" si="69"/>
        <v>0.0126903291042078</v>
      </c>
      <c r="V66" s="373">
        <f t="shared" ref="V66:V76" si="78">S66+V65</f>
        <v>136.3487</v>
      </c>
      <c r="W66" s="378">
        <f t="shared" si="70"/>
        <v>0.0932551089216402</v>
      </c>
      <c r="X66" s="374">
        <v>0.204</v>
      </c>
      <c r="Y66" s="374">
        <f t="shared" si="72"/>
        <v>-0.00815335632451147</v>
      </c>
      <c r="Z66" s="374">
        <f t="shared" si="73"/>
        <v>0.0338917255275336</v>
      </c>
      <c r="AA66" s="374">
        <f t="shared" si="74"/>
        <v>0.187096759998445</v>
      </c>
      <c r="AB66" s="374">
        <f t="shared" si="75"/>
        <v>-0.016512820327105</v>
      </c>
      <c r="AC66" s="363"/>
      <c r="AD66" s="373">
        <v>1.9598</v>
      </c>
      <c r="AE66" s="373">
        <v>1.0495</v>
      </c>
      <c r="AF66" s="373">
        <v>3.0093</v>
      </c>
      <c r="AG66" s="373">
        <v>12.6237</v>
      </c>
      <c r="AH66" s="374">
        <v>0.238</v>
      </c>
      <c r="AI66" s="363"/>
      <c r="AJ66" s="376">
        <v>0.6183</v>
      </c>
      <c r="AK66" s="376">
        <v>0.0521</v>
      </c>
      <c r="AL66" s="376">
        <v>0.6704</v>
      </c>
      <c r="AM66" s="376">
        <v>0.7439</v>
      </c>
      <c r="AN66" s="374">
        <v>0.901</v>
      </c>
      <c r="AO66" s="363"/>
      <c r="AP66" s="373">
        <v>0.6124</v>
      </c>
      <c r="AQ66" s="373">
        <v>0.3841</v>
      </c>
      <c r="AR66" s="373">
        <v>0.9965</v>
      </c>
      <c r="AS66" s="373">
        <v>1.8442</v>
      </c>
      <c r="AT66" s="374">
        <v>0.54</v>
      </c>
      <c r="AU66" s="363"/>
      <c r="AV66" s="373">
        <v>0.3297</v>
      </c>
      <c r="AW66" s="373">
        <v>0.4813</v>
      </c>
      <c r="AX66" s="373">
        <v>0.811</v>
      </c>
      <c r="AY66" s="373">
        <v>7.4001</v>
      </c>
      <c r="AZ66" s="374">
        <v>0.11</v>
      </c>
      <c r="BA66" s="363"/>
      <c r="BB66" s="379">
        <v>1.231</v>
      </c>
      <c r="BC66" s="379">
        <v>0.4723</v>
      </c>
      <c r="BD66" s="373">
        <v>1.7033</v>
      </c>
      <c r="BE66" s="373">
        <v>7.4441</v>
      </c>
      <c r="BF66" s="374">
        <v>0.229</v>
      </c>
      <c r="BG66" s="363"/>
      <c r="BH66" s="376">
        <v>3.2475</v>
      </c>
      <c r="BI66" s="376">
        <v>1.1916</v>
      </c>
      <c r="BJ66" s="373">
        <v>4.4391</v>
      </c>
      <c r="BK66" s="373">
        <v>20.621</v>
      </c>
      <c r="BL66" s="374">
        <v>0.215</v>
      </c>
      <c r="BM66" s="363"/>
      <c r="BN66" s="373">
        <v>0.2598</v>
      </c>
      <c r="BO66" s="373">
        <v>0.1432</v>
      </c>
      <c r="BP66" s="373">
        <v>0.403</v>
      </c>
      <c r="BQ66" s="373">
        <v>1.7198</v>
      </c>
      <c r="BR66" s="374">
        <v>0.234</v>
      </c>
      <c r="BS66" s="363"/>
      <c r="BT66" s="363"/>
      <c r="BU66" s="373">
        <v>0.2763</v>
      </c>
      <c r="BV66" s="373">
        <v>0.1743</v>
      </c>
      <c r="BW66" s="373">
        <v>0.4506</v>
      </c>
      <c r="BX66" s="373">
        <v>1.8116</v>
      </c>
      <c r="BY66" s="374">
        <v>0.249</v>
      </c>
      <c r="BZ66" s="363"/>
      <c r="CA66" s="363"/>
      <c r="CB66" s="373">
        <v>0.4914</v>
      </c>
      <c r="CC66" s="373">
        <v>0.5615</v>
      </c>
      <c r="CD66" s="373">
        <v>1.0529</v>
      </c>
      <c r="CE66" s="373">
        <v>13.2361</v>
      </c>
      <c r="CF66" s="374">
        <v>0.08</v>
      </c>
      <c r="CG66" s="363"/>
      <c r="CH66" s="363"/>
      <c r="CI66" s="373">
        <v>0.3148</v>
      </c>
      <c r="CJ66" s="373">
        <v>0.1356</v>
      </c>
      <c r="CK66" s="373">
        <v>0.4504</v>
      </c>
      <c r="CL66" s="373">
        <v>1.1597</v>
      </c>
      <c r="CM66" s="374">
        <v>0.388</v>
      </c>
    </row>
    <row r="67" spans="3:91">
      <c r="C67" s="355">
        <v>44986</v>
      </c>
      <c r="D67" s="371">
        <v>17.8433</v>
      </c>
      <c r="E67" s="378">
        <f t="shared" si="59"/>
        <v>0.342782748733849</v>
      </c>
      <c r="F67" s="378">
        <f t="shared" si="60"/>
        <v>0.910213039289155</v>
      </c>
      <c r="G67" s="373">
        <f t="shared" ref="G67:G76" si="79">D67+G66</f>
        <v>34.123</v>
      </c>
      <c r="H67" s="378">
        <f t="shared" si="61"/>
        <v>0.236219645179638</v>
      </c>
      <c r="I67" s="373">
        <v>7.8295</v>
      </c>
      <c r="J67" s="378">
        <f t="shared" si="62"/>
        <v>0.00325469945285173</v>
      </c>
      <c r="K67" s="378">
        <f t="shared" si="63"/>
        <v>0.685394467764503</v>
      </c>
      <c r="L67" s="373">
        <f t="shared" si="76"/>
        <v>17.0602</v>
      </c>
      <c r="M67" s="378">
        <f t="shared" si="64"/>
        <v>-0.0965551936876107</v>
      </c>
      <c r="N67" s="373">
        <v>25.6728</v>
      </c>
      <c r="O67" s="378">
        <f t="shared" si="65"/>
        <v>0.21715878705126</v>
      </c>
      <c r="P67" s="378">
        <f t="shared" si="66"/>
        <v>0.835541414935831</v>
      </c>
      <c r="Q67" s="380">
        <f t="shared" si="77"/>
        <v>51.1832</v>
      </c>
      <c r="R67" s="381">
        <f t="shared" si="67"/>
        <v>0.101040738971996</v>
      </c>
      <c r="S67" s="373">
        <v>113.8259</v>
      </c>
      <c r="T67" s="378">
        <f t="shared" si="68"/>
        <v>0.250318824660168</v>
      </c>
      <c r="U67" s="378">
        <f t="shared" si="69"/>
        <v>0.659168097580031</v>
      </c>
      <c r="V67" s="373">
        <f t="shared" si="78"/>
        <v>250.1746</v>
      </c>
      <c r="W67" s="378">
        <f t="shared" si="70"/>
        <v>0.159527724888717</v>
      </c>
      <c r="X67" s="374">
        <v>0.225544449901121</v>
      </c>
      <c r="Y67" s="374">
        <f t="shared" si="72"/>
        <v>-0.00614468918991296</v>
      </c>
      <c r="Z67" s="374">
        <f t="shared" si="73"/>
        <v>0.021544449901121</v>
      </c>
      <c r="AA67" s="374">
        <f t="shared" si="74"/>
        <v>0.20458991440378</v>
      </c>
      <c r="AB67" s="374">
        <f t="shared" si="75"/>
        <v>-0.0108677608547065</v>
      </c>
      <c r="AC67" s="363"/>
      <c r="AD67" s="373">
        <v>3.0637</v>
      </c>
      <c r="AE67" s="373">
        <v>1.5717</v>
      </c>
      <c r="AF67" s="373">
        <v>4.6354</v>
      </c>
      <c r="AG67" s="373">
        <v>18.2712</v>
      </c>
      <c r="AH67" s="374">
        <v>0.253699811725557</v>
      </c>
      <c r="AI67" s="363"/>
      <c r="AJ67" s="376">
        <v>1.6811</v>
      </c>
      <c r="AK67" s="376">
        <v>0.0837</v>
      </c>
      <c r="AL67" s="376">
        <v>1.7648</v>
      </c>
      <c r="AM67" s="376">
        <v>1.9366</v>
      </c>
      <c r="AN67" s="374">
        <v>0.911287824021481</v>
      </c>
      <c r="AP67" s="373">
        <v>1.2577</v>
      </c>
      <c r="AQ67" s="373">
        <v>0.554</v>
      </c>
      <c r="AR67" s="373">
        <v>1.8117</v>
      </c>
      <c r="AS67" s="373">
        <v>3.0261</v>
      </c>
      <c r="AT67" s="374">
        <v>0.598691384950927</v>
      </c>
      <c r="AU67" s="363"/>
      <c r="AV67" s="373">
        <v>0.4322</v>
      </c>
      <c r="AW67" s="373">
        <v>0.5955</v>
      </c>
      <c r="AX67" s="373">
        <v>1.0277</v>
      </c>
      <c r="AY67" s="373">
        <v>9.9524</v>
      </c>
      <c r="AZ67" s="374">
        <v>0.103261524858326</v>
      </c>
      <c r="BB67" s="379">
        <v>4.6626</v>
      </c>
      <c r="BC67" s="379">
        <v>1.7933</v>
      </c>
      <c r="BD67" s="373">
        <v>6.4559</v>
      </c>
      <c r="BE67" s="373">
        <v>28.7825</v>
      </c>
      <c r="BF67" s="374">
        <v>0.224299487535829</v>
      </c>
      <c r="BH67" s="376">
        <v>4.4125</v>
      </c>
      <c r="BI67" s="376">
        <v>1.6776</v>
      </c>
      <c r="BJ67" s="373">
        <v>6.0901</v>
      </c>
      <c r="BK67" s="373">
        <v>28.1361</v>
      </c>
      <c r="BL67" s="374">
        <v>0.216451462711605</v>
      </c>
      <c r="BM67" s="363"/>
      <c r="BN67" s="373">
        <v>0.4812</v>
      </c>
      <c r="BO67" s="373">
        <v>0.2131</v>
      </c>
      <c r="BP67" s="373">
        <v>0.6943</v>
      </c>
      <c r="BQ67" s="373">
        <v>2.5184</v>
      </c>
      <c r="BR67" s="374">
        <v>0.275690914866582</v>
      </c>
      <c r="BS67" s="363"/>
      <c r="BT67" s="363"/>
      <c r="BU67" s="373">
        <v>0.3774</v>
      </c>
      <c r="BV67" s="373">
        <v>0.2165</v>
      </c>
      <c r="BW67" s="373">
        <v>0.5939</v>
      </c>
      <c r="BX67" s="373">
        <v>2.3901</v>
      </c>
      <c r="BY67" s="374">
        <v>0.248483327057445</v>
      </c>
      <c r="BZ67" s="363"/>
      <c r="CA67" s="363"/>
      <c r="CB67" s="373">
        <v>0.8195</v>
      </c>
      <c r="CC67" s="373">
        <v>0.7337</v>
      </c>
      <c r="CD67" s="373">
        <v>1.5532</v>
      </c>
      <c r="CE67" s="373">
        <v>17.0165</v>
      </c>
      <c r="CF67" s="374">
        <v>0.0912761143595922</v>
      </c>
      <c r="CH67" s="363"/>
      <c r="CI67" s="373">
        <v>0.6554</v>
      </c>
      <c r="CJ67" s="373">
        <v>0.3904</v>
      </c>
      <c r="CK67" s="373">
        <v>1.0458</v>
      </c>
      <c r="CL67" s="373">
        <v>1.796</v>
      </c>
      <c r="CM67" s="374">
        <v>0.582293986636971</v>
      </c>
    </row>
    <row r="68" spans="3:91">
      <c r="C68" s="355">
        <v>45017</v>
      </c>
      <c r="D68" s="371">
        <v>9.8234</v>
      </c>
      <c r="E68" s="378">
        <f t="shared" si="59"/>
        <v>0.404145225843339</v>
      </c>
      <c r="F68" s="378">
        <f t="shared" si="60"/>
        <v>-0.44946282358084</v>
      </c>
      <c r="G68" s="373">
        <f t="shared" si="79"/>
        <v>43.9464</v>
      </c>
      <c r="H68" s="378">
        <f t="shared" si="61"/>
        <v>0.270174890964111</v>
      </c>
      <c r="I68" s="373">
        <v>5.176</v>
      </c>
      <c r="J68" s="378">
        <f t="shared" si="62"/>
        <v>-0.126678814874806</v>
      </c>
      <c r="K68" s="378">
        <f t="shared" si="63"/>
        <v>-0.338910530685229</v>
      </c>
      <c r="L68" s="373">
        <f t="shared" si="76"/>
        <v>22.2362</v>
      </c>
      <c r="M68" s="378">
        <f t="shared" si="64"/>
        <v>-0.103751264595752</v>
      </c>
      <c r="N68" s="373">
        <v>14.9994</v>
      </c>
      <c r="O68" s="378">
        <f t="shared" si="65"/>
        <v>0.16069272912991</v>
      </c>
      <c r="P68" s="378">
        <f t="shared" si="66"/>
        <v>-0.415747405814714</v>
      </c>
      <c r="Q68" s="380">
        <f t="shared" si="77"/>
        <v>66.1826</v>
      </c>
      <c r="R68" s="381">
        <f t="shared" si="67"/>
        <v>0.114016394822333</v>
      </c>
      <c r="S68" s="373">
        <v>74.7855</v>
      </c>
      <c r="T68" s="378">
        <f t="shared" si="68"/>
        <v>0.15334256597535</v>
      </c>
      <c r="U68" s="378">
        <f t="shared" si="69"/>
        <v>-0.342983451042338</v>
      </c>
      <c r="V68" s="373">
        <f t="shared" si="78"/>
        <v>324.9601</v>
      </c>
      <c r="W68" s="378">
        <f t="shared" si="70"/>
        <v>0.158098418377893</v>
      </c>
      <c r="X68" s="374">
        <v>0.22554444990112</v>
      </c>
      <c r="Y68" s="374">
        <f t="shared" si="72"/>
        <v>0.0262489272184308</v>
      </c>
      <c r="Z68" s="374">
        <f t="shared" si="73"/>
        <v>-9.99200722162641e-16</v>
      </c>
      <c r="AA68" s="374">
        <f t="shared" si="74"/>
        <v>0.203663772875501</v>
      </c>
      <c r="AB68" s="374">
        <f t="shared" si="75"/>
        <v>-0.00805904767204421</v>
      </c>
      <c r="AC68" s="363"/>
      <c r="AD68" s="373">
        <v>1.7113</v>
      </c>
      <c r="AE68" s="373">
        <v>1.0878</v>
      </c>
      <c r="AF68" s="373">
        <v>2.7991</v>
      </c>
      <c r="AG68" s="373">
        <v>13.2509</v>
      </c>
      <c r="AH68" s="374">
        <v>0.211238481914436</v>
      </c>
      <c r="AI68" s="363"/>
      <c r="AJ68" s="376">
        <v>0.7471</v>
      </c>
      <c r="AK68" s="376">
        <v>0.0703</v>
      </c>
      <c r="AL68" s="376">
        <v>0.8174</v>
      </c>
      <c r="AM68" s="376">
        <v>0.8976</v>
      </c>
      <c r="AN68" s="374">
        <v>0.910650623885918</v>
      </c>
      <c r="AP68" s="373">
        <v>0.6928</v>
      </c>
      <c r="AQ68" s="373">
        <v>0.4549</v>
      </c>
      <c r="AR68" s="373">
        <v>1.1477</v>
      </c>
      <c r="AS68" s="373">
        <v>2.0586</v>
      </c>
      <c r="AT68" s="374">
        <v>0.557514815894297</v>
      </c>
      <c r="AU68" s="363"/>
      <c r="AV68" s="373">
        <v>0.3438</v>
      </c>
      <c r="AW68" s="373">
        <v>0.4325</v>
      </c>
      <c r="AX68" s="373">
        <v>0.7763</v>
      </c>
      <c r="AY68" s="373">
        <v>7.4749</v>
      </c>
      <c r="AZ68" s="374">
        <v>0.103854232163641</v>
      </c>
      <c r="BB68" s="379">
        <v>2.0522</v>
      </c>
      <c r="BC68" s="379">
        <v>0.8595</v>
      </c>
      <c r="BD68" s="373">
        <v>2.9117</v>
      </c>
      <c r="BE68" s="373">
        <v>13.299</v>
      </c>
      <c r="BF68" s="374">
        <v>0.218941273779983</v>
      </c>
      <c r="BH68" s="376">
        <v>2.974</v>
      </c>
      <c r="BI68" s="376">
        <v>1.1787</v>
      </c>
      <c r="BJ68" s="373">
        <v>4.1527</v>
      </c>
      <c r="BK68" s="373">
        <v>20.2947</v>
      </c>
      <c r="BL68" s="374">
        <v>0.204619925399242</v>
      </c>
      <c r="BM68" s="363"/>
      <c r="BN68" s="373">
        <v>0.3375</v>
      </c>
      <c r="BO68" s="373">
        <v>0.1443</v>
      </c>
      <c r="BP68" s="373">
        <v>0.4818</v>
      </c>
      <c r="BQ68" s="373">
        <v>1.8149</v>
      </c>
      <c r="BR68" s="374">
        <v>0.265469171855199</v>
      </c>
      <c r="BS68" s="363"/>
      <c r="BT68" s="363"/>
      <c r="BU68" s="373">
        <v>0.218</v>
      </c>
      <c r="BV68" s="373">
        <v>0.1906</v>
      </c>
      <c r="BW68" s="373">
        <v>0.4086</v>
      </c>
      <c r="BX68" s="373">
        <v>1.7757</v>
      </c>
      <c r="BY68" s="374">
        <v>0.230106436898125</v>
      </c>
      <c r="BZ68" s="363"/>
      <c r="CA68" s="363"/>
      <c r="CB68" s="373">
        <v>0.3996</v>
      </c>
      <c r="CC68" s="373">
        <v>0.6055</v>
      </c>
      <c r="CD68" s="373">
        <v>1.0051</v>
      </c>
      <c r="CE68" s="373">
        <v>12.7125</v>
      </c>
      <c r="CF68" s="374">
        <v>0.0790639134709931</v>
      </c>
      <c r="CH68" s="363"/>
      <c r="CI68" s="373">
        <v>0.3471</v>
      </c>
      <c r="CJ68" s="373">
        <v>0.1519</v>
      </c>
      <c r="CK68" s="373">
        <v>0.499</v>
      </c>
      <c r="CL68" s="373">
        <v>1.2067</v>
      </c>
      <c r="CM68" s="374">
        <v>0.413524488273805</v>
      </c>
    </row>
    <row r="69" spans="3:91">
      <c r="C69" s="355">
        <v>45047</v>
      </c>
      <c r="D69" s="371">
        <v>13.5397</v>
      </c>
      <c r="E69" s="378">
        <f t="shared" si="59"/>
        <v>0.549767644163634</v>
      </c>
      <c r="F69" s="378">
        <f t="shared" si="60"/>
        <v>0.378310971761305</v>
      </c>
      <c r="G69" s="373">
        <f t="shared" si="79"/>
        <v>57.4861</v>
      </c>
      <c r="H69" s="378">
        <f t="shared" si="61"/>
        <v>0.326542103089167</v>
      </c>
      <c r="I69" s="373">
        <v>6.0705</v>
      </c>
      <c r="J69" s="378">
        <f t="shared" si="62"/>
        <v>-0.0919765459060042</v>
      </c>
      <c r="K69" s="378">
        <f t="shared" si="63"/>
        <v>0.17281684698609</v>
      </c>
      <c r="L69" s="373">
        <f t="shared" si="76"/>
        <v>28.3067</v>
      </c>
      <c r="M69" s="378">
        <f t="shared" si="64"/>
        <v>-0.101251916928342</v>
      </c>
      <c r="N69" s="373">
        <v>19.6102</v>
      </c>
      <c r="O69" s="378">
        <f t="shared" si="65"/>
        <v>0.271573077421865</v>
      </c>
      <c r="P69" s="378">
        <f t="shared" si="66"/>
        <v>0.307398962625172</v>
      </c>
      <c r="Q69" s="380">
        <f t="shared" si="77"/>
        <v>85.7928</v>
      </c>
      <c r="R69" s="381">
        <f t="shared" si="67"/>
        <v>0.146487418315939</v>
      </c>
      <c r="S69" s="373">
        <v>88.0638</v>
      </c>
      <c r="T69" s="378">
        <f t="shared" si="68"/>
        <v>0.173534644163563</v>
      </c>
      <c r="U69" s="378">
        <f t="shared" si="69"/>
        <v>0.177551798142688</v>
      </c>
      <c r="V69" s="373">
        <f t="shared" si="78"/>
        <v>413.0239</v>
      </c>
      <c r="W69" s="378">
        <f t="shared" si="70"/>
        <v>0.161355529967847</v>
      </c>
      <c r="X69" s="374">
        <v>0.223</v>
      </c>
      <c r="Y69" s="374">
        <f t="shared" si="72"/>
        <v>0.0174870504987241</v>
      </c>
      <c r="Z69" s="374">
        <f t="shared" si="73"/>
        <v>-0.00254444990111999</v>
      </c>
      <c r="AA69" s="374">
        <f t="shared" si="74"/>
        <v>0.207718730078332</v>
      </c>
      <c r="AB69" s="374">
        <f t="shared" si="75"/>
        <v>-0.00269378034303572</v>
      </c>
      <c r="AC69" s="363"/>
      <c r="AD69" s="373">
        <v>2.2737</v>
      </c>
      <c r="AE69" s="373">
        <v>1.2632</v>
      </c>
      <c r="AF69" s="373">
        <v>3.5369</v>
      </c>
      <c r="AG69" s="373">
        <v>14.5536</v>
      </c>
      <c r="AH69" s="374">
        <v>0.243</v>
      </c>
      <c r="AI69" s="363"/>
      <c r="AJ69" s="376">
        <v>1.0773</v>
      </c>
      <c r="AK69" s="376">
        <v>0.0703</v>
      </c>
      <c r="AL69" s="376">
        <f>AJ69+AK69</f>
        <v>1.1476</v>
      </c>
      <c r="AM69" s="376">
        <v>1.3342</v>
      </c>
      <c r="AN69" s="374">
        <f>AL69/AM69</f>
        <v>0.860140908409534</v>
      </c>
      <c r="AP69" s="373">
        <v>1.1657</v>
      </c>
      <c r="AQ69" s="373">
        <v>0.5975</v>
      </c>
      <c r="AR69" s="373">
        <f>AQ69+AP69</f>
        <v>1.7632</v>
      </c>
      <c r="AS69" s="373">
        <v>2.849</v>
      </c>
      <c r="AT69" s="374">
        <f>AR69/AS69</f>
        <v>0.618883818883819</v>
      </c>
      <c r="AU69" s="363"/>
      <c r="AV69" s="373">
        <v>0.4409</v>
      </c>
      <c r="AW69" s="373">
        <v>0.6012</v>
      </c>
      <c r="AX69" s="373">
        <f>AW69+AV69</f>
        <v>1.0421</v>
      </c>
      <c r="AY69" s="373">
        <v>9.2025</v>
      </c>
      <c r="AZ69" s="374">
        <f>AX69/AY69</f>
        <v>0.113240967128498</v>
      </c>
      <c r="BB69" s="379">
        <v>2.4513</v>
      </c>
      <c r="BC69" s="379">
        <v>0.9025</v>
      </c>
      <c r="BD69" s="373">
        <f>BB69+BC69</f>
        <v>3.3538</v>
      </c>
      <c r="BE69" s="373">
        <v>14.5024</v>
      </c>
      <c r="BF69" s="374">
        <f>BD69/BE69</f>
        <v>0.231258274492498</v>
      </c>
      <c r="BH69" s="376">
        <v>4.278</v>
      </c>
      <c r="BI69" s="376">
        <v>1.3803</v>
      </c>
      <c r="BJ69" s="373">
        <f>BH69+BI69</f>
        <v>5.6583</v>
      </c>
      <c r="BK69" s="373">
        <v>24.6966</v>
      </c>
      <c r="BL69" s="374">
        <f>BJ69/BK69</f>
        <v>0.229112509414251</v>
      </c>
      <c r="BM69" s="363"/>
      <c r="BN69" s="373">
        <v>0.4313</v>
      </c>
      <c r="BO69" s="373">
        <v>0.1683</v>
      </c>
      <c r="BP69" s="373">
        <f>BO69+BN69</f>
        <v>0.5996</v>
      </c>
      <c r="BQ69" s="373">
        <v>2.1569</v>
      </c>
      <c r="BR69" s="374">
        <f>BP69/BQ69</f>
        <v>0.27799156196393</v>
      </c>
      <c r="BS69" s="363"/>
      <c r="BT69" s="363"/>
      <c r="BU69" s="373">
        <v>0.3556</v>
      </c>
      <c r="BV69" s="373">
        <v>0.2309</v>
      </c>
      <c r="BW69" s="373">
        <f>BV69+BU69</f>
        <v>0.5865</v>
      </c>
      <c r="BX69" s="373">
        <v>2.206</v>
      </c>
      <c r="BY69" s="374">
        <f>BW69/BX69</f>
        <v>0.265865820489574</v>
      </c>
      <c r="BZ69" s="363"/>
      <c r="CA69" s="363"/>
      <c r="CB69" s="373">
        <v>0.6213</v>
      </c>
      <c r="CC69" s="373">
        <v>0.7056</v>
      </c>
      <c r="CD69" s="373">
        <f>CC69+CB69</f>
        <v>1.3269</v>
      </c>
      <c r="CE69" s="373">
        <v>15.1431</v>
      </c>
      <c r="CF69" s="374">
        <f>CD69/CE69</f>
        <v>0.0876240664064822</v>
      </c>
      <c r="CH69" s="363"/>
      <c r="CI69" s="373">
        <v>0.4446</v>
      </c>
      <c r="CJ69" s="373">
        <v>0.1507</v>
      </c>
      <c r="CK69" s="373">
        <f>CI69+CJ69</f>
        <v>0.5953</v>
      </c>
      <c r="CL69" s="373">
        <v>1.4012</v>
      </c>
      <c r="CM69" s="374">
        <f>CK69/CL69</f>
        <v>0.424850128461319</v>
      </c>
    </row>
    <row r="70" spans="3:91">
      <c r="C70" s="355">
        <v>45078</v>
      </c>
      <c r="D70" s="371">
        <v>17.1072</v>
      </c>
      <c r="E70" s="378">
        <f t="shared" si="59"/>
        <v>0.484368627927357</v>
      </c>
      <c r="F70" s="378">
        <f t="shared" si="60"/>
        <v>0.263484419891135</v>
      </c>
      <c r="G70" s="373">
        <f t="shared" si="79"/>
        <v>74.5933</v>
      </c>
      <c r="H70" s="378">
        <f t="shared" si="61"/>
        <v>0.359697923084495</v>
      </c>
      <c r="I70" s="373">
        <v>7.1284</v>
      </c>
      <c r="J70" s="378">
        <f t="shared" si="62"/>
        <v>0.0102464534232791</v>
      </c>
      <c r="K70" s="378">
        <f t="shared" si="63"/>
        <v>0.174269005847953</v>
      </c>
      <c r="L70" s="373">
        <f t="shared" si="76"/>
        <v>35.4351</v>
      </c>
      <c r="M70" s="378">
        <f t="shared" si="64"/>
        <v>-0.0808444741879755</v>
      </c>
      <c r="N70" s="373">
        <v>24.2356</v>
      </c>
      <c r="O70" s="378">
        <f t="shared" si="65"/>
        <v>0.304321618857973</v>
      </c>
      <c r="P70" s="378">
        <f t="shared" si="66"/>
        <v>0.235867048780737</v>
      </c>
      <c r="Q70" s="380">
        <f t="shared" si="77"/>
        <v>110.0284</v>
      </c>
      <c r="R70" s="381">
        <f t="shared" si="67"/>
        <v>0.177882927247035</v>
      </c>
      <c r="S70" s="373">
        <v>102.0753</v>
      </c>
      <c r="T70" s="378">
        <f t="shared" si="68"/>
        <v>0.184449898177641</v>
      </c>
      <c r="U70" s="378">
        <f t="shared" si="69"/>
        <v>0.159106238885899</v>
      </c>
      <c r="V70" s="373">
        <f t="shared" si="78"/>
        <v>515.0992</v>
      </c>
      <c r="W70" s="378">
        <f t="shared" si="70"/>
        <v>0.165860227830854</v>
      </c>
      <c r="X70" s="374">
        <v>0.237</v>
      </c>
      <c r="Y70" s="374">
        <f t="shared" si="72"/>
        <v>0.0213918797393812</v>
      </c>
      <c r="Z70" s="374">
        <f t="shared" si="73"/>
        <v>0.014</v>
      </c>
      <c r="AA70" s="374">
        <f t="shared" si="74"/>
        <v>0.213606233517738</v>
      </c>
      <c r="AB70" s="374">
        <f t="shared" si="75"/>
        <v>0.00218028759870773</v>
      </c>
      <c r="AC70" s="363"/>
      <c r="AD70" s="373">
        <v>3.3343</v>
      </c>
      <c r="AE70" s="373">
        <v>1.7969</v>
      </c>
      <c r="AF70" s="373">
        <v>5.1312</v>
      </c>
      <c r="AG70" s="373">
        <v>19.0847</v>
      </c>
      <c r="AH70" s="374">
        <v>0.268864587863577</v>
      </c>
      <c r="AI70" s="363"/>
      <c r="AJ70" s="376">
        <v>1.2801</v>
      </c>
      <c r="AK70" s="376">
        <v>0.1354</v>
      </c>
      <c r="AL70" s="376">
        <v>1.4155</v>
      </c>
      <c r="AM70" s="376">
        <v>1.5566</v>
      </c>
      <c r="AN70" s="374">
        <v>0.909353719645381</v>
      </c>
      <c r="AP70" s="373">
        <v>1.0956</v>
      </c>
      <c r="AQ70" s="373">
        <v>0.5798</v>
      </c>
      <c r="AR70" s="373">
        <v>1.6754</v>
      </c>
      <c r="AS70" s="373">
        <v>2.8283</v>
      </c>
      <c r="AT70" s="374">
        <v>0.592369974896581</v>
      </c>
      <c r="AU70" s="363"/>
      <c r="AV70" s="373">
        <v>0.6648</v>
      </c>
      <c r="AW70" s="373">
        <v>0.652</v>
      </c>
      <c r="AX70" s="373">
        <v>1.3168</v>
      </c>
      <c r="AY70" s="373">
        <v>11.9228</v>
      </c>
      <c r="AZ70" s="374">
        <v>0.110443855470192</v>
      </c>
      <c r="BB70" s="379">
        <v>3.17</v>
      </c>
      <c r="BC70" s="379">
        <v>1.277</v>
      </c>
      <c r="BD70" s="373">
        <f>BB70+BC70</f>
        <v>4.447</v>
      </c>
      <c r="BE70" s="373">
        <v>17.7266</v>
      </c>
      <c r="BF70" s="374">
        <f>BD70/BE70</f>
        <v>0.250865930296842</v>
      </c>
      <c r="BH70" s="376">
        <v>5.2988</v>
      </c>
      <c r="BI70" s="376">
        <v>1.593</v>
      </c>
      <c r="BJ70" s="373">
        <f>BH70+BI70</f>
        <v>6.8918</v>
      </c>
      <c r="BK70" s="373">
        <v>28.0139</v>
      </c>
      <c r="BL70" s="374">
        <f>BJ70/BK70</f>
        <v>0.246013586112608</v>
      </c>
      <c r="BM70" s="363"/>
      <c r="BN70" s="373">
        <v>0.5226</v>
      </c>
      <c r="BO70" s="373">
        <v>0.2302</v>
      </c>
      <c r="BP70" s="373">
        <f>BO70+BN70</f>
        <v>0.7528</v>
      </c>
      <c r="BQ70" s="373">
        <v>2.5214</v>
      </c>
      <c r="BR70" s="374">
        <f>BP70/BQ70</f>
        <v>0.298564289680336</v>
      </c>
      <c r="BS70" s="363"/>
      <c r="BT70" s="363"/>
      <c r="BU70" s="373">
        <v>0.3526</v>
      </c>
      <c r="BV70" s="373">
        <v>0.2482</v>
      </c>
      <c r="BW70" s="373">
        <f>BU70+BV70</f>
        <v>0.6008</v>
      </c>
      <c r="BX70" s="373">
        <v>2.5213</v>
      </c>
      <c r="BY70" s="374">
        <f>BW70/BX70</f>
        <v>0.238289771149804</v>
      </c>
      <c r="BZ70" s="363"/>
      <c r="CA70" s="363"/>
      <c r="CB70" s="373">
        <v>0.7539</v>
      </c>
      <c r="CC70" s="373">
        <v>0.6159</v>
      </c>
      <c r="CD70" s="373">
        <v>1.3698</v>
      </c>
      <c r="CE70" s="373">
        <v>14.069</v>
      </c>
      <c r="CF70" s="374">
        <v>0.0973629966593219</v>
      </c>
      <c r="CH70" s="363"/>
      <c r="CI70" s="373">
        <v>0.6345</v>
      </c>
      <c r="CJ70" s="373">
        <v>0</v>
      </c>
      <c r="CK70" s="373">
        <v>0.6345</v>
      </c>
      <c r="CL70" s="373">
        <v>1.8307</v>
      </c>
      <c r="CM70" s="374">
        <v>0.346588736548861</v>
      </c>
    </row>
    <row r="71" spans="3:91">
      <c r="C71" s="355">
        <v>45108</v>
      </c>
      <c r="D71" s="371">
        <v>11.8814</v>
      </c>
      <c r="E71" s="378">
        <f t="shared" si="59"/>
        <v>0.58134025420909</v>
      </c>
      <c r="F71" s="378">
        <f t="shared" si="60"/>
        <v>-0.305473718668163</v>
      </c>
      <c r="G71" s="373">
        <f t="shared" si="79"/>
        <v>86.4747</v>
      </c>
      <c r="H71" s="378">
        <f t="shared" si="61"/>
        <v>0.38639683071551</v>
      </c>
      <c r="I71" s="373">
        <v>5.9698</v>
      </c>
      <c r="J71" s="378">
        <f t="shared" si="62"/>
        <v>0.068630960905055</v>
      </c>
      <c r="K71" s="378">
        <f t="shared" si="63"/>
        <v>-0.162532966724651</v>
      </c>
      <c r="L71" s="373">
        <f t="shared" si="76"/>
        <v>41.4049</v>
      </c>
      <c r="M71" s="378">
        <f t="shared" si="64"/>
        <v>-0.0619259507637374</v>
      </c>
      <c r="N71" s="373">
        <v>17.8512</v>
      </c>
      <c r="O71" s="378">
        <f t="shared" si="65"/>
        <v>0.362697425171185</v>
      </c>
      <c r="P71" s="378">
        <f t="shared" si="66"/>
        <v>-0.263430655729588</v>
      </c>
      <c r="Q71" s="380">
        <f t="shared" si="77"/>
        <v>127.8796</v>
      </c>
      <c r="R71" s="381">
        <f t="shared" si="67"/>
        <v>0.200613264808909</v>
      </c>
      <c r="S71" s="373">
        <v>79.1348</v>
      </c>
      <c r="T71" s="378">
        <f t="shared" si="68"/>
        <v>0.146020813360405</v>
      </c>
      <c r="U71" s="378">
        <f t="shared" si="69"/>
        <v>-0.224740951043005</v>
      </c>
      <c r="V71" s="373">
        <f t="shared" si="78"/>
        <v>594.234</v>
      </c>
      <c r="W71" s="378">
        <f t="shared" si="70"/>
        <v>0.163178635381001</v>
      </c>
      <c r="X71" s="374">
        <v>0.226</v>
      </c>
      <c r="Y71" s="374">
        <f t="shared" si="72"/>
        <v>0.0362887976852161</v>
      </c>
      <c r="Z71" s="374">
        <f t="shared" si="73"/>
        <v>-0.011</v>
      </c>
      <c r="AA71" s="374">
        <f t="shared" si="74"/>
        <v>0.215200745834133</v>
      </c>
      <c r="AB71" s="374">
        <f t="shared" si="75"/>
        <v>0.00670987103760878</v>
      </c>
      <c r="AC71" s="363"/>
      <c r="AD71" s="373">
        <v>1.6896</v>
      </c>
      <c r="AE71" s="373">
        <v>1.3232</v>
      </c>
      <c r="AF71" s="373">
        <v>3.0128</v>
      </c>
      <c r="AG71" s="373">
        <v>12.8946</v>
      </c>
      <c r="AH71" s="374">
        <v>0.233648193817567</v>
      </c>
      <c r="AI71" s="363"/>
      <c r="AJ71" s="376">
        <v>0.6148</v>
      </c>
      <c r="AK71" s="376">
        <v>0.0613</v>
      </c>
      <c r="AL71" s="376">
        <v>0.6761</v>
      </c>
      <c r="AM71" s="376">
        <v>0.7525</v>
      </c>
      <c r="AN71" s="374">
        <v>0.898471760797342</v>
      </c>
      <c r="AP71" s="373">
        <v>0.6487</v>
      </c>
      <c r="AQ71" s="373">
        <v>0.3882</v>
      </c>
      <c r="AR71" s="373">
        <v>1.0369</v>
      </c>
      <c r="AS71" s="373">
        <v>1.73</v>
      </c>
      <c r="AT71" s="374">
        <v>0.599364161849711</v>
      </c>
      <c r="AU71" s="363"/>
      <c r="AV71" s="373">
        <v>0.3404</v>
      </c>
      <c r="AW71" s="373">
        <v>0.518</v>
      </c>
      <c r="AX71" s="373">
        <v>0.8584</v>
      </c>
      <c r="AY71" s="373">
        <v>8.1205</v>
      </c>
      <c r="AZ71" s="374">
        <v>0.10570777661474</v>
      </c>
      <c r="BA71" s="363"/>
      <c r="BB71" s="379">
        <v>2.301</v>
      </c>
      <c r="BC71" s="379">
        <v>1.1702</v>
      </c>
      <c r="BD71" s="373">
        <f>BB71+BC71</f>
        <v>3.4712</v>
      </c>
      <c r="BE71" s="373">
        <v>14.3921</v>
      </c>
      <c r="BF71" s="374">
        <f>BD71/BE71</f>
        <v>0.241187873903044</v>
      </c>
      <c r="BG71" s="363"/>
      <c r="BH71" s="376">
        <v>4.8682</v>
      </c>
      <c r="BI71" s="376">
        <v>1.4345</v>
      </c>
      <c r="BJ71" s="373">
        <f>BH71+BI71</f>
        <v>6.3027</v>
      </c>
      <c r="BK71" s="373">
        <v>24.3277</v>
      </c>
      <c r="BL71" s="374">
        <f>BJ71/BK71</f>
        <v>0.259075046140819</v>
      </c>
      <c r="BM71" s="363"/>
      <c r="BN71" s="373">
        <v>0.3649</v>
      </c>
      <c r="BO71" s="373">
        <v>0.1777</v>
      </c>
      <c r="BP71" s="373">
        <f>BO71+BN71</f>
        <v>0.5426</v>
      </c>
      <c r="BQ71" s="373">
        <v>1.8599</v>
      </c>
      <c r="BR71" s="374">
        <f>BP71/BQ71</f>
        <v>0.291736114844884</v>
      </c>
      <c r="BS71" s="363"/>
      <c r="BT71" s="363"/>
      <c r="BU71" s="373">
        <v>0.2862</v>
      </c>
      <c r="BV71" s="373">
        <v>0.2475</v>
      </c>
      <c r="BW71" s="373">
        <f>BU71+BV71</f>
        <v>0.5337</v>
      </c>
      <c r="BX71" s="373">
        <v>1.8233</v>
      </c>
      <c r="BY71" s="374">
        <f>BW71/BX71</f>
        <v>0.29271101848297</v>
      </c>
      <c r="BZ71" s="363"/>
      <c r="CA71" s="363"/>
      <c r="CB71" s="373">
        <v>0.4158</v>
      </c>
      <c r="CC71" s="373">
        <v>0.5337</v>
      </c>
      <c r="CD71" s="373">
        <v>0.9495</v>
      </c>
      <c r="CE71" s="373">
        <v>12.1103</v>
      </c>
      <c r="CF71" s="374">
        <v>0.0784043335012345</v>
      </c>
      <c r="CH71" s="363"/>
      <c r="CI71" s="373">
        <v>0.350235</v>
      </c>
      <c r="CJ71" s="373">
        <v>0.1218</v>
      </c>
      <c r="CK71" s="373">
        <v>0.472</v>
      </c>
      <c r="CL71" s="373">
        <v>1.1239</v>
      </c>
      <c r="CM71" s="374">
        <v>0.42</v>
      </c>
    </row>
    <row r="72" spans="3:91">
      <c r="C72" s="355">
        <v>45139</v>
      </c>
      <c r="D72" s="371">
        <v>16.2574</v>
      </c>
      <c r="E72" s="378">
        <f t="shared" ref="E72:E79" si="80">D72/D60-1</f>
        <v>1.04397897860142</v>
      </c>
      <c r="F72" s="378">
        <f t="shared" ref="F72:F79" si="81">D72/D71-1</f>
        <v>0.368306765196021</v>
      </c>
      <c r="G72" s="373">
        <f t="shared" si="79"/>
        <v>102.7321</v>
      </c>
      <c r="H72" s="378">
        <f t="shared" ref="H72:H79" si="82">G72/G60-1</f>
        <v>0.460767125235505</v>
      </c>
      <c r="I72" s="373">
        <v>4.7819</v>
      </c>
      <c r="J72" s="378">
        <f t="shared" ref="J72:J79" si="83">I72/I60-1</f>
        <v>-0.0545120215121796</v>
      </c>
      <c r="K72" s="378">
        <f t="shared" ref="K72:K79" si="84">I72/I71-1</f>
        <v>-0.198984890616101</v>
      </c>
      <c r="L72" s="373">
        <f t="shared" si="76"/>
        <v>46.1868</v>
      </c>
      <c r="M72" s="378">
        <f t="shared" ref="M72:M79" si="85">L72/L60-1</f>
        <v>-0.0611637578817703</v>
      </c>
      <c r="N72" s="373">
        <v>21.0393</v>
      </c>
      <c r="O72" s="378">
        <f t="shared" ref="O72:O79" si="86">N72/N60-1</f>
        <v>0.616989716709962</v>
      </c>
      <c r="P72" s="378">
        <f t="shared" ref="P72:P79" si="87">N72/N71-1</f>
        <v>0.178593035762302</v>
      </c>
      <c r="Q72" s="380">
        <f t="shared" si="77"/>
        <v>148.9189</v>
      </c>
      <c r="R72" s="381">
        <f t="shared" ref="R72:R79" si="88">Q72/Q60-1</f>
        <v>0.24594033129942</v>
      </c>
      <c r="S72" s="373">
        <v>69.2124</v>
      </c>
      <c r="T72" s="378">
        <f t="shared" ref="T72:T79" si="89">S72/S60-1</f>
        <v>0.21644008963487</v>
      </c>
      <c r="U72" s="378">
        <f t="shared" ref="U72:U79" si="90">S72/S71-1</f>
        <v>-0.12538605013218</v>
      </c>
      <c r="V72" s="373">
        <f t="shared" si="78"/>
        <v>663.4464</v>
      </c>
      <c r="W72" s="378">
        <f t="shared" ref="W72:W79" si="91">V72/V60-1</f>
        <v>0.168516100669939</v>
      </c>
      <c r="X72" s="374">
        <v>0.304</v>
      </c>
      <c r="Y72" s="374">
        <f t="shared" ref="Y72:Y79" si="92">X72-X60</f>
        <v>0.0753185992354673</v>
      </c>
      <c r="Z72" s="374">
        <f t="shared" ref="Z72:Z79" si="93">X72-X71</f>
        <v>0.078</v>
      </c>
      <c r="AA72" s="374">
        <f t="shared" ref="AA72:AA79" si="94">Q72/V72</f>
        <v>0.224462594114611</v>
      </c>
      <c r="AB72" s="374">
        <f t="shared" ref="AB72:AB79" si="95">AA72-AA60</f>
        <v>0.013948375550454</v>
      </c>
      <c r="AC72" s="363"/>
      <c r="AD72" s="373">
        <v>1.9657</v>
      </c>
      <c r="AE72" s="373">
        <v>0.953</v>
      </c>
      <c r="AF72" s="373">
        <v>2.9187</v>
      </c>
      <c r="AG72" s="373">
        <v>11.3599</v>
      </c>
      <c r="AH72" s="374">
        <v>0.257</v>
      </c>
      <c r="AI72" s="363"/>
      <c r="AJ72" s="376">
        <v>0.925</v>
      </c>
      <c r="AK72" s="376">
        <v>0.0724</v>
      </c>
      <c r="AL72" s="376">
        <v>0.9974</v>
      </c>
      <c r="AM72" s="376">
        <v>1.1083</v>
      </c>
      <c r="AN72" s="374">
        <v>0.9</v>
      </c>
      <c r="AP72" s="373">
        <v>0.9784</v>
      </c>
      <c r="AQ72" s="373">
        <v>0.4557</v>
      </c>
      <c r="AR72" s="373">
        <v>1.4341</v>
      </c>
      <c r="AS72" s="373">
        <v>2.3871</v>
      </c>
      <c r="AT72" s="374">
        <v>0.601</v>
      </c>
      <c r="AU72" s="363"/>
      <c r="AV72" s="373">
        <v>0.3583</v>
      </c>
      <c r="AW72" s="373">
        <v>0.3362</v>
      </c>
      <c r="AX72" s="373">
        <v>0.6945</v>
      </c>
      <c r="AY72" s="373">
        <v>5.5957</v>
      </c>
      <c r="AZ72" s="374">
        <v>0.124</v>
      </c>
      <c r="BA72" s="363"/>
      <c r="BB72" s="379">
        <v>1.7243</v>
      </c>
      <c r="BC72" s="379">
        <v>0.6601</v>
      </c>
      <c r="BD72" s="373">
        <v>2.3844</v>
      </c>
      <c r="BE72" s="373">
        <v>8.5657</v>
      </c>
      <c r="BF72" s="374">
        <v>0.278</v>
      </c>
      <c r="BG72" s="363"/>
      <c r="BH72" s="376">
        <v>8.6649</v>
      </c>
      <c r="BI72" s="376">
        <v>1.4552</v>
      </c>
      <c r="BJ72" s="373">
        <v>10.1201</v>
      </c>
      <c r="BK72" s="373">
        <v>27.3417</v>
      </c>
      <c r="BL72" s="374">
        <v>0.37</v>
      </c>
      <c r="BM72" s="363"/>
      <c r="BN72" s="373">
        <v>0.4289</v>
      </c>
      <c r="BO72" s="373">
        <v>0.1715</v>
      </c>
      <c r="BP72" s="373">
        <v>0.6004</v>
      </c>
      <c r="BQ72" s="373">
        <v>2.1568</v>
      </c>
      <c r="BR72" s="374">
        <v>0.278</v>
      </c>
      <c r="BS72" s="363"/>
      <c r="BT72" s="363"/>
      <c r="BU72" s="373">
        <v>0.3275</v>
      </c>
      <c r="BV72" s="373">
        <v>0.2191</v>
      </c>
      <c r="BW72" s="373">
        <v>0.5466</v>
      </c>
      <c r="BX72" s="373">
        <v>1.4962</v>
      </c>
      <c r="BY72" s="374">
        <v>0.365</v>
      </c>
      <c r="BZ72" s="363"/>
      <c r="CA72" s="363"/>
      <c r="CB72" s="373">
        <v>0.4081</v>
      </c>
      <c r="CC72" s="373">
        <v>0.3356</v>
      </c>
      <c r="CD72" s="373">
        <v>0.7437</v>
      </c>
      <c r="CE72" s="373">
        <v>8.1029</v>
      </c>
      <c r="CF72" s="374">
        <v>0.092</v>
      </c>
      <c r="CH72" s="363"/>
      <c r="CI72" s="373">
        <v>0.4763</v>
      </c>
      <c r="CJ72" s="373">
        <v>0.1231</v>
      </c>
      <c r="CK72" s="373">
        <v>0.5994</v>
      </c>
      <c r="CL72" s="373">
        <v>1.3572</v>
      </c>
      <c r="CM72" s="374">
        <v>0.442</v>
      </c>
    </row>
    <row r="73" spans="3:91">
      <c r="C73" s="355">
        <v>45170</v>
      </c>
      <c r="D73" s="371">
        <v>15.2847</v>
      </c>
      <c r="E73" s="378">
        <f t="shared" si="80"/>
        <v>0.0732356390037705</v>
      </c>
      <c r="F73" s="378">
        <f t="shared" si="81"/>
        <v>-0.0598312153234835</v>
      </c>
      <c r="G73" s="373">
        <f t="shared" si="79"/>
        <v>118.0168</v>
      </c>
      <c r="H73" s="378">
        <f t="shared" si="82"/>
        <v>0.395505692379732</v>
      </c>
      <c r="I73" s="373">
        <v>7.1852</v>
      </c>
      <c r="J73" s="378">
        <f t="shared" si="83"/>
        <v>-0.0168573148705599</v>
      </c>
      <c r="K73" s="378">
        <f t="shared" si="84"/>
        <v>0.50258265542985</v>
      </c>
      <c r="L73" s="373">
        <f t="shared" si="76"/>
        <v>53.372</v>
      </c>
      <c r="M73" s="378">
        <f t="shared" si="85"/>
        <v>-0.0554330474548793</v>
      </c>
      <c r="N73" s="373">
        <v>22.4699</v>
      </c>
      <c r="O73" s="378">
        <f t="shared" si="86"/>
        <v>0.0426819365107356</v>
      </c>
      <c r="P73" s="378">
        <f t="shared" si="87"/>
        <v>0.0679965588208733</v>
      </c>
      <c r="Q73" s="380">
        <f t="shared" si="77"/>
        <v>171.3888</v>
      </c>
      <c r="R73" s="381">
        <f t="shared" si="88"/>
        <v>0.214890971650219</v>
      </c>
      <c r="S73" s="373">
        <v>96.5948</v>
      </c>
      <c r="T73" s="378">
        <f t="shared" si="89"/>
        <v>0.130894637327386</v>
      </c>
      <c r="U73" s="378">
        <f t="shared" si="90"/>
        <v>0.395628528991915</v>
      </c>
      <c r="V73" s="373">
        <f t="shared" si="78"/>
        <v>760.0412</v>
      </c>
      <c r="W73" s="378">
        <f t="shared" si="91"/>
        <v>0.163596469472252</v>
      </c>
      <c r="X73" s="374">
        <v>0.233</v>
      </c>
      <c r="Y73" s="374">
        <f t="shared" si="92"/>
        <v>-0.019300253469844</v>
      </c>
      <c r="Z73" s="374">
        <f t="shared" si="93"/>
        <v>-0.071</v>
      </c>
      <c r="AA73" s="374">
        <f t="shared" si="94"/>
        <v>0.225499354508677</v>
      </c>
      <c r="AB73" s="374">
        <f t="shared" si="95"/>
        <v>0.00952091784439216</v>
      </c>
      <c r="AC73" s="363"/>
      <c r="AD73" s="373">
        <v>3.0213</v>
      </c>
      <c r="AE73" s="373">
        <v>1.567</v>
      </c>
      <c r="AF73" s="373">
        <v>4.5883</v>
      </c>
      <c r="AG73" s="373">
        <v>15.6303</v>
      </c>
      <c r="AH73" s="374">
        <v>0.294</v>
      </c>
      <c r="AI73" s="363"/>
      <c r="AJ73" s="376">
        <v>0.9</v>
      </c>
      <c r="AK73" s="376">
        <v>0.0617</v>
      </c>
      <c r="AL73" s="376">
        <v>0.9617</v>
      </c>
      <c r="AM73" s="376">
        <v>1.0342</v>
      </c>
      <c r="AN73" s="374">
        <v>0.93</v>
      </c>
      <c r="AO73" s="363"/>
      <c r="AP73" s="373">
        <v>1.25</v>
      </c>
      <c r="AQ73" s="373">
        <v>0.5337</v>
      </c>
      <c r="AR73" s="373">
        <v>1.7837</v>
      </c>
      <c r="AS73" s="373">
        <v>2.8135</v>
      </c>
      <c r="AT73" s="374">
        <v>0.634</v>
      </c>
      <c r="AU73" s="363"/>
      <c r="AV73" s="373">
        <v>0.4541</v>
      </c>
      <c r="AW73" s="373">
        <v>0.4943</v>
      </c>
      <c r="AX73" s="373">
        <v>0.9484</v>
      </c>
      <c r="AY73" s="373">
        <v>8.2446</v>
      </c>
      <c r="AZ73" s="374">
        <v>0.115</v>
      </c>
      <c r="BA73" s="363"/>
      <c r="BB73" s="379">
        <v>4.5323</v>
      </c>
      <c r="BC73" s="379">
        <v>1.8535</v>
      </c>
      <c r="BD73" s="373">
        <v>6.3858</v>
      </c>
      <c r="BE73" s="373">
        <v>27.261</v>
      </c>
      <c r="BF73" s="374">
        <v>0.234</v>
      </c>
      <c r="BG73" s="363"/>
      <c r="BH73" s="376">
        <v>3.1714</v>
      </c>
      <c r="BI73" s="376">
        <v>1.5383</v>
      </c>
      <c r="BJ73" s="373">
        <v>4.7097</v>
      </c>
      <c r="BK73" s="373">
        <v>22.4502</v>
      </c>
      <c r="BL73" s="374">
        <v>0.21</v>
      </c>
      <c r="BM73" s="363"/>
      <c r="BN73" s="373">
        <v>0.5133</v>
      </c>
      <c r="BO73" s="373">
        <v>0.2086</v>
      </c>
      <c r="BP73" s="373">
        <v>0.7219</v>
      </c>
      <c r="BQ73" s="373">
        <v>2.1578</v>
      </c>
      <c r="BR73" s="374">
        <v>0.335</v>
      </c>
      <c r="BS73" s="363"/>
      <c r="BT73" s="363"/>
      <c r="BU73" s="373">
        <v>0.3075</v>
      </c>
      <c r="BV73" s="373">
        <v>0.2454</v>
      </c>
      <c r="BW73" s="373">
        <v>0.5525</v>
      </c>
      <c r="BX73" s="373">
        <v>1.6485</v>
      </c>
      <c r="BY73" s="374">
        <v>0.335</v>
      </c>
      <c r="BZ73" s="363"/>
      <c r="CA73" s="363"/>
      <c r="CB73" s="373">
        <v>0.4992</v>
      </c>
      <c r="CC73" s="373">
        <v>0.5543</v>
      </c>
      <c r="CD73" s="373">
        <v>1.0535</v>
      </c>
      <c r="CE73" s="373">
        <v>13.8662</v>
      </c>
      <c r="CF73" s="374">
        <v>0.076</v>
      </c>
      <c r="CH73" s="363"/>
      <c r="CI73" s="373">
        <v>0.636</v>
      </c>
      <c r="CJ73" s="373">
        <v>0.1284</v>
      </c>
      <c r="CK73" s="373">
        <v>0.7644</v>
      </c>
      <c r="CL73" s="373">
        <v>1.4885</v>
      </c>
      <c r="CM73" s="374">
        <v>0.514</v>
      </c>
    </row>
    <row r="74" spans="3:91">
      <c r="C74" s="355">
        <v>45200</v>
      </c>
      <c r="D74" s="371">
        <v>12.6849</v>
      </c>
      <c r="E74" s="378">
        <f t="shared" si="80"/>
        <v>0.233303841404723</v>
      </c>
      <c r="F74" s="378">
        <f t="shared" si="81"/>
        <v>-0.170091660287739</v>
      </c>
      <c r="G74" s="373">
        <f t="shared" si="79"/>
        <v>130.7017</v>
      </c>
      <c r="H74" s="378">
        <f t="shared" si="82"/>
        <v>0.377917758250795</v>
      </c>
      <c r="I74" s="373">
        <v>6.8616</v>
      </c>
      <c r="J74" s="378">
        <f t="shared" si="83"/>
        <v>-0.0620333644694804</v>
      </c>
      <c r="K74" s="378">
        <f t="shared" si="84"/>
        <v>-0.0450370205422257</v>
      </c>
      <c r="L74" s="373">
        <f t="shared" si="76"/>
        <v>60.2336</v>
      </c>
      <c r="M74" s="378">
        <f t="shared" si="85"/>
        <v>-0.0561896167858702</v>
      </c>
      <c r="N74" s="373">
        <v>19.5465</v>
      </c>
      <c r="O74" s="378">
        <f t="shared" si="86"/>
        <v>0.110552496926997</v>
      </c>
      <c r="P74" s="378">
        <f t="shared" si="87"/>
        <v>-0.130102937707778</v>
      </c>
      <c r="Q74" s="380">
        <f t="shared" si="77"/>
        <v>190.9353</v>
      </c>
      <c r="R74" s="381">
        <f t="shared" si="88"/>
        <v>0.2033173746943</v>
      </c>
      <c r="S74" s="373">
        <v>82.8301</v>
      </c>
      <c r="T74" s="378">
        <f t="shared" si="89"/>
        <v>0.139337993568106</v>
      </c>
      <c r="U74" s="378">
        <f t="shared" si="90"/>
        <v>-0.142499389201075</v>
      </c>
      <c r="V74" s="373">
        <f t="shared" si="78"/>
        <v>842.8713</v>
      </c>
      <c r="W74" s="378">
        <f t="shared" si="91"/>
        <v>0.161166882266151</v>
      </c>
      <c r="X74" s="374">
        <v>0.236</v>
      </c>
      <c r="Y74" s="374">
        <f t="shared" si="92"/>
        <v>-0.00609973012453888</v>
      </c>
      <c r="Z74" s="374">
        <f t="shared" si="93"/>
        <v>0.00299999999999997</v>
      </c>
      <c r="AA74" s="374">
        <f t="shared" si="94"/>
        <v>0.226529601850247</v>
      </c>
      <c r="AB74" s="374">
        <f t="shared" si="95"/>
        <v>0.0079350090577445</v>
      </c>
      <c r="AC74" s="363"/>
      <c r="AD74" s="373">
        <v>2.5494</v>
      </c>
      <c r="AE74" s="373">
        <v>1.493</v>
      </c>
      <c r="AF74" s="373">
        <v>4.0424</v>
      </c>
      <c r="AG74" s="373">
        <v>15.2383</v>
      </c>
      <c r="AH74" s="374">
        <v>0.265</v>
      </c>
      <c r="AI74" s="363"/>
      <c r="AJ74" s="376">
        <v>0.7516</v>
      </c>
      <c r="AK74" s="376">
        <v>0.0635</v>
      </c>
      <c r="AL74" s="376">
        <v>0.8151</v>
      </c>
      <c r="AM74" s="376">
        <v>0.8925</v>
      </c>
      <c r="AN74" s="374">
        <v>0.913</v>
      </c>
      <c r="AO74" s="363"/>
      <c r="AP74" s="376">
        <v>0.9408</v>
      </c>
      <c r="AQ74" s="376">
        <v>0.5749</v>
      </c>
      <c r="AR74" s="376">
        <v>1.5157</v>
      </c>
      <c r="AS74" s="376">
        <v>2.5016</v>
      </c>
      <c r="AT74" s="374">
        <v>0.606</v>
      </c>
      <c r="AU74" s="363"/>
      <c r="AV74" s="376">
        <v>0.5055</v>
      </c>
      <c r="AW74" s="376">
        <v>0.499</v>
      </c>
      <c r="AX74" s="376">
        <v>1.0045</v>
      </c>
      <c r="AY74" s="376">
        <v>7.7892</v>
      </c>
      <c r="AZ74" s="374">
        <v>0.129</v>
      </c>
      <c r="BA74" s="363"/>
      <c r="BB74" s="376">
        <v>2.3943</v>
      </c>
      <c r="BC74" s="376">
        <v>1.4285</v>
      </c>
      <c r="BD74" s="376">
        <v>3.8228</v>
      </c>
      <c r="BE74" s="376">
        <v>15.3529</v>
      </c>
      <c r="BF74" s="374">
        <v>0.249</v>
      </c>
      <c r="BG74" s="363"/>
      <c r="BH74" s="376">
        <v>3.7334</v>
      </c>
      <c r="BI74" s="376">
        <v>1.6361</v>
      </c>
      <c r="BJ74" s="376">
        <v>5.3695</v>
      </c>
      <c r="BK74" s="376">
        <v>21.8959</v>
      </c>
      <c r="BL74" s="374">
        <v>0.245</v>
      </c>
      <c r="BM74" s="363"/>
      <c r="BN74" s="376">
        <v>0.4505</v>
      </c>
      <c r="BO74" s="376">
        <v>0.2063</v>
      </c>
      <c r="BP74" s="376">
        <v>0.6568</v>
      </c>
      <c r="BQ74" s="376">
        <v>2.0355</v>
      </c>
      <c r="BR74" s="374">
        <v>0.323</v>
      </c>
      <c r="BS74" s="363"/>
      <c r="BT74" s="363"/>
      <c r="BU74" s="376">
        <v>0.2955</v>
      </c>
      <c r="BV74" s="376">
        <v>0.2343</v>
      </c>
      <c r="BW74" s="376">
        <v>0.5298</v>
      </c>
      <c r="BX74" s="376">
        <v>1.6279</v>
      </c>
      <c r="BY74" s="374">
        <v>0.325</v>
      </c>
      <c r="BZ74" s="363"/>
      <c r="CA74" s="363"/>
      <c r="CB74" s="376">
        <v>0.5814</v>
      </c>
      <c r="CC74" s="376">
        <v>0.5853</v>
      </c>
      <c r="CD74" s="376">
        <v>1.1667</v>
      </c>
      <c r="CE74" s="376">
        <v>14.173</v>
      </c>
      <c r="CF74" s="374">
        <v>0.082</v>
      </c>
      <c r="CH74" s="363"/>
      <c r="CI74" s="376">
        <v>0.4825</v>
      </c>
      <c r="CJ74" s="376">
        <v>0.1407</v>
      </c>
      <c r="CK74" s="376">
        <v>0.6232</v>
      </c>
      <c r="CL74" s="376">
        <v>1.3233</v>
      </c>
      <c r="CM74" s="374">
        <v>0.471</v>
      </c>
    </row>
    <row r="75" spans="3:91">
      <c r="C75" s="355">
        <v>45231</v>
      </c>
      <c r="D75" s="371">
        <v>14.8877</v>
      </c>
      <c r="E75" s="378">
        <f t="shared" si="80"/>
        <v>-0.0247805581029739</v>
      </c>
      <c r="F75" s="378">
        <f t="shared" si="81"/>
        <v>0.173655290936468</v>
      </c>
      <c r="G75" s="373">
        <f t="shared" si="79"/>
        <v>145.5894</v>
      </c>
      <c r="H75" s="378">
        <f t="shared" si="82"/>
        <v>0.322091708628276</v>
      </c>
      <c r="I75" s="373">
        <v>7.2261</v>
      </c>
      <c r="J75" s="378">
        <f t="shared" si="83"/>
        <v>-0.207229840921558</v>
      </c>
      <c r="K75" s="378">
        <f t="shared" si="84"/>
        <v>0.053121720881427</v>
      </c>
      <c r="L75" s="373">
        <f t="shared" si="76"/>
        <v>67.4597</v>
      </c>
      <c r="M75" s="378">
        <f t="shared" si="85"/>
        <v>-0.0750658657218798</v>
      </c>
      <c r="N75" s="373">
        <v>22.1138</v>
      </c>
      <c r="O75" s="378">
        <f t="shared" si="86"/>
        <v>-0.0929904433780402</v>
      </c>
      <c r="P75" s="378">
        <f t="shared" si="87"/>
        <v>0.1313432072238</v>
      </c>
      <c r="Q75" s="380">
        <f t="shared" si="77"/>
        <v>213.0491</v>
      </c>
      <c r="R75" s="381">
        <f t="shared" si="88"/>
        <v>0.163852312208853</v>
      </c>
      <c r="S75" s="373">
        <v>86.7376</v>
      </c>
      <c r="T75" s="378">
        <f t="shared" si="89"/>
        <v>0.040269897181455</v>
      </c>
      <c r="U75" s="378">
        <f t="shared" si="90"/>
        <v>0.0471748796633107</v>
      </c>
      <c r="V75" s="373">
        <f t="shared" si="78"/>
        <v>929.6089</v>
      </c>
      <c r="W75" s="378">
        <f t="shared" si="91"/>
        <v>0.148710635320117</v>
      </c>
      <c r="X75" s="374">
        <v>0.255</v>
      </c>
      <c r="Y75" s="374">
        <f t="shared" si="92"/>
        <v>-0.0374086020731615</v>
      </c>
      <c r="Z75" s="374">
        <f t="shared" si="93"/>
        <v>0.019</v>
      </c>
      <c r="AA75" s="374">
        <f t="shared" si="94"/>
        <v>0.229181433181201</v>
      </c>
      <c r="AB75" s="374">
        <f t="shared" si="95"/>
        <v>0.00298164223563829</v>
      </c>
      <c r="AC75" s="363"/>
      <c r="AD75" s="373">
        <v>3.0821</v>
      </c>
      <c r="AE75" s="373">
        <v>1.454</v>
      </c>
      <c r="AF75" s="373">
        <v>4.5361</v>
      </c>
      <c r="AG75" s="373">
        <v>15.2712</v>
      </c>
      <c r="AH75" s="374">
        <v>0.297</v>
      </c>
      <c r="AI75" s="363"/>
      <c r="AJ75" s="376">
        <v>0.8442</v>
      </c>
      <c r="AK75" s="376">
        <v>0.0938</v>
      </c>
      <c r="AL75" s="376">
        <v>0.938</v>
      </c>
      <c r="AM75" s="376">
        <v>1.0348</v>
      </c>
      <c r="AN75" s="374">
        <v>0.906</v>
      </c>
      <c r="AO75" s="363"/>
      <c r="AP75" s="376">
        <v>1.0076</v>
      </c>
      <c r="AQ75" s="376">
        <v>0.5307</v>
      </c>
      <c r="AR75" s="376">
        <v>1.5383</v>
      </c>
      <c r="AS75" s="376">
        <v>2.5406</v>
      </c>
      <c r="AT75" s="374">
        <v>0.605</v>
      </c>
      <c r="AU75" s="363"/>
      <c r="AV75" s="376">
        <v>0.6053</v>
      </c>
      <c r="AW75" s="376">
        <v>0.5509</v>
      </c>
      <c r="AX75" s="376">
        <v>1.1562</v>
      </c>
      <c r="AY75" s="376">
        <v>7.8314</v>
      </c>
      <c r="AZ75" s="374">
        <v>0.148</v>
      </c>
      <c r="BA75" s="363"/>
      <c r="BB75" s="376">
        <v>2.4359</v>
      </c>
      <c r="BC75" s="376">
        <v>1.5871</v>
      </c>
      <c r="BD75" s="376">
        <v>4.023</v>
      </c>
      <c r="BE75" s="376">
        <v>15.6525</v>
      </c>
      <c r="BF75" s="374">
        <v>0.257</v>
      </c>
      <c r="BG75" s="363"/>
      <c r="BH75" s="376">
        <v>4.4942</v>
      </c>
      <c r="BI75" s="376">
        <v>1.8124</v>
      </c>
      <c r="BJ75" s="376">
        <v>6.3066</v>
      </c>
      <c r="BK75" s="376">
        <v>24.5701</v>
      </c>
      <c r="BL75" s="374">
        <v>0.257</v>
      </c>
      <c r="BM75" s="363"/>
      <c r="BN75" s="376">
        <v>0.4748</v>
      </c>
      <c r="BO75" s="376">
        <v>0.2164</v>
      </c>
      <c r="BP75" s="376">
        <v>0.6912</v>
      </c>
      <c r="BQ75" s="376">
        <v>2.2005</v>
      </c>
      <c r="BR75" s="374">
        <v>0.314</v>
      </c>
      <c r="BS75" s="363"/>
      <c r="BT75" s="363"/>
      <c r="BU75" s="376">
        <v>0.4243</v>
      </c>
      <c r="BV75" s="376">
        <v>0.2757</v>
      </c>
      <c r="BW75" s="376">
        <v>0.7</v>
      </c>
      <c r="BX75" s="376">
        <v>1.8375</v>
      </c>
      <c r="BY75" s="374">
        <v>0.381</v>
      </c>
      <c r="BZ75" s="363"/>
      <c r="CA75" s="363"/>
      <c r="CB75" s="376">
        <v>0.796</v>
      </c>
      <c r="CC75" s="376">
        <v>0.577</v>
      </c>
      <c r="CD75" s="376">
        <v>1.373</v>
      </c>
      <c r="CE75" s="376">
        <v>14.1636</v>
      </c>
      <c r="CF75" s="374">
        <v>0.097</v>
      </c>
      <c r="CH75" s="363"/>
      <c r="CI75" s="376">
        <v>0.7233</v>
      </c>
      <c r="CJ75" s="376">
        <v>0.1281</v>
      </c>
      <c r="CK75" s="376">
        <v>0.8514</v>
      </c>
      <c r="CL75" s="376">
        <v>1.6354</v>
      </c>
      <c r="CM75" s="374">
        <v>0.521</v>
      </c>
    </row>
    <row r="76" spans="3:91">
      <c r="C76" s="355">
        <v>45261</v>
      </c>
      <c r="D76" s="371">
        <v>17.2615</v>
      </c>
      <c r="E76" s="378">
        <f t="shared" si="80"/>
        <v>-0.29512963015897</v>
      </c>
      <c r="F76" s="378">
        <f t="shared" si="81"/>
        <v>0.159447060324966</v>
      </c>
      <c r="G76" s="373">
        <f t="shared" si="79"/>
        <v>162.8509</v>
      </c>
      <c r="H76" s="378">
        <f t="shared" si="82"/>
        <v>0.209803327256492</v>
      </c>
      <c r="I76" s="373">
        <v>7.4371</v>
      </c>
      <c r="J76" s="378">
        <f t="shared" si="83"/>
        <v>-0.394703215672231</v>
      </c>
      <c r="K76" s="378">
        <f t="shared" si="84"/>
        <v>0.0291997066190615</v>
      </c>
      <c r="L76" s="373">
        <f t="shared" si="76"/>
        <v>74.8968</v>
      </c>
      <c r="M76" s="378">
        <f t="shared" si="85"/>
        <v>-0.121149277767167</v>
      </c>
      <c r="N76" s="373">
        <v>24.6986</v>
      </c>
      <c r="O76" s="378">
        <f t="shared" si="86"/>
        <v>-0.328397089374477</v>
      </c>
      <c r="P76" s="378">
        <f t="shared" si="87"/>
        <v>0.116886288200128</v>
      </c>
      <c r="Q76" s="380">
        <f t="shared" si="77"/>
        <v>237.7477</v>
      </c>
      <c r="R76" s="381">
        <f t="shared" si="88"/>
        <v>0.0815036357424344</v>
      </c>
      <c r="S76" s="373">
        <v>89.4927</v>
      </c>
      <c r="T76" s="378">
        <f t="shared" si="89"/>
        <v>-0.0201868913304101</v>
      </c>
      <c r="U76" s="378">
        <f t="shared" si="90"/>
        <v>0.0317636180848906</v>
      </c>
      <c r="V76" s="373">
        <f t="shared" si="78"/>
        <v>1019.1016</v>
      </c>
      <c r="W76" s="378">
        <f t="shared" si="91"/>
        <v>0.131581477846865</v>
      </c>
      <c r="X76" s="374">
        <v>0.275984521642547</v>
      </c>
      <c r="Y76" s="374">
        <f t="shared" si="92"/>
        <v>-0.126654073004719</v>
      </c>
      <c r="Z76" s="374">
        <f t="shared" si="93"/>
        <v>0.020984521642547</v>
      </c>
      <c r="AA76" s="374">
        <f t="shared" si="94"/>
        <v>0.233291459850519</v>
      </c>
      <c r="AB76" s="374">
        <f t="shared" si="95"/>
        <v>-0.010802305701623</v>
      </c>
      <c r="AC76" s="363"/>
      <c r="AD76" s="373">
        <v>3.7394</v>
      </c>
      <c r="AE76" s="373">
        <v>1.7059</v>
      </c>
      <c r="AF76" s="373">
        <v>5.4453</v>
      </c>
      <c r="AG76" s="373">
        <v>18.1011</v>
      </c>
      <c r="AH76" s="374">
        <v>0.300827021562226</v>
      </c>
      <c r="AI76" s="363"/>
      <c r="AJ76" s="376">
        <v>0.8975</v>
      </c>
      <c r="AK76" s="376">
        <v>0.1954</v>
      </c>
      <c r="AL76" s="376">
        <v>1.0929</v>
      </c>
      <c r="AM76" s="376">
        <v>1.2183</v>
      </c>
      <c r="AN76" s="374">
        <v>0.897069687269146</v>
      </c>
      <c r="AO76" s="363"/>
      <c r="AP76" s="376">
        <v>1.1415</v>
      </c>
      <c r="AQ76" s="376">
        <v>0.7059</v>
      </c>
      <c r="AR76" s="376">
        <v>1.8474</v>
      </c>
      <c r="AS76" s="376">
        <v>2.9274</v>
      </c>
      <c r="AT76" s="374">
        <v>0.631071940971511</v>
      </c>
      <c r="AU76" s="363"/>
      <c r="AV76" s="376">
        <v>0.5896</v>
      </c>
      <c r="AW76" s="376">
        <v>0.6546</v>
      </c>
      <c r="AX76" s="376">
        <v>1.2442</v>
      </c>
      <c r="AY76" s="376">
        <v>8.1772</v>
      </c>
      <c r="AZ76" s="374">
        <v>0.15215477180453</v>
      </c>
      <c r="BA76" s="363"/>
      <c r="BB76" s="376">
        <v>2.7841</v>
      </c>
      <c r="BC76" s="376">
        <v>1.2162</v>
      </c>
      <c r="BD76" s="376">
        <v>4.0003</v>
      </c>
      <c r="BE76" s="376">
        <v>14.1092</v>
      </c>
      <c r="BF76" s="374">
        <v>0.283524225328155</v>
      </c>
      <c r="BG76" s="363"/>
      <c r="BH76" s="376">
        <v>5.4654</v>
      </c>
      <c r="BI76" s="376">
        <v>1.7894</v>
      </c>
      <c r="BJ76" s="376">
        <v>7.2548</v>
      </c>
      <c r="BK76" s="376">
        <v>24.1883</v>
      </c>
      <c r="BL76" s="374">
        <v>0.299930131509862</v>
      </c>
      <c r="BM76" s="363"/>
      <c r="BN76" s="376">
        <v>0.724</v>
      </c>
      <c r="BO76" s="376">
        <v>0.2782</v>
      </c>
      <c r="BP76" s="376">
        <v>1.0022</v>
      </c>
      <c r="BQ76" s="376">
        <v>2.6948</v>
      </c>
      <c r="BR76" s="374">
        <v>0.371901439810004</v>
      </c>
      <c r="BS76" s="363"/>
      <c r="BT76" s="363"/>
      <c r="BU76" s="376">
        <v>0.421</v>
      </c>
      <c r="BV76" s="376">
        <v>0.2686</v>
      </c>
      <c r="BW76" s="376">
        <v>0.6896</v>
      </c>
      <c r="BX76" s="376">
        <v>1.994</v>
      </c>
      <c r="BY76" s="374">
        <v>0.345837512537613</v>
      </c>
      <c r="BZ76" s="363"/>
      <c r="CA76" s="363"/>
      <c r="CB76" s="376">
        <v>0.684</v>
      </c>
      <c r="CC76" s="376">
        <v>0.4506</v>
      </c>
      <c r="CD76" s="376">
        <v>1.1346</v>
      </c>
      <c r="CE76" s="376">
        <v>14.1637</v>
      </c>
      <c r="CF76" s="374">
        <v>0.0801061869426774</v>
      </c>
      <c r="CH76" s="363"/>
      <c r="CI76" s="376">
        <v>0.815</v>
      </c>
      <c r="CJ76" s="376">
        <v>0.1723</v>
      </c>
      <c r="CK76" s="376">
        <v>0.9873</v>
      </c>
      <c r="CL76" s="376">
        <v>1.9187</v>
      </c>
      <c r="CM76" s="374">
        <v>0.514567154844426</v>
      </c>
    </row>
    <row r="77" spans="3:91">
      <c r="C77" s="355">
        <v>45292</v>
      </c>
      <c r="D77" s="371">
        <v>8.7658</v>
      </c>
      <c r="E77" s="378">
        <f t="shared" si="80"/>
        <v>0.263320218484731</v>
      </c>
      <c r="F77" s="378">
        <f t="shared" si="81"/>
        <v>-0.492176230339194</v>
      </c>
      <c r="G77" s="373">
        <f>D77</f>
        <v>8.7658</v>
      </c>
      <c r="H77" s="378">
        <f t="shared" si="82"/>
        <v>0.263320218484731</v>
      </c>
      <c r="I77" s="373">
        <v>5.3848</v>
      </c>
      <c r="J77" s="378">
        <f t="shared" si="83"/>
        <v>0.174387158684463</v>
      </c>
      <c r="K77" s="378">
        <f t="shared" si="84"/>
        <v>-0.275954337039975</v>
      </c>
      <c r="L77" s="373">
        <f>I77</f>
        <v>5.3848</v>
      </c>
      <c r="M77" s="378">
        <f t="shared" si="85"/>
        <v>0.174387158684463</v>
      </c>
      <c r="N77" s="373">
        <v>14.1506</v>
      </c>
      <c r="O77" s="378">
        <f t="shared" si="86"/>
        <v>0.22793498728729</v>
      </c>
      <c r="P77" s="378">
        <f t="shared" si="87"/>
        <v>-0.427068740738341</v>
      </c>
      <c r="Q77" s="380">
        <f>N77</f>
        <v>14.1506</v>
      </c>
      <c r="R77" s="381">
        <f t="shared" si="88"/>
        <v>0.22793498728729</v>
      </c>
      <c r="S77" s="373">
        <v>75.5957</v>
      </c>
      <c r="T77" s="378">
        <f t="shared" si="89"/>
        <v>0.115894279240381</v>
      </c>
      <c r="U77" s="378">
        <f t="shared" si="90"/>
        <v>-0.155286408835581</v>
      </c>
      <c r="V77" s="373">
        <f>S77</f>
        <v>75.5957</v>
      </c>
      <c r="W77" s="378">
        <f t="shared" si="91"/>
        <v>0.115894279240381</v>
      </c>
      <c r="X77" s="374">
        <v>0.187187895607819</v>
      </c>
      <c r="Y77" s="374">
        <f t="shared" si="92"/>
        <v>0.0170796211353526</v>
      </c>
      <c r="Z77" s="374">
        <f t="shared" si="93"/>
        <v>-0.088796626034728</v>
      </c>
      <c r="AA77" s="374">
        <f t="shared" si="94"/>
        <v>0.187187895607819</v>
      </c>
      <c r="AB77" s="374">
        <f t="shared" si="95"/>
        <v>0.0170796211353526</v>
      </c>
      <c r="AC77" s="363"/>
      <c r="AD77" s="373">
        <v>2.0017</v>
      </c>
      <c r="AE77" s="373">
        <v>1.0545</v>
      </c>
      <c r="AF77" s="373">
        <v>3.0562</v>
      </c>
      <c r="AG77" s="373">
        <v>12.2284</v>
      </c>
      <c r="AH77" s="374">
        <v>0.249926400837395</v>
      </c>
      <c r="AI77" s="363"/>
      <c r="AJ77" s="376">
        <v>0.4717</v>
      </c>
      <c r="AK77" s="376">
        <v>0.0094</v>
      </c>
      <c r="AL77" s="376">
        <v>0.4811</v>
      </c>
      <c r="AM77" s="376">
        <v>0.5122</v>
      </c>
      <c r="AN77" s="374">
        <v>0.939281530652089</v>
      </c>
      <c r="AO77" s="363"/>
      <c r="AP77" s="376">
        <v>0.4936</v>
      </c>
      <c r="AQ77" s="376">
        <v>0.4072</v>
      </c>
      <c r="AR77" s="376">
        <v>0.9008</v>
      </c>
      <c r="AS77" s="376">
        <v>1.7164</v>
      </c>
      <c r="AT77" s="374">
        <v>0.524819389419716</v>
      </c>
      <c r="AU77" s="363"/>
      <c r="AV77" s="376">
        <v>0.3375</v>
      </c>
      <c r="AW77" s="376">
        <v>0.4578</v>
      </c>
      <c r="AX77" s="376">
        <v>0.7953</v>
      </c>
      <c r="AY77" s="376">
        <v>6.8685</v>
      </c>
      <c r="AZ77" s="374">
        <v>0.115789473684211</v>
      </c>
      <c r="BA77" s="363"/>
      <c r="BB77" s="376">
        <v>2.0935</v>
      </c>
      <c r="BC77" s="376">
        <v>1.1944</v>
      </c>
      <c r="BD77" s="376">
        <v>3.2879</v>
      </c>
      <c r="BE77" s="376">
        <v>14.2876</v>
      </c>
      <c r="BF77" s="374">
        <v>0.230122623813657</v>
      </c>
      <c r="BG77" s="363"/>
      <c r="BH77" s="376">
        <v>2.2474</v>
      </c>
      <c r="BI77" s="376">
        <v>1.4394</v>
      </c>
      <c r="BJ77" s="376">
        <v>3.6868</v>
      </c>
      <c r="BK77" s="376">
        <v>21.3553</v>
      </c>
      <c r="BL77" s="374">
        <v>0.172640983737058</v>
      </c>
      <c r="BM77" s="363"/>
      <c r="BN77" s="376">
        <v>0.2364</v>
      </c>
      <c r="BO77" s="376">
        <v>0.1582</v>
      </c>
      <c r="BP77" s="376">
        <v>0.3946</v>
      </c>
      <c r="BQ77" s="376">
        <v>1.5236</v>
      </c>
      <c r="BR77" s="374">
        <v>0.25899186138094</v>
      </c>
      <c r="BS77" s="363"/>
      <c r="BT77" s="363"/>
      <c r="BU77" s="376">
        <v>0.273</v>
      </c>
      <c r="BV77" s="376">
        <v>0.2168</v>
      </c>
      <c r="BW77" s="376">
        <v>0.4898</v>
      </c>
      <c r="BX77" s="376">
        <v>1.81</v>
      </c>
      <c r="BY77" s="374">
        <v>0.27060773480663</v>
      </c>
      <c r="BZ77" s="363"/>
      <c r="CA77" s="363"/>
      <c r="CB77" s="376">
        <v>0.2984</v>
      </c>
      <c r="CC77" s="376">
        <v>0.4105</v>
      </c>
      <c r="CD77" s="376">
        <v>0.7089</v>
      </c>
      <c r="CE77" s="376">
        <v>14.4089</v>
      </c>
      <c r="CF77" s="374">
        <v>0.0491987591002783</v>
      </c>
      <c r="CH77" s="363"/>
      <c r="CI77" s="376">
        <v>0.3126</v>
      </c>
      <c r="CJ77" s="376">
        <v>0.0366</v>
      </c>
      <c r="CK77" s="376">
        <v>0.3492</v>
      </c>
      <c r="CL77" s="376">
        <v>0.8848</v>
      </c>
      <c r="CM77" s="374">
        <v>0.394665461121157</v>
      </c>
    </row>
    <row r="78" spans="3:91">
      <c r="C78" s="355">
        <v>45324</v>
      </c>
      <c r="D78" s="371">
        <v>10.0773</v>
      </c>
      <c r="E78" s="378">
        <f t="shared" si="80"/>
        <v>0.0788245369874745</v>
      </c>
      <c r="F78" s="378">
        <f t="shared" si="81"/>
        <v>0.149615551347281</v>
      </c>
      <c r="G78" s="373">
        <f>G77+D78</f>
        <v>18.8431</v>
      </c>
      <c r="H78" s="378">
        <f t="shared" si="82"/>
        <v>0.157459904052286</v>
      </c>
      <c r="I78" s="373">
        <v>5.1978</v>
      </c>
      <c r="J78" s="378">
        <f t="shared" si="83"/>
        <v>0.118889247659025</v>
      </c>
      <c r="K78" s="378">
        <f t="shared" si="84"/>
        <v>-0.0347273807755163</v>
      </c>
      <c r="L78" s="373">
        <f>L77+I78</f>
        <v>10.5826</v>
      </c>
      <c r="M78" s="378">
        <f t="shared" si="85"/>
        <v>0.146456931760321</v>
      </c>
      <c r="N78" s="373">
        <v>15.2751</v>
      </c>
      <c r="O78" s="378">
        <f t="shared" si="86"/>
        <v>0.0921316984234799</v>
      </c>
      <c r="P78" s="378">
        <f t="shared" si="87"/>
        <v>0.07946659505604</v>
      </c>
      <c r="Q78" s="380">
        <f>Q77+N78</f>
        <v>29.4257</v>
      </c>
      <c r="R78" s="381">
        <f t="shared" si="88"/>
        <v>0.153478581284496</v>
      </c>
      <c r="S78" s="373">
        <v>75.4092</v>
      </c>
      <c r="T78" s="378">
        <f t="shared" si="89"/>
        <v>0.0991921777383891</v>
      </c>
      <c r="U78" s="378">
        <f t="shared" si="90"/>
        <v>-0.00246707153978332</v>
      </c>
      <c r="V78" s="373">
        <f>V77+S78</f>
        <v>151.0049</v>
      </c>
      <c r="W78" s="378">
        <f t="shared" si="91"/>
        <v>0.10749057380085</v>
      </c>
      <c r="X78" s="374">
        <v>0.203</v>
      </c>
      <c r="Y78" s="374">
        <f t="shared" si="92"/>
        <v>-0.000999999999999973</v>
      </c>
      <c r="Z78" s="374">
        <f t="shared" si="93"/>
        <v>0.015812104392181</v>
      </c>
      <c r="AA78" s="374">
        <f t="shared" si="94"/>
        <v>0.194865861968718</v>
      </c>
      <c r="AB78" s="374">
        <f t="shared" si="95"/>
        <v>0.00776910197027245</v>
      </c>
      <c r="AC78" s="363"/>
      <c r="AD78" s="373">
        <v>2.5872</v>
      </c>
      <c r="AE78" s="373">
        <v>1.1738</v>
      </c>
      <c r="AF78" s="373">
        <v>3.761</v>
      </c>
      <c r="AG78" s="373">
        <v>14.2598</v>
      </c>
      <c r="AH78" s="374">
        <v>0.264</v>
      </c>
      <c r="AI78" s="363"/>
      <c r="AJ78" s="376">
        <v>0.6647</v>
      </c>
      <c r="AK78" s="376">
        <v>0.0147</v>
      </c>
      <c r="AL78" s="376">
        <v>0.6794</v>
      </c>
      <c r="AM78" s="376">
        <v>0.738</v>
      </c>
      <c r="AN78" s="374">
        <v>0.921</v>
      </c>
      <c r="AO78" s="363"/>
      <c r="AP78" s="376">
        <v>0.5229</v>
      </c>
      <c r="AQ78" s="376">
        <v>0.4492</v>
      </c>
      <c r="AR78" s="376">
        <v>0.9721</v>
      </c>
      <c r="AS78" s="376">
        <v>1.8766</v>
      </c>
      <c r="AT78" s="374">
        <v>0.518</v>
      </c>
      <c r="AU78" s="363"/>
      <c r="AV78" s="376">
        <v>0.3804</v>
      </c>
      <c r="AW78" s="376">
        <v>0.5563</v>
      </c>
      <c r="AX78" s="376">
        <v>0.9367</v>
      </c>
      <c r="AY78" s="376">
        <v>8.1348</v>
      </c>
      <c r="AZ78" s="374">
        <v>0.115</v>
      </c>
      <c r="BA78" s="363"/>
      <c r="BB78" s="376">
        <v>1.4991</v>
      </c>
      <c r="BC78" s="376">
        <v>0.6098</v>
      </c>
      <c r="BD78" s="376">
        <v>2.1089</v>
      </c>
      <c r="BE78" s="376">
        <v>8.4886</v>
      </c>
      <c r="BF78" s="374">
        <v>0.248</v>
      </c>
      <c r="BG78" s="363"/>
      <c r="BH78" s="376">
        <v>2.7479</v>
      </c>
      <c r="BI78" s="376">
        <v>1.4575</v>
      </c>
      <c r="BJ78" s="376">
        <v>4.2054</v>
      </c>
      <c r="BK78" s="376">
        <v>21.7388</v>
      </c>
      <c r="BL78" s="374">
        <v>0.193</v>
      </c>
      <c r="BM78" s="363"/>
      <c r="BN78" s="376">
        <v>0.3295</v>
      </c>
      <c r="BO78" s="376">
        <v>0.1753</v>
      </c>
      <c r="BP78" s="376">
        <v>0.5048</v>
      </c>
      <c r="BQ78" s="376">
        <v>1.8521</v>
      </c>
      <c r="BR78" s="374">
        <v>0.273</v>
      </c>
      <c r="BS78" s="363"/>
      <c r="BT78" s="363"/>
      <c r="BU78" s="376">
        <v>0.3428</v>
      </c>
      <c r="BV78" s="376">
        <v>0.2394</v>
      </c>
      <c r="BW78" s="376">
        <v>0.5822</v>
      </c>
      <c r="BX78" s="376">
        <v>2.2896</v>
      </c>
      <c r="BY78" s="374">
        <v>0.254</v>
      </c>
      <c r="BZ78" s="363"/>
      <c r="CA78" s="363"/>
      <c r="CB78" s="376">
        <v>0.5054</v>
      </c>
      <c r="CC78" s="376">
        <v>0.4693</v>
      </c>
      <c r="CD78" s="376">
        <v>0.9747</v>
      </c>
      <c r="CE78" s="376">
        <v>14.9091</v>
      </c>
      <c r="CF78" s="374">
        <v>0.065</v>
      </c>
      <c r="CH78" s="363"/>
      <c r="CI78" s="376">
        <v>0.4974</v>
      </c>
      <c r="CJ78" s="376">
        <v>0.0525</v>
      </c>
      <c r="CK78" s="376">
        <v>0.5499</v>
      </c>
      <c r="CL78" s="376">
        <v>1.1218</v>
      </c>
      <c r="CM78" s="374">
        <v>0.49</v>
      </c>
    </row>
    <row r="79" spans="3:91">
      <c r="C79" s="355">
        <v>45356</v>
      </c>
      <c r="D79" s="371">
        <v>15.6</v>
      </c>
      <c r="E79" s="378">
        <f t="shared" si="80"/>
        <v>-0.125722259895871</v>
      </c>
      <c r="F79" s="378">
        <f t="shared" si="81"/>
        <v>0.548033699502843</v>
      </c>
      <c r="G79" s="373">
        <f>G78+D79</f>
        <v>34.4431</v>
      </c>
      <c r="H79" s="378">
        <f t="shared" si="82"/>
        <v>0.00938076956891254</v>
      </c>
      <c r="I79" s="373">
        <v>8</v>
      </c>
      <c r="J79" s="378">
        <f t="shared" si="83"/>
        <v>0.0217766140877451</v>
      </c>
      <c r="K79" s="378">
        <f t="shared" si="84"/>
        <v>0.539112701527569</v>
      </c>
      <c r="L79" s="373">
        <f>L78+I79</f>
        <v>18.5826</v>
      </c>
      <c r="M79" s="378">
        <f t="shared" si="85"/>
        <v>0.0892369374333242</v>
      </c>
      <c r="N79" s="373">
        <v>23.6</v>
      </c>
      <c r="O79" s="378">
        <f t="shared" si="86"/>
        <v>-0.0807391480477392</v>
      </c>
      <c r="P79" s="378">
        <f t="shared" si="87"/>
        <v>0.544998068752414</v>
      </c>
      <c r="Q79" s="380">
        <f>Q78+N79</f>
        <v>53.0257</v>
      </c>
      <c r="R79" s="381">
        <f t="shared" si="88"/>
        <v>0.0359981400146923</v>
      </c>
      <c r="S79" s="373">
        <v>112</v>
      </c>
      <c r="T79" s="378">
        <f t="shared" si="89"/>
        <v>-0.0160411646207058</v>
      </c>
      <c r="U79" s="378">
        <f t="shared" si="90"/>
        <v>0.485229918895838</v>
      </c>
      <c r="V79" s="373">
        <f>V78+S79</f>
        <v>263.0049</v>
      </c>
      <c r="W79" s="378">
        <f t="shared" si="91"/>
        <v>0.0512853822890094</v>
      </c>
      <c r="X79" s="374">
        <v>0.211</v>
      </c>
      <c r="Y79" s="374">
        <f t="shared" si="92"/>
        <v>-0.014544449901121</v>
      </c>
      <c r="Z79" s="374">
        <f t="shared" si="93"/>
        <v>0.00799999999999998</v>
      </c>
      <c r="AA79" s="374">
        <f t="shared" si="94"/>
        <v>0.201614874855944</v>
      </c>
      <c r="AB79" s="374">
        <f t="shared" si="95"/>
        <v>-0.00297503954783668</v>
      </c>
      <c r="AC79" s="363"/>
      <c r="AD79" s="373">
        <v>3.4282</v>
      </c>
      <c r="AE79" s="373">
        <v>1.6291</v>
      </c>
      <c r="AF79" s="373">
        <v>5.0573</v>
      </c>
      <c r="AG79" s="373">
        <v>18.0024</v>
      </c>
      <c r="AH79" s="374">
        <v>0.280923654623828</v>
      </c>
      <c r="AI79" s="363"/>
      <c r="AJ79" s="376">
        <v>0.8709</v>
      </c>
      <c r="AK79" s="376">
        <v>0.0557</v>
      </c>
      <c r="AL79" s="376">
        <v>0.9266</v>
      </c>
      <c r="AM79" s="376">
        <v>0.975</v>
      </c>
      <c r="AN79" s="374">
        <v>0.950358974358974</v>
      </c>
      <c r="AO79" s="363"/>
      <c r="AP79" s="376">
        <v>0.8339</v>
      </c>
      <c r="AQ79" s="376">
        <v>0.56</v>
      </c>
      <c r="AR79" s="376">
        <v>1.3939</v>
      </c>
      <c r="AS79" s="376">
        <v>2.3891</v>
      </c>
      <c r="AT79" s="374">
        <v>0.583441463312544</v>
      </c>
      <c r="AU79" s="363"/>
      <c r="AV79" s="376">
        <v>0.4203</v>
      </c>
      <c r="AW79" s="376">
        <v>0.5559</v>
      </c>
      <c r="AX79" s="376">
        <v>0.9762</v>
      </c>
      <c r="AY79" s="376">
        <v>9.484</v>
      </c>
      <c r="AZ79" s="374">
        <v>0.102931252636019</v>
      </c>
      <c r="BA79" s="363"/>
      <c r="BB79" s="376">
        <v>4.8388</v>
      </c>
      <c r="BC79" s="376">
        <v>2.4517</v>
      </c>
      <c r="BD79" s="376">
        <v>7.2905</v>
      </c>
      <c r="BE79" s="376">
        <v>31.7786</v>
      </c>
      <c r="BF79" s="374">
        <v>0.229415392748579</v>
      </c>
      <c r="BG79" s="363"/>
      <c r="BH79" s="376">
        <v>3.14</v>
      </c>
      <c r="BI79" s="376">
        <v>1.6</v>
      </c>
      <c r="BJ79" s="376">
        <v>4.74</v>
      </c>
      <c r="BK79" s="376">
        <v>26.4</v>
      </c>
      <c r="BL79" s="374">
        <v>0.179545454545455</v>
      </c>
      <c r="BM79" s="363"/>
      <c r="BN79" s="376">
        <v>0.48</v>
      </c>
      <c r="BO79" s="376">
        <v>0.2</v>
      </c>
      <c r="BP79" s="376">
        <v>0.68</v>
      </c>
      <c r="BQ79" s="376">
        <v>2.35</v>
      </c>
      <c r="BR79" s="374">
        <v>0.28936170212766</v>
      </c>
      <c r="BS79" s="363"/>
      <c r="BT79" s="363"/>
      <c r="BU79" s="376">
        <v>0.3908</v>
      </c>
      <c r="BV79" s="376">
        <v>0.255</v>
      </c>
      <c r="BW79" s="376">
        <v>0.6458</v>
      </c>
      <c r="BX79" s="376">
        <v>2.5639</v>
      </c>
      <c r="BY79" s="374">
        <v>0.251881898669995</v>
      </c>
      <c r="BZ79" s="363"/>
      <c r="CA79" s="363"/>
      <c r="CB79" s="376">
        <v>0.5367</v>
      </c>
      <c r="CC79" s="376">
        <v>0.5688</v>
      </c>
      <c r="CD79" s="376">
        <v>1.1055</v>
      </c>
      <c r="CE79" s="376">
        <v>16.4041</v>
      </c>
      <c r="CF79" s="374">
        <v>0.0673916886632001</v>
      </c>
      <c r="CH79" s="363"/>
      <c r="CI79" s="376">
        <v>0.7101</v>
      </c>
      <c r="CJ79" s="376">
        <v>0.0852</v>
      </c>
      <c r="CK79" s="376">
        <v>0.7953</v>
      </c>
      <c r="CL79" s="376">
        <v>1.6874</v>
      </c>
      <c r="CM79" s="374">
        <v>0.471316818774446</v>
      </c>
    </row>
    <row r="80" spans="3:91"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63"/>
      <c r="AB80" s="363"/>
      <c r="AC80" s="363"/>
      <c r="AD80" s="363"/>
      <c r="AE80" s="363"/>
      <c r="AF80" s="363"/>
      <c r="AG80" s="363"/>
      <c r="AH80" s="363"/>
      <c r="AI80" s="363"/>
      <c r="AJ80" s="363"/>
      <c r="AK80" s="363"/>
      <c r="AL80" s="363"/>
      <c r="AM80" s="363"/>
      <c r="AN80" s="363"/>
      <c r="AO80" s="363"/>
      <c r="AP80" s="363"/>
      <c r="AQ80" s="363"/>
      <c r="AR80" s="363"/>
      <c r="AS80" s="363"/>
      <c r="AT80" s="363"/>
      <c r="AU80" s="363"/>
      <c r="AV80" s="363"/>
      <c r="AW80" s="363"/>
      <c r="AX80" s="363"/>
      <c r="AY80" s="363"/>
      <c r="AZ80" s="363"/>
      <c r="BA80" s="363"/>
      <c r="BB80" s="363"/>
      <c r="BC80" s="363"/>
      <c r="BD80" s="363"/>
      <c r="BE80" s="363"/>
      <c r="BF80" s="363"/>
      <c r="BG80" s="363"/>
      <c r="BH80" s="363"/>
      <c r="BI80" s="363"/>
      <c r="BJ80" s="363"/>
      <c r="BK80" s="363"/>
      <c r="BL80" s="363"/>
      <c r="BM80" s="363"/>
      <c r="BN80" s="363"/>
      <c r="BO80" s="363"/>
      <c r="BP80" s="363"/>
      <c r="BQ80" s="363"/>
      <c r="BR80" s="363"/>
      <c r="BS80" s="363"/>
      <c r="BT80" s="363"/>
      <c r="BZ80" s="363"/>
      <c r="CA80" s="363"/>
      <c r="CB80" s="363"/>
      <c r="CC80" s="363"/>
      <c r="CD80" s="363"/>
      <c r="CE80" s="363"/>
      <c r="CF80" s="363"/>
      <c r="CH80" s="363"/>
      <c r="CI80" s="363"/>
      <c r="CJ80" s="363"/>
      <c r="CK80" s="363"/>
      <c r="CL80" s="363"/>
      <c r="CM80" s="363"/>
    </row>
    <row r="81" spans="4:91"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63"/>
      <c r="AB81" s="363"/>
      <c r="AC81" s="363"/>
      <c r="AD81" s="363"/>
      <c r="AE81" s="363"/>
      <c r="AF81" s="363"/>
      <c r="AG81" s="363"/>
      <c r="AH81" s="363"/>
      <c r="AI81" s="363"/>
      <c r="AJ81" s="363"/>
      <c r="AK81" s="363"/>
      <c r="AL81" s="363"/>
      <c r="AM81" s="363"/>
      <c r="AN81" s="363"/>
      <c r="AO81" s="363"/>
      <c r="AP81" s="363"/>
      <c r="AQ81" s="363"/>
      <c r="AR81" s="363"/>
      <c r="AS81" s="363"/>
      <c r="AT81" s="363"/>
      <c r="AU81" s="363"/>
      <c r="AV81" s="363"/>
      <c r="AW81" s="363"/>
      <c r="AX81" s="363"/>
      <c r="AY81" s="363"/>
      <c r="AZ81" s="363"/>
      <c r="BA81" s="363"/>
      <c r="BB81" s="363"/>
      <c r="BC81" s="363"/>
      <c r="BD81" s="363"/>
      <c r="BE81" s="363"/>
      <c r="BF81" s="363"/>
      <c r="BG81" s="363"/>
      <c r="BH81" s="363"/>
      <c r="BI81" s="363"/>
      <c r="BJ81" s="363"/>
      <c r="BK81" s="363"/>
      <c r="BL81" s="363"/>
      <c r="BM81" s="363"/>
      <c r="BN81" s="363"/>
      <c r="BO81" s="363"/>
      <c r="BP81" s="363"/>
      <c r="BQ81" s="363"/>
      <c r="BR81" s="363"/>
      <c r="BS81" s="363"/>
      <c r="BT81" s="363"/>
      <c r="BZ81" s="363"/>
      <c r="CA81" s="363"/>
      <c r="CB81" s="363"/>
      <c r="CC81" s="363"/>
      <c r="CD81" s="363"/>
      <c r="CE81" s="363"/>
      <c r="CF81" s="363"/>
      <c r="CH81" s="363"/>
      <c r="CI81" s="363"/>
      <c r="CJ81" s="363"/>
      <c r="CK81" s="363"/>
      <c r="CL81" s="363"/>
      <c r="CM81" s="363"/>
    </row>
    <row r="82" spans="4:91">
      <c r="D82" s="363"/>
      <c r="E82" s="363"/>
      <c r="F82" s="363"/>
      <c r="G82" s="363"/>
      <c r="H82" s="363"/>
      <c r="I82" s="363"/>
      <c r="J82" s="363"/>
      <c r="K82" s="363"/>
      <c r="L82" s="363"/>
      <c r="M82" s="363"/>
      <c r="N82" s="363"/>
      <c r="O82" s="363"/>
      <c r="P82" s="363"/>
      <c r="Q82" s="363"/>
      <c r="R82" s="363"/>
      <c r="S82" s="363"/>
      <c r="T82" s="363"/>
      <c r="U82" s="363"/>
      <c r="V82" s="363"/>
      <c r="W82" s="363"/>
      <c r="X82" s="363"/>
      <c r="Y82" s="363"/>
      <c r="Z82" s="363"/>
      <c r="AA82" s="363"/>
      <c r="AB82" s="363"/>
      <c r="AC82" s="363"/>
      <c r="AI82" s="363"/>
      <c r="AJ82" s="363"/>
      <c r="AK82" s="363"/>
      <c r="AL82" s="363"/>
      <c r="AM82" s="363"/>
      <c r="AN82" s="363"/>
      <c r="AO82" s="363"/>
      <c r="AP82" s="363"/>
      <c r="AQ82" s="363"/>
      <c r="AR82" s="363"/>
      <c r="AS82" s="363"/>
      <c r="AT82" s="363"/>
      <c r="AU82" s="363"/>
      <c r="BB82" s="363"/>
      <c r="BC82" s="363"/>
      <c r="BD82" s="363"/>
      <c r="BE82" s="363"/>
      <c r="BF82" s="363"/>
      <c r="BG82" s="363"/>
      <c r="BH82" s="363"/>
      <c r="BI82" s="363"/>
      <c r="BJ82" s="363"/>
      <c r="BK82" s="363"/>
      <c r="BL82" s="363"/>
      <c r="BM82" s="363"/>
      <c r="BN82" s="363"/>
      <c r="BO82" s="363"/>
      <c r="BP82" s="363"/>
      <c r="BQ82" s="363"/>
      <c r="BR82" s="363"/>
      <c r="BS82" s="363"/>
      <c r="BT82" s="363"/>
      <c r="BZ82" s="363"/>
      <c r="CA82" s="363"/>
      <c r="CB82" s="363"/>
      <c r="CC82" s="363"/>
      <c r="CD82" s="363"/>
      <c r="CE82" s="363"/>
      <c r="CF82" s="363"/>
      <c r="CH82" s="363"/>
      <c r="CI82" s="363"/>
      <c r="CJ82" s="363"/>
      <c r="CK82" s="363"/>
      <c r="CL82" s="363"/>
      <c r="CM82" s="363"/>
    </row>
    <row r="83" spans="4:91">
      <c r="D83" s="363"/>
      <c r="E83" s="363"/>
      <c r="F83" s="363"/>
      <c r="G83" s="363"/>
      <c r="H83" s="363"/>
      <c r="I83" s="363"/>
      <c r="J83" s="363"/>
      <c r="K83" s="363"/>
      <c r="L83" s="363"/>
      <c r="M83" s="363"/>
      <c r="N83" s="363"/>
      <c r="O83" s="363"/>
      <c r="P83" s="363"/>
      <c r="Q83" s="363"/>
      <c r="R83" s="363"/>
      <c r="S83" s="363"/>
      <c r="T83" s="363"/>
      <c r="U83" s="363"/>
      <c r="V83" s="363"/>
      <c r="W83" s="363"/>
      <c r="X83" s="363"/>
      <c r="Y83" s="363"/>
      <c r="Z83" s="363"/>
      <c r="AA83" s="363"/>
      <c r="AB83" s="363"/>
      <c r="AC83" s="363"/>
      <c r="AI83" s="363"/>
      <c r="AJ83" s="363"/>
      <c r="AK83" s="363"/>
      <c r="AL83" s="363"/>
      <c r="AM83" s="363"/>
      <c r="AN83" s="363"/>
      <c r="AO83" s="363"/>
      <c r="AP83" s="363"/>
      <c r="AQ83" s="363"/>
      <c r="AR83" s="363"/>
      <c r="AS83" s="363"/>
      <c r="AT83" s="363"/>
      <c r="AU83" s="363"/>
      <c r="BB83" s="363"/>
      <c r="BC83" s="363"/>
      <c r="BD83" s="363"/>
      <c r="BE83" s="363"/>
      <c r="BF83" s="363"/>
      <c r="BG83" s="363"/>
      <c r="BH83" s="363"/>
      <c r="BI83" s="363"/>
      <c r="BJ83" s="363"/>
      <c r="BK83" s="363"/>
      <c r="BL83" s="363"/>
      <c r="BM83" s="363"/>
      <c r="BN83" s="363"/>
      <c r="BO83" s="363"/>
      <c r="BP83" s="363"/>
      <c r="BQ83" s="363"/>
      <c r="BR83" s="363"/>
      <c r="BS83" s="363"/>
      <c r="BT83" s="363"/>
      <c r="BZ83" s="363"/>
      <c r="CA83" s="363"/>
      <c r="CB83" s="363"/>
      <c r="CC83" s="363"/>
      <c r="CD83" s="363"/>
      <c r="CE83" s="363"/>
      <c r="CF83" s="363"/>
      <c r="CH83" s="363"/>
      <c r="CI83" s="363"/>
      <c r="CJ83" s="363"/>
      <c r="CK83" s="363"/>
      <c r="CL83" s="363"/>
      <c r="CM83" s="363"/>
    </row>
    <row r="84" spans="4:91"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63"/>
      <c r="P84" s="363"/>
      <c r="Q84" s="363"/>
      <c r="R84" s="363"/>
      <c r="S84" s="363"/>
      <c r="T84" s="363"/>
      <c r="U84" s="363"/>
      <c r="V84" s="363"/>
      <c r="W84" s="363"/>
      <c r="X84" s="363"/>
      <c r="Y84" s="363"/>
      <c r="Z84" s="363"/>
      <c r="AA84" s="363"/>
      <c r="AB84" s="363"/>
      <c r="AC84" s="363"/>
      <c r="AI84" s="363"/>
      <c r="AJ84" s="363"/>
      <c r="AK84" s="363"/>
      <c r="AL84" s="363"/>
      <c r="AM84" s="363"/>
      <c r="AN84" s="363"/>
      <c r="AO84" s="363"/>
      <c r="AP84" s="363"/>
      <c r="AQ84" s="363"/>
      <c r="AR84" s="363"/>
      <c r="AS84" s="363"/>
      <c r="AT84" s="363"/>
      <c r="AU84" s="363"/>
      <c r="BB84" s="363"/>
      <c r="BC84" s="363"/>
      <c r="BD84" s="363"/>
      <c r="BE84" s="363"/>
      <c r="BF84" s="363"/>
      <c r="BG84" s="363"/>
      <c r="BH84" s="363"/>
      <c r="BI84" s="363"/>
      <c r="BJ84" s="363"/>
      <c r="BK84" s="363"/>
      <c r="BL84" s="363"/>
      <c r="BM84" s="363"/>
      <c r="BN84" s="363"/>
      <c r="BO84" s="363"/>
      <c r="BP84" s="363"/>
      <c r="BQ84" s="363"/>
      <c r="BR84" s="363"/>
      <c r="BS84" s="363"/>
      <c r="BT84" s="363"/>
      <c r="BZ84" s="363"/>
      <c r="CA84" s="363"/>
      <c r="CB84" s="363"/>
      <c r="CC84" s="363"/>
      <c r="CD84" s="363"/>
      <c r="CE84" s="363"/>
      <c r="CF84" s="363"/>
      <c r="CH84" s="363"/>
      <c r="CI84" s="363"/>
      <c r="CJ84" s="363"/>
      <c r="CK84" s="363"/>
      <c r="CL84" s="363"/>
      <c r="CM84" s="363"/>
    </row>
    <row r="85" spans="4:91"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63"/>
      <c r="P85" s="363"/>
      <c r="Q85" s="363"/>
      <c r="R85" s="363"/>
      <c r="S85" s="363"/>
      <c r="T85" s="363"/>
      <c r="U85" s="363"/>
      <c r="V85" s="363"/>
      <c r="W85" s="363"/>
      <c r="X85" s="363"/>
      <c r="Y85" s="363"/>
      <c r="Z85" s="363"/>
      <c r="AA85" s="363"/>
      <c r="AB85" s="363"/>
      <c r="AC85" s="363"/>
      <c r="AI85" s="363"/>
      <c r="AJ85" s="363"/>
      <c r="AK85" s="363"/>
      <c r="AL85" s="363"/>
      <c r="AM85" s="363"/>
      <c r="AN85" s="363"/>
      <c r="AO85" s="363"/>
      <c r="AP85" s="363"/>
      <c r="AQ85" s="363"/>
      <c r="AR85" s="363"/>
      <c r="AS85" s="363"/>
      <c r="AT85" s="363"/>
      <c r="AU85" s="363"/>
      <c r="BB85" s="363"/>
      <c r="BC85" s="363"/>
      <c r="BD85" s="363"/>
      <c r="BE85" s="363"/>
      <c r="BF85" s="363"/>
      <c r="BG85" s="363"/>
      <c r="BH85" s="363"/>
      <c r="BI85" s="363"/>
      <c r="BJ85" s="363"/>
      <c r="BK85" s="363"/>
      <c r="BL85" s="363"/>
      <c r="BM85" s="363"/>
      <c r="BN85" s="363"/>
      <c r="BO85" s="363"/>
      <c r="BP85" s="363"/>
      <c r="BQ85" s="363"/>
      <c r="BR85" s="363"/>
      <c r="BS85" s="363"/>
      <c r="BT85" s="363"/>
      <c r="BZ85" s="363"/>
      <c r="CA85" s="363"/>
      <c r="CB85" s="363"/>
      <c r="CC85" s="363"/>
      <c r="CD85" s="363"/>
      <c r="CE85" s="363"/>
      <c r="CF85" s="363"/>
      <c r="CH85" s="363"/>
      <c r="CI85" s="363"/>
      <c r="CJ85" s="363"/>
      <c r="CK85" s="363"/>
      <c r="CL85" s="363"/>
      <c r="CM85" s="363"/>
    </row>
    <row r="86" spans="4:91"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63"/>
      <c r="AB86" s="363"/>
      <c r="AC86" s="363"/>
      <c r="AI86" s="363"/>
      <c r="AJ86" s="363"/>
      <c r="AK86" s="363"/>
      <c r="AL86" s="363"/>
      <c r="AM86" s="363"/>
      <c r="AN86" s="363"/>
      <c r="AO86" s="363"/>
      <c r="AP86" s="363"/>
      <c r="AQ86" s="363"/>
      <c r="AR86" s="363"/>
      <c r="AS86" s="363"/>
      <c r="AT86" s="363"/>
      <c r="AU86" s="363"/>
      <c r="BB86" s="363"/>
      <c r="BC86" s="363"/>
      <c r="BD86" s="363"/>
      <c r="BE86" s="363"/>
      <c r="BF86" s="363"/>
      <c r="BG86" s="363"/>
      <c r="BH86" s="363"/>
      <c r="BI86" s="363"/>
      <c r="BJ86" s="363"/>
      <c r="BK86" s="363"/>
      <c r="BL86" s="363"/>
      <c r="BM86" s="363"/>
      <c r="BN86" s="363"/>
      <c r="BO86" s="363"/>
      <c r="BP86" s="363"/>
      <c r="BQ86" s="363"/>
      <c r="BR86" s="363"/>
      <c r="BS86" s="363"/>
      <c r="BT86" s="363"/>
      <c r="BZ86" s="363"/>
      <c r="CA86" s="363"/>
      <c r="CB86" s="363"/>
      <c r="CC86" s="363"/>
      <c r="CD86" s="363"/>
      <c r="CE86" s="363"/>
      <c r="CF86" s="363"/>
      <c r="CH86" s="363"/>
      <c r="CI86" s="363"/>
      <c r="CJ86" s="363"/>
      <c r="CK86" s="363"/>
      <c r="CL86" s="363"/>
      <c r="CM86" s="363"/>
    </row>
    <row r="87" spans="4:91"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63"/>
      <c r="AB87" s="363"/>
      <c r="AC87" s="363"/>
      <c r="AD87" s="363"/>
      <c r="AE87" s="363"/>
      <c r="AF87" s="363"/>
      <c r="AG87" s="363"/>
      <c r="AH87" s="363"/>
      <c r="AI87" s="363"/>
      <c r="AJ87" s="363"/>
      <c r="AK87" s="363"/>
      <c r="AL87" s="363"/>
      <c r="AM87" s="363"/>
      <c r="AN87" s="363"/>
      <c r="AO87" s="363"/>
      <c r="AP87" s="363"/>
      <c r="AQ87" s="363"/>
      <c r="AR87" s="363"/>
      <c r="AS87" s="363"/>
      <c r="AT87" s="363"/>
      <c r="AU87" s="363"/>
      <c r="BB87" s="363"/>
      <c r="BC87" s="363"/>
      <c r="BD87" s="363"/>
      <c r="BE87" s="363"/>
      <c r="BF87" s="363"/>
      <c r="BG87" s="363"/>
      <c r="BH87" s="363"/>
      <c r="BI87" s="363"/>
      <c r="BJ87" s="363"/>
      <c r="BK87" s="363"/>
      <c r="BL87" s="363"/>
      <c r="BM87" s="363"/>
      <c r="BN87" s="363"/>
      <c r="BO87" s="363"/>
      <c r="BP87" s="363"/>
      <c r="BQ87" s="363"/>
      <c r="BR87" s="363"/>
      <c r="BS87" s="363"/>
      <c r="BT87" s="363"/>
      <c r="BZ87" s="363"/>
      <c r="CA87" s="363"/>
      <c r="CB87" s="363"/>
      <c r="CC87" s="363"/>
      <c r="CD87" s="363"/>
      <c r="CE87" s="363"/>
      <c r="CF87" s="363"/>
      <c r="CH87" s="363"/>
      <c r="CI87" s="363"/>
      <c r="CJ87" s="363"/>
      <c r="CK87" s="363"/>
      <c r="CL87" s="363"/>
      <c r="CM87" s="363"/>
    </row>
    <row r="88" spans="4:91">
      <c r="D88" s="363"/>
      <c r="E88" s="363"/>
      <c r="F88" s="363"/>
      <c r="G88" s="363"/>
      <c r="H88" s="363"/>
      <c r="I88" s="363"/>
      <c r="J88" s="363"/>
      <c r="K88" s="363"/>
      <c r="L88" s="363"/>
      <c r="M88" s="363"/>
      <c r="N88" s="363"/>
      <c r="O88" s="363"/>
      <c r="P88" s="363"/>
      <c r="Q88" s="363"/>
      <c r="R88" s="363"/>
      <c r="S88" s="363"/>
      <c r="T88" s="363"/>
      <c r="U88" s="363"/>
      <c r="V88" s="363"/>
      <c r="W88" s="363"/>
      <c r="X88" s="363"/>
      <c r="Y88" s="363"/>
      <c r="Z88" s="363"/>
      <c r="AA88" s="363"/>
      <c r="AB88" s="363"/>
      <c r="AC88" s="363"/>
      <c r="AD88" s="363"/>
      <c r="AE88" s="363"/>
      <c r="AF88" s="363"/>
      <c r="AG88" s="363"/>
      <c r="AH88" s="363"/>
      <c r="AI88" s="363"/>
      <c r="AJ88" s="363"/>
      <c r="AK88" s="363"/>
      <c r="AL88" s="363"/>
      <c r="AM88" s="363"/>
      <c r="AN88" s="363"/>
      <c r="AO88" s="363"/>
      <c r="AP88" s="363"/>
      <c r="AQ88" s="363"/>
      <c r="AR88" s="363"/>
      <c r="AS88" s="363"/>
      <c r="AT88" s="363"/>
      <c r="AU88" s="363"/>
      <c r="AV88" s="363"/>
      <c r="AW88" s="363"/>
      <c r="AX88" s="363"/>
      <c r="AY88" s="363"/>
      <c r="AZ88" s="363"/>
      <c r="BA88" s="363"/>
      <c r="BB88" s="363"/>
      <c r="BC88" s="363"/>
      <c r="BD88" s="363"/>
      <c r="BE88" s="363"/>
      <c r="BF88" s="363"/>
      <c r="BG88" s="363"/>
      <c r="BH88" s="363"/>
      <c r="BI88" s="363"/>
      <c r="BJ88" s="363"/>
      <c r="BK88" s="363"/>
      <c r="BL88" s="363"/>
      <c r="BM88" s="363"/>
      <c r="BN88" s="363"/>
      <c r="BO88" s="363"/>
      <c r="BP88" s="363"/>
      <c r="BQ88" s="363"/>
      <c r="BR88" s="363"/>
      <c r="BS88" s="363"/>
      <c r="BT88" s="363"/>
      <c r="BZ88" s="363"/>
      <c r="CA88" s="363"/>
      <c r="CB88" s="363"/>
      <c r="CC88" s="363"/>
      <c r="CD88" s="363"/>
      <c r="CE88" s="363"/>
      <c r="CF88" s="363"/>
      <c r="CH88" s="363"/>
      <c r="CI88" s="363"/>
      <c r="CJ88" s="363"/>
      <c r="CK88" s="363"/>
      <c r="CL88" s="363"/>
      <c r="CM88" s="363"/>
    </row>
    <row r="89" spans="4:91">
      <c r="D89" s="363"/>
      <c r="E89" s="363"/>
      <c r="F89" s="363"/>
      <c r="G89" s="363"/>
      <c r="H89" s="363"/>
      <c r="I89" s="363"/>
      <c r="J89" s="363"/>
      <c r="K89" s="363"/>
      <c r="L89" s="363"/>
      <c r="M89" s="363"/>
      <c r="N89" s="363"/>
      <c r="O89" s="363"/>
      <c r="P89" s="363"/>
      <c r="Q89" s="363"/>
      <c r="R89" s="363"/>
      <c r="S89" s="363"/>
      <c r="T89" s="363"/>
      <c r="U89" s="363"/>
      <c r="V89" s="363"/>
      <c r="W89" s="363"/>
      <c r="X89" s="363"/>
      <c r="Y89" s="363"/>
      <c r="Z89" s="363"/>
      <c r="AA89" s="363"/>
      <c r="AB89" s="363"/>
      <c r="AC89" s="363"/>
      <c r="AD89" s="363"/>
      <c r="AE89" s="363"/>
      <c r="AF89" s="363"/>
      <c r="AG89" s="363"/>
      <c r="AH89" s="363"/>
      <c r="AI89" s="363"/>
      <c r="AJ89" s="363"/>
      <c r="AK89" s="363"/>
      <c r="AL89" s="363"/>
      <c r="AM89" s="363"/>
      <c r="AN89" s="363"/>
      <c r="AO89" s="363"/>
      <c r="AP89" s="363"/>
      <c r="AQ89" s="363"/>
      <c r="AR89" s="363"/>
      <c r="AS89" s="363"/>
      <c r="AT89" s="363"/>
      <c r="AU89" s="363"/>
      <c r="AV89" s="363"/>
      <c r="AW89" s="363"/>
      <c r="AX89" s="363"/>
      <c r="AY89" s="363"/>
      <c r="AZ89" s="363"/>
      <c r="BA89" s="363"/>
      <c r="BB89" s="363"/>
      <c r="BC89" s="363"/>
      <c r="BD89" s="363"/>
      <c r="BE89" s="363"/>
      <c r="BF89" s="363"/>
      <c r="BG89" s="363"/>
      <c r="BH89" s="363"/>
      <c r="BI89" s="363"/>
      <c r="BJ89" s="363"/>
      <c r="BK89" s="363"/>
      <c r="BL89" s="363"/>
      <c r="BM89" s="363"/>
      <c r="BN89" s="363"/>
      <c r="BO89" s="363"/>
      <c r="BP89" s="363"/>
      <c r="BQ89" s="363"/>
      <c r="BR89" s="363"/>
      <c r="BS89" s="363"/>
      <c r="BT89" s="363"/>
      <c r="BZ89" s="363"/>
      <c r="CA89" s="363"/>
      <c r="CB89" s="363"/>
      <c r="CC89" s="363"/>
      <c r="CD89" s="363"/>
      <c r="CE89" s="363"/>
      <c r="CF89" s="363"/>
      <c r="CH89" s="363"/>
      <c r="CI89" s="363"/>
      <c r="CJ89" s="363"/>
      <c r="CK89" s="363"/>
      <c r="CL89" s="363"/>
      <c r="CM89" s="363"/>
    </row>
    <row r="90" spans="4:91"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63"/>
      <c r="P90" s="363"/>
      <c r="Q90" s="363"/>
      <c r="R90" s="363"/>
      <c r="S90" s="363"/>
      <c r="T90" s="363"/>
      <c r="U90" s="363"/>
      <c r="V90" s="363"/>
      <c r="W90" s="363"/>
      <c r="X90" s="363"/>
      <c r="Y90" s="363"/>
      <c r="Z90" s="363"/>
      <c r="AA90" s="363"/>
      <c r="AB90" s="363"/>
      <c r="AC90" s="363"/>
      <c r="AD90" s="363"/>
      <c r="AE90" s="363"/>
      <c r="AF90" s="363"/>
      <c r="AG90" s="363"/>
      <c r="AH90" s="363"/>
      <c r="AI90" s="363"/>
      <c r="AJ90" s="363"/>
      <c r="AK90" s="363"/>
      <c r="AL90" s="363"/>
      <c r="AM90" s="363"/>
      <c r="AN90" s="363"/>
      <c r="AO90" s="363"/>
      <c r="AP90" s="363"/>
      <c r="AQ90" s="363"/>
      <c r="AR90" s="363"/>
      <c r="AS90" s="363"/>
      <c r="AT90" s="363"/>
      <c r="AU90" s="363"/>
      <c r="AV90" s="363"/>
      <c r="AW90" s="363"/>
      <c r="AX90" s="363"/>
      <c r="AY90" s="363"/>
      <c r="AZ90" s="363"/>
      <c r="BA90" s="363"/>
      <c r="BB90" s="363"/>
      <c r="BC90" s="363"/>
      <c r="BD90" s="363"/>
      <c r="BE90" s="363"/>
      <c r="BF90" s="363"/>
      <c r="BG90" s="363"/>
      <c r="BH90" s="363"/>
      <c r="BI90" s="363"/>
      <c r="BJ90" s="363"/>
      <c r="BK90" s="363"/>
      <c r="BL90" s="363"/>
      <c r="BM90" s="363"/>
      <c r="BN90" s="363"/>
      <c r="BO90" s="363"/>
      <c r="BP90" s="363"/>
      <c r="BQ90" s="363"/>
      <c r="BR90" s="363"/>
      <c r="BS90" s="363"/>
      <c r="BT90" s="363"/>
      <c r="BU90" s="363"/>
      <c r="BV90" s="363"/>
      <c r="BW90" s="363"/>
      <c r="BX90" s="363"/>
      <c r="BY90" s="363"/>
      <c r="BZ90" s="363"/>
      <c r="CA90" s="363"/>
      <c r="CB90" s="363"/>
      <c r="CC90" s="363"/>
      <c r="CD90" s="363"/>
      <c r="CE90" s="363"/>
      <c r="CF90" s="363"/>
      <c r="CH90" s="363"/>
      <c r="CI90" s="363"/>
      <c r="CJ90" s="363"/>
      <c r="CK90" s="363"/>
      <c r="CL90" s="363"/>
      <c r="CM90" s="363"/>
    </row>
    <row r="91" spans="4:91"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63"/>
      <c r="P91" s="363"/>
      <c r="Q91" s="363"/>
      <c r="R91" s="363"/>
      <c r="S91" s="363"/>
      <c r="T91" s="363"/>
      <c r="U91" s="363"/>
      <c r="V91" s="363"/>
      <c r="W91" s="363"/>
      <c r="X91" s="363"/>
      <c r="Y91" s="363"/>
      <c r="Z91" s="363"/>
      <c r="AA91" s="363"/>
      <c r="AB91" s="363"/>
      <c r="AC91" s="363"/>
      <c r="AD91" s="363"/>
      <c r="AE91" s="363"/>
      <c r="AF91" s="363"/>
      <c r="AG91" s="363"/>
      <c r="AH91" s="363"/>
      <c r="AI91" s="363"/>
      <c r="AJ91" s="363"/>
      <c r="AK91" s="363"/>
      <c r="AL91" s="363"/>
      <c r="AM91" s="363"/>
      <c r="AN91" s="363"/>
      <c r="AO91" s="363"/>
      <c r="AP91" s="363"/>
      <c r="AQ91" s="363"/>
      <c r="AR91" s="363"/>
      <c r="AS91" s="363"/>
      <c r="AT91" s="363"/>
      <c r="AU91" s="363"/>
      <c r="AV91" s="363"/>
      <c r="AW91" s="363"/>
      <c r="AX91" s="363"/>
      <c r="AY91" s="363"/>
      <c r="AZ91" s="363"/>
      <c r="BA91" s="363"/>
      <c r="BB91" s="363"/>
      <c r="BC91" s="363"/>
      <c r="BD91" s="363"/>
      <c r="BE91" s="363"/>
      <c r="BF91" s="363"/>
      <c r="BG91" s="363"/>
      <c r="BH91" s="363"/>
      <c r="BI91" s="363"/>
      <c r="BJ91" s="363"/>
      <c r="BK91" s="363"/>
      <c r="BL91" s="363"/>
      <c r="BM91" s="363"/>
      <c r="BN91" s="363"/>
      <c r="BO91" s="363"/>
      <c r="BP91" s="363"/>
      <c r="BQ91" s="363"/>
      <c r="BR91" s="363"/>
      <c r="BS91" s="363"/>
      <c r="BT91" s="363"/>
      <c r="BU91" s="363"/>
      <c r="BV91" s="363"/>
      <c r="BW91" s="363"/>
      <c r="BX91" s="363"/>
      <c r="BY91" s="363"/>
      <c r="BZ91" s="363"/>
      <c r="CA91" s="363"/>
      <c r="CB91" s="363"/>
      <c r="CC91" s="363"/>
      <c r="CD91" s="363"/>
      <c r="CE91" s="363"/>
      <c r="CF91" s="363"/>
      <c r="CH91" s="363"/>
      <c r="CI91" s="363"/>
      <c r="CJ91" s="363"/>
      <c r="CK91" s="363"/>
      <c r="CL91" s="363"/>
      <c r="CM91" s="363"/>
    </row>
    <row r="92" spans="4:91"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63"/>
      <c r="AB92" s="363"/>
      <c r="AC92" s="363"/>
      <c r="AD92" s="363"/>
      <c r="AE92" s="363"/>
      <c r="AF92" s="363"/>
      <c r="AG92" s="363"/>
      <c r="AH92" s="363"/>
      <c r="AI92" s="363"/>
      <c r="AJ92" s="363"/>
      <c r="AK92" s="363"/>
      <c r="AL92" s="363"/>
      <c r="AM92" s="363"/>
      <c r="AN92" s="363"/>
      <c r="AO92" s="363"/>
      <c r="AP92" s="363"/>
      <c r="AQ92" s="363"/>
      <c r="AR92" s="363"/>
      <c r="AS92" s="363"/>
      <c r="AT92" s="363"/>
      <c r="AU92" s="363"/>
      <c r="AV92" s="363"/>
      <c r="AW92" s="363"/>
      <c r="AX92" s="363"/>
      <c r="AY92" s="363"/>
      <c r="AZ92" s="363"/>
      <c r="BA92" s="363"/>
      <c r="BB92" s="363"/>
      <c r="BC92" s="363"/>
      <c r="BD92" s="363"/>
      <c r="BE92" s="363"/>
      <c r="BF92" s="363"/>
      <c r="BG92" s="363"/>
      <c r="BH92" s="363"/>
      <c r="BI92" s="363"/>
      <c r="BJ92" s="363"/>
      <c r="BK92" s="363"/>
      <c r="BL92" s="363"/>
      <c r="BM92" s="363"/>
      <c r="BN92" s="363"/>
      <c r="BO92" s="363"/>
      <c r="BP92" s="363"/>
      <c r="BQ92" s="363"/>
      <c r="BR92" s="363"/>
      <c r="BS92" s="363"/>
      <c r="BT92" s="363"/>
      <c r="BU92" s="363"/>
      <c r="BV92" s="363"/>
      <c r="BW92" s="363"/>
      <c r="BX92" s="363"/>
      <c r="BY92" s="363"/>
      <c r="BZ92" s="363"/>
      <c r="CA92" s="363"/>
      <c r="CB92" s="363"/>
      <c r="CC92" s="363"/>
      <c r="CD92" s="363"/>
      <c r="CE92" s="363"/>
      <c r="CF92" s="363"/>
      <c r="CH92" s="363"/>
      <c r="CI92" s="363"/>
      <c r="CJ92" s="363"/>
      <c r="CK92" s="363"/>
      <c r="CL92" s="363"/>
      <c r="CM92" s="363"/>
    </row>
    <row r="93" spans="4:91"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63"/>
      <c r="AB93" s="363"/>
      <c r="AC93" s="363"/>
      <c r="AD93" s="363"/>
      <c r="AE93" s="363"/>
      <c r="AF93" s="363"/>
      <c r="AG93" s="363"/>
      <c r="AH93" s="363"/>
      <c r="AI93" s="363"/>
      <c r="AJ93" s="363"/>
      <c r="AK93" s="363"/>
      <c r="AL93" s="363"/>
      <c r="AM93" s="363"/>
      <c r="AN93" s="363"/>
      <c r="AO93" s="363"/>
      <c r="AP93" s="363"/>
      <c r="AQ93" s="363"/>
      <c r="AR93" s="363"/>
      <c r="AS93" s="363"/>
      <c r="AT93" s="363"/>
      <c r="AU93" s="363"/>
      <c r="AV93" s="363"/>
      <c r="AW93" s="363"/>
      <c r="AX93" s="363"/>
      <c r="AY93" s="363"/>
      <c r="AZ93" s="363"/>
      <c r="BA93" s="363"/>
      <c r="BB93" s="363"/>
      <c r="BC93" s="363"/>
      <c r="BD93" s="363"/>
      <c r="BE93" s="363"/>
      <c r="BF93" s="363"/>
      <c r="BG93" s="363"/>
      <c r="BH93" s="363"/>
      <c r="BI93" s="363"/>
      <c r="BJ93" s="363"/>
      <c r="BK93" s="363"/>
      <c r="BL93" s="363"/>
      <c r="BM93" s="363"/>
      <c r="BN93" s="363"/>
      <c r="BO93" s="363"/>
      <c r="BP93" s="363"/>
      <c r="BQ93" s="363"/>
      <c r="BR93" s="363"/>
      <c r="BS93" s="363"/>
      <c r="BT93" s="363"/>
      <c r="BU93" s="363"/>
      <c r="BV93" s="363"/>
      <c r="BW93" s="363"/>
      <c r="BX93" s="363"/>
      <c r="BY93" s="363"/>
      <c r="BZ93" s="363"/>
      <c r="CA93" s="363"/>
      <c r="CB93" s="363"/>
      <c r="CC93" s="363"/>
      <c r="CD93" s="363"/>
      <c r="CE93" s="363"/>
      <c r="CF93" s="363"/>
      <c r="CH93" s="363"/>
      <c r="CI93" s="363"/>
      <c r="CJ93" s="363"/>
      <c r="CK93" s="363"/>
      <c r="CL93" s="363"/>
      <c r="CM93" s="363"/>
    </row>
    <row r="94" spans="4:91">
      <c r="D94" s="363"/>
      <c r="E94" s="363"/>
      <c r="F94" s="363"/>
      <c r="G94" s="363"/>
      <c r="H94" s="363"/>
      <c r="I94" s="363"/>
      <c r="J94" s="363"/>
      <c r="K94" s="363"/>
      <c r="L94" s="363"/>
      <c r="M94" s="363"/>
      <c r="N94" s="363"/>
      <c r="O94" s="363"/>
      <c r="P94" s="363"/>
      <c r="Q94" s="363"/>
      <c r="R94" s="363"/>
      <c r="S94" s="363"/>
      <c r="T94" s="363"/>
      <c r="U94" s="363"/>
      <c r="V94" s="363"/>
      <c r="W94" s="363"/>
      <c r="X94" s="363"/>
      <c r="Y94" s="363"/>
      <c r="Z94" s="363"/>
      <c r="AA94" s="363"/>
      <c r="AB94" s="363"/>
      <c r="AC94" s="363"/>
      <c r="AD94" s="363"/>
      <c r="AE94" s="363"/>
      <c r="AF94" s="363"/>
      <c r="AG94" s="363"/>
      <c r="AH94" s="363"/>
      <c r="AI94" s="363"/>
      <c r="AJ94" s="363"/>
      <c r="AK94" s="363"/>
      <c r="AL94" s="363"/>
      <c r="AM94" s="363"/>
      <c r="AN94" s="363"/>
      <c r="AO94" s="363"/>
      <c r="AP94" s="363"/>
      <c r="AQ94" s="363"/>
      <c r="AR94" s="363"/>
      <c r="AS94" s="363"/>
      <c r="AT94" s="363"/>
      <c r="AU94" s="363"/>
      <c r="AV94" s="363"/>
      <c r="AW94" s="363"/>
      <c r="AX94" s="363"/>
      <c r="AY94" s="363"/>
      <c r="AZ94" s="363"/>
      <c r="BA94" s="363"/>
      <c r="BB94" s="363"/>
      <c r="BC94" s="363"/>
      <c r="BD94" s="363"/>
      <c r="BE94" s="363"/>
      <c r="BF94" s="363"/>
      <c r="BG94" s="363"/>
      <c r="BH94" s="363"/>
      <c r="BI94" s="363"/>
      <c r="BJ94" s="363"/>
      <c r="BK94" s="363"/>
      <c r="BL94" s="363"/>
      <c r="BM94" s="363"/>
      <c r="BN94" s="363"/>
      <c r="BO94" s="363"/>
      <c r="BP94" s="363"/>
      <c r="BQ94" s="363"/>
      <c r="BR94" s="363"/>
      <c r="BS94" s="363"/>
      <c r="BT94" s="363"/>
      <c r="BU94" s="363"/>
      <c r="BV94" s="363"/>
      <c r="BW94" s="363"/>
      <c r="BX94" s="363"/>
      <c r="BY94" s="363"/>
      <c r="BZ94" s="363"/>
      <c r="CA94" s="363"/>
      <c r="CB94" s="363"/>
      <c r="CC94" s="363"/>
      <c r="CD94" s="363"/>
      <c r="CE94" s="363"/>
      <c r="CF94" s="363"/>
      <c r="CH94" s="363"/>
      <c r="CI94" s="363"/>
      <c r="CJ94" s="363"/>
      <c r="CK94" s="363"/>
      <c r="CL94" s="363"/>
      <c r="CM94" s="363"/>
    </row>
    <row r="95" spans="4:91">
      <c r="D95" s="363"/>
      <c r="E95" s="363"/>
      <c r="F95" s="363"/>
      <c r="G95" s="363"/>
      <c r="H95" s="363"/>
      <c r="I95" s="363"/>
      <c r="J95" s="363"/>
      <c r="K95" s="363"/>
      <c r="L95" s="363"/>
      <c r="M95" s="363"/>
      <c r="N95" s="363"/>
      <c r="O95" s="363"/>
      <c r="P95" s="363"/>
      <c r="Q95" s="363"/>
      <c r="R95" s="363"/>
      <c r="S95" s="363"/>
      <c r="T95" s="363"/>
      <c r="U95" s="363"/>
      <c r="V95" s="363"/>
      <c r="W95" s="363"/>
      <c r="X95" s="363"/>
      <c r="Y95" s="363"/>
      <c r="Z95" s="363"/>
      <c r="AA95" s="363"/>
      <c r="AB95" s="363"/>
      <c r="AC95" s="363"/>
      <c r="AD95" s="363"/>
      <c r="AE95" s="363"/>
      <c r="AF95" s="363"/>
      <c r="AG95" s="363"/>
      <c r="AH95" s="363"/>
      <c r="AI95" s="363"/>
      <c r="AJ95" s="363"/>
      <c r="AK95" s="363"/>
      <c r="AL95" s="363"/>
      <c r="AM95" s="363"/>
      <c r="AN95" s="363"/>
      <c r="AO95" s="363"/>
      <c r="AP95" s="363"/>
      <c r="AQ95" s="363"/>
      <c r="AR95" s="363"/>
      <c r="AS95" s="363"/>
      <c r="AT95" s="363"/>
      <c r="AU95" s="363"/>
      <c r="AV95" s="363"/>
      <c r="AW95" s="363"/>
      <c r="AX95" s="363"/>
      <c r="AY95" s="363"/>
      <c r="AZ95" s="363"/>
      <c r="BA95" s="363"/>
      <c r="BB95" s="363"/>
      <c r="BC95" s="363"/>
      <c r="BD95" s="363"/>
      <c r="BE95" s="363"/>
      <c r="BF95" s="363"/>
      <c r="BG95" s="363"/>
      <c r="BH95" s="363"/>
      <c r="BI95" s="363"/>
      <c r="BJ95" s="363"/>
      <c r="BK95" s="363"/>
      <c r="BL95" s="363"/>
      <c r="BM95" s="363"/>
      <c r="BN95" s="363"/>
      <c r="BO95" s="363"/>
      <c r="BP95" s="363"/>
      <c r="BQ95" s="363"/>
      <c r="BR95" s="363"/>
      <c r="BS95" s="363"/>
      <c r="BT95" s="363"/>
      <c r="BU95" s="363"/>
      <c r="BV95" s="363"/>
      <c r="BW95" s="363"/>
      <c r="BX95" s="363"/>
      <c r="BY95" s="363"/>
      <c r="BZ95" s="363"/>
      <c r="CA95" s="363"/>
      <c r="CB95" s="363"/>
      <c r="CC95" s="363"/>
      <c r="CD95" s="363"/>
      <c r="CE95" s="363"/>
      <c r="CF95" s="363"/>
      <c r="CH95" s="363"/>
      <c r="CI95" s="363"/>
      <c r="CJ95" s="363"/>
      <c r="CK95" s="363"/>
      <c r="CL95" s="363"/>
      <c r="CM95" s="363"/>
    </row>
    <row r="96" spans="4:91">
      <c r="D96" s="363"/>
      <c r="E96" s="363"/>
      <c r="F96" s="363"/>
      <c r="G96" s="363"/>
      <c r="H96" s="363"/>
      <c r="I96" s="363"/>
      <c r="J96" s="363"/>
      <c r="K96" s="363"/>
      <c r="L96" s="363"/>
      <c r="M96" s="363"/>
      <c r="N96" s="363"/>
      <c r="O96" s="363"/>
      <c r="P96" s="363"/>
      <c r="Q96" s="363"/>
      <c r="R96" s="363"/>
      <c r="S96" s="363"/>
      <c r="T96" s="363"/>
      <c r="U96" s="363"/>
      <c r="V96" s="363"/>
      <c r="W96" s="363"/>
      <c r="X96" s="363"/>
      <c r="Y96" s="363"/>
      <c r="Z96" s="363"/>
      <c r="AA96" s="363"/>
      <c r="AB96" s="363"/>
      <c r="AC96" s="363"/>
      <c r="AD96" s="363"/>
      <c r="AE96" s="363"/>
      <c r="AF96" s="363"/>
      <c r="AG96" s="363"/>
      <c r="AH96" s="363"/>
      <c r="AI96" s="363"/>
      <c r="AJ96" s="363"/>
      <c r="AK96" s="363"/>
      <c r="AL96" s="363"/>
      <c r="AM96" s="363"/>
      <c r="AN96" s="363"/>
      <c r="AO96" s="363"/>
      <c r="AP96" s="363"/>
      <c r="AQ96" s="363"/>
      <c r="AR96" s="363"/>
      <c r="AS96" s="363"/>
      <c r="AT96" s="363"/>
      <c r="AU96" s="363"/>
      <c r="AV96" s="363"/>
      <c r="AW96" s="363"/>
      <c r="AX96" s="363"/>
      <c r="AY96" s="363"/>
      <c r="AZ96" s="363"/>
      <c r="BA96" s="363"/>
      <c r="BB96" s="363"/>
      <c r="BC96" s="363"/>
      <c r="BD96" s="363"/>
      <c r="BE96" s="363"/>
      <c r="BF96" s="363"/>
      <c r="BG96" s="363"/>
      <c r="BH96" s="363"/>
      <c r="BI96" s="363"/>
      <c r="BJ96" s="363"/>
      <c r="BK96" s="363"/>
      <c r="BL96" s="363"/>
      <c r="BM96" s="363"/>
      <c r="BN96" s="363"/>
      <c r="BO96" s="363"/>
      <c r="BP96" s="363"/>
      <c r="BQ96" s="363"/>
      <c r="BR96" s="363"/>
      <c r="BS96" s="363"/>
      <c r="BT96" s="363"/>
      <c r="BU96" s="363"/>
      <c r="BV96" s="363"/>
      <c r="BW96" s="363"/>
      <c r="BX96" s="363"/>
      <c r="BY96" s="363"/>
      <c r="BZ96" s="363"/>
      <c r="CA96" s="363"/>
      <c r="CB96" s="363"/>
      <c r="CC96" s="363"/>
      <c r="CD96" s="363"/>
      <c r="CE96" s="363"/>
      <c r="CF96" s="363"/>
      <c r="CH96" s="363"/>
      <c r="CI96" s="363"/>
      <c r="CJ96" s="363"/>
      <c r="CK96" s="363"/>
      <c r="CL96" s="363"/>
      <c r="CM96" s="363"/>
    </row>
    <row r="97" spans="4:91">
      <c r="D97" s="363"/>
      <c r="E97" s="363"/>
      <c r="F97" s="363"/>
      <c r="G97" s="363"/>
      <c r="H97" s="363"/>
      <c r="I97" s="363"/>
      <c r="J97" s="363"/>
      <c r="K97" s="363"/>
      <c r="L97" s="363"/>
      <c r="M97" s="363"/>
      <c r="N97" s="363"/>
      <c r="O97" s="363"/>
      <c r="P97" s="363"/>
      <c r="Q97" s="363"/>
      <c r="R97" s="363"/>
      <c r="S97" s="363"/>
      <c r="T97" s="363"/>
      <c r="U97" s="363"/>
      <c r="V97" s="363"/>
      <c r="W97" s="363"/>
      <c r="X97" s="363"/>
      <c r="Y97" s="363"/>
      <c r="Z97" s="363"/>
      <c r="AA97" s="363"/>
      <c r="AB97" s="363"/>
      <c r="AC97" s="363"/>
      <c r="AD97" s="363"/>
      <c r="AE97" s="363"/>
      <c r="AF97" s="363"/>
      <c r="AG97" s="363"/>
      <c r="AH97" s="363"/>
      <c r="AI97" s="363"/>
      <c r="AJ97" s="363"/>
      <c r="AK97" s="363"/>
      <c r="AL97" s="363"/>
      <c r="AM97" s="363"/>
      <c r="AN97" s="363"/>
      <c r="AO97" s="363"/>
      <c r="AP97" s="363"/>
      <c r="AQ97" s="363"/>
      <c r="AR97" s="363"/>
      <c r="AS97" s="363"/>
      <c r="AT97" s="363"/>
      <c r="AU97" s="363"/>
      <c r="AV97" s="363"/>
      <c r="AW97" s="363"/>
      <c r="AX97" s="363"/>
      <c r="AY97" s="363"/>
      <c r="AZ97" s="363"/>
      <c r="BA97" s="363"/>
      <c r="BB97" s="363"/>
      <c r="BC97" s="363"/>
      <c r="BD97" s="363"/>
      <c r="BE97" s="363"/>
      <c r="BF97" s="363"/>
      <c r="BG97" s="363"/>
      <c r="BH97" s="363"/>
      <c r="BI97" s="363"/>
      <c r="BJ97" s="363"/>
      <c r="BK97" s="363"/>
      <c r="BL97" s="363"/>
      <c r="BM97" s="363"/>
      <c r="BN97" s="363"/>
      <c r="BO97" s="363"/>
      <c r="BP97" s="363"/>
      <c r="BQ97" s="363"/>
      <c r="BR97" s="363"/>
      <c r="BS97" s="363"/>
      <c r="BT97" s="363"/>
      <c r="BU97" s="363"/>
      <c r="BV97" s="363"/>
      <c r="BW97" s="363"/>
      <c r="BX97" s="363"/>
      <c r="BY97" s="363"/>
      <c r="BZ97" s="363"/>
      <c r="CA97" s="363"/>
      <c r="CB97" s="363"/>
      <c r="CC97" s="363"/>
      <c r="CD97" s="363"/>
      <c r="CE97" s="363"/>
      <c r="CF97" s="363"/>
      <c r="CH97" s="363"/>
      <c r="CI97" s="363"/>
      <c r="CJ97" s="363"/>
      <c r="CK97" s="363"/>
      <c r="CL97" s="363"/>
      <c r="CM97" s="363"/>
    </row>
    <row r="98" spans="4:91">
      <c r="D98" s="363"/>
      <c r="E98" s="363"/>
      <c r="F98" s="363"/>
      <c r="G98" s="363"/>
      <c r="H98" s="363"/>
      <c r="I98" s="363"/>
      <c r="J98" s="363"/>
      <c r="K98" s="363"/>
      <c r="L98" s="363"/>
      <c r="M98" s="363"/>
      <c r="N98" s="363"/>
      <c r="O98" s="363"/>
      <c r="P98" s="363"/>
      <c r="Q98" s="363"/>
      <c r="R98" s="363"/>
      <c r="S98" s="363"/>
      <c r="T98" s="363"/>
      <c r="U98" s="363"/>
      <c r="V98" s="363"/>
      <c r="W98" s="363"/>
      <c r="X98" s="363"/>
      <c r="Y98" s="363"/>
      <c r="Z98" s="363"/>
      <c r="AA98" s="363"/>
      <c r="AB98" s="363"/>
      <c r="AC98" s="363"/>
      <c r="AD98" s="363"/>
      <c r="AE98" s="363"/>
      <c r="AF98" s="363"/>
      <c r="AG98" s="363"/>
      <c r="AH98" s="363"/>
      <c r="AI98" s="363"/>
      <c r="AJ98" s="363"/>
      <c r="AK98" s="363"/>
      <c r="AL98" s="363"/>
      <c r="AM98" s="363"/>
      <c r="AN98" s="363"/>
      <c r="AO98" s="363"/>
      <c r="AP98" s="363"/>
      <c r="AQ98" s="363"/>
      <c r="AR98" s="363"/>
      <c r="AS98" s="363"/>
      <c r="AT98" s="363"/>
      <c r="AU98" s="363"/>
      <c r="AV98" s="363"/>
      <c r="AW98" s="363"/>
      <c r="AX98" s="363"/>
      <c r="AY98" s="363"/>
      <c r="AZ98" s="363"/>
      <c r="BA98" s="363"/>
      <c r="BB98" s="363"/>
      <c r="BC98" s="363"/>
      <c r="BD98" s="363"/>
      <c r="BE98" s="363"/>
      <c r="BF98" s="363"/>
      <c r="BG98" s="363"/>
      <c r="BH98" s="363"/>
      <c r="BI98" s="363"/>
      <c r="BJ98" s="363"/>
      <c r="BK98" s="363"/>
      <c r="BL98" s="363"/>
      <c r="BM98" s="363"/>
      <c r="BN98" s="363"/>
      <c r="BO98" s="363"/>
      <c r="BP98" s="363"/>
      <c r="BQ98" s="363"/>
      <c r="BR98" s="363"/>
      <c r="BS98" s="363"/>
      <c r="BT98" s="363"/>
      <c r="BU98" s="363"/>
      <c r="BV98" s="363"/>
      <c r="BW98" s="363"/>
      <c r="BX98" s="363"/>
      <c r="BY98" s="363"/>
      <c r="BZ98" s="363"/>
      <c r="CA98" s="363"/>
      <c r="CB98" s="363"/>
      <c r="CC98" s="363"/>
      <c r="CD98" s="363"/>
      <c r="CE98" s="363"/>
      <c r="CF98" s="363"/>
      <c r="CH98" s="363"/>
      <c r="CI98" s="363"/>
      <c r="CJ98" s="363"/>
      <c r="CK98" s="363"/>
      <c r="CL98" s="363"/>
      <c r="CM98" s="363"/>
    </row>
    <row r="99" spans="4:91"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63"/>
      <c r="P99" s="363"/>
      <c r="Q99" s="363"/>
      <c r="R99" s="363"/>
      <c r="S99" s="363"/>
      <c r="T99" s="363"/>
      <c r="U99" s="363"/>
      <c r="V99" s="363"/>
      <c r="W99" s="363"/>
      <c r="X99" s="363"/>
      <c r="Y99" s="363"/>
      <c r="Z99" s="363"/>
      <c r="AA99" s="363"/>
      <c r="AB99" s="363"/>
      <c r="AC99" s="363"/>
      <c r="AD99" s="363"/>
      <c r="AE99" s="363"/>
      <c r="AF99" s="363"/>
      <c r="AG99" s="363"/>
      <c r="AH99" s="363"/>
      <c r="AI99" s="363"/>
      <c r="AJ99" s="363"/>
      <c r="AK99" s="363"/>
      <c r="AL99" s="363"/>
      <c r="AM99" s="363"/>
      <c r="AN99" s="363"/>
      <c r="AO99" s="363"/>
      <c r="AP99" s="363"/>
      <c r="AQ99" s="363"/>
      <c r="AR99" s="363"/>
      <c r="AS99" s="363"/>
      <c r="AT99" s="363"/>
      <c r="AU99" s="363"/>
      <c r="AV99" s="363"/>
      <c r="AW99" s="363"/>
      <c r="AX99" s="363"/>
      <c r="AY99" s="363"/>
      <c r="AZ99" s="363"/>
      <c r="BA99" s="363"/>
      <c r="BB99" s="363"/>
      <c r="BC99" s="363"/>
      <c r="BD99" s="363"/>
      <c r="BE99" s="363"/>
      <c r="BF99" s="363"/>
      <c r="BG99" s="363"/>
      <c r="BH99" s="363"/>
      <c r="BI99" s="363"/>
      <c r="BJ99" s="363"/>
      <c r="BK99" s="363"/>
      <c r="BL99" s="363"/>
      <c r="BM99" s="363"/>
      <c r="BN99" s="363"/>
      <c r="BO99" s="363"/>
      <c r="BP99" s="363"/>
      <c r="BQ99" s="363"/>
      <c r="BR99" s="363"/>
      <c r="BS99" s="363"/>
      <c r="BT99" s="363"/>
      <c r="BU99" s="363"/>
      <c r="BV99" s="363"/>
      <c r="BW99" s="363"/>
      <c r="BX99" s="363"/>
      <c r="BY99" s="363"/>
      <c r="BZ99" s="363"/>
      <c r="CA99" s="363"/>
      <c r="CB99" s="363"/>
      <c r="CC99" s="363"/>
      <c r="CD99" s="363"/>
      <c r="CE99" s="363"/>
      <c r="CF99" s="363"/>
      <c r="CH99" s="363"/>
      <c r="CI99" s="363"/>
      <c r="CJ99" s="363"/>
      <c r="CK99" s="363"/>
      <c r="CL99" s="363"/>
      <c r="CM99" s="363"/>
    </row>
    <row r="100" spans="4:91"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63"/>
      <c r="P100" s="363"/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  <c r="AA100" s="363"/>
      <c r="AB100" s="363"/>
      <c r="AC100" s="363"/>
      <c r="AD100" s="363"/>
      <c r="AE100" s="363"/>
      <c r="AF100" s="363"/>
      <c r="AG100" s="363"/>
      <c r="AH100" s="363"/>
      <c r="AI100" s="363"/>
      <c r="AJ100" s="363"/>
      <c r="AK100" s="363"/>
      <c r="AL100" s="363"/>
      <c r="AM100" s="363"/>
      <c r="AN100" s="363"/>
      <c r="AO100" s="363"/>
      <c r="AP100" s="363"/>
      <c r="AQ100" s="363"/>
      <c r="AR100" s="363"/>
      <c r="AS100" s="363"/>
      <c r="AT100" s="363"/>
      <c r="AU100" s="363"/>
      <c r="AV100" s="363"/>
      <c r="AW100" s="363"/>
      <c r="AX100" s="363"/>
      <c r="AY100" s="363"/>
      <c r="AZ100" s="363"/>
      <c r="BA100" s="363"/>
      <c r="BB100" s="363"/>
      <c r="BC100" s="363"/>
      <c r="BD100" s="363"/>
      <c r="BE100" s="363"/>
      <c r="BF100" s="363"/>
      <c r="BG100" s="363"/>
      <c r="BH100" s="363"/>
      <c r="BI100" s="363"/>
      <c r="BJ100" s="363"/>
      <c r="BK100" s="363"/>
      <c r="BL100" s="363"/>
      <c r="BM100" s="363"/>
      <c r="BN100" s="363"/>
      <c r="BO100" s="363"/>
      <c r="BP100" s="363"/>
      <c r="BQ100" s="363"/>
      <c r="BR100" s="363"/>
      <c r="BS100" s="363"/>
      <c r="BT100" s="363"/>
      <c r="BU100" s="363"/>
      <c r="BV100" s="363"/>
      <c r="BW100" s="363"/>
      <c r="BX100" s="363"/>
      <c r="BY100" s="363"/>
      <c r="BZ100" s="363"/>
      <c r="CA100" s="363"/>
      <c r="CB100" s="363"/>
      <c r="CC100" s="363"/>
      <c r="CD100" s="363"/>
      <c r="CE100" s="363"/>
      <c r="CF100" s="363"/>
      <c r="CH100" s="363"/>
      <c r="CI100" s="363"/>
      <c r="CJ100" s="363"/>
      <c r="CK100" s="363"/>
      <c r="CL100" s="363"/>
      <c r="CM100" s="363"/>
    </row>
    <row r="101" spans="4:91"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63"/>
      <c r="AB101" s="363"/>
      <c r="AC101" s="363"/>
      <c r="AD101" s="363"/>
      <c r="AE101" s="363"/>
      <c r="AF101" s="363"/>
      <c r="AG101" s="363"/>
      <c r="AH101" s="363"/>
      <c r="AI101" s="363"/>
      <c r="AJ101" s="363"/>
      <c r="AK101" s="363"/>
      <c r="AL101" s="363"/>
      <c r="AM101" s="363"/>
      <c r="AN101" s="363"/>
      <c r="AO101" s="363"/>
      <c r="AP101" s="363"/>
      <c r="AQ101" s="363"/>
      <c r="AR101" s="363"/>
      <c r="AS101" s="363"/>
      <c r="AT101" s="363"/>
      <c r="AU101" s="363"/>
      <c r="AV101" s="363"/>
      <c r="AW101" s="363"/>
      <c r="AX101" s="363"/>
      <c r="AY101" s="363"/>
      <c r="AZ101" s="363"/>
      <c r="BA101" s="363"/>
      <c r="BB101" s="363"/>
      <c r="BC101" s="363"/>
      <c r="BD101" s="363"/>
      <c r="BE101" s="363"/>
      <c r="BF101" s="363"/>
      <c r="BG101" s="363"/>
      <c r="BH101" s="363"/>
      <c r="BI101" s="363"/>
      <c r="BJ101" s="363"/>
      <c r="BK101" s="363"/>
      <c r="BL101" s="363"/>
      <c r="BM101" s="363"/>
      <c r="BN101" s="363"/>
      <c r="BO101" s="363"/>
      <c r="BP101" s="363"/>
      <c r="BQ101" s="363"/>
      <c r="BR101" s="363"/>
      <c r="BS101" s="363"/>
      <c r="BT101" s="363"/>
      <c r="BU101" s="363"/>
      <c r="BV101" s="363"/>
      <c r="BW101" s="363"/>
      <c r="BX101" s="363"/>
      <c r="BY101" s="363"/>
      <c r="BZ101" s="363"/>
      <c r="CA101" s="363"/>
      <c r="CB101" s="363"/>
      <c r="CC101" s="363"/>
      <c r="CD101" s="363"/>
      <c r="CE101" s="363"/>
      <c r="CF101" s="363"/>
      <c r="CH101" s="363"/>
      <c r="CI101" s="363"/>
      <c r="CJ101" s="363"/>
      <c r="CK101" s="363"/>
      <c r="CL101" s="363"/>
      <c r="CM101" s="363"/>
    </row>
    <row r="102" spans="4:91"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63"/>
      <c r="AB102" s="363"/>
      <c r="AC102" s="363"/>
      <c r="AD102" s="363"/>
      <c r="AE102" s="363"/>
      <c r="AF102" s="363"/>
      <c r="AG102" s="363"/>
      <c r="AH102" s="363"/>
      <c r="AI102" s="363"/>
      <c r="AJ102" s="363"/>
      <c r="AK102" s="363"/>
      <c r="AL102" s="363"/>
      <c r="AM102" s="363"/>
      <c r="AN102" s="363"/>
      <c r="AO102" s="363"/>
      <c r="AP102" s="363"/>
      <c r="AQ102" s="363"/>
      <c r="AR102" s="363"/>
      <c r="AS102" s="363"/>
      <c r="AT102" s="363"/>
      <c r="AU102" s="363"/>
      <c r="AV102" s="363"/>
      <c r="AW102" s="363"/>
      <c r="AX102" s="363"/>
      <c r="AY102" s="363"/>
      <c r="AZ102" s="363"/>
      <c r="BA102" s="363"/>
      <c r="BB102" s="363"/>
      <c r="BC102" s="363"/>
      <c r="BD102" s="363"/>
      <c r="BE102" s="363"/>
      <c r="BF102" s="363"/>
      <c r="BG102" s="363"/>
      <c r="BH102" s="363"/>
      <c r="BI102" s="363"/>
      <c r="BJ102" s="363"/>
      <c r="BK102" s="363"/>
      <c r="BL102" s="363"/>
      <c r="BM102" s="363"/>
      <c r="BN102" s="363"/>
      <c r="BO102" s="363"/>
      <c r="BP102" s="363"/>
      <c r="BQ102" s="363"/>
      <c r="BR102" s="363"/>
      <c r="BS102" s="363"/>
      <c r="BT102" s="363"/>
      <c r="BU102" s="363"/>
      <c r="BV102" s="363"/>
      <c r="BW102" s="363"/>
      <c r="BX102" s="363"/>
      <c r="BY102" s="363"/>
      <c r="BZ102" s="363"/>
      <c r="CA102" s="363"/>
      <c r="CB102" s="363"/>
      <c r="CC102" s="363"/>
      <c r="CD102" s="363"/>
      <c r="CE102" s="363"/>
      <c r="CF102" s="363"/>
      <c r="CH102" s="363"/>
      <c r="CI102" s="363"/>
      <c r="CJ102" s="363"/>
      <c r="CK102" s="363"/>
      <c r="CL102" s="363"/>
      <c r="CM102" s="363"/>
    </row>
    <row r="103" spans="4:91">
      <c r="D103" s="363"/>
      <c r="E103" s="363"/>
      <c r="F103" s="363"/>
      <c r="G103" s="363"/>
      <c r="H103" s="363"/>
      <c r="I103" s="363"/>
      <c r="J103" s="363"/>
      <c r="K103" s="363"/>
      <c r="L103" s="363"/>
      <c r="M103" s="363"/>
      <c r="N103" s="363"/>
      <c r="O103" s="363"/>
      <c r="P103" s="363"/>
      <c r="Q103" s="363"/>
      <c r="R103" s="363"/>
      <c r="S103" s="363"/>
      <c r="T103" s="363"/>
      <c r="U103" s="363"/>
      <c r="V103" s="363"/>
      <c r="W103" s="363"/>
      <c r="X103" s="363"/>
      <c r="Y103" s="363"/>
      <c r="Z103" s="363"/>
      <c r="AA103" s="363"/>
      <c r="AB103" s="363"/>
      <c r="AC103" s="363"/>
      <c r="AD103" s="363"/>
      <c r="AE103" s="363"/>
      <c r="AF103" s="363"/>
      <c r="AG103" s="363"/>
      <c r="AH103" s="363"/>
      <c r="AI103" s="363"/>
      <c r="AJ103" s="363"/>
      <c r="AK103" s="363"/>
      <c r="AL103" s="363"/>
      <c r="AM103" s="363"/>
      <c r="AN103" s="363"/>
      <c r="AO103" s="363"/>
      <c r="AP103" s="363"/>
      <c r="AQ103" s="363"/>
      <c r="AR103" s="363"/>
      <c r="AS103" s="363"/>
      <c r="AT103" s="363"/>
      <c r="AU103" s="363"/>
      <c r="AV103" s="363"/>
      <c r="AW103" s="363"/>
      <c r="AX103" s="363"/>
      <c r="AY103" s="363"/>
      <c r="AZ103" s="363"/>
      <c r="BA103" s="363"/>
      <c r="BB103" s="363"/>
      <c r="BC103" s="363"/>
      <c r="BD103" s="363"/>
      <c r="BE103" s="363"/>
      <c r="BF103" s="363"/>
      <c r="BG103" s="363"/>
      <c r="BH103" s="363"/>
      <c r="BI103" s="363"/>
      <c r="BJ103" s="363"/>
      <c r="BK103" s="363"/>
      <c r="BL103" s="363"/>
      <c r="BM103" s="363"/>
      <c r="BN103" s="363"/>
      <c r="BO103" s="363"/>
      <c r="BP103" s="363"/>
      <c r="BQ103" s="363"/>
      <c r="BR103" s="363"/>
      <c r="BS103" s="363"/>
      <c r="BT103" s="363"/>
      <c r="BU103" s="363"/>
      <c r="BV103" s="363"/>
      <c r="BW103" s="363"/>
      <c r="BX103" s="363"/>
      <c r="BY103" s="363"/>
      <c r="BZ103" s="363"/>
      <c r="CA103" s="363"/>
      <c r="CB103" s="363"/>
      <c r="CC103" s="363"/>
      <c r="CD103" s="363"/>
      <c r="CE103" s="363"/>
      <c r="CF103" s="363"/>
      <c r="CH103" s="363"/>
      <c r="CI103" s="363"/>
      <c r="CJ103" s="363"/>
      <c r="CK103" s="363"/>
      <c r="CL103" s="363"/>
      <c r="CM103" s="363"/>
    </row>
    <row r="104" spans="4:91">
      <c r="D104" s="363"/>
      <c r="E104" s="363"/>
      <c r="F104" s="363"/>
      <c r="G104" s="363"/>
      <c r="H104" s="363"/>
      <c r="I104" s="363"/>
      <c r="J104" s="363"/>
      <c r="K104" s="363"/>
      <c r="L104" s="363"/>
      <c r="M104" s="363"/>
      <c r="N104" s="363"/>
      <c r="O104" s="363"/>
      <c r="P104" s="363"/>
      <c r="Q104" s="363"/>
      <c r="R104" s="363"/>
      <c r="S104" s="363"/>
      <c r="T104" s="363"/>
      <c r="U104" s="363"/>
      <c r="V104" s="363"/>
      <c r="W104" s="363"/>
      <c r="X104" s="363"/>
      <c r="Y104" s="363"/>
      <c r="Z104" s="363"/>
      <c r="AA104" s="363"/>
      <c r="AB104" s="363"/>
      <c r="AC104" s="363"/>
      <c r="AD104" s="363"/>
      <c r="AE104" s="363"/>
      <c r="AF104" s="363"/>
      <c r="AG104" s="363"/>
      <c r="AH104" s="363"/>
      <c r="AI104" s="363"/>
      <c r="AJ104" s="363"/>
      <c r="AK104" s="363"/>
      <c r="AL104" s="363"/>
      <c r="AM104" s="363"/>
      <c r="AN104" s="363"/>
      <c r="AO104" s="363"/>
      <c r="AP104" s="363"/>
      <c r="AQ104" s="363"/>
      <c r="AR104" s="363"/>
      <c r="AS104" s="363"/>
      <c r="AT104" s="363"/>
      <c r="AU104" s="363"/>
      <c r="AV104" s="363"/>
      <c r="AW104" s="363"/>
      <c r="AX104" s="363"/>
      <c r="AY104" s="363"/>
      <c r="AZ104" s="363"/>
      <c r="BA104" s="363"/>
      <c r="BB104" s="363"/>
      <c r="BC104" s="363"/>
      <c r="BD104" s="363"/>
      <c r="BE104" s="363"/>
      <c r="BF104" s="363"/>
      <c r="BG104" s="363"/>
      <c r="BH104" s="363"/>
      <c r="BI104" s="363"/>
      <c r="BJ104" s="363"/>
      <c r="BK104" s="363"/>
      <c r="BL104" s="363"/>
      <c r="BM104" s="363"/>
      <c r="BN104" s="363"/>
      <c r="BO104" s="363"/>
      <c r="BP104" s="363"/>
      <c r="BQ104" s="363"/>
      <c r="BR104" s="363"/>
      <c r="BS104" s="363"/>
      <c r="BT104" s="363"/>
      <c r="BU104" s="363"/>
      <c r="BV104" s="363"/>
      <c r="BW104" s="363"/>
      <c r="BX104" s="363"/>
      <c r="BY104" s="363"/>
      <c r="BZ104" s="363"/>
      <c r="CA104" s="363"/>
      <c r="CB104" s="363"/>
      <c r="CC104" s="363"/>
      <c r="CD104" s="363"/>
      <c r="CE104" s="363"/>
      <c r="CF104" s="363"/>
      <c r="CH104" s="363"/>
      <c r="CI104" s="363"/>
      <c r="CJ104" s="363"/>
      <c r="CK104" s="363"/>
      <c r="CL104" s="363"/>
      <c r="CM104" s="363"/>
    </row>
    <row r="105" spans="4:91">
      <c r="D105" s="363"/>
      <c r="E105" s="363"/>
      <c r="F105" s="363"/>
      <c r="G105" s="363"/>
      <c r="H105" s="363"/>
      <c r="I105" s="363"/>
      <c r="J105" s="363"/>
      <c r="K105" s="363"/>
      <c r="L105" s="363"/>
      <c r="M105" s="363"/>
      <c r="N105" s="363"/>
      <c r="O105" s="363"/>
      <c r="P105" s="363"/>
      <c r="Q105" s="363"/>
      <c r="R105" s="363"/>
      <c r="S105" s="363"/>
      <c r="T105" s="363"/>
      <c r="U105" s="363"/>
      <c r="V105" s="363"/>
      <c r="W105" s="363"/>
      <c r="X105" s="363"/>
      <c r="Y105" s="363"/>
      <c r="Z105" s="363"/>
      <c r="AA105" s="363"/>
      <c r="AB105" s="363"/>
      <c r="AC105" s="363"/>
      <c r="AD105" s="363"/>
      <c r="AE105" s="363"/>
      <c r="AF105" s="363"/>
      <c r="AG105" s="363"/>
      <c r="AH105" s="363"/>
      <c r="AI105" s="363"/>
      <c r="AJ105" s="363"/>
      <c r="AK105" s="363"/>
      <c r="AL105" s="363"/>
      <c r="AM105" s="363"/>
      <c r="AN105" s="363"/>
      <c r="AO105" s="363"/>
      <c r="AP105" s="363"/>
      <c r="AQ105" s="363"/>
      <c r="AR105" s="363"/>
      <c r="AS105" s="363"/>
      <c r="AT105" s="363"/>
      <c r="AU105" s="363"/>
      <c r="AV105" s="363"/>
      <c r="AW105" s="363"/>
      <c r="AX105" s="363"/>
      <c r="AY105" s="363"/>
      <c r="AZ105" s="363"/>
      <c r="BA105" s="363"/>
      <c r="BB105" s="363"/>
      <c r="BC105" s="363"/>
      <c r="BD105" s="363"/>
      <c r="BE105" s="363"/>
      <c r="BF105" s="363"/>
      <c r="BG105" s="363"/>
      <c r="BH105" s="363"/>
      <c r="BI105" s="363"/>
      <c r="BJ105" s="363"/>
      <c r="BK105" s="363"/>
      <c r="BL105" s="363"/>
      <c r="BM105" s="363"/>
      <c r="BN105" s="363"/>
      <c r="BO105" s="363"/>
      <c r="BP105" s="363"/>
      <c r="BQ105" s="363"/>
      <c r="BR105" s="363"/>
      <c r="BS105" s="363"/>
      <c r="BT105" s="363"/>
      <c r="BU105" s="363"/>
      <c r="BV105" s="363"/>
      <c r="BW105" s="363"/>
      <c r="BX105" s="363"/>
      <c r="BY105" s="363"/>
      <c r="BZ105" s="363"/>
      <c r="CA105" s="363"/>
      <c r="CB105" s="363"/>
      <c r="CC105" s="363"/>
      <c r="CD105" s="363"/>
      <c r="CE105" s="363"/>
      <c r="CF105" s="363"/>
      <c r="CH105" s="363"/>
      <c r="CI105" s="363"/>
      <c r="CJ105" s="363"/>
      <c r="CK105" s="363"/>
      <c r="CL105" s="363"/>
      <c r="CM105" s="363"/>
    </row>
    <row r="106" spans="4:91">
      <c r="D106" s="363"/>
      <c r="E106" s="363"/>
      <c r="F106" s="363"/>
      <c r="G106" s="363"/>
      <c r="H106" s="363"/>
      <c r="I106" s="363"/>
      <c r="J106" s="363"/>
      <c r="K106" s="363"/>
      <c r="L106" s="363"/>
      <c r="M106" s="363"/>
      <c r="N106" s="363"/>
      <c r="O106" s="363"/>
      <c r="P106" s="363"/>
      <c r="Q106" s="363"/>
      <c r="R106" s="363"/>
      <c r="S106" s="363"/>
      <c r="T106" s="363"/>
      <c r="U106" s="363"/>
      <c r="V106" s="363"/>
      <c r="W106" s="363"/>
      <c r="X106" s="363"/>
      <c r="Y106" s="363"/>
      <c r="Z106" s="363"/>
      <c r="AA106" s="363"/>
      <c r="AB106" s="363"/>
      <c r="AC106" s="363"/>
      <c r="AD106" s="363"/>
      <c r="AE106" s="363"/>
      <c r="AF106" s="363"/>
      <c r="AG106" s="363"/>
      <c r="AH106" s="363"/>
      <c r="AI106" s="363"/>
      <c r="AJ106" s="363"/>
      <c r="AK106" s="363"/>
      <c r="AL106" s="363"/>
      <c r="AM106" s="363"/>
      <c r="AN106" s="363"/>
      <c r="AO106" s="363"/>
      <c r="AP106" s="363"/>
      <c r="AQ106" s="363"/>
      <c r="AR106" s="363"/>
      <c r="AS106" s="363"/>
      <c r="AT106" s="363"/>
      <c r="AU106" s="363"/>
      <c r="AV106" s="363"/>
      <c r="AW106" s="363"/>
      <c r="AX106" s="363"/>
      <c r="AY106" s="363"/>
      <c r="AZ106" s="363"/>
      <c r="BA106" s="363"/>
      <c r="BB106" s="363"/>
      <c r="BC106" s="363"/>
      <c r="BD106" s="363"/>
      <c r="BE106" s="363"/>
      <c r="BF106" s="363"/>
      <c r="BG106" s="363"/>
      <c r="BH106" s="363"/>
      <c r="BI106" s="363"/>
      <c r="BJ106" s="363"/>
      <c r="BK106" s="363"/>
      <c r="BL106" s="363"/>
      <c r="BM106" s="363"/>
      <c r="BN106" s="363"/>
      <c r="BO106" s="363"/>
      <c r="BP106" s="363"/>
      <c r="BQ106" s="363"/>
      <c r="BR106" s="363"/>
      <c r="BS106" s="363"/>
      <c r="BT106" s="363"/>
      <c r="BU106" s="363"/>
      <c r="BV106" s="363"/>
      <c r="BW106" s="363"/>
      <c r="BX106" s="363"/>
      <c r="BY106" s="363"/>
      <c r="BZ106" s="363"/>
      <c r="CA106" s="363"/>
      <c r="CB106" s="363"/>
      <c r="CC106" s="363"/>
      <c r="CD106" s="363"/>
      <c r="CE106" s="363"/>
      <c r="CF106" s="363"/>
      <c r="CH106" s="363"/>
      <c r="CI106" s="363"/>
      <c r="CJ106" s="363"/>
      <c r="CK106" s="363"/>
      <c r="CL106" s="363"/>
      <c r="CM106" s="363"/>
    </row>
    <row r="107" spans="4:91">
      <c r="D107" s="363"/>
      <c r="E107" s="363"/>
      <c r="F107" s="363"/>
      <c r="G107" s="363"/>
      <c r="H107" s="363"/>
      <c r="I107" s="363"/>
      <c r="J107" s="363"/>
      <c r="K107" s="363"/>
      <c r="L107" s="363"/>
      <c r="M107" s="363"/>
      <c r="N107" s="363"/>
      <c r="O107" s="363"/>
      <c r="P107" s="363"/>
      <c r="Q107" s="363"/>
      <c r="R107" s="363"/>
      <c r="S107" s="363"/>
      <c r="T107" s="363"/>
      <c r="U107" s="363"/>
      <c r="V107" s="363"/>
      <c r="W107" s="363"/>
      <c r="X107" s="363"/>
      <c r="Y107" s="363"/>
      <c r="Z107" s="363"/>
      <c r="AA107" s="363"/>
      <c r="AB107" s="363"/>
      <c r="AC107" s="363"/>
      <c r="AD107" s="363"/>
      <c r="AE107" s="363"/>
      <c r="AF107" s="363"/>
      <c r="AG107" s="363"/>
      <c r="AH107" s="363"/>
      <c r="AI107" s="363"/>
      <c r="AJ107" s="363"/>
      <c r="AK107" s="363"/>
      <c r="AL107" s="363"/>
      <c r="AM107" s="363"/>
      <c r="AN107" s="363"/>
      <c r="AO107" s="363"/>
      <c r="AP107" s="363"/>
      <c r="AQ107" s="363"/>
      <c r="AR107" s="363"/>
      <c r="AS107" s="363"/>
      <c r="AT107" s="363"/>
      <c r="AU107" s="363"/>
      <c r="AV107" s="363"/>
      <c r="AW107" s="363"/>
      <c r="AX107" s="363"/>
      <c r="AY107" s="363"/>
      <c r="AZ107" s="363"/>
      <c r="BA107" s="363"/>
      <c r="BB107" s="363"/>
      <c r="BC107" s="363"/>
      <c r="BD107" s="363"/>
      <c r="BE107" s="363"/>
      <c r="BF107" s="363"/>
      <c r="BG107" s="363"/>
      <c r="BH107" s="363"/>
      <c r="BI107" s="363"/>
      <c r="BJ107" s="363"/>
      <c r="BK107" s="363"/>
      <c r="BL107" s="363"/>
      <c r="BM107" s="363"/>
      <c r="BN107" s="363"/>
      <c r="BO107" s="363"/>
      <c r="BP107" s="363"/>
      <c r="BQ107" s="363"/>
      <c r="BR107" s="363"/>
      <c r="BS107" s="363"/>
      <c r="BT107" s="363"/>
      <c r="BU107" s="363"/>
      <c r="BV107" s="363"/>
      <c r="BW107" s="363"/>
      <c r="BX107" s="363"/>
      <c r="BY107" s="363"/>
      <c r="BZ107" s="363"/>
      <c r="CA107" s="363"/>
      <c r="CB107" s="363"/>
      <c r="CC107" s="363"/>
      <c r="CD107" s="363"/>
      <c r="CE107" s="363"/>
      <c r="CF107" s="363"/>
      <c r="CH107" s="363"/>
      <c r="CI107" s="363"/>
      <c r="CJ107" s="363"/>
      <c r="CK107" s="363"/>
      <c r="CL107" s="363"/>
      <c r="CM107" s="363"/>
    </row>
    <row r="108" spans="4:91">
      <c r="D108" s="363"/>
      <c r="E108" s="363"/>
      <c r="F108" s="363"/>
      <c r="G108" s="363"/>
      <c r="H108" s="363"/>
      <c r="I108" s="363"/>
      <c r="J108" s="363"/>
      <c r="K108" s="363"/>
      <c r="L108" s="363"/>
      <c r="M108" s="363"/>
      <c r="N108" s="363"/>
      <c r="O108" s="363"/>
      <c r="P108" s="363"/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  <c r="AA108" s="363"/>
      <c r="AB108" s="363"/>
      <c r="AC108" s="363"/>
      <c r="AD108" s="363"/>
      <c r="AE108" s="363"/>
      <c r="AF108" s="363"/>
      <c r="AG108" s="363"/>
      <c r="AH108" s="363"/>
      <c r="AI108" s="363"/>
      <c r="AJ108" s="363"/>
      <c r="AK108" s="363"/>
      <c r="AL108" s="363"/>
      <c r="AM108" s="363"/>
      <c r="AN108" s="363"/>
      <c r="AO108" s="363"/>
      <c r="AP108" s="363"/>
      <c r="AQ108" s="363"/>
      <c r="AR108" s="363"/>
      <c r="AS108" s="363"/>
      <c r="AT108" s="363"/>
      <c r="AU108" s="363"/>
      <c r="AV108" s="363"/>
      <c r="AW108" s="363"/>
      <c r="AX108" s="363"/>
      <c r="AY108" s="363"/>
      <c r="AZ108" s="363"/>
      <c r="BA108" s="363"/>
      <c r="BB108" s="363"/>
      <c r="BC108" s="363"/>
      <c r="BD108" s="363"/>
      <c r="BE108" s="363"/>
      <c r="BF108" s="363"/>
      <c r="BG108" s="363"/>
      <c r="BH108" s="363"/>
      <c r="BI108" s="363"/>
      <c r="BJ108" s="363"/>
      <c r="BK108" s="363"/>
      <c r="BL108" s="363"/>
      <c r="BM108" s="363"/>
      <c r="BN108" s="363"/>
      <c r="BO108" s="363"/>
      <c r="BP108" s="363"/>
      <c r="BQ108" s="363"/>
      <c r="BR108" s="363"/>
      <c r="BS108" s="363"/>
      <c r="BT108" s="363"/>
      <c r="BU108" s="363"/>
      <c r="BV108" s="363"/>
      <c r="BW108" s="363"/>
      <c r="BX108" s="363"/>
      <c r="BY108" s="363"/>
      <c r="BZ108" s="363"/>
      <c r="CA108" s="363"/>
      <c r="CB108" s="363"/>
      <c r="CC108" s="363"/>
      <c r="CD108" s="363"/>
      <c r="CE108" s="363"/>
      <c r="CF108" s="363"/>
      <c r="CH108" s="363"/>
      <c r="CI108" s="363"/>
      <c r="CJ108" s="363"/>
      <c r="CK108" s="363"/>
      <c r="CL108" s="363"/>
      <c r="CM108" s="363"/>
    </row>
    <row r="109" spans="4:91">
      <c r="D109" s="363"/>
      <c r="E109" s="363"/>
      <c r="F109" s="363"/>
      <c r="G109" s="363"/>
      <c r="H109" s="363"/>
      <c r="I109" s="363"/>
      <c r="J109" s="363"/>
      <c r="K109" s="363"/>
      <c r="L109" s="363"/>
      <c r="M109" s="363"/>
      <c r="N109" s="363"/>
      <c r="O109" s="363"/>
      <c r="P109" s="363"/>
      <c r="Q109" s="363"/>
      <c r="R109" s="363"/>
      <c r="S109" s="363"/>
      <c r="T109" s="363"/>
      <c r="U109" s="363"/>
      <c r="V109" s="363"/>
      <c r="W109" s="363"/>
      <c r="X109" s="363"/>
      <c r="Y109" s="363"/>
      <c r="Z109" s="363"/>
      <c r="AA109" s="363"/>
      <c r="AB109" s="363"/>
      <c r="AC109" s="363"/>
      <c r="AD109" s="363"/>
      <c r="AE109" s="363"/>
      <c r="AF109" s="363"/>
      <c r="AG109" s="363"/>
      <c r="AH109" s="363"/>
      <c r="AI109" s="363"/>
      <c r="AJ109" s="363"/>
      <c r="AK109" s="363"/>
      <c r="AL109" s="363"/>
      <c r="AM109" s="363"/>
      <c r="AN109" s="363"/>
      <c r="AO109" s="363"/>
      <c r="AP109" s="363"/>
      <c r="AQ109" s="363"/>
      <c r="AR109" s="363"/>
      <c r="AS109" s="363"/>
      <c r="AT109" s="363"/>
      <c r="AU109" s="363"/>
      <c r="AV109" s="363"/>
      <c r="AW109" s="363"/>
      <c r="AX109" s="363"/>
      <c r="AY109" s="363"/>
      <c r="AZ109" s="363"/>
      <c r="BA109" s="363"/>
      <c r="BB109" s="363"/>
      <c r="BC109" s="363"/>
      <c r="BD109" s="363"/>
      <c r="BE109" s="363"/>
      <c r="BF109" s="363"/>
      <c r="BG109" s="363"/>
      <c r="BH109" s="363"/>
      <c r="BI109" s="363"/>
      <c r="BJ109" s="363"/>
      <c r="BK109" s="363"/>
      <c r="BL109" s="363"/>
      <c r="BM109" s="363"/>
      <c r="BN109" s="363"/>
      <c r="BO109" s="363"/>
      <c r="BP109" s="363"/>
      <c r="BQ109" s="363"/>
      <c r="BR109" s="363"/>
      <c r="BS109" s="363"/>
      <c r="BT109" s="363"/>
      <c r="BU109" s="363"/>
      <c r="BV109" s="363"/>
      <c r="BW109" s="363"/>
      <c r="BX109" s="363"/>
      <c r="BY109" s="363"/>
      <c r="BZ109" s="363"/>
      <c r="CA109" s="363"/>
      <c r="CB109" s="363"/>
      <c r="CC109" s="363"/>
      <c r="CD109" s="363"/>
      <c r="CE109" s="363"/>
      <c r="CF109" s="363"/>
      <c r="CH109" s="363"/>
      <c r="CI109" s="363"/>
      <c r="CJ109" s="363"/>
      <c r="CK109" s="363"/>
      <c r="CL109" s="363"/>
      <c r="CM109" s="363"/>
    </row>
    <row r="110" spans="4:91"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63"/>
      <c r="P110" s="363"/>
      <c r="Q110" s="363"/>
      <c r="R110" s="363"/>
      <c r="S110" s="363"/>
      <c r="T110" s="363"/>
      <c r="U110" s="363"/>
      <c r="V110" s="363"/>
      <c r="W110" s="363"/>
      <c r="X110" s="363"/>
      <c r="Y110" s="363"/>
      <c r="Z110" s="363"/>
      <c r="AA110" s="363"/>
      <c r="AB110" s="363"/>
      <c r="AC110" s="363"/>
      <c r="AD110" s="363"/>
      <c r="AE110" s="363"/>
      <c r="AF110" s="363"/>
      <c r="AG110" s="363"/>
      <c r="AH110" s="363"/>
      <c r="AI110" s="363"/>
      <c r="AJ110" s="363"/>
      <c r="AK110" s="363"/>
      <c r="AL110" s="363"/>
      <c r="AM110" s="363"/>
      <c r="AN110" s="363"/>
      <c r="AO110" s="363"/>
      <c r="AP110" s="363"/>
      <c r="AQ110" s="363"/>
      <c r="AR110" s="363"/>
      <c r="AS110" s="363"/>
      <c r="AT110" s="363"/>
      <c r="AU110" s="363"/>
      <c r="AV110" s="363"/>
      <c r="AW110" s="363"/>
      <c r="AX110" s="363"/>
      <c r="AY110" s="363"/>
      <c r="AZ110" s="363"/>
      <c r="BA110" s="363"/>
      <c r="BB110" s="363"/>
      <c r="BC110" s="363"/>
      <c r="BD110" s="363"/>
      <c r="BE110" s="363"/>
      <c r="BF110" s="363"/>
      <c r="BG110" s="363"/>
      <c r="BH110" s="363"/>
      <c r="BI110" s="363"/>
      <c r="BJ110" s="363"/>
      <c r="BK110" s="363"/>
      <c r="BL110" s="363"/>
      <c r="BM110" s="363"/>
      <c r="BN110" s="363"/>
      <c r="BO110" s="363"/>
      <c r="BP110" s="363"/>
      <c r="BQ110" s="363"/>
      <c r="BR110" s="363"/>
      <c r="BS110" s="363"/>
      <c r="BT110" s="363"/>
      <c r="BU110" s="363"/>
      <c r="BV110" s="363"/>
      <c r="BW110" s="363"/>
      <c r="BX110" s="363"/>
      <c r="BY110" s="363"/>
      <c r="BZ110" s="363"/>
      <c r="CA110" s="363"/>
      <c r="CB110" s="363"/>
      <c r="CC110" s="363"/>
      <c r="CD110" s="363"/>
      <c r="CE110" s="363"/>
      <c r="CF110" s="363"/>
      <c r="CH110" s="363"/>
      <c r="CI110" s="363"/>
      <c r="CJ110" s="363"/>
      <c r="CK110" s="363"/>
      <c r="CL110" s="363"/>
      <c r="CM110" s="363"/>
    </row>
    <row r="111" spans="4:91"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63"/>
      <c r="P111" s="363"/>
      <c r="Q111" s="363"/>
      <c r="R111" s="363"/>
      <c r="S111" s="363"/>
      <c r="T111" s="363"/>
      <c r="U111" s="363"/>
      <c r="V111" s="363"/>
      <c r="W111" s="363"/>
      <c r="X111" s="363"/>
      <c r="Y111" s="363"/>
      <c r="Z111" s="363"/>
      <c r="AA111" s="363"/>
      <c r="AB111" s="363"/>
      <c r="AC111" s="363"/>
      <c r="AD111" s="363"/>
      <c r="AE111" s="363"/>
      <c r="AF111" s="363"/>
      <c r="AG111" s="363"/>
      <c r="AH111" s="363"/>
      <c r="AI111" s="363"/>
      <c r="AJ111" s="363"/>
      <c r="AK111" s="363"/>
      <c r="AL111" s="363"/>
      <c r="AM111" s="363"/>
      <c r="AN111" s="363"/>
      <c r="AO111" s="363"/>
      <c r="AP111" s="363"/>
      <c r="AQ111" s="363"/>
      <c r="AR111" s="363"/>
      <c r="AS111" s="363"/>
      <c r="AT111" s="363"/>
      <c r="AU111" s="363"/>
      <c r="AV111" s="363"/>
      <c r="AW111" s="363"/>
      <c r="AX111" s="363"/>
      <c r="AY111" s="363"/>
      <c r="AZ111" s="363"/>
      <c r="BA111" s="363"/>
      <c r="BB111" s="363"/>
      <c r="BC111" s="363"/>
      <c r="BD111" s="363"/>
      <c r="BE111" s="363"/>
      <c r="BF111" s="363"/>
      <c r="BG111" s="363"/>
      <c r="BH111" s="363"/>
      <c r="BI111" s="363"/>
      <c r="BJ111" s="363"/>
      <c r="BK111" s="363"/>
      <c r="BL111" s="363"/>
      <c r="BM111" s="363"/>
      <c r="BN111" s="363"/>
      <c r="BO111" s="363"/>
      <c r="BP111" s="363"/>
      <c r="BQ111" s="363"/>
      <c r="BR111" s="363"/>
      <c r="BS111" s="363"/>
      <c r="BT111" s="363"/>
      <c r="BU111" s="363"/>
      <c r="BV111" s="363"/>
      <c r="BW111" s="363"/>
      <c r="BX111" s="363"/>
      <c r="BY111" s="363"/>
      <c r="BZ111" s="363"/>
      <c r="CA111" s="363"/>
      <c r="CB111" s="363"/>
      <c r="CC111" s="363"/>
      <c r="CD111" s="363"/>
      <c r="CE111" s="363"/>
      <c r="CF111" s="363"/>
      <c r="CH111" s="363"/>
      <c r="CI111" s="363"/>
      <c r="CJ111" s="363"/>
      <c r="CK111" s="363"/>
      <c r="CL111" s="363"/>
      <c r="CM111" s="363"/>
    </row>
    <row r="112" spans="4:91"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63"/>
      <c r="AB112" s="363"/>
      <c r="AC112" s="363"/>
      <c r="AD112" s="363"/>
      <c r="AE112" s="363"/>
      <c r="AF112" s="363"/>
      <c r="AG112" s="363"/>
      <c r="AH112" s="363"/>
      <c r="AI112" s="363"/>
      <c r="AJ112" s="363"/>
      <c r="AK112" s="363"/>
      <c r="AL112" s="363"/>
      <c r="AM112" s="363"/>
      <c r="AN112" s="363"/>
      <c r="AO112" s="363"/>
      <c r="AP112" s="363"/>
      <c r="AQ112" s="363"/>
      <c r="AR112" s="363"/>
      <c r="AS112" s="363"/>
      <c r="AT112" s="363"/>
      <c r="AU112" s="363"/>
      <c r="AV112" s="363"/>
      <c r="AW112" s="363"/>
      <c r="AX112" s="363"/>
      <c r="AY112" s="363"/>
      <c r="AZ112" s="363"/>
      <c r="BA112" s="363"/>
      <c r="BB112" s="363"/>
      <c r="BC112" s="363"/>
      <c r="BD112" s="363"/>
      <c r="BE112" s="363"/>
      <c r="BF112" s="363"/>
      <c r="BG112" s="363"/>
      <c r="BH112" s="363"/>
      <c r="BI112" s="363"/>
      <c r="BJ112" s="363"/>
      <c r="BK112" s="363"/>
      <c r="BL112" s="363"/>
      <c r="BM112" s="363"/>
      <c r="BN112" s="363"/>
      <c r="BO112" s="363"/>
      <c r="BP112" s="363"/>
      <c r="BQ112" s="363"/>
      <c r="BR112" s="363"/>
      <c r="BS112" s="363"/>
      <c r="BT112" s="363"/>
      <c r="BU112" s="363"/>
      <c r="BV112" s="363"/>
      <c r="BW112" s="363"/>
      <c r="BX112" s="363"/>
      <c r="BY112" s="363"/>
      <c r="BZ112" s="363"/>
      <c r="CA112" s="363"/>
      <c r="CB112" s="363"/>
      <c r="CC112" s="363"/>
      <c r="CD112" s="363"/>
      <c r="CE112" s="363"/>
      <c r="CF112" s="363"/>
      <c r="CH112" s="363"/>
      <c r="CI112" s="363"/>
      <c r="CJ112" s="363"/>
      <c r="CK112" s="363"/>
      <c r="CL112" s="363"/>
      <c r="CM112" s="363"/>
    </row>
    <row r="113" spans="4:91"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63"/>
      <c r="AB113" s="363"/>
      <c r="AC113" s="363"/>
      <c r="AD113" s="363"/>
      <c r="AE113" s="363"/>
      <c r="AF113" s="363"/>
      <c r="AG113" s="363"/>
      <c r="AH113" s="363"/>
      <c r="AI113" s="363"/>
      <c r="AJ113" s="363"/>
      <c r="AK113" s="363"/>
      <c r="AL113" s="363"/>
      <c r="AM113" s="363"/>
      <c r="AN113" s="363"/>
      <c r="AO113" s="363"/>
      <c r="AP113" s="363"/>
      <c r="AQ113" s="363"/>
      <c r="AR113" s="363"/>
      <c r="AS113" s="363"/>
      <c r="AT113" s="363"/>
      <c r="AU113" s="363"/>
      <c r="AV113" s="363"/>
      <c r="AW113" s="363"/>
      <c r="AX113" s="363"/>
      <c r="AY113" s="363"/>
      <c r="AZ113" s="363"/>
      <c r="BA113" s="363"/>
      <c r="BB113" s="363"/>
      <c r="BC113" s="363"/>
      <c r="BD113" s="363"/>
      <c r="BE113" s="363"/>
      <c r="BF113" s="363"/>
      <c r="BG113" s="363"/>
      <c r="BH113" s="363"/>
      <c r="BI113" s="363"/>
      <c r="BJ113" s="363"/>
      <c r="BK113" s="363"/>
      <c r="BL113" s="363"/>
      <c r="BM113" s="363"/>
      <c r="BN113" s="363"/>
      <c r="BO113" s="363"/>
      <c r="BP113" s="363"/>
      <c r="BQ113" s="363"/>
      <c r="BR113" s="363"/>
      <c r="BS113" s="363"/>
      <c r="BT113" s="363"/>
      <c r="BU113" s="363"/>
      <c r="BV113" s="363"/>
      <c r="BW113" s="363"/>
      <c r="BX113" s="363"/>
      <c r="BY113" s="363"/>
      <c r="BZ113" s="363"/>
      <c r="CA113" s="363"/>
      <c r="CB113" s="363"/>
      <c r="CC113" s="363"/>
      <c r="CD113" s="363"/>
      <c r="CE113" s="363"/>
      <c r="CF113" s="363"/>
      <c r="CH113" s="363"/>
      <c r="CI113" s="363"/>
      <c r="CJ113" s="363"/>
      <c r="CK113" s="363"/>
      <c r="CL113" s="363"/>
      <c r="CM113" s="363"/>
    </row>
    <row r="114" spans="4:91">
      <c r="D114" s="363"/>
      <c r="E114" s="363"/>
      <c r="F114" s="363"/>
      <c r="G114" s="363"/>
      <c r="H114" s="363"/>
      <c r="I114" s="363"/>
      <c r="J114" s="363"/>
      <c r="K114" s="363"/>
      <c r="L114" s="363"/>
      <c r="M114" s="363"/>
      <c r="N114" s="363"/>
      <c r="O114" s="363"/>
      <c r="P114" s="363"/>
      <c r="Q114" s="363"/>
      <c r="R114" s="363"/>
      <c r="S114" s="363"/>
      <c r="T114" s="363"/>
      <c r="U114" s="363"/>
      <c r="V114" s="363"/>
      <c r="W114" s="363"/>
      <c r="X114" s="363"/>
      <c r="Y114" s="363"/>
      <c r="Z114" s="363"/>
      <c r="AA114" s="363"/>
      <c r="AB114" s="363"/>
      <c r="AC114" s="363"/>
      <c r="AI114" s="363"/>
      <c r="AO114" s="363"/>
      <c r="AP114" s="363"/>
      <c r="AQ114" s="363"/>
      <c r="AR114" s="363"/>
      <c r="AS114" s="363"/>
      <c r="AT114" s="363"/>
      <c r="AU114" s="363"/>
      <c r="AV114" s="363"/>
      <c r="AW114" s="363"/>
      <c r="AX114" s="363"/>
      <c r="AY114" s="363"/>
      <c r="AZ114" s="363"/>
      <c r="BA114" s="363"/>
      <c r="BB114" s="363"/>
      <c r="BC114" s="363"/>
      <c r="BD114" s="363"/>
      <c r="BE114" s="363"/>
      <c r="BF114" s="363"/>
      <c r="BG114" s="363"/>
      <c r="BH114" s="363"/>
      <c r="BI114" s="363"/>
      <c r="BJ114" s="363"/>
      <c r="BK114" s="363"/>
      <c r="BL114" s="363"/>
      <c r="BM114" s="363"/>
      <c r="BN114" s="363"/>
      <c r="BO114" s="363"/>
      <c r="BP114" s="363"/>
      <c r="BQ114" s="363"/>
      <c r="BR114" s="363"/>
      <c r="BS114" s="363"/>
      <c r="BT114" s="363"/>
      <c r="BU114" s="363"/>
      <c r="BV114" s="363"/>
      <c r="BW114" s="363"/>
      <c r="BX114" s="363"/>
      <c r="BY114" s="363"/>
      <c r="BZ114" s="363"/>
      <c r="CA114" s="363"/>
      <c r="CB114" s="363"/>
      <c r="CC114" s="363"/>
      <c r="CD114" s="363"/>
      <c r="CE114" s="363"/>
      <c r="CF114" s="363"/>
      <c r="CH114" s="363"/>
      <c r="CI114" s="363"/>
      <c r="CJ114" s="363"/>
      <c r="CK114" s="363"/>
      <c r="CL114" s="363"/>
      <c r="CM114" s="363"/>
    </row>
  </sheetData>
  <sheetProtection formatCells="0" insertHyperlinks="0" autoFilter="0"/>
  <mergeCells count="16">
    <mergeCell ref="D14:AB14"/>
    <mergeCell ref="AD14:AH14"/>
    <mergeCell ref="AJ14:AN14"/>
    <mergeCell ref="AP14:AT14"/>
    <mergeCell ref="AV14:AZ14"/>
    <mergeCell ref="BB14:BF14"/>
    <mergeCell ref="BH14:BL14"/>
    <mergeCell ref="BN14:BR14"/>
    <mergeCell ref="BU14:BY14"/>
    <mergeCell ref="CB14:CF14"/>
    <mergeCell ref="CI14:CM14"/>
    <mergeCell ref="D15:H15"/>
    <mergeCell ref="I15:M15"/>
    <mergeCell ref="N15:R15"/>
    <mergeCell ref="S15:W15"/>
    <mergeCell ref="X15:AB15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6:F129"/>
  <sheetViews>
    <sheetView workbookViewId="0">
      <selection activeCell="A1" sqref="A1"/>
    </sheetView>
  </sheetViews>
  <sheetFormatPr defaultColWidth="10" defaultRowHeight="13.5" outlineLevelCol="5"/>
  <sheetData>
    <row r="6" spans="3:6">
      <c r="D6" t="s">
        <v>665</v>
      </c>
      <c r="E6" t="s">
        <v>666</v>
      </c>
      <c r="F6" t="s">
        <v>667</v>
      </c>
    </row>
    <row r="7" spans="3:6">
      <c r="C7" s="355">
        <v>43831</v>
      </c>
      <c r="D7" s="356">
        <v>3.34</v>
      </c>
      <c r="E7" s="356">
        <v>2.7266</v>
      </c>
      <c r="F7" s="357">
        <v>1.37955145056746</v>
      </c>
    </row>
    <row r="8" spans="3:6">
      <c r="C8" s="355">
        <v>43862</v>
      </c>
      <c r="D8" s="356">
        <v>3.2385</v>
      </c>
      <c r="E8" s="356">
        <v>2.4183</v>
      </c>
      <c r="F8" s="357">
        <v>1.22138858453504</v>
      </c>
    </row>
    <row r="9" spans="3:6">
      <c r="C9" s="355">
        <v>43892</v>
      </c>
      <c r="D9" s="356">
        <v>4.1806</v>
      </c>
      <c r="E9" s="356">
        <v>2.7723</v>
      </c>
      <c r="F9" s="357">
        <v>0.428959680130387</v>
      </c>
    </row>
    <row r="10" spans="3:6">
      <c r="C10" s="355">
        <v>43923</v>
      </c>
      <c r="D10" s="356">
        <v>1.3307</v>
      </c>
      <c r="E10" s="356">
        <v>1.1652</v>
      </c>
      <c r="F10" s="357">
        <v>-0.161409685194653</v>
      </c>
    </row>
    <row r="11" spans="3:6">
      <c r="C11" s="355">
        <v>43952</v>
      </c>
      <c r="D11" s="356">
        <v>1.9521</v>
      </c>
      <c r="E11" s="356">
        <v>1.8154</v>
      </c>
      <c r="F11" s="357">
        <v>0.241774429285923</v>
      </c>
    </row>
    <row r="12" spans="3:6">
      <c r="C12" s="355">
        <v>43983</v>
      </c>
      <c r="D12" s="356">
        <v>4.2323</v>
      </c>
      <c r="E12" s="356">
        <v>3.4902</v>
      </c>
      <c r="F12" s="357">
        <v>1.06157453154612</v>
      </c>
    </row>
    <row r="13" spans="3:6">
      <c r="C13" s="355">
        <v>44013</v>
      </c>
      <c r="D13" s="356">
        <v>4.52</v>
      </c>
      <c r="E13" s="356">
        <v>4.8019</v>
      </c>
      <c r="F13" s="357">
        <v>2.24099886739333</v>
      </c>
    </row>
    <row r="14" spans="3:6">
      <c r="C14" s="355">
        <v>44044</v>
      </c>
      <c r="D14" s="356">
        <v>4.0226</v>
      </c>
      <c r="E14" s="356">
        <v>3.8158</v>
      </c>
      <c r="F14" s="357">
        <v>1.68637011798416</v>
      </c>
    </row>
    <row r="15" spans="3:6">
      <c r="C15" s="355">
        <v>44075</v>
      </c>
      <c r="D15" s="356">
        <v>7.6098</v>
      </c>
      <c r="E15" s="356">
        <v>5.7193</v>
      </c>
      <c r="F15" s="357">
        <v>1.95258737432951</v>
      </c>
    </row>
    <row r="16" spans="3:6">
      <c r="C16" s="355">
        <v>44105</v>
      </c>
      <c r="D16" s="356">
        <v>5.9507</v>
      </c>
      <c r="E16" s="356">
        <v>6.2179</v>
      </c>
      <c r="F16" s="357">
        <v>2.02711237491689</v>
      </c>
    </row>
    <row r="17" spans="3:6">
      <c r="C17" s="355">
        <v>44136</v>
      </c>
      <c r="D17" s="356">
        <v>6.8395</v>
      </c>
      <c r="E17" s="356">
        <v>6.9226</v>
      </c>
      <c r="F17" s="357">
        <v>2.27367410647176</v>
      </c>
    </row>
    <row r="18" spans="3:6">
      <c r="C18" s="355">
        <v>44166</v>
      </c>
      <c r="D18" s="356">
        <v>12.4054</v>
      </c>
      <c r="E18" s="356">
        <v>9.6377</v>
      </c>
      <c r="F18" s="357">
        <v>3.67195828343325</v>
      </c>
    </row>
    <row r="19" spans="3:6">
      <c r="C19" s="355">
        <v>44197</v>
      </c>
      <c r="D19" s="356">
        <v>4.0178</v>
      </c>
      <c r="E19" s="356">
        <v>5.0888</v>
      </c>
      <c r="F19" s="357">
        <v>0.501104407740745</v>
      </c>
    </row>
    <row r="20" spans="3:6">
      <c r="C20" s="355">
        <v>44228</v>
      </c>
      <c r="D20" s="356">
        <v>5.19735</v>
      </c>
      <c r="E20" s="356">
        <v>5.68795</v>
      </c>
      <c r="F20" s="357">
        <v>0.924285815301937</v>
      </c>
    </row>
    <row r="21" spans="3:6">
      <c r="C21" s="355">
        <v>44256</v>
      </c>
      <c r="D21" s="356">
        <v>8.20799</v>
      </c>
      <c r="E21" s="356">
        <v>8.99323</v>
      </c>
      <c r="F21" s="357">
        <v>1.47396338218585</v>
      </c>
    </row>
    <row r="22" spans="3:6">
      <c r="C22" s="355">
        <v>44287</v>
      </c>
      <c r="D22" s="356">
        <v>6.77383</v>
      </c>
      <c r="E22" s="356">
        <v>6.52231</v>
      </c>
      <c r="F22" s="357">
        <v>4.32719259585721</v>
      </c>
    </row>
    <row r="23" spans="3:6">
      <c r="C23" s="355">
        <v>44317</v>
      </c>
      <c r="D23" s="356">
        <v>7.3674</v>
      </c>
      <c r="E23" s="356">
        <v>7.4197</v>
      </c>
      <c r="F23" s="357">
        <v>2.9249104180491</v>
      </c>
    </row>
    <row r="29" spans="3:6">
      <c r="D29" t="s">
        <v>668</v>
      </c>
      <c r="E29" t="s">
        <v>669</v>
      </c>
      <c r="F29" t="s">
        <v>670</v>
      </c>
    </row>
    <row r="30" spans="3:6">
      <c r="C30" s="355">
        <v>43831</v>
      </c>
      <c r="D30" s="356">
        <v>6.0666</v>
      </c>
      <c r="E30" s="356">
        <v>83.4714371173469</v>
      </c>
      <c r="F30" s="357">
        <v>0.0439570715372912</v>
      </c>
    </row>
    <row r="31" spans="3:6">
      <c r="C31" s="355">
        <v>43862</v>
      </c>
      <c r="D31" s="356">
        <v>5.6568</v>
      </c>
      <c r="E31" s="356">
        <v>82.7007564102564</v>
      </c>
      <c r="F31" s="357">
        <v>0.0401154212213764</v>
      </c>
    </row>
    <row r="32" spans="3:6">
      <c r="C32" s="355">
        <v>43892</v>
      </c>
      <c r="D32" s="356">
        <v>6.9529</v>
      </c>
      <c r="E32" s="356">
        <v>67.1235</v>
      </c>
      <c r="F32" s="357">
        <v>0.069880446435295</v>
      </c>
    </row>
    <row r="33" spans="3:6">
      <c r="C33" s="355">
        <v>43923</v>
      </c>
      <c r="D33" s="356">
        <v>2.4959</v>
      </c>
      <c r="E33" s="356">
        <v>20.9715</v>
      </c>
      <c r="F33" s="357">
        <v>0.0912280339126583</v>
      </c>
    </row>
    <row r="34" spans="3:6">
      <c r="C34" s="355">
        <v>43952</v>
      </c>
      <c r="D34" s="356">
        <v>3.7675</v>
      </c>
      <c r="E34" s="356">
        <v>46.3149</v>
      </c>
      <c r="F34" s="357">
        <v>0.0550606811872942</v>
      </c>
    </row>
    <row r="35" spans="3:6">
      <c r="C35" s="355">
        <v>43983</v>
      </c>
      <c r="D35" s="356">
        <v>7.7225</v>
      </c>
      <c r="E35" s="356">
        <v>88.6971</v>
      </c>
      <c r="F35" s="357">
        <v>0.0554469160431649</v>
      </c>
    </row>
    <row r="36" spans="3:6">
      <c r="C36" s="355">
        <v>44013</v>
      </c>
      <c r="D36" s="356">
        <v>9.3219</v>
      </c>
      <c r="E36" s="356">
        <v>99.4162</v>
      </c>
      <c r="F36" s="357">
        <v>0.0652917845964452</v>
      </c>
    </row>
    <row r="37" spans="3:6">
      <c r="C37" s="355">
        <v>44044</v>
      </c>
      <c r="D37" s="356">
        <v>7.8384</v>
      </c>
      <c r="E37" s="356">
        <v>66.5009</v>
      </c>
      <c r="F37" s="357">
        <v>0.0801313043384055</v>
      </c>
    </row>
    <row r="38" spans="3:6">
      <c r="C38" s="355">
        <v>44075</v>
      </c>
      <c r="D38" s="356">
        <v>13.3291</v>
      </c>
      <c r="E38" s="356">
        <v>107.0968</v>
      </c>
      <c r="F38" s="357">
        <v>0.081989211686336</v>
      </c>
    </row>
    <row r="39" spans="3:6">
      <c r="C39" s="355">
        <v>44105</v>
      </c>
      <c r="D39" s="356">
        <v>12.1686</v>
      </c>
      <c r="E39" s="356">
        <v>89.7001</v>
      </c>
      <c r="F39" s="357">
        <v>0.0934018164425113</v>
      </c>
    </row>
    <row r="40" spans="3:6">
      <c r="C40" s="355">
        <v>44136</v>
      </c>
      <c r="D40" s="356">
        <v>13.7621</v>
      </c>
      <c r="E40" s="356">
        <v>82.217</v>
      </c>
      <c r="F40" s="357">
        <v>0.123247037121839</v>
      </c>
    </row>
    <row r="41" spans="3:6">
      <c r="C41" s="355">
        <v>44166</v>
      </c>
      <c r="D41" s="356">
        <v>22.0431</v>
      </c>
      <c r="E41" s="356">
        <v>95.9698</v>
      </c>
      <c r="F41" s="357">
        <v>0.182672692917593</v>
      </c>
    </row>
    <row r="42" spans="3:6">
      <c r="C42" s="355">
        <v>44197</v>
      </c>
      <c r="D42" s="356">
        <v>9.1066</v>
      </c>
      <c r="E42" s="356">
        <v>63.3004</v>
      </c>
      <c r="F42" s="357">
        <v>0.0711844764626548</v>
      </c>
    </row>
    <row r="43" spans="3:6">
      <c r="C43" s="355">
        <v>44228</v>
      </c>
      <c r="D43" s="356">
        <v>10.8853</v>
      </c>
      <c r="E43" s="356">
        <v>67.55075</v>
      </c>
      <c r="F43" s="357">
        <v>0.0927417229762517</v>
      </c>
    </row>
    <row r="44" spans="3:6">
      <c r="C44" s="355">
        <v>44256</v>
      </c>
      <c r="D44" s="356">
        <v>17.20122</v>
      </c>
      <c r="E44" s="356">
        <v>90.82938</v>
      </c>
      <c r="F44" s="357">
        <v>0.0857957789629216</v>
      </c>
    </row>
    <row r="45" spans="3:6">
      <c r="C45" s="355">
        <v>44287</v>
      </c>
      <c r="D45" s="356">
        <v>13.29614</v>
      </c>
      <c r="E45" s="356">
        <v>72.91531</v>
      </c>
      <c r="F45" s="357">
        <v>0.0633365558012024</v>
      </c>
    </row>
    <row r="46" spans="3:6">
      <c r="C46" s="355">
        <v>44317</v>
      </c>
      <c r="D46" s="356">
        <v>14.7871</v>
      </c>
      <c r="E46" s="356">
        <v>84.5254</v>
      </c>
      <c r="F46" s="357">
        <v>0.0935973677520795</v>
      </c>
    </row>
    <row r="53" spans="2:4">
      <c r="C53" s="358" t="s">
        <v>654</v>
      </c>
      <c r="D53" s="358" t="s">
        <v>656</v>
      </c>
    </row>
    <row r="54" spans="2:4">
      <c r="B54" s="355">
        <v>43831</v>
      </c>
      <c r="C54" s="356">
        <v>1.4686</v>
      </c>
      <c r="D54" s="357">
        <v>0.10941003806927</v>
      </c>
    </row>
    <row r="55" spans="2:4">
      <c r="B55" s="355">
        <v>43862</v>
      </c>
      <c r="C55" s="356">
        <v>1.3336</v>
      </c>
      <c r="D55" s="357">
        <v>0.0794831449959472</v>
      </c>
    </row>
    <row r="56" spans="2:4">
      <c r="B56" s="355">
        <v>43892</v>
      </c>
      <c r="C56" s="356">
        <v>0.7315</v>
      </c>
      <c r="D56" s="357">
        <v>0.116726239867237</v>
      </c>
    </row>
    <row r="57" spans="2:4">
      <c r="B57" s="355">
        <v>43923</v>
      </c>
      <c r="C57" s="356">
        <v>0.1645</v>
      </c>
      <c r="D57" s="357">
        <v>0.0783445254083917</v>
      </c>
    </row>
    <row r="58" spans="2:4">
      <c r="B58" s="355">
        <v>43952</v>
      </c>
      <c r="C58" s="356">
        <v>0.7176</v>
      </c>
      <c r="D58" s="357">
        <v>0.0745093967396947</v>
      </c>
    </row>
    <row r="59" spans="2:4">
      <c r="B59" s="355">
        <v>43983</v>
      </c>
      <c r="C59" s="356">
        <v>2.099</v>
      </c>
      <c r="D59" s="357">
        <v>0.0897699084766059</v>
      </c>
    </row>
    <row r="60" spans="2:4">
      <c r="B60" s="355">
        <v>44013</v>
      </c>
      <c r="C60" s="356">
        <v>1.6967</v>
      </c>
      <c r="D60" s="357">
        <v>0.094797242180778</v>
      </c>
    </row>
    <row r="61" spans="2:4">
      <c r="B61" s="355">
        <v>44044</v>
      </c>
      <c r="C61" s="356">
        <v>1.0856</v>
      </c>
      <c r="D61" s="357">
        <v>0.104756298790902</v>
      </c>
    </row>
    <row r="62" spans="2:4">
      <c r="B62" s="355">
        <v>44075</v>
      </c>
      <c r="C62" s="356">
        <v>1.7848</v>
      </c>
      <c r="D62" s="357">
        <v>0.106054393877272</v>
      </c>
    </row>
    <row r="63" spans="2:4">
      <c r="B63" s="355">
        <v>44105</v>
      </c>
      <c r="C63" s="356">
        <v>2.0203</v>
      </c>
      <c r="D63" s="357">
        <v>0.118112353769972</v>
      </c>
    </row>
    <row r="64" spans="2:4">
      <c r="B64" s="355">
        <v>44136</v>
      </c>
      <c r="C64" s="356">
        <v>1.8614</v>
      </c>
      <c r="D64" s="357">
        <v>0.147673902005585</v>
      </c>
    </row>
    <row r="65" spans="1:4">
      <c r="B65" s="355">
        <v>44166</v>
      </c>
      <c r="C65" s="356">
        <v>3.5863</v>
      </c>
      <c r="D65" s="357">
        <v>0.192477579257526</v>
      </c>
    </row>
    <row r="66" spans="1:4">
      <c r="B66" s="355">
        <v>44197</v>
      </c>
      <c r="C66" s="356">
        <v>1.4654</v>
      </c>
      <c r="D66" s="357">
        <v>0.11595097364319</v>
      </c>
    </row>
    <row r="67" spans="1:4">
      <c r="B67" s="355">
        <v>44228</v>
      </c>
      <c r="C67" s="356">
        <v>1.7469</v>
      </c>
      <c r="D67" s="357">
        <v>0.13172519360263</v>
      </c>
    </row>
    <row r="68" spans="1:4">
      <c r="B68" s="355">
        <v>44256</v>
      </c>
      <c r="C68" s="356">
        <v>2.9462</v>
      </c>
      <c r="D68" s="357">
        <v>0.161326003154021</v>
      </c>
    </row>
    <row r="69" spans="1:4">
      <c r="B69" s="355">
        <v>44287</v>
      </c>
      <c r="C69" s="356">
        <v>2.082</v>
      </c>
      <c r="D69" s="357">
        <v>0.148311725316997</v>
      </c>
    </row>
    <row r="70" spans="1:4">
      <c r="B70" s="355">
        <v>44317</v>
      </c>
      <c r="C70" s="356">
        <v>2.4413</v>
      </c>
      <c r="D70" s="357">
        <v>0.17327456491497</v>
      </c>
    </row>
    <row r="72" spans="1:4">
      <c r="B72" t="s">
        <v>671</v>
      </c>
      <c r="C72" t="s">
        <v>672</v>
      </c>
    </row>
    <row r="73" spans="1:4">
      <c r="A73" s="355">
        <v>43831</v>
      </c>
      <c r="B73">
        <v>0.6155</v>
      </c>
      <c r="C73">
        <v>0.64</v>
      </c>
    </row>
    <row r="74" spans="1:4">
      <c r="A74" s="355">
        <v>43862</v>
      </c>
      <c r="B74">
        <v>0.7055</v>
      </c>
      <c r="C74">
        <v>0.681906050647593</v>
      </c>
    </row>
    <row r="75" spans="1:4">
      <c r="A75" s="355">
        <v>43892</v>
      </c>
      <c r="B75">
        <v>0.9358</v>
      </c>
      <c r="C75">
        <v>0.74619248863727</v>
      </c>
    </row>
    <row r="76" spans="1:4">
      <c r="A76" s="355">
        <v>43923</v>
      </c>
      <c r="B76">
        <v>0.5168</v>
      </c>
      <c r="C76">
        <v>0.696026936026936</v>
      </c>
    </row>
    <row r="77" spans="1:4">
      <c r="A77" s="355">
        <v>43952</v>
      </c>
      <c r="B77">
        <v>0.5249</v>
      </c>
      <c r="C77">
        <v>0.656289072268067</v>
      </c>
    </row>
    <row r="78" spans="1:4">
      <c r="A78" s="355">
        <v>43983</v>
      </c>
      <c r="B78">
        <v>0.7587</v>
      </c>
      <c r="C78">
        <v>0.663025430394127</v>
      </c>
    </row>
    <row r="79" spans="1:4">
      <c r="A79" s="355">
        <v>44013</v>
      </c>
      <c r="B79">
        <v>0.6686</v>
      </c>
      <c r="C79">
        <v>0.684199754400327</v>
      </c>
    </row>
    <row r="80" spans="1:4">
      <c r="A80" s="355">
        <v>44044</v>
      </c>
      <c r="B80">
        <v>0.8535</v>
      </c>
      <c r="C80">
        <v>0.790131457137567</v>
      </c>
    </row>
    <row r="81" spans="1:3">
      <c r="A81" s="355">
        <v>44075</v>
      </c>
      <c r="B81">
        <v>1.2689</v>
      </c>
      <c r="C81">
        <v>0.8159079218107</v>
      </c>
    </row>
    <row r="82" spans="1:3">
      <c r="A82" s="355">
        <v>44105</v>
      </c>
      <c r="B82">
        <v>1.0245</v>
      </c>
      <c r="C82">
        <v>0.791241890639481</v>
      </c>
    </row>
    <row r="83" spans="1:3">
      <c r="A83" s="355">
        <v>44136</v>
      </c>
      <c r="B83">
        <v>1.0018</v>
      </c>
      <c r="C83">
        <v>0.799329769408761</v>
      </c>
    </row>
    <row r="84" spans="1:3">
      <c r="A84" s="355">
        <v>44166</v>
      </c>
      <c r="B84">
        <v>1.791</v>
      </c>
      <c r="C84">
        <v>0.870516185476815</v>
      </c>
    </row>
    <row r="85" spans="1:3">
      <c r="A85" s="355">
        <v>44197</v>
      </c>
      <c r="B85">
        <v>0.8309</v>
      </c>
      <c r="C85">
        <v>0.806620716435298</v>
      </c>
    </row>
    <row r="86" spans="1:3">
      <c r="A86" s="355">
        <v>44228</v>
      </c>
      <c r="B86">
        <v>0.8452</v>
      </c>
      <c r="C86">
        <v>0.790867409001591</v>
      </c>
    </row>
    <row r="87" spans="1:3">
      <c r="A87" s="355">
        <v>44256</v>
      </c>
      <c r="B87">
        <v>1.3003</v>
      </c>
      <c r="C87">
        <v>0.848704392663664</v>
      </c>
    </row>
    <row r="88" spans="1:3">
      <c r="A88" s="355">
        <v>44287</v>
      </c>
      <c r="B88">
        <v>1.0545</v>
      </c>
      <c r="C88">
        <v>0.800926629196415</v>
      </c>
    </row>
    <row r="89" spans="1:3">
      <c r="A89" s="355">
        <v>44317</v>
      </c>
      <c r="B89">
        <v>1.1719</v>
      </c>
      <c r="C89">
        <v>0.833321481902866</v>
      </c>
    </row>
    <row r="93" spans="1:3">
      <c r="B93" t="s">
        <v>671</v>
      </c>
      <c r="C93" t="s">
        <v>672</v>
      </c>
    </row>
    <row r="94" spans="1:3">
      <c r="A94" s="355">
        <v>43831</v>
      </c>
      <c r="B94">
        <v>0.5244</v>
      </c>
      <c r="C94">
        <v>0.312180021431123</v>
      </c>
    </row>
    <row r="95" spans="1:3">
      <c r="A95" s="355">
        <v>43862</v>
      </c>
      <c r="B95">
        <v>0.5435</v>
      </c>
      <c r="C95">
        <v>0.170750863964813</v>
      </c>
    </row>
    <row r="96" spans="1:3">
      <c r="A96" s="355">
        <v>43892</v>
      </c>
      <c r="B96">
        <v>0.7794</v>
      </c>
      <c r="C96">
        <v>0.244863336475024</v>
      </c>
    </row>
    <row r="97" spans="1:3">
      <c r="A97" s="355">
        <v>43923</v>
      </c>
      <c r="B97">
        <v>0.427</v>
      </c>
      <c r="C97">
        <v>0.134150172792963</v>
      </c>
    </row>
    <row r="98" spans="1:3">
      <c r="A98" s="355">
        <v>43952</v>
      </c>
      <c r="B98">
        <v>0.3424</v>
      </c>
      <c r="C98">
        <v>0.215603551413639</v>
      </c>
    </row>
    <row r="99" spans="1:3">
      <c r="A99" s="355">
        <v>43983</v>
      </c>
      <c r="B99">
        <v>0.6391</v>
      </c>
      <c r="C99">
        <v>0.25825352567988</v>
      </c>
    </row>
    <row r="100" spans="1:3">
      <c r="A100" s="355">
        <v>44013</v>
      </c>
      <c r="B100">
        <v>0.6709</v>
      </c>
      <c r="C100">
        <v>0.295316489127564</v>
      </c>
    </row>
    <row r="101" spans="1:3">
      <c r="A101" s="355">
        <v>44044</v>
      </c>
      <c r="B101">
        <v>0.7407</v>
      </c>
      <c r="C101">
        <v>0.290220202178513</v>
      </c>
    </row>
    <row r="102" spans="1:3">
      <c r="A102" s="355">
        <v>44075</v>
      </c>
      <c r="B102">
        <v>0.9885</v>
      </c>
      <c r="C102">
        <v>0.344197221351718</v>
      </c>
    </row>
    <row r="103" spans="1:3">
      <c r="A103" s="355">
        <v>44105</v>
      </c>
      <c r="B103">
        <v>1.017</v>
      </c>
      <c r="C103">
        <v>0.361317369524283</v>
      </c>
    </row>
    <row r="104" spans="1:3">
      <c r="A104" s="355">
        <v>44136</v>
      </c>
      <c r="B104">
        <v>1.028</v>
      </c>
      <c r="C104">
        <v>0.386887960558504</v>
      </c>
    </row>
    <row r="105" spans="1:3">
      <c r="A105" s="355">
        <v>44166</v>
      </c>
      <c r="B105">
        <v>1.6929</v>
      </c>
      <c r="C105">
        <v>0.493528074164772</v>
      </c>
    </row>
    <row r="106" spans="1:3">
      <c r="A106" s="355">
        <v>44197</v>
      </c>
      <c r="B106">
        <v>0.6893</v>
      </c>
      <c r="C106">
        <v>0.335050794730958</v>
      </c>
    </row>
    <row r="107" spans="1:3">
      <c r="A107" s="355">
        <v>44228</v>
      </c>
      <c r="B107">
        <v>0.7954</v>
      </c>
      <c r="C107">
        <v>0.348294434470377</v>
      </c>
    </row>
    <row r="108" spans="1:3">
      <c r="A108" s="355">
        <v>44256</v>
      </c>
      <c r="B108">
        <v>1.7542</v>
      </c>
      <c r="C108">
        <v>0.369616519174041</v>
      </c>
    </row>
    <row r="109" spans="1:3">
      <c r="A109" s="355">
        <v>44287</v>
      </c>
      <c r="B109">
        <v>0.9432</v>
      </c>
      <c r="C109">
        <v>0.431216568371965</v>
      </c>
    </row>
    <row r="110" spans="1:3">
      <c r="A110" s="355">
        <v>44317</v>
      </c>
      <c r="B110">
        <v>0.95</v>
      </c>
      <c r="C110">
        <v>0.390512599169647</v>
      </c>
    </row>
    <row r="112" spans="1:3">
      <c r="B112" t="s">
        <v>671</v>
      </c>
      <c r="C112" t="s">
        <v>672</v>
      </c>
    </row>
    <row r="113" spans="1:3">
      <c r="A113" s="355">
        <v>43831</v>
      </c>
      <c r="B113">
        <v>0.3289</v>
      </c>
      <c r="C113">
        <v>0.0380481936073482</v>
      </c>
    </row>
    <row r="114" spans="1:3">
      <c r="A114" s="355">
        <v>43862</v>
      </c>
      <c r="B114">
        <v>0.2799</v>
      </c>
      <c r="C114">
        <v>0.029582109112431</v>
      </c>
    </row>
    <row r="115" spans="1:3">
      <c r="A115" s="355">
        <v>43892</v>
      </c>
      <c r="B115">
        <v>0.1453</v>
      </c>
      <c r="C115">
        <v>0.0385984486239507</v>
      </c>
    </row>
    <row r="116" spans="1:3">
      <c r="A116" s="355">
        <v>43923</v>
      </c>
      <c r="B116">
        <v>0.0147</v>
      </c>
      <c r="C116">
        <v>0.0213105247897941</v>
      </c>
    </row>
    <row r="117" spans="1:3">
      <c r="A117" s="355">
        <v>43952</v>
      </c>
      <c r="B117">
        <v>0.1116</v>
      </c>
      <c r="C117">
        <v>0.0325013833474095</v>
      </c>
    </row>
    <row r="118" spans="1:3">
      <c r="A118" s="355">
        <v>43983</v>
      </c>
      <c r="B118">
        <v>0.223</v>
      </c>
      <c r="C118">
        <v>0.0269809197710856</v>
      </c>
    </row>
    <row r="119" spans="1:3">
      <c r="A119" s="355">
        <v>44013</v>
      </c>
      <c r="B119">
        <v>0.3884</v>
      </c>
      <c r="C119">
        <v>0.0329350711021038</v>
      </c>
    </row>
    <row r="120" spans="1:3">
      <c r="A120" s="355">
        <v>44044</v>
      </c>
      <c r="B120">
        <v>0.2535</v>
      </c>
      <c r="C120">
        <v>0.0378782218901756</v>
      </c>
    </row>
    <row r="121" spans="1:3">
      <c r="A121" s="355">
        <v>44075</v>
      </c>
      <c r="B121">
        <v>0.4014</v>
      </c>
      <c r="C121">
        <v>0.0567518273975314</v>
      </c>
    </row>
    <row r="122" spans="1:3">
      <c r="A122" s="355">
        <v>44105</v>
      </c>
      <c r="B122">
        <v>0.4324</v>
      </c>
      <c r="C122">
        <v>0.0582529503691329</v>
      </c>
    </row>
    <row r="123" spans="1:3">
      <c r="A123" s="355">
        <v>44136</v>
      </c>
      <c r="B123">
        <v>0.491</v>
      </c>
      <c r="C123">
        <v>0.0648544407460242</v>
      </c>
    </row>
    <row r="124" spans="1:3">
      <c r="A124" s="355">
        <v>44166</v>
      </c>
      <c r="B124">
        <v>1.0818</v>
      </c>
      <c r="C124">
        <v>0.102209918651562</v>
      </c>
    </row>
    <row r="125" spans="1:3">
      <c r="A125" s="355">
        <v>44197</v>
      </c>
      <c r="B125">
        <v>0.2057</v>
      </c>
      <c r="C125">
        <v>0.038293277733306</v>
      </c>
    </row>
    <row r="126" spans="1:3">
      <c r="A126" s="355">
        <v>44228</v>
      </c>
      <c r="B126">
        <v>0.3082</v>
      </c>
      <c r="C126">
        <v>0.0528835429571544</v>
      </c>
    </row>
    <row r="127" spans="1:3">
      <c r="A127" s="355">
        <v>44256</v>
      </c>
      <c r="B127">
        <v>0.5576</v>
      </c>
      <c r="C127">
        <v>0.0649739568160897</v>
      </c>
    </row>
    <row r="128" spans="1:3">
      <c r="A128" s="355">
        <v>44287</v>
      </c>
      <c r="B128">
        <v>0.45</v>
      </c>
      <c r="C128">
        <v>0.057255550607545</v>
      </c>
    </row>
    <row r="129" spans="1:3">
      <c r="A129" s="355">
        <v>44317</v>
      </c>
      <c r="B129">
        <v>0.6251</v>
      </c>
      <c r="C129">
        <v>0.065522048572896</v>
      </c>
    </row>
  </sheetData>
  <sheetProtection formatCells="0" insertHyperlinks="0" autoFilter="0"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C22:AC100"/>
  <sheetViews>
    <sheetView zoomScale="90" zoomScaleNormal="90" topLeftCell="A6" workbookViewId="0">
      <pane xSplit="3" ySplit="19" topLeftCell="M91" activePane="bottomRight" state="frozen"/>
      <selection/>
      <selection pane="topRight"/>
      <selection pane="bottomLeft"/>
      <selection pane="bottomRight" activeCell="S104" sqref="S104"/>
    </sheetView>
  </sheetViews>
  <sheetFormatPr defaultColWidth="9.125" defaultRowHeight="12"/>
  <cols>
    <col min="1" max="2" width="9.125" style="335"/>
    <col min="3" max="3" width="15" style="335" customWidth="1"/>
    <col min="4" max="8" width="10.125" style="335" customWidth="1"/>
    <col min="9" max="9" width="9.25" style="335" customWidth="1"/>
    <col min="10" max="13" width="9.125" style="335" customWidth="1"/>
    <col min="14" max="14" width="9.5" style="335" customWidth="1"/>
    <col min="15" max="15" width="10.75" style="335" customWidth="1"/>
    <col min="16" max="16" width="12.125" style="335" customWidth="1"/>
    <col min="17" max="17" width="11.125" style="335" customWidth="1"/>
    <col min="18" max="18" width="10.75" style="335" customWidth="1"/>
    <col min="19" max="19" width="12.125" style="335" customWidth="1"/>
    <col min="20" max="20" width="10.875" style="335" customWidth="1"/>
    <col min="21" max="21" width="11.875" style="335" customWidth="1"/>
    <col min="22" max="22" width="11.125" style="335" customWidth="1"/>
    <col min="23" max="23" width="12.75" style="335" customWidth="1"/>
    <col min="24" max="24" width="11.125" style="335" customWidth="1"/>
    <col min="25" max="29" width="10.75" style="335" customWidth="1"/>
    <col min="30" max="16384" width="9.125" style="335"/>
  </cols>
  <sheetData>
    <row r="22" spans="3:29">
      <c r="C22" s="336" t="s">
        <v>673</v>
      </c>
      <c r="D22" s="336"/>
      <c r="E22" s="336"/>
      <c r="F22" s="336"/>
      <c r="G22" s="336"/>
      <c r="H22" s="336"/>
      <c r="I22" s="336"/>
      <c r="J22" s="336"/>
      <c r="K22" s="336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  <c r="AA22" s="336"/>
      <c r="AB22" s="336"/>
      <c r="AC22" s="336"/>
    </row>
    <row r="23" spans="3:29">
      <c r="C23" s="337" t="s">
        <v>674</v>
      </c>
      <c r="D23" s="338" t="s">
        <v>6</v>
      </c>
      <c r="E23" s="339"/>
      <c r="F23" s="339"/>
      <c r="G23" s="339"/>
      <c r="H23" s="340"/>
      <c r="I23" s="338" t="s">
        <v>8</v>
      </c>
      <c r="J23" s="339"/>
      <c r="K23" s="339"/>
      <c r="L23" s="339"/>
      <c r="M23" s="340"/>
      <c r="N23" s="341" t="s">
        <v>675</v>
      </c>
      <c r="O23" s="338" t="s">
        <v>676</v>
      </c>
      <c r="P23" s="339"/>
      <c r="Q23" s="339"/>
      <c r="R23" s="339"/>
      <c r="S23" s="340"/>
      <c r="T23" s="338" t="s">
        <v>677</v>
      </c>
      <c r="U23" s="339"/>
      <c r="V23" s="339"/>
      <c r="W23" s="339"/>
      <c r="X23" s="340"/>
      <c r="Y23" s="338" t="s">
        <v>678</v>
      </c>
      <c r="Z23" s="339"/>
      <c r="AA23" s="339"/>
      <c r="AB23" s="339"/>
      <c r="AC23" s="340"/>
    </row>
    <row r="24" spans="3:29">
      <c r="C24" s="342" t="s">
        <v>679</v>
      </c>
      <c r="D24" s="342" t="s">
        <v>680</v>
      </c>
      <c r="E24" s="342" t="s">
        <v>681</v>
      </c>
      <c r="F24" s="342" t="s">
        <v>682</v>
      </c>
      <c r="G24" s="342" t="s">
        <v>683</v>
      </c>
      <c r="H24" s="342" t="s">
        <v>681</v>
      </c>
      <c r="I24" s="342" t="s">
        <v>680</v>
      </c>
      <c r="J24" s="342" t="s">
        <v>681</v>
      </c>
      <c r="K24" s="342" t="s">
        <v>682</v>
      </c>
      <c r="L24" s="342" t="s">
        <v>683</v>
      </c>
      <c r="M24" s="342" t="s">
        <v>681</v>
      </c>
      <c r="N24" s="342" t="s">
        <v>680</v>
      </c>
      <c r="O24" s="342" t="s">
        <v>684</v>
      </c>
      <c r="P24" s="342" t="s">
        <v>681</v>
      </c>
      <c r="Q24" s="342" t="s">
        <v>682</v>
      </c>
      <c r="R24" s="342" t="s">
        <v>685</v>
      </c>
      <c r="S24" s="342" t="s">
        <v>681</v>
      </c>
      <c r="T24" s="342" t="s">
        <v>680</v>
      </c>
      <c r="U24" s="342" t="s">
        <v>681</v>
      </c>
      <c r="V24" s="342" t="s">
        <v>682</v>
      </c>
      <c r="W24" s="342" t="s">
        <v>683</v>
      </c>
      <c r="X24" s="342" t="s">
        <v>681</v>
      </c>
      <c r="Y24" s="342" t="s">
        <v>686</v>
      </c>
      <c r="Z24" s="342" t="s">
        <v>681</v>
      </c>
      <c r="AA24" s="342" t="s">
        <v>682</v>
      </c>
      <c r="AB24" s="342" t="s">
        <v>687</v>
      </c>
      <c r="AC24" s="342" t="s">
        <v>681</v>
      </c>
    </row>
    <row r="25" hidden="1" spans="3:29">
      <c r="C25" s="343">
        <v>43101</v>
      </c>
      <c r="D25" s="344">
        <v>0.6085</v>
      </c>
      <c r="E25" s="344"/>
      <c r="F25" s="344"/>
      <c r="G25" s="344">
        <f>D25</f>
        <v>0.6085</v>
      </c>
      <c r="H25" s="344"/>
      <c r="I25" s="344">
        <v>0.58</v>
      </c>
      <c r="J25" s="344"/>
      <c r="K25" s="344"/>
      <c r="L25" s="344">
        <f>I25</f>
        <v>0.58</v>
      </c>
      <c r="M25" s="344"/>
      <c r="N25" s="345">
        <v>0.027</v>
      </c>
      <c r="O25" s="346">
        <v>1.2155</v>
      </c>
      <c r="P25" s="344"/>
      <c r="Q25" s="344"/>
      <c r="R25" s="344">
        <f>O25</f>
        <v>1.2155</v>
      </c>
      <c r="S25" s="344"/>
      <c r="T25" s="346"/>
      <c r="U25" s="344"/>
      <c r="V25" s="344"/>
      <c r="W25" s="344"/>
      <c r="X25" s="344"/>
      <c r="Y25" s="344"/>
      <c r="Z25" s="344"/>
      <c r="AA25" s="344"/>
      <c r="AB25" s="344"/>
      <c r="AC25" s="344"/>
    </row>
    <row r="26" hidden="1" spans="3:29">
      <c r="C26" s="343">
        <v>43132</v>
      </c>
      <c r="D26" s="344">
        <v>0.8344</v>
      </c>
      <c r="E26" s="344"/>
      <c r="F26" s="347">
        <f t="shared" ref="F26:F57" si="0">D26/D25-1</f>
        <v>0.371240755957272</v>
      </c>
      <c r="G26" s="344">
        <f t="shared" ref="G26:G36" si="1">G25+D26</f>
        <v>1.4429</v>
      </c>
      <c r="H26" s="344"/>
      <c r="I26" s="344">
        <v>0.8152</v>
      </c>
      <c r="J26" s="344"/>
      <c r="K26" s="347">
        <f t="shared" ref="K26:K57" si="2">I26/I25-1</f>
        <v>0.40551724137931</v>
      </c>
      <c r="L26" s="344">
        <f t="shared" ref="L26:L36" si="3">L25+I26</f>
        <v>1.3952</v>
      </c>
      <c r="M26" s="344"/>
      <c r="N26" s="345">
        <v>0.0416</v>
      </c>
      <c r="O26" s="346">
        <v>1.6912</v>
      </c>
      <c r="P26" s="344"/>
      <c r="Q26" s="347">
        <f t="shared" ref="Q26:Q57" si="4">O26/O25-1</f>
        <v>0.391361579596874</v>
      </c>
      <c r="R26" s="344">
        <f t="shared" ref="R26:R36" si="5">R25+O26</f>
        <v>2.9067</v>
      </c>
      <c r="S26" s="344"/>
      <c r="T26" s="346"/>
      <c r="U26" s="344"/>
      <c r="V26" s="347"/>
      <c r="W26" s="344"/>
      <c r="X26" s="344"/>
      <c r="Y26" s="344"/>
      <c r="Z26" s="344"/>
      <c r="AA26" s="344"/>
      <c r="AB26" s="344"/>
      <c r="AC26" s="344"/>
    </row>
    <row r="27" hidden="1" spans="3:29">
      <c r="C27" s="343">
        <v>43160</v>
      </c>
      <c r="D27" s="344">
        <v>1.448</v>
      </c>
      <c r="E27" s="344"/>
      <c r="F27" s="347">
        <f t="shared" si="0"/>
        <v>0.735378715244487</v>
      </c>
      <c r="G27" s="344">
        <f t="shared" si="1"/>
        <v>2.8909</v>
      </c>
      <c r="H27" s="344"/>
      <c r="I27" s="344">
        <v>1.0882</v>
      </c>
      <c r="J27" s="344"/>
      <c r="K27" s="347">
        <f t="shared" si="2"/>
        <v>0.334887144259078</v>
      </c>
      <c r="L27" s="344">
        <f t="shared" si="3"/>
        <v>2.4834</v>
      </c>
      <c r="M27" s="344"/>
      <c r="N27" s="345">
        <v>0.0204</v>
      </c>
      <c r="O27" s="346">
        <v>2.5566</v>
      </c>
      <c r="P27" s="344"/>
      <c r="Q27" s="347">
        <f t="shared" si="4"/>
        <v>0.511707663197729</v>
      </c>
      <c r="R27" s="344">
        <f t="shared" si="5"/>
        <v>5.4633</v>
      </c>
      <c r="S27" s="344"/>
      <c r="T27" s="346"/>
      <c r="U27" s="344"/>
      <c r="V27" s="347"/>
      <c r="W27" s="344"/>
      <c r="X27" s="344"/>
      <c r="Y27" s="344"/>
      <c r="Z27" s="344"/>
      <c r="AA27" s="344"/>
      <c r="AB27" s="344"/>
      <c r="AC27" s="344"/>
    </row>
    <row r="28" hidden="1" spans="3:29">
      <c r="C28" s="343">
        <v>43191</v>
      </c>
      <c r="D28" s="344">
        <v>0.9334</v>
      </c>
      <c r="E28" s="344"/>
      <c r="F28" s="347">
        <f t="shared" si="0"/>
        <v>-0.355386740331492</v>
      </c>
      <c r="G28" s="344">
        <f t="shared" si="1"/>
        <v>3.8243</v>
      </c>
      <c r="H28" s="344"/>
      <c r="I28" s="344">
        <v>0.9467</v>
      </c>
      <c r="J28" s="344"/>
      <c r="K28" s="347">
        <f t="shared" si="2"/>
        <v>-0.130031244256571</v>
      </c>
      <c r="L28" s="344">
        <f t="shared" si="3"/>
        <v>3.4301</v>
      </c>
      <c r="M28" s="344"/>
      <c r="N28" s="345">
        <v>0.0247</v>
      </c>
      <c r="O28" s="346">
        <v>1.9048</v>
      </c>
      <c r="P28" s="344"/>
      <c r="Q28" s="347">
        <f t="shared" si="4"/>
        <v>-0.254947977782993</v>
      </c>
      <c r="R28" s="344">
        <f t="shared" si="5"/>
        <v>7.3681</v>
      </c>
      <c r="S28" s="344"/>
      <c r="T28" s="346"/>
      <c r="U28" s="344"/>
      <c r="V28" s="347"/>
      <c r="W28" s="344"/>
      <c r="X28" s="344"/>
      <c r="Y28" s="344"/>
      <c r="Z28" s="344"/>
      <c r="AA28" s="344"/>
      <c r="AB28" s="344"/>
      <c r="AC28" s="344"/>
    </row>
    <row r="29" hidden="1" spans="3:29">
      <c r="C29" s="343">
        <v>43221</v>
      </c>
      <c r="D29" s="344">
        <v>1.3044</v>
      </c>
      <c r="E29" s="344"/>
      <c r="F29" s="347">
        <f t="shared" si="0"/>
        <v>0.397471609170774</v>
      </c>
      <c r="G29" s="344">
        <f t="shared" si="1"/>
        <v>5.1287</v>
      </c>
      <c r="H29" s="344"/>
      <c r="I29" s="344">
        <v>1.0967</v>
      </c>
      <c r="J29" s="344"/>
      <c r="K29" s="347">
        <f t="shared" si="2"/>
        <v>0.158445125171649</v>
      </c>
      <c r="L29" s="344">
        <f t="shared" si="3"/>
        <v>4.5268</v>
      </c>
      <c r="M29" s="344"/>
      <c r="N29" s="345">
        <v>0.0151</v>
      </c>
      <c r="O29" s="346">
        <v>2.4162</v>
      </c>
      <c r="P29" s="344"/>
      <c r="Q29" s="347">
        <f t="shared" si="4"/>
        <v>0.268479630407392</v>
      </c>
      <c r="R29" s="344">
        <f t="shared" si="5"/>
        <v>9.7843</v>
      </c>
      <c r="S29" s="344"/>
      <c r="T29" s="346"/>
      <c r="U29" s="344"/>
      <c r="V29" s="347"/>
      <c r="W29" s="344"/>
      <c r="X29" s="344"/>
      <c r="Y29" s="344"/>
      <c r="Z29" s="344"/>
      <c r="AA29" s="344"/>
      <c r="AB29" s="344"/>
      <c r="AC29" s="344"/>
    </row>
    <row r="30" hidden="1" spans="3:29">
      <c r="C30" s="343">
        <v>43252</v>
      </c>
      <c r="D30" s="344">
        <v>1.1539</v>
      </c>
      <c r="E30" s="344"/>
      <c r="F30" s="347">
        <f t="shared" si="0"/>
        <v>-0.115378718184606</v>
      </c>
      <c r="G30" s="344">
        <f t="shared" si="1"/>
        <v>6.2826</v>
      </c>
      <c r="H30" s="344"/>
      <c r="I30" s="344">
        <v>1.0614</v>
      </c>
      <c r="J30" s="344"/>
      <c r="K30" s="347">
        <f t="shared" si="2"/>
        <v>-0.0321874715054254</v>
      </c>
      <c r="L30" s="344">
        <f t="shared" si="3"/>
        <v>5.5882</v>
      </c>
      <c r="M30" s="344"/>
      <c r="N30" s="345">
        <v>0.0107</v>
      </c>
      <c r="O30" s="346">
        <v>2.226</v>
      </c>
      <c r="P30" s="344"/>
      <c r="Q30" s="347">
        <f t="shared" si="4"/>
        <v>-0.0787186491184504</v>
      </c>
      <c r="R30" s="344">
        <f t="shared" si="5"/>
        <v>12.0103</v>
      </c>
      <c r="S30" s="344"/>
      <c r="T30" s="346"/>
      <c r="U30" s="344"/>
      <c r="V30" s="347"/>
      <c r="W30" s="344"/>
      <c r="X30" s="344"/>
      <c r="Y30" s="344"/>
      <c r="Z30" s="344"/>
      <c r="AA30" s="344"/>
      <c r="AB30" s="344"/>
      <c r="AC30" s="344"/>
    </row>
    <row r="31" hidden="1" spans="3:29">
      <c r="C31" s="343">
        <v>43282</v>
      </c>
      <c r="D31" s="344">
        <v>1.9731</v>
      </c>
      <c r="E31" s="344"/>
      <c r="F31" s="347">
        <f t="shared" si="0"/>
        <v>0.709940202790537</v>
      </c>
      <c r="G31" s="344">
        <f t="shared" si="1"/>
        <v>8.2557</v>
      </c>
      <c r="H31" s="344"/>
      <c r="I31" s="344">
        <v>0.8994</v>
      </c>
      <c r="J31" s="344"/>
      <c r="K31" s="347">
        <f t="shared" si="2"/>
        <v>-0.152628603730921</v>
      </c>
      <c r="L31" s="344">
        <f t="shared" si="3"/>
        <v>6.4876</v>
      </c>
      <c r="M31" s="344"/>
      <c r="N31" s="345">
        <v>0.014</v>
      </c>
      <c r="O31" s="346">
        <v>2.8865</v>
      </c>
      <c r="P31" s="344"/>
      <c r="Q31" s="347">
        <f t="shared" si="4"/>
        <v>0.296720575022462</v>
      </c>
      <c r="R31" s="344">
        <f t="shared" si="5"/>
        <v>14.8968</v>
      </c>
      <c r="S31" s="344"/>
      <c r="T31" s="346"/>
      <c r="U31" s="344"/>
      <c r="V31" s="347"/>
      <c r="W31" s="344"/>
      <c r="X31" s="344"/>
      <c r="Y31" s="344"/>
      <c r="Z31" s="344"/>
      <c r="AA31" s="344"/>
      <c r="AB31" s="344"/>
      <c r="AC31" s="344"/>
    </row>
    <row r="32" hidden="1" spans="3:29">
      <c r="C32" s="343">
        <v>43313</v>
      </c>
      <c r="D32" s="344">
        <v>2.3568</v>
      </c>
      <c r="E32" s="344"/>
      <c r="F32" s="347">
        <f t="shared" si="0"/>
        <v>0.194465561806294</v>
      </c>
      <c r="G32" s="344">
        <f t="shared" si="1"/>
        <v>10.6125</v>
      </c>
      <c r="H32" s="344"/>
      <c r="I32" s="344">
        <v>0.9533</v>
      </c>
      <c r="J32" s="344"/>
      <c r="K32" s="347">
        <f t="shared" si="2"/>
        <v>0.0599288414498556</v>
      </c>
      <c r="L32" s="344">
        <f t="shared" si="3"/>
        <v>7.4409</v>
      </c>
      <c r="M32" s="344"/>
      <c r="N32" s="345">
        <v>0.0117</v>
      </c>
      <c r="O32" s="346">
        <v>3.3218</v>
      </c>
      <c r="P32" s="344"/>
      <c r="Q32" s="347">
        <f t="shared" si="4"/>
        <v>0.150805473757145</v>
      </c>
      <c r="R32" s="344">
        <f t="shared" si="5"/>
        <v>18.2186</v>
      </c>
      <c r="S32" s="344"/>
      <c r="T32" s="346"/>
      <c r="U32" s="344"/>
      <c r="V32" s="347"/>
      <c r="W32" s="344"/>
      <c r="X32" s="344"/>
      <c r="Y32" s="344"/>
      <c r="Z32" s="344"/>
      <c r="AA32" s="344"/>
      <c r="AB32" s="344"/>
      <c r="AC32" s="344"/>
    </row>
    <row r="33" hidden="1" spans="3:29">
      <c r="C33" s="343">
        <v>43344</v>
      </c>
      <c r="D33" s="344">
        <v>3.3943</v>
      </c>
      <c r="E33" s="344"/>
      <c r="F33" s="347">
        <f t="shared" si="0"/>
        <v>0.440215546503734</v>
      </c>
      <c r="G33" s="344">
        <f t="shared" si="1"/>
        <v>14.0068</v>
      </c>
      <c r="H33" s="344"/>
      <c r="I33" s="344">
        <v>1.0295</v>
      </c>
      <c r="J33" s="344"/>
      <c r="K33" s="347">
        <f t="shared" si="2"/>
        <v>0.079932864785482</v>
      </c>
      <c r="L33" s="344">
        <f t="shared" si="3"/>
        <v>8.4704</v>
      </c>
      <c r="M33" s="344"/>
      <c r="N33" s="345">
        <v>0.0161</v>
      </c>
      <c r="O33" s="346">
        <v>4.4399</v>
      </c>
      <c r="P33" s="344"/>
      <c r="Q33" s="347">
        <f t="shared" si="4"/>
        <v>0.336594617376121</v>
      </c>
      <c r="R33" s="344">
        <f t="shared" si="5"/>
        <v>22.6585</v>
      </c>
      <c r="S33" s="344"/>
      <c r="T33" s="346"/>
      <c r="U33" s="344"/>
      <c r="V33" s="347"/>
      <c r="W33" s="344"/>
      <c r="X33" s="344"/>
      <c r="Y33" s="344"/>
      <c r="Z33" s="344"/>
      <c r="AA33" s="344"/>
      <c r="AB33" s="344"/>
      <c r="AC33" s="344"/>
    </row>
    <row r="34" hidden="1" spans="3:29">
      <c r="C34" s="343">
        <v>43374</v>
      </c>
      <c r="D34" s="344">
        <v>2.4443</v>
      </c>
      <c r="E34" s="344"/>
      <c r="F34" s="347">
        <f t="shared" si="0"/>
        <v>-0.279880976931915</v>
      </c>
      <c r="G34" s="344">
        <f t="shared" si="1"/>
        <v>16.4511</v>
      </c>
      <c r="H34" s="344"/>
      <c r="I34" s="344">
        <v>1.0054</v>
      </c>
      <c r="J34" s="344"/>
      <c r="K34" s="347">
        <f t="shared" si="2"/>
        <v>-0.0234094220495387</v>
      </c>
      <c r="L34" s="344">
        <f t="shared" si="3"/>
        <v>9.4758</v>
      </c>
      <c r="M34" s="344"/>
      <c r="N34" s="345">
        <v>0.0119</v>
      </c>
      <c r="O34" s="346">
        <v>3.4616</v>
      </c>
      <c r="P34" s="344"/>
      <c r="Q34" s="347">
        <f t="shared" si="4"/>
        <v>-0.220342800513525</v>
      </c>
      <c r="R34" s="344">
        <f t="shared" si="5"/>
        <v>26.1201</v>
      </c>
      <c r="S34" s="344"/>
      <c r="T34" s="346"/>
      <c r="U34" s="344"/>
      <c r="V34" s="347"/>
      <c r="W34" s="344"/>
      <c r="X34" s="344"/>
      <c r="Y34" s="344"/>
      <c r="Z34" s="344"/>
      <c r="AA34" s="344"/>
      <c r="AB34" s="344"/>
      <c r="AC34" s="344"/>
    </row>
    <row r="35" hidden="1" spans="3:29">
      <c r="C35" s="343">
        <v>43405</v>
      </c>
      <c r="D35" s="344">
        <v>2.9208</v>
      </c>
      <c r="E35" s="344"/>
      <c r="F35" s="347">
        <f t="shared" si="0"/>
        <v>0.194943337560856</v>
      </c>
      <c r="G35" s="344">
        <f t="shared" si="1"/>
        <v>19.3719</v>
      </c>
      <c r="H35" s="344"/>
      <c r="I35" s="344">
        <v>1.1382</v>
      </c>
      <c r="J35" s="344"/>
      <c r="K35" s="347">
        <f t="shared" si="2"/>
        <v>0.132086731649095</v>
      </c>
      <c r="L35" s="344">
        <f t="shared" si="3"/>
        <v>10.614</v>
      </c>
      <c r="M35" s="344"/>
      <c r="N35" s="345">
        <v>0.0195</v>
      </c>
      <c r="O35" s="346">
        <v>4.0785</v>
      </c>
      <c r="P35" s="344"/>
      <c r="Q35" s="347">
        <f t="shared" si="4"/>
        <v>0.178212387335336</v>
      </c>
      <c r="R35" s="344">
        <f t="shared" si="5"/>
        <v>30.1986</v>
      </c>
      <c r="S35" s="344"/>
      <c r="T35" s="346"/>
      <c r="U35" s="344"/>
      <c r="V35" s="347"/>
      <c r="W35" s="344"/>
      <c r="X35" s="344"/>
      <c r="Y35" s="344"/>
      <c r="Z35" s="344"/>
      <c r="AA35" s="344"/>
      <c r="AB35" s="344"/>
      <c r="AC35" s="344"/>
    </row>
    <row r="36" s="334" customFormat="1" hidden="1" spans="3:29">
      <c r="C36" s="343">
        <v>43435</v>
      </c>
      <c r="D36" s="348">
        <v>3.7388</v>
      </c>
      <c r="E36" s="348"/>
      <c r="F36" s="349">
        <f t="shared" si="0"/>
        <v>0.280060257463709</v>
      </c>
      <c r="G36" s="348">
        <f t="shared" si="1"/>
        <v>23.1107</v>
      </c>
      <c r="H36" s="348"/>
      <c r="I36" s="348">
        <v>1.331</v>
      </c>
      <c r="J36" s="348"/>
      <c r="K36" s="349">
        <f t="shared" si="2"/>
        <v>0.169390265331225</v>
      </c>
      <c r="L36" s="348">
        <f t="shared" si="3"/>
        <v>11.945</v>
      </c>
      <c r="M36" s="348"/>
      <c r="N36" s="350">
        <v>0.0241</v>
      </c>
      <c r="O36" s="351">
        <v>5.0939</v>
      </c>
      <c r="P36" s="348"/>
      <c r="Q36" s="349">
        <f t="shared" si="4"/>
        <v>0.248964079931347</v>
      </c>
      <c r="R36" s="348">
        <f t="shared" si="5"/>
        <v>35.2925</v>
      </c>
      <c r="S36" s="348"/>
      <c r="T36" s="351"/>
      <c r="U36" s="348"/>
      <c r="V36" s="349"/>
      <c r="W36" s="348"/>
      <c r="X36" s="348"/>
      <c r="Y36" s="348"/>
      <c r="Z36" s="348"/>
      <c r="AA36" s="348"/>
      <c r="AB36" s="348"/>
      <c r="AC36" s="348"/>
    </row>
    <row r="37" spans="3:29">
      <c r="C37" s="343">
        <v>43466</v>
      </c>
      <c r="D37" s="344">
        <v>2.1092</v>
      </c>
      <c r="E37" s="347">
        <f t="shared" ref="E37:E68" si="6">D37/D25-1</f>
        <v>2.46622843056697</v>
      </c>
      <c r="F37" s="347">
        <f t="shared" si="0"/>
        <v>-0.435861773831176</v>
      </c>
      <c r="G37" s="344">
        <f>D37</f>
        <v>2.1092</v>
      </c>
      <c r="H37" s="347">
        <f t="shared" ref="H37:H68" si="7">G37/G25-1</f>
        <v>2.46622843056697</v>
      </c>
      <c r="I37" s="344">
        <v>0.524</v>
      </c>
      <c r="J37" s="347">
        <f t="shared" ref="J37:J68" si="8">I37/I25-1</f>
        <v>-0.0965517241379309</v>
      </c>
      <c r="K37" s="347">
        <f t="shared" si="2"/>
        <v>-0.606311044327573</v>
      </c>
      <c r="L37" s="344">
        <f>I37</f>
        <v>0.524</v>
      </c>
      <c r="M37" s="347">
        <f t="shared" ref="M37:M68" si="9">L37/L25-1</f>
        <v>-0.0965517241379309</v>
      </c>
      <c r="N37" s="345">
        <v>0.0113</v>
      </c>
      <c r="O37" s="346">
        <v>2.6445</v>
      </c>
      <c r="P37" s="347">
        <f t="shared" ref="P37:P68" si="10">O37/O25-1</f>
        <v>1.17564788153023</v>
      </c>
      <c r="Q37" s="347">
        <f t="shared" si="4"/>
        <v>-0.480849643691474</v>
      </c>
      <c r="R37" s="344">
        <f>O37</f>
        <v>2.6445</v>
      </c>
      <c r="S37" s="347">
        <f t="shared" ref="S37:S68" si="11">R37/R25-1</f>
        <v>1.17564788153023</v>
      </c>
      <c r="T37" s="346">
        <f t="shared" ref="T37:T72" si="12">O37/Y37</f>
        <v>117.638270621297</v>
      </c>
      <c r="U37" s="347"/>
      <c r="V37" s="347"/>
      <c r="W37" s="344">
        <f>T37</f>
        <v>117.638270621297</v>
      </c>
      <c r="X37" s="347"/>
      <c r="Y37" s="347">
        <v>0.0224799292443971</v>
      </c>
      <c r="Z37" s="347"/>
      <c r="AA37" s="347">
        <f t="shared" ref="AA37:AA68" si="13">Y38-Y37</f>
        <v>-0.0037913913069954</v>
      </c>
      <c r="AB37" s="347">
        <f t="shared" ref="AB37:AB68" si="14">R37/W37</f>
        <v>0.0224799292443971</v>
      </c>
      <c r="AC37" s="347"/>
    </row>
    <row r="38" spans="3:29">
      <c r="C38" s="343">
        <v>43497</v>
      </c>
      <c r="D38" s="344">
        <v>1.8151</v>
      </c>
      <c r="E38" s="347">
        <f t="shared" si="6"/>
        <v>1.1753355704698</v>
      </c>
      <c r="F38" s="347">
        <f t="shared" si="0"/>
        <v>-0.139436753271382</v>
      </c>
      <c r="G38" s="344">
        <f t="shared" ref="G38:G48" si="15">G37+D38</f>
        <v>3.9243</v>
      </c>
      <c r="H38" s="347">
        <f t="shared" si="7"/>
        <v>1.71973109709613</v>
      </c>
      <c r="I38" s="344">
        <v>0.618</v>
      </c>
      <c r="J38" s="347">
        <f t="shared" si="8"/>
        <v>-0.241903827281649</v>
      </c>
      <c r="K38" s="347">
        <f t="shared" si="2"/>
        <v>0.179389312977099</v>
      </c>
      <c r="L38" s="344">
        <f t="shared" ref="L38:L48" si="16">L37+I38</f>
        <v>1.142</v>
      </c>
      <c r="M38" s="347">
        <f t="shared" si="9"/>
        <v>-0.181479357798165</v>
      </c>
      <c r="N38" s="345">
        <v>0.0099</v>
      </c>
      <c r="O38" s="346">
        <v>2.443</v>
      </c>
      <c r="P38" s="347">
        <f t="shared" si="10"/>
        <v>0.44453642384106</v>
      </c>
      <c r="Q38" s="347">
        <f t="shared" si="4"/>
        <v>-0.0761958782378521</v>
      </c>
      <c r="R38" s="344">
        <f t="shared" ref="R38:R48" si="17">R37+O38</f>
        <v>5.0875</v>
      </c>
      <c r="S38" s="347">
        <f t="shared" si="11"/>
        <v>0.750266625382737</v>
      </c>
      <c r="T38" s="346">
        <f t="shared" si="12"/>
        <v>130.721836463771</v>
      </c>
      <c r="U38" s="347"/>
      <c r="V38" s="347"/>
      <c r="W38" s="344">
        <f t="shared" ref="W38:W48" si="18">W37+T38</f>
        <v>248.360107085068</v>
      </c>
      <c r="X38" s="347"/>
      <c r="Y38" s="347">
        <v>0.0186885379374017</v>
      </c>
      <c r="Z38" s="347"/>
      <c r="AA38" s="347">
        <f t="shared" si="13"/>
        <v>-0.0027803903665223</v>
      </c>
      <c r="AB38" s="347">
        <f t="shared" si="14"/>
        <v>0.0204843686842889</v>
      </c>
      <c r="AC38" s="347"/>
    </row>
    <row r="39" spans="3:29">
      <c r="C39" s="343">
        <v>43525</v>
      </c>
      <c r="D39" s="344">
        <v>1.846</v>
      </c>
      <c r="E39" s="347">
        <f t="shared" si="6"/>
        <v>0.274861878453039</v>
      </c>
      <c r="F39" s="347">
        <f t="shared" si="0"/>
        <v>0.0170238554349624</v>
      </c>
      <c r="G39" s="344">
        <f t="shared" si="15"/>
        <v>5.7703</v>
      </c>
      <c r="H39" s="347">
        <f t="shared" si="7"/>
        <v>0.996022000069182</v>
      </c>
      <c r="I39" s="344">
        <v>0.7832</v>
      </c>
      <c r="J39" s="347">
        <f t="shared" si="8"/>
        <v>-0.280279360411689</v>
      </c>
      <c r="K39" s="347">
        <f t="shared" si="2"/>
        <v>0.267313915857605</v>
      </c>
      <c r="L39" s="344">
        <f t="shared" si="16"/>
        <v>1.9252</v>
      </c>
      <c r="M39" s="347">
        <f t="shared" si="9"/>
        <v>-0.224772489329146</v>
      </c>
      <c r="N39" s="345">
        <v>0.0198</v>
      </c>
      <c r="O39" s="346">
        <v>2.649</v>
      </c>
      <c r="P39" s="347">
        <f t="shared" si="10"/>
        <v>0.0361417507627317</v>
      </c>
      <c r="Q39" s="347">
        <f t="shared" si="4"/>
        <v>0.0843225542365944</v>
      </c>
      <c r="R39" s="344">
        <f t="shared" si="17"/>
        <v>7.7365</v>
      </c>
      <c r="S39" s="347">
        <f t="shared" si="11"/>
        <v>0.416085516080025</v>
      </c>
      <c r="T39" s="346">
        <f t="shared" si="12"/>
        <v>166.518445230488</v>
      </c>
      <c r="U39" s="347"/>
      <c r="V39" s="347"/>
      <c r="W39" s="344">
        <f t="shared" si="18"/>
        <v>414.878552315556</v>
      </c>
      <c r="X39" s="347"/>
      <c r="Y39" s="347">
        <v>0.0159081475708794</v>
      </c>
      <c r="Z39" s="347"/>
      <c r="AA39" s="347">
        <f t="shared" si="13"/>
        <v>-0.0011304588182377</v>
      </c>
      <c r="AB39" s="347">
        <f t="shared" si="14"/>
        <v>0.0186476258095782</v>
      </c>
      <c r="AC39" s="347"/>
    </row>
    <row r="40" spans="3:29">
      <c r="C40" s="343">
        <v>43556</v>
      </c>
      <c r="D40" s="344">
        <v>1.4429</v>
      </c>
      <c r="E40" s="347">
        <f t="shared" si="6"/>
        <v>0.545853867580887</v>
      </c>
      <c r="F40" s="347">
        <f t="shared" si="0"/>
        <v>-0.218364030335861</v>
      </c>
      <c r="G40" s="344">
        <f t="shared" si="15"/>
        <v>7.2132</v>
      </c>
      <c r="H40" s="347">
        <f t="shared" si="7"/>
        <v>0.886149099181549</v>
      </c>
      <c r="I40" s="344">
        <v>0.5933</v>
      </c>
      <c r="J40" s="347">
        <f t="shared" si="8"/>
        <v>-0.373296714904405</v>
      </c>
      <c r="K40" s="347">
        <f t="shared" si="2"/>
        <v>-0.242466802860061</v>
      </c>
      <c r="L40" s="344">
        <f t="shared" si="16"/>
        <v>2.5185</v>
      </c>
      <c r="M40" s="347">
        <f t="shared" si="9"/>
        <v>-0.265764846505933</v>
      </c>
      <c r="N40" s="345">
        <v>0.0232</v>
      </c>
      <c r="O40" s="346">
        <v>2.0594</v>
      </c>
      <c r="P40" s="347">
        <f t="shared" si="10"/>
        <v>0.0811633767324653</v>
      </c>
      <c r="Q40" s="347">
        <f t="shared" si="4"/>
        <v>-0.222574556436391</v>
      </c>
      <c r="R40" s="344">
        <f t="shared" si="17"/>
        <v>9.7959</v>
      </c>
      <c r="S40" s="347">
        <f t="shared" si="11"/>
        <v>0.329501499708202</v>
      </c>
      <c r="T40" s="346">
        <f t="shared" si="12"/>
        <v>139.358734269718</v>
      </c>
      <c r="U40" s="347"/>
      <c r="V40" s="347"/>
      <c r="W40" s="344">
        <f t="shared" si="18"/>
        <v>554.237286585274</v>
      </c>
      <c r="X40" s="347"/>
      <c r="Y40" s="347">
        <v>0.0147776887526417</v>
      </c>
      <c r="Z40" s="347"/>
      <c r="AA40" s="347">
        <f t="shared" si="13"/>
        <v>0.000195507942381001</v>
      </c>
      <c r="AB40" s="347">
        <f t="shared" si="14"/>
        <v>0.017674559682467</v>
      </c>
      <c r="AC40" s="347"/>
    </row>
    <row r="41" spans="3:29">
      <c r="C41" s="343">
        <v>43586</v>
      </c>
      <c r="D41" s="344">
        <v>1.6944</v>
      </c>
      <c r="E41" s="347">
        <f t="shared" si="6"/>
        <v>0.298988040478381</v>
      </c>
      <c r="F41" s="347">
        <f t="shared" si="0"/>
        <v>0.174301753413265</v>
      </c>
      <c r="G41" s="344">
        <f t="shared" si="15"/>
        <v>8.9076</v>
      </c>
      <c r="H41" s="347">
        <f t="shared" si="7"/>
        <v>0.73681439741065</v>
      </c>
      <c r="I41" s="344">
        <v>0.7566</v>
      </c>
      <c r="J41" s="347">
        <f t="shared" si="8"/>
        <v>-0.310112154645755</v>
      </c>
      <c r="K41" s="347">
        <f t="shared" si="2"/>
        <v>0.275240182032698</v>
      </c>
      <c r="L41" s="344">
        <f t="shared" si="16"/>
        <v>3.2751</v>
      </c>
      <c r="M41" s="347">
        <f t="shared" si="9"/>
        <v>-0.276508792082707</v>
      </c>
      <c r="N41" s="345">
        <v>0.0283</v>
      </c>
      <c r="O41" s="346">
        <v>2.4793</v>
      </c>
      <c r="P41" s="347">
        <f t="shared" si="10"/>
        <v>0.0261153877990232</v>
      </c>
      <c r="Q41" s="347">
        <f t="shared" si="4"/>
        <v>0.203894338156745</v>
      </c>
      <c r="R41" s="344">
        <f t="shared" si="17"/>
        <v>12.2752</v>
      </c>
      <c r="S41" s="347">
        <f t="shared" si="11"/>
        <v>0.254581319051951</v>
      </c>
      <c r="T41" s="346">
        <f t="shared" si="12"/>
        <v>165.582543961648</v>
      </c>
      <c r="U41" s="347"/>
      <c r="V41" s="347"/>
      <c r="W41" s="344">
        <f t="shared" si="18"/>
        <v>719.819830546922</v>
      </c>
      <c r="X41" s="347"/>
      <c r="Y41" s="347">
        <v>0.0149731966950227</v>
      </c>
      <c r="Z41" s="347"/>
      <c r="AA41" s="347">
        <f t="shared" si="13"/>
        <v>0.0025305810756104</v>
      </c>
      <c r="AB41" s="347">
        <f t="shared" si="14"/>
        <v>0.0170531561914226</v>
      </c>
      <c r="AC41" s="347"/>
    </row>
    <row r="42" spans="3:29">
      <c r="C42" s="343">
        <v>43617</v>
      </c>
      <c r="D42" s="344">
        <v>1.9654</v>
      </c>
      <c r="E42" s="347">
        <f t="shared" si="6"/>
        <v>0.703267180864893</v>
      </c>
      <c r="F42" s="347">
        <f t="shared" si="0"/>
        <v>0.159938621340888</v>
      </c>
      <c r="G42" s="344">
        <f t="shared" si="15"/>
        <v>10.873</v>
      </c>
      <c r="H42" s="347">
        <f t="shared" si="7"/>
        <v>0.730652914398497</v>
      </c>
      <c r="I42" s="344">
        <v>0.7567</v>
      </c>
      <c r="J42" s="347">
        <f t="shared" si="8"/>
        <v>-0.287073676276616</v>
      </c>
      <c r="K42" s="347">
        <f t="shared" si="2"/>
        <v>0.000132170235263018</v>
      </c>
      <c r="L42" s="344">
        <f t="shared" si="16"/>
        <v>4.0318</v>
      </c>
      <c r="M42" s="347">
        <f t="shared" si="9"/>
        <v>-0.278515443255431</v>
      </c>
      <c r="N42" s="345">
        <v>0.0243</v>
      </c>
      <c r="O42" s="346">
        <v>2.7464</v>
      </c>
      <c r="P42" s="347">
        <f t="shared" si="10"/>
        <v>0.233782569631626</v>
      </c>
      <c r="Q42" s="347">
        <f t="shared" si="4"/>
        <v>0.107732021134998</v>
      </c>
      <c r="R42" s="344">
        <f t="shared" si="17"/>
        <v>15.0216</v>
      </c>
      <c r="S42" s="347">
        <f t="shared" si="11"/>
        <v>0.250726459788681</v>
      </c>
      <c r="T42" s="346">
        <f t="shared" si="12"/>
        <v>156.903271738731</v>
      </c>
      <c r="U42" s="347"/>
      <c r="V42" s="347"/>
      <c r="W42" s="344">
        <f t="shared" si="18"/>
        <v>876.723102285653</v>
      </c>
      <c r="X42" s="347"/>
      <c r="Y42" s="347">
        <v>0.0175037777706331</v>
      </c>
      <c r="Z42" s="347"/>
      <c r="AA42" s="347">
        <f t="shared" si="13"/>
        <v>-0.000433161953709901</v>
      </c>
      <c r="AB42" s="347">
        <f t="shared" si="14"/>
        <v>0.017133801950511</v>
      </c>
      <c r="AC42" s="347"/>
    </row>
    <row r="43" spans="3:29">
      <c r="C43" s="343">
        <v>43647</v>
      </c>
      <c r="D43" s="344">
        <v>1.7474</v>
      </c>
      <c r="E43" s="347">
        <f t="shared" si="6"/>
        <v>-0.114388525670265</v>
      </c>
      <c r="F43" s="347">
        <f t="shared" si="0"/>
        <v>-0.110918896916658</v>
      </c>
      <c r="G43" s="344">
        <f t="shared" si="15"/>
        <v>12.6204</v>
      </c>
      <c r="H43" s="347">
        <f t="shared" si="7"/>
        <v>0.528689269232167</v>
      </c>
      <c r="I43" s="344">
        <v>0.7166</v>
      </c>
      <c r="J43" s="347">
        <f t="shared" si="8"/>
        <v>-0.203246608850345</v>
      </c>
      <c r="K43" s="347">
        <f t="shared" si="2"/>
        <v>-0.0529932602088014</v>
      </c>
      <c r="L43" s="344">
        <f t="shared" si="16"/>
        <v>4.7484</v>
      </c>
      <c r="M43" s="347">
        <f t="shared" si="9"/>
        <v>-0.268080646155743</v>
      </c>
      <c r="N43" s="345">
        <v>0.0198</v>
      </c>
      <c r="O43" s="346">
        <v>2.4838</v>
      </c>
      <c r="P43" s="347">
        <f t="shared" si="10"/>
        <v>-0.139511519140828</v>
      </c>
      <c r="Q43" s="347">
        <f t="shared" si="4"/>
        <v>-0.0956160792309932</v>
      </c>
      <c r="R43" s="344">
        <f t="shared" si="17"/>
        <v>17.5054</v>
      </c>
      <c r="S43" s="347">
        <f t="shared" si="11"/>
        <v>0.175111433327963</v>
      </c>
      <c r="T43" s="346">
        <f t="shared" si="12"/>
        <v>145.501487857143</v>
      </c>
      <c r="U43" s="347"/>
      <c r="V43" s="347"/>
      <c r="W43" s="344">
        <f t="shared" si="18"/>
        <v>1022.2245901428</v>
      </c>
      <c r="X43" s="347"/>
      <c r="Y43" s="347">
        <v>0.0170706158169232</v>
      </c>
      <c r="Z43" s="347"/>
      <c r="AA43" s="347">
        <f t="shared" si="13"/>
        <v>-0.0012129358566308</v>
      </c>
      <c r="AB43" s="347">
        <f t="shared" si="14"/>
        <v>0.0171248081574272</v>
      </c>
      <c r="AC43" s="347"/>
    </row>
    <row r="44" spans="3:29">
      <c r="C44" s="343">
        <v>43678</v>
      </c>
      <c r="D44" s="344">
        <v>1.886</v>
      </c>
      <c r="E44" s="347">
        <f t="shared" si="6"/>
        <v>-0.199762389680923</v>
      </c>
      <c r="F44" s="347">
        <f t="shared" si="0"/>
        <v>0.0793178436534279</v>
      </c>
      <c r="G44" s="344">
        <f t="shared" si="15"/>
        <v>14.5064</v>
      </c>
      <c r="H44" s="347">
        <f t="shared" si="7"/>
        <v>0.366916372202591</v>
      </c>
      <c r="I44" s="344">
        <v>0.8041</v>
      </c>
      <c r="J44" s="347">
        <f t="shared" si="8"/>
        <v>-0.156508968845064</v>
      </c>
      <c r="K44" s="347">
        <f t="shared" si="2"/>
        <v>0.122104381802958</v>
      </c>
      <c r="L44" s="344">
        <f t="shared" si="16"/>
        <v>5.5525</v>
      </c>
      <c r="M44" s="347">
        <f t="shared" si="9"/>
        <v>-0.253786504320714</v>
      </c>
      <c r="N44" s="345">
        <v>0.0179</v>
      </c>
      <c r="O44" s="346">
        <v>2.708</v>
      </c>
      <c r="P44" s="347">
        <f t="shared" si="10"/>
        <v>-0.184779336504305</v>
      </c>
      <c r="Q44" s="347">
        <f t="shared" si="4"/>
        <v>0.0902649166599565</v>
      </c>
      <c r="R44" s="344">
        <f t="shared" si="17"/>
        <v>20.2134</v>
      </c>
      <c r="S44" s="347">
        <f t="shared" si="11"/>
        <v>0.109492496679218</v>
      </c>
      <c r="T44" s="346">
        <f t="shared" si="12"/>
        <v>170.768990595146</v>
      </c>
      <c r="U44" s="347"/>
      <c r="V44" s="347"/>
      <c r="W44" s="344">
        <f t="shared" si="18"/>
        <v>1192.99358073794</v>
      </c>
      <c r="X44" s="347"/>
      <c r="Y44" s="347">
        <v>0.0158576799602924</v>
      </c>
      <c r="Z44" s="347"/>
      <c r="AA44" s="347">
        <f t="shared" si="13"/>
        <v>0.0051461985753239</v>
      </c>
      <c r="AB44" s="347">
        <f t="shared" si="14"/>
        <v>0.0169434272961442</v>
      </c>
      <c r="AC44" s="347"/>
    </row>
    <row r="45" spans="3:29">
      <c r="C45" s="343">
        <v>43709</v>
      </c>
      <c r="D45" s="344">
        <v>2.127</v>
      </c>
      <c r="E45" s="347">
        <f t="shared" si="6"/>
        <v>-0.373361223227175</v>
      </c>
      <c r="F45" s="347">
        <f t="shared" si="0"/>
        <v>0.127783669141039</v>
      </c>
      <c r="G45" s="344">
        <f t="shared" si="15"/>
        <v>16.6334</v>
      </c>
      <c r="H45" s="347">
        <f t="shared" si="7"/>
        <v>0.187523203015678</v>
      </c>
      <c r="I45" s="344">
        <v>0.6484</v>
      </c>
      <c r="J45" s="347">
        <f t="shared" si="8"/>
        <v>-0.370179698882953</v>
      </c>
      <c r="K45" s="347">
        <f t="shared" si="2"/>
        <v>-0.19363263275712</v>
      </c>
      <c r="L45" s="344">
        <f t="shared" si="16"/>
        <v>6.2009</v>
      </c>
      <c r="M45" s="347">
        <f t="shared" si="9"/>
        <v>-0.267933037400831</v>
      </c>
      <c r="N45" s="345">
        <v>0.012</v>
      </c>
      <c r="O45" s="346">
        <v>2.7874</v>
      </c>
      <c r="P45" s="347">
        <f t="shared" si="10"/>
        <v>-0.372193067411428</v>
      </c>
      <c r="Q45" s="347">
        <f t="shared" si="4"/>
        <v>0.0293205317577547</v>
      </c>
      <c r="R45" s="344">
        <f t="shared" si="17"/>
        <v>23.0008</v>
      </c>
      <c r="S45" s="347">
        <f t="shared" si="11"/>
        <v>0.0151069135203121</v>
      </c>
      <c r="T45" s="346">
        <f t="shared" si="12"/>
        <v>132.708823052533</v>
      </c>
      <c r="U45" s="347"/>
      <c r="V45" s="347"/>
      <c r="W45" s="344">
        <f t="shared" si="18"/>
        <v>1325.70240379047</v>
      </c>
      <c r="X45" s="347"/>
      <c r="Y45" s="347">
        <v>0.0210038785356163</v>
      </c>
      <c r="Z45" s="347"/>
      <c r="AA45" s="347">
        <f t="shared" si="13"/>
        <v>-0.0024489128487071</v>
      </c>
      <c r="AB45" s="347">
        <f t="shared" si="14"/>
        <v>0.0173498968805032</v>
      </c>
      <c r="AC45" s="347"/>
    </row>
    <row r="46" spans="3:29">
      <c r="C46" s="343">
        <v>43739</v>
      </c>
      <c r="D46" s="344">
        <v>1.9109</v>
      </c>
      <c r="E46" s="347">
        <f t="shared" si="6"/>
        <v>-0.218221985844618</v>
      </c>
      <c r="F46" s="347">
        <f t="shared" si="0"/>
        <v>-0.101598495533615</v>
      </c>
      <c r="G46" s="344">
        <f t="shared" si="15"/>
        <v>18.5443</v>
      </c>
      <c r="H46" s="347">
        <f t="shared" si="7"/>
        <v>0.127237692312368</v>
      </c>
      <c r="I46" s="344">
        <v>0.6685</v>
      </c>
      <c r="J46" s="347">
        <f t="shared" si="8"/>
        <v>-0.335090511239308</v>
      </c>
      <c r="K46" s="347">
        <f t="shared" si="2"/>
        <v>0.0309993830968538</v>
      </c>
      <c r="L46" s="344">
        <f t="shared" si="16"/>
        <v>6.8694</v>
      </c>
      <c r="M46" s="347">
        <f t="shared" si="9"/>
        <v>-0.275058570252644</v>
      </c>
      <c r="N46" s="345">
        <v>0.0133</v>
      </c>
      <c r="O46" s="346">
        <v>2.5927</v>
      </c>
      <c r="P46" s="347">
        <f t="shared" si="10"/>
        <v>-0.251011093136122</v>
      </c>
      <c r="Q46" s="347">
        <f t="shared" si="4"/>
        <v>-0.0698500394632992</v>
      </c>
      <c r="R46" s="344">
        <f t="shared" si="17"/>
        <v>25.5935</v>
      </c>
      <c r="S46" s="347">
        <f t="shared" si="11"/>
        <v>-0.0201607191396665</v>
      </c>
      <c r="T46" s="346">
        <f t="shared" si="12"/>
        <v>139.730789253315</v>
      </c>
      <c r="U46" s="347"/>
      <c r="V46" s="347"/>
      <c r="W46" s="344">
        <f t="shared" si="18"/>
        <v>1465.43319304379</v>
      </c>
      <c r="X46" s="347"/>
      <c r="Y46" s="347">
        <v>0.0185549656869092</v>
      </c>
      <c r="Z46" s="347"/>
      <c r="AA46" s="347">
        <f t="shared" si="13"/>
        <v>0.001847056501955</v>
      </c>
      <c r="AB46" s="347">
        <f t="shared" si="14"/>
        <v>0.0174648016173571</v>
      </c>
      <c r="AC46" s="347"/>
    </row>
    <row r="47" spans="3:29">
      <c r="C47" s="343">
        <v>43770</v>
      </c>
      <c r="D47" s="344">
        <v>2.2061</v>
      </c>
      <c r="E47" s="347">
        <f t="shared" si="6"/>
        <v>-0.244693234730211</v>
      </c>
      <c r="F47" s="347">
        <f t="shared" si="0"/>
        <v>0.154482181171176</v>
      </c>
      <c r="G47" s="344">
        <f t="shared" si="15"/>
        <v>20.7504</v>
      </c>
      <c r="H47" s="347">
        <f t="shared" si="7"/>
        <v>0.0711597726603999</v>
      </c>
      <c r="I47" s="344">
        <v>0.75</v>
      </c>
      <c r="J47" s="347">
        <f t="shared" si="8"/>
        <v>-0.341064839219821</v>
      </c>
      <c r="K47" s="347">
        <f t="shared" si="2"/>
        <v>0.12191473448018</v>
      </c>
      <c r="L47" s="344">
        <f t="shared" si="16"/>
        <v>7.6194</v>
      </c>
      <c r="M47" s="347">
        <f t="shared" si="9"/>
        <v>-0.282136800452233</v>
      </c>
      <c r="N47" s="345">
        <v>0.018</v>
      </c>
      <c r="O47" s="346">
        <v>2.9741</v>
      </c>
      <c r="P47" s="347">
        <f t="shared" si="10"/>
        <v>-0.270785828123084</v>
      </c>
      <c r="Q47" s="347">
        <f t="shared" si="4"/>
        <v>0.147105334207583</v>
      </c>
      <c r="R47" s="344">
        <f t="shared" si="17"/>
        <v>28.5676</v>
      </c>
      <c r="S47" s="347">
        <f t="shared" si="11"/>
        <v>-0.0540091262508861</v>
      </c>
      <c r="T47" s="346">
        <f t="shared" si="12"/>
        <v>145.774765484929</v>
      </c>
      <c r="U47" s="347"/>
      <c r="V47" s="347"/>
      <c r="W47" s="344">
        <f t="shared" si="18"/>
        <v>1611.20795852872</v>
      </c>
      <c r="X47" s="347"/>
      <c r="Y47" s="347">
        <v>0.0204020221888642</v>
      </c>
      <c r="Z47" s="347"/>
      <c r="AA47" s="347">
        <f t="shared" si="13"/>
        <v>0.0022671468171522</v>
      </c>
      <c r="AB47" s="347">
        <f t="shared" si="14"/>
        <v>0.0177305479710308</v>
      </c>
      <c r="AC47" s="347"/>
    </row>
    <row r="48" s="334" customFormat="1" spans="3:29">
      <c r="C48" s="343">
        <v>43800</v>
      </c>
      <c r="D48" s="348">
        <v>2.8348</v>
      </c>
      <c r="E48" s="349">
        <f t="shared" si="6"/>
        <v>-0.241788809243608</v>
      </c>
      <c r="F48" s="349">
        <f t="shared" si="0"/>
        <v>0.284982548388559</v>
      </c>
      <c r="G48" s="348">
        <f t="shared" si="15"/>
        <v>23.5852</v>
      </c>
      <c r="H48" s="349">
        <f t="shared" si="7"/>
        <v>0.0205316152258477</v>
      </c>
      <c r="I48" s="348">
        <v>0.7466</v>
      </c>
      <c r="J48" s="349">
        <f t="shared" si="8"/>
        <v>-0.439068369646882</v>
      </c>
      <c r="K48" s="349">
        <f t="shared" si="2"/>
        <v>-0.00453333333333328</v>
      </c>
      <c r="L48" s="348">
        <f t="shared" si="16"/>
        <v>8.366</v>
      </c>
      <c r="M48" s="349">
        <f t="shared" si="9"/>
        <v>-0.299623273336124</v>
      </c>
      <c r="N48" s="350">
        <v>0.0111</v>
      </c>
      <c r="O48" s="351">
        <v>3.5925</v>
      </c>
      <c r="P48" s="349">
        <f t="shared" si="10"/>
        <v>-0.294744694634759</v>
      </c>
      <c r="Q48" s="349">
        <f t="shared" si="4"/>
        <v>0.207928448942537</v>
      </c>
      <c r="R48" s="348">
        <f t="shared" si="17"/>
        <v>32.1601</v>
      </c>
      <c r="S48" s="349">
        <f t="shared" si="11"/>
        <v>-0.0887554012892259</v>
      </c>
      <c r="T48" s="351">
        <f t="shared" si="12"/>
        <v>158.475151826101</v>
      </c>
      <c r="U48" s="349"/>
      <c r="V48" s="349"/>
      <c r="W48" s="348">
        <f t="shared" si="18"/>
        <v>1769.68311035482</v>
      </c>
      <c r="X48" s="349"/>
      <c r="Y48" s="349">
        <v>0.0226691690060164</v>
      </c>
      <c r="Z48" s="349"/>
      <c r="AA48" s="349">
        <f t="shared" si="13"/>
        <v>0.0057613584247712</v>
      </c>
      <c r="AB48" s="349">
        <f t="shared" si="14"/>
        <v>0.0181728015664635</v>
      </c>
      <c r="AC48" s="349"/>
    </row>
    <row r="49" spans="3:29">
      <c r="C49" s="343">
        <v>43831</v>
      </c>
      <c r="D49" s="344">
        <v>2.793</v>
      </c>
      <c r="E49" s="347">
        <f t="shared" si="6"/>
        <v>0.324198748340603</v>
      </c>
      <c r="F49" s="347">
        <f t="shared" si="0"/>
        <v>-0.0147453083109919</v>
      </c>
      <c r="G49" s="344">
        <f>D49</f>
        <v>2.793</v>
      </c>
      <c r="H49" s="347">
        <f t="shared" si="7"/>
        <v>0.324198748340603</v>
      </c>
      <c r="I49" s="344">
        <v>0.5513</v>
      </c>
      <c r="J49" s="347">
        <f t="shared" si="8"/>
        <v>0.0520992366412214</v>
      </c>
      <c r="K49" s="347">
        <f t="shared" si="2"/>
        <v>-0.261585855879989</v>
      </c>
      <c r="L49" s="344">
        <f>I49</f>
        <v>0.5513</v>
      </c>
      <c r="M49" s="347">
        <f t="shared" si="9"/>
        <v>0.0520992366412214</v>
      </c>
      <c r="N49" s="345">
        <v>0.0101</v>
      </c>
      <c r="O49" s="346">
        <v>3.3544</v>
      </c>
      <c r="P49" s="347">
        <f t="shared" si="10"/>
        <v>0.268443940253356</v>
      </c>
      <c r="Q49" s="347">
        <f t="shared" si="4"/>
        <v>-0.0662769659011829</v>
      </c>
      <c r="R49" s="344">
        <f>O49</f>
        <v>3.3544</v>
      </c>
      <c r="S49" s="347">
        <f t="shared" si="11"/>
        <v>0.268443940253356</v>
      </c>
      <c r="T49" s="346">
        <f t="shared" si="12"/>
        <v>117.98585193912</v>
      </c>
      <c r="U49" s="347">
        <f t="shared" ref="U49:U80" si="19">T49/T37-1</f>
        <v>0.00295466191390936</v>
      </c>
      <c r="V49" s="347">
        <f t="shared" ref="V49:V80" si="20">T49/T48-1</f>
        <v>-0.255493049985597</v>
      </c>
      <c r="W49" s="344">
        <f>T49</f>
        <v>117.98585193912</v>
      </c>
      <c r="X49" s="347">
        <f t="shared" ref="X49:X80" si="21">W49/W37-1</f>
        <v>0.00295466191390936</v>
      </c>
      <c r="Y49" s="347">
        <v>0.0284305274307876</v>
      </c>
      <c r="Z49" s="347">
        <f t="shared" ref="Z49:Z80" si="22">Y49-Y37</f>
        <v>0.0059505981863905</v>
      </c>
      <c r="AA49" s="347">
        <f t="shared" si="13"/>
        <v>-0.0060575930581092</v>
      </c>
      <c r="AB49" s="347">
        <f t="shared" si="14"/>
        <v>0.0284305274307876</v>
      </c>
      <c r="AC49" s="347">
        <f t="shared" ref="AC49:AC80" si="23">AB49-AB37</f>
        <v>0.0059505981863905</v>
      </c>
    </row>
    <row r="50" spans="3:29">
      <c r="C50" s="343">
        <v>43862</v>
      </c>
      <c r="D50" s="344">
        <v>2.5196</v>
      </c>
      <c r="E50" s="347">
        <f t="shared" si="6"/>
        <v>0.388132885240483</v>
      </c>
      <c r="F50" s="347">
        <f t="shared" si="0"/>
        <v>-0.0978875760830649</v>
      </c>
      <c r="G50" s="344">
        <f t="shared" ref="G50:G60" si="24">G49+D50</f>
        <v>5.3126</v>
      </c>
      <c r="H50" s="347">
        <f t="shared" si="7"/>
        <v>0.353770099125959</v>
      </c>
      <c r="I50" s="344">
        <v>0.6275</v>
      </c>
      <c r="J50" s="347">
        <f t="shared" si="8"/>
        <v>0.0153721682847896</v>
      </c>
      <c r="K50" s="347">
        <f t="shared" si="2"/>
        <v>0.13821875566842</v>
      </c>
      <c r="L50" s="344">
        <f t="shared" ref="L50:L60" si="25">L49+I50</f>
        <v>1.1788</v>
      </c>
      <c r="M50" s="347">
        <f t="shared" si="9"/>
        <v>0.0322241681260946</v>
      </c>
      <c r="N50" s="345">
        <v>0.013</v>
      </c>
      <c r="O50" s="346">
        <v>3.1601</v>
      </c>
      <c r="P50" s="347">
        <f t="shared" si="10"/>
        <v>0.293532541956611</v>
      </c>
      <c r="Q50" s="347">
        <f t="shared" si="4"/>
        <v>-0.057923920820415</v>
      </c>
      <c r="R50" s="344">
        <f t="shared" ref="R50:R60" si="26">R49+O50</f>
        <v>6.5145</v>
      </c>
      <c r="S50" s="347">
        <f t="shared" si="11"/>
        <v>0.2804914004914</v>
      </c>
      <c r="T50" s="346">
        <f t="shared" si="12"/>
        <v>141.246559229132</v>
      </c>
      <c r="U50" s="347">
        <f t="shared" si="19"/>
        <v>0.0805123539423198</v>
      </c>
      <c r="V50" s="347">
        <f t="shared" si="20"/>
        <v>0.197148275896792</v>
      </c>
      <c r="W50" s="344">
        <f t="shared" ref="W50:W60" si="27">W49+T50</f>
        <v>259.232411168252</v>
      </c>
      <c r="X50" s="347">
        <f t="shared" si="21"/>
        <v>0.0437763705725096</v>
      </c>
      <c r="Y50" s="347">
        <v>0.0223729343726784</v>
      </c>
      <c r="Z50" s="347">
        <f t="shared" si="22"/>
        <v>0.0036843964352767</v>
      </c>
      <c r="AA50" s="347">
        <f t="shared" si="13"/>
        <v>-0.0037541407995769</v>
      </c>
      <c r="AB50" s="347">
        <f t="shared" si="14"/>
        <v>0.0251299595241269</v>
      </c>
      <c r="AC50" s="347">
        <f t="shared" si="23"/>
        <v>0.00464559083983803</v>
      </c>
    </row>
    <row r="51" spans="3:29">
      <c r="C51" s="343">
        <v>43891</v>
      </c>
      <c r="D51" s="344">
        <v>1.6003</v>
      </c>
      <c r="E51" s="347">
        <f t="shared" si="6"/>
        <v>-0.133098591549296</v>
      </c>
      <c r="F51" s="347">
        <f t="shared" si="0"/>
        <v>-0.364859501508176</v>
      </c>
      <c r="G51" s="344">
        <f t="shared" si="24"/>
        <v>6.9129</v>
      </c>
      <c r="H51" s="347">
        <f t="shared" si="7"/>
        <v>0.198013968077916</v>
      </c>
      <c r="I51" s="344">
        <v>0.3108</v>
      </c>
      <c r="J51" s="347">
        <f t="shared" si="8"/>
        <v>-0.603166496424923</v>
      </c>
      <c r="K51" s="347">
        <f t="shared" si="2"/>
        <v>-0.504701195219123</v>
      </c>
      <c r="L51" s="344">
        <f t="shared" si="25"/>
        <v>1.4896</v>
      </c>
      <c r="M51" s="347">
        <f t="shared" si="9"/>
        <v>-0.226262206523998</v>
      </c>
      <c r="N51" s="345">
        <v>0.006</v>
      </c>
      <c r="O51" s="346">
        <v>1.9171</v>
      </c>
      <c r="P51" s="347">
        <f t="shared" si="10"/>
        <v>-0.276292940732352</v>
      </c>
      <c r="Q51" s="347">
        <f t="shared" si="4"/>
        <v>-0.393341982848644</v>
      </c>
      <c r="R51" s="344">
        <f t="shared" si="26"/>
        <v>8.4316</v>
      </c>
      <c r="S51" s="347">
        <f t="shared" si="11"/>
        <v>0.0898468299618689</v>
      </c>
      <c r="T51" s="346">
        <f t="shared" si="12"/>
        <v>102.965855036366</v>
      </c>
      <c r="U51" s="347">
        <f t="shared" si="19"/>
        <v>-0.381654957840584</v>
      </c>
      <c r="V51" s="347">
        <f t="shared" si="20"/>
        <v>-0.27102043689904</v>
      </c>
      <c r="W51" s="344">
        <f t="shared" si="27"/>
        <v>362.198266204618</v>
      </c>
      <c r="X51" s="347">
        <f t="shared" si="21"/>
        <v>-0.126977607825022</v>
      </c>
      <c r="Y51" s="347">
        <v>0.0186187935731015</v>
      </c>
      <c r="Z51" s="347">
        <f t="shared" si="22"/>
        <v>0.0027106460022221</v>
      </c>
      <c r="AA51" s="347">
        <f t="shared" si="13"/>
        <v>-0.0053105850408597</v>
      </c>
      <c r="AB51" s="347">
        <f t="shared" si="14"/>
        <v>0.023278962896075</v>
      </c>
      <c r="AC51" s="347">
        <f t="shared" si="23"/>
        <v>0.00463133708649677</v>
      </c>
    </row>
    <row r="52" spans="3:29">
      <c r="C52" s="343">
        <v>43922</v>
      </c>
      <c r="D52" s="344">
        <v>0.7802</v>
      </c>
      <c r="E52" s="347">
        <f t="shared" si="6"/>
        <v>-0.45928338762215</v>
      </c>
      <c r="F52" s="347">
        <f t="shared" si="0"/>
        <v>-0.512466412547647</v>
      </c>
      <c r="G52" s="344">
        <f t="shared" si="24"/>
        <v>7.6931</v>
      </c>
      <c r="H52" s="347">
        <f t="shared" si="7"/>
        <v>0.0665308046359452</v>
      </c>
      <c r="I52" s="344">
        <v>0.2036</v>
      </c>
      <c r="J52" s="347">
        <f t="shared" si="8"/>
        <v>-0.656834653632226</v>
      </c>
      <c r="K52" s="347">
        <f t="shared" si="2"/>
        <v>-0.344916344916345</v>
      </c>
      <c r="L52" s="344">
        <f t="shared" si="25"/>
        <v>1.6932</v>
      </c>
      <c r="M52" s="347">
        <f t="shared" si="9"/>
        <v>-0.327695056581298</v>
      </c>
      <c r="N52" s="345">
        <v>0.0024</v>
      </c>
      <c r="O52" s="346">
        <v>0.9862</v>
      </c>
      <c r="P52" s="347">
        <f t="shared" si="10"/>
        <v>-0.521122657084588</v>
      </c>
      <c r="Q52" s="347">
        <f t="shared" si="4"/>
        <v>-0.485577173856346</v>
      </c>
      <c r="R52" s="344">
        <f t="shared" si="26"/>
        <v>9.4178</v>
      </c>
      <c r="S52" s="347">
        <f t="shared" si="11"/>
        <v>-0.0385977807041722</v>
      </c>
      <c r="T52" s="346">
        <f t="shared" si="12"/>
        <v>74.1046398251675</v>
      </c>
      <c r="U52" s="347">
        <f t="shared" si="19"/>
        <v>-0.468245458646721</v>
      </c>
      <c r="V52" s="347">
        <f t="shared" si="20"/>
        <v>-0.280298893269088</v>
      </c>
      <c r="W52" s="344">
        <f t="shared" si="27"/>
        <v>436.302906029786</v>
      </c>
      <c r="X52" s="347">
        <f t="shared" si="21"/>
        <v>-0.212786803432329</v>
      </c>
      <c r="Y52" s="347">
        <v>0.0133082085322418</v>
      </c>
      <c r="Z52" s="347">
        <f t="shared" si="22"/>
        <v>-0.0014694802203999</v>
      </c>
      <c r="AA52" s="347">
        <f t="shared" si="13"/>
        <v>-0.000740417294039199</v>
      </c>
      <c r="AB52" s="347">
        <f t="shared" si="14"/>
        <v>0.0215854624616162</v>
      </c>
      <c r="AC52" s="347">
        <f t="shared" si="23"/>
        <v>0.00391090277914918</v>
      </c>
    </row>
    <row r="53" spans="3:29">
      <c r="C53" s="343">
        <v>43952</v>
      </c>
      <c r="D53" s="344">
        <v>1.0509</v>
      </c>
      <c r="E53" s="347">
        <f t="shared" si="6"/>
        <v>-0.37978045325779</v>
      </c>
      <c r="F53" s="347">
        <f t="shared" si="0"/>
        <v>0.346962317354524</v>
      </c>
      <c r="G53" s="344">
        <f t="shared" si="24"/>
        <v>8.744</v>
      </c>
      <c r="H53" s="347">
        <f t="shared" si="7"/>
        <v>-0.0183663388567065</v>
      </c>
      <c r="I53" s="344">
        <v>0.3766</v>
      </c>
      <c r="J53" s="347">
        <f t="shared" si="8"/>
        <v>-0.502246893999471</v>
      </c>
      <c r="K53" s="347">
        <f t="shared" si="2"/>
        <v>0.849705304518664</v>
      </c>
      <c r="L53" s="344">
        <f t="shared" si="25"/>
        <v>2.0698</v>
      </c>
      <c r="M53" s="347">
        <f t="shared" si="9"/>
        <v>-0.368019297120699</v>
      </c>
      <c r="N53" s="345">
        <v>0.0054</v>
      </c>
      <c r="O53" s="346">
        <v>1.4329</v>
      </c>
      <c r="P53" s="347">
        <f t="shared" si="10"/>
        <v>-0.422054612188924</v>
      </c>
      <c r="Q53" s="347">
        <f t="shared" si="4"/>
        <v>0.452950719935105</v>
      </c>
      <c r="R53" s="344">
        <f t="shared" si="26"/>
        <v>10.8507</v>
      </c>
      <c r="S53" s="347">
        <f t="shared" si="11"/>
        <v>-0.116046989051095</v>
      </c>
      <c r="T53" s="346">
        <f t="shared" si="12"/>
        <v>114.013669772329</v>
      </c>
      <c r="U53" s="347">
        <f t="shared" si="19"/>
        <v>-0.311439074165109</v>
      </c>
      <c r="V53" s="347">
        <f t="shared" si="20"/>
        <v>0.538549678418482</v>
      </c>
      <c r="W53" s="344">
        <f t="shared" si="27"/>
        <v>550.316575802115</v>
      </c>
      <c r="X53" s="347">
        <f t="shared" si="21"/>
        <v>-0.235480112594311</v>
      </c>
      <c r="Y53" s="347">
        <v>0.0125677912382026</v>
      </c>
      <c r="Z53" s="347">
        <f t="shared" si="22"/>
        <v>-0.0024054054568201</v>
      </c>
      <c r="AA53" s="347">
        <f t="shared" si="13"/>
        <v>0.0037737689054098</v>
      </c>
      <c r="AB53" s="347">
        <f t="shared" si="14"/>
        <v>0.0197171963867971</v>
      </c>
      <c r="AC53" s="347">
        <f t="shared" si="23"/>
        <v>0.0026640401953745</v>
      </c>
    </row>
    <row r="54" spans="3:29">
      <c r="C54" s="343">
        <v>43983</v>
      </c>
      <c r="D54" s="344">
        <v>1.4532</v>
      </c>
      <c r="E54" s="347">
        <f t="shared" si="6"/>
        <v>-0.260608527526203</v>
      </c>
      <c r="F54" s="347">
        <f t="shared" si="0"/>
        <v>0.382814730231231</v>
      </c>
      <c r="G54" s="344">
        <f t="shared" si="24"/>
        <v>10.1972</v>
      </c>
      <c r="H54" s="347">
        <f t="shared" si="7"/>
        <v>-0.0621539593488457</v>
      </c>
      <c r="I54" s="344">
        <v>0.4127</v>
      </c>
      <c r="J54" s="347">
        <f t="shared" si="8"/>
        <v>-0.454605523985728</v>
      </c>
      <c r="K54" s="347">
        <f t="shared" si="2"/>
        <v>0.0958576739245884</v>
      </c>
      <c r="L54" s="344">
        <f t="shared" si="25"/>
        <v>2.4825</v>
      </c>
      <c r="M54" s="347">
        <f t="shared" si="9"/>
        <v>-0.38427005307803</v>
      </c>
      <c r="N54" s="345">
        <v>0.005</v>
      </c>
      <c r="O54" s="346">
        <v>1.8709</v>
      </c>
      <c r="P54" s="347">
        <f t="shared" si="10"/>
        <v>-0.318780949606758</v>
      </c>
      <c r="Q54" s="347">
        <f t="shared" si="4"/>
        <v>0.305673808360667</v>
      </c>
      <c r="R54" s="344">
        <f t="shared" si="26"/>
        <v>12.7216</v>
      </c>
      <c r="S54" s="347">
        <f t="shared" si="11"/>
        <v>-0.153112850828141</v>
      </c>
      <c r="T54" s="346">
        <f t="shared" si="12"/>
        <v>114.487232770813</v>
      </c>
      <c r="U54" s="347">
        <f t="shared" si="19"/>
        <v>-0.270332406060639</v>
      </c>
      <c r="V54" s="347">
        <f t="shared" si="20"/>
        <v>0.0041535633352574</v>
      </c>
      <c r="W54" s="344">
        <f t="shared" si="27"/>
        <v>664.803808572928</v>
      </c>
      <c r="X54" s="347">
        <f t="shared" si="21"/>
        <v>-0.241717474035123</v>
      </c>
      <c r="Y54" s="347">
        <v>0.0163415601436124</v>
      </c>
      <c r="Z54" s="347">
        <f t="shared" si="22"/>
        <v>-0.0011622176270207</v>
      </c>
      <c r="AA54" s="347">
        <f t="shared" si="13"/>
        <v>0.003023166954782</v>
      </c>
      <c r="AB54" s="347">
        <f t="shared" si="14"/>
        <v>0.019135871118591</v>
      </c>
      <c r="AC54" s="347">
        <f t="shared" si="23"/>
        <v>0.00200206916807998</v>
      </c>
    </row>
    <row r="55" spans="3:29">
      <c r="C55" s="343">
        <v>44013</v>
      </c>
      <c r="D55" s="344">
        <v>1.9581</v>
      </c>
      <c r="E55" s="347">
        <f t="shared" si="6"/>
        <v>0.120579146160009</v>
      </c>
      <c r="F55" s="347">
        <f t="shared" si="0"/>
        <v>0.347440132122213</v>
      </c>
      <c r="G55" s="344">
        <f t="shared" si="24"/>
        <v>12.1553</v>
      </c>
      <c r="H55" s="347">
        <f t="shared" si="7"/>
        <v>-0.0368530315996323</v>
      </c>
      <c r="I55" s="344">
        <v>0.4717</v>
      </c>
      <c r="J55" s="347">
        <f t="shared" si="8"/>
        <v>-0.341752721183366</v>
      </c>
      <c r="K55" s="347">
        <f t="shared" si="2"/>
        <v>0.142960988611582</v>
      </c>
      <c r="L55" s="344">
        <f t="shared" si="25"/>
        <v>2.9542</v>
      </c>
      <c r="M55" s="347">
        <f t="shared" si="9"/>
        <v>-0.37785359278915</v>
      </c>
      <c r="N55" s="345">
        <v>0.0062</v>
      </c>
      <c r="O55" s="346">
        <v>2.436</v>
      </c>
      <c r="P55" s="347">
        <f t="shared" si="10"/>
        <v>-0.0192447056928899</v>
      </c>
      <c r="Q55" s="347">
        <f t="shared" si="4"/>
        <v>0.302047143086215</v>
      </c>
      <c r="R55" s="344">
        <f t="shared" si="26"/>
        <v>15.1576</v>
      </c>
      <c r="S55" s="347">
        <f t="shared" si="11"/>
        <v>-0.134118614827425</v>
      </c>
      <c r="T55" s="346">
        <f t="shared" si="12"/>
        <v>125.795730950527</v>
      </c>
      <c r="U55" s="347">
        <f t="shared" si="19"/>
        <v>-0.135433370454352</v>
      </c>
      <c r="V55" s="347">
        <f t="shared" si="20"/>
        <v>0.0987751900891123</v>
      </c>
      <c r="W55" s="344">
        <f t="shared" si="27"/>
        <v>790.599539523455</v>
      </c>
      <c r="X55" s="347">
        <f t="shared" si="21"/>
        <v>-0.226589198550765</v>
      </c>
      <c r="Y55" s="347">
        <v>0.0193647270983944</v>
      </c>
      <c r="Z55" s="347">
        <f t="shared" si="22"/>
        <v>0.0022941112814712</v>
      </c>
      <c r="AA55" s="347">
        <f t="shared" si="13"/>
        <v>0.001853111540197</v>
      </c>
      <c r="AB55" s="347">
        <f t="shared" si="14"/>
        <v>0.0191722853888031</v>
      </c>
      <c r="AC55" s="347">
        <f t="shared" si="23"/>
        <v>0.00204747723137592</v>
      </c>
    </row>
    <row r="56" spans="3:29">
      <c r="C56" s="343">
        <v>44044</v>
      </c>
      <c r="D56" s="344">
        <v>2.3335</v>
      </c>
      <c r="E56" s="347">
        <f t="shared" si="6"/>
        <v>0.237274655355249</v>
      </c>
      <c r="F56" s="347">
        <f t="shared" si="0"/>
        <v>0.191716459833512</v>
      </c>
      <c r="G56" s="344">
        <f t="shared" si="24"/>
        <v>14.4888</v>
      </c>
      <c r="H56" s="347">
        <f t="shared" si="7"/>
        <v>-0.00121325759664681</v>
      </c>
      <c r="I56" s="344">
        <v>0.497</v>
      </c>
      <c r="J56" s="347">
        <f t="shared" si="8"/>
        <v>-0.381917671931352</v>
      </c>
      <c r="K56" s="347">
        <f t="shared" si="2"/>
        <v>0.0536357854568581</v>
      </c>
      <c r="L56" s="344">
        <f t="shared" si="25"/>
        <v>3.4512</v>
      </c>
      <c r="M56" s="347">
        <f t="shared" si="9"/>
        <v>-0.378442143178748</v>
      </c>
      <c r="N56" s="345">
        <v>0.0098</v>
      </c>
      <c r="O56" s="346">
        <v>2.8403</v>
      </c>
      <c r="P56" s="347">
        <f t="shared" si="10"/>
        <v>0.0488552437223042</v>
      </c>
      <c r="Q56" s="347">
        <f t="shared" si="4"/>
        <v>0.165968801313629</v>
      </c>
      <c r="R56" s="344">
        <f t="shared" si="26"/>
        <v>17.9979</v>
      </c>
      <c r="S56" s="347">
        <f t="shared" si="11"/>
        <v>-0.109605509216658</v>
      </c>
      <c r="T56" s="346">
        <f t="shared" si="12"/>
        <v>133.863776060301</v>
      </c>
      <c r="U56" s="347">
        <f t="shared" si="19"/>
        <v>-0.216111920590656</v>
      </c>
      <c r="V56" s="347">
        <f t="shared" si="20"/>
        <v>0.0641360803646589</v>
      </c>
      <c r="W56" s="344">
        <f t="shared" si="27"/>
        <v>924.463315583756</v>
      </c>
      <c r="X56" s="347">
        <f t="shared" si="21"/>
        <v>-0.225089446825089</v>
      </c>
      <c r="Y56" s="347">
        <v>0.0212178386385914</v>
      </c>
      <c r="Z56" s="347">
        <f t="shared" si="22"/>
        <v>0.005360158678299</v>
      </c>
      <c r="AA56" s="347">
        <f t="shared" si="13"/>
        <v>0.0037821613614086</v>
      </c>
      <c r="AB56" s="347">
        <f t="shared" si="14"/>
        <v>0.0194684847917791</v>
      </c>
      <c r="AC56" s="347">
        <f t="shared" si="23"/>
        <v>0.00252505749563489</v>
      </c>
    </row>
    <row r="57" spans="3:29">
      <c r="C57" s="343">
        <v>44075</v>
      </c>
      <c r="D57" s="344">
        <v>2.751</v>
      </c>
      <c r="E57" s="347">
        <f t="shared" si="6"/>
        <v>0.293370944992948</v>
      </c>
      <c r="F57" s="347">
        <f t="shared" si="0"/>
        <v>0.178915791729162</v>
      </c>
      <c r="G57" s="344">
        <f t="shared" si="24"/>
        <v>17.2398</v>
      </c>
      <c r="H57" s="347">
        <f t="shared" si="7"/>
        <v>0.036456767708346</v>
      </c>
      <c r="I57" s="344">
        <v>0.6708</v>
      </c>
      <c r="J57" s="347">
        <f t="shared" si="8"/>
        <v>0.0345465761875385</v>
      </c>
      <c r="K57" s="347">
        <f t="shared" si="2"/>
        <v>0.349698189134809</v>
      </c>
      <c r="L57" s="344">
        <f t="shared" si="25"/>
        <v>4.122</v>
      </c>
      <c r="M57" s="347">
        <f t="shared" si="9"/>
        <v>-0.335257785160219</v>
      </c>
      <c r="N57" s="345">
        <v>0.0081</v>
      </c>
      <c r="O57" s="346">
        <v>3.4299</v>
      </c>
      <c r="P57" s="347">
        <f t="shared" si="10"/>
        <v>0.230501542656239</v>
      </c>
      <c r="Q57" s="347">
        <f t="shared" si="4"/>
        <v>0.207583705946555</v>
      </c>
      <c r="R57" s="344">
        <f t="shared" si="26"/>
        <v>21.4278</v>
      </c>
      <c r="S57" s="347">
        <f t="shared" si="11"/>
        <v>-0.0683889256025876</v>
      </c>
      <c r="T57" s="346">
        <f t="shared" si="12"/>
        <v>137.196</v>
      </c>
      <c r="U57" s="347">
        <f t="shared" si="19"/>
        <v>0.033812197593605</v>
      </c>
      <c r="V57" s="347">
        <f t="shared" si="20"/>
        <v>0.0248926486146483</v>
      </c>
      <c r="W57" s="344">
        <f t="shared" si="27"/>
        <v>1061.65931558376</v>
      </c>
      <c r="X57" s="347">
        <f t="shared" si="21"/>
        <v>-0.199172218027033</v>
      </c>
      <c r="Y57" s="347">
        <v>0.025</v>
      </c>
      <c r="Z57" s="347">
        <f t="shared" si="22"/>
        <v>0.0039961214643837</v>
      </c>
      <c r="AA57" s="347">
        <f t="shared" si="13"/>
        <v>0</v>
      </c>
      <c r="AB57" s="347">
        <f t="shared" si="14"/>
        <v>0.0201833108658006</v>
      </c>
      <c r="AC57" s="347">
        <f t="shared" si="23"/>
        <v>0.00283341398529731</v>
      </c>
    </row>
    <row r="58" spans="3:29">
      <c r="C58" s="343">
        <v>44105</v>
      </c>
      <c r="D58" s="344">
        <v>2.5703</v>
      </c>
      <c r="E58" s="347">
        <f t="shared" si="6"/>
        <v>0.345073002250249</v>
      </c>
      <c r="F58" s="347">
        <f t="shared" ref="F58:F89" si="28">D58/D57-1</f>
        <v>-0.0656852053798618</v>
      </c>
      <c r="G58" s="344">
        <f t="shared" si="24"/>
        <v>19.8101</v>
      </c>
      <c r="H58" s="347">
        <f t="shared" si="7"/>
        <v>0.0682581709743697</v>
      </c>
      <c r="I58" s="344">
        <v>0.7339</v>
      </c>
      <c r="J58" s="347">
        <f t="shared" si="8"/>
        <v>0.0978309648466718</v>
      </c>
      <c r="K58" s="347">
        <f t="shared" ref="K58:K89" si="29">I58/I57-1</f>
        <v>0.094066785927251</v>
      </c>
      <c r="L58" s="344">
        <f t="shared" si="25"/>
        <v>4.8559</v>
      </c>
      <c r="M58" s="347">
        <f t="shared" si="9"/>
        <v>-0.293111479896352</v>
      </c>
      <c r="N58" s="345">
        <v>0.0087</v>
      </c>
      <c r="O58" s="346">
        <v>3.3129</v>
      </c>
      <c r="P58" s="347">
        <f t="shared" si="10"/>
        <v>0.277779920546149</v>
      </c>
      <c r="Q58" s="347">
        <f t="shared" ref="Q58:Q89" si="30">O58/O57-1</f>
        <v>-0.0341117816845972</v>
      </c>
      <c r="R58" s="344">
        <f t="shared" si="26"/>
        <v>24.7407</v>
      </c>
      <c r="S58" s="347">
        <f t="shared" si="11"/>
        <v>-0.0333209604001016</v>
      </c>
      <c r="T58" s="346">
        <f t="shared" si="12"/>
        <v>132.516</v>
      </c>
      <c r="U58" s="347">
        <f t="shared" si="19"/>
        <v>-0.0516334967537858</v>
      </c>
      <c r="V58" s="347">
        <f t="shared" si="20"/>
        <v>-0.0341117816845973</v>
      </c>
      <c r="W58" s="344">
        <f t="shared" si="27"/>
        <v>1194.17531558376</v>
      </c>
      <c r="X58" s="347">
        <f t="shared" si="21"/>
        <v>-0.185104226345941</v>
      </c>
      <c r="Y58" s="347">
        <v>0.025</v>
      </c>
      <c r="Z58" s="347">
        <f t="shared" si="22"/>
        <v>0.0064450343130908</v>
      </c>
      <c r="AA58" s="347">
        <f t="shared" si="13"/>
        <v>0</v>
      </c>
      <c r="AB58" s="347">
        <f t="shared" si="14"/>
        <v>0.0207178122651998</v>
      </c>
      <c r="AC58" s="347">
        <f t="shared" si="23"/>
        <v>0.00325301064784268</v>
      </c>
    </row>
    <row r="59" spans="3:29">
      <c r="C59" s="343">
        <v>44136</v>
      </c>
      <c r="D59" s="344">
        <v>2.6807</v>
      </c>
      <c r="E59" s="347">
        <f t="shared" si="6"/>
        <v>0.215130773763655</v>
      </c>
      <c r="F59" s="347">
        <f t="shared" si="28"/>
        <v>0.0429521845698946</v>
      </c>
      <c r="G59" s="344">
        <f t="shared" si="24"/>
        <v>22.4908</v>
      </c>
      <c r="H59" s="347">
        <f t="shared" si="7"/>
        <v>0.0838730819646851</v>
      </c>
      <c r="I59" s="344">
        <v>0.6315</v>
      </c>
      <c r="J59" s="347">
        <f t="shared" si="8"/>
        <v>-0.158</v>
      </c>
      <c r="K59" s="347">
        <f t="shared" si="29"/>
        <v>-0.13952854612345</v>
      </c>
      <c r="L59" s="344">
        <f t="shared" si="25"/>
        <v>5.4874</v>
      </c>
      <c r="M59" s="347">
        <f t="shared" si="9"/>
        <v>-0.279812058692285</v>
      </c>
      <c r="N59" s="345">
        <v>0.0149</v>
      </c>
      <c r="O59" s="346">
        <v>3.3271</v>
      </c>
      <c r="P59" s="347">
        <f t="shared" si="10"/>
        <v>0.118691368817457</v>
      </c>
      <c r="Q59" s="347">
        <f t="shared" si="30"/>
        <v>0.00428627486492195</v>
      </c>
      <c r="R59" s="344">
        <f t="shared" si="26"/>
        <v>28.0678</v>
      </c>
      <c r="S59" s="347">
        <f t="shared" si="11"/>
        <v>-0.0174953443761463</v>
      </c>
      <c r="T59" s="346">
        <f t="shared" si="12"/>
        <v>133.084</v>
      </c>
      <c r="U59" s="347">
        <f t="shared" si="19"/>
        <v>-0.0870573548358148</v>
      </c>
      <c r="V59" s="347">
        <f t="shared" si="20"/>
        <v>0.00428627486492217</v>
      </c>
      <c r="W59" s="344">
        <f t="shared" si="27"/>
        <v>1327.25931558376</v>
      </c>
      <c r="X59" s="347">
        <f t="shared" si="21"/>
        <v>-0.176233391501027</v>
      </c>
      <c r="Y59" s="347">
        <v>0.025</v>
      </c>
      <c r="Z59" s="347">
        <f t="shared" si="22"/>
        <v>0.0045979778111358</v>
      </c>
      <c r="AA59" s="347">
        <f t="shared" si="13"/>
        <v>0</v>
      </c>
      <c r="AB59" s="347">
        <f t="shared" si="14"/>
        <v>0.0211471862886532</v>
      </c>
      <c r="AC59" s="347">
        <f t="shared" si="23"/>
        <v>0.0034166383176224</v>
      </c>
    </row>
    <row r="60" s="334" customFormat="1" spans="3:29">
      <c r="C60" s="343">
        <v>44166</v>
      </c>
      <c r="D60" s="348">
        <v>3.4516</v>
      </c>
      <c r="E60" s="349">
        <f t="shared" si="6"/>
        <v>0.21758148723014</v>
      </c>
      <c r="F60" s="349">
        <f t="shared" si="28"/>
        <v>0.287574141082553</v>
      </c>
      <c r="G60" s="348">
        <f t="shared" si="24"/>
        <v>25.9424</v>
      </c>
      <c r="H60" s="349">
        <f t="shared" si="7"/>
        <v>0.099944032698472</v>
      </c>
      <c r="I60" s="348">
        <v>0.9057</v>
      </c>
      <c r="J60" s="349">
        <f t="shared" si="8"/>
        <v>0.21309938387356</v>
      </c>
      <c r="K60" s="349">
        <f t="shared" si="29"/>
        <v>0.434204275534442</v>
      </c>
      <c r="L60" s="348">
        <f t="shared" si="25"/>
        <v>6.3931</v>
      </c>
      <c r="M60" s="349">
        <f t="shared" si="9"/>
        <v>-0.235823571599331</v>
      </c>
      <c r="N60" s="350">
        <v>0.0041</v>
      </c>
      <c r="O60" s="351">
        <v>4.3614</v>
      </c>
      <c r="P60" s="349">
        <f t="shared" si="10"/>
        <v>0.214029227557411</v>
      </c>
      <c r="Q60" s="349">
        <f t="shared" si="30"/>
        <v>0.310871329385952</v>
      </c>
      <c r="R60" s="348">
        <f t="shared" si="26"/>
        <v>32.4292</v>
      </c>
      <c r="S60" s="349">
        <f t="shared" si="11"/>
        <v>0.00836751129505209</v>
      </c>
      <c r="T60" s="351">
        <f t="shared" si="12"/>
        <v>174.456</v>
      </c>
      <c r="U60" s="349">
        <f t="shared" si="19"/>
        <v>0.1008413495097</v>
      </c>
      <c r="V60" s="349">
        <f t="shared" si="20"/>
        <v>0.310871329385952</v>
      </c>
      <c r="W60" s="348">
        <f t="shared" si="27"/>
        <v>1501.71531558376</v>
      </c>
      <c r="X60" s="349">
        <f t="shared" si="21"/>
        <v>-0.151421343857057</v>
      </c>
      <c r="Y60" s="349">
        <v>0.025</v>
      </c>
      <c r="Z60" s="349">
        <f t="shared" si="22"/>
        <v>0.0023308309939836</v>
      </c>
      <c r="AA60" s="349">
        <f t="shared" si="13"/>
        <v>0</v>
      </c>
      <c r="AB60" s="349">
        <f t="shared" si="14"/>
        <v>0.0215947721005921</v>
      </c>
      <c r="AC60" s="349">
        <f t="shared" si="23"/>
        <v>0.00342197053412867</v>
      </c>
    </row>
    <row r="61" spans="3:29">
      <c r="C61" s="343">
        <v>44197</v>
      </c>
      <c r="D61" s="344">
        <v>2.966</v>
      </c>
      <c r="E61" s="347">
        <f t="shared" si="6"/>
        <v>0.0619405656999643</v>
      </c>
      <c r="F61" s="347">
        <f t="shared" si="28"/>
        <v>-0.140688376405145</v>
      </c>
      <c r="G61" s="344">
        <f>D61</f>
        <v>2.966</v>
      </c>
      <c r="H61" s="347">
        <f t="shared" si="7"/>
        <v>0.0619405656999643</v>
      </c>
      <c r="I61" s="344">
        <v>0.6013</v>
      </c>
      <c r="J61" s="347">
        <f t="shared" si="8"/>
        <v>0.0906947215672047</v>
      </c>
      <c r="K61" s="347">
        <f t="shared" si="29"/>
        <v>-0.336093629237054</v>
      </c>
      <c r="L61" s="344">
        <f>I61</f>
        <v>0.6013</v>
      </c>
      <c r="M61" s="347">
        <f t="shared" si="9"/>
        <v>0.0906947215672047</v>
      </c>
      <c r="N61" s="345">
        <v>0.0132</v>
      </c>
      <c r="O61" s="346">
        <v>3.5805</v>
      </c>
      <c r="P61" s="347">
        <f t="shared" si="10"/>
        <v>0.0674040066777963</v>
      </c>
      <c r="Q61" s="347">
        <f t="shared" si="30"/>
        <v>-0.179048012106204</v>
      </c>
      <c r="R61" s="344">
        <f>O61</f>
        <v>3.5805</v>
      </c>
      <c r="S61" s="347">
        <f t="shared" si="11"/>
        <v>0.0674040066777963</v>
      </c>
      <c r="T61" s="346">
        <f t="shared" si="12"/>
        <v>143.22</v>
      </c>
      <c r="U61" s="347">
        <f t="shared" si="19"/>
        <v>0.213874355663427</v>
      </c>
      <c r="V61" s="347">
        <f t="shared" si="20"/>
        <v>-0.179048012106205</v>
      </c>
      <c r="W61" s="344">
        <f>T61</f>
        <v>143.22</v>
      </c>
      <c r="X61" s="347">
        <f t="shared" si="21"/>
        <v>0.213874355663427</v>
      </c>
      <c r="Y61" s="347">
        <v>0.025</v>
      </c>
      <c r="Z61" s="347">
        <f t="shared" si="22"/>
        <v>-0.0034305274307876</v>
      </c>
      <c r="AA61" s="347">
        <f t="shared" si="13"/>
        <v>0</v>
      </c>
      <c r="AB61" s="347">
        <f t="shared" si="14"/>
        <v>0.025</v>
      </c>
      <c r="AC61" s="347">
        <f t="shared" si="23"/>
        <v>-0.0034305274307876</v>
      </c>
    </row>
    <row r="62" spans="3:29">
      <c r="C62" s="343">
        <v>44228</v>
      </c>
      <c r="D62" s="344">
        <v>3.1076</v>
      </c>
      <c r="E62" s="347">
        <f t="shared" si="6"/>
        <v>0.233370376250198</v>
      </c>
      <c r="F62" s="347">
        <f t="shared" si="28"/>
        <v>0.0477410654079569</v>
      </c>
      <c r="G62" s="344">
        <f t="shared" ref="G62:G72" si="31">G61+D62</f>
        <v>6.0736</v>
      </c>
      <c r="H62" s="347">
        <f t="shared" si="7"/>
        <v>0.14324436245906</v>
      </c>
      <c r="I62" s="344">
        <v>0.8062</v>
      </c>
      <c r="J62" s="347">
        <f t="shared" si="8"/>
        <v>0.284780876494024</v>
      </c>
      <c r="K62" s="347">
        <f t="shared" si="29"/>
        <v>0.340761683020123</v>
      </c>
      <c r="L62" s="344">
        <f t="shared" ref="L62:L72" si="32">L61+I62</f>
        <v>1.4075</v>
      </c>
      <c r="M62" s="347">
        <f t="shared" si="9"/>
        <v>0.19401085850017</v>
      </c>
      <c r="N62" s="345">
        <v>0.0139</v>
      </c>
      <c r="O62" s="346">
        <v>3.9277</v>
      </c>
      <c r="P62" s="347">
        <f t="shared" si="10"/>
        <v>0.242903705578937</v>
      </c>
      <c r="Q62" s="347">
        <f t="shared" si="30"/>
        <v>0.0969696969696971</v>
      </c>
      <c r="R62" s="344">
        <f t="shared" ref="R62:R72" si="33">R61+O62</f>
        <v>7.5082</v>
      </c>
      <c r="S62" s="347">
        <f t="shared" si="11"/>
        <v>0.152536649013739</v>
      </c>
      <c r="T62" s="346">
        <f t="shared" si="12"/>
        <v>157.108</v>
      </c>
      <c r="U62" s="347">
        <f t="shared" si="19"/>
        <v>0.112296121459054</v>
      </c>
      <c r="V62" s="347">
        <f t="shared" si="20"/>
        <v>0.0969696969696971</v>
      </c>
      <c r="W62" s="344">
        <f t="shared" ref="W62:W72" si="34">W61+T62</f>
        <v>300.328</v>
      </c>
      <c r="X62" s="347">
        <f t="shared" si="21"/>
        <v>0.158527973591525</v>
      </c>
      <c r="Y62" s="347">
        <v>0.025</v>
      </c>
      <c r="Z62" s="347">
        <f t="shared" si="22"/>
        <v>0.0026270656273216</v>
      </c>
      <c r="AA62" s="347">
        <f t="shared" si="13"/>
        <v>0</v>
      </c>
      <c r="AB62" s="347">
        <f t="shared" si="14"/>
        <v>0.025</v>
      </c>
      <c r="AC62" s="347">
        <f t="shared" si="23"/>
        <v>-0.000129959524126911</v>
      </c>
    </row>
    <row r="63" spans="3:29">
      <c r="C63" s="343">
        <v>44256</v>
      </c>
      <c r="D63" s="344">
        <v>3.7934</v>
      </c>
      <c r="E63" s="347">
        <f t="shared" si="6"/>
        <v>1.37043054427295</v>
      </c>
      <c r="F63" s="347">
        <f t="shared" si="28"/>
        <v>0.220684772815034</v>
      </c>
      <c r="G63" s="344">
        <f t="shared" si="31"/>
        <v>9.867</v>
      </c>
      <c r="H63" s="347">
        <f t="shared" si="7"/>
        <v>0.427331510653995</v>
      </c>
      <c r="I63" s="344">
        <v>1.2003</v>
      </c>
      <c r="J63" s="347">
        <f t="shared" si="8"/>
        <v>2.86196911196911</v>
      </c>
      <c r="K63" s="347">
        <f t="shared" si="29"/>
        <v>0.488836516993302</v>
      </c>
      <c r="L63" s="344">
        <f t="shared" si="32"/>
        <v>2.6078</v>
      </c>
      <c r="M63" s="347">
        <f t="shared" si="9"/>
        <v>0.750671321160043</v>
      </c>
      <c r="N63" s="345">
        <v>0.0763</v>
      </c>
      <c r="O63" s="346">
        <v>5.07</v>
      </c>
      <c r="P63" s="347">
        <f t="shared" si="10"/>
        <v>1.64461947733556</v>
      </c>
      <c r="Q63" s="347">
        <f t="shared" si="30"/>
        <v>0.290831784504927</v>
      </c>
      <c r="R63" s="344">
        <f t="shared" si="33"/>
        <v>12.5782</v>
      </c>
      <c r="S63" s="347">
        <f t="shared" si="11"/>
        <v>0.491792779543622</v>
      </c>
      <c r="T63" s="346">
        <f t="shared" si="12"/>
        <v>202.8</v>
      </c>
      <c r="U63" s="347">
        <f t="shared" si="19"/>
        <v>0.969584965116574</v>
      </c>
      <c r="V63" s="347">
        <f t="shared" si="20"/>
        <v>0.290831784504927</v>
      </c>
      <c r="W63" s="344">
        <f t="shared" si="34"/>
        <v>503.128</v>
      </c>
      <c r="X63" s="347">
        <f t="shared" si="21"/>
        <v>0.389095550545141</v>
      </c>
      <c r="Y63" s="347">
        <v>0.025</v>
      </c>
      <c r="Z63" s="347">
        <f t="shared" si="22"/>
        <v>0.0063812064268985</v>
      </c>
      <c r="AA63" s="347">
        <f t="shared" si="13"/>
        <v>0.0023578642204553</v>
      </c>
      <c r="AB63" s="347">
        <f t="shared" si="14"/>
        <v>0.025</v>
      </c>
      <c r="AC63" s="347">
        <f t="shared" si="23"/>
        <v>0.00172103710392503</v>
      </c>
    </row>
    <row r="64" spans="3:29">
      <c r="C64" s="343">
        <v>44287</v>
      </c>
      <c r="D64" s="344">
        <v>2.9899</v>
      </c>
      <c r="E64" s="347">
        <f t="shared" si="6"/>
        <v>2.83222250704947</v>
      </c>
      <c r="F64" s="347">
        <f t="shared" si="28"/>
        <v>-0.211815258079823</v>
      </c>
      <c r="G64" s="344">
        <f t="shared" si="31"/>
        <v>12.8569</v>
      </c>
      <c r="H64" s="347">
        <f t="shared" si="7"/>
        <v>0.671224863839025</v>
      </c>
      <c r="I64" s="344">
        <v>1.1472</v>
      </c>
      <c r="J64" s="347">
        <f t="shared" si="8"/>
        <v>4.63457760314342</v>
      </c>
      <c r="K64" s="347">
        <f t="shared" si="29"/>
        <v>-0.0442389402649337</v>
      </c>
      <c r="L64" s="344">
        <f t="shared" si="32"/>
        <v>3.755</v>
      </c>
      <c r="M64" s="347">
        <f t="shared" si="9"/>
        <v>1.21769430663832</v>
      </c>
      <c r="N64" s="345">
        <v>0.04</v>
      </c>
      <c r="O64" s="346">
        <v>4.1771</v>
      </c>
      <c r="P64" s="347">
        <f t="shared" si="10"/>
        <v>3.23555059825593</v>
      </c>
      <c r="Q64" s="347">
        <f t="shared" si="30"/>
        <v>-0.176114398422091</v>
      </c>
      <c r="R64" s="344">
        <f t="shared" si="33"/>
        <v>16.7553</v>
      </c>
      <c r="S64" s="347">
        <f t="shared" si="11"/>
        <v>0.779109770859437</v>
      </c>
      <c r="T64" s="346">
        <f t="shared" si="12"/>
        <v>152.683702438906</v>
      </c>
      <c r="U64" s="347">
        <f t="shared" si="19"/>
        <v>1.06037979267058</v>
      </c>
      <c r="V64" s="347">
        <f t="shared" si="20"/>
        <v>-0.247121782845629</v>
      </c>
      <c r="W64" s="344">
        <f t="shared" si="34"/>
        <v>655.811702438906</v>
      </c>
      <c r="X64" s="347">
        <f t="shared" si="21"/>
        <v>0.503111011582707</v>
      </c>
      <c r="Y64" s="347">
        <v>0.0273578642204553</v>
      </c>
      <c r="Z64" s="347">
        <f t="shared" si="22"/>
        <v>0.0140496556882135</v>
      </c>
      <c r="AA64" s="347">
        <f t="shared" si="13"/>
        <v>0.0090441224080551</v>
      </c>
      <c r="AB64" s="347">
        <f t="shared" si="14"/>
        <v>0.0255489493976526</v>
      </c>
      <c r="AC64" s="347">
        <f t="shared" si="23"/>
        <v>0.00396348693603638</v>
      </c>
    </row>
    <row r="65" spans="3:29">
      <c r="C65" s="343">
        <v>44317</v>
      </c>
      <c r="D65" s="344">
        <v>4.4638</v>
      </c>
      <c r="E65" s="347">
        <f t="shared" si="6"/>
        <v>3.24759729755448</v>
      </c>
      <c r="F65" s="347">
        <f t="shared" si="28"/>
        <v>0.492959630756882</v>
      </c>
      <c r="G65" s="344">
        <f t="shared" si="31"/>
        <v>17.3207</v>
      </c>
      <c r="H65" s="347">
        <f t="shared" si="7"/>
        <v>0.980866880146386</v>
      </c>
      <c r="I65" s="344">
        <v>1.3125</v>
      </c>
      <c r="J65" s="347">
        <f t="shared" si="8"/>
        <v>2.48513011152416</v>
      </c>
      <c r="K65" s="347">
        <f t="shared" si="29"/>
        <v>0.144089958158996</v>
      </c>
      <c r="L65" s="344">
        <f t="shared" si="32"/>
        <v>5.0675</v>
      </c>
      <c r="M65" s="347">
        <f t="shared" si="9"/>
        <v>1.44830418397913</v>
      </c>
      <c r="N65" s="345">
        <v>0.0304</v>
      </c>
      <c r="O65" s="346">
        <v>5.8067</v>
      </c>
      <c r="P65" s="347">
        <f t="shared" si="10"/>
        <v>3.05241119408193</v>
      </c>
      <c r="Q65" s="347">
        <f t="shared" si="30"/>
        <v>0.390127121687295</v>
      </c>
      <c r="R65" s="344">
        <f t="shared" si="33"/>
        <v>22.562</v>
      </c>
      <c r="S65" s="347">
        <f t="shared" si="11"/>
        <v>1.07931285539182</v>
      </c>
      <c r="T65" s="346">
        <f t="shared" si="12"/>
        <v>159.516019256271</v>
      </c>
      <c r="U65" s="347">
        <f t="shared" si="19"/>
        <v>0.39909556086393</v>
      </c>
      <c r="V65" s="347">
        <f t="shared" si="20"/>
        <v>0.0447481735655373</v>
      </c>
      <c r="W65" s="344">
        <f t="shared" si="34"/>
        <v>815.327721695178</v>
      </c>
      <c r="X65" s="347">
        <f t="shared" si="21"/>
        <v>0.481561264090211</v>
      </c>
      <c r="Y65" s="347">
        <v>0.0364019866285104</v>
      </c>
      <c r="Z65" s="347">
        <f t="shared" si="22"/>
        <v>0.0238341953903078</v>
      </c>
      <c r="AA65" s="347">
        <f t="shared" si="13"/>
        <v>0.0011957199098536</v>
      </c>
      <c r="AB65" s="347">
        <f t="shared" si="14"/>
        <v>0.0276723082015297</v>
      </c>
      <c r="AC65" s="347">
        <f t="shared" si="23"/>
        <v>0.00795511181473263</v>
      </c>
    </row>
    <row r="66" spans="3:29">
      <c r="C66" s="343">
        <v>44348</v>
      </c>
      <c r="D66" s="344">
        <v>3.6002</v>
      </c>
      <c r="E66" s="347">
        <f t="shared" si="6"/>
        <v>1.47742912193779</v>
      </c>
      <c r="F66" s="347">
        <f t="shared" si="28"/>
        <v>-0.193467449258479</v>
      </c>
      <c r="G66" s="344">
        <f t="shared" si="31"/>
        <v>20.9209</v>
      </c>
      <c r="H66" s="347">
        <f t="shared" si="7"/>
        <v>1.05163182049975</v>
      </c>
      <c r="I66" s="344">
        <v>1.2916</v>
      </c>
      <c r="J66" s="347">
        <f t="shared" si="8"/>
        <v>2.12963411679186</v>
      </c>
      <c r="K66" s="347">
        <f t="shared" si="29"/>
        <v>-0.0159238095238095</v>
      </c>
      <c r="L66" s="344">
        <f t="shared" si="32"/>
        <v>6.3591</v>
      </c>
      <c r="M66" s="347">
        <f t="shared" si="9"/>
        <v>1.56157099697885</v>
      </c>
      <c r="N66" s="345">
        <v>0.0134</v>
      </c>
      <c r="O66" s="346">
        <v>4.9052</v>
      </c>
      <c r="P66" s="347">
        <f t="shared" si="10"/>
        <v>1.62183975626704</v>
      </c>
      <c r="Q66" s="347">
        <f t="shared" si="30"/>
        <v>-0.155251692010953</v>
      </c>
      <c r="R66" s="344">
        <f t="shared" si="33"/>
        <v>27.4672</v>
      </c>
      <c r="S66" s="347">
        <f t="shared" si="11"/>
        <v>1.15909948434159</v>
      </c>
      <c r="T66" s="346">
        <f t="shared" si="12"/>
        <v>130.4654047181</v>
      </c>
      <c r="U66" s="347">
        <f t="shared" si="19"/>
        <v>0.139562915100518</v>
      </c>
      <c r="V66" s="347">
        <f t="shared" si="20"/>
        <v>-0.182117223546686</v>
      </c>
      <c r="W66" s="344">
        <f t="shared" si="34"/>
        <v>945.793126413277</v>
      </c>
      <c r="X66" s="347">
        <f t="shared" si="21"/>
        <v>0.422665024202437</v>
      </c>
      <c r="Y66" s="347">
        <v>0.037597706538364</v>
      </c>
      <c r="Z66" s="347">
        <f t="shared" si="22"/>
        <v>0.0212561463947516</v>
      </c>
      <c r="AA66" s="347">
        <f t="shared" si="13"/>
        <v>0.0074141792313005</v>
      </c>
      <c r="AB66" s="347">
        <f t="shared" si="14"/>
        <v>0.0290414459916447</v>
      </c>
      <c r="AC66" s="347">
        <f t="shared" si="23"/>
        <v>0.00990557487305372</v>
      </c>
    </row>
    <row r="67" spans="3:29">
      <c r="C67" s="343">
        <v>44378</v>
      </c>
      <c r="D67" s="344">
        <v>4.058</v>
      </c>
      <c r="E67" s="347">
        <f t="shared" si="6"/>
        <v>1.07241713906338</v>
      </c>
      <c r="F67" s="347">
        <f t="shared" si="28"/>
        <v>0.12715960224432</v>
      </c>
      <c r="G67" s="344">
        <f t="shared" si="31"/>
        <v>24.9789</v>
      </c>
      <c r="H67" s="347">
        <f t="shared" si="7"/>
        <v>1.05498013212344</v>
      </c>
      <c r="I67" s="344">
        <v>1.757</v>
      </c>
      <c r="J67" s="347">
        <f t="shared" si="8"/>
        <v>2.7248251006996</v>
      </c>
      <c r="K67" s="347">
        <f t="shared" si="29"/>
        <v>0.360328275007742</v>
      </c>
      <c r="L67" s="344">
        <f t="shared" si="32"/>
        <v>8.1161</v>
      </c>
      <c r="M67" s="347">
        <f t="shared" si="9"/>
        <v>1.74730891611942</v>
      </c>
      <c r="N67" s="345">
        <v>0.0213</v>
      </c>
      <c r="O67" s="346">
        <v>5.8363</v>
      </c>
      <c r="P67" s="347">
        <f t="shared" si="10"/>
        <v>1.39585385878489</v>
      </c>
      <c r="Q67" s="347">
        <f t="shared" si="30"/>
        <v>0.189818967626193</v>
      </c>
      <c r="R67" s="344">
        <f t="shared" si="33"/>
        <v>33.3035</v>
      </c>
      <c r="S67" s="347">
        <f t="shared" si="11"/>
        <v>1.19714862511215</v>
      </c>
      <c r="T67" s="346">
        <f t="shared" si="12"/>
        <v>129.661308345658</v>
      </c>
      <c r="U67" s="347">
        <f t="shared" si="19"/>
        <v>0.0307290030108509</v>
      </c>
      <c r="V67" s="347">
        <f t="shared" si="20"/>
        <v>-0.00616329190239484</v>
      </c>
      <c r="W67" s="344">
        <f t="shared" si="34"/>
        <v>1075.45443475894</v>
      </c>
      <c r="X67" s="347">
        <f t="shared" si="21"/>
        <v>0.360302379390684</v>
      </c>
      <c r="Y67" s="347">
        <v>0.0450118857696645</v>
      </c>
      <c r="Z67" s="347">
        <f t="shared" si="22"/>
        <v>0.0256471586712701</v>
      </c>
      <c r="AA67" s="347">
        <f t="shared" si="13"/>
        <v>-0.0013865304424228</v>
      </c>
      <c r="AB67" s="347">
        <f t="shared" si="14"/>
        <v>0.0309669093581496</v>
      </c>
      <c r="AC67" s="347">
        <f t="shared" si="23"/>
        <v>0.0117946239693465</v>
      </c>
    </row>
    <row r="68" spans="3:29">
      <c r="C68" s="343">
        <v>44409</v>
      </c>
      <c r="D68" s="344">
        <v>3.2725</v>
      </c>
      <c r="E68" s="347">
        <f t="shared" si="6"/>
        <v>0.402399828583673</v>
      </c>
      <c r="F68" s="347">
        <f t="shared" si="28"/>
        <v>-0.193568260226713</v>
      </c>
      <c r="G68" s="344">
        <f t="shared" si="31"/>
        <v>28.2514</v>
      </c>
      <c r="H68" s="347">
        <f t="shared" si="7"/>
        <v>0.949878526862128</v>
      </c>
      <c r="I68" s="344">
        <v>1.594</v>
      </c>
      <c r="J68" s="347">
        <f t="shared" si="8"/>
        <v>2.20724346076459</v>
      </c>
      <c r="K68" s="347">
        <f t="shared" si="29"/>
        <v>-0.0927717700626066</v>
      </c>
      <c r="L68" s="344">
        <f t="shared" si="32"/>
        <v>9.7101</v>
      </c>
      <c r="M68" s="347">
        <f t="shared" si="9"/>
        <v>1.81354311543811</v>
      </c>
      <c r="N68" s="345">
        <v>0.0171</v>
      </c>
      <c r="O68" s="346">
        <v>4.8836</v>
      </c>
      <c r="P68" s="347">
        <f t="shared" si="10"/>
        <v>0.719395838467768</v>
      </c>
      <c r="Q68" s="347">
        <f t="shared" si="30"/>
        <v>-0.163236982334698</v>
      </c>
      <c r="R68" s="344">
        <f t="shared" si="33"/>
        <v>38.1871</v>
      </c>
      <c r="S68" s="347">
        <f t="shared" si="11"/>
        <v>1.12175309341645</v>
      </c>
      <c r="T68" s="346">
        <f t="shared" si="12"/>
        <v>111.944073884722</v>
      </c>
      <c r="U68" s="347">
        <f t="shared" si="19"/>
        <v>-0.163746330939483</v>
      </c>
      <c r="V68" s="347">
        <f t="shared" si="20"/>
        <v>-0.136642416207187</v>
      </c>
      <c r="W68" s="344">
        <f t="shared" si="34"/>
        <v>1187.39850864366</v>
      </c>
      <c r="X68" s="347">
        <f t="shared" si="21"/>
        <v>0.284419282655764</v>
      </c>
      <c r="Y68" s="347">
        <v>0.0436253553272417</v>
      </c>
      <c r="Z68" s="347">
        <f t="shared" si="22"/>
        <v>0.0224075166886503</v>
      </c>
      <c r="AA68" s="347">
        <f t="shared" si="13"/>
        <v>0.011514864983512</v>
      </c>
      <c r="AB68" s="347">
        <f t="shared" si="14"/>
        <v>0.0321603065205298</v>
      </c>
      <c r="AC68" s="347">
        <f t="shared" si="23"/>
        <v>0.0126918217287508</v>
      </c>
    </row>
    <row r="69" spans="3:29">
      <c r="C69" s="343">
        <v>44440</v>
      </c>
      <c r="D69" s="344">
        <v>4.0196</v>
      </c>
      <c r="E69" s="347">
        <f t="shared" ref="E69:E99" si="35">D69/D57-1</f>
        <v>0.461141403126136</v>
      </c>
      <c r="F69" s="347">
        <f t="shared" si="28"/>
        <v>0.22829640947288</v>
      </c>
      <c r="G69" s="344">
        <f t="shared" si="31"/>
        <v>32.271</v>
      </c>
      <c r="H69" s="347">
        <f t="shared" ref="H69:H99" si="36">G69/G57-1</f>
        <v>0.871889465075001</v>
      </c>
      <c r="I69" s="344">
        <v>1.5356</v>
      </c>
      <c r="J69" s="347">
        <f t="shared" ref="J69:J99" si="37">I69/I57-1</f>
        <v>1.28920691711389</v>
      </c>
      <c r="K69" s="347">
        <f t="shared" si="29"/>
        <v>-0.0366373902132999</v>
      </c>
      <c r="L69" s="344">
        <f t="shared" si="32"/>
        <v>11.2457</v>
      </c>
      <c r="M69" s="347">
        <f t="shared" ref="M69:M99" si="38">L69/L57-1</f>
        <v>1.72821445900049</v>
      </c>
      <c r="N69" s="345">
        <v>0.0487</v>
      </c>
      <c r="O69" s="346">
        <v>5.6039</v>
      </c>
      <c r="P69" s="347">
        <f t="shared" ref="P69:P99" si="39">O69/O57-1</f>
        <v>0.633837721216362</v>
      </c>
      <c r="Q69" s="347">
        <f t="shared" si="30"/>
        <v>0.147493652223769</v>
      </c>
      <c r="R69" s="344">
        <f t="shared" si="33"/>
        <v>43.791</v>
      </c>
      <c r="S69" s="347">
        <f t="shared" ref="S69:S99" si="40">R69/R57-1</f>
        <v>1.04365357152858</v>
      </c>
      <c r="T69" s="346">
        <f t="shared" si="12"/>
        <v>101.629989296708</v>
      </c>
      <c r="U69" s="347">
        <f t="shared" si="19"/>
        <v>-0.259235041133068</v>
      </c>
      <c r="V69" s="347">
        <f t="shared" si="20"/>
        <v>-0.0921360482077481</v>
      </c>
      <c r="W69" s="344">
        <f t="shared" si="34"/>
        <v>1289.02849794037</v>
      </c>
      <c r="X69" s="347">
        <f t="shared" si="21"/>
        <v>0.214163978047505</v>
      </c>
      <c r="Y69" s="347">
        <v>0.0551402203107537</v>
      </c>
      <c r="Z69" s="347">
        <f t="shared" si="22"/>
        <v>0.0301402203107537</v>
      </c>
      <c r="AA69" s="347">
        <f t="shared" ref="AA69:AA97" si="41">Y70-Y69</f>
        <v>-0.0024018989754643</v>
      </c>
      <c r="AB69" s="347">
        <f t="shared" ref="AB69:AB99" si="42">R69/W69</f>
        <v>0.0339720960940508</v>
      </c>
      <c r="AC69" s="347">
        <f t="shared" si="23"/>
        <v>0.0137887852282502</v>
      </c>
    </row>
    <row r="70" spans="3:29">
      <c r="C70" s="343">
        <v>44470</v>
      </c>
      <c r="D70" s="344">
        <v>5.0218</v>
      </c>
      <c r="E70" s="347">
        <f t="shared" si="35"/>
        <v>0.953779714430222</v>
      </c>
      <c r="F70" s="347">
        <f t="shared" si="28"/>
        <v>0.249328291372276</v>
      </c>
      <c r="G70" s="344">
        <f t="shared" si="31"/>
        <v>37.2928</v>
      </c>
      <c r="H70" s="347">
        <f t="shared" si="36"/>
        <v>0.882514474939551</v>
      </c>
      <c r="I70" s="344">
        <v>1.7658</v>
      </c>
      <c r="J70" s="347">
        <f t="shared" si="37"/>
        <v>1.40604987055457</v>
      </c>
      <c r="K70" s="347">
        <f t="shared" si="29"/>
        <v>0.14990883042459</v>
      </c>
      <c r="L70" s="344">
        <f t="shared" si="32"/>
        <v>13.0115</v>
      </c>
      <c r="M70" s="347">
        <f t="shared" si="38"/>
        <v>1.67952387816883</v>
      </c>
      <c r="N70" s="345">
        <v>0.0408</v>
      </c>
      <c r="O70" s="346">
        <v>6.8284</v>
      </c>
      <c r="P70" s="347">
        <f t="shared" si="39"/>
        <v>1.06115487941079</v>
      </c>
      <c r="Q70" s="347">
        <f t="shared" si="30"/>
        <v>0.218508538696265</v>
      </c>
      <c r="R70" s="344">
        <f t="shared" si="33"/>
        <v>50.6194</v>
      </c>
      <c r="S70" s="347">
        <f t="shared" si="40"/>
        <v>1.04599708173172</v>
      </c>
      <c r="T70" s="346">
        <f t="shared" si="12"/>
        <v>129.477006986774</v>
      </c>
      <c r="U70" s="347">
        <f t="shared" si="19"/>
        <v>-0.022933027055042</v>
      </c>
      <c r="V70" s="347">
        <f t="shared" si="20"/>
        <v>0.274003941973932</v>
      </c>
      <c r="W70" s="344">
        <f t="shared" si="34"/>
        <v>1418.50550492714</v>
      </c>
      <c r="X70" s="347">
        <f t="shared" si="21"/>
        <v>0.187853647966021</v>
      </c>
      <c r="Y70" s="347">
        <v>0.0527383213352894</v>
      </c>
      <c r="Z70" s="347">
        <f t="shared" si="22"/>
        <v>0.0277383213352894</v>
      </c>
      <c r="AA70" s="347">
        <f t="shared" si="41"/>
        <v>0.0180139665050772</v>
      </c>
      <c r="AB70" s="347">
        <f t="shared" si="42"/>
        <v>0.0356850218939404</v>
      </c>
      <c r="AC70" s="347">
        <f t="shared" si="23"/>
        <v>0.0149672096287406</v>
      </c>
    </row>
    <row r="71" spans="3:29">
      <c r="C71" s="343">
        <v>44501</v>
      </c>
      <c r="D71" s="344">
        <v>5.5462</v>
      </c>
      <c r="E71" s="347">
        <f t="shared" si="35"/>
        <v>1.06893721789085</v>
      </c>
      <c r="F71" s="347">
        <f t="shared" si="28"/>
        <v>0.104424708271934</v>
      </c>
      <c r="G71" s="344">
        <f t="shared" si="31"/>
        <v>42.839</v>
      </c>
      <c r="H71" s="347">
        <f t="shared" si="36"/>
        <v>0.904734380279937</v>
      </c>
      <c r="I71" s="344">
        <v>1.6398</v>
      </c>
      <c r="J71" s="347">
        <f t="shared" si="37"/>
        <v>1.59667458432304</v>
      </c>
      <c r="K71" s="347">
        <f t="shared" si="29"/>
        <v>-0.071355759429154</v>
      </c>
      <c r="L71" s="344">
        <f t="shared" si="32"/>
        <v>14.6513</v>
      </c>
      <c r="M71" s="347">
        <f t="shared" si="38"/>
        <v>1.6699894303313</v>
      </c>
      <c r="N71" s="345">
        <v>0.0105</v>
      </c>
      <c r="O71" s="346">
        <v>7.1965</v>
      </c>
      <c r="P71" s="347">
        <f t="shared" si="39"/>
        <v>1.16299480027652</v>
      </c>
      <c r="Q71" s="347">
        <f t="shared" si="30"/>
        <v>0.0539072110596919</v>
      </c>
      <c r="R71" s="344">
        <f t="shared" si="33"/>
        <v>57.8159</v>
      </c>
      <c r="S71" s="347">
        <f t="shared" si="40"/>
        <v>1.0598657536394</v>
      </c>
      <c r="T71" s="346">
        <f t="shared" si="12"/>
        <v>101.714025364621</v>
      </c>
      <c r="U71" s="347">
        <f t="shared" si="19"/>
        <v>-0.23571559793348</v>
      </c>
      <c r="V71" s="347">
        <f t="shared" si="20"/>
        <v>-0.214424029935981</v>
      </c>
      <c r="W71" s="344">
        <f t="shared" si="34"/>
        <v>1520.21953029176</v>
      </c>
      <c r="X71" s="347">
        <f t="shared" si="21"/>
        <v>0.145382452729771</v>
      </c>
      <c r="Y71" s="347">
        <v>0.0707522878403666</v>
      </c>
      <c r="Z71" s="347">
        <f t="shared" si="22"/>
        <v>0.0457522878403666</v>
      </c>
      <c r="AA71" s="347">
        <f t="shared" si="41"/>
        <v>-0.0100852117439924</v>
      </c>
      <c r="AB71" s="347">
        <f t="shared" si="42"/>
        <v>0.0380312835402818</v>
      </c>
      <c r="AC71" s="347">
        <f t="shared" si="23"/>
        <v>0.0168840972516287</v>
      </c>
    </row>
    <row r="72" s="334" customFormat="1" spans="3:29">
      <c r="C72" s="343">
        <v>44531</v>
      </c>
      <c r="D72" s="348">
        <v>5.8604</v>
      </c>
      <c r="E72" s="349">
        <f t="shared" si="35"/>
        <v>0.69787924440839</v>
      </c>
      <c r="F72" s="349">
        <f t="shared" si="28"/>
        <v>0.0566514009592154</v>
      </c>
      <c r="G72" s="348">
        <f t="shared" si="31"/>
        <v>48.6994</v>
      </c>
      <c r="H72" s="349">
        <f t="shared" si="36"/>
        <v>0.877212594054521</v>
      </c>
      <c r="I72" s="348">
        <v>1.7639</v>
      </c>
      <c r="J72" s="349">
        <f t="shared" si="37"/>
        <v>0.947554377829303</v>
      </c>
      <c r="K72" s="349">
        <f t="shared" si="29"/>
        <v>0.0756799609708501</v>
      </c>
      <c r="L72" s="348">
        <f t="shared" si="32"/>
        <v>16.4152</v>
      </c>
      <c r="M72" s="349">
        <f t="shared" si="38"/>
        <v>1.56764324036852</v>
      </c>
      <c r="N72" s="350">
        <v>0.0085</v>
      </c>
      <c r="O72" s="351">
        <v>7.6328</v>
      </c>
      <c r="P72" s="349">
        <f t="shared" si="39"/>
        <v>0.750080249461182</v>
      </c>
      <c r="Q72" s="349">
        <f t="shared" si="30"/>
        <v>0.0606266935315778</v>
      </c>
      <c r="R72" s="348">
        <f t="shared" si="33"/>
        <v>65.4487</v>
      </c>
      <c r="S72" s="349">
        <f t="shared" si="40"/>
        <v>1.01820273087218</v>
      </c>
      <c r="T72" s="351">
        <f t="shared" si="12"/>
        <v>125.814535513047</v>
      </c>
      <c r="U72" s="349">
        <f t="shared" si="19"/>
        <v>-0.278817951156469</v>
      </c>
      <c r="V72" s="349">
        <f t="shared" si="20"/>
        <v>0.236943824236939</v>
      </c>
      <c r="W72" s="348">
        <f t="shared" si="34"/>
        <v>1646.03406580481</v>
      </c>
      <c r="X72" s="349">
        <f t="shared" si="21"/>
        <v>0.0961026026194256</v>
      </c>
      <c r="Y72" s="349">
        <v>0.0606670760963742</v>
      </c>
      <c r="Z72" s="349">
        <f t="shared" si="22"/>
        <v>0.0356670760963742</v>
      </c>
      <c r="AA72" s="349">
        <f t="shared" si="41"/>
        <v>-0.00187284979052902</v>
      </c>
      <c r="AB72" s="349">
        <f t="shared" si="42"/>
        <v>0.0397614492674547</v>
      </c>
      <c r="AC72" s="349">
        <f t="shared" si="23"/>
        <v>0.0181666771668626</v>
      </c>
    </row>
    <row r="73" spans="3:29">
      <c r="C73" s="343">
        <v>44562</v>
      </c>
      <c r="D73" s="344">
        <v>4.9866</v>
      </c>
      <c r="E73" s="347">
        <f t="shared" si="35"/>
        <v>0.681254214430209</v>
      </c>
      <c r="F73" s="347">
        <f t="shared" si="28"/>
        <v>-0.149102450344686</v>
      </c>
      <c r="G73" s="344">
        <f>D73</f>
        <v>4.9866</v>
      </c>
      <c r="H73" s="347">
        <f t="shared" si="36"/>
        <v>0.681254214430209</v>
      </c>
      <c r="I73" s="344">
        <v>1.2621</v>
      </c>
      <c r="J73" s="347">
        <f t="shared" si="37"/>
        <v>1.09895227008149</v>
      </c>
      <c r="K73" s="347">
        <f t="shared" si="29"/>
        <v>-0.284483247349623</v>
      </c>
      <c r="L73" s="344">
        <f>I73</f>
        <v>1.2621</v>
      </c>
      <c r="M73" s="347">
        <f t="shared" si="38"/>
        <v>1.09895227008149</v>
      </c>
      <c r="N73" s="345">
        <v>0.0184</v>
      </c>
      <c r="O73" s="346">
        <v>6.2671</v>
      </c>
      <c r="P73" s="347">
        <f t="shared" si="39"/>
        <v>0.750342130987292</v>
      </c>
      <c r="Q73" s="347">
        <f t="shared" si="30"/>
        <v>-0.178925165077036</v>
      </c>
      <c r="R73" s="344">
        <f>O73</f>
        <v>6.2671</v>
      </c>
      <c r="S73" s="347">
        <f t="shared" si="40"/>
        <v>0.750342130987292</v>
      </c>
      <c r="T73" s="352">
        <v>106.5938</v>
      </c>
      <c r="U73" s="347">
        <f t="shared" si="19"/>
        <v>-0.255733836056417</v>
      </c>
      <c r="V73" s="347">
        <f t="shared" si="20"/>
        <v>-0.152770388847907</v>
      </c>
      <c r="W73" s="344">
        <f>T73</f>
        <v>106.5938</v>
      </c>
      <c r="X73" s="347">
        <f t="shared" si="21"/>
        <v>-0.255733836056417</v>
      </c>
      <c r="Y73" s="347">
        <f t="shared" ref="Y73:Y98" si="43">O73/T73</f>
        <v>0.0587942263058452</v>
      </c>
      <c r="Z73" s="347">
        <f t="shared" si="22"/>
        <v>0.0337942263058452</v>
      </c>
      <c r="AA73" s="347">
        <f t="shared" si="41"/>
        <v>0.00717648025522754</v>
      </c>
      <c r="AB73" s="347">
        <f t="shared" si="42"/>
        <v>0.0587942263058452</v>
      </c>
      <c r="AC73" s="347">
        <f t="shared" si="23"/>
        <v>0.0337942263058452</v>
      </c>
    </row>
    <row r="74" spans="3:29">
      <c r="C74" s="343">
        <v>44593</v>
      </c>
      <c r="D74" s="344">
        <v>5.6379</v>
      </c>
      <c r="E74" s="347">
        <f t="shared" si="35"/>
        <v>0.814229630583087</v>
      </c>
      <c r="F74" s="347">
        <f t="shared" si="28"/>
        <v>0.130610034893515</v>
      </c>
      <c r="G74" s="344">
        <f t="shared" ref="G74:G84" si="44">G73+D74</f>
        <v>10.6245</v>
      </c>
      <c r="H74" s="347">
        <f t="shared" si="36"/>
        <v>0.749292017913593</v>
      </c>
      <c r="I74" s="344">
        <v>1.3197</v>
      </c>
      <c r="J74" s="347">
        <f t="shared" si="37"/>
        <v>0.636938724882163</v>
      </c>
      <c r="K74" s="347">
        <f t="shared" si="29"/>
        <v>0.0456382220109341</v>
      </c>
      <c r="L74" s="344">
        <f t="shared" ref="L74:L84" si="45">L73+I74</f>
        <v>2.5818</v>
      </c>
      <c r="M74" s="347">
        <f t="shared" si="38"/>
        <v>0.834316163410302</v>
      </c>
      <c r="N74" s="345">
        <v>0.0247</v>
      </c>
      <c r="O74" s="346">
        <v>6.9823</v>
      </c>
      <c r="P74" s="347">
        <f t="shared" si="39"/>
        <v>0.777707055019477</v>
      </c>
      <c r="Q74" s="347">
        <f t="shared" si="30"/>
        <v>0.114119768313893</v>
      </c>
      <c r="R74" s="344">
        <f t="shared" ref="R74:R84" si="46">R73+O74</f>
        <v>13.2494</v>
      </c>
      <c r="S74" s="347">
        <f t="shared" si="40"/>
        <v>0.764657308009909</v>
      </c>
      <c r="T74" s="352">
        <v>105.8394</v>
      </c>
      <c r="U74" s="347">
        <f t="shared" si="19"/>
        <v>-0.326327112559513</v>
      </c>
      <c r="V74" s="347">
        <f t="shared" si="20"/>
        <v>-0.00707733470426986</v>
      </c>
      <c r="W74" s="344">
        <f t="shared" ref="W74:W84" si="47">W73+T74</f>
        <v>212.4332</v>
      </c>
      <c r="X74" s="347">
        <f t="shared" si="21"/>
        <v>-0.292662688793586</v>
      </c>
      <c r="Y74" s="347">
        <f t="shared" si="43"/>
        <v>0.0659707065610727</v>
      </c>
      <c r="Z74" s="347">
        <f t="shared" si="22"/>
        <v>0.0409707065610727</v>
      </c>
      <c r="AA74" s="347">
        <f t="shared" si="41"/>
        <v>0.000923023247126689</v>
      </c>
      <c r="AB74" s="347">
        <f t="shared" si="42"/>
        <v>0.062369723753161</v>
      </c>
      <c r="AC74" s="347">
        <f t="shared" si="23"/>
        <v>0.037369723753161</v>
      </c>
    </row>
    <row r="75" spans="3:29">
      <c r="C75" s="343">
        <v>44621</v>
      </c>
      <c r="D75" s="344">
        <v>6.6503</v>
      </c>
      <c r="E75" s="347">
        <f t="shared" si="35"/>
        <v>0.753123846681077</v>
      </c>
      <c r="F75" s="347">
        <f t="shared" si="28"/>
        <v>0.179570407421203</v>
      </c>
      <c r="G75" s="344">
        <f t="shared" si="44"/>
        <v>17.2748</v>
      </c>
      <c r="H75" s="347">
        <f t="shared" si="36"/>
        <v>0.750765176852133</v>
      </c>
      <c r="I75" s="344">
        <v>1.6484</v>
      </c>
      <c r="J75" s="347">
        <f t="shared" si="37"/>
        <v>0.373323335832709</v>
      </c>
      <c r="K75" s="347">
        <f t="shared" si="29"/>
        <v>0.249071758733045</v>
      </c>
      <c r="L75" s="344">
        <f t="shared" si="45"/>
        <v>4.2302</v>
      </c>
      <c r="M75" s="347">
        <f t="shared" si="38"/>
        <v>0.622133599202393</v>
      </c>
      <c r="N75" s="345">
        <v>0.0602</v>
      </c>
      <c r="O75" s="346">
        <v>8.3589</v>
      </c>
      <c r="P75" s="347">
        <f t="shared" si="39"/>
        <v>0.648698224852071</v>
      </c>
      <c r="Q75" s="347">
        <f t="shared" si="30"/>
        <v>0.197155665038741</v>
      </c>
      <c r="R75" s="344">
        <f t="shared" si="46"/>
        <v>21.6083</v>
      </c>
      <c r="S75" s="347">
        <f t="shared" si="40"/>
        <v>0.717916713043202</v>
      </c>
      <c r="T75" s="352">
        <v>124.9579</v>
      </c>
      <c r="U75" s="347">
        <f t="shared" si="19"/>
        <v>-0.383836785009862</v>
      </c>
      <c r="V75" s="347">
        <f t="shared" si="20"/>
        <v>0.180636889475942</v>
      </c>
      <c r="W75" s="344">
        <f t="shared" si="47"/>
        <v>337.3911</v>
      </c>
      <c r="X75" s="347">
        <f t="shared" si="21"/>
        <v>-0.329412992320046</v>
      </c>
      <c r="Y75" s="347">
        <f t="shared" si="43"/>
        <v>0.0668937298081994</v>
      </c>
      <c r="Z75" s="347">
        <f t="shared" si="22"/>
        <v>0.0418937298081994</v>
      </c>
      <c r="AA75" s="347">
        <f t="shared" si="41"/>
        <v>0.0020135669796346</v>
      </c>
      <c r="AB75" s="347">
        <f t="shared" si="42"/>
        <v>0.0640452578624629</v>
      </c>
      <c r="AC75" s="347">
        <f t="shared" si="23"/>
        <v>0.0390452578624629</v>
      </c>
    </row>
    <row r="76" spans="3:29">
      <c r="C76" s="343">
        <v>44652</v>
      </c>
      <c r="D76" s="344">
        <v>6.8903</v>
      </c>
      <c r="E76" s="347">
        <f t="shared" si="35"/>
        <v>1.30452523495769</v>
      </c>
      <c r="F76" s="347">
        <f t="shared" si="28"/>
        <v>0.0360885975068794</v>
      </c>
      <c r="G76" s="344">
        <f t="shared" si="44"/>
        <v>24.1651</v>
      </c>
      <c r="H76" s="347">
        <f t="shared" si="36"/>
        <v>0.87954328026196</v>
      </c>
      <c r="I76" s="344">
        <v>1.7439</v>
      </c>
      <c r="J76" s="347">
        <f t="shared" si="37"/>
        <v>0.520135983263598</v>
      </c>
      <c r="K76" s="347">
        <f t="shared" si="29"/>
        <v>0.0579349672409608</v>
      </c>
      <c r="L76" s="344">
        <f t="shared" si="45"/>
        <v>5.9741</v>
      </c>
      <c r="M76" s="347">
        <f t="shared" si="38"/>
        <v>0.590972037283622</v>
      </c>
      <c r="N76" s="345">
        <v>0.0221</v>
      </c>
      <c r="O76" s="346">
        <v>8.6563</v>
      </c>
      <c r="P76" s="347">
        <f t="shared" si="39"/>
        <v>1.07232290344976</v>
      </c>
      <c r="Q76" s="347">
        <f t="shared" si="30"/>
        <v>0.0355788441062819</v>
      </c>
      <c r="R76" s="344">
        <f t="shared" si="46"/>
        <v>30.2646</v>
      </c>
      <c r="S76" s="347">
        <f t="shared" si="40"/>
        <v>0.806270254785053</v>
      </c>
      <c r="T76" s="352">
        <v>125.6224</v>
      </c>
      <c r="U76" s="347">
        <f t="shared" si="19"/>
        <v>-0.177237661955011</v>
      </c>
      <c r="V76" s="347">
        <f t="shared" si="20"/>
        <v>0.00531779103201968</v>
      </c>
      <c r="W76" s="344">
        <f t="shared" si="47"/>
        <v>463.0135</v>
      </c>
      <c r="X76" s="347">
        <f t="shared" si="21"/>
        <v>-0.29398408372694</v>
      </c>
      <c r="Y76" s="347">
        <f t="shared" si="43"/>
        <v>0.068907296787834</v>
      </c>
      <c r="Z76" s="347">
        <f t="shared" si="22"/>
        <v>0.0415494325673787</v>
      </c>
      <c r="AA76" s="347">
        <f t="shared" si="41"/>
        <v>0.00743634594704019</v>
      </c>
      <c r="AB76" s="347">
        <f t="shared" si="42"/>
        <v>0.0653644008220063</v>
      </c>
      <c r="AC76" s="347">
        <f t="shared" si="23"/>
        <v>0.0398154514243537</v>
      </c>
    </row>
    <row r="77" spans="3:29">
      <c r="C77" s="343">
        <v>44682</v>
      </c>
      <c r="D77" s="344">
        <v>6.8948</v>
      </c>
      <c r="E77" s="347">
        <f t="shared" si="35"/>
        <v>0.544603252833908</v>
      </c>
      <c r="F77" s="347">
        <f t="shared" si="28"/>
        <v>0.000653092027923297</v>
      </c>
      <c r="G77" s="344">
        <f t="shared" si="44"/>
        <v>31.0599</v>
      </c>
      <c r="H77" s="347">
        <f t="shared" si="36"/>
        <v>0.793224292320749</v>
      </c>
      <c r="I77" s="344">
        <v>1.5957</v>
      </c>
      <c r="J77" s="347">
        <f t="shared" si="37"/>
        <v>0.215771428571429</v>
      </c>
      <c r="K77" s="347">
        <f t="shared" si="29"/>
        <v>-0.0849819370376742</v>
      </c>
      <c r="L77" s="344">
        <f t="shared" si="45"/>
        <v>7.5698</v>
      </c>
      <c r="M77" s="347">
        <f t="shared" si="38"/>
        <v>0.493793783917119</v>
      </c>
      <c r="N77" s="345">
        <v>0.028</v>
      </c>
      <c r="O77" s="346">
        <v>8.5185</v>
      </c>
      <c r="P77" s="347">
        <f t="shared" si="39"/>
        <v>0.467012244476208</v>
      </c>
      <c r="Q77" s="347">
        <f t="shared" si="30"/>
        <v>-0.0159190416228643</v>
      </c>
      <c r="R77" s="344">
        <f t="shared" si="46"/>
        <v>38.7831</v>
      </c>
      <c r="S77" s="347">
        <f t="shared" si="40"/>
        <v>0.718956652779009</v>
      </c>
      <c r="T77" s="352">
        <v>111.581</v>
      </c>
      <c r="U77" s="347">
        <f t="shared" si="19"/>
        <v>-0.30050285532302</v>
      </c>
      <c r="V77" s="347">
        <f t="shared" si="20"/>
        <v>-0.111774651654482</v>
      </c>
      <c r="W77" s="344">
        <f t="shared" si="47"/>
        <v>574.5945</v>
      </c>
      <c r="X77" s="347">
        <f t="shared" si="21"/>
        <v>-0.295259458607222</v>
      </c>
      <c r="Y77" s="347">
        <f t="shared" si="43"/>
        <v>0.0763436427348742</v>
      </c>
      <c r="Z77" s="347">
        <f t="shared" si="22"/>
        <v>0.0399416561063638</v>
      </c>
      <c r="AA77" s="347">
        <f t="shared" si="41"/>
        <v>-0.00138931470553258</v>
      </c>
      <c r="AB77" s="347">
        <f t="shared" si="42"/>
        <v>0.0674964692491836</v>
      </c>
      <c r="AC77" s="347">
        <f t="shared" si="23"/>
        <v>0.0398241610476538</v>
      </c>
    </row>
    <row r="78" spans="3:29">
      <c r="C78" s="343">
        <v>44713</v>
      </c>
      <c r="D78" s="344">
        <v>6.683</v>
      </c>
      <c r="E78" s="347">
        <f t="shared" si="35"/>
        <v>0.856285761902116</v>
      </c>
      <c r="F78" s="347">
        <f t="shared" si="28"/>
        <v>-0.0307188025758542</v>
      </c>
      <c r="G78" s="344">
        <f t="shared" si="44"/>
        <v>37.7429</v>
      </c>
      <c r="H78" s="347">
        <f t="shared" si="36"/>
        <v>0.804076306468651</v>
      </c>
      <c r="I78" s="344">
        <v>1.8866</v>
      </c>
      <c r="J78" s="347">
        <f t="shared" si="37"/>
        <v>0.460668937751626</v>
      </c>
      <c r="K78" s="347">
        <f t="shared" si="29"/>
        <v>0.182302437801592</v>
      </c>
      <c r="L78" s="344">
        <f t="shared" si="45"/>
        <v>9.4564</v>
      </c>
      <c r="M78" s="347">
        <f t="shared" si="38"/>
        <v>0.487065779748707</v>
      </c>
      <c r="N78" s="345">
        <v>0.03</v>
      </c>
      <c r="O78" s="346">
        <v>8.5996</v>
      </c>
      <c r="P78" s="347">
        <f t="shared" si="39"/>
        <v>0.753159911930197</v>
      </c>
      <c r="Q78" s="347">
        <f t="shared" si="30"/>
        <v>0.00952045547925118</v>
      </c>
      <c r="R78" s="344">
        <f t="shared" si="46"/>
        <v>47.3827</v>
      </c>
      <c r="S78" s="347">
        <f t="shared" si="40"/>
        <v>0.725064804566902</v>
      </c>
      <c r="T78" s="352">
        <v>114.7312</v>
      </c>
      <c r="U78" s="347">
        <f t="shared" si="19"/>
        <v>-0.120600589498013</v>
      </c>
      <c r="V78" s="347">
        <f t="shared" si="20"/>
        <v>0.0282324051585843</v>
      </c>
      <c r="W78" s="344">
        <f t="shared" si="47"/>
        <v>689.3257</v>
      </c>
      <c r="X78" s="347">
        <f t="shared" si="21"/>
        <v>-0.271166515436496</v>
      </c>
      <c r="Y78" s="347">
        <f t="shared" si="43"/>
        <v>0.0749543280293416</v>
      </c>
      <c r="Z78" s="347">
        <f t="shared" si="22"/>
        <v>0.0373566214909776</v>
      </c>
      <c r="AA78" s="347">
        <f t="shared" si="41"/>
        <v>-0.000240188439796701</v>
      </c>
      <c r="AB78" s="347">
        <f t="shared" si="42"/>
        <v>0.0687377534306352</v>
      </c>
      <c r="AC78" s="347">
        <f t="shared" si="23"/>
        <v>0.0396963074389905</v>
      </c>
    </row>
    <row r="79" spans="3:29">
      <c r="C79" s="343">
        <v>44743</v>
      </c>
      <c r="D79" s="344">
        <v>7.0133</v>
      </c>
      <c r="E79" s="347">
        <f t="shared" si="35"/>
        <v>0.728265155248891</v>
      </c>
      <c r="F79" s="347">
        <f t="shared" si="28"/>
        <v>0.0494239114170283</v>
      </c>
      <c r="G79" s="344">
        <f t="shared" si="44"/>
        <v>44.7562</v>
      </c>
      <c r="H79" s="347">
        <f t="shared" si="36"/>
        <v>0.791760245647326</v>
      </c>
      <c r="I79" s="344">
        <v>1.5601</v>
      </c>
      <c r="J79" s="347">
        <f t="shared" si="37"/>
        <v>-0.112066021627775</v>
      </c>
      <c r="K79" s="347">
        <f t="shared" si="29"/>
        <v>-0.173062652390544</v>
      </c>
      <c r="L79" s="344">
        <f t="shared" si="45"/>
        <v>11.0165</v>
      </c>
      <c r="M79" s="347">
        <f t="shared" si="38"/>
        <v>0.357363758455416</v>
      </c>
      <c r="N79" s="345">
        <v>0.0092</v>
      </c>
      <c r="O79" s="346">
        <v>8.5826</v>
      </c>
      <c r="P79" s="347">
        <f t="shared" si="39"/>
        <v>0.47055497489848</v>
      </c>
      <c r="Q79" s="347">
        <f t="shared" si="30"/>
        <v>-0.00197683613191324</v>
      </c>
      <c r="R79" s="344">
        <f t="shared" si="46"/>
        <v>55.9653</v>
      </c>
      <c r="S79" s="347">
        <f t="shared" si="40"/>
        <v>0.680463014397886</v>
      </c>
      <c r="T79" s="352">
        <v>114.8725</v>
      </c>
      <c r="U79" s="347">
        <f t="shared" si="19"/>
        <v>-0.114057219800938</v>
      </c>
      <c r="V79" s="347">
        <f t="shared" si="20"/>
        <v>0.0012315743232878</v>
      </c>
      <c r="W79" s="344">
        <f t="shared" si="47"/>
        <v>804.1982</v>
      </c>
      <c r="X79" s="347">
        <f t="shared" si="21"/>
        <v>-0.252224758196974</v>
      </c>
      <c r="Y79" s="347">
        <f t="shared" si="43"/>
        <v>0.0747141395895449</v>
      </c>
      <c r="Z79" s="347">
        <f t="shared" si="22"/>
        <v>0.0297022538198804</v>
      </c>
      <c r="AA79" s="347">
        <f t="shared" si="41"/>
        <v>-0.00269559142696141</v>
      </c>
      <c r="AB79" s="347">
        <f t="shared" si="42"/>
        <v>0.0695914265911065</v>
      </c>
      <c r="AC79" s="347">
        <f t="shared" si="23"/>
        <v>0.0386245172329569</v>
      </c>
    </row>
    <row r="80" spans="3:29">
      <c r="C80" s="343">
        <v>44774</v>
      </c>
      <c r="D80" s="344">
        <v>6.8498</v>
      </c>
      <c r="E80" s="347">
        <f t="shared" si="35"/>
        <v>1.0931398013751</v>
      </c>
      <c r="F80" s="347">
        <f t="shared" si="28"/>
        <v>-0.0233128484450972</v>
      </c>
      <c r="G80" s="344">
        <f t="shared" si="44"/>
        <v>51.606</v>
      </c>
      <c r="H80" s="347">
        <f t="shared" si="36"/>
        <v>0.826670536681368</v>
      </c>
      <c r="I80" s="344">
        <v>1.4256</v>
      </c>
      <c r="J80" s="347">
        <f t="shared" si="37"/>
        <v>-0.10564617314931</v>
      </c>
      <c r="K80" s="347">
        <f t="shared" si="29"/>
        <v>-0.0862124222806231</v>
      </c>
      <c r="L80" s="344">
        <f t="shared" si="45"/>
        <v>12.4421</v>
      </c>
      <c r="M80" s="347">
        <f t="shared" si="38"/>
        <v>0.281356525679447</v>
      </c>
      <c r="N80" s="345">
        <v>0.0027</v>
      </c>
      <c r="O80" s="346">
        <v>8.2781</v>
      </c>
      <c r="P80" s="347">
        <f t="shared" si="39"/>
        <v>0.695081497256122</v>
      </c>
      <c r="Q80" s="347">
        <f t="shared" si="30"/>
        <v>-0.0354787593503133</v>
      </c>
      <c r="R80" s="344">
        <f t="shared" si="46"/>
        <v>64.2434</v>
      </c>
      <c r="S80" s="347">
        <f t="shared" si="40"/>
        <v>0.682332515430604</v>
      </c>
      <c r="T80" s="352">
        <v>114.944</v>
      </c>
      <c r="U80" s="347">
        <f t="shared" si="19"/>
        <v>0.0267984361402385</v>
      </c>
      <c r="V80" s="347">
        <f t="shared" si="20"/>
        <v>0.000622429214999221</v>
      </c>
      <c r="W80" s="344">
        <f t="shared" si="47"/>
        <v>919.1422</v>
      </c>
      <c r="X80" s="347">
        <f t="shared" si="21"/>
        <v>-0.225919357899549</v>
      </c>
      <c r="Y80" s="347">
        <f t="shared" si="43"/>
        <v>0.0720185481625835</v>
      </c>
      <c r="Z80" s="347">
        <f t="shared" si="22"/>
        <v>0.0283931928353418</v>
      </c>
      <c r="AA80" s="347">
        <f t="shared" si="41"/>
        <v>-0.000147093701496487</v>
      </c>
      <c r="AB80" s="347">
        <f t="shared" si="42"/>
        <v>0.0698949520542088</v>
      </c>
      <c r="AC80" s="347">
        <f t="shared" si="23"/>
        <v>0.037734645533679</v>
      </c>
    </row>
    <row r="81" spans="3:29">
      <c r="C81" s="343">
        <v>44805</v>
      </c>
      <c r="D81" s="344">
        <v>6.7273</v>
      </c>
      <c r="E81" s="347">
        <f t="shared" si="35"/>
        <v>0.673624241218032</v>
      </c>
      <c r="F81" s="347">
        <f t="shared" si="28"/>
        <v>-0.0178837338316448</v>
      </c>
      <c r="G81" s="344">
        <f t="shared" si="44"/>
        <v>58.3333</v>
      </c>
      <c r="H81" s="347">
        <f t="shared" si="36"/>
        <v>0.807607449412785</v>
      </c>
      <c r="I81" s="344">
        <v>1.308</v>
      </c>
      <c r="J81" s="347">
        <f t="shared" si="37"/>
        <v>-0.148215681166971</v>
      </c>
      <c r="K81" s="347">
        <f t="shared" si="29"/>
        <v>-0.0824915824915824</v>
      </c>
      <c r="L81" s="344">
        <f t="shared" si="45"/>
        <v>13.7501</v>
      </c>
      <c r="M81" s="347">
        <f t="shared" si="38"/>
        <v>0.222698453631166</v>
      </c>
      <c r="N81" s="345">
        <v>0.0034</v>
      </c>
      <c r="O81" s="346">
        <v>8.0387</v>
      </c>
      <c r="P81" s="347">
        <f t="shared" si="39"/>
        <v>0.434483127821696</v>
      </c>
      <c r="Q81" s="347">
        <f t="shared" si="30"/>
        <v>-0.0289196796366316</v>
      </c>
      <c r="R81" s="344">
        <f t="shared" si="46"/>
        <v>72.2821</v>
      </c>
      <c r="S81" s="347">
        <f t="shared" si="40"/>
        <v>0.650615423260487</v>
      </c>
      <c r="T81" s="352">
        <v>111.8483</v>
      </c>
      <c r="U81" s="347">
        <f t="shared" ref="U81:U99" si="48">T81/T69-1</f>
        <v>0.100544246575291</v>
      </c>
      <c r="V81" s="347">
        <f t="shared" ref="V81:V99" si="49">T81/T80-1</f>
        <v>-0.0269322452672607</v>
      </c>
      <c r="W81" s="344">
        <f t="shared" si="47"/>
        <v>1030.9905</v>
      </c>
      <c r="X81" s="347">
        <f t="shared" ref="X81:X99" si="50">W81/W69-1</f>
        <v>-0.200180211960142</v>
      </c>
      <c r="Y81" s="347">
        <f t="shared" si="43"/>
        <v>0.071871454461087</v>
      </c>
      <c r="Z81" s="347">
        <f t="shared" ref="Z81:Z99" si="51">Y81-Y69</f>
        <v>0.0167312341503333</v>
      </c>
      <c r="AA81" s="347">
        <f t="shared" si="41"/>
        <v>0.000748517191180784</v>
      </c>
      <c r="AB81" s="347">
        <f t="shared" si="42"/>
        <v>0.0701093754016162</v>
      </c>
      <c r="AC81" s="347">
        <f t="shared" ref="AC81:AC99" si="52">AB81-AB69</f>
        <v>0.0361372793075655</v>
      </c>
    </row>
    <row r="82" spans="3:29">
      <c r="C82" s="343">
        <v>44835</v>
      </c>
      <c r="D82" s="344">
        <v>7.0742</v>
      </c>
      <c r="E82" s="347">
        <f t="shared" si="35"/>
        <v>0.408698076386953</v>
      </c>
      <c r="F82" s="347">
        <f t="shared" si="28"/>
        <v>0.0515660071648358</v>
      </c>
      <c r="G82" s="344">
        <f t="shared" si="44"/>
        <v>65.4075</v>
      </c>
      <c r="H82" s="347">
        <f t="shared" si="36"/>
        <v>0.753890831474172</v>
      </c>
      <c r="I82" s="344">
        <v>1.5157</v>
      </c>
      <c r="J82" s="347">
        <f t="shared" si="37"/>
        <v>-0.14163551931136</v>
      </c>
      <c r="K82" s="347">
        <f t="shared" si="29"/>
        <v>0.158792048929664</v>
      </c>
      <c r="L82" s="344">
        <f t="shared" si="45"/>
        <v>15.2658</v>
      </c>
      <c r="M82" s="347">
        <f t="shared" si="38"/>
        <v>0.173254428774546</v>
      </c>
      <c r="N82" s="345">
        <v>0.0176</v>
      </c>
      <c r="O82" s="346">
        <v>8.6075</v>
      </c>
      <c r="P82" s="347">
        <f t="shared" si="39"/>
        <v>0.260544197762287</v>
      </c>
      <c r="Q82" s="347">
        <f t="shared" si="30"/>
        <v>0.0707577095799072</v>
      </c>
      <c r="R82" s="344">
        <f t="shared" si="46"/>
        <v>80.8896</v>
      </c>
      <c r="S82" s="347">
        <f t="shared" si="40"/>
        <v>0.597996025239335</v>
      </c>
      <c r="T82" s="352">
        <v>118.528</v>
      </c>
      <c r="U82" s="347">
        <f t="shared" si="48"/>
        <v>-0.0845633309077995</v>
      </c>
      <c r="V82" s="347">
        <f t="shared" si="49"/>
        <v>0.0597210686259873</v>
      </c>
      <c r="W82" s="344">
        <f t="shared" si="47"/>
        <v>1149.5185</v>
      </c>
      <c r="X82" s="347">
        <f t="shared" si="50"/>
        <v>-0.189627043386734</v>
      </c>
      <c r="Y82" s="347">
        <f t="shared" si="43"/>
        <v>0.0726199716522678</v>
      </c>
      <c r="Z82" s="347">
        <f t="shared" si="51"/>
        <v>0.0198816503169784</v>
      </c>
      <c r="AA82" s="347">
        <f t="shared" si="41"/>
        <v>0.00521732667513347</v>
      </c>
      <c r="AB82" s="347">
        <f t="shared" si="42"/>
        <v>0.0703682454871322</v>
      </c>
      <c r="AC82" s="347">
        <f t="shared" si="52"/>
        <v>0.0346832235931918</v>
      </c>
    </row>
    <row r="83" spans="3:29">
      <c r="C83" s="343">
        <v>44866</v>
      </c>
      <c r="D83" s="344">
        <v>7.2169</v>
      </c>
      <c r="E83" s="347">
        <f t="shared" si="35"/>
        <v>0.301233276838196</v>
      </c>
      <c r="F83" s="347">
        <f t="shared" si="28"/>
        <v>0.0201718922280965</v>
      </c>
      <c r="G83" s="344">
        <f t="shared" si="44"/>
        <v>72.6244</v>
      </c>
      <c r="H83" s="347">
        <f t="shared" si="36"/>
        <v>0.695287004832045</v>
      </c>
      <c r="I83" s="344">
        <v>1.6204</v>
      </c>
      <c r="J83" s="347">
        <f t="shared" si="37"/>
        <v>-0.0118307110623246</v>
      </c>
      <c r="K83" s="347">
        <f t="shared" si="29"/>
        <v>0.0690769941281257</v>
      </c>
      <c r="L83" s="344">
        <f t="shared" si="45"/>
        <v>16.8862</v>
      </c>
      <c r="M83" s="347">
        <f t="shared" si="38"/>
        <v>0.152539365107533</v>
      </c>
      <c r="N83" s="345">
        <v>0.0219</v>
      </c>
      <c r="O83" s="346">
        <v>8.8592</v>
      </c>
      <c r="P83" s="347">
        <f t="shared" si="39"/>
        <v>0.231042868060863</v>
      </c>
      <c r="Q83" s="347">
        <f t="shared" si="30"/>
        <v>0.0292419401684576</v>
      </c>
      <c r="R83" s="344">
        <f t="shared" si="46"/>
        <v>89.7488</v>
      </c>
      <c r="S83" s="347">
        <f t="shared" si="40"/>
        <v>0.552320382455346</v>
      </c>
      <c r="T83" s="352">
        <v>113.8169</v>
      </c>
      <c r="U83" s="347">
        <f t="shared" si="48"/>
        <v>0.118989240588928</v>
      </c>
      <c r="V83" s="347">
        <f t="shared" si="49"/>
        <v>-0.039746726511879</v>
      </c>
      <c r="W83" s="344">
        <f t="shared" si="47"/>
        <v>1263.3354</v>
      </c>
      <c r="X83" s="347">
        <f t="shared" si="50"/>
        <v>-0.168978312127367</v>
      </c>
      <c r="Y83" s="347">
        <f t="shared" si="43"/>
        <v>0.0778372983274013</v>
      </c>
      <c r="Z83" s="347">
        <f t="shared" si="51"/>
        <v>0.00708501048703468</v>
      </c>
      <c r="AA83" s="347">
        <f t="shared" si="41"/>
        <v>0.00296796548466756</v>
      </c>
      <c r="AB83" s="347">
        <f t="shared" si="42"/>
        <v>0.0710411502756909</v>
      </c>
      <c r="AC83" s="347">
        <f t="shared" si="52"/>
        <v>0.033009866735409</v>
      </c>
    </row>
    <row r="84" s="334" customFormat="1" spans="3:29">
      <c r="C84" s="343">
        <v>44896</v>
      </c>
      <c r="D84" s="348">
        <v>8.3998</v>
      </c>
      <c r="E84" s="349">
        <f t="shared" si="35"/>
        <v>0.433315132072896</v>
      </c>
      <c r="F84" s="349">
        <f t="shared" si="28"/>
        <v>0.163906940653189</v>
      </c>
      <c r="G84" s="348">
        <f t="shared" si="44"/>
        <v>81.0242</v>
      </c>
      <c r="H84" s="349">
        <f t="shared" si="36"/>
        <v>0.663761771192253</v>
      </c>
      <c r="I84" s="348">
        <v>1.9695</v>
      </c>
      <c r="J84" s="349">
        <f t="shared" si="37"/>
        <v>0.116559895685697</v>
      </c>
      <c r="K84" s="349">
        <f t="shared" si="29"/>
        <v>0.21544063194273</v>
      </c>
      <c r="L84" s="348">
        <f t="shared" si="45"/>
        <v>18.8557</v>
      </c>
      <c r="M84" s="349">
        <f t="shared" si="38"/>
        <v>0.148673180954238</v>
      </c>
      <c r="N84" s="350">
        <v>0.0326</v>
      </c>
      <c r="O84" s="351">
        <v>10.4019</v>
      </c>
      <c r="P84" s="349">
        <f t="shared" si="39"/>
        <v>0.362789539880516</v>
      </c>
      <c r="Q84" s="349">
        <f t="shared" si="30"/>
        <v>0.174135362109445</v>
      </c>
      <c r="R84" s="348">
        <f t="shared" si="46"/>
        <v>100.1507</v>
      </c>
      <c r="S84" s="349">
        <f t="shared" si="40"/>
        <v>0.530216795749954</v>
      </c>
      <c r="T84" s="353">
        <v>128.728</v>
      </c>
      <c r="U84" s="349">
        <f t="shared" si="48"/>
        <v>0.0231568194809322</v>
      </c>
      <c r="V84" s="349">
        <f t="shared" si="49"/>
        <v>0.131009542519608</v>
      </c>
      <c r="W84" s="348">
        <f t="shared" si="47"/>
        <v>1392.0634</v>
      </c>
      <c r="X84" s="349">
        <f t="shared" si="50"/>
        <v>-0.154292472483327</v>
      </c>
      <c r="Y84" s="349">
        <f t="shared" si="43"/>
        <v>0.0808052638120688</v>
      </c>
      <c r="Z84" s="349">
        <f t="shared" si="51"/>
        <v>0.0201381877156946</v>
      </c>
      <c r="AA84" s="349">
        <f t="shared" si="41"/>
        <v>0.0154508036139916</v>
      </c>
      <c r="AB84" s="349">
        <f t="shared" si="42"/>
        <v>0.0719440651912837</v>
      </c>
      <c r="AC84" s="349">
        <f t="shared" si="52"/>
        <v>0.032182615923829</v>
      </c>
    </row>
    <row r="85" spans="3:29">
      <c r="C85" s="343">
        <v>44927</v>
      </c>
      <c r="D85" s="344">
        <v>8.6214</v>
      </c>
      <c r="E85" s="347">
        <f t="shared" si="35"/>
        <v>0.728913488148237</v>
      </c>
      <c r="F85" s="347">
        <f t="shared" si="28"/>
        <v>0.0263815805138217</v>
      </c>
      <c r="G85" s="344">
        <f>D85</f>
        <v>8.6214</v>
      </c>
      <c r="H85" s="347">
        <f t="shared" si="36"/>
        <v>0.728913488148237</v>
      </c>
      <c r="I85" s="344">
        <v>1.6157</v>
      </c>
      <c r="J85" s="347">
        <f t="shared" si="37"/>
        <v>0.280167974011568</v>
      </c>
      <c r="K85" s="347">
        <f t="shared" si="29"/>
        <v>-0.17963950241178</v>
      </c>
      <c r="L85" s="344">
        <f>I85</f>
        <v>1.6157</v>
      </c>
      <c r="M85" s="347">
        <f t="shared" si="38"/>
        <v>0.280167974011568</v>
      </c>
      <c r="N85" s="345">
        <v>0.0232</v>
      </c>
      <c r="O85" s="346">
        <v>10.2603</v>
      </c>
      <c r="P85" s="347">
        <f t="shared" si="39"/>
        <v>0.637168706419237</v>
      </c>
      <c r="Q85" s="347">
        <f t="shared" si="30"/>
        <v>-0.0136128976436996</v>
      </c>
      <c r="R85" s="344">
        <f>O85</f>
        <v>10.2603</v>
      </c>
      <c r="S85" s="347">
        <f t="shared" si="40"/>
        <v>0.637168706419237</v>
      </c>
      <c r="T85" s="352">
        <v>106.5938</v>
      </c>
      <c r="U85" s="347">
        <f t="shared" si="48"/>
        <v>0</v>
      </c>
      <c r="V85" s="347">
        <f t="shared" si="49"/>
        <v>-0.171945497483065</v>
      </c>
      <c r="W85" s="344">
        <f>T85</f>
        <v>106.5938</v>
      </c>
      <c r="X85" s="347">
        <f t="shared" si="50"/>
        <v>0</v>
      </c>
      <c r="Y85" s="347">
        <f t="shared" si="43"/>
        <v>0.0962560674260604</v>
      </c>
      <c r="Z85" s="347">
        <f t="shared" si="51"/>
        <v>0.0374618411202153</v>
      </c>
      <c r="AA85" s="347">
        <f t="shared" si="41"/>
        <v>-0.0015429366088892</v>
      </c>
      <c r="AB85" s="347">
        <f t="shared" si="42"/>
        <v>0.0962560674260604</v>
      </c>
      <c r="AC85" s="347">
        <f t="shared" si="52"/>
        <v>0.0374618411202153</v>
      </c>
    </row>
    <row r="86" spans="3:29">
      <c r="C86" s="343">
        <v>44958</v>
      </c>
      <c r="D86" s="344">
        <v>9.1675</v>
      </c>
      <c r="E86" s="347">
        <f t="shared" si="35"/>
        <v>0.626048706078504</v>
      </c>
      <c r="F86" s="347">
        <f t="shared" si="28"/>
        <v>0.0633423805878397</v>
      </c>
      <c r="G86" s="344">
        <f t="shared" ref="G86:G96" si="53">G85+D86</f>
        <v>17.7889</v>
      </c>
      <c r="H86" s="347">
        <f t="shared" si="36"/>
        <v>0.674328203680173</v>
      </c>
      <c r="I86" s="344">
        <v>1.8013</v>
      </c>
      <c r="J86" s="347">
        <f t="shared" si="37"/>
        <v>0.364931423808441</v>
      </c>
      <c r="K86" s="347">
        <f t="shared" si="29"/>
        <v>0.114872810546512</v>
      </c>
      <c r="L86" s="344">
        <f t="shared" ref="L86:L96" si="54">L85+I86</f>
        <v>3.417</v>
      </c>
      <c r="M86" s="347">
        <f t="shared" si="38"/>
        <v>0.323495235881943</v>
      </c>
      <c r="N86" s="345">
        <v>0.0264</v>
      </c>
      <c r="O86" s="346">
        <v>10.9952</v>
      </c>
      <c r="P86" s="347">
        <f t="shared" si="39"/>
        <v>0.574724660928347</v>
      </c>
      <c r="Q86" s="347">
        <f t="shared" si="30"/>
        <v>0.0716255859965107</v>
      </c>
      <c r="R86" s="344">
        <f t="shared" ref="R86:R96" si="55">R85+O86</f>
        <v>21.2555</v>
      </c>
      <c r="S86" s="347">
        <f t="shared" si="40"/>
        <v>0.604261325041134</v>
      </c>
      <c r="T86" s="352">
        <v>116.0895</v>
      </c>
      <c r="U86" s="347">
        <f t="shared" si="48"/>
        <v>0.0968457871076367</v>
      </c>
      <c r="V86" s="347">
        <f t="shared" si="49"/>
        <v>0.0890830423533076</v>
      </c>
      <c r="W86" s="344">
        <f t="shared" ref="W86:W96" si="56">W85+T86</f>
        <v>222.6833</v>
      </c>
      <c r="X86" s="347">
        <f t="shared" si="50"/>
        <v>0.0482509325284373</v>
      </c>
      <c r="Y86" s="347">
        <f t="shared" si="43"/>
        <v>0.0947131308171712</v>
      </c>
      <c r="Z86" s="347">
        <f t="shared" si="51"/>
        <v>0.0287424242560985</v>
      </c>
      <c r="AA86" s="347">
        <f t="shared" si="41"/>
        <v>-0.0100861030356373</v>
      </c>
      <c r="AB86" s="347">
        <f t="shared" si="42"/>
        <v>0.0954517020360306</v>
      </c>
      <c r="AC86" s="347">
        <f t="shared" si="52"/>
        <v>0.0330819782828696</v>
      </c>
    </row>
    <row r="87" spans="3:29">
      <c r="C87" s="343">
        <v>44986</v>
      </c>
      <c r="D87" s="344">
        <v>9.3114</v>
      </c>
      <c r="E87" s="347">
        <f t="shared" si="35"/>
        <v>0.400147361773153</v>
      </c>
      <c r="F87" s="347">
        <f t="shared" si="28"/>
        <v>0.0156967548404692</v>
      </c>
      <c r="G87" s="344">
        <f t="shared" si="53"/>
        <v>27.1003</v>
      </c>
      <c r="H87" s="347">
        <f t="shared" si="36"/>
        <v>0.568776483664065</v>
      </c>
      <c r="I87" s="344">
        <v>2.3057</v>
      </c>
      <c r="J87" s="347">
        <f t="shared" si="37"/>
        <v>0.398750303324436</v>
      </c>
      <c r="K87" s="347">
        <f t="shared" si="29"/>
        <v>0.28001998556598</v>
      </c>
      <c r="L87" s="344">
        <f t="shared" si="54"/>
        <v>5.7227</v>
      </c>
      <c r="M87" s="347">
        <f t="shared" si="38"/>
        <v>0.35282019762659</v>
      </c>
      <c r="N87" s="345">
        <v>0.0235</v>
      </c>
      <c r="O87" s="346">
        <v>11.6406</v>
      </c>
      <c r="P87" s="347">
        <f t="shared" si="39"/>
        <v>0.39259950471952</v>
      </c>
      <c r="Q87" s="347">
        <f t="shared" si="30"/>
        <v>0.0586983410942956</v>
      </c>
      <c r="R87" s="344">
        <f t="shared" si="55"/>
        <v>32.8961</v>
      </c>
      <c r="S87" s="347">
        <f t="shared" si="40"/>
        <v>0.522382602981262</v>
      </c>
      <c r="T87" s="352">
        <v>137.5518</v>
      </c>
      <c r="U87" s="347">
        <f t="shared" si="48"/>
        <v>0.100785144436646</v>
      </c>
      <c r="V87" s="347">
        <f t="shared" si="49"/>
        <v>0.184877185275154</v>
      </c>
      <c r="W87" s="344">
        <f t="shared" si="56"/>
        <v>360.2351</v>
      </c>
      <c r="X87" s="347">
        <f t="shared" si="50"/>
        <v>0.0677077729673368</v>
      </c>
      <c r="Y87" s="347">
        <f t="shared" si="43"/>
        <v>0.0846270277815339</v>
      </c>
      <c r="Z87" s="347">
        <f t="shared" si="51"/>
        <v>0.0177332979733345</v>
      </c>
      <c r="AA87" s="347">
        <f t="shared" si="41"/>
        <v>-0.000770477115216939</v>
      </c>
      <c r="AB87" s="347">
        <f t="shared" si="42"/>
        <v>0.0913184195543411</v>
      </c>
      <c r="AC87" s="347">
        <f t="shared" si="52"/>
        <v>0.0272731616918782</v>
      </c>
    </row>
    <row r="88" spans="3:29">
      <c r="C88" s="343">
        <v>45017</v>
      </c>
      <c r="D88" s="344">
        <v>9.0128</v>
      </c>
      <c r="E88" s="347">
        <f t="shared" si="35"/>
        <v>0.308041739837162</v>
      </c>
      <c r="F88" s="347">
        <f t="shared" si="28"/>
        <v>-0.0320682174538738</v>
      </c>
      <c r="G88" s="344">
        <f t="shared" si="53"/>
        <v>36.1131</v>
      </c>
      <c r="H88" s="347">
        <f t="shared" si="36"/>
        <v>0.494432052836529</v>
      </c>
      <c r="I88" s="344">
        <v>2.3813</v>
      </c>
      <c r="J88" s="347">
        <f t="shared" si="37"/>
        <v>0.365502609094558</v>
      </c>
      <c r="K88" s="347">
        <f t="shared" si="29"/>
        <v>0.0327883072385826</v>
      </c>
      <c r="L88" s="344">
        <f t="shared" si="54"/>
        <v>8.104</v>
      </c>
      <c r="M88" s="347">
        <f t="shared" si="38"/>
        <v>0.356522321353844</v>
      </c>
      <c r="N88" s="345">
        <v>0.0212</v>
      </c>
      <c r="O88" s="346">
        <v>11.4153</v>
      </c>
      <c r="P88" s="347">
        <f t="shared" si="39"/>
        <v>0.318727400852558</v>
      </c>
      <c r="Q88" s="347">
        <f t="shared" si="30"/>
        <v>-0.0193546724395649</v>
      </c>
      <c r="R88" s="344">
        <f t="shared" si="55"/>
        <v>44.3114</v>
      </c>
      <c r="S88" s="347">
        <f t="shared" si="40"/>
        <v>0.464133013487705</v>
      </c>
      <c r="T88" s="352">
        <v>136.1289</v>
      </c>
      <c r="U88" s="347">
        <f t="shared" si="48"/>
        <v>0.0836355618106324</v>
      </c>
      <c r="V88" s="347">
        <f t="shared" si="49"/>
        <v>-0.0103444665936759</v>
      </c>
      <c r="W88" s="344">
        <f t="shared" si="56"/>
        <v>496.364</v>
      </c>
      <c r="X88" s="347">
        <f t="shared" si="50"/>
        <v>0.0720292172906405</v>
      </c>
      <c r="Y88" s="347">
        <f t="shared" si="43"/>
        <v>0.083856550666317</v>
      </c>
      <c r="Z88" s="347">
        <f t="shared" si="51"/>
        <v>0.014949253878483</v>
      </c>
      <c r="AA88" s="347">
        <f t="shared" si="41"/>
        <v>0.00425846567982566</v>
      </c>
      <c r="AB88" s="347">
        <f t="shared" si="42"/>
        <v>0.089271985881329</v>
      </c>
      <c r="AC88" s="347">
        <f t="shared" si="52"/>
        <v>0.0239075850593228</v>
      </c>
    </row>
    <row r="89" spans="3:29">
      <c r="C89" s="343">
        <v>45047</v>
      </c>
      <c r="D89" s="344">
        <v>9.537</v>
      </c>
      <c r="E89" s="347">
        <f t="shared" si="35"/>
        <v>0.383216336949585</v>
      </c>
      <c r="F89" s="347">
        <f t="shared" si="28"/>
        <v>0.0581617255458904</v>
      </c>
      <c r="G89" s="344">
        <f t="shared" si="53"/>
        <v>45.6501</v>
      </c>
      <c r="H89" s="347">
        <f t="shared" si="36"/>
        <v>0.469743946374586</v>
      </c>
      <c r="I89" s="344">
        <v>2.5399</v>
      </c>
      <c r="J89" s="347">
        <f t="shared" si="37"/>
        <v>0.591715234693238</v>
      </c>
      <c r="K89" s="347">
        <f t="shared" si="29"/>
        <v>0.0666022760676941</v>
      </c>
      <c r="L89" s="344">
        <f t="shared" si="54"/>
        <v>10.6439</v>
      </c>
      <c r="M89" s="347">
        <f t="shared" si="38"/>
        <v>0.406100557478401</v>
      </c>
      <c r="N89" s="345">
        <v>0.0411</v>
      </c>
      <c r="O89" s="346">
        <v>12.118</v>
      </c>
      <c r="P89" s="347">
        <f t="shared" si="39"/>
        <v>0.422550918588954</v>
      </c>
      <c r="Q89" s="347">
        <f t="shared" si="30"/>
        <v>0.0615577339185129</v>
      </c>
      <c r="R89" s="344">
        <f t="shared" si="55"/>
        <v>56.4294</v>
      </c>
      <c r="S89" s="347">
        <f t="shared" si="40"/>
        <v>0.45499972926352</v>
      </c>
      <c r="T89" s="352">
        <v>137.5248</v>
      </c>
      <c r="U89" s="347">
        <f t="shared" si="48"/>
        <v>0.232510911355876</v>
      </c>
      <c r="V89" s="347">
        <f t="shared" si="49"/>
        <v>0.0102542516688229</v>
      </c>
      <c r="W89" s="344">
        <f t="shared" si="56"/>
        <v>633.8888</v>
      </c>
      <c r="X89" s="347">
        <f t="shared" si="50"/>
        <v>0.103193295445745</v>
      </c>
      <c r="Y89" s="347">
        <f t="shared" si="43"/>
        <v>0.0881150163461427</v>
      </c>
      <c r="Z89" s="347">
        <f t="shared" si="51"/>
        <v>0.0117713736112685</v>
      </c>
      <c r="AA89" s="347">
        <f t="shared" si="41"/>
        <v>0.00698391846843484</v>
      </c>
      <c r="AB89" s="347">
        <f t="shared" si="42"/>
        <v>0.0890209765498302</v>
      </c>
      <c r="AC89" s="347">
        <f t="shared" si="52"/>
        <v>0.0215245073006467</v>
      </c>
    </row>
    <row r="90" spans="3:29">
      <c r="C90" s="343">
        <v>45078</v>
      </c>
      <c r="D90" s="344">
        <v>10.4772</v>
      </c>
      <c r="E90" s="347">
        <f t="shared" si="35"/>
        <v>0.567739039353584</v>
      </c>
      <c r="F90" s="347">
        <f t="shared" ref="F90:F99" si="57">D90/D89-1</f>
        <v>0.0985844605221766</v>
      </c>
      <c r="G90" s="344">
        <f t="shared" si="53"/>
        <v>56.1273</v>
      </c>
      <c r="H90" s="347">
        <f t="shared" si="36"/>
        <v>0.48709558618972</v>
      </c>
      <c r="I90" s="344">
        <v>2.6551</v>
      </c>
      <c r="J90" s="347">
        <f t="shared" si="37"/>
        <v>0.407346549348033</v>
      </c>
      <c r="K90" s="347">
        <f t="shared" ref="K90:K99" si="58">I90/I89-1</f>
        <v>0.0453561163825349</v>
      </c>
      <c r="L90" s="344">
        <f t="shared" si="54"/>
        <v>13.299</v>
      </c>
      <c r="M90" s="347">
        <f t="shared" si="38"/>
        <v>0.406349139207309</v>
      </c>
      <c r="N90" s="345">
        <v>0.0471</v>
      </c>
      <c r="O90" s="346">
        <v>13.1794</v>
      </c>
      <c r="P90" s="347">
        <f t="shared" si="39"/>
        <v>0.532559653937392</v>
      </c>
      <c r="Q90" s="347">
        <f t="shared" ref="Q90:Q99" si="59">O90/O89-1</f>
        <v>0.0875887110084173</v>
      </c>
      <c r="R90" s="344">
        <f t="shared" si="55"/>
        <v>69.6088</v>
      </c>
      <c r="S90" s="347">
        <f t="shared" si="40"/>
        <v>0.46907626623219</v>
      </c>
      <c r="T90" s="352">
        <v>138.5862</v>
      </c>
      <c r="U90" s="347">
        <f t="shared" si="48"/>
        <v>0.207920774819752</v>
      </c>
      <c r="V90" s="347">
        <f t="shared" si="49"/>
        <v>0.00771788070224422</v>
      </c>
      <c r="W90" s="344">
        <f t="shared" si="56"/>
        <v>772.475</v>
      </c>
      <c r="X90" s="347">
        <f t="shared" si="50"/>
        <v>0.12062411135984</v>
      </c>
      <c r="Y90" s="347">
        <f t="shared" si="43"/>
        <v>0.0950989348145775</v>
      </c>
      <c r="Z90" s="347">
        <f t="shared" si="51"/>
        <v>0.0201446067852359</v>
      </c>
      <c r="AA90" s="347">
        <f t="shared" si="41"/>
        <v>0.00493591231456689</v>
      </c>
      <c r="AB90" s="347">
        <f t="shared" si="42"/>
        <v>0.0901113951907829</v>
      </c>
      <c r="AC90" s="347">
        <f t="shared" si="52"/>
        <v>0.0213736417601477</v>
      </c>
    </row>
    <row r="91" spans="3:29">
      <c r="C91" s="343">
        <v>45108</v>
      </c>
      <c r="D91" s="344">
        <v>10.5108</v>
      </c>
      <c r="E91" s="347">
        <f t="shared" si="35"/>
        <v>0.498695336004449</v>
      </c>
      <c r="F91" s="347">
        <f t="shared" si="57"/>
        <v>0.00320696369258955</v>
      </c>
      <c r="G91" s="344">
        <f t="shared" si="53"/>
        <v>66.6381</v>
      </c>
      <c r="H91" s="347">
        <f t="shared" si="36"/>
        <v>0.488913267882439</v>
      </c>
      <c r="I91" s="344">
        <v>2.5861</v>
      </c>
      <c r="J91" s="347">
        <f t="shared" si="37"/>
        <v>0.65765015063137</v>
      </c>
      <c r="K91" s="347">
        <f t="shared" si="58"/>
        <v>-0.0259877217430605</v>
      </c>
      <c r="L91" s="344">
        <f t="shared" si="54"/>
        <v>15.8851</v>
      </c>
      <c r="M91" s="347">
        <f t="shared" si="38"/>
        <v>0.441937094358462</v>
      </c>
      <c r="N91" s="345">
        <v>0.0508</v>
      </c>
      <c r="O91" s="346">
        <v>13.1477</v>
      </c>
      <c r="P91" s="347">
        <f t="shared" si="39"/>
        <v>0.531901754713024</v>
      </c>
      <c r="Q91" s="347">
        <f t="shared" si="59"/>
        <v>-0.00240526882862646</v>
      </c>
      <c r="R91" s="344">
        <f t="shared" si="55"/>
        <v>82.7565</v>
      </c>
      <c r="S91" s="347">
        <f t="shared" si="40"/>
        <v>0.47871091551372</v>
      </c>
      <c r="T91" s="352">
        <v>131.4312</v>
      </c>
      <c r="U91" s="347">
        <f t="shared" si="48"/>
        <v>0.144148512481229</v>
      </c>
      <c r="V91" s="347">
        <f t="shared" si="49"/>
        <v>-0.0516285171250818</v>
      </c>
      <c r="W91" s="344">
        <f t="shared" si="56"/>
        <v>903.9062</v>
      </c>
      <c r="X91" s="347">
        <f t="shared" si="50"/>
        <v>0.123984361069199</v>
      </c>
      <c r="Y91" s="347">
        <f t="shared" si="43"/>
        <v>0.100034847129144</v>
      </c>
      <c r="Z91" s="347">
        <f t="shared" si="51"/>
        <v>0.0253207075395995</v>
      </c>
      <c r="AA91" s="347">
        <f t="shared" si="41"/>
        <v>0.000910675258915319</v>
      </c>
      <c r="AB91" s="347">
        <f t="shared" si="42"/>
        <v>0.0915543006564177</v>
      </c>
      <c r="AC91" s="347">
        <f t="shared" si="52"/>
        <v>0.0219628740653112</v>
      </c>
    </row>
    <row r="92" spans="3:29">
      <c r="C92" s="343">
        <v>45139</v>
      </c>
      <c r="D92" s="344">
        <v>11.0782</v>
      </c>
      <c r="E92" s="347">
        <f t="shared" si="35"/>
        <v>0.617302694969196</v>
      </c>
      <c r="F92" s="347">
        <f t="shared" si="57"/>
        <v>0.053982570308635</v>
      </c>
      <c r="G92" s="344">
        <f t="shared" si="53"/>
        <v>77.7163</v>
      </c>
      <c r="H92" s="347">
        <f t="shared" si="36"/>
        <v>0.505954733945665</v>
      </c>
      <c r="I92" s="344">
        <v>2.4175</v>
      </c>
      <c r="J92" s="347">
        <f t="shared" si="37"/>
        <v>0.69577721661055</v>
      </c>
      <c r="K92" s="347">
        <f t="shared" si="58"/>
        <v>-0.0651946947140483</v>
      </c>
      <c r="L92" s="344">
        <f t="shared" si="54"/>
        <v>18.3026</v>
      </c>
      <c r="M92" s="347">
        <f t="shared" si="38"/>
        <v>0.47102177285185</v>
      </c>
      <c r="N92" s="345">
        <v>0.031</v>
      </c>
      <c r="O92" s="346">
        <v>13.5267</v>
      </c>
      <c r="P92" s="347">
        <f t="shared" si="39"/>
        <v>0.634034379869777</v>
      </c>
      <c r="Q92" s="347">
        <f t="shared" si="59"/>
        <v>0.0288263346440822</v>
      </c>
      <c r="R92" s="344">
        <f t="shared" si="55"/>
        <v>96.2832</v>
      </c>
      <c r="S92" s="347">
        <f t="shared" si="40"/>
        <v>0.498725160872556</v>
      </c>
      <c r="T92" s="352">
        <v>134</v>
      </c>
      <c r="U92" s="347">
        <f t="shared" si="48"/>
        <v>0.165785077951002</v>
      </c>
      <c r="V92" s="347">
        <f t="shared" si="49"/>
        <v>0.0195448264947746</v>
      </c>
      <c r="W92" s="344">
        <f t="shared" si="56"/>
        <v>1037.9062</v>
      </c>
      <c r="X92" s="347">
        <f t="shared" si="50"/>
        <v>0.129211780288186</v>
      </c>
      <c r="Y92" s="347">
        <f t="shared" si="43"/>
        <v>0.10094552238806</v>
      </c>
      <c r="Z92" s="347">
        <f t="shared" si="51"/>
        <v>0.0289269742254762</v>
      </c>
      <c r="AA92" s="347">
        <f t="shared" si="41"/>
        <v>5.79110992435655e-5</v>
      </c>
      <c r="AB92" s="347">
        <f t="shared" si="42"/>
        <v>0.0927667644725506</v>
      </c>
      <c r="AC92" s="347">
        <f t="shared" si="52"/>
        <v>0.0228718124183418</v>
      </c>
    </row>
    <row r="93" spans="3:29">
      <c r="C93" s="343">
        <v>45170</v>
      </c>
      <c r="D93" s="344">
        <v>10.6779</v>
      </c>
      <c r="E93" s="347">
        <f t="shared" si="35"/>
        <v>0.587248970612281</v>
      </c>
      <c r="F93" s="347">
        <f t="shared" si="57"/>
        <v>-0.03613402899388</v>
      </c>
      <c r="G93" s="344">
        <f t="shared" si="53"/>
        <v>88.3942</v>
      </c>
      <c r="H93" s="347">
        <f t="shared" si="36"/>
        <v>0.515330008760005</v>
      </c>
      <c r="I93" s="344">
        <v>2.8186</v>
      </c>
      <c r="J93" s="347">
        <f t="shared" si="37"/>
        <v>1.15489296636086</v>
      </c>
      <c r="K93" s="347">
        <f t="shared" si="58"/>
        <v>0.165915201654602</v>
      </c>
      <c r="L93" s="344">
        <f t="shared" si="54"/>
        <v>21.1212</v>
      </c>
      <c r="M93" s="347">
        <f t="shared" si="38"/>
        <v>0.536076101264718</v>
      </c>
      <c r="N93" s="345">
        <v>0.0148</v>
      </c>
      <c r="O93" s="346">
        <v>13.5113</v>
      </c>
      <c r="P93" s="347">
        <f t="shared" si="39"/>
        <v>0.680781718437061</v>
      </c>
      <c r="Q93" s="347">
        <f t="shared" si="59"/>
        <v>-0.0011384890623729</v>
      </c>
      <c r="R93" s="344">
        <f t="shared" si="55"/>
        <v>109.7945</v>
      </c>
      <c r="S93" s="347">
        <f t="shared" si="40"/>
        <v>0.518972193668972</v>
      </c>
      <c r="T93" s="352">
        <v>133.7707</v>
      </c>
      <c r="U93" s="347">
        <f t="shared" si="48"/>
        <v>0.196001190898744</v>
      </c>
      <c r="V93" s="347">
        <f t="shared" si="49"/>
        <v>-0.00171119402985076</v>
      </c>
      <c r="W93" s="344">
        <f t="shared" si="56"/>
        <v>1171.6769</v>
      </c>
      <c r="X93" s="347">
        <f t="shared" si="50"/>
        <v>0.136457513430046</v>
      </c>
      <c r="Y93" s="347">
        <f t="shared" si="43"/>
        <v>0.101003433487303</v>
      </c>
      <c r="Z93" s="347">
        <f t="shared" si="51"/>
        <v>0.0291319790262162</v>
      </c>
      <c r="AA93" s="347">
        <f t="shared" si="41"/>
        <v>-0.00245843348730326</v>
      </c>
      <c r="AB93" s="347">
        <f t="shared" si="42"/>
        <v>0.0937071474226385</v>
      </c>
      <c r="AC93" s="347">
        <f t="shared" si="52"/>
        <v>0.0235977720210222</v>
      </c>
    </row>
    <row r="94" spans="3:29">
      <c r="C94" s="343">
        <v>45200</v>
      </c>
      <c r="D94" s="344">
        <v>9.8977</v>
      </c>
      <c r="E94" s="347">
        <f t="shared" si="35"/>
        <v>0.399126402985497</v>
      </c>
      <c r="F94" s="347">
        <f t="shared" si="57"/>
        <v>-0.0730668015246443</v>
      </c>
      <c r="G94" s="344">
        <f t="shared" si="53"/>
        <v>98.2919</v>
      </c>
      <c r="H94" s="347">
        <f t="shared" si="36"/>
        <v>0.502761915682452</v>
      </c>
      <c r="I94" s="344">
        <v>1.9196</v>
      </c>
      <c r="J94" s="347">
        <f t="shared" si="37"/>
        <v>0.266477535132282</v>
      </c>
      <c r="K94" s="347">
        <f t="shared" si="58"/>
        <v>-0.318952671539062</v>
      </c>
      <c r="L94" s="344">
        <f t="shared" si="54"/>
        <v>23.0408</v>
      </c>
      <c r="M94" s="347">
        <f t="shared" si="38"/>
        <v>0.50930838868582</v>
      </c>
      <c r="N94" s="345">
        <v>0.0081</v>
      </c>
      <c r="O94" s="346">
        <v>11.8254</v>
      </c>
      <c r="P94" s="347">
        <f t="shared" si="39"/>
        <v>0.373848388033692</v>
      </c>
      <c r="Q94" s="347">
        <f t="shared" si="59"/>
        <v>-0.124777038478903</v>
      </c>
      <c r="R94" s="344">
        <f t="shared" si="55"/>
        <v>121.6199</v>
      </c>
      <c r="S94" s="347">
        <f t="shared" si="40"/>
        <v>0.503529501938444</v>
      </c>
      <c r="T94" s="352">
        <v>120</v>
      </c>
      <c r="U94" s="347">
        <f t="shared" si="48"/>
        <v>0.0124190064794816</v>
      </c>
      <c r="V94" s="347">
        <f t="shared" si="49"/>
        <v>-0.102942572626143</v>
      </c>
      <c r="W94" s="344">
        <f t="shared" si="56"/>
        <v>1291.6769</v>
      </c>
      <c r="X94" s="347">
        <f t="shared" si="50"/>
        <v>0.123667779161449</v>
      </c>
      <c r="Y94" s="347">
        <f t="shared" si="43"/>
        <v>0.098545</v>
      </c>
      <c r="Z94" s="347">
        <f t="shared" si="51"/>
        <v>0.0259250283477322</v>
      </c>
      <c r="AA94" s="347">
        <f t="shared" si="41"/>
        <v>-0.00180939016851582</v>
      </c>
      <c r="AB94" s="347">
        <f t="shared" si="42"/>
        <v>0.094156595972259</v>
      </c>
      <c r="AC94" s="347">
        <f t="shared" si="52"/>
        <v>0.0237883504851268</v>
      </c>
    </row>
    <row r="95" spans="3:29">
      <c r="C95" s="343">
        <v>45231</v>
      </c>
      <c r="D95" s="344">
        <v>9.9738</v>
      </c>
      <c r="E95" s="347">
        <f t="shared" si="35"/>
        <v>0.382006124513295</v>
      </c>
      <c r="F95" s="347">
        <f t="shared" si="57"/>
        <v>0.00768865494003657</v>
      </c>
      <c r="G95" s="344">
        <f t="shared" si="53"/>
        <v>108.2657</v>
      </c>
      <c r="H95" s="347">
        <f t="shared" si="36"/>
        <v>0.490762057930943</v>
      </c>
      <c r="I95" s="344">
        <v>2.0372</v>
      </c>
      <c r="J95" s="347">
        <f t="shared" si="37"/>
        <v>0.25722043939768</v>
      </c>
      <c r="K95" s="347">
        <f t="shared" si="58"/>
        <v>0.0612627630756408</v>
      </c>
      <c r="L95" s="344">
        <f t="shared" si="54"/>
        <v>25.078</v>
      </c>
      <c r="M95" s="347">
        <f t="shared" si="38"/>
        <v>0.485118025369828</v>
      </c>
      <c r="N95" s="345">
        <v>0.0072</v>
      </c>
      <c r="O95" s="346">
        <v>12.0182</v>
      </c>
      <c r="P95" s="347">
        <f t="shared" si="39"/>
        <v>0.356578472096803</v>
      </c>
      <c r="Q95" s="347">
        <f t="shared" si="59"/>
        <v>0.0163038882405668</v>
      </c>
      <c r="R95" s="344">
        <f t="shared" si="55"/>
        <v>133.6381</v>
      </c>
      <c r="S95" s="347">
        <f t="shared" si="40"/>
        <v>0.489023808674879</v>
      </c>
      <c r="T95" s="352">
        <v>124.2376</v>
      </c>
      <c r="U95" s="347">
        <f t="shared" si="48"/>
        <v>0.0915567020363408</v>
      </c>
      <c r="V95" s="347">
        <f t="shared" si="49"/>
        <v>0.0353133333333333</v>
      </c>
      <c r="W95" s="344">
        <f t="shared" si="56"/>
        <v>1415.9145</v>
      </c>
      <c r="X95" s="347">
        <f t="shared" si="50"/>
        <v>0.120774815619035</v>
      </c>
      <c r="Y95" s="347">
        <f t="shared" si="43"/>
        <v>0.0967356098314842</v>
      </c>
      <c r="Z95" s="347">
        <f t="shared" si="51"/>
        <v>0.0188983115040829</v>
      </c>
      <c r="AA95" s="347">
        <f t="shared" si="41"/>
        <v>0.00323503495879106</v>
      </c>
      <c r="AB95" s="347">
        <f t="shared" si="42"/>
        <v>0.094382888232305</v>
      </c>
      <c r="AC95" s="347">
        <f t="shared" si="52"/>
        <v>0.0233417379566142</v>
      </c>
    </row>
    <row r="96" s="334" customFormat="1" spans="3:29">
      <c r="C96" s="343">
        <v>45261</v>
      </c>
      <c r="D96" s="348">
        <v>11.5032</v>
      </c>
      <c r="E96" s="349">
        <f t="shared" si="35"/>
        <v>0.369461177647087</v>
      </c>
      <c r="F96" s="349">
        <f t="shared" si="57"/>
        <v>0.153341755399146</v>
      </c>
      <c r="G96" s="348">
        <f t="shared" si="53"/>
        <v>119.7689</v>
      </c>
      <c r="H96" s="349">
        <f t="shared" si="36"/>
        <v>0.478186763954473</v>
      </c>
      <c r="I96" s="348">
        <v>3.0337</v>
      </c>
      <c r="J96" s="349">
        <f t="shared" si="37"/>
        <v>0.54034018786494</v>
      </c>
      <c r="K96" s="349">
        <f t="shared" si="58"/>
        <v>0.489151776948753</v>
      </c>
      <c r="L96" s="348">
        <f t="shared" si="54"/>
        <v>28.1117</v>
      </c>
      <c r="M96" s="349">
        <f t="shared" si="38"/>
        <v>0.490886045068599</v>
      </c>
      <c r="N96" s="350">
        <v>0.0048</v>
      </c>
      <c r="O96" s="351">
        <v>14.5417</v>
      </c>
      <c r="P96" s="349">
        <f t="shared" si="39"/>
        <v>0.397984983512628</v>
      </c>
      <c r="Q96" s="349">
        <f t="shared" si="59"/>
        <v>0.209973207302258</v>
      </c>
      <c r="R96" s="348">
        <f t="shared" si="55"/>
        <v>148.1798</v>
      </c>
      <c r="S96" s="349">
        <f t="shared" si="40"/>
        <v>0.479568290586087</v>
      </c>
      <c r="T96" s="351">
        <v>145.4597</v>
      </c>
      <c r="U96" s="349">
        <f t="shared" si="48"/>
        <v>0.129977161145982</v>
      </c>
      <c r="V96" s="349">
        <f t="shared" si="49"/>
        <v>0.170818657153712</v>
      </c>
      <c r="W96" s="348">
        <f t="shared" si="56"/>
        <v>1561.3742</v>
      </c>
      <c r="X96" s="349">
        <f t="shared" si="50"/>
        <v>0.121625782273997</v>
      </c>
      <c r="Y96" s="349">
        <f t="shared" si="43"/>
        <v>0.0999706447902752</v>
      </c>
      <c r="Z96" s="349">
        <f t="shared" si="51"/>
        <v>0.0191653809782064</v>
      </c>
      <c r="AA96" s="349">
        <f t="shared" si="41"/>
        <v>0.00647522676935779</v>
      </c>
      <c r="AB96" s="349">
        <f t="shared" si="42"/>
        <v>0.0949034510753412</v>
      </c>
      <c r="AC96" s="349">
        <f t="shared" si="52"/>
        <v>0.0229593858840575</v>
      </c>
    </row>
    <row r="97" spans="3:29">
      <c r="C97" s="343">
        <v>45292</v>
      </c>
      <c r="D97" s="344">
        <v>9.1578</v>
      </c>
      <c r="E97" s="347">
        <f t="shared" si="35"/>
        <v>0.0622172732966804</v>
      </c>
      <c r="F97" s="347">
        <f t="shared" si="57"/>
        <v>-0.20389109117463</v>
      </c>
      <c r="G97" s="344">
        <f>D97</f>
        <v>9.1578</v>
      </c>
      <c r="H97" s="347">
        <f t="shared" si="36"/>
        <v>0.0622172732966804</v>
      </c>
      <c r="I97" s="344">
        <v>2.438</v>
      </c>
      <c r="J97" s="347">
        <f t="shared" si="37"/>
        <v>0.508943491984898</v>
      </c>
      <c r="K97" s="347">
        <f t="shared" si="58"/>
        <v>-0.196360879454132</v>
      </c>
      <c r="L97" s="344">
        <f>I97</f>
        <v>2.438</v>
      </c>
      <c r="M97" s="347">
        <f t="shared" si="38"/>
        <v>0.508943491984898</v>
      </c>
      <c r="N97" s="345">
        <v>0.0068</v>
      </c>
      <c r="O97" s="346">
        <v>11.6026</v>
      </c>
      <c r="P97" s="347">
        <f t="shared" si="39"/>
        <v>0.130824634757268</v>
      </c>
      <c r="Q97" s="347">
        <f t="shared" si="59"/>
        <v>-0.202115296010783</v>
      </c>
      <c r="R97" s="344">
        <f>O97</f>
        <v>11.6026</v>
      </c>
      <c r="S97" s="347">
        <f t="shared" si="40"/>
        <v>0.130824634757268</v>
      </c>
      <c r="T97" s="346">
        <v>109</v>
      </c>
      <c r="U97" s="347">
        <f t="shared" si="48"/>
        <v>0.022573545553306</v>
      </c>
      <c r="V97" s="347">
        <f t="shared" si="49"/>
        <v>-0.250651555035518</v>
      </c>
      <c r="W97" s="344">
        <f>T97</f>
        <v>109</v>
      </c>
      <c r="X97" s="347">
        <f t="shared" si="50"/>
        <v>0.022573545553306</v>
      </c>
      <c r="Y97" s="347">
        <f t="shared" si="43"/>
        <v>0.106445871559633</v>
      </c>
      <c r="Z97" s="347">
        <f t="shared" si="51"/>
        <v>0.0101898041335726</v>
      </c>
      <c r="AA97" s="347">
        <f t="shared" si="41"/>
        <v>-0.00699676577048104</v>
      </c>
      <c r="AB97" s="347">
        <f t="shared" si="42"/>
        <v>0.106445871559633</v>
      </c>
      <c r="AC97" s="347">
        <f t="shared" si="52"/>
        <v>0.0101898041335726</v>
      </c>
    </row>
    <row r="98" spans="3:29">
      <c r="C98" s="343">
        <v>45323</v>
      </c>
      <c r="D98" s="344">
        <v>9.7554</v>
      </c>
      <c r="E98" s="347">
        <f t="shared" si="35"/>
        <v>0.0641287155713117</v>
      </c>
      <c r="F98" s="347">
        <f t="shared" si="57"/>
        <v>0.0652558474742841</v>
      </c>
      <c r="G98" s="344">
        <f>G97+D98</f>
        <v>18.9132</v>
      </c>
      <c r="H98" s="347">
        <f t="shared" si="36"/>
        <v>0.0632023340397665</v>
      </c>
      <c r="I98" s="344">
        <v>2.7662</v>
      </c>
      <c r="J98" s="347">
        <f t="shared" si="37"/>
        <v>0.535668683728418</v>
      </c>
      <c r="K98" s="347">
        <f t="shared" si="58"/>
        <v>0.13461853978671</v>
      </c>
      <c r="L98" s="344">
        <f>L97+I98</f>
        <v>5.2042</v>
      </c>
      <c r="M98" s="347">
        <f t="shared" si="38"/>
        <v>0.523031899326895</v>
      </c>
      <c r="N98" s="345">
        <v>0.0067</v>
      </c>
      <c r="O98" s="346">
        <v>12.5283</v>
      </c>
      <c r="P98" s="347">
        <f t="shared" si="39"/>
        <v>0.139433571012805</v>
      </c>
      <c r="Q98" s="347">
        <f t="shared" si="59"/>
        <v>0.0797838415527554</v>
      </c>
      <c r="R98" s="344">
        <f>R97+O98</f>
        <v>24.1309</v>
      </c>
      <c r="S98" s="347">
        <f t="shared" si="40"/>
        <v>0.135277928065677</v>
      </c>
      <c r="T98" s="346">
        <v>125.977</v>
      </c>
      <c r="U98" s="347">
        <f t="shared" si="48"/>
        <v>0.0851713548598281</v>
      </c>
      <c r="V98" s="347">
        <f t="shared" si="49"/>
        <v>0.155752293577982</v>
      </c>
      <c r="W98" s="344">
        <f>W97+T98</f>
        <v>234.977</v>
      </c>
      <c r="X98" s="347">
        <f t="shared" si="50"/>
        <v>0.0552071035412176</v>
      </c>
      <c r="Y98" s="347">
        <f t="shared" si="43"/>
        <v>0.099449105789152</v>
      </c>
      <c r="Z98" s="347">
        <f t="shared" si="51"/>
        <v>0.00473597497198075</v>
      </c>
      <c r="AA98" s="347">
        <f>Y100-Y98</f>
        <v>-0.099449105789152</v>
      </c>
      <c r="AB98" s="347">
        <f t="shared" si="42"/>
        <v>0.102694731824817</v>
      </c>
      <c r="AC98" s="347">
        <f t="shared" si="52"/>
        <v>0.00724302978878634</v>
      </c>
    </row>
    <row r="99" spans="3:29">
      <c r="C99" s="343">
        <v>45352</v>
      </c>
      <c r="D99" s="344">
        <v>10.1</v>
      </c>
      <c r="E99" s="347">
        <f t="shared" si="35"/>
        <v>0.084691883068067</v>
      </c>
      <c r="F99" s="347">
        <f t="shared" si="57"/>
        <v>0.0353240256678353</v>
      </c>
      <c r="G99" s="344">
        <f>G98+D99</f>
        <v>29.0132</v>
      </c>
      <c r="H99" s="347">
        <f t="shared" si="36"/>
        <v>0.0705859344730502</v>
      </c>
      <c r="I99" s="344">
        <v>2.9</v>
      </c>
      <c r="J99" s="347">
        <f t="shared" si="37"/>
        <v>0.257752526347747</v>
      </c>
      <c r="K99" s="347">
        <f t="shared" si="58"/>
        <v>0.0483696045116044</v>
      </c>
      <c r="L99" s="344">
        <f>L98+I99</f>
        <v>8.1042</v>
      </c>
      <c r="M99" s="347">
        <f t="shared" si="38"/>
        <v>0.41614971953798</v>
      </c>
      <c r="N99" s="345"/>
      <c r="O99" s="346">
        <v>13</v>
      </c>
      <c r="P99" s="347">
        <f t="shared" si="39"/>
        <v>0.116780921945604</v>
      </c>
      <c r="Q99" s="347">
        <f t="shared" si="59"/>
        <v>0.0376507586823431</v>
      </c>
      <c r="R99" s="344">
        <f>R98+O99</f>
        <v>37.1309</v>
      </c>
      <c r="S99" s="347">
        <f t="shared" si="40"/>
        <v>0.128732585321664</v>
      </c>
      <c r="T99" s="346">
        <v>130.1</v>
      </c>
      <c r="U99" s="347">
        <f t="shared" si="48"/>
        <v>-0.0541745000792428</v>
      </c>
      <c r="V99" s="347">
        <f t="shared" si="49"/>
        <v>0.0327281964168062</v>
      </c>
      <c r="W99" s="344">
        <f>W98+T99</f>
        <v>365.077</v>
      </c>
      <c r="X99" s="347">
        <f t="shared" si="50"/>
        <v>0.0134409445387194</v>
      </c>
      <c r="Y99" s="347">
        <v>0.1</v>
      </c>
      <c r="Z99" s="347">
        <f t="shared" si="51"/>
        <v>0.0153729722184661</v>
      </c>
      <c r="AA99" s="347">
        <f>Y101-Y99</f>
        <v>-0.1</v>
      </c>
      <c r="AB99" s="347">
        <f t="shared" si="42"/>
        <v>0.101707037145588</v>
      </c>
      <c r="AC99" s="347">
        <f t="shared" si="52"/>
        <v>0.0103886175912474</v>
      </c>
    </row>
    <row r="100" spans="3:29">
      <c r="O100" s="354"/>
    </row>
  </sheetData>
  <sheetProtection formatCells="0" insertHyperlinks="0" autoFilter="0"/>
  <mergeCells count="6">
    <mergeCell ref="C22:AC22"/>
    <mergeCell ref="D23:H23"/>
    <mergeCell ref="I23:M23"/>
    <mergeCell ref="O23:S23"/>
    <mergeCell ref="T23:X23"/>
    <mergeCell ref="Y23:AC23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C13:P76"/>
  <sheetViews>
    <sheetView zoomScale="80" zoomScaleNormal="80" workbookViewId="0">
      <pane xSplit="3" ySplit="13" topLeftCell="D6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/>
  <cols>
    <col min="1" max="4" width="9" style="31"/>
    <col min="5" max="5" width="12.625" style="31" customWidth="1"/>
    <col min="6" max="6" width="15" style="31" customWidth="1"/>
    <col min="7" max="16384" width="9" style="31"/>
  </cols>
  <sheetData>
    <row r="13" spans="3:16">
      <c r="C13" s="330"/>
      <c r="D13" s="331" t="s">
        <v>16</v>
      </c>
      <c r="E13" s="331" t="s">
        <v>17</v>
      </c>
      <c r="F13" s="331" t="s">
        <v>688</v>
      </c>
      <c r="G13" s="331" t="s">
        <v>21</v>
      </c>
      <c r="H13" s="331" t="s">
        <v>23</v>
      </c>
      <c r="I13" s="331" t="s">
        <v>689</v>
      </c>
      <c r="J13" s="331" t="s">
        <v>27</v>
      </c>
      <c r="K13" s="331" t="s">
        <v>22</v>
      </c>
      <c r="L13" s="331" t="s">
        <v>690</v>
      </c>
      <c r="M13" s="331" t="s">
        <v>691</v>
      </c>
      <c r="N13" s="331" t="s">
        <v>25</v>
      </c>
      <c r="O13" s="331" t="s">
        <v>24</v>
      </c>
      <c r="P13" s="331" t="s">
        <v>692</v>
      </c>
    </row>
    <row r="14" spans="3:16">
      <c r="C14" s="332">
        <v>43467</v>
      </c>
      <c r="D14" s="333">
        <f>乘联会销量!S38</f>
        <v>0.044368347987043</v>
      </c>
      <c r="E14" s="333">
        <v>0.0224799292443971</v>
      </c>
      <c r="F14" s="333">
        <f>欧洲主要国家产销!X17</f>
        <v>0.0287216819322503</v>
      </c>
      <c r="G14" s="333">
        <f>欧洲主要国家产销!AH17</f>
        <v>0.0271216605729983</v>
      </c>
      <c r="H14" s="333">
        <f>欧洲主要国家产销!AN17</f>
        <v>0.52</v>
      </c>
      <c r="I14" s="333">
        <f>欧洲主要国家产销!AT17</f>
        <v>0.129407168668815</v>
      </c>
      <c r="J14" s="333">
        <f>欧洲主要国家产销!AZ17</f>
        <v>0.0183446486006411</v>
      </c>
      <c r="K14" s="333">
        <f>欧洲主要国家产销!BF17</f>
        <v>0.02237086446436</v>
      </c>
      <c r="L14" s="333">
        <f>欧洲主要国家产销!BL17</f>
        <v>0.0254674815365726</v>
      </c>
      <c r="M14" s="333">
        <f>欧洲主要国家产销!BR17</f>
        <v>0.0338732024270221</v>
      </c>
      <c r="N14" s="333">
        <f>欧洲主要国家产销!BY17</f>
        <v>0.05405938267148</v>
      </c>
      <c r="O14" s="333">
        <f>欧洲主要国家产销!CF17</f>
        <v>0.00336417157275021</v>
      </c>
      <c r="P14" s="333"/>
    </row>
    <row r="15" spans="3:16">
      <c r="C15" s="332">
        <v>43497</v>
      </c>
      <c r="D15" s="333">
        <f>乘联会销量!S39</f>
        <v>0.0397478632478632</v>
      </c>
      <c r="E15" s="333">
        <v>0.0186885379374017</v>
      </c>
      <c r="F15" s="333">
        <f>欧洲主要国家产销!X18</f>
        <v>0.0282854041826637</v>
      </c>
      <c r="G15" s="333">
        <f>欧洲主要国家产销!AH18</f>
        <v>0.024101416161171</v>
      </c>
      <c r="H15" s="333">
        <f>欧洲主要国家产销!AN18</f>
        <v>0.533302037201063</v>
      </c>
      <c r="I15" s="333">
        <f>欧洲主要国家产销!AT18</f>
        <v>0.1204527780178</v>
      </c>
      <c r="J15" s="333">
        <f>欧洲主要国家产销!AZ18</f>
        <v>0.00993183492130157</v>
      </c>
      <c r="K15" s="333">
        <f>欧洲主要国家产销!BF18</f>
        <v>0.0256682404323586</v>
      </c>
      <c r="L15" s="333">
        <f>欧洲主要国家产销!BL18</f>
        <v>0.0254284963778826</v>
      </c>
      <c r="M15" s="333">
        <f>欧洲主要国家产销!BR18</f>
        <v>0.0425685425685426</v>
      </c>
      <c r="N15" s="333">
        <f>欧洲主要国家产销!BY18</f>
        <v>0.0381603061224489</v>
      </c>
      <c r="O15" s="333">
        <f>欧洲主要国家产销!CF18</f>
        <v>0.00366961169345577</v>
      </c>
      <c r="P15" s="333"/>
    </row>
    <row r="16" spans="3:16">
      <c r="C16" s="332">
        <v>43525</v>
      </c>
      <c r="D16" s="333">
        <f>乘联会销量!S40</f>
        <v>0.0606333333333333</v>
      </c>
      <c r="E16" s="333">
        <v>0.0159081475708794</v>
      </c>
      <c r="F16" s="333">
        <f>欧洲主要国家产销!X19</f>
        <v>0.0337032463101668</v>
      </c>
      <c r="G16" s="333">
        <f>欧洲主要国家产销!AH19</f>
        <v>0.0271191844759939</v>
      </c>
      <c r="H16" s="333">
        <f>欧洲主要国家产销!AN19</f>
        <v>0.694792396571003</v>
      </c>
      <c r="I16" s="333">
        <f>欧洲主要国家产销!AT19</f>
        <v>0.145392649391856</v>
      </c>
      <c r="J16" s="333">
        <f>欧洲主要国家产销!AZ19</f>
        <v>0.0180761514068814</v>
      </c>
      <c r="K16" s="333">
        <f>欧洲主要国家产销!BF19</f>
        <v>0.0193710785191266</v>
      </c>
      <c r="L16" s="333">
        <f>欧洲主要国家产销!BL19</f>
        <v>0.0280290364149416</v>
      </c>
      <c r="M16" s="333">
        <f>欧洲主要国家产销!BR19</f>
        <v>0.07500517991574</v>
      </c>
      <c r="N16" s="333">
        <f>欧洲主要国家产销!BY19</f>
        <v>0.0759641374103435</v>
      </c>
      <c r="O16" s="333">
        <f>欧洲主要国家产销!CF19</f>
        <v>0.00555835760825931</v>
      </c>
      <c r="P16" s="333"/>
    </row>
    <row r="17" spans="3:16">
      <c r="C17" s="332">
        <v>43556</v>
      </c>
      <c r="D17" s="333">
        <f>乘联会销量!S41</f>
        <v>0.0567214854111406</v>
      </c>
      <c r="E17" s="333">
        <v>0.0147776887526417</v>
      </c>
      <c r="F17" s="333">
        <f>欧洲主要国家产销!X20</f>
        <v>0.0277858659037592</v>
      </c>
      <c r="G17" s="333">
        <f>欧洲主要国家产销!AH20</f>
        <v>0.0240867185631924</v>
      </c>
      <c r="H17" s="333">
        <f>欧洲主要国家产销!AN20</f>
        <v>0.49782318969347</v>
      </c>
      <c r="I17" s="333">
        <f>欧洲主要国家产销!AT20</f>
        <v>0.10177503057548</v>
      </c>
      <c r="J17" s="333">
        <f>欧洲主要国家产销!AZ20</f>
        <v>0.00951915026711151</v>
      </c>
      <c r="K17" s="333">
        <f>欧洲主要国家产销!BF20</f>
        <v>0.0213828043510654</v>
      </c>
      <c r="L17" s="333">
        <f>欧洲主要国家产销!BL20</f>
        <v>0.0250158805031446</v>
      </c>
      <c r="M17" s="333">
        <f>欧洲主要国家产销!BR20</f>
        <v>0.111</v>
      </c>
      <c r="N17" s="333">
        <f>欧洲主要国家产销!BY20</f>
        <v>0.0344387229660144</v>
      </c>
      <c r="O17" s="333">
        <f>欧洲主要国家产销!CF20</f>
        <v>0.00990715968077565</v>
      </c>
      <c r="P17" s="333"/>
    </row>
    <row r="18" spans="3:16">
      <c r="C18" s="332">
        <v>43586</v>
      </c>
      <c r="D18" s="333">
        <f>乘联会销量!S42</f>
        <v>0.0592313527180784</v>
      </c>
      <c r="E18" s="333">
        <v>0.0149731966950227</v>
      </c>
      <c r="F18" s="333">
        <f>欧洲主要国家产销!X21</f>
        <v>0.0262846310124515</v>
      </c>
      <c r="G18" s="333">
        <f>欧洲主要国家产销!AH21</f>
        <v>0.02086641780271</v>
      </c>
      <c r="H18" s="333">
        <f>欧洲主要国家产销!AN21</f>
        <v>0.465045360981932</v>
      </c>
      <c r="I18" s="333">
        <f>欧洲主要国家产销!AT21</f>
        <v>0.090228390613741</v>
      </c>
      <c r="J18" s="333">
        <f>欧洲主要国家产销!AZ21</f>
        <v>0.0105162267590718</v>
      </c>
      <c r="K18" s="333">
        <f>欧洲主要国家产销!BF21</f>
        <v>0.0237149202063966</v>
      </c>
      <c r="L18" s="333">
        <f>欧洲主要国家产销!BL21</f>
        <v>0.0237220639803515</v>
      </c>
      <c r="M18" s="333">
        <f>欧洲主要国家产销!BR21</f>
        <v>0.0331076265146115</v>
      </c>
      <c r="N18" s="333">
        <f>欧洲主要国家产销!BY21</f>
        <v>0.0399137475796515</v>
      </c>
      <c r="O18" s="333">
        <f>欧洲主要国家产销!CF21</f>
        <v>0.00831751562051587</v>
      </c>
      <c r="P18" s="333"/>
    </row>
    <row r="19" spans="3:16">
      <c r="C19" s="332">
        <v>43617</v>
      </c>
      <c r="D19" s="333">
        <f>乘联会销量!S43</f>
        <v>0.078381087202718</v>
      </c>
      <c r="E19" s="333">
        <v>0.0175037777706331</v>
      </c>
      <c r="F19" s="333">
        <f>欧洲主要国家产销!X22</f>
        <v>0.0316190646935221</v>
      </c>
      <c r="G19" s="333">
        <f>欧洲主要国家产销!AH22</f>
        <v>0.0252978359421777</v>
      </c>
      <c r="H19" s="333">
        <f>欧洲主要国家产销!AN22</f>
        <v>0.57710633744569</v>
      </c>
      <c r="I19" s="333">
        <f>欧洲主要国家产销!AT22</f>
        <v>0.10732013823437</v>
      </c>
      <c r="J19" s="333">
        <f>欧洲主要国家产销!AZ22</f>
        <v>0.0123665841716917</v>
      </c>
      <c r="K19" s="333">
        <f>欧洲主要国家产销!BF22</f>
        <v>0.0211752700059529</v>
      </c>
      <c r="L19" s="333">
        <f>欧洲主要国家产销!BL22</f>
        <v>0.0262998119419512</v>
      </c>
      <c r="M19" s="333">
        <f>欧洲主要国家产销!BR22</f>
        <v>0.0465640519883062</v>
      </c>
      <c r="N19" s="333">
        <f>欧洲主要国家产销!BY22</f>
        <v>0.049792531120332</v>
      </c>
      <c r="O19" s="333">
        <f>欧洲主要国家产销!CF22</f>
        <v>0.0106645452868474</v>
      </c>
      <c r="P19" s="333"/>
    </row>
    <row r="20" spans="3:16">
      <c r="C20" s="332">
        <v>43647</v>
      </c>
      <c r="D20" s="333">
        <f>乘联会销量!S44</f>
        <v>0.0440787878787879</v>
      </c>
      <c r="E20" s="333">
        <v>0.0170706158169232</v>
      </c>
      <c r="F20" s="333">
        <f>欧洲主要国家产销!X23</f>
        <v>0.0284746236951611</v>
      </c>
      <c r="G20" s="333">
        <f>欧洲主要国家产销!AH23</f>
        <v>0.0247466976339091</v>
      </c>
      <c r="H20" s="333">
        <f>欧洲主要国家产销!AN23</f>
        <v>0.482399844730785</v>
      </c>
      <c r="I20" s="333">
        <f>欧洲主要国家产销!AT23</f>
        <v>0.100181764382635</v>
      </c>
      <c r="J20" s="333">
        <f>欧洲主要国家产销!AZ23</f>
        <v>0.0106022815904279</v>
      </c>
      <c r="K20" s="333">
        <f>欧洲主要国家产销!BF23</f>
        <v>0.0257191567322739</v>
      </c>
      <c r="L20" s="333">
        <f>欧洲主要国家产销!BL23</f>
        <v>0.0277336595318495</v>
      </c>
      <c r="M20" s="333">
        <f>欧洲主要国家产销!BR23</f>
        <v>0.0402852888157379</v>
      </c>
      <c r="N20" s="333">
        <f>欧洲主要国家产销!BY23</f>
        <v>0.0450206118463875</v>
      </c>
      <c r="O20" s="333">
        <f>欧洲主要国家产销!CF23</f>
        <v>0.00863214241738871</v>
      </c>
      <c r="P20" s="333"/>
    </row>
    <row r="21" spans="3:16">
      <c r="C21" s="332">
        <v>43678</v>
      </c>
      <c r="D21" s="333">
        <f>乘联会销量!S45</f>
        <v>0.0412736572890026</v>
      </c>
      <c r="E21" s="333">
        <v>0.0158576799602924</v>
      </c>
      <c r="F21" s="333">
        <f>欧洲主要国家产销!X24</f>
        <v>0.0377377771326723</v>
      </c>
      <c r="G21" s="333">
        <f>欧洲主要国家产销!AH24</f>
        <v>0.0272248311503439</v>
      </c>
      <c r="H21" s="333">
        <f>欧洲主要国家产销!AN24</f>
        <v>0.619424247512375</v>
      </c>
      <c r="I21" s="333">
        <f>欧洲主要国家产销!AT24</f>
        <v>0.0889846320860332</v>
      </c>
      <c r="J21" s="333">
        <f>欧洲主要国家产销!AZ24</f>
        <v>0.0123481672578738</v>
      </c>
      <c r="K21" s="333">
        <f>欧洲主要国家产销!BF24</f>
        <v>0.0438248733431994</v>
      </c>
      <c r="L21" s="333">
        <f>欧洲主要国家产销!BL24</f>
        <v>0.0258772357031295</v>
      </c>
      <c r="M21" s="333">
        <f>欧洲主要国家产销!BR24</f>
        <v>0.0437824767196584</v>
      </c>
      <c r="N21" s="333">
        <f>欧洲主要国家产销!BY24</f>
        <v>0.0618415761962203</v>
      </c>
      <c r="O21" s="333">
        <f>欧洲主要国家产销!CF24</f>
        <v>0.00940798787216729</v>
      </c>
      <c r="P21" s="333"/>
    </row>
    <row r="22" spans="3:16">
      <c r="C22" s="332">
        <v>43709</v>
      </c>
      <c r="D22" s="333">
        <f>乘联会销量!S46</f>
        <v>0.0347097136440202</v>
      </c>
      <c r="E22" s="333">
        <v>0.0210038785356163</v>
      </c>
      <c r="F22" s="333">
        <f>欧洲主要国家产销!X25</f>
        <v>0.0424692221791017</v>
      </c>
      <c r="G22" s="333">
        <f>欧洲主要国家产销!AH25</f>
        <v>0.032010516423263</v>
      </c>
      <c r="H22" s="333">
        <f>欧洲主要国家产销!AN25</f>
        <v>0.647553585138332</v>
      </c>
      <c r="I22" s="333">
        <f>欧洲主要国家产销!AT25</f>
        <v>0.134987667239704</v>
      </c>
      <c r="J22" s="333">
        <f>欧洲主要国家产销!AZ25</f>
        <v>0.0163310743033298</v>
      </c>
      <c r="K22" s="333">
        <f>欧洲主要国家产销!BF25</f>
        <v>0.0375843032148111</v>
      </c>
      <c r="L22" s="333">
        <f>欧洲主要国家产销!BL25</f>
        <v>0.0386327309821467</v>
      </c>
      <c r="M22" s="333">
        <f>欧洲主要国家产销!BR25</f>
        <v>0.0767579173376275</v>
      </c>
      <c r="N22" s="333">
        <f>欧洲主要国家产销!BY25</f>
        <v>0.0797499656546229</v>
      </c>
      <c r="O22" s="333">
        <f>欧洲主要国家产销!CF25</f>
        <v>0.0142979876647551</v>
      </c>
      <c r="P22" s="333"/>
    </row>
    <row r="23" spans="3:16">
      <c r="C23" s="332">
        <v>43739</v>
      </c>
      <c r="D23" s="333">
        <f>乘联会销量!S47</f>
        <v>0.0341985892566468</v>
      </c>
      <c r="E23" s="333">
        <v>0.0185549656869092</v>
      </c>
      <c r="F23" s="333">
        <f>欧洲主要国家产销!X26</f>
        <v>0.042256895197721</v>
      </c>
      <c r="G23" s="333">
        <f>欧洲主要国家产销!AH26</f>
        <v>0.0340129215237027</v>
      </c>
      <c r="H23" s="333">
        <f>欧洲主要国家产销!AN26</f>
        <v>0.582949972134011</v>
      </c>
      <c r="I23" s="333">
        <f>欧洲主要国家产销!AT26</f>
        <v>0.11808578853228</v>
      </c>
      <c r="J23" s="333">
        <f>欧洲主要国家产销!AZ26</f>
        <v>0.0170934712731762</v>
      </c>
      <c r="K23" s="333">
        <f>欧洲主要国家产销!BF26</f>
        <v>0.0438949815359055</v>
      </c>
      <c r="L23" s="333">
        <f>欧洲主要国家产销!BL26</f>
        <v>0.0419153736555081</v>
      </c>
      <c r="M23" s="333">
        <f>欧洲主要国家产销!BR26</f>
        <v>0.0434815921541585</v>
      </c>
      <c r="N23" s="333">
        <f>欧洲主要国家产销!BY26</f>
        <v>0.0902933094766439</v>
      </c>
      <c r="O23" s="333">
        <f>欧洲主要国家产销!CF26</f>
        <v>0.0113172354690729</v>
      </c>
      <c r="P23" s="333"/>
    </row>
    <row r="24" spans="3:16">
      <c r="C24" s="332">
        <v>43770</v>
      </c>
      <c r="D24" s="333">
        <f>乘联会销量!S48</f>
        <v>0.036769747031492</v>
      </c>
      <c r="E24" s="333">
        <v>0.0204020221888642</v>
      </c>
      <c r="F24" s="333">
        <f>欧洲主要国家产销!X27</f>
        <v>0.0441404861397731</v>
      </c>
      <c r="G24" s="333">
        <f>欧洲主要国家产销!AH27</f>
        <v>0.0320266773190684</v>
      </c>
      <c r="H24" s="333">
        <f>欧洲主要国家产销!AN27</f>
        <v>0.594993840826054</v>
      </c>
      <c r="I24" s="333">
        <f>欧洲主要国家产销!AT27</f>
        <v>0.140056389744935</v>
      </c>
      <c r="J24" s="333">
        <f>欧洲主要国家产销!AZ27</f>
        <v>0.0174762492619827</v>
      </c>
      <c r="K24" s="333">
        <f>欧洲主要国家产销!BF27</f>
        <v>0.0575529462843425</v>
      </c>
      <c r="L24" s="333">
        <f>欧洲主要国家产销!BL27</f>
        <v>0.036724859587784</v>
      </c>
      <c r="M24" s="333">
        <f>欧洲主要国家产销!BR27</f>
        <v>0.058801602832914</v>
      </c>
      <c r="N24" s="333">
        <f>欧洲主要国家产销!BY27</f>
        <v>0.0807926829268293</v>
      </c>
      <c r="O24" s="333">
        <f>欧洲主要国家产销!CF27</f>
        <v>0.0134554166256441</v>
      </c>
      <c r="P24" s="333"/>
    </row>
    <row r="25" spans="3:16">
      <c r="C25" s="332">
        <v>43800</v>
      </c>
      <c r="D25" s="333">
        <f>乘联会销量!S49</f>
        <v>0.0610364315740308</v>
      </c>
      <c r="E25" s="333">
        <v>0.0226691690060164</v>
      </c>
      <c r="F25" s="333">
        <f>欧洲主要国家产销!X28</f>
        <v>0.0470151880616319</v>
      </c>
      <c r="G25" s="333">
        <f>欧洲主要国家产销!AH28</f>
        <v>0.0338645984260917</v>
      </c>
      <c r="H25" s="333">
        <f>欧洲主要国家产销!AN28</f>
        <v>0.534585076723561</v>
      </c>
      <c r="I25" s="333">
        <f>欧洲主要国家产销!AT28</f>
        <v>0.100105965218475</v>
      </c>
      <c r="J25" s="333">
        <f>欧洲主要国家产销!AZ28</f>
        <v>0.0169289776484592</v>
      </c>
      <c r="K25" s="333">
        <f>欧洲主要国家产销!BF28</f>
        <v>0.0632227494513312</v>
      </c>
      <c r="L25" s="333">
        <f>欧洲主要国家产销!BL28</f>
        <v>0.0399798069326961</v>
      </c>
      <c r="M25" s="333">
        <f>欧洲主要国家产销!BR28</f>
        <v>0.10897343862168</v>
      </c>
      <c r="N25" s="333">
        <f>欧洲主要国家产销!BY28</f>
        <v>0.0738463274286359</v>
      </c>
      <c r="O25" s="333">
        <f>欧洲主要国家产销!CF28</f>
        <v>0.0109057158326243</v>
      </c>
      <c r="P25" s="333"/>
    </row>
    <row r="26" spans="3:16">
      <c r="C26" s="332">
        <v>43831</v>
      </c>
      <c r="D26" s="333">
        <f>乘联会销量!S50</f>
        <v>0.0237366279069767</v>
      </c>
      <c r="E26" s="333">
        <v>0.0284305274307876</v>
      </c>
      <c r="F26" s="333">
        <f>欧洲主要国家产销!X29</f>
        <v>0.0726787534695416</v>
      </c>
      <c r="G26" s="333">
        <f>欧洲主要国家产销!AH29</f>
        <v>0.10941003806927</v>
      </c>
      <c r="H26" s="333">
        <f>欧洲主要国家产销!AN29</f>
        <v>0.64</v>
      </c>
      <c r="I26" s="333">
        <f>欧洲主要国家产销!AT29</f>
        <v>0.312180021431123</v>
      </c>
      <c r="J26" s="333">
        <f>欧洲主要国家产销!AZ29</f>
        <v>0.0380481936073482</v>
      </c>
      <c r="K26" s="333">
        <f>欧洲主要国家产销!BF29</f>
        <v>0.0592313721286986</v>
      </c>
      <c r="L26" s="333">
        <f>欧洲主要国家产销!BL29</f>
        <v>0.0654933008526188</v>
      </c>
      <c r="M26" s="333">
        <f>欧洲主要国家产销!BR29</f>
        <v>0.0768575686608473</v>
      </c>
      <c r="N26" s="333">
        <f>欧洲主要国家产销!BY29</f>
        <v>0.0952876052948254</v>
      </c>
      <c r="O26" s="333">
        <f>欧洲主要国家产销!CF29</f>
        <v>0.0208507943007402</v>
      </c>
      <c r="P26" s="333"/>
    </row>
    <row r="27" spans="3:16">
      <c r="C27" s="332">
        <v>43862</v>
      </c>
      <c r="D27" s="333">
        <f>乘联会销量!S51</f>
        <v>0.056996</v>
      </c>
      <c r="E27" s="333">
        <v>0.0223729343726784</v>
      </c>
      <c r="F27" s="333">
        <f>欧洲主要国家产销!X30</f>
        <v>0.0684008254040401</v>
      </c>
      <c r="G27" s="333">
        <f>欧洲主要国家产销!AH30</f>
        <v>0.0794831449959472</v>
      </c>
      <c r="H27" s="333">
        <f>欧洲主要国家产销!AN30</f>
        <v>0.681906050647593</v>
      </c>
      <c r="I27" s="333">
        <f>欧洲主要国家产销!AT30</f>
        <v>0.170750863964813</v>
      </c>
      <c r="J27" s="333">
        <f>欧洲主要国家产销!AZ30</f>
        <v>0.029582109112431</v>
      </c>
      <c r="K27" s="333">
        <f>欧洲主要国家产销!BF30</f>
        <v>0.0573661331256125</v>
      </c>
      <c r="L27" s="333">
        <f>欧洲主要国家产销!BL30</f>
        <v>0.0687996732557316</v>
      </c>
      <c r="M27" s="333">
        <f>欧洲主要国家产销!BR30</f>
        <v>0.0812225245970274</v>
      </c>
      <c r="N27" s="333">
        <f>欧洲主要国家产销!BY30</f>
        <v>0.078</v>
      </c>
      <c r="O27" s="333">
        <f>欧洲主要国家产销!CF30</f>
        <v>0.0229041678376364</v>
      </c>
      <c r="P27" s="333"/>
    </row>
    <row r="28" spans="3:16">
      <c r="C28" s="332">
        <v>43891</v>
      </c>
      <c r="D28" s="333">
        <f>乘联会销量!S52</f>
        <v>0.0520133971291866</v>
      </c>
      <c r="E28" s="333">
        <v>0.0186187935731015</v>
      </c>
      <c r="F28" s="333">
        <f>欧洲主要国家产销!X31</f>
        <v>0.103583692745462</v>
      </c>
      <c r="G28" s="333">
        <f>欧洲主要国家产销!AH31</f>
        <v>0.116726239867237</v>
      </c>
      <c r="H28" s="333">
        <f>欧洲主要国家产销!AN31</f>
        <v>0.74619248863727</v>
      </c>
      <c r="I28" s="333">
        <f>欧洲主要国家产销!AT31</f>
        <v>0.244863336475024</v>
      </c>
      <c r="J28" s="333">
        <f>欧洲主要国家产销!AZ31</f>
        <v>0.0385984486239507</v>
      </c>
      <c r="K28" s="333">
        <f>欧洲主要国家产销!BF31</f>
        <v>0.0726861522514174</v>
      </c>
      <c r="L28" s="333">
        <f>欧洲主要国家产销!BL31</f>
        <v>0.0918328924920625</v>
      </c>
      <c r="M28" s="333">
        <f>欧洲主要国家产销!BR31</f>
        <v>0.137161084529506</v>
      </c>
      <c r="N28" s="333">
        <f>欧洲主要国家产销!BY31</f>
        <v>0.152887882219706</v>
      </c>
      <c r="O28" s="333">
        <f>欧洲主要国家产销!CF31</f>
        <v>0.0459488757561982</v>
      </c>
      <c r="P28" s="333"/>
    </row>
    <row r="29" spans="3:16">
      <c r="C29" s="332">
        <v>43922</v>
      </c>
      <c r="D29" s="333">
        <f>乘联会销量!S53</f>
        <v>0.037168</v>
      </c>
      <c r="E29" s="333">
        <v>0.0133082085322418</v>
      </c>
      <c r="F29" s="333">
        <f>欧洲主要国家产销!X32</f>
        <v>0.119013899816418</v>
      </c>
      <c r="G29" s="333">
        <f>欧洲主要国家产销!AH32</f>
        <v>0.0783445254083917</v>
      </c>
      <c r="H29" s="333">
        <f>欧洲主要国家产销!AN32</f>
        <v>0.696026936026936</v>
      </c>
      <c r="I29" s="333">
        <f>欧洲主要国家产销!AT32</f>
        <v>0.134150172792963</v>
      </c>
      <c r="J29" s="333">
        <f>欧洲主要国家产销!AZ32</f>
        <v>0.0213105247897941</v>
      </c>
      <c r="K29" s="333">
        <f>欧洲主要国家产销!BF32</f>
        <v>0.339967600092571</v>
      </c>
      <c r="L29" s="333">
        <f>欧洲主要国家产销!BL32</f>
        <v>0.0848477325388944</v>
      </c>
      <c r="M29" s="333">
        <f>欧洲主要国家产销!BR32</f>
        <v>0.101897250053294</v>
      </c>
      <c r="N29" s="333">
        <f>欧洲主要国家产销!BY32</f>
        <v>0.14200703272924</v>
      </c>
      <c r="O29" s="333">
        <f>欧洲主要国家产销!CF32</f>
        <v>0.121618497109827</v>
      </c>
      <c r="P29" s="333"/>
    </row>
    <row r="30" spans="3:16">
      <c r="C30" s="332">
        <v>43952</v>
      </c>
      <c r="D30" s="333">
        <f>乘联会销量!S54</f>
        <v>0.0414903666873835</v>
      </c>
      <c r="E30" s="333">
        <v>0.0125677912382026</v>
      </c>
      <c r="F30" s="333">
        <f>欧洲主要国家产销!X33</f>
        <v>0.0813453121997456</v>
      </c>
      <c r="G30" s="333">
        <f>欧洲主要国家产销!AH33</f>
        <v>0.0745093967396947</v>
      </c>
      <c r="H30" s="333">
        <f>欧洲主要国家产销!AN33</f>
        <v>0.656289072268067</v>
      </c>
      <c r="I30" s="333">
        <f>欧洲主要国家产销!AT33</f>
        <v>0.215603551413639</v>
      </c>
      <c r="J30" s="333">
        <f>欧洲主要国家产销!AZ33</f>
        <v>0.0325013833474095</v>
      </c>
      <c r="K30" s="333">
        <f>欧洲主要国家产销!BF33</f>
        <v>0.160468217513706</v>
      </c>
      <c r="L30" s="333">
        <f>欧洲主要国家产销!BL33</f>
        <v>0.0733460998644052</v>
      </c>
      <c r="M30" s="333">
        <f>欧洲主要国家产销!BR33</f>
        <v>0.094816414686825</v>
      </c>
      <c r="N30" s="333">
        <f>欧洲主要国家产销!BY33</f>
        <v>0.142658073506358</v>
      </c>
      <c r="O30" s="333">
        <f>欧洲主要国家产销!CF33</f>
        <v>0.0297424376472459</v>
      </c>
      <c r="P30" s="333"/>
    </row>
    <row r="31" spans="3:16">
      <c r="C31" s="332">
        <v>43983</v>
      </c>
      <c r="D31" s="333">
        <f>乘联会销量!S55</f>
        <v>0.0503494558645707</v>
      </c>
      <c r="E31" s="333">
        <v>0.0163415601436124</v>
      </c>
      <c r="F31" s="333">
        <f>欧洲主要国家产销!X34</f>
        <v>0.087065980736687</v>
      </c>
      <c r="G31" s="333">
        <f>欧洲主要国家产销!AH34</f>
        <v>0.0897699084766059</v>
      </c>
      <c r="H31" s="333">
        <f>欧洲主要国家产销!AN34</f>
        <v>0.663025430394127</v>
      </c>
      <c r="I31" s="333">
        <f>欧洲主要国家产销!AT34</f>
        <v>0.25825352567988</v>
      </c>
      <c r="J31" s="333">
        <f>欧洲主要国家产销!AZ34</f>
        <v>0.0269809197710856</v>
      </c>
      <c r="K31" s="333">
        <f>欧洲主要国家产销!BF34</f>
        <v>0.0951250885628401</v>
      </c>
      <c r="L31" s="333">
        <f>欧洲主要国家产销!BL34</f>
        <v>0.0844319750127115</v>
      </c>
      <c r="M31" s="333">
        <f>欧洲主要国家产销!BR34</f>
        <v>0.0989091800465743</v>
      </c>
      <c r="N31" s="333">
        <f>欧洲主要国家产销!BY34</f>
        <v>0.117912603828097</v>
      </c>
      <c r="O31" s="333">
        <f>欧洲主要国家产销!CF34</f>
        <v>0.0290966733780088</v>
      </c>
      <c r="P31" s="333"/>
    </row>
    <row r="32" spans="3:16">
      <c r="C32" s="332">
        <v>44013</v>
      </c>
      <c r="D32" s="333">
        <f>乘联会销量!S56</f>
        <v>0.0517019411396368</v>
      </c>
      <c r="E32" s="333">
        <v>0.0193647270983944</v>
      </c>
      <c r="F32" s="333">
        <f>欧洲主要国家产销!X35</f>
        <v>0.0937664082916064</v>
      </c>
      <c r="G32" s="333">
        <f>欧洲主要国家产销!AH35</f>
        <v>0.094797242180778</v>
      </c>
      <c r="H32" s="333">
        <f>欧洲主要国家产销!AN35</f>
        <v>0.684199754400327</v>
      </c>
      <c r="I32" s="333">
        <f>欧洲主要国家产销!AT35</f>
        <v>0.295316489127564</v>
      </c>
      <c r="J32" s="333">
        <f>欧洲主要国家产销!AZ35</f>
        <v>0.0329350711021038</v>
      </c>
      <c r="K32" s="333">
        <f>欧洲主要国家产销!BF35</f>
        <v>0.089251916952089</v>
      </c>
      <c r="L32" s="333">
        <f>欧洲主要国家产销!BL35</f>
        <v>0.114044669109476</v>
      </c>
      <c r="M32" s="333">
        <f>欧洲主要国家产销!BR35</f>
        <v>0.098184709155956</v>
      </c>
      <c r="N32" s="333">
        <f>欧洲主要国家产销!BY35</f>
        <v>0.100072325596686</v>
      </c>
      <c r="O32" s="333">
        <f>欧洲主要国家产销!CF35</f>
        <v>0.0270049458004464</v>
      </c>
      <c r="P32" s="333"/>
    </row>
    <row r="33" spans="3:16">
      <c r="C33" s="332">
        <v>44044</v>
      </c>
      <c r="D33" s="333">
        <f>乘联会销量!S57</f>
        <v>0.0547839107457428</v>
      </c>
      <c r="E33" s="333">
        <v>0.0212178386385914</v>
      </c>
      <c r="F33" s="333">
        <f>欧洲主要国家产销!X36</f>
        <v>0.117869081471078</v>
      </c>
      <c r="G33" s="333">
        <f>欧洲主要国家产销!AH36</f>
        <v>0.104756298790902</v>
      </c>
      <c r="H33" s="333">
        <f>欧洲主要国家产销!AN36</f>
        <v>0.790131457137567</v>
      </c>
      <c r="I33" s="333">
        <f>欧洲主要国家产销!AT36</f>
        <v>0.290220202178513</v>
      </c>
      <c r="J33" s="333">
        <f>欧洲主要国家产销!AZ36</f>
        <v>0.0378782218901756</v>
      </c>
      <c r="K33" s="333">
        <f>欧洲主要国家产销!BF36</f>
        <v>0.0975741178089102</v>
      </c>
      <c r="L33" s="333">
        <f>欧洲主要国家产销!BL36</f>
        <v>0.132132215866541</v>
      </c>
      <c r="M33" s="333">
        <f>欧洲主要国家产销!BR36</f>
        <v>0.156580565805658</v>
      </c>
      <c r="N33" s="333">
        <f>欧洲主要国家产销!BY36</f>
        <v>0.0937608680531404</v>
      </c>
      <c r="O33" s="333">
        <f>欧洲主要国家产销!CF36</f>
        <v>0.0389477931451884</v>
      </c>
      <c r="P33" s="333"/>
    </row>
    <row r="34" spans="3:16">
      <c r="C34" s="332">
        <v>44075</v>
      </c>
      <c r="D34" s="333">
        <f>乘联会销量!S58</f>
        <v>0.0578094240837696</v>
      </c>
      <c r="E34" s="333">
        <v>0.025</v>
      </c>
      <c r="F34" s="333">
        <f>欧洲主要国家产销!X37</f>
        <v>0.124458433865438</v>
      </c>
      <c r="G34" s="333">
        <f>欧洲主要国家产销!AH37</f>
        <v>0.106054393877272</v>
      </c>
      <c r="H34" s="333">
        <f>欧洲主要国家产销!AN37</f>
        <v>0.8159079218107</v>
      </c>
      <c r="I34" s="333">
        <f>欧洲主要国家产销!AT37</f>
        <v>0.344197221351718</v>
      </c>
      <c r="J34" s="333">
        <f>欧洲主要国家产销!AZ37</f>
        <v>0.0567518273975314</v>
      </c>
      <c r="K34" s="333">
        <f>欧洲主要国家产销!BF37</f>
        <v>0.104569245917431</v>
      </c>
      <c r="L34" s="333">
        <f>欧洲主要国家产销!BL37</f>
        <v>0.155772225301346</v>
      </c>
      <c r="M34" s="333">
        <f>欧洲主要国家产销!BR37</f>
        <v>0.201873776451944</v>
      </c>
      <c r="N34" s="333">
        <f>欧洲主要国家产销!BY37</f>
        <v>0.123742198446058</v>
      </c>
      <c r="O34" s="333">
        <f>欧洲主要国家产销!CF37</f>
        <v>0.044278964471266</v>
      </c>
      <c r="P34" s="333"/>
    </row>
    <row r="35" spans="3:16">
      <c r="C35" s="332">
        <v>44105</v>
      </c>
      <c r="D35" s="333">
        <f>乘联会销量!S59</f>
        <v>0.066839859437751</v>
      </c>
      <c r="E35" s="333">
        <v>0.025</v>
      </c>
      <c r="F35" s="333">
        <f>欧洲主要国家产销!X38</f>
        <v>0.135658711640232</v>
      </c>
      <c r="G35" s="333">
        <f>欧洲主要国家产销!AH38</f>
        <v>0.118112353769972</v>
      </c>
      <c r="H35" s="333">
        <f>欧洲主要国家产销!AN38</f>
        <v>0.791241890639481</v>
      </c>
      <c r="I35" s="333">
        <f>欧洲主要国家产销!AT38</f>
        <v>0.361317369524283</v>
      </c>
      <c r="J35" s="333">
        <f>欧洲主要国家产销!AZ38</f>
        <v>0.0582529503691329</v>
      </c>
      <c r="K35" s="333">
        <f>欧洲主要国家产销!BF38</f>
        <v>0.121394870339494</v>
      </c>
      <c r="L35" s="333">
        <f>欧洲主要国家产销!BL38</f>
        <v>0.175050947310091</v>
      </c>
      <c r="M35" s="333">
        <f>欧洲主要国家产销!BR38</f>
        <v>0.144171632896305</v>
      </c>
      <c r="N35" s="333">
        <f>欧洲主要国家产销!BY38</f>
        <v>0.126949740034662</v>
      </c>
      <c r="O35" s="333">
        <f>欧洲主要国家产销!CF38</f>
        <v>0.0413396524486572</v>
      </c>
      <c r="P35" s="333"/>
    </row>
    <row r="36" spans="3:16">
      <c r="C36" s="332">
        <v>44136</v>
      </c>
      <c r="D36" s="333">
        <f>乘联会销量!S60</f>
        <v>0.0818649687650168</v>
      </c>
      <c r="E36" s="333">
        <v>0.025</v>
      </c>
      <c r="F36" s="333">
        <f>欧洲主要国家产销!X39</f>
        <v>0.167387523261613</v>
      </c>
      <c r="G36" s="333">
        <f>欧洲主要国家产销!AH39</f>
        <v>0.147673902005585</v>
      </c>
      <c r="H36" s="333">
        <f>欧洲主要国家产销!AN39</f>
        <v>0.799329769408761</v>
      </c>
      <c r="I36" s="333">
        <f>欧洲主要国家产销!AT39</f>
        <v>0.386887960558504</v>
      </c>
      <c r="J36" s="333">
        <f>欧洲主要国家产销!AZ39</f>
        <v>0.0648544407460242</v>
      </c>
      <c r="K36" s="333">
        <f>欧洲主要国家产销!BF39</f>
        <v>0.158743551208022</v>
      </c>
      <c r="L36" s="333">
        <f>欧洲主要国家产销!BL39</f>
        <v>0.205362743408582</v>
      </c>
      <c r="M36" s="333">
        <f>欧洲主要国家产销!BR39</f>
        <v>0.178324433161166</v>
      </c>
      <c r="N36" s="333">
        <f>欧洲主要国家产销!BY39</f>
        <v>0.159089355301839</v>
      </c>
      <c r="O36" s="333">
        <f>欧洲主要国家产销!CF39</f>
        <v>0.0696896487641702</v>
      </c>
      <c r="P36" s="333">
        <f>欧洲主要国家产销!CM39</f>
        <v>0.217836498761354</v>
      </c>
    </row>
    <row r="37" spans="3:16">
      <c r="C37" s="332">
        <v>44166</v>
      </c>
      <c r="D37" s="333">
        <f>乘联会销量!S61</f>
        <v>0.0908522727272727</v>
      </c>
      <c r="E37" s="333">
        <v>0.025</v>
      </c>
      <c r="F37" s="333">
        <f>欧洲主要国家产销!X40</f>
        <v>0.23184803364725</v>
      </c>
      <c r="G37" s="333">
        <f>欧洲主要国家产销!AH40</f>
        <v>0.192477579257526</v>
      </c>
      <c r="H37" s="333">
        <f>欧洲主要国家产销!AN40</f>
        <v>0.870516185476815</v>
      </c>
      <c r="I37" s="333">
        <f>欧洲主要国家产销!AT40</f>
        <v>0.493528074164772</v>
      </c>
      <c r="J37" s="333">
        <f>欧洲主要国家产销!AZ40</f>
        <v>0.102209918651562</v>
      </c>
      <c r="K37" s="333">
        <f>欧洲主要国家产销!BF40</f>
        <v>0.233807147917577</v>
      </c>
      <c r="L37" s="333">
        <f>欧洲主要国家产销!BL40</f>
        <v>0.267686596401986</v>
      </c>
      <c r="M37" s="333">
        <f>欧洲主要国家产销!BR40</f>
        <v>0.259312077688364</v>
      </c>
      <c r="N37" s="333">
        <f>欧洲主要国家产销!BY40</f>
        <v>0.182259414225941</v>
      </c>
      <c r="O37" s="333">
        <f>欧洲主要国家产销!CF40</f>
        <v>0.112444928468888</v>
      </c>
      <c r="P37" s="333">
        <f>欧洲主要国家产销!CM40</f>
        <v>0.323053233611967</v>
      </c>
    </row>
    <row r="38" spans="3:16">
      <c r="C38" s="332">
        <v>44197</v>
      </c>
      <c r="D38" s="333">
        <f>乘联会销量!S62</f>
        <v>0.0689814814814815</v>
      </c>
      <c r="E38" s="333">
        <v>0.025</v>
      </c>
      <c r="F38" s="333">
        <f>欧洲主要国家产销!X41</f>
        <v>0.145197540087435</v>
      </c>
      <c r="G38" s="333">
        <f>欧洲主要国家产销!AH41</f>
        <v>0.11595097364319</v>
      </c>
      <c r="H38" s="333">
        <f>欧洲主要国家产销!AN41</f>
        <v>0.806620716435298</v>
      </c>
      <c r="I38" s="333">
        <f>欧洲主要国家产销!AT41</f>
        <v>0.335050794730958</v>
      </c>
      <c r="J38" s="333">
        <f>欧洲主要国家产销!AZ41</f>
        <v>0.038293277733306</v>
      </c>
      <c r="K38" s="333">
        <f>欧洲主要国家产销!BF41</f>
        <v>0.137220357012266</v>
      </c>
      <c r="L38" s="333">
        <f>欧洲主要国家产销!BL41</f>
        <v>0.217391048222722</v>
      </c>
      <c r="M38" s="333">
        <f>欧洲主要国家产销!BR41</f>
        <v>0.144613350958361</v>
      </c>
      <c r="N38" s="333">
        <f>欧洲主要国家产销!BY41</f>
        <v>0.141988234121049</v>
      </c>
      <c r="O38" s="333">
        <f>欧洲主要国家产销!CF41</f>
        <v>0.0464042976285875</v>
      </c>
      <c r="P38" s="333">
        <f>欧洲主要国家产销!CM41</f>
        <v>0.19785470502194</v>
      </c>
    </row>
    <row r="39" spans="3:16">
      <c r="C39" s="332">
        <v>44228</v>
      </c>
      <c r="D39" s="333">
        <f>乘联会销量!S63</f>
        <v>0.0824630416312659</v>
      </c>
      <c r="E39" s="333">
        <v>0.025</v>
      </c>
      <c r="F39" s="333">
        <f>欧洲主要国家产销!X42</f>
        <v>0.161787075442639</v>
      </c>
      <c r="G39" s="333">
        <f>欧洲主要国家产销!AH42</f>
        <v>0.13172519360263</v>
      </c>
      <c r="H39" s="333">
        <f>欧洲主要国家产销!AN42</f>
        <v>0.790867409001591</v>
      </c>
      <c r="I39" s="333">
        <f>欧洲主要国家产销!AT42</f>
        <v>0.348294434470377</v>
      </c>
      <c r="J39" s="333">
        <f>欧洲主要国家产销!AZ42</f>
        <v>0.0528835429571544</v>
      </c>
      <c r="K39" s="333">
        <f>欧洲主要国家产销!BF42</f>
        <v>0.224576886231022</v>
      </c>
      <c r="L39" s="333">
        <f>欧洲主要国家产销!BL42</f>
        <v>0.206623136728257</v>
      </c>
      <c r="M39" s="333">
        <f>欧洲主要国家产销!BR42</f>
        <v>0.158018721715951</v>
      </c>
      <c r="N39" s="333">
        <f>欧洲主要国家产销!BY42</f>
        <v>0.178077247022019</v>
      </c>
      <c r="O39" s="333">
        <f>欧洲主要国家产销!CF42</f>
        <v>0.0580693502060525</v>
      </c>
      <c r="P39" s="333">
        <f>欧洲主要国家产销!CM42</f>
        <v>0.172403351165842</v>
      </c>
    </row>
    <row r="40" spans="3:16">
      <c r="C40" s="332">
        <v>44256</v>
      </c>
      <c r="D40" s="333">
        <f>乘联会销量!S64</f>
        <v>0.106735159817352</v>
      </c>
      <c r="E40" s="333">
        <v>0.025</v>
      </c>
      <c r="F40" s="333">
        <f>欧洲主要国家产销!X43</f>
        <v>0.192426881676915</v>
      </c>
      <c r="G40" s="333">
        <f>欧洲主要国家产销!AH43</f>
        <v>0.161326003154021</v>
      </c>
      <c r="H40" s="333">
        <f>欧洲主要国家产销!AN43</f>
        <v>0.848704392663664</v>
      </c>
      <c r="I40" s="333">
        <f>欧洲主要国家产销!AT43</f>
        <v>0.369616519174041</v>
      </c>
      <c r="J40" s="333">
        <f>欧洲主要国家产销!AZ43</f>
        <v>0.0649739568160897</v>
      </c>
      <c r="K40" s="333">
        <f>欧洲主要国家产销!BF43</f>
        <v>0.263990615229921</v>
      </c>
      <c r="L40" s="333">
        <f>欧洲主要国家产销!BL43</f>
        <v>0.224666408983783</v>
      </c>
      <c r="M40" s="333">
        <f>欧洲主要国家产销!BR43</f>
        <v>0.17094626723728</v>
      </c>
      <c r="N40" s="333">
        <f>欧洲主要国家产销!BY43</f>
        <v>0.167099771635562</v>
      </c>
      <c r="O40" s="333">
        <f>欧洲主要国家产销!CF43</f>
        <v>0.0882359818547444</v>
      </c>
      <c r="P40" s="333">
        <f>欧洲主要国家产销!CM43</f>
        <v>0.285383123998988</v>
      </c>
    </row>
    <row r="41" spans="3:16">
      <c r="C41" s="332">
        <v>44287</v>
      </c>
      <c r="D41" s="333">
        <f>乘联会销量!S65</f>
        <v>0.10136815920398</v>
      </c>
      <c r="E41" s="333">
        <v>0.0273578642204553</v>
      </c>
      <c r="F41" s="333">
        <f>欧洲主要国家产销!X44</f>
        <v>0.184419390206271</v>
      </c>
      <c r="G41" s="333">
        <f>欧洲主要国家产销!AH44</f>
        <v>0.148311725316997</v>
      </c>
      <c r="H41" s="333">
        <f>欧洲主要国家产销!AN44</f>
        <v>0.800926629196415</v>
      </c>
      <c r="I41" s="333">
        <f>欧洲主要国家产销!AT44</f>
        <v>0.431216568371965</v>
      </c>
      <c r="J41" s="333">
        <f>欧洲主要国家产销!AZ44</f>
        <v>0.057255550607545</v>
      </c>
      <c r="K41" s="333">
        <f>欧洲主要国家产销!BF44</f>
        <v>0.321055277311235</v>
      </c>
      <c r="L41" s="333">
        <f>欧洲主要国家产销!BL44</f>
        <v>0.221223601132158</v>
      </c>
      <c r="M41" s="333">
        <f>欧洲主要国家产销!BR44</f>
        <v>0.176475922735105</v>
      </c>
      <c r="N41" s="333">
        <f>欧洲主要国家产销!BY44</f>
        <v>0.158552231750962</v>
      </c>
      <c r="O41" s="333">
        <f>欧洲主要国家产销!CF44</f>
        <v>0.0787858070691188</v>
      </c>
      <c r="P41" s="333">
        <f>欧洲主要国家产销!CM44</f>
        <v>0.247454568887743</v>
      </c>
    </row>
    <row r="42" spans="3:16">
      <c r="C42" s="332">
        <v>44317</v>
      </c>
      <c r="D42" s="333">
        <f>乘联会销量!S66</f>
        <v>0.113986444855206</v>
      </c>
      <c r="E42" s="333">
        <v>0.0364019866285104</v>
      </c>
      <c r="F42" s="333">
        <f>欧洲主要国家产销!X45</f>
        <v>0.177483214097482</v>
      </c>
      <c r="G42" s="333">
        <f>欧洲主要国家产销!AH45</f>
        <v>0.17327456491497</v>
      </c>
      <c r="H42" s="333">
        <f>欧洲主要国家产销!AN45</f>
        <v>0.833321481902866</v>
      </c>
      <c r="I42" s="333">
        <f>欧洲主要国家产销!AT45</f>
        <v>0.390512599169647</v>
      </c>
      <c r="J42" s="333">
        <f>欧洲主要国家产销!AZ45</f>
        <v>0.065522048572896</v>
      </c>
      <c r="K42" s="333">
        <f>欧洲主要国家产销!BF45</f>
        <v>0.146583129701347</v>
      </c>
      <c r="L42" s="333">
        <f>欧洲主要国家产销!BL45</f>
        <v>0.234170876059575</v>
      </c>
      <c r="M42" s="333">
        <f>欧洲主要国家产销!BR45</f>
        <v>0.187884548046621</v>
      </c>
      <c r="N42" s="333">
        <f>欧洲主要国家产销!BY45</f>
        <v>0.141588139967589</v>
      </c>
      <c r="O42" s="333">
        <f>欧洲主要国家产销!CF45</f>
        <v>0.0895325415017017</v>
      </c>
      <c r="P42" s="333">
        <f>欧洲主要国家产销!CM45</f>
        <v>0.277969325882773</v>
      </c>
    </row>
    <row r="43" spans="3:16">
      <c r="C43" s="332">
        <v>44348</v>
      </c>
      <c r="D43" s="333">
        <f>乘联会销量!S67</f>
        <v>0.141587301587302</v>
      </c>
      <c r="E43" s="333">
        <v>0.037597706538364</v>
      </c>
      <c r="F43" s="333">
        <f>欧洲主要国家产销!X46</f>
        <v>0.197439664556586</v>
      </c>
      <c r="G43" s="333">
        <f>欧洲主要国家产销!AH46</f>
        <v>0.187341035532791</v>
      </c>
      <c r="H43" s="333">
        <f>欧洲主要国家产销!AN46</f>
        <v>0.849499803844645</v>
      </c>
      <c r="I43" s="333">
        <f>欧洲主要国家产销!AT46</f>
        <v>0.494</v>
      </c>
      <c r="J43" s="333">
        <f>欧洲主要国家产销!AZ46</f>
        <v>0.0650413461538461</v>
      </c>
      <c r="K43" s="333">
        <f>欧洲主要国家产销!BF46</f>
        <v>0.171822616693888</v>
      </c>
      <c r="L43" s="333">
        <f>欧洲主要国家产销!BL46</f>
        <v>0.236124485686772</v>
      </c>
      <c r="M43" s="333">
        <f>欧洲主要国家产销!BR46</f>
        <v>0.229801961161315</v>
      </c>
      <c r="N43" s="333">
        <f>欧洲主要国家产销!BY46</f>
        <v>0.154626108998733</v>
      </c>
      <c r="O43" s="333">
        <f>欧洲主要国家产销!CF46</f>
        <v>0.0940790655287333</v>
      </c>
      <c r="P43" s="333">
        <f>欧洲主要国家产销!CM46</f>
        <v>0.336820290141123</v>
      </c>
    </row>
    <row r="44" spans="3:16">
      <c r="C44" s="332">
        <v>44378</v>
      </c>
      <c r="D44" s="333">
        <f>乘联会销量!S68</f>
        <v>0.14780292942743</v>
      </c>
      <c r="E44" s="333">
        <v>0.0450118857696645</v>
      </c>
      <c r="F44" s="333">
        <f>欧洲主要国家产销!X47</f>
        <v>0.185517580030001</v>
      </c>
      <c r="G44" s="333">
        <f>欧洲主要国家产销!AH47</f>
        <v>0.158706896551724</v>
      </c>
      <c r="H44" s="333">
        <f>欧洲主要国家产销!AN47</f>
        <v>0.846768820786143</v>
      </c>
      <c r="I44" s="333">
        <f>欧洲主要国家产销!AT47</f>
        <v>0.376206937656455</v>
      </c>
      <c r="J44" s="333">
        <f>欧洲主要国家产销!AZ47</f>
        <v>0.0720262216924911</v>
      </c>
      <c r="K44" s="333">
        <f>欧洲主要国家产销!BF47</f>
        <v>0.17063813911238</v>
      </c>
      <c r="L44" s="333">
        <f>欧洲主要国家产销!BL47</f>
        <v>0.235277694347971</v>
      </c>
      <c r="M44" s="333">
        <f>欧洲主要国家产销!BR47</f>
        <v>0.188240140047369</v>
      </c>
      <c r="N44" s="333">
        <f>欧洲主要国家产销!BY47</f>
        <v>0.182910005680435</v>
      </c>
      <c r="O44" s="333">
        <f>欧洲主要国家产销!CF47</f>
        <v>0.102138364779874</v>
      </c>
      <c r="P44" s="333">
        <f>欧洲主要国家产销!CM47</f>
        <v>0.321065989847716</v>
      </c>
    </row>
    <row r="45" spans="3:16">
      <c r="C45" s="332">
        <v>44409</v>
      </c>
      <c r="D45" s="333">
        <f>乘联会销量!S69</f>
        <v>0.17136958017894</v>
      </c>
      <c r="E45" s="333">
        <v>0.0436253553272417</v>
      </c>
      <c r="F45" s="333">
        <f>欧洲主要国家产销!X48</f>
        <v>0.23706535829737</v>
      </c>
      <c r="G45" s="333">
        <f>欧洲主要国家产销!AH48</f>
        <v>0.197624508891059</v>
      </c>
      <c r="H45" s="333">
        <f>欧洲主要国家产销!AN48</f>
        <v>0.877214342241432</v>
      </c>
      <c r="I45" s="333">
        <f>欧洲主要国家产销!AT48</f>
        <v>0.470617932148627</v>
      </c>
      <c r="J45" s="333">
        <f>欧洲主要国家产销!AZ48</f>
        <v>0.0736083664154177</v>
      </c>
      <c r="K45" s="333">
        <f>欧洲主要国家产销!BF48</f>
        <v>0.18280834301001</v>
      </c>
      <c r="L45" s="333">
        <f>欧洲主要国家产销!BL48</f>
        <v>0.276022078869363</v>
      </c>
      <c r="M45" s="333">
        <f>欧洲主要国家产销!BR48</f>
        <v>0.243514292577468</v>
      </c>
      <c r="N45" s="333">
        <f>欧洲主要国家产销!BY48</f>
        <v>0.242629532053695</v>
      </c>
      <c r="O45" s="333">
        <f>欧洲主要国家产销!CF48</f>
        <v>0.0988877809311958</v>
      </c>
      <c r="P45" s="333">
        <f>欧洲主要国家产销!CM48</f>
        <v>0.407159542900436</v>
      </c>
    </row>
    <row r="46" spans="3:16">
      <c r="C46" s="332">
        <v>44440</v>
      </c>
      <c r="D46" s="333">
        <f>乘联会销量!S70</f>
        <v>0.211258697027198</v>
      </c>
      <c r="E46" s="333">
        <v>0.0551402203107537</v>
      </c>
      <c r="F46" s="333">
        <f>欧洲主要国家产销!X49</f>
        <v>0.246510192870634</v>
      </c>
      <c r="G46" s="333">
        <f>欧洲主要国家产销!AH49</f>
        <v>0.216309564749331</v>
      </c>
      <c r="H46" s="333">
        <f>欧洲主要国家产销!AN49</f>
        <v>0.914517563361494</v>
      </c>
      <c r="I46" s="333">
        <f>欧洲主要国家产销!AT49</f>
        <v>0.539233012282407</v>
      </c>
      <c r="J46" s="333">
        <f>欧洲主要国家产销!AZ49</f>
        <v>0.115138914505122</v>
      </c>
      <c r="K46" s="333">
        <f>欧洲主要国家产销!BF49</f>
        <v>0.216444285508613</v>
      </c>
      <c r="L46" s="333">
        <f>欧洲主要国家产销!BL49</f>
        <v>0.286827569400727</v>
      </c>
      <c r="M46" s="333">
        <f>欧洲主要国家产销!BR49</f>
        <v>0.296925895765472</v>
      </c>
      <c r="N46" s="333">
        <f>欧洲主要国家产销!BY49</f>
        <v>0.251622473576859</v>
      </c>
      <c r="O46" s="333">
        <f>欧洲主要国家产销!CF49</f>
        <v>0.13163759462128</v>
      </c>
      <c r="P46" s="333">
        <f>欧洲主要国家产销!CM49</f>
        <v>0.452781098375642</v>
      </c>
    </row>
    <row r="47" spans="3:16">
      <c r="C47" s="332">
        <v>44470</v>
      </c>
      <c r="D47" s="333">
        <f>乘联会销量!S71</f>
        <v>0.188</v>
      </c>
      <c r="E47" s="333">
        <v>0.0527383213352894</v>
      </c>
      <c r="F47" s="333">
        <f>欧洲主要国家产销!X50</f>
        <v>0.248032884997008</v>
      </c>
      <c r="G47" s="333">
        <f>欧洲主要国家产销!AH50</f>
        <v>0.228769585136811</v>
      </c>
      <c r="H47" s="333">
        <f>欧洲主要国家产销!AN50</f>
        <v>0.893168667415148</v>
      </c>
      <c r="I47" s="333">
        <f>欧洲主要国家产销!AT50</f>
        <v>0.508566275924256</v>
      </c>
      <c r="J47" s="333">
        <f>欧洲主要国家产销!AZ50</f>
        <v>0.111476187250186</v>
      </c>
      <c r="K47" s="333">
        <f>欧洲主要国家产销!BF50</f>
        <v>0.230903872394485</v>
      </c>
      <c r="L47" s="333">
        <f>欧洲主要国家产销!BL50</f>
        <v>0.303856550427293</v>
      </c>
      <c r="M47" s="333">
        <f>欧洲主要国家产销!BR50</f>
        <v>0.249003984063745</v>
      </c>
      <c r="N47" s="333">
        <f>欧洲主要国家产销!BY50</f>
        <v>0.288294251134644</v>
      </c>
      <c r="O47" s="333">
        <f>欧洲主要国家产销!CF50</f>
        <v>0.119481405663596</v>
      </c>
      <c r="P47" s="333">
        <f>欧洲主要国家产销!CM50</f>
        <v>0.427082510856692</v>
      </c>
    </row>
    <row r="48" spans="3:16">
      <c r="C48" s="332">
        <v>44501</v>
      </c>
      <c r="D48" s="333">
        <f>乘联会销量!S72</f>
        <v>0.208700440528634</v>
      </c>
      <c r="E48" s="333">
        <v>0.0707522878403666</v>
      </c>
      <c r="F48" s="333">
        <f>欧洲主要国家产销!X51</f>
        <v>0.273393129242277</v>
      </c>
      <c r="G48" s="333">
        <f>欧洲主要国家产销!AH51</f>
        <v>0.234255502274683</v>
      </c>
      <c r="H48" s="333">
        <f>欧洲主要国家产销!AN51</f>
        <v>0.911810920518528</v>
      </c>
      <c r="I48" s="333">
        <f>欧洲主要国家产销!AT51</f>
        <v>0.542743161094225</v>
      </c>
      <c r="J48" s="333">
        <f>欧洲主要国家产销!AZ51</f>
        <v>0.0991279989156463</v>
      </c>
      <c r="K48" s="333">
        <f>欧洲主要国家产销!BF51</f>
        <v>0.281074447306103</v>
      </c>
      <c r="L48" s="333">
        <f>欧洲主要国家产销!BL51</f>
        <v>0.343839845050389</v>
      </c>
      <c r="M48" s="333">
        <f>欧洲主要国家产销!BR51</f>
        <v>0.296254980079681</v>
      </c>
      <c r="N48" s="333">
        <f>欧洲主要国家产销!BY51</f>
        <v>0.257943236269812</v>
      </c>
      <c r="O48" s="333">
        <f>欧洲主要国家产销!CF51</f>
        <v>0.117001588933545</v>
      </c>
      <c r="P48" s="333">
        <f>欧洲主要国家产销!CM51</f>
        <v>0.445841133993046</v>
      </c>
    </row>
    <row r="49" spans="3:16">
      <c r="C49" s="332">
        <v>44531</v>
      </c>
      <c r="D49" s="333">
        <f>乘联会销量!S73</f>
        <v>0.225653206650831</v>
      </c>
      <c r="E49" s="333">
        <v>0.0606670760963742</v>
      </c>
      <c r="F49" s="333">
        <f>欧洲主要国家产销!X52</f>
        <v>0.300283479671066</v>
      </c>
      <c r="G49" s="333">
        <f>欧洲主要国家产销!AH52</f>
        <v>0.244557861850011</v>
      </c>
      <c r="H49" s="333">
        <f>欧洲主要国家产销!AN52</f>
        <v>0.899936791948267</v>
      </c>
      <c r="I49" s="333">
        <f>欧洲主要国家产销!AT52</f>
        <v>0.606663766224349</v>
      </c>
      <c r="J49" s="333">
        <f>欧洲主要国家产销!AZ52</f>
        <v>0.0966763861943983</v>
      </c>
      <c r="K49" s="333">
        <f>欧洲主要国家产销!BF52</f>
        <v>0.331881468930716</v>
      </c>
      <c r="L49" s="333">
        <f>欧洲主要国家产销!BL52</f>
        <v>0.356666520230198</v>
      </c>
      <c r="M49" s="333">
        <f>欧洲主要国家产销!BR52</f>
        <v>0.328915711780777</v>
      </c>
      <c r="N49" s="333">
        <f>欧洲主要国家产销!BY52</f>
        <v>0.2058656932469</v>
      </c>
      <c r="O49" s="333">
        <f>欧洲主要国家产销!CF52</f>
        <v>0.133324341639411</v>
      </c>
      <c r="P49" s="333">
        <f>欧洲主要国家产销!CM52</f>
        <v>0.578490990990991</v>
      </c>
    </row>
    <row r="50" spans="3:16">
      <c r="C50" s="332">
        <v>44562</v>
      </c>
      <c r="D50" s="333">
        <f>乘联会销量!S74</f>
        <v>0.16939364773821</v>
      </c>
      <c r="E50" s="333">
        <v>0.0622042914315842</v>
      </c>
      <c r="F50" s="333">
        <f>欧洲主要国家产销!X53</f>
        <v>0.19518073056786</v>
      </c>
      <c r="G50" s="333">
        <f>欧洲主要国家产销!AH53</f>
        <v>0.176396272072615</v>
      </c>
      <c r="H50" s="333">
        <f>欧洲主要国家产销!AN53</f>
        <v>0.904737966570315</v>
      </c>
      <c r="I50" s="333">
        <f>欧洲主要国家产销!AT53</f>
        <v>0.528929774292465</v>
      </c>
      <c r="J50" s="333">
        <f>欧洲主要国家产销!AZ53</f>
        <v>0.104306552442695</v>
      </c>
      <c r="K50" s="333">
        <f>欧洲主要国家产销!BF53</f>
        <v>0.204019567805226</v>
      </c>
      <c r="L50" s="333">
        <f>欧洲主要国家产销!BL53</f>
        <v>0.216129312592335</v>
      </c>
      <c r="M50" s="333">
        <f>欧洲主要国家产销!BR53</f>
        <v>0.230014466318636</v>
      </c>
      <c r="N50" s="333">
        <f>欧洲主要国家产销!BY53</f>
        <v>0.198583980209844</v>
      </c>
      <c r="O50" s="333">
        <f>欧洲主要国家产销!CF53</f>
        <v>0.0836544106854543</v>
      </c>
      <c r="P50" s="333">
        <f>欧洲主要国家产销!CM53</f>
        <v>0.306473902413097</v>
      </c>
    </row>
    <row r="51" spans="3:16">
      <c r="C51" s="332">
        <v>44593</v>
      </c>
      <c r="D51" s="333">
        <f>乘联会销量!S75</f>
        <v>0.217011128775835</v>
      </c>
      <c r="E51" s="333">
        <v>0.0659707065610727</v>
      </c>
      <c r="F51" s="333">
        <f>欧洲主要国家产销!X54</f>
        <v>0.212153356324511</v>
      </c>
      <c r="G51" s="333">
        <f>欧洲主要国家产销!AH54</f>
        <v>0.200547736254593</v>
      </c>
      <c r="H51" s="333">
        <f>欧洲主要国家产销!AN54</f>
        <v>0.860562170123972</v>
      </c>
      <c r="I51" s="333">
        <f>欧洲主要国家产销!AT54</f>
        <v>0.515991672975019</v>
      </c>
      <c r="J51" s="333">
        <f>欧洲主要国家产销!AZ54</f>
        <v>0.110091299937201</v>
      </c>
      <c r="K51" s="333">
        <f>欧洲主要国家产销!BF54</f>
        <v>0.255856527782486</v>
      </c>
      <c r="L51" s="333">
        <f>欧洲主要国家产销!BL54</f>
        <v>0.248808051388446</v>
      </c>
      <c r="M51" s="333">
        <f>欧洲主要国家产销!BR54</f>
        <v>0.237926050825003</v>
      </c>
      <c r="N51" s="333">
        <f>欧洲主要国家产销!BY54</f>
        <v>0.180675626589175</v>
      </c>
      <c r="O51" s="333">
        <f>欧洲主要国家产销!CF54</f>
        <v>0.076858813700919</v>
      </c>
      <c r="P51" s="333">
        <f>欧洲主要国家产销!CM54</f>
        <v>0.336959717730079</v>
      </c>
    </row>
    <row r="52" spans="3:16">
      <c r="C52" s="332">
        <v>44621</v>
      </c>
      <c r="D52" s="333">
        <f>乘联会销量!S76</f>
        <v>0.281823939202027</v>
      </c>
      <c r="E52" s="333">
        <v>0.0668937298081994</v>
      </c>
      <c r="F52" s="333">
        <f>欧洲主要国家产销!X55</f>
        <v>0.231689139091034</v>
      </c>
      <c r="G52" s="333">
        <f>欧洲主要国家产销!AH55</f>
        <v>0.214343507142517</v>
      </c>
      <c r="H52" s="333">
        <f>欧洲主要国家产销!AN55</f>
        <v>0.919448207907378</v>
      </c>
      <c r="I52" s="333">
        <f>欧洲主要国家产销!AT55</f>
        <v>0.555555555555556</v>
      </c>
      <c r="J52" s="333">
        <f>欧洲主要国家产销!AZ55</f>
        <v>0.106759012016021</v>
      </c>
      <c r="K52" s="333">
        <f>欧洲主要国家产销!BF55</f>
        <v>0.227337881295717</v>
      </c>
      <c r="L52" s="333">
        <f>欧洲主要国家产销!BL55</f>
        <v>0.25592342435669</v>
      </c>
      <c r="M52" s="333">
        <f>欧洲主要国家产销!BR55</f>
        <v>0.285885277598748</v>
      </c>
      <c r="N52" s="333">
        <f>欧洲主要国家产销!BY55</f>
        <v>0.192667557762078</v>
      </c>
      <c r="O52" s="333">
        <f>欧洲主要国家产销!CF55</f>
        <v>0.0871467938962695</v>
      </c>
      <c r="P52" s="333">
        <f>欧洲主要国家产销!CM55</f>
        <v>0.354031320522465</v>
      </c>
    </row>
    <row r="53" spans="3:16">
      <c r="C53" s="332">
        <v>44652</v>
      </c>
      <c r="D53" s="333">
        <f>乘联会销量!S77</f>
        <v>0.27063339731286</v>
      </c>
      <c r="E53" s="333">
        <v>0.068907296787834</v>
      </c>
      <c r="F53" s="333">
        <f>欧洲主要国家产销!X56</f>
        <v>0.199295522682689</v>
      </c>
      <c r="G53" s="333">
        <f>欧洲主要国家产销!AH56</f>
        <v>0.210866146077647</v>
      </c>
      <c r="H53" s="333">
        <f>欧洲主要国家产销!AN56</f>
        <v>0.842056555269923</v>
      </c>
      <c r="I53" s="333">
        <f>欧洲主要国家产销!AT56</f>
        <v>0.481587822440981</v>
      </c>
      <c r="J53" s="333">
        <f>欧洲主要国家产销!AZ56</f>
        <v>0.0905210458537715</v>
      </c>
      <c r="K53" s="333">
        <f>欧洲主要国家产销!BF56</f>
        <v>0.162360385005916</v>
      </c>
      <c r="L53" s="333">
        <f>欧洲主要国家产销!BL56</f>
        <v>0.243376381307416</v>
      </c>
      <c r="M53" s="333">
        <f>欧洲主要国家产销!BR56</f>
        <v>0.21513485874984</v>
      </c>
      <c r="N53" s="333">
        <f>欧洲主要国家产销!BY56</f>
        <v>0.160356032777621</v>
      </c>
      <c r="O53" s="333">
        <f>欧洲主要国家产销!CF56</f>
        <v>0.0925563719280466</v>
      </c>
      <c r="P53" s="333">
        <f>欧洲主要国家产销!CM56</f>
        <v>0.299682251475261</v>
      </c>
    </row>
    <row r="54" spans="3:16">
      <c r="C54" s="332">
        <v>44682</v>
      </c>
      <c r="D54" s="333">
        <f>乘联会销量!S78</f>
        <v>0.265878877400295</v>
      </c>
      <c r="E54" s="333">
        <v>0.0763436427348742</v>
      </c>
      <c r="F54" s="333">
        <f>欧洲主要国家产销!X57</f>
        <v>0.205512949501276</v>
      </c>
      <c r="G54" s="333">
        <f>欧洲主要国家产销!AH57</f>
        <v>0.209350923815757</v>
      </c>
      <c r="H54" s="333">
        <f>欧洲主要国家产销!AN57</f>
        <v>0.851174482101066</v>
      </c>
      <c r="I54" s="333">
        <f>欧洲主要国家产销!AT57</f>
        <v>0.473554688978912</v>
      </c>
      <c r="J54" s="333">
        <f>欧洲主要国家产销!AZ57</f>
        <v>0.0794803299716394</v>
      </c>
      <c r="K54" s="333">
        <f>欧洲主要国家产销!BF57</f>
        <v>0.183184076402399</v>
      </c>
      <c r="L54" s="333">
        <f>欧洲主要国家产销!BL57</f>
        <v>0.25306589317516</v>
      </c>
      <c r="M54" s="333">
        <f>欧洲主要国家产销!BR57</f>
        <v>0.230189701897019</v>
      </c>
      <c r="N54" s="333">
        <f>欧洲主要国家产销!BY57</f>
        <v>0.178066940366015</v>
      </c>
      <c r="O54" s="333">
        <f>欧洲主要国家产销!CF57</f>
        <v>0.0974658075447414</v>
      </c>
      <c r="P54" s="333">
        <f>欧洲主要国家产销!CM57</f>
        <v>0.34046807880314</v>
      </c>
    </row>
    <row r="55" spans="3:16">
      <c r="C55" s="332">
        <v>44713</v>
      </c>
      <c r="D55" s="333">
        <f>乘联会销量!S79</f>
        <v>0.273803396809058</v>
      </c>
      <c r="E55" s="333">
        <v>0.0749543280293416</v>
      </c>
      <c r="F55" s="333">
        <f>欧洲主要国家产销!X58</f>
        <v>0.215608120260619</v>
      </c>
      <c r="G55" s="333">
        <f>欧洲主要国家产销!AH58</f>
        <v>0.197932070442869</v>
      </c>
      <c r="H55" s="333">
        <f>欧洲主要国家产销!AN58</f>
        <v>0.898664519159788</v>
      </c>
      <c r="I55" s="333">
        <f>欧洲主要国家产销!AT58</f>
        <v>0.550022999080037</v>
      </c>
      <c r="J55" s="333">
        <f>欧洲主要国家产销!AZ58</f>
        <v>0.0768695890625612</v>
      </c>
      <c r="K55" s="333">
        <f>欧洲主要国家产销!BF58</f>
        <v>0.21604421488776</v>
      </c>
      <c r="L55" s="333">
        <f>欧洲主要国家产销!BL58</f>
        <v>0.260231209754273</v>
      </c>
      <c r="M55" s="333">
        <f>欧洲主要国家产销!BR58</f>
        <v>0.281148658175495</v>
      </c>
      <c r="N55" s="333">
        <f>欧洲主要国家产销!BY58</f>
        <v>0.165472984587177</v>
      </c>
      <c r="O55" s="333">
        <f>欧洲主要国家产销!CF58</f>
        <v>0.103119314559393</v>
      </c>
      <c r="P55" s="333">
        <f>欧洲主要国家产销!CM58</f>
        <v>0.361640121992545</v>
      </c>
    </row>
    <row r="56" spans="3:16">
      <c r="C56" s="332">
        <v>44743</v>
      </c>
      <c r="D56" s="333">
        <f>乘联会销量!S80</f>
        <v>0.267326732673267</v>
      </c>
      <c r="E56" s="333">
        <v>0.0747141395895449</v>
      </c>
      <c r="F56" s="333">
        <f>欧洲主要国家产销!X59</f>
        <v>0.189711202314784</v>
      </c>
      <c r="G56" s="333">
        <f>欧洲主要国家产销!AH59</f>
        <v>0.186318539801203</v>
      </c>
      <c r="H56" s="333">
        <f>欧洲主要国家产销!AN59</f>
        <v>0.829722643852629</v>
      </c>
      <c r="I56" s="333">
        <f>欧洲主要国家产销!AT59</f>
        <v>0.498766401256028</v>
      </c>
      <c r="J56" s="333">
        <f>欧洲主要国家产销!AZ59</f>
        <v>0.0724042928448743</v>
      </c>
      <c r="K56" s="333">
        <f>欧洲主要国家产销!BF59</f>
        <v>0.167400723952854</v>
      </c>
      <c r="L56" s="333">
        <f>欧洲主要国家产销!BL59</f>
        <v>0.255095648119819</v>
      </c>
      <c r="M56" s="333">
        <f>欧洲主要国家产销!BR59</f>
        <v>0.217296882984159</v>
      </c>
      <c r="N56" s="333">
        <f>欧洲主要国家产销!BY59</f>
        <v>0.153399718981001</v>
      </c>
      <c r="O56" s="333">
        <f>欧洲主要国家产销!CF59</f>
        <v>0.0786764375309086</v>
      </c>
      <c r="P56" s="333">
        <f>欧洲主要国家产销!CM59</f>
        <v>0.387260887260887</v>
      </c>
    </row>
    <row r="57" spans="3:16">
      <c r="C57" s="332">
        <v>44774</v>
      </c>
      <c r="D57" s="333">
        <f>乘联会销量!S81</f>
        <v>0.282736504543025</v>
      </c>
      <c r="E57" s="333">
        <v>0.0720185481625835</v>
      </c>
      <c r="F57" s="333">
        <f>欧洲主要国家产销!X60</f>
        <v>0.228681400764533</v>
      </c>
      <c r="G57" s="333">
        <f>欧洲主要国家产销!AH60</f>
        <v>0.210343205365251</v>
      </c>
      <c r="H57" s="333">
        <f>欧洲主要国家产销!AN60</f>
        <v>0.861279624686565</v>
      </c>
      <c r="I57" s="333">
        <f>欧洲主要国家产销!AT60</f>
        <v>0.458786936236392</v>
      </c>
      <c r="J57" s="333">
        <f>欧洲主要国家产销!AZ60</f>
        <v>0.0747791921547332</v>
      </c>
      <c r="K57" s="333">
        <f>欧洲主要国家产销!BF60</f>
        <v>0.201719480670365</v>
      </c>
      <c r="L57" s="333">
        <f>欧洲主要国家产销!BL60</f>
        <v>0.284788360452448</v>
      </c>
      <c r="M57" s="333">
        <f>欧洲主要国家产销!BR60</f>
        <v>0.21630859375</v>
      </c>
      <c r="N57" s="333">
        <f>欧洲主要国家产销!BY60</f>
        <v>0.170560200015626</v>
      </c>
      <c r="O57" s="333">
        <f>欧洲主要国家产销!CF60</f>
        <v>0.0697509785958191</v>
      </c>
      <c r="P57" s="333">
        <f>欧洲主要国家产销!CM60</f>
        <v>0.372452179366573</v>
      </c>
    </row>
    <row r="58" spans="3:16">
      <c r="C58" s="332">
        <v>44805</v>
      </c>
      <c r="D58" s="333">
        <f>乘联会销量!S82</f>
        <v>0.317732709308372</v>
      </c>
      <c r="E58" s="333">
        <v>0.071871454461087</v>
      </c>
      <c r="F58" s="333">
        <f>欧洲主要国家产销!X61</f>
        <v>0.252300253469844</v>
      </c>
      <c r="G58" s="333">
        <f>欧洲主要国家产销!AH61</f>
        <v>0.24161630189107</v>
      </c>
      <c r="H58" s="333">
        <f>欧洲主要国家产销!AN61</f>
        <v>0.891233101188038</v>
      </c>
      <c r="I58" s="333">
        <f>欧洲主要国家产销!AT61</f>
        <v>0.550390058055152</v>
      </c>
      <c r="J58" s="333">
        <f>欧洲主要国家产销!AZ61</f>
        <v>0.119274241522903</v>
      </c>
      <c r="K58" s="333">
        <f>欧洲主要国家产销!BF61</f>
        <v>0.223719197936689</v>
      </c>
      <c r="L58" s="333">
        <f>欧洲主要国家产销!BL61</f>
        <v>0.323486762508007</v>
      </c>
      <c r="M58" s="333">
        <f>欧洲主要国家产销!BR61</f>
        <v>0.276746073423402</v>
      </c>
      <c r="N58" s="333">
        <f>欧洲主要国家产销!BY61</f>
        <v>0.27893175074184</v>
      </c>
      <c r="O58" s="333">
        <f>欧洲主要国家产销!CF61</f>
        <v>0.0847532915193405</v>
      </c>
      <c r="P58" s="333">
        <f>欧洲主要国家产销!CM61</f>
        <v>0.480747060179848</v>
      </c>
    </row>
    <row r="59" spans="3:16">
      <c r="C59" s="332">
        <v>44835</v>
      </c>
      <c r="D59" s="333">
        <f>乘联会销量!S83</f>
        <v>0.302173913043478</v>
      </c>
      <c r="E59" s="333">
        <v>0.0726199716522678</v>
      </c>
      <c r="F59" s="333">
        <f>欧洲主要国家产销!X62</f>
        <v>0.242099730124539</v>
      </c>
      <c r="G59" s="333">
        <f>欧洲主要国家产销!AH62</f>
        <v>0.223818020339092</v>
      </c>
      <c r="H59" s="333">
        <f>欧洲主要国家产销!AN62</f>
        <v>0.864229972925625</v>
      </c>
      <c r="I59" s="333">
        <f>欧洲主要国家产销!AT62</f>
        <v>0.594156279319126</v>
      </c>
      <c r="J59" s="333">
        <f>欧洲主要国家产销!AZ62</f>
        <v>0.101036897795834</v>
      </c>
      <c r="K59" s="333">
        <f>欧洲主要国家产销!BF62</f>
        <v>0.214613231703686</v>
      </c>
      <c r="L59" s="333">
        <f>欧洲主要国家产销!BL62</f>
        <v>0.325174221872873</v>
      </c>
      <c r="M59" s="333">
        <f>欧洲主要国家产销!BR62</f>
        <v>0.216409659586849</v>
      </c>
      <c r="N59" s="333">
        <f>欧洲主要国家产销!BY62</f>
        <v>0.220382165605096</v>
      </c>
      <c r="O59" s="333">
        <f>欧洲主要国家产销!CF62</f>
        <v>0.0834758489249645</v>
      </c>
      <c r="P59" s="333">
        <f>欧洲主要国家产销!CM62</f>
        <v>0.390894581643937</v>
      </c>
    </row>
    <row r="60" spans="3:16">
      <c r="C60" s="332">
        <v>44866</v>
      </c>
      <c r="D60" s="333">
        <f>乘联会销量!S84</f>
        <v>0.362644026682838</v>
      </c>
      <c r="E60" s="333">
        <v>0.0778372983274013</v>
      </c>
      <c r="F60" s="333">
        <f>欧洲主要国家产销!X63</f>
        <v>0.292408602073161</v>
      </c>
      <c r="G60" s="333">
        <f>欧洲主要国家产销!AH63</f>
        <v>0.243692146909525</v>
      </c>
      <c r="H60" s="333">
        <f>欧洲主要国家产销!AN63</f>
        <v>0.892584430892226</v>
      </c>
      <c r="I60" s="333">
        <f>欧洲主要国家产销!AT63</f>
        <v>0.719482444492481</v>
      </c>
      <c r="J60" s="333">
        <f>欧洲主要国家产销!AZ63</f>
        <v>0.111224921812048</v>
      </c>
      <c r="K60" s="333">
        <f>欧洲主要国家产销!BF63</f>
        <v>0.276844263729188</v>
      </c>
      <c r="L60" s="333">
        <f>欧洲主要国家产销!BL63</f>
        <v>0.393690117921631</v>
      </c>
      <c r="M60" s="333">
        <f>欧洲主要国家产销!BR63</f>
        <v>0.28459310473699</v>
      </c>
      <c r="N60" s="333">
        <f>欧洲主要国家产销!BY63</f>
        <v>0.233552199606041</v>
      </c>
      <c r="O60" s="333">
        <f>欧洲主要国家产销!CF63</f>
        <v>0.0975665937248063</v>
      </c>
      <c r="P60" s="333">
        <f>欧洲主要国家产销!CM63</f>
        <v>0.415784261445875</v>
      </c>
    </row>
    <row r="61" spans="3:16">
      <c r="C61" s="332">
        <v>44896</v>
      </c>
      <c r="D61" s="333">
        <f>乘联会销量!S85</f>
        <v>0.295066851083449</v>
      </c>
      <c r="E61" s="333">
        <v>0.0808052638120689</v>
      </c>
      <c r="F61" s="333">
        <f>欧洲主要国家产销!X64</f>
        <v>0.402638594647266</v>
      </c>
      <c r="G61" s="333">
        <f>欧洲主要国家产销!AH64</f>
        <v>0.231175685167724</v>
      </c>
      <c r="H61" s="333">
        <f>欧洲主要国家产销!AN64</f>
        <v>0.947413727624883</v>
      </c>
      <c r="I61" s="333">
        <f>欧洲主要国家产销!AT64</f>
        <v>0.745648734177215</v>
      </c>
      <c r="J61" s="333">
        <f>欧洲主要国家产销!AZ64</f>
        <v>0.108904730342094</v>
      </c>
      <c r="K61" s="333">
        <f>欧洲主要国家产销!BF64</f>
        <v>0.394287804953994</v>
      </c>
      <c r="L61" s="333">
        <f>欧洲主要国家产销!BL64</f>
        <v>0.553980363835351</v>
      </c>
      <c r="M61" s="333">
        <f>欧洲主要国家产销!BR64</f>
        <v>0.360576315456882</v>
      </c>
      <c r="N61" s="333">
        <f>欧洲主要国家产销!BY64</f>
        <v>0.236463716018872</v>
      </c>
      <c r="O61" s="333">
        <f>欧洲主要国家产销!CF64</f>
        <v>0.0941373315137126</v>
      </c>
      <c r="P61" s="333">
        <f>欧洲主要国家产销!CM64</f>
        <v>0.771798409882384</v>
      </c>
    </row>
    <row r="62" spans="3:16">
      <c r="C62" s="332">
        <v>44927</v>
      </c>
      <c r="D62" s="333">
        <f>乘联会销量!S86</f>
        <v>0.25676720804331</v>
      </c>
      <c r="E62" s="333">
        <v>0.09625607</v>
      </c>
      <c r="F62" s="333">
        <f>欧洲主要国家产销!X65</f>
        <v>0.170108274472466</v>
      </c>
      <c r="G62" s="333">
        <f>欧洲主要国家产销!AH65</f>
        <v>0.222880318745031</v>
      </c>
      <c r="H62" s="333">
        <f>欧洲主要国家产销!AN65</f>
        <v>0.762903225806452</v>
      </c>
      <c r="I62" s="333">
        <f>欧洲主要国家产销!AT65</f>
        <v>0.520786247517293</v>
      </c>
      <c r="J62" s="333">
        <f>欧洲主要国家产销!AZ65</f>
        <v>0.111852463872044</v>
      </c>
      <c r="K62" s="333">
        <f>欧洲主要国家产销!BF65</f>
        <v>0.200031819628165</v>
      </c>
      <c r="L62" s="333">
        <f>欧洲主要国家产销!BL65</f>
        <v>0.15056876823601</v>
      </c>
      <c r="M62" s="333">
        <f>欧洲主要国家产销!BR65</f>
        <v>0.257163716006571</v>
      </c>
      <c r="N62" s="333">
        <f>欧洲主要国家产销!BY65</f>
        <v>0.237622585438336</v>
      </c>
      <c r="O62" s="333">
        <f>欧洲主要国家产销!CF65</f>
        <v>0.0729121792110284</v>
      </c>
      <c r="P62" s="333">
        <f>欧洲主要国家产销!CM65</f>
        <v>0.288089974045948</v>
      </c>
    </row>
    <row r="63" spans="3:16">
      <c r="C63" s="332">
        <v>44958</v>
      </c>
      <c r="D63" s="333">
        <f>乘联会销量!S87</f>
        <v>0.315827338129496</v>
      </c>
      <c r="E63" s="333">
        <v>0.0947131308171712</v>
      </c>
      <c r="F63" s="333">
        <f>欧洲主要国家产销!X66</f>
        <v>0.204</v>
      </c>
      <c r="G63" s="333">
        <f>欧洲主要国家产销!AH66</f>
        <v>0.238</v>
      </c>
      <c r="H63" s="333">
        <f>欧洲主要国家产销!AN66</f>
        <v>0.901</v>
      </c>
      <c r="I63" s="333">
        <f>欧洲主要国家产销!AT66</f>
        <v>0.54</v>
      </c>
      <c r="J63" s="333">
        <f>欧洲主要国家产销!AZ66</f>
        <v>0.11</v>
      </c>
      <c r="K63" s="333">
        <f>欧洲主要国家产销!BF66</f>
        <v>0.229</v>
      </c>
      <c r="L63" s="333">
        <f>欧洲主要国家产销!BL66</f>
        <v>0.215</v>
      </c>
      <c r="M63" s="333">
        <f>欧洲主要国家产销!BR66</f>
        <v>0.234</v>
      </c>
      <c r="N63" s="333">
        <f>欧洲主要国家产销!BY66</f>
        <v>0.249</v>
      </c>
      <c r="O63" s="333">
        <f>欧洲主要国家产销!CF66</f>
        <v>0.08</v>
      </c>
      <c r="P63" s="333">
        <f>欧洲主要国家产销!CM66</f>
        <v>0.388</v>
      </c>
    </row>
    <row r="64" spans="3:16">
      <c r="C64" s="332">
        <v>44986</v>
      </c>
      <c r="D64" s="333">
        <f>乘联会销量!S88</f>
        <v>0.342155009451796</v>
      </c>
      <c r="E64" s="333">
        <v>0.0846270277815339</v>
      </c>
      <c r="F64" s="333">
        <f>欧洲主要国家产销!X67</f>
        <v>0.225544449901121</v>
      </c>
      <c r="G64" s="333">
        <f>欧洲主要国家产销!AH67</f>
        <v>0.253699811725557</v>
      </c>
      <c r="H64" s="333">
        <f>欧洲主要国家产销!AN67</f>
        <v>0.911287824021481</v>
      </c>
      <c r="I64" s="333">
        <f>欧洲主要国家产销!AT67</f>
        <v>0.598691384950927</v>
      </c>
      <c r="J64" s="333">
        <f>欧洲主要国家产销!AZ67</f>
        <v>0.103261524858326</v>
      </c>
      <c r="K64" s="333">
        <f>欧洲主要国家产销!BF67</f>
        <v>0.224299487535829</v>
      </c>
      <c r="L64" s="333">
        <f>欧洲主要国家产销!BL67</f>
        <v>0.216451462711605</v>
      </c>
      <c r="M64" s="333">
        <f>欧洲主要国家产销!BR67</f>
        <v>0.275690914866582</v>
      </c>
      <c r="N64" s="333">
        <f>欧洲主要国家产销!BY67</f>
        <v>0.248483327057445</v>
      </c>
      <c r="O64" s="333">
        <f>欧洲主要国家产销!CF67</f>
        <v>0.0912761143595922</v>
      </c>
      <c r="P64" s="333">
        <f>欧洲主要国家产销!CM67</f>
        <v>0.582293986636971</v>
      </c>
    </row>
    <row r="65" spans="3:16">
      <c r="C65" s="332">
        <v>45017</v>
      </c>
      <c r="D65" s="333">
        <f>乘联会销量!S89</f>
        <v>0.323312883435583</v>
      </c>
      <c r="E65" s="333">
        <v>0.083856550666317</v>
      </c>
      <c r="F65" s="333">
        <f>欧洲主要国家产销!X68</f>
        <v>0.22554444990112</v>
      </c>
      <c r="G65" s="333">
        <f>欧洲主要国家产销!AH68</f>
        <v>0.211238481914436</v>
      </c>
      <c r="H65" s="333">
        <f>欧洲主要国家产销!AN68</f>
        <v>0.910650623885918</v>
      </c>
      <c r="I65" s="333">
        <f>欧洲主要国家产销!AT68</f>
        <v>0.557514815894297</v>
      </c>
      <c r="J65" s="333">
        <f>欧洲主要国家产销!AZ68</f>
        <v>0.103854232163641</v>
      </c>
      <c r="K65" s="333">
        <f>欧洲主要国家产销!BF68</f>
        <v>0.218941273779983</v>
      </c>
      <c r="L65" s="333">
        <f>欧洲主要国家产销!BL68</f>
        <v>0.204619925399242</v>
      </c>
      <c r="M65" s="333">
        <f>欧洲主要国家产销!BR68</f>
        <v>0.265469171855199</v>
      </c>
      <c r="N65" s="333">
        <f>欧洲主要国家产销!BY68</f>
        <v>0.230106436898125</v>
      </c>
      <c r="O65" s="333">
        <f>欧洲主要国家产销!CF68</f>
        <v>0.0790639134709931</v>
      </c>
      <c r="P65" s="333">
        <f>欧洲主要国家产销!CM68</f>
        <v>0.413524488273805</v>
      </c>
    </row>
    <row r="66" spans="3:16">
      <c r="C66" s="332">
        <v>45047</v>
      </c>
      <c r="D66" s="333">
        <f>乘联会销量!S90</f>
        <v>0.332950631458094</v>
      </c>
      <c r="E66" s="333">
        <v>0.088</v>
      </c>
      <c r="F66" s="333">
        <f>欧洲主要国家产销!X69</f>
        <v>0.223</v>
      </c>
      <c r="G66" s="333">
        <f>欧洲主要国家产销!AH69</f>
        <v>0.243</v>
      </c>
      <c r="H66" s="333">
        <f>欧洲主要国家产销!AN69</f>
        <v>0.860140908409534</v>
      </c>
      <c r="I66" s="333">
        <f>欧洲主要国家产销!AT69</f>
        <v>0.618883818883819</v>
      </c>
      <c r="J66" s="333">
        <f>欧洲主要国家产销!AZ69</f>
        <v>0.113240967128498</v>
      </c>
      <c r="K66" s="333">
        <f>欧洲主要国家产销!BF69</f>
        <v>0.231258274492498</v>
      </c>
      <c r="L66" s="333">
        <f>欧洲主要国家产销!BL69</f>
        <v>0.229112509414251</v>
      </c>
      <c r="M66" s="333">
        <f>欧洲主要国家产销!BR69</f>
        <v>0.27799156196393</v>
      </c>
      <c r="N66" s="333">
        <f>欧洲主要国家产销!BY69</f>
        <v>0.265865820489574</v>
      </c>
      <c r="O66" s="333">
        <f>欧洲主要国家产销!CF69</f>
        <v>0.0876240664064822</v>
      </c>
      <c r="P66" s="333">
        <f>欧洲主要国家产销!CM69</f>
        <v>0.424850128461319</v>
      </c>
    </row>
    <row r="67" spans="3:16">
      <c r="C67" s="332">
        <v>45078</v>
      </c>
      <c r="D67" s="333">
        <f>乘联会销量!S91</f>
        <v>0.351108764519535</v>
      </c>
      <c r="E67" s="333">
        <v>0.095</v>
      </c>
      <c r="F67" s="333">
        <f>欧洲主要国家产销!X70</f>
        <v>0.237</v>
      </c>
      <c r="G67" s="333">
        <f>欧洲主要国家产销!AH70</f>
        <v>0.268864587863577</v>
      </c>
      <c r="H67" s="333">
        <f>欧洲主要国家产销!AN70</f>
        <v>0.909353719645381</v>
      </c>
      <c r="I67" s="333">
        <f>欧洲主要国家产销!AT70</f>
        <v>0.592369974896581</v>
      </c>
      <c r="J67" s="333">
        <f>欧洲主要国家产销!AZ70</f>
        <v>0.110443855470192</v>
      </c>
      <c r="K67" s="333">
        <f>欧洲主要国家产销!BF70</f>
        <v>0.250865930296842</v>
      </c>
      <c r="L67" s="333">
        <f>欧洲主要国家产销!BL70</f>
        <v>0.246013586112608</v>
      </c>
      <c r="M67" s="333">
        <f>欧洲主要国家产销!BR70</f>
        <v>0.298564289680336</v>
      </c>
      <c r="N67" s="333">
        <f>欧洲主要国家产销!BY70</f>
        <v>0.238289771149804</v>
      </c>
      <c r="O67" s="333">
        <f>欧洲主要国家产销!CF70</f>
        <v>0.0973629966593219</v>
      </c>
      <c r="P67" s="333">
        <f>欧洲主要国家产销!CM70</f>
        <v>0.346588736548861</v>
      </c>
    </row>
    <row r="68" spans="3:16">
      <c r="C68" s="332">
        <v>45108</v>
      </c>
      <c r="D68" s="333">
        <f>乘联会销量!S92</f>
        <v>0.362556561085973</v>
      </c>
      <c r="E68" s="333">
        <f>131477/1314312</f>
        <v>0.100034847129144</v>
      </c>
      <c r="F68" s="333">
        <f>欧洲主要国家产销!X71</f>
        <v>0.226</v>
      </c>
      <c r="G68" s="333">
        <f>欧洲主要国家产销!AH71</f>
        <v>0.233648193817567</v>
      </c>
      <c r="H68" s="333">
        <f>欧洲主要国家产销!AN71</f>
        <v>0.898471760797342</v>
      </c>
      <c r="I68" s="333">
        <f>欧洲主要国家产销!AT71</f>
        <v>0.599364161849711</v>
      </c>
      <c r="J68" s="333">
        <f>欧洲主要国家产销!AZ71</f>
        <v>0.10570777661474</v>
      </c>
      <c r="K68" s="333">
        <f>欧洲主要国家产销!BF71</f>
        <v>0.241187873903044</v>
      </c>
      <c r="L68" s="333">
        <f>欧洲主要国家产销!BL71</f>
        <v>0.259075046140819</v>
      </c>
      <c r="M68" s="333">
        <f>欧洲主要国家产销!BR71</f>
        <v>0.291736114844884</v>
      </c>
      <c r="N68" s="333">
        <f>欧洲主要国家产销!BY71</f>
        <v>0.29271101848297</v>
      </c>
      <c r="O68" s="333">
        <f>欧洲主要国家产销!CF71</f>
        <v>0.0784043335012345</v>
      </c>
      <c r="P68" s="333">
        <f>欧洲主要国家产销!CM71</f>
        <v>0.42</v>
      </c>
    </row>
    <row r="69" spans="3:16">
      <c r="C69" s="332">
        <v>45139</v>
      </c>
      <c r="D69" s="333">
        <f>乘联会销量!S93</f>
        <v>0.372916666666667</v>
      </c>
      <c r="E69" s="333">
        <f>135267/1340000</f>
        <v>0.10094552238806</v>
      </c>
      <c r="F69" s="333">
        <f>欧洲主要国家产销!X72</f>
        <v>0.304</v>
      </c>
      <c r="G69" s="333">
        <f>欧洲主要国家产销!AH72</f>
        <v>0.257</v>
      </c>
      <c r="H69" s="333">
        <f>欧洲主要国家产销!AN72</f>
        <v>0.9</v>
      </c>
      <c r="I69" s="333">
        <f>欧洲主要国家产销!AT72</f>
        <v>0.601</v>
      </c>
      <c r="J69" s="333">
        <f>欧洲主要国家产销!AZ72</f>
        <v>0.124</v>
      </c>
      <c r="K69" s="333">
        <f>欧洲主要国家产销!BF72</f>
        <v>0.278</v>
      </c>
      <c r="L69" s="333">
        <f>欧洲主要国家产销!BL72</f>
        <v>0.37</v>
      </c>
      <c r="M69" s="333">
        <f>欧洲主要国家产销!BR72</f>
        <v>0.278</v>
      </c>
      <c r="N69" s="333">
        <f>欧洲主要国家产销!BY72</f>
        <v>0.365</v>
      </c>
      <c r="O69" s="333">
        <f>欧洲主要国家产销!CF72</f>
        <v>0.092</v>
      </c>
      <c r="P69" s="333">
        <f>欧洲主要国家产销!CM72</f>
        <v>0.442</v>
      </c>
    </row>
    <row r="70" spans="3:16">
      <c r="C70" s="332">
        <v>45170</v>
      </c>
      <c r="D70" s="333">
        <f>乘联会销量!S94</f>
        <v>0.369672943508424</v>
      </c>
      <c r="E70" s="333">
        <f>135113/1337707</f>
        <v>0.101003433487303</v>
      </c>
      <c r="F70" s="333">
        <f>欧洲主要国家产销!X73</f>
        <v>0.233</v>
      </c>
      <c r="G70" s="333">
        <f>欧洲主要国家产销!AH73</f>
        <v>0.294</v>
      </c>
      <c r="H70" s="333">
        <f>欧洲主要国家产销!AN73</f>
        <v>0.93</v>
      </c>
      <c r="I70" s="333">
        <f>欧洲主要国家产销!AT73</f>
        <v>0.634</v>
      </c>
      <c r="J70" s="333">
        <f>欧洲主要国家产销!AZ73</f>
        <v>0.115</v>
      </c>
      <c r="K70" s="333">
        <f>欧洲主要国家产销!BF73</f>
        <v>0.234</v>
      </c>
      <c r="L70" s="333">
        <f>欧洲主要国家产销!BL73</f>
        <v>0.21</v>
      </c>
      <c r="M70" s="333">
        <f>欧洲主要国家产销!BR73</f>
        <v>0.335</v>
      </c>
      <c r="N70" s="333">
        <f>欧洲主要国家产销!BY73</f>
        <v>0.335</v>
      </c>
      <c r="O70" s="333">
        <f>欧洲主要国家产销!CF73</f>
        <v>0.076</v>
      </c>
      <c r="P70" s="333">
        <f>欧洲主要国家产销!CM73</f>
        <v>0.514</v>
      </c>
    </row>
    <row r="71" spans="3:16">
      <c r="C71" s="332">
        <v>45200</v>
      </c>
      <c r="D71" s="333">
        <f>乘联会销量!S95</f>
        <v>0.374328940946803</v>
      </c>
      <c r="E71" s="333">
        <f>118254/1211141</f>
        <v>0.0976385078203116</v>
      </c>
      <c r="F71" s="333">
        <f>欧洲主要国家产销!X74</f>
        <v>0.236</v>
      </c>
      <c r="G71" s="333">
        <f>欧洲主要国家产销!AH74</f>
        <v>0.265</v>
      </c>
      <c r="H71" s="333">
        <f>欧洲主要国家产销!AN74</f>
        <v>0.913</v>
      </c>
      <c r="I71" s="333">
        <f>欧洲主要国家产销!AT74</f>
        <v>0.606</v>
      </c>
      <c r="J71" s="333">
        <f>欧洲主要国家产销!AZ74</f>
        <v>0.129</v>
      </c>
      <c r="K71" s="333">
        <f>欧洲主要国家产销!BF74</f>
        <v>0.249</v>
      </c>
      <c r="L71" s="333">
        <f>欧洲主要国家产销!BL74</f>
        <v>0.245</v>
      </c>
      <c r="M71" s="333">
        <f>欧洲主要国家产销!BR74</f>
        <v>0.323</v>
      </c>
      <c r="N71" s="333">
        <f>欧洲主要国家产销!BY74</f>
        <v>0.325</v>
      </c>
      <c r="O71" s="333">
        <f>欧洲主要国家产销!CF74</f>
        <v>0.082</v>
      </c>
      <c r="P71" s="333">
        <f>欧洲主要国家产销!CM74</f>
        <v>0.471</v>
      </c>
    </row>
    <row r="72" spans="3:16">
      <c r="C72" s="332">
        <v>45231</v>
      </c>
      <c r="D72" s="333">
        <f>乘联会销量!S96</f>
        <v>0.401525989508822</v>
      </c>
      <c r="E72" s="333">
        <f>120182/1242376</f>
        <v>0.0967356098314842</v>
      </c>
      <c r="F72" s="333">
        <f>欧洲主要国家产销!X75</f>
        <v>0.255</v>
      </c>
      <c r="G72" s="333">
        <f>欧洲主要国家产销!AH75</f>
        <v>0.297</v>
      </c>
      <c r="H72" s="333">
        <f>欧洲主要国家产销!AN75</f>
        <v>0.906</v>
      </c>
      <c r="I72" s="333">
        <f>欧洲主要国家产销!AT75</f>
        <v>0.605</v>
      </c>
      <c r="J72" s="333">
        <f>欧洲主要国家产销!AZ75</f>
        <v>0.148</v>
      </c>
      <c r="K72" s="333">
        <f>欧洲主要国家产销!BF75</f>
        <v>0.257</v>
      </c>
      <c r="L72" s="333">
        <f>欧洲主要国家产销!BL75</f>
        <v>0.257</v>
      </c>
      <c r="M72" s="333">
        <f>欧洲主要国家产销!BR75</f>
        <v>0.314</v>
      </c>
      <c r="N72" s="333">
        <f>欧洲主要国家产销!BY75</f>
        <v>0.381</v>
      </c>
      <c r="O72" s="333">
        <f>欧洲主要国家产销!CF75</f>
        <v>0.097</v>
      </c>
      <c r="P72" s="333">
        <f>欧洲主要国家产销!CM75</f>
        <v>0.521</v>
      </c>
    </row>
    <row r="73" spans="3:16">
      <c r="C73" s="332">
        <v>45261</v>
      </c>
      <c r="D73" s="333">
        <f>乘联会销量!S97</f>
        <v>0.398397976391231</v>
      </c>
      <c r="E73" s="333">
        <f>美国新能源车销量!Y96</f>
        <v>0.0999706447902752</v>
      </c>
      <c r="F73" s="333">
        <f>欧洲主要国家产销!X76</f>
        <v>0.275984521642547</v>
      </c>
      <c r="G73" s="333">
        <f>欧洲主要国家产销!AH76</f>
        <v>0.300827021562226</v>
      </c>
      <c r="H73" s="333">
        <f>欧洲主要国家产销!AN76</f>
        <v>0.897069687269146</v>
      </c>
      <c r="I73" s="333">
        <f>欧洲主要国家产销!AT76</f>
        <v>0.631071940971511</v>
      </c>
      <c r="J73" s="333">
        <f>欧洲主要国家产销!AZ76</f>
        <v>0.15215477180453</v>
      </c>
      <c r="K73" s="333">
        <f>欧洲主要国家产销!BF76</f>
        <v>0.283524225328155</v>
      </c>
      <c r="L73" s="333">
        <f>欧洲主要国家产销!BL76</f>
        <v>0.299930131509862</v>
      </c>
      <c r="M73" s="333">
        <f>欧洲主要国家产销!BR76</f>
        <v>0.371901439810004</v>
      </c>
      <c r="N73" s="333">
        <f>欧洲主要国家产销!BY76</f>
        <v>0.345837512537613</v>
      </c>
      <c r="O73" s="333">
        <f>欧洲主要国家产销!CF76</f>
        <v>0.0801061869426774</v>
      </c>
      <c r="P73" s="333">
        <f>欧洲主要国家产销!CM76</f>
        <v>0.514567154844426</v>
      </c>
    </row>
    <row r="74" spans="3:16">
      <c r="C74" s="332">
        <v>45292</v>
      </c>
      <c r="D74" s="333">
        <f>乘联会销量!S98</f>
        <v>0.32763671875</v>
      </c>
      <c r="E74" s="333">
        <f>美国新能源车销量!Y97</f>
        <v>0.106445871559633</v>
      </c>
      <c r="F74" s="333">
        <f>欧洲主要国家产销!X77</f>
        <v>0.187187895607819</v>
      </c>
      <c r="G74" s="333">
        <f>欧洲主要国家产销!AH77</f>
        <v>0.249926400837395</v>
      </c>
      <c r="H74" s="333">
        <f>欧洲主要国家产销!AN77</f>
        <v>0.939281530652089</v>
      </c>
      <c r="I74" s="333">
        <f>欧洲主要国家产销!AT77</f>
        <v>0.524819389419716</v>
      </c>
      <c r="J74" s="333">
        <f>欧洲主要国家产销!AZ77</f>
        <v>0.115789473684211</v>
      </c>
      <c r="K74" s="333">
        <f>欧洲主要国家产销!BF77</f>
        <v>0.230122623813657</v>
      </c>
      <c r="L74" s="333">
        <f>欧洲主要国家产销!BL77</f>
        <v>0.172640983737058</v>
      </c>
      <c r="M74" s="333">
        <f>欧洲主要国家产销!BR77</f>
        <v>0.25899186138094</v>
      </c>
      <c r="N74" s="333">
        <f>欧洲主要国家产销!BY77</f>
        <v>0.27060773480663</v>
      </c>
      <c r="O74" s="333">
        <f>欧洲主要国家产销!CF77</f>
        <v>0.0491987591002783</v>
      </c>
      <c r="P74" s="333">
        <f>欧洲主要国家产销!CM77</f>
        <v>0.394665461121157</v>
      </c>
    </row>
    <row r="75" spans="3:16">
      <c r="C75" s="332">
        <v>45323</v>
      </c>
      <c r="D75" s="333">
        <f>乘联会销量!S99</f>
        <v>0.347358997314235</v>
      </c>
      <c r="E75" s="333">
        <f>美国新能源车销量!Y98</f>
        <v>0.099449105789152</v>
      </c>
      <c r="F75" s="333">
        <f>欧洲主要国家产销!X78</f>
        <v>0.203</v>
      </c>
      <c r="G75" s="333">
        <f>欧洲主要国家产销!AH78</f>
        <v>0.264</v>
      </c>
      <c r="H75" s="333">
        <f>欧洲主要国家产销!AN78</f>
        <v>0.921</v>
      </c>
      <c r="I75" s="333">
        <f>欧洲主要国家产销!AT78</f>
        <v>0.518</v>
      </c>
      <c r="J75" s="333">
        <f>欧洲主要国家产销!AZ78</f>
        <v>0.115</v>
      </c>
      <c r="K75" s="333">
        <f>欧洲主要国家产销!BF78</f>
        <v>0.248</v>
      </c>
      <c r="L75" s="333">
        <f>欧洲主要国家产销!BL78</f>
        <v>0.193</v>
      </c>
      <c r="M75" s="333">
        <f>欧洲主要国家产销!BR78</f>
        <v>0.273</v>
      </c>
      <c r="N75" s="333">
        <f>欧洲主要国家产销!BY78</f>
        <v>0.254</v>
      </c>
      <c r="O75" s="333">
        <f>欧洲主要国家产销!CF78</f>
        <v>0.065</v>
      </c>
      <c r="P75" s="333">
        <f>欧洲主要国家产销!CM78</f>
        <v>0.49</v>
      </c>
    </row>
    <row r="76" spans="3:16">
      <c r="C76" s="332">
        <v>45352</v>
      </c>
      <c r="D76" s="333">
        <f>乘联会销量!S100</f>
        <v>0.414862492685781</v>
      </c>
      <c r="E76" s="333">
        <f>美国新能源车销量!Y99</f>
        <v>0.1</v>
      </c>
      <c r="F76" s="333">
        <f>欧洲主要国家产销!X79</f>
        <v>0.211</v>
      </c>
      <c r="G76" s="333">
        <f>欧洲主要国家产销!AH79</f>
        <v>0.280923654623828</v>
      </c>
      <c r="H76" s="333">
        <f>欧洲主要国家产销!AN79</f>
        <v>0.950358974358974</v>
      </c>
      <c r="I76" s="333">
        <f>欧洲主要国家产销!AT79</f>
        <v>0.583441463312544</v>
      </c>
      <c r="J76" s="333">
        <f>欧洲主要国家产销!AZ79</f>
        <v>0.102931252636019</v>
      </c>
      <c r="K76" s="333">
        <f>欧洲主要国家产销!BF79</f>
        <v>0.229415392748579</v>
      </c>
      <c r="L76" s="333">
        <f>欧洲主要国家产销!BL79</f>
        <v>0.179545454545455</v>
      </c>
      <c r="M76" s="333">
        <f>欧洲主要国家产销!BR79</f>
        <v>0.28936170212766</v>
      </c>
      <c r="N76" s="333">
        <f>欧洲主要国家产销!BY79</f>
        <v>0.251881898669995</v>
      </c>
      <c r="O76" s="333">
        <f>欧洲主要国家产销!CF79</f>
        <v>0.0673916886632001</v>
      </c>
      <c r="P76" s="333">
        <f>欧洲主要国家产销!CM79</f>
        <v>0.471316818774446</v>
      </c>
    </row>
  </sheetData>
  <sheetProtection formatCells="0" insertHyperlinks="0" autoFilter="0"/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BY161"/>
  <sheetViews>
    <sheetView zoomScale="70" zoomScaleNormal="70" workbookViewId="0">
      <pane xSplit="3" ySplit="14" topLeftCell="D8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/>
  <cols>
    <col min="1" max="2" width="8.75" style="31" customWidth="1"/>
    <col min="3" max="3" width="10.75" style="31" customWidth="1"/>
    <col min="4" max="7" width="8.75" style="31" customWidth="1"/>
    <col min="8" max="8" width="9.75" style="31" customWidth="1"/>
    <col min="9" max="10" width="8.75" style="31" customWidth="1"/>
    <col min="11" max="11" width="10.75" style="31" customWidth="1"/>
    <col min="12" max="13" width="8.75" style="31" customWidth="1"/>
    <col min="14" max="14" width="11.5" style="31" customWidth="1"/>
    <col min="15" max="21" width="8.75" style="31" customWidth="1"/>
    <col min="22" max="22" width="10.125" style="31" customWidth="1"/>
    <col min="23" max="25" width="8.75" style="31" customWidth="1"/>
    <col min="26" max="26" width="8.75" style="263" customWidth="1"/>
    <col min="27" max="27" width="9" style="263"/>
    <col min="28" max="28" width="10" style="263" customWidth="1"/>
    <col min="29" max="29" width="8.5" style="31" customWidth="1"/>
    <col min="30" max="30" width="9" style="31" customWidth="1"/>
    <col min="31" max="31" width="11" style="31" customWidth="1"/>
    <col min="32" max="32" width="8.75" style="31" customWidth="1"/>
    <col min="33" max="33" width="11" style="31" customWidth="1"/>
    <col min="34" max="36" width="8" style="31" customWidth="1"/>
    <col min="37" max="40" width="9" style="31" customWidth="1"/>
    <col min="41" max="41" width="9.5" style="31" customWidth="1"/>
    <col min="42" max="44" width="9" style="31"/>
    <col min="45" max="45" width="7.5" style="31" customWidth="1"/>
    <col min="46" max="46" width="11" style="31" customWidth="1"/>
    <col min="47" max="47" width="9" style="31" customWidth="1"/>
    <col min="48" max="57" width="7.5" style="31" customWidth="1"/>
    <col min="58" max="16384" width="9" style="31"/>
  </cols>
  <sheetData>
    <row r="1" spans="1:72">
      <c r="Z1" s="264"/>
      <c r="AA1" s="264" t="s">
        <v>693</v>
      </c>
      <c r="AB1" s="265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Q1" s="160" t="s">
        <v>694</v>
      </c>
      <c r="BG1" s="160" t="s">
        <v>695</v>
      </c>
    </row>
    <row r="2" spans="1:72">
      <c r="Z2" s="31"/>
      <c r="AA2" s="267" t="s">
        <v>696</v>
      </c>
      <c r="AB2" s="267"/>
      <c r="AC2" s="267" t="s">
        <v>697</v>
      </c>
      <c r="AD2" s="267" t="s">
        <v>698</v>
      </c>
      <c r="AE2" s="267" t="s">
        <v>699</v>
      </c>
      <c r="AF2" s="267" t="s">
        <v>700</v>
      </c>
      <c r="AG2" s="267" t="s">
        <v>701</v>
      </c>
      <c r="AH2" s="267" t="s">
        <v>702</v>
      </c>
      <c r="AI2" s="267" t="s">
        <v>703</v>
      </c>
      <c r="AJ2" s="267" t="s">
        <v>704</v>
      </c>
      <c r="AK2" s="267" t="s">
        <v>705</v>
      </c>
      <c r="AL2" s="267" t="s">
        <v>706</v>
      </c>
      <c r="AM2" s="267" t="s">
        <v>707</v>
      </c>
      <c r="AN2" s="267" t="s">
        <v>708</v>
      </c>
      <c r="AO2" s="267" t="s">
        <v>709</v>
      </c>
      <c r="AQ2" s="267"/>
      <c r="AR2" s="267"/>
      <c r="AS2" s="267" t="s">
        <v>697</v>
      </c>
      <c r="AT2" s="267" t="s">
        <v>698</v>
      </c>
      <c r="AU2" s="267" t="s">
        <v>699</v>
      </c>
      <c r="AV2" s="267" t="s">
        <v>700</v>
      </c>
      <c r="AW2" s="267" t="s">
        <v>701</v>
      </c>
      <c r="AX2" s="267" t="s">
        <v>702</v>
      </c>
      <c r="AY2" s="267" t="s">
        <v>703</v>
      </c>
      <c r="AZ2" s="267" t="s">
        <v>704</v>
      </c>
      <c r="BA2" s="267" t="s">
        <v>705</v>
      </c>
      <c r="BB2" s="267" t="s">
        <v>706</v>
      </c>
      <c r="BC2" s="267" t="s">
        <v>707</v>
      </c>
      <c r="BD2" s="267" t="s">
        <v>708</v>
      </c>
      <c r="BE2" s="267" t="s">
        <v>709</v>
      </c>
      <c r="BG2" s="267"/>
      <c r="BH2" s="267"/>
      <c r="BI2" s="267" t="s">
        <v>697</v>
      </c>
      <c r="BJ2" s="267" t="s">
        <v>698</v>
      </c>
      <c r="BK2" s="267" t="s">
        <v>699</v>
      </c>
      <c r="BL2" s="267" t="s">
        <v>700</v>
      </c>
      <c r="BM2" s="267" t="s">
        <v>701</v>
      </c>
      <c r="BN2" s="267" t="s">
        <v>702</v>
      </c>
      <c r="BO2" s="267" t="s">
        <v>703</v>
      </c>
      <c r="BP2" s="267" t="s">
        <v>704</v>
      </c>
      <c r="BQ2" s="267" t="s">
        <v>705</v>
      </c>
      <c r="BR2" s="267" t="s">
        <v>706</v>
      </c>
      <c r="BS2" s="267" t="s">
        <v>707</v>
      </c>
      <c r="BT2" s="267" t="s">
        <v>708</v>
      </c>
    </row>
    <row r="3" spans="1:72">
      <c r="Z3" s="31"/>
      <c r="AA3" s="268" t="s">
        <v>710</v>
      </c>
      <c r="AB3" s="269" t="s">
        <v>711</v>
      </c>
      <c r="AC3" s="270">
        <v>0.3458</v>
      </c>
      <c r="AD3" s="270">
        <v>0.3061</v>
      </c>
      <c r="AE3" s="270">
        <v>0.9594</v>
      </c>
      <c r="AF3" s="270">
        <v>0.7294</v>
      </c>
      <c r="AG3" s="270">
        <v>1.2771</v>
      </c>
      <c r="AH3" s="270">
        <v>1.2864</v>
      </c>
      <c r="AI3" s="270">
        <v>1.1252</v>
      </c>
      <c r="AJ3" s="270">
        <v>1.3121</v>
      </c>
      <c r="AK3" s="270">
        <v>2.0365</v>
      </c>
      <c r="AL3" s="270">
        <v>2.7639</v>
      </c>
      <c r="AM3" s="270">
        <v>4.893</v>
      </c>
      <c r="AN3" s="270">
        <v>8.4604</v>
      </c>
      <c r="AO3" s="271">
        <v>25.4953</v>
      </c>
      <c r="AQ3" s="268"/>
      <c r="AR3" s="269"/>
      <c r="AS3" s="272"/>
      <c r="AT3" s="272"/>
      <c r="AU3" s="272"/>
      <c r="AV3" s="272"/>
      <c r="AW3" s="272"/>
      <c r="AX3" s="272"/>
      <c r="AY3" s="272"/>
      <c r="AZ3" s="272"/>
      <c r="BA3" s="272"/>
      <c r="BB3" s="272"/>
      <c r="BC3" s="272"/>
      <c r="BD3" s="272"/>
      <c r="BE3" s="273"/>
      <c r="BG3" s="268" t="s">
        <v>710</v>
      </c>
      <c r="BH3" s="269" t="s">
        <v>711</v>
      </c>
      <c r="BI3" s="272"/>
      <c r="BJ3" s="274">
        <f t="shared" ref="BJ3:BJ19" si="0">AD3/AC3-1</f>
        <v>-0.114806246385194</v>
      </c>
      <c r="BK3" s="274">
        <f t="shared" ref="BK3:BT18" si="1">AE3/AD3-1</f>
        <v>2.13426984645541</v>
      </c>
      <c r="BL3" s="274">
        <f t="shared" si="1"/>
        <v>-0.239733166562435</v>
      </c>
      <c r="BM3" s="274">
        <f t="shared" si="1"/>
        <v>0.750891143405539</v>
      </c>
      <c r="BN3" s="274">
        <f t="shared" si="1"/>
        <v>0.00728212356119329</v>
      </c>
      <c r="BO3" s="274">
        <f t="shared" si="1"/>
        <v>-0.125310945273632</v>
      </c>
      <c r="BP3" s="274">
        <f t="shared" si="1"/>
        <v>0.166103803768219</v>
      </c>
      <c r="BQ3" s="274">
        <f t="shared" si="1"/>
        <v>0.552092066153494</v>
      </c>
      <c r="BR3" s="274">
        <f t="shared" si="1"/>
        <v>0.357181438742941</v>
      </c>
      <c r="BS3" s="274">
        <f t="shared" si="1"/>
        <v>0.770324541408879</v>
      </c>
      <c r="BT3" s="274">
        <f t="shared" si="1"/>
        <v>0.729082362558757</v>
      </c>
    </row>
    <row r="4" spans="1:72">
      <c r="Z4" s="31"/>
      <c r="AA4" s="275"/>
      <c r="AB4" s="269" t="s">
        <v>712</v>
      </c>
      <c r="AC4" s="270">
        <v>0.3205</v>
      </c>
      <c r="AD4" s="270">
        <v>0.3129</v>
      </c>
      <c r="AE4" s="270">
        <v>0.4824</v>
      </c>
      <c r="AF4" s="270">
        <v>0.394</v>
      </c>
      <c r="AG4" s="270">
        <v>0.5794</v>
      </c>
      <c r="AH4" s="270">
        <v>0.6289</v>
      </c>
      <c r="AI4" s="270">
        <v>0.8055</v>
      </c>
      <c r="AJ4" s="270">
        <v>0.8182</v>
      </c>
      <c r="AK4" s="270">
        <v>0.7959</v>
      </c>
      <c r="AL4" s="270">
        <v>0.8855</v>
      </c>
      <c r="AM4" s="270">
        <v>1.5238</v>
      </c>
      <c r="AN4" s="270">
        <v>1.0474</v>
      </c>
      <c r="AO4" s="271">
        <v>8.5944</v>
      </c>
      <c r="AQ4" s="275"/>
      <c r="AR4" s="269"/>
      <c r="AS4" s="272"/>
      <c r="AT4" s="272"/>
      <c r="AU4" s="272"/>
      <c r="AV4" s="272"/>
      <c r="AW4" s="272"/>
      <c r="AX4" s="272"/>
      <c r="AY4" s="272"/>
      <c r="AZ4" s="272"/>
      <c r="BA4" s="272"/>
      <c r="BB4" s="272"/>
      <c r="BC4" s="272"/>
      <c r="BD4" s="272"/>
      <c r="BE4" s="273"/>
      <c r="BG4" s="275"/>
      <c r="BH4" s="269" t="s">
        <v>712</v>
      </c>
      <c r="BI4" s="272"/>
      <c r="BJ4" s="274">
        <f t="shared" si="0"/>
        <v>-0.0237129485179407</v>
      </c>
      <c r="BK4" s="274">
        <f t="shared" si="1"/>
        <v>0.541706615532119</v>
      </c>
      <c r="BL4" s="274">
        <f>AF4/AE4-1</f>
        <v>-0.183250414593698</v>
      </c>
      <c r="BM4" s="274">
        <f t="shared" si="1"/>
        <v>0.470558375634518</v>
      </c>
      <c r="BN4" s="274">
        <f t="shared" si="1"/>
        <v>0.0854332067656196</v>
      </c>
      <c r="BO4" s="274">
        <f t="shared" si="1"/>
        <v>0.280807759580219</v>
      </c>
      <c r="BP4" s="274">
        <f t="shared" si="1"/>
        <v>0.0157666045934204</v>
      </c>
      <c r="BQ4" s="274">
        <f t="shared" si="1"/>
        <v>-0.0272549498900024</v>
      </c>
      <c r="BR4" s="274">
        <f t="shared" si="1"/>
        <v>0.112576956904133</v>
      </c>
      <c r="BS4" s="274">
        <f t="shared" si="1"/>
        <v>0.720835686053078</v>
      </c>
      <c r="BT4" s="274">
        <f t="shared" si="1"/>
        <v>-0.312639453996587</v>
      </c>
    </row>
    <row r="5" spans="1:72">
      <c r="Z5" s="31"/>
      <c r="AA5" s="275"/>
      <c r="AB5" s="269" t="s">
        <v>713</v>
      </c>
      <c r="AC5" s="271">
        <v>0.6663</v>
      </c>
      <c r="AD5" s="271">
        <v>0.619</v>
      </c>
      <c r="AE5" s="271">
        <v>1.4418</v>
      </c>
      <c r="AF5" s="271">
        <v>1.1234</v>
      </c>
      <c r="AG5" s="271">
        <v>1.8565</v>
      </c>
      <c r="AH5" s="271">
        <v>1.9153</v>
      </c>
      <c r="AI5" s="271">
        <v>1.9307</v>
      </c>
      <c r="AJ5" s="271">
        <v>2.1303</v>
      </c>
      <c r="AK5" s="271">
        <v>2.8324</v>
      </c>
      <c r="AL5" s="271">
        <v>3.6494</v>
      </c>
      <c r="AM5" s="271">
        <v>6.4168</v>
      </c>
      <c r="AN5" s="271">
        <v>9.5078</v>
      </c>
      <c r="AO5" s="271">
        <v>34.0897</v>
      </c>
      <c r="AQ5" s="275"/>
      <c r="AR5" s="269"/>
      <c r="AS5" s="273"/>
      <c r="AT5" s="273"/>
      <c r="AU5" s="273"/>
      <c r="AV5" s="273"/>
      <c r="AW5" s="273"/>
      <c r="AX5" s="273"/>
      <c r="AY5" s="273"/>
      <c r="AZ5" s="273"/>
      <c r="BA5" s="273"/>
      <c r="BB5" s="273"/>
      <c r="BC5" s="273"/>
      <c r="BD5" s="273"/>
      <c r="BE5" s="273"/>
      <c r="BG5" s="275"/>
      <c r="BH5" s="269" t="s">
        <v>713</v>
      </c>
      <c r="BI5" s="273"/>
      <c r="BJ5" s="276">
        <f t="shared" si="0"/>
        <v>-0.0709890439741858</v>
      </c>
      <c r="BK5" s="276">
        <f t="shared" si="1"/>
        <v>1.32924071082391</v>
      </c>
      <c r="BL5" s="276">
        <f t="shared" si="1"/>
        <v>-0.220835067277015</v>
      </c>
      <c r="BM5" s="276">
        <f t="shared" si="1"/>
        <v>0.652572547623287</v>
      </c>
      <c r="BN5" s="276">
        <f t="shared" si="1"/>
        <v>0.03167250201993</v>
      </c>
      <c r="BO5" s="276">
        <f t="shared" si="1"/>
        <v>0.00804051584608168</v>
      </c>
      <c r="BP5" s="276">
        <f t="shared" si="1"/>
        <v>0.103382192987</v>
      </c>
      <c r="BQ5" s="276">
        <f t="shared" si="1"/>
        <v>0.329577993709806</v>
      </c>
      <c r="BR5" s="276">
        <f t="shared" si="1"/>
        <v>0.288447959327779</v>
      </c>
      <c r="BS5" s="276">
        <f t="shared" si="1"/>
        <v>0.758316435578451</v>
      </c>
      <c r="BT5" s="276">
        <f t="shared" si="1"/>
        <v>0.481704276274779</v>
      </c>
    </row>
    <row r="6" spans="1:72">
      <c r="Z6" s="31"/>
      <c r="AA6" s="268" t="s">
        <v>714</v>
      </c>
      <c r="AB6" s="269" t="s">
        <v>711</v>
      </c>
      <c r="AC6" s="270">
        <v>0.3458</v>
      </c>
      <c r="AD6" s="270">
        <v>2.4392</v>
      </c>
      <c r="AE6" s="270">
        <v>1.8818</v>
      </c>
      <c r="AF6" s="270">
        <v>2.3918</v>
      </c>
      <c r="AG6" s="270">
        <v>2.9</v>
      </c>
      <c r="AH6" s="270">
        <v>3.5</v>
      </c>
      <c r="AI6" s="270">
        <v>2.7</v>
      </c>
      <c r="AJ6" s="270">
        <v>3.2</v>
      </c>
      <c r="AK6" s="270">
        <v>3.4</v>
      </c>
      <c r="AL6" s="270">
        <v>4.4</v>
      </c>
      <c r="AM6" s="270">
        <v>6.4</v>
      </c>
      <c r="AN6" s="270">
        <v>8.1</v>
      </c>
      <c r="AO6" s="271">
        <v>41.6586</v>
      </c>
      <c r="AQ6" s="268" t="s">
        <v>714</v>
      </c>
      <c r="AR6" s="269" t="s">
        <v>711</v>
      </c>
      <c r="AS6" s="274">
        <f t="shared" ref="AS6:AS22" si="2">AC6/AC3-1</f>
        <v>0</v>
      </c>
      <c r="AT6" s="274">
        <f t="shared" ref="AT6:BE21" si="3">AD6/AD3-1</f>
        <v>6.96863770009801</v>
      </c>
      <c r="AU6" s="274">
        <f t="shared" si="3"/>
        <v>0.961434229726913</v>
      </c>
      <c r="AV6" s="274">
        <f t="shared" si="3"/>
        <v>2.27913353441184</v>
      </c>
      <c r="AW6" s="274">
        <f t="shared" si="3"/>
        <v>1.27076971263018</v>
      </c>
      <c r="AX6" s="274">
        <f t="shared" si="3"/>
        <v>1.72077114427861</v>
      </c>
      <c r="AY6" s="274">
        <f t="shared" si="3"/>
        <v>1.3995734091717</v>
      </c>
      <c r="AZ6" s="274">
        <f t="shared" si="3"/>
        <v>1.43883850316287</v>
      </c>
      <c r="BA6" s="274">
        <f t="shared" si="3"/>
        <v>0.669531058188068</v>
      </c>
      <c r="BB6" s="274">
        <f t="shared" si="3"/>
        <v>0.591953399182315</v>
      </c>
      <c r="BC6" s="274">
        <f t="shared" si="3"/>
        <v>0.307991007561823</v>
      </c>
      <c r="BD6" s="274">
        <f t="shared" si="3"/>
        <v>-0.0425984587017163</v>
      </c>
      <c r="BE6" s="274">
        <f t="shared" si="3"/>
        <v>0.633971751656188</v>
      </c>
      <c r="BG6" s="268" t="s">
        <v>714</v>
      </c>
      <c r="BH6" s="269" t="s">
        <v>711</v>
      </c>
      <c r="BI6" s="274">
        <f t="shared" ref="BI6:BI32" si="4">AC6/AN3-1</f>
        <v>-0.959127228027044</v>
      </c>
      <c r="BJ6" s="274">
        <f t="shared" si="0"/>
        <v>6.05378831694621</v>
      </c>
      <c r="BK6" s="274">
        <f t="shared" si="1"/>
        <v>-0.228517546736635</v>
      </c>
      <c r="BL6" s="274">
        <f t="shared" si="1"/>
        <v>0.271017111276437</v>
      </c>
      <c r="BM6" s="274">
        <f t="shared" si="1"/>
        <v>0.212475959528389</v>
      </c>
      <c r="BN6" s="274">
        <f t="shared" si="1"/>
        <v>0.206896551724138</v>
      </c>
      <c r="BO6" s="274">
        <f t="shared" si="1"/>
        <v>-0.228571428571429</v>
      </c>
      <c r="BP6" s="274">
        <f t="shared" si="1"/>
        <v>0.185185185185185</v>
      </c>
      <c r="BQ6" s="274">
        <f t="shared" si="1"/>
        <v>0.0625</v>
      </c>
      <c r="BR6" s="274">
        <f t="shared" si="1"/>
        <v>0.294117647058824</v>
      </c>
      <c r="BS6" s="274">
        <f t="shared" si="1"/>
        <v>0.454545454545455</v>
      </c>
      <c r="BT6" s="274">
        <f t="shared" si="1"/>
        <v>0.265625</v>
      </c>
    </row>
    <row r="7" spans="1:72">
      <c r="Z7" s="31"/>
      <c r="AA7" s="275"/>
      <c r="AB7" s="269" t="s">
        <v>712</v>
      </c>
      <c r="AC7" s="270">
        <v>0.3205</v>
      </c>
      <c r="AD7" s="270">
        <v>0.6882</v>
      </c>
      <c r="AE7" s="270">
        <v>0.6428</v>
      </c>
      <c r="AF7" s="270">
        <v>0.7348</v>
      </c>
      <c r="AG7" s="270">
        <v>0.9</v>
      </c>
      <c r="AH7" s="270">
        <v>1</v>
      </c>
      <c r="AI7" s="270">
        <v>1.1</v>
      </c>
      <c r="AJ7" s="270">
        <v>1</v>
      </c>
      <c r="AK7" s="270">
        <v>0.8</v>
      </c>
      <c r="AL7" s="270">
        <v>0.5</v>
      </c>
      <c r="AM7" s="270">
        <v>0.8</v>
      </c>
      <c r="AN7" s="270">
        <v>1.4</v>
      </c>
      <c r="AO7" s="271">
        <v>9.8863</v>
      </c>
      <c r="AQ7" s="275"/>
      <c r="AR7" s="269" t="s">
        <v>712</v>
      </c>
      <c r="AS7" s="274">
        <f t="shared" si="2"/>
        <v>0</v>
      </c>
      <c r="AT7" s="274">
        <f t="shared" si="3"/>
        <v>1.19942473633749</v>
      </c>
      <c r="AU7" s="274">
        <f t="shared" si="3"/>
        <v>0.332504145936982</v>
      </c>
      <c r="AV7" s="274">
        <f t="shared" si="3"/>
        <v>0.86497461928934</v>
      </c>
      <c r="AW7" s="274">
        <f t="shared" si="3"/>
        <v>0.553331032102175</v>
      </c>
      <c r="AX7" s="274">
        <f t="shared" si="3"/>
        <v>0.590077913817777</v>
      </c>
      <c r="AY7" s="274">
        <f t="shared" si="3"/>
        <v>0.365611421477343</v>
      </c>
      <c r="AZ7" s="274">
        <f t="shared" si="3"/>
        <v>0.222195062331948</v>
      </c>
      <c r="BA7" s="274">
        <f t="shared" si="3"/>
        <v>0.00515140092976507</v>
      </c>
      <c r="BB7" s="274">
        <f t="shared" si="3"/>
        <v>-0.435347261434218</v>
      </c>
      <c r="BC7" s="274">
        <f t="shared" si="3"/>
        <v>-0.474996718729492</v>
      </c>
      <c r="BD7" s="274">
        <f t="shared" si="3"/>
        <v>0.336643116287951</v>
      </c>
      <c r="BE7" s="274">
        <f t="shared" si="3"/>
        <v>0.150318812249837</v>
      </c>
      <c r="BG7" s="275"/>
      <c r="BH7" s="269" t="s">
        <v>712</v>
      </c>
      <c r="BI7" s="274">
        <f t="shared" si="4"/>
        <v>-0.694004200878366</v>
      </c>
      <c r="BJ7" s="274">
        <f t="shared" si="0"/>
        <v>1.14726989079563</v>
      </c>
      <c r="BK7" s="274">
        <f t="shared" si="1"/>
        <v>-0.065969195001453</v>
      </c>
      <c r="BL7" s="274">
        <f t="shared" si="1"/>
        <v>0.14312383322962</v>
      </c>
      <c r="BM7" s="274">
        <f t="shared" si="1"/>
        <v>0.224823081110506</v>
      </c>
      <c r="BN7" s="274">
        <f t="shared" si="1"/>
        <v>0.111111111111111</v>
      </c>
      <c r="BO7" s="274">
        <f t="shared" si="1"/>
        <v>0.1</v>
      </c>
      <c r="BP7" s="274">
        <f t="shared" si="1"/>
        <v>-0.0909090909090909</v>
      </c>
      <c r="BQ7" s="274">
        <f t="shared" si="1"/>
        <v>-0.2</v>
      </c>
      <c r="BR7" s="274">
        <f t="shared" si="1"/>
        <v>-0.375</v>
      </c>
      <c r="BS7" s="274">
        <f t="shared" si="1"/>
        <v>0.6</v>
      </c>
      <c r="BT7" s="274">
        <f t="shared" si="1"/>
        <v>0.75</v>
      </c>
    </row>
    <row r="8" spans="1:72">
      <c r="Z8" s="31"/>
      <c r="AA8" s="275"/>
      <c r="AB8" s="269" t="s">
        <v>713</v>
      </c>
      <c r="AC8" s="271">
        <v>0.6663</v>
      </c>
      <c r="AD8" s="271">
        <v>3.1274</v>
      </c>
      <c r="AE8" s="271">
        <v>2.5246</v>
      </c>
      <c r="AF8" s="271">
        <v>3.1266</v>
      </c>
      <c r="AG8" s="271">
        <v>3.8</v>
      </c>
      <c r="AH8" s="271">
        <v>4.5</v>
      </c>
      <c r="AI8" s="271">
        <v>3.8</v>
      </c>
      <c r="AJ8" s="271">
        <v>4.2</v>
      </c>
      <c r="AK8" s="271">
        <v>4.2</v>
      </c>
      <c r="AL8" s="271">
        <v>4.9</v>
      </c>
      <c r="AM8" s="271">
        <v>7.2</v>
      </c>
      <c r="AN8" s="271">
        <v>9.5</v>
      </c>
      <c r="AO8" s="271">
        <v>51.5449</v>
      </c>
      <c r="AQ8" s="275"/>
      <c r="AR8" s="269" t="s">
        <v>713</v>
      </c>
      <c r="AS8" s="276">
        <f t="shared" si="2"/>
        <v>0</v>
      </c>
      <c r="AT8" s="276">
        <f t="shared" si="3"/>
        <v>4.05234248788368</v>
      </c>
      <c r="AU8" s="276">
        <f t="shared" si="3"/>
        <v>0.751005687335275</v>
      </c>
      <c r="AV8" s="276">
        <f t="shared" si="3"/>
        <v>1.7831582695389</v>
      </c>
      <c r="AW8" s="276">
        <f t="shared" si="3"/>
        <v>1.04686237543765</v>
      </c>
      <c r="AX8" s="276">
        <f t="shared" si="3"/>
        <v>1.34950138359526</v>
      </c>
      <c r="AY8" s="276">
        <f t="shared" si="3"/>
        <v>0.968198062878749</v>
      </c>
      <c r="AZ8" s="276">
        <f t="shared" si="3"/>
        <v>0.971553302351781</v>
      </c>
      <c r="BA8" s="276">
        <f t="shared" si="3"/>
        <v>0.482841406580992</v>
      </c>
      <c r="BB8" s="276">
        <f t="shared" si="3"/>
        <v>0.342686469008604</v>
      </c>
      <c r="BC8" s="276">
        <f t="shared" si="3"/>
        <v>0.122054606657524</v>
      </c>
      <c r="BD8" s="276">
        <f t="shared" si="3"/>
        <v>-0.00082037905719512</v>
      </c>
      <c r="BE8" s="276">
        <f t="shared" si="3"/>
        <v>0.512037360258377</v>
      </c>
      <c r="BG8" s="275"/>
      <c r="BH8" s="269" t="s">
        <v>713</v>
      </c>
      <c r="BI8" s="276">
        <f t="shared" si="4"/>
        <v>-0.929920696691138</v>
      </c>
      <c r="BJ8" s="276">
        <f t="shared" si="0"/>
        <v>3.69368152483866</v>
      </c>
      <c r="BK8" s="276">
        <f t="shared" si="1"/>
        <v>-0.192747969559378</v>
      </c>
      <c r="BL8" s="276">
        <f t="shared" si="1"/>
        <v>0.238453616414481</v>
      </c>
      <c r="BM8" s="276">
        <f t="shared" si="1"/>
        <v>0.215377726603979</v>
      </c>
      <c r="BN8" s="276">
        <f t="shared" si="1"/>
        <v>0.18421052631579</v>
      </c>
      <c r="BO8" s="276">
        <f t="shared" si="1"/>
        <v>-0.155555555555556</v>
      </c>
      <c r="BP8" s="276">
        <f t="shared" si="1"/>
        <v>0.105263157894737</v>
      </c>
      <c r="BQ8" s="276">
        <f t="shared" si="1"/>
        <v>0</v>
      </c>
      <c r="BR8" s="276">
        <f t="shared" si="1"/>
        <v>0.166666666666667</v>
      </c>
      <c r="BS8" s="276">
        <f t="shared" si="1"/>
        <v>0.469387755102041</v>
      </c>
      <c r="BT8" s="276">
        <f t="shared" si="1"/>
        <v>0.319444444444444</v>
      </c>
    </row>
    <row r="9" spans="1:72">
      <c r="Z9" s="31"/>
      <c r="AA9" s="268" t="s">
        <v>715</v>
      </c>
      <c r="AB9" s="269" t="s">
        <v>711</v>
      </c>
      <c r="AC9" s="270">
        <v>0.5857</v>
      </c>
      <c r="AD9" s="270">
        <v>1.5327</v>
      </c>
      <c r="AE9" s="270">
        <v>2.6685</v>
      </c>
      <c r="AF9" s="270">
        <v>3.0197</v>
      </c>
      <c r="AG9" s="270">
        <v>4.4</v>
      </c>
      <c r="AH9" s="270">
        <v>5.4</v>
      </c>
      <c r="AI9" s="270">
        <v>4.6</v>
      </c>
      <c r="AJ9" s="270">
        <v>5.8</v>
      </c>
      <c r="AK9" s="270">
        <v>6.4</v>
      </c>
      <c r="AL9" s="270">
        <v>7.7</v>
      </c>
      <c r="AM9" s="270">
        <v>10.5</v>
      </c>
      <c r="AN9" s="270">
        <v>12.9</v>
      </c>
      <c r="AO9" s="271">
        <v>65.5066</v>
      </c>
      <c r="AQ9" s="268" t="s">
        <v>715</v>
      </c>
      <c r="AR9" s="269" t="s">
        <v>711</v>
      </c>
      <c r="AS9" s="274">
        <f t="shared" si="2"/>
        <v>0.693753614806246</v>
      </c>
      <c r="AT9" s="274">
        <f t="shared" si="3"/>
        <v>-0.371638242046573</v>
      </c>
      <c r="AU9" s="274">
        <f t="shared" si="3"/>
        <v>0.418057179296418</v>
      </c>
      <c r="AV9" s="274">
        <f t="shared" si="3"/>
        <v>0.262521949995819</v>
      </c>
      <c r="AW9" s="274">
        <f t="shared" si="3"/>
        <v>0.517241379310345</v>
      </c>
      <c r="AX9" s="274">
        <f t="shared" si="3"/>
        <v>0.542857142857143</v>
      </c>
      <c r="AY9" s="274">
        <f t="shared" si="3"/>
        <v>0.703703703703703</v>
      </c>
      <c r="AZ9" s="274">
        <f t="shared" si="3"/>
        <v>0.8125</v>
      </c>
      <c r="BA9" s="274">
        <f t="shared" si="3"/>
        <v>0.882352941176471</v>
      </c>
      <c r="BB9" s="274">
        <f t="shared" si="3"/>
        <v>0.75</v>
      </c>
      <c r="BC9" s="274">
        <f t="shared" si="3"/>
        <v>0.640625</v>
      </c>
      <c r="BD9" s="274">
        <f t="shared" si="3"/>
        <v>0.592592592592593</v>
      </c>
      <c r="BE9" s="276">
        <f t="shared" si="3"/>
        <v>0.572462828803657</v>
      </c>
      <c r="BG9" s="268" t="s">
        <v>715</v>
      </c>
      <c r="BH9" s="269" t="s">
        <v>711</v>
      </c>
      <c r="BI9" s="274">
        <f t="shared" si="4"/>
        <v>-0.927691358024691</v>
      </c>
      <c r="BJ9" s="274">
        <f t="shared" si="0"/>
        <v>1.61686870411473</v>
      </c>
      <c r="BK9" s="274">
        <f t="shared" si="1"/>
        <v>0.741045214327657</v>
      </c>
      <c r="BL9" s="274">
        <f t="shared" si="1"/>
        <v>0.131609518456062</v>
      </c>
      <c r="BM9" s="274">
        <f t="shared" si="1"/>
        <v>0.457098387257012</v>
      </c>
      <c r="BN9" s="274">
        <f t="shared" si="1"/>
        <v>0.227272727272727</v>
      </c>
      <c r="BO9" s="274">
        <f t="shared" si="1"/>
        <v>-0.148148148148148</v>
      </c>
      <c r="BP9" s="274">
        <f t="shared" si="1"/>
        <v>0.260869565217391</v>
      </c>
      <c r="BQ9" s="274">
        <f t="shared" si="1"/>
        <v>0.103448275862069</v>
      </c>
      <c r="BR9" s="274">
        <f t="shared" si="1"/>
        <v>0.203125</v>
      </c>
      <c r="BS9" s="274">
        <f t="shared" si="1"/>
        <v>0.363636363636364</v>
      </c>
      <c r="BT9" s="274">
        <f t="shared" si="1"/>
        <v>0.228571428571429</v>
      </c>
    </row>
    <row r="10" spans="1:72">
      <c r="Z10" s="31"/>
      <c r="AA10" s="275"/>
      <c r="AB10" s="269" t="s">
        <v>712</v>
      </c>
      <c r="AC10" s="270">
        <v>0.1032</v>
      </c>
      <c r="AD10" s="270">
        <v>0.2645</v>
      </c>
      <c r="AE10" s="270">
        <v>0.633</v>
      </c>
      <c r="AF10" s="270">
        <v>0.7108</v>
      </c>
      <c r="AG10" s="270">
        <v>0.8</v>
      </c>
      <c r="AH10" s="270">
        <v>1.1</v>
      </c>
      <c r="AI10" s="270">
        <v>1.2</v>
      </c>
      <c r="AJ10" s="270">
        <v>1.4</v>
      </c>
      <c r="AK10" s="270">
        <v>1.3</v>
      </c>
      <c r="AL10" s="270">
        <v>1.4</v>
      </c>
      <c r="AM10" s="270">
        <v>1.7</v>
      </c>
      <c r="AN10" s="270">
        <v>2.1</v>
      </c>
      <c r="AO10" s="271">
        <v>12.7115</v>
      </c>
      <c r="AQ10" s="275"/>
      <c r="AR10" s="269" t="s">
        <v>712</v>
      </c>
      <c r="AS10" s="274">
        <f t="shared" si="2"/>
        <v>-0.678003120124805</v>
      </c>
      <c r="AT10" s="274">
        <f t="shared" si="3"/>
        <v>-0.615664051147922</v>
      </c>
      <c r="AU10" s="274">
        <f t="shared" si="3"/>
        <v>-0.0152457996266335</v>
      </c>
      <c r="AV10" s="274">
        <f t="shared" si="3"/>
        <v>-0.0326619488296135</v>
      </c>
      <c r="AW10" s="274">
        <f t="shared" si="3"/>
        <v>-0.111111111111111</v>
      </c>
      <c r="AX10" s="274">
        <f t="shared" si="3"/>
        <v>0.1</v>
      </c>
      <c r="AY10" s="274">
        <f t="shared" si="3"/>
        <v>0.0909090909090908</v>
      </c>
      <c r="AZ10" s="274">
        <f t="shared" si="3"/>
        <v>0.4</v>
      </c>
      <c r="BA10" s="274">
        <f t="shared" si="3"/>
        <v>0.625</v>
      </c>
      <c r="BB10" s="274">
        <f t="shared" si="3"/>
        <v>1.8</v>
      </c>
      <c r="BC10" s="274">
        <f t="shared" si="3"/>
        <v>1.125</v>
      </c>
      <c r="BD10" s="274">
        <f t="shared" si="3"/>
        <v>0.5</v>
      </c>
      <c r="BE10" s="276">
        <f t="shared" si="3"/>
        <v>0.285769195755743</v>
      </c>
      <c r="BG10" s="275"/>
      <c r="BH10" s="269" t="s">
        <v>712</v>
      </c>
      <c r="BI10" s="274">
        <f t="shared" si="4"/>
        <v>-0.926285714285714</v>
      </c>
      <c r="BJ10" s="274">
        <f t="shared" si="0"/>
        <v>1.56298449612403</v>
      </c>
      <c r="BK10" s="274">
        <f t="shared" si="1"/>
        <v>1.39319470699433</v>
      </c>
      <c r="BL10" s="274">
        <f t="shared" si="1"/>
        <v>0.122906793048973</v>
      </c>
      <c r="BM10" s="274">
        <f t="shared" si="1"/>
        <v>0.12549240292628</v>
      </c>
      <c r="BN10" s="274">
        <f t="shared" si="1"/>
        <v>0.375</v>
      </c>
      <c r="BO10" s="274">
        <f t="shared" si="1"/>
        <v>0.0909090909090908</v>
      </c>
      <c r="BP10" s="274">
        <f t="shared" si="1"/>
        <v>0.166666666666667</v>
      </c>
      <c r="BQ10" s="274">
        <f t="shared" si="1"/>
        <v>-0.0714285714285713</v>
      </c>
      <c r="BR10" s="274">
        <f t="shared" si="1"/>
        <v>0.0769230769230769</v>
      </c>
      <c r="BS10" s="274">
        <f t="shared" si="1"/>
        <v>0.214285714285714</v>
      </c>
      <c r="BT10" s="274">
        <f t="shared" si="1"/>
        <v>0.235294117647059</v>
      </c>
    </row>
    <row r="11" spans="1:72">
      <c r="Z11" s="31"/>
      <c r="AA11" s="275"/>
      <c r="AB11" s="269" t="s">
        <v>713</v>
      </c>
      <c r="AC11" s="271">
        <v>0.6889</v>
      </c>
      <c r="AD11" s="271">
        <v>1.7972</v>
      </c>
      <c r="AE11" s="271">
        <v>3.3015</v>
      </c>
      <c r="AF11" s="271">
        <v>3.7305</v>
      </c>
      <c r="AG11" s="271">
        <v>5.2</v>
      </c>
      <c r="AH11" s="271">
        <v>6.5</v>
      </c>
      <c r="AI11" s="271">
        <v>5.8</v>
      </c>
      <c r="AJ11" s="271">
        <v>7.2</v>
      </c>
      <c r="AK11" s="271">
        <v>7.7</v>
      </c>
      <c r="AL11" s="271">
        <v>9.1</v>
      </c>
      <c r="AM11" s="271">
        <v>12.2</v>
      </c>
      <c r="AN11" s="271">
        <v>15</v>
      </c>
      <c r="AO11" s="271">
        <v>78.2181</v>
      </c>
      <c r="AQ11" s="275"/>
      <c r="AR11" s="269" t="s">
        <v>713</v>
      </c>
      <c r="AS11" s="276">
        <f t="shared" si="2"/>
        <v>0.0339186552603932</v>
      </c>
      <c r="AT11" s="276">
        <f t="shared" si="3"/>
        <v>-0.425337340922172</v>
      </c>
      <c r="AU11" s="276">
        <f t="shared" si="3"/>
        <v>0.307731917927592</v>
      </c>
      <c r="AV11" s="276">
        <f t="shared" si="3"/>
        <v>0.19314910765688</v>
      </c>
      <c r="AW11" s="276">
        <f t="shared" si="3"/>
        <v>0.368421052631579</v>
      </c>
      <c r="AX11" s="276">
        <f t="shared" si="3"/>
        <v>0.444444444444444</v>
      </c>
      <c r="AY11" s="276">
        <f t="shared" si="3"/>
        <v>0.526315789473684</v>
      </c>
      <c r="AZ11" s="276">
        <f t="shared" si="3"/>
        <v>0.714285714285714</v>
      </c>
      <c r="BA11" s="276">
        <f t="shared" si="3"/>
        <v>0.833333333333333</v>
      </c>
      <c r="BB11" s="276">
        <f t="shared" si="3"/>
        <v>0.857142857142857</v>
      </c>
      <c r="BC11" s="276">
        <f t="shared" si="3"/>
        <v>0.694444444444444</v>
      </c>
      <c r="BD11" s="276">
        <f t="shared" si="3"/>
        <v>0.578947368421053</v>
      </c>
      <c r="BE11" s="276">
        <f t="shared" si="3"/>
        <v>0.517475055728113</v>
      </c>
      <c r="BG11" s="275"/>
      <c r="BH11" s="269" t="s">
        <v>713</v>
      </c>
      <c r="BI11" s="276">
        <f t="shared" si="4"/>
        <v>-0.927484210526316</v>
      </c>
      <c r="BJ11" s="276">
        <f t="shared" si="0"/>
        <v>1.60879663231238</v>
      </c>
      <c r="BK11" s="276">
        <f t="shared" si="1"/>
        <v>0.837024259959938</v>
      </c>
      <c r="BL11" s="276">
        <f t="shared" si="1"/>
        <v>0.12994093593821</v>
      </c>
      <c r="BM11" s="276">
        <f t="shared" si="1"/>
        <v>0.393915024795604</v>
      </c>
      <c r="BN11" s="276">
        <f t="shared" si="1"/>
        <v>0.25</v>
      </c>
      <c r="BO11" s="276">
        <f t="shared" si="1"/>
        <v>-0.107692307692308</v>
      </c>
      <c r="BP11" s="276">
        <f t="shared" si="1"/>
        <v>0.241379310344828</v>
      </c>
      <c r="BQ11" s="276">
        <f t="shared" si="1"/>
        <v>0.0694444444444444</v>
      </c>
      <c r="BR11" s="276">
        <f t="shared" si="1"/>
        <v>0.181818181818182</v>
      </c>
      <c r="BS11" s="276">
        <f t="shared" si="1"/>
        <v>0.340659340659341</v>
      </c>
      <c r="BT11" s="276">
        <f t="shared" si="1"/>
        <v>0.229508196721312</v>
      </c>
    </row>
    <row r="12" spans="1:72">
      <c r="Z12" s="31"/>
      <c r="AA12" s="268" t="s">
        <v>716</v>
      </c>
      <c r="AB12" s="269" t="s">
        <v>711</v>
      </c>
      <c r="AC12" s="270">
        <v>2.7802</v>
      </c>
      <c r="AD12" s="270">
        <v>2.8872</v>
      </c>
      <c r="AE12" s="270">
        <v>5.1</v>
      </c>
      <c r="AF12" s="270">
        <v>6.4</v>
      </c>
      <c r="AG12" s="270">
        <v>7.6</v>
      </c>
      <c r="AH12" s="270">
        <v>6.4</v>
      </c>
      <c r="AI12" s="277">
        <v>6.8</v>
      </c>
      <c r="AJ12" s="270">
        <v>7.2</v>
      </c>
      <c r="AK12" s="270">
        <v>10</v>
      </c>
      <c r="AL12" s="270">
        <v>11.6</v>
      </c>
      <c r="AM12" s="270">
        <v>13.5</v>
      </c>
      <c r="AN12" s="270">
        <v>17.7</v>
      </c>
      <c r="AO12" s="271">
        <v>97.9674</v>
      </c>
      <c r="AQ12" s="268" t="s">
        <v>716</v>
      </c>
      <c r="AR12" s="269" t="s">
        <v>711</v>
      </c>
      <c r="AS12" s="274">
        <f t="shared" si="2"/>
        <v>3.74679870240737</v>
      </c>
      <c r="AT12" s="274">
        <f t="shared" si="3"/>
        <v>0.883734586024662</v>
      </c>
      <c r="AU12" s="274">
        <f t="shared" si="3"/>
        <v>0.911186059584036</v>
      </c>
      <c r="AV12" s="274">
        <f t="shared" si="3"/>
        <v>1.1194158360102</v>
      </c>
      <c r="AW12" s="274">
        <f t="shared" si="3"/>
        <v>0.727272727272727</v>
      </c>
      <c r="AX12" s="274">
        <f t="shared" si="3"/>
        <v>0.185185185185185</v>
      </c>
      <c r="AY12" s="274">
        <f t="shared" si="3"/>
        <v>0.478260869565218</v>
      </c>
      <c r="AZ12" s="274">
        <f t="shared" si="3"/>
        <v>0.241379310344828</v>
      </c>
      <c r="BA12" s="274">
        <f t="shared" si="3"/>
        <v>0.5625</v>
      </c>
      <c r="BB12" s="274">
        <f t="shared" si="3"/>
        <v>0.506493506493506</v>
      </c>
      <c r="BC12" s="274">
        <f t="shared" si="3"/>
        <v>0.285714285714286</v>
      </c>
      <c r="BD12" s="274">
        <f t="shared" si="3"/>
        <v>0.372093023255814</v>
      </c>
      <c r="BE12" s="274">
        <f t="shared" si="3"/>
        <v>0.495534801073479</v>
      </c>
      <c r="BG12" s="268" t="s">
        <v>716</v>
      </c>
      <c r="BH12" s="269" t="s">
        <v>711</v>
      </c>
      <c r="BI12" s="274">
        <f t="shared" si="4"/>
        <v>-0.784480620155039</v>
      </c>
      <c r="BJ12" s="274">
        <f t="shared" si="0"/>
        <v>0.0384864398244731</v>
      </c>
      <c r="BK12" s="274">
        <f t="shared" si="1"/>
        <v>0.766417290108063</v>
      </c>
      <c r="BL12" s="274">
        <f t="shared" si="1"/>
        <v>0.254901960784314</v>
      </c>
      <c r="BM12" s="274">
        <f t="shared" si="1"/>
        <v>0.1875</v>
      </c>
      <c r="BN12" s="274">
        <f t="shared" si="1"/>
        <v>-0.157894736842105</v>
      </c>
      <c r="BO12" s="274">
        <f t="shared" si="1"/>
        <v>0.0625</v>
      </c>
      <c r="BP12" s="274">
        <f t="shared" si="1"/>
        <v>0.0588235294117647</v>
      </c>
      <c r="BQ12" s="274">
        <f t="shared" si="1"/>
        <v>0.388888888888889</v>
      </c>
      <c r="BR12" s="274">
        <f t="shared" si="1"/>
        <v>0.16</v>
      </c>
      <c r="BS12" s="274">
        <f t="shared" si="1"/>
        <v>0.163793103448276</v>
      </c>
      <c r="BT12" s="274">
        <f t="shared" si="1"/>
        <v>0.311111111111111</v>
      </c>
    </row>
    <row r="13" spans="1:72">
      <c r="A13" s="108" t="s">
        <v>717</v>
      </c>
      <c r="Z13" s="31"/>
      <c r="AA13" s="275"/>
      <c r="AB13" s="269" t="s">
        <v>712</v>
      </c>
      <c r="AC13" s="270">
        <v>1.2765</v>
      </c>
      <c r="AD13" s="270">
        <v>1.0358</v>
      </c>
      <c r="AE13" s="270">
        <v>1.7</v>
      </c>
      <c r="AF13" s="270">
        <v>1.7</v>
      </c>
      <c r="AG13" s="270">
        <v>1.9</v>
      </c>
      <c r="AH13" s="270">
        <v>2.1</v>
      </c>
      <c r="AI13" s="277">
        <v>2.3</v>
      </c>
      <c r="AJ13" s="270">
        <v>2.7</v>
      </c>
      <c r="AK13" s="270">
        <v>2.7</v>
      </c>
      <c r="AL13" s="270">
        <v>2.9</v>
      </c>
      <c r="AM13" s="270">
        <v>3.8</v>
      </c>
      <c r="AN13" s="270">
        <v>3.6</v>
      </c>
      <c r="AO13" s="271">
        <v>27.7123</v>
      </c>
      <c r="AQ13" s="275"/>
      <c r="AR13" s="269" t="s">
        <v>712</v>
      </c>
      <c r="AS13" s="274">
        <f t="shared" si="2"/>
        <v>11.3691860465116</v>
      </c>
      <c r="AT13" s="274">
        <f t="shared" si="3"/>
        <v>2.91606805293006</v>
      </c>
      <c r="AU13" s="274">
        <f t="shared" si="3"/>
        <v>1.68562401263823</v>
      </c>
      <c r="AV13" s="274">
        <f t="shared" si="3"/>
        <v>1.39167135621835</v>
      </c>
      <c r="AW13" s="274">
        <f t="shared" si="3"/>
        <v>1.375</v>
      </c>
      <c r="AX13" s="274">
        <f t="shared" si="3"/>
        <v>0.909090909090909</v>
      </c>
      <c r="AY13" s="274">
        <f t="shared" si="3"/>
        <v>0.916666666666667</v>
      </c>
      <c r="AZ13" s="274">
        <f t="shared" si="3"/>
        <v>0.928571428571429</v>
      </c>
      <c r="BA13" s="274">
        <f t="shared" si="3"/>
        <v>1.07692307692308</v>
      </c>
      <c r="BB13" s="274">
        <f t="shared" si="3"/>
        <v>1.07142857142857</v>
      </c>
      <c r="BC13" s="274">
        <f t="shared" si="3"/>
        <v>1.23529411764706</v>
      </c>
      <c r="BD13" s="274">
        <f t="shared" si="3"/>
        <v>0.714285714285714</v>
      </c>
      <c r="BE13" s="274">
        <f t="shared" si="3"/>
        <v>1.18009676277387</v>
      </c>
      <c r="BG13" s="275"/>
      <c r="BH13" s="269" t="s">
        <v>712</v>
      </c>
      <c r="BI13" s="274">
        <f t="shared" si="4"/>
        <v>-0.392142857142857</v>
      </c>
      <c r="BJ13" s="274">
        <f t="shared" si="0"/>
        <v>-0.188562475518997</v>
      </c>
      <c r="BK13" s="274">
        <f t="shared" si="1"/>
        <v>0.641243483297934</v>
      </c>
      <c r="BL13" s="274">
        <f t="shared" si="1"/>
        <v>0</v>
      </c>
      <c r="BM13" s="274">
        <f t="shared" si="1"/>
        <v>0.117647058823529</v>
      </c>
      <c r="BN13" s="274">
        <f t="shared" si="1"/>
        <v>0.105263157894737</v>
      </c>
      <c r="BO13" s="274">
        <f t="shared" si="1"/>
        <v>0.0952380952380951</v>
      </c>
      <c r="BP13" s="274">
        <f t="shared" si="1"/>
        <v>0.173913043478261</v>
      </c>
      <c r="BQ13" s="274">
        <f t="shared" si="1"/>
        <v>0</v>
      </c>
      <c r="BR13" s="274">
        <f t="shared" si="1"/>
        <v>0.074074074074074</v>
      </c>
      <c r="BS13" s="274">
        <f t="shared" si="1"/>
        <v>0.310344827586207</v>
      </c>
      <c r="BT13" s="274">
        <f t="shared" si="1"/>
        <v>-0.0526315789473684</v>
      </c>
    </row>
    <row r="14" ht="40.5" spans="1:72">
      <c r="C14" s="278" t="s">
        <v>2</v>
      </c>
      <c r="D14" s="278" t="s">
        <v>718</v>
      </c>
      <c r="E14" s="278" t="s">
        <v>719</v>
      </c>
      <c r="F14" s="278" t="s">
        <v>720</v>
      </c>
      <c r="G14" s="278" t="s">
        <v>721</v>
      </c>
      <c r="H14" s="278" t="s">
        <v>722</v>
      </c>
      <c r="I14" s="278" t="s">
        <v>723</v>
      </c>
      <c r="J14" s="278" t="s">
        <v>724</v>
      </c>
      <c r="K14" s="278" t="s">
        <v>725</v>
      </c>
      <c r="L14" s="278" t="s">
        <v>726</v>
      </c>
      <c r="N14" s="278" t="s">
        <v>2</v>
      </c>
      <c r="O14" s="278" t="s">
        <v>727</v>
      </c>
      <c r="P14" s="278" t="s">
        <v>728</v>
      </c>
      <c r="Q14" s="278" t="s">
        <v>720</v>
      </c>
      <c r="R14" s="278" t="s">
        <v>729</v>
      </c>
      <c r="S14" s="278" t="s">
        <v>730</v>
      </c>
      <c r="T14" s="278" t="s">
        <v>731</v>
      </c>
      <c r="U14" s="278" t="s">
        <v>732</v>
      </c>
      <c r="V14" s="278" t="s">
        <v>733</v>
      </c>
      <c r="W14" s="278" t="s">
        <v>734</v>
      </c>
      <c r="Z14" s="31"/>
      <c r="AA14" s="275"/>
      <c r="AB14" s="269" t="s">
        <v>713</v>
      </c>
      <c r="AC14" s="271">
        <v>4.0567</v>
      </c>
      <c r="AD14" s="271">
        <v>3.923</v>
      </c>
      <c r="AE14" s="271">
        <v>6.8</v>
      </c>
      <c r="AF14" s="271">
        <v>8.1</v>
      </c>
      <c r="AG14" s="271">
        <v>9.5</v>
      </c>
      <c r="AH14" s="271">
        <v>8.5</v>
      </c>
      <c r="AI14" s="271">
        <v>9</v>
      </c>
      <c r="AJ14" s="271">
        <v>9.9</v>
      </c>
      <c r="AK14" s="271">
        <v>12.7</v>
      </c>
      <c r="AL14" s="271">
        <v>14.6</v>
      </c>
      <c r="AM14" s="271">
        <v>17.3</v>
      </c>
      <c r="AN14" s="271">
        <v>21.4</v>
      </c>
      <c r="AO14" s="271">
        <v>125.7797</v>
      </c>
      <c r="AQ14" s="275"/>
      <c r="AR14" s="269" t="s">
        <v>713</v>
      </c>
      <c r="AS14" s="276">
        <f t="shared" si="2"/>
        <v>4.88866308607926</v>
      </c>
      <c r="AT14" s="276">
        <f t="shared" si="3"/>
        <v>1.18283997329179</v>
      </c>
      <c r="AU14" s="276">
        <f t="shared" si="3"/>
        <v>1.05966984703922</v>
      </c>
      <c r="AV14" s="276">
        <f t="shared" si="3"/>
        <v>1.17129071170084</v>
      </c>
      <c r="AW14" s="276">
        <f t="shared" si="3"/>
        <v>0.826923076923077</v>
      </c>
      <c r="AX14" s="276">
        <f t="shared" si="3"/>
        <v>0.307692307692308</v>
      </c>
      <c r="AY14" s="276">
        <f t="shared" si="3"/>
        <v>0.551724137931034</v>
      </c>
      <c r="AZ14" s="276">
        <f t="shared" si="3"/>
        <v>0.375</v>
      </c>
      <c r="BA14" s="276">
        <f t="shared" si="3"/>
        <v>0.649350649350649</v>
      </c>
      <c r="BB14" s="276">
        <f t="shared" si="3"/>
        <v>0.604395604395604</v>
      </c>
      <c r="BC14" s="276">
        <f t="shared" si="3"/>
        <v>0.418032786885246</v>
      </c>
      <c r="BD14" s="276">
        <f t="shared" si="3"/>
        <v>0.426666666666667</v>
      </c>
      <c r="BE14" s="276">
        <f t="shared" si="3"/>
        <v>0.608063862456388</v>
      </c>
      <c r="BG14" s="275"/>
      <c r="BH14" s="269" t="s">
        <v>713</v>
      </c>
      <c r="BI14" s="276">
        <f t="shared" si="4"/>
        <v>-0.729553333333333</v>
      </c>
      <c r="BJ14" s="276">
        <f t="shared" si="0"/>
        <v>-0.0329578228609462</v>
      </c>
      <c r="BK14" s="276">
        <f t="shared" si="1"/>
        <v>0.733367320927861</v>
      </c>
      <c r="BL14" s="276">
        <f t="shared" si="1"/>
        <v>0.191176470588235</v>
      </c>
      <c r="BM14" s="276">
        <f t="shared" si="1"/>
        <v>0.17283950617284</v>
      </c>
      <c r="BN14" s="276">
        <f t="shared" si="1"/>
        <v>-0.105263157894737</v>
      </c>
      <c r="BO14" s="276">
        <f t="shared" si="1"/>
        <v>0.0588235294117647</v>
      </c>
      <c r="BP14" s="276">
        <f t="shared" si="1"/>
        <v>0.1</v>
      </c>
      <c r="BQ14" s="276">
        <f t="shared" si="1"/>
        <v>0.282828282828283</v>
      </c>
      <c r="BR14" s="276">
        <f t="shared" si="1"/>
        <v>0.149606299212598</v>
      </c>
      <c r="BS14" s="276">
        <f t="shared" si="1"/>
        <v>0.184931506849315</v>
      </c>
      <c r="BT14" s="276">
        <f t="shared" si="1"/>
        <v>0.236994219653179</v>
      </c>
    </row>
    <row r="15" spans="1:72">
      <c r="C15" s="37">
        <v>42736</v>
      </c>
      <c r="D15" s="279">
        <v>0.3938</v>
      </c>
      <c r="E15" s="279">
        <v>0.2138</v>
      </c>
      <c r="F15" s="279"/>
      <c r="G15" s="279">
        <v>0.114</v>
      </c>
      <c r="H15" s="279">
        <v>0.7216</v>
      </c>
      <c r="I15" s="280"/>
      <c r="J15" s="280"/>
      <c r="K15" s="279">
        <f>H15</f>
        <v>0.7216</v>
      </c>
      <c r="L15" s="274"/>
      <c r="N15" s="37">
        <v>42736</v>
      </c>
      <c r="O15" s="279">
        <v>0.4876</v>
      </c>
      <c r="P15" s="279">
        <v>0.1129</v>
      </c>
      <c r="Q15" s="279"/>
      <c r="R15" s="279">
        <v>0.6005</v>
      </c>
      <c r="S15" s="279">
        <v>1.201</v>
      </c>
      <c r="T15" s="45"/>
      <c r="U15" s="274"/>
      <c r="V15" s="279">
        <f>S15</f>
        <v>1.201</v>
      </c>
      <c r="W15" s="274"/>
      <c r="Z15" s="31"/>
      <c r="AA15" s="268" t="s">
        <v>735</v>
      </c>
      <c r="AB15" s="269" t="s">
        <v>711</v>
      </c>
      <c r="AC15" s="270">
        <v>6.7</v>
      </c>
      <c r="AD15" s="270">
        <v>4.4</v>
      </c>
      <c r="AE15" s="270">
        <v>10</v>
      </c>
      <c r="AF15" s="270">
        <v>8.2</v>
      </c>
      <c r="AG15" s="270">
        <v>9.4</v>
      </c>
      <c r="AH15" s="270">
        <v>11.3</v>
      </c>
      <c r="AI15" s="270">
        <v>6.5</v>
      </c>
      <c r="AJ15" s="270">
        <v>7.4</v>
      </c>
      <c r="AK15" s="270">
        <v>7.4</v>
      </c>
      <c r="AL15" s="270">
        <v>7.8</v>
      </c>
      <c r="AM15" s="270">
        <v>9.6</v>
      </c>
      <c r="AN15" s="270">
        <v>12.9</v>
      </c>
      <c r="AO15" s="271">
        <v>101.6</v>
      </c>
      <c r="AQ15" s="268" t="s">
        <v>735</v>
      </c>
      <c r="AR15" s="269" t="s">
        <v>711</v>
      </c>
      <c r="AS15" s="274">
        <f t="shared" si="2"/>
        <v>1.40989856844831</v>
      </c>
      <c r="AT15" s="274">
        <f t="shared" si="3"/>
        <v>0.523967858132447</v>
      </c>
      <c r="AU15" s="274">
        <f t="shared" si="3"/>
        <v>0.96078431372549</v>
      </c>
      <c r="AV15" s="274">
        <f t="shared" si="3"/>
        <v>0.28125</v>
      </c>
      <c r="AW15" s="274">
        <f t="shared" si="3"/>
        <v>0.236842105263158</v>
      </c>
      <c r="AX15" s="274">
        <f t="shared" si="3"/>
        <v>0.765625</v>
      </c>
      <c r="AY15" s="274">
        <f t="shared" si="3"/>
        <v>-0.0441176470588235</v>
      </c>
      <c r="AZ15" s="274">
        <f t="shared" si="3"/>
        <v>0.0277777777777779</v>
      </c>
      <c r="BA15" s="274">
        <f t="shared" si="3"/>
        <v>-0.26</v>
      </c>
      <c r="BB15" s="274">
        <f t="shared" si="3"/>
        <v>-0.327586206896552</v>
      </c>
      <c r="BC15" s="274">
        <f t="shared" si="3"/>
        <v>-0.288888888888889</v>
      </c>
      <c r="BD15" s="274">
        <f t="shared" si="3"/>
        <v>-0.271186440677966</v>
      </c>
      <c r="BE15" s="276">
        <f t="shared" si="3"/>
        <v>0.0370796816083718</v>
      </c>
      <c r="BG15" s="268" t="s">
        <v>735</v>
      </c>
      <c r="BH15" s="269" t="s">
        <v>711</v>
      </c>
      <c r="BI15" s="274">
        <f t="shared" si="4"/>
        <v>-0.621468926553672</v>
      </c>
      <c r="BJ15" s="274">
        <f t="shared" si="0"/>
        <v>-0.343283582089552</v>
      </c>
      <c r="BK15" s="274">
        <f t="shared" si="1"/>
        <v>1.27272727272727</v>
      </c>
      <c r="BL15" s="274">
        <f t="shared" si="1"/>
        <v>-0.18</v>
      </c>
      <c r="BM15" s="274">
        <f t="shared" si="1"/>
        <v>0.146341463414634</v>
      </c>
      <c r="BN15" s="274">
        <f t="shared" si="1"/>
        <v>0.202127659574468</v>
      </c>
      <c r="BO15" s="274">
        <f t="shared" si="1"/>
        <v>-0.424778761061947</v>
      </c>
      <c r="BP15" s="274">
        <f t="shared" si="1"/>
        <v>0.138461538461538</v>
      </c>
      <c r="BQ15" s="274">
        <f t="shared" si="1"/>
        <v>0</v>
      </c>
      <c r="BR15" s="274">
        <f t="shared" si="1"/>
        <v>0.0540540540540539</v>
      </c>
      <c r="BS15" s="274">
        <f t="shared" si="1"/>
        <v>0.230769230769231</v>
      </c>
      <c r="BT15" s="274">
        <f t="shared" si="1"/>
        <v>0.34375</v>
      </c>
    </row>
    <row r="16" spans="1:72">
      <c r="C16" s="37">
        <v>42767</v>
      </c>
      <c r="D16" s="279">
        <v>1.3344</v>
      </c>
      <c r="E16" s="279">
        <v>0.332</v>
      </c>
      <c r="F16" s="279"/>
      <c r="G16" s="279">
        <v>0.0929</v>
      </c>
      <c r="H16" s="279">
        <v>1.7593</v>
      </c>
      <c r="I16" s="280"/>
      <c r="J16" s="274">
        <f t="shared" ref="J16:J64" si="5">H16/H15-1</f>
        <v>1.43805432372506</v>
      </c>
      <c r="K16" s="279">
        <f t="shared" ref="K16:K26" si="6">K15+H16</f>
        <v>2.4809</v>
      </c>
      <c r="L16" s="274"/>
      <c r="N16" s="37">
        <v>42767</v>
      </c>
      <c r="O16" s="279">
        <v>1.3914</v>
      </c>
      <c r="P16" s="279">
        <v>0.205</v>
      </c>
      <c r="Q16" s="279"/>
      <c r="R16" s="279">
        <v>1.5964</v>
      </c>
      <c r="S16" s="279">
        <v>3.1928</v>
      </c>
      <c r="T16" s="45"/>
      <c r="U16" s="274">
        <f t="shared" ref="U16:U65" si="7">S16/S15-1</f>
        <v>1.65845129059117</v>
      </c>
      <c r="V16" s="279">
        <f t="shared" ref="V16:V26" si="8">V15+S16</f>
        <v>4.3938</v>
      </c>
      <c r="W16" s="274"/>
      <c r="Z16" s="31"/>
      <c r="AA16" s="275"/>
      <c r="AB16" s="269" t="s">
        <v>712</v>
      </c>
      <c r="AC16" s="270">
        <v>2.3</v>
      </c>
      <c r="AD16" s="270">
        <v>1.5</v>
      </c>
      <c r="AE16" s="270">
        <v>2.8</v>
      </c>
      <c r="AF16" s="270">
        <v>1.9</v>
      </c>
      <c r="AG16" s="270">
        <v>1.8</v>
      </c>
      <c r="AH16" s="270">
        <v>2</v>
      </c>
      <c r="AI16" s="270">
        <v>2</v>
      </c>
      <c r="AJ16" s="270">
        <v>1.4</v>
      </c>
      <c r="AK16" s="270">
        <v>1.5</v>
      </c>
      <c r="AL16" s="270">
        <v>1.6</v>
      </c>
      <c r="AM16" s="270">
        <v>1.4</v>
      </c>
      <c r="AN16" s="270">
        <v>1.9</v>
      </c>
      <c r="AO16" s="271">
        <v>22.1</v>
      </c>
      <c r="AQ16" s="275"/>
      <c r="AR16" s="269" t="s">
        <v>712</v>
      </c>
      <c r="AS16" s="274">
        <f t="shared" si="2"/>
        <v>0.801801801801802</v>
      </c>
      <c r="AT16" s="274">
        <f t="shared" si="3"/>
        <v>0.448156014674647</v>
      </c>
      <c r="AU16" s="274">
        <f t="shared" si="3"/>
        <v>0.647058823529412</v>
      </c>
      <c r="AV16" s="274">
        <f t="shared" si="3"/>
        <v>0.117647058823529</v>
      </c>
      <c r="AW16" s="274">
        <f t="shared" si="3"/>
        <v>-0.0526315789473684</v>
      </c>
      <c r="AX16" s="274">
        <f t="shared" si="3"/>
        <v>-0.0476190476190477</v>
      </c>
      <c r="AY16" s="274">
        <f t="shared" si="3"/>
        <v>-0.130434782608696</v>
      </c>
      <c r="AZ16" s="274">
        <f t="shared" si="3"/>
        <v>-0.481481481481482</v>
      </c>
      <c r="BA16" s="274">
        <f t="shared" si="3"/>
        <v>-0.444444444444445</v>
      </c>
      <c r="BB16" s="274">
        <f t="shared" si="3"/>
        <v>-0.448275862068966</v>
      </c>
      <c r="BC16" s="274">
        <f t="shared" si="3"/>
        <v>-0.631578947368421</v>
      </c>
      <c r="BD16" s="274">
        <f t="shared" si="3"/>
        <v>-0.472222222222222</v>
      </c>
      <c r="BE16" s="276">
        <f t="shared" si="3"/>
        <v>-0.202520180569639</v>
      </c>
      <c r="BG16" s="275"/>
      <c r="BH16" s="269" t="s">
        <v>712</v>
      </c>
      <c r="BI16" s="274">
        <f t="shared" si="4"/>
        <v>-0.361111111111111</v>
      </c>
      <c r="BJ16" s="274">
        <f t="shared" si="0"/>
        <v>-0.347826086956522</v>
      </c>
      <c r="BK16" s="274">
        <f t="shared" si="1"/>
        <v>0.866666666666666</v>
      </c>
      <c r="BL16" s="274">
        <f t="shared" si="1"/>
        <v>-0.321428571428571</v>
      </c>
      <c r="BM16" s="274">
        <f t="shared" si="1"/>
        <v>-0.0526315789473684</v>
      </c>
      <c r="BN16" s="274">
        <f t="shared" si="1"/>
        <v>0.111111111111111</v>
      </c>
      <c r="BO16" s="274">
        <f t="shared" si="1"/>
        <v>0</v>
      </c>
      <c r="BP16" s="274">
        <f t="shared" si="1"/>
        <v>-0.3</v>
      </c>
      <c r="BQ16" s="274">
        <f t="shared" si="1"/>
        <v>0.0714285714285714</v>
      </c>
      <c r="BR16" s="274">
        <f t="shared" si="1"/>
        <v>0.0666666666666667</v>
      </c>
      <c r="BS16" s="274">
        <f t="shared" si="1"/>
        <v>-0.125</v>
      </c>
      <c r="BT16" s="274">
        <f t="shared" si="1"/>
        <v>0.357142857142857</v>
      </c>
    </row>
    <row r="17" spans="3:72">
      <c r="C17" s="37">
        <v>42795</v>
      </c>
      <c r="D17" s="279">
        <v>2.3673</v>
      </c>
      <c r="E17" s="279">
        <v>0.4817</v>
      </c>
      <c r="F17" s="279"/>
      <c r="G17" s="279">
        <v>0.263</v>
      </c>
      <c r="H17" s="279">
        <v>3.112</v>
      </c>
      <c r="I17" s="280"/>
      <c r="J17" s="274">
        <f t="shared" si="5"/>
        <v>0.768885352128688</v>
      </c>
      <c r="K17" s="279">
        <f t="shared" si="6"/>
        <v>5.5929</v>
      </c>
      <c r="L17" s="274"/>
      <c r="N17" s="37">
        <v>42795</v>
      </c>
      <c r="O17" s="279">
        <v>2.4391</v>
      </c>
      <c r="P17" s="279">
        <v>0.5331</v>
      </c>
      <c r="Q17" s="279"/>
      <c r="R17" s="279">
        <v>2.9722</v>
      </c>
      <c r="S17" s="279">
        <v>5.9444</v>
      </c>
      <c r="T17" s="45"/>
      <c r="U17" s="274">
        <f t="shared" si="7"/>
        <v>0.861814081683788</v>
      </c>
      <c r="V17" s="279">
        <f t="shared" si="8"/>
        <v>10.3382</v>
      </c>
      <c r="W17" s="274"/>
      <c r="Z17" s="31"/>
      <c r="AA17" s="281"/>
      <c r="AB17" s="269" t="s">
        <v>713</v>
      </c>
      <c r="AC17" s="271">
        <v>9.1</v>
      </c>
      <c r="AD17" s="271">
        <v>5.9</v>
      </c>
      <c r="AE17" s="271">
        <v>12.8</v>
      </c>
      <c r="AF17" s="271">
        <v>10.2</v>
      </c>
      <c r="AG17" s="271">
        <v>11.2</v>
      </c>
      <c r="AH17" s="271">
        <v>13.4</v>
      </c>
      <c r="AI17" s="271">
        <v>8.4</v>
      </c>
      <c r="AJ17" s="271">
        <v>8.7</v>
      </c>
      <c r="AK17" s="271">
        <v>8.9</v>
      </c>
      <c r="AL17" s="271">
        <v>9.5</v>
      </c>
      <c r="AM17" s="271">
        <v>11</v>
      </c>
      <c r="AN17" s="271">
        <v>14.9</v>
      </c>
      <c r="AO17" s="271">
        <v>124</v>
      </c>
      <c r="AQ17" s="281"/>
      <c r="AR17" s="269" t="s">
        <v>713</v>
      </c>
      <c r="AS17" s="276">
        <f t="shared" si="2"/>
        <v>1.24320260310104</v>
      </c>
      <c r="AT17" s="276">
        <f t="shared" si="3"/>
        <v>0.50395105786388</v>
      </c>
      <c r="AU17" s="276">
        <f t="shared" si="3"/>
        <v>0.882352941176471</v>
      </c>
      <c r="AV17" s="276">
        <f t="shared" si="3"/>
        <v>0.259259259259259</v>
      </c>
      <c r="AW17" s="276">
        <f t="shared" si="3"/>
        <v>0.178947368421053</v>
      </c>
      <c r="AX17" s="276">
        <f t="shared" si="3"/>
        <v>0.576470588235294</v>
      </c>
      <c r="AY17" s="276">
        <f t="shared" si="3"/>
        <v>-0.0666666666666667</v>
      </c>
      <c r="AZ17" s="276">
        <f t="shared" si="3"/>
        <v>-0.121212121212121</v>
      </c>
      <c r="BA17" s="276">
        <f t="shared" si="3"/>
        <v>-0.299212598425197</v>
      </c>
      <c r="BB17" s="276">
        <f t="shared" si="3"/>
        <v>-0.349315068493151</v>
      </c>
      <c r="BC17" s="276">
        <f t="shared" si="3"/>
        <v>-0.364161849710983</v>
      </c>
      <c r="BD17" s="276">
        <f t="shared" si="3"/>
        <v>-0.303738317757009</v>
      </c>
      <c r="BE17" s="276">
        <f t="shared" si="3"/>
        <v>-0.014149342063942</v>
      </c>
      <c r="BG17" s="281"/>
      <c r="BH17" s="269" t="s">
        <v>713</v>
      </c>
      <c r="BI17" s="276">
        <f t="shared" si="4"/>
        <v>-0.574766355140187</v>
      </c>
      <c r="BJ17" s="276">
        <f t="shared" si="0"/>
        <v>-0.351648351648352</v>
      </c>
      <c r="BK17" s="276">
        <f t="shared" si="1"/>
        <v>1.16949152542373</v>
      </c>
      <c r="BL17" s="276">
        <f t="shared" si="1"/>
        <v>-0.203125</v>
      </c>
      <c r="BM17" s="276">
        <f t="shared" si="1"/>
        <v>0.0980392156862746</v>
      </c>
      <c r="BN17" s="276">
        <f t="shared" si="1"/>
        <v>0.196428571428572</v>
      </c>
      <c r="BO17" s="276">
        <f t="shared" si="1"/>
        <v>-0.373134328358209</v>
      </c>
      <c r="BP17" s="276">
        <f t="shared" si="1"/>
        <v>0.0357142857142856</v>
      </c>
      <c r="BQ17" s="276">
        <f t="shared" si="1"/>
        <v>0.0229885057471266</v>
      </c>
      <c r="BR17" s="276">
        <f t="shared" si="1"/>
        <v>0.0674157303370786</v>
      </c>
      <c r="BS17" s="276">
        <f t="shared" si="1"/>
        <v>0.157894736842105</v>
      </c>
      <c r="BT17" s="276">
        <f t="shared" si="1"/>
        <v>0.354545454545454</v>
      </c>
    </row>
    <row r="18" spans="3:72">
      <c r="C18" s="37">
        <v>42826</v>
      </c>
      <c r="D18" s="279">
        <v>2.5413</v>
      </c>
      <c r="E18" s="279">
        <v>0.5065</v>
      </c>
      <c r="F18" s="279"/>
      <c r="G18" s="279">
        <v>0.3883</v>
      </c>
      <c r="H18" s="279">
        <v>3.4361</v>
      </c>
      <c r="I18" s="280"/>
      <c r="J18" s="274">
        <f t="shared" si="5"/>
        <v>0.104145244215938</v>
      </c>
      <c r="K18" s="279">
        <f t="shared" si="6"/>
        <v>9.029</v>
      </c>
      <c r="L18" s="274"/>
      <c r="N18" s="37">
        <v>42826</v>
      </c>
      <c r="O18" s="279">
        <v>2.7086</v>
      </c>
      <c r="P18" s="279">
        <v>0.6631</v>
      </c>
      <c r="Q18" s="279"/>
      <c r="R18" s="279">
        <v>3.3717</v>
      </c>
      <c r="S18" s="279">
        <v>6.7434</v>
      </c>
      <c r="T18" s="45"/>
      <c r="U18" s="274">
        <f t="shared" si="7"/>
        <v>0.134412219904448</v>
      </c>
      <c r="V18" s="279">
        <f t="shared" si="8"/>
        <v>17.0816</v>
      </c>
      <c r="W18" s="274"/>
      <c r="Z18" s="31"/>
      <c r="AA18" s="268" t="s">
        <v>736</v>
      </c>
      <c r="AB18" s="269" t="s">
        <v>711</v>
      </c>
      <c r="AC18" s="270">
        <v>2.9724</v>
      </c>
      <c r="AD18" s="270">
        <v>0.8342</v>
      </c>
      <c r="AE18" s="270">
        <v>3.8</v>
      </c>
      <c r="AF18" s="270">
        <v>5.7</v>
      </c>
      <c r="AG18" s="270">
        <v>6.3</v>
      </c>
      <c r="AH18" s="270">
        <v>7.9</v>
      </c>
      <c r="AI18" s="270">
        <v>7.9</v>
      </c>
      <c r="AJ18" s="270">
        <v>8.1</v>
      </c>
      <c r="AK18" s="270">
        <v>10.7</v>
      </c>
      <c r="AL18" s="270">
        <v>14.1</v>
      </c>
      <c r="AM18" s="270">
        <v>16.4</v>
      </c>
      <c r="AN18" s="270">
        <v>20.3</v>
      </c>
      <c r="AO18" s="271">
        <v>110.5</v>
      </c>
      <c r="AQ18" s="268" t="s">
        <v>736</v>
      </c>
      <c r="AR18" s="269" t="s">
        <v>711</v>
      </c>
      <c r="AS18" s="274">
        <f t="shared" si="2"/>
        <v>-0.556358208955224</v>
      </c>
      <c r="AT18" s="274">
        <f t="shared" si="3"/>
        <v>-0.810409090909091</v>
      </c>
      <c r="AU18" s="274">
        <f t="shared" si="3"/>
        <v>-0.62</v>
      </c>
      <c r="AV18" s="274">
        <f t="shared" si="3"/>
        <v>-0.304878048780488</v>
      </c>
      <c r="AW18" s="274">
        <f t="shared" si="3"/>
        <v>-0.329787234042553</v>
      </c>
      <c r="AX18" s="274">
        <f t="shared" si="3"/>
        <v>-0.300884955752212</v>
      </c>
      <c r="AY18" s="274">
        <f t="shared" si="3"/>
        <v>0.215384615384616</v>
      </c>
      <c r="AZ18" s="274">
        <f t="shared" si="3"/>
        <v>0.0945945945945945</v>
      </c>
      <c r="BA18" s="274">
        <f t="shared" si="3"/>
        <v>0.445945945945946</v>
      </c>
      <c r="BB18" s="274">
        <f t="shared" si="3"/>
        <v>0.807692307692308</v>
      </c>
      <c r="BC18" s="274">
        <f t="shared" si="3"/>
        <v>0.708333333333333</v>
      </c>
      <c r="BD18" s="274">
        <f t="shared" si="3"/>
        <v>0.573643410852713</v>
      </c>
      <c r="BE18" s="274">
        <f t="shared" si="3"/>
        <v>0.0875984251968505</v>
      </c>
      <c r="BG18" s="268" t="s">
        <v>736</v>
      </c>
      <c r="BH18" s="269" t="s">
        <v>711</v>
      </c>
      <c r="BI18" s="274">
        <f t="shared" si="4"/>
        <v>-0.769581395348837</v>
      </c>
      <c r="BJ18" s="274">
        <f t="shared" si="0"/>
        <v>-0.71935136589961</v>
      </c>
      <c r="BK18" s="274">
        <f t="shared" si="1"/>
        <v>3.55526252697195</v>
      </c>
      <c r="BL18" s="274">
        <f t="shared" si="1"/>
        <v>0.5</v>
      </c>
      <c r="BM18" s="274">
        <f t="shared" si="1"/>
        <v>0.105263157894737</v>
      </c>
      <c r="BN18" s="274">
        <f t="shared" si="1"/>
        <v>0.253968253968254</v>
      </c>
      <c r="BO18" s="274">
        <f t="shared" si="1"/>
        <v>0</v>
      </c>
      <c r="BP18" s="274">
        <f t="shared" si="1"/>
        <v>0.0253164556962024</v>
      </c>
      <c r="BQ18" s="274">
        <f t="shared" si="1"/>
        <v>0.320987654320988</v>
      </c>
      <c r="BR18" s="274">
        <f t="shared" si="1"/>
        <v>0.317757009345794</v>
      </c>
      <c r="BS18" s="274">
        <f t="shared" si="1"/>
        <v>0.163120567375886</v>
      </c>
      <c r="BT18" s="274">
        <f t="shared" si="1"/>
        <v>0.237804878048781</v>
      </c>
    </row>
    <row r="19" spans="3:72">
      <c r="C19" s="37">
        <v>42856</v>
      </c>
      <c r="D19" s="279">
        <v>3.2438</v>
      </c>
      <c r="E19" s="279">
        <v>0.6415</v>
      </c>
      <c r="F19" s="279"/>
      <c r="G19" s="279">
        <v>0.6447</v>
      </c>
      <c r="H19" s="279">
        <v>4.53</v>
      </c>
      <c r="I19" s="280"/>
      <c r="J19" s="274">
        <f t="shared" si="5"/>
        <v>0.318355111900119</v>
      </c>
      <c r="K19" s="279">
        <f t="shared" si="6"/>
        <v>13.559</v>
      </c>
      <c r="L19" s="274"/>
      <c r="N19" s="37">
        <v>42856</v>
      </c>
      <c r="O19" s="279">
        <v>3.6998</v>
      </c>
      <c r="P19" s="279">
        <v>0.7467</v>
      </c>
      <c r="Q19" s="279"/>
      <c r="R19" s="279">
        <v>4.4465</v>
      </c>
      <c r="S19" s="279">
        <v>8.893</v>
      </c>
      <c r="T19" s="45"/>
      <c r="U19" s="274">
        <f t="shared" si="7"/>
        <v>0.318770946406857</v>
      </c>
      <c r="V19" s="279">
        <f t="shared" si="8"/>
        <v>25.9746</v>
      </c>
      <c r="W19" s="274"/>
      <c r="Z19" s="31"/>
      <c r="AA19" s="275"/>
      <c r="AB19" s="269" t="s">
        <v>712</v>
      </c>
      <c r="AC19" s="270">
        <v>1.314</v>
      </c>
      <c r="AD19" s="270">
        <v>0.1609</v>
      </c>
      <c r="AE19" s="270">
        <v>1.13</v>
      </c>
      <c r="AF19" s="270">
        <v>2.3</v>
      </c>
      <c r="AG19" s="270">
        <v>2.18</v>
      </c>
      <c r="AH19" s="270">
        <v>2.35</v>
      </c>
      <c r="AI19" s="270">
        <v>2.13</v>
      </c>
      <c r="AJ19" s="270">
        <v>2.42</v>
      </c>
      <c r="AK19" s="270">
        <v>2.91</v>
      </c>
      <c r="AL19" s="270">
        <v>2.53</v>
      </c>
      <c r="AM19" s="270">
        <v>3.34</v>
      </c>
      <c r="AN19" s="270">
        <v>3.24</v>
      </c>
      <c r="AO19" s="271">
        <v>26</v>
      </c>
      <c r="AQ19" s="275"/>
      <c r="AR19" s="269" t="s">
        <v>712</v>
      </c>
      <c r="AS19" s="274">
        <f t="shared" si="2"/>
        <v>-0.428695652173913</v>
      </c>
      <c r="AT19" s="274">
        <f t="shared" si="3"/>
        <v>-0.892733333333333</v>
      </c>
      <c r="AU19" s="274">
        <f t="shared" si="3"/>
        <v>-0.596428571428571</v>
      </c>
      <c r="AV19" s="274">
        <f t="shared" si="3"/>
        <v>0.210526315789474</v>
      </c>
      <c r="AW19" s="274">
        <f t="shared" si="3"/>
        <v>0.211111111111111</v>
      </c>
      <c r="AX19" s="274">
        <f t="shared" si="3"/>
        <v>0.175</v>
      </c>
      <c r="AY19" s="274">
        <f t="shared" si="3"/>
        <v>0.0649999999999999</v>
      </c>
      <c r="AZ19" s="274">
        <f t="shared" si="3"/>
        <v>0.728571428571429</v>
      </c>
      <c r="BA19" s="274">
        <f t="shared" si="3"/>
        <v>0.94</v>
      </c>
      <c r="BB19" s="274">
        <f t="shared" si="3"/>
        <v>0.58125</v>
      </c>
      <c r="BC19" s="274">
        <f t="shared" si="3"/>
        <v>1.38571428571429</v>
      </c>
      <c r="BD19" s="274">
        <f t="shared" si="3"/>
        <v>0.705263157894737</v>
      </c>
      <c r="BE19" s="274">
        <f t="shared" si="3"/>
        <v>0.176470588235294</v>
      </c>
      <c r="BG19" s="275"/>
      <c r="BH19" s="269" t="s">
        <v>712</v>
      </c>
      <c r="BI19" s="274">
        <f t="shared" si="4"/>
        <v>-0.308421052631579</v>
      </c>
      <c r="BJ19" s="274">
        <f t="shared" si="0"/>
        <v>-0.877549467275495</v>
      </c>
      <c r="BK19" s="274">
        <f t="shared" ref="BK19:BT19" si="9">AE19/AD19-1</f>
        <v>6.02299564947172</v>
      </c>
      <c r="BL19" s="274">
        <f t="shared" si="9"/>
        <v>1.0353982300885</v>
      </c>
      <c r="BM19" s="274">
        <f t="shared" si="9"/>
        <v>-0.0521739130434781</v>
      </c>
      <c r="BN19" s="274">
        <f t="shared" si="9"/>
        <v>0.0779816513761467</v>
      </c>
      <c r="BO19" s="274">
        <f t="shared" si="9"/>
        <v>-0.0936170212765959</v>
      </c>
      <c r="BP19" s="274">
        <f t="shared" si="9"/>
        <v>0.136150234741784</v>
      </c>
      <c r="BQ19" s="274">
        <f t="shared" si="9"/>
        <v>0.202479338842975</v>
      </c>
      <c r="BR19" s="274">
        <f t="shared" si="9"/>
        <v>-0.130584192439863</v>
      </c>
      <c r="BS19" s="274">
        <f t="shared" si="9"/>
        <v>0.320158102766799</v>
      </c>
      <c r="BT19" s="274">
        <f t="shared" si="9"/>
        <v>-0.0299401197604789</v>
      </c>
    </row>
    <row r="20" spans="3:72">
      <c r="C20" s="37">
        <v>42887</v>
      </c>
      <c r="D20" s="279">
        <v>3.3</v>
      </c>
      <c r="E20" s="279">
        <v>1</v>
      </c>
      <c r="F20" s="279"/>
      <c r="G20" s="279">
        <v>1.6</v>
      </c>
      <c r="H20" s="279">
        <v>5.9</v>
      </c>
      <c r="I20" s="280"/>
      <c r="J20" s="274">
        <f t="shared" si="5"/>
        <v>0.30242825607064</v>
      </c>
      <c r="K20" s="279">
        <f t="shared" si="6"/>
        <v>19.459</v>
      </c>
      <c r="L20" s="274"/>
      <c r="N20" s="37">
        <v>42887</v>
      </c>
      <c r="O20" s="279">
        <v>3.9</v>
      </c>
      <c r="P20" s="279">
        <v>1</v>
      </c>
      <c r="Q20" s="279"/>
      <c r="R20" s="279">
        <v>4.9</v>
      </c>
      <c r="S20" s="279">
        <v>9.8</v>
      </c>
      <c r="T20" s="45"/>
      <c r="U20" s="274">
        <f t="shared" si="7"/>
        <v>0.101990329472619</v>
      </c>
      <c r="V20" s="279">
        <f t="shared" si="8"/>
        <v>35.7746</v>
      </c>
      <c r="W20" s="274"/>
      <c r="Z20" s="31"/>
      <c r="AA20" s="281"/>
      <c r="AB20" s="269" t="s">
        <v>713</v>
      </c>
      <c r="AC20" s="271">
        <v>4.3009</v>
      </c>
      <c r="AD20" s="271">
        <v>0.9951</v>
      </c>
      <c r="AE20" s="271">
        <v>5</v>
      </c>
      <c r="AF20" s="271">
        <v>8</v>
      </c>
      <c r="AG20" s="271">
        <v>8.4</v>
      </c>
      <c r="AH20" s="271">
        <v>10.25</v>
      </c>
      <c r="AI20" s="271">
        <v>10</v>
      </c>
      <c r="AJ20" s="271">
        <v>10.6</v>
      </c>
      <c r="AK20" s="271">
        <v>13.6</v>
      </c>
      <c r="AL20" s="271">
        <v>16.7</v>
      </c>
      <c r="AM20" s="271">
        <v>19.8</v>
      </c>
      <c r="AN20" s="271">
        <v>23.5</v>
      </c>
      <c r="AO20" s="271">
        <v>136.6</v>
      </c>
      <c r="AQ20" s="281"/>
      <c r="AR20" s="269" t="s">
        <v>713</v>
      </c>
      <c r="AS20" s="276">
        <f t="shared" si="2"/>
        <v>-0.527373626373626</v>
      </c>
      <c r="AT20" s="276">
        <f t="shared" si="3"/>
        <v>-0.831338983050848</v>
      </c>
      <c r="AU20" s="276">
        <f t="shared" si="3"/>
        <v>-0.609375</v>
      </c>
      <c r="AV20" s="276">
        <f t="shared" si="3"/>
        <v>-0.215686274509804</v>
      </c>
      <c r="AW20" s="276">
        <f t="shared" si="3"/>
        <v>-0.25</v>
      </c>
      <c r="AX20" s="276">
        <f t="shared" si="3"/>
        <v>-0.235074626865672</v>
      </c>
      <c r="AY20" s="276">
        <f t="shared" si="3"/>
        <v>0.19047619047619</v>
      </c>
      <c r="AZ20" s="276">
        <f t="shared" si="3"/>
        <v>0.218390804597701</v>
      </c>
      <c r="BA20" s="276">
        <f t="shared" si="3"/>
        <v>0.528089887640449</v>
      </c>
      <c r="BB20" s="276">
        <f t="shared" si="3"/>
        <v>0.757894736842105</v>
      </c>
      <c r="BC20" s="276">
        <f t="shared" si="3"/>
        <v>0.8</v>
      </c>
      <c r="BD20" s="276">
        <f t="shared" si="3"/>
        <v>0.577181208053691</v>
      </c>
      <c r="BE20" s="276">
        <f t="shared" si="3"/>
        <v>0.101612903225806</v>
      </c>
      <c r="BG20" s="281"/>
      <c r="BH20" s="269" t="s">
        <v>713</v>
      </c>
      <c r="BI20" s="276">
        <f t="shared" si="4"/>
        <v>-0.711348993288591</v>
      </c>
      <c r="BJ20" s="276">
        <f t="shared" ref="BJ20:BT23" si="10">AD20/AC20-1</f>
        <v>-0.768629821665233</v>
      </c>
      <c r="BK20" s="276">
        <f t="shared" si="10"/>
        <v>4.02462064114159</v>
      </c>
      <c r="BL20" s="276">
        <f t="shared" si="10"/>
        <v>0.6</v>
      </c>
      <c r="BM20" s="276">
        <f t="shared" si="10"/>
        <v>0.05</v>
      </c>
      <c r="BN20" s="276">
        <f t="shared" si="10"/>
        <v>0.220238095238095</v>
      </c>
      <c r="BO20" s="276">
        <f t="shared" si="10"/>
        <v>-0.024390243902439</v>
      </c>
      <c r="BP20" s="276">
        <f t="shared" si="10"/>
        <v>0.0600000000000001</v>
      </c>
      <c r="BQ20" s="276">
        <f t="shared" si="10"/>
        <v>0.283018867924528</v>
      </c>
      <c r="BR20" s="276">
        <f t="shared" si="10"/>
        <v>0.227941176470588</v>
      </c>
      <c r="BS20" s="276">
        <f t="shared" si="10"/>
        <v>0.18562874251497</v>
      </c>
      <c r="BT20" s="276">
        <f t="shared" si="10"/>
        <v>0.186868686868687</v>
      </c>
    </row>
    <row r="21" spans="3:72">
      <c r="C21" s="37">
        <v>42917</v>
      </c>
      <c r="D21" s="279">
        <v>3.3</v>
      </c>
      <c r="E21" s="279">
        <v>1.1</v>
      </c>
      <c r="F21" s="279"/>
      <c r="G21" s="279">
        <v>1.2</v>
      </c>
      <c r="H21" s="279">
        <v>5.6</v>
      </c>
      <c r="I21" s="280"/>
      <c r="J21" s="274">
        <f t="shared" si="5"/>
        <v>-0.0508474576271187</v>
      </c>
      <c r="K21" s="279">
        <f t="shared" si="6"/>
        <v>25.059</v>
      </c>
      <c r="L21" s="274"/>
      <c r="N21" s="37">
        <v>42917</v>
      </c>
      <c r="O21" s="279">
        <v>3.4</v>
      </c>
      <c r="P21" s="279">
        <v>1.1</v>
      </c>
      <c r="Q21" s="279"/>
      <c r="R21" s="279">
        <v>4.5</v>
      </c>
      <c r="S21" s="279">
        <v>9</v>
      </c>
      <c r="T21" s="45"/>
      <c r="U21" s="274">
        <f t="shared" si="7"/>
        <v>-0.0816326530612246</v>
      </c>
      <c r="V21" s="279">
        <f t="shared" si="8"/>
        <v>44.7746</v>
      </c>
      <c r="W21" s="274"/>
      <c r="Z21" s="31"/>
      <c r="AA21" s="268" t="s">
        <v>737</v>
      </c>
      <c r="AB21" s="269" t="s">
        <v>711</v>
      </c>
      <c r="AC21" s="270">
        <v>16.6</v>
      </c>
      <c r="AD21" s="270">
        <v>10.7</v>
      </c>
      <c r="AE21" s="270">
        <v>18.2</v>
      </c>
      <c r="AF21" s="270">
        <f>16.9+1.3</f>
        <v>18.2</v>
      </c>
      <c r="AG21" s="270">
        <v>18.1</v>
      </c>
      <c r="AH21" s="270">
        <v>20.5</v>
      </c>
      <c r="AI21" s="270">
        <v>23.2</v>
      </c>
      <c r="AJ21" s="270">
        <v>25.2</v>
      </c>
      <c r="AK21" s="270">
        <v>29.1</v>
      </c>
      <c r="AL21" s="270">
        <v>32.9</v>
      </c>
      <c r="AM21" s="270">
        <v>37.2</v>
      </c>
      <c r="AN21" s="270">
        <v>43.4</v>
      </c>
      <c r="AO21" s="271">
        <v>293.3</v>
      </c>
      <c r="AQ21" s="268" t="s">
        <v>737</v>
      </c>
      <c r="AR21" s="269" t="s">
        <v>711</v>
      </c>
      <c r="AS21" s="274">
        <f t="shared" si="2"/>
        <v>4.58471269008209</v>
      </c>
      <c r="AT21" s="274">
        <f t="shared" ref="AT21:AW22" si="11">AD21/AD18-1</f>
        <v>11.8266602733157</v>
      </c>
      <c r="AU21" s="274">
        <f t="shared" si="11"/>
        <v>3.78947368421053</v>
      </c>
      <c r="AV21" s="274">
        <f t="shared" si="11"/>
        <v>2.19298245614035</v>
      </c>
      <c r="AW21" s="274">
        <f t="shared" si="11"/>
        <v>1.87301587301587</v>
      </c>
      <c r="AX21" s="274">
        <f t="shared" si="3"/>
        <v>1.59493670886076</v>
      </c>
      <c r="AY21" s="274">
        <f t="shared" si="3"/>
        <v>1.93670886075949</v>
      </c>
      <c r="AZ21" s="274">
        <f t="shared" si="3"/>
        <v>2.11111111111111</v>
      </c>
      <c r="BA21" s="274">
        <f t="shared" si="3"/>
        <v>1.7196261682243</v>
      </c>
      <c r="BB21" s="274">
        <f t="shared" si="3"/>
        <v>1.33333333333333</v>
      </c>
      <c r="BC21" s="274">
        <f t="shared" si="3"/>
        <v>1.26829268292683</v>
      </c>
      <c r="BD21" s="274">
        <f t="shared" si="3"/>
        <v>1.13793103448276</v>
      </c>
      <c r="BE21" s="274">
        <f t="shared" si="3"/>
        <v>1.65429864253394</v>
      </c>
      <c r="BG21" s="268" t="s">
        <v>737</v>
      </c>
      <c r="BH21" s="269" t="s">
        <v>711</v>
      </c>
      <c r="BI21" s="274">
        <f t="shared" si="4"/>
        <v>-0.182266009852217</v>
      </c>
      <c r="BJ21" s="274">
        <f t="shared" si="10"/>
        <v>-0.355421686746988</v>
      </c>
      <c r="BK21" s="274">
        <f>AE21/AD21-1</f>
        <v>0.700934579439252</v>
      </c>
      <c r="BL21" s="274">
        <f>AF21/AE21-1</f>
        <v>0</v>
      </c>
      <c r="BM21" s="274">
        <f>AG21/AF21-1</f>
        <v>-0.00549450549450536</v>
      </c>
      <c r="BN21" s="274">
        <f t="shared" si="10"/>
        <v>0.132596685082873</v>
      </c>
      <c r="BO21" s="274">
        <f t="shared" si="10"/>
        <v>0.131707317073171</v>
      </c>
      <c r="BP21" s="274">
        <f t="shared" si="10"/>
        <v>0.0862068965517242</v>
      </c>
      <c r="BQ21" s="274">
        <f t="shared" si="10"/>
        <v>0.154761904761905</v>
      </c>
      <c r="BR21" s="274">
        <f t="shared" si="10"/>
        <v>0.130584192439863</v>
      </c>
      <c r="BS21" s="274">
        <f t="shared" si="10"/>
        <v>0.130699088145897</v>
      </c>
      <c r="BT21" s="274">
        <f t="shared" si="10"/>
        <v>0.166666666666667</v>
      </c>
    </row>
    <row r="22" spans="3:72">
      <c r="C22" s="37">
        <v>42948</v>
      </c>
      <c r="D22" s="279">
        <v>4.4</v>
      </c>
      <c r="E22" s="279">
        <v>1.1</v>
      </c>
      <c r="F22" s="279"/>
      <c r="G22" s="279">
        <v>1.3</v>
      </c>
      <c r="H22" s="279">
        <v>6.8</v>
      </c>
      <c r="I22" s="280"/>
      <c r="J22" s="274">
        <f t="shared" si="5"/>
        <v>0.214285714285714</v>
      </c>
      <c r="K22" s="279">
        <f t="shared" si="6"/>
        <v>31.859</v>
      </c>
      <c r="L22" s="274"/>
      <c r="N22" s="37">
        <v>42948</v>
      </c>
      <c r="O22" s="279">
        <v>4.5</v>
      </c>
      <c r="P22" s="279">
        <v>1.3</v>
      </c>
      <c r="Q22" s="279"/>
      <c r="R22" s="279">
        <v>5.8</v>
      </c>
      <c r="S22" s="279">
        <v>11.6</v>
      </c>
      <c r="T22" s="45"/>
      <c r="U22" s="274">
        <f t="shared" si="7"/>
        <v>0.288888888888889</v>
      </c>
      <c r="V22" s="279">
        <f t="shared" si="8"/>
        <v>56.3746</v>
      </c>
      <c r="W22" s="274"/>
      <c r="Z22" s="31"/>
      <c r="AA22" s="275"/>
      <c r="AB22" s="269" t="s">
        <v>712</v>
      </c>
      <c r="AC22" s="270">
        <v>2.81</v>
      </c>
      <c r="AD22" s="270">
        <v>1.62</v>
      </c>
      <c r="AE22" s="270">
        <v>3.41</v>
      </c>
      <c r="AF22" s="270">
        <f>3.4+0.01</f>
        <v>3.41</v>
      </c>
      <c r="AG22" s="270">
        <f>3.6+0.03</f>
        <v>3.63</v>
      </c>
      <c r="AH22" s="270">
        <v>4.33</v>
      </c>
      <c r="AI22" s="270">
        <v>5.17</v>
      </c>
      <c r="AJ22" s="270">
        <v>5.62</v>
      </c>
      <c r="AK22" s="270">
        <v>6.21</v>
      </c>
      <c r="AL22" s="270">
        <v>6.82</v>
      </c>
      <c r="AM22" s="270">
        <v>8.46</v>
      </c>
      <c r="AN22" s="270">
        <v>8.35</v>
      </c>
      <c r="AO22" s="271">
        <v>59.84</v>
      </c>
      <c r="AQ22" s="275"/>
      <c r="AR22" s="269" t="s">
        <v>712</v>
      </c>
      <c r="AS22" s="274">
        <f t="shared" si="2"/>
        <v>1.13850837138508</v>
      </c>
      <c r="AT22" s="274">
        <f t="shared" si="11"/>
        <v>9.06836544437539</v>
      </c>
      <c r="AU22" s="274">
        <f t="shared" si="11"/>
        <v>2.01769911504425</v>
      </c>
      <c r="AV22" s="274">
        <f t="shared" si="11"/>
        <v>0.482608695652174</v>
      </c>
      <c r="AW22" s="274">
        <f t="shared" si="11"/>
        <v>0.665137614678899</v>
      </c>
      <c r="AX22" s="274">
        <f t="shared" ref="AX22:BE26" si="12">AH22/AH19-1</f>
        <v>0.842553191489362</v>
      </c>
      <c r="AY22" s="274">
        <f t="shared" si="12"/>
        <v>1.42723004694836</v>
      </c>
      <c r="AZ22" s="274">
        <f t="shared" si="12"/>
        <v>1.32231404958678</v>
      </c>
      <c r="BA22" s="274">
        <f t="shared" si="12"/>
        <v>1.1340206185567</v>
      </c>
      <c r="BB22" s="274">
        <f t="shared" si="12"/>
        <v>1.69565217391304</v>
      </c>
      <c r="BC22" s="274">
        <f t="shared" si="12"/>
        <v>1.53293413173653</v>
      </c>
      <c r="BD22" s="274">
        <f t="shared" si="12"/>
        <v>1.57716049382716</v>
      </c>
      <c r="BE22" s="274">
        <f t="shared" si="12"/>
        <v>1.30153846153846</v>
      </c>
      <c r="BG22" s="275"/>
      <c r="BH22" s="269" t="s">
        <v>712</v>
      </c>
      <c r="BI22" s="274">
        <f t="shared" si="4"/>
        <v>-0.132716049382716</v>
      </c>
      <c r="BJ22" s="274">
        <f t="shared" si="10"/>
        <v>-0.423487544483986</v>
      </c>
      <c r="BK22" s="274">
        <f t="shared" si="10"/>
        <v>1.10493827160494</v>
      </c>
      <c r="BL22" s="274">
        <f t="shared" si="10"/>
        <v>0</v>
      </c>
      <c r="BM22" s="274">
        <f t="shared" si="10"/>
        <v>0.0645161290322582</v>
      </c>
      <c r="BN22" s="274">
        <f t="shared" ref="BN22:BT29" si="13">AH22/AG22-1</f>
        <v>0.192837465564738</v>
      </c>
      <c r="BO22" s="274">
        <f t="shared" si="13"/>
        <v>0.193995381062356</v>
      </c>
      <c r="BP22" s="274">
        <f t="shared" si="13"/>
        <v>0.0870406189555126</v>
      </c>
      <c r="BQ22" s="274">
        <f t="shared" si="13"/>
        <v>0.104982206405694</v>
      </c>
      <c r="BR22" s="274">
        <f t="shared" si="13"/>
        <v>0.0982286634460547</v>
      </c>
      <c r="BS22" s="274">
        <f t="shared" si="13"/>
        <v>0.240469208211144</v>
      </c>
      <c r="BT22" s="274">
        <f t="shared" si="13"/>
        <v>-0.013002364066194</v>
      </c>
    </row>
    <row r="23" spans="3:72">
      <c r="C23" s="37">
        <v>42979</v>
      </c>
      <c r="D23" s="279">
        <v>4.8</v>
      </c>
      <c r="E23" s="279">
        <v>1.3</v>
      </c>
      <c r="F23" s="279"/>
      <c r="G23" s="279">
        <v>1.7</v>
      </c>
      <c r="H23" s="279">
        <v>7.8</v>
      </c>
      <c r="I23" s="280"/>
      <c r="J23" s="274">
        <f t="shared" si="5"/>
        <v>0.147058823529412</v>
      </c>
      <c r="K23" s="279">
        <f t="shared" si="6"/>
        <v>39.659</v>
      </c>
      <c r="L23" s="274"/>
      <c r="N23" s="37">
        <v>42979</v>
      </c>
      <c r="O23" s="279">
        <v>4.6</v>
      </c>
      <c r="P23" s="279">
        <v>1.2</v>
      </c>
      <c r="Q23" s="279"/>
      <c r="R23" s="279">
        <v>5.8</v>
      </c>
      <c r="S23" s="279">
        <v>11.6</v>
      </c>
      <c r="T23" s="45"/>
      <c r="U23" s="274">
        <f t="shared" si="7"/>
        <v>0</v>
      </c>
      <c r="V23" s="279">
        <f t="shared" si="8"/>
        <v>67.9746</v>
      </c>
      <c r="W23" s="274"/>
      <c r="Z23" s="31"/>
      <c r="AA23" s="281"/>
      <c r="AB23" s="269" t="s">
        <v>713</v>
      </c>
      <c r="AC23" s="271">
        <v>19.4</v>
      </c>
      <c r="AD23" s="271">
        <v>12.4</v>
      </c>
      <c r="AE23" s="271">
        <v>21.6</v>
      </c>
      <c r="AF23" s="271">
        <v>21.6</v>
      </c>
      <c r="AG23" s="271">
        <v>21.7</v>
      </c>
      <c r="AH23" s="271">
        <f>AH21+AH22</f>
        <v>24.83</v>
      </c>
      <c r="AI23" s="271">
        <f t="shared" ref="AI23:AO23" si="14">AI21+AI22</f>
        <v>28.37</v>
      </c>
      <c r="AJ23" s="271">
        <f t="shared" si="14"/>
        <v>30.82</v>
      </c>
      <c r="AK23" s="271">
        <f t="shared" si="14"/>
        <v>35.31</v>
      </c>
      <c r="AL23" s="271">
        <f t="shared" si="14"/>
        <v>39.72</v>
      </c>
      <c r="AM23" s="271">
        <f t="shared" si="14"/>
        <v>45.66</v>
      </c>
      <c r="AN23" s="271">
        <f t="shared" si="14"/>
        <v>51.75</v>
      </c>
      <c r="AO23" s="271">
        <f t="shared" si="14"/>
        <v>353.14</v>
      </c>
      <c r="AQ23" s="281"/>
      <c r="AR23" s="269" t="s">
        <v>713</v>
      </c>
      <c r="AS23" s="276">
        <f t="shared" ref="AS23:BC25" si="15">AC23/AC20-1</f>
        <v>3.51068381036527</v>
      </c>
      <c r="AT23" s="276">
        <f t="shared" si="15"/>
        <v>11.4610591900312</v>
      </c>
      <c r="AU23" s="276">
        <f t="shared" si="15"/>
        <v>3.32</v>
      </c>
      <c r="AV23" s="276">
        <f t="shared" si="15"/>
        <v>1.7</v>
      </c>
      <c r="AW23" s="276">
        <f t="shared" si="15"/>
        <v>1.58333333333333</v>
      </c>
      <c r="AX23" s="276">
        <f t="shared" si="12"/>
        <v>1.42243902439024</v>
      </c>
      <c r="AY23" s="276">
        <f t="shared" si="12"/>
        <v>1.837</v>
      </c>
      <c r="AZ23" s="276">
        <f t="shared" si="12"/>
        <v>1.90754716981132</v>
      </c>
      <c r="BA23" s="276">
        <f t="shared" si="12"/>
        <v>1.59632352941177</v>
      </c>
      <c r="BB23" s="276">
        <f t="shared" si="12"/>
        <v>1.37844311377246</v>
      </c>
      <c r="BC23" s="276">
        <f t="shared" si="12"/>
        <v>1.30606060606061</v>
      </c>
      <c r="BD23" s="276">
        <f t="shared" si="12"/>
        <v>1.20212765957447</v>
      </c>
      <c r="BE23" s="276">
        <f>AO23/AO20-1</f>
        <v>1.58521229868228</v>
      </c>
      <c r="BG23" s="281"/>
      <c r="BH23" s="269" t="s">
        <v>713</v>
      </c>
      <c r="BI23" s="276">
        <f t="shared" si="4"/>
        <v>-0.174468085106383</v>
      </c>
      <c r="BJ23" s="276">
        <f t="shared" si="10"/>
        <v>-0.360824742268041</v>
      </c>
      <c r="BK23" s="276">
        <f t="shared" si="10"/>
        <v>0.741935483870968</v>
      </c>
      <c r="BL23" s="276">
        <f t="shared" si="10"/>
        <v>0</v>
      </c>
      <c r="BM23" s="276">
        <f>AG23/AF23-1</f>
        <v>0.00462962962962954</v>
      </c>
      <c r="BN23" s="276">
        <f t="shared" si="13"/>
        <v>0.144239631336405</v>
      </c>
      <c r="BO23" s="276">
        <f t="shared" si="13"/>
        <v>0.142569472412404</v>
      </c>
      <c r="BP23" s="276">
        <f t="shared" si="13"/>
        <v>0.0863588297497357</v>
      </c>
      <c r="BQ23" s="276">
        <f t="shared" si="13"/>
        <v>0.145684620376379</v>
      </c>
      <c r="BR23" s="276">
        <f t="shared" si="13"/>
        <v>0.124893797790994</v>
      </c>
      <c r="BS23" s="276">
        <f t="shared" si="13"/>
        <v>0.149546827794562</v>
      </c>
      <c r="BT23" s="276">
        <f t="shared" si="13"/>
        <v>0.133377135348226</v>
      </c>
    </row>
    <row r="24" spans="3:72">
      <c r="C24" s="37">
        <v>43009</v>
      </c>
      <c r="D24" s="279">
        <v>5.5</v>
      </c>
      <c r="E24" s="279">
        <v>1.3</v>
      </c>
      <c r="F24" s="279"/>
      <c r="G24" s="279">
        <v>2.3</v>
      </c>
      <c r="H24" s="279">
        <v>9.1</v>
      </c>
      <c r="I24" s="280"/>
      <c r="J24" s="274">
        <f t="shared" si="5"/>
        <v>0.166666666666667</v>
      </c>
      <c r="K24" s="279">
        <f t="shared" si="6"/>
        <v>48.759</v>
      </c>
      <c r="L24" s="274"/>
      <c r="N24" s="37">
        <v>43009</v>
      </c>
      <c r="O24" s="279">
        <v>5.5</v>
      </c>
      <c r="P24" s="279">
        <v>1.3</v>
      </c>
      <c r="Q24" s="279"/>
      <c r="R24" s="279">
        <v>6.8</v>
      </c>
      <c r="S24" s="279">
        <v>13.6</v>
      </c>
      <c r="T24" s="45"/>
      <c r="U24" s="274">
        <f t="shared" si="7"/>
        <v>0.172413793103448</v>
      </c>
      <c r="V24" s="279">
        <f t="shared" si="8"/>
        <v>81.5746</v>
      </c>
      <c r="W24" s="274"/>
      <c r="Z24" s="31"/>
      <c r="AA24" s="268" t="s">
        <v>738</v>
      </c>
      <c r="AB24" s="269" t="s">
        <v>711</v>
      </c>
      <c r="AC24" s="270">
        <f>O75+R75</f>
        <v>38.3</v>
      </c>
      <c r="AD24" s="270">
        <f>O76+R76</f>
        <v>30</v>
      </c>
      <c r="AE24" s="270">
        <f>O77+R77</f>
        <v>39.9</v>
      </c>
      <c r="AF24" s="270">
        <f>O78+R78</f>
        <v>26.1</v>
      </c>
      <c r="AG24" s="270">
        <f>O79+R79</f>
        <v>38.7</v>
      </c>
      <c r="AH24" s="270">
        <f>O80</f>
        <v>46.6</v>
      </c>
      <c r="AI24" s="270">
        <f>O81</f>
        <v>47.2</v>
      </c>
      <c r="AJ24" s="270">
        <f>O82</f>
        <v>53.6</v>
      </c>
      <c r="AK24" s="270">
        <f>O83</f>
        <v>57.8</v>
      </c>
      <c r="AL24" s="270">
        <f>O84</f>
        <v>58.1</v>
      </c>
      <c r="AM24" s="270">
        <f>O85</f>
        <v>58.9</v>
      </c>
      <c r="AN24" s="270">
        <f>O86</f>
        <v>60</v>
      </c>
      <c r="AO24" s="271">
        <v>546.7</v>
      </c>
      <c r="AQ24" s="268" t="s">
        <v>738</v>
      </c>
      <c r="AR24" s="269" t="s">
        <v>711</v>
      </c>
      <c r="AS24" s="274">
        <f>AC24/AC21-1</f>
        <v>1.30722891566265</v>
      </c>
      <c r="AT24" s="274">
        <f t="shared" si="15"/>
        <v>1.80373831775701</v>
      </c>
      <c r="AU24" s="274">
        <f t="shared" si="15"/>
        <v>1.19230769230769</v>
      </c>
      <c r="AV24" s="274">
        <f t="shared" si="15"/>
        <v>0.434065934065934</v>
      </c>
      <c r="AW24" s="274">
        <f t="shared" si="15"/>
        <v>1.13812154696133</v>
      </c>
      <c r="AX24" s="274">
        <f t="shared" si="15"/>
        <v>1.27317073170732</v>
      </c>
      <c r="AY24" s="274">
        <f t="shared" si="15"/>
        <v>1.03448275862069</v>
      </c>
      <c r="AZ24" s="274">
        <f t="shared" si="15"/>
        <v>1.12698412698413</v>
      </c>
      <c r="BA24" s="274">
        <f>AK24/AK21-1</f>
        <v>0.986254295532646</v>
      </c>
      <c r="BB24" s="274">
        <f>AL24/AL21-1</f>
        <v>0.765957446808511</v>
      </c>
      <c r="BC24" s="274">
        <f>AM24/AM21-1</f>
        <v>0.583333333333333</v>
      </c>
      <c r="BD24" s="274">
        <f t="shared" si="12"/>
        <v>0.382488479262673</v>
      </c>
      <c r="BE24" s="274">
        <f t="shared" si="12"/>
        <v>0.863961813842482</v>
      </c>
      <c r="BG24" s="268" t="s">
        <v>738</v>
      </c>
      <c r="BH24" s="269" t="s">
        <v>711</v>
      </c>
      <c r="BI24" s="274">
        <f t="shared" si="4"/>
        <v>-0.117511520737327</v>
      </c>
      <c r="BJ24" s="274">
        <f>AD24/AC24-1</f>
        <v>-0.216710182767624</v>
      </c>
      <c r="BK24" s="274">
        <f>AE24/AD24-1</f>
        <v>0.33</v>
      </c>
      <c r="BL24" s="274">
        <f>AF24/AE24-1</f>
        <v>-0.345864661654135</v>
      </c>
      <c r="BM24" s="274">
        <f>AG24/AF24-1</f>
        <v>0.482758620689655</v>
      </c>
      <c r="BN24" s="274">
        <f>AH24/AG24-1</f>
        <v>0.204134366925065</v>
      </c>
      <c r="BO24" s="274">
        <f t="shared" si="13"/>
        <v>0.0128755364806867</v>
      </c>
      <c r="BP24" s="274">
        <f t="shared" si="13"/>
        <v>0.135593220338983</v>
      </c>
      <c r="BQ24" s="274">
        <f>AK24/AJ24-1</f>
        <v>0.0783582089552237</v>
      </c>
      <c r="BR24" s="274">
        <f>AL24/AK24-1</f>
        <v>0.00519031141868509</v>
      </c>
      <c r="BS24" s="274">
        <f t="shared" si="13"/>
        <v>0.0137693631669535</v>
      </c>
      <c r="BT24" s="274">
        <f t="shared" si="13"/>
        <v>0.0186757215619695</v>
      </c>
    </row>
    <row r="25" spans="3:72">
      <c r="C25" s="37">
        <v>43040</v>
      </c>
      <c r="D25" s="279">
        <v>6.8</v>
      </c>
      <c r="E25" s="279">
        <v>1.5</v>
      </c>
      <c r="F25" s="279"/>
      <c r="G25" s="279">
        <v>3.6</v>
      </c>
      <c r="H25" s="279">
        <v>11.9</v>
      </c>
      <c r="I25" s="280"/>
      <c r="J25" s="274">
        <f t="shared" si="5"/>
        <v>0.307692307692308</v>
      </c>
      <c r="K25" s="279">
        <f t="shared" si="6"/>
        <v>60.659</v>
      </c>
      <c r="L25" s="274"/>
      <c r="N25" s="37">
        <v>43040</v>
      </c>
      <c r="O25" s="279">
        <v>6.9</v>
      </c>
      <c r="P25" s="279">
        <v>1.5</v>
      </c>
      <c r="Q25" s="279"/>
      <c r="R25" s="279">
        <v>8.4</v>
      </c>
      <c r="S25" s="279">
        <v>16.8</v>
      </c>
      <c r="T25" s="45"/>
      <c r="U25" s="274">
        <f t="shared" si="7"/>
        <v>0.235294117647059</v>
      </c>
      <c r="V25" s="279">
        <f t="shared" si="8"/>
        <v>98.3746</v>
      </c>
      <c r="W25" s="274"/>
      <c r="Z25" s="31"/>
      <c r="AA25" s="275"/>
      <c r="AB25" s="269" t="s">
        <v>712</v>
      </c>
      <c r="AC25" s="270">
        <f>8.4+0.04</f>
        <v>8.44</v>
      </c>
      <c r="AD25" s="270">
        <f>7.5+0.03</f>
        <v>7.53</v>
      </c>
      <c r="AE25" s="270">
        <v>8.8</v>
      </c>
      <c r="AF25" s="270">
        <f>P78</f>
        <v>6.93</v>
      </c>
      <c r="AG25" s="270">
        <f>P79</f>
        <v>10.2062</v>
      </c>
      <c r="AH25" s="270">
        <f>P80</f>
        <v>12.3</v>
      </c>
      <c r="AI25" s="270">
        <f>P81</f>
        <v>14.4</v>
      </c>
      <c r="AJ25" s="270">
        <f>P82</f>
        <v>15.5</v>
      </c>
      <c r="AK25" s="270">
        <f>P83</f>
        <v>17.7</v>
      </c>
      <c r="AL25" s="270">
        <f>P84</f>
        <v>18.1</v>
      </c>
      <c r="AM25" s="270">
        <f>P85</f>
        <v>17.9</v>
      </c>
      <c r="AN25" s="270">
        <f>P86</f>
        <v>19.4</v>
      </c>
      <c r="AO25" s="271">
        <v>158.8</v>
      </c>
      <c r="AQ25" s="275"/>
      <c r="AR25" s="269" t="s">
        <v>712</v>
      </c>
      <c r="AS25" s="274">
        <f t="shared" si="15"/>
        <v>2.00355871886121</v>
      </c>
      <c r="AT25" s="274">
        <f t="shared" si="15"/>
        <v>3.64814814814815</v>
      </c>
      <c r="AU25" s="274">
        <f t="shared" si="15"/>
        <v>1.58064516129032</v>
      </c>
      <c r="AV25" s="274">
        <f t="shared" si="15"/>
        <v>1.03225806451613</v>
      </c>
      <c r="AW25" s="274">
        <f t="shared" si="15"/>
        <v>1.81162534435262</v>
      </c>
      <c r="AX25" s="274">
        <f t="shared" si="15"/>
        <v>1.84064665127021</v>
      </c>
      <c r="AY25" s="274">
        <f t="shared" si="15"/>
        <v>1.7852998065764</v>
      </c>
      <c r="AZ25" s="274">
        <f t="shared" si="15"/>
        <v>1.75800711743772</v>
      </c>
      <c r="BA25" s="274">
        <f t="shared" si="15"/>
        <v>1.85024154589372</v>
      </c>
      <c r="BB25" s="274">
        <f t="shared" si="15"/>
        <v>1.65395894428153</v>
      </c>
      <c r="BC25" s="274">
        <f t="shared" si="15"/>
        <v>1.11583924349882</v>
      </c>
      <c r="BD25" s="274">
        <f t="shared" si="12"/>
        <v>1.32335329341317</v>
      </c>
      <c r="BE25" s="274">
        <f t="shared" si="12"/>
        <v>1.65374331550802</v>
      </c>
      <c r="BG25" s="275"/>
      <c r="BH25" s="269" t="s">
        <v>712</v>
      </c>
      <c r="BI25" s="274">
        <f t="shared" si="4"/>
        <v>0.0107784431137725</v>
      </c>
      <c r="BJ25" s="274">
        <f t="shared" ref="BJ25:BN29" si="16">AD25/AC25-1</f>
        <v>-0.10781990521327</v>
      </c>
      <c r="BK25" s="274">
        <f t="shared" si="16"/>
        <v>0.168658698539177</v>
      </c>
      <c r="BL25" s="274">
        <f t="shared" si="16"/>
        <v>-0.2125</v>
      </c>
      <c r="BM25" s="274">
        <f t="shared" si="16"/>
        <v>0.472756132756133</v>
      </c>
      <c r="BN25" s="274">
        <f t="shared" si="16"/>
        <v>0.205149810899257</v>
      </c>
      <c r="BO25" s="274">
        <f t="shared" si="13"/>
        <v>0.170731707317073</v>
      </c>
      <c r="BP25" s="274">
        <f t="shared" si="13"/>
        <v>0.0763888888888888</v>
      </c>
      <c r="BQ25" s="274">
        <f t="shared" si="13"/>
        <v>0.141935483870968</v>
      </c>
      <c r="BR25" s="274">
        <f t="shared" si="13"/>
        <v>0.0225988700564972</v>
      </c>
      <c r="BS25" s="274">
        <f t="shared" si="13"/>
        <v>-0.0110497237569063</v>
      </c>
      <c r="BT25" s="274">
        <f t="shared" si="13"/>
        <v>0.0837988826815643</v>
      </c>
    </row>
    <row r="26" spans="3:72">
      <c r="C26" s="37">
        <v>43070</v>
      </c>
      <c r="D26" s="279">
        <v>8.2</v>
      </c>
      <c r="E26" s="279">
        <v>1.6</v>
      </c>
      <c r="F26" s="279"/>
      <c r="G26" s="279">
        <v>6.5</v>
      </c>
      <c r="H26" s="279">
        <v>16.3</v>
      </c>
      <c r="I26" s="280"/>
      <c r="J26" s="274">
        <f t="shared" si="5"/>
        <v>0.369747899159664</v>
      </c>
      <c r="K26" s="279">
        <f t="shared" si="6"/>
        <v>76.959</v>
      </c>
      <c r="L26" s="274"/>
      <c r="N26" s="37">
        <v>43070</v>
      </c>
      <c r="O26" s="279">
        <v>7.5</v>
      </c>
      <c r="P26" s="279">
        <v>1.8</v>
      </c>
      <c r="Q26" s="279"/>
      <c r="R26" s="279">
        <v>9.3</v>
      </c>
      <c r="S26" s="279">
        <v>18.6</v>
      </c>
      <c r="T26" s="45"/>
      <c r="U26" s="274">
        <f t="shared" si="7"/>
        <v>0.107142857142857</v>
      </c>
      <c r="V26" s="279">
        <f t="shared" si="8"/>
        <v>116.9746</v>
      </c>
      <c r="W26" s="274"/>
      <c r="Z26" s="31"/>
      <c r="AA26" s="281"/>
      <c r="AB26" s="269" t="s">
        <v>713</v>
      </c>
      <c r="AC26" s="271">
        <f>AC24+AC25</f>
        <v>46.74</v>
      </c>
      <c r="AD26" s="271">
        <f>AD24+AD25</f>
        <v>37.53</v>
      </c>
      <c r="AE26" s="271">
        <f>S77</f>
        <v>46.5</v>
      </c>
      <c r="AF26" s="271">
        <f>S78</f>
        <v>31.2</v>
      </c>
      <c r="AG26" s="271">
        <f>S79</f>
        <v>46.6</v>
      </c>
      <c r="AH26" s="271">
        <f>S80</f>
        <v>59</v>
      </c>
      <c r="AI26" s="271">
        <f>S81</f>
        <v>61.7</v>
      </c>
      <c r="AJ26" s="271">
        <f>S82</f>
        <v>69.1</v>
      </c>
      <c r="AK26" s="271">
        <f>S83</f>
        <v>75.5</v>
      </c>
      <c r="AL26" s="271">
        <f>S84</f>
        <v>76.2</v>
      </c>
      <c r="AM26" s="271">
        <f>S85</f>
        <v>76.8</v>
      </c>
      <c r="AN26" s="271">
        <f>S86</f>
        <v>79.5</v>
      </c>
      <c r="AO26" s="271">
        <f>AO24+AO25</f>
        <v>705.5</v>
      </c>
      <c r="AQ26" s="281"/>
      <c r="AR26" s="269" t="s">
        <v>713</v>
      </c>
      <c r="AS26" s="276">
        <f t="shared" ref="AS26:BC29" si="17">AC26/AC23-1</f>
        <v>1.40927835051546</v>
      </c>
      <c r="AT26" s="276">
        <f t="shared" si="17"/>
        <v>2.02661290322581</v>
      </c>
      <c r="AU26" s="276">
        <f t="shared" si="17"/>
        <v>1.15277777777778</v>
      </c>
      <c r="AV26" s="276">
        <f t="shared" si="17"/>
        <v>0.444444444444444</v>
      </c>
      <c r="AW26" s="276">
        <f t="shared" si="17"/>
        <v>1.14746543778802</v>
      </c>
      <c r="AX26" s="276">
        <f t="shared" si="17"/>
        <v>1.37615787354007</v>
      </c>
      <c r="AY26" s="276">
        <f t="shared" si="17"/>
        <v>1.17483256961579</v>
      </c>
      <c r="AZ26" s="276">
        <f t="shared" si="17"/>
        <v>1.2420506164828</v>
      </c>
      <c r="BA26" s="276">
        <f t="shared" si="17"/>
        <v>1.13820447465307</v>
      </c>
      <c r="BB26" s="276">
        <f t="shared" si="17"/>
        <v>0.918429003021148</v>
      </c>
      <c r="BC26" s="276">
        <f t="shared" si="17"/>
        <v>0.681997371879106</v>
      </c>
      <c r="BD26" s="276">
        <f t="shared" si="12"/>
        <v>0.536231884057971</v>
      </c>
      <c r="BE26" s="276">
        <f>AO26/AO23-1</f>
        <v>0.99779124426573</v>
      </c>
      <c r="BG26" s="281"/>
      <c r="BH26" s="269" t="s">
        <v>713</v>
      </c>
      <c r="BI26" s="276">
        <f t="shared" si="4"/>
        <v>-0.0968115942028985</v>
      </c>
      <c r="BJ26" s="276">
        <f t="shared" si="16"/>
        <v>-0.197047496790757</v>
      </c>
      <c r="BK26" s="276">
        <f t="shared" si="16"/>
        <v>0.239008792965627</v>
      </c>
      <c r="BL26" s="276">
        <f t="shared" si="16"/>
        <v>-0.329032258064516</v>
      </c>
      <c r="BM26" s="276">
        <f t="shared" si="16"/>
        <v>0.493589743589744</v>
      </c>
      <c r="BN26" s="276">
        <f t="shared" si="16"/>
        <v>0.266094420600858</v>
      </c>
      <c r="BO26" s="276">
        <f t="shared" si="13"/>
        <v>0.0457627118644068</v>
      </c>
      <c r="BP26" s="276">
        <f t="shared" si="13"/>
        <v>0.119935170178282</v>
      </c>
      <c r="BQ26" s="276">
        <f t="shared" si="13"/>
        <v>0.092619392185239</v>
      </c>
      <c r="BR26" s="276">
        <f t="shared" ref="BR26:BT27" si="18">AL26/AK26-1</f>
        <v>0.00927152317880808</v>
      </c>
      <c r="BS26" s="276">
        <f t="shared" si="18"/>
        <v>0.00787401574803148</v>
      </c>
      <c r="BT26" s="276">
        <f t="shared" si="18"/>
        <v>0.03515625</v>
      </c>
    </row>
    <row r="27" spans="3:72">
      <c r="C27" s="37">
        <v>43101</v>
      </c>
      <c r="D27" s="279">
        <v>2.2462</v>
      </c>
      <c r="E27" s="279">
        <v>1.1386</v>
      </c>
      <c r="F27" s="279"/>
      <c r="G27" s="279">
        <v>0.4622</v>
      </c>
      <c r="H27" s="279">
        <v>3.847</v>
      </c>
      <c r="I27" s="274">
        <v>4.33</v>
      </c>
      <c r="J27" s="274">
        <f t="shared" si="5"/>
        <v>-0.76398773006135</v>
      </c>
      <c r="K27" s="279">
        <f>H27</f>
        <v>3.847</v>
      </c>
      <c r="L27" s="274">
        <f t="shared" ref="L27:L64" si="19">K27/K15-1</f>
        <v>4.33120842572062</v>
      </c>
      <c r="N27" s="37">
        <v>43101</v>
      </c>
      <c r="O27" s="279">
        <v>2.2462</v>
      </c>
      <c r="P27" s="279">
        <v>1.1386</v>
      </c>
      <c r="Q27" s="279"/>
      <c r="R27" s="279">
        <v>3.3848</v>
      </c>
      <c r="S27" s="279">
        <v>6.7696</v>
      </c>
      <c r="T27" s="274">
        <f>S27/S15-1</f>
        <v>4.63663613655287</v>
      </c>
      <c r="U27" s="274">
        <f t="shared" si="7"/>
        <v>-0.636043010752688</v>
      </c>
      <c r="V27" s="279">
        <f>S27</f>
        <v>6.7696</v>
      </c>
      <c r="W27" s="274">
        <f t="shared" ref="W27:W65" si="20">V27/V15-1</f>
        <v>4.63663613655287</v>
      </c>
      <c r="Z27" s="31"/>
      <c r="AA27" s="268" t="s">
        <v>739</v>
      </c>
      <c r="AB27" s="269" t="s">
        <v>711</v>
      </c>
      <c r="AC27" s="270">
        <f>O87</f>
        <v>29.9</v>
      </c>
      <c r="AD27" s="270">
        <f>O88</f>
        <v>38.9</v>
      </c>
      <c r="AE27" s="270">
        <f>O89</f>
        <v>51.1</v>
      </c>
      <c r="AF27" s="270">
        <f>O90</f>
        <v>48.3</v>
      </c>
      <c r="AG27" s="270">
        <f>O91</f>
        <v>51.7</v>
      </c>
      <c r="AH27" s="270">
        <f>O92</f>
        <v>54.8</v>
      </c>
      <c r="AI27" s="270">
        <f>O93</f>
        <v>55.5</v>
      </c>
      <c r="AJ27" s="270">
        <f>O94</f>
        <v>58.9</v>
      </c>
      <c r="AK27" s="270">
        <f>O95</f>
        <v>58.9</v>
      </c>
      <c r="AL27" s="270">
        <f>O96</f>
        <v>65.6</v>
      </c>
      <c r="AM27" s="270">
        <f>O97</f>
        <v>72.7</v>
      </c>
      <c r="AN27" s="270">
        <f>O98</f>
        <v>81.1</v>
      </c>
      <c r="AO27" s="270">
        <v>670.4</v>
      </c>
      <c r="AQ27" s="268" t="s">
        <v>739</v>
      </c>
      <c r="AR27" s="269" t="s">
        <v>711</v>
      </c>
      <c r="AS27" s="274">
        <f t="shared" ref="AS27:AT29" si="21">AC27/AC24-1</f>
        <v>-0.219321148825065</v>
      </c>
      <c r="AT27" s="274">
        <f t="shared" si="21"/>
        <v>0.296666666666667</v>
      </c>
      <c r="AU27" s="274">
        <f t="shared" si="17"/>
        <v>0.280701754385965</v>
      </c>
      <c r="AV27" s="274">
        <f t="shared" si="17"/>
        <v>0.850574712643678</v>
      </c>
      <c r="AW27" s="274">
        <f t="shared" si="17"/>
        <v>0.335917312661499</v>
      </c>
      <c r="AX27" s="274">
        <f t="shared" si="17"/>
        <v>0.175965665236052</v>
      </c>
      <c r="AY27" s="274">
        <f t="shared" si="17"/>
        <v>0.175847457627119</v>
      </c>
      <c r="AZ27" s="274">
        <f t="shared" si="17"/>
        <v>0.0988805970149254</v>
      </c>
      <c r="BA27" s="274">
        <f t="shared" ref="BA27:BB29" si="22">AK27/AK24-1</f>
        <v>0.0190311418685121</v>
      </c>
      <c r="BB27" s="274">
        <f>AL27/AL24-1</f>
        <v>0.129087779690189</v>
      </c>
      <c r="BC27" s="274">
        <f>AM27/AM24-1</f>
        <v>0.234295415959253</v>
      </c>
      <c r="BD27" s="274">
        <f>AN27/AN24-1</f>
        <v>0.351666666666667</v>
      </c>
      <c r="BE27" s="274">
        <f>AO27/AO24-1</f>
        <v>0.226266691055423</v>
      </c>
      <c r="BG27" s="268" t="s">
        <v>739</v>
      </c>
      <c r="BH27" s="269" t="s">
        <v>711</v>
      </c>
      <c r="BI27" s="274">
        <f t="shared" si="4"/>
        <v>-0.501666666666667</v>
      </c>
      <c r="BJ27" s="274">
        <f>AD27/AC27-1</f>
        <v>0.301003344481605</v>
      </c>
      <c r="BK27" s="274">
        <f>AE27/AD27-1</f>
        <v>0.313624678663239</v>
      </c>
      <c r="BL27" s="274">
        <f>AF27/AE27-1</f>
        <v>-0.0547945205479453</v>
      </c>
      <c r="BM27" s="274">
        <f>AG27/AF27-1</f>
        <v>0.0703933747412009</v>
      </c>
      <c r="BN27" s="274">
        <f t="shared" si="16"/>
        <v>0.0599613152804641</v>
      </c>
      <c r="BO27" s="274">
        <f t="shared" si="13"/>
        <v>0.0127737226277373</v>
      </c>
      <c r="BP27" s="274">
        <f t="shared" si="13"/>
        <v>0.0612612612612613</v>
      </c>
      <c r="BQ27" s="274">
        <f t="shared" ref="BQ27:BR29" si="23">AK27/AJ27-1</f>
        <v>0</v>
      </c>
      <c r="BR27" s="274">
        <f t="shared" si="18"/>
        <v>0.113752122241086</v>
      </c>
      <c r="BS27" s="274">
        <f t="shared" si="18"/>
        <v>0.108231707317073</v>
      </c>
      <c r="BT27" s="274">
        <f t="shared" si="18"/>
        <v>0.115543328748281</v>
      </c>
    </row>
    <row r="28" spans="3:72">
      <c r="C28" s="37">
        <v>43132</v>
      </c>
      <c r="D28" s="279">
        <v>2.1315</v>
      </c>
      <c r="E28" s="279">
        <v>1.0939</v>
      </c>
      <c r="F28" s="279"/>
      <c r="G28" s="279">
        <v>0.2166</v>
      </c>
      <c r="H28" s="279">
        <v>3.442</v>
      </c>
      <c r="I28" s="274">
        <f t="shared" ref="I28:I35" si="24">SUM(D28:G28)/SUM(D16:G16)-1</f>
        <v>0.956459955664185</v>
      </c>
      <c r="J28" s="274">
        <f t="shared" si="5"/>
        <v>-0.105276839095399</v>
      </c>
      <c r="K28" s="279">
        <f t="shared" ref="K28:K38" si="25">K27+H28</f>
        <v>7.289</v>
      </c>
      <c r="L28" s="274">
        <f t="shared" si="19"/>
        <v>1.93804667660929</v>
      </c>
      <c r="N28" s="37">
        <v>43132</v>
      </c>
      <c r="O28" s="279">
        <v>2.1315</v>
      </c>
      <c r="P28" s="279">
        <v>1.0939</v>
      </c>
      <c r="Q28" s="279"/>
      <c r="R28" s="279">
        <v>3.2254</v>
      </c>
      <c r="S28" s="279">
        <v>6.4508</v>
      </c>
      <c r="T28" s="274">
        <f t="shared" ref="T28:T35" si="26">SUM(O28:R28)/SUM(O16:R16)-1</f>
        <v>1.02042094713104</v>
      </c>
      <c r="U28" s="274">
        <f t="shared" si="7"/>
        <v>-0.0470928858425903</v>
      </c>
      <c r="V28" s="279">
        <f t="shared" ref="V28:V38" si="27">V27+S28</f>
        <v>13.2204</v>
      </c>
      <c r="W28" s="274">
        <f t="shared" si="20"/>
        <v>2.00887614365697</v>
      </c>
      <c r="Z28" s="31"/>
      <c r="AA28" s="275"/>
      <c r="AB28" s="269" t="s">
        <v>712</v>
      </c>
      <c r="AC28" s="270">
        <f>P87</f>
        <v>12.6</v>
      </c>
      <c r="AD28" s="270">
        <f>P88</f>
        <v>16.3</v>
      </c>
      <c r="AE28" s="270">
        <f>P89</f>
        <v>16.3</v>
      </c>
      <c r="AF28" s="270">
        <f>P90</f>
        <v>15.7</v>
      </c>
      <c r="AG28" s="270">
        <f>P91</f>
        <v>19.5</v>
      </c>
      <c r="AH28" s="270">
        <f>P92</f>
        <v>23.5</v>
      </c>
      <c r="AI28" s="270">
        <f>P93</f>
        <v>25</v>
      </c>
      <c r="AJ28" s="270">
        <f>P94</f>
        <v>25.3</v>
      </c>
      <c r="AK28" s="270">
        <f>P95</f>
        <v>29</v>
      </c>
      <c r="AL28" s="270">
        <f>P96</f>
        <v>33.2</v>
      </c>
      <c r="AM28" s="270">
        <f>P97</f>
        <v>34.7</v>
      </c>
      <c r="AN28" s="270">
        <f>P98</f>
        <v>36</v>
      </c>
      <c r="AO28" s="270">
        <v>287.7</v>
      </c>
      <c r="AQ28" s="275"/>
      <c r="AR28" s="269" t="s">
        <v>712</v>
      </c>
      <c r="AS28" s="274">
        <f t="shared" si="21"/>
        <v>0.492890995260663</v>
      </c>
      <c r="AT28" s="274">
        <f t="shared" si="21"/>
        <v>1.16467463479416</v>
      </c>
      <c r="AU28" s="274">
        <f t="shared" si="17"/>
        <v>0.852272727272727</v>
      </c>
      <c r="AV28" s="274">
        <f t="shared" si="17"/>
        <v>1.26551226551227</v>
      </c>
      <c r="AW28" s="274">
        <f t="shared" si="17"/>
        <v>0.910603358742725</v>
      </c>
      <c r="AX28" s="274">
        <f t="shared" si="17"/>
        <v>0.910569105691057</v>
      </c>
      <c r="AY28" s="274">
        <f t="shared" si="17"/>
        <v>0.736111111111111</v>
      </c>
      <c r="AZ28" s="274">
        <f t="shared" si="17"/>
        <v>0.632258064516129</v>
      </c>
      <c r="BA28" s="274">
        <f t="shared" si="22"/>
        <v>0.638418079096045</v>
      </c>
      <c r="BB28" s="274">
        <f t="shared" si="22"/>
        <v>0.834254143646409</v>
      </c>
      <c r="BC28" s="274">
        <f>AM28/AM25-1</f>
        <v>0.93854748603352</v>
      </c>
      <c r="BD28" s="274">
        <f>AN28/AN25-1</f>
        <v>0.855670103092784</v>
      </c>
      <c r="BE28" s="274">
        <f>AO28/AO25-1</f>
        <v>0.811712846347607</v>
      </c>
      <c r="BG28" s="275"/>
      <c r="BH28" s="269" t="s">
        <v>712</v>
      </c>
      <c r="BI28" s="274">
        <f t="shared" si="4"/>
        <v>-0.350515463917526</v>
      </c>
      <c r="BJ28" s="274">
        <f t="shared" ref="BJ28:BM32" si="28">AD28/AC28-1</f>
        <v>0.293650793650794</v>
      </c>
      <c r="BK28" s="274">
        <f t="shared" si="28"/>
        <v>0</v>
      </c>
      <c r="BL28" s="274">
        <f t="shared" si="28"/>
        <v>-0.0368098159509204</v>
      </c>
      <c r="BM28" s="274">
        <f t="shared" si="28"/>
        <v>0.24203821656051</v>
      </c>
      <c r="BN28" s="274">
        <f t="shared" si="16"/>
        <v>0.205128205128205</v>
      </c>
      <c r="BO28" s="274">
        <f t="shared" si="13"/>
        <v>0.0638297872340425</v>
      </c>
      <c r="BP28" s="274">
        <f t="shared" si="13"/>
        <v>0.012</v>
      </c>
      <c r="BQ28" s="274">
        <f t="shared" si="23"/>
        <v>0.146245059288538</v>
      </c>
      <c r="BR28" s="274">
        <f t="shared" si="23"/>
        <v>0.144827586206897</v>
      </c>
      <c r="BS28" s="274">
        <f>AM28/AL28-1</f>
        <v>0.0451807228915662</v>
      </c>
      <c r="BT28" s="274">
        <f>AN28/AM28-1</f>
        <v>0.0374639769452449</v>
      </c>
    </row>
    <row r="29" spans="3:72">
      <c r="C29" s="37">
        <v>43160</v>
      </c>
      <c r="D29" s="279">
        <v>4.6217</v>
      </c>
      <c r="E29" s="279">
        <v>1.5176</v>
      </c>
      <c r="F29" s="279"/>
      <c r="G29" s="279">
        <v>0.6383</v>
      </c>
      <c r="H29" s="279">
        <v>6.7776</v>
      </c>
      <c r="I29" s="274">
        <f t="shared" si="24"/>
        <v>1.17789203084833</v>
      </c>
      <c r="J29" s="274">
        <f t="shared" si="5"/>
        <v>0.969087739686229</v>
      </c>
      <c r="K29" s="279">
        <f t="shared" si="25"/>
        <v>14.0666</v>
      </c>
      <c r="L29" s="274">
        <f t="shared" si="19"/>
        <v>1.51508162134134</v>
      </c>
      <c r="N29" s="37">
        <v>43160</v>
      </c>
      <c r="O29" s="279">
        <v>4.6217</v>
      </c>
      <c r="P29" s="279">
        <v>1.5176</v>
      </c>
      <c r="Q29" s="279"/>
      <c r="R29" s="279">
        <v>6.1393</v>
      </c>
      <c r="S29" s="279">
        <v>12.2786</v>
      </c>
      <c r="T29" s="274">
        <f t="shared" si="26"/>
        <v>1.06557432205101</v>
      </c>
      <c r="U29" s="274">
        <f t="shared" si="7"/>
        <v>0.903422831276741</v>
      </c>
      <c r="V29" s="279">
        <f t="shared" si="27"/>
        <v>25.499</v>
      </c>
      <c r="W29" s="274">
        <f t="shared" si="20"/>
        <v>1.46648352711304</v>
      </c>
      <c r="Z29" s="31"/>
      <c r="AA29" s="281"/>
      <c r="AB29" s="269" t="s">
        <v>713</v>
      </c>
      <c r="AC29" s="271">
        <f>AC27+AC28</f>
        <v>42.5</v>
      </c>
      <c r="AD29" s="271">
        <f t="shared" ref="AD29:AO29" si="29">AD27+AD28</f>
        <v>55.2</v>
      </c>
      <c r="AE29" s="271">
        <f t="shared" si="29"/>
        <v>67.4</v>
      </c>
      <c r="AF29" s="271">
        <f t="shared" si="29"/>
        <v>64</v>
      </c>
      <c r="AG29" s="271">
        <f t="shared" si="29"/>
        <v>71.2</v>
      </c>
      <c r="AH29" s="271">
        <f t="shared" si="29"/>
        <v>78.3</v>
      </c>
      <c r="AI29" s="271">
        <f t="shared" si="29"/>
        <v>80.5</v>
      </c>
      <c r="AJ29" s="271">
        <f t="shared" si="29"/>
        <v>84.2</v>
      </c>
      <c r="AK29" s="271">
        <f t="shared" si="29"/>
        <v>87.9</v>
      </c>
      <c r="AL29" s="271">
        <f t="shared" si="29"/>
        <v>98.8</v>
      </c>
      <c r="AM29" s="271">
        <f t="shared" si="29"/>
        <v>107.4</v>
      </c>
      <c r="AN29" s="271">
        <f t="shared" si="29"/>
        <v>117.1</v>
      </c>
      <c r="AO29" s="271">
        <f t="shared" si="29"/>
        <v>958.1</v>
      </c>
      <c r="AQ29" s="281"/>
      <c r="AR29" s="269" t="s">
        <v>713</v>
      </c>
      <c r="AS29" s="276">
        <f t="shared" si="21"/>
        <v>-0.0907145913564399</v>
      </c>
      <c r="AT29" s="276">
        <f t="shared" si="21"/>
        <v>0.470823341326938</v>
      </c>
      <c r="AU29" s="276">
        <f t="shared" si="17"/>
        <v>0.449462365591398</v>
      </c>
      <c r="AV29" s="276">
        <f t="shared" si="17"/>
        <v>1.05128205128205</v>
      </c>
      <c r="AW29" s="276">
        <f t="shared" si="17"/>
        <v>0.527896995708155</v>
      </c>
      <c r="AX29" s="276">
        <f t="shared" si="17"/>
        <v>0.327118644067797</v>
      </c>
      <c r="AY29" s="276">
        <f t="shared" si="17"/>
        <v>0.304700162074554</v>
      </c>
      <c r="AZ29" s="276">
        <f t="shared" si="17"/>
        <v>0.218523878437048</v>
      </c>
      <c r="BA29" s="276">
        <f t="shared" si="22"/>
        <v>0.164238410596027</v>
      </c>
      <c r="BB29" s="276">
        <f t="shared" si="22"/>
        <v>0.296587926509186</v>
      </c>
      <c r="BC29" s="276">
        <f>AM29/AM26-1</f>
        <v>0.3984375</v>
      </c>
      <c r="BD29" s="276">
        <f>AN29/AN26-1</f>
        <v>0.472955974842767</v>
      </c>
      <c r="BE29" s="276">
        <f>AO29/AO26-1</f>
        <v>0.358043940467753</v>
      </c>
      <c r="BG29" s="281"/>
      <c r="BH29" s="269" t="s">
        <v>713</v>
      </c>
      <c r="BI29" s="276">
        <f t="shared" si="4"/>
        <v>-0.465408805031447</v>
      </c>
      <c r="BJ29" s="276">
        <f t="shared" si="28"/>
        <v>0.298823529411765</v>
      </c>
      <c r="BK29" s="276">
        <f t="shared" si="28"/>
        <v>0.221014492753623</v>
      </c>
      <c r="BL29" s="276">
        <f t="shared" si="28"/>
        <v>-0.0504451038575668</v>
      </c>
      <c r="BM29" s="276">
        <f t="shared" si="28"/>
        <v>0.1125</v>
      </c>
      <c r="BN29" s="276">
        <f t="shared" si="16"/>
        <v>0.0997191011235954</v>
      </c>
      <c r="BO29" s="276">
        <f t="shared" si="13"/>
        <v>0.0280970625798211</v>
      </c>
      <c r="BP29" s="276">
        <f t="shared" si="13"/>
        <v>0.0459627329192547</v>
      </c>
      <c r="BQ29" s="276">
        <f t="shared" si="23"/>
        <v>0.0439429928741093</v>
      </c>
      <c r="BR29" s="276">
        <f t="shared" si="23"/>
        <v>0.124004550625711</v>
      </c>
      <c r="BS29" s="276">
        <f>AM29/AL29-1</f>
        <v>0.0870445344129556</v>
      </c>
      <c r="BT29" s="276">
        <f>AN29/AM29-1</f>
        <v>0.090316573556797</v>
      </c>
    </row>
    <row r="30" spans="3:72">
      <c r="C30" s="37">
        <v>43191</v>
      </c>
      <c r="D30" s="279">
        <v>5.5361</v>
      </c>
      <c r="E30" s="279">
        <v>1.6511</v>
      </c>
      <c r="F30" s="279"/>
      <c r="G30" s="279">
        <v>0.9976</v>
      </c>
      <c r="H30" s="279">
        <v>8.1848</v>
      </c>
      <c r="I30" s="274">
        <f t="shared" si="24"/>
        <v>1.38200285207066</v>
      </c>
      <c r="J30" s="274">
        <f t="shared" si="5"/>
        <v>0.207625118035883</v>
      </c>
      <c r="K30" s="279">
        <f t="shared" si="25"/>
        <v>22.2514</v>
      </c>
      <c r="L30" s="274">
        <f t="shared" si="19"/>
        <v>1.46443681470816</v>
      </c>
      <c r="N30" s="37">
        <v>43191</v>
      </c>
      <c r="O30" s="279">
        <v>5.5361</v>
      </c>
      <c r="P30" s="279">
        <v>1.6511</v>
      </c>
      <c r="Q30" s="279"/>
      <c r="R30" s="279">
        <v>7.1872</v>
      </c>
      <c r="S30" s="279">
        <v>14.3744</v>
      </c>
      <c r="T30" s="274">
        <f t="shared" si="26"/>
        <v>1.13162499629267</v>
      </c>
      <c r="U30" s="274">
        <f t="shared" si="7"/>
        <v>0.170687211897122</v>
      </c>
      <c r="V30" s="279">
        <f t="shared" si="27"/>
        <v>39.8734</v>
      </c>
      <c r="W30" s="274">
        <f t="shared" si="20"/>
        <v>1.33428952791308</v>
      </c>
      <c r="AA30" s="268" t="s">
        <v>740</v>
      </c>
      <c r="AB30" s="269" t="s">
        <v>711</v>
      </c>
      <c r="AC30" s="270">
        <f>O99</f>
        <v>48.9</v>
      </c>
      <c r="AD30" s="270">
        <f>O100</f>
        <v>28</v>
      </c>
      <c r="AE30" s="270">
        <f>O101</f>
        <v>54.6</v>
      </c>
      <c r="AQ30" s="268" t="s">
        <v>740</v>
      </c>
      <c r="AR30" s="269" t="s">
        <v>711</v>
      </c>
      <c r="AS30" s="274">
        <f>AC30/AC27-AQ384</f>
        <v>1.63545150501672</v>
      </c>
      <c r="AT30" s="274">
        <f>AD30/AD27-AR384</f>
        <v>0.719794344473008</v>
      </c>
      <c r="AU30" s="274">
        <f>AE30/AE27-AS384</f>
        <v>1.06849315068493</v>
      </c>
      <c r="BG30" s="268" t="s">
        <v>740</v>
      </c>
      <c r="BH30" s="269" t="s">
        <v>711</v>
      </c>
      <c r="BI30" s="274">
        <f t="shared" si="4"/>
        <v>-0.397040690505549</v>
      </c>
      <c r="BJ30" s="274">
        <f>AD30/AC30-1</f>
        <v>-0.427402862985685</v>
      </c>
      <c r="BK30" s="274">
        <f>AE30/AD30-1</f>
        <v>0.95</v>
      </c>
    </row>
    <row r="31" spans="3:72">
      <c r="C31" s="37">
        <v>43221</v>
      </c>
      <c r="D31" s="279">
        <v>6.5</v>
      </c>
      <c r="E31" s="279">
        <v>1.9</v>
      </c>
      <c r="F31" s="279"/>
      <c r="G31" s="279">
        <v>1.9</v>
      </c>
      <c r="H31" s="279">
        <v>10.3</v>
      </c>
      <c r="I31" s="274">
        <f t="shared" si="24"/>
        <v>1.27373068432671</v>
      </c>
      <c r="J31" s="274">
        <f t="shared" si="5"/>
        <v>0.258430260971557</v>
      </c>
      <c r="K31" s="279">
        <f t="shared" si="25"/>
        <v>32.5514</v>
      </c>
      <c r="L31" s="274">
        <f t="shared" si="19"/>
        <v>1.40072276716572</v>
      </c>
      <c r="N31" s="37">
        <v>43221</v>
      </c>
      <c r="O31" s="279">
        <v>6.5</v>
      </c>
      <c r="P31" s="279">
        <v>1.9</v>
      </c>
      <c r="Q31" s="279"/>
      <c r="R31" s="279">
        <v>1.9</v>
      </c>
      <c r="S31" s="279">
        <v>10.3</v>
      </c>
      <c r="T31" s="274">
        <f t="shared" si="26"/>
        <v>0.158214325874283</v>
      </c>
      <c r="U31" s="274">
        <f t="shared" si="7"/>
        <v>-0.283448352626892</v>
      </c>
      <c r="V31" s="279">
        <f t="shared" si="27"/>
        <v>50.1734</v>
      </c>
      <c r="W31" s="274">
        <f t="shared" si="20"/>
        <v>0.931633210906039</v>
      </c>
      <c r="AA31" s="275"/>
      <c r="AB31" s="269" t="s">
        <v>712</v>
      </c>
      <c r="AC31" s="270">
        <f>P99</f>
        <v>29.7</v>
      </c>
      <c r="AD31" s="270">
        <f>P100</f>
        <v>18.3</v>
      </c>
      <c r="AE31" s="270">
        <f>P101</f>
        <v>31.7</v>
      </c>
      <c r="AQ31" s="275"/>
      <c r="AR31" s="269" t="s">
        <v>712</v>
      </c>
      <c r="AS31" s="274">
        <f t="shared" ref="AS31:AU32" si="30">AC31/AC28-1</f>
        <v>1.35714285714286</v>
      </c>
      <c r="AT31" s="274">
        <f t="shared" si="30"/>
        <v>0.122699386503067</v>
      </c>
      <c r="AU31" s="274">
        <f t="shared" si="30"/>
        <v>0.94478527607362</v>
      </c>
      <c r="BG31" s="275"/>
      <c r="BH31" s="269" t="s">
        <v>712</v>
      </c>
      <c r="BI31" s="274">
        <f t="shared" si="4"/>
        <v>-0.175</v>
      </c>
      <c r="BJ31" s="274">
        <f t="shared" si="28"/>
        <v>-0.383838383838384</v>
      </c>
      <c r="BK31" s="274">
        <f t="shared" si="28"/>
        <v>0.73224043715847</v>
      </c>
    </row>
    <row r="32" spans="3:72">
      <c r="C32" s="37">
        <v>43252</v>
      </c>
      <c r="D32" s="279">
        <v>5.2</v>
      </c>
      <c r="E32" s="279">
        <v>2.2</v>
      </c>
      <c r="F32" s="279"/>
      <c r="G32" s="279">
        <v>1.1</v>
      </c>
      <c r="H32" s="279">
        <v>8.5</v>
      </c>
      <c r="I32" s="274">
        <f t="shared" si="24"/>
        <v>0.440677966101695</v>
      </c>
      <c r="J32" s="274">
        <f t="shared" si="5"/>
        <v>-0.174757281553398</v>
      </c>
      <c r="K32" s="279">
        <f t="shared" si="25"/>
        <v>41.0514</v>
      </c>
      <c r="L32" s="274">
        <f t="shared" si="19"/>
        <v>1.10963564417493</v>
      </c>
      <c r="N32" s="37">
        <v>43252</v>
      </c>
      <c r="O32" s="279">
        <v>5.2</v>
      </c>
      <c r="P32" s="279">
        <v>2.2</v>
      </c>
      <c r="Q32" s="279"/>
      <c r="R32" s="279">
        <v>1.1</v>
      </c>
      <c r="S32" s="279">
        <v>8.5</v>
      </c>
      <c r="T32" s="274">
        <f t="shared" si="26"/>
        <v>-0.13265306122449</v>
      </c>
      <c r="U32" s="274">
        <f t="shared" si="7"/>
        <v>-0.174757281553398</v>
      </c>
      <c r="V32" s="279">
        <f t="shared" si="27"/>
        <v>58.6734</v>
      </c>
      <c r="W32" s="274">
        <f t="shared" si="20"/>
        <v>0.640085423736394</v>
      </c>
      <c r="AA32" s="281"/>
      <c r="AB32" s="269" t="s">
        <v>713</v>
      </c>
      <c r="AC32" s="271">
        <f>S99</f>
        <v>78.63</v>
      </c>
      <c r="AD32" s="271">
        <f>S100</f>
        <v>46.33</v>
      </c>
      <c r="AE32" s="271">
        <f>S101</f>
        <v>86.33</v>
      </c>
      <c r="AQ32" s="281"/>
      <c r="AR32" s="269" t="s">
        <v>713</v>
      </c>
      <c r="AS32" s="276">
        <f t="shared" si="30"/>
        <v>0.850117647058823</v>
      </c>
      <c r="AT32" s="276">
        <f t="shared" si="30"/>
        <v>-0.160688405797102</v>
      </c>
      <c r="AU32" s="276">
        <f t="shared" si="30"/>
        <v>0.280860534124629</v>
      </c>
      <c r="BG32" s="281"/>
      <c r="BH32" s="269" t="s">
        <v>713</v>
      </c>
      <c r="BI32" s="276">
        <f t="shared" si="4"/>
        <v>-0.328522630230572</v>
      </c>
      <c r="BJ32" s="276">
        <f t="shared" si="28"/>
        <v>-0.410784687778202</v>
      </c>
      <c r="BK32" s="276">
        <f t="shared" si="28"/>
        <v>0.863371465573063</v>
      </c>
    </row>
    <row r="33" spans="3:72">
      <c r="C33" s="37">
        <v>43283</v>
      </c>
      <c r="D33" s="279">
        <v>5</v>
      </c>
      <c r="E33" s="279">
        <v>2.3</v>
      </c>
      <c r="F33" s="279"/>
      <c r="G33" s="279">
        <v>1</v>
      </c>
      <c r="H33" s="279">
        <v>8.3</v>
      </c>
      <c r="I33" s="274">
        <f t="shared" si="24"/>
        <v>0.482142857142857</v>
      </c>
      <c r="J33" s="274">
        <f t="shared" si="5"/>
        <v>-0.0235294117647058</v>
      </c>
      <c r="K33" s="279">
        <f t="shared" si="25"/>
        <v>49.3514</v>
      </c>
      <c r="L33" s="274">
        <f t="shared" si="19"/>
        <v>0.969408196655892</v>
      </c>
      <c r="N33" s="37">
        <v>43283</v>
      </c>
      <c r="O33" s="279">
        <v>5</v>
      </c>
      <c r="P33" s="279">
        <v>2.3</v>
      </c>
      <c r="Q33" s="279"/>
      <c r="R33" s="279">
        <v>1</v>
      </c>
      <c r="S33" s="279">
        <v>8.3</v>
      </c>
      <c r="T33" s="274">
        <f t="shared" si="26"/>
        <v>-0.0777777777777777</v>
      </c>
      <c r="U33" s="274">
        <f t="shared" si="7"/>
        <v>-0.0235294117647058</v>
      </c>
      <c r="V33" s="279">
        <f t="shared" si="27"/>
        <v>66.9734</v>
      </c>
      <c r="W33" s="274">
        <f t="shared" si="20"/>
        <v>0.495790023808141</v>
      </c>
      <c r="Z33" s="31"/>
      <c r="AV33" s="282"/>
      <c r="BL33" s="283"/>
    </row>
    <row r="34" spans="3:72">
      <c r="C34" s="37">
        <v>43314</v>
      </c>
      <c r="D34" s="279">
        <v>6.2</v>
      </c>
      <c r="E34" s="279">
        <v>2.8</v>
      </c>
      <c r="F34" s="279"/>
      <c r="G34" s="279">
        <v>1.1</v>
      </c>
      <c r="H34" s="279">
        <v>10.1</v>
      </c>
      <c r="I34" s="274">
        <f t="shared" si="24"/>
        <v>0.485294117647059</v>
      </c>
      <c r="J34" s="274">
        <f t="shared" si="5"/>
        <v>0.216867469879518</v>
      </c>
      <c r="K34" s="279">
        <f t="shared" si="25"/>
        <v>59.4514</v>
      </c>
      <c r="L34" s="274">
        <f t="shared" si="19"/>
        <v>0.866078659091622</v>
      </c>
      <c r="N34" s="37">
        <v>43314</v>
      </c>
      <c r="O34" s="279">
        <v>6.2</v>
      </c>
      <c r="P34" s="279">
        <v>2.8</v>
      </c>
      <c r="Q34" s="279"/>
      <c r="R34" s="279">
        <v>1.1</v>
      </c>
      <c r="S34" s="279">
        <v>10.1</v>
      </c>
      <c r="T34" s="274">
        <f t="shared" si="26"/>
        <v>-0.129310344827586</v>
      </c>
      <c r="U34" s="274">
        <f t="shared" si="7"/>
        <v>0.216867469879518</v>
      </c>
      <c r="V34" s="279">
        <f t="shared" si="27"/>
        <v>77.0734</v>
      </c>
      <c r="W34" s="274">
        <f t="shared" si="20"/>
        <v>0.367165354610055</v>
      </c>
      <c r="Z34" s="31"/>
    </row>
    <row r="35" spans="3:72">
      <c r="C35" s="37">
        <v>43345</v>
      </c>
      <c r="D35" s="279">
        <v>8</v>
      </c>
      <c r="E35" s="279">
        <v>2.7</v>
      </c>
      <c r="F35" s="279"/>
      <c r="G35" s="279">
        <v>1.5</v>
      </c>
      <c r="H35" s="279">
        <v>12.2</v>
      </c>
      <c r="I35" s="274">
        <f t="shared" si="24"/>
        <v>0.564102564102564</v>
      </c>
      <c r="J35" s="274">
        <f t="shared" si="5"/>
        <v>0.207920792079208</v>
      </c>
      <c r="K35" s="279">
        <f t="shared" si="25"/>
        <v>71.6514</v>
      </c>
      <c r="L35" s="274">
        <f t="shared" si="19"/>
        <v>0.806687006732393</v>
      </c>
      <c r="N35" s="37">
        <v>43345</v>
      </c>
      <c r="O35" s="279">
        <v>8</v>
      </c>
      <c r="P35" s="279">
        <v>2.7</v>
      </c>
      <c r="Q35" s="279"/>
      <c r="R35" s="279">
        <v>1.5</v>
      </c>
      <c r="S35" s="279">
        <v>12.2</v>
      </c>
      <c r="T35" s="274">
        <f t="shared" si="26"/>
        <v>0.0517241379310345</v>
      </c>
      <c r="U35" s="274">
        <f t="shared" si="7"/>
        <v>0.207920792079208</v>
      </c>
      <c r="V35" s="279">
        <f t="shared" si="27"/>
        <v>89.2734</v>
      </c>
      <c r="W35" s="274">
        <f t="shared" si="20"/>
        <v>0.313334686780062</v>
      </c>
      <c r="Z35" s="31"/>
    </row>
    <row r="36" spans="3:72">
      <c r="C36" s="37">
        <v>43375</v>
      </c>
      <c r="D36" s="279">
        <v>9.4</v>
      </c>
      <c r="E36" s="279">
        <v>2.7</v>
      </c>
      <c r="F36" s="279"/>
      <c r="G36" s="279">
        <v>1.8</v>
      </c>
      <c r="H36" s="279">
        <v>13.9</v>
      </c>
      <c r="I36" s="274">
        <v>0.51</v>
      </c>
      <c r="J36" s="274">
        <f t="shared" si="5"/>
        <v>0.139344262295082</v>
      </c>
      <c r="K36" s="279">
        <f t="shared" si="25"/>
        <v>85.5514</v>
      </c>
      <c r="L36" s="274">
        <f t="shared" si="19"/>
        <v>0.75457659098833</v>
      </c>
      <c r="N36" s="37">
        <v>43375</v>
      </c>
      <c r="O36" s="279">
        <v>9.4</v>
      </c>
      <c r="P36" s="279">
        <v>2.7</v>
      </c>
      <c r="Q36" s="279"/>
      <c r="R36" s="279">
        <v>1.8</v>
      </c>
      <c r="S36" s="279">
        <v>13.9</v>
      </c>
      <c r="T36" s="274">
        <v>0.51</v>
      </c>
      <c r="U36" s="274">
        <f t="shared" si="7"/>
        <v>0.139344262295082</v>
      </c>
      <c r="V36" s="279">
        <f t="shared" si="27"/>
        <v>103.1734</v>
      </c>
      <c r="W36" s="274">
        <f t="shared" si="20"/>
        <v>0.264773593741189</v>
      </c>
      <c r="Z36" s="31"/>
      <c r="AA36" s="264" t="s">
        <v>741</v>
      </c>
      <c r="AC36" s="266"/>
      <c r="AD36" s="266"/>
      <c r="AE36" s="266"/>
      <c r="AF36" s="266"/>
      <c r="AG36" s="266"/>
      <c r="AH36" s="266"/>
      <c r="AI36" s="266"/>
      <c r="AJ36" s="266"/>
      <c r="AK36" s="266"/>
      <c r="AL36" s="266"/>
      <c r="AM36" s="266"/>
      <c r="AN36" s="266"/>
      <c r="AO36" s="266"/>
      <c r="AQ36" s="160" t="s">
        <v>742</v>
      </c>
      <c r="BG36" s="160" t="s">
        <v>743</v>
      </c>
    </row>
    <row r="37" spans="3:72">
      <c r="C37" s="37">
        <v>43406</v>
      </c>
      <c r="D37" s="279">
        <v>10.9</v>
      </c>
      <c r="E37" s="279">
        <v>3.1</v>
      </c>
      <c r="F37" s="279"/>
      <c r="G37" s="279">
        <v>3</v>
      </c>
      <c r="H37" s="279">
        <v>17</v>
      </c>
      <c r="I37" s="274">
        <v>0.376</v>
      </c>
      <c r="J37" s="274">
        <f t="shared" si="5"/>
        <v>0.223021582733813</v>
      </c>
      <c r="K37" s="279">
        <f t="shared" si="25"/>
        <v>102.5514</v>
      </c>
      <c r="L37" s="274">
        <f t="shared" si="19"/>
        <v>0.690621342257538</v>
      </c>
      <c r="N37" s="37">
        <v>43406</v>
      </c>
      <c r="O37" s="279">
        <v>10.9</v>
      </c>
      <c r="P37" s="279">
        <v>3.1</v>
      </c>
      <c r="Q37" s="279"/>
      <c r="R37" s="279">
        <v>3</v>
      </c>
      <c r="S37" s="279">
        <v>17</v>
      </c>
      <c r="T37" s="274">
        <v>0.376</v>
      </c>
      <c r="U37" s="274">
        <f t="shared" si="7"/>
        <v>0.223021582733813</v>
      </c>
      <c r="V37" s="279">
        <f t="shared" si="27"/>
        <v>120.1734</v>
      </c>
      <c r="W37" s="274">
        <f t="shared" si="20"/>
        <v>0.221589719297461</v>
      </c>
      <c r="Z37" s="31"/>
      <c r="AA37" s="284" t="s">
        <v>696</v>
      </c>
      <c r="AB37" s="284"/>
      <c r="AC37" s="267" t="s">
        <v>697</v>
      </c>
      <c r="AD37" s="267" t="s">
        <v>698</v>
      </c>
      <c r="AE37" s="267" t="s">
        <v>699</v>
      </c>
      <c r="AF37" s="267" t="s">
        <v>700</v>
      </c>
      <c r="AG37" s="267" t="s">
        <v>701</v>
      </c>
      <c r="AH37" s="267" t="s">
        <v>702</v>
      </c>
      <c r="AI37" s="267" t="s">
        <v>703</v>
      </c>
      <c r="AJ37" s="267" t="s">
        <v>704</v>
      </c>
      <c r="AK37" s="267" t="s">
        <v>705</v>
      </c>
      <c r="AL37" s="267" t="s">
        <v>706</v>
      </c>
      <c r="AM37" s="267" t="s">
        <v>707</v>
      </c>
      <c r="AN37" s="267" t="s">
        <v>708</v>
      </c>
      <c r="AO37" s="267" t="s">
        <v>709</v>
      </c>
      <c r="AQ37" s="267"/>
      <c r="AR37" s="267"/>
      <c r="AS37" s="267" t="s">
        <v>697</v>
      </c>
      <c r="AT37" s="267" t="s">
        <v>698</v>
      </c>
      <c r="AU37" s="267" t="s">
        <v>699</v>
      </c>
      <c r="AV37" s="267" t="s">
        <v>700</v>
      </c>
      <c r="AW37" s="267" t="s">
        <v>701</v>
      </c>
      <c r="AX37" s="267" t="s">
        <v>702</v>
      </c>
      <c r="AY37" s="267" t="s">
        <v>703</v>
      </c>
      <c r="AZ37" s="267" t="s">
        <v>704</v>
      </c>
      <c r="BA37" s="267" t="s">
        <v>705</v>
      </c>
      <c r="BB37" s="267" t="s">
        <v>706</v>
      </c>
      <c r="BC37" s="267" t="s">
        <v>707</v>
      </c>
      <c r="BD37" s="267" t="s">
        <v>708</v>
      </c>
      <c r="BE37" s="267" t="s">
        <v>709</v>
      </c>
      <c r="BG37" s="267"/>
      <c r="BH37" s="267"/>
      <c r="BI37" s="267" t="s">
        <v>697</v>
      </c>
      <c r="BJ37" s="267" t="s">
        <v>698</v>
      </c>
      <c r="BK37" s="267" t="s">
        <v>699</v>
      </c>
      <c r="BL37" s="267" t="s">
        <v>700</v>
      </c>
      <c r="BM37" s="267" t="s">
        <v>701</v>
      </c>
      <c r="BN37" s="267" t="s">
        <v>702</v>
      </c>
      <c r="BO37" s="267" t="s">
        <v>703</v>
      </c>
      <c r="BP37" s="267" t="s">
        <v>704</v>
      </c>
      <c r="BQ37" s="267" t="s">
        <v>705</v>
      </c>
      <c r="BR37" s="267" t="s">
        <v>706</v>
      </c>
      <c r="BS37" s="267" t="s">
        <v>707</v>
      </c>
      <c r="BT37" s="267" t="s">
        <v>708</v>
      </c>
    </row>
    <row r="38" spans="3:72">
      <c r="C38" s="37">
        <v>43436</v>
      </c>
      <c r="D38" s="279">
        <v>13.5</v>
      </c>
      <c r="E38" s="279">
        <v>3.1</v>
      </c>
      <c r="F38" s="279"/>
      <c r="G38" s="279">
        <v>5.9</v>
      </c>
      <c r="H38" s="279">
        <v>22.5</v>
      </c>
      <c r="I38" s="274">
        <f t="shared" ref="I38:I47" si="31">SUM(D38:G38)/SUM(D26:G26)-1</f>
        <v>0.380368098159509</v>
      </c>
      <c r="J38" s="274">
        <f t="shared" si="5"/>
        <v>0.323529411764706</v>
      </c>
      <c r="K38" s="279">
        <f t="shared" si="25"/>
        <v>125.0514</v>
      </c>
      <c r="L38" s="274">
        <f t="shared" si="19"/>
        <v>0.624909367325459</v>
      </c>
      <c r="N38" s="37">
        <v>43436</v>
      </c>
      <c r="O38" s="279">
        <v>13.5</v>
      </c>
      <c r="P38" s="279">
        <v>3.1</v>
      </c>
      <c r="Q38" s="279"/>
      <c r="R38" s="279">
        <v>5.9</v>
      </c>
      <c r="S38" s="279">
        <v>22.5</v>
      </c>
      <c r="T38" s="274">
        <f t="shared" ref="T38:T65" si="32">SUM(O38:R38)/SUM(O26:R26)-1</f>
        <v>0.209677419354839</v>
      </c>
      <c r="U38" s="274">
        <f t="shared" si="7"/>
        <v>0.323529411764706</v>
      </c>
      <c r="V38" s="279">
        <f t="shared" si="27"/>
        <v>142.6734</v>
      </c>
      <c r="W38" s="274">
        <f t="shared" si="20"/>
        <v>0.219695557839052</v>
      </c>
      <c r="Z38" s="31"/>
      <c r="AA38" s="268" t="s">
        <v>710</v>
      </c>
      <c r="AB38" s="269" t="s">
        <v>711</v>
      </c>
      <c r="AC38" s="270">
        <v>0.3106</v>
      </c>
      <c r="AD38" s="270">
        <v>0.289</v>
      </c>
      <c r="AE38" s="270">
        <v>0.9409</v>
      </c>
      <c r="AF38" s="270">
        <v>0.6954</v>
      </c>
      <c r="AG38" s="270">
        <v>0.9152</v>
      </c>
      <c r="AH38" s="270">
        <v>1.4699</v>
      </c>
      <c r="AI38" s="270">
        <v>0.897</v>
      </c>
      <c r="AJ38" s="270">
        <v>1.2085</v>
      </c>
      <c r="AK38" s="270">
        <v>1.9228</v>
      </c>
      <c r="AL38" s="270">
        <v>2.6193</v>
      </c>
      <c r="AM38" s="270">
        <v>4.5526</v>
      </c>
      <c r="AN38" s="270">
        <v>8.8146</v>
      </c>
      <c r="AO38" s="271">
        <v>24.6358</v>
      </c>
      <c r="AQ38" s="285"/>
      <c r="AR38" s="286"/>
      <c r="AS38" s="286"/>
      <c r="AT38" s="286"/>
      <c r="AU38" s="286"/>
      <c r="AV38" s="286"/>
      <c r="AW38" s="286"/>
      <c r="AX38" s="286"/>
      <c r="AY38" s="286"/>
      <c r="AZ38" s="286"/>
      <c r="BA38" s="286"/>
      <c r="BB38" s="286"/>
      <c r="BC38" s="286"/>
      <c r="BD38" s="286"/>
      <c r="BE38" s="287"/>
      <c r="BG38" s="268" t="s">
        <v>710</v>
      </c>
      <c r="BH38" s="269" t="s">
        <v>711</v>
      </c>
      <c r="BI38" s="272"/>
      <c r="BJ38" s="274">
        <f t="shared" ref="BJ38:BJ67" si="33">AD38/AC38-1</f>
        <v>-0.0695428203477141</v>
      </c>
      <c r="BK38" s="274">
        <f t="shared" ref="BK38:BT53" si="34">AE38/AD38-1</f>
        <v>2.25570934256055</v>
      </c>
      <c r="BL38" s="274">
        <f t="shared" si="34"/>
        <v>-0.260920395366139</v>
      </c>
      <c r="BM38" s="274">
        <f t="shared" si="34"/>
        <v>0.316077077940754</v>
      </c>
      <c r="BN38" s="274">
        <f t="shared" si="34"/>
        <v>0.606097027972028</v>
      </c>
      <c r="BO38" s="274">
        <f t="shared" si="34"/>
        <v>-0.389754405061569</v>
      </c>
      <c r="BP38" s="274">
        <f t="shared" si="34"/>
        <v>0.34726867335563</v>
      </c>
      <c r="BQ38" s="274">
        <f t="shared" si="34"/>
        <v>0.591063301613571</v>
      </c>
      <c r="BR38" s="274">
        <f t="shared" si="34"/>
        <v>0.362232161431246</v>
      </c>
      <c r="BS38" s="274">
        <f t="shared" si="34"/>
        <v>0.738097965105181</v>
      </c>
      <c r="BT38" s="274">
        <f t="shared" si="34"/>
        <v>0.936168343364232</v>
      </c>
    </row>
    <row r="39" spans="3:72">
      <c r="C39" s="37">
        <v>43467</v>
      </c>
      <c r="D39" s="279">
        <v>6.5</v>
      </c>
      <c r="E39" s="279">
        <v>2</v>
      </c>
      <c r="F39" s="279"/>
      <c r="G39" s="279">
        <v>1.1</v>
      </c>
      <c r="H39" s="279">
        <v>9.6</v>
      </c>
      <c r="I39" s="274">
        <f t="shared" si="31"/>
        <v>1.49545100077983</v>
      </c>
      <c r="J39" s="274">
        <f t="shared" si="5"/>
        <v>-0.573333333333333</v>
      </c>
      <c r="K39" s="279">
        <f>H39</f>
        <v>9.6</v>
      </c>
      <c r="L39" s="274">
        <f t="shared" si="19"/>
        <v>1.49545100077983</v>
      </c>
      <c r="N39" s="37">
        <v>43467</v>
      </c>
      <c r="O39" s="279">
        <v>6.48</v>
      </c>
      <c r="P39" s="279">
        <v>2.0003</v>
      </c>
      <c r="Q39" s="279"/>
      <c r="R39" s="279">
        <v>1.0893</v>
      </c>
      <c r="S39" s="279">
        <v>9.5696</v>
      </c>
      <c r="T39" s="274">
        <f t="shared" si="32"/>
        <v>0.413613802883479</v>
      </c>
      <c r="U39" s="274">
        <f t="shared" si="7"/>
        <v>-0.574684444444444</v>
      </c>
      <c r="V39" s="279">
        <f>S39</f>
        <v>9.5696</v>
      </c>
      <c r="W39" s="274">
        <f t="shared" si="20"/>
        <v>0.413613802883479</v>
      </c>
      <c r="Z39" s="31"/>
      <c r="AA39" s="275"/>
      <c r="AB39" s="269" t="s">
        <v>712</v>
      </c>
      <c r="AC39" s="270">
        <v>0.3289</v>
      </c>
      <c r="AD39" s="270">
        <v>0.3155</v>
      </c>
      <c r="AE39" s="270">
        <v>0.4732</v>
      </c>
      <c r="AF39" s="270">
        <v>0.398</v>
      </c>
      <c r="AG39" s="270">
        <v>0.4943</v>
      </c>
      <c r="AH39" s="270">
        <v>0.6356</v>
      </c>
      <c r="AI39" s="270">
        <v>0.7914</v>
      </c>
      <c r="AJ39" s="270">
        <v>0.5969</v>
      </c>
      <c r="AK39" s="270">
        <v>0.8864</v>
      </c>
      <c r="AL39" s="270">
        <v>0.8123</v>
      </c>
      <c r="AM39" s="270">
        <v>1.6129</v>
      </c>
      <c r="AN39" s="270">
        <v>1.0146</v>
      </c>
      <c r="AO39" s="271">
        <v>8.36</v>
      </c>
      <c r="AQ39" s="288"/>
      <c r="AR39" s="264"/>
      <c r="AS39" s="264"/>
      <c r="AT39" s="264"/>
      <c r="AU39" s="264"/>
      <c r="AV39" s="264"/>
      <c r="AW39" s="264"/>
      <c r="AX39" s="264"/>
      <c r="AY39" s="264"/>
      <c r="AZ39" s="264"/>
      <c r="BA39" s="264"/>
      <c r="BB39" s="264"/>
      <c r="BC39" s="264"/>
      <c r="BD39" s="264"/>
      <c r="BE39" s="289"/>
      <c r="BG39" s="275"/>
      <c r="BH39" s="269" t="s">
        <v>712</v>
      </c>
      <c r="BI39" s="272"/>
      <c r="BJ39" s="274">
        <f t="shared" si="33"/>
        <v>-0.0407418668288234</v>
      </c>
      <c r="BK39" s="274">
        <f t="shared" si="34"/>
        <v>0.499841521394612</v>
      </c>
      <c r="BL39" s="274">
        <f t="shared" si="34"/>
        <v>-0.158918005071851</v>
      </c>
      <c r="BM39" s="274">
        <f t="shared" si="34"/>
        <v>0.241959798994975</v>
      </c>
      <c r="BN39" s="274">
        <f t="shared" si="34"/>
        <v>0.285858790208376</v>
      </c>
      <c r="BO39" s="274">
        <f t="shared" si="34"/>
        <v>0.245122718691001</v>
      </c>
      <c r="BP39" s="274">
        <f t="shared" si="34"/>
        <v>-0.245766995198383</v>
      </c>
      <c r="BQ39" s="274">
        <f t="shared" si="34"/>
        <v>0.485005863628748</v>
      </c>
      <c r="BR39" s="274">
        <f t="shared" si="34"/>
        <v>-0.0835965703971119</v>
      </c>
      <c r="BS39" s="274">
        <f t="shared" si="34"/>
        <v>0.98559645451188</v>
      </c>
      <c r="BT39" s="274">
        <f t="shared" si="34"/>
        <v>-0.370946741893484</v>
      </c>
    </row>
    <row r="40" spans="3:72">
      <c r="C40" s="37">
        <v>43497</v>
      </c>
      <c r="D40" s="279">
        <v>3.7</v>
      </c>
      <c r="E40" s="279">
        <v>1.3</v>
      </c>
      <c r="F40" s="279"/>
      <c r="G40" s="279">
        <v>0.4</v>
      </c>
      <c r="H40" s="279">
        <v>5.4</v>
      </c>
      <c r="I40" s="274">
        <f t="shared" si="31"/>
        <v>0.568855316676351</v>
      </c>
      <c r="J40" s="274">
        <f t="shared" si="5"/>
        <v>-0.4375</v>
      </c>
      <c r="K40" s="279">
        <f t="shared" ref="K40:K50" si="35">K39+H40</f>
        <v>15</v>
      </c>
      <c r="L40" s="274">
        <f t="shared" si="19"/>
        <v>1.05789545891069</v>
      </c>
      <c r="N40" s="37">
        <v>43497</v>
      </c>
      <c r="O40" s="279">
        <v>3.6695</v>
      </c>
      <c r="P40" s="279">
        <v>1.259</v>
      </c>
      <c r="Q40" s="279"/>
      <c r="R40" s="279">
        <v>0.3582</v>
      </c>
      <c r="S40" s="279">
        <v>5.2867</v>
      </c>
      <c r="T40" s="274">
        <f t="shared" si="32"/>
        <v>-0.180458237737955</v>
      </c>
      <c r="U40" s="274">
        <f t="shared" si="7"/>
        <v>-0.447552666778131</v>
      </c>
      <c r="V40" s="279">
        <f t="shared" ref="V40:V50" si="36">V39+S40</f>
        <v>14.8563</v>
      </c>
      <c r="W40" s="274">
        <f t="shared" si="20"/>
        <v>0.123740582735772</v>
      </c>
      <c r="Z40" s="31"/>
      <c r="AA40" s="281"/>
      <c r="AB40" s="269" t="s">
        <v>713</v>
      </c>
      <c r="AC40" s="271">
        <v>0.6395</v>
      </c>
      <c r="AD40" s="271">
        <v>0.6045</v>
      </c>
      <c r="AE40" s="271">
        <v>1.4141</v>
      </c>
      <c r="AF40" s="271">
        <v>1.0934</v>
      </c>
      <c r="AG40" s="271">
        <v>1.4095</v>
      </c>
      <c r="AH40" s="271">
        <v>2.1055</v>
      </c>
      <c r="AI40" s="271">
        <v>1.6884</v>
      </c>
      <c r="AJ40" s="271">
        <v>1.8054</v>
      </c>
      <c r="AK40" s="271">
        <v>2.8092</v>
      </c>
      <c r="AL40" s="271">
        <v>3.4316</v>
      </c>
      <c r="AM40" s="271">
        <v>6.1655</v>
      </c>
      <c r="AN40" s="271">
        <v>9.8292</v>
      </c>
      <c r="AO40" s="271">
        <v>32.9958</v>
      </c>
      <c r="AQ40" s="290"/>
      <c r="AR40" s="291"/>
      <c r="AS40" s="291"/>
      <c r="AT40" s="291"/>
      <c r="AU40" s="291"/>
      <c r="AV40" s="291"/>
      <c r="AW40" s="291"/>
      <c r="AX40" s="291"/>
      <c r="AY40" s="291"/>
      <c r="AZ40" s="291"/>
      <c r="BA40" s="291"/>
      <c r="BB40" s="291"/>
      <c r="BC40" s="291"/>
      <c r="BD40" s="291"/>
      <c r="BE40" s="292"/>
      <c r="BG40" s="281"/>
      <c r="BH40" s="269" t="s">
        <v>713</v>
      </c>
      <c r="BI40" s="273"/>
      <c r="BJ40" s="276">
        <f t="shared" si="33"/>
        <v>-0.0547302580140734</v>
      </c>
      <c r="BK40" s="276">
        <f t="shared" si="34"/>
        <v>1.33928866832093</v>
      </c>
      <c r="BL40" s="276">
        <f t="shared" si="34"/>
        <v>-0.226787355915423</v>
      </c>
      <c r="BM40" s="276">
        <f t="shared" si="34"/>
        <v>0.289098225717944</v>
      </c>
      <c r="BN40" s="276">
        <f t="shared" si="34"/>
        <v>0.493792124866974</v>
      </c>
      <c r="BO40" s="276">
        <f t="shared" si="34"/>
        <v>-0.198100213725956</v>
      </c>
      <c r="BP40" s="276">
        <f t="shared" si="34"/>
        <v>0.0692963752665245</v>
      </c>
      <c r="BQ40" s="276">
        <f t="shared" si="34"/>
        <v>0.555998670654703</v>
      </c>
      <c r="BR40" s="276">
        <f t="shared" si="34"/>
        <v>0.221557738858038</v>
      </c>
      <c r="BS40" s="276">
        <f t="shared" si="34"/>
        <v>0.796683762676303</v>
      </c>
      <c r="BT40" s="276">
        <f t="shared" si="34"/>
        <v>0.594225934636283</v>
      </c>
    </row>
    <row r="41" spans="3:72">
      <c r="C41" s="37">
        <v>43525</v>
      </c>
      <c r="D41" s="279">
        <v>9.6</v>
      </c>
      <c r="E41" s="279">
        <v>2.9</v>
      </c>
      <c r="F41" s="279"/>
      <c r="G41" s="279">
        <v>0.7</v>
      </c>
      <c r="H41" s="279">
        <v>12.6</v>
      </c>
      <c r="I41" s="274">
        <f t="shared" si="31"/>
        <v>0.947592067988668</v>
      </c>
      <c r="J41" s="274">
        <f t="shared" si="5"/>
        <v>1.33333333333333</v>
      </c>
      <c r="K41" s="279">
        <v>29.9</v>
      </c>
      <c r="L41" s="274">
        <f t="shared" si="19"/>
        <v>1.12560249100707</v>
      </c>
      <c r="N41" s="37">
        <v>43525</v>
      </c>
      <c r="O41" s="279">
        <v>8.8867</v>
      </c>
      <c r="P41" s="279">
        <v>2.9355</v>
      </c>
      <c r="Q41" s="279"/>
      <c r="R41" s="279">
        <v>0.7409</v>
      </c>
      <c r="S41" s="279">
        <v>12.5631</v>
      </c>
      <c r="T41" s="274">
        <f t="shared" si="32"/>
        <v>0.0231703940188619</v>
      </c>
      <c r="U41" s="274">
        <f t="shared" si="7"/>
        <v>1.37635954376076</v>
      </c>
      <c r="V41" s="279">
        <f t="shared" si="36"/>
        <v>27.4194</v>
      </c>
      <c r="W41" s="274">
        <f t="shared" si="20"/>
        <v>0.0753127573630337</v>
      </c>
      <c r="Z41" s="31"/>
      <c r="AA41" s="268" t="s">
        <v>714</v>
      </c>
      <c r="AB41" s="269" t="s">
        <v>711</v>
      </c>
      <c r="AC41" s="270">
        <v>0.3106</v>
      </c>
      <c r="AD41" s="270">
        <v>2.1729</v>
      </c>
      <c r="AE41" s="270">
        <v>1.7637</v>
      </c>
      <c r="AF41" s="270">
        <v>2.3908</v>
      </c>
      <c r="AG41" s="270">
        <v>2.6</v>
      </c>
      <c r="AH41" s="270">
        <v>3.4</v>
      </c>
      <c r="AI41" s="270">
        <v>2.6</v>
      </c>
      <c r="AJ41" s="270">
        <v>2.8</v>
      </c>
      <c r="AK41" s="270">
        <v>3.5</v>
      </c>
      <c r="AL41" s="270">
        <v>3.9</v>
      </c>
      <c r="AM41" s="270">
        <v>5.8</v>
      </c>
      <c r="AN41" s="270">
        <v>9.662</v>
      </c>
      <c r="AO41" s="271">
        <v>40.9</v>
      </c>
      <c r="AQ41" s="268" t="s">
        <v>714</v>
      </c>
      <c r="AR41" s="269" t="s">
        <v>711</v>
      </c>
      <c r="AS41" s="274">
        <f t="shared" ref="AS41:AS57" si="37">AC41/AC38-1</f>
        <v>0</v>
      </c>
      <c r="AT41" s="274">
        <f t="shared" ref="AT41:BE56" si="38">AD41/AD38-1</f>
        <v>6.51868512110727</v>
      </c>
      <c r="AU41" s="274">
        <f t="shared" si="38"/>
        <v>0.874481879051972</v>
      </c>
      <c r="AV41" s="274">
        <f t="shared" si="38"/>
        <v>2.43802128271498</v>
      </c>
      <c r="AW41" s="274">
        <f t="shared" si="38"/>
        <v>1.84090909090909</v>
      </c>
      <c r="AX41" s="274">
        <f t="shared" si="38"/>
        <v>1.31308252262059</v>
      </c>
      <c r="AY41" s="274">
        <f t="shared" si="38"/>
        <v>1.89855072463768</v>
      </c>
      <c r="AZ41" s="274">
        <f t="shared" si="38"/>
        <v>1.31692180388912</v>
      </c>
      <c r="BA41" s="274">
        <f t="shared" si="38"/>
        <v>0.820262117744955</v>
      </c>
      <c r="BB41" s="274">
        <f t="shared" si="38"/>
        <v>0.488947428702325</v>
      </c>
      <c r="BC41" s="274">
        <f t="shared" si="38"/>
        <v>0.273997276281685</v>
      </c>
      <c r="BD41" s="274">
        <f t="shared" si="38"/>
        <v>0.0961359562543962</v>
      </c>
      <c r="BE41" s="274">
        <f t="shared" si="38"/>
        <v>0.660185583581617</v>
      </c>
      <c r="BG41" s="268" t="s">
        <v>714</v>
      </c>
      <c r="BH41" s="269" t="s">
        <v>711</v>
      </c>
      <c r="BI41" s="274">
        <f>AC41/AN38-1</f>
        <v>-0.964763006829578</v>
      </c>
      <c r="BJ41" s="274">
        <f t="shared" si="33"/>
        <v>5.99581455247907</v>
      </c>
      <c r="BK41" s="274">
        <f t="shared" si="34"/>
        <v>-0.188319757006765</v>
      </c>
      <c r="BL41" s="274">
        <f t="shared" si="34"/>
        <v>0.355559335487895</v>
      </c>
      <c r="BM41" s="274">
        <f t="shared" si="34"/>
        <v>0.0875020913501756</v>
      </c>
      <c r="BN41" s="274">
        <f t="shared" si="34"/>
        <v>0.307692307692308</v>
      </c>
      <c r="BO41" s="274">
        <f t="shared" si="34"/>
        <v>-0.235294117647059</v>
      </c>
      <c r="BP41" s="274">
        <f t="shared" si="34"/>
        <v>0.0769230769230769</v>
      </c>
      <c r="BQ41" s="274">
        <f t="shared" si="34"/>
        <v>0.25</v>
      </c>
      <c r="BR41" s="274">
        <f t="shared" si="34"/>
        <v>0.114285714285714</v>
      </c>
      <c r="BS41" s="274">
        <f t="shared" si="34"/>
        <v>0.487179487179487</v>
      </c>
      <c r="BT41" s="274">
        <f t="shared" si="34"/>
        <v>0.665862068965517</v>
      </c>
    </row>
    <row r="42" spans="3:72">
      <c r="C42" s="37">
        <v>43556</v>
      </c>
      <c r="D42" s="279">
        <v>6.4</v>
      </c>
      <c r="E42" s="279">
        <v>2.5</v>
      </c>
      <c r="F42" s="279"/>
      <c r="G42" s="279">
        <v>0.7</v>
      </c>
      <c r="H42" s="279">
        <v>9.6</v>
      </c>
      <c r="I42" s="274">
        <f t="shared" si="31"/>
        <v>0.172905874303587</v>
      </c>
      <c r="J42" s="274">
        <f t="shared" si="5"/>
        <v>-0.238095238095238</v>
      </c>
      <c r="K42" s="279">
        <f t="shared" si="35"/>
        <v>39.5</v>
      </c>
      <c r="L42" s="274">
        <f t="shared" si="19"/>
        <v>0.775169202836676</v>
      </c>
      <c r="N42" s="37">
        <v>43556</v>
      </c>
      <c r="O42" s="279">
        <v>6.4124</v>
      </c>
      <c r="P42" s="279">
        <v>2.5497</v>
      </c>
      <c r="Q42" s="279"/>
      <c r="R42" s="279">
        <v>0.715</v>
      </c>
      <c r="S42" s="279">
        <v>9.6771</v>
      </c>
      <c r="T42" s="274">
        <f t="shared" si="32"/>
        <v>-0.326782335262689</v>
      </c>
      <c r="U42" s="274">
        <f t="shared" si="7"/>
        <v>-0.229720371564343</v>
      </c>
      <c r="V42" s="279">
        <f t="shared" si="36"/>
        <v>37.0965</v>
      </c>
      <c r="W42" s="274">
        <f t="shared" si="20"/>
        <v>-0.0696429198412978</v>
      </c>
      <c r="Z42" s="31"/>
      <c r="AA42" s="275"/>
      <c r="AB42" s="269" t="s">
        <v>712</v>
      </c>
      <c r="AC42" s="270">
        <v>0.3289</v>
      </c>
      <c r="AD42" s="270">
        <v>0.7602</v>
      </c>
      <c r="AE42" s="270">
        <v>0.5299</v>
      </c>
      <c r="AF42" s="270">
        <v>0.7864</v>
      </c>
      <c r="AG42" s="270">
        <v>0.9</v>
      </c>
      <c r="AH42" s="270">
        <v>1</v>
      </c>
      <c r="AI42" s="270">
        <v>1</v>
      </c>
      <c r="AJ42" s="270">
        <v>1</v>
      </c>
      <c r="AK42" s="270">
        <v>0.9</v>
      </c>
      <c r="AL42" s="270">
        <v>0.5</v>
      </c>
      <c r="AM42" s="270">
        <v>0.7</v>
      </c>
      <c r="AN42" s="270">
        <v>1.3946</v>
      </c>
      <c r="AO42" s="271">
        <v>9.8</v>
      </c>
      <c r="AQ42" s="275"/>
      <c r="AR42" s="269" t="s">
        <v>712</v>
      </c>
      <c r="AS42" s="274">
        <f t="shared" si="37"/>
        <v>0</v>
      </c>
      <c r="AT42" s="274">
        <f t="shared" si="38"/>
        <v>1.4095087163233</v>
      </c>
      <c r="AU42" s="274">
        <f t="shared" si="38"/>
        <v>0.119822485207101</v>
      </c>
      <c r="AV42" s="274">
        <f t="shared" si="38"/>
        <v>0.975879396984924</v>
      </c>
      <c r="AW42" s="274">
        <f t="shared" si="38"/>
        <v>0.820756625531054</v>
      </c>
      <c r="AX42" s="274">
        <f t="shared" si="38"/>
        <v>0.573316551290119</v>
      </c>
      <c r="AY42" s="274">
        <f t="shared" si="38"/>
        <v>0.263583522870862</v>
      </c>
      <c r="AZ42" s="274">
        <f t="shared" si="38"/>
        <v>0.67532249958117</v>
      </c>
      <c r="BA42" s="274">
        <f t="shared" si="38"/>
        <v>0.0153429602888087</v>
      </c>
      <c r="BB42" s="274">
        <f t="shared" si="38"/>
        <v>-0.384463868029053</v>
      </c>
      <c r="BC42" s="274">
        <f t="shared" si="38"/>
        <v>-0.565999131998264</v>
      </c>
      <c r="BD42" s="274">
        <f t="shared" si="38"/>
        <v>0.374531835205993</v>
      </c>
      <c r="BE42" s="274">
        <f t="shared" si="38"/>
        <v>0.172248803827751</v>
      </c>
      <c r="BG42" s="275"/>
      <c r="BH42" s="269" t="s">
        <v>712</v>
      </c>
      <c r="BI42" s="274">
        <f t="shared" ref="BI42:BI67" si="39">AC42/AN39-1</f>
        <v>-0.675832840528287</v>
      </c>
      <c r="BJ42" s="274">
        <f t="shared" si="33"/>
        <v>1.31134083307996</v>
      </c>
      <c r="BK42" s="274">
        <f t="shared" si="34"/>
        <v>-0.302946593001842</v>
      </c>
      <c r="BL42" s="274">
        <f t="shared" si="34"/>
        <v>0.484053595017928</v>
      </c>
      <c r="BM42" s="274">
        <f t="shared" si="34"/>
        <v>0.144455747711089</v>
      </c>
      <c r="BN42" s="274">
        <f t="shared" si="34"/>
        <v>0.111111111111111</v>
      </c>
      <c r="BO42" s="274">
        <f t="shared" si="34"/>
        <v>0</v>
      </c>
      <c r="BP42" s="274">
        <f t="shared" si="34"/>
        <v>0</v>
      </c>
      <c r="BQ42" s="274">
        <f t="shared" si="34"/>
        <v>-0.1</v>
      </c>
      <c r="BR42" s="274">
        <f t="shared" si="34"/>
        <v>-0.444444444444444</v>
      </c>
      <c r="BS42" s="274">
        <f t="shared" si="34"/>
        <v>0.4</v>
      </c>
      <c r="BT42" s="274">
        <f t="shared" si="34"/>
        <v>0.992285714285714</v>
      </c>
    </row>
    <row r="43" spans="3:72">
      <c r="C43" s="37">
        <v>43586</v>
      </c>
      <c r="D43" s="279">
        <v>7.5</v>
      </c>
      <c r="E43" s="279">
        <v>2.1</v>
      </c>
      <c r="F43" s="279"/>
      <c r="G43" s="279">
        <v>0.9</v>
      </c>
      <c r="H43" s="279">
        <v>10.5</v>
      </c>
      <c r="I43" s="274">
        <f t="shared" si="31"/>
        <v>0.0194174757281553</v>
      </c>
      <c r="J43" s="274">
        <f t="shared" si="5"/>
        <v>0.09375</v>
      </c>
      <c r="K43" s="279">
        <f t="shared" si="35"/>
        <v>50</v>
      </c>
      <c r="L43" s="274">
        <f t="shared" si="19"/>
        <v>0.536032244388874</v>
      </c>
      <c r="N43" s="37">
        <v>43586</v>
      </c>
      <c r="O43" s="279">
        <v>7.4844</v>
      </c>
      <c r="P43" s="279">
        <v>2.0786</v>
      </c>
      <c r="Q43" s="279"/>
      <c r="R43" s="279">
        <v>0.8792</v>
      </c>
      <c r="S43" s="279">
        <v>10.4422</v>
      </c>
      <c r="T43" s="274">
        <f t="shared" si="32"/>
        <v>0.0138058252427185</v>
      </c>
      <c r="U43" s="274">
        <f t="shared" si="7"/>
        <v>0.079062942410433</v>
      </c>
      <c r="V43" s="279">
        <f t="shared" si="36"/>
        <v>47.5387</v>
      </c>
      <c r="W43" s="274">
        <f t="shared" si="20"/>
        <v>-0.0525118887697466</v>
      </c>
      <c r="Z43" s="31"/>
      <c r="AA43" s="281"/>
      <c r="AB43" s="269" t="s">
        <v>713</v>
      </c>
      <c r="AC43" s="271">
        <v>0.6395</v>
      </c>
      <c r="AD43" s="271">
        <v>2.9331</v>
      </c>
      <c r="AE43" s="271">
        <v>2.2936</v>
      </c>
      <c r="AF43" s="271">
        <v>3.1772</v>
      </c>
      <c r="AG43" s="271">
        <v>3.5</v>
      </c>
      <c r="AH43" s="271">
        <v>4.4</v>
      </c>
      <c r="AI43" s="271">
        <v>3.6</v>
      </c>
      <c r="AJ43" s="271">
        <v>3.8</v>
      </c>
      <c r="AK43" s="271">
        <v>4.4</v>
      </c>
      <c r="AL43" s="271">
        <v>4.4</v>
      </c>
      <c r="AM43" s="271">
        <v>6.5</v>
      </c>
      <c r="AN43" s="271">
        <v>11.0566</v>
      </c>
      <c r="AO43" s="271">
        <v>50.7</v>
      </c>
      <c r="AQ43" s="281"/>
      <c r="AR43" s="269" t="s">
        <v>713</v>
      </c>
      <c r="AS43" s="276">
        <f t="shared" si="37"/>
        <v>0</v>
      </c>
      <c r="AT43" s="276">
        <f t="shared" si="38"/>
        <v>3.85210918114144</v>
      </c>
      <c r="AU43" s="276">
        <f t="shared" si="38"/>
        <v>0.621950357117601</v>
      </c>
      <c r="AV43" s="276">
        <f t="shared" si="38"/>
        <v>1.90579842692519</v>
      </c>
      <c r="AW43" s="276">
        <f t="shared" si="38"/>
        <v>1.48315005321036</v>
      </c>
      <c r="AX43" s="276">
        <f t="shared" si="38"/>
        <v>1.08976490144859</v>
      </c>
      <c r="AY43" s="276">
        <f t="shared" si="38"/>
        <v>1.13219616204691</v>
      </c>
      <c r="AZ43" s="276">
        <f t="shared" si="38"/>
        <v>1.10479672094827</v>
      </c>
      <c r="BA43" s="276">
        <f t="shared" si="38"/>
        <v>0.566282215577389</v>
      </c>
      <c r="BB43" s="276">
        <f t="shared" si="38"/>
        <v>0.282200722694953</v>
      </c>
      <c r="BC43" s="276">
        <f t="shared" si="38"/>
        <v>0.0542535074203228</v>
      </c>
      <c r="BD43" s="276">
        <f t="shared" si="38"/>
        <v>0.124872827900541</v>
      </c>
      <c r="BE43" s="276">
        <f t="shared" si="38"/>
        <v>0.536559198443438</v>
      </c>
      <c r="BG43" s="281"/>
      <c r="BH43" s="269" t="s">
        <v>713</v>
      </c>
      <c r="BI43" s="276">
        <f t="shared" si="39"/>
        <v>-0.934938753916901</v>
      </c>
      <c r="BJ43" s="276">
        <f t="shared" si="33"/>
        <v>3.58655199374511</v>
      </c>
      <c r="BK43" s="276">
        <f t="shared" si="34"/>
        <v>-0.218028706828952</v>
      </c>
      <c r="BL43" s="276">
        <f t="shared" si="34"/>
        <v>0.385245901639344</v>
      </c>
      <c r="BM43" s="276">
        <f t="shared" si="34"/>
        <v>0.101598892106257</v>
      </c>
      <c r="BN43" s="276">
        <f t="shared" si="34"/>
        <v>0.257142857142857</v>
      </c>
      <c r="BO43" s="276">
        <f t="shared" si="34"/>
        <v>-0.181818181818182</v>
      </c>
      <c r="BP43" s="276">
        <f t="shared" si="34"/>
        <v>0.0555555555555556</v>
      </c>
      <c r="BQ43" s="276">
        <f t="shared" si="34"/>
        <v>0.157894736842105</v>
      </c>
      <c r="BR43" s="276">
        <f t="shared" si="34"/>
        <v>0</v>
      </c>
      <c r="BS43" s="276">
        <f t="shared" si="34"/>
        <v>0.477272727272727</v>
      </c>
      <c r="BT43" s="276">
        <f t="shared" si="34"/>
        <v>0.701015384615385</v>
      </c>
    </row>
    <row r="44" spans="3:72">
      <c r="C44" s="37">
        <v>43617</v>
      </c>
      <c r="D44" s="279">
        <v>11.5</v>
      </c>
      <c r="E44" s="279">
        <v>2.2</v>
      </c>
      <c r="F44" s="279"/>
      <c r="G44" s="279">
        <v>1.5</v>
      </c>
      <c r="H44" s="279">
        <v>15.2</v>
      </c>
      <c r="I44" s="274">
        <f t="shared" si="31"/>
        <v>0.788235294117647</v>
      </c>
      <c r="J44" s="274">
        <f t="shared" si="5"/>
        <v>0.447619047619048</v>
      </c>
      <c r="K44" s="279">
        <f t="shared" si="35"/>
        <v>65.2</v>
      </c>
      <c r="L44" s="274">
        <f t="shared" si="19"/>
        <v>0.588252775788402</v>
      </c>
      <c r="N44" s="37">
        <v>43617</v>
      </c>
      <c r="O44" s="279">
        <v>11.541</v>
      </c>
      <c r="P44" s="279">
        <v>2.1881</v>
      </c>
      <c r="Q44" s="279"/>
      <c r="R44" s="279">
        <v>1.4771</v>
      </c>
      <c r="S44" s="279">
        <v>15.2062</v>
      </c>
      <c r="T44" s="274">
        <f t="shared" si="32"/>
        <v>0.788964705882353</v>
      </c>
      <c r="U44" s="274">
        <f t="shared" si="7"/>
        <v>0.456225699565226</v>
      </c>
      <c r="V44" s="279">
        <f t="shared" si="36"/>
        <v>62.7449</v>
      </c>
      <c r="W44" s="274">
        <f t="shared" si="20"/>
        <v>0.0693926038034272</v>
      </c>
      <c r="Z44" s="31"/>
      <c r="AA44" s="268" t="s">
        <v>715</v>
      </c>
      <c r="AB44" s="269" t="s">
        <v>711</v>
      </c>
      <c r="AC44" s="270">
        <v>0.4978</v>
      </c>
      <c r="AD44" s="270">
        <v>1.3919</v>
      </c>
      <c r="AE44" s="270">
        <v>2.5342</v>
      </c>
      <c r="AF44" s="270">
        <v>2.857</v>
      </c>
      <c r="AG44" s="270">
        <v>3.9</v>
      </c>
      <c r="AH44" s="270">
        <v>4.8</v>
      </c>
      <c r="AI44" s="270">
        <v>4.5</v>
      </c>
      <c r="AJ44" s="270">
        <v>5.6</v>
      </c>
      <c r="AK44" s="270">
        <v>6.4</v>
      </c>
      <c r="AL44" s="270">
        <v>7.7</v>
      </c>
      <c r="AM44" s="270">
        <v>10.2</v>
      </c>
      <c r="AN44" s="270">
        <v>14.4</v>
      </c>
      <c r="AO44" s="271">
        <v>64.7809</v>
      </c>
      <c r="AQ44" s="268" t="s">
        <v>715</v>
      </c>
      <c r="AR44" s="269" t="s">
        <v>711</v>
      </c>
      <c r="AS44" s="274">
        <f t="shared" si="37"/>
        <v>0.602704443013522</v>
      </c>
      <c r="AT44" s="274">
        <f t="shared" si="38"/>
        <v>-0.359427493211837</v>
      </c>
      <c r="AU44" s="274">
        <f t="shared" si="38"/>
        <v>0.436865680104326</v>
      </c>
      <c r="AV44" s="274">
        <f t="shared" si="38"/>
        <v>0.194997490379789</v>
      </c>
      <c r="AW44" s="274">
        <f t="shared" si="38"/>
        <v>0.5</v>
      </c>
      <c r="AX44" s="274">
        <f t="shared" si="38"/>
        <v>0.411764705882353</v>
      </c>
      <c r="AY44" s="274">
        <f t="shared" si="38"/>
        <v>0.730769230769231</v>
      </c>
      <c r="AZ44" s="274">
        <f t="shared" si="38"/>
        <v>1</v>
      </c>
      <c r="BA44" s="274">
        <f t="shared" si="38"/>
        <v>0.828571428571429</v>
      </c>
      <c r="BB44" s="274">
        <f t="shared" si="38"/>
        <v>0.974358974358974</v>
      </c>
      <c r="BC44" s="274">
        <f t="shared" si="38"/>
        <v>0.758620689655172</v>
      </c>
      <c r="BD44" s="274">
        <f t="shared" si="38"/>
        <v>0.490374663630718</v>
      </c>
      <c r="BE44" s="276">
        <f t="shared" si="38"/>
        <v>0.583885085574572</v>
      </c>
      <c r="BG44" s="268" t="s">
        <v>715</v>
      </c>
      <c r="BH44" s="269" t="s">
        <v>711</v>
      </c>
      <c r="BI44" s="274">
        <f t="shared" si="39"/>
        <v>-0.94847857586421</v>
      </c>
      <c r="BJ44" s="274">
        <f t="shared" si="33"/>
        <v>1.79610285255123</v>
      </c>
      <c r="BK44" s="274">
        <f t="shared" si="34"/>
        <v>0.820676772756664</v>
      </c>
      <c r="BL44" s="274">
        <f t="shared" si="34"/>
        <v>0.127377476126588</v>
      </c>
      <c r="BM44" s="274">
        <f t="shared" si="34"/>
        <v>0.365068253412671</v>
      </c>
      <c r="BN44" s="274">
        <f t="shared" si="34"/>
        <v>0.230769230769231</v>
      </c>
      <c r="BO44" s="274">
        <f t="shared" si="34"/>
        <v>-0.0625</v>
      </c>
      <c r="BP44" s="274">
        <f t="shared" si="34"/>
        <v>0.244444444444444</v>
      </c>
      <c r="BQ44" s="274">
        <f t="shared" si="34"/>
        <v>0.142857142857143</v>
      </c>
      <c r="BR44" s="274">
        <f t="shared" si="34"/>
        <v>0.203125</v>
      </c>
      <c r="BS44" s="274">
        <f t="shared" si="34"/>
        <v>0.324675324675324</v>
      </c>
      <c r="BT44" s="274">
        <f t="shared" si="34"/>
        <v>0.411764705882353</v>
      </c>
    </row>
    <row r="45" spans="3:72">
      <c r="C45" s="37">
        <v>43647</v>
      </c>
      <c r="D45" s="279">
        <v>4.8</v>
      </c>
      <c r="E45" s="279">
        <v>1.9</v>
      </c>
      <c r="F45" s="279"/>
      <c r="G45" s="279">
        <v>1.3</v>
      </c>
      <c r="H45" s="279">
        <v>8</v>
      </c>
      <c r="I45" s="274">
        <f t="shared" si="31"/>
        <v>-0.0361445783132532</v>
      </c>
      <c r="J45" s="274">
        <f t="shared" si="5"/>
        <v>-0.473684210526316</v>
      </c>
      <c r="K45" s="279">
        <f t="shared" si="35"/>
        <v>73.2</v>
      </c>
      <c r="L45" s="274">
        <f t="shared" si="19"/>
        <v>0.483240597024603</v>
      </c>
      <c r="N45" s="37">
        <v>43647</v>
      </c>
      <c r="O45" s="279">
        <v>4.8115</v>
      </c>
      <c r="P45" s="279">
        <v>1.8562</v>
      </c>
      <c r="Q45" s="279"/>
      <c r="R45" s="279">
        <v>1.3107</v>
      </c>
      <c r="S45" s="279">
        <v>7.9784</v>
      </c>
      <c r="T45" s="274">
        <f t="shared" si="32"/>
        <v>-0.0387469879518073</v>
      </c>
      <c r="U45" s="274">
        <f t="shared" si="7"/>
        <v>-0.475319277663058</v>
      </c>
      <c r="V45" s="279">
        <f t="shared" si="36"/>
        <v>70.7233</v>
      </c>
      <c r="W45" s="274">
        <f t="shared" si="20"/>
        <v>0.0559908859338185</v>
      </c>
      <c r="Z45" s="31"/>
      <c r="AA45" s="275"/>
      <c r="AB45" s="269" t="s">
        <v>712</v>
      </c>
      <c r="AC45" s="270">
        <v>0.0704</v>
      </c>
      <c r="AD45" s="270">
        <v>0.3677</v>
      </c>
      <c r="AE45" s="270">
        <v>0.5778</v>
      </c>
      <c r="AF45" s="270">
        <v>0.5791</v>
      </c>
      <c r="AG45" s="270">
        <v>0.7</v>
      </c>
      <c r="AH45" s="270">
        <v>1.1</v>
      </c>
      <c r="AI45" s="270">
        <v>1.2</v>
      </c>
      <c r="AJ45" s="270">
        <v>1.2</v>
      </c>
      <c r="AK45" s="270">
        <v>1.4</v>
      </c>
      <c r="AL45" s="270">
        <v>1.4</v>
      </c>
      <c r="AM45" s="270">
        <v>1.7</v>
      </c>
      <c r="AN45" s="270">
        <v>1.9</v>
      </c>
      <c r="AO45" s="271">
        <v>12.195</v>
      </c>
      <c r="AQ45" s="275"/>
      <c r="AR45" s="269" t="s">
        <v>712</v>
      </c>
      <c r="AS45" s="274">
        <f t="shared" si="37"/>
        <v>-0.785953177257525</v>
      </c>
      <c r="AT45" s="274">
        <f t="shared" si="38"/>
        <v>-0.51631149697448</v>
      </c>
      <c r="AU45" s="274">
        <f t="shared" si="38"/>
        <v>0.090394414040385</v>
      </c>
      <c r="AV45" s="274">
        <f t="shared" si="38"/>
        <v>-0.263606307222787</v>
      </c>
      <c r="AW45" s="274">
        <f t="shared" si="38"/>
        <v>-0.222222222222222</v>
      </c>
      <c r="AX45" s="274">
        <f t="shared" si="38"/>
        <v>0.1</v>
      </c>
      <c r="AY45" s="274">
        <f t="shared" si="38"/>
        <v>0.2</v>
      </c>
      <c r="AZ45" s="274">
        <f t="shared" si="38"/>
        <v>0.2</v>
      </c>
      <c r="BA45" s="274">
        <f t="shared" si="38"/>
        <v>0.555555555555555</v>
      </c>
      <c r="BB45" s="274">
        <f t="shared" si="38"/>
        <v>1.8</v>
      </c>
      <c r="BC45" s="274">
        <f t="shared" si="38"/>
        <v>1.42857142857143</v>
      </c>
      <c r="BD45" s="274">
        <f t="shared" si="38"/>
        <v>0.362397820163488</v>
      </c>
      <c r="BE45" s="276">
        <f t="shared" si="38"/>
        <v>0.244387755102041</v>
      </c>
      <c r="BG45" s="275"/>
      <c r="BH45" s="269" t="s">
        <v>712</v>
      </c>
      <c r="BI45" s="274">
        <f t="shared" si="39"/>
        <v>-0.949519575505521</v>
      </c>
      <c r="BJ45" s="274">
        <f t="shared" si="33"/>
        <v>4.22301136363636</v>
      </c>
      <c r="BK45" s="274">
        <f t="shared" si="34"/>
        <v>0.571389719880337</v>
      </c>
      <c r="BL45" s="274">
        <f t="shared" si="34"/>
        <v>0.00224991346486658</v>
      </c>
      <c r="BM45" s="274">
        <f t="shared" si="34"/>
        <v>0.208772232774996</v>
      </c>
      <c r="BN45" s="274">
        <f t="shared" si="34"/>
        <v>0.571428571428572</v>
      </c>
      <c r="BO45" s="274">
        <f t="shared" si="34"/>
        <v>0.0909090909090908</v>
      </c>
      <c r="BP45" s="274">
        <f t="shared" si="34"/>
        <v>0</v>
      </c>
      <c r="BQ45" s="274">
        <f t="shared" si="34"/>
        <v>0.166666666666667</v>
      </c>
      <c r="BR45" s="274">
        <f t="shared" si="34"/>
        <v>0</v>
      </c>
      <c r="BS45" s="274">
        <f t="shared" si="34"/>
        <v>0.214285714285714</v>
      </c>
      <c r="BT45" s="274">
        <f t="shared" si="34"/>
        <v>0.117647058823529</v>
      </c>
    </row>
    <row r="46" spans="3:72">
      <c r="C46" s="37">
        <v>43678</v>
      </c>
      <c r="D46" s="279">
        <v>6.3</v>
      </c>
      <c r="E46" s="279">
        <v>1.6</v>
      </c>
      <c r="F46" s="279"/>
      <c r="G46" s="279">
        <v>0.6</v>
      </c>
      <c r="H46" s="279">
        <v>8.5</v>
      </c>
      <c r="I46" s="274">
        <f t="shared" si="31"/>
        <v>-0.158415841584158</v>
      </c>
      <c r="J46" s="274">
        <f t="shared" si="5"/>
        <v>0.0625</v>
      </c>
      <c r="K46" s="279">
        <f t="shared" si="35"/>
        <v>81.7</v>
      </c>
      <c r="L46" s="274">
        <f t="shared" si="19"/>
        <v>0.374231725409326</v>
      </c>
      <c r="N46" s="37">
        <v>43678</v>
      </c>
      <c r="O46" s="279">
        <v>6.3313</v>
      </c>
      <c r="P46" s="279">
        <v>1.6427</v>
      </c>
      <c r="Q46" s="279"/>
      <c r="R46" s="279">
        <v>0.5515</v>
      </c>
      <c r="S46" s="279">
        <v>8.5255</v>
      </c>
      <c r="T46" s="274">
        <f t="shared" si="32"/>
        <v>-0.155891089108911</v>
      </c>
      <c r="U46" s="274">
        <f t="shared" si="7"/>
        <v>0.0685726461445904</v>
      </c>
      <c r="V46" s="279">
        <f t="shared" si="36"/>
        <v>79.2488</v>
      </c>
      <c r="W46" s="274">
        <f t="shared" si="20"/>
        <v>0.0282250426217086</v>
      </c>
      <c r="Z46" s="31"/>
      <c r="AA46" s="281"/>
      <c r="AB46" s="269" t="s">
        <v>713</v>
      </c>
      <c r="AC46" s="271">
        <v>0.5682</v>
      </c>
      <c r="AD46" s="271">
        <v>1.7596</v>
      </c>
      <c r="AE46" s="271">
        <v>3.112</v>
      </c>
      <c r="AF46" s="271">
        <v>3.4361</v>
      </c>
      <c r="AG46" s="271">
        <v>4.6</v>
      </c>
      <c r="AH46" s="271">
        <v>5.9</v>
      </c>
      <c r="AI46" s="271">
        <v>5.7</v>
      </c>
      <c r="AJ46" s="271">
        <v>6.8</v>
      </c>
      <c r="AK46" s="271">
        <v>7.8</v>
      </c>
      <c r="AL46" s="271">
        <v>9.1</v>
      </c>
      <c r="AM46" s="271">
        <v>11.9</v>
      </c>
      <c r="AN46" s="271">
        <v>16.3</v>
      </c>
      <c r="AO46" s="271">
        <v>76.9759</v>
      </c>
      <c r="AQ46" s="281"/>
      <c r="AR46" s="269" t="s">
        <v>713</v>
      </c>
      <c r="AS46" s="276">
        <f t="shared" si="37"/>
        <v>-0.111493354182955</v>
      </c>
      <c r="AT46" s="276">
        <f t="shared" si="38"/>
        <v>-0.400088643414817</v>
      </c>
      <c r="AU46" s="276">
        <f t="shared" si="38"/>
        <v>0.356818974537845</v>
      </c>
      <c r="AV46" s="276">
        <f t="shared" si="38"/>
        <v>0.0814868437618028</v>
      </c>
      <c r="AW46" s="276">
        <f t="shared" si="38"/>
        <v>0.314285714285714</v>
      </c>
      <c r="AX46" s="276">
        <f t="shared" si="38"/>
        <v>0.340909090909091</v>
      </c>
      <c r="AY46" s="276">
        <f t="shared" si="38"/>
        <v>0.583333333333333</v>
      </c>
      <c r="AZ46" s="276">
        <f t="shared" si="38"/>
        <v>0.789473684210526</v>
      </c>
      <c r="BA46" s="276">
        <f t="shared" si="38"/>
        <v>0.772727272727272</v>
      </c>
      <c r="BB46" s="276">
        <f t="shared" si="38"/>
        <v>1.06818181818182</v>
      </c>
      <c r="BC46" s="276">
        <f t="shared" si="38"/>
        <v>0.830769230769231</v>
      </c>
      <c r="BD46" s="276">
        <f t="shared" si="38"/>
        <v>0.474232585062316</v>
      </c>
      <c r="BE46" s="276">
        <f t="shared" si="38"/>
        <v>0.518262327416174</v>
      </c>
      <c r="BG46" s="281"/>
      <c r="BH46" s="269" t="s">
        <v>713</v>
      </c>
      <c r="BI46" s="276">
        <f t="shared" si="39"/>
        <v>-0.948609880071631</v>
      </c>
      <c r="BJ46" s="276">
        <f t="shared" si="33"/>
        <v>2.09679690249912</v>
      </c>
      <c r="BK46" s="276">
        <f>AE46/AD46-1</f>
        <v>0.768583769038418</v>
      </c>
      <c r="BL46" s="276">
        <f t="shared" si="34"/>
        <v>0.104145244215938</v>
      </c>
      <c r="BM46" s="276">
        <f t="shared" si="34"/>
        <v>0.338727045196589</v>
      </c>
      <c r="BN46" s="276">
        <f t="shared" si="34"/>
        <v>0.282608695652174</v>
      </c>
      <c r="BO46" s="276">
        <f t="shared" si="34"/>
        <v>-0.0338983050847458</v>
      </c>
      <c r="BP46" s="276">
        <f t="shared" si="34"/>
        <v>0.192982456140351</v>
      </c>
      <c r="BQ46" s="276">
        <f t="shared" si="34"/>
        <v>0.147058823529412</v>
      </c>
      <c r="BR46" s="276">
        <f t="shared" si="34"/>
        <v>0.166666666666667</v>
      </c>
      <c r="BS46" s="276">
        <f t="shared" si="34"/>
        <v>0.307692307692308</v>
      </c>
      <c r="BT46" s="276">
        <f t="shared" si="34"/>
        <v>0.369747899159664</v>
      </c>
    </row>
    <row r="47" spans="3:72">
      <c r="C47" s="37">
        <v>43709</v>
      </c>
      <c r="D47" s="279">
        <v>5.6</v>
      </c>
      <c r="E47" s="279">
        <v>1.6</v>
      </c>
      <c r="F47" s="279"/>
      <c r="G47" s="279">
        <v>0.7</v>
      </c>
      <c r="H47" s="279">
        <v>7.9</v>
      </c>
      <c r="I47" s="274">
        <f t="shared" si="31"/>
        <v>-0.352459016393443</v>
      </c>
      <c r="J47" s="274">
        <f t="shared" si="5"/>
        <v>-0.0705882352941176</v>
      </c>
      <c r="K47" s="279">
        <f t="shared" si="35"/>
        <v>89.6</v>
      </c>
      <c r="L47" s="274">
        <f t="shared" si="19"/>
        <v>0.25049894349587</v>
      </c>
      <c r="N47" s="37">
        <v>43709</v>
      </c>
      <c r="O47" s="279">
        <v>5.6209</v>
      </c>
      <c r="P47" s="279">
        <v>1.634</v>
      </c>
      <c r="Q47" s="279"/>
      <c r="R47" s="279">
        <v>0.7206</v>
      </c>
      <c r="S47" s="279">
        <v>7.9755</v>
      </c>
      <c r="T47" s="274">
        <f t="shared" si="32"/>
        <v>-0.346270491803279</v>
      </c>
      <c r="U47" s="274">
        <f t="shared" si="7"/>
        <v>-0.0645123453169901</v>
      </c>
      <c r="V47" s="279">
        <f t="shared" si="36"/>
        <v>87.2243</v>
      </c>
      <c r="W47" s="274">
        <f t="shared" si="20"/>
        <v>-0.0229530856895784</v>
      </c>
      <c r="Z47" s="31"/>
      <c r="AA47" s="268" t="s">
        <v>716</v>
      </c>
      <c r="AB47" s="269" t="s">
        <v>711</v>
      </c>
      <c r="AC47" s="270">
        <v>2.6753</v>
      </c>
      <c r="AD47" s="270">
        <v>2.3458</v>
      </c>
      <c r="AE47" s="270">
        <v>5.2</v>
      </c>
      <c r="AF47" s="270">
        <v>6.5</v>
      </c>
      <c r="AG47" s="270">
        <v>8.2</v>
      </c>
      <c r="AH47" s="270">
        <v>6.3</v>
      </c>
      <c r="AI47" s="270">
        <v>6</v>
      </c>
      <c r="AJ47" s="270">
        <v>7.3</v>
      </c>
      <c r="AK47" s="270">
        <v>9.4</v>
      </c>
      <c r="AL47" s="270">
        <v>11.1</v>
      </c>
      <c r="AM47" s="270">
        <v>13.8</v>
      </c>
      <c r="AN47" s="270">
        <v>19.2</v>
      </c>
      <c r="AO47" s="271">
        <v>98.0211</v>
      </c>
      <c r="AQ47" s="268" t="s">
        <v>716</v>
      </c>
      <c r="AR47" s="269" t="s">
        <v>711</v>
      </c>
      <c r="AS47" s="274">
        <f t="shared" si="37"/>
        <v>4.37424668541583</v>
      </c>
      <c r="AT47" s="274">
        <f>AD47/AD44-1</f>
        <v>0.685322221423953</v>
      </c>
      <c r="AU47" s="274">
        <f t="shared" si="38"/>
        <v>1.05192960303054</v>
      </c>
      <c r="AV47" s="274">
        <f t="shared" si="38"/>
        <v>1.27511375568778</v>
      </c>
      <c r="AW47" s="274">
        <f t="shared" si="38"/>
        <v>1.1025641025641</v>
      </c>
      <c r="AX47" s="274">
        <f t="shared" si="38"/>
        <v>0.3125</v>
      </c>
      <c r="AY47" s="274">
        <f t="shared" si="38"/>
        <v>0.333333333333333</v>
      </c>
      <c r="AZ47" s="274">
        <f t="shared" si="38"/>
        <v>0.303571428571429</v>
      </c>
      <c r="BA47" s="274">
        <f t="shared" si="38"/>
        <v>0.46875</v>
      </c>
      <c r="BB47" s="274">
        <f t="shared" si="38"/>
        <v>0.441558441558441</v>
      </c>
      <c r="BC47" s="274">
        <f t="shared" si="38"/>
        <v>0.352941176470588</v>
      </c>
      <c r="BD47" s="274">
        <f t="shared" si="38"/>
        <v>0.333333333333333</v>
      </c>
      <c r="BE47" s="274">
        <f t="shared" si="38"/>
        <v>0.513117292288313</v>
      </c>
      <c r="BG47" s="268" t="s">
        <v>716</v>
      </c>
      <c r="BH47" s="269" t="s">
        <v>711</v>
      </c>
      <c r="BI47" s="274">
        <f t="shared" si="39"/>
        <v>-0.814215277777778</v>
      </c>
      <c r="BJ47" s="274">
        <f t="shared" si="33"/>
        <v>-0.123163757335626</v>
      </c>
      <c r="BK47" s="274">
        <f t="shared" si="34"/>
        <v>1.21672776877824</v>
      </c>
      <c r="BL47" s="274">
        <f t="shared" si="34"/>
        <v>0.25</v>
      </c>
      <c r="BM47" s="274">
        <f t="shared" si="34"/>
        <v>0.261538461538461</v>
      </c>
      <c r="BN47" s="274">
        <f t="shared" si="34"/>
        <v>-0.231707317073171</v>
      </c>
      <c r="BO47" s="274">
        <f t="shared" si="34"/>
        <v>-0.0476190476190476</v>
      </c>
      <c r="BP47" s="274">
        <f t="shared" si="34"/>
        <v>0.216666666666667</v>
      </c>
      <c r="BQ47" s="274">
        <f t="shared" si="34"/>
        <v>0.287671232876712</v>
      </c>
      <c r="BR47" s="274">
        <f t="shared" si="34"/>
        <v>0.180851063829787</v>
      </c>
      <c r="BS47" s="274">
        <f t="shared" si="34"/>
        <v>0.243243243243243</v>
      </c>
      <c r="BT47" s="274">
        <f t="shared" si="34"/>
        <v>0.391304347826087</v>
      </c>
    </row>
    <row r="48" spans="3:72">
      <c r="C48" s="37">
        <v>43739</v>
      </c>
      <c r="D48" s="279">
        <v>4.9883</v>
      </c>
      <c r="E48" s="279">
        <v>1.6235</v>
      </c>
      <c r="F48" s="279"/>
      <c r="G48" s="279">
        <v>0.894</v>
      </c>
      <c r="H48" s="279">
        <v>7.5058</v>
      </c>
      <c r="I48" s="274">
        <v>-0.460014388489209</v>
      </c>
      <c r="J48" s="274">
        <f t="shared" si="5"/>
        <v>-0.0498987341772152</v>
      </c>
      <c r="K48" s="279">
        <f t="shared" si="35"/>
        <v>97.1058</v>
      </c>
      <c r="L48" s="274">
        <f t="shared" si="19"/>
        <v>0.135057988530872</v>
      </c>
      <c r="N48" s="37">
        <v>43739</v>
      </c>
      <c r="O48" s="279">
        <v>4.9883</v>
      </c>
      <c r="P48" s="279">
        <v>1.6235</v>
      </c>
      <c r="Q48" s="279"/>
      <c r="R48" s="279">
        <v>0.894</v>
      </c>
      <c r="S48" s="279">
        <v>7.5058</v>
      </c>
      <c r="T48" s="274">
        <f t="shared" si="32"/>
        <v>-0.460014388489209</v>
      </c>
      <c r="U48" s="274">
        <f t="shared" si="7"/>
        <v>-0.058892859381857</v>
      </c>
      <c r="V48" s="279">
        <f t="shared" si="36"/>
        <v>94.7301</v>
      </c>
      <c r="W48" s="274">
        <f t="shared" si="20"/>
        <v>-0.0818360158723084</v>
      </c>
      <c r="Z48" s="31"/>
      <c r="AA48" s="275"/>
      <c r="AB48" s="269" t="s">
        <v>712</v>
      </c>
      <c r="AC48" s="270">
        <v>1.1717</v>
      </c>
      <c r="AD48" s="270">
        <v>1.0962</v>
      </c>
      <c r="AE48" s="270">
        <v>1.6</v>
      </c>
      <c r="AF48" s="270">
        <v>1.7</v>
      </c>
      <c r="AG48" s="270">
        <v>2.1</v>
      </c>
      <c r="AH48" s="270">
        <v>2.2</v>
      </c>
      <c r="AI48" s="270">
        <v>2.4</v>
      </c>
      <c r="AJ48" s="270">
        <v>2.8</v>
      </c>
      <c r="AK48" s="270">
        <v>2.7</v>
      </c>
      <c r="AL48" s="270">
        <v>2.7</v>
      </c>
      <c r="AM48" s="270">
        <v>3.1</v>
      </c>
      <c r="AN48" s="270">
        <v>3.2</v>
      </c>
      <c r="AO48" s="271">
        <v>26.7679</v>
      </c>
      <c r="AQ48" s="275"/>
      <c r="AR48" s="269" t="s">
        <v>712</v>
      </c>
      <c r="AS48" s="274">
        <f t="shared" si="37"/>
        <v>15.6434659090909</v>
      </c>
      <c r="AT48" s="274">
        <f t="shared" si="38"/>
        <v>1.98123470220288</v>
      </c>
      <c r="AU48" s="274">
        <f t="shared" si="38"/>
        <v>1.76912426445137</v>
      </c>
      <c r="AV48" s="274">
        <f t="shared" si="38"/>
        <v>1.93558970816785</v>
      </c>
      <c r="AW48" s="274">
        <f t="shared" si="38"/>
        <v>2</v>
      </c>
      <c r="AX48" s="274">
        <f t="shared" si="38"/>
        <v>1</v>
      </c>
      <c r="AY48" s="274">
        <f t="shared" si="38"/>
        <v>1</v>
      </c>
      <c r="AZ48" s="274">
        <f t="shared" si="38"/>
        <v>1.33333333333333</v>
      </c>
      <c r="BA48" s="274">
        <f t="shared" si="38"/>
        <v>0.928571428571429</v>
      </c>
      <c r="BB48" s="274">
        <f t="shared" si="38"/>
        <v>0.928571428571429</v>
      </c>
      <c r="BC48" s="274">
        <f t="shared" si="38"/>
        <v>0.823529411764706</v>
      </c>
      <c r="BD48" s="274">
        <f t="shared" si="38"/>
        <v>0.68421052631579</v>
      </c>
      <c r="BE48" s="274">
        <f t="shared" si="38"/>
        <v>1.1949897498975</v>
      </c>
      <c r="BG48" s="275"/>
      <c r="BH48" s="269" t="s">
        <v>712</v>
      </c>
      <c r="BI48" s="274">
        <f t="shared" si="39"/>
        <v>-0.383315789473684</v>
      </c>
      <c r="BJ48" s="274">
        <f t="shared" si="33"/>
        <v>-0.0644362891525133</v>
      </c>
      <c r="BK48" s="274">
        <f t="shared" si="34"/>
        <v>0.459587666484218</v>
      </c>
      <c r="BL48" s="274">
        <f t="shared" si="34"/>
        <v>0.0625</v>
      </c>
      <c r="BM48" s="274">
        <f t="shared" si="34"/>
        <v>0.235294117647059</v>
      </c>
      <c r="BN48" s="274">
        <f t="shared" si="34"/>
        <v>0.0476190476190477</v>
      </c>
      <c r="BO48" s="274">
        <f t="shared" si="34"/>
        <v>0.0909090909090908</v>
      </c>
      <c r="BP48" s="274">
        <f t="shared" si="34"/>
        <v>0.166666666666667</v>
      </c>
      <c r="BQ48" s="274">
        <f t="shared" si="34"/>
        <v>-0.0357142857142856</v>
      </c>
      <c r="BR48" s="274">
        <f t="shared" si="34"/>
        <v>0</v>
      </c>
      <c r="BS48" s="274">
        <f t="shared" si="34"/>
        <v>0.148148148148148</v>
      </c>
      <c r="BT48" s="274">
        <f t="shared" si="34"/>
        <v>0.032258064516129</v>
      </c>
    </row>
    <row r="49" spans="3:72">
      <c r="C49" s="37">
        <v>43770</v>
      </c>
      <c r="D49" s="279">
        <v>6.2968</v>
      </c>
      <c r="E49" s="279">
        <v>1.3511</v>
      </c>
      <c r="F49" s="279"/>
      <c r="G49" s="279">
        <v>1.8896</v>
      </c>
      <c r="H49" s="279">
        <v>9.5375</v>
      </c>
      <c r="I49" s="274">
        <v>-0.438970588235294</v>
      </c>
      <c r="J49" s="274">
        <f t="shared" si="5"/>
        <v>0.270684004369954</v>
      </c>
      <c r="K49" s="279">
        <f t="shared" si="35"/>
        <v>106.6433</v>
      </c>
      <c r="L49" s="274">
        <f t="shared" si="19"/>
        <v>0.0399009667347301</v>
      </c>
      <c r="N49" s="37">
        <v>43770</v>
      </c>
      <c r="O49" s="279">
        <v>6.2968</v>
      </c>
      <c r="P49" s="279">
        <v>1.3511</v>
      </c>
      <c r="Q49" s="279"/>
      <c r="R49" s="279">
        <v>1.8896</v>
      </c>
      <c r="S49" s="279">
        <v>9.5375</v>
      </c>
      <c r="T49" s="274">
        <f t="shared" si="32"/>
        <v>-0.438970588235294</v>
      </c>
      <c r="U49" s="274">
        <f t="shared" si="7"/>
        <v>0.270684004369954</v>
      </c>
      <c r="V49" s="279">
        <f t="shared" si="36"/>
        <v>104.2676</v>
      </c>
      <c r="W49" s="274">
        <f t="shared" si="20"/>
        <v>-0.132357077356553</v>
      </c>
      <c r="Z49" s="31"/>
      <c r="AA49" s="281"/>
      <c r="AB49" s="269" t="s">
        <v>713</v>
      </c>
      <c r="AC49" s="271">
        <v>3.847</v>
      </c>
      <c r="AD49" s="271">
        <v>3.442</v>
      </c>
      <c r="AE49" s="271">
        <v>6.8</v>
      </c>
      <c r="AF49" s="271">
        <v>8.2</v>
      </c>
      <c r="AG49" s="271">
        <v>10.3</v>
      </c>
      <c r="AH49" s="271">
        <v>8.5</v>
      </c>
      <c r="AI49" s="271">
        <v>8.4</v>
      </c>
      <c r="AJ49" s="271">
        <v>10.1</v>
      </c>
      <c r="AK49" s="271">
        <v>12.1</v>
      </c>
      <c r="AL49" s="271">
        <v>13.8</v>
      </c>
      <c r="AM49" s="271">
        <v>16.9</v>
      </c>
      <c r="AN49" s="271">
        <v>22.5</v>
      </c>
      <c r="AO49" s="271">
        <v>124.889</v>
      </c>
      <c r="AQ49" s="281"/>
      <c r="AR49" s="269" t="s">
        <v>713</v>
      </c>
      <c r="AS49" s="276">
        <f t="shared" si="37"/>
        <v>5.77050334389299</v>
      </c>
      <c r="AT49" s="276">
        <f t="shared" si="38"/>
        <v>0.956126392361901</v>
      </c>
      <c r="AU49" s="276">
        <f t="shared" si="38"/>
        <v>1.18508997429306</v>
      </c>
      <c r="AV49" s="276">
        <f t="shared" si="38"/>
        <v>1.38642647187218</v>
      </c>
      <c r="AW49" s="276">
        <f t="shared" si="38"/>
        <v>1.23913043478261</v>
      </c>
      <c r="AX49" s="276">
        <f t="shared" si="38"/>
        <v>0.440677966101695</v>
      </c>
      <c r="AY49" s="276">
        <f t="shared" si="38"/>
        <v>0.473684210526316</v>
      </c>
      <c r="AZ49" s="276">
        <f t="shared" si="38"/>
        <v>0.485294117647059</v>
      </c>
      <c r="BA49" s="276">
        <f t="shared" si="38"/>
        <v>0.551282051282051</v>
      </c>
      <c r="BB49" s="276">
        <f t="shared" si="38"/>
        <v>0.516483516483517</v>
      </c>
      <c r="BC49" s="276">
        <f t="shared" si="38"/>
        <v>0.420168067226891</v>
      </c>
      <c r="BD49" s="276">
        <f t="shared" si="38"/>
        <v>0.380368098159509</v>
      </c>
      <c r="BE49" s="276">
        <f t="shared" si="38"/>
        <v>0.622442868482213</v>
      </c>
      <c r="BG49" s="281"/>
      <c r="BH49" s="269" t="s">
        <v>713</v>
      </c>
      <c r="BI49" s="276">
        <f t="shared" si="39"/>
        <v>-0.76398773006135</v>
      </c>
      <c r="BJ49" s="276">
        <f t="shared" si="33"/>
        <v>-0.105276839095399</v>
      </c>
      <c r="BK49" s="276">
        <f t="shared" si="34"/>
        <v>0.975595583962812</v>
      </c>
      <c r="BL49" s="276">
        <f t="shared" si="34"/>
        <v>0.205882352941176</v>
      </c>
      <c r="BM49" s="276">
        <f t="shared" si="34"/>
        <v>0.25609756097561</v>
      </c>
      <c r="BN49" s="276">
        <f t="shared" si="34"/>
        <v>-0.174757281553398</v>
      </c>
      <c r="BO49" s="276">
        <f t="shared" si="34"/>
        <v>-0.0117647058823529</v>
      </c>
      <c r="BP49" s="276">
        <f t="shared" si="34"/>
        <v>0.202380952380952</v>
      </c>
      <c r="BQ49" s="276">
        <f t="shared" si="34"/>
        <v>0.198019801980198</v>
      </c>
      <c r="BR49" s="276">
        <f t="shared" si="34"/>
        <v>0.140495867768595</v>
      </c>
      <c r="BS49" s="276">
        <f t="shared" si="34"/>
        <v>0.22463768115942</v>
      </c>
      <c r="BT49" s="276">
        <f t="shared" si="34"/>
        <v>0.331360946745562</v>
      </c>
    </row>
    <row r="50" spans="3:72">
      <c r="C50" s="37">
        <v>43800</v>
      </c>
      <c r="D50" s="279">
        <v>10.5026</v>
      </c>
      <c r="E50" s="279">
        <v>0.993333333333333</v>
      </c>
      <c r="F50" s="279"/>
      <c r="G50" s="279">
        <v>1.8896</v>
      </c>
      <c r="H50" s="279">
        <v>13.3855333333333</v>
      </c>
      <c r="I50" s="274">
        <v>-0.405087407407407</v>
      </c>
      <c r="J50" s="274">
        <f t="shared" si="5"/>
        <v>0.403463521188288</v>
      </c>
      <c r="K50" s="279">
        <f t="shared" si="35"/>
        <v>120.028833333333</v>
      </c>
      <c r="L50" s="274">
        <f t="shared" si="19"/>
        <v>-0.0401640178891776</v>
      </c>
      <c r="N50" s="37">
        <v>43800</v>
      </c>
      <c r="O50" s="279">
        <v>10.5026</v>
      </c>
      <c r="P50" s="279">
        <v>2.0394</v>
      </c>
      <c r="Q50" s="279"/>
      <c r="R50" s="279">
        <v>3.8028</v>
      </c>
      <c r="S50" s="279">
        <v>16.3448</v>
      </c>
      <c r="T50" s="274">
        <f t="shared" si="32"/>
        <v>-0.273564444444444</v>
      </c>
      <c r="U50" s="274">
        <f t="shared" si="7"/>
        <v>0.713740498034076</v>
      </c>
      <c r="V50" s="279">
        <f t="shared" si="36"/>
        <v>120.6124</v>
      </c>
      <c r="W50" s="274">
        <f t="shared" si="20"/>
        <v>-0.154625879806607</v>
      </c>
      <c r="Z50" s="31"/>
      <c r="AA50" s="268" t="s">
        <v>735</v>
      </c>
      <c r="AB50" s="269" t="s">
        <v>711</v>
      </c>
      <c r="AC50" s="270">
        <v>7.5</v>
      </c>
      <c r="AD50" s="270">
        <v>4</v>
      </c>
      <c r="AE50" s="270">
        <v>9.6</v>
      </c>
      <c r="AF50" s="270">
        <v>7.1</v>
      </c>
      <c r="AG50" s="270">
        <v>8.3</v>
      </c>
      <c r="AH50" s="270">
        <v>12.9</v>
      </c>
      <c r="AI50" s="270">
        <v>6.1</v>
      </c>
      <c r="AJ50" s="270">
        <v>6.9</v>
      </c>
      <c r="AK50" s="270">
        <v>6.3</v>
      </c>
      <c r="AL50" s="270">
        <v>5.9</v>
      </c>
      <c r="AM50" s="270">
        <v>8.1</v>
      </c>
      <c r="AN50" s="270">
        <v>14</v>
      </c>
      <c r="AO50" s="271">
        <v>96.7</v>
      </c>
      <c r="AQ50" s="268" t="s">
        <v>735</v>
      </c>
      <c r="AR50" s="269" t="s">
        <v>711</v>
      </c>
      <c r="AS50" s="274">
        <f t="shared" si="37"/>
        <v>1.80342391507494</v>
      </c>
      <c r="AT50" s="274">
        <f t="shared" si="38"/>
        <v>0.705175206752494</v>
      </c>
      <c r="AU50" s="274">
        <f t="shared" si="38"/>
        <v>0.846153846153846</v>
      </c>
      <c r="AV50" s="274">
        <f t="shared" si="38"/>
        <v>0.0923076923076922</v>
      </c>
      <c r="AW50" s="274">
        <f t="shared" si="38"/>
        <v>0.0121951219512197</v>
      </c>
      <c r="AX50" s="274">
        <f t="shared" si="38"/>
        <v>1.04761904761905</v>
      </c>
      <c r="AY50" s="274">
        <f t="shared" si="38"/>
        <v>0.0166666666666666</v>
      </c>
      <c r="AZ50" s="274">
        <f t="shared" si="38"/>
        <v>-0.0547945205479451</v>
      </c>
      <c r="BA50" s="274">
        <f t="shared" si="38"/>
        <v>-0.329787234042553</v>
      </c>
      <c r="BB50" s="274">
        <f t="shared" si="38"/>
        <v>-0.468468468468468</v>
      </c>
      <c r="BC50" s="274">
        <f t="shared" si="38"/>
        <v>-0.41304347826087</v>
      </c>
      <c r="BD50" s="274">
        <f t="shared" si="38"/>
        <v>-0.270833333333333</v>
      </c>
      <c r="BE50" s="276">
        <f t="shared" si="38"/>
        <v>-0.0134777104113298</v>
      </c>
      <c r="BG50" s="268" t="s">
        <v>735</v>
      </c>
      <c r="BH50" s="269" t="s">
        <v>711</v>
      </c>
      <c r="BI50" s="274">
        <f t="shared" si="39"/>
        <v>-0.609375</v>
      </c>
      <c r="BJ50" s="274">
        <f t="shared" si="33"/>
        <v>-0.466666666666667</v>
      </c>
      <c r="BK50" s="274">
        <f t="shared" si="34"/>
        <v>1.4</v>
      </c>
      <c r="BL50" s="274">
        <f t="shared" si="34"/>
        <v>-0.260416666666667</v>
      </c>
      <c r="BM50" s="274">
        <f t="shared" si="34"/>
        <v>0.169014084507042</v>
      </c>
      <c r="BN50" s="274">
        <f t="shared" si="34"/>
        <v>0.55421686746988</v>
      </c>
      <c r="BO50" s="274">
        <f t="shared" si="34"/>
        <v>-0.527131782945736</v>
      </c>
      <c r="BP50" s="274">
        <f t="shared" si="34"/>
        <v>0.131147540983607</v>
      </c>
      <c r="BQ50" s="274">
        <f t="shared" si="34"/>
        <v>-0.0869565217391305</v>
      </c>
      <c r="BR50" s="274">
        <f t="shared" si="34"/>
        <v>-0.0634920634920634</v>
      </c>
      <c r="BS50" s="274">
        <f t="shared" si="34"/>
        <v>0.372881355932203</v>
      </c>
      <c r="BT50" s="274">
        <f t="shared" si="34"/>
        <v>0.728395061728395</v>
      </c>
    </row>
    <row r="51" spans="3:72">
      <c r="C51" s="37">
        <v>43831</v>
      </c>
      <c r="D51" s="279">
        <v>2.9269</v>
      </c>
      <c r="E51" s="279">
        <v>1.2487</v>
      </c>
      <c r="F51" s="279"/>
      <c r="G51" s="279">
        <v>0.4617</v>
      </c>
      <c r="H51" s="279">
        <v>4.6373</v>
      </c>
      <c r="I51" s="274">
        <v>-0.516947916666667</v>
      </c>
      <c r="J51" s="274">
        <f t="shared" si="5"/>
        <v>-0.653558817230542</v>
      </c>
      <c r="K51" s="279">
        <f>H51</f>
        <v>4.6373</v>
      </c>
      <c r="L51" s="274">
        <f t="shared" si="19"/>
        <v>-0.516947916666667</v>
      </c>
      <c r="N51" s="37">
        <v>43831</v>
      </c>
      <c r="O51" s="279">
        <v>2.9269</v>
      </c>
      <c r="P51" s="279">
        <v>1.2487</v>
      </c>
      <c r="Q51" s="279"/>
      <c r="R51" s="279">
        <v>0.4617</v>
      </c>
      <c r="S51" s="279">
        <v>4.6373</v>
      </c>
      <c r="T51" s="274">
        <f t="shared" si="32"/>
        <v>-0.515413392409296</v>
      </c>
      <c r="U51" s="274">
        <f t="shared" si="7"/>
        <v>-0.71628285448583</v>
      </c>
      <c r="V51" s="279">
        <f>S51</f>
        <v>4.6373</v>
      </c>
      <c r="W51" s="274">
        <f t="shared" si="20"/>
        <v>-0.515413392409296</v>
      </c>
      <c r="Z51" s="31"/>
      <c r="AA51" s="275"/>
      <c r="AB51" s="269" t="s">
        <v>712</v>
      </c>
      <c r="AC51" s="270">
        <v>2.1</v>
      </c>
      <c r="AD51" s="270">
        <v>1.3</v>
      </c>
      <c r="AE51" s="270">
        <v>3</v>
      </c>
      <c r="AF51" s="270">
        <v>2.5</v>
      </c>
      <c r="AG51" s="270">
        <v>2.1</v>
      </c>
      <c r="AH51" s="270">
        <v>2.2</v>
      </c>
      <c r="AI51" s="270">
        <v>1.9</v>
      </c>
      <c r="AJ51" s="270">
        <v>1.6</v>
      </c>
      <c r="AK51" s="270">
        <v>1.7</v>
      </c>
      <c r="AL51" s="270">
        <v>1.6</v>
      </c>
      <c r="AM51" s="270">
        <v>1.4</v>
      </c>
      <c r="AN51" s="270">
        <v>2.2</v>
      </c>
      <c r="AO51" s="271">
        <v>23.6</v>
      </c>
      <c r="AQ51" s="275"/>
      <c r="AR51" s="269" t="s">
        <v>712</v>
      </c>
      <c r="AS51" s="274">
        <f t="shared" si="37"/>
        <v>0.792267645301699</v>
      </c>
      <c r="AT51" s="274">
        <f t="shared" si="38"/>
        <v>0.185914979018427</v>
      </c>
      <c r="AU51" s="274">
        <f t="shared" si="38"/>
        <v>0.875</v>
      </c>
      <c r="AV51" s="274">
        <f t="shared" si="38"/>
        <v>0.470588235294118</v>
      </c>
      <c r="AW51" s="274">
        <f t="shared" si="38"/>
        <v>0</v>
      </c>
      <c r="AX51" s="274">
        <f t="shared" si="38"/>
        <v>0</v>
      </c>
      <c r="AY51" s="274">
        <f t="shared" si="38"/>
        <v>-0.208333333333333</v>
      </c>
      <c r="AZ51" s="274">
        <f t="shared" si="38"/>
        <v>-0.428571428571428</v>
      </c>
      <c r="BA51" s="274">
        <f t="shared" si="38"/>
        <v>-0.37037037037037</v>
      </c>
      <c r="BB51" s="274">
        <f t="shared" si="38"/>
        <v>-0.407407407407407</v>
      </c>
      <c r="BC51" s="274">
        <f t="shared" si="38"/>
        <v>-0.548387096774194</v>
      </c>
      <c r="BD51" s="274">
        <f t="shared" si="38"/>
        <v>-0.3125</v>
      </c>
      <c r="BE51" s="276">
        <f t="shared" si="38"/>
        <v>-0.118346975295036</v>
      </c>
      <c r="BG51" s="275"/>
      <c r="BH51" s="269" t="s">
        <v>712</v>
      </c>
      <c r="BI51" s="274">
        <f t="shared" si="39"/>
        <v>-0.34375</v>
      </c>
      <c r="BJ51" s="274">
        <f t="shared" si="33"/>
        <v>-0.380952380952381</v>
      </c>
      <c r="BK51" s="274">
        <f t="shared" si="34"/>
        <v>1.30769230769231</v>
      </c>
      <c r="BL51" s="274">
        <f t="shared" si="34"/>
        <v>-0.166666666666667</v>
      </c>
      <c r="BM51" s="274">
        <f t="shared" si="34"/>
        <v>-0.16</v>
      </c>
      <c r="BN51" s="274">
        <f t="shared" si="34"/>
        <v>0.0476190476190477</v>
      </c>
      <c r="BO51" s="274">
        <f t="shared" si="34"/>
        <v>-0.136363636363636</v>
      </c>
      <c r="BP51" s="274">
        <f t="shared" si="34"/>
        <v>-0.157894736842105</v>
      </c>
      <c r="BQ51" s="274">
        <f t="shared" si="34"/>
        <v>0.0625</v>
      </c>
      <c r="BR51" s="274">
        <f t="shared" si="34"/>
        <v>-0.0588235294117646</v>
      </c>
      <c r="BS51" s="274">
        <f t="shared" si="34"/>
        <v>-0.125</v>
      </c>
      <c r="BT51" s="274">
        <f t="shared" si="34"/>
        <v>0.571428571428572</v>
      </c>
    </row>
    <row r="52" spans="3:72">
      <c r="C52" s="37">
        <v>43862</v>
      </c>
      <c r="D52" s="279">
        <v>0.9291</v>
      </c>
      <c r="E52" s="279">
        <v>0.219</v>
      </c>
      <c r="F52" s="279"/>
      <c r="G52" s="279">
        <v>0.1427</v>
      </c>
      <c r="H52" s="279">
        <v>1.2908</v>
      </c>
      <c r="I52" s="274">
        <f t="shared" ref="I52:I64" si="40">SUM(D52:G52)/SUM(D40:G40)-1</f>
        <v>-0.760962962962963</v>
      </c>
      <c r="J52" s="274">
        <f t="shared" si="5"/>
        <v>-0.721648372975654</v>
      </c>
      <c r="K52" s="279">
        <f t="shared" ref="K52:K62" si="41">K51+H52</f>
        <v>5.9281</v>
      </c>
      <c r="L52" s="274">
        <f t="shared" si="19"/>
        <v>-0.604793333333333</v>
      </c>
      <c r="N52" s="37">
        <v>43862</v>
      </c>
      <c r="O52" s="279">
        <v>0.9291</v>
      </c>
      <c r="P52" s="279">
        <v>0.219</v>
      </c>
      <c r="Q52" s="279"/>
      <c r="R52" s="279">
        <v>0.1427</v>
      </c>
      <c r="S52" s="279">
        <v>1.2908</v>
      </c>
      <c r="T52" s="274">
        <f t="shared" si="32"/>
        <v>-0.755840127111431</v>
      </c>
      <c r="U52" s="274">
        <f t="shared" si="7"/>
        <v>-0.721648372975654</v>
      </c>
      <c r="V52" s="279">
        <f t="shared" ref="V52:V62" si="42">V51+S52</f>
        <v>5.9281</v>
      </c>
      <c r="W52" s="274">
        <f t="shared" si="20"/>
        <v>-0.600970631987776</v>
      </c>
      <c r="Z52" s="31"/>
      <c r="AA52" s="281"/>
      <c r="AB52" s="269" t="s">
        <v>713</v>
      </c>
      <c r="AC52" s="271">
        <v>9.6</v>
      </c>
      <c r="AD52" s="271">
        <v>5.3</v>
      </c>
      <c r="AE52" s="271">
        <v>12.6</v>
      </c>
      <c r="AF52" s="271">
        <v>9.7</v>
      </c>
      <c r="AG52" s="271">
        <v>10.4</v>
      </c>
      <c r="AH52" s="271">
        <v>15.2</v>
      </c>
      <c r="AI52" s="271">
        <v>8</v>
      </c>
      <c r="AJ52" s="271">
        <v>8.5</v>
      </c>
      <c r="AK52" s="271">
        <v>8</v>
      </c>
      <c r="AL52" s="271">
        <v>7.5</v>
      </c>
      <c r="AM52" s="271">
        <v>9.5</v>
      </c>
      <c r="AN52" s="271">
        <v>16.3</v>
      </c>
      <c r="AO52" s="271">
        <v>120.6</v>
      </c>
      <c r="AQ52" s="281"/>
      <c r="AR52" s="269" t="s">
        <v>713</v>
      </c>
      <c r="AS52" s="276">
        <f t="shared" si="37"/>
        <v>1.49545100077983</v>
      </c>
      <c r="AT52" s="276">
        <f>AD52/AD49-1</f>
        <v>0.539802440441604</v>
      </c>
      <c r="AU52" s="276">
        <f t="shared" si="38"/>
        <v>0.852941176470588</v>
      </c>
      <c r="AV52" s="276">
        <f t="shared" si="38"/>
        <v>0.182926829268293</v>
      </c>
      <c r="AW52" s="276">
        <f t="shared" si="38"/>
        <v>0.00970873786407767</v>
      </c>
      <c r="AX52" s="276">
        <f t="shared" si="38"/>
        <v>0.788235294117647</v>
      </c>
      <c r="AY52" s="276">
        <f t="shared" si="38"/>
        <v>-0.0476190476190477</v>
      </c>
      <c r="AZ52" s="276">
        <f t="shared" si="38"/>
        <v>-0.158415841584158</v>
      </c>
      <c r="BA52" s="276">
        <f t="shared" si="38"/>
        <v>-0.338842975206612</v>
      </c>
      <c r="BB52" s="276">
        <f t="shared" si="38"/>
        <v>-0.456521739130435</v>
      </c>
      <c r="BC52" s="276">
        <f t="shared" si="38"/>
        <v>-0.437869822485207</v>
      </c>
      <c r="BD52" s="276">
        <f t="shared" si="38"/>
        <v>-0.275555555555556</v>
      </c>
      <c r="BE52" s="276">
        <f t="shared" si="38"/>
        <v>-0.0343424961365693</v>
      </c>
      <c r="BG52" s="281"/>
      <c r="BH52" s="269" t="s">
        <v>713</v>
      </c>
      <c r="BI52" s="276">
        <f t="shared" si="39"/>
        <v>-0.573333333333333</v>
      </c>
      <c r="BJ52" s="276">
        <f t="shared" si="33"/>
        <v>-0.447916666666667</v>
      </c>
      <c r="BK52" s="276">
        <f t="shared" si="34"/>
        <v>1.37735849056604</v>
      </c>
      <c r="BL52" s="276">
        <f t="shared" si="34"/>
        <v>-0.23015873015873</v>
      </c>
      <c r="BM52" s="276">
        <f t="shared" si="34"/>
        <v>0.0721649484536084</v>
      </c>
      <c r="BN52" s="276">
        <f t="shared" si="34"/>
        <v>0.461538461538461</v>
      </c>
      <c r="BO52" s="276">
        <f t="shared" si="34"/>
        <v>-0.473684210526316</v>
      </c>
      <c r="BP52" s="276">
        <f t="shared" si="34"/>
        <v>0.0625</v>
      </c>
      <c r="BQ52" s="276">
        <f t="shared" si="34"/>
        <v>-0.0588235294117647</v>
      </c>
      <c r="BR52" s="276">
        <f t="shared" si="34"/>
        <v>-0.0625</v>
      </c>
      <c r="BS52" s="276">
        <f t="shared" si="34"/>
        <v>0.266666666666667</v>
      </c>
      <c r="BT52" s="276">
        <f t="shared" si="34"/>
        <v>0.715789473684211</v>
      </c>
    </row>
    <row r="53" spans="3:72">
      <c r="C53" s="37">
        <v>43891</v>
      </c>
      <c r="D53" s="279">
        <v>3.5</v>
      </c>
      <c r="E53" s="279">
        <v>1.2</v>
      </c>
      <c r="F53" s="279"/>
      <c r="G53" s="279">
        <v>0.6</v>
      </c>
      <c r="H53" s="279">
        <v>5.3</v>
      </c>
      <c r="I53" s="274">
        <f t="shared" si="40"/>
        <v>-0.598484848484848</v>
      </c>
      <c r="J53" s="274">
        <f t="shared" si="5"/>
        <v>3.10598078710877</v>
      </c>
      <c r="K53" s="279">
        <f t="shared" si="41"/>
        <v>11.2281</v>
      </c>
      <c r="L53" s="274">
        <f t="shared" si="19"/>
        <v>-0.624478260869565</v>
      </c>
      <c r="N53" s="37">
        <v>43891</v>
      </c>
      <c r="O53" s="279">
        <v>3.5</v>
      </c>
      <c r="P53" s="279">
        <v>1.2</v>
      </c>
      <c r="Q53" s="279"/>
      <c r="R53" s="279">
        <v>0.6</v>
      </c>
      <c r="S53" s="279">
        <v>5.3</v>
      </c>
      <c r="T53" s="274">
        <f t="shared" si="32"/>
        <v>-0.578129601770264</v>
      </c>
      <c r="U53" s="274">
        <f t="shared" si="7"/>
        <v>3.10598078710877</v>
      </c>
      <c r="V53" s="279">
        <f t="shared" si="42"/>
        <v>11.2281</v>
      </c>
      <c r="W53" s="274">
        <f t="shared" si="20"/>
        <v>-0.590505262697214</v>
      </c>
      <c r="Z53" s="31"/>
      <c r="AA53" s="268" t="s">
        <v>736</v>
      </c>
      <c r="AB53" s="269" t="s">
        <v>711</v>
      </c>
      <c r="AC53" s="270">
        <v>3.3453</v>
      </c>
      <c r="AD53" s="270">
        <v>1.068</v>
      </c>
      <c r="AE53" s="270">
        <v>4.1</v>
      </c>
      <c r="AF53" s="270">
        <v>5.1</v>
      </c>
      <c r="AG53" s="270">
        <v>6.4</v>
      </c>
      <c r="AH53" s="270">
        <v>8.3</v>
      </c>
      <c r="AI53" s="270">
        <v>7.9</v>
      </c>
      <c r="AJ53" s="270">
        <v>8.9</v>
      </c>
      <c r="AK53" s="270">
        <v>11.2</v>
      </c>
      <c r="AL53" s="270">
        <v>13.4</v>
      </c>
      <c r="AM53" s="270">
        <v>16.7</v>
      </c>
      <c r="AN53" s="270">
        <v>21.1</v>
      </c>
      <c r="AO53" s="270">
        <v>111.6</v>
      </c>
      <c r="AQ53" s="268" t="s">
        <v>736</v>
      </c>
      <c r="AR53" s="269" t="s">
        <v>711</v>
      </c>
      <c r="AS53" s="274">
        <f t="shared" si="37"/>
        <v>-0.55396</v>
      </c>
      <c r="AT53" s="274">
        <f t="shared" si="38"/>
        <v>-0.733</v>
      </c>
      <c r="AU53" s="274">
        <f t="shared" si="38"/>
        <v>-0.572916666666667</v>
      </c>
      <c r="AV53" s="274">
        <f t="shared" si="38"/>
        <v>-0.28169014084507</v>
      </c>
      <c r="AW53" s="274">
        <f t="shared" si="38"/>
        <v>-0.228915662650602</v>
      </c>
      <c r="AX53" s="274">
        <f t="shared" si="38"/>
        <v>-0.356589147286822</v>
      </c>
      <c r="AY53" s="274">
        <f t="shared" si="38"/>
        <v>0.295081967213115</v>
      </c>
      <c r="AZ53" s="274">
        <f t="shared" si="38"/>
        <v>0.289855072463768</v>
      </c>
      <c r="BA53" s="274">
        <f t="shared" si="38"/>
        <v>0.777777777777778</v>
      </c>
      <c r="BB53" s="274">
        <f t="shared" si="38"/>
        <v>1.27118644067797</v>
      </c>
      <c r="BC53" s="274">
        <f t="shared" si="38"/>
        <v>1.06172839506173</v>
      </c>
      <c r="BD53" s="274">
        <f t="shared" si="38"/>
        <v>0.507142857142857</v>
      </c>
      <c r="BE53" s="274">
        <f t="shared" si="38"/>
        <v>0.154084798345398</v>
      </c>
      <c r="BG53" s="268" t="s">
        <v>736</v>
      </c>
      <c r="BH53" s="269" t="s">
        <v>711</v>
      </c>
      <c r="BI53" s="274">
        <f t="shared" si="39"/>
        <v>-0.76105</v>
      </c>
      <c r="BJ53" s="274">
        <f t="shared" si="33"/>
        <v>-0.680746121424088</v>
      </c>
      <c r="BK53" s="274">
        <f t="shared" si="34"/>
        <v>2.83895131086142</v>
      </c>
      <c r="BL53" s="274">
        <f t="shared" si="34"/>
        <v>0.24390243902439</v>
      </c>
      <c r="BM53" s="274">
        <f t="shared" si="34"/>
        <v>0.254901960784314</v>
      </c>
      <c r="BN53" s="274">
        <f t="shared" si="34"/>
        <v>0.296875</v>
      </c>
      <c r="BO53" s="274">
        <f t="shared" si="34"/>
        <v>-0.0481927710843374</v>
      </c>
      <c r="BP53" s="274">
        <f t="shared" si="34"/>
        <v>0.126582278481013</v>
      </c>
      <c r="BQ53" s="274">
        <f t="shared" si="34"/>
        <v>0.258426966292135</v>
      </c>
      <c r="BR53" s="274">
        <f t="shared" si="34"/>
        <v>0.196428571428572</v>
      </c>
      <c r="BS53" s="274">
        <f t="shared" si="34"/>
        <v>0.246268656716418</v>
      </c>
      <c r="BT53" s="274">
        <f t="shared" si="34"/>
        <v>0.263473053892216</v>
      </c>
    </row>
    <row r="54" spans="3:72">
      <c r="C54" s="37">
        <v>43922</v>
      </c>
      <c r="D54" s="279">
        <v>4.3</v>
      </c>
      <c r="E54" s="279">
        <v>2</v>
      </c>
      <c r="F54" s="279"/>
      <c r="G54" s="279">
        <v>0.9</v>
      </c>
      <c r="H54" s="279">
        <v>7.2</v>
      </c>
      <c r="I54" s="274">
        <f t="shared" si="40"/>
        <v>-0.25</v>
      </c>
      <c r="J54" s="274">
        <f t="shared" si="5"/>
        <v>0.358490566037736</v>
      </c>
      <c r="K54" s="279">
        <f t="shared" si="41"/>
        <v>18.4281</v>
      </c>
      <c r="L54" s="274">
        <f t="shared" si="19"/>
        <v>-0.53346582278481</v>
      </c>
      <c r="N54" s="37">
        <v>43922</v>
      </c>
      <c r="O54" s="279">
        <v>4.9</v>
      </c>
      <c r="P54" s="279">
        <v>2.2</v>
      </c>
      <c r="Q54" s="279"/>
      <c r="R54" s="279">
        <v>0.9</v>
      </c>
      <c r="S54" s="279">
        <v>8</v>
      </c>
      <c r="T54" s="274">
        <f t="shared" si="32"/>
        <v>-0.173306052433064</v>
      </c>
      <c r="U54" s="274">
        <f t="shared" si="7"/>
        <v>0.509433962264151</v>
      </c>
      <c r="V54" s="279">
        <f t="shared" si="42"/>
        <v>19.2281</v>
      </c>
      <c r="W54" s="274">
        <f t="shared" si="20"/>
        <v>-0.481673473238715</v>
      </c>
      <c r="Z54" s="31"/>
      <c r="AA54" s="275"/>
      <c r="AB54" s="269" t="s">
        <v>712</v>
      </c>
      <c r="AC54" s="270">
        <v>1.2749</v>
      </c>
      <c r="AD54" s="270">
        <v>0.2228</v>
      </c>
      <c r="AE54" s="270">
        <v>1.23</v>
      </c>
      <c r="AF54" s="270">
        <v>2</v>
      </c>
      <c r="AG54" s="270">
        <v>1.77</v>
      </c>
      <c r="AH54" s="270">
        <v>2.09</v>
      </c>
      <c r="AI54" s="270">
        <v>1.93</v>
      </c>
      <c r="AJ54" s="270">
        <v>2.03</v>
      </c>
      <c r="AK54" s="270">
        <v>2.51</v>
      </c>
      <c r="AL54" s="270">
        <v>2.63</v>
      </c>
      <c r="AM54" s="270">
        <v>3.24</v>
      </c>
      <c r="AN54" s="270">
        <v>3.73</v>
      </c>
      <c r="AO54" s="270">
        <v>25.1</v>
      </c>
      <c r="AQ54" s="275"/>
      <c r="AR54" s="269" t="s">
        <v>712</v>
      </c>
      <c r="AS54" s="274">
        <f t="shared" si="37"/>
        <v>-0.392904761904762</v>
      </c>
      <c r="AT54" s="274">
        <f t="shared" si="38"/>
        <v>-0.828615384615385</v>
      </c>
      <c r="AU54" s="274">
        <f t="shared" si="38"/>
        <v>-0.59</v>
      </c>
      <c r="AV54" s="274">
        <f t="shared" si="38"/>
        <v>-0.2</v>
      </c>
      <c r="AW54" s="274">
        <f t="shared" si="38"/>
        <v>-0.157142857142857</v>
      </c>
      <c r="AX54" s="274">
        <f t="shared" si="38"/>
        <v>-0.0500000000000002</v>
      </c>
      <c r="AY54" s="274">
        <f t="shared" si="38"/>
        <v>0.0157894736842106</v>
      </c>
      <c r="AZ54" s="274">
        <f t="shared" si="38"/>
        <v>0.26875</v>
      </c>
      <c r="BA54" s="274">
        <f t="shared" si="38"/>
        <v>0.476470588235294</v>
      </c>
      <c r="BB54" s="274">
        <f t="shared" si="38"/>
        <v>0.64375</v>
      </c>
      <c r="BC54" s="274">
        <f t="shared" si="38"/>
        <v>1.31428571428571</v>
      </c>
      <c r="BD54" s="274">
        <f t="shared" si="38"/>
        <v>0.695454545454545</v>
      </c>
      <c r="BE54" s="274">
        <f t="shared" si="38"/>
        <v>0.0635593220338984</v>
      </c>
      <c r="BG54" s="275"/>
      <c r="BH54" s="269" t="s">
        <v>712</v>
      </c>
      <c r="BI54" s="274">
        <f t="shared" si="39"/>
        <v>-0.4205</v>
      </c>
      <c r="BJ54" s="274">
        <f t="shared" si="33"/>
        <v>-0.825241195387874</v>
      </c>
      <c r="BK54" s="274">
        <f t="shared" ref="BK54:BT60" si="43">AE54/AD54-1</f>
        <v>4.52064631956912</v>
      </c>
      <c r="BL54" s="274">
        <f t="shared" si="43"/>
        <v>0.626016260162602</v>
      </c>
      <c r="BM54" s="274">
        <f t="shared" si="43"/>
        <v>-0.115</v>
      </c>
      <c r="BN54" s="274">
        <f t="shared" si="43"/>
        <v>0.180790960451977</v>
      </c>
      <c r="BO54" s="274">
        <f t="shared" si="43"/>
        <v>-0.0765550239234449</v>
      </c>
      <c r="BP54" s="274">
        <f t="shared" si="43"/>
        <v>0.0518134715025906</v>
      </c>
      <c r="BQ54" s="274">
        <f t="shared" si="43"/>
        <v>0.236453201970443</v>
      </c>
      <c r="BR54" s="274">
        <f t="shared" si="43"/>
        <v>0.047808764940239</v>
      </c>
      <c r="BS54" s="274">
        <f t="shared" si="43"/>
        <v>0.231939163498099</v>
      </c>
      <c r="BT54" s="274">
        <f t="shared" si="43"/>
        <v>0.151234567901235</v>
      </c>
    </row>
    <row r="55" spans="3:72">
      <c r="C55" s="37">
        <v>43952</v>
      </c>
      <c r="D55" s="279">
        <v>5.7</v>
      </c>
      <c r="E55" s="279">
        <v>1.7</v>
      </c>
      <c r="F55" s="279"/>
      <c r="G55" s="279">
        <v>0.8</v>
      </c>
      <c r="H55" s="279">
        <v>8.2</v>
      </c>
      <c r="I55" s="274">
        <f t="shared" si="40"/>
        <v>-0.219047619047619</v>
      </c>
      <c r="J55" s="274">
        <f t="shared" si="5"/>
        <v>0.138888888888889</v>
      </c>
      <c r="K55" s="279">
        <f t="shared" si="41"/>
        <v>26.6281</v>
      </c>
      <c r="L55" s="274">
        <f t="shared" si="19"/>
        <v>-0.467438</v>
      </c>
      <c r="N55" s="37">
        <v>43952</v>
      </c>
      <c r="O55" s="279">
        <v>5.5</v>
      </c>
      <c r="P55" s="279">
        <v>2.1</v>
      </c>
      <c r="Q55" s="279"/>
      <c r="R55" s="279">
        <v>0.9</v>
      </c>
      <c r="S55" s="279">
        <v>8.5</v>
      </c>
      <c r="T55" s="274">
        <f t="shared" si="32"/>
        <v>-0.185995288349198</v>
      </c>
      <c r="U55" s="274">
        <f t="shared" si="7"/>
        <v>0.0625</v>
      </c>
      <c r="V55" s="279">
        <f t="shared" si="42"/>
        <v>27.7281</v>
      </c>
      <c r="W55" s="274">
        <f t="shared" si="20"/>
        <v>-0.416725741343369</v>
      </c>
      <c r="Z55" s="31"/>
      <c r="AA55" s="281"/>
      <c r="AB55" s="269" t="s">
        <v>713</v>
      </c>
      <c r="AC55" s="271">
        <v>4.6373</v>
      </c>
      <c r="AD55" s="271">
        <v>1.2908</v>
      </c>
      <c r="AE55" s="271">
        <v>5.3</v>
      </c>
      <c r="AF55" s="271">
        <v>7.2</v>
      </c>
      <c r="AG55" s="271">
        <v>8.2</v>
      </c>
      <c r="AH55" s="271">
        <v>10.39</v>
      </c>
      <c r="AI55" s="271">
        <v>9.8</v>
      </c>
      <c r="AJ55" s="271">
        <v>10.9</v>
      </c>
      <c r="AK55" s="271">
        <v>13.8</v>
      </c>
      <c r="AL55" s="271">
        <v>16</v>
      </c>
      <c r="AM55" s="271">
        <v>20</v>
      </c>
      <c r="AN55" s="271">
        <v>24.8</v>
      </c>
      <c r="AO55" s="271">
        <v>136.7</v>
      </c>
      <c r="AQ55" s="281"/>
      <c r="AR55" s="269" t="s">
        <v>713</v>
      </c>
      <c r="AS55" s="276">
        <f t="shared" si="37"/>
        <v>-0.516947916666667</v>
      </c>
      <c r="AT55" s="276">
        <f t="shared" si="38"/>
        <v>-0.756452830188679</v>
      </c>
      <c r="AU55" s="276">
        <f t="shared" si="38"/>
        <v>-0.579365079365079</v>
      </c>
      <c r="AV55" s="276">
        <f t="shared" si="38"/>
        <v>-0.257731958762887</v>
      </c>
      <c r="AW55" s="276">
        <f t="shared" si="38"/>
        <v>-0.211538461538462</v>
      </c>
      <c r="AX55" s="276">
        <f t="shared" si="38"/>
        <v>-0.316447368421053</v>
      </c>
      <c r="AY55" s="276">
        <f t="shared" si="38"/>
        <v>0.225</v>
      </c>
      <c r="AZ55" s="276">
        <f t="shared" si="38"/>
        <v>0.282352941176471</v>
      </c>
      <c r="BA55" s="276">
        <f t="shared" si="38"/>
        <v>0.725</v>
      </c>
      <c r="BB55" s="276">
        <f t="shared" si="38"/>
        <v>1.13333333333333</v>
      </c>
      <c r="BC55" s="276">
        <f t="shared" si="38"/>
        <v>1.10526315789474</v>
      </c>
      <c r="BD55" s="276">
        <f t="shared" si="38"/>
        <v>0.521472392638037</v>
      </c>
      <c r="BE55" s="276">
        <f t="shared" si="38"/>
        <v>0.133499170812604</v>
      </c>
      <c r="BG55" s="281"/>
      <c r="BH55" s="269" t="s">
        <v>713</v>
      </c>
      <c r="BI55" s="276">
        <f t="shared" si="39"/>
        <v>-0.715503067484663</v>
      </c>
      <c r="BJ55" s="276">
        <f t="shared" si="33"/>
        <v>-0.721648372975654</v>
      </c>
      <c r="BK55" s="276">
        <f t="shared" si="43"/>
        <v>3.10598078710877</v>
      </c>
      <c r="BL55" s="276">
        <f t="shared" si="43"/>
        <v>0.358490566037736</v>
      </c>
      <c r="BM55" s="276">
        <f t="shared" si="43"/>
        <v>0.138888888888889</v>
      </c>
      <c r="BN55" s="276">
        <f t="shared" si="43"/>
        <v>0.267073170731708</v>
      </c>
      <c r="BO55" s="276">
        <f t="shared" si="43"/>
        <v>-0.0567853705486044</v>
      </c>
      <c r="BP55" s="276">
        <f t="shared" si="43"/>
        <v>0.112244897959184</v>
      </c>
      <c r="BQ55" s="276">
        <f t="shared" si="43"/>
        <v>0.26605504587156</v>
      </c>
      <c r="BR55" s="276">
        <f t="shared" si="43"/>
        <v>0.159420289855073</v>
      </c>
      <c r="BS55" s="276">
        <f t="shared" si="43"/>
        <v>0.25</v>
      </c>
      <c r="BT55" s="276">
        <f t="shared" si="43"/>
        <v>0.24</v>
      </c>
    </row>
    <row r="56" spans="3:72">
      <c r="C56" s="37">
        <v>43983</v>
      </c>
      <c r="D56" s="279">
        <v>7.2</v>
      </c>
      <c r="E56" s="279">
        <v>2</v>
      </c>
      <c r="F56" s="279"/>
      <c r="G56" s="279">
        <v>1.2</v>
      </c>
      <c r="H56" s="279">
        <v>10.4</v>
      </c>
      <c r="I56" s="274">
        <f t="shared" si="40"/>
        <v>-0.315789473684211</v>
      </c>
      <c r="J56" s="274">
        <f t="shared" si="5"/>
        <v>0.26829268292683</v>
      </c>
      <c r="K56" s="279">
        <f t="shared" si="41"/>
        <v>37.0281</v>
      </c>
      <c r="L56" s="274">
        <f t="shared" si="19"/>
        <v>-0.432084355828221</v>
      </c>
      <c r="N56" s="37">
        <v>43983</v>
      </c>
      <c r="O56" s="279">
        <v>6.7</v>
      </c>
      <c r="P56" s="279">
        <v>2.3</v>
      </c>
      <c r="Q56" s="279"/>
      <c r="R56" s="279">
        <v>1.2</v>
      </c>
      <c r="S56" s="279">
        <v>10.2</v>
      </c>
      <c r="T56" s="274">
        <f t="shared" si="32"/>
        <v>-0.329220975654667</v>
      </c>
      <c r="U56" s="274">
        <f t="shared" si="7"/>
        <v>0.2</v>
      </c>
      <c r="V56" s="279">
        <f t="shared" si="42"/>
        <v>37.9281</v>
      </c>
      <c r="W56" s="274">
        <f t="shared" si="20"/>
        <v>-0.395518998356839</v>
      </c>
      <c r="Z56" s="31"/>
      <c r="AA56" s="268" t="s">
        <v>737</v>
      </c>
      <c r="AB56" s="269" t="s">
        <v>711</v>
      </c>
      <c r="AC56" s="270">
        <v>15</v>
      </c>
      <c r="AD56" s="270">
        <v>9.2</v>
      </c>
      <c r="AE56" s="270">
        <v>19</v>
      </c>
      <c r="AF56" s="270">
        <f>15.8+1.3</f>
        <v>17.1</v>
      </c>
      <c r="AG56" s="270">
        <f>16.6+1.3</f>
        <v>17.9</v>
      </c>
      <c r="AH56" s="270">
        <v>21.1</v>
      </c>
      <c r="AI56" s="270">
        <v>22</v>
      </c>
      <c r="AJ56" s="270">
        <v>26.5</v>
      </c>
      <c r="AK56" s="270">
        <v>29.7</v>
      </c>
      <c r="AL56" s="270">
        <v>31.6</v>
      </c>
      <c r="AM56" s="270">
        <v>36.1</v>
      </c>
      <c r="AN56" s="270">
        <v>44.8</v>
      </c>
      <c r="AO56" s="271">
        <v>290</v>
      </c>
      <c r="AQ56" s="268" t="s">
        <v>737</v>
      </c>
      <c r="AR56" s="269" t="s">
        <v>711</v>
      </c>
      <c r="AS56" s="274">
        <f t="shared" si="37"/>
        <v>3.48390278898753</v>
      </c>
      <c r="AT56" s="274">
        <f t="shared" ref="AT56:AW57" si="44">AD56/AD53-1</f>
        <v>7.61423220973783</v>
      </c>
      <c r="AU56" s="274">
        <f t="shared" si="44"/>
        <v>3.63414634146341</v>
      </c>
      <c r="AV56" s="274">
        <f t="shared" si="44"/>
        <v>2.35294117647059</v>
      </c>
      <c r="AW56" s="274">
        <f t="shared" si="44"/>
        <v>1.796875</v>
      </c>
      <c r="AX56" s="274">
        <f t="shared" si="38"/>
        <v>1.5421686746988</v>
      </c>
      <c r="AY56" s="274">
        <f t="shared" si="38"/>
        <v>1.78481012658228</v>
      </c>
      <c r="AZ56" s="274">
        <f t="shared" si="38"/>
        <v>1.97752808988764</v>
      </c>
      <c r="BA56" s="274">
        <f t="shared" si="38"/>
        <v>1.65178571428571</v>
      </c>
      <c r="BB56" s="274">
        <f t="shared" si="38"/>
        <v>1.35820895522388</v>
      </c>
      <c r="BC56" s="274">
        <f t="shared" si="38"/>
        <v>1.16167664670659</v>
      </c>
      <c r="BD56" s="274">
        <f t="shared" si="38"/>
        <v>1.12322274881517</v>
      </c>
      <c r="BE56" s="274">
        <f t="shared" si="38"/>
        <v>1.59856630824373</v>
      </c>
      <c r="BG56" s="268" t="s">
        <v>737</v>
      </c>
      <c r="BH56" s="269" t="s">
        <v>711</v>
      </c>
      <c r="BI56" s="274">
        <f t="shared" si="39"/>
        <v>-0.289099526066351</v>
      </c>
      <c r="BJ56" s="274">
        <f t="shared" si="33"/>
        <v>-0.386666666666667</v>
      </c>
      <c r="BK56" s="274">
        <f t="shared" si="43"/>
        <v>1.06521739130435</v>
      </c>
      <c r="BL56" s="274">
        <f t="shared" si="43"/>
        <v>-0.1</v>
      </c>
      <c r="BM56" s="274">
        <f t="shared" si="43"/>
        <v>0.0467836257309941</v>
      </c>
      <c r="BN56" s="274">
        <f t="shared" si="43"/>
        <v>0.17877094972067</v>
      </c>
      <c r="BO56" s="274">
        <f t="shared" si="43"/>
        <v>0.0426540284360188</v>
      </c>
      <c r="BP56" s="274">
        <f t="shared" si="43"/>
        <v>0.204545454545455</v>
      </c>
      <c r="BQ56" s="274">
        <f t="shared" si="43"/>
        <v>0.120754716981132</v>
      </c>
      <c r="BR56" s="274">
        <f t="shared" si="43"/>
        <v>0.063973063973064</v>
      </c>
      <c r="BS56" s="274">
        <f t="shared" si="43"/>
        <v>0.142405063291139</v>
      </c>
      <c r="BT56" s="274">
        <f t="shared" si="43"/>
        <v>0.240997229916897</v>
      </c>
    </row>
    <row r="57" spans="3:72">
      <c r="C57" s="37">
        <v>44013</v>
      </c>
      <c r="D57" s="279">
        <v>7</v>
      </c>
      <c r="E57" s="279">
        <v>1.9</v>
      </c>
      <c r="F57" s="279"/>
      <c r="G57" s="279">
        <v>0.9</v>
      </c>
      <c r="H57" s="279">
        <v>9.8</v>
      </c>
      <c r="I57" s="274">
        <f t="shared" si="40"/>
        <v>0.225</v>
      </c>
      <c r="J57" s="274">
        <f t="shared" si="5"/>
        <v>-0.0576923076923077</v>
      </c>
      <c r="K57" s="279">
        <f t="shared" si="41"/>
        <v>46.8281</v>
      </c>
      <c r="L57" s="274">
        <f t="shared" si="19"/>
        <v>-0.360271857923497</v>
      </c>
      <c r="N57" s="37">
        <v>44013</v>
      </c>
      <c r="O57" s="279">
        <v>7.1</v>
      </c>
      <c r="P57" s="279">
        <v>2.1</v>
      </c>
      <c r="Q57" s="279"/>
      <c r="R57" s="279">
        <v>0.8</v>
      </c>
      <c r="S57" s="279">
        <v>10</v>
      </c>
      <c r="T57" s="274">
        <f t="shared" si="32"/>
        <v>0.25338413717036</v>
      </c>
      <c r="U57" s="274">
        <f t="shared" si="7"/>
        <v>-0.0196078431372548</v>
      </c>
      <c r="V57" s="279">
        <f t="shared" si="42"/>
        <v>47.9281</v>
      </c>
      <c r="W57" s="274">
        <f t="shared" si="20"/>
        <v>-0.322315276577875</v>
      </c>
      <c r="Z57" s="31"/>
      <c r="AA57" s="275"/>
      <c r="AB57" s="269" t="s">
        <v>712</v>
      </c>
      <c r="AC57" s="270">
        <v>2.82</v>
      </c>
      <c r="AD57" s="270">
        <v>1.71</v>
      </c>
      <c r="AE57" s="270">
        <v>3.61</v>
      </c>
      <c r="AF57" s="270">
        <f>3.5+0.004</f>
        <v>3.504</v>
      </c>
      <c r="AG57" s="270">
        <f>3.8+0.04</f>
        <v>3.84</v>
      </c>
      <c r="AH57" s="270">
        <v>4.44</v>
      </c>
      <c r="AI57" s="270">
        <v>5.06</v>
      </c>
      <c r="AJ57" s="270">
        <v>5.62</v>
      </c>
      <c r="AK57" s="270">
        <v>6.11</v>
      </c>
      <c r="AL57" s="270">
        <v>6.71</v>
      </c>
      <c r="AM57" s="270">
        <v>8.86</v>
      </c>
      <c r="AN57" s="270">
        <v>8.24</v>
      </c>
      <c r="AO57" s="271">
        <v>60.524</v>
      </c>
      <c r="AQ57" s="275"/>
      <c r="AR57" s="269" t="s">
        <v>712</v>
      </c>
      <c r="AS57" s="274">
        <f t="shared" si="37"/>
        <v>1.21193819123068</v>
      </c>
      <c r="AT57" s="274">
        <f t="shared" si="44"/>
        <v>6.67504488330341</v>
      </c>
      <c r="AU57" s="274">
        <f t="shared" si="44"/>
        <v>1.9349593495935</v>
      </c>
      <c r="AV57" s="274">
        <f t="shared" si="44"/>
        <v>0.752</v>
      </c>
      <c r="AW57" s="274">
        <f t="shared" si="44"/>
        <v>1.16949152542373</v>
      </c>
      <c r="AX57" s="274">
        <f t="shared" ref="AX57:BE61" si="45">AH57/AH54-1</f>
        <v>1.1244019138756</v>
      </c>
      <c r="AY57" s="274">
        <f t="shared" si="45"/>
        <v>1.62176165803109</v>
      </c>
      <c r="AZ57" s="274">
        <f t="shared" si="45"/>
        <v>1.76847290640394</v>
      </c>
      <c r="BA57" s="274">
        <f t="shared" si="45"/>
        <v>1.43426294820717</v>
      </c>
      <c r="BB57" s="274">
        <f t="shared" si="45"/>
        <v>1.55133079847909</v>
      </c>
      <c r="BC57" s="274">
        <f t="shared" si="45"/>
        <v>1.73456790123457</v>
      </c>
      <c r="BD57" s="274">
        <f t="shared" si="45"/>
        <v>1.20911528150134</v>
      </c>
      <c r="BE57" s="274">
        <f t="shared" si="45"/>
        <v>1.41131474103586</v>
      </c>
      <c r="BG57" s="275"/>
      <c r="BH57" s="269" t="s">
        <v>712</v>
      </c>
      <c r="BI57" s="274">
        <f t="shared" si="39"/>
        <v>-0.243967828418231</v>
      </c>
      <c r="BJ57" s="274">
        <f t="shared" si="33"/>
        <v>-0.393617021276596</v>
      </c>
      <c r="BK57" s="274">
        <f t="shared" si="43"/>
        <v>1.11111111111111</v>
      </c>
      <c r="BL57" s="274">
        <f t="shared" si="43"/>
        <v>-0.0293628808864266</v>
      </c>
      <c r="BM57" s="274">
        <f t="shared" si="43"/>
        <v>0.095890410958904</v>
      </c>
      <c r="BN57" s="274">
        <f t="shared" si="43"/>
        <v>0.15625</v>
      </c>
      <c r="BO57" s="274">
        <f t="shared" si="43"/>
        <v>0.13963963963964</v>
      </c>
      <c r="BP57" s="274">
        <f t="shared" si="43"/>
        <v>0.110671936758893</v>
      </c>
      <c r="BQ57" s="274">
        <f t="shared" si="43"/>
        <v>0.0871886120996441</v>
      </c>
      <c r="BR57" s="274">
        <f t="shared" si="43"/>
        <v>0.0981996726677576</v>
      </c>
      <c r="BS57" s="274">
        <f t="shared" si="43"/>
        <v>0.320417287630402</v>
      </c>
      <c r="BT57" s="274">
        <f t="shared" si="43"/>
        <v>-0.0699774266365688</v>
      </c>
    </row>
    <row r="58" spans="3:72">
      <c r="C58" s="37">
        <v>44044</v>
      </c>
      <c r="D58" s="279">
        <v>8</v>
      </c>
      <c r="E58" s="279">
        <v>2</v>
      </c>
      <c r="F58" s="279"/>
      <c r="G58" s="279">
        <v>0.9</v>
      </c>
      <c r="H58" s="279">
        <v>10.9</v>
      </c>
      <c r="I58" s="274">
        <f t="shared" si="40"/>
        <v>0.282352941176471</v>
      </c>
      <c r="J58" s="274">
        <f t="shared" si="5"/>
        <v>0.112244897959184</v>
      </c>
      <c r="K58" s="279">
        <f t="shared" si="41"/>
        <v>57.7281</v>
      </c>
      <c r="L58" s="274">
        <f t="shared" si="19"/>
        <v>-0.29341370869033</v>
      </c>
      <c r="N58" s="37">
        <v>44044</v>
      </c>
      <c r="O58" s="279">
        <v>7.3</v>
      </c>
      <c r="P58" s="279">
        <v>2.4</v>
      </c>
      <c r="Q58" s="279"/>
      <c r="R58" s="279">
        <v>0.9</v>
      </c>
      <c r="S58" s="279">
        <v>10.6</v>
      </c>
      <c r="T58" s="274">
        <f t="shared" si="32"/>
        <v>0.243328837018357</v>
      </c>
      <c r="U58" s="274">
        <f t="shared" si="7"/>
        <v>0.0600000000000001</v>
      </c>
      <c r="V58" s="279">
        <f t="shared" si="42"/>
        <v>58.5281</v>
      </c>
      <c r="W58" s="274">
        <f t="shared" si="20"/>
        <v>-0.261463895983283</v>
      </c>
      <c r="Z58" s="31"/>
      <c r="AA58" s="281"/>
      <c r="AB58" s="269" t="s">
        <v>713</v>
      </c>
      <c r="AC58" s="271">
        <v>17.9</v>
      </c>
      <c r="AD58" s="271">
        <v>11</v>
      </c>
      <c r="AE58" s="271">
        <v>22.6</v>
      </c>
      <c r="AF58" s="271">
        <f>20.6</f>
        <v>20.6</v>
      </c>
      <c r="AG58" s="271">
        <v>21.7</v>
      </c>
      <c r="AH58" s="271">
        <f>AH57+AH56</f>
        <v>25.54</v>
      </c>
      <c r="AI58" s="271">
        <f t="shared" ref="AI58:AO58" si="46">AI57+AI56</f>
        <v>27.06</v>
      </c>
      <c r="AJ58" s="271">
        <f t="shared" si="46"/>
        <v>32.12</v>
      </c>
      <c r="AK58" s="271">
        <f t="shared" si="46"/>
        <v>35.81</v>
      </c>
      <c r="AL58" s="271">
        <f t="shared" si="46"/>
        <v>38.31</v>
      </c>
      <c r="AM58" s="271">
        <f t="shared" si="46"/>
        <v>44.96</v>
      </c>
      <c r="AN58" s="271">
        <f t="shared" si="46"/>
        <v>53.04</v>
      </c>
      <c r="AO58" s="271">
        <f t="shared" si="46"/>
        <v>350.524</v>
      </c>
      <c r="AQ58" s="281"/>
      <c r="AR58" s="269" t="s">
        <v>713</v>
      </c>
      <c r="AS58" s="276">
        <f t="shared" ref="AS58:BC60" si="47">AC58/AC55-1</f>
        <v>2.86000474413991</v>
      </c>
      <c r="AT58" s="276">
        <f t="shared" si="47"/>
        <v>7.52184691664084</v>
      </c>
      <c r="AU58" s="276">
        <f t="shared" si="47"/>
        <v>3.26415094339623</v>
      </c>
      <c r="AV58" s="276">
        <f t="shared" si="47"/>
        <v>1.86111111111111</v>
      </c>
      <c r="AW58" s="276">
        <f t="shared" si="47"/>
        <v>1.64634146341463</v>
      </c>
      <c r="AX58" s="276">
        <f t="shared" si="45"/>
        <v>1.45813282001925</v>
      </c>
      <c r="AY58" s="276">
        <f t="shared" si="45"/>
        <v>1.76122448979592</v>
      </c>
      <c r="AZ58" s="276">
        <f t="shared" si="45"/>
        <v>1.94678899082569</v>
      </c>
      <c r="BA58" s="276">
        <f t="shared" si="45"/>
        <v>1.59492753623188</v>
      </c>
      <c r="BB58" s="276">
        <f t="shared" si="45"/>
        <v>1.394375</v>
      </c>
      <c r="BC58" s="276">
        <f t="shared" si="45"/>
        <v>1.248</v>
      </c>
      <c r="BD58" s="276">
        <f t="shared" si="45"/>
        <v>1.13870967741935</v>
      </c>
      <c r="BE58" s="276">
        <f t="shared" si="45"/>
        <v>1.56418434528164</v>
      </c>
      <c r="BG58" s="281"/>
      <c r="BH58" s="269" t="s">
        <v>713</v>
      </c>
      <c r="BI58" s="276">
        <f t="shared" si="39"/>
        <v>-0.278225806451613</v>
      </c>
      <c r="BJ58" s="276">
        <f t="shared" si="33"/>
        <v>-0.385474860335196</v>
      </c>
      <c r="BK58" s="276">
        <f t="shared" si="43"/>
        <v>1.05454545454545</v>
      </c>
      <c r="BL58" s="276">
        <f t="shared" si="43"/>
        <v>-0.088495575221239</v>
      </c>
      <c r="BM58" s="276">
        <f t="shared" si="43"/>
        <v>0.0533980582524272</v>
      </c>
      <c r="BN58" s="276">
        <f t="shared" si="43"/>
        <v>0.176958525345622</v>
      </c>
      <c r="BO58" s="276">
        <f t="shared" si="43"/>
        <v>0.0595144870790913</v>
      </c>
      <c r="BP58" s="276">
        <f t="shared" si="43"/>
        <v>0.186991869918699</v>
      </c>
      <c r="BQ58" s="276">
        <f t="shared" si="43"/>
        <v>0.114881693648817</v>
      </c>
      <c r="BR58" s="276">
        <f t="shared" si="43"/>
        <v>0.0698129014241833</v>
      </c>
      <c r="BS58" s="276">
        <f t="shared" si="43"/>
        <v>0.173583920647351</v>
      </c>
      <c r="BT58" s="276">
        <f t="shared" si="43"/>
        <v>0.179715302491103</v>
      </c>
    </row>
    <row r="59" spans="3:72">
      <c r="C59" s="37">
        <v>44075</v>
      </c>
      <c r="D59" s="279">
        <v>10</v>
      </c>
      <c r="E59" s="279">
        <v>2.5</v>
      </c>
      <c r="F59" s="279"/>
      <c r="G59" s="279">
        <v>1.3</v>
      </c>
      <c r="H59" s="279">
        <v>13.8</v>
      </c>
      <c r="I59" s="274">
        <f t="shared" si="40"/>
        <v>0.746835443037975</v>
      </c>
      <c r="J59" s="274">
        <f t="shared" si="5"/>
        <v>0.26605504587156</v>
      </c>
      <c r="K59" s="279">
        <f t="shared" si="41"/>
        <v>71.5281</v>
      </c>
      <c r="L59" s="274">
        <f t="shared" si="19"/>
        <v>-0.2016953125</v>
      </c>
      <c r="N59" s="37">
        <v>44075</v>
      </c>
      <c r="O59" s="279">
        <v>9.5</v>
      </c>
      <c r="P59" s="279">
        <v>2.9</v>
      </c>
      <c r="Q59" s="279"/>
      <c r="R59" s="279">
        <v>1.2</v>
      </c>
      <c r="S59" s="279">
        <v>13.6</v>
      </c>
      <c r="T59" s="274">
        <f t="shared" si="32"/>
        <v>0.705222243119554</v>
      </c>
      <c r="U59" s="274">
        <f t="shared" si="7"/>
        <v>0.283018867924528</v>
      </c>
      <c r="V59" s="279">
        <f t="shared" si="42"/>
        <v>72.1281</v>
      </c>
      <c r="W59" s="274">
        <f t="shared" si="20"/>
        <v>-0.173073329335976</v>
      </c>
      <c r="Z59" s="31"/>
      <c r="AA59" s="268" t="s">
        <v>738</v>
      </c>
      <c r="AB59" s="269" t="s">
        <v>711</v>
      </c>
      <c r="AC59" s="270">
        <f>33.5+1.2</f>
        <v>34.7</v>
      </c>
      <c r="AD59" s="270">
        <f>27.1+1.4</f>
        <v>28.5</v>
      </c>
      <c r="AE59" s="270">
        <v>37.3</v>
      </c>
      <c r="AF59" s="270">
        <f>D78+G78</f>
        <v>25</v>
      </c>
      <c r="AG59" s="270">
        <f>D79+G79</f>
        <v>36.7</v>
      </c>
      <c r="AH59" s="270">
        <f>D80</f>
        <v>47.6</v>
      </c>
      <c r="AI59" s="270">
        <f>D81</f>
        <v>45.7</v>
      </c>
      <c r="AJ59" s="270">
        <f>D82</f>
        <v>52.2</v>
      </c>
      <c r="AK59" s="270">
        <f>D83</f>
        <v>53.9</v>
      </c>
      <c r="AL59" s="270">
        <f>D84</f>
        <v>54.1</v>
      </c>
      <c r="AM59" s="270">
        <f>D85</f>
        <v>61.5</v>
      </c>
      <c r="AN59" s="270">
        <f>D86</f>
        <v>62.4</v>
      </c>
      <c r="AO59" s="271">
        <v>536.5</v>
      </c>
      <c r="AQ59" s="268" t="s">
        <v>738</v>
      </c>
      <c r="AR59" s="269" t="s">
        <v>711</v>
      </c>
      <c r="AS59" s="274">
        <f t="shared" si="47"/>
        <v>1.31333333333333</v>
      </c>
      <c r="AT59" s="274">
        <f t="shared" si="47"/>
        <v>2.09782608695652</v>
      </c>
      <c r="AU59" s="274">
        <f t="shared" si="47"/>
        <v>0.963157894736842</v>
      </c>
      <c r="AV59" s="274">
        <f t="shared" si="47"/>
        <v>0.461988304093567</v>
      </c>
      <c r="AW59" s="274">
        <f t="shared" si="47"/>
        <v>1.05027932960894</v>
      </c>
      <c r="AX59" s="274">
        <f t="shared" si="47"/>
        <v>1.25592417061611</v>
      </c>
      <c r="AY59" s="274">
        <f t="shared" si="47"/>
        <v>1.07727272727273</v>
      </c>
      <c r="AZ59" s="274">
        <f t="shared" si="47"/>
        <v>0.969811320754717</v>
      </c>
      <c r="BA59" s="274">
        <f t="shared" si="47"/>
        <v>0.814814814814815</v>
      </c>
      <c r="BB59" s="274">
        <f t="shared" si="47"/>
        <v>0.712025316455696</v>
      </c>
      <c r="BC59" s="274">
        <f t="shared" si="47"/>
        <v>0.703601108033241</v>
      </c>
      <c r="BD59" s="274">
        <f t="shared" si="45"/>
        <v>0.392857142857143</v>
      </c>
      <c r="BE59" s="274">
        <f t="shared" si="45"/>
        <v>0.85</v>
      </c>
      <c r="BG59" s="268" t="s">
        <v>738</v>
      </c>
      <c r="BH59" s="269" t="s">
        <v>711</v>
      </c>
      <c r="BI59" s="274">
        <f t="shared" si="39"/>
        <v>-0.225446428571428</v>
      </c>
      <c r="BJ59" s="274">
        <f t="shared" si="33"/>
        <v>-0.178674351585014</v>
      </c>
      <c r="BK59" s="274">
        <f t="shared" ref="BK59:BO61" si="48">AE59/AD59-1</f>
        <v>0.308771929824561</v>
      </c>
      <c r="BL59" s="274">
        <f t="shared" si="48"/>
        <v>-0.329758713136729</v>
      </c>
      <c r="BM59" s="274">
        <f t="shared" si="48"/>
        <v>0.468</v>
      </c>
      <c r="BN59" s="274">
        <f t="shared" si="48"/>
        <v>0.29700272479564</v>
      </c>
      <c r="BO59" s="274">
        <f t="shared" si="48"/>
        <v>-0.0399159663865546</v>
      </c>
      <c r="BP59" s="274">
        <f t="shared" si="43"/>
        <v>0.142231947483589</v>
      </c>
      <c r="BQ59" s="274">
        <f t="shared" si="43"/>
        <v>0.0325670498084289</v>
      </c>
      <c r="BR59" s="274">
        <f t="shared" si="43"/>
        <v>0.00371057513914663</v>
      </c>
      <c r="BS59" s="274">
        <f t="shared" si="43"/>
        <v>0.136783733826248</v>
      </c>
      <c r="BT59" s="274">
        <f t="shared" si="43"/>
        <v>0.0146341463414634</v>
      </c>
    </row>
    <row r="60" spans="3:72">
      <c r="C60" s="37">
        <v>44105</v>
      </c>
      <c r="D60" s="279">
        <v>12.2</v>
      </c>
      <c r="E60" s="279">
        <v>2.6</v>
      </c>
      <c r="F60" s="279"/>
      <c r="G60" s="279">
        <v>1.2</v>
      </c>
      <c r="H60" s="279">
        <v>16</v>
      </c>
      <c r="I60" s="274">
        <f t="shared" si="40"/>
        <v>1.13168483039783</v>
      </c>
      <c r="J60" s="274">
        <f t="shared" si="5"/>
        <v>0.159420289855073</v>
      </c>
      <c r="K60" s="279">
        <f t="shared" si="41"/>
        <v>87.5281</v>
      </c>
      <c r="L60" s="274">
        <f t="shared" si="19"/>
        <v>-0.098631595641043</v>
      </c>
      <c r="N60" s="37">
        <v>44105</v>
      </c>
      <c r="O60" s="279">
        <v>13</v>
      </c>
      <c r="P60" s="279">
        <v>2.5</v>
      </c>
      <c r="Q60" s="279"/>
      <c r="R60" s="279">
        <v>1.2</v>
      </c>
      <c r="S60" s="279">
        <v>16.7</v>
      </c>
      <c r="T60" s="274">
        <f t="shared" si="32"/>
        <v>1.22494604172773</v>
      </c>
      <c r="U60" s="274">
        <f t="shared" si="7"/>
        <v>0.227941176470588</v>
      </c>
      <c r="V60" s="279">
        <f t="shared" si="42"/>
        <v>88.8281</v>
      </c>
      <c r="W60" s="274">
        <f t="shared" si="20"/>
        <v>-0.0623033228086952</v>
      </c>
      <c r="AA60" s="275"/>
      <c r="AB60" s="269" t="s">
        <v>712</v>
      </c>
      <c r="AC60" s="270">
        <f>8.5+0.04</f>
        <v>8.54</v>
      </c>
      <c r="AD60" s="270">
        <f>8.2+0.05</f>
        <v>8.25</v>
      </c>
      <c r="AE60" s="270">
        <v>8.7</v>
      </c>
      <c r="AF60" s="270">
        <f>E78</f>
        <v>6.8028</v>
      </c>
      <c r="AG60" s="270">
        <f>E79</f>
        <v>10.031</v>
      </c>
      <c r="AH60" s="270">
        <f>E80</f>
        <v>12</v>
      </c>
      <c r="AI60" s="270">
        <f>E81</f>
        <v>13.5</v>
      </c>
      <c r="AJ60" s="270">
        <f>E82</f>
        <v>14.4</v>
      </c>
      <c r="AK60" s="270">
        <f>E83</f>
        <v>16.9</v>
      </c>
      <c r="AL60" s="270">
        <f>E84</f>
        <v>17.2</v>
      </c>
      <c r="AM60" s="270">
        <f>E85</f>
        <v>17.1</v>
      </c>
      <c r="AN60" s="270">
        <f>E86</f>
        <v>18.9</v>
      </c>
      <c r="AO60" s="271">
        <v>151.8</v>
      </c>
      <c r="AQ60" s="275"/>
      <c r="AR60" s="269" t="s">
        <v>712</v>
      </c>
      <c r="AS60" s="274">
        <f t="shared" si="47"/>
        <v>2.02836879432624</v>
      </c>
      <c r="AT60" s="274">
        <f t="shared" si="47"/>
        <v>3.82456140350877</v>
      </c>
      <c r="AU60" s="274">
        <f t="shared" si="47"/>
        <v>1.40997229916898</v>
      </c>
      <c r="AV60" s="274">
        <f t="shared" si="47"/>
        <v>0.941438356164384</v>
      </c>
      <c r="AW60" s="274">
        <f t="shared" si="47"/>
        <v>1.61223958333333</v>
      </c>
      <c r="AX60" s="274">
        <f t="shared" si="47"/>
        <v>1.7027027027027</v>
      </c>
      <c r="AY60" s="274">
        <f t="shared" si="47"/>
        <v>1.66798418972332</v>
      </c>
      <c r="AZ60" s="274">
        <f t="shared" si="47"/>
        <v>1.56227758007117</v>
      </c>
      <c r="BA60" s="274">
        <f t="shared" si="47"/>
        <v>1.76595744680851</v>
      </c>
      <c r="BB60" s="274">
        <f t="shared" si="47"/>
        <v>1.56333830104322</v>
      </c>
      <c r="BC60" s="274">
        <f t="shared" si="47"/>
        <v>0.930022573363432</v>
      </c>
      <c r="BD60" s="274">
        <f t="shared" si="45"/>
        <v>1.29368932038835</v>
      </c>
      <c r="BE60" s="274">
        <f t="shared" si="45"/>
        <v>1.50809596193246</v>
      </c>
      <c r="BG60" s="275"/>
      <c r="BH60" s="269" t="s">
        <v>712</v>
      </c>
      <c r="BI60" s="274">
        <f t="shared" si="39"/>
        <v>0.0364077669902911</v>
      </c>
      <c r="BJ60" s="274">
        <f t="shared" si="33"/>
        <v>-0.0339578454332552</v>
      </c>
      <c r="BK60" s="274">
        <f t="shared" si="48"/>
        <v>0.0545454545454545</v>
      </c>
      <c r="BL60" s="274">
        <f t="shared" si="48"/>
        <v>-0.218068965517241</v>
      </c>
      <c r="BM60" s="274">
        <f t="shared" si="48"/>
        <v>0.474539895337214</v>
      </c>
      <c r="BN60" s="274">
        <f t="shared" si="48"/>
        <v>0.19629149636128</v>
      </c>
      <c r="BO60" s="274">
        <f t="shared" si="48"/>
        <v>0.125</v>
      </c>
      <c r="BP60" s="274">
        <f t="shared" si="43"/>
        <v>0.0666666666666667</v>
      </c>
      <c r="BQ60" s="274">
        <f t="shared" si="43"/>
        <v>0.173611111111111</v>
      </c>
      <c r="BR60" s="274">
        <f t="shared" si="43"/>
        <v>0.0177514792899409</v>
      </c>
      <c r="BS60" s="274">
        <f t="shared" si="43"/>
        <v>-0.00581395348837199</v>
      </c>
      <c r="BT60" s="274">
        <f t="shared" si="43"/>
        <v>0.105263157894737</v>
      </c>
    </row>
    <row r="61" spans="3:72">
      <c r="C61" s="37">
        <v>44136</v>
      </c>
      <c r="D61" s="279">
        <v>15.4</v>
      </c>
      <c r="E61" s="279">
        <v>3.2</v>
      </c>
      <c r="F61" s="279"/>
      <c r="G61" s="279">
        <v>1.4</v>
      </c>
      <c r="H61" s="279">
        <v>20</v>
      </c>
      <c r="I61" s="274">
        <f t="shared" si="40"/>
        <v>1.09698558322412</v>
      </c>
      <c r="J61" s="274">
        <f t="shared" si="5"/>
        <v>0.25</v>
      </c>
      <c r="K61" s="279">
        <f t="shared" si="41"/>
        <v>107.5281</v>
      </c>
      <c r="L61" s="274">
        <f t="shared" si="19"/>
        <v>0.00829681752158851</v>
      </c>
      <c r="N61" s="37">
        <v>44136</v>
      </c>
      <c r="O61" s="279">
        <v>15</v>
      </c>
      <c r="P61" s="279">
        <v>3.3</v>
      </c>
      <c r="Q61" s="279"/>
      <c r="R61" s="279">
        <v>1.4</v>
      </c>
      <c r="S61" s="279">
        <v>19.7</v>
      </c>
      <c r="T61" s="274">
        <f t="shared" si="32"/>
        <v>1.06553079947575</v>
      </c>
      <c r="U61" s="274">
        <f t="shared" si="7"/>
        <v>0.179640718562874</v>
      </c>
      <c r="V61" s="279">
        <f t="shared" si="42"/>
        <v>108.5281</v>
      </c>
      <c r="W61" s="274">
        <f t="shared" si="20"/>
        <v>0.0408612071247447</v>
      </c>
      <c r="AA61" s="281"/>
      <c r="AB61" s="269" t="s">
        <v>713</v>
      </c>
      <c r="AC61" s="271">
        <f>H75</f>
        <v>43.1</v>
      </c>
      <c r="AD61" s="271">
        <f>H76</f>
        <v>33.4</v>
      </c>
      <c r="AE61" s="271">
        <f>H77</f>
        <v>48.4</v>
      </c>
      <c r="AF61" s="271">
        <f>H78</f>
        <v>29.9</v>
      </c>
      <c r="AG61" s="271">
        <f>H79</f>
        <v>44.7</v>
      </c>
      <c r="AH61" s="271">
        <f>H80</f>
        <v>59.6</v>
      </c>
      <c r="AI61" s="271">
        <f>H81</f>
        <v>59.3</v>
      </c>
      <c r="AJ61" s="271">
        <f>H82</f>
        <v>66.6</v>
      </c>
      <c r="AK61" s="271">
        <f>H83</f>
        <v>70.8</v>
      </c>
      <c r="AL61" s="271">
        <f>H84</f>
        <v>71.4</v>
      </c>
      <c r="AM61" s="271">
        <f>H85</f>
        <v>78.6</v>
      </c>
      <c r="AN61" s="271">
        <f>H86</f>
        <v>81.4</v>
      </c>
      <c r="AO61" s="271">
        <f>AO59+AO60</f>
        <v>688.3</v>
      </c>
      <c r="AQ61" s="281"/>
      <c r="AR61" s="269" t="s">
        <v>713</v>
      </c>
      <c r="AS61" s="276">
        <f t="shared" ref="AS61:BC64" si="49">AC61/AC58-1</f>
        <v>1.40782122905028</v>
      </c>
      <c r="AT61" s="276">
        <f t="shared" si="49"/>
        <v>2.03636363636364</v>
      </c>
      <c r="AU61" s="276">
        <f t="shared" si="49"/>
        <v>1.14159292035398</v>
      </c>
      <c r="AV61" s="276">
        <f t="shared" si="49"/>
        <v>0.451456310679611</v>
      </c>
      <c r="AW61" s="276">
        <f t="shared" si="49"/>
        <v>1.05990783410138</v>
      </c>
      <c r="AX61" s="276">
        <f t="shared" si="49"/>
        <v>1.33359436178543</v>
      </c>
      <c r="AY61" s="276">
        <f t="shared" si="49"/>
        <v>1.19142645971914</v>
      </c>
      <c r="AZ61" s="276">
        <f t="shared" si="49"/>
        <v>1.07347447073474</v>
      </c>
      <c r="BA61" s="276">
        <f t="shared" si="49"/>
        <v>0.977101368332868</v>
      </c>
      <c r="BB61" s="276">
        <f t="shared" si="49"/>
        <v>0.863743148003132</v>
      </c>
      <c r="BC61" s="276">
        <f t="shared" si="49"/>
        <v>0.748220640569395</v>
      </c>
      <c r="BD61" s="276">
        <f t="shared" si="45"/>
        <v>0.534690799396682</v>
      </c>
      <c r="BE61" s="276">
        <f t="shared" si="45"/>
        <v>0.963631591560064</v>
      </c>
      <c r="BG61" s="281"/>
      <c r="BH61" s="269" t="s">
        <v>713</v>
      </c>
      <c r="BI61" s="276">
        <f t="shared" si="39"/>
        <v>-0.187405731523379</v>
      </c>
      <c r="BJ61" s="276">
        <f t="shared" si="33"/>
        <v>-0.225058004640371</v>
      </c>
      <c r="BK61" s="276">
        <f t="shared" si="48"/>
        <v>0.449101796407186</v>
      </c>
      <c r="BL61" s="276">
        <f t="shared" si="48"/>
        <v>-0.382231404958678</v>
      </c>
      <c r="BM61" s="276">
        <f t="shared" si="48"/>
        <v>0.494983277591973</v>
      </c>
      <c r="BN61" s="276">
        <f t="shared" si="48"/>
        <v>0.333333333333333</v>
      </c>
      <c r="BO61" s="276">
        <f t="shared" si="48"/>
        <v>-0.00503355704697994</v>
      </c>
      <c r="BP61" s="276">
        <f>AJ61/AI61-1</f>
        <v>0.123102866779089</v>
      </c>
      <c r="BQ61" s="276">
        <f>AK61/AJ61-1</f>
        <v>0.0630630630630631</v>
      </c>
      <c r="BR61" s="276">
        <f>AL61/AK61-1</f>
        <v>0.00847457627118664</v>
      </c>
      <c r="BS61" s="276">
        <f t="shared" ref="BS61:BT64" si="50">AM61/AL61-1</f>
        <v>0.100840336134454</v>
      </c>
      <c r="BT61" s="276">
        <f t="shared" si="50"/>
        <v>0.0356234096692114</v>
      </c>
    </row>
    <row r="62" spans="3:72">
      <c r="C62" s="37">
        <v>44166</v>
      </c>
      <c r="D62" s="279">
        <v>18.9</v>
      </c>
      <c r="E62" s="279">
        <v>3.7</v>
      </c>
      <c r="F62" s="279"/>
      <c r="G62" s="279">
        <v>2.2</v>
      </c>
      <c r="H62" s="279">
        <v>24.8</v>
      </c>
      <c r="I62" s="274">
        <f t="shared" si="40"/>
        <v>0.852746497462435</v>
      </c>
      <c r="J62" s="274">
        <f t="shared" si="5"/>
        <v>0.24</v>
      </c>
      <c r="K62" s="279">
        <f t="shared" si="41"/>
        <v>132.3281</v>
      </c>
      <c r="L62" s="274">
        <f t="shared" si="19"/>
        <v>0.102469267800932</v>
      </c>
      <c r="N62" s="37">
        <v>44166</v>
      </c>
      <c r="O62" s="279">
        <v>18.3</v>
      </c>
      <c r="P62" s="279">
        <v>3.2</v>
      </c>
      <c r="Q62" s="279"/>
      <c r="R62" s="279">
        <v>2.1</v>
      </c>
      <c r="S62" s="279">
        <v>23.6</v>
      </c>
      <c r="T62" s="274">
        <f t="shared" si="32"/>
        <v>0.443884293475601</v>
      </c>
      <c r="U62" s="274">
        <f t="shared" si="7"/>
        <v>0.197969543147208</v>
      </c>
      <c r="V62" s="279">
        <f t="shared" si="42"/>
        <v>132.1281</v>
      </c>
      <c r="W62" s="274">
        <f t="shared" si="20"/>
        <v>0.0954769161379763</v>
      </c>
      <c r="AA62" s="268" t="s">
        <v>739</v>
      </c>
      <c r="AB62" s="269" t="s">
        <v>711</v>
      </c>
      <c r="AC62" s="270">
        <f>D87</f>
        <v>28.7</v>
      </c>
      <c r="AD62" s="270">
        <f>D88</f>
        <v>37.6</v>
      </c>
      <c r="AE62" s="270">
        <f>D89</f>
        <v>49</v>
      </c>
      <c r="AF62" s="270">
        <f>D90</f>
        <v>47.1</v>
      </c>
      <c r="AG62" s="270">
        <f>D91</f>
        <v>52.2</v>
      </c>
      <c r="AH62" s="270">
        <f>D92</f>
        <v>57.3</v>
      </c>
      <c r="AI62" s="270">
        <f>D93</f>
        <v>54.1</v>
      </c>
      <c r="AJ62" s="270">
        <f>D94</f>
        <v>59.7</v>
      </c>
      <c r="AK62" s="270">
        <f>D95</f>
        <v>62.7</v>
      </c>
      <c r="AL62" s="270">
        <f>D96</f>
        <v>64.6</v>
      </c>
      <c r="AM62" s="270">
        <f>D97</f>
        <v>70.2</v>
      </c>
      <c r="AN62" s="270">
        <f>D98</f>
        <v>82.5</v>
      </c>
      <c r="AO62" s="270">
        <v>668.5</v>
      </c>
      <c r="AQ62" s="268" t="s">
        <v>739</v>
      </c>
      <c r="AR62" s="269" t="s">
        <v>711</v>
      </c>
      <c r="AS62" s="274">
        <f t="shared" ref="AS62:AU67" si="51">AC62/AC59-1</f>
        <v>-0.172910662824208</v>
      </c>
      <c r="AT62" s="274">
        <f t="shared" si="51"/>
        <v>0.319298245614035</v>
      </c>
      <c r="AU62" s="274">
        <f t="shared" si="49"/>
        <v>0.313672922252011</v>
      </c>
      <c r="AV62" s="274">
        <f t="shared" si="49"/>
        <v>0.884</v>
      </c>
      <c r="AW62" s="274">
        <f t="shared" si="49"/>
        <v>0.422343324250681</v>
      </c>
      <c r="AX62" s="274">
        <f t="shared" si="49"/>
        <v>0.203781512605042</v>
      </c>
      <c r="AY62" s="274">
        <f t="shared" si="49"/>
        <v>0.183807439824945</v>
      </c>
      <c r="AZ62" s="274">
        <f t="shared" si="49"/>
        <v>0.14367816091954</v>
      </c>
      <c r="BA62" s="274">
        <f t="shared" ref="BA62:BB64" si="52">AK62/AK59-1</f>
        <v>0.163265306122449</v>
      </c>
      <c r="BB62" s="274">
        <f t="shared" si="52"/>
        <v>0.194085027726432</v>
      </c>
      <c r="BC62" s="274">
        <f t="shared" ref="BC62:BE64" si="53">AM62/AM59-1</f>
        <v>0.141463414634146</v>
      </c>
      <c r="BD62" s="274">
        <f t="shared" si="53"/>
        <v>0.322115384615385</v>
      </c>
      <c r="BE62" s="274">
        <f t="shared" si="53"/>
        <v>0.246039142590867</v>
      </c>
      <c r="BG62" s="268" t="s">
        <v>739</v>
      </c>
      <c r="BH62" s="269" t="s">
        <v>711</v>
      </c>
      <c r="BI62" s="274">
        <f t="shared" si="39"/>
        <v>-0.540064102564103</v>
      </c>
      <c r="BJ62" s="274">
        <f t="shared" si="33"/>
        <v>0.310104529616725</v>
      </c>
      <c r="BK62" s="274">
        <f t="shared" ref="BK62:BM64" si="54">AE62/AD62-1</f>
        <v>0.303191489361702</v>
      </c>
      <c r="BL62" s="274">
        <f t="shared" si="54"/>
        <v>-0.0387755102040817</v>
      </c>
      <c r="BM62" s="274">
        <f t="shared" si="54"/>
        <v>0.10828025477707</v>
      </c>
      <c r="BN62" s="274">
        <f t="shared" ref="BN62:BP64" si="55">AH62/AG62-1</f>
        <v>0.0977011494252873</v>
      </c>
      <c r="BO62" s="274">
        <f t="shared" si="55"/>
        <v>-0.0558464223385688</v>
      </c>
      <c r="BP62" s="274">
        <f t="shared" si="55"/>
        <v>0.103512014787431</v>
      </c>
      <c r="BQ62" s="274">
        <f t="shared" ref="BQ62:BR64" si="56">AK62/AJ62-1</f>
        <v>0.050251256281407</v>
      </c>
      <c r="BR62" s="274">
        <f t="shared" si="56"/>
        <v>0.0303030303030303</v>
      </c>
      <c r="BS62" s="274">
        <f t="shared" si="50"/>
        <v>0.0866873065015481</v>
      </c>
      <c r="BT62" s="274">
        <f t="shared" si="50"/>
        <v>0.175213675213675</v>
      </c>
    </row>
    <row r="63" spans="3:72">
      <c r="C63" s="37">
        <v>44197</v>
      </c>
      <c r="D63" s="279">
        <v>14.3</v>
      </c>
      <c r="E63" s="279">
        <v>2.8</v>
      </c>
      <c r="F63" s="279">
        <v>0.0063</v>
      </c>
      <c r="G63" s="279">
        <v>0.72</v>
      </c>
      <c r="H63" s="279">
        <v>17.82</v>
      </c>
      <c r="I63" s="274">
        <f t="shared" si="40"/>
        <v>2.84411187544476</v>
      </c>
      <c r="J63" s="274">
        <f t="shared" si="5"/>
        <v>-0.281451612903226</v>
      </c>
      <c r="K63" s="279">
        <f>H63</f>
        <v>17.82</v>
      </c>
      <c r="L63" s="274">
        <f t="shared" si="19"/>
        <v>2.842753326289</v>
      </c>
      <c r="N63" s="37">
        <v>44197</v>
      </c>
      <c r="O63" s="279">
        <v>15.8</v>
      </c>
      <c r="P63" s="279">
        <v>2.8</v>
      </c>
      <c r="Q63" s="279">
        <v>0.0029</v>
      </c>
      <c r="R63" s="279">
        <v>0.81</v>
      </c>
      <c r="S63" s="279">
        <v>19.41</v>
      </c>
      <c r="T63" s="274">
        <f t="shared" si="32"/>
        <v>3.18625061997283</v>
      </c>
      <c r="U63" s="274">
        <f t="shared" si="7"/>
        <v>-0.177542372881356</v>
      </c>
      <c r="V63" s="279">
        <f>S63</f>
        <v>19.41</v>
      </c>
      <c r="W63" s="274">
        <f t="shared" si="20"/>
        <v>3.18562525607573</v>
      </c>
      <c r="AA63" s="275"/>
      <c r="AB63" s="269" t="s">
        <v>712</v>
      </c>
      <c r="AC63" s="270">
        <f>E87</f>
        <v>12.1</v>
      </c>
      <c r="AD63" s="270">
        <f>E88</f>
        <v>14.9</v>
      </c>
      <c r="AE63" s="270">
        <f>E89</f>
        <v>16.3</v>
      </c>
      <c r="AF63" s="270">
        <f>E90</f>
        <v>16.5</v>
      </c>
      <c r="AG63" s="270">
        <f>E91</f>
        <v>19.4</v>
      </c>
      <c r="AH63" s="270">
        <f>E92</f>
        <v>23.2</v>
      </c>
      <c r="AI63" s="270">
        <f>E93</f>
        <v>23.9</v>
      </c>
      <c r="AJ63" s="270">
        <f>E94</f>
        <v>24.9</v>
      </c>
      <c r="AK63" s="270">
        <f>E95</f>
        <v>27.7</v>
      </c>
      <c r="AL63" s="270">
        <f>E96</f>
        <v>31</v>
      </c>
      <c r="AM63" s="270">
        <f>E97</f>
        <v>32.3</v>
      </c>
      <c r="AN63" s="270">
        <f>E98</f>
        <v>36.4</v>
      </c>
      <c r="AO63" s="270">
        <v>280.4</v>
      </c>
      <c r="AQ63" s="275"/>
      <c r="AR63" s="269" t="s">
        <v>712</v>
      </c>
      <c r="AS63" s="274">
        <f t="shared" si="51"/>
        <v>0.416861826697892</v>
      </c>
      <c r="AT63" s="274">
        <f t="shared" si="51"/>
        <v>0.806060606060606</v>
      </c>
      <c r="AU63" s="274">
        <f t="shared" si="49"/>
        <v>0.873563218390805</v>
      </c>
      <c r="AV63" s="274">
        <f t="shared" si="49"/>
        <v>1.42547186452637</v>
      </c>
      <c r="AW63" s="274">
        <f t="shared" si="49"/>
        <v>0.934004585784069</v>
      </c>
      <c r="AX63" s="274">
        <f t="shared" si="49"/>
        <v>0.933333333333333</v>
      </c>
      <c r="AY63" s="274">
        <f t="shared" si="49"/>
        <v>0.77037037037037</v>
      </c>
      <c r="AZ63" s="274">
        <f t="shared" si="49"/>
        <v>0.729166666666667</v>
      </c>
      <c r="BA63" s="274">
        <f t="shared" si="52"/>
        <v>0.63905325443787</v>
      </c>
      <c r="BB63" s="274">
        <f t="shared" si="52"/>
        <v>0.802325581395349</v>
      </c>
      <c r="BC63" s="274">
        <f t="shared" si="53"/>
        <v>0.888888888888889</v>
      </c>
      <c r="BD63" s="274">
        <f t="shared" si="53"/>
        <v>0.925925925925926</v>
      </c>
      <c r="BE63" s="274">
        <f t="shared" si="53"/>
        <v>0.847167325428195</v>
      </c>
      <c r="BG63" s="275"/>
      <c r="BH63" s="269" t="s">
        <v>712</v>
      </c>
      <c r="BI63" s="274">
        <f t="shared" si="39"/>
        <v>-0.35978835978836</v>
      </c>
      <c r="BJ63" s="274">
        <f t="shared" si="33"/>
        <v>0.231404958677686</v>
      </c>
      <c r="BK63" s="274">
        <f t="shared" si="54"/>
        <v>0.0939597315436242</v>
      </c>
      <c r="BL63" s="274">
        <f t="shared" si="54"/>
        <v>0.0122699386503067</v>
      </c>
      <c r="BM63" s="274">
        <f t="shared" si="54"/>
        <v>0.175757575757576</v>
      </c>
      <c r="BN63" s="274">
        <f t="shared" si="55"/>
        <v>0.195876288659794</v>
      </c>
      <c r="BO63" s="274">
        <f t="shared" si="55"/>
        <v>0.0301724137931034</v>
      </c>
      <c r="BP63" s="274">
        <f t="shared" si="55"/>
        <v>0.0418410041841004</v>
      </c>
      <c r="BQ63" s="274">
        <f t="shared" si="56"/>
        <v>0.112449799196787</v>
      </c>
      <c r="BR63" s="274">
        <f t="shared" si="56"/>
        <v>0.11913357400722</v>
      </c>
      <c r="BS63" s="274">
        <f t="shared" si="50"/>
        <v>0.0419354838709676</v>
      </c>
      <c r="BT63" s="274">
        <f t="shared" si="50"/>
        <v>0.126934984520124</v>
      </c>
    </row>
    <row r="64" spans="3:72">
      <c r="C64" s="37">
        <v>44228</v>
      </c>
      <c r="D64" s="279">
        <v>8.9</v>
      </c>
      <c r="E64" s="279">
        <v>1.7</v>
      </c>
      <c r="F64" s="279">
        <v>0.0028</v>
      </c>
      <c r="G64" s="279">
        <v>0.4</v>
      </c>
      <c r="H64" s="279">
        <v>11</v>
      </c>
      <c r="I64" s="274">
        <f t="shared" si="40"/>
        <v>7.5240161140378</v>
      </c>
      <c r="J64" s="274">
        <f t="shared" si="5"/>
        <v>-0.382716049382716</v>
      </c>
      <c r="K64" s="279">
        <f t="shared" ref="K64:K73" si="57">K63+H64</f>
        <v>28.82</v>
      </c>
      <c r="L64" s="274">
        <f t="shared" si="19"/>
        <v>3.86159140365378</v>
      </c>
      <c r="N64" s="37">
        <v>44228</v>
      </c>
      <c r="O64" s="279">
        <v>10.3</v>
      </c>
      <c r="P64" s="279">
        <v>1.6</v>
      </c>
      <c r="Q64" s="279">
        <v>0.0025</v>
      </c>
      <c r="R64" s="279">
        <v>0.4</v>
      </c>
      <c r="S64" s="279">
        <v>12.3</v>
      </c>
      <c r="T64" s="274">
        <f t="shared" si="32"/>
        <v>8.53091106290672</v>
      </c>
      <c r="U64" s="274">
        <f t="shared" si="7"/>
        <v>-0.366306027820711</v>
      </c>
      <c r="V64" s="279">
        <f>V63+S64</f>
        <v>31.71</v>
      </c>
      <c r="W64" s="274">
        <f t="shared" si="20"/>
        <v>4.34910004891955</v>
      </c>
      <c r="AA64" s="281"/>
      <c r="AB64" s="269" t="s">
        <v>713</v>
      </c>
      <c r="AC64" s="271">
        <f>AC62+AC63</f>
        <v>40.8</v>
      </c>
      <c r="AD64" s="271">
        <f t="shared" ref="AD64:AO64" si="58">AD62+AD63</f>
        <v>52.5</v>
      </c>
      <c r="AE64" s="271">
        <f t="shared" si="58"/>
        <v>65.3</v>
      </c>
      <c r="AF64" s="271">
        <f t="shared" si="58"/>
        <v>63.6</v>
      </c>
      <c r="AG64" s="271">
        <f t="shared" si="58"/>
        <v>71.6</v>
      </c>
      <c r="AH64" s="271">
        <f t="shared" si="58"/>
        <v>80.5</v>
      </c>
      <c r="AI64" s="271">
        <f t="shared" si="58"/>
        <v>78</v>
      </c>
      <c r="AJ64" s="271">
        <f t="shared" si="58"/>
        <v>84.6</v>
      </c>
      <c r="AK64" s="271">
        <f t="shared" si="58"/>
        <v>90.4</v>
      </c>
      <c r="AL64" s="271">
        <f t="shared" si="58"/>
        <v>95.6</v>
      </c>
      <c r="AM64" s="271">
        <f t="shared" si="58"/>
        <v>102.5</v>
      </c>
      <c r="AN64" s="271">
        <f t="shared" si="58"/>
        <v>118.9</v>
      </c>
      <c r="AO64" s="271">
        <f t="shared" si="58"/>
        <v>948.9</v>
      </c>
      <c r="AQ64" s="281"/>
      <c r="AR64" s="269" t="s">
        <v>713</v>
      </c>
      <c r="AS64" s="276">
        <f t="shared" si="51"/>
        <v>-0.0533642691415315</v>
      </c>
      <c r="AT64" s="276">
        <f t="shared" si="51"/>
        <v>0.57185628742515</v>
      </c>
      <c r="AU64" s="276">
        <f t="shared" si="49"/>
        <v>0.349173553719008</v>
      </c>
      <c r="AV64" s="276">
        <f t="shared" si="49"/>
        <v>1.12709030100334</v>
      </c>
      <c r="AW64" s="276">
        <f t="shared" si="49"/>
        <v>0.601789709172259</v>
      </c>
      <c r="AX64" s="276">
        <f t="shared" si="49"/>
        <v>0.350671140939597</v>
      </c>
      <c r="AY64" s="276">
        <f t="shared" si="49"/>
        <v>0.315345699831366</v>
      </c>
      <c r="AZ64" s="276">
        <f t="shared" si="49"/>
        <v>0.27027027027027</v>
      </c>
      <c r="BA64" s="276">
        <f t="shared" si="52"/>
        <v>0.276836158192091</v>
      </c>
      <c r="BB64" s="276">
        <f t="shared" si="52"/>
        <v>0.338935574229692</v>
      </c>
      <c r="BC64" s="276">
        <f t="shared" si="53"/>
        <v>0.304071246819339</v>
      </c>
      <c r="BD64" s="276">
        <f t="shared" si="53"/>
        <v>0.460687960687961</v>
      </c>
      <c r="BE64" s="276">
        <f t="shared" si="53"/>
        <v>0.378613976463751</v>
      </c>
      <c r="BG64" s="281"/>
      <c r="BH64" s="269" t="s">
        <v>713</v>
      </c>
      <c r="BI64" s="276">
        <f t="shared" si="39"/>
        <v>-0.498771498771499</v>
      </c>
      <c r="BJ64" s="276">
        <f t="shared" si="33"/>
        <v>0.286764705882353</v>
      </c>
      <c r="BK64" s="276">
        <f t="shared" si="54"/>
        <v>0.243809523809524</v>
      </c>
      <c r="BL64" s="276">
        <f t="shared" si="54"/>
        <v>-0.0260336906584991</v>
      </c>
      <c r="BM64" s="276">
        <f t="shared" si="54"/>
        <v>0.125786163522013</v>
      </c>
      <c r="BN64" s="276">
        <f t="shared" si="55"/>
        <v>0.124301675977654</v>
      </c>
      <c r="BO64" s="276">
        <f t="shared" si="55"/>
        <v>-0.031055900621118</v>
      </c>
      <c r="BP64" s="276">
        <f t="shared" si="55"/>
        <v>0.0846153846153845</v>
      </c>
      <c r="BQ64" s="276">
        <f t="shared" si="56"/>
        <v>0.0685579196217496</v>
      </c>
      <c r="BR64" s="276">
        <f t="shared" si="56"/>
        <v>0.0575221238938053</v>
      </c>
      <c r="BS64" s="276">
        <f t="shared" si="50"/>
        <v>0.0721757322175733</v>
      </c>
      <c r="BT64" s="276">
        <f t="shared" si="50"/>
        <v>0.16</v>
      </c>
    </row>
    <row r="65" spans="3:77">
      <c r="C65" s="37">
        <v>44256</v>
      </c>
      <c r="D65" s="279">
        <v>17.6</v>
      </c>
      <c r="E65" s="279">
        <v>3.6</v>
      </c>
      <c r="F65" s="279">
        <v>0.0059</v>
      </c>
      <c r="G65" s="279">
        <v>1.4</v>
      </c>
      <c r="H65" s="279">
        <v>22.6</v>
      </c>
      <c r="I65" s="274">
        <v>2.389</v>
      </c>
      <c r="J65" s="274">
        <v>1.06</v>
      </c>
      <c r="K65" s="279">
        <f t="shared" si="57"/>
        <v>51.42</v>
      </c>
      <c r="L65" s="274">
        <v>2.796</v>
      </c>
      <c r="N65" s="37">
        <v>44256</v>
      </c>
      <c r="O65" s="279">
        <v>16.8</v>
      </c>
      <c r="P65" s="279">
        <v>3.4</v>
      </c>
      <c r="Q65" s="279">
        <v>0.0045</v>
      </c>
      <c r="R65" s="279">
        <v>1.5</v>
      </c>
      <c r="S65" s="279">
        <v>21.7</v>
      </c>
      <c r="T65" s="274">
        <f t="shared" si="32"/>
        <v>3.09518867924528</v>
      </c>
      <c r="U65" s="274">
        <f t="shared" si="7"/>
        <v>0.764227642276423</v>
      </c>
      <c r="V65" s="279">
        <f>V64+S65</f>
        <v>53.41</v>
      </c>
      <c r="W65" s="274">
        <f t="shared" si="20"/>
        <v>3.75681548970886</v>
      </c>
      <c r="AA65" s="268" t="s">
        <v>740</v>
      </c>
      <c r="AB65" s="269" t="s">
        <v>711</v>
      </c>
      <c r="AC65" s="270">
        <f>D99</f>
        <v>44.5</v>
      </c>
      <c r="AD65" s="270">
        <f>D100</f>
        <v>29.4</v>
      </c>
      <c r="AE65" s="270">
        <f>D101</f>
        <v>56.6</v>
      </c>
      <c r="AF65" s="293"/>
      <c r="AG65" s="293"/>
      <c r="AH65" s="293"/>
      <c r="AI65" s="293"/>
      <c r="AJ65" s="293"/>
      <c r="AK65" s="293"/>
      <c r="AL65" s="293"/>
      <c r="AM65" s="293"/>
      <c r="AN65" s="293"/>
      <c r="AO65" s="293"/>
      <c r="AQ65" s="268" t="s">
        <v>740</v>
      </c>
      <c r="AR65" s="269" t="s">
        <v>711</v>
      </c>
      <c r="AS65" s="274">
        <f t="shared" si="51"/>
        <v>0.550522648083624</v>
      </c>
      <c r="AT65" s="274">
        <f t="shared" si="51"/>
        <v>-0.218085106382979</v>
      </c>
      <c r="AU65" s="274">
        <f t="shared" si="51"/>
        <v>0.155102040816327</v>
      </c>
      <c r="AV65" s="294"/>
      <c r="AW65" s="294"/>
      <c r="AX65" s="294"/>
      <c r="AY65" s="294"/>
      <c r="AZ65" s="294"/>
      <c r="BA65" s="294"/>
      <c r="BB65" s="294"/>
      <c r="BC65" s="294"/>
      <c r="BD65" s="294"/>
      <c r="BE65" s="294"/>
      <c r="BG65" s="268" t="s">
        <v>740</v>
      </c>
      <c r="BH65" s="269" t="s">
        <v>711</v>
      </c>
      <c r="BI65" s="274">
        <f t="shared" si="39"/>
        <v>-0.460606060606061</v>
      </c>
      <c r="BJ65" s="274">
        <f t="shared" si="33"/>
        <v>-0.339325842696629</v>
      </c>
      <c r="BK65" s="274">
        <f>AE65/AD65-1</f>
        <v>0.925170068027211</v>
      </c>
      <c r="BL65" s="294"/>
      <c r="BM65" s="294"/>
      <c r="BN65" s="294"/>
      <c r="BO65" s="294"/>
      <c r="BP65" s="294"/>
      <c r="BQ65" s="294"/>
      <c r="BR65" s="294"/>
      <c r="BS65" s="294"/>
      <c r="BT65" s="294"/>
    </row>
    <row r="66" spans="3:77">
      <c r="C66" s="37">
        <v>44287</v>
      </c>
      <c r="D66" s="279">
        <v>15.8</v>
      </c>
      <c r="E66" s="279">
        <v>3.5</v>
      </c>
      <c r="F66" s="279">
        <v>0.0038</v>
      </c>
      <c r="G66" s="279">
        <v>1.3</v>
      </c>
      <c r="H66" s="279">
        <v>20.6</v>
      </c>
      <c r="I66" s="274">
        <v>1.803</v>
      </c>
      <c r="J66" s="274">
        <v>-0.087</v>
      </c>
      <c r="K66" s="279">
        <v>73.2</v>
      </c>
      <c r="L66" s="274">
        <v>2.492</v>
      </c>
      <c r="N66" s="37">
        <v>44287</v>
      </c>
      <c r="O66" s="279">
        <v>16.9</v>
      </c>
      <c r="P66" s="279">
        <v>3.4</v>
      </c>
      <c r="Q66" s="279">
        <v>0.0036</v>
      </c>
      <c r="R66" s="279">
        <v>1.3</v>
      </c>
      <c r="S66" s="279">
        <v>21.6</v>
      </c>
      <c r="T66" s="274">
        <v>1.636</v>
      </c>
      <c r="U66" s="274">
        <v>0.0006</v>
      </c>
      <c r="V66" s="279">
        <v>75</v>
      </c>
      <c r="W66" s="274">
        <v>2.575</v>
      </c>
      <c r="AA66" s="275"/>
      <c r="AB66" s="269" t="s">
        <v>712</v>
      </c>
      <c r="AC66" s="270">
        <f>E99</f>
        <v>28.4</v>
      </c>
      <c r="AD66" s="270">
        <f>E100</f>
        <v>18.3</v>
      </c>
      <c r="AE66" s="270">
        <f>E101</f>
        <v>31.7</v>
      </c>
      <c r="AF66" s="293"/>
      <c r="AG66" s="293"/>
      <c r="AH66" s="293"/>
      <c r="AI66" s="293"/>
      <c r="AJ66" s="293"/>
      <c r="AK66" s="293"/>
      <c r="AL66" s="293"/>
      <c r="AM66" s="293"/>
      <c r="AN66" s="293"/>
      <c r="AO66" s="293"/>
      <c r="AQ66" s="275"/>
      <c r="AR66" s="269" t="s">
        <v>712</v>
      </c>
      <c r="AS66" s="274">
        <f t="shared" si="51"/>
        <v>1.34710743801653</v>
      </c>
      <c r="AT66" s="274">
        <f t="shared" si="51"/>
        <v>0.228187919463087</v>
      </c>
      <c r="AU66" s="274">
        <f t="shared" si="51"/>
        <v>0.94478527607362</v>
      </c>
      <c r="AV66" s="294"/>
      <c r="AW66" s="294"/>
      <c r="AX66" s="294"/>
      <c r="AY66" s="294"/>
      <c r="AZ66" s="294"/>
      <c r="BA66" s="294"/>
      <c r="BB66" s="294"/>
      <c r="BC66" s="294"/>
      <c r="BD66" s="294"/>
      <c r="BE66" s="294"/>
      <c r="BG66" s="275"/>
      <c r="BH66" s="269" t="s">
        <v>712</v>
      </c>
      <c r="BI66" s="274">
        <f t="shared" si="39"/>
        <v>-0.21978021978022</v>
      </c>
      <c r="BJ66" s="274">
        <f t="shared" si="33"/>
        <v>-0.355633802816901</v>
      </c>
      <c r="BK66" s="274">
        <f>AE66/AD66-1</f>
        <v>0.73224043715847</v>
      </c>
      <c r="BL66" s="294"/>
      <c r="BM66" s="294"/>
      <c r="BN66" s="294"/>
      <c r="BO66" s="294"/>
      <c r="BP66" s="294"/>
      <c r="BQ66" s="294"/>
      <c r="BR66" s="294"/>
      <c r="BS66" s="294"/>
      <c r="BT66" s="294"/>
    </row>
    <row r="67" spans="3:77">
      <c r="C67" s="37">
        <v>44317</v>
      </c>
      <c r="D67" s="279">
        <v>16.6</v>
      </c>
      <c r="E67" s="279">
        <v>3.8</v>
      </c>
      <c r="F67" s="279">
        <v>0.0009</v>
      </c>
      <c r="G67" s="279">
        <v>1.3</v>
      </c>
      <c r="H67" s="279">
        <v>21.7</v>
      </c>
      <c r="I67" s="274">
        <v>1.597</v>
      </c>
      <c r="J67" s="274">
        <v>0.054</v>
      </c>
      <c r="K67" s="279">
        <v>95</v>
      </c>
      <c r="L67" s="274">
        <v>2.242</v>
      </c>
      <c r="N67" s="37">
        <v>44317</v>
      </c>
      <c r="O67" s="279">
        <v>16.9</v>
      </c>
      <c r="P67" s="279">
        <v>3.6</v>
      </c>
      <c r="Q67" s="279">
        <v>0.0038</v>
      </c>
      <c r="R67" s="279">
        <v>1.3</v>
      </c>
      <c r="S67" s="279">
        <v>21.7</v>
      </c>
      <c r="T67" s="274">
        <v>1.517</v>
      </c>
      <c r="U67" s="274">
        <v>0.005</v>
      </c>
      <c r="V67" s="279">
        <v>96.7</v>
      </c>
      <c r="W67" s="274">
        <v>2.24</v>
      </c>
      <c r="AA67" s="281"/>
      <c r="AB67" s="269" t="s">
        <v>713</v>
      </c>
      <c r="AC67" s="271">
        <f>H99</f>
        <v>72.94</v>
      </c>
      <c r="AD67" s="271">
        <f>H100</f>
        <v>47.72</v>
      </c>
      <c r="AE67" s="271">
        <f>H101</f>
        <v>88.32</v>
      </c>
      <c r="AF67" s="293"/>
      <c r="AG67" s="293"/>
      <c r="AH67" s="293"/>
      <c r="AI67" s="293"/>
      <c r="AJ67" s="293"/>
      <c r="AK67" s="293"/>
      <c r="AL67" s="293"/>
      <c r="AM67" s="293"/>
      <c r="AN67" s="293"/>
      <c r="AO67" s="293"/>
      <c r="AQ67" s="281"/>
      <c r="AR67" s="269" t="s">
        <v>713</v>
      </c>
      <c r="AS67" s="276">
        <f t="shared" si="51"/>
        <v>0.787745098039216</v>
      </c>
      <c r="AT67" s="276">
        <f t="shared" si="51"/>
        <v>-0.0910476190476189</v>
      </c>
      <c r="AU67" s="276">
        <f t="shared" si="51"/>
        <v>0.352526799387443</v>
      </c>
      <c r="AV67" s="294"/>
      <c r="AW67" s="294"/>
      <c r="AX67" s="294"/>
      <c r="AY67" s="294"/>
      <c r="AZ67" s="294"/>
      <c r="BA67" s="294"/>
      <c r="BB67" s="294"/>
      <c r="BC67" s="294"/>
      <c r="BD67" s="294"/>
      <c r="BE67" s="294"/>
      <c r="BG67" s="281"/>
      <c r="BH67" s="269" t="s">
        <v>713</v>
      </c>
      <c r="BI67" s="276">
        <f t="shared" si="39"/>
        <v>-0.386543313708999</v>
      </c>
      <c r="BJ67" s="276">
        <f t="shared" si="33"/>
        <v>-0.345763641349054</v>
      </c>
      <c r="BK67" s="276">
        <f>AE67/AD67-1</f>
        <v>0.850796311818943</v>
      </c>
      <c r="BL67" s="294"/>
      <c r="BM67" s="294"/>
      <c r="BN67" s="294"/>
      <c r="BO67" s="294"/>
      <c r="BP67" s="294"/>
      <c r="BQ67" s="294"/>
      <c r="BR67" s="294"/>
      <c r="BS67" s="294"/>
      <c r="BT67" s="294"/>
    </row>
    <row r="68" spans="3:77">
      <c r="C68" s="37">
        <v>44348</v>
      </c>
      <c r="D68" s="279">
        <v>19.8</v>
      </c>
      <c r="E68" s="279">
        <v>4.4</v>
      </c>
      <c r="F68" s="279">
        <v>0.0272</v>
      </c>
      <c r="G68" s="279">
        <v>1.4</v>
      </c>
      <c r="H68" s="279">
        <v>25.6</v>
      </c>
      <c r="I68" s="274">
        <v>1.393</v>
      </c>
      <c r="J68" s="274">
        <v>0.176</v>
      </c>
      <c r="K68" s="279">
        <v>120.6</v>
      </c>
      <c r="L68" s="274">
        <v>2.015</v>
      </c>
      <c r="N68" s="37">
        <v>44348</v>
      </c>
      <c r="O68" s="279">
        <v>19.1</v>
      </c>
      <c r="P68" s="279">
        <v>4.3</v>
      </c>
      <c r="Q68" s="279">
        <v>0.0444</v>
      </c>
      <c r="R68" s="279">
        <v>1.4</v>
      </c>
      <c r="S68" s="279">
        <v>24.8</v>
      </c>
      <c r="T68" s="274">
        <v>1.349</v>
      </c>
      <c r="U68" s="274">
        <v>0.143</v>
      </c>
      <c r="V68" s="279">
        <v>121.5</v>
      </c>
      <c r="W68" s="274">
        <v>2.006</v>
      </c>
      <c r="BL68" s="283"/>
    </row>
    <row r="69" spans="3:77">
      <c r="C69" s="37">
        <v>44378</v>
      </c>
      <c r="D69" s="279">
        <v>20.6</v>
      </c>
      <c r="E69" s="279">
        <v>5</v>
      </c>
      <c r="F69" s="279">
        <v>0.0196</v>
      </c>
      <c r="G69" s="279">
        <v>1.5</v>
      </c>
      <c r="H69" s="279">
        <v>27.1</v>
      </c>
      <c r="I69" s="274">
        <v>1.644</v>
      </c>
      <c r="J69" s="274">
        <v>0.058</v>
      </c>
      <c r="K69" s="279">
        <f t="shared" si="57"/>
        <v>147.7</v>
      </c>
      <c r="L69" s="274">
        <v>1.971</v>
      </c>
      <c r="N69" s="37">
        <v>44378</v>
      </c>
      <c r="O69" s="279">
        <v>21.9</v>
      </c>
      <c r="P69" s="279">
        <v>5.1</v>
      </c>
      <c r="Q69" s="279">
        <v>0.0032</v>
      </c>
      <c r="R69" s="279">
        <v>1.4</v>
      </c>
      <c r="S69" s="279">
        <v>28.4</v>
      </c>
      <c r="T69" s="274">
        <v>1.708</v>
      </c>
      <c r="U69" s="274">
        <v>0.143</v>
      </c>
      <c r="V69" s="279">
        <v>150.4</v>
      </c>
      <c r="W69" s="274">
        <v>1.956</v>
      </c>
      <c r="Z69" s="295" t="s">
        <v>744</v>
      </c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296"/>
      <c r="AO69" s="296"/>
      <c r="AQ69" s="295" t="s">
        <v>745</v>
      </c>
      <c r="BG69" s="264" t="s">
        <v>746</v>
      </c>
    </row>
    <row r="70" spans="3:77">
      <c r="C70" s="37">
        <v>44409</v>
      </c>
      <c r="D70" s="279">
        <v>25.1</v>
      </c>
      <c r="E70" s="279">
        <v>5.6</v>
      </c>
      <c r="F70" s="279">
        <v>0.0038</v>
      </c>
      <c r="G70" s="279">
        <v>1.4</v>
      </c>
      <c r="H70" s="279">
        <v>32.1</v>
      </c>
      <c r="I70" s="274">
        <v>1.819</v>
      </c>
      <c r="J70" s="274">
        <v>0.186</v>
      </c>
      <c r="K70" s="279">
        <f t="shared" si="57"/>
        <v>179.8</v>
      </c>
      <c r="L70" s="274">
        <v>1.94</v>
      </c>
      <c r="N70" s="37">
        <v>44409</v>
      </c>
      <c r="O70" s="279">
        <v>23.8</v>
      </c>
      <c r="P70" s="279">
        <v>5.6</v>
      </c>
      <c r="Q70" s="279">
        <v>0.004</v>
      </c>
      <c r="R70" s="279">
        <v>1.5</v>
      </c>
      <c r="S70" s="279">
        <v>30.9</v>
      </c>
      <c r="T70" s="274">
        <v>1.806</v>
      </c>
      <c r="U70" s="274">
        <v>0.088</v>
      </c>
      <c r="V70" s="279">
        <v>180.6</v>
      </c>
      <c r="W70" s="274">
        <v>1.928</v>
      </c>
      <c r="Z70" s="297" t="s">
        <v>696</v>
      </c>
      <c r="AA70" s="298"/>
      <c r="AB70" s="299"/>
      <c r="AC70" s="300" t="s">
        <v>697</v>
      </c>
      <c r="AD70" s="300" t="s">
        <v>698</v>
      </c>
      <c r="AE70" s="300" t="s">
        <v>699</v>
      </c>
      <c r="AF70" s="300" t="s">
        <v>700</v>
      </c>
      <c r="AG70" s="300" t="s">
        <v>701</v>
      </c>
      <c r="AH70" s="300" t="s">
        <v>702</v>
      </c>
      <c r="AI70" s="300" t="s">
        <v>703</v>
      </c>
      <c r="AJ70" s="300" t="s">
        <v>704</v>
      </c>
      <c r="AK70" s="300" t="s">
        <v>705</v>
      </c>
      <c r="AL70" s="300" t="s">
        <v>706</v>
      </c>
      <c r="AM70" s="300" t="s">
        <v>707</v>
      </c>
      <c r="AN70" s="300" t="s">
        <v>708</v>
      </c>
      <c r="AO70" s="300" t="s">
        <v>709</v>
      </c>
      <c r="AQ70" s="297" t="s">
        <v>747</v>
      </c>
      <c r="AR70" s="298"/>
      <c r="AS70" s="299"/>
      <c r="AT70" s="267" t="s">
        <v>697</v>
      </c>
      <c r="AU70" s="267" t="s">
        <v>698</v>
      </c>
      <c r="AV70" s="267" t="s">
        <v>699</v>
      </c>
      <c r="AW70" s="267" t="s">
        <v>700</v>
      </c>
      <c r="AX70" s="267" t="s">
        <v>701</v>
      </c>
      <c r="AY70" s="267" t="s">
        <v>702</v>
      </c>
      <c r="AZ70" s="267" t="s">
        <v>703</v>
      </c>
      <c r="BA70" s="267" t="s">
        <v>704</v>
      </c>
      <c r="BB70" s="267" t="s">
        <v>705</v>
      </c>
      <c r="BC70" s="267" t="s">
        <v>706</v>
      </c>
      <c r="BD70" s="267" t="s">
        <v>707</v>
      </c>
      <c r="BE70" s="267" t="s">
        <v>708</v>
      </c>
      <c r="BF70" s="267" t="s">
        <v>709</v>
      </c>
      <c r="BG70" s="297" t="s">
        <v>747</v>
      </c>
      <c r="BH70" s="298"/>
      <c r="BI70" s="299"/>
      <c r="BJ70" s="267" t="s">
        <v>697</v>
      </c>
      <c r="BK70" s="267" t="s">
        <v>698</v>
      </c>
      <c r="BL70" s="267" t="s">
        <v>699</v>
      </c>
      <c r="BM70" s="267" t="s">
        <v>700</v>
      </c>
      <c r="BN70" s="267" t="s">
        <v>701</v>
      </c>
      <c r="BO70" s="267" t="s">
        <v>702</v>
      </c>
      <c r="BP70" s="267" t="s">
        <v>703</v>
      </c>
      <c r="BQ70" s="267" t="s">
        <v>704</v>
      </c>
      <c r="BR70" s="267" t="s">
        <v>705</v>
      </c>
      <c r="BS70" s="267" t="s">
        <v>706</v>
      </c>
      <c r="BT70" s="267" t="s">
        <v>707</v>
      </c>
      <c r="BU70" s="267" t="s">
        <v>708</v>
      </c>
    </row>
    <row r="71" spans="3:77">
      <c r="C71" s="37">
        <v>44440</v>
      </c>
      <c r="D71" s="279">
        <v>28.1</v>
      </c>
      <c r="E71" s="279">
        <v>6.1</v>
      </c>
      <c r="F71" s="279">
        <v>0.0173</v>
      </c>
      <c r="G71" s="279">
        <v>1.6</v>
      </c>
      <c r="H71" s="279">
        <v>35.7</v>
      </c>
      <c r="I71" s="274">
        <v>1.484</v>
      </c>
      <c r="J71" s="274">
        <v>0.114</v>
      </c>
      <c r="K71" s="279">
        <f t="shared" si="57"/>
        <v>215.5</v>
      </c>
      <c r="L71" s="274">
        <v>1.853</v>
      </c>
      <c r="N71" s="37">
        <v>44440</v>
      </c>
      <c r="O71" s="279">
        <v>27.5</v>
      </c>
      <c r="P71" s="279">
        <v>6.2</v>
      </c>
      <c r="Q71" s="279">
        <v>0.0155</v>
      </c>
      <c r="R71" s="279">
        <v>1.6</v>
      </c>
      <c r="S71" s="279">
        <v>35.3</v>
      </c>
      <c r="T71" s="274">
        <v>1.484</v>
      </c>
      <c r="U71" s="274">
        <v>0.145</v>
      </c>
      <c r="V71" s="279">
        <v>216.6</v>
      </c>
      <c r="W71" s="274">
        <v>1.845</v>
      </c>
      <c r="Z71" s="268" t="s">
        <v>715</v>
      </c>
      <c r="AA71" s="268" t="s">
        <v>748</v>
      </c>
      <c r="AB71" s="269" t="s">
        <v>711</v>
      </c>
      <c r="AC71" s="270">
        <v>0.4876</v>
      </c>
      <c r="AD71" s="270">
        <v>1.3914</v>
      </c>
      <c r="AE71" s="270">
        <v>2.4391</v>
      </c>
      <c r="AF71" s="270">
        <v>2.7086</v>
      </c>
      <c r="AG71" s="270">
        <v>3.6998</v>
      </c>
      <c r="AH71" s="270">
        <v>3.9</v>
      </c>
      <c r="AI71" s="270">
        <v>3.4</v>
      </c>
      <c r="AJ71" s="270">
        <v>4.5</v>
      </c>
      <c r="AK71" s="270">
        <v>4.6</v>
      </c>
      <c r="AL71" s="270">
        <v>5.5</v>
      </c>
      <c r="AM71" s="270">
        <v>6.9</v>
      </c>
      <c r="AN71" s="270">
        <v>7.5</v>
      </c>
      <c r="AO71" s="271">
        <v>47.0265</v>
      </c>
      <c r="AQ71" s="285"/>
      <c r="AR71" s="286"/>
      <c r="AS71" s="286"/>
      <c r="AT71" s="286"/>
      <c r="AU71" s="286"/>
      <c r="AV71" s="286"/>
      <c r="AW71" s="286"/>
      <c r="AX71" s="286"/>
      <c r="AY71" s="286"/>
      <c r="AZ71" s="286"/>
      <c r="BA71" s="286"/>
      <c r="BB71" s="286"/>
      <c r="BC71" s="286"/>
      <c r="BD71" s="286"/>
      <c r="BE71" s="286"/>
      <c r="BF71" s="287"/>
      <c r="BG71" s="268" t="s">
        <v>715</v>
      </c>
      <c r="BH71" s="268" t="s">
        <v>748</v>
      </c>
      <c r="BI71" s="269" t="s">
        <v>711</v>
      </c>
      <c r="BJ71" s="272"/>
      <c r="BK71" s="274">
        <f t="shared" ref="BK71:BT86" si="59">AD71/AC71-1</f>
        <v>1.85356849876948</v>
      </c>
      <c r="BL71" s="274">
        <f t="shared" si="59"/>
        <v>0.752982607445738</v>
      </c>
      <c r="BM71" s="274">
        <f t="shared" si="59"/>
        <v>0.110491574761183</v>
      </c>
      <c r="BN71" s="274">
        <f t="shared" si="59"/>
        <v>0.365945506903936</v>
      </c>
      <c r="BO71" s="274">
        <f t="shared" si="59"/>
        <v>0.0541110330288124</v>
      </c>
      <c r="BP71" s="274">
        <f t="shared" si="59"/>
        <v>-0.128205128205128</v>
      </c>
      <c r="BQ71" s="274">
        <f t="shared" si="59"/>
        <v>0.323529411764706</v>
      </c>
      <c r="BR71" s="274">
        <f t="shared" si="59"/>
        <v>0.0222222222222221</v>
      </c>
      <c r="BS71" s="274">
        <f t="shared" si="59"/>
        <v>0.195652173913044</v>
      </c>
      <c r="BT71" s="274">
        <f t="shared" si="59"/>
        <v>0.254545454545455</v>
      </c>
      <c r="BU71" s="274">
        <f t="shared" ref="BU71:BU81" si="60">AN71/AM71-1</f>
        <v>0.0869565217391304</v>
      </c>
    </row>
    <row r="72" spans="3:77">
      <c r="C72" s="37">
        <v>44470</v>
      </c>
      <c r="D72" s="279">
        <v>29.8</v>
      </c>
      <c r="E72" s="279">
        <v>6.7</v>
      </c>
      <c r="F72" s="279">
        <v>0.0059</v>
      </c>
      <c r="G72" s="279">
        <v>1.8</v>
      </c>
      <c r="H72" s="279">
        <v>38.3</v>
      </c>
      <c r="I72" s="274">
        <v>1.349</v>
      </c>
      <c r="J72" s="274">
        <v>0.072</v>
      </c>
      <c r="K72" s="279">
        <f t="shared" si="57"/>
        <v>253.8</v>
      </c>
      <c r="L72" s="274">
        <v>1.766</v>
      </c>
      <c r="N72" s="37">
        <v>44470</v>
      </c>
      <c r="O72" s="279">
        <v>31.1</v>
      </c>
      <c r="P72" s="279">
        <v>6.8</v>
      </c>
      <c r="Q72" s="279">
        <v>0.0047</v>
      </c>
      <c r="R72" s="279">
        <v>1.8</v>
      </c>
      <c r="S72" s="279">
        <v>39.7</v>
      </c>
      <c r="T72" s="274">
        <v>1.332</v>
      </c>
      <c r="U72" s="274">
        <v>0.124</v>
      </c>
      <c r="V72" s="279">
        <v>256.6</v>
      </c>
      <c r="W72" s="274">
        <v>1.753</v>
      </c>
      <c r="Z72" s="275"/>
      <c r="AA72" s="275"/>
      <c r="AB72" s="269" t="s">
        <v>712</v>
      </c>
      <c r="AC72" s="270">
        <v>0.1129</v>
      </c>
      <c r="AD72" s="270">
        <v>0.205</v>
      </c>
      <c r="AE72" s="270">
        <v>0.5331</v>
      </c>
      <c r="AF72" s="270">
        <v>0.6631</v>
      </c>
      <c r="AG72" s="270">
        <v>0.7467</v>
      </c>
      <c r="AH72" s="270">
        <v>1</v>
      </c>
      <c r="AI72" s="270">
        <v>1.1</v>
      </c>
      <c r="AJ72" s="270">
        <v>1.3</v>
      </c>
      <c r="AK72" s="270">
        <v>1.2</v>
      </c>
      <c r="AL72" s="270">
        <v>1.3</v>
      </c>
      <c r="AM72" s="270">
        <v>1.5</v>
      </c>
      <c r="AN72" s="270">
        <v>1.8</v>
      </c>
      <c r="AO72" s="271">
        <v>11.4608</v>
      </c>
      <c r="AQ72" s="288"/>
      <c r="AR72" s="264"/>
      <c r="AS72" s="264"/>
      <c r="AT72" s="264"/>
      <c r="AU72" s="264"/>
      <c r="AV72" s="264"/>
      <c r="AW72" s="264"/>
      <c r="AX72" s="264"/>
      <c r="AY72" s="264"/>
      <c r="AZ72" s="264"/>
      <c r="BA72" s="264"/>
      <c r="BB72" s="264"/>
      <c r="BC72" s="264"/>
      <c r="BD72" s="264"/>
      <c r="BE72" s="264"/>
      <c r="BF72" s="289"/>
      <c r="BG72" s="275"/>
      <c r="BH72" s="275"/>
      <c r="BI72" s="269" t="s">
        <v>712</v>
      </c>
      <c r="BJ72" s="272"/>
      <c r="BK72" s="274">
        <f t="shared" si="59"/>
        <v>0.815766164747564</v>
      </c>
      <c r="BL72" s="274">
        <f t="shared" si="59"/>
        <v>1.60048780487805</v>
      </c>
      <c r="BM72" s="274">
        <f t="shared" si="59"/>
        <v>0.243856687300694</v>
      </c>
      <c r="BN72" s="274">
        <f t="shared" si="59"/>
        <v>0.126074498567335</v>
      </c>
      <c r="BO72" s="274">
        <f t="shared" si="59"/>
        <v>0.339225927413955</v>
      </c>
      <c r="BP72" s="274">
        <f t="shared" si="59"/>
        <v>0.1</v>
      </c>
      <c r="BQ72" s="274">
        <f t="shared" si="59"/>
        <v>0.181818181818182</v>
      </c>
      <c r="BR72" s="274">
        <f t="shared" si="59"/>
        <v>-0.076923076923077</v>
      </c>
      <c r="BS72" s="274">
        <f t="shared" si="59"/>
        <v>0.0833333333333335</v>
      </c>
      <c r="BT72" s="274">
        <f t="shared" si="59"/>
        <v>0.153846153846154</v>
      </c>
      <c r="BU72" s="274">
        <f t="shared" si="60"/>
        <v>0.2</v>
      </c>
    </row>
    <row r="73" spans="3:77">
      <c r="C73" s="37">
        <v>44501</v>
      </c>
      <c r="D73" s="279">
        <v>33.9</v>
      </c>
      <c r="E73" s="279">
        <v>8.8</v>
      </c>
      <c r="F73" s="279">
        <v>0.0147</v>
      </c>
      <c r="G73" s="279">
        <v>2.3</v>
      </c>
      <c r="H73" s="279">
        <v>45</v>
      </c>
      <c r="I73" s="274">
        <v>1.211</v>
      </c>
      <c r="J73" s="274">
        <v>0.173</v>
      </c>
      <c r="K73" s="279">
        <f t="shared" si="57"/>
        <v>298.8</v>
      </c>
      <c r="L73" s="274">
        <v>1.668</v>
      </c>
      <c r="N73" s="37">
        <v>44501</v>
      </c>
      <c r="O73" s="279">
        <v>34.9</v>
      </c>
      <c r="P73" s="279">
        <v>8.4</v>
      </c>
      <c r="Q73" s="279">
        <v>0.0212</v>
      </c>
      <c r="R73" s="279">
        <v>2.4</v>
      </c>
      <c r="S73" s="279">
        <v>45.7</v>
      </c>
      <c r="T73" s="274">
        <v>1.278</v>
      </c>
      <c r="U73" s="274">
        <v>0.151</v>
      </c>
      <c r="V73" s="279">
        <v>302.3</v>
      </c>
      <c r="W73" s="274">
        <v>1.674</v>
      </c>
      <c r="Z73" s="275"/>
      <c r="AA73" s="281"/>
      <c r="AB73" s="269" t="s">
        <v>713</v>
      </c>
      <c r="AC73" s="271">
        <v>0.6005</v>
      </c>
      <c r="AD73" s="271">
        <v>1.5964</v>
      </c>
      <c r="AE73" s="271">
        <v>2.9722</v>
      </c>
      <c r="AF73" s="271">
        <v>3.3717</v>
      </c>
      <c r="AG73" s="271">
        <v>4.4465</v>
      </c>
      <c r="AH73" s="271">
        <v>4.9</v>
      </c>
      <c r="AI73" s="271">
        <v>4.5</v>
      </c>
      <c r="AJ73" s="271">
        <v>5.8</v>
      </c>
      <c r="AK73" s="271">
        <v>5.8</v>
      </c>
      <c r="AL73" s="271">
        <v>6.8</v>
      </c>
      <c r="AM73" s="271">
        <v>8.4</v>
      </c>
      <c r="AN73" s="271">
        <v>9.3</v>
      </c>
      <c r="AO73" s="271">
        <v>58.4873</v>
      </c>
      <c r="AQ73" s="288"/>
      <c r="AR73" s="264"/>
      <c r="AS73" s="264"/>
      <c r="AT73" s="264"/>
      <c r="AU73" s="264"/>
      <c r="AV73" s="264"/>
      <c r="AW73" s="264"/>
      <c r="AX73" s="264"/>
      <c r="AY73" s="264"/>
      <c r="AZ73" s="264"/>
      <c r="BA73" s="264"/>
      <c r="BB73" s="264"/>
      <c r="BC73" s="264"/>
      <c r="BD73" s="264"/>
      <c r="BE73" s="264"/>
      <c r="BF73" s="289"/>
      <c r="BG73" s="275"/>
      <c r="BH73" s="281"/>
      <c r="BI73" s="269" t="s">
        <v>713</v>
      </c>
      <c r="BJ73" s="273"/>
      <c r="BK73" s="274">
        <f t="shared" si="59"/>
        <v>1.65845129059117</v>
      </c>
      <c r="BL73" s="274">
        <f t="shared" si="59"/>
        <v>0.861814081683788</v>
      </c>
      <c r="BM73" s="274">
        <f t="shared" si="59"/>
        <v>0.134412219904448</v>
      </c>
      <c r="BN73" s="274">
        <f t="shared" si="59"/>
        <v>0.318770946406857</v>
      </c>
      <c r="BO73" s="274">
        <f t="shared" si="59"/>
        <v>0.101990329472619</v>
      </c>
      <c r="BP73" s="274">
        <f t="shared" si="59"/>
        <v>-0.0816326530612246</v>
      </c>
      <c r="BQ73" s="274">
        <f t="shared" si="59"/>
        <v>0.288888888888889</v>
      </c>
      <c r="BR73" s="274">
        <f t="shared" si="59"/>
        <v>0</v>
      </c>
      <c r="BS73" s="274">
        <f t="shared" si="59"/>
        <v>0.172413793103448</v>
      </c>
      <c r="BT73" s="274">
        <f t="shared" si="59"/>
        <v>0.235294117647059</v>
      </c>
      <c r="BU73" s="274">
        <f t="shared" si="60"/>
        <v>0.107142857142857</v>
      </c>
    </row>
    <row r="74" spans="3:77">
      <c r="C74" s="37">
        <v>44531</v>
      </c>
      <c r="D74" s="279">
        <v>41.6</v>
      </c>
      <c r="E74" s="279">
        <v>8.2</v>
      </c>
      <c r="F74" s="279">
        <v>0.0486</v>
      </c>
      <c r="G74" s="279">
        <v>3.3</v>
      </c>
      <c r="H74" s="279">
        <v>53.1</v>
      </c>
      <c r="I74" s="274">
        <v>1.139</v>
      </c>
      <c r="J74" s="274">
        <v>0.111</v>
      </c>
      <c r="K74" s="279">
        <v>352.1</v>
      </c>
      <c r="L74" s="274">
        <v>1.575</v>
      </c>
      <c r="N74" s="37">
        <v>44531</v>
      </c>
      <c r="O74" s="279">
        <v>40.5</v>
      </c>
      <c r="P74" s="279">
        <v>8.3</v>
      </c>
      <c r="Q74" s="279">
        <v>0.0627</v>
      </c>
      <c r="R74" s="279">
        <v>3</v>
      </c>
      <c r="S74" s="279">
        <v>51.8</v>
      </c>
      <c r="T74" s="274">
        <v>1.2</v>
      </c>
      <c r="U74" s="274">
        <v>0.067</v>
      </c>
      <c r="V74" s="279">
        <v>354.5</v>
      </c>
      <c r="W74" s="274">
        <v>1.595</v>
      </c>
      <c r="Z74" s="275"/>
      <c r="AA74" s="268" t="s">
        <v>749</v>
      </c>
      <c r="AB74" s="269" t="s">
        <v>711</v>
      </c>
      <c r="AC74" s="270">
        <v>0.1098</v>
      </c>
      <c r="AD74" s="270">
        <v>0.1415</v>
      </c>
      <c r="AE74" s="270">
        <v>0.2294</v>
      </c>
      <c r="AF74" s="270">
        <v>0.3111</v>
      </c>
      <c r="AG74" s="270">
        <v>0.6621</v>
      </c>
      <c r="AH74" s="270">
        <v>1.5</v>
      </c>
      <c r="AI74" s="270">
        <v>1.2</v>
      </c>
      <c r="AJ74" s="270">
        <v>1.3</v>
      </c>
      <c r="AK74" s="270">
        <v>1.8</v>
      </c>
      <c r="AL74" s="270">
        <v>2.2</v>
      </c>
      <c r="AM74" s="270">
        <v>3.6</v>
      </c>
      <c r="AN74" s="270">
        <v>5.4</v>
      </c>
      <c r="AO74" s="271">
        <v>18.4539</v>
      </c>
      <c r="AQ74" s="288"/>
      <c r="AR74" s="264"/>
      <c r="AS74" s="264"/>
      <c r="AT74" s="264"/>
      <c r="AU74" s="264"/>
      <c r="AV74" s="264"/>
      <c r="AW74" s="264"/>
      <c r="AX74" s="264"/>
      <c r="AY74" s="264"/>
      <c r="AZ74" s="264"/>
      <c r="BA74" s="264"/>
      <c r="BB74" s="264"/>
      <c r="BC74" s="264"/>
      <c r="BD74" s="264"/>
      <c r="BE74" s="264"/>
      <c r="BF74" s="289"/>
      <c r="BG74" s="275"/>
      <c r="BH74" s="268" t="s">
        <v>749</v>
      </c>
      <c r="BI74" s="269" t="s">
        <v>711</v>
      </c>
      <c r="BJ74" s="272"/>
      <c r="BK74" s="274">
        <f t="shared" si="59"/>
        <v>0.288706739526412</v>
      </c>
      <c r="BL74" s="274">
        <f t="shared" si="59"/>
        <v>0.621201413427562</v>
      </c>
      <c r="BM74" s="274">
        <f t="shared" si="59"/>
        <v>0.356146469049695</v>
      </c>
      <c r="BN74" s="274">
        <f t="shared" si="59"/>
        <v>1.12825458052073</v>
      </c>
      <c r="BO74" s="274">
        <f t="shared" si="59"/>
        <v>1.26551880380607</v>
      </c>
      <c r="BP74" s="274">
        <f t="shared" si="59"/>
        <v>-0.2</v>
      </c>
      <c r="BQ74" s="274">
        <f t="shared" si="59"/>
        <v>0.0833333333333335</v>
      </c>
      <c r="BR74" s="274">
        <f t="shared" si="59"/>
        <v>0.384615384615385</v>
      </c>
      <c r="BS74" s="274">
        <f t="shared" si="59"/>
        <v>0.222222222222222</v>
      </c>
      <c r="BT74" s="274">
        <f t="shared" si="59"/>
        <v>0.636363636363636</v>
      </c>
      <c r="BU74" s="274">
        <f t="shared" si="60"/>
        <v>0.5</v>
      </c>
    </row>
    <row r="75" s="262" customFormat="1" spans="3:77">
      <c r="C75" s="301">
        <v>44562</v>
      </c>
      <c r="D75" s="302">
        <v>34.7</v>
      </c>
      <c r="E75" s="302">
        <v>8.54</v>
      </c>
      <c r="F75" s="302">
        <v>0.0192</v>
      </c>
      <c r="G75" s="302">
        <v>1.2</v>
      </c>
      <c r="H75" s="302">
        <v>43.1</v>
      </c>
      <c r="I75" s="303">
        <v>1.358</v>
      </c>
      <c r="J75" s="303">
        <v>-0.186</v>
      </c>
      <c r="K75" s="302">
        <f>H75</f>
        <v>43.1</v>
      </c>
      <c r="L75" s="303">
        <v>1.358</v>
      </c>
      <c r="M75" s="304"/>
      <c r="N75" s="301">
        <v>44562</v>
      </c>
      <c r="O75" s="302">
        <v>36.7</v>
      </c>
      <c r="P75" s="302">
        <v>8.44</v>
      </c>
      <c r="Q75" s="302">
        <v>0.0142</v>
      </c>
      <c r="R75" s="302">
        <v>1.6</v>
      </c>
      <c r="S75" s="302">
        <v>45.2</v>
      </c>
      <c r="T75" s="303">
        <v>1.332</v>
      </c>
      <c r="U75" s="303">
        <v>-0.126</v>
      </c>
      <c r="V75" s="302">
        <v>45.2</v>
      </c>
      <c r="W75" s="303">
        <v>1.332</v>
      </c>
      <c r="X75" s="31"/>
      <c r="Y75" s="31"/>
      <c r="Z75" s="275"/>
      <c r="AA75" s="275"/>
      <c r="AB75" s="269" t="s">
        <v>712</v>
      </c>
      <c r="AC75" s="270">
        <v>0.0225</v>
      </c>
      <c r="AD75" s="270">
        <v>0.0595</v>
      </c>
      <c r="AE75" s="270">
        <v>0.0999</v>
      </c>
      <c r="AF75" s="270">
        <v>0.0477</v>
      </c>
      <c r="AG75" s="270">
        <v>0.0361</v>
      </c>
      <c r="AH75" s="270">
        <v>0.01</v>
      </c>
      <c r="AI75" s="270">
        <v>0.1</v>
      </c>
      <c r="AJ75" s="270">
        <v>0.1</v>
      </c>
      <c r="AK75" s="270">
        <v>0.1</v>
      </c>
      <c r="AL75" s="270">
        <v>0.2</v>
      </c>
      <c r="AM75" s="270">
        <v>0.2</v>
      </c>
      <c r="AN75" s="270">
        <v>0.3</v>
      </c>
      <c r="AO75" s="271">
        <v>1.2757</v>
      </c>
      <c r="AP75" s="31"/>
      <c r="AQ75" s="288"/>
      <c r="AR75" s="264"/>
      <c r="AS75" s="264"/>
      <c r="AT75" s="264"/>
      <c r="AU75" s="264"/>
      <c r="AV75" s="264"/>
      <c r="AW75" s="264"/>
      <c r="AX75" s="264"/>
      <c r="AY75" s="264"/>
      <c r="AZ75" s="264"/>
      <c r="BA75" s="264"/>
      <c r="BB75" s="264"/>
      <c r="BC75" s="264"/>
      <c r="BD75" s="264"/>
      <c r="BE75" s="264"/>
      <c r="BF75" s="289"/>
      <c r="BG75" s="275"/>
      <c r="BH75" s="275"/>
      <c r="BI75" s="269" t="s">
        <v>712</v>
      </c>
      <c r="BJ75" s="272"/>
      <c r="BK75" s="274">
        <f t="shared" si="59"/>
        <v>1.64444444444444</v>
      </c>
      <c r="BL75" s="274">
        <f t="shared" si="59"/>
        <v>0.678991596638655</v>
      </c>
      <c r="BM75" s="274">
        <f t="shared" si="59"/>
        <v>-0.522522522522523</v>
      </c>
      <c r="BN75" s="274">
        <f t="shared" si="59"/>
        <v>-0.243186582809224</v>
      </c>
      <c r="BO75" s="274">
        <f t="shared" si="59"/>
        <v>-0.722991689750693</v>
      </c>
      <c r="BP75" s="274">
        <f t="shared" si="59"/>
        <v>9</v>
      </c>
      <c r="BQ75" s="274">
        <f t="shared" si="59"/>
        <v>0</v>
      </c>
      <c r="BR75" s="274">
        <f t="shared" si="59"/>
        <v>0</v>
      </c>
      <c r="BS75" s="274">
        <f t="shared" si="59"/>
        <v>1</v>
      </c>
      <c r="BT75" s="274">
        <f t="shared" si="59"/>
        <v>0</v>
      </c>
      <c r="BU75" s="274">
        <f t="shared" si="60"/>
        <v>0.5</v>
      </c>
      <c r="BV75" s="31"/>
      <c r="BW75" s="31"/>
      <c r="BX75" s="31"/>
      <c r="BY75" s="31"/>
    </row>
    <row r="76" spans="3:77">
      <c r="C76" s="37">
        <v>44593</v>
      </c>
      <c r="D76" s="279">
        <v>25.8</v>
      </c>
      <c r="E76" s="279">
        <v>7.53</v>
      </c>
      <c r="F76" s="279">
        <v>0.0213</v>
      </c>
      <c r="G76" s="279">
        <v>1.3</v>
      </c>
      <c r="H76" s="279">
        <v>33.4</v>
      </c>
      <c r="I76" s="274">
        <v>1.843</v>
      </c>
      <c r="J76" s="274">
        <v>-0.226</v>
      </c>
      <c r="K76" s="279">
        <f>H76+K75</f>
        <v>76.5</v>
      </c>
      <c r="L76" s="274">
        <v>1.547</v>
      </c>
      <c r="N76" s="37">
        <v>44593</v>
      </c>
      <c r="O76" s="279">
        <v>28.5</v>
      </c>
      <c r="P76" s="279">
        <v>8.25</v>
      </c>
      <c r="Q76" s="279">
        <v>0.0178</v>
      </c>
      <c r="R76" s="279">
        <v>1.5</v>
      </c>
      <c r="S76" s="279">
        <v>36.8</v>
      </c>
      <c r="T76" s="274">
        <v>1.975</v>
      </c>
      <c r="U76" s="274">
        <v>-0.186</v>
      </c>
      <c r="V76" s="279">
        <f>S76+V75</f>
        <v>82</v>
      </c>
      <c r="W76" s="274">
        <v>1.582</v>
      </c>
      <c r="X76" s="262"/>
      <c r="Y76" s="262"/>
      <c r="Z76" s="281"/>
      <c r="AA76" s="281"/>
      <c r="AB76" s="269" t="s">
        <v>713</v>
      </c>
      <c r="AC76" s="271">
        <v>0.1323</v>
      </c>
      <c r="AD76" s="271">
        <v>0.201</v>
      </c>
      <c r="AE76" s="271">
        <v>0.3293</v>
      </c>
      <c r="AF76" s="271">
        <v>0.3588</v>
      </c>
      <c r="AG76" s="271">
        <v>0.6982</v>
      </c>
      <c r="AH76" s="271">
        <v>1.51</v>
      </c>
      <c r="AI76" s="271">
        <v>1.3</v>
      </c>
      <c r="AJ76" s="271">
        <v>1.4</v>
      </c>
      <c r="AK76" s="271">
        <v>1.9</v>
      </c>
      <c r="AL76" s="271">
        <v>2.4</v>
      </c>
      <c r="AM76" s="271">
        <v>3.8</v>
      </c>
      <c r="AN76" s="271">
        <v>5.7</v>
      </c>
      <c r="AO76" s="271">
        <v>19.7296</v>
      </c>
      <c r="AQ76" s="288"/>
      <c r="AR76" s="264"/>
      <c r="AS76" s="264"/>
      <c r="AT76" s="264"/>
      <c r="AU76" s="264"/>
      <c r="AV76" s="264"/>
      <c r="AW76" s="264"/>
      <c r="AX76" s="264"/>
      <c r="AY76" s="264"/>
      <c r="AZ76" s="264"/>
      <c r="BA76" s="264"/>
      <c r="BB76" s="264"/>
      <c r="BC76" s="264"/>
      <c r="BD76" s="264"/>
      <c r="BE76" s="264"/>
      <c r="BF76" s="289"/>
      <c r="BG76" s="281"/>
      <c r="BH76" s="281"/>
      <c r="BI76" s="269" t="s">
        <v>713</v>
      </c>
      <c r="BJ76" s="273"/>
      <c r="BK76" s="274">
        <f t="shared" si="59"/>
        <v>0.519274376417234</v>
      </c>
      <c r="BL76" s="274">
        <f t="shared" si="59"/>
        <v>0.638308457711443</v>
      </c>
      <c r="BM76" s="274">
        <f t="shared" si="59"/>
        <v>0.0895839659884605</v>
      </c>
      <c r="BN76" s="274">
        <f t="shared" si="59"/>
        <v>0.945930880713489</v>
      </c>
      <c r="BO76" s="274">
        <f t="shared" si="59"/>
        <v>1.16270409624749</v>
      </c>
      <c r="BP76" s="274">
        <f t="shared" si="59"/>
        <v>-0.139072847682119</v>
      </c>
      <c r="BQ76" s="274">
        <f t="shared" si="59"/>
        <v>0.0769230769230769</v>
      </c>
      <c r="BR76" s="274">
        <f t="shared" si="59"/>
        <v>0.357142857142857</v>
      </c>
      <c r="BS76" s="274">
        <f t="shared" si="59"/>
        <v>0.263157894736842</v>
      </c>
      <c r="BT76" s="274">
        <f t="shared" si="59"/>
        <v>0.583333333333333</v>
      </c>
      <c r="BU76" s="274">
        <f t="shared" si="60"/>
        <v>0.5</v>
      </c>
    </row>
    <row r="77" spans="3:77">
      <c r="C77" s="37">
        <v>44621</v>
      </c>
      <c r="D77" s="279">
        <v>39.5</v>
      </c>
      <c r="E77" s="279">
        <v>8.79</v>
      </c>
      <c r="F77" s="279">
        <v>0.0367</v>
      </c>
      <c r="G77" s="279">
        <v>2.4</v>
      </c>
      <c r="H77" s="279">
        <v>48.4</v>
      </c>
      <c r="I77" s="274">
        <v>1.141</v>
      </c>
      <c r="J77" s="274">
        <v>0.439</v>
      </c>
      <c r="K77" s="279">
        <v>125.7</v>
      </c>
      <c r="L77" s="274">
        <v>1.386</v>
      </c>
      <c r="N77" s="37">
        <v>44621</v>
      </c>
      <c r="O77" s="279">
        <v>37.6</v>
      </c>
      <c r="P77" s="279">
        <v>8.85</v>
      </c>
      <c r="Q77" s="279">
        <v>0.05</v>
      </c>
      <c r="R77" s="279">
        <v>2.3</v>
      </c>
      <c r="S77" s="279">
        <v>46.5</v>
      </c>
      <c r="T77" s="274">
        <v>1.148</v>
      </c>
      <c r="U77" s="274">
        <v>0.254</v>
      </c>
      <c r="V77" s="279">
        <v>129.3</v>
      </c>
      <c r="W77" s="274">
        <v>1.42</v>
      </c>
      <c r="Z77" s="305" t="s">
        <v>750</v>
      </c>
      <c r="AA77" s="306"/>
      <c r="AB77" s="307"/>
      <c r="AC77" s="271">
        <v>0.7328</v>
      </c>
      <c r="AD77" s="271">
        <v>1.7974</v>
      </c>
      <c r="AE77" s="271">
        <v>3.3015</v>
      </c>
      <c r="AF77" s="271">
        <v>3.7305</v>
      </c>
      <c r="AG77" s="271">
        <v>5.1447</v>
      </c>
      <c r="AH77" s="271">
        <v>6.41</v>
      </c>
      <c r="AI77" s="271">
        <v>5.8</v>
      </c>
      <c r="AJ77" s="271">
        <v>7.2</v>
      </c>
      <c r="AK77" s="271">
        <v>7.7</v>
      </c>
      <c r="AL77" s="271">
        <v>9.2</v>
      </c>
      <c r="AM77" s="271">
        <v>12.2</v>
      </c>
      <c r="AN77" s="271">
        <v>15</v>
      </c>
      <c r="AO77" s="271">
        <v>78.2169</v>
      </c>
      <c r="AQ77" s="290"/>
      <c r="AR77" s="291"/>
      <c r="AS77" s="291"/>
      <c r="AT77" s="291"/>
      <c r="AU77" s="291"/>
      <c r="AV77" s="291"/>
      <c r="AW77" s="291"/>
      <c r="AX77" s="291"/>
      <c r="AY77" s="291"/>
      <c r="AZ77" s="291"/>
      <c r="BA77" s="291"/>
      <c r="BB77" s="291"/>
      <c r="BC77" s="291"/>
      <c r="BD77" s="291"/>
      <c r="BE77" s="291"/>
      <c r="BF77" s="292"/>
      <c r="BG77" s="307" t="s">
        <v>750</v>
      </c>
      <c r="BH77" s="307"/>
      <c r="BI77" s="307"/>
      <c r="BJ77" s="273"/>
      <c r="BK77" s="274">
        <f t="shared" si="59"/>
        <v>1.45278384279476</v>
      </c>
      <c r="BL77" s="274">
        <f t="shared" si="59"/>
        <v>0.836819850895738</v>
      </c>
      <c r="BM77" s="274">
        <f t="shared" si="59"/>
        <v>0.12994093593821</v>
      </c>
      <c r="BN77" s="274">
        <f t="shared" si="59"/>
        <v>0.379091274628066</v>
      </c>
      <c r="BO77" s="274">
        <f t="shared" si="59"/>
        <v>0.245942426186172</v>
      </c>
      <c r="BP77" s="274">
        <f t="shared" si="59"/>
        <v>-0.0951638065522621</v>
      </c>
      <c r="BQ77" s="274">
        <f t="shared" si="59"/>
        <v>0.241379310344828</v>
      </c>
      <c r="BR77" s="274">
        <f t="shared" si="59"/>
        <v>0.0694444444444444</v>
      </c>
      <c r="BS77" s="274">
        <f t="shared" si="59"/>
        <v>0.194805194805195</v>
      </c>
      <c r="BT77" s="274">
        <f t="shared" si="59"/>
        <v>0.326086956521739</v>
      </c>
      <c r="BU77" s="274">
        <f t="shared" si="60"/>
        <v>0.229508196721312</v>
      </c>
    </row>
    <row r="78" spans="3:77">
      <c r="C78" s="37">
        <v>44652</v>
      </c>
      <c r="D78" s="279">
        <v>23.1</v>
      </c>
      <c r="E78" s="279">
        <v>6.8028</v>
      </c>
      <c r="F78" s="279">
        <v>0.0094</v>
      </c>
      <c r="G78" s="279">
        <v>1.9</v>
      </c>
      <c r="H78" s="279">
        <v>29.9</v>
      </c>
      <c r="I78" s="274">
        <v>0.446</v>
      </c>
      <c r="J78" s="274">
        <v>-0.383</v>
      </c>
      <c r="K78" s="279">
        <v>155.6</v>
      </c>
      <c r="L78" s="274">
        <v>1.122</v>
      </c>
      <c r="N78" s="37">
        <f t="shared" ref="N78:N90" si="61">C78</f>
        <v>44652</v>
      </c>
      <c r="O78" s="279">
        <v>24.2</v>
      </c>
      <c r="P78" s="279">
        <v>6.93</v>
      </c>
      <c r="Q78" s="279">
        <v>0.0178</v>
      </c>
      <c r="R78" s="279">
        <v>1.9</v>
      </c>
      <c r="S78" s="279">
        <v>31.2</v>
      </c>
      <c r="T78" s="274">
        <v>0.439</v>
      </c>
      <c r="U78" s="274">
        <v>-0.33</v>
      </c>
      <c r="V78" s="279">
        <v>160.5</v>
      </c>
      <c r="W78" s="274">
        <v>1.137</v>
      </c>
      <c r="Z78" s="268" t="s">
        <v>716</v>
      </c>
      <c r="AA78" s="268" t="s">
        <v>748</v>
      </c>
      <c r="AB78" s="269" t="s">
        <v>711</v>
      </c>
      <c r="AC78" s="270">
        <v>2.3436</v>
      </c>
      <c r="AD78" s="270">
        <v>2.5943</v>
      </c>
      <c r="AE78" s="270">
        <v>4.5664</v>
      </c>
      <c r="AF78" s="270">
        <v>5.2904</v>
      </c>
      <c r="AG78" s="270">
        <v>5.9</v>
      </c>
      <c r="AH78" s="270">
        <v>5.2</v>
      </c>
      <c r="AI78" s="270">
        <v>5.7</v>
      </c>
      <c r="AJ78" s="270">
        <v>6.1</v>
      </c>
      <c r="AK78" s="270">
        <v>8.4</v>
      </c>
      <c r="AL78" s="270">
        <v>9.7</v>
      </c>
      <c r="AM78" s="270">
        <v>10.4</v>
      </c>
      <c r="AN78" s="270">
        <v>13.1</v>
      </c>
      <c r="AO78" s="271">
        <v>79.2947</v>
      </c>
      <c r="AQ78" s="268" t="s">
        <v>716</v>
      </c>
      <c r="AR78" s="268" t="s">
        <v>748</v>
      </c>
      <c r="AS78" s="269" t="s">
        <v>711</v>
      </c>
      <c r="AT78" s="274">
        <f t="shared" ref="AT78:BF93" si="62">AC78/AC71-1</f>
        <v>3.80639868744873</v>
      </c>
      <c r="AU78" s="274">
        <f t="shared" si="62"/>
        <v>0.86452493891045</v>
      </c>
      <c r="AV78" s="274">
        <f t="shared" si="62"/>
        <v>0.872165962855151</v>
      </c>
      <c r="AW78" s="274">
        <f t="shared" si="62"/>
        <v>0.953186147825445</v>
      </c>
      <c r="AX78" s="274">
        <f t="shared" si="62"/>
        <v>0.594680793556408</v>
      </c>
      <c r="AY78" s="274">
        <f t="shared" si="62"/>
        <v>0.333333333333333</v>
      </c>
      <c r="AZ78" s="274">
        <f t="shared" si="62"/>
        <v>0.676470588235294</v>
      </c>
      <c r="BA78" s="274">
        <f t="shared" si="62"/>
        <v>0.355555555555555</v>
      </c>
      <c r="BB78" s="274">
        <f t="shared" si="62"/>
        <v>0.826086956521739</v>
      </c>
      <c r="BC78" s="274">
        <f t="shared" si="62"/>
        <v>0.763636363636363</v>
      </c>
      <c r="BD78" s="274">
        <f t="shared" si="62"/>
        <v>0.507246376811594</v>
      </c>
      <c r="BE78" s="274">
        <f t="shared" si="62"/>
        <v>0.746666666666667</v>
      </c>
      <c r="BF78" s="274">
        <f>AO78/AO71-1</f>
        <v>0.68617056340574</v>
      </c>
      <c r="BG78" s="268" t="s">
        <v>716</v>
      </c>
      <c r="BH78" s="268" t="s">
        <v>748</v>
      </c>
      <c r="BI78" s="269" t="s">
        <v>711</v>
      </c>
      <c r="BJ78" s="274">
        <f>AC78/AN71-1</f>
        <v>-0.68752</v>
      </c>
      <c r="BK78" s="274">
        <f t="shared" si="59"/>
        <v>0.106972179552825</v>
      </c>
      <c r="BL78" s="274">
        <f t="shared" si="59"/>
        <v>0.760166518906834</v>
      </c>
      <c r="BM78" s="274">
        <f t="shared" si="59"/>
        <v>0.158549404344779</v>
      </c>
      <c r="BN78" s="274">
        <f t="shared" si="59"/>
        <v>0.115227582035385</v>
      </c>
      <c r="BO78" s="274">
        <f t="shared" si="59"/>
        <v>-0.11864406779661</v>
      </c>
      <c r="BP78" s="274">
        <f t="shared" si="59"/>
        <v>0.0961538461538463</v>
      </c>
      <c r="BQ78" s="274">
        <f t="shared" si="59"/>
        <v>0.0701754385964912</v>
      </c>
      <c r="BR78" s="274">
        <f t="shared" si="59"/>
        <v>0.377049180327869</v>
      </c>
      <c r="BS78" s="274">
        <f t="shared" si="59"/>
        <v>0.154761904761905</v>
      </c>
      <c r="BT78" s="274">
        <f t="shared" si="59"/>
        <v>0.0721649484536084</v>
      </c>
      <c r="BU78" s="274">
        <f t="shared" si="60"/>
        <v>0.259615384615385</v>
      </c>
      <c r="BY78" s="262"/>
    </row>
    <row r="79" spans="3:77">
      <c r="C79" s="37">
        <v>44682</v>
      </c>
      <c r="D79" s="279">
        <v>34.7</v>
      </c>
      <c r="E79" s="279">
        <v>10.031</v>
      </c>
      <c r="F79" s="279">
        <v>0.0103</v>
      </c>
      <c r="G79" s="279">
        <v>2</v>
      </c>
      <c r="H79" s="279">
        <v>44.7</v>
      </c>
      <c r="I79" s="274">
        <v>1.052</v>
      </c>
      <c r="J79" s="274">
        <v>0.496</v>
      </c>
      <c r="K79" s="279">
        <v>200.3</v>
      </c>
      <c r="L79" s="274">
        <v>1.112</v>
      </c>
      <c r="N79" s="37">
        <f t="shared" si="61"/>
        <v>44682</v>
      </c>
      <c r="O79" s="279">
        <v>36.4</v>
      </c>
      <c r="P79" s="279">
        <v>10.2062</v>
      </c>
      <c r="Q79" s="279">
        <v>0.0243</v>
      </c>
      <c r="R79" s="279">
        <v>2.3</v>
      </c>
      <c r="S79" s="279">
        <v>46.6</v>
      </c>
      <c r="T79" s="274">
        <v>1.139</v>
      </c>
      <c r="U79" s="274">
        <v>0.495</v>
      </c>
      <c r="V79" s="279">
        <v>207.1</v>
      </c>
      <c r="W79" s="274">
        <v>1.142</v>
      </c>
      <c r="Z79" s="275"/>
      <c r="AA79" s="275"/>
      <c r="AB79" s="269" t="s">
        <v>712</v>
      </c>
      <c r="AC79" s="270">
        <v>1.2416</v>
      </c>
      <c r="AD79" s="270">
        <v>1.0314</v>
      </c>
      <c r="AE79" s="270">
        <v>1.6332</v>
      </c>
      <c r="AF79" s="270">
        <v>1.6634</v>
      </c>
      <c r="AG79" s="270">
        <v>1.7</v>
      </c>
      <c r="AH79" s="270">
        <v>2.1</v>
      </c>
      <c r="AI79" s="270">
        <v>2.2</v>
      </c>
      <c r="AJ79" s="270">
        <v>2.7</v>
      </c>
      <c r="AK79" s="270">
        <v>2.7</v>
      </c>
      <c r="AL79" s="270">
        <v>2.9</v>
      </c>
      <c r="AM79" s="270">
        <v>3.8</v>
      </c>
      <c r="AN79" s="270">
        <v>3.5</v>
      </c>
      <c r="AO79" s="271">
        <v>27.1696</v>
      </c>
      <c r="AQ79" s="275"/>
      <c r="AR79" s="275"/>
      <c r="AS79" s="269" t="s">
        <v>712</v>
      </c>
      <c r="AT79" s="274">
        <f t="shared" si="62"/>
        <v>9.99734278122232</v>
      </c>
      <c r="AU79" s="274">
        <f t="shared" si="62"/>
        <v>4.03121951219512</v>
      </c>
      <c r="AV79" s="274">
        <f t="shared" si="62"/>
        <v>2.06359032076533</v>
      </c>
      <c r="AW79" s="274">
        <f t="shared" si="62"/>
        <v>1.50852058513045</v>
      </c>
      <c r="AX79" s="274">
        <f t="shared" si="62"/>
        <v>1.27668407660372</v>
      </c>
      <c r="AY79" s="274">
        <f t="shared" si="62"/>
        <v>1.1</v>
      </c>
      <c r="AZ79" s="274">
        <f t="shared" si="62"/>
        <v>1</v>
      </c>
      <c r="BA79" s="274">
        <f t="shared" si="62"/>
        <v>1.07692307692308</v>
      </c>
      <c r="BB79" s="274">
        <f t="shared" si="62"/>
        <v>1.25</v>
      </c>
      <c r="BC79" s="274">
        <f t="shared" si="62"/>
        <v>1.23076923076923</v>
      </c>
      <c r="BD79" s="274">
        <f t="shared" si="62"/>
        <v>1.53333333333333</v>
      </c>
      <c r="BE79" s="274">
        <f t="shared" si="62"/>
        <v>0.944444444444444</v>
      </c>
      <c r="BF79" s="274">
        <f t="shared" si="62"/>
        <v>1.37065475359486</v>
      </c>
      <c r="BG79" s="275"/>
      <c r="BH79" s="275"/>
      <c r="BI79" s="269" t="s">
        <v>712</v>
      </c>
      <c r="BJ79" s="274">
        <f t="shared" ref="BJ79:BJ103" si="63">AC79/AN72-1</f>
        <v>-0.310222222222222</v>
      </c>
      <c r="BK79" s="274">
        <f t="shared" si="59"/>
        <v>-0.169297680412371</v>
      </c>
      <c r="BL79" s="274">
        <f t="shared" si="59"/>
        <v>0.58347876672484</v>
      </c>
      <c r="BM79" s="274">
        <f t="shared" si="59"/>
        <v>0.0184913054126867</v>
      </c>
      <c r="BN79" s="274">
        <f t="shared" si="59"/>
        <v>0.0220031261272093</v>
      </c>
      <c r="BO79" s="274">
        <f t="shared" si="59"/>
        <v>0.235294117647059</v>
      </c>
      <c r="BP79" s="274">
        <f t="shared" si="59"/>
        <v>0.0476190476190477</v>
      </c>
      <c r="BQ79" s="274">
        <f t="shared" si="59"/>
        <v>0.227272727272727</v>
      </c>
      <c r="BR79" s="274">
        <f t="shared" si="59"/>
        <v>0</v>
      </c>
      <c r="BS79" s="274">
        <f t="shared" si="59"/>
        <v>0.074074074074074</v>
      </c>
      <c r="BT79" s="274">
        <f t="shared" si="59"/>
        <v>0.310344827586207</v>
      </c>
      <c r="BU79" s="274">
        <f t="shared" si="60"/>
        <v>-0.0789473684210525</v>
      </c>
    </row>
    <row r="80" spans="3:77">
      <c r="C80" s="37">
        <v>44713</v>
      </c>
      <c r="D80" s="279">
        <v>47.6</v>
      </c>
      <c r="E80" s="279">
        <v>12</v>
      </c>
      <c r="F80" s="279">
        <v>0.0455</v>
      </c>
      <c r="G80" s="279">
        <v>2.8</v>
      </c>
      <c r="H80" s="279">
        <v>59.6</v>
      </c>
      <c r="I80" s="274">
        <v>1.292</v>
      </c>
      <c r="J80" s="274">
        <v>0.334</v>
      </c>
      <c r="K80" s="279">
        <v>260</v>
      </c>
      <c r="L80" s="274">
        <v>1.15</v>
      </c>
      <c r="N80" s="37">
        <f t="shared" si="61"/>
        <v>44713</v>
      </c>
      <c r="O80" s="279">
        <v>46.6</v>
      </c>
      <c r="P80" s="279">
        <v>12.3</v>
      </c>
      <c r="Q80" s="279">
        <v>0.0527</v>
      </c>
      <c r="R80" s="279">
        <v>2.7</v>
      </c>
      <c r="S80" s="279">
        <v>59</v>
      </c>
      <c r="T80" s="274">
        <v>1.334</v>
      </c>
      <c r="U80" s="274">
        <v>0.266</v>
      </c>
      <c r="V80" s="279">
        <v>266.1</v>
      </c>
      <c r="W80" s="274">
        <v>1.182</v>
      </c>
      <c r="Z80" s="275"/>
      <c r="AA80" s="281"/>
      <c r="AB80" s="269" t="s">
        <v>713</v>
      </c>
      <c r="AC80" s="271">
        <v>3.5852</v>
      </c>
      <c r="AD80" s="271">
        <v>3.6257</v>
      </c>
      <c r="AE80" s="271">
        <v>6.1996</v>
      </c>
      <c r="AF80" s="271">
        <v>6.9538</v>
      </c>
      <c r="AG80" s="271">
        <v>7.7</v>
      </c>
      <c r="AH80" s="271">
        <v>7.3</v>
      </c>
      <c r="AI80" s="271">
        <v>7.9</v>
      </c>
      <c r="AJ80" s="271">
        <v>8.8</v>
      </c>
      <c r="AK80" s="271">
        <v>11.1</v>
      </c>
      <c r="AL80" s="271">
        <v>12.6</v>
      </c>
      <c r="AM80" s="271">
        <v>14.2</v>
      </c>
      <c r="AN80" s="271">
        <v>16.7</v>
      </c>
      <c r="AO80" s="271">
        <v>106.6643</v>
      </c>
      <c r="AQ80" s="275"/>
      <c r="AR80" s="281"/>
      <c r="AS80" s="269" t="s">
        <v>713</v>
      </c>
      <c r="AT80" s="276">
        <f t="shared" si="62"/>
        <v>4.97035803497086</v>
      </c>
      <c r="AU80" s="276">
        <f t="shared" si="62"/>
        <v>1.27117263843648</v>
      </c>
      <c r="AV80" s="276">
        <f t="shared" si="62"/>
        <v>1.08586232420429</v>
      </c>
      <c r="AW80" s="276">
        <f t="shared" si="62"/>
        <v>1.06240175579085</v>
      </c>
      <c r="AX80" s="276">
        <f t="shared" si="62"/>
        <v>0.731699089171258</v>
      </c>
      <c r="AY80" s="276">
        <f t="shared" si="62"/>
        <v>0.489795918367347</v>
      </c>
      <c r="AZ80" s="276">
        <f t="shared" si="62"/>
        <v>0.755555555555556</v>
      </c>
      <c r="BA80" s="276">
        <f t="shared" si="62"/>
        <v>0.517241379310345</v>
      </c>
      <c r="BB80" s="276">
        <f t="shared" si="62"/>
        <v>0.913793103448276</v>
      </c>
      <c r="BC80" s="276">
        <f t="shared" si="62"/>
        <v>0.852941176470588</v>
      </c>
      <c r="BD80" s="276">
        <f t="shared" si="62"/>
        <v>0.69047619047619</v>
      </c>
      <c r="BE80" s="276">
        <f t="shared" si="62"/>
        <v>0.795698924731183</v>
      </c>
      <c r="BF80" s="276">
        <f t="shared" si="62"/>
        <v>0.823717285632949</v>
      </c>
      <c r="BG80" s="275"/>
      <c r="BH80" s="281"/>
      <c r="BI80" s="269" t="s">
        <v>713</v>
      </c>
      <c r="BJ80" s="274">
        <f t="shared" si="63"/>
        <v>-0.614494623655914</v>
      </c>
      <c r="BK80" s="274">
        <f t="shared" si="59"/>
        <v>0.0112964409237979</v>
      </c>
      <c r="BL80" s="274">
        <f t="shared" si="59"/>
        <v>0.709904294343161</v>
      </c>
      <c r="BM80" s="274">
        <f t="shared" si="59"/>
        <v>0.121653009871605</v>
      </c>
      <c r="BN80" s="274">
        <f t="shared" si="59"/>
        <v>0.107308234346688</v>
      </c>
      <c r="BO80" s="274">
        <f t="shared" si="59"/>
        <v>-0.051948051948052</v>
      </c>
      <c r="BP80" s="274">
        <f t="shared" si="59"/>
        <v>0.0821917808219179</v>
      </c>
      <c r="BQ80" s="274">
        <f t="shared" si="59"/>
        <v>0.113924050632911</v>
      </c>
      <c r="BR80" s="274">
        <f t="shared" si="59"/>
        <v>0.261363636363636</v>
      </c>
      <c r="BS80" s="274">
        <f t="shared" si="59"/>
        <v>0.135135135135135</v>
      </c>
      <c r="BT80" s="274">
        <f t="shared" si="59"/>
        <v>0.126984126984127</v>
      </c>
      <c r="BU80" s="274">
        <f t="shared" si="60"/>
        <v>0.176056338028169</v>
      </c>
    </row>
    <row r="81" spans="3:76">
      <c r="C81" s="37">
        <v>44743</v>
      </c>
      <c r="D81" s="279">
        <v>45.7</v>
      </c>
      <c r="E81" s="279">
        <v>13.5</v>
      </c>
      <c r="F81" s="279">
        <v>0.0245</v>
      </c>
      <c r="G81" s="279"/>
      <c r="H81" s="279">
        <v>59.3</v>
      </c>
      <c r="I81" s="274">
        <v>1.18819188191882</v>
      </c>
      <c r="J81" s="274">
        <v>-0.00503355704697994</v>
      </c>
      <c r="K81" s="279">
        <v>319.4</v>
      </c>
      <c r="L81" s="274">
        <f t="shared" ref="L81:L95" si="64">K81/K69-1</f>
        <v>1.16249153689912</v>
      </c>
      <c r="N81" s="37">
        <f t="shared" si="61"/>
        <v>44743</v>
      </c>
      <c r="O81" s="279">
        <v>47.2</v>
      </c>
      <c r="P81" s="279">
        <v>14.4</v>
      </c>
      <c r="Q81" s="279">
        <v>0.0292</v>
      </c>
      <c r="R81" s="279"/>
      <c r="S81" s="279">
        <v>61.7</v>
      </c>
      <c r="T81" s="274">
        <v>1.17253521126761</v>
      </c>
      <c r="U81" s="274">
        <v>0.0457627118644068</v>
      </c>
      <c r="V81" s="279">
        <v>327.9</v>
      </c>
      <c r="W81" s="274">
        <f>V81/V69-1</f>
        <v>1.18018617021277</v>
      </c>
      <c r="Z81" s="275"/>
      <c r="AA81" s="268" t="s">
        <v>749</v>
      </c>
      <c r="AB81" s="269" t="s">
        <v>711</v>
      </c>
      <c r="AC81" s="270">
        <v>0.4366</v>
      </c>
      <c r="AD81" s="270">
        <v>0.2929</v>
      </c>
      <c r="AE81" s="270">
        <v>0.5476</v>
      </c>
      <c r="AF81" s="270">
        <v>1.0954</v>
      </c>
      <c r="AG81" s="270">
        <v>1.7</v>
      </c>
      <c r="AH81" s="270">
        <v>1.2</v>
      </c>
      <c r="AI81" s="270">
        <v>1.1</v>
      </c>
      <c r="AJ81" s="270">
        <v>1.1</v>
      </c>
      <c r="AK81" s="270">
        <v>1.6</v>
      </c>
      <c r="AL81" s="270">
        <v>1.9</v>
      </c>
      <c r="AM81" s="270">
        <v>3.1</v>
      </c>
      <c r="AN81" s="270">
        <v>4.6</v>
      </c>
      <c r="AO81" s="271">
        <v>18.6725</v>
      </c>
      <c r="AQ81" s="275"/>
      <c r="AR81" s="268" t="s">
        <v>749</v>
      </c>
      <c r="AS81" s="269" t="s">
        <v>711</v>
      </c>
      <c r="AT81" s="274">
        <f t="shared" si="62"/>
        <v>2.97632058287796</v>
      </c>
      <c r="AU81" s="274">
        <f t="shared" si="62"/>
        <v>1.06996466431095</v>
      </c>
      <c r="AV81" s="274">
        <f t="shared" si="62"/>
        <v>1.38709677419355</v>
      </c>
      <c r="AW81" s="274">
        <f t="shared" si="62"/>
        <v>2.52105432336869</v>
      </c>
      <c r="AX81" s="274">
        <f t="shared" si="62"/>
        <v>1.56758797764688</v>
      </c>
      <c r="AY81" s="274">
        <f t="shared" si="62"/>
        <v>-0.2</v>
      </c>
      <c r="AZ81" s="274">
        <f t="shared" si="62"/>
        <v>-0.0833333333333333</v>
      </c>
      <c r="BA81" s="274">
        <f t="shared" si="62"/>
        <v>-0.153846153846154</v>
      </c>
      <c r="BB81" s="274">
        <f t="shared" si="62"/>
        <v>-0.111111111111111</v>
      </c>
      <c r="BC81" s="274">
        <f t="shared" si="62"/>
        <v>-0.136363636363636</v>
      </c>
      <c r="BD81" s="274">
        <f t="shared" si="62"/>
        <v>-0.138888888888889</v>
      </c>
      <c r="BE81" s="274">
        <f t="shared" si="62"/>
        <v>-0.148148148148148</v>
      </c>
      <c r="BF81" s="274">
        <f t="shared" si="62"/>
        <v>0.011845734505985</v>
      </c>
      <c r="BG81" s="275"/>
      <c r="BH81" s="268" t="s">
        <v>749</v>
      </c>
      <c r="BI81" s="269" t="s">
        <v>711</v>
      </c>
      <c r="BJ81" s="274">
        <f t="shared" si="63"/>
        <v>-0.919148148148148</v>
      </c>
      <c r="BK81" s="274">
        <f t="shared" si="59"/>
        <v>-0.329134218964727</v>
      </c>
      <c r="BL81" s="274">
        <f t="shared" si="59"/>
        <v>0.869580061454421</v>
      </c>
      <c r="BM81" s="274">
        <f t="shared" si="59"/>
        <v>1.00036523009496</v>
      </c>
      <c r="BN81" s="274">
        <f t="shared" si="59"/>
        <v>0.551944495161585</v>
      </c>
      <c r="BO81" s="274">
        <f t="shared" si="59"/>
        <v>-0.294117647058823</v>
      </c>
      <c r="BP81" s="274">
        <f t="shared" si="59"/>
        <v>-0.0833333333333333</v>
      </c>
      <c r="BQ81" s="274">
        <f t="shared" si="59"/>
        <v>0</v>
      </c>
      <c r="BR81" s="274">
        <f t="shared" si="59"/>
        <v>0.454545454545455</v>
      </c>
      <c r="BS81" s="274">
        <f t="shared" si="59"/>
        <v>0.1875</v>
      </c>
      <c r="BT81" s="274">
        <f t="shared" si="59"/>
        <v>0.631578947368421</v>
      </c>
      <c r="BU81" s="274">
        <f t="shared" si="60"/>
        <v>0.483870967741935</v>
      </c>
      <c r="BX81" s="262"/>
    </row>
    <row r="82" spans="3:76">
      <c r="C82" s="37">
        <v>44774</v>
      </c>
      <c r="D82" s="279">
        <v>52.2</v>
      </c>
      <c r="E82" s="279">
        <v>14.4</v>
      </c>
      <c r="F82" s="279">
        <v>0.0255</v>
      </c>
      <c r="G82" s="279"/>
      <c r="H82" s="279">
        <v>66.6</v>
      </c>
      <c r="I82" s="274">
        <v>1.07476635514019</v>
      </c>
      <c r="J82" s="274">
        <v>0.123102866779089</v>
      </c>
      <c r="K82" s="279">
        <v>386</v>
      </c>
      <c r="L82" s="274">
        <f t="shared" si="64"/>
        <v>1.146829810901</v>
      </c>
      <c r="N82" s="37">
        <f t="shared" si="61"/>
        <v>44774</v>
      </c>
      <c r="O82" s="279">
        <v>53.6</v>
      </c>
      <c r="P82" s="279">
        <v>15.5</v>
      </c>
      <c r="Q82" s="279">
        <v>0.0097</v>
      </c>
      <c r="R82" s="279"/>
      <c r="S82" s="279">
        <v>69.1</v>
      </c>
      <c r="T82" s="274">
        <v>1.23624595469256</v>
      </c>
      <c r="U82" s="274">
        <v>0.119935170178282</v>
      </c>
      <c r="V82" s="279">
        <v>397</v>
      </c>
      <c r="W82" s="274">
        <f>V82/V70-1</f>
        <v>1.19822812846069</v>
      </c>
      <c r="Z82" s="275"/>
      <c r="AA82" s="275"/>
      <c r="AB82" s="269" t="s">
        <v>712</v>
      </c>
      <c r="AC82" s="270">
        <v>0.0349</v>
      </c>
      <c r="AD82" s="270">
        <v>0.0044</v>
      </c>
      <c r="AE82" s="270">
        <v>0.0428</v>
      </c>
      <c r="AF82" s="270">
        <v>0.0667</v>
      </c>
      <c r="AG82" s="270">
        <v>0.2</v>
      </c>
      <c r="AH82" s="270">
        <v>0</v>
      </c>
      <c r="AI82" s="270">
        <v>0</v>
      </c>
      <c r="AJ82" s="270">
        <v>0</v>
      </c>
      <c r="AK82" s="270">
        <v>0</v>
      </c>
      <c r="AL82" s="270">
        <v>0</v>
      </c>
      <c r="AM82" s="270">
        <v>0</v>
      </c>
      <c r="AN82" s="270">
        <v>0.1</v>
      </c>
      <c r="AO82" s="271">
        <v>0.4488</v>
      </c>
      <c r="AQ82" s="275"/>
      <c r="AR82" s="275"/>
      <c r="AS82" s="269" t="s">
        <v>712</v>
      </c>
      <c r="AT82" s="274">
        <f t="shared" si="62"/>
        <v>0.551111111111111</v>
      </c>
      <c r="AU82" s="274">
        <f t="shared" si="62"/>
        <v>-0.926050420168067</v>
      </c>
      <c r="AV82" s="274">
        <f t="shared" si="62"/>
        <v>-0.571571571571572</v>
      </c>
      <c r="AW82" s="274">
        <f t="shared" si="62"/>
        <v>0.39832285115304</v>
      </c>
      <c r="AX82" s="274">
        <f t="shared" si="62"/>
        <v>4.54016620498615</v>
      </c>
      <c r="AY82" s="274">
        <f t="shared" si="62"/>
        <v>-1</v>
      </c>
      <c r="AZ82" s="274">
        <f t="shared" si="62"/>
        <v>-1</v>
      </c>
      <c r="BA82" s="274">
        <f t="shared" si="62"/>
        <v>-1</v>
      </c>
      <c r="BB82" s="274">
        <f t="shared" si="62"/>
        <v>-1</v>
      </c>
      <c r="BC82" s="274">
        <f t="shared" si="62"/>
        <v>-1</v>
      </c>
      <c r="BD82" s="274">
        <f t="shared" si="62"/>
        <v>-1</v>
      </c>
      <c r="BE82" s="274">
        <f t="shared" si="62"/>
        <v>-0.666666666666667</v>
      </c>
      <c r="BF82" s="274">
        <f t="shared" si="62"/>
        <v>-0.64819314885945</v>
      </c>
      <c r="BG82" s="275"/>
      <c r="BH82" s="275"/>
      <c r="BI82" s="269" t="s">
        <v>712</v>
      </c>
      <c r="BJ82" s="274">
        <f t="shared" si="63"/>
        <v>-0.883666666666667</v>
      </c>
      <c r="BK82" s="274">
        <f t="shared" si="59"/>
        <v>-0.873925501432665</v>
      </c>
      <c r="BL82" s="274">
        <f t="shared" si="59"/>
        <v>8.72727272727273</v>
      </c>
      <c r="BM82" s="274">
        <f t="shared" si="59"/>
        <v>0.558411214953271</v>
      </c>
      <c r="BN82" s="274">
        <f t="shared" si="59"/>
        <v>1.99850074962519</v>
      </c>
      <c r="BO82" s="274">
        <f t="shared" si="59"/>
        <v>-1</v>
      </c>
      <c r="BP82" s="274"/>
      <c r="BQ82" s="274"/>
      <c r="BR82" s="274"/>
      <c r="BS82" s="274"/>
      <c r="BT82" s="274"/>
      <c r="BU82" s="274"/>
    </row>
    <row r="83" spans="3:76">
      <c r="C83" s="37">
        <v>44805</v>
      </c>
      <c r="D83" s="279">
        <v>53.9</v>
      </c>
      <c r="E83" s="279">
        <v>16.9</v>
      </c>
      <c r="F83" s="279">
        <v>0.02</v>
      </c>
      <c r="G83" s="279"/>
      <c r="H83" s="279">
        <v>70.8</v>
      </c>
      <c r="I83" s="274">
        <v>0.983193277310924</v>
      </c>
      <c r="J83" s="274">
        <v>0.0630630630630631</v>
      </c>
      <c r="K83" s="279">
        <v>456.7</v>
      </c>
      <c r="L83" s="274">
        <f t="shared" si="64"/>
        <v>1.11925754060325</v>
      </c>
      <c r="N83" s="37">
        <f t="shared" si="61"/>
        <v>44805</v>
      </c>
      <c r="O83" s="279">
        <v>57.8</v>
      </c>
      <c r="P83" s="279">
        <v>17.7</v>
      </c>
      <c r="Q83" s="279">
        <v>0.02</v>
      </c>
      <c r="R83" s="279"/>
      <c r="S83" s="279">
        <v>75.5</v>
      </c>
      <c r="T83" s="274">
        <v>1.13881019830028</v>
      </c>
      <c r="U83" s="274">
        <v>0.092619392185239</v>
      </c>
      <c r="V83" s="279">
        <v>471.7</v>
      </c>
      <c r="W83" s="274">
        <f>V83/V71-1</f>
        <v>1.17774699907664</v>
      </c>
      <c r="Z83" s="281"/>
      <c r="AA83" s="281"/>
      <c r="AB83" s="269" t="s">
        <v>713</v>
      </c>
      <c r="AC83" s="271">
        <v>0.4715</v>
      </c>
      <c r="AD83" s="271">
        <v>0.2973</v>
      </c>
      <c r="AE83" s="271">
        <v>0.5904</v>
      </c>
      <c r="AF83" s="271">
        <v>1.1621</v>
      </c>
      <c r="AG83" s="271">
        <v>1.9</v>
      </c>
      <c r="AH83" s="271">
        <v>1.2</v>
      </c>
      <c r="AI83" s="271">
        <v>1.1</v>
      </c>
      <c r="AJ83" s="271">
        <v>1.1</v>
      </c>
      <c r="AK83" s="271">
        <v>1.6</v>
      </c>
      <c r="AL83" s="271">
        <v>1.9</v>
      </c>
      <c r="AM83" s="271">
        <v>3.2</v>
      </c>
      <c r="AN83" s="271">
        <v>4.8</v>
      </c>
      <c r="AO83" s="271">
        <v>19.3213</v>
      </c>
      <c r="AQ83" s="281"/>
      <c r="AR83" s="281"/>
      <c r="AS83" s="269" t="s">
        <v>713</v>
      </c>
      <c r="AT83" s="276">
        <f t="shared" si="62"/>
        <v>2.56386999244142</v>
      </c>
      <c r="AU83" s="276">
        <f t="shared" si="62"/>
        <v>0.47910447761194</v>
      </c>
      <c r="AV83" s="276">
        <f t="shared" si="62"/>
        <v>0.792894017613119</v>
      </c>
      <c r="AW83" s="276">
        <f t="shared" si="62"/>
        <v>2.23885172798216</v>
      </c>
      <c r="AX83" s="276">
        <f t="shared" si="62"/>
        <v>1.72128329991406</v>
      </c>
      <c r="AY83" s="276">
        <f t="shared" si="62"/>
        <v>-0.205298013245033</v>
      </c>
      <c r="AZ83" s="276">
        <f t="shared" si="62"/>
        <v>-0.153846153846154</v>
      </c>
      <c r="BA83" s="276">
        <f t="shared" si="62"/>
        <v>-0.214285714285714</v>
      </c>
      <c r="BB83" s="276">
        <f t="shared" si="62"/>
        <v>-0.157894736842105</v>
      </c>
      <c r="BC83" s="276">
        <f t="shared" si="62"/>
        <v>-0.208333333333333</v>
      </c>
      <c r="BD83" s="276">
        <f t="shared" si="62"/>
        <v>-0.157894736842105</v>
      </c>
      <c r="BE83" s="276">
        <f t="shared" si="62"/>
        <v>-0.157894736842105</v>
      </c>
      <c r="BF83" s="276">
        <f t="shared" si="62"/>
        <v>-0.0206947936096018</v>
      </c>
      <c r="BG83" s="281"/>
      <c r="BH83" s="281"/>
      <c r="BI83" s="269" t="s">
        <v>713</v>
      </c>
      <c r="BJ83" s="274">
        <f t="shared" si="63"/>
        <v>-0.917280701754386</v>
      </c>
      <c r="BK83" s="274">
        <f t="shared" si="59"/>
        <v>-0.369459172852598</v>
      </c>
      <c r="BL83" s="274">
        <f t="shared" si="59"/>
        <v>0.985872855701312</v>
      </c>
      <c r="BM83" s="274">
        <f t="shared" si="59"/>
        <v>0.968326558265582</v>
      </c>
      <c r="BN83" s="274">
        <f t="shared" si="59"/>
        <v>0.634971172876689</v>
      </c>
      <c r="BO83" s="274">
        <f t="shared" si="59"/>
        <v>-0.368421052631579</v>
      </c>
      <c r="BP83" s="274">
        <f t="shared" si="59"/>
        <v>-0.0833333333333333</v>
      </c>
      <c r="BQ83" s="274">
        <f t="shared" si="59"/>
        <v>0</v>
      </c>
      <c r="BR83" s="274">
        <f t="shared" si="59"/>
        <v>0.454545454545455</v>
      </c>
      <c r="BS83" s="274">
        <f t="shared" si="59"/>
        <v>0.1875</v>
      </c>
      <c r="BT83" s="274">
        <f t="shared" si="59"/>
        <v>0.68421052631579</v>
      </c>
      <c r="BU83" s="274">
        <f t="shared" ref="BU83:BU100" si="65">AN83/AM83-1</f>
        <v>0.5</v>
      </c>
    </row>
    <row r="84" spans="3:76">
      <c r="C84" s="37">
        <v>44835</v>
      </c>
      <c r="D84" s="279">
        <v>54.1</v>
      </c>
      <c r="E84" s="279">
        <v>17.2</v>
      </c>
      <c r="F84" s="279">
        <v>0.03</v>
      </c>
      <c r="G84" s="279"/>
      <c r="H84" s="279">
        <v>71.4</v>
      </c>
      <c r="I84" s="274">
        <v>0.864229765013055</v>
      </c>
      <c r="J84" s="274">
        <v>0.00847457627118664</v>
      </c>
      <c r="K84" s="279">
        <v>528</v>
      </c>
      <c r="L84" s="274">
        <f t="shared" si="64"/>
        <v>1.08037825059102</v>
      </c>
      <c r="N84" s="37">
        <f t="shared" si="61"/>
        <v>44835</v>
      </c>
      <c r="O84" s="279">
        <v>58.1</v>
      </c>
      <c r="P84" s="279">
        <v>18.1</v>
      </c>
      <c r="Q84" s="279">
        <v>0.03</v>
      </c>
      <c r="R84" s="279"/>
      <c r="S84" s="279">
        <v>76.2</v>
      </c>
      <c r="T84" s="274">
        <v>0.919395465994962</v>
      </c>
      <c r="U84" s="274">
        <v>0.00927152317880808</v>
      </c>
      <c r="V84" s="279">
        <v>548.5</v>
      </c>
      <c r="W84" s="274">
        <f>V84/V72-1</f>
        <v>1.13756819953235</v>
      </c>
      <c r="Z84" s="305" t="s">
        <v>751</v>
      </c>
      <c r="AA84" s="306"/>
      <c r="AB84" s="307"/>
      <c r="AC84" s="271">
        <v>4.0567</v>
      </c>
      <c r="AD84" s="271">
        <v>3.923</v>
      </c>
      <c r="AE84" s="271">
        <v>6.79</v>
      </c>
      <c r="AF84" s="271">
        <v>8.1159</v>
      </c>
      <c r="AG84" s="271">
        <v>9.6</v>
      </c>
      <c r="AH84" s="271">
        <v>8.5</v>
      </c>
      <c r="AI84" s="271">
        <v>9</v>
      </c>
      <c r="AJ84" s="271">
        <v>9.9</v>
      </c>
      <c r="AK84" s="271">
        <v>12.7</v>
      </c>
      <c r="AL84" s="271">
        <v>14.6</v>
      </c>
      <c r="AM84" s="271">
        <v>17.3</v>
      </c>
      <c r="AN84" s="271">
        <v>21.4</v>
      </c>
      <c r="AO84" s="271">
        <v>125.8856</v>
      </c>
      <c r="AQ84" s="307" t="s">
        <v>751</v>
      </c>
      <c r="AR84" s="307"/>
      <c r="AS84" s="307"/>
      <c r="AT84" s="276">
        <f t="shared" si="62"/>
        <v>4.53588973799127</v>
      </c>
      <c r="AU84" s="276">
        <f t="shared" si="62"/>
        <v>1.18259708467787</v>
      </c>
      <c r="AV84" s="276">
        <f t="shared" si="62"/>
        <v>1.05664092079358</v>
      </c>
      <c r="AW84" s="276">
        <f t="shared" si="62"/>
        <v>1.17555287494974</v>
      </c>
      <c r="AX84" s="276">
        <f t="shared" si="62"/>
        <v>0.865998017377106</v>
      </c>
      <c r="AY84" s="276">
        <f t="shared" si="62"/>
        <v>0.326053042121685</v>
      </c>
      <c r="AZ84" s="276">
        <f t="shared" si="62"/>
        <v>0.551724137931034</v>
      </c>
      <c r="BA84" s="276">
        <f t="shared" si="62"/>
        <v>0.375</v>
      </c>
      <c r="BB84" s="276">
        <f t="shared" si="62"/>
        <v>0.649350649350649</v>
      </c>
      <c r="BC84" s="276">
        <f t="shared" si="62"/>
        <v>0.586956521739131</v>
      </c>
      <c r="BD84" s="276">
        <f t="shared" si="62"/>
        <v>0.418032786885246</v>
      </c>
      <c r="BE84" s="276">
        <f t="shared" si="62"/>
        <v>0.426666666666667</v>
      </c>
      <c r="BF84" s="276">
        <f t="shared" si="62"/>
        <v>0.609442460644694</v>
      </c>
      <c r="BG84" s="307" t="s">
        <v>751</v>
      </c>
      <c r="BH84" s="307"/>
      <c r="BI84" s="307"/>
      <c r="BJ84" s="274">
        <f t="shared" si="63"/>
        <v>-0.729553333333333</v>
      </c>
      <c r="BK84" s="274">
        <f t="shared" si="59"/>
        <v>-0.0329578228609462</v>
      </c>
      <c r="BL84" s="274">
        <f t="shared" si="59"/>
        <v>0.730818251338262</v>
      </c>
      <c r="BM84" s="274">
        <f t="shared" si="59"/>
        <v>0.195272459499264</v>
      </c>
      <c r="BN84" s="274">
        <f t="shared" si="59"/>
        <v>0.182863268399069</v>
      </c>
      <c r="BO84" s="274">
        <f t="shared" si="59"/>
        <v>-0.114583333333333</v>
      </c>
      <c r="BP84" s="274">
        <f t="shared" si="59"/>
        <v>0.0588235294117647</v>
      </c>
      <c r="BQ84" s="274">
        <f t="shared" si="59"/>
        <v>0.1</v>
      </c>
      <c r="BR84" s="274">
        <f t="shared" si="59"/>
        <v>0.282828282828283</v>
      </c>
      <c r="BS84" s="274">
        <f t="shared" si="59"/>
        <v>0.149606299212598</v>
      </c>
      <c r="BT84" s="274">
        <f t="shared" si="59"/>
        <v>0.184931506849315</v>
      </c>
      <c r="BU84" s="274">
        <f t="shared" si="65"/>
        <v>0.236994219653179</v>
      </c>
      <c r="BV84" s="262"/>
      <c r="BW84" s="262"/>
    </row>
    <row r="85" spans="3:76">
      <c r="C85" s="37">
        <v>44866</v>
      </c>
      <c r="D85" s="279">
        <v>61.5</v>
      </c>
      <c r="E85" s="279">
        <v>17.1</v>
      </c>
      <c r="F85" s="279">
        <v>0.04</v>
      </c>
      <c r="G85" s="279"/>
      <c r="H85" s="279">
        <v>78.6</v>
      </c>
      <c r="I85" s="274">
        <v>0.746666666666667</v>
      </c>
      <c r="J85" s="274">
        <v>0.100840336134454</v>
      </c>
      <c r="K85" s="279">
        <v>606.7</v>
      </c>
      <c r="L85" s="274">
        <f t="shared" si="64"/>
        <v>1.03045515394913</v>
      </c>
      <c r="N85" s="37">
        <f t="shared" si="61"/>
        <v>44866</v>
      </c>
      <c r="O85" s="279">
        <v>58.9</v>
      </c>
      <c r="P85" s="279">
        <v>17.9</v>
      </c>
      <c r="Q85" s="279">
        <v>0.03</v>
      </c>
      <c r="R85" s="279"/>
      <c r="S85" s="279">
        <v>76.8</v>
      </c>
      <c r="T85" s="274">
        <v>0.680525164113785</v>
      </c>
      <c r="U85" s="274">
        <v>0.00787401574803148</v>
      </c>
      <c r="V85" s="279">
        <v>625.3</v>
      </c>
      <c r="W85" s="274">
        <f>V85/V73-1</f>
        <v>1.06847502480979</v>
      </c>
      <c r="Z85" s="268" t="s">
        <v>735</v>
      </c>
      <c r="AA85" s="268" t="s">
        <v>748</v>
      </c>
      <c r="AB85" s="269" t="s">
        <v>711</v>
      </c>
      <c r="AC85" s="270">
        <v>5.9427</v>
      </c>
      <c r="AD85" s="270">
        <v>4.0766</v>
      </c>
      <c r="AE85" s="270">
        <v>9.3821</v>
      </c>
      <c r="AF85" s="270">
        <v>7.4665</v>
      </c>
      <c r="AG85" s="270">
        <v>8.288</v>
      </c>
      <c r="AH85" s="270">
        <v>10.1461</v>
      </c>
      <c r="AI85" s="270">
        <v>5.1069</v>
      </c>
      <c r="AJ85" s="270">
        <v>6.8243</v>
      </c>
      <c r="AK85" s="270">
        <v>6.5357</v>
      </c>
      <c r="AL85" s="270">
        <v>6.6553</v>
      </c>
      <c r="AM85" s="270">
        <v>7.4962</v>
      </c>
      <c r="AN85" s="270">
        <v>9.4712</v>
      </c>
      <c r="AO85" s="271">
        <v>87.3916</v>
      </c>
      <c r="AQ85" s="268" t="s">
        <v>735</v>
      </c>
      <c r="AR85" s="268" t="s">
        <v>748</v>
      </c>
      <c r="AS85" s="269" t="s">
        <v>711</v>
      </c>
      <c r="AT85" s="274">
        <f t="shared" si="62"/>
        <v>1.53571428571429</v>
      </c>
      <c r="AU85" s="274">
        <f t="shared" si="62"/>
        <v>0.571367999074895</v>
      </c>
      <c r="AV85" s="274">
        <f t="shared" si="62"/>
        <v>1.05459442887176</v>
      </c>
      <c r="AW85" s="274">
        <f t="shared" si="62"/>
        <v>0.411329956146983</v>
      </c>
      <c r="AX85" s="274">
        <f t="shared" si="62"/>
        <v>0.404745762711864</v>
      </c>
      <c r="AY85" s="274">
        <f t="shared" si="62"/>
        <v>0.951173076923077</v>
      </c>
      <c r="AZ85" s="274">
        <f t="shared" si="62"/>
        <v>-0.104052631578947</v>
      </c>
      <c r="BA85" s="274">
        <f t="shared" si="62"/>
        <v>0.118737704918033</v>
      </c>
      <c r="BB85" s="274">
        <f t="shared" si="62"/>
        <v>-0.221940476190476</v>
      </c>
      <c r="BC85" s="274">
        <f t="shared" si="62"/>
        <v>-0.313886597938144</v>
      </c>
      <c r="BD85" s="274">
        <f t="shared" si="62"/>
        <v>-0.279211538461538</v>
      </c>
      <c r="BE85" s="274">
        <f t="shared" si="62"/>
        <v>-0.277007633587786</v>
      </c>
      <c r="BF85" s="276">
        <f t="shared" si="62"/>
        <v>0.102111490427481</v>
      </c>
      <c r="BG85" s="268" t="s">
        <v>735</v>
      </c>
      <c r="BH85" s="268" t="s">
        <v>748</v>
      </c>
      <c r="BI85" s="269" t="s">
        <v>711</v>
      </c>
      <c r="BJ85" s="274">
        <f t="shared" si="63"/>
        <v>-0.546358778625954</v>
      </c>
      <c r="BK85" s="274">
        <f t="shared" si="59"/>
        <v>-0.314015514833325</v>
      </c>
      <c r="BL85" s="274">
        <f t="shared" si="59"/>
        <v>1.30145219055095</v>
      </c>
      <c r="BM85" s="274">
        <f t="shared" si="59"/>
        <v>-0.204176037347715</v>
      </c>
      <c r="BN85" s="274">
        <f t="shared" si="59"/>
        <v>0.11002477733878</v>
      </c>
      <c r="BO85" s="274">
        <f t="shared" si="59"/>
        <v>0.224191602316602</v>
      </c>
      <c r="BP85" s="274">
        <f t="shared" si="59"/>
        <v>-0.496663742718877</v>
      </c>
      <c r="BQ85" s="274">
        <f t="shared" si="59"/>
        <v>0.336290117292291</v>
      </c>
      <c r="BR85" s="274">
        <f t="shared" si="59"/>
        <v>-0.042290051726917</v>
      </c>
      <c r="BS85" s="274">
        <f t="shared" si="59"/>
        <v>0.0182994935508056</v>
      </c>
      <c r="BT85" s="274">
        <f t="shared" si="59"/>
        <v>0.126350427478851</v>
      </c>
      <c r="BU85" s="274">
        <f t="shared" si="65"/>
        <v>0.263466823190416</v>
      </c>
    </row>
    <row r="86" spans="3:76">
      <c r="C86" s="37">
        <v>44896</v>
      </c>
      <c r="D86" s="279">
        <v>62.4</v>
      </c>
      <c r="E86" s="279">
        <v>18.9</v>
      </c>
      <c r="F86" s="279">
        <v>0.1</v>
      </c>
      <c r="G86" s="279"/>
      <c r="H86" s="279">
        <v>81.4</v>
      </c>
      <c r="I86" s="274">
        <v>0.518</v>
      </c>
      <c r="J86" s="274">
        <v>0.0356234096692114</v>
      </c>
      <c r="K86" s="279">
        <v>688.7</v>
      </c>
      <c r="L86" s="274">
        <f t="shared" si="64"/>
        <v>0.955978415222948</v>
      </c>
      <c r="N86" s="37">
        <f t="shared" si="61"/>
        <v>44896</v>
      </c>
      <c r="O86" s="279">
        <v>60</v>
      </c>
      <c r="P86" s="279">
        <v>19.4</v>
      </c>
      <c r="Q86" s="279">
        <v>0.1</v>
      </c>
      <c r="R86" s="279"/>
      <c r="S86" s="279">
        <v>79.5</v>
      </c>
      <c r="T86" s="274">
        <v>0.518</v>
      </c>
      <c r="U86" s="274">
        <v>0.03515625</v>
      </c>
      <c r="V86" s="279">
        <v>705.8</v>
      </c>
      <c r="W86" s="274">
        <v>0.969</v>
      </c>
      <c r="Z86" s="275"/>
      <c r="AA86" s="275"/>
      <c r="AB86" s="269" t="s">
        <v>712</v>
      </c>
      <c r="AC86" s="270">
        <v>2.2346</v>
      </c>
      <c r="AD86" s="270">
        <v>1.5125</v>
      </c>
      <c r="AE86" s="270">
        <v>2.755</v>
      </c>
      <c r="AF86" s="270">
        <v>1.9408</v>
      </c>
      <c r="AG86" s="270">
        <v>1.8168</v>
      </c>
      <c r="AH86" s="270">
        <v>1.9323</v>
      </c>
      <c r="AI86" s="270">
        <v>1.9194</v>
      </c>
      <c r="AJ86" s="270">
        <v>1.3693</v>
      </c>
      <c r="AK86" s="270">
        <v>1.4991</v>
      </c>
      <c r="AL86" s="270">
        <v>1.6207</v>
      </c>
      <c r="AM86" s="270">
        <v>1.3333</v>
      </c>
      <c r="AN86" s="270">
        <v>1.7512</v>
      </c>
      <c r="AO86" s="271">
        <v>21.685</v>
      </c>
      <c r="AQ86" s="275"/>
      <c r="AR86" s="275"/>
      <c r="AS86" s="269" t="s">
        <v>712</v>
      </c>
      <c r="AT86" s="274">
        <f t="shared" si="62"/>
        <v>0.799774484536082</v>
      </c>
      <c r="AU86" s="274">
        <f t="shared" si="62"/>
        <v>0.466453364359123</v>
      </c>
      <c r="AV86" s="274">
        <f t="shared" si="62"/>
        <v>0.686872397746755</v>
      </c>
      <c r="AW86" s="274">
        <f t="shared" si="62"/>
        <v>0.166766863051581</v>
      </c>
      <c r="AX86" s="274">
        <f t="shared" si="62"/>
        <v>0.0687058823529412</v>
      </c>
      <c r="AY86" s="274">
        <f t="shared" si="62"/>
        <v>-0.079857142857143</v>
      </c>
      <c r="AZ86" s="274">
        <f t="shared" si="62"/>
        <v>-0.127545454545455</v>
      </c>
      <c r="BA86" s="274">
        <f t="shared" si="62"/>
        <v>-0.492851851851852</v>
      </c>
      <c r="BB86" s="274">
        <f t="shared" si="62"/>
        <v>-0.444777777777778</v>
      </c>
      <c r="BC86" s="274">
        <f t="shared" si="62"/>
        <v>-0.441137931034483</v>
      </c>
      <c r="BD86" s="274">
        <f t="shared" si="62"/>
        <v>-0.649131578947368</v>
      </c>
      <c r="BE86" s="274">
        <f t="shared" si="62"/>
        <v>-0.499657142857143</v>
      </c>
      <c r="BF86" s="276">
        <f t="shared" si="62"/>
        <v>-0.2018653200636</v>
      </c>
      <c r="BG86" s="275"/>
      <c r="BH86" s="275"/>
      <c r="BI86" s="269" t="s">
        <v>712</v>
      </c>
      <c r="BJ86" s="274">
        <f t="shared" si="63"/>
        <v>-0.361542857142857</v>
      </c>
      <c r="BK86" s="274">
        <f t="shared" si="59"/>
        <v>-0.323145081893851</v>
      </c>
      <c r="BL86" s="274">
        <f t="shared" si="59"/>
        <v>0.821487603305785</v>
      </c>
      <c r="BM86" s="274">
        <f t="shared" si="59"/>
        <v>-0.295535390199637</v>
      </c>
      <c r="BN86" s="274">
        <f t="shared" si="59"/>
        <v>-0.0638911788953009</v>
      </c>
      <c r="BO86" s="274">
        <f t="shared" si="59"/>
        <v>0.0635733157199472</v>
      </c>
      <c r="BP86" s="274">
        <f t="shared" si="59"/>
        <v>-0.00667598199037411</v>
      </c>
      <c r="BQ86" s="274">
        <f t="shared" si="59"/>
        <v>-0.286599979160154</v>
      </c>
      <c r="BR86" s="274">
        <f t="shared" si="59"/>
        <v>0.0947929599065216</v>
      </c>
      <c r="BS86" s="274">
        <f t="shared" si="59"/>
        <v>0.0811153358681875</v>
      </c>
      <c r="BT86" s="274">
        <f t="shared" si="59"/>
        <v>-0.177330782995002</v>
      </c>
      <c r="BU86" s="274">
        <f t="shared" si="65"/>
        <v>0.313432835820896</v>
      </c>
    </row>
    <row r="87" spans="3:76">
      <c r="C87" s="37">
        <v>44927</v>
      </c>
      <c r="D87" s="279">
        <v>28.7</v>
      </c>
      <c r="E87" s="279">
        <v>12.1</v>
      </c>
      <c r="F87" s="279">
        <v>0.02</v>
      </c>
      <c r="G87" s="279"/>
      <c r="H87" s="279">
        <v>40.8</v>
      </c>
      <c r="I87" s="274">
        <f>H87/H75-1</f>
        <v>-0.0533642691415315</v>
      </c>
      <c r="J87" s="274">
        <f>H87/H86-1</f>
        <v>-0.498771498771499</v>
      </c>
      <c r="K87" s="279">
        <f>H87</f>
        <v>40.8</v>
      </c>
      <c r="L87" s="274">
        <f t="shared" si="64"/>
        <v>-0.0533642691415315</v>
      </c>
      <c r="N87" s="37">
        <f t="shared" si="61"/>
        <v>44927</v>
      </c>
      <c r="O87" s="279">
        <v>29.9</v>
      </c>
      <c r="P87" s="279">
        <v>12.6</v>
      </c>
      <c r="Q87" s="279">
        <v>0.01</v>
      </c>
      <c r="R87" s="279"/>
      <c r="S87" s="279">
        <v>42.5</v>
      </c>
      <c r="T87" s="274">
        <f>S87/S75-1</f>
        <v>-0.0597345132743363</v>
      </c>
      <c r="U87" s="274">
        <f>S87/S86-1</f>
        <v>-0.465408805031447</v>
      </c>
      <c r="V87" s="279">
        <f>S87</f>
        <v>42.5</v>
      </c>
      <c r="W87" s="274">
        <f t="shared" ref="W87:W101" si="66">V87/V75-1</f>
        <v>-0.0597345132743363</v>
      </c>
      <c r="Z87" s="275"/>
      <c r="AA87" s="281"/>
      <c r="AB87" s="308" t="s">
        <v>752</v>
      </c>
      <c r="AC87" s="309">
        <v>8.1773</v>
      </c>
      <c r="AD87" s="309">
        <v>5.5891</v>
      </c>
      <c r="AE87" s="309">
        <v>12.1371</v>
      </c>
      <c r="AF87" s="309">
        <v>9.4073</v>
      </c>
      <c r="AG87" s="309">
        <v>10.1048</v>
      </c>
      <c r="AH87" s="309">
        <v>12.0784</v>
      </c>
      <c r="AI87" s="309">
        <v>7.0263</v>
      </c>
      <c r="AJ87" s="309">
        <v>8.1936</v>
      </c>
      <c r="AK87" s="309">
        <v>8.0348</v>
      </c>
      <c r="AL87" s="309">
        <v>8.276</v>
      </c>
      <c r="AM87" s="309">
        <v>8.8295</v>
      </c>
      <c r="AN87" s="309">
        <v>11.2224</v>
      </c>
      <c r="AO87" s="309">
        <v>109.0766</v>
      </c>
      <c r="AP87" s="262"/>
      <c r="AQ87" s="275"/>
      <c r="AR87" s="281"/>
      <c r="AS87" s="310" t="s">
        <v>753</v>
      </c>
      <c r="AT87" s="311">
        <f t="shared" si="62"/>
        <v>1.28084904607832</v>
      </c>
      <c r="AU87" s="311">
        <f t="shared" si="62"/>
        <v>0.541523016245139</v>
      </c>
      <c r="AV87" s="311">
        <f t="shared" si="62"/>
        <v>0.957723078908317</v>
      </c>
      <c r="AW87" s="311">
        <f t="shared" si="62"/>
        <v>0.352828669216831</v>
      </c>
      <c r="AX87" s="311">
        <f t="shared" si="62"/>
        <v>0.312311688311688</v>
      </c>
      <c r="AY87" s="311">
        <f t="shared" si="62"/>
        <v>0.654575342465753</v>
      </c>
      <c r="AZ87" s="311">
        <f t="shared" si="62"/>
        <v>-0.110594936708861</v>
      </c>
      <c r="BA87" s="311">
        <f t="shared" si="62"/>
        <v>-0.068909090909091</v>
      </c>
      <c r="BB87" s="311">
        <f t="shared" si="62"/>
        <v>-0.276144144144144</v>
      </c>
      <c r="BC87" s="311">
        <f t="shared" si="62"/>
        <v>-0.343174603174603</v>
      </c>
      <c r="BD87" s="311">
        <f t="shared" si="62"/>
        <v>-0.378204225352113</v>
      </c>
      <c r="BE87" s="311">
        <f t="shared" si="62"/>
        <v>-0.328</v>
      </c>
      <c r="BF87" s="311">
        <f t="shared" si="62"/>
        <v>0.0226158142883794</v>
      </c>
      <c r="BG87" s="275"/>
      <c r="BH87" s="281"/>
      <c r="BI87" s="308" t="s">
        <v>752</v>
      </c>
      <c r="BJ87" s="303">
        <f t="shared" si="63"/>
        <v>-0.510341317365269</v>
      </c>
      <c r="BK87" s="303">
        <f t="shared" ref="BK87:BT103" si="67">AD87/AC87-1</f>
        <v>-0.316510339598645</v>
      </c>
      <c r="BL87" s="303">
        <f t="shared" si="67"/>
        <v>1.1715660839849</v>
      </c>
      <c r="BM87" s="303">
        <f t="shared" si="67"/>
        <v>-0.224913694375098</v>
      </c>
      <c r="BN87" s="303">
        <f t="shared" si="67"/>
        <v>0.0741445473196347</v>
      </c>
      <c r="BO87" s="303">
        <f t="shared" si="67"/>
        <v>0.195313118517932</v>
      </c>
      <c r="BP87" s="303">
        <f t="shared" si="67"/>
        <v>-0.418275599417141</v>
      </c>
      <c r="BQ87" s="303">
        <f t="shared" si="67"/>
        <v>0.166132957602152</v>
      </c>
      <c r="BR87" s="303">
        <f t="shared" si="67"/>
        <v>-0.0193809802772895</v>
      </c>
      <c r="BS87" s="303">
        <f t="shared" si="67"/>
        <v>0.0300194155423905</v>
      </c>
      <c r="BT87" s="303">
        <f t="shared" si="67"/>
        <v>0.0668801353310777</v>
      </c>
      <c r="BU87" s="303">
        <f t="shared" si="65"/>
        <v>0.27101194858146</v>
      </c>
    </row>
    <row r="88" spans="3:76">
      <c r="C88" s="37">
        <v>44958</v>
      </c>
      <c r="D88" s="279">
        <v>37.6</v>
      </c>
      <c r="E88" s="279">
        <v>14.9</v>
      </c>
      <c r="F88" s="279">
        <v>0.004</v>
      </c>
      <c r="G88" s="279"/>
      <c r="H88" s="279">
        <v>52.5</v>
      </c>
      <c r="I88" s="274">
        <v>0.559</v>
      </c>
      <c r="J88" s="274">
        <f>H88/H87-1</f>
        <v>0.286764705882353</v>
      </c>
      <c r="K88" s="279">
        <f>SUM($H$87:H88)</f>
        <v>93.3</v>
      </c>
      <c r="L88" s="274">
        <f t="shared" si="64"/>
        <v>0.219607843137255</v>
      </c>
      <c r="N88" s="37">
        <f t="shared" si="61"/>
        <v>44958</v>
      </c>
      <c r="O88" s="279">
        <v>38.9</v>
      </c>
      <c r="P88" s="279">
        <v>16.3</v>
      </c>
      <c r="Q88" s="279">
        <v>0.01</v>
      </c>
      <c r="R88" s="279"/>
      <c r="S88" s="279">
        <v>55.2</v>
      </c>
      <c r="T88" s="274">
        <v>0.488</v>
      </c>
      <c r="U88" s="274">
        <f>S88/S87-1</f>
        <v>0.298823529411765</v>
      </c>
      <c r="V88" s="279">
        <f>SUM(S87:S88)</f>
        <v>97.7</v>
      </c>
      <c r="W88" s="274">
        <f t="shared" si="66"/>
        <v>0.191463414634146</v>
      </c>
      <c r="Z88" s="275"/>
      <c r="AA88" s="268" t="s">
        <v>749</v>
      </c>
      <c r="AB88" s="269" t="s">
        <v>711</v>
      </c>
      <c r="AC88" s="270">
        <v>0.7608</v>
      </c>
      <c r="AD88" s="270">
        <v>0.2928</v>
      </c>
      <c r="AE88" s="270">
        <v>0.6494</v>
      </c>
      <c r="AF88" s="270">
        <v>0.7219</v>
      </c>
      <c r="AG88" s="270">
        <v>1.067</v>
      </c>
      <c r="AH88" s="270">
        <v>1.2034</v>
      </c>
      <c r="AI88" s="270">
        <v>1.3544</v>
      </c>
      <c r="AJ88" s="270">
        <v>0.536</v>
      </c>
      <c r="AK88" s="270">
        <v>0.8336</v>
      </c>
      <c r="AL88" s="270">
        <v>1.17</v>
      </c>
      <c r="AM88" s="270">
        <v>2.0742</v>
      </c>
      <c r="AN88" s="270">
        <v>3.4256</v>
      </c>
      <c r="AO88" s="271">
        <v>14.0891</v>
      </c>
      <c r="AQ88" s="275"/>
      <c r="AR88" s="268" t="s">
        <v>749</v>
      </c>
      <c r="AS88" s="269" t="s">
        <v>711</v>
      </c>
      <c r="AT88" s="274">
        <f t="shared" si="62"/>
        <v>0.742556115437472</v>
      </c>
      <c r="AU88" s="274">
        <f t="shared" si="62"/>
        <v>-0.00034141345168992</v>
      </c>
      <c r="AV88" s="274">
        <f t="shared" si="62"/>
        <v>0.185902118334551</v>
      </c>
      <c r="AW88" s="274">
        <f t="shared" si="62"/>
        <v>-0.340971334672266</v>
      </c>
      <c r="AX88" s="274">
        <f t="shared" si="62"/>
        <v>-0.372352941176471</v>
      </c>
      <c r="AY88" s="274">
        <f t="shared" si="62"/>
        <v>0.00283333333333347</v>
      </c>
      <c r="AZ88" s="274">
        <f t="shared" si="62"/>
        <v>0.231272727272727</v>
      </c>
      <c r="BA88" s="274">
        <f t="shared" si="62"/>
        <v>-0.512727272727273</v>
      </c>
      <c r="BB88" s="274">
        <f t="shared" si="62"/>
        <v>-0.479</v>
      </c>
      <c r="BC88" s="274">
        <f t="shared" si="62"/>
        <v>-0.384210526315789</v>
      </c>
      <c r="BD88" s="274">
        <f t="shared" si="62"/>
        <v>-0.330903225806452</v>
      </c>
      <c r="BE88" s="274">
        <f t="shared" si="62"/>
        <v>-0.255304347826087</v>
      </c>
      <c r="BF88" s="276">
        <f t="shared" si="62"/>
        <v>-0.245462578658455</v>
      </c>
      <c r="BG88" s="275"/>
      <c r="BH88" s="268" t="s">
        <v>749</v>
      </c>
      <c r="BI88" s="269" t="s">
        <v>711</v>
      </c>
      <c r="BJ88" s="274">
        <f t="shared" si="63"/>
        <v>-0.834608695652174</v>
      </c>
      <c r="BK88" s="274">
        <f t="shared" si="67"/>
        <v>-0.615141955835962</v>
      </c>
      <c r="BL88" s="274">
        <f t="shared" si="67"/>
        <v>1.21789617486339</v>
      </c>
      <c r="BM88" s="274">
        <f t="shared" si="67"/>
        <v>0.111641515244841</v>
      </c>
      <c r="BN88" s="274">
        <f t="shared" si="67"/>
        <v>0.478044050422496</v>
      </c>
      <c r="BO88" s="274">
        <f t="shared" si="67"/>
        <v>0.127835051546392</v>
      </c>
      <c r="BP88" s="274">
        <f t="shared" si="67"/>
        <v>0.125477812863553</v>
      </c>
      <c r="BQ88" s="274">
        <f t="shared" si="67"/>
        <v>-0.604252805670408</v>
      </c>
      <c r="BR88" s="274">
        <f t="shared" si="67"/>
        <v>0.555223880597015</v>
      </c>
      <c r="BS88" s="274">
        <f t="shared" si="67"/>
        <v>0.403550863723608</v>
      </c>
      <c r="BT88" s="274">
        <f t="shared" si="67"/>
        <v>0.772820512820513</v>
      </c>
      <c r="BU88" s="274">
        <f t="shared" si="65"/>
        <v>0.651528300067496</v>
      </c>
    </row>
    <row r="89" spans="3:76">
      <c r="C89" s="37">
        <v>44986</v>
      </c>
      <c r="D89" s="279">
        <v>49</v>
      </c>
      <c r="E89" s="279">
        <v>16.3</v>
      </c>
      <c r="F89" s="279">
        <v>0.05</v>
      </c>
      <c r="G89" s="279"/>
      <c r="H89" s="279">
        <v>65.3</v>
      </c>
      <c r="I89" s="274">
        <v>0.348</v>
      </c>
      <c r="J89" s="274">
        <f>H89/H88-1</f>
        <v>0.243809523809524</v>
      </c>
      <c r="K89" s="279">
        <v>158.6</v>
      </c>
      <c r="L89" s="274">
        <f t="shared" si="64"/>
        <v>0.261734287987271</v>
      </c>
      <c r="N89" s="37">
        <f t="shared" si="61"/>
        <v>44986</v>
      </c>
      <c r="O89" s="279">
        <v>51.1</v>
      </c>
      <c r="P89" s="279">
        <v>16.3</v>
      </c>
      <c r="Q89" s="279">
        <v>0.04</v>
      </c>
      <c r="R89" s="279"/>
      <c r="S89" s="279">
        <v>67.4</v>
      </c>
      <c r="T89" s="274">
        <v>0.448</v>
      </c>
      <c r="U89" s="274">
        <f>S89/S88-1</f>
        <v>0.221014492753623</v>
      </c>
      <c r="V89" s="279">
        <v>165</v>
      </c>
      <c r="W89" s="274">
        <f t="shared" si="66"/>
        <v>0.276102088167053</v>
      </c>
      <c r="Z89" s="275"/>
      <c r="AA89" s="275"/>
      <c r="AB89" s="269" t="s">
        <v>712</v>
      </c>
      <c r="AC89" s="270">
        <v>0.1304</v>
      </c>
      <c r="AD89" s="270">
        <v>0.023</v>
      </c>
      <c r="AE89" s="270">
        <v>0.0193</v>
      </c>
      <c r="AF89" s="270">
        <v>0.0249</v>
      </c>
      <c r="AG89" s="270">
        <v>0.0087</v>
      </c>
      <c r="AH89" s="270">
        <v>0.0594</v>
      </c>
      <c r="AI89" s="270">
        <v>0.0342</v>
      </c>
      <c r="AJ89" s="270">
        <v>0.0018</v>
      </c>
      <c r="AK89" s="270">
        <v>0.0271</v>
      </c>
      <c r="AL89" s="270">
        <v>0.0081</v>
      </c>
      <c r="AM89" s="270">
        <v>0.0706</v>
      </c>
      <c r="AN89" s="270">
        <v>0.1405</v>
      </c>
      <c r="AO89" s="271">
        <v>0.548</v>
      </c>
      <c r="AQ89" s="275"/>
      <c r="AR89" s="275"/>
      <c r="AS89" s="269" t="s">
        <v>712</v>
      </c>
      <c r="AT89" s="274">
        <f t="shared" si="62"/>
        <v>2.73638968481375</v>
      </c>
      <c r="AU89" s="274">
        <f t="shared" si="62"/>
        <v>4.22727272727273</v>
      </c>
      <c r="AV89" s="274">
        <f t="shared" si="62"/>
        <v>-0.549065420560748</v>
      </c>
      <c r="AW89" s="274">
        <f t="shared" si="62"/>
        <v>-0.626686656671664</v>
      </c>
      <c r="AX89" s="274">
        <f t="shared" si="62"/>
        <v>-0.9565</v>
      </c>
      <c r="AY89" s="274"/>
      <c r="AZ89" s="274"/>
      <c r="BA89" s="274"/>
      <c r="BB89" s="274"/>
      <c r="BC89" s="274"/>
      <c r="BD89" s="274"/>
      <c r="BE89" s="274">
        <f>AN89/AN82-1</f>
        <v>0.405</v>
      </c>
      <c r="BF89" s="276">
        <f t="shared" si="62"/>
        <v>0.221033868092692</v>
      </c>
      <c r="BG89" s="275"/>
      <c r="BH89" s="275"/>
      <c r="BI89" s="269" t="s">
        <v>712</v>
      </c>
      <c r="BJ89" s="274">
        <f t="shared" si="63"/>
        <v>0.304</v>
      </c>
      <c r="BK89" s="274">
        <f t="shared" si="67"/>
        <v>-0.823619631901841</v>
      </c>
      <c r="BL89" s="274">
        <f t="shared" si="67"/>
        <v>-0.160869565217391</v>
      </c>
      <c r="BM89" s="274">
        <f t="shared" si="67"/>
        <v>0.290155440414508</v>
      </c>
      <c r="BN89" s="274">
        <f t="shared" si="67"/>
        <v>-0.650602409638554</v>
      </c>
      <c r="BO89" s="274">
        <f t="shared" si="67"/>
        <v>5.82758620689655</v>
      </c>
      <c r="BP89" s="274">
        <f t="shared" si="67"/>
        <v>-0.424242424242424</v>
      </c>
      <c r="BQ89" s="274">
        <f t="shared" si="67"/>
        <v>-0.947368421052632</v>
      </c>
      <c r="BR89" s="274">
        <f t="shared" si="67"/>
        <v>14.0555555555556</v>
      </c>
      <c r="BS89" s="274">
        <f t="shared" si="67"/>
        <v>-0.701107011070111</v>
      </c>
      <c r="BT89" s="274">
        <f t="shared" si="67"/>
        <v>7.71604938271605</v>
      </c>
      <c r="BU89" s="274">
        <f t="shared" si="65"/>
        <v>0.990084985835694</v>
      </c>
    </row>
    <row r="90" spans="3:76">
      <c r="C90" s="37">
        <v>45017</v>
      </c>
      <c r="D90" s="279">
        <v>47.1</v>
      </c>
      <c r="E90" s="279">
        <v>16.5</v>
      </c>
      <c r="F90" s="279">
        <v>0</v>
      </c>
      <c r="G90" s="279"/>
      <c r="H90" s="279">
        <v>63.6</v>
      </c>
      <c r="I90" s="274">
        <v>1.127</v>
      </c>
      <c r="J90" s="274">
        <v>-0.026</v>
      </c>
      <c r="K90" s="279">
        <v>222.2</v>
      </c>
      <c r="L90" s="274">
        <f t="shared" si="64"/>
        <v>0.428020565552699</v>
      </c>
      <c r="N90" s="37">
        <f t="shared" si="61"/>
        <v>45017</v>
      </c>
      <c r="O90" s="279">
        <v>48.3</v>
      </c>
      <c r="P90" s="279">
        <v>15.7</v>
      </c>
      <c r="Q90" s="279">
        <v>0.04</v>
      </c>
      <c r="R90" s="279"/>
      <c r="S90" s="279">
        <v>64</v>
      </c>
      <c r="T90" s="274">
        <v>1.051</v>
      </c>
      <c r="U90" s="274">
        <v>-0.05</v>
      </c>
      <c r="V90" s="279">
        <v>229.1</v>
      </c>
      <c r="W90" s="274">
        <f t="shared" si="66"/>
        <v>0.427414330218068</v>
      </c>
      <c r="Z90" s="281"/>
      <c r="AA90" s="281"/>
      <c r="AB90" s="269" t="s">
        <v>713</v>
      </c>
      <c r="AC90" s="271">
        <v>0.8965</v>
      </c>
      <c r="AD90" s="271">
        <v>0.3297</v>
      </c>
      <c r="AE90" s="271">
        <v>0.6773</v>
      </c>
      <c r="AF90" s="271">
        <v>0.7477</v>
      </c>
      <c r="AG90" s="271">
        <v>1.1073</v>
      </c>
      <c r="AH90" s="271">
        <v>1.3136</v>
      </c>
      <c r="AI90" s="271">
        <v>1.3892</v>
      </c>
      <c r="AJ90" s="271">
        <v>0.5396</v>
      </c>
      <c r="AK90" s="271">
        <v>0.8733</v>
      </c>
      <c r="AL90" s="271">
        <v>1.1857</v>
      </c>
      <c r="AM90" s="271">
        <v>2.1483</v>
      </c>
      <c r="AN90" s="271">
        <v>3.7069</v>
      </c>
      <c r="AO90" s="271">
        <v>14.9151</v>
      </c>
      <c r="AQ90" s="281"/>
      <c r="AR90" s="281"/>
      <c r="AS90" s="269" t="s">
        <v>713</v>
      </c>
      <c r="AT90" s="276">
        <f t="shared" si="62"/>
        <v>0.901378579003181</v>
      </c>
      <c r="AU90" s="276">
        <f t="shared" si="62"/>
        <v>0.108980827447023</v>
      </c>
      <c r="AV90" s="276">
        <f t="shared" si="62"/>
        <v>0.147188346883469</v>
      </c>
      <c r="AW90" s="276">
        <f t="shared" si="62"/>
        <v>-0.356595817915842</v>
      </c>
      <c r="AX90" s="276">
        <f t="shared" si="62"/>
        <v>-0.417210526315789</v>
      </c>
      <c r="AY90" s="276">
        <f t="shared" si="62"/>
        <v>0.0946666666666669</v>
      </c>
      <c r="AZ90" s="276">
        <f t="shared" si="62"/>
        <v>0.262909090909091</v>
      </c>
      <c r="BA90" s="276">
        <f t="shared" si="62"/>
        <v>-0.509454545454546</v>
      </c>
      <c r="BB90" s="276">
        <f t="shared" si="62"/>
        <v>-0.4541875</v>
      </c>
      <c r="BC90" s="276">
        <f t="shared" si="62"/>
        <v>-0.375947368421053</v>
      </c>
      <c r="BD90" s="276">
        <f t="shared" si="62"/>
        <v>-0.32865625</v>
      </c>
      <c r="BE90" s="276">
        <f t="shared" si="62"/>
        <v>-0.227729166666667</v>
      </c>
      <c r="BF90" s="276">
        <f t="shared" si="62"/>
        <v>-0.228048837293557</v>
      </c>
      <c r="BG90" s="281"/>
      <c r="BH90" s="281"/>
      <c r="BI90" s="269" t="s">
        <v>713</v>
      </c>
      <c r="BJ90" s="274">
        <f t="shared" si="63"/>
        <v>-0.813229166666667</v>
      </c>
      <c r="BK90" s="274">
        <f t="shared" si="67"/>
        <v>-0.63223647518126</v>
      </c>
      <c r="BL90" s="274">
        <f t="shared" si="67"/>
        <v>1.05429178040643</v>
      </c>
      <c r="BM90" s="274">
        <f t="shared" si="67"/>
        <v>0.103942123135981</v>
      </c>
      <c r="BN90" s="274">
        <f t="shared" si="67"/>
        <v>0.480941554099237</v>
      </c>
      <c r="BO90" s="274">
        <f t="shared" si="67"/>
        <v>0.186309040007225</v>
      </c>
      <c r="BP90" s="274">
        <f t="shared" si="67"/>
        <v>0.0575517661388549</v>
      </c>
      <c r="BQ90" s="274">
        <f t="shared" si="67"/>
        <v>-0.611575007198388</v>
      </c>
      <c r="BR90" s="274">
        <f t="shared" si="67"/>
        <v>0.618421052631579</v>
      </c>
      <c r="BS90" s="274">
        <f t="shared" si="67"/>
        <v>0.357723577235772</v>
      </c>
      <c r="BT90" s="274">
        <f t="shared" si="67"/>
        <v>0.811841106519356</v>
      </c>
      <c r="BU90" s="274">
        <f t="shared" si="65"/>
        <v>0.725503886794209</v>
      </c>
    </row>
    <row r="91" spans="3:76">
      <c r="C91" s="37">
        <v>45047</v>
      </c>
      <c r="D91" s="279">
        <v>52.2</v>
      </c>
      <c r="E91" s="279">
        <v>19.4</v>
      </c>
      <c r="F91" s="279">
        <v>0.04</v>
      </c>
      <c r="G91" s="279"/>
      <c r="H91" s="279">
        <v>71.7</v>
      </c>
      <c r="I91" s="274">
        <v>0.602</v>
      </c>
      <c r="J91" s="274">
        <v>0.13</v>
      </c>
      <c r="K91" s="279">
        <v>293.9</v>
      </c>
      <c r="L91" s="274">
        <f t="shared" si="64"/>
        <v>0.467299051422865</v>
      </c>
      <c r="N91" s="37">
        <v>45047</v>
      </c>
      <c r="O91" s="279">
        <v>51.7</v>
      </c>
      <c r="P91" s="279">
        <v>19.5</v>
      </c>
      <c r="Q91" s="279">
        <v>0.1</v>
      </c>
      <c r="R91" s="279"/>
      <c r="S91" s="279">
        <v>71.3</v>
      </c>
      <c r="T91" s="274">
        <v>0.53</v>
      </c>
      <c r="U91" s="274">
        <v>0.11</v>
      </c>
      <c r="V91" s="279">
        <v>300.5</v>
      </c>
      <c r="W91" s="274">
        <f t="shared" si="66"/>
        <v>0.450989859971028</v>
      </c>
      <c r="Z91" s="305" t="s">
        <v>754</v>
      </c>
      <c r="AA91" s="306"/>
      <c r="AB91" s="307"/>
      <c r="AC91" s="271">
        <v>9.0738</v>
      </c>
      <c r="AD91" s="271">
        <v>5.9188</v>
      </c>
      <c r="AE91" s="271">
        <v>12.8144</v>
      </c>
      <c r="AF91" s="271">
        <v>10.155</v>
      </c>
      <c r="AG91" s="271">
        <v>11.2121</v>
      </c>
      <c r="AH91" s="271">
        <v>13.392</v>
      </c>
      <c r="AI91" s="271">
        <v>8.4155</v>
      </c>
      <c r="AJ91" s="271">
        <v>8.7332</v>
      </c>
      <c r="AK91" s="271">
        <v>8.9081</v>
      </c>
      <c r="AL91" s="271">
        <v>9.4617</v>
      </c>
      <c r="AM91" s="271">
        <v>10.9778</v>
      </c>
      <c r="AN91" s="271">
        <v>14.9293</v>
      </c>
      <c r="AO91" s="271">
        <v>123.9917</v>
      </c>
      <c r="AQ91" s="307" t="s">
        <v>754</v>
      </c>
      <c r="AR91" s="307"/>
      <c r="AS91" s="307"/>
      <c r="AT91" s="276">
        <f t="shared" si="62"/>
        <v>1.23674415165036</v>
      </c>
      <c r="AU91" s="276">
        <f t="shared" si="62"/>
        <v>0.508743308692327</v>
      </c>
      <c r="AV91" s="276">
        <f t="shared" si="62"/>
        <v>0.887245949926362</v>
      </c>
      <c r="AW91" s="276">
        <f t="shared" si="62"/>
        <v>0.25124755110339</v>
      </c>
      <c r="AX91" s="276">
        <f t="shared" si="62"/>
        <v>0.167927083333333</v>
      </c>
      <c r="AY91" s="276">
        <f t="shared" si="62"/>
        <v>0.575529411764706</v>
      </c>
      <c r="AZ91" s="276">
        <f t="shared" si="62"/>
        <v>-0.0649444444444445</v>
      </c>
      <c r="BA91" s="276">
        <f t="shared" si="62"/>
        <v>-0.117858585858586</v>
      </c>
      <c r="BB91" s="276">
        <f t="shared" si="62"/>
        <v>-0.298574803149606</v>
      </c>
      <c r="BC91" s="276">
        <f t="shared" si="62"/>
        <v>-0.351938356164384</v>
      </c>
      <c r="BD91" s="276">
        <f t="shared" si="62"/>
        <v>-0.365445086705202</v>
      </c>
      <c r="BE91" s="276">
        <f t="shared" si="62"/>
        <v>-0.302369158878505</v>
      </c>
      <c r="BF91" s="276">
        <f t="shared" si="62"/>
        <v>-0.0150446119333745</v>
      </c>
      <c r="BG91" s="307" t="s">
        <v>754</v>
      </c>
      <c r="BH91" s="307"/>
      <c r="BI91" s="307"/>
      <c r="BJ91" s="274">
        <f t="shared" si="63"/>
        <v>-0.575990654205607</v>
      </c>
      <c r="BK91" s="274">
        <f t="shared" si="67"/>
        <v>-0.347704379642487</v>
      </c>
      <c r="BL91" s="274">
        <f t="shared" si="67"/>
        <v>1.1650334527269</v>
      </c>
      <c r="BM91" s="274">
        <f t="shared" si="67"/>
        <v>-0.207532151329754</v>
      </c>
      <c r="BN91" s="274">
        <f t="shared" si="67"/>
        <v>0.104096504185131</v>
      </c>
      <c r="BO91" s="274">
        <f t="shared" si="67"/>
        <v>0.194423881342478</v>
      </c>
      <c r="BP91" s="274">
        <f t="shared" si="67"/>
        <v>-0.371602449223417</v>
      </c>
      <c r="BQ91" s="274">
        <f t="shared" si="67"/>
        <v>0.0377517675717427</v>
      </c>
      <c r="BR91" s="274">
        <f t="shared" si="67"/>
        <v>0.0200270233133328</v>
      </c>
      <c r="BS91" s="274">
        <f t="shared" si="67"/>
        <v>0.0621456876326041</v>
      </c>
      <c r="BT91" s="274">
        <f t="shared" si="67"/>
        <v>0.160235475654481</v>
      </c>
      <c r="BU91" s="274">
        <f t="shared" si="65"/>
        <v>0.359953724790031</v>
      </c>
    </row>
    <row r="92" spans="3:76">
      <c r="C92" s="37">
        <v>45078</v>
      </c>
      <c r="D92" s="279">
        <v>57.3</v>
      </c>
      <c r="E92" s="279">
        <v>23.2</v>
      </c>
      <c r="F92" s="279">
        <v>0.1</v>
      </c>
      <c r="G92" s="279"/>
      <c r="H92" s="279">
        <v>80.6</v>
      </c>
      <c r="I92" s="274">
        <v>0.352</v>
      </c>
      <c r="J92" s="274">
        <v>0.12</v>
      </c>
      <c r="K92" s="279">
        <v>374.7</v>
      </c>
      <c r="L92" s="274">
        <f t="shared" si="64"/>
        <v>0.441153846153846</v>
      </c>
      <c r="N92" s="37">
        <v>45078</v>
      </c>
      <c r="O92" s="279">
        <v>54.8</v>
      </c>
      <c r="P92" s="279">
        <v>23.5</v>
      </c>
      <c r="Q92" s="279">
        <v>0.1</v>
      </c>
      <c r="R92" s="279"/>
      <c r="S92" s="279">
        <v>78.4</v>
      </c>
      <c r="T92" s="274">
        <v>0.33</v>
      </c>
      <c r="U92" s="274">
        <v>0.1</v>
      </c>
      <c r="V92" s="279">
        <v>378.8</v>
      </c>
      <c r="W92" s="274">
        <f t="shared" si="66"/>
        <v>0.423524990605036</v>
      </c>
      <c r="Z92" s="268" t="s">
        <v>736</v>
      </c>
      <c r="AA92" s="268" t="s">
        <v>748</v>
      </c>
      <c r="AB92" s="269" t="s">
        <v>711</v>
      </c>
      <c r="AC92" s="270">
        <v>2.583</v>
      </c>
      <c r="AD92" s="270">
        <v>0.7634</v>
      </c>
      <c r="AE92" s="270">
        <v>3.3</v>
      </c>
      <c r="AF92" s="270">
        <v>4.9</v>
      </c>
      <c r="AG92" s="270">
        <v>5.5</v>
      </c>
      <c r="AH92" s="270">
        <v>6.7</v>
      </c>
      <c r="AI92" s="270">
        <v>7.1</v>
      </c>
      <c r="AJ92" s="270">
        <v>7.3</v>
      </c>
      <c r="AK92" s="270">
        <v>9.5</v>
      </c>
      <c r="AL92" s="270">
        <v>13</v>
      </c>
      <c r="AM92" s="270">
        <v>15</v>
      </c>
      <c r="AN92" s="270">
        <v>18.3</v>
      </c>
      <c r="AO92" s="271">
        <v>99.1</v>
      </c>
      <c r="AQ92" s="268" t="s">
        <v>736</v>
      </c>
      <c r="AR92" s="268" t="s">
        <v>748</v>
      </c>
      <c r="AS92" s="269" t="s">
        <v>711</v>
      </c>
      <c r="AT92" s="274">
        <f t="shared" si="62"/>
        <v>-0.565349083749811</v>
      </c>
      <c r="AU92" s="274">
        <f t="shared" si="62"/>
        <v>-0.812736103615758</v>
      </c>
      <c r="AV92" s="274">
        <f t="shared" si="62"/>
        <v>-0.648266379595187</v>
      </c>
      <c r="AW92" s="274">
        <f t="shared" si="62"/>
        <v>-0.343735351235519</v>
      </c>
      <c r="AX92" s="274">
        <f t="shared" si="62"/>
        <v>-0.336389961389961</v>
      </c>
      <c r="AY92" s="274">
        <f t="shared" si="62"/>
        <v>-0.339647746424735</v>
      </c>
      <c r="AZ92" s="274">
        <f t="shared" si="62"/>
        <v>0.390275901231667</v>
      </c>
      <c r="BA92" s="274">
        <f t="shared" si="62"/>
        <v>0.0697067831132863</v>
      </c>
      <c r="BB92" s="274">
        <f t="shared" si="62"/>
        <v>0.453555089737901</v>
      </c>
      <c r="BC92" s="274">
        <f t="shared" si="62"/>
        <v>0.953330428380389</v>
      </c>
      <c r="BD92" s="274">
        <f t="shared" si="62"/>
        <v>1.00101384701582</v>
      </c>
      <c r="BE92" s="274">
        <f t="shared" si="62"/>
        <v>0.932173325449785</v>
      </c>
      <c r="BF92" s="274">
        <f t="shared" si="62"/>
        <v>0.133976263164881</v>
      </c>
      <c r="BG92" s="268" t="s">
        <v>736</v>
      </c>
      <c r="BH92" s="268" t="s">
        <v>748</v>
      </c>
      <c r="BI92" s="269" t="s">
        <v>711</v>
      </c>
      <c r="BJ92" s="274">
        <f t="shared" si="63"/>
        <v>-0.727278486358645</v>
      </c>
      <c r="BK92" s="274">
        <f t="shared" si="67"/>
        <v>-0.704452187379017</v>
      </c>
      <c r="BL92" s="274">
        <f t="shared" si="67"/>
        <v>3.32276657060519</v>
      </c>
      <c r="BM92" s="274">
        <f t="shared" si="67"/>
        <v>0.484848484848485</v>
      </c>
      <c r="BN92" s="274">
        <f t="shared" si="67"/>
        <v>0.122448979591837</v>
      </c>
      <c r="BO92" s="274">
        <f t="shared" si="67"/>
        <v>0.218181818181818</v>
      </c>
      <c r="BP92" s="274">
        <f t="shared" si="67"/>
        <v>0.0597014925373134</v>
      </c>
      <c r="BQ92" s="274">
        <f t="shared" si="67"/>
        <v>0.028169014084507</v>
      </c>
      <c r="BR92" s="274">
        <f t="shared" si="67"/>
        <v>0.301369863013699</v>
      </c>
      <c r="BS92" s="274">
        <f t="shared" si="67"/>
        <v>0.368421052631579</v>
      </c>
      <c r="BT92" s="274">
        <f t="shared" si="67"/>
        <v>0.153846153846154</v>
      </c>
      <c r="BU92" s="274">
        <f t="shared" si="65"/>
        <v>0.22</v>
      </c>
    </row>
    <row r="93" spans="3:76">
      <c r="C93" s="37">
        <v>45108</v>
      </c>
      <c r="D93" s="279">
        <v>54.1</v>
      </c>
      <c r="E93" s="279">
        <v>23.9</v>
      </c>
      <c r="F93" s="279">
        <v>0.03</v>
      </c>
      <c r="G93" s="279"/>
      <c r="H93" s="279">
        <f>SUM(D93:F93)</f>
        <v>78.03</v>
      </c>
      <c r="I93" s="274">
        <v>0.316</v>
      </c>
      <c r="J93" s="274">
        <f>(H93-H92)/H92</f>
        <v>-0.0318858560794044</v>
      </c>
      <c r="K93" s="279">
        <f>K92+H93</f>
        <v>452.73</v>
      </c>
      <c r="L93" s="274">
        <f t="shared" si="64"/>
        <v>0.417438948027552</v>
      </c>
      <c r="N93" s="37">
        <v>45108</v>
      </c>
      <c r="O93" s="279">
        <v>55.5</v>
      </c>
      <c r="P93" s="279">
        <v>25</v>
      </c>
      <c r="Q93" s="279">
        <v>0.02</v>
      </c>
      <c r="R93" s="279"/>
      <c r="S93" s="279">
        <f>SUM(O93:Q93)</f>
        <v>80.52</v>
      </c>
      <c r="T93" s="274">
        <v>0.306</v>
      </c>
      <c r="U93" s="274">
        <f>(S93-S92)/S92</f>
        <v>0.0270408163265305</v>
      </c>
      <c r="V93" s="279">
        <f>V92+S93</f>
        <v>459.32</v>
      </c>
      <c r="W93" s="274">
        <f t="shared" si="66"/>
        <v>0.400792924672156</v>
      </c>
      <c r="Z93" s="275"/>
      <c r="AA93" s="275"/>
      <c r="AB93" s="269" t="s">
        <v>712</v>
      </c>
      <c r="AC93" s="270">
        <v>1.2927</v>
      </c>
      <c r="AD93" s="270">
        <v>0.1609</v>
      </c>
      <c r="AE93" s="270">
        <v>1.1</v>
      </c>
      <c r="AF93" s="270">
        <v>2.2</v>
      </c>
      <c r="AG93" s="270">
        <v>2.1</v>
      </c>
      <c r="AH93" s="270">
        <v>2.3</v>
      </c>
      <c r="AI93" s="270">
        <v>2.1</v>
      </c>
      <c r="AJ93" s="270">
        <v>2.4</v>
      </c>
      <c r="AK93" s="270">
        <v>2.9</v>
      </c>
      <c r="AL93" s="270">
        <v>2.5</v>
      </c>
      <c r="AM93" s="270">
        <v>3.3</v>
      </c>
      <c r="AN93" s="270">
        <v>3.2</v>
      </c>
      <c r="AO93" s="271">
        <v>25.6</v>
      </c>
      <c r="AQ93" s="275"/>
      <c r="AR93" s="275"/>
      <c r="AS93" s="269" t="s">
        <v>712</v>
      </c>
      <c r="AT93" s="274">
        <f t="shared" si="62"/>
        <v>-0.42150720486888</v>
      </c>
      <c r="AU93" s="274">
        <f t="shared" si="62"/>
        <v>-0.893619834710744</v>
      </c>
      <c r="AV93" s="274">
        <f t="shared" si="62"/>
        <v>-0.600725952813067</v>
      </c>
      <c r="AW93" s="274">
        <f t="shared" si="62"/>
        <v>0.133553173948887</v>
      </c>
      <c r="AX93" s="274">
        <f t="shared" si="62"/>
        <v>0.155878467635403</v>
      </c>
      <c r="AY93" s="274">
        <f t="shared" si="62"/>
        <v>0.190291362624851</v>
      </c>
      <c r="AZ93" s="274">
        <f t="shared" si="62"/>
        <v>0.0940919037199126</v>
      </c>
      <c r="BA93" s="274">
        <f t="shared" si="62"/>
        <v>0.752720368071277</v>
      </c>
      <c r="BB93" s="274">
        <f t="shared" si="62"/>
        <v>0.934494029751184</v>
      </c>
      <c r="BC93" s="274">
        <f t="shared" si="62"/>
        <v>0.542543345468008</v>
      </c>
      <c r="BD93" s="274">
        <f t="shared" si="62"/>
        <v>1.47506187654691</v>
      </c>
      <c r="BE93" s="274">
        <f t="shared" si="62"/>
        <v>0.827318410232983</v>
      </c>
      <c r="BF93" s="274">
        <f t="shared" si="62"/>
        <v>0.180539543463224</v>
      </c>
      <c r="BG93" s="275"/>
      <c r="BH93" s="275"/>
      <c r="BI93" s="269" t="s">
        <v>712</v>
      </c>
      <c r="BJ93" s="274">
        <f t="shared" si="63"/>
        <v>-0.261820465966195</v>
      </c>
      <c r="BK93" s="274">
        <f t="shared" si="67"/>
        <v>-0.875531832598437</v>
      </c>
      <c r="BL93" s="274">
        <f t="shared" si="67"/>
        <v>5.83654443753885</v>
      </c>
      <c r="BM93" s="274">
        <f t="shared" si="67"/>
        <v>1</v>
      </c>
      <c r="BN93" s="274">
        <f t="shared" si="67"/>
        <v>-0.0454545454545455</v>
      </c>
      <c r="BO93" s="274">
        <f t="shared" si="67"/>
        <v>0.0952380952380951</v>
      </c>
      <c r="BP93" s="274">
        <f t="shared" si="67"/>
        <v>-0.0869565217391304</v>
      </c>
      <c r="BQ93" s="274">
        <f t="shared" si="67"/>
        <v>0.142857142857143</v>
      </c>
      <c r="BR93" s="274">
        <f t="shared" si="67"/>
        <v>0.208333333333333</v>
      </c>
      <c r="BS93" s="274">
        <f t="shared" si="67"/>
        <v>-0.137931034482759</v>
      </c>
      <c r="BT93" s="274">
        <f t="shared" si="67"/>
        <v>0.32</v>
      </c>
      <c r="BU93" s="274">
        <f t="shared" si="65"/>
        <v>-0.0303030303030302</v>
      </c>
    </row>
    <row r="94" spans="3:76">
      <c r="C94" s="37">
        <v>45139</v>
      </c>
      <c r="D94" s="279">
        <v>59.7</v>
      </c>
      <c r="E94" s="279">
        <v>24.9</v>
      </c>
      <c r="F94" s="279">
        <v>0.02</v>
      </c>
      <c r="G94" s="279"/>
      <c r="H94" s="279">
        <v>84.6</v>
      </c>
      <c r="I94" s="274">
        <v>0.27</v>
      </c>
      <c r="J94" s="274">
        <v>0.085</v>
      </c>
      <c r="K94" s="279">
        <v>537.4</v>
      </c>
      <c r="L94" s="274">
        <f t="shared" si="64"/>
        <v>0.392227979274611</v>
      </c>
      <c r="N94" s="37">
        <v>45139</v>
      </c>
      <c r="O94" s="279">
        <v>58.9</v>
      </c>
      <c r="P94" s="279">
        <v>25.3</v>
      </c>
      <c r="Q94" s="279">
        <v>0.01</v>
      </c>
      <c r="R94" s="279"/>
      <c r="S94" s="279">
        <v>84.3</v>
      </c>
      <c r="T94" s="274">
        <v>0.22</v>
      </c>
      <c r="U94" s="274">
        <v>0.047</v>
      </c>
      <c r="V94" s="279">
        <v>543.4</v>
      </c>
      <c r="W94" s="274">
        <f t="shared" si="66"/>
        <v>0.368765743073048</v>
      </c>
      <c r="Z94" s="275"/>
      <c r="AA94" s="281"/>
      <c r="AB94" s="269" t="s">
        <v>713</v>
      </c>
      <c r="AC94" s="271">
        <v>3.8757</v>
      </c>
      <c r="AD94" s="271">
        <v>0.9243</v>
      </c>
      <c r="AE94" s="271">
        <v>4.4</v>
      </c>
      <c r="AF94" s="271">
        <v>7.1</v>
      </c>
      <c r="AG94" s="271">
        <v>7.5</v>
      </c>
      <c r="AH94" s="271">
        <v>9</v>
      </c>
      <c r="AI94" s="271">
        <v>9.1</v>
      </c>
      <c r="AJ94" s="271">
        <v>9.7</v>
      </c>
      <c r="AK94" s="271">
        <v>12.4</v>
      </c>
      <c r="AL94" s="271">
        <v>15.5</v>
      </c>
      <c r="AM94" s="271">
        <v>18.3</v>
      </c>
      <c r="AN94" s="271">
        <v>21.4</v>
      </c>
      <c r="AO94" s="271">
        <v>124.7</v>
      </c>
      <c r="AQ94" s="275"/>
      <c r="AR94" s="281"/>
      <c r="AS94" s="269" t="s">
        <v>713</v>
      </c>
      <c r="AT94" s="276">
        <f t="shared" ref="AT94:BF103" si="68">AC94/AC87-1</f>
        <v>-0.526041602974087</v>
      </c>
      <c r="AU94" s="276">
        <f t="shared" si="68"/>
        <v>-0.83462453704532</v>
      </c>
      <c r="AV94" s="276">
        <f t="shared" si="68"/>
        <v>-0.63747517940859</v>
      </c>
      <c r="AW94" s="276">
        <f t="shared" si="68"/>
        <v>-0.245266973520564</v>
      </c>
      <c r="AX94" s="276">
        <f t="shared" si="68"/>
        <v>-0.257778481513736</v>
      </c>
      <c r="AY94" s="276">
        <f t="shared" si="68"/>
        <v>-0.254868194462843</v>
      </c>
      <c r="AZ94" s="276">
        <f t="shared" si="68"/>
        <v>0.295133996555798</v>
      </c>
      <c r="BA94" s="276">
        <f t="shared" si="68"/>
        <v>0.183850810388596</v>
      </c>
      <c r="BB94" s="276">
        <f t="shared" si="68"/>
        <v>0.543286702842634</v>
      </c>
      <c r="BC94" s="276">
        <f t="shared" si="68"/>
        <v>0.872885451909135</v>
      </c>
      <c r="BD94" s="276">
        <f t="shared" si="68"/>
        <v>1.07259754232969</v>
      </c>
      <c r="BE94" s="276">
        <f t="shared" si="68"/>
        <v>0.906900484744796</v>
      </c>
      <c r="BF94" s="276">
        <f t="shared" si="68"/>
        <v>0.143233287432868</v>
      </c>
      <c r="BG94" s="275"/>
      <c r="BH94" s="281"/>
      <c r="BI94" s="269" t="s">
        <v>713</v>
      </c>
      <c r="BJ94" s="274">
        <f t="shared" si="63"/>
        <v>-0.654646065012831</v>
      </c>
      <c r="BK94" s="274">
        <f t="shared" si="67"/>
        <v>-0.761514049075006</v>
      </c>
      <c r="BL94" s="274">
        <f t="shared" si="67"/>
        <v>3.76035919073894</v>
      </c>
      <c r="BM94" s="274">
        <f t="shared" si="67"/>
        <v>0.613636363636364</v>
      </c>
      <c r="BN94" s="274">
        <f t="shared" si="67"/>
        <v>0.0563380281690142</v>
      </c>
      <c r="BO94" s="274">
        <f t="shared" si="67"/>
        <v>0.2</v>
      </c>
      <c r="BP94" s="274">
        <f t="shared" si="67"/>
        <v>0.0111111111111111</v>
      </c>
      <c r="BQ94" s="274">
        <f t="shared" si="67"/>
        <v>0.0659340659340659</v>
      </c>
      <c r="BR94" s="274">
        <f t="shared" si="67"/>
        <v>0.278350515463918</v>
      </c>
      <c r="BS94" s="274">
        <f t="shared" si="67"/>
        <v>0.25</v>
      </c>
      <c r="BT94" s="274">
        <f t="shared" si="67"/>
        <v>0.180645161290323</v>
      </c>
      <c r="BU94" s="274">
        <f t="shared" si="65"/>
        <v>0.169398907103825</v>
      </c>
    </row>
    <row r="95" spans="3:76">
      <c r="C95" s="37">
        <v>45170</v>
      </c>
      <c r="D95" s="279">
        <v>62.7</v>
      </c>
      <c r="E95" s="279">
        <v>27.7</v>
      </c>
      <c r="F95" s="279">
        <v>0.01</v>
      </c>
      <c r="G95" s="279"/>
      <c r="H95" s="279">
        <v>90.4</v>
      </c>
      <c r="I95" s="274">
        <v>0.277</v>
      </c>
      <c r="J95" s="274">
        <f t="shared" ref="J95:J101" si="69">(H95/H94)-1</f>
        <v>0.0685579196217496</v>
      </c>
      <c r="K95" s="279">
        <v>627.8</v>
      </c>
      <c r="L95" s="274">
        <f t="shared" si="64"/>
        <v>0.374644186555726</v>
      </c>
      <c r="N95" s="37">
        <v>45170</v>
      </c>
      <c r="O95" s="279">
        <v>58.9</v>
      </c>
      <c r="P95" s="279">
        <v>29</v>
      </c>
      <c r="Q95" s="279">
        <v>0.01</v>
      </c>
      <c r="R95" s="279"/>
      <c r="S95" s="279">
        <v>87.9</v>
      </c>
      <c r="T95" s="274">
        <v>0.161</v>
      </c>
      <c r="U95" s="274">
        <f t="shared" ref="U95:U101" si="70">(S95/S94)-1</f>
        <v>0.0427046263345197</v>
      </c>
      <c r="V95" s="279">
        <v>631.3</v>
      </c>
      <c r="W95" s="274">
        <f t="shared" si="66"/>
        <v>0.338350646597414</v>
      </c>
      <c r="Z95" s="275"/>
      <c r="AA95" s="268" t="s">
        <v>749</v>
      </c>
      <c r="AB95" s="269" t="s">
        <v>711</v>
      </c>
      <c r="AC95" s="270">
        <v>0.3894</v>
      </c>
      <c r="AD95" s="270">
        <v>0.0708</v>
      </c>
      <c r="AE95" s="270">
        <v>0.5</v>
      </c>
      <c r="AF95" s="270">
        <v>0.9</v>
      </c>
      <c r="AG95" s="270">
        <v>0.8</v>
      </c>
      <c r="AH95" s="270">
        <v>1.2</v>
      </c>
      <c r="AI95" s="270">
        <v>0.8</v>
      </c>
      <c r="AJ95" s="270">
        <v>0.8</v>
      </c>
      <c r="AK95" s="270">
        <v>1.2</v>
      </c>
      <c r="AL95" s="270">
        <v>1.1</v>
      </c>
      <c r="AM95" s="270">
        <v>1.4</v>
      </c>
      <c r="AN95" s="270">
        <v>2</v>
      </c>
      <c r="AO95" s="271">
        <v>11.4</v>
      </c>
      <c r="AQ95" s="275"/>
      <c r="AR95" s="268" t="s">
        <v>749</v>
      </c>
      <c r="AS95" s="269" t="s">
        <v>711</v>
      </c>
      <c r="AT95" s="274">
        <f t="shared" si="68"/>
        <v>-0.488170347003155</v>
      </c>
      <c r="AU95" s="274">
        <f t="shared" si="68"/>
        <v>-0.758196721311475</v>
      </c>
      <c r="AV95" s="274">
        <f t="shared" si="68"/>
        <v>-0.230058515552818</v>
      </c>
      <c r="AW95" s="274">
        <f t="shared" si="68"/>
        <v>0.246710070646904</v>
      </c>
      <c r="AX95" s="274">
        <f t="shared" si="68"/>
        <v>-0.250234301780694</v>
      </c>
      <c r="AY95" s="274">
        <f t="shared" si="68"/>
        <v>-0.00282532823666282</v>
      </c>
      <c r="AZ95" s="274">
        <f t="shared" si="68"/>
        <v>-0.409332545776728</v>
      </c>
      <c r="BA95" s="274">
        <f t="shared" si="68"/>
        <v>0.492537313432836</v>
      </c>
      <c r="BB95" s="274">
        <f t="shared" si="68"/>
        <v>0.439539347408829</v>
      </c>
      <c r="BC95" s="274">
        <f t="shared" si="68"/>
        <v>-0.0598290598290597</v>
      </c>
      <c r="BD95" s="274">
        <f t="shared" si="68"/>
        <v>-0.325040979654807</v>
      </c>
      <c r="BE95" s="274">
        <f t="shared" si="68"/>
        <v>-0.416160672582905</v>
      </c>
      <c r="BF95" s="274">
        <f t="shared" si="68"/>
        <v>-0.190863859295484</v>
      </c>
      <c r="BG95" s="275"/>
      <c r="BH95" s="268" t="s">
        <v>749</v>
      </c>
      <c r="BI95" s="269" t="s">
        <v>711</v>
      </c>
      <c r="BJ95" s="274">
        <f t="shared" si="63"/>
        <v>-0.886326482951892</v>
      </c>
      <c r="BK95" s="274">
        <f t="shared" si="67"/>
        <v>-0.818181818181818</v>
      </c>
      <c r="BL95" s="274">
        <f t="shared" si="67"/>
        <v>6.06214689265537</v>
      </c>
      <c r="BM95" s="274">
        <f t="shared" si="67"/>
        <v>0.8</v>
      </c>
      <c r="BN95" s="274">
        <f t="shared" si="67"/>
        <v>-0.111111111111111</v>
      </c>
      <c r="BO95" s="274">
        <f t="shared" si="67"/>
        <v>0.5</v>
      </c>
      <c r="BP95" s="274">
        <f t="shared" si="67"/>
        <v>-0.333333333333333</v>
      </c>
      <c r="BQ95" s="274">
        <f t="shared" si="67"/>
        <v>0</v>
      </c>
      <c r="BR95" s="274">
        <f t="shared" si="67"/>
        <v>0.5</v>
      </c>
      <c r="BS95" s="274">
        <f t="shared" si="67"/>
        <v>-0.0833333333333333</v>
      </c>
      <c r="BT95" s="274">
        <f t="shared" si="67"/>
        <v>0.272727272727272</v>
      </c>
      <c r="BU95" s="274">
        <f t="shared" si="65"/>
        <v>0.428571428571429</v>
      </c>
    </row>
    <row r="96" spans="3:76">
      <c r="C96" s="37">
        <v>45200</v>
      </c>
      <c r="D96" s="279">
        <v>64.6</v>
      </c>
      <c r="E96" s="279">
        <v>31</v>
      </c>
      <c r="F96" s="279">
        <v>0.05</v>
      </c>
      <c r="G96" s="279"/>
      <c r="H96" s="279">
        <v>95.6</v>
      </c>
      <c r="I96" s="274">
        <v>0.335</v>
      </c>
      <c r="J96" s="274">
        <f t="shared" si="69"/>
        <v>0.0575221238938053</v>
      </c>
      <c r="K96" s="279">
        <v>728</v>
      </c>
      <c r="L96" s="274">
        <f t="shared" ref="L96:L101" si="71">K96/K84-1</f>
        <v>0.378787878787879</v>
      </c>
      <c r="N96" s="37">
        <v>45200</v>
      </c>
      <c r="O96" s="279">
        <v>65.6</v>
      </c>
      <c r="P96" s="279">
        <v>33.2</v>
      </c>
      <c r="Q96" s="279">
        <v>0.04</v>
      </c>
      <c r="R96" s="279"/>
      <c r="S96" s="279">
        <v>98.9</v>
      </c>
      <c r="T96" s="274">
        <v>0.292</v>
      </c>
      <c r="U96" s="274">
        <f t="shared" si="70"/>
        <v>0.12514220705347</v>
      </c>
      <c r="V96" s="279">
        <v>735.2</v>
      </c>
      <c r="W96" s="274">
        <f t="shared" si="66"/>
        <v>0.340382862351869</v>
      </c>
      <c r="Z96" s="275"/>
      <c r="AA96" s="275"/>
      <c r="AB96" s="269" t="s">
        <v>712</v>
      </c>
      <c r="AC96" s="270">
        <v>0.0213</v>
      </c>
      <c r="AD96" s="270">
        <v>0</v>
      </c>
      <c r="AE96" s="270">
        <v>0.03</v>
      </c>
      <c r="AF96" s="270">
        <v>0.06</v>
      </c>
      <c r="AG96" s="270">
        <v>0.08</v>
      </c>
      <c r="AH96" s="270">
        <v>0.05</v>
      </c>
      <c r="AI96" s="270">
        <v>0.03</v>
      </c>
      <c r="AJ96" s="270">
        <v>0.02</v>
      </c>
      <c r="AK96" s="270">
        <v>0.01</v>
      </c>
      <c r="AL96" s="270">
        <v>0.03</v>
      </c>
      <c r="AM96" s="270">
        <v>0.04</v>
      </c>
      <c r="AN96" s="270">
        <v>0.04</v>
      </c>
      <c r="AO96" s="271">
        <v>0.4</v>
      </c>
      <c r="AQ96" s="275"/>
      <c r="AR96" s="275"/>
      <c r="AS96" s="269" t="s">
        <v>712</v>
      </c>
      <c r="AT96" s="274">
        <f t="shared" si="68"/>
        <v>-0.836656441717791</v>
      </c>
      <c r="AU96" s="274">
        <f t="shared" si="68"/>
        <v>-1</v>
      </c>
      <c r="AV96" s="274">
        <f t="shared" si="68"/>
        <v>0.55440414507772</v>
      </c>
      <c r="AW96" s="274">
        <f t="shared" si="68"/>
        <v>1.40963855421687</v>
      </c>
      <c r="AX96" s="274">
        <f t="shared" si="68"/>
        <v>8.19540229885058</v>
      </c>
      <c r="AY96" s="274">
        <f t="shared" si="68"/>
        <v>-0.158249158249158</v>
      </c>
      <c r="AZ96" s="274">
        <f t="shared" si="68"/>
        <v>-0.12280701754386</v>
      </c>
      <c r="BA96" s="274">
        <f t="shared" si="68"/>
        <v>10.1111111111111</v>
      </c>
      <c r="BB96" s="274">
        <f t="shared" si="68"/>
        <v>-0.6309963099631</v>
      </c>
      <c r="BC96" s="274">
        <f t="shared" si="68"/>
        <v>2.7037037037037</v>
      </c>
      <c r="BD96" s="274">
        <f t="shared" si="68"/>
        <v>-0.43342776203966</v>
      </c>
      <c r="BE96" s="274">
        <f t="shared" si="68"/>
        <v>-0.715302491103203</v>
      </c>
      <c r="BF96" s="274">
        <f t="shared" si="68"/>
        <v>-0.27007299270073</v>
      </c>
      <c r="BG96" s="275"/>
      <c r="BH96" s="275"/>
      <c r="BI96" s="269" t="s">
        <v>712</v>
      </c>
      <c r="BJ96" s="274">
        <f t="shared" si="63"/>
        <v>-0.848398576512456</v>
      </c>
      <c r="BK96" s="274">
        <f t="shared" si="67"/>
        <v>-1</v>
      </c>
      <c r="BL96" s="274" t="e">
        <f>AE96/AD96-1</f>
        <v>#DIV/0!</v>
      </c>
      <c r="BM96" s="274">
        <f t="shared" si="67"/>
        <v>1</v>
      </c>
      <c r="BN96" s="274">
        <f t="shared" si="67"/>
        <v>0.333333333333333</v>
      </c>
      <c r="BO96" s="274">
        <f t="shared" si="67"/>
        <v>-0.375</v>
      </c>
      <c r="BP96" s="274">
        <f t="shared" si="67"/>
        <v>-0.4</v>
      </c>
      <c r="BQ96" s="274">
        <f t="shared" si="67"/>
        <v>-0.333333333333333</v>
      </c>
      <c r="BR96" s="274">
        <f t="shared" si="67"/>
        <v>-0.5</v>
      </c>
      <c r="BS96" s="274">
        <f t="shared" si="67"/>
        <v>2</v>
      </c>
      <c r="BT96" s="274">
        <f t="shared" si="67"/>
        <v>0.333333333333333</v>
      </c>
      <c r="BU96" s="274">
        <f t="shared" si="65"/>
        <v>0</v>
      </c>
    </row>
    <row r="97" spans="3:73">
      <c r="C97" s="37">
        <v>45231</v>
      </c>
      <c r="D97" s="279">
        <v>70.2</v>
      </c>
      <c r="E97" s="279">
        <v>32.3</v>
      </c>
      <c r="F97" s="279">
        <v>0.1</v>
      </c>
      <c r="G97" s="279"/>
      <c r="H97" s="279">
        <v>102.6</v>
      </c>
      <c r="I97" s="274">
        <v>0.3</v>
      </c>
      <c r="J97" s="274">
        <f t="shared" si="69"/>
        <v>0.0732217573221758</v>
      </c>
      <c r="K97" s="279">
        <v>830.4</v>
      </c>
      <c r="L97" s="274">
        <f t="shared" si="71"/>
        <v>0.368716004615131</v>
      </c>
      <c r="N97" s="37">
        <v>45231</v>
      </c>
      <c r="O97" s="279">
        <v>72.7</v>
      </c>
      <c r="P97" s="279">
        <v>34.7</v>
      </c>
      <c r="Q97" s="279">
        <v>0.1</v>
      </c>
      <c r="R97" s="279"/>
      <c r="S97" s="279">
        <v>107.4</v>
      </c>
      <c r="T97" s="274">
        <v>0.392</v>
      </c>
      <c r="U97" s="274">
        <f t="shared" si="70"/>
        <v>0.0859453993933266</v>
      </c>
      <c r="V97" s="279">
        <v>842.6</v>
      </c>
      <c r="W97" s="274">
        <f t="shared" si="66"/>
        <v>0.34751319366704</v>
      </c>
      <c r="Z97" s="281"/>
      <c r="AA97" s="281"/>
      <c r="AB97" s="269" t="s">
        <v>713</v>
      </c>
      <c r="AC97" s="271">
        <v>0.4252</v>
      </c>
      <c r="AD97" s="271">
        <v>0.0708</v>
      </c>
      <c r="AE97" s="271">
        <v>0.5</v>
      </c>
      <c r="AF97" s="271">
        <v>0.9</v>
      </c>
      <c r="AG97" s="271">
        <v>0.9</v>
      </c>
      <c r="AH97" s="271">
        <v>1.2</v>
      </c>
      <c r="AI97" s="271">
        <v>0.8</v>
      </c>
      <c r="AJ97" s="271">
        <v>0.9</v>
      </c>
      <c r="AK97" s="271">
        <v>1.2</v>
      </c>
      <c r="AL97" s="271">
        <v>1.2</v>
      </c>
      <c r="AM97" s="271">
        <v>1.4</v>
      </c>
      <c r="AN97" s="271">
        <v>2.1</v>
      </c>
      <c r="AO97" s="271">
        <v>12</v>
      </c>
      <c r="AQ97" s="281"/>
      <c r="AR97" s="281"/>
      <c r="AS97" s="269" t="s">
        <v>713</v>
      </c>
      <c r="AT97" s="276">
        <f t="shared" si="68"/>
        <v>-0.525711098717234</v>
      </c>
      <c r="AU97" s="276">
        <f t="shared" si="68"/>
        <v>-0.7852593266606</v>
      </c>
      <c r="AV97" s="276">
        <f t="shared" si="68"/>
        <v>-0.261774693636498</v>
      </c>
      <c r="AW97" s="276">
        <f t="shared" si="68"/>
        <v>0.203691320048148</v>
      </c>
      <c r="AX97" s="276">
        <f t="shared" si="68"/>
        <v>-0.187212137632078</v>
      </c>
      <c r="AY97" s="276">
        <f t="shared" si="68"/>
        <v>-0.0864799025578564</v>
      </c>
      <c r="AZ97" s="276">
        <f t="shared" si="68"/>
        <v>-0.424128995105096</v>
      </c>
      <c r="BA97" s="276">
        <f t="shared" si="68"/>
        <v>0.667902149740549</v>
      </c>
      <c r="BB97" s="276">
        <f t="shared" si="68"/>
        <v>0.374098248024734</v>
      </c>
      <c r="BC97" s="276">
        <f t="shared" si="68"/>
        <v>0.0120603862697142</v>
      </c>
      <c r="BD97" s="276">
        <f t="shared" si="68"/>
        <v>-0.34832192896709</v>
      </c>
      <c r="BE97" s="276">
        <f t="shared" si="68"/>
        <v>-0.433488899080094</v>
      </c>
      <c r="BF97" s="276">
        <f t="shared" si="68"/>
        <v>-0.195446225637106</v>
      </c>
      <c r="BG97" s="281"/>
      <c r="BH97" s="281"/>
      <c r="BI97" s="269" t="s">
        <v>713</v>
      </c>
      <c r="BJ97" s="274">
        <f t="shared" si="63"/>
        <v>-0.885294990423265</v>
      </c>
      <c r="BK97" s="274">
        <f t="shared" si="67"/>
        <v>-0.83349012229539</v>
      </c>
      <c r="BL97" s="274">
        <f t="shared" si="67"/>
        <v>6.06214689265537</v>
      </c>
      <c r="BM97" s="274">
        <f t="shared" si="67"/>
        <v>0.8</v>
      </c>
      <c r="BN97" s="274">
        <f t="shared" si="67"/>
        <v>0</v>
      </c>
      <c r="BO97" s="274">
        <f t="shared" si="67"/>
        <v>0.333333333333333</v>
      </c>
      <c r="BP97" s="274">
        <f t="shared" si="67"/>
        <v>-0.333333333333333</v>
      </c>
      <c r="BQ97" s="274">
        <f t="shared" si="67"/>
        <v>0.125</v>
      </c>
      <c r="BR97" s="274">
        <f t="shared" si="67"/>
        <v>0.333333333333333</v>
      </c>
      <c r="BS97" s="274">
        <f t="shared" si="67"/>
        <v>0</v>
      </c>
      <c r="BT97" s="274">
        <f t="shared" si="67"/>
        <v>0.166666666666667</v>
      </c>
      <c r="BU97" s="274">
        <f t="shared" si="65"/>
        <v>0.5</v>
      </c>
    </row>
    <row r="98" spans="3:73">
      <c r="C98" s="37">
        <v>45261</v>
      </c>
      <c r="D98" s="279">
        <v>82.5</v>
      </c>
      <c r="E98" s="279">
        <v>36.4</v>
      </c>
      <c r="F98" s="279">
        <v>0.2</v>
      </c>
      <c r="G98" s="279"/>
      <c r="H98" s="279">
        <v>119.1</v>
      </c>
      <c r="I98" s="274">
        <v>0.464</v>
      </c>
      <c r="J98" s="274">
        <f t="shared" si="69"/>
        <v>0.160818713450292</v>
      </c>
      <c r="K98" s="279">
        <v>949.5</v>
      </c>
      <c r="L98" s="274">
        <f t="shared" si="71"/>
        <v>0.378684478002033</v>
      </c>
      <c r="N98" s="37">
        <v>45261</v>
      </c>
      <c r="O98" s="279">
        <v>81.1</v>
      </c>
      <c r="P98" s="279">
        <v>36</v>
      </c>
      <c r="Q98" s="279">
        <v>0.1</v>
      </c>
      <c r="R98" s="279"/>
      <c r="S98" s="279">
        <v>117.2</v>
      </c>
      <c r="T98" s="274">
        <v>0.475</v>
      </c>
      <c r="U98" s="274">
        <f t="shared" si="70"/>
        <v>0.0912476722532589</v>
      </c>
      <c r="V98" s="279">
        <v>958.7</v>
      </c>
      <c r="W98" s="274">
        <f t="shared" si="66"/>
        <v>0.35831680362709</v>
      </c>
      <c r="Z98" s="305" t="s">
        <v>755</v>
      </c>
      <c r="AA98" s="306"/>
      <c r="AB98" s="307"/>
      <c r="AC98" s="271">
        <v>4.3009</v>
      </c>
      <c r="AD98" s="271">
        <v>0.9951</v>
      </c>
      <c r="AE98" s="271">
        <v>5</v>
      </c>
      <c r="AF98" s="271">
        <v>8</v>
      </c>
      <c r="AG98" s="271">
        <v>8.4</v>
      </c>
      <c r="AH98" s="271">
        <v>10.2</v>
      </c>
      <c r="AI98" s="271">
        <v>10</v>
      </c>
      <c r="AJ98" s="271">
        <v>10.6</v>
      </c>
      <c r="AK98" s="271">
        <v>13.6</v>
      </c>
      <c r="AL98" s="271">
        <v>16.7</v>
      </c>
      <c r="AM98" s="271">
        <v>19.8</v>
      </c>
      <c r="AN98" s="271">
        <v>23.5</v>
      </c>
      <c r="AO98" s="271">
        <v>136.6</v>
      </c>
      <c r="AQ98" s="307" t="s">
        <v>755</v>
      </c>
      <c r="AR98" s="307"/>
      <c r="AS98" s="307"/>
      <c r="AT98" s="276">
        <f t="shared" si="68"/>
        <v>-0.52600894884172</v>
      </c>
      <c r="AU98" s="276">
        <f t="shared" si="68"/>
        <v>-0.831874704331959</v>
      </c>
      <c r="AV98" s="276">
        <f t="shared" si="68"/>
        <v>-0.609813959295792</v>
      </c>
      <c r="AW98" s="276">
        <f t="shared" si="68"/>
        <v>-0.212210733628754</v>
      </c>
      <c r="AX98" s="276">
        <f t="shared" si="68"/>
        <v>-0.250809393423177</v>
      </c>
      <c r="AY98" s="276">
        <f t="shared" si="68"/>
        <v>-0.238351254480287</v>
      </c>
      <c r="AZ98" s="276">
        <f t="shared" si="68"/>
        <v>0.188283524448934</v>
      </c>
      <c r="BA98" s="276">
        <f t="shared" si="68"/>
        <v>0.21375898868685</v>
      </c>
      <c r="BB98" s="276">
        <f t="shared" si="68"/>
        <v>0.526700418720041</v>
      </c>
      <c r="BC98" s="276">
        <f t="shared" si="68"/>
        <v>0.76501051608062</v>
      </c>
      <c r="BD98" s="276">
        <f t="shared" si="68"/>
        <v>0.80364007360309</v>
      </c>
      <c r="BE98" s="276">
        <f t="shared" si="68"/>
        <v>0.574085858010758</v>
      </c>
      <c r="BF98" s="276">
        <f t="shared" si="68"/>
        <v>0.101686645154474</v>
      </c>
      <c r="BG98" s="307" t="s">
        <v>755</v>
      </c>
      <c r="BH98" s="307"/>
      <c r="BI98" s="307"/>
      <c r="BJ98" s="274">
        <f t="shared" si="63"/>
        <v>-0.711915495033257</v>
      </c>
      <c r="BK98" s="274">
        <f t="shared" si="67"/>
        <v>-0.768629821665233</v>
      </c>
      <c r="BL98" s="274">
        <f t="shared" si="67"/>
        <v>4.02462064114159</v>
      </c>
      <c r="BM98" s="274">
        <f t="shared" si="67"/>
        <v>0.6</v>
      </c>
      <c r="BN98" s="274">
        <f t="shared" si="67"/>
        <v>0.05</v>
      </c>
      <c r="BO98" s="274">
        <f t="shared" si="67"/>
        <v>0.214285714285714</v>
      </c>
      <c r="BP98" s="274">
        <f t="shared" si="67"/>
        <v>-0.0196078431372548</v>
      </c>
      <c r="BQ98" s="274">
        <f t="shared" si="67"/>
        <v>0.0600000000000001</v>
      </c>
      <c r="BR98" s="274">
        <f t="shared" si="67"/>
        <v>0.283018867924528</v>
      </c>
      <c r="BS98" s="274">
        <f t="shared" si="67"/>
        <v>0.227941176470588</v>
      </c>
      <c r="BT98" s="274">
        <f t="shared" si="67"/>
        <v>0.18562874251497</v>
      </c>
      <c r="BU98" s="274">
        <f t="shared" si="65"/>
        <v>0.186868686868687</v>
      </c>
    </row>
    <row r="99" spans="3:73">
      <c r="C99" s="37">
        <v>45292</v>
      </c>
      <c r="D99" s="279">
        <v>44.5</v>
      </c>
      <c r="E99" s="279">
        <v>28.4</v>
      </c>
      <c r="F99" s="279">
        <v>0.04</v>
      </c>
      <c r="G99" s="279"/>
      <c r="H99" s="279">
        <f>SUM(D99:G99)</f>
        <v>72.94</v>
      </c>
      <c r="I99" s="274">
        <f>H99/H87-1</f>
        <v>0.787745098039216</v>
      </c>
      <c r="J99" s="274">
        <f t="shared" si="69"/>
        <v>-0.387573467674223</v>
      </c>
      <c r="K99" s="279">
        <f>H99</f>
        <v>72.94</v>
      </c>
      <c r="L99" s="274">
        <f t="shared" si="71"/>
        <v>0.787745098039216</v>
      </c>
      <c r="N99" s="37">
        <v>45292</v>
      </c>
      <c r="O99" s="279">
        <v>48.9</v>
      </c>
      <c r="P99" s="279">
        <v>29.7</v>
      </c>
      <c r="Q99" s="279">
        <v>0.03</v>
      </c>
      <c r="R99" s="279"/>
      <c r="S99" s="279">
        <f>SUM(O99:R99)</f>
        <v>78.63</v>
      </c>
      <c r="T99" s="274">
        <f>S99/S87-1</f>
        <v>0.850117647058823</v>
      </c>
      <c r="U99" s="274">
        <f t="shared" si="70"/>
        <v>-0.329095563139932</v>
      </c>
      <c r="V99" s="279">
        <f>S99</f>
        <v>78.63</v>
      </c>
      <c r="W99" s="274">
        <f t="shared" si="66"/>
        <v>0.850117647058823</v>
      </c>
      <c r="Z99" s="268" t="s">
        <v>737</v>
      </c>
      <c r="AA99" s="268" t="s">
        <v>748</v>
      </c>
      <c r="AB99" s="269" t="s">
        <v>711</v>
      </c>
      <c r="AC99" s="270">
        <v>15.8</v>
      </c>
      <c r="AD99" s="270">
        <v>10.3</v>
      </c>
      <c r="AE99" s="270">
        <v>16.8</v>
      </c>
      <c r="AF99" s="270">
        <v>16.9</v>
      </c>
      <c r="AG99" s="270">
        <v>16.9</v>
      </c>
      <c r="AH99" s="270">
        <v>19.1</v>
      </c>
      <c r="AI99" s="270">
        <v>21.9</v>
      </c>
      <c r="AJ99" s="270">
        <v>23.8</v>
      </c>
      <c r="AK99" s="270">
        <v>27.5</v>
      </c>
      <c r="AL99" s="270">
        <v>31.1</v>
      </c>
      <c r="AM99" s="270">
        <v>34.9</v>
      </c>
      <c r="AN99" s="270">
        <v>40.5</v>
      </c>
      <c r="AO99" s="271">
        <v>275.4</v>
      </c>
      <c r="AQ99" s="268" t="s">
        <v>737</v>
      </c>
      <c r="AR99" s="268" t="s">
        <v>748</v>
      </c>
      <c r="AS99" s="269" t="s">
        <v>711</v>
      </c>
      <c r="AT99" s="274">
        <f t="shared" si="68"/>
        <v>5.11691831204026</v>
      </c>
      <c r="AU99" s="274">
        <f t="shared" si="68"/>
        <v>12.4922714173435</v>
      </c>
      <c r="AV99" s="274">
        <f t="shared" si="68"/>
        <v>4.09090909090909</v>
      </c>
      <c r="AW99" s="274">
        <f>AF99/AF92-1</f>
        <v>2.44897959183673</v>
      </c>
      <c r="AX99" s="274">
        <f>AG99/AG92-1</f>
        <v>2.07272727272727</v>
      </c>
      <c r="AY99" s="274">
        <f>AH99/AH92-1</f>
        <v>1.85074626865672</v>
      </c>
      <c r="AZ99" s="274">
        <f>AI99/AI92-1</f>
        <v>2.08450704225352</v>
      </c>
      <c r="BA99" s="274">
        <f t="shared" si="68"/>
        <v>2.26027397260274</v>
      </c>
      <c r="BB99" s="274">
        <f t="shared" si="68"/>
        <v>1.89473684210526</v>
      </c>
      <c r="BC99" s="274">
        <f t="shared" si="68"/>
        <v>1.39230769230769</v>
      </c>
      <c r="BD99" s="274">
        <f t="shared" si="68"/>
        <v>1.32666666666667</v>
      </c>
      <c r="BE99" s="274">
        <f t="shared" si="68"/>
        <v>1.21311475409836</v>
      </c>
      <c r="BF99" s="274">
        <f>AO99/AO92-1</f>
        <v>1.77901109989909</v>
      </c>
      <c r="BG99" s="268" t="s">
        <v>737</v>
      </c>
      <c r="BH99" s="268" t="s">
        <v>748</v>
      </c>
      <c r="BI99" s="269" t="s">
        <v>711</v>
      </c>
      <c r="BJ99" s="274">
        <f t="shared" si="63"/>
        <v>-0.136612021857924</v>
      </c>
      <c r="BK99" s="274">
        <f t="shared" si="67"/>
        <v>-0.348101265822785</v>
      </c>
      <c r="BL99" s="274">
        <f>AE99/AD99-1</f>
        <v>0.631067961165048</v>
      </c>
      <c r="BM99" s="274">
        <f>AF99/AE99-1</f>
        <v>0.00595238095238093</v>
      </c>
      <c r="BN99" s="274">
        <f>AG99/AF99-1</f>
        <v>0</v>
      </c>
      <c r="BO99" s="274">
        <f t="shared" si="67"/>
        <v>0.1301775147929</v>
      </c>
      <c r="BP99" s="274">
        <f t="shared" si="67"/>
        <v>0.146596858638743</v>
      </c>
      <c r="BQ99" s="274">
        <f t="shared" si="67"/>
        <v>0.08675799086758</v>
      </c>
      <c r="BR99" s="274">
        <f t="shared" si="67"/>
        <v>0.155462184873949</v>
      </c>
      <c r="BS99" s="274">
        <f t="shared" si="67"/>
        <v>0.130909090909091</v>
      </c>
      <c r="BT99" s="274">
        <f t="shared" si="67"/>
        <v>0.122186495176849</v>
      </c>
      <c r="BU99" s="274">
        <f t="shared" si="65"/>
        <v>0.160458452722063</v>
      </c>
    </row>
    <row r="100" spans="3:73">
      <c r="C100" s="37">
        <v>45323</v>
      </c>
      <c r="D100" s="279">
        <v>29.4</v>
      </c>
      <c r="E100" s="279">
        <v>18.3</v>
      </c>
      <c r="F100" s="279">
        <v>0.02</v>
      </c>
      <c r="G100" s="279"/>
      <c r="H100" s="279">
        <f>SUM(D100:G100)</f>
        <v>47.72</v>
      </c>
      <c r="I100" s="274">
        <f>H100/H88-1</f>
        <v>-0.0910476190476189</v>
      </c>
      <c r="J100" s="274">
        <f t="shared" si="69"/>
        <v>-0.345763641349054</v>
      </c>
      <c r="K100" s="279">
        <f>H100+K99</f>
        <v>120.66</v>
      </c>
      <c r="L100" s="274">
        <f t="shared" si="71"/>
        <v>0.293247588424438</v>
      </c>
      <c r="N100" s="37">
        <v>45323</v>
      </c>
      <c r="O100" s="279">
        <v>28</v>
      </c>
      <c r="P100" s="279">
        <v>18.3</v>
      </c>
      <c r="Q100" s="279">
        <v>0.03</v>
      </c>
      <c r="R100" s="279"/>
      <c r="S100" s="279">
        <f>SUM(O100:R100)</f>
        <v>46.33</v>
      </c>
      <c r="T100" s="274">
        <f>S100/S88-1</f>
        <v>-0.160688405797102</v>
      </c>
      <c r="U100" s="274">
        <f t="shared" si="70"/>
        <v>-0.410784687778202</v>
      </c>
      <c r="V100" s="279">
        <f>S100+V99</f>
        <v>124.96</v>
      </c>
      <c r="W100" s="274">
        <f t="shared" si="66"/>
        <v>0.279017400204708</v>
      </c>
      <c r="Z100" s="275"/>
      <c r="AA100" s="275"/>
      <c r="AB100" s="269" t="s">
        <v>712</v>
      </c>
      <c r="AC100" s="270">
        <v>2.8</v>
      </c>
      <c r="AD100" s="270">
        <v>1.6</v>
      </c>
      <c r="AE100" s="270">
        <v>3.4</v>
      </c>
      <c r="AF100" s="270">
        <v>3.4</v>
      </c>
      <c r="AG100" s="270">
        <v>3.6</v>
      </c>
      <c r="AH100" s="270">
        <v>4.3</v>
      </c>
      <c r="AI100" s="270">
        <v>5.1</v>
      </c>
      <c r="AJ100" s="270">
        <v>5.6</v>
      </c>
      <c r="AK100" s="270">
        <v>6.2</v>
      </c>
      <c r="AL100" s="270">
        <v>6.8</v>
      </c>
      <c r="AM100" s="270">
        <v>8.4</v>
      </c>
      <c r="AN100" s="270">
        <v>8.3</v>
      </c>
      <c r="AO100" s="270">
        <v>59.5</v>
      </c>
      <c r="AQ100" s="275"/>
      <c r="AR100" s="275"/>
      <c r="AS100" s="269" t="s">
        <v>712</v>
      </c>
      <c r="AT100" s="274">
        <f t="shared" si="68"/>
        <v>1.16600912818133</v>
      </c>
      <c r="AU100" s="274">
        <f t="shared" si="68"/>
        <v>8.94406463642014</v>
      </c>
      <c r="AV100" s="274">
        <f t="shared" si="68"/>
        <v>2.09090909090909</v>
      </c>
      <c r="AW100" s="274">
        <f t="shared" si="68"/>
        <v>0.545454545454545</v>
      </c>
      <c r="AX100" s="274">
        <f t="shared" si="68"/>
        <v>0.714285714285714</v>
      </c>
      <c r="AY100" s="274">
        <f t="shared" si="68"/>
        <v>0.869565217391304</v>
      </c>
      <c r="AZ100" s="274">
        <f t="shared" si="68"/>
        <v>1.42857142857143</v>
      </c>
      <c r="BA100" s="274">
        <f t="shared" ref="BA100:BE103" si="72">AJ100/AJ93-1</f>
        <v>1.33333333333333</v>
      </c>
      <c r="BB100" s="274">
        <f t="shared" si="72"/>
        <v>1.13793103448276</v>
      </c>
      <c r="BC100" s="274">
        <f t="shared" si="72"/>
        <v>1.72</v>
      </c>
      <c r="BD100" s="274">
        <f t="shared" si="72"/>
        <v>1.54545454545455</v>
      </c>
      <c r="BE100" s="274">
        <f t="shared" si="72"/>
        <v>1.59375</v>
      </c>
      <c r="BF100" s="274">
        <f t="shared" si="68"/>
        <v>1.32421875</v>
      </c>
      <c r="BG100" s="275"/>
      <c r="BH100" s="275"/>
      <c r="BI100" s="269" t="s">
        <v>712</v>
      </c>
      <c r="BJ100" s="274">
        <f t="shared" si="63"/>
        <v>-0.125</v>
      </c>
      <c r="BK100" s="274">
        <f t="shared" si="67"/>
        <v>-0.428571428571428</v>
      </c>
      <c r="BL100" s="274">
        <f t="shared" si="67"/>
        <v>1.125</v>
      </c>
      <c r="BM100" s="274">
        <f t="shared" si="67"/>
        <v>0</v>
      </c>
      <c r="BN100" s="274">
        <f t="shared" si="67"/>
        <v>0.0588235294117647</v>
      </c>
      <c r="BO100" s="274">
        <f t="shared" si="67"/>
        <v>0.194444444444444</v>
      </c>
      <c r="BP100" s="274">
        <f t="shared" si="67"/>
        <v>0.186046511627907</v>
      </c>
      <c r="BQ100" s="274">
        <f t="shared" si="67"/>
        <v>0.0980392156862746</v>
      </c>
      <c r="BR100" s="274">
        <f t="shared" si="67"/>
        <v>0.107142857142857</v>
      </c>
      <c r="BS100" s="274">
        <f t="shared" si="67"/>
        <v>0.096774193548387</v>
      </c>
      <c r="BT100" s="274">
        <f t="shared" si="67"/>
        <v>0.235294117647059</v>
      </c>
      <c r="BU100" s="274">
        <f t="shared" si="65"/>
        <v>-0.0119047619047619</v>
      </c>
    </row>
    <row r="101" spans="3:73">
      <c r="C101" s="37">
        <v>45352</v>
      </c>
      <c r="D101" s="279">
        <v>56.6</v>
      </c>
      <c r="E101" s="279">
        <v>31.7</v>
      </c>
      <c r="F101" s="279">
        <v>0.02</v>
      </c>
      <c r="G101" s="279"/>
      <c r="H101" s="279">
        <f>SUM(D101:G101)</f>
        <v>88.32</v>
      </c>
      <c r="I101" s="274">
        <f>H101/H89-1</f>
        <v>0.352526799387443</v>
      </c>
      <c r="J101" s="274">
        <f t="shared" si="69"/>
        <v>0.850796311818943</v>
      </c>
      <c r="K101" s="279">
        <f>H101+K100</f>
        <v>208.98</v>
      </c>
      <c r="L101" s="274">
        <f t="shared" si="71"/>
        <v>0.31765447667087</v>
      </c>
      <c r="N101" s="37">
        <v>45352</v>
      </c>
      <c r="O101" s="279">
        <v>54.6</v>
      </c>
      <c r="P101" s="279">
        <v>31.7</v>
      </c>
      <c r="Q101" s="279">
        <v>0.03</v>
      </c>
      <c r="R101" s="279"/>
      <c r="S101" s="279">
        <f>SUM(O101:R101)</f>
        <v>86.33</v>
      </c>
      <c r="T101" s="274">
        <f>S101/S89-1</f>
        <v>0.280860534124629</v>
      </c>
      <c r="U101" s="274">
        <f t="shared" si="70"/>
        <v>0.863371465573063</v>
      </c>
      <c r="V101" s="279">
        <f>S101+V100</f>
        <v>211.29</v>
      </c>
      <c r="W101" s="274">
        <f t="shared" si="66"/>
        <v>0.280545454545454</v>
      </c>
      <c r="Z101" s="275"/>
      <c r="AA101" s="281"/>
      <c r="AB101" s="269" t="s">
        <v>713</v>
      </c>
      <c r="AC101" s="271">
        <v>18.6</v>
      </c>
      <c r="AD101" s="271">
        <v>12</v>
      </c>
      <c r="AE101" s="271">
        <v>20.1</v>
      </c>
      <c r="AF101" s="271">
        <v>20.3</v>
      </c>
      <c r="AG101" s="271">
        <v>20.4</v>
      </c>
      <c r="AH101" s="271">
        <v>23.4</v>
      </c>
      <c r="AI101" s="271">
        <v>27</v>
      </c>
      <c r="AJ101" s="271">
        <f t="shared" ref="AJ101:AO101" si="73">AJ99+AJ100</f>
        <v>29.4</v>
      </c>
      <c r="AK101" s="271">
        <f t="shared" si="73"/>
        <v>33.7</v>
      </c>
      <c r="AL101" s="271">
        <f t="shared" si="73"/>
        <v>37.9</v>
      </c>
      <c r="AM101" s="271">
        <f t="shared" si="73"/>
        <v>43.3</v>
      </c>
      <c r="AN101" s="271">
        <f t="shared" si="73"/>
        <v>48.8</v>
      </c>
      <c r="AO101" s="271">
        <f t="shared" si="73"/>
        <v>334.9</v>
      </c>
      <c r="AQ101" s="275"/>
      <c r="AR101" s="281"/>
      <c r="AS101" s="269" t="s">
        <v>713</v>
      </c>
      <c r="AT101" s="276">
        <f t="shared" si="68"/>
        <v>3.79913305983435</v>
      </c>
      <c r="AU101" s="276">
        <f t="shared" si="68"/>
        <v>11.9827977929244</v>
      </c>
      <c r="AV101" s="276">
        <f t="shared" si="68"/>
        <v>3.56818181818182</v>
      </c>
      <c r="AW101" s="276">
        <f t="shared" si="68"/>
        <v>1.85915492957746</v>
      </c>
      <c r="AX101" s="276">
        <f t="shared" si="68"/>
        <v>1.72</v>
      </c>
      <c r="AY101" s="276">
        <f t="shared" si="68"/>
        <v>1.6</v>
      </c>
      <c r="AZ101" s="276">
        <f t="shared" si="68"/>
        <v>1.96703296703297</v>
      </c>
      <c r="BA101" s="276">
        <f t="shared" si="72"/>
        <v>2.03092783505155</v>
      </c>
      <c r="BB101" s="276">
        <f t="shared" si="72"/>
        <v>1.71774193548387</v>
      </c>
      <c r="BC101" s="276">
        <f t="shared" si="72"/>
        <v>1.44516129032258</v>
      </c>
      <c r="BD101" s="276">
        <f t="shared" si="72"/>
        <v>1.36612021857923</v>
      </c>
      <c r="BE101" s="276">
        <f t="shared" si="72"/>
        <v>1.2803738317757</v>
      </c>
      <c r="BF101" s="276">
        <f t="shared" si="68"/>
        <v>1.68564554931836</v>
      </c>
      <c r="BG101" s="275"/>
      <c r="BH101" s="281"/>
      <c r="BI101" s="269" t="s">
        <v>713</v>
      </c>
      <c r="BJ101" s="274">
        <f t="shared" si="63"/>
        <v>-0.130841121495327</v>
      </c>
      <c r="BK101" s="274">
        <f t="shared" si="67"/>
        <v>-0.354838709677419</v>
      </c>
      <c r="BL101" s="274">
        <f t="shared" si="67"/>
        <v>0.675</v>
      </c>
      <c r="BM101" s="274">
        <f t="shared" si="67"/>
        <v>0.00995024875621886</v>
      </c>
      <c r="BN101" s="274">
        <f t="shared" si="67"/>
        <v>0.00492610837438412</v>
      </c>
      <c r="BO101" s="274">
        <f t="shared" si="67"/>
        <v>0.147058823529412</v>
      </c>
      <c r="BP101" s="274">
        <f t="shared" si="67"/>
        <v>0.153846153846154</v>
      </c>
      <c r="BQ101" s="274">
        <f t="shared" ref="BQ101:BU103" si="74">AJ101/AI101-1</f>
        <v>0.0888888888888888</v>
      </c>
      <c r="BR101" s="274">
        <f t="shared" si="74"/>
        <v>0.146258503401361</v>
      </c>
      <c r="BS101" s="274">
        <f t="shared" si="74"/>
        <v>0.124629080118694</v>
      </c>
      <c r="BT101" s="274">
        <f t="shared" si="74"/>
        <v>0.142480211081794</v>
      </c>
      <c r="BU101" s="274">
        <f t="shared" si="74"/>
        <v>0.1270207852194</v>
      </c>
    </row>
    <row r="102" spans="3:73">
      <c r="Z102" s="275"/>
      <c r="AA102" s="268" t="s">
        <v>749</v>
      </c>
      <c r="AB102" s="269" t="s">
        <v>711</v>
      </c>
      <c r="AC102" s="270">
        <v>0.8</v>
      </c>
      <c r="AD102" s="270">
        <v>0.4</v>
      </c>
      <c r="AE102" s="270">
        <v>1.4</v>
      </c>
      <c r="AF102" s="270">
        <v>1.3</v>
      </c>
      <c r="AG102" s="270">
        <v>1.3</v>
      </c>
      <c r="AH102" s="270">
        <v>1.4</v>
      </c>
      <c r="AI102" s="270">
        <v>1.3</v>
      </c>
      <c r="AJ102" s="270">
        <v>1.4</v>
      </c>
      <c r="AK102" s="270">
        <v>1.6</v>
      </c>
      <c r="AL102" s="270">
        <v>1.8</v>
      </c>
      <c r="AM102" s="270">
        <v>2.3</v>
      </c>
      <c r="AN102" s="270">
        <v>2.9</v>
      </c>
      <c r="AO102" s="270">
        <v>17.9</v>
      </c>
      <c r="AQ102" s="275"/>
      <c r="AR102" s="268" t="s">
        <v>749</v>
      </c>
      <c r="AS102" s="269" t="s">
        <v>711</v>
      </c>
      <c r="AT102" s="274">
        <f t="shared" si="68"/>
        <v>1.05444273240883</v>
      </c>
      <c r="AU102" s="274">
        <f t="shared" si="68"/>
        <v>4.64971751412429</v>
      </c>
      <c r="AV102" s="274">
        <f t="shared" si="68"/>
        <v>1.8</v>
      </c>
      <c r="AW102" s="274">
        <f t="shared" si="68"/>
        <v>0.444444444444444</v>
      </c>
      <c r="AX102" s="274">
        <f t="shared" si="68"/>
        <v>0.625</v>
      </c>
      <c r="AY102" s="274">
        <f t="shared" si="68"/>
        <v>0.166666666666667</v>
      </c>
      <c r="AZ102" s="274">
        <f t="shared" si="68"/>
        <v>0.625</v>
      </c>
      <c r="BA102" s="274">
        <f t="shared" si="72"/>
        <v>0.75</v>
      </c>
      <c r="BB102" s="274">
        <f t="shared" si="72"/>
        <v>0.333333333333333</v>
      </c>
      <c r="BC102" s="274">
        <f t="shared" si="72"/>
        <v>0.636363636363636</v>
      </c>
      <c r="BD102" s="274">
        <f t="shared" si="72"/>
        <v>0.642857142857143</v>
      </c>
      <c r="BE102" s="274">
        <f t="shared" si="72"/>
        <v>0.45</v>
      </c>
      <c r="BF102" s="274">
        <f t="shared" si="68"/>
        <v>0.570175438596491</v>
      </c>
      <c r="BG102" s="275"/>
      <c r="BH102" s="268" t="s">
        <v>749</v>
      </c>
      <c r="BI102" s="269" t="s">
        <v>711</v>
      </c>
      <c r="BJ102" s="274">
        <f t="shared" si="63"/>
        <v>-0.6</v>
      </c>
      <c r="BK102" s="274">
        <f t="shared" si="67"/>
        <v>-0.5</v>
      </c>
      <c r="BL102" s="274">
        <f t="shared" si="67"/>
        <v>2.5</v>
      </c>
      <c r="BM102" s="274">
        <f t="shared" si="67"/>
        <v>-0.0714285714285713</v>
      </c>
      <c r="BN102" s="274">
        <f t="shared" si="67"/>
        <v>0</v>
      </c>
      <c r="BO102" s="274">
        <f t="shared" si="67"/>
        <v>0.0769230769230769</v>
      </c>
      <c r="BP102" s="274">
        <f t="shared" si="67"/>
        <v>-0.0714285714285713</v>
      </c>
      <c r="BQ102" s="274">
        <f t="shared" si="74"/>
        <v>0.0769230769230769</v>
      </c>
      <c r="BR102" s="274">
        <f t="shared" si="74"/>
        <v>0.142857142857143</v>
      </c>
      <c r="BS102" s="274">
        <f t="shared" si="74"/>
        <v>0.125</v>
      </c>
      <c r="BT102" s="274">
        <f t="shared" si="74"/>
        <v>0.277777777777778</v>
      </c>
      <c r="BU102" s="274">
        <f t="shared" si="74"/>
        <v>0.260869565217391</v>
      </c>
    </row>
    <row r="103" spans="3:73">
      <c r="Z103" s="275"/>
      <c r="AA103" s="275"/>
      <c r="AB103" s="269" t="s">
        <v>712</v>
      </c>
      <c r="AC103" s="270">
        <v>0.01</v>
      </c>
      <c r="AD103" s="270">
        <v>0.02</v>
      </c>
      <c r="AE103" s="270">
        <v>0.01</v>
      </c>
      <c r="AF103" s="270">
        <v>0.01</v>
      </c>
      <c r="AG103" s="270">
        <v>0.03</v>
      </c>
      <c r="AH103" s="270">
        <v>0.03</v>
      </c>
      <c r="AI103" s="270">
        <v>0.07</v>
      </c>
      <c r="AJ103" s="270">
        <v>0.02</v>
      </c>
      <c r="AK103" s="270">
        <v>0.01</v>
      </c>
      <c r="AL103" s="270">
        <v>0.02</v>
      </c>
      <c r="AM103" s="270">
        <v>0.06</v>
      </c>
      <c r="AN103" s="270">
        <v>0.05</v>
      </c>
      <c r="AO103" s="270">
        <v>0.34</v>
      </c>
      <c r="AQ103" s="275"/>
      <c r="AR103" s="275"/>
      <c r="AS103" s="269" t="s">
        <v>712</v>
      </c>
      <c r="AT103" s="274">
        <f t="shared" si="68"/>
        <v>-0.530516431924883</v>
      </c>
      <c r="AU103" s="274" t="e">
        <f t="shared" si="68"/>
        <v>#DIV/0!</v>
      </c>
      <c r="AV103" s="274">
        <f t="shared" si="68"/>
        <v>-0.666666666666667</v>
      </c>
      <c r="AW103" s="274">
        <f t="shared" si="68"/>
        <v>-0.833333333333333</v>
      </c>
      <c r="AX103" s="274">
        <f t="shared" si="68"/>
        <v>-0.625</v>
      </c>
      <c r="AY103" s="274">
        <f t="shared" si="68"/>
        <v>-0.4</v>
      </c>
      <c r="AZ103" s="274">
        <f t="shared" si="68"/>
        <v>1.33333333333333</v>
      </c>
      <c r="BA103" s="274">
        <f t="shared" si="72"/>
        <v>0</v>
      </c>
      <c r="BB103" s="274">
        <f t="shared" si="72"/>
        <v>0</v>
      </c>
      <c r="BC103" s="274">
        <f t="shared" si="72"/>
        <v>-0.333333333333333</v>
      </c>
      <c r="BD103" s="274">
        <f t="shared" si="72"/>
        <v>0.5</v>
      </c>
      <c r="BE103" s="274">
        <f t="shared" si="72"/>
        <v>0.25</v>
      </c>
      <c r="BF103" s="274">
        <f t="shared" si="68"/>
        <v>-0.15</v>
      </c>
      <c r="BG103" s="275"/>
      <c r="BH103" s="275"/>
      <c r="BI103" s="269" t="s">
        <v>712</v>
      </c>
      <c r="BJ103" s="274">
        <f t="shared" si="63"/>
        <v>-0.75</v>
      </c>
      <c r="BK103" s="274">
        <f t="shared" si="67"/>
        <v>1</v>
      </c>
      <c r="BL103" s="274">
        <f t="shared" si="67"/>
        <v>-0.5</v>
      </c>
      <c r="BM103" s="274">
        <f t="shared" si="67"/>
        <v>0</v>
      </c>
      <c r="BN103" s="274">
        <f t="shared" si="67"/>
        <v>2</v>
      </c>
      <c r="BO103" s="274">
        <f t="shared" si="67"/>
        <v>0</v>
      </c>
      <c r="BP103" s="274">
        <f t="shared" si="67"/>
        <v>1.33333333333333</v>
      </c>
      <c r="BQ103" s="274">
        <f t="shared" si="74"/>
        <v>-0.714285714285714</v>
      </c>
      <c r="BR103" s="274">
        <f t="shared" si="74"/>
        <v>-0.5</v>
      </c>
      <c r="BS103" s="274">
        <f t="shared" si="74"/>
        <v>1</v>
      </c>
      <c r="BT103" s="274">
        <f t="shared" si="74"/>
        <v>2</v>
      </c>
      <c r="BU103" s="274">
        <f t="shared" si="74"/>
        <v>-0.166666666666667</v>
      </c>
    </row>
    <row r="104" spans="3:73">
      <c r="Z104" s="275"/>
      <c r="AA104" s="275"/>
      <c r="AB104" s="269"/>
      <c r="AC104" s="271"/>
      <c r="AD104" s="271"/>
      <c r="AE104" s="271"/>
      <c r="AF104" s="271"/>
      <c r="AG104" s="271"/>
      <c r="AH104" s="271"/>
      <c r="AI104" s="271"/>
      <c r="AJ104" s="271"/>
      <c r="AK104" s="271"/>
      <c r="AL104" s="271"/>
      <c r="AM104" s="271"/>
      <c r="AN104" s="271"/>
      <c r="AO104" s="271"/>
      <c r="AQ104" s="275"/>
      <c r="AR104" s="275"/>
      <c r="AS104" s="269"/>
      <c r="AT104" s="276"/>
      <c r="AU104" s="276"/>
      <c r="AV104" s="276"/>
      <c r="AW104" s="276"/>
      <c r="AX104" s="276"/>
      <c r="AY104" s="276"/>
      <c r="AZ104" s="276"/>
      <c r="BA104" s="276"/>
      <c r="BB104" s="276"/>
      <c r="BC104" s="276"/>
      <c r="BD104" s="276"/>
      <c r="BE104" s="276"/>
      <c r="BF104" s="276"/>
      <c r="BG104" s="275"/>
      <c r="BH104" s="275"/>
      <c r="BI104" s="269"/>
      <c r="BJ104" s="274"/>
      <c r="BK104" s="274"/>
      <c r="BL104" s="274"/>
      <c r="BM104" s="274"/>
      <c r="BN104" s="274"/>
      <c r="BO104" s="274"/>
      <c r="BP104" s="274"/>
      <c r="BQ104" s="274"/>
      <c r="BR104" s="274"/>
      <c r="BS104" s="274"/>
      <c r="BT104" s="274"/>
      <c r="BU104" s="274"/>
    </row>
    <row r="105" spans="3:73">
      <c r="Z105" s="281"/>
      <c r="AA105" s="281"/>
      <c r="AB105" s="269" t="s">
        <v>713</v>
      </c>
      <c r="AC105" s="271">
        <v>0.81</v>
      </c>
      <c r="AD105" s="271">
        <v>0.4</v>
      </c>
      <c r="AE105" s="271">
        <v>1.5</v>
      </c>
      <c r="AF105" s="271">
        <v>1.3</v>
      </c>
      <c r="AG105" s="271">
        <v>1.3</v>
      </c>
      <c r="AH105" s="271">
        <v>1.43</v>
      </c>
      <c r="AI105" s="271">
        <v>1.4</v>
      </c>
      <c r="AJ105" s="271">
        <f t="shared" ref="AJ105:AO105" si="75">AJ103+AJ102</f>
        <v>1.42</v>
      </c>
      <c r="AK105" s="271">
        <f t="shared" si="75"/>
        <v>1.61</v>
      </c>
      <c r="AL105" s="271">
        <f t="shared" si="75"/>
        <v>1.82</v>
      </c>
      <c r="AM105" s="271">
        <f t="shared" si="75"/>
        <v>2.36</v>
      </c>
      <c r="AN105" s="271">
        <f t="shared" si="75"/>
        <v>2.95</v>
      </c>
      <c r="AO105" s="271">
        <f t="shared" si="75"/>
        <v>18.24</v>
      </c>
      <c r="AQ105" s="281"/>
      <c r="AR105" s="281"/>
      <c r="AS105" s="269" t="s">
        <v>713</v>
      </c>
      <c r="AT105" s="276">
        <f t="shared" ref="AT105:BF105" si="76">AC105/AC97-1</f>
        <v>0.904985888993415</v>
      </c>
      <c r="AU105" s="276">
        <f t="shared" si="76"/>
        <v>4.64971751412429</v>
      </c>
      <c r="AV105" s="276">
        <f t="shared" si="76"/>
        <v>2</v>
      </c>
      <c r="AW105" s="276">
        <f t="shared" si="76"/>
        <v>0.444444444444444</v>
      </c>
      <c r="AX105" s="276">
        <f t="shared" si="76"/>
        <v>0.444444444444444</v>
      </c>
      <c r="AY105" s="276">
        <f t="shared" si="76"/>
        <v>0.191666666666667</v>
      </c>
      <c r="AZ105" s="276">
        <f t="shared" si="76"/>
        <v>0.75</v>
      </c>
      <c r="BA105" s="276">
        <f t="shared" si="76"/>
        <v>0.577777777777778</v>
      </c>
      <c r="BB105" s="276">
        <f t="shared" si="76"/>
        <v>0.341666666666667</v>
      </c>
      <c r="BC105" s="276">
        <f t="shared" si="76"/>
        <v>0.516666666666667</v>
      </c>
      <c r="BD105" s="276">
        <f t="shared" si="76"/>
        <v>0.685714285714286</v>
      </c>
      <c r="BE105" s="276">
        <f t="shared" si="76"/>
        <v>0.404761904761905</v>
      </c>
      <c r="BF105" s="276">
        <f t="shared" si="76"/>
        <v>0.52</v>
      </c>
      <c r="BG105" s="281"/>
      <c r="BH105" s="281"/>
      <c r="BI105" s="269" t="s">
        <v>713</v>
      </c>
      <c r="BJ105" s="274">
        <f>AC105/AN97-1</f>
        <v>-0.614285714285714</v>
      </c>
      <c r="BK105" s="274">
        <f t="shared" ref="BK105:BU105" si="77">AD105/AC105-1</f>
        <v>-0.506172839506173</v>
      </c>
      <c r="BL105" s="274">
        <f t="shared" si="77"/>
        <v>2.75</v>
      </c>
      <c r="BM105" s="274">
        <f t="shared" si="77"/>
        <v>-0.133333333333333</v>
      </c>
      <c r="BN105" s="274">
        <f t="shared" si="77"/>
        <v>0</v>
      </c>
      <c r="BO105" s="274">
        <f t="shared" si="77"/>
        <v>0.0999999999999999</v>
      </c>
      <c r="BP105" s="274">
        <f t="shared" si="77"/>
        <v>-0.020979020979021</v>
      </c>
      <c r="BQ105" s="274">
        <f t="shared" si="77"/>
        <v>0.0142857142857142</v>
      </c>
      <c r="BR105" s="274">
        <f t="shared" si="77"/>
        <v>0.133802816901408</v>
      </c>
      <c r="BS105" s="274">
        <f t="shared" si="77"/>
        <v>0.130434782608696</v>
      </c>
      <c r="BT105" s="274">
        <f t="shared" si="77"/>
        <v>0.296703296703297</v>
      </c>
      <c r="BU105" s="274">
        <f t="shared" si="77"/>
        <v>0.25</v>
      </c>
    </row>
    <row r="106" spans="3:73">
      <c r="Z106" s="305" t="s">
        <v>756</v>
      </c>
      <c r="AA106" s="306"/>
      <c r="AB106" s="307"/>
      <c r="AC106" s="271">
        <v>19.41</v>
      </c>
      <c r="AD106" s="271">
        <v>12.4</v>
      </c>
      <c r="AE106" s="271">
        <v>21.6</v>
      </c>
      <c r="AF106" s="271">
        <v>21.6</v>
      </c>
      <c r="AG106" s="271">
        <v>21.7</v>
      </c>
      <c r="AH106" s="271">
        <v>24.8</v>
      </c>
      <c r="AI106" s="271">
        <v>28.4</v>
      </c>
      <c r="AJ106" s="271">
        <f t="shared" ref="AJ106:AO106" si="78">AJ105+AJ101</f>
        <v>30.82</v>
      </c>
      <c r="AK106" s="271">
        <f t="shared" si="78"/>
        <v>35.31</v>
      </c>
      <c r="AL106" s="271">
        <f t="shared" si="78"/>
        <v>39.72</v>
      </c>
      <c r="AM106" s="271">
        <f t="shared" si="78"/>
        <v>45.66</v>
      </c>
      <c r="AN106" s="271">
        <f t="shared" si="78"/>
        <v>51.75</v>
      </c>
      <c r="AO106" s="271">
        <f t="shared" si="78"/>
        <v>353.14</v>
      </c>
      <c r="AQ106" s="307" t="s">
        <v>756</v>
      </c>
      <c r="AR106" s="307"/>
      <c r="AS106" s="307"/>
      <c r="AT106" s="276">
        <f t="shared" ref="AT106:BF106" si="79">AC106/AC98-1</f>
        <v>3.51300890511288</v>
      </c>
      <c r="AU106" s="276">
        <f t="shared" si="79"/>
        <v>11.4610591900312</v>
      </c>
      <c r="AV106" s="276">
        <f t="shared" si="79"/>
        <v>3.32</v>
      </c>
      <c r="AW106" s="276">
        <f t="shared" si="79"/>
        <v>1.7</v>
      </c>
      <c r="AX106" s="276">
        <f t="shared" si="79"/>
        <v>1.58333333333333</v>
      </c>
      <c r="AY106" s="276">
        <f t="shared" si="79"/>
        <v>1.43137254901961</v>
      </c>
      <c r="AZ106" s="276">
        <f t="shared" si="79"/>
        <v>1.84</v>
      </c>
      <c r="BA106" s="276">
        <f t="shared" si="79"/>
        <v>1.90754716981132</v>
      </c>
      <c r="BB106" s="276">
        <f t="shared" si="79"/>
        <v>1.59632352941177</v>
      </c>
      <c r="BC106" s="276">
        <f t="shared" si="79"/>
        <v>1.37844311377246</v>
      </c>
      <c r="BD106" s="276">
        <f t="shared" si="79"/>
        <v>1.30606060606061</v>
      </c>
      <c r="BE106" s="276">
        <f t="shared" si="79"/>
        <v>1.20212765957447</v>
      </c>
      <c r="BF106" s="276">
        <f t="shared" si="79"/>
        <v>1.58521229868228</v>
      </c>
      <c r="BG106" s="307" t="s">
        <v>756</v>
      </c>
      <c r="BH106" s="307"/>
      <c r="BI106" s="307"/>
      <c r="BJ106" s="274">
        <f t="shared" ref="BJ106:BJ111" si="80">AC106/AN98-1</f>
        <v>-0.174042553191489</v>
      </c>
      <c r="BK106" s="274">
        <f t="shared" ref="BK106:BU106" si="81">AD106/AC106-1</f>
        <v>-0.361154044307058</v>
      </c>
      <c r="BL106" s="274">
        <f t="shared" si="81"/>
        <v>0.741935483870968</v>
      </c>
      <c r="BM106" s="274">
        <f t="shared" si="81"/>
        <v>0</v>
      </c>
      <c r="BN106" s="274">
        <f t="shared" si="81"/>
        <v>0.00462962962962954</v>
      </c>
      <c r="BO106" s="274">
        <f t="shared" si="81"/>
        <v>0.142857142857143</v>
      </c>
      <c r="BP106" s="274">
        <f t="shared" si="81"/>
        <v>0.145161290322581</v>
      </c>
      <c r="BQ106" s="274">
        <f t="shared" si="81"/>
        <v>0.0852112676056338</v>
      </c>
      <c r="BR106" s="274">
        <f t="shared" si="81"/>
        <v>0.145684620376379</v>
      </c>
      <c r="BS106" s="274">
        <f t="shared" si="81"/>
        <v>0.124893797790994</v>
      </c>
      <c r="BT106" s="274">
        <f t="shared" si="81"/>
        <v>0.149546827794562</v>
      </c>
      <c r="BU106" s="274">
        <f t="shared" si="81"/>
        <v>0.133377135348226</v>
      </c>
    </row>
    <row r="107" spans="3:73">
      <c r="Z107" s="268" t="s">
        <v>738</v>
      </c>
      <c r="AA107" s="268" t="s">
        <v>748</v>
      </c>
      <c r="AB107" s="269" t="s">
        <v>711</v>
      </c>
      <c r="AC107" s="270">
        <v>35.2</v>
      </c>
      <c r="AD107" s="270">
        <v>27.1</v>
      </c>
      <c r="AE107" s="270">
        <v>35.4</v>
      </c>
      <c r="AF107" s="270">
        <f>O78</f>
        <v>24.2</v>
      </c>
      <c r="AG107" s="270">
        <f>O79</f>
        <v>36.4</v>
      </c>
      <c r="AH107" s="270">
        <f>O80</f>
        <v>46.6</v>
      </c>
      <c r="AI107" s="312" t="s">
        <v>757</v>
      </c>
      <c r="AJ107" s="312"/>
      <c r="AK107" s="312"/>
      <c r="AL107" s="312"/>
      <c r="AM107" s="312"/>
      <c r="AN107" s="312"/>
      <c r="AO107" s="313"/>
      <c r="AQ107" s="268" t="s">
        <v>738</v>
      </c>
      <c r="AR107" s="268" t="s">
        <v>748</v>
      </c>
      <c r="AS107" s="269" t="s">
        <v>711</v>
      </c>
      <c r="AT107" s="274">
        <f t="shared" ref="AT107:AX111" si="82">AC107/AC99-1</f>
        <v>1.22784810126582</v>
      </c>
      <c r="AU107" s="274">
        <f t="shared" si="82"/>
        <v>1.63106796116505</v>
      </c>
      <c r="AV107" s="274">
        <f t="shared" si="82"/>
        <v>1.10714285714286</v>
      </c>
      <c r="AW107" s="274">
        <f t="shared" si="82"/>
        <v>0.431952662721893</v>
      </c>
      <c r="AX107" s="274">
        <f t="shared" si="82"/>
        <v>1.15384615384615</v>
      </c>
      <c r="AY107" s="314" t="s">
        <v>757</v>
      </c>
      <c r="AZ107" s="312"/>
      <c r="BA107" s="312"/>
      <c r="BB107" s="312"/>
      <c r="BC107" s="312"/>
      <c r="BD107" s="312"/>
      <c r="BE107" s="312"/>
      <c r="BF107" s="313"/>
      <c r="BG107" s="268" t="s">
        <v>738</v>
      </c>
      <c r="BH107" s="268" t="s">
        <v>748</v>
      </c>
      <c r="BI107" s="269" t="s">
        <v>711</v>
      </c>
      <c r="BJ107" s="274">
        <f t="shared" si="80"/>
        <v>-0.130864197530864</v>
      </c>
      <c r="BK107" s="274">
        <f>AD107/AC107-1</f>
        <v>-0.230113636363636</v>
      </c>
      <c r="BL107" s="274">
        <f>AE107/AD107-1</f>
        <v>0.306273062730627</v>
      </c>
      <c r="BM107" s="274">
        <f t="shared" ref="BM107:BM113" si="83">AF107/AE107-1</f>
        <v>-0.31638418079096</v>
      </c>
      <c r="BN107" s="274">
        <f t="shared" ref="BN107:BO113" si="84">AG107/AF107-1</f>
        <v>0.504132231404959</v>
      </c>
      <c r="BO107" s="274">
        <f t="shared" si="84"/>
        <v>0.28021978021978</v>
      </c>
      <c r="BP107" s="314" t="s">
        <v>757</v>
      </c>
      <c r="BQ107" s="312"/>
      <c r="BR107" s="312"/>
      <c r="BS107" s="312"/>
      <c r="BT107" s="312"/>
      <c r="BU107" s="313"/>
    </row>
    <row r="108" spans="3:73">
      <c r="Z108" s="275"/>
      <c r="AA108" s="275"/>
      <c r="AB108" s="269" t="s">
        <v>712</v>
      </c>
      <c r="AC108" s="270">
        <v>8.4</v>
      </c>
      <c r="AD108" s="270">
        <v>8.2</v>
      </c>
      <c r="AE108" s="270">
        <v>8.8</v>
      </c>
      <c r="AF108" s="270">
        <f>P78</f>
        <v>6.93</v>
      </c>
      <c r="AG108" s="270">
        <f>P79</f>
        <v>10.2062</v>
      </c>
      <c r="AH108" s="270">
        <f>P80</f>
        <v>12.3</v>
      </c>
      <c r="AI108" s="315"/>
      <c r="AJ108" s="315"/>
      <c r="AK108" s="315"/>
      <c r="AL108" s="315"/>
      <c r="AM108" s="315"/>
      <c r="AN108" s="315"/>
      <c r="AO108" s="316"/>
      <c r="AQ108" s="275"/>
      <c r="AR108" s="275"/>
      <c r="AS108" s="269" t="s">
        <v>712</v>
      </c>
      <c r="AT108" s="274">
        <f t="shared" si="82"/>
        <v>2</v>
      </c>
      <c r="AU108" s="274">
        <f t="shared" si="82"/>
        <v>4.125</v>
      </c>
      <c r="AV108" s="274">
        <f t="shared" si="82"/>
        <v>1.58823529411765</v>
      </c>
      <c r="AW108" s="274">
        <f t="shared" si="82"/>
        <v>1.03823529411765</v>
      </c>
      <c r="AX108" s="274">
        <f t="shared" si="82"/>
        <v>1.83505555555556</v>
      </c>
      <c r="AY108" s="317"/>
      <c r="AZ108" s="315"/>
      <c r="BA108" s="315"/>
      <c r="BB108" s="315"/>
      <c r="BC108" s="315"/>
      <c r="BD108" s="315"/>
      <c r="BE108" s="315"/>
      <c r="BF108" s="316"/>
      <c r="BG108" s="275"/>
      <c r="BH108" s="275"/>
      <c r="BI108" s="269" t="s">
        <v>712</v>
      </c>
      <c r="BJ108" s="274">
        <f t="shared" si="80"/>
        <v>0.0120481927710843</v>
      </c>
      <c r="BK108" s="274">
        <f>AD108/AC108-1</f>
        <v>-0.0238095238095239</v>
      </c>
      <c r="BL108" s="274">
        <f>AE108/AD108-1</f>
        <v>0.0731707317073174</v>
      </c>
      <c r="BM108" s="274">
        <f t="shared" si="83"/>
        <v>-0.2125</v>
      </c>
      <c r="BN108" s="274">
        <f t="shared" si="84"/>
        <v>0.472756132756133</v>
      </c>
      <c r="BO108" s="274">
        <f t="shared" si="84"/>
        <v>0.205149810899257</v>
      </c>
      <c r="BP108" s="317"/>
      <c r="BQ108" s="315"/>
      <c r="BR108" s="315"/>
      <c r="BS108" s="315"/>
      <c r="BT108" s="315"/>
      <c r="BU108" s="316"/>
    </row>
    <row r="109" spans="3:73">
      <c r="Z109" s="275"/>
      <c r="AA109" s="281"/>
      <c r="AB109" s="269" t="s">
        <v>713</v>
      </c>
      <c r="AC109" s="271">
        <f>AC107+AC108</f>
        <v>43.6</v>
      </c>
      <c r="AD109" s="271">
        <v>35.4</v>
      </c>
      <c r="AE109" s="271">
        <v>44.3</v>
      </c>
      <c r="AF109" s="271">
        <f>AF107+AF108</f>
        <v>31.13</v>
      </c>
      <c r="AG109" s="271">
        <f>AG107+AG108</f>
        <v>46.6062</v>
      </c>
      <c r="AH109" s="271">
        <f>AH107+AH108</f>
        <v>58.9</v>
      </c>
      <c r="AI109" s="315"/>
      <c r="AJ109" s="315"/>
      <c r="AK109" s="315"/>
      <c r="AL109" s="315"/>
      <c r="AM109" s="315"/>
      <c r="AN109" s="315"/>
      <c r="AO109" s="316"/>
      <c r="AQ109" s="275"/>
      <c r="AR109" s="281"/>
      <c r="AS109" s="269" t="s">
        <v>713</v>
      </c>
      <c r="AT109" s="276">
        <f t="shared" si="82"/>
        <v>1.34408602150538</v>
      </c>
      <c r="AU109" s="276">
        <f t="shared" si="82"/>
        <v>1.95</v>
      </c>
      <c r="AV109" s="276">
        <f t="shared" si="82"/>
        <v>1.20398009950249</v>
      </c>
      <c r="AW109" s="276">
        <f t="shared" si="82"/>
        <v>0.533497536945813</v>
      </c>
      <c r="AX109" s="276">
        <f t="shared" si="82"/>
        <v>1.28461764705882</v>
      </c>
      <c r="AY109" s="317"/>
      <c r="AZ109" s="315"/>
      <c r="BA109" s="315"/>
      <c r="BB109" s="315"/>
      <c r="BC109" s="315"/>
      <c r="BD109" s="315"/>
      <c r="BE109" s="315"/>
      <c r="BF109" s="316"/>
      <c r="BG109" s="275"/>
      <c r="BH109" s="281"/>
      <c r="BI109" s="269" t="s">
        <v>713</v>
      </c>
      <c r="BJ109" s="274">
        <f t="shared" si="80"/>
        <v>-0.10655737704918</v>
      </c>
      <c r="BK109" s="274">
        <f t="shared" ref="BK109:BL113" si="85">AD109/AC109-1</f>
        <v>-0.188073394495413</v>
      </c>
      <c r="BL109" s="274">
        <f t="shared" si="85"/>
        <v>0.251412429378531</v>
      </c>
      <c r="BM109" s="274">
        <f t="shared" si="83"/>
        <v>-0.297291196388262</v>
      </c>
      <c r="BN109" s="274">
        <f t="shared" si="84"/>
        <v>0.497147446193383</v>
      </c>
      <c r="BO109" s="274">
        <f t="shared" si="84"/>
        <v>0.263780355403358</v>
      </c>
      <c r="BP109" s="317"/>
      <c r="BQ109" s="315"/>
      <c r="BR109" s="315"/>
      <c r="BS109" s="315"/>
      <c r="BT109" s="315"/>
      <c r="BU109" s="316"/>
    </row>
    <row r="110" spans="3:73">
      <c r="Z110" s="275"/>
      <c r="AA110" s="268" t="s">
        <v>749</v>
      </c>
      <c r="AB110" s="269" t="s">
        <v>711</v>
      </c>
      <c r="AC110" s="270">
        <v>1.5</v>
      </c>
      <c r="AD110" s="270">
        <v>1.4</v>
      </c>
      <c r="AE110" s="270">
        <v>2.2</v>
      </c>
      <c r="AF110" s="270">
        <v>1.8</v>
      </c>
      <c r="AG110" s="270">
        <v>2.3</v>
      </c>
      <c r="AH110" s="270"/>
      <c r="AI110" s="315"/>
      <c r="AJ110" s="315"/>
      <c r="AK110" s="315"/>
      <c r="AL110" s="315"/>
      <c r="AM110" s="315"/>
      <c r="AN110" s="315"/>
      <c r="AO110" s="316"/>
      <c r="AQ110" s="275"/>
      <c r="AR110" s="268" t="s">
        <v>749</v>
      </c>
      <c r="AS110" s="269" t="s">
        <v>711</v>
      </c>
      <c r="AT110" s="274">
        <f t="shared" si="82"/>
        <v>0.875</v>
      </c>
      <c r="AU110" s="274">
        <f t="shared" si="82"/>
        <v>2.5</v>
      </c>
      <c r="AV110" s="274">
        <f t="shared" si="82"/>
        <v>0.571428571428572</v>
      </c>
      <c r="AW110" s="274">
        <f t="shared" si="82"/>
        <v>0.384615384615385</v>
      </c>
      <c r="AX110" s="274">
        <f t="shared" si="82"/>
        <v>0.769230769230769</v>
      </c>
      <c r="AY110" s="317"/>
      <c r="AZ110" s="315"/>
      <c r="BA110" s="315"/>
      <c r="BB110" s="315"/>
      <c r="BC110" s="315"/>
      <c r="BD110" s="315"/>
      <c r="BE110" s="315"/>
      <c r="BF110" s="316"/>
      <c r="BG110" s="275"/>
      <c r="BH110" s="268" t="s">
        <v>749</v>
      </c>
      <c r="BI110" s="269" t="s">
        <v>711</v>
      </c>
      <c r="BJ110" s="274">
        <f t="shared" si="80"/>
        <v>-0.482758620689655</v>
      </c>
      <c r="BK110" s="274">
        <f t="shared" si="85"/>
        <v>-0.0666666666666668</v>
      </c>
      <c r="BL110" s="274">
        <f t="shared" si="85"/>
        <v>0.571428571428572</v>
      </c>
      <c r="BM110" s="274">
        <f t="shared" si="83"/>
        <v>-0.181818181818182</v>
      </c>
      <c r="BN110" s="274">
        <f t="shared" si="84"/>
        <v>0.277777777777778</v>
      </c>
      <c r="BO110" s="274"/>
      <c r="BP110" s="317"/>
      <c r="BQ110" s="315"/>
      <c r="BR110" s="315"/>
      <c r="BS110" s="315"/>
      <c r="BT110" s="315"/>
      <c r="BU110" s="316"/>
    </row>
    <row r="111" spans="3:73">
      <c r="Z111" s="275"/>
      <c r="AA111" s="275"/>
      <c r="AB111" s="269" t="s">
        <v>712</v>
      </c>
      <c r="AC111" s="270">
        <v>0.04</v>
      </c>
      <c r="AD111" s="270">
        <v>0.05</v>
      </c>
      <c r="AE111" s="270">
        <v>0.05</v>
      </c>
      <c r="AF111" s="270">
        <v>0.03</v>
      </c>
      <c r="AG111" s="270">
        <v>0.0062</v>
      </c>
      <c r="AH111" s="270"/>
      <c r="AI111" s="315"/>
      <c r="AJ111" s="315"/>
      <c r="AK111" s="315"/>
      <c r="AL111" s="315"/>
      <c r="AM111" s="315"/>
      <c r="AN111" s="315"/>
      <c r="AO111" s="316"/>
      <c r="AQ111" s="275"/>
      <c r="AR111" s="275"/>
      <c r="AS111" s="269" t="s">
        <v>712</v>
      </c>
      <c r="AT111" s="274">
        <f t="shared" si="82"/>
        <v>3</v>
      </c>
      <c r="AU111" s="274">
        <f t="shared" si="82"/>
        <v>1.5</v>
      </c>
      <c r="AV111" s="274">
        <f t="shared" si="82"/>
        <v>4</v>
      </c>
      <c r="AW111" s="274">
        <f t="shared" si="82"/>
        <v>2</v>
      </c>
      <c r="AX111" s="274">
        <f t="shared" si="82"/>
        <v>-0.793333333333333</v>
      </c>
      <c r="AY111" s="317"/>
      <c r="AZ111" s="315"/>
      <c r="BA111" s="315"/>
      <c r="BB111" s="315"/>
      <c r="BC111" s="315"/>
      <c r="BD111" s="315"/>
      <c r="BE111" s="315"/>
      <c r="BF111" s="316"/>
      <c r="BG111" s="275"/>
      <c r="BH111" s="275"/>
      <c r="BI111" s="269" t="s">
        <v>712</v>
      </c>
      <c r="BJ111" s="274">
        <f t="shared" si="80"/>
        <v>-0.2</v>
      </c>
      <c r="BK111" s="274">
        <f t="shared" si="85"/>
        <v>0.25</v>
      </c>
      <c r="BL111" s="274">
        <f t="shared" si="85"/>
        <v>0</v>
      </c>
      <c r="BM111" s="274">
        <f t="shared" si="83"/>
        <v>-0.4</v>
      </c>
      <c r="BN111" s="274">
        <f t="shared" si="84"/>
        <v>-0.793333333333333</v>
      </c>
      <c r="BO111" s="274"/>
      <c r="BP111" s="317"/>
      <c r="BQ111" s="315"/>
      <c r="BR111" s="315"/>
      <c r="BS111" s="315"/>
      <c r="BT111" s="315"/>
      <c r="BU111" s="316"/>
    </row>
    <row r="112" spans="3:73">
      <c r="Z112" s="281"/>
      <c r="AA112" s="281"/>
      <c r="AB112" s="269" t="s">
        <v>713</v>
      </c>
      <c r="AC112" s="271">
        <f>AC111+AC110</f>
        <v>1.54</v>
      </c>
      <c r="AD112" s="271">
        <f>AD111+AD110</f>
        <v>1.45</v>
      </c>
      <c r="AE112" s="271">
        <f>AE111+AE110</f>
        <v>2.25</v>
      </c>
      <c r="AF112" s="271">
        <f>AF111+AF110</f>
        <v>1.83</v>
      </c>
      <c r="AG112" s="271">
        <f>AG111+AG110</f>
        <v>2.3062</v>
      </c>
      <c r="AH112" s="271">
        <f>R80</f>
        <v>2.7</v>
      </c>
      <c r="AI112" s="315"/>
      <c r="AJ112" s="315"/>
      <c r="AK112" s="315"/>
      <c r="AL112" s="315"/>
      <c r="AM112" s="315"/>
      <c r="AN112" s="315"/>
      <c r="AO112" s="316"/>
      <c r="AQ112" s="281"/>
      <c r="AR112" s="281"/>
      <c r="AS112" s="269" t="s">
        <v>713</v>
      </c>
      <c r="AT112" s="276">
        <f t="shared" ref="AT112:AX113" si="86">AC112/AC105-1</f>
        <v>0.901234567901235</v>
      </c>
      <c r="AU112" s="276">
        <f t="shared" si="86"/>
        <v>2.625</v>
      </c>
      <c r="AV112" s="276">
        <f t="shared" si="86"/>
        <v>0.5</v>
      </c>
      <c r="AW112" s="276">
        <f t="shared" si="86"/>
        <v>0.407692307692308</v>
      </c>
      <c r="AX112" s="276">
        <f t="shared" si="86"/>
        <v>0.774</v>
      </c>
      <c r="AY112" s="317"/>
      <c r="AZ112" s="315"/>
      <c r="BA112" s="315"/>
      <c r="BB112" s="315"/>
      <c r="BC112" s="315"/>
      <c r="BD112" s="315"/>
      <c r="BE112" s="315"/>
      <c r="BF112" s="316"/>
      <c r="BG112" s="281"/>
      <c r="BH112" s="281"/>
      <c r="BI112" s="269" t="s">
        <v>713</v>
      </c>
      <c r="BJ112" s="274">
        <f>AC112/AN105-1</f>
        <v>-0.477966101694915</v>
      </c>
      <c r="BK112" s="274">
        <f t="shared" si="85"/>
        <v>-0.0584415584415585</v>
      </c>
      <c r="BL112" s="274">
        <f t="shared" si="85"/>
        <v>0.551724137931034</v>
      </c>
      <c r="BM112" s="274">
        <f t="shared" si="83"/>
        <v>-0.186666666666667</v>
      </c>
      <c r="BN112" s="274">
        <f t="shared" si="84"/>
        <v>0.260218579234973</v>
      </c>
      <c r="BO112" s="274">
        <f t="shared" si="84"/>
        <v>0.170757089584598</v>
      </c>
      <c r="BP112" s="317"/>
      <c r="BQ112" s="315"/>
      <c r="BR112" s="315"/>
      <c r="BS112" s="315"/>
      <c r="BT112" s="315"/>
      <c r="BU112" s="316"/>
    </row>
    <row r="113" spans="26:73">
      <c r="Z113" s="305" t="s">
        <v>758</v>
      </c>
      <c r="AA113" s="306"/>
      <c r="AB113" s="307"/>
      <c r="AC113" s="271">
        <f>AC112+AC109</f>
        <v>45.14</v>
      </c>
      <c r="AD113" s="271">
        <v>36.8</v>
      </c>
      <c r="AE113" s="271">
        <v>46.5</v>
      </c>
      <c r="AF113" s="271">
        <v>31.2</v>
      </c>
      <c r="AG113" s="271">
        <v>46.6</v>
      </c>
      <c r="AH113" s="271">
        <f>S80</f>
        <v>59</v>
      </c>
      <c r="AI113" s="318"/>
      <c r="AJ113" s="318"/>
      <c r="AK113" s="318"/>
      <c r="AL113" s="318"/>
      <c r="AM113" s="318"/>
      <c r="AN113" s="318"/>
      <c r="AO113" s="319"/>
      <c r="AQ113" s="305" t="s">
        <v>758</v>
      </c>
      <c r="AR113" s="306"/>
      <c r="AS113" s="307"/>
      <c r="AT113" s="276">
        <f t="shared" si="86"/>
        <v>1.32560535806285</v>
      </c>
      <c r="AU113" s="276">
        <f t="shared" si="86"/>
        <v>1.96774193548387</v>
      </c>
      <c r="AV113" s="276">
        <f t="shared" si="86"/>
        <v>1.15277777777778</v>
      </c>
      <c r="AW113" s="276">
        <f t="shared" si="86"/>
        <v>0.444444444444444</v>
      </c>
      <c r="AX113" s="276">
        <f t="shared" si="86"/>
        <v>1.14746543778802</v>
      </c>
      <c r="AY113" s="320"/>
      <c r="AZ113" s="318"/>
      <c r="BA113" s="318"/>
      <c r="BB113" s="318"/>
      <c r="BC113" s="318"/>
      <c r="BD113" s="318"/>
      <c r="BE113" s="318"/>
      <c r="BF113" s="319"/>
      <c r="BG113" s="305" t="s">
        <v>758</v>
      </c>
      <c r="BH113" s="306"/>
      <c r="BI113" s="307"/>
      <c r="BJ113" s="274">
        <f>AC113/AN106-1</f>
        <v>-0.127729468599034</v>
      </c>
      <c r="BK113" s="274">
        <f t="shared" si="85"/>
        <v>-0.184758529020824</v>
      </c>
      <c r="BL113" s="274">
        <f t="shared" si="85"/>
        <v>0.263586956521739</v>
      </c>
      <c r="BM113" s="274">
        <f t="shared" si="83"/>
        <v>-0.329032258064516</v>
      </c>
      <c r="BN113" s="274">
        <f t="shared" si="84"/>
        <v>0.493589743589744</v>
      </c>
      <c r="BO113" s="274">
        <f t="shared" si="84"/>
        <v>0.266094420600858</v>
      </c>
      <c r="BP113" s="320"/>
      <c r="BQ113" s="318"/>
      <c r="BR113" s="318"/>
      <c r="BS113" s="318"/>
      <c r="BT113" s="318"/>
      <c r="BU113" s="319"/>
    </row>
    <row r="118" spans="26:73">
      <c r="Z118" s="295" t="s">
        <v>759</v>
      </c>
      <c r="AQ118" s="295" t="s">
        <v>760</v>
      </c>
      <c r="BG118" s="264" t="s">
        <v>761</v>
      </c>
    </row>
    <row r="119" spans="26:73">
      <c r="Z119" s="297" t="s">
        <v>696</v>
      </c>
      <c r="AA119" s="298"/>
      <c r="AB119" s="299"/>
      <c r="AC119" s="267" t="s">
        <v>697</v>
      </c>
      <c r="AD119" s="267" t="s">
        <v>698</v>
      </c>
      <c r="AE119" s="267" t="s">
        <v>699</v>
      </c>
      <c r="AF119" s="267" t="s">
        <v>700</v>
      </c>
      <c r="AG119" s="267" t="s">
        <v>701</v>
      </c>
      <c r="AH119" s="267" t="s">
        <v>702</v>
      </c>
      <c r="AI119" s="267" t="s">
        <v>703</v>
      </c>
      <c r="AJ119" s="267" t="s">
        <v>704</v>
      </c>
      <c r="AK119" s="267" t="s">
        <v>705</v>
      </c>
      <c r="AL119" s="267" t="s">
        <v>706</v>
      </c>
      <c r="AM119" s="267" t="s">
        <v>707</v>
      </c>
      <c r="AN119" s="267" t="s">
        <v>708</v>
      </c>
      <c r="AO119" s="267" t="s">
        <v>709</v>
      </c>
      <c r="AQ119" s="297" t="s">
        <v>747</v>
      </c>
      <c r="AR119" s="298"/>
      <c r="AS119" s="299"/>
      <c r="AT119" s="267" t="s">
        <v>697</v>
      </c>
      <c r="AU119" s="267" t="s">
        <v>698</v>
      </c>
      <c r="AV119" s="267" t="s">
        <v>699</v>
      </c>
      <c r="AW119" s="267" t="s">
        <v>700</v>
      </c>
      <c r="AX119" s="267" t="s">
        <v>701</v>
      </c>
      <c r="AY119" s="267" t="s">
        <v>702</v>
      </c>
      <c r="AZ119" s="267" t="s">
        <v>703</v>
      </c>
      <c r="BA119" s="267" t="s">
        <v>704</v>
      </c>
      <c r="BB119" s="267" t="s">
        <v>705</v>
      </c>
      <c r="BC119" s="267" t="s">
        <v>706</v>
      </c>
      <c r="BD119" s="267" t="s">
        <v>707</v>
      </c>
      <c r="BE119" s="267" t="s">
        <v>708</v>
      </c>
      <c r="BF119" s="267" t="s">
        <v>709</v>
      </c>
      <c r="BG119" s="297" t="s">
        <v>747</v>
      </c>
      <c r="BH119" s="298"/>
      <c r="BI119" s="299"/>
      <c r="BJ119" s="267" t="s">
        <v>697</v>
      </c>
      <c r="BK119" s="267" t="s">
        <v>698</v>
      </c>
      <c r="BL119" s="267" t="s">
        <v>699</v>
      </c>
      <c r="BM119" s="267" t="s">
        <v>700</v>
      </c>
      <c r="BN119" s="267" t="s">
        <v>701</v>
      </c>
      <c r="BO119" s="267" t="s">
        <v>702</v>
      </c>
      <c r="BP119" s="267" t="s">
        <v>703</v>
      </c>
      <c r="BQ119" s="267" t="s">
        <v>704</v>
      </c>
      <c r="BR119" s="267" t="s">
        <v>705</v>
      </c>
      <c r="BS119" s="267" t="s">
        <v>706</v>
      </c>
      <c r="BT119" s="267" t="s">
        <v>707</v>
      </c>
      <c r="BU119" s="267" t="s">
        <v>708</v>
      </c>
    </row>
    <row r="120" spans="26:73">
      <c r="Z120" s="268" t="s">
        <v>715</v>
      </c>
      <c r="AA120" s="268" t="s">
        <v>748</v>
      </c>
      <c r="AB120" s="269" t="s">
        <v>711</v>
      </c>
      <c r="AC120" s="270">
        <v>0.3938</v>
      </c>
      <c r="AD120" s="270">
        <v>1.3344</v>
      </c>
      <c r="AE120" s="270">
        <v>2.3673</v>
      </c>
      <c r="AF120" s="270">
        <v>2.5413</v>
      </c>
      <c r="AG120" s="270">
        <v>3.2438</v>
      </c>
      <c r="AH120" s="270">
        <v>3.3</v>
      </c>
      <c r="AI120" s="270">
        <v>3.3</v>
      </c>
      <c r="AJ120" s="270">
        <v>4.4</v>
      </c>
      <c r="AK120" s="270">
        <v>4.8</v>
      </c>
      <c r="AL120" s="270">
        <v>5.5</v>
      </c>
      <c r="AM120" s="270">
        <v>6.8</v>
      </c>
      <c r="AN120" s="270">
        <v>8.2</v>
      </c>
      <c r="AO120" s="271">
        <v>46.1806</v>
      </c>
      <c r="AQ120" s="285"/>
      <c r="AR120" s="286"/>
      <c r="AS120" s="286"/>
      <c r="AT120" s="286"/>
      <c r="AU120" s="286"/>
      <c r="AV120" s="286"/>
      <c r="AW120" s="286"/>
      <c r="AX120" s="286"/>
      <c r="AY120" s="286"/>
      <c r="AZ120" s="286"/>
      <c r="BA120" s="286"/>
      <c r="BB120" s="286"/>
      <c r="BC120" s="286"/>
      <c r="BD120" s="286"/>
      <c r="BE120" s="286"/>
      <c r="BF120" s="287"/>
      <c r="BG120" s="268" t="s">
        <v>715</v>
      </c>
      <c r="BH120" s="268" t="s">
        <v>748</v>
      </c>
      <c r="BI120" s="269" t="s">
        <v>711</v>
      </c>
      <c r="BJ120" s="272"/>
      <c r="BK120" s="274">
        <f t="shared" ref="BK120:BK161" si="87">AD120/AC120-1</f>
        <v>2.38852209243271</v>
      </c>
      <c r="BL120" s="274">
        <f t="shared" ref="BL120:BL161" si="88">AE120/AD120-1</f>
        <v>0.774055755395683</v>
      </c>
      <c r="BM120" s="274">
        <f t="shared" ref="BM120:BT140" si="89">AF120/AE120-1</f>
        <v>0.0735014573564821</v>
      </c>
      <c r="BN120" s="274">
        <f t="shared" si="89"/>
        <v>0.276433321528351</v>
      </c>
      <c r="BO120" s="274">
        <f t="shared" si="89"/>
        <v>0.0173253591466798</v>
      </c>
      <c r="BP120" s="274">
        <f t="shared" si="89"/>
        <v>0</v>
      </c>
      <c r="BQ120" s="274">
        <f t="shared" si="89"/>
        <v>0.333333333333333</v>
      </c>
      <c r="BR120" s="274">
        <f t="shared" si="89"/>
        <v>0.0909090909090908</v>
      </c>
      <c r="BS120" s="274">
        <f t="shared" si="89"/>
        <v>0.145833333333333</v>
      </c>
      <c r="BT120" s="274">
        <f t="shared" si="89"/>
        <v>0.236363636363636</v>
      </c>
      <c r="BU120" s="274">
        <f t="shared" ref="BU120:BU130" si="90">AN120/AM120-1</f>
        <v>0.205882352941176</v>
      </c>
    </row>
    <row r="121" spans="26:73">
      <c r="Z121" s="275"/>
      <c r="AA121" s="275"/>
      <c r="AB121" s="269" t="s">
        <v>712</v>
      </c>
      <c r="AC121" s="270">
        <v>0.2138</v>
      </c>
      <c r="AD121" s="270">
        <v>0.332</v>
      </c>
      <c r="AE121" s="270">
        <v>0.4817</v>
      </c>
      <c r="AF121" s="270">
        <v>0.5065</v>
      </c>
      <c r="AG121" s="270">
        <v>0.6415</v>
      </c>
      <c r="AH121" s="270">
        <v>1</v>
      </c>
      <c r="AI121" s="270">
        <v>1.1</v>
      </c>
      <c r="AJ121" s="270">
        <v>1.1</v>
      </c>
      <c r="AK121" s="270">
        <v>1.3</v>
      </c>
      <c r="AL121" s="270">
        <v>1.3</v>
      </c>
      <c r="AM121" s="270">
        <v>1.5</v>
      </c>
      <c r="AN121" s="270">
        <v>1.6</v>
      </c>
      <c r="AO121" s="271">
        <v>11.0755</v>
      </c>
      <c r="AQ121" s="288"/>
      <c r="AR121" s="264"/>
      <c r="AS121" s="264"/>
      <c r="AT121" s="264"/>
      <c r="AU121" s="264"/>
      <c r="AV121" s="264"/>
      <c r="AW121" s="264"/>
      <c r="AX121" s="264"/>
      <c r="AY121" s="264"/>
      <c r="AZ121" s="264"/>
      <c r="BA121" s="264"/>
      <c r="BB121" s="264"/>
      <c r="BC121" s="264"/>
      <c r="BD121" s="264"/>
      <c r="BE121" s="264"/>
      <c r="BF121" s="289"/>
      <c r="BG121" s="275"/>
      <c r="BH121" s="275"/>
      <c r="BI121" s="269" t="s">
        <v>712</v>
      </c>
      <c r="BJ121" s="272"/>
      <c r="BK121" s="274">
        <f t="shared" si="87"/>
        <v>0.552853133769879</v>
      </c>
      <c r="BL121" s="274">
        <f t="shared" si="88"/>
        <v>0.450903614457831</v>
      </c>
      <c r="BM121" s="274">
        <f t="shared" si="89"/>
        <v>0.0514843263441975</v>
      </c>
      <c r="BN121" s="274">
        <f t="shared" si="89"/>
        <v>0.266535044422507</v>
      </c>
      <c r="BO121" s="274">
        <f t="shared" si="89"/>
        <v>0.558846453624318</v>
      </c>
      <c r="BP121" s="274">
        <f t="shared" si="89"/>
        <v>0.1</v>
      </c>
      <c r="BQ121" s="274">
        <f t="shared" si="89"/>
        <v>0</v>
      </c>
      <c r="BR121" s="274">
        <f t="shared" si="89"/>
        <v>0.181818181818182</v>
      </c>
      <c r="BS121" s="274">
        <f t="shared" si="89"/>
        <v>0</v>
      </c>
      <c r="BT121" s="274">
        <f t="shared" si="89"/>
        <v>0.153846153846154</v>
      </c>
      <c r="BU121" s="274">
        <f t="shared" si="90"/>
        <v>0.0666666666666667</v>
      </c>
    </row>
    <row r="122" spans="26:73">
      <c r="Z122" s="275"/>
      <c r="AA122" s="281"/>
      <c r="AB122" s="269" t="s">
        <v>713</v>
      </c>
      <c r="AC122" s="271">
        <v>0.6076</v>
      </c>
      <c r="AD122" s="271">
        <v>1.6664</v>
      </c>
      <c r="AE122" s="271">
        <v>2.849</v>
      </c>
      <c r="AF122" s="271">
        <v>3.0478</v>
      </c>
      <c r="AG122" s="271">
        <v>3.8853</v>
      </c>
      <c r="AH122" s="271">
        <v>4.3</v>
      </c>
      <c r="AI122" s="271">
        <v>4.4</v>
      </c>
      <c r="AJ122" s="271">
        <v>5.5</v>
      </c>
      <c r="AK122" s="271">
        <v>6.1</v>
      </c>
      <c r="AL122" s="271">
        <v>6.8</v>
      </c>
      <c r="AM122" s="271">
        <v>8.3</v>
      </c>
      <c r="AN122" s="271">
        <v>9.8</v>
      </c>
      <c r="AO122" s="271">
        <v>57.2561</v>
      </c>
      <c r="AQ122" s="288"/>
      <c r="AR122" s="264"/>
      <c r="AS122" s="264"/>
      <c r="AT122" s="264"/>
      <c r="AU122" s="264"/>
      <c r="AV122" s="264"/>
      <c r="AW122" s="264"/>
      <c r="AX122" s="264"/>
      <c r="AY122" s="264"/>
      <c r="AZ122" s="264"/>
      <c r="BA122" s="264"/>
      <c r="BB122" s="264"/>
      <c r="BC122" s="264"/>
      <c r="BD122" s="264"/>
      <c r="BE122" s="264"/>
      <c r="BF122" s="289"/>
      <c r="BG122" s="275"/>
      <c r="BH122" s="281"/>
      <c r="BI122" s="269" t="s">
        <v>713</v>
      </c>
      <c r="BJ122" s="273"/>
      <c r="BK122" s="274">
        <f t="shared" si="87"/>
        <v>1.74259381171824</v>
      </c>
      <c r="BL122" s="274">
        <f t="shared" si="88"/>
        <v>0.709673547767643</v>
      </c>
      <c r="BM122" s="274">
        <f t="shared" si="89"/>
        <v>0.0697788697788697</v>
      </c>
      <c r="BN122" s="274">
        <f t="shared" si="89"/>
        <v>0.274788371940416</v>
      </c>
      <c r="BO122" s="274">
        <f t="shared" si="89"/>
        <v>0.106735644609168</v>
      </c>
      <c r="BP122" s="274">
        <f t="shared" si="89"/>
        <v>0.0232558139534884</v>
      </c>
      <c r="BQ122" s="274">
        <f t="shared" si="89"/>
        <v>0.25</v>
      </c>
      <c r="BR122" s="274">
        <f t="shared" si="89"/>
        <v>0.109090909090909</v>
      </c>
      <c r="BS122" s="274">
        <f t="shared" si="89"/>
        <v>0.114754098360656</v>
      </c>
      <c r="BT122" s="274">
        <f t="shared" si="89"/>
        <v>0.220588235294118</v>
      </c>
      <c r="BU122" s="274">
        <f t="shared" si="90"/>
        <v>0.180722891566265</v>
      </c>
    </row>
    <row r="123" spans="26:73">
      <c r="Z123" s="275"/>
      <c r="AA123" s="268" t="s">
        <v>749</v>
      </c>
      <c r="AB123" s="269" t="s">
        <v>711</v>
      </c>
      <c r="AC123" s="270">
        <v>0.1136</v>
      </c>
      <c r="AD123" s="270">
        <v>0.0573</v>
      </c>
      <c r="AE123" s="270">
        <v>0.1669</v>
      </c>
      <c r="AF123" s="270">
        <v>0.3157</v>
      </c>
      <c r="AG123" s="270">
        <v>0.6092</v>
      </c>
      <c r="AH123" s="270">
        <v>1.5</v>
      </c>
      <c r="AI123" s="270">
        <v>1.1</v>
      </c>
      <c r="AJ123" s="270">
        <v>1.2</v>
      </c>
      <c r="AK123" s="270">
        <v>1.6</v>
      </c>
      <c r="AL123" s="270">
        <v>2.2</v>
      </c>
      <c r="AM123" s="270">
        <v>3.4</v>
      </c>
      <c r="AN123" s="270">
        <v>6.2</v>
      </c>
      <c r="AO123" s="271">
        <v>18.4627</v>
      </c>
      <c r="AQ123" s="288"/>
      <c r="AR123" s="264"/>
      <c r="AS123" s="264"/>
      <c r="AT123" s="264"/>
      <c r="AU123" s="264"/>
      <c r="AV123" s="264"/>
      <c r="AW123" s="264"/>
      <c r="AX123" s="264"/>
      <c r="AY123" s="264"/>
      <c r="AZ123" s="264"/>
      <c r="BA123" s="264"/>
      <c r="BB123" s="264"/>
      <c r="BC123" s="264"/>
      <c r="BD123" s="264"/>
      <c r="BE123" s="264"/>
      <c r="BF123" s="289"/>
      <c r="BG123" s="275"/>
      <c r="BH123" s="268" t="s">
        <v>749</v>
      </c>
      <c r="BI123" s="269" t="s">
        <v>711</v>
      </c>
      <c r="BJ123" s="272"/>
      <c r="BK123" s="274">
        <f t="shared" si="87"/>
        <v>-0.495598591549296</v>
      </c>
      <c r="BL123" s="274">
        <f t="shared" si="88"/>
        <v>1.91273996509599</v>
      </c>
      <c r="BM123" s="274">
        <f t="shared" si="89"/>
        <v>0.891551827441582</v>
      </c>
      <c r="BN123" s="274">
        <f t="shared" si="89"/>
        <v>0.929680076021539</v>
      </c>
      <c r="BO123" s="274">
        <f t="shared" si="89"/>
        <v>1.46224556795798</v>
      </c>
      <c r="BP123" s="274">
        <f t="shared" si="89"/>
        <v>-0.266666666666667</v>
      </c>
      <c r="BQ123" s="274">
        <f t="shared" si="89"/>
        <v>0.0909090909090908</v>
      </c>
      <c r="BR123" s="274">
        <f t="shared" si="89"/>
        <v>0.333333333333333</v>
      </c>
      <c r="BS123" s="274">
        <f t="shared" si="89"/>
        <v>0.375</v>
      </c>
      <c r="BT123" s="274">
        <f t="shared" si="89"/>
        <v>0.545454545454545</v>
      </c>
      <c r="BU123" s="274">
        <f t="shared" si="90"/>
        <v>0.823529411764706</v>
      </c>
    </row>
    <row r="124" spans="26:73">
      <c r="Z124" s="275"/>
      <c r="AA124" s="275"/>
      <c r="AB124" s="269" t="s">
        <v>712</v>
      </c>
      <c r="AC124" s="270">
        <v>0.0004</v>
      </c>
      <c r="AD124" s="270">
        <v>0.0356</v>
      </c>
      <c r="AE124" s="270">
        <v>0.0961</v>
      </c>
      <c r="AF124" s="270">
        <v>0.0726</v>
      </c>
      <c r="AG124" s="270">
        <v>0.0355</v>
      </c>
      <c r="AH124" s="270">
        <v>0.1</v>
      </c>
      <c r="AI124" s="270">
        <v>0.1</v>
      </c>
      <c r="AJ124" s="270">
        <v>0.1</v>
      </c>
      <c r="AK124" s="270">
        <v>0.1</v>
      </c>
      <c r="AL124" s="270">
        <v>0.1</v>
      </c>
      <c r="AM124" s="270">
        <v>0.2</v>
      </c>
      <c r="AN124" s="270">
        <v>0.3</v>
      </c>
      <c r="AO124" s="271">
        <v>1.2402</v>
      </c>
      <c r="AQ124" s="288"/>
      <c r="AR124" s="264"/>
      <c r="AS124" s="264"/>
      <c r="AT124" s="264"/>
      <c r="AU124" s="264"/>
      <c r="AV124" s="264"/>
      <c r="AW124" s="264"/>
      <c r="AX124" s="264"/>
      <c r="AY124" s="264"/>
      <c r="AZ124" s="264"/>
      <c r="BA124" s="264"/>
      <c r="BB124" s="264"/>
      <c r="BC124" s="264"/>
      <c r="BD124" s="264"/>
      <c r="BE124" s="264"/>
      <c r="BF124" s="289"/>
      <c r="BG124" s="275"/>
      <c r="BH124" s="275"/>
      <c r="BI124" s="269" t="s">
        <v>712</v>
      </c>
      <c r="BJ124" s="272"/>
      <c r="BK124" s="274">
        <f t="shared" si="87"/>
        <v>88</v>
      </c>
      <c r="BL124" s="274">
        <f t="shared" si="88"/>
        <v>1.69943820224719</v>
      </c>
      <c r="BM124" s="274">
        <f t="shared" si="89"/>
        <v>-0.244536940686785</v>
      </c>
      <c r="BN124" s="274">
        <f t="shared" si="89"/>
        <v>-0.511019283746557</v>
      </c>
      <c r="BO124" s="274">
        <f t="shared" si="89"/>
        <v>1.8169014084507</v>
      </c>
      <c r="BP124" s="274">
        <f t="shared" si="89"/>
        <v>0</v>
      </c>
      <c r="BQ124" s="274">
        <f t="shared" si="89"/>
        <v>0</v>
      </c>
      <c r="BR124" s="274">
        <f t="shared" si="89"/>
        <v>0</v>
      </c>
      <c r="BS124" s="274">
        <f t="shared" si="89"/>
        <v>0</v>
      </c>
      <c r="BT124" s="274">
        <f t="shared" si="89"/>
        <v>1</v>
      </c>
      <c r="BU124" s="274">
        <f t="shared" si="90"/>
        <v>0.5</v>
      </c>
    </row>
    <row r="125" spans="26:73">
      <c r="Z125" s="281"/>
      <c r="AA125" s="281"/>
      <c r="AB125" s="269" t="s">
        <v>713</v>
      </c>
      <c r="AC125" s="271">
        <v>0.114</v>
      </c>
      <c r="AD125" s="271">
        <v>0.0929</v>
      </c>
      <c r="AE125" s="271">
        <v>0.263</v>
      </c>
      <c r="AF125" s="271">
        <v>0.3883</v>
      </c>
      <c r="AG125" s="271">
        <v>0.6447</v>
      </c>
      <c r="AH125" s="271">
        <v>1.6</v>
      </c>
      <c r="AI125" s="271">
        <v>1.2</v>
      </c>
      <c r="AJ125" s="271">
        <v>1.3</v>
      </c>
      <c r="AK125" s="271">
        <v>1.7</v>
      </c>
      <c r="AL125" s="271">
        <v>2.3</v>
      </c>
      <c r="AM125" s="271">
        <v>3.6</v>
      </c>
      <c r="AN125" s="271">
        <v>6.5</v>
      </c>
      <c r="AO125" s="271">
        <v>19.7029</v>
      </c>
      <c r="AQ125" s="288"/>
      <c r="AR125" s="264"/>
      <c r="AS125" s="264"/>
      <c r="AT125" s="264"/>
      <c r="AU125" s="264"/>
      <c r="AV125" s="264"/>
      <c r="AW125" s="264"/>
      <c r="AX125" s="264"/>
      <c r="AY125" s="264"/>
      <c r="AZ125" s="264"/>
      <c r="BA125" s="264"/>
      <c r="BB125" s="264"/>
      <c r="BC125" s="264"/>
      <c r="BD125" s="264"/>
      <c r="BE125" s="264"/>
      <c r="BF125" s="289"/>
      <c r="BG125" s="281"/>
      <c r="BH125" s="281"/>
      <c r="BI125" s="269" t="s">
        <v>713</v>
      </c>
      <c r="BJ125" s="273"/>
      <c r="BK125" s="274">
        <f t="shared" si="87"/>
        <v>-0.185087719298246</v>
      </c>
      <c r="BL125" s="274">
        <f t="shared" si="88"/>
        <v>1.83100107642626</v>
      </c>
      <c r="BM125" s="274">
        <f t="shared" si="89"/>
        <v>0.476425855513308</v>
      </c>
      <c r="BN125" s="274">
        <f t="shared" si="89"/>
        <v>0.660314190059233</v>
      </c>
      <c r="BO125" s="274">
        <f t="shared" si="89"/>
        <v>1.48177446874515</v>
      </c>
      <c r="BP125" s="274">
        <f t="shared" si="89"/>
        <v>-0.25</v>
      </c>
      <c r="BQ125" s="274">
        <f t="shared" si="89"/>
        <v>0.0833333333333335</v>
      </c>
      <c r="BR125" s="274">
        <f t="shared" si="89"/>
        <v>0.307692307692308</v>
      </c>
      <c r="BS125" s="274">
        <f t="shared" si="89"/>
        <v>0.352941176470588</v>
      </c>
      <c r="BT125" s="274">
        <f t="shared" si="89"/>
        <v>0.565217391304348</v>
      </c>
      <c r="BU125" s="274">
        <f t="shared" si="90"/>
        <v>0.805555555555556</v>
      </c>
    </row>
    <row r="126" spans="26:73">
      <c r="Z126" s="305" t="s">
        <v>750</v>
      </c>
      <c r="AA126" s="306"/>
      <c r="AB126" s="307"/>
      <c r="AC126" s="271">
        <v>0.7216</v>
      </c>
      <c r="AD126" s="271">
        <v>1.7593</v>
      </c>
      <c r="AE126" s="271">
        <v>3.112</v>
      </c>
      <c r="AF126" s="271">
        <v>3.4361</v>
      </c>
      <c r="AG126" s="271">
        <v>4.53</v>
      </c>
      <c r="AH126" s="271">
        <v>5.9</v>
      </c>
      <c r="AI126" s="271">
        <v>5.6</v>
      </c>
      <c r="AJ126" s="271">
        <v>6.8</v>
      </c>
      <c r="AK126" s="271">
        <v>7.8</v>
      </c>
      <c r="AL126" s="271">
        <v>9.1</v>
      </c>
      <c r="AM126" s="271">
        <v>11.9</v>
      </c>
      <c r="AN126" s="271">
        <v>16.3</v>
      </c>
      <c r="AO126" s="271">
        <v>76.959</v>
      </c>
      <c r="AQ126" s="290"/>
      <c r="AR126" s="291"/>
      <c r="AS126" s="291"/>
      <c r="AT126" s="291"/>
      <c r="AU126" s="291"/>
      <c r="AV126" s="291"/>
      <c r="AW126" s="291"/>
      <c r="AX126" s="291"/>
      <c r="AY126" s="291"/>
      <c r="AZ126" s="291"/>
      <c r="BA126" s="291"/>
      <c r="BB126" s="291"/>
      <c r="BC126" s="291"/>
      <c r="BD126" s="291"/>
      <c r="BE126" s="291"/>
      <c r="BF126" s="292"/>
      <c r="BG126" s="307" t="s">
        <v>750</v>
      </c>
      <c r="BH126" s="307"/>
      <c r="BI126" s="307"/>
      <c r="BJ126" s="273"/>
      <c r="BK126" s="274">
        <f t="shared" si="87"/>
        <v>1.43805432372506</v>
      </c>
      <c r="BL126" s="274">
        <f t="shared" si="88"/>
        <v>0.768885352128688</v>
      </c>
      <c r="BM126" s="274">
        <f t="shared" si="89"/>
        <v>0.104145244215938</v>
      </c>
      <c r="BN126" s="274">
        <f t="shared" si="89"/>
        <v>0.318355111900119</v>
      </c>
      <c r="BO126" s="274">
        <f t="shared" si="89"/>
        <v>0.30242825607064</v>
      </c>
      <c r="BP126" s="274">
        <f t="shared" si="89"/>
        <v>-0.0508474576271187</v>
      </c>
      <c r="BQ126" s="274">
        <f t="shared" si="89"/>
        <v>0.214285714285714</v>
      </c>
      <c r="BR126" s="274">
        <f t="shared" si="89"/>
        <v>0.147058823529412</v>
      </c>
      <c r="BS126" s="274">
        <f t="shared" si="89"/>
        <v>0.166666666666667</v>
      </c>
      <c r="BT126" s="274">
        <f t="shared" si="89"/>
        <v>0.307692307692308</v>
      </c>
      <c r="BU126" s="274">
        <f t="shared" si="90"/>
        <v>0.369747899159664</v>
      </c>
    </row>
    <row r="127" spans="26:73">
      <c r="Z127" s="268" t="s">
        <v>716</v>
      </c>
      <c r="AA127" s="268" t="s">
        <v>748</v>
      </c>
      <c r="AB127" s="269" t="s">
        <v>711</v>
      </c>
      <c r="AC127" s="270">
        <v>2.2462</v>
      </c>
      <c r="AD127" s="270">
        <v>2.1315</v>
      </c>
      <c r="AE127" s="270">
        <v>4.6217</v>
      </c>
      <c r="AF127" s="270">
        <v>5.5361</v>
      </c>
      <c r="AG127" s="270">
        <v>6.5</v>
      </c>
      <c r="AH127" s="270">
        <v>5.2</v>
      </c>
      <c r="AI127" s="270">
        <v>5</v>
      </c>
      <c r="AJ127" s="270">
        <v>6.2</v>
      </c>
      <c r="AK127" s="270">
        <v>8</v>
      </c>
      <c r="AL127" s="270">
        <v>9.4</v>
      </c>
      <c r="AM127" s="270">
        <v>10.9</v>
      </c>
      <c r="AN127" s="270">
        <v>13.5</v>
      </c>
      <c r="AO127" s="271">
        <v>79.2355</v>
      </c>
      <c r="AQ127" s="268" t="s">
        <v>716</v>
      </c>
      <c r="AR127" s="268" t="s">
        <v>748</v>
      </c>
      <c r="AS127" s="269" t="s">
        <v>711</v>
      </c>
      <c r="AT127" s="274">
        <f t="shared" ref="AT127:BF127" si="91">AC127/AC120-1</f>
        <v>4.70391061452514</v>
      </c>
      <c r="AU127" s="274">
        <f t="shared" si="91"/>
        <v>0.597347122302158</v>
      </c>
      <c r="AV127" s="274">
        <f t="shared" si="91"/>
        <v>0.952308537152029</v>
      </c>
      <c r="AW127" s="274">
        <f t="shared" si="91"/>
        <v>1.17845197339944</v>
      </c>
      <c r="AX127" s="274">
        <f t="shared" si="91"/>
        <v>1.0038226771071</v>
      </c>
      <c r="AY127" s="274">
        <f t="shared" si="91"/>
        <v>0.575757575757576</v>
      </c>
      <c r="AZ127" s="274">
        <f t="shared" si="91"/>
        <v>0.515151515151515</v>
      </c>
      <c r="BA127" s="274">
        <f t="shared" si="91"/>
        <v>0.409090909090909</v>
      </c>
      <c r="BB127" s="274">
        <f t="shared" si="91"/>
        <v>0.666666666666667</v>
      </c>
      <c r="BC127" s="274">
        <f t="shared" si="91"/>
        <v>0.709090909090909</v>
      </c>
      <c r="BD127" s="274">
        <f t="shared" si="91"/>
        <v>0.602941176470588</v>
      </c>
      <c r="BE127" s="274">
        <f t="shared" si="91"/>
        <v>0.646341463414634</v>
      </c>
      <c r="BF127" s="274">
        <f t="shared" si="91"/>
        <v>0.715774589329719</v>
      </c>
      <c r="BG127" s="268" t="s">
        <v>716</v>
      </c>
      <c r="BH127" s="268" t="s">
        <v>748</v>
      </c>
      <c r="BI127" s="269" t="s">
        <v>711</v>
      </c>
      <c r="BJ127" s="274">
        <f t="shared" ref="BJ127:BJ134" si="92">AC127/AN120-1</f>
        <v>-0.726073170731707</v>
      </c>
      <c r="BK127" s="274">
        <f t="shared" si="87"/>
        <v>-0.0510640192324815</v>
      </c>
      <c r="BL127" s="274">
        <f t="shared" si="88"/>
        <v>1.16828524513254</v>
      </c>
      <c r="BM127" s="274">
        <f t="shared" si="89"/>
        <v>0.197849276240345</v>
      </c>
      <c r="BN127" s="274">
        <f t="shared" si="89"/>
        <v>0.174111739311067</v>
      </c>
      <c r="BO127" s="274">
        <f t="shared" si="89"/>
        <v>-0.2</v>
      </c>
      <c r="BP127" s="274">
        <f t="shared" si="89"/>
        <v>-0.0384615384615385</v>
      </c>
      <c r="BQ127" s="274">
        <f t="shared" si="89"/>
        <v>0.24</v>
      </c>
      <c r="BR127" s="274">
        <f t="shared" si="89"/>
        <v>0.290322580645161</v>
      </c>
      <c r="BS127" s="274">
        <f t="shared" si="89"/>
        <v>0.175</v>
      </c>
      <c r="BT127" s="274">
        <f t="shared" si="89"/>
        <v>0.159574468085106</v>
      </c>
      <c r="BU127" s="274">
        <f t="shared" si="90"/>
        <v>0.238532110091743</v>
      </c>
    </row>
    <row r="128" spans="26:73">
      <c r="Z128" s="275"/>
      <c r="AA128" s="275"/>
      <c r="AB128" s="269" t="s">
        <v>712</v>
      </c>
      <c r="AC128" s="270">
        <v>1.1386</v>
      </c>
      <c r="AD128" s="270">
        <v>1.0939</v>
      </c>
      <c r="AE128" s="270">
        <v>1.5176</v>
      </c>
      <c r="AF128" s="270">
        <v>1.6511</v>
      </c>
      <c r="AG128" s="270">
        <v>1.9</v>
      </c>
      <c r="AH128" s="270">
        <v>2.2</v>
      </c>
      <c r="AI128" s="270">
        <v>2.3</v>
      </c>
      <c r="AJ128" s="270">
        <v>2.8</v>
      </c>
      <c r="AK128" s="270">
        <v>2.7</v>
      </c>
      <c r="AL128" s="270">
        <v>2.7</v>
      </c>
      <c r="AM128" s="270">
        <v>3.1</v>
      </c>
      <c r="AN128" s="270">
        <v>3.1</v>
      </c>
      <c r="AO128" s="271">
        <v>26.2012</v>
      </c>
      <c r="AQ128" s="275"/>
      <c r="AR128" s="275"/>
      <c r="AS128" s="269" t="s">
        <v>712</v>
      </c>
      <c r="AT128" s="274">
        <f t="shared" ref="AT128:BF134" si="93">AC128/AC121-1</f>
        <v>4.32553788587465</v>
      </c>
      <c r="AU128" s="274">
        <f t="shared" si="93"/>
        <v>2.29487951807229</v>
      </c>
      <c r="AV128" s="274">
        <f t="shared" si="93"/>
        <v>2.15050861532074</v>
      </c>
      <c r="AW128" s="274">
        <f t="shared" si="93"/>
        <v>2.25982230997039</v>
      </c>
      <c r="AX128" s="274">
        <f t="shared" si="93"/>
        <v>1.9618082618862</v>
      </c>
      <c r="AY128" s="274">
        <f t="shared" si="93"/>
        <v>1.2</v>
      </c>
      <c r="AZ128" s="274">
        <f t="shared" si="93"/>
        <v>1.09090909090909</v>
      </c>
      <c r="BA128" s="274">
        <f t="shared" si="93"/>
        <v>1.54545454545454</v>
      </c>
      <c r="BB128" s="274">
        <f t="shared" si="93"/>
        <v>1.07692307692308</v>
      </c>
      <c r="BC128" s="274">
        <f t="shared" si="93"/>
        <v>1.07692307692308</v>
      </c>
      <c r="BD128" s="274">
        <f t="shared" si="93"/>
        <v>1.06666666666667</v>
      </c>
      <c r="BE128" s="274">
        <f t="shared" si="93"/>
        <v>0.9375</v>
      </c>
      <c r="BF128" s="274">
        <f t="shared" si="93"/>
        <v>1.3656900365672</v>
      </c>
      <c r="BG128" s="275"/>
      <c r="BH128" s="275"/>
      <c r="BI128" s="269" t="s">
        <v>712</v>
      </c>
      <c r="BJ128" s="274">
        <f t="shared" si="92"/>
        <v>-0.288375</v>
      </c>
      <c r="BK128" s="274">
        <f t="shared" si="87"/>
        <v>-0.0392587388020376</v>
      </c>
      <c r="BL128" s="274">
        <f t="shared" si="88"/>
        <v>0.387329737635981</v>
      </c>
      <c r="BM128" s="274">
        <f t="shared" si="89"/>
        <v>0.0879678439641538</v>
      </c>
      <c r="BN128" s="274">
        <f t="shared" si="89"/>
        <v>0.150747986191024</v>
      </c>
      <c r="BO128" s="274">
        <f t="shared" si="89"/>
        <v>0.157894736842105</v>
      </c>
      <c r="BP128" s="274">
        <f t="shared" si="89"/>
        <v>0.0454545454545452</v>
      </c>
      <c r="BQ128" s="274">
        <f t="shared" si="89"/>
        <v>0.217391304347826</v>
      </c>
      <c r="BR128" s="274">
        <f t="shared" si="89"/>
        <v>-0.0357142857142856</v>
      </c>
      <c r="BS128" s="274">
        <f t="shared" si="89"/>
        <v>0</v>
      </c>
      <c r="BT128" s="274">
        <f t="shared" si="89"/>
        <v>0.148148148148148</v>
      </c>
      <c r="BU128" s="274">
        <f t="shared" si="90"/>
        <v>0</v>
      </c>
    </row>
    <row r="129" ht="14.1" customHeight="1" spans="26:73">
      <c r="Z129" s="275"/>
      <c r="AA129" s="281"/>
      <c r="AB129" s="269" t="s">
        <v>713</v>
      </c>
      <c r="AC129" s="271">
        <v>3.3848</v>
      </c>
      <c r="AD129" s="271">
        <v>3.2254</v>
      </c>
      <c r="AE129" s="271">
        <v>6.1393</v>
      </c>
      <c r="AF129" s="271">
        <v>7.1872</v>
      </c>
      <c r="AG129" s="271">
        <v>8.4</v>
      </c>
      <c r="AH129" s="271">
        <v>7.4</v>
      </c>
      <c r="AI129" s="271">
        <v>7.4</v>
      </c>
      <c r="AJ129" s="271">
        <v>9</v>
      </c>
      <c r="AK129" s="271">
        <v>10.7</v>
      </c>
      <c r="AL129" s="271">
        <v>12</v>
      </c>
      <c r="AM129" s="271">
        <v>14</v>
      </c>
      <c r="AN129" s="271">
        <v>16.6</v>
      </c>
      <c r="AO129" s="271">
        <v>105.4367</v>
      </c>
      <c r="AQ129" s="275"/>
      <c r="AR129" s="281"/>
      <c r="AS129" s="269" t="s">
        <v>713</v>
      </c>
      <c r="AT129" s="274">
        <f t="shared" si="93"/>
        <v>4.5707702435813</v>
      </c>
      <c r="AU129" s="274">
        <f t="shared" si="93"/>
        <v>0.935549687950072</v>
      </c>
      <c r="AV129" s="274">
        <f t="shared" si="93"/>
        <v>1.15489645489646</v>
      </c>
      <c r="AW129" s="274">
        <f t="shared" si="93"/>
        <v>1.35815998425094</v>
      </c>
      <c r="AX129" s="274">
        <f t="shared" si="93"/>
        <v>1.16199521272489</v>
      </c>
      <c r="AY129" s="274">
        <f t="shared" si="93"/>
        <v>0.72093023255814</v>
      </c>
      <c r="AZ129" s="274">
        <f t="shared" si="93"/>
        <v>0.681818181818182</v>
      </c>
      <c r="BA129" s="274">
        <f t="shared" si="93"/>
        <v>0.636363636363636</v>
      </c>
      <c r="BB129" s="274">
        <f t="shared" si="93"/>
        <v>0.754098360655738</v>
      </c>
      <c r="BC129" s="274">
        <f t="shared" si="93"/>
        <v>0.764705882352941</v>
      </c>
      <c r="BD129" s="274">
        <f t="shared" si="93"/>
        <v>0.686746987951807</v>
      </c>
      <c r="BE129" s="274">
        <f t="shared" si="93"/>
        <v>0.693877551020408</v>
      </c>
      <c r="BF129" s="274">
        <f t="shared" si="93"/>
        <v>0.841492871501901</v>
      </c>
      <c r="BG129" s="275"/>
      <c r="BH129" s="281"/>
      <c r="BI129" s="269" t="s">
        <v>713</v>
      </c>
      <c r="BJ129" s="274">
        <f t="shared" si="92"/>
        <v>-0.654612244897959</v>
      </c>
      <c r="BK129" s="274">
        <f t="shared" si="87"/>
        <v>-0.0470928858425903</v>
      </c>
      <c r="BL129" s="274">
        <f t="shared" si="88"/>
        <v>0.903422831276741</v>
      </c>
      <c r="BM129" s="274">
        <f t="shared" si="89"/>
        <v>0.170687211897122</v>
      </c>
      <c r="BN129" s="274">
        <f t="shared" si="89"/>
        <v>0.168744434550312</v>
      </c>
      <c r="BO129" s="274">
        <f t="shared" si="89"/>
        <v>-0.119047619047619</v>
      </c>
      <c r="BP129" s="274">
        <f t="shared" si="89"/>
        <v>0</v>
      </c>
      <c r="BQ129" s="274">
        <f t="shared" si="89"/>
        <v>0.216216216216216</v>
      </c>
      <c r="BR129" s="274">
        <f t="shared" si="89"/>
        <v>0.188888888888889</v>
      </c>
      <c r="BS129" s="274">
        <f t="shared" si="89"/>
        <v>0.121495327102804</v>
      </c>
      <c r="BT129" s="274">
        <f t="shared" si="89"/>
        <v>0.166666666666667</v>
      </c>
      <c r="BU129" s="274">
        <f t="shared" si="90"/>
        <v>0.185714285714286</v>
      </c>
    </row>
    <row r="130" ht="14.1" customHeight="1" spans="26:73">
      <c r="Z130" s="275"/>
      <c r="AA130" s="268" t="s">
        <v>749</v>
      </c>
      <c r="AB130" s="269" t="s">
        <v>711</v>
      </c>
      <c r="AC130" s="270">
        <v>0.4291</v>
      </c>
      <c r="AD130" s="270">
        <v>0.2143</v>
      </c>
      <c r="AE130" s="270">
        <v>0.5957</v>
      </c>
      <c r="AF130" s="270">
        <v>0.9425</v>
      </c>
      <c r="AG130" s="270">
        <v>1.7</v>
      </c>
      <c r="AH130" s="270">
        <v>1.1</v>
      </c>
      <c r="AI130" s="270">
        <v>1</v>
      </c>
      <c r="AJ130" s="270">
        <v>1.1</v>
      </c>
      <c r="AK130" s="270">
        <v>1.4</v>
      </c>
      <c r="AL130" s="270">
        <v>1.8</v>
      </c>
      <c r="AM130" s="270">
        <v>2.9</v>
      </c>
      <c r="AN130" s="270">
        <v>5.7</v>
      </c>
      <c r="AO130" s="271">
        <v>18.8816</v>
      </c>
      <c r="AQ130" s="275"/>
      <c r="AR130" s="268" t="s">
        <v>749</v>
      </c>
      <c r="AS130" s="269" t="s">
        <v>711</v>
      </c>
      <c r="AT130" s="274">
        <f t="shared" si="93"/>
        <v>2.77728873239437</v>
      </c>
      <c r="AU130" s="274">
        <f t="shared" si="93"/>
        <v>2.73996509598604</v>
      </c>
      <c r="AV130" s="274">
        <f t="shared" si="93"/>
        <v>2.56920311563811</v>
      </c>
      <c r="AW130" s="274">
        <f t="shared" si="93"/>
        <v>1.9854292049414</v>
      </c>
      <c r="AX130" s="274">
        <f t="shared" si="93"/>
        <v>1.79054497701904</v>
      </c>
      <c r="AY130" s="274">
        <f t="shared" si="93"/>
        <v>-0.266666666666667</v>
      </c>
      <c r="AZ130" s="274">
        <f t="shared" si="93"/>
        <v>-0.0909090909090909</v>
      </c>
      <c r="BA130" s="274">
        <f t="shared" si="93"/>
        <v>-0.0833333333333333</v>
      </c>
      <c r="BB130" s="274">
        <f t="shared" si="93"/>
        <v>-0.125</v>
      </c>
      <c r="BC130" s="274">
        <f t="shared" si="93"/>
        <v>-0.181818181818182</v>
      </c>
      <c r="BD130" s="274">
        <f t="shared" si="93"/>
        <v>-0.147058823529412</v>
      </c>
      <c r="BE130" s="274">
        <f t="shared" si="93"/>
        <v>-0.0806451612903226</v>
      </c>
      <c r="BF130" s="274">
        <f t="shared" si="93"/>
        <v>0.0226889891510991</v>
      </c>
      <c r="BG130" s="275"/>
      <c r="BH130" s="268" t="s">
        <v>749</v>
      </c>
      <c r="BI130" s="269" t="s">
        <v>711</v>
      </c>
      <c r="BJ130" s="274">
        <f t="shared" si="92"/>
        <v>-0.930790322580645</v>
      </c>
      <c r="BK130" s="274">
        <f t="shared" si="87"/>
        <v>-0.500582614775111</v>
      </c>
      <c r="BL130" s="274">
        <f t="shared" si="88"/>
        <v>1.77974801679888</v>
      </c>
      <c r="BM130" s="274">
        <f t="shared" si="89"/>
        <v>0.582172234346147</v>
      </c>
      <c r="BN130" s="274">
        <f t="shared" si="89"/>
        <v>0.803713527851459</v>
      </c>
      <c r="BO130" s="274">
        <f t="shared" si="89"/>
        <v>-0.352941176470588</v>
      </c>
      <c r="BP130" s="274">
        <f t="shared" si="89"/>
        <v>-0.0909090909090909</v>
      </c>
      <c r="BQ130" s="274">
        <f t="shared" si="89"/>
        <v>0.1</v>
      </c>
      <c r="BR130" s="274">
        <f t="shared" si="89"/>
        <v>0.272727272727272</v>
      </c>
      <c r="BS130" s="274">
        <f t="shared" si="89"/>
        <v>0.285714285714286</v>
      </c>
      <c r="BT130" s="274">
        <f t="shared" si="89"/>
        <v>0.611111111111111</v>
      </c>
      <c r="BU130" s="274">
        <f t="shared" si="90"/>
        <v>0.96551724137931</v>
      </c>
    </row>
    <row r="131" ht="14.1" customHeight="1" spans="26:73">
      <c r="Z131" s="275"/>
      <c r="AA131" s="275"/>
      <c r="AB131" s="269" t="s">
        <v>712</v>
      </c>
      <c r="AC131" s="270">
        <v>0.0331</v>
      </c>
      <c r="AD131" s="270">
        <v>0.0023</v>
      </c>
      <c r="AE131" s="270">
        <v>0.0426</v>
      </c>
      <c r="AF131" s="270">
        <v>0.0551</v>
      </c>
      <c r="AG131" s="270">
        <v>0.2</v>
      </c>
      <c r="AH131" s="270">
        <v>0</v>
      </c>
      <c r="AI131" s="270">
        <v>0</v>
      </c>
      <c r="AJ131" s="270">
        <v>0</v>
      </c>
      <c r="AK131" s="270">
        <v>0</v>
      </c>
      <c r="AL131" s="270">
        <v>0</v>
      </c>
      <c r="AM131" s="270">
        <v>0</v>
      </c>
      <c r="AN131" s="270">
        <v>0.1</v>
      </c>
      <c r="AO131" s="271">
        <v>0.4331</v>
      </c>
      <c r="AQ131" s="275"/>
      <c r="AR131" s="275"/>
      <c r="AS131" s="269" t="s">
        <v>712</v>
      </c>
      <c r="AT131" s="274">
        <f t="shared" si="93"/>
        <v>81.75</v>
      </c>
      <c r="AU131" s="274">
        <f t="shared" si="93"/>
        <v>-0.935393258426966</v>
      </c>
      <c r="AV131" s="274">
        <f t="shared" si="93"/>
        <v>-0.556711758584808</v>
      </c>
      <c r="AW131" s="274">
        <f t="shared" si="93"/>
        <v>-0.241046831955923</v>
      </c>
      <c r="AX131" s="274">
        <f t="shared" si="93"/>
        <v>4.63380281690141</v>
      </c>
      <c r="AY131" s="274">
        <f t="shared" si="93"/>
        <v>-1</v>
      </c>
      <c r="AZ131" s="274">
        <f t="shared" si="93"/>
        <v>-1</v>
      </c>
      <c r="BA131" s="274">
        <f t="shared" si="93"/>
        <v>-1</v>
      </c>
      <c r="BB131" s="274">
        <f t="shared" si="93"/>
        <v>-1</v>
      </c>
      <c r="BC131" s="274">
        <f t="shared" si="93"/>
        <v>-1</v>
      </c>
      <c r="BD131" s="274">
        <f t="shared" si="93"/>
        <v>-1</v>
      </c>
      <c r="BE131" s="274">
        <f t="shared" si="93"/>
        <v>-0.666666666666667</v>
      </c>
      <c r="BF131" s="274">
        <f t="shared" si="93"/>
        <v>-0.650782131914207</v>
      </c>
      <c r="BG131" s="275"/>
      <c r="BH131" s="275"/>
      <c r="BI131" s="269" t="s">
        <v>712</v>
      </c>
      <c r="BJ131" s="274">
        <f t="shared" si="92"/>
        <v>-0.889666666666667</v>
      </c>
      <c r="BK131" s="274">
        <f t="shared" si="87"/>
        <v>-0.930513595166163</v>
      </c>
      <c r="BL131" s="274">
        <f t="shared" si="88"/>
        <v>17.5217391304348</v>
      </c>
      <c r="BM131" s="274">
        <f t="shared" si="89"/>
        <v>0.293427230046948</v>
      </c>
      <c r="BN131" s="274">
        <f t="shared" si="89"/>
        <v>2.62976406533575</v>
      </c>
      <c r="BO131" s="274">
        <f t="shared" si="89"/>
        <v>-1</v>
      </c>
      <c r="BP131" s="274"/>
      <c r="BQ131" s="274"/>
      <c r="BR131" s="274"/>
      <c r="BS131" s="274"/>
      <c r="BT131" s="274"/>
      <c r="BU131" s="274"/>
    </row>
    <row r="132" spans="26:73">
      <c r="Z132" s="281"/>
      <c r="AA132" s="281"/>
      <c r="AB132" s="269" t="s">
        <v>713</v>
      </c>
      <c r="AC132" s="271">
        <v>0.4622</v>
      </c>
      <c r="AD132" s="271">
        <v>0.2166</v>
      </c>
      <c r="AE132" s="271">
        <v>0.6383</v>
      </c>
      <c r="AF132" s="271">
        <v>0.9976</v>
      </c>
      <c r="AG132" s="271">
        <v>1.9</v>
      </c>
      <c r="AH132" s="271">
        <v>1.1</v>
      </c>
      <c r="AI132" s="271">
        <v>1</v>
      </c>
      <c r="AJ132" s="271">
        <v>1.1</v>
      </c>
      <c r="AK132" s="271">
        <v>1.5</v>
      </c>
      <c r="AL132" s="271">
        <v>1.8</v>
      </c>
      <c r="AM132" s="271">
        <v>3</v>
      </c>
      <c r="AN132" s="271">
        <v>5.9</v>
      </c>
      <c r="AO132" s="271">
        <v>19.6147</v>
      </c>
      <c r="AQ132" s="281"/>
      <c r="AR132" s="281"/>
      <c r="AS132" s="269" t="s">
        <v>713</v>
      </c>
      <c r="AT132" s="274">
        <f t="shared" si="93"/>
        <v>3.05438596491228</v>
      </c>
      <c r="AU132" s="274">
        <f t="shared" si="93"/>
        <v>1.33153928955867</v>
      </c>
      <c r="AV132" s="274">
        <f t="shared" si="93"/>
        <v>1.42699619771863</v>
      </c>
      <c r="AW132" s="274">
        <f t="shared" si="93"/>
        <v>1.56914756631471</v>
      </c>
      <c r="AX132" s="274">
        <f t="shared" si="93"/>
        <v>1.94710718163487</v>
      </c>
      <c r="AY132" s="274">
        <f t="shared" si="93"/>
        <v>-0.3125</v>
      </c>
      <c r="AZ132" s="274">
        <f t="shared" si="93"/>
        <v>-0.166666666666667</v>
      </c>
      <c r="BA132" s="274">
        <f t="shared" si="93"/>
        <v>-0.153846153846154</v>
      </c>
      <c r="BB132" s="274">
        <f t="shared" si="93"/>
        <v>-0.117647058823529</v>
      </c>
      <c r="BC132" s="274">
        <f t="shared" si="93"/>
        <v>-0.217391304347826</v>
      </c>
      <c r="BD132" s="274">
        <f t="shared" si="93"/>
        <v>-0.166666666666667</v>
      </c>
      <c r="BE132" s="274">
        <f t="shared" si="93"/>
        <v>-0.0923076923076922</v>
      </c>
      <c r="BF132" s="274">
        <f t="shared" si="93"/>
        <v>-0.00447649838348674</v>
      </c>
      <c r="BG132" s="281"/>
      <c r="BH132" s="281"/>
      <c r="BI132" s="269" t="s">
        <v>713</v>
      </c>
      <c r="BJ132" s="274">
        <f t="shared" si="92"/>
        <v>-0.928892307692308</v>
      </c>
      <c r="BK132" s="274">
        <f t="shared" si="87"/>
        <v>-0.531371700562527</v>
      </c>
      <c r="BL132" s="274">
        <f t="shared" si="88"/>
        <v>1.94690674053555</v>
      </c>
      <c r="BM132" s="274">
        <f t="shared" si="89"/>
        <v>0.562901456995143</v>
      </c>
      <c r="BN132" s="274">
        <f t="shared" si="89"/>
        <v>0.904570970328789</v>
      </c>
      <c r="BO132" s="274">
        <f t="shared" si="89"/>
        <v>-0.421052631578947</v>
      </c>
      <c r="BP132" s="274">
        <f t="shared" si="89"/>
        <v>-0.0909090909090909</v>
      </c>
      <c r="BQ132" s="274">
        <f t="shared" si="89"/>
        <v>0.1</v>
      </c>
      <c r="BR132" s="274">
        <f t="shared" si="89"/>
        <v>0.363636363636364</v>
      </c>
      <c r="BS132" s="274">
        <f t="shared" si="89"/>
        <v>0.2</v>
      </c>
      <c r="BT132" s="274">
        <f t="shared" si="89"/>
        <v>0.666666666666667</v>
      </c>
      <c r="BU132" s="274">
        <f t="shared" ref="BU132:BU154" si="94">AN132/AM132-1</f>
        <v>0.966666666666667</v>
      </c>
    </row>
    <row r="133" spans="26:73">
      <c r="Z133" s="305" t="s">
        <v>751</v>
      </c>
      <c r="AA133" s="306"/>
      <c r="AB133" s="307"/>
      <c r="AC133" s="271">
        <v>3.847</v>
      </c>
      <c r="AD133" s="271">
        <v>3.442</v>
      </c>
      <c r="AE133" s="271">
        <v>6.7776</v>
      </c>
      <c r="AF133" s="271">
        <v>8.1848</v>
      </c>
      <c r="AG133" s="271">
        <v>10.2</v>
      </c>
      <c r="AH133" s="271">
        <v>8.5</v>
      </c>
      <c r="AI133" s="271">
        <v>8.4</v>
      </c>
      <c r="AJ133" s="271">
        <v>10.1</v>
      </c>
      <c r="AK133" s="271">
        <v>12.1</v>
      </c>
      <c r="AL133" s="271">
        <v>13.8</v>
      </c>
      <c r="AM133" s="271">
        <v>16.9</v>
      </c>
      <c r="AN133" s="271">
        <v>22.5</v>
      </c>
      <c r="AO133" s="271">
        <v>124.7514</v>
      </c>
      <c r="AQ133" s="307" t="s">
        <v>751</v>
      </c>
      <c r="AR133" s="307"/>
      <c r="AS133" s="307"/>
      <c r="AT133" s="274">
        <f t="shared" si="93"/>
        <v>4.33120842572062</v>
      </c>
      <c r="AU133" s="274">
        <f t="shared" si="93"/>
        <v>0.956459955664185</v>
      </c>
      <c r="AV133" s="274">
        <f t="shared" si="93"/>
        <v>1.17789203084833</v>
      </c>
      <c r="AW133" s="274">
        <f t="shared" si="93"/>
        <v>1.38200285207066</v>
      </c>
      <c r="AX133" s="274">
        <f t="shared" si="93"/>
        <v>1.25165562913907</v>
      </c>
      <c r="AY133" s="274">
        <f t="shared" si="93"/>
        <v>0.440677966101695</v>
      </c>
      <c r="AZ133" s="274">
        <f t="shared" si="93"/>
        <v>0.5</v>
      </c>
      <c r="BA133" s="274">
        <f t="shared" si="93"/>
        <v>0.485294117647059</v>
      </c>
      <c r="BB133" s="274">
        <f t="shared" si="93"/>
        <v>0.551282051282051</v>
      </c>
      <c r="BC133" s="274">
        <f t="shared" si="93"/>
        <v>0.516483516483517</v>
      </c>
      <c r="BD133" s="274">
        <f t="shared" si="93"/>
        <v>0.420168067226891</v>
      </c>
      <c r="BE133" s="274">
        <f t="shared" si="93"/>
        <v>0.380368098159509</v>
      </c>
      <c r="BF133" s="274">
        <f t="shared" si="93"/>
        <v>0.621011187775309</v>
      </c>
      <c r="BG133" s="307" t="s">
        <v>751</v>
      </c>
      <c r="BH133" s="307"/>
      <c r="BI133" s="307"/>
      <c r="BJ133" s="274">
        <f t="shared" si="92"/>
        <v>-0.76398773006135</v>
      </c>
      <c r="BK133" s="274">
        <f t="shared" si="87"/>
        <v>-0.105276839095399</v>
      </c>
      <c r="BL133" s="274">
        <f t="shared" si="88"/>
        <v>0.969087739686229</v>
      </c>
      <c r="BM133" s="274">
        <f t="shared" si="89"/>
        <v>0.207625118035883</v>
      </c>
      <c r="BN133" s="274">
        <f t="shared" si="89"/>
        <v>0.246212491447561</v>
      </c>
      <c r="BO133" s="274">
        <f t="shared" si="89"/>
        <v>-0.166666666666667</v>
      </c>
      <c r="BP133" s="274">
        <f t="shared" si="89"/>
        <v>-0.0117647058823529</v>
      </c>
      <c r="BQ133" s="274">
        <f t="shared" si="89"/>
        <v>0.202380952380952</v>
      </c>
      <c r="BR133" s="274">
        <f t="shared" si="89"/>
        <v>0.198019801980198</v>
      </c>
      <c r="BS133" s="274">
        <f t="shared" si="89"/>
        <v>0.140495867768595</v>
      </c>
      <c r="BT133" s="274">
        <f t="shared" si="89"/>
        <v>0.22463768115942</v>
      </c>
      <c r="BU133" s="274">
        <f t="shared" si="94"/>
        <v>0.331360946745562</v>
      </c>
    </row>
    <row r="134" spans="26:73">
      <c r="Z134" s="268" t="s">
        <v>735</v>
      </c>
      <c r="AA134" s="268" t="s">
        <v>748</v>
      </c>
      <c r="AB134" s="269" t="s">
        <v>711</v>
      </c>
      <c r="AC134" s="270">
        <v>6.48</v>
      </c>
      <c r="AD134" s="270">
        <v>3.6695</v>
      </c>
      <c r="AE134" s="270">
        <v>8.8867</v>
      </c>
      <c r="AF134" s="270">
        <v>6.4124</v>
      </c>
      <c r="AG134" s="270">
        <v>7.4844</v>
      </c>
      <c r="AH134" s="270">
        <v>11.541</v>
      </c>
      <c r="AI134" s="270">
        <v>4.8115</v>
      </c>
      <c r="AJ134" s="270">
        <v>6.3313</v>
      </c>
      <c r="AK134" s="270">
        <v>5.6209</v>
      </c>
      <c r="AL134" s="270">
        <v>4.9883</v>
      </c>
      <c r="AM134" s="270">
        <v>6.2968</v>
      </c>
      <c r="AN134" s="270">
        <v>10.5026</v>
      </c>
      <c r="AO134" s="270">
        <v>83.0254</v>
      </c>
      <c r="AQ134" s="268" t="s">
        <v>735</v>
      </c>
      <c r="AR134" s="268" t="s">
        <v>748</v>
      </c>
      <c r="AS134" s="269" t="s">
        <v>711</v>
      </c>
      <c r="AT134" s="274">
        <f t="shared" si="93"/>
        <v>1.88487222865284</v>
      </c>
      <c r="AU134" s="274">
        <f t="shared" si="93"/>
        <v>0.721557588552663</v>
      </c>
      <c r="AV134" s="274">
        <f t="shared" si="93"/>
        <v>0.922820607135902</v>
      </c>
      <c r="AW134" s="274">
        <f t="shared" si="93"/>
        <v>0.15828832571666</v>
      </c>
      <c r="AX134" s="274">
        <f t="shared" si="93"/>
        <v>0.151446153846154</v>
      </c>
      <c r="AY134" s="274">
        <f t="shared" si="93"/>
        <v>1.21942307692308</v>
      </c>
      <c r="AZ134" s="274">
        <f t="shared" si="93"/>
        <v>-0.0377000000000001</v>
      </c>
      <c r="BA134" s="274">
        <f t="shared" si="93"/>
        <v>0.0211774193548386</v>
      </c>
      <c r="BB134" s="274">
        <f t="shared" si="93"/>
        <v>-0.2973875</v>
      </c>
      <c r="BC134" s="274">
        <f t="shared" si="93"/>
        <v>-0.469329787234043</v>
      </c>
      <c r="BD134" s="274">
        <f t="shared" si="93"/>
        <v>-0.422311926605505</v>
      </c>
      <c r="BE134" s="274">
        <f t="shared" si="93"/>
        <v>-0.22202962962963</v>
      </c>
      <c r="BF134" s="274">
        <f t="shared" si="93"/>
        <v>0.047830833401695</v>
      </c>
      <c r="BG134" s="268" t="s">
        <v>735</v>
      </c>
      <c r="BH134" s="268" t="s">
        <v>748</v>
      </c>
      <c r="BI134" s="269" t="s">
        <v>711</v>
      </c>
      <c r="BJ134" s="274">
        <f t="shared" si="92"/>
        <v>-0.52</v>
      </c>
      <c r="BK134" s="274">
        <f t="shared" si="87"/>
        <v>-0.433719135802469</v>
      </c>
      <c r="BL134" s="274">
        <f t="shared" si="88"/>
        <v>1.42177408366262</v>
      </c>
      <c r="BM134" s="274">
        <f t="shared" si="89"/>
        <v>-0.278427312725759</v>
      </c>
      <c r="BN134" s="274">
        <f t="shared" si="89"/>
        <v>0.167176096313393</v>
      </c>
      <c r="BO134" s="274">
        <f t="shared" si="89"/>
        <v>0.542007375340709</v>
      </c>
      <c r="BP134" s="274">
        <f t="shared" si="89"/>
        <v>-0.583095052421801</v>
      </c>
      <c r="BQ134" s="274">
        <f t="shared" si="89"/>
        <v>0.315868232359971</v>
      </c>
      <c r="BR134" s="274">
        <f t="shared" si="89"/>
        <v>-0.11220444458484</v>
      </c>
      <c r="BS134" s="274">
        <f t="shared" si="89"/>
        <v>-0.11254425447882</v>
      </c>
      <c r="BT134" s="274">
        <f t="shared" si="89"/>
        <v>0.262313814325522</v>
      </c>
      <c r="BU134" s="274">
        <f t="shared" si="94"/>
        <v>0.66792656587473</v>
      </c>
    </row>
    <row r="135" spans="26:73">
      <c r="Z135" s="275"/>
      <c r="AA135" s="275"/>
      <c r="AB135" s="269" t="s">
        <v>712</v>
      </c>
      <c r="AC135" s="270">
        <v>2.0003</v>
      </c>
      <c r="AD135" s="270">
        <v>1.259</v>
      </c>
      <c r="AE135" s="270">
        <v>2.9355</v>
      </c>
      <c r="AF135" s="270">
        <v>2.5497</v>
      </c>
      <c r="AG135" s="270">
        <v>2.0786</v>
      </c>
      <c r="AH135" s="270">
        <v>2.1881</v>
      </c>
      <c r="AI135" s="270">
        <v>1.8562</v>
      </c>
      <c r="AJ135" s="270">
        <v>1.6427</v>
      </c>
      <c r="AK135" s="270">
        <v>1.634</v>
      </c>
      <c r="AL135" s="270">
        <v>1.6235</v>
      </c>
      <c r="AM135" s="270">
        <v>1.3511</v>
      </c>
      <c r="AN135" s="270">
        <v>2.0394</v>
      </c>
      <c r="AO135" s="270">
        <v>23.1581</v>
      </c>
      <c r="AQ135" s="275"/>
      <c r="AR135" s="275"/>
      <c r="AS135" s="269" t="s">
        <v>712</v>
      </c>
      <c r="AT135" s="274">
        <f t="shared" ref="AT135:AZ154" si="95">AC135/AC128-1</f>
        <v>0.756806604602143</v>
      </c>
      <c r="AU135" s="274">
        <f t="shared" si="95"/>
        <v>0.15092787274888</v>
      </c>
      <c r="AV135" s="274">
        <f t="shared" ref="AV135:BF137" si="96">AE135/AE128-1</f>
        <v>0.934304164470216</v>
      </c>
      <c r="AW135" s="274">
        <f t="shared" si="96"/>
        <v>0.544243231784871</v>
      </c>
      <c r="AX135" s="274">
        <f t="shared" si="96"/>
        <v>0.0939999999999999</v>
      </c>
      <c r="AY135" s="274">
        <f t="shared" si="96"/>
        <v>-0.00540909090909103</v>
      </c>
      <c r="AZ135" s="274">
        <f t="shared" si="96"/>
        <v>-0.19295652173913</v>
      </c>
      <c r="BA135" s="274">
        <f t="shared" si="96"/>
        <v>-0.413321428571429</v>
      </c>
      <c r="BB135" s="274">
        <f t="shared" si="96"/>
        <v>-0.394814814814815</v>
      </c>
      <c r="BC135" s="274">
        <f t="shared" si="96"/>
        <v>-0.398703703703704</v>
      </c>
      <c r="BD135" s="274">
        <f t="shared" si="96"/>
        <v>-0.564161290322581</v>
      </c>
      <c r="BE135" s="274">
        <f t="shared" si="96"/>
        <v>-0.342129032258064</v>
      </c>
      <c r="BF135" s="274">
        <f t="shared" si="96"/>
        <v>-0.116143535410592</v>
      </c>
      <c r="BG135" s="275"/>
      <c r="BH135" s="275"/>
      <c r="BI135" s="269" t="s">
        <v>712</v>
      </c>
      <c r="BJ135" s="274">
        <f t="shared" ref="BJ135:BJ154" si="97">AC135/AN128-1</f>
        <v>-0.354741935483871</v>
      </c>
      <c r="BK135" s="274">
        <f t="shared" si="87"/>
        <v>-0.370594410838374</v>
      </c>
      <c r="BL135" s="274">
        <f t="shared" si="88"/>
        <v>1.33161239078634</v>
      </c>
      <c r="BM135" s="274">
        <f t="shared" si="89"/>
        <v>-0.131425651507409</v>
      </c>
      <c r="BN135" s="274">
        <f t="shared" si="89"/>
        <v>-0.184766835313959</v>
      </c>
      <c r="BO135" s="274">
        <f t="shared" si="89"/>
        <v>0.052679688251708</v>
      </c>
      <c r="BP135" s="274">
        <f t="shared" si="89"/>
        <v>-0.151684109501394</v>
      </c>
      <c r="BQ135" s="274">
        <f t="shared" si="89"/>
        <v>-0.115019933196854</v>
      </c>
      <c r="BR135" s="274">
        <f t="shared" si="89"/>
        <v>-0.00529615876301226</v>
      </c>
      <c r="BS135" s="274">
        <f t="shared" si="89"/>
        <v>-0.00642594859241119</v>
      </c>
      <c r="BT135" s="274">
        <f t="shared" si="89"/>
        <v>-0.16778564829073</v>
      </c>
      <c r="BU135" s="274">
        <f t="shared" si="94"/>
        <v>0.509436755236474</v>
      </c>
    </row>
    <row r="136" spans="26:73">
      <c r="Z136" s="275"/>
      <c r="AA136" s="281"/>
      <c r="AB136" s="269" t="s">
        <v>713</v>
      </c>
      <c r="AC136" s="271">
        <v>8.4803</v>
      </c>
      <c r="AD136" s="271">
        <v>4.9285</v>
      </c>
      <c r="AE136" s="271">
        <v>11.8222</v>
      </c>
      <c r="AF136" s="271">
        <v>8.9621</v>
      </c>
      <c r="AG136" s="271">
        <v>9.563</v>
      </c>
      <c r="AH136" s="271">
        <v>13.7291</v>
      </c>
      <c r="AI136" s="271">
        <v>6.6677</v>
      </c>
      <c r="AJ136" s="271">
        <v>7.974</v>
      </c>
      <c r="AK136" s="271">
        <v>7.2549</v>
      </c>
      <c r="AL136" s="271">
        <v>6.6118</v>
      </c>
      <c r="AM136" s="271">
        <v>7.6479</v>
      </c>
      <c r="AN136" s="271">
        <v>12.542</v>
      </c>
      <c r="AO136" s="271">
        <v>106.1835</v>
      </c>
      <c r="AQ136" s="275"/>
      <c r="AR136" s="281"/>
      <c r="AS136" s="269" t="s">
        <v>713</v>
      </c>
      <c r="AT136" s="274">
        <f t="shared" si="95"/>
        <v>1.50540652328055</v>
      </c>
      <c r="AU136" s="274">
        <f t="shared" si="95"/>
        <v>0.528027531468965</v>
      </c>
      <c r="AV136" s="274">
        <f t="shared" si="96"/>
        <v>0.925659277116283</v>
      </c>
      <c r="AW136" s="274">
        <f t="shared" si="96"/>
        <v>0.246952916295637</v>
      </c>
      <c r="AX136" s="274">
        <f t="shared" si="96"/>
        <v>0.138452380952381</v>
      </c>
      <c r="AY136" s="274">
        <f t="shared" si="96"/>
        <v>0.855283783783784</v>
      </c>
      <c r="AZ136" s="274">
        <f t="shared" si="96"/>
        <v>-0.0989594594594595</v>
      </c>
      <c r="BA136" s="274">
        <f t="shared" si="96"/>
        <v>-0.114</v>
      </c>
      <c r="BB136" s="274">
        <f t="shared" si="96"/>
        <v>-0.321971962616822</v>
      </c>
      <c r="BC136" s="274">
        <f t="shared" si="96"/>
        <v>-0.449016666666667</v>
      </c>
      <c r="BD136" s="274">
        <f t="shared" si="96"/>
        <v>-0.453721428571429</v>
      </c>
      <c r="BE136" s="274">
        <f t="shared" si="96"/>
        <v>-0.244457831325301</v>
      </c>
      <c r="BF136" s="274">
        <f t="shared" si="96"/>
        <v>0.00708292273942557</v>
      </c>
      <c r="BG136" s="275"/>
      <c r="BH136" s="281"/>
      <c r="BI136" s="269" t="s">
        <v>713</v>
      </c>
      <c r="BJ136" s="274">
        <f t="shared" si="97"/>
        <v>-0.489138554216868</v>
      </c>
      <c r="BK136" s="274">
        <f t="shared" si="87"/>
        <v>-0.418829522540476</v>
      </c>
      <c r="BL136" s="274">
        <f t="shared" si="88"/>
        <v>1.39874201075378</v>
      </c>
      <c r="BM136" s="274">
        <f t="shared" si="89"/>
        <v>-0.241926206628208</v>
      </c>
      <c r="BN136" s="274">
        <f t="shared" si="89"/>
        <v>0.0670490175293739</v>
      </c>
      <c r="BO136" s="274">
        <f t="shared" si="89"/>
        <v>0.435647809264875</v>
      </c>
      <c r="BP136" s="274">
        <f t="shared" si="89"/>
        <v>-0.51433815763597</v>
      </c>
      <c r="BQ136" s="274">
        <f t="shared" si="89"/>
        <v>0.195914633231849</v>
      </c>
      <c r="BR136" s="274">
        <f t="shared" si="89"/>
        <v>-0.0901805869074492</v>
      </c>
      <c r="BS136" s="274">
        <f t="shared" si="89"/>
        <v>-0.0886435374712264</v>
      </c>
      <c r="BT136" s="274">
        <f t="shared" si="89"/>
        <v>0.156704679512387</v>
      </c>
      <c r="BU136" s="274">
        <f t="shared" si="94"/>
        <v>0.639927300304659</v>
      </c>
    </row>
    <row r="137" spans="26:73">
      <c r="Z137" s="275"/>
      <c r="AA137" s="268" t="s">
        <v>749</v>
      </c>
      <c r="AB137" s="269" t="s">
        <v>711</v>
      </c>
      <c r="AC137" s="270">
        <v>1.0053</v>
      </c>
      <c r="AD137" s="270">
        <v>0.3033</v>
      </c>
      <c r="AE137" s="270">
        <v>0.6807</v>
      </c>
      <c r="AF137" s="270">
        <v>0.6887</v>
      </c>
      <c r="AG137" s="270">
        <v>0.8388</v>
      </c>
      <c r="AH137" s="270">
        <v>1.3701</v>
      </c>
      <c r="AI137" s="270">
        <v>1.2753</v>
      </c>
      <c r="AJ137" s="270">
        <v>0.5486</v>
      </c>
      <c r="AK137" s="270">
        <v>0.681</v>
      </c>
      <c r="AL137" s="270">
        <v>0.8778</v>
      </c>
      <c r="AM137" s="270">
        <v>1.8186</v>
      </c>
      <c r="AN137" s="270">
        <v>3.5267</v>
      </c>
      <c r="AO137" s="270">
        <v>13.6149</v>
      </c>
      <c r="AQ137" s="275"/>
      <c r="AR137" s="268" t="s">
        <v>749</v>
      </c>
      <c r="AS137" s="269" t="s">
        <v>711</v>
      </c>
      <c r="AT137" s="274">
        <f t="shared" si="95"/>
        <v>1.34281053367513</v>
      </c>
      <c r="AU137" s="274">
        <f t="shared" si="95"/>
        <v>0.415305646290247</v>
      </c>
      <c r="AV137" s="274">
        <f t="shared" si="96"/>
        <v>0.142689273124056</v>
      </c>
      <c r="AW137" s="274">
        <f t="shared" si="96"/>
        <v>-0.269283819628647</v>
      </c>
      <c r="AX137" s="274">
        <f t="shared" si="96"/>
        <v>-0.506588235294118</v>
      </c>
      <c r="AY137" s="274">
        <f t="shared" si="96"/>
        <v>0.245545454545455</v>
      </c>
      <c r="AZ137" s="274">
        <f t="shared" si="96"/>
        <v>0.2753</v>
      </c>
      <c r="BA137" s="274">
        <f t="shared" si="96"/>
        <v>-0.501272727272727</v>
      </c>
      <c r="BB137" s="274">
        <f t="shared" si="96"/>
        <v>-0.513571428571429</v>
      </c>
      <c r="BC137" s="274">
        <f t="shared" si="96"/>
        <v>-0.512333333333333</v>
      </c>
      <c r="BD137" s="274">
        <f t="shared" si="96"/>
        <v>-0.372896551724138</v>
      </c>
      <c r="BE137" s="274">
        <f t="shared" si="96"/>
        <v>-0.381280701754386</v>
      </c>
      <c r="BF137" s="274">
        <f t="shared" si="96"/>
        <v>-0.278932929412762</v>
      </c>
      <c r="BG137" s="275"/>
      <c r="BH137" s="268" t="s">
        <v>749</v>
      </c>
      <c r="BI137" s="269" t="s">
        <v>711</v>
      </c>
      <c r="BJ137" s="274">
        <f t="shared" si="97"/>
        <v>-0.823631578947368</v>
      </c>
      <c r="BK137" s="274">
        <f t="shared" si="87"/>
        <v>-0.698299015219338</v>
      </c>
      <c r="BL137" s="274">
        <f t="shared" si="88"/>
        <v>1.24431256181998</v>
      </c>
      <c r="BM137" s="274">
        <f t="shared" si="89"/>
        <v>0.0117526076098133</v>
      </c>
      <c r="BN137" s="274">
        <f t="shared" si="89"/>
        <v>0.217946856396109</v>
      </c>
      <c r="BO137" s="274">
        <f t="shared" si="89"/>
        <v>0.633404864091559</v>
      </c>
      <c r="BP137" s="274">
        <f t="shared" si="89"/>
        <v>-0.0691920297788482</v>
      </c>
      <c r="BQ137" s="274">
        <f t="shared" si="89"/>
        <v>-0.569826707441386</v>
      </c>
      <c r="BR137" s="274">
        <f t="shared" si="89"/>
        <v>0.241341596791834</v>
      </c>
      <c r="BS137" s="274">
        <f t="shared" si="89"/>
        <v>0.288986784140969</v>
      </c>
      <c r="BT137" s="274">
        <f t="shared" si="89"/>
        <v>1.07177033492823</v>
      </c>
      <c r="BU137" s="274">
        <f t="shared" si="94"/>
        <v>0.939238975035742</v>
      </c>
    </row>
    <row r="138" spans="26:73">
      <c r="Z138" s="275"/>
      <c r="AA138" s="275"/>
      <c r="AB138" s="269" t="s">
        <v>712</v>
      </c>
      <c r="AC138" s="270">
        <v>0.0787</v>
      </c>
      <c r="AD138" s="270">
        <v>0.0415</v>
      </c>
      <c r="AE138" s="270">
        <v>0.0516</v>
      </c>
      <c r="AF138" s="270">
        <v>0.0256</v>
      </c>
      <c r="AG138" s="270">
        <v>0.0089</v>
      </c>
      <c r="AH138" s="270">
        <v>0.0586</v>
      </c>
      <c r="AI138" s="270">
        <v>0.035</v>
      </c>
      <c r="AJ138" s="270">
        <v>0.001</v>
      </c>
      <c r="AK138" s="270">
        <v>0.027</v>
      </c>
      <c r="AL138" s="270">
        <v>0.0086</v>
      </c>
      <c r="AM138" s="270">
        <v>0.07</v>
      </c>
      <c r="AN138" s="270">
        <v>0.136</v>
      </c>
      <c r="AO138" s="270">
        <v>0.5425</v>
      </c>
      <c r="AQ138" s="275"/>
      <c r="AR138" s="275"/>
      <c r="AS138" s="269" t="s">
        <v>712</v>
      </c>
      <c r="AT138" s="274">
        <f t="shared" si="95"/>
        <v>1.37764350453172</v>
      </c>
      <c r="AU138" s="274">
        <f t="shared" si="95"/>
        <v>17.0434782608696</v>
      </c>
      <c r="AV138" s="274">
        <f t="shared" ref="AV138:AX142" si="98">AE138/AE131-1</f>
        <v>0.211267605633803</v>
      </c>
      <c r="AW138" s="274">
        <f t="shared" si="98"/>
        <v>-0.535390199637024</v>
      </c>
      <c r="AX138" s="274">
        <f t="shared" si="98"/>
        <v>-0.9555</v>
      </c>
      <c r="AY138" s="274"/>
      <c r="AZ138" s="274"/>
      <c r="BA138" s="274"/>
      <c r="BB138" s="274"/>
      <c r="BC138" s="274"/>
      <c r="BD138" s="274"/>
      <c r="BE138" s="274">
        <f t="shared" ref="BE138:BF142" si="99">AN138/AN131-1</f>
        <v>0.36</v>
      </c>
      <c r="BF138" s="274">
        <f t="shared" si="99"/>
        <v>0.252597552528284</v>
      </c>
      <c r="BG138" s="275"/>
      <c r="BH138" s="275"/>
      <c r="BI138" s="269" t="s">
        <v>712</v>
      </c>
      <c r="BJ138" s="274">
        <f t="shared" si="97"/>
        <v>-0.213</v>
      </c>
      <c r="BK138" s="274">
        <f t="shared" si="87"/>
        <v>-0.472681067344346</v>
      </c>
      <c r="BL138" s="274">
        <f t="shared" si="88"/>
        <v>0.243373493975904</v>
      </c>
      <c r="BM138" s="274">
        <f t="shared" si="89"/>
        <v>-0.503875968992248</v>
      </c>
      <c r="BN138" s="274">
        <f t="shared" si="89"/>
        <v>-0.65234375</v>
      </c>
      <c r="BO138" s="274">
        <f t="shared" si="89"/>
        <v>5.58426966292135</v>
      </c>
      <c r="BP138" s="274">
        <f t="shared" si="89"/>
        <v>-0.402730375426621</v>
      </c>
      <c r="BQ138" s="274">
        <f t="shared" si="89"/>
        <v>-0.971428571428571</v>
      </c>
      <c r="BR138" s="274">
        <f t="shared" si="89"/>
        <v>26</v>
      </c>
      <c r="BS138" s="274">
        <f t="shared" si="89"/>
        <v>-0.681481481481481</v>
      </c>
      <c r="BT138" s="274">
        <f t="shared" si="89"/>
        <v>7.13953488372093</v>
      </c>
      <c r="BU138" s="274">
        <f t="shared" si="94"/>
        <v>0.942857142857143</v>
      </c>
    </row>
    <row r="139" spans="26:73">
      <c r="Z139" s="281"/>
      <c r="AA139" s="281"/>
      <c r="AB139" s="269" t="s">
        <v>713</v>
      </c>
      <c r="AC139" s="271">
        <v>1.0893</v>
      </c>
      <c r="AD139" s="271">
        <v>0.3582</v>
      </c>
      <c r="AE139" s="271">
        <v>0.7409</v>
      </c>
      <c r="AF139" s="271">
        <v>0.715</v>
      </c>
      <c r="AG139" s="271">
        <v>0.8792</v>
      </c>
      <c r="AH139" s="271">
        <v>1.4771</v>
      </c>
      <c r="AI139" s="271">
        <v>1.3107</v>
      </c>
      <c r="AJ139" s="271">
        <v>0.5515</v>
      </c>
      <c r="AK139" s="271">
        <v>0.7206</v>
      </c>
      <c r="AL139" s="271">
        <v>0.894</v>
      </c>
      <c r="AM139" s="271">
        <v>1.8896</v>
      </c>
      <c r="AN139" s="271">
        <v>3.8028</v>
      </c>
      <c r="AO139" s="271">
        <v>14.4289</v>
      </c>
      <c r="AQ139" s="281"/>
      <c r="AR139" s="281"/>
      <c r="AS139" s="269" t="s">
        <v>713</v>
      </c>
      <c r="AT139" s="274">
        <f t="shared" si="95"/>
        <v>1.35677196019039</v>
      </c>
      <c r="AU139" s="274">
        <f t="shared" si="95"/>
        <v>0.653739612188366</v>
      </c>
      <c r="AV139" s="274">
        <f t="shared" si="98"/>
        <v>0.160739464201786</v>
      </c>
      <c r="AW139" s="274">
        <f t="shared" si="98"/>
        <v>-0.283279871692061</v>
      </c>
      <c r="AX139" s="274">
        <f t="shared" si="98"/>
        <v>-0.537263157894737</v>
      </c>
      <c r="AY139" s="274">
        <f t="shared" ref="AY139:BD142" si="100">AH139/AH132-1</f>
        <v>0.342818181818182</v>
      </c>
      <c r="AZ139" s="274">
        <f t="shared" si="100"/>
        <v>0.3107</v>
      </c>
      <c r="BA139" s="274">
        <f t="shared" si="100"/>
        <v>-0.498636363636364</v>
      </c>
      <c r="BB139" s="274">
        <f t="shared" si="100"/>
        <v>-0.5196</v>
      </c>
      <c r="BC139" s="274">
        <f t="shared" si="100"/>
        <v>-0.503333333333333</v>
      </c>
      <c r="BD139" s="274">
        <f t="shared" si="100"/>
        <v>-0.370133333333333</v>
      </c>
      <c r="BE139" s="274">
        <f t="shared" si="99"/>
        <v>-0.355457627118644</v>
      </c>
      <c r="BF139" s="274">
        <f t="shared" si="99"/>
        <v>-0.264383345144203</v>
      </c>
      <c r="BG139" s="281"/>
      <c r="BH139" s="281"/>
      <c r="BI139" s="269" t="s">
        <v>713</v>
      </c>
      <c r="BJ139" s="274">
        <f t="shared" si="97"/>
        <v>-0.815372881355932</v>
      </c>
      <c r="BK139" s="274">
        <f t="shared" si="87"/>
        <v>-0.671164968328284</v>
      </c>
      <c r="BL139" s="274">
        <f t="shared" si="88"/>
        <v>1.06839754327192</v>
      </c>
      <c r="BM139" s="274">
        <f t="shared" si="89"/>
        <v>-0.0349574841409097</v>
      </c>
      <c r="BN139" s="274">
        <f t="shared" si="89"/>
        <v>0.22965034965035</v>
      </c>
      <c r="BO139" s="274">
        <f t="shared" si="89"/>
        <v>0.680050045495906</v>
      </c>
      <c r="BP139" s="274">
        <f t="shared" si="89"/>
        <v>-0.112653171755467</v>
      </c>
      <c r="BQ139" s="274">
        <f t="shared" si="89"/>
        <v>-0.579232471198596</v>
      </c>
      <c r="BR139" s="274">
        <f t="shared" si="89"/>
        <v>0.306618313689937</v>
      </c>
      <c r="BS139" s="274">
        <f t="shared" si="89"/>
        <v>0.240632805995004</v>
      </c>
      <c r="BT139" s="274">
        <f t="shared" si="89"/>
        <v>1.11364653243848</v>
      </c>
      <c r="BU139" s="274">
        <f t="shared" si="94"/>
        <v>1.01248941574937</v>
      </c>
    </row>
    <row r="140" spans="26:73">
      <c r="Z140" s="305" t="s">
        <v>754</v>
      </c>
      <c r="AA140" s="306"/>
      <c r="AB140" s="307"/>
      <c r="AC140" s="271">
        <v>9.5696</v>
      </c>
      <c r="AD140" s="271">
        <v>5.2867</v>
      </c>
      <c r="AE140" s="271">
        <v>12.5631</v>
      </c>
      <c r="AF140" s="271">
        <v>9.6771</v>
      </c>
      <c r="AG140" s="271">
        <v>10.4422</v>
      </c>
      <c r="AH140" s="271">
        <v>15.2062</v>
      </c>
      <c r="AI140" s="271">
        <v>7.9784</v>
      </c>
      <c r="AJ140" s="271">
        <v>8.5255</v>
      </c>
      <c r="AK140" s="271">
        <v>7.9755</v>
      </c>
      <c r="AL140" s="271">
        <v>7.5058</v>
      </c>
      <c r="AM140" s="271">
        <v>9.5375</v>
      </c>
      <c r="AN140" s="271">
        <v>16.3448</v>
      </c>
      <c r="AO140" s="271">
        <v>120.6124</v>
      </c>
      <c r="AQ140" s="307" t="s">
        <v>754</v>
      </c>
      <c r="AR140" s="307"/>
      <c r="AS140" s="307"/>
      <c r="AT140" s="274">
        <f t="shared" si="95"/>
        <v>1.48754873927736</v>
      </c>
      <c r="AU140" s="274">
        <f t="shared" si="95"/>
        <v>0.535938407902382</v>
      </c>
      <c r="AV140" s="274">
        <f t="shared" si="98"/>
        <v>0.853620750708215</v>
      </c>
      <c r="AW140" s="274">
        <f t="shared" si="98"/>
        <v>0.182325774606588</v>
      </c>
      <c r="AX140" s="274">
        <f t="shared" si="98"/>
        <v>0.0237450980392158</v>
      </c>
      <c r="AY140" s="274">
        <f t="shared" si="100"/>
        <v>0.788964705882353</v>
      </c>
      <c r="AZ140" s="274">
        <f t="shared" si="100"/>
        <v>-0.0501904761904762</v>
      </c>
      <c r="BA140" s="274">
        <f t="shared" si="100"/>
        <v>-0.155891089108911</v>
      </c>
      <c r="BB140" s="274">
        <f t="shared" si="100"/>
        <v>-0.340867768595041</v>
      </c>
      <c r="BC140" s="274">
        <f t="shared" si="100"/>
        <v>-0.456101449275362</v>
      </c>
      <c r="BD140" s="274">
        <f t="shared" si="100"/>
        <v>-0.435650887573964</v>
      </c>
      <c r="BE140" s="274">
        <f t="shared" si="99"/>
        <v>-0.273564444444444</v>
      </c>
      <c r="BF140" s="274">
        <f t="shared" si="99"/>
        <v>-0.0331779843753257</v>
      </c>
      <c r="BG140" s="307" t="s">
        <v>754</v>
      </c>
      <c r="BH140" s="307"/>
      <c r="BI140" s="307"/>
      <c r="BJ140" s="274">
        <f t="shared" si="97"/>
        <v>-0.574684444444444</v>
      </c>
      <c r="BK140" s="274">
        <f t="shared" si="87"/>
        <v>-0.447552666778131</v>
      </c>
      <c r="BL140" s="274">
        <f t="shared" si="88"/>
        <v>1.37635954376076</v>
      </c>
      <c r="BM140" s="274">
        <f t="shared" si="89"/>
        <v>-0.229720371564343</v>
      </c>
      <c r="BN140" s="274">
        <f t="shared" si="89"/>
        <v>0.079062942410433</v>
      </c>
      <c r="BO140" s="274">
        <f t="shared" si="89"/>
        <v>0.456225699565226</v>
      </c>
      <c r="BP140" s="274">
        <f t="shared" si="89"/>
        <v>-0.475319277663058</v>
      </c>
      <c r="BQ140" s="274">
        <f t="shared" si="89"/>
        <v>0.0685726461445904</v>
      </c>
      <c r="BR140" s="274">
        <f t="shared" si="89"/>
        <v>-0.0645123453169901</v>
      </c>
      <c r="BS140" s="274">
        <f t="shared" si="89"/>
        <v>-0.058892859381857</v>
      </c>
      <c r="BT140" s="274">
        <f t="shared" si="89"/>
        <v>0.270684004369954</v>
      </c>
      <c r="BU140" s="274">
        <f t="shared" si="94"/>
        <v>0.713740498034076</v>
      </c>
    </row>
    <row r="141" spans="26:73">
      <c r="Z141" s="268" t="s">
        <v>736</v>
      </c>
      <c r="AA141" s="268" t="s">
        <v>748</v>
      </c>
      <c r="AB141" s="269" t="s">
        <v>711</v>
      </c>
      <c r="AC141" s="270">
        <v>2.9269</v>
      </c>
      <c r="AD141" s="270">
        <v>0.9291</v>
      </c>
      <c r="AE141" s="270">
        <v>3.5</v>
      </c>
      <c r="AF141" s="270">
        <v>4.3</v>
      </c>
      <c r="AG141" s="270">
        <v>5.7</v>
      </c>
      <c r="AH141" s="270">
        <v>7.2</v>
      </c>
      <c r="AI141" s="270">
        <v>7</v>
      </c>
      <c r="AJ141" s="270">
        <v>8</v>
      </c>
      <c r="AK141" s="270">
        <v>10</v>
      </c>
      <c r="AL141" s="270">
        <v>12.2</v>
      </c>
      <c r="AM141" s="270">
        <v>15.4</v>
      </c>
      <c r="AN141" s="270">
        <v>18.9</v>
      </c>
      <c r="AO141" s="270">
        <v>100</v>
      </c>
      <c r="AQ141" s="268" t="s">
        <v>736</v>
      </c>
      <c r="AR141" s="268" t="s">
        <v>748</v>
      </c>
      <c r="AS141" s="269" t="s">
        <v>711</v>
      </c>
      <c r="AT141" s="274">
        <f t="shared" si="95"/>
        <v>-0.548317901234568</v>
      </c>
      <c r="AU141" s="274">
        <f t="shared" si="95"/>
        <v>-0.746804741790435</v>
      </c>
      <c r="AV141" s="274">
        <f t="shared" si="98"/>
        <v>-0.606153015179988</v>
      </c>
      <c r="AW141" s="274">
        <f t="shared" si="98"/>
        <v>-0.329424240533965</v>
      </c>
      <c r="AX141" s="274">
        <f t="shared" si="98"/>
        <v>-0.238415905082572</v>
      </c>
      <c r="AY141" s="274">
        <f t="shared" si="100"/>
        <v>-0.376137249805043</v>
      </c>
      <c r="AZ141" s="274">
        <f t="shared" si="100"/>
        <v>0.454847760573626</v>
      </c>
      <c r="BA141" s="274">
        <f t="shared" si="100"/>
        <v>0.263563565144599</v>
      </c>
      <c r="BB141" s="274">
        <f t="shared" si="100"/>
        <v>0.779074525431871</v>
      </c>
      <c r="BC141" s="274">
        <f t="shared" si="100"/>
        <v>1.44572299180081</v>
      </c>
      <c r="BD141" s="274">
        <f t="shared" si="100"/>
        <v>1.44568669800534</v>
      </c>
      <c r="BE141" s="274">
        <f t="shared" si="99"/>
        <v>0.79955439605431</v>
      </c>
      <c r="BF141" s="274">
        <f t="shared" si="99"/>
        <v>0.204450686175556</v>
      </c>
      <c r="BG141" s="268" t="s">
        <v>736</v>
      </c>
      <c r="BH141" s="268" t="s">
        <v>748</v>
      </c>
      <c r="BI141" s="269" t="s">
        <v>711</v>
      </c>
      <c r="BJ141" s="274">
        <f t="shared" si="97"/>
        <v>-0.721316626359187</v>
      </c>
      <c r="BK141" s="274">
        <f t="shared" si="87"/>
        <v>-0.682565171341692</v>
      </c>
      <c r="BL141" s="274">
        <f t="shared" si="88"/>
        <v>2.76708642772576</v>
      </c>
      <c r="BM141" s="274">
        <f t="shared" ref="BM141:BT147" si="101">AF141/AE141-1</f>
        <v>0.228571428571428</v>
      </c>
      <c r="BN141" s="274">
        <f t="shared" si="101"/>
        <v>0.325581395348837</v>
      </c>
      <c r="BO141" s="274">
        <f t="shared" si="101"/>
        <v>0.263157894736842</v>
      </c>
      <c r="BP141" s="274">
        <f t="shared" si="101"/>
        <v>-0.0277777777777778</v>
      </c>
      <c r="BQ141" s="274">
        <f t="shared" si="101"/>
        <v>0.142857142857143</v>
      </c>
      <c r="BR141" s="274">
        <f t="shared" si="101"/>
        <v>0.25</v>
      </c>
      <c r="BS141" s="274">
        <f t="shared" si="101"/>
        <v>0.22</v>
      </c>
      <c r="BT141" s="274">
        <f t="shared" si="101"/>
        <v>0.262295081967213</v>
      </c>
      <c r="BU141" s="274">
        <f t="shared" si="94"/>
        <v>0.227272727272727</v>
      </c>
    </row>
    <row r="142" spans="26:73">
      <c r="Z142" s="275"/>
      <c r="AA142" s="275"/>
      <c r="AB142" s="269" t="s">
        <v>712</v>
      </c>
      <c r="AC142" s="270">
        <v>1.2487</v>
      </c>
      <c r="AD142" s="270">
        <v>0.219</v>
      </c>
      <c r="AE142" s="270">
        <v>1.2</v>
      </c>
      <c r="AF142" s="270">
        <v>2</v>
      </c>
      <c r="AG142" s="270">
        <v>1.7</v>
      </c>
      <c r="AH142" s="270">
        <v>2</v>
      </c>
      <c r="AI142" s="270">
        <v>1.9</v>
      </c>
      <c r="AJ142" s="270">
        <v>2</v>
      </c>
      <c r="AK142" s="270">
        <v>2.5</v>
      </c>
      <c r="AL142" s="270">
        <v>2.6</v>
      </c>
      <c r="AM142" s="270">
        <v>3.2</v>
      </c>
      <c r="AN142" s="270">
        <v>3.7</v>
      </c>
      <c r="AO142" s="270">
        <v>24.7</v>
      </c>
      <c r="AQ142" s="275"/>
      <c r="AR142" s="275"/>
      <c r="AS142" s="269" t="s">
        <v>712</v>
      </c>
      <c r="AT142" s="274">
        <f t="shared" si="95"/>
        <v>-0.375743638454232</v>
      </c>
      <c r="AU142" s="274">
        <f t="shared" si="95"/>
        <v>-0.826052422557585</v>
      </c>
      <c r="AV142" s="274">
        <f t="shared" si="98"/>
        <v>-0.591211037301993</v>
      </c>
      <c r="AW142" s="274">
        <f t="shared" si="98"/>
        <v>-0.215593991449974</v>
      </c>
      <c r="AX142" s="274">
        <f t="shared" si="98"/>
        <v>-0.182141826229193</v>
      </c>
      <c r="AY142" s="274">
        <f t="shared" si="100"/>
        <v>-0.0859649924592112</v>
      </c>
      <c r="AZ142" s="274">
        <f t="shared" si="100"/>
        <v>0.0235965951944832</v>
      </c>
      <c r="BA142" s="274">
        <f t="shared" si="100"/>
        <v>0.21750776161198</v>
      </c>
      <c r="BB142" s="274">
        <f t="shared" si="100"/>
        <v>0.529987760097919</v>
      </c>
      <c r="BC142" s="274">
        <f t="shared" si="100"/>
        <v>0.601478287650139</v>
      </c>
      <c r="BD142" s="274">
        <f t="shared" si="100"/>
        <v>1.36844052993857</v>
      </c>
      <c r="BE142" s="274">
        <f t="shared" si="99"/>
        <v>0.814259095812494</v>
      </c>
      <c r="BF142" s="274">
        <f t="shared" si="99"/>
        <v>0.0665814553007371</v>
      </c>
      <c r="BG142" s="275"/>
      <c r="BH142" s="275"/>
      <c r="BI142" s="269" t="s">
        <v>712</v>
      </c>
      <c r="BJ142" s="274">
        <f t="shared" si="97"/>
        <v>-0.387712072178092</v>
      </c>
      <c r="BK142" s="274">
        <f t="shared" si="87"/>
        <v>-0.824617602306399</v>
      </c>
      <c r="BL142" s="274">
        <f t="shared" si="88"/>
        <v>4.47945205479452</v>
      </c>
      <c r="BM142" s="274">
        <f t="shared" si="101"/>
        <v>0.666666666666667</v>
      </c>
      <c r="BN142" s="274">
        <f t="shared" si="101"/>
        <v>-0.15</v>
      </c>
      <c r="BO142" s="274">
        <f t="shared" si="101"/>
        <v>0.176470588235294</v>
      </c>
      <c r="BP142" s="274">
        <f t="shared" si="101"/>
        <v>-0.05</v>
      </c>
      <c r="BQ142" s="274">
        <f t="shared" si="101"/>
        <v>0.0526315789473684</v>
      </c>
      <c r="BR142" s="274">
        <f t="shared" si="101"/>
        <v>0.25</v>
      </c>
      <c r="BS142" s="274">
        <f t="shared" si="101"/>
        <v>0.04</v>
      </c>
      <c r="BT142" s="274">
        <f t="shared" si="101"/>
        <v>0.230769230769231</v>
      </c>
      <c r="BU142" s="274">
        <f t="shared" si="94"/>
        <v>0.15625</v>
      </c>
    </row>
    <row r="143" spans="26:73">
      <c r="Z143" s="275"/>
      <c r="AA143" s="281"/>
      <c r="AB143" s="269" t="s">
        <v>713</v>
      </c>
      <c r="AC143" s="271">
        <v>4.1756</v>
      </c>
      <c r="AD143" s="271">
        <v>1.1481</v>
      </c>
      <c r="AE143" s="271">
        <v>4.7</v>
      </c>
      <c r="AF143" s="271">
        <v>6.3</v>
      </c>
      <c r="AG143" s="271">
        <v>7.4</v>
      </c>
      <c r="AH143" s="271">
        <v>9.2</v>
      </c>
      <c r="AI143" s="271">
        <v>8.9</v>
      </c>
      <c r="AJ143" s="271">
        <v>10</v>
      </c>
      <c r="AK143" s="271">
        <v>12.5</v>
      </c>
      <c r="AL143" s="271">
        <v>14.8</v>
      </c>
      <c r="AM143" s="271">
        <v>18.6</v>
      </c>
      <c r="AN143" s="271">
        <v>22.6</v>
      </c>
      <c r="AO143" s="271">
        <v>124.6</v>
      </c>
      <c r="AQ143" s="275"/>
      <c r="AR143" s="281"/>
      <c r="AS143" s="269" t="s">
        <v>713</v>
      </c>
      <c r="AT143" s="274">
        <f t="shared" si="95"/>
        <v>-0.507611759017959</v>
      </c>
      <c r="AU143" s="274">
        <f t="shared" si="95"/>
        <v>-0.767048797808664</v>
      </c>
      <c r="AV143" s="274">
        <f t="shared" si="95"/>
        <v>-0.602442861734703</v>
      </c>
      <c r="AW143" s="274">
        <f t="shared" si="95"/>
        <v>-0.297039756307116</v>
      </c>
      <c r="AX143" s="274">
        <f t="shared" si="95"/>
        <v>-0.226184251803827</v>
      </c>
      <c r="AY143" s="274">
        <f>AH143/AH136-1</f>
        <v>-0.329890524506341</v>
      </c>
      <c r="AZ143" s="274">
        <f t="shared" ref="AZ143:BF154" si="102">AI143/AI136-1</f>
        <v>0.334793107068404</v>
      </c>
      <c r="BA143" s="274">
        <f t="shared" si="102"/>
        <v>0.254075746175069</v>
      </c>
      <c r="BB143" s="274">
        <f t="shared" si="102"/>
        <v>0.72297343864147</v>
      </c>
      <c r="BC143" s="274">
        <f t="shared" si="102"/>
        <v>1.23842221482803</v>
      </c>
      <c r="BD143" s="274">
        <f t="shared" si="102"/>
        <v>1.43204016788922</v>
      </c>
      <c r="BE143" s="274">
        <f t="shared" si="102"/>
        <v>0.801945463243502</v>
      </c>
      <c r="BF143" s="274">
        <f t="shared" si="102"/>
        <v>0.17344031794017</v>
      </c>
      <c r="BG143" s="275"/>
      <c r="BH143" s="281"/>
      <c r="BI143" s="269" t="s">
        <v>713</v>
      </c>
      <c r="BJ143" s="274">
        <f t="shared" si="97"/>
        <v>-0.667070642640727</v>
      </c>
      <c r="BK143" s="274">
        <f t="shared" si="87"/>
        <v>-0.725045502442763</v>
      </c>
      <c r="BL143" s="274">
        <f t="shared" si="88"/>
        <v>3.09372005922829</v>
      </c>
      <c r="BM143" s="274">
        <f t="shared" si="101"/>
        <v>0.340425531914893</v>
      </c>
      <c r="BN143" s="274">
        <f t="shared" si="101"/>
        <v>0.174603174603175</v>
      </c>
      <c r="BO143" s="274">
        <f t="shared" si="101"/>
        <v>0.243243243243243</v>
      </c>
      <c r="BP143" s="274">
        <f t="shared" si="101"/>
        <v>-0.0326086956521738</v>
      </c>
      <c r="BQ143" s="274">
        <f t="shared" si="101"/>
        <v>0.123595505617977</v>
      </c>
      <c r="BR143" s="274">
        <f t="shared" si="101"/>
        <v>0.25</v>
      </c>
      <c r="BS143" s="274">
        <f t="shared" si="101"/>
        <v>0.184</v>
      </c>
      <c r="BT143" s="274">
        <f t="shared" si="101"/>
        <v>0.256756756756757</v>
      </c>
      <c r="BU143" s="274">
        <f t="shared" si="94"/>
        <v>0.21505376344086</v>
      </c>
    </row>
    <row r="144" spans="26:73">
      <c r="Z144" s="275"/>
      <c r="AA144" s="268" t="s">
        <v>749</v>
      </c>
      <c r="AB144" s="269" t="s">
        <v>711</v>
      </c>
      <c r="AC144" s="270">
        <v>0.4184</v>
      </c>
      <c r="AD144" s="270">
        <v>0.1389</v>
      </c>
      <c r="AE144" s="270">
        <v>0.6</v>
      </c>
      <c r="AF144" s="270">
        <v>0.8</v>
      </c>
      <c r="AG144" s="270">
        <v>0.7</v>
      </c>
      <c r="AH144" s="270">
        <v>1.1</v>
      </c>
      <c r="AI144" s="270">
        <v>0.9</v>
      </c>
      <c r="AJ144" s="270">
        <v>0.9</v>
      </c>
      <c r="AK144" s="270">
        <v>1.2</v>
      </c>
      <c r="AL144" s="270">
        <v>1.2</v>
      </c>
      <c r="AM144" s="270">
        <v>1.3</v>
      </c>
      <c r="AN144" s="270">
        <v>2.2</v>
      </c>
      <c r="AO144" s="270">
        <v>11.6</v>
      </c>
      <c r="AQ144" s="275"/>
      <c r="AR144" s="268" t="s">
        <v>749</v>
      </c>
      <c r="AS144" s="269" t="s">
        <v>711</v>
      </c>
      <c r="AT144" s="274">
        <f t="shared" si="95"/>
        <v>-0.58380582910574</v>
      </c>
      <c r="AU144" s="274">
        <f t="shared" si="95"/>
        <v>-0.542037586547972</v>
      </c>
      <c r="AV144" s="274">
        <f t="shared" si="95"/>
        <v>-0.118554429263993</v>
      </c>
      <c r="AW144" s="274">
        <f t="shared" si="95"/>
        <v>0.161608828227095</v>
      </c>
      <c r="AX144" s="274">
        <f t="shared" si="95"/>
        <v>-0.165474487362899</v>
      </c>
      <c r="AY144" s="274">
        <f>AH144/AH137-1</f>
        <v>-0.19713889497117</v>
      </c>
      <c r="AZ144" s="274">
        <f t="shared" si="102"/>
        <v>-0.294283697953423</v>
      </c>
      <c r="BA144" s="274">
        <f t="shared" si="102"/>
        <v>0.640539555231499</v>
      </c>
      <c r="BB144" s="274">
        <f t="shared" si="102"/>
        <v>0.762114537444934</v>
      </c>
      <c r="BC144" s="274">
        <f t="shared" si="102"/>
        <v>0.367053998632946</v>
      </c>
      <c r="BD144" s="274">
        <f t="shared" si="102"/>
        <v>-0.285164412185197</v>
      </c>
      <c r="BE144" s="274">
        <f t="shared" si="102"/>
        <v>-0.376187370629767</v>
      </c>
      <c r="BF144" s="274">
        <f t="shared" si="102"/>
        <v>-0.147992273171305</v>
      </c>
      <c r="BG144" s="275"/>
      <c r="BH144" s="268" t="s">
        <v>749</v>
      </c>
      <c r="BI144" s="269" t="s">
        <v>711</v>
      </c>
      <c r="BJ144" s="274">
        <f t="shared" si="97"/>
        <v>-0.881362179941588</v>
      </c>
      <c r="BK144" s="274">
        <f t="shared" si="87"/>
        <v>-0.66802103250478</v>
      </c>
      <c r="BL144" s="274">
        <f t="shared" si="88"/>
        <v>3.31965442764579</v>
      </c>
      <c r="BM144" s="274">
        <f t="shared" si="101"/>
        <v>0.333333333333333</v>
      </c>
      <c r="BN144" s="274">
        <f t="shared" si="101"/>
        <v>-0.125</v>
      </c>
      <c r="BO144" s="274">
        <f t="shared" si="101"/>
        <v>0.571428571428572</v>
      </c>
      <c r="BP144" s="274">
        <f t="shared" si="101"/>
        <v>-0.181818181818182</v>
      </c>
      <c r="BQ144" s="274">
        <f t="shared" si="101"/>
        <v>0</v>
      </c>
      <c r="BR144" s="274">
        <f t="shared" si="101"/>
        <v>0.333333333333333</v>
      </c>
      <c r="BS144" s="274">
        <f t="shared" si="101"/>
        <v>0</v>
      </c>
      <c r="BT144" s="274">
        <f t="shared" si="101"/>
        <v>0.0833333333333335</v>
      </c>
      <c r="BU144" s="274">
        <f t="shared" si="94"/>
        <v>0.692307692307692</v>
      </c>
    </row>
    <row r="145" spans="26:73">
      <c r="Z145" s="275"/>
      <c r="AA145" s="275"/>
      <c r="AB145" s="269" t="s">
        <v>712</v>
      </c>
      <c r="AC145" s="270">
        <v>0.0262</v>
      </c>
      <c r="AD145" s="270">
        <v>0.0038</v>
      </c>
      <c r="AE145" s="270">
        <v>0.03</v>
      </c>
      <c r="AF145" s="270">
        <v>0.04</v>
      </c>
      <c r="AG145" s="270">
        <v>0.07</v>
      </c>
      <c r="AH145" s="270">
        <v>0.09</v>
      </c>
      <c r="AI145" s="270">
        <v>0.03</v>
      </c>
      <c r="AJ145" s="270">
        <v>0.03</v>
      </c>
      <c r="AK145" s="270">
        <v>0.01</v>
      </c>
      <c r="AL145" s="270">
        <v>0.03</v>
      </c>
      <c r="AM145" s="270">
        <v>0.04</v>
      </c>
      <c r="AN145" s="270">
        <v>0.03</v>
      </c>
      <c r="AO145" s="270">
        <v>0.4</v>
      </c>
      <c r="AQ145" s="275"/>
      <c r="AR145" s="275"/>
      <c r="AS145" s="269" t="s">
        <v>712</v>
      </c>
      <c r="AT145" s="274">
        <f t="shared" si="95"/>
        <v>-0.667090216010165</v>
      </c>
      <c r="AU145" s="274">
        <f t="shared" si="95"/>
        <v>-0.908433734939759</v>
      </c>
      <c r="AV145" s="274">
        <f t="shared" si="95"/>
        <v>-0.418604651162791</v>
      </c>
      <c r="AW145" s="274">
        <f t="shared" si="95"/>
        <v>0.5625</v>
      </c>
      <c r="AX145" s="274">
        <f t="shared" si="95"/>
        <v>6.86516853932584</v>
      </c>
      <c r="AY145" s="274">
        <f>AH145/AH138-1</f>
        <v>0.535836177474403</v>
      </c>
      <c r="AZ145" s="274">
        <f t="shared" si="102"/>
        <v>-0.142857142857143</v>
      </c>
      <c r="BA145" s="274">
        <f t="shared" si="102"/>
        <v>29</v>
      </c>
      <c r="BB145" s="274">
        <f t="shared" si="102"/>
        <v>-0.62962962962963</v>
      </c>
      <c r="BC145" s="274">
        <f t="shared" si="102"/>
        <v>2.48837209302326</v>
      </c>
      <c r="BD145" s="274">
        <f t="shared" si="102"/>
        <v>-0.428571428571429</v>
      </c>
      <c r="BE145" s="274">
        <f t="shared" si="102"/>
        <v>-0.779411764705882</v>
      </c>
      <c r="BF145" s="274">
        <f t="shared" si="102"/>
        <v>-0.262672811059908</v>
      </c>
      <c r="BG145" s="275"/>
      <c r="BH145" s="275"/>
      <c r="BI145" s="269" t="s">
        <v>712</v>
      </c>
      <c r="BJ145" s="274">
        <f t="shared" si="97"/>
        <v>-0.807352941176471</v>
      </c>
      <c r="BK145" s="274">
        <f t="shared" si="87"/>
        <v>-0.854961832061069</v>
      </c>
      <c r="BL145" s="274">
        <f t="shared" si="88"/>
        <v>6.89473684210526</v>
      </c>
      <c r="BM145" s="274">
        <f t="shared" si="101"/>
        <v>0.333333333333333</v>
      </c>
      <c r="BN145" s="274">
        <f t="shared" si="101"/>
        <v>0.75</v>
      </c>
      <c r="BO145" s="274">
        <f t="shared" si="101"/>
        <v>0.285714285714286</v>
      </c>
      <c r="BP145" s="274">
        <f t="shared" si="101"/>
        <v>-0.666666666666667</v>
      </c>
      <c r="BQ145" s="274">
        <f t="shared" si="101"/>
        <v>0</v>
      </c>
      <c r="BR145" s="274">
        <f t="shared" si="101"/>
        <v>-0.666666666666667</v>
      </c>
      <c r="BS145" s="274">
        <f t="shared" si="101"/>
        <v>2</v>
      </c>
      <c r="BT145" s="274">
        <f t="shared" si="101"/>
        <v>0.333333333333333</v>
      </c>
      <c r="BU145" s="274">
        <f t="shared" si="94"/>
        <v>-0.25</v>
      </c>
    </row>
    <row r="146" spans="26:73">
      <c r="Z146" s="281"/>
      <c r="AA146" s="281"/>
      <c r="AB146" s="269" t="s">
        <v>713</v>
      </c>
      <c r="AC146" s="271">
        <v>0.4617</v>
      </c>
      <c r="AD146" s="271">
        <v>0.1427</v>
      </c>
      <c r="AE146" s="271">
        <v>0.6</v>
      </c>
      <c r="AF146" s="271">
        <v>0.9</v>
      </c>
      <c r="AG146" s="271">
        <v>0.8</v>
      </c>
      <c r="AH146" s="271">
        <v>1.2</v>
      </c>
      <c r="AI146" s="271">
        <v>0.9</v>
      </c>
      <c r="AJ146" s="271">
        <v>0.9</v>
      </c>
      <c r="AK146" s="271">
        <v>1.3</v>
      </c>
      <c r="AL146" s="271">
        <v>1.2</v>
      </c>
      <c r="AM146" s="271">
        <v>1.4</v>
      </c>
      <c r="AN146" s="271">
        <v>2.2</v>
      </c>
      <c r="AO146" s="271">
        <v>12.1</v>
      </c>
      <c r="AQ146" s="281"/>
      <c r="AR146" s="281"/>
      <c r="AS146" s="269" t="s">
        <v>713</v>
      </c>
      <c r="AT146" s="274">
        <f t="shared" si="95"/>
        <v>-0.576149820985954</v>
      </c>
      <c r="AU146" s="274">
        <f t="shared" si="95"/>
        <v>-0.601619207146845</v>
      </c>
      <c r="AV146" s="274">
        <f t="shared" si="95"/>
        <v>-0.190174112565798</v>
      </c>
      <c r="AW146" s="274">
        <f t="shared" si="95"/>
        <v>0.258741258741259</v>
      </c>
      <c r="AX146" s="274">
        <f t="shared" si="95"/>
        <v>-0.0900818926296633</v>
      </c>
      <c r="AY146" s="274">
        <f>AH146/AH139-1</f>
        <v>-0.187597319071153</v>
      </c>
      <c r="AZ146" s="274">
        <f t="shared" si="102"/>
        <v>-0.313344014648661</v>
      </c>
      <c r="BA146" s="274">
        <f t="shared" si="102"/>
        <v>0.631912964641886</v>
      </c>
      <c r="BB146" s="274">
        <f t="shared" si="102"/>
        <v>0.804052178739939</v>
      </c>
      <c r="BC146" s="274">
        <f t="shared" si="102"/>
        <v>0.342281879194631</v>
      </c>
      <c r="BD146" s="274">
        <f t="shared" si="102"/>
        <v>-0.259102455546147</v>
      </c>
      <c r="BE146" s="274">
        <f t="shared" si="102"/>
        <v>-0.421478910276638</v>
      </c>
      <c r="BF146" s="274">
        <f t="shared" si="102"/>
        <v>-0.161405235326324</v>
      </c>
      <c r="BG146" s="281"/>
      <c r="BH146" s="281"/>
      <c r="BI146" s="269" t="s">
        <v>713</v>
      </c>
      <c r="BJ146" s="274">
        <f t="shared" si="97"/>
        <v>-0.878589460397602</v>
      </c>
      <c r="BK146" s="274">
        <f t="shared" si="87"/>
        <v>-0.690924842971627</v>
      </c>
      <c r="BL146" s="274">
        <f t="shared" si="88"/>
        <v>3.20462508759636</v>
      </c>
      <c r="BM146" s="274">
        <f t="shared" si="101"/>
        <v>0.5</v>
      </c>
      <c r="BN146" s="274">
        <f t="shared" si="101"/>
        <v>-0.111111111111111</v>
      </c>
      <c r="BO146" s="274">
        <f t="shared" si="101"/>
        <v>0.5</v>
      </c>
      <c r="BP146" s="274">
        <f t="shared" si="101"/>
        <v>-0.25</v>
      </c>
      <c r="BQ146" s="274">
        <f t="shared" si="101"/>
        <v>0</v>
      </c>
      <c r="BR146" s="274">
        <f t="shared" si="101"/>
        <v>0.444444444444444</v>
      </c>
      <c r="BS146" s="274">
        <f t="shared" si="101"/>
        <v>-0.076923076923077</v>
      </c>
      <c r="BT146" s="274">
        <f t="shared" si="101"/>
        <v>0.166666666666667</v>
      </c>
      <c r="BU146" s="274">
        <f t="shared" si="94"/>
        <v>0.571428571428572</v>
      </c>
    </row>
    <row r="147" spans="26:73">
      <c r="Z147" s="305" t="s">
        <v>755</v>
      </c>
      <c r="AA147" s="306"/>
      <c r="AB147" s="307"/>
      <c r="AC147" s="271">
        <v>4.6373</v>
      </c>
      <c r="AD147" s="271">
        <v>1.2908</v>
      </c>
      <c r="AE147" s="271">
        <v>5.3</v>
      </c>
      <c r="AF147" s="271">
        <v>7.2</v>
      </c>
      <c r="AG147" s="271">
        <v>8.2</v>
      </c>
      <c r="AH147" s="271">
        <v>10.4</v>
      </c>
      <c r="AI147" s="271">
        <v>9.8</v>
      </c>
      <c r="AJ147" s="271">
        <v>10.9</v>
      </c>
      <c r="AK147" s="271">
        <v>13.8</v>
      </c>
      <c r="AL147" s="271">
        <v>16</v>
      </c>
      <c r="AM147" s="271">
        <v>20</v>
      </c>
      <c r="AN147" s="271">
        <v>24.8</v>
      </c>
      <c r="AO147" s="271">
        <v>136.7</v>
      </c>
      <c r="AQ147" s="307" t="s">
        <v>755</v>
      </c>
      <c r="AR147" s="307"/>
      <c r="AS147" s="307"/>
      <c r="AT147" s="274">
        <f t="shared" si="95"/>
        <v>-0.515413392409296</v>
      </c>
      <c r="AU147" s="274">
        <f t="shared" si="95"/>
        <v>-0.755840127111431</v>
      </c>
      <c r="AV147" s="274">
        <f t="shared" si="95"/>
        <v>-0.578129601770264</v>
      </c>
      <c r="AW147" s="274">
        <f t="shared" si="95"/>
        <v>-0.255975447189757</v>
      </c>
      <c r="AX147" s="274">
        <f t="shared" si="95"/>
        <v>-0.214724866407462</v>
      </c>
      <c r="AY147" s="274">
        <f>AH147/AH140-1</f>
        <v>-0.316068445765543</v>
      </c>
      <c r="AZ147" s="274">
        <f t="shared" si="102"/>
        <v>0.228316454426953</v>
      </c>
      <c r="BA147" s="274">
        <f t="shared" si="102"/>
        <v>0.278517389009442</v>
      </c>
      <c r="BB147" s="274">
        <f t="shared" si="102"/>
        <v>0.730299040812488</v>
      </c>
      <c r="BC147" s="274">
        <f t="shared" si="102"/>
        <v>1.13168483039783</v>
      </c>
      <c r="BD147" s="274">
        <f t="shared" si="102"/>
        <v>1.09698558322412</v>
      </c>
      <c r="BE147" s="274">
        <f t="shared" si="102"/>
        <v>0.517302138906564</v>
      </c>
      <c r="BF147" s="274">
        <f t="shared" si="102"/>
        <v>0.133382637274443</v>
      </c>
      <c r="BG147" s="307" t="s">
        <v>755</v>
      </c>
      <c r="BH147" s="307"/>
      <c r="BI147" s="307"/>
      <c r="BJ147" s="274">
        <f t="shared" si="97"/>
        <v>-0.71628285448583</v>
      </c>
      <c r="BK147" s="274">
        <f t="shared" si="87"/>
        <v>-0.721648372975654</v>
      </c>
      <c r="BL147" s="274">
        <f t="shared" si="88"/>
        <v>3.10598078710877</v>
      </c>
      <c r="BM147" s="274">
        <f t="shared" si="101"/>
        <v>0.358490566037736</v>
      </c>
      <c r="BN147" s="274">
        <f t="shared" si="101"/>
        <v>0.138888888888889</v>
      </c>
      <c r="BO147" s="274">
        <f t="shared" si="101"/>
        <v>0.26829268292683</v>
      </c>
      <c r="BP147" s="274">
        <f t="shared" si="101"/>
        <v>-0.0576923076923077</v>
      </c>
      <c r="BQ147" s="274">
        <f t="shared" si="101"/>
        <v>0.112244897959184</v>
      </c>
      <c r="BR147" s="274">
        <f t="shared" si="101"/>
        <v>0.26605504587156</v>
      </c>
      <c r="BS147" s="274">
        <f t="shared" si="101"/>
        <v>0.159420289855073</v>
      </c>
      <c r="BT147" s="274">
        <f t="shared" si="101"/>
        <v>0.25</v>
      </c>
      <c r="BU147" s="274">
        <f t="shared" si="94"/>
        <v>0.24</v>
      </c>
    </row>
    <row r="148" spans="26:73">
      <c r="Z148" s="268" t="s">
        <v>737</v>
      </c>
      <c r="AA148" s="268" t="s">
        <v>748</v>
      </c>
      <c r="AB148" s="269" t="s">
        <v>711</v>
      </c>
      <c r="AC148" s="270">
        <v>14.3</v>
      </c>
      <c r="AD148" s="270">
        <v>8.9</v>
      </c>
      <c r="AE148" s="270">
        <v>17.6</v>
      </c>
      <c r="AF148" s="270">
        <v>15.8</v>
      </c>
      <c r="AG148" s="270">
        <v>16.6</v>
      </c>
      <c r="AH148" s="270">
        <v>19.8</v>
      </c>
      <c r="AI148" s="270">
        <v>20.6</v>
      </c>
      <c r="AJ148" s="270">
        <v>25.1</v>
      </c>
      <c r="AK148" s="270">
        <v>28.1</v>
      </c>
      <c r="AL148" s="270">
        <v>29.8</v>
      </c>
      <c r="AM148" s="270">
        <v>33.9</v>
      </c>
      <c r="AN148" s="270">
        <v>41.6</v>
      </c>
      <c r="AO148" s="270">
        <v>272</v>
      </c>
      <c r="AQ148" s="268" t="s">
        <v>737</v>
      </c>
      <c r="AR148" s="268" t="s">
        <v>748</v>
      </c>
      <c r="AS148" s="269" t="s">
        <v>711</v>
      </c>
      <c r="AT148" s="274">
        <f t="shared" si="95"/>
        <v>3.88571526188117</v>
      </c>
      <c r="AU148" s="274">
        <f t="shared" si="95"/>
        <v>8.57916263050264</v>
      </c>
      <c r="AV148" s="274">
        <f t="shared" si="95"/>
        <v>4.02857142857143</v>
      </c>
      <c r="AW148" s="274">
        <f t="shared" si="95"/>
        <v>2.67441860465116</v>
      </c>
      <c r="AX148" s="274">
        <f t="shared" si="95"/>
        <v>1.91228070175439</v>
      </c>
      <c r="AY148" s="274">
        <f t="shared" si="95"/>
        <v>1.75</v>
      </c>
      <c r="AZ148" s="274">
        <f t="shared" si="95"/>
        <v>1.94285714285714</v>
      </c>
      <c r="BA148" s="274">
        <f t="shared" si="102"/>
        <v>2.1375</v>
      </c>
      <c r="BB148" s="274">
        <f t="shared" si="102"/>
        <v>1.81</v>
      </c>
      <c r="BC148" s="274">
        <f t="shared" si="102"/>
        <v>1.44262295081967</v>
      </c>
      <c r="BD148" s="274">
        <f t="shared" si="102"/>
        <v>1.2012987012987</v>
      </c>
      <c r="BE148" s="274">
        <f t="shared" si="102"/>
        <v>1.2010582010582</v>
      </c>
      <c r="BF148" s="274">
        <f t="shared" si="102"/>
        <v>1.72</v>
      </c>
      <c r="BG148" s="268" t="s">
        <v>737</v>
      </c>
      <c r="BH148" s="268" t="s">
        <v>748</v>
      </c>
      <c r="BI148" s="269" t="s">
        <v>711</v>
      </c>
      <c r="BJ148" s="274">
        <f t="shared" si="97"/>
        <v>-0.243386243386243</v>
      </c>
      <c r="BK148" s="274">
        <f t="shared" si="87"/>
        <v>-0.377622377622378</v>
      </c>
      <c r="BL148" s="274">
        <f t="shared" si="88"/>
        <v>0.977528089887641</v>
      </c>
      <c r="BM148" s="274">
        <f t="shared" ref="BM148:BM161" si="103">AF148/AE148-1</f>
        <v>-0.102272727272727</v>
      </c>
      <c r="BN148" s="274">
        <f t="shared" ref="BN148:BO161" si="104">AG148/AF148-1</f>
        <v>0.0506329113924051</v>
      </c>
      <c r="BO148" s="274">
        <f t="shared" ref="BO148:BT154" si="105">AH148/AG148-1</f>
        <v>0.192771084337349</v>
      </c>
      <c r="BP148" s="274">
        <f t="shared" si="105"/>
        <v>0.0404040404040404</v>
      </c>
      <c r="BQ148" s="274">
        <f t="shared" si="105"/>
        <v>0.218446601941747</v>
      </c>
      <c r="BR148" s="274">
        <f t="shared" si="105"/>
        <v>0.119521912350598</v>
      </c>
      <c r="BS148" s="274">
        <f t="shared" si="105"/>
        <v>0.0604982206405693</v>
      </c>
      <c r="BT148" s="274">
        <f t="shared" si="105"/>
        <v>0.13758389261745</v>
      </c>
      <c r="BU148" s="274">
        <f t="shared" si="94"/>
        <v>0.227138643067847</v>
      </c>
    </row>
    <row r="149" spans="26:73">
      <c r="Z149" s="275"/>
      <c r="AA149" s="275"/>
      <c r="AB149" s="269" t="s">
        <v>712</v>
      </c>
      <c r="AC149" s="270">
        <v>2.8</v>
      </c>
      <c r="AD149" s="270">
        <v>1.7</v>
      </c>
      <c r="AE149" s="270">
        <v>3.6</v>
      </c>
      <c r="AF149" s="270">
        <v>3.5</v>
      </c>
      <c r="AG149" s="270">
        <v>3.8</v>
      </c>
      <c r="AH149" s="270">
        <v>4.4</v>
      </c>
      <c r="AI149" s="270">
        <v>5</v>
      </c>
      <c r="AJ149" s="270">
        <v>5.6</v>
      </c>
      <c r="AK149" s="270">
        <v>6.1</v>
      </c>
      <c r="AL149" s="270">
        <v>6.7</v>
      </c>
      <c r="AM149" s="270">
        <v>8.8</v>
      </c>
      <c r="AN149" s="270">
        <v>8.2</v>
      </c>
      <c r="AO149" s="270">
        <v>60.2</v>
      </c>
      <c r="AQ149" s="275"/>
      <c r="AR149" s="275"/>
      <c r="AS149" s="269" t="s">
        <v>712</v>
      </c>
      <c r="AT149" s="274">
        <f t="shared" si="95"/>
        <v>1.24233202530632</v>
      </c>
      <c r="AU149" s="274">
        <f t="shared" si="95"/>
        <v>6.76255707762557</v>
      </c>
      <c r="AV149" s="274">
        <f t="shared" si="95"/>
        <v>2</v>
      </c>
      <c r="AW149" s="274">
        <f t="shared" si="95"/>
        <v>0.75</v>
      </c>
      <c r="AX149" s="274">
        <f t="shared" si="95"/>
        <v>1.23529411764706</v>
      </c>
      <c r="AY149" s="274">
        <f t="shared" si="95"/>
        <v>1.2</v>
      </c>
      <c r="AZ149" s="274">
        <f t="shared" si="95"/>
        <v>1.63157894736842</v>
      </c>
      <c r="BA149" s="274">
        <f t="shared" si="102"/>
        <v>1.8</v>
      </c>
      <c r="BB149" s="274">
        <f t="shared" si="102"/>
        <v>1.44</v>
      </c>
      <c r="BC149" s="274">
        <f t="shared" si="102"/>
        <v>1.57692307692308</v>
      </c>
      <c r="BD149" s="274">
        <f t="shared" si="102"/>
        <v>1.75</v>
      </c>
      <c r="BE149" s="274">
        <f t="shared" si="102"/>
        <v>1.21621621621622</v>
      </c>
      <c r="BF149" s="274">
        <f t="shared" si="102"/>
        <v>1.43724696356275</v>
      </c>
      <c r="BG149" s="275"/>
      <c r="BH149" s="275"/>
      <c r="BI149" s="269" t="s">
        <v>712</v>
      </c>
      <c r="BJ149" s="274">
        <f t="shared" si="97"/>
        <v>-0.243243243243243</v>
      </c>
      <c r="BK149" s="274">
        <f t="shared" si="87"/>
        <v>-0.392857142857143</v>
      </c>
      <c r="BL149" s="274">
        <f t="shared" si="88"/>
        <v>1.11764705882353</v>
      </c>
      <c r="BM149" s="274">
        <f t="shared" si="103"/>
        <v>-0.0277777777777778</v>
      </c>
      <c r="BN149" s="274">
        <f t="shared" si="104"/>
        <v>0.0857142857142856</v>
      </c>
      <c r="BO149" s="274">
        <f t="shared" si="105"/>
        <v>0.157894736842105</v>
      </c>
      <c r="BP149" s="274">
        <f t="shared" si="105"/>
        <v>0.136363636363636</v>
      </c>
      <c r="BQ149" s="274">
        <f t="shared" si="105"/>
        <v>0.12</v>
      </c>
      <c r="BR149" s="274">
        <f t="shared" si="105"/>
        <v>0.0892857142857142</v>
      </c>
      <c r="BS149" s="274">
        <f t="shared" si="105"/>
        <v>0.098360655737705</v>
      </c>
      <c r="BT149" s="274">
        <f t="shared" si="105"/>
        <v>0.313432835820896</v>
      </c>
      <c r="BU149" s="274">
        <f t="shared" si="94"/>
        <v>-0.0681818181818183</v>
      </c>
    </row>
    <row r="150" spans="26:73">
      <c r="Z150" s="275"/>
      <c r="AA150" s="281"/>
      <c r="AB150" s="269" t="s">
        <v>713</v>
      </c>
      <c r="AC150" s="271">
        <v>17.1</v>
      </c>
      <c r="AD150" s="271">
        <v>10.6</v>
      </c>
      <c r="AE150" s="271">
        <v>21.2</v>
      </c>
      <c r="AF150" s="271">
        <v>19.3</v>
      </c>
      <c r="AG150" s="271">
        <v>20.4</v>
      </c>
      <c r="AH150" s="271">
        <v>24.1</v>
      </c>
      <c r="AI150" s="271">
        <v>25.6</v>
      </c>
      <c r="AJ150" s="271">
        <f t="shared" ref="AJ150:AO150" si="106">AJ149+AJ148</f>
        <v>30.7</v>
      </c>
      <c r="AK150" s="271">
        <f t="shared" si="106"/>
        <v>34.2</v>
      </c>
      <c r="AL150" s="271">
        <f t="shared" si="106"/>
        <v>36.5</v>
      </c>
      <c r="AM150" s="271">
        <f t="shared" si="106"/>
        <v>42.7</v>
      </c>
      <c r="AN150" s="271">
        <f t="shared" si="106"/>
        <v>49.8</v>
      </c>
      <c r="AO150" s="271">
        <f t="shared" si="106"/>
        <v>332.2</v>
      </c>
      <c r="AQ150" s="275"/>
      <c r="AR150" s="281"/>
      <c r="AS150" s="269" t="s">
        <v>713</v>
      </c>
      <c r="AT150" s="274">
        <f t="shared" si="95"/>
        <v>3.09521984864451</v>
      </c>
      <c r="AU150" s="274">
        <f t="shared" si="95"/>
        <v>8.23264523996168</v>
      </c>
      <c r="AV150" s="274">
        <f t="shared" si="95"/>
        <v>3.51063829787234</v>
      </c>
      <c r="AW150" s="274">
        <f t="shared" si="95"/>
        <v>2.06349206349206</v>
      </c>
      <c r="AX150" s="274">
        <f t="shared" si="95"/>
        <v>1.75675675675676</v>
      </c>
      <c r="AY150" s="274">
        <f t="shared" si="95"/>
        <v>1.6195652173913</v>
      </c>
      <c r="AZ150" s="274">
        <f t="shared" si="95"/>
        <v>1.87640449438202</v>
      </c>
      <c r="BA150" s="274">
        <f t="shared" si="102"/>
        <v>2.07</v>
      </c>
      <c r="BB150" s="274">
        <f t="shared" si="102"/>
        <v>1.736</v>
      </c>
      <c r="BC150" s="274">
        <f t="shared" si="102"/>
        <v>1.46621621621622</v>
      </c>
      <c r="BD150" s="274">
        <f t="shared" si="102"/>
        <v>1.29569892473118</v>
      </c>
      <c r="BE150" s="274">
        <f t="shared" si="102"/>
        <v>1.20353982300885</v>
      </c>
      <c r="BF150" s="274">
        <f t="shared" si="102"/>
        <v>1.6661316211878</v>
      </c>
      <c r="BG150" s="275"/>
      <c r="BH150" s="281"/>
      <c r="BI150" s="269" t="s">
        <v>713</v>
      </c>
      <c r="BJ150" s="274">
        <f t="shared" si="97"/>
        <v>-0.243362831858407</v>
      </c>
      <c r="BK150" s="274">
        <f t="shared" si="87"/>
        <v>-0.380116959064328</v>
      </c>
      <c r="BL150" s="274">
        <f t="shared" si="88"/>
        <v>1</v>
      </c>
      <c r="BM150" s="274">
        <f t="shared" si="103"/>
        <v>-0.0896226415094339</v>
      </c>
      <c r="BN150" s="274">
        <f t="shared" si="104"/>
        <v>0.0569948186528497</v>
      </c>
      <c r="BO150" s="274">
        <f t="shared" si="105"/>
        <v>0.181372549019608</v>
      </c>
      <c r="BP150" s="274">
        <f t="shared" si="105"/>
        <v>0.0622406639004149</v>
      </c>
      <c r="BQ150" s="274">
        <f t="shared" si="105"/>
        <v>0.19921875</v>
      </c>
      <c r="BR150" s="274">
        <f t="shared" si="105"/>
        <v>0.114006514657981</v>
      </c>
      <c r="BS150" s="274">
        <f t="shared" si="105"/>
        <v>0.067251461988304</v>
      </c>
      <c r="BT150" s="274">
        <f t="shared" si="105"/>
        <v>0.16986301369863</v>
      </c>
      <c r="BU150" s="274">
        <f t="shared" si="94"/>
        <v>0.166276346604215</v>
      </c>
    </row>
    <row r="151" spans="26:73">
      <c r="Z151" s="275"/>
      <c r="AA151" s="268" t="s">
        <v>749</v>
      </c>
      <c r="AB151" s="269" t="s">
        <v>711</v>
      </c>
      <c r="AC151" s="270">
        <v>0.7</v>
      </c>
      <c r="AD151" s="270">
        <v>0.3</v>
      </c>
      <c r="AE151" s="270">
        <v>1.4</v>
      </c>
      <c r="AF151" s="270">
        <v>1.3</v>
      </c>
      <c r="AG151" s="270">
        <v>1.3</v>
      </c>
      <c r="AH151" s="270">
        <v>1.4</v>
      </c>
      <c r="AI151" s="270">
        <v>1.4</v>
      </c>
      <c r="AJ151" s="270">
        <v>1.4</v>
      </c>
      <c r="AK151" s="270">
        <v>1.6</v>
      </c>
      <c r="AL151" s="270">
        <v>1.8</v>
      </c>
      <c r="AM151" s="270">
        <v>2.2</v>
      </c>
      <c r="AN151" s="270">
        <v>3.2</v>
      </c>
      <c r="AO151" s="270">
        <v>18</v>
      </c>
      <c r="AQ151" s="275"/>
      <c r="AR151" s="268" t="s">
        <v>749</v>
      </c>
      <c r="AS151" s="269" t="s">
        <v>711</v>
      </c>
      <c r="AT151" s="274">
        <f t="shared" si="95"/>
        <v>0.673040152963671</v>
      </c>
      <c r="AU151" s="274">
        <f t="shared" si="95"/>
        <v>1.15982721382289</v>
      </c>
      <c r="AV151" s="274">
        <f t="shared" si="95"/>
        <v>1.33333333333333</v>
      </c>
      <c r="AW151" s="274">
        <f t="shared" si="95"/>
        <v>0.625</v>
      </c>
      <c r="AX151" s="274">
        <f t="shared" si="95"/>
        <v>0.857142857142857</v>
      </c>
      <c r="AY151" s="274">
        <f t="shared" si="95"/>
        <v>0.272727272727272</v>
      </c>
      <c r="AZ151" s="274">
        <f t="shared" si="95"/>
        <v>0.555555555555555</v>
      </c>
      <c r="BA151" s="274">
        <f t="shared" si="102"/>
        <v>0.555555555555555</v>
      </c>
      <c r="BB151" s="274">
        <f t="shared" si="102"/>
        <v>0.333333333333333</v>
      </c>
      <c r="BC151" s="274">
        <f t="shared" si="102"/>
        <v>0.5</v>
      </c>
      <c r="BD151" s="274">
        <f t="shared" si="102"/>
        <v>0.692307692307692</v>
      </c>
      <c r="BE151" s="274">
        <f t="shared" si="102"/>
        <v>0.454545454545455</v>
      </c>
      <c r="BF151" s="274">
        <f t="shared" si="102"/>
        <v>0.551724137931034</v>
      </c>
      <c r="BG151" s="275"/>
      <c r="BH151" s="268" t="s">
        <v>749</v>
      </c>
      <c r="BI151" s="269" t="s">
        <v>711</v>
      </c>
      <c r="BJ151" s="274">
        <f t="shared" si="97"/>
        <v>-0.681818181818182</v>
      </c>
      <c r="BK151" s="274">
        <f t="shared" si="87"/>
        <v>-0.571428571428571</v>
      </c>
      <c r="BL151" s="274">
        <f t="shared" si="88"/>
        <v>3.66666666666667</v>
      </c>
      <c r="BM151" s="274">
        <f t="shared" si="103"/>
        <v>-0.0714285714285713</v>
      </c>
      <c r="BN151" s="274">
        <f t="shared" si="104"/>
        <v>0</v>
      </c>
      <c r="BO151" s="274">
        <f t="shared" si="105"/>
        <v>0.0769230769230769</v>
      </c>
      <c r="BP151" s="274">
        <f t="shared" si="105"/>
        <v>0</v>
      </c>
      <c r="BQ151" s="274">
        <f t="shared" si="105"/>
        <v>0</v>
      </c>
      <c r="BR151" s="274">
        <f t="shared" si="105"/>
        <v>0.142857142857143</v>
      </c>
      <c r="BS151" s="274">
        <f t="shared" si="105"/>
        <v>0.125</v>
      </c>
      <c r="BT151" s="274">
        <f t="shared" si="105"/>
        <v>0.222222222222222</v>
      </c>
      <c r="BU151" s="274">
        <f t="shared" si="94"/>
        <v>0.454545454545455</v>
      </c>
    </row>
    <row r="152" spans="26:73">
      <c r="Z152" s="275"/>
      <c r="AA152" s="275"/>
      <c r="AB152" s="269" t="s">
        <v>712</v>
      </c>
      <c r="AC152" s="270">
        <v>0.02</v>
      </c>
      <c r="AD152" s="270">
        <v>0.01</v>
      </c>
      <c r="AE152" s="270">
        <v>0.01</v>
      </c>
      <c r="AF152" s="270">
        <v>0.004</v>
      </c>
      <c r="AG152" s="270">
        <v>0.04</v>
      </c>
      <c r="AH152" s="270">
        <v>0.04</v>
      </c>
      <c r="AI152" s="270">
        <v>0.06</v>
      </c>
      <c r="AJ152" s="270">
        <v>0.02</v>
      </c>
      <c r="AK152" s="270">
        <v>0.01</v>
      </c>
      <c r="AL152" s="270">
        <v>0.01</v>
      </c>
      <c r="AM152" s="270">
        <v>0.06</v>
      </c>
      <c r="AN152" s="270">
        <v>0.04</v>
      </c>
      <c r="AO152" s="270">
        <v>0.324</v>
      </c>
      <c r="AQ152" s="275"/>
      <c r="AR152" s="275"/>
      <c r="AS152" s="269" t="s">
        <v>712</v>
      </c>
      <c r="AT152" s="274">
        <f t="shared" si="95"/>
        <v>-0.236641221374046</v>
      </c>
      <c r="AU152" s="274">
        <f t="shared" si="95"/>
        <v>1.63157894736842</v>
      </c>
      <c r="AV152" s="274">
        <f t="shared" si="95"/>
        <v>-0.666666666666667</v>
      </c>
      <c r="AW152" s="274">
        <f t="shared" si="95"/>
        <v>-0.9</v>
      </c>
      <c r="AX152" s="274">
        <f t="shared" si="95"/>
        <v>-0.428571428571429</v>
      </c>
      <c r="AY152" s="274">
        <f t="shared" si="95"/>
        <v>-0.555555555555556</v>
      </c>
      <c r="AZ152" s="274">
        <f t="shared" si="95"/>
        <v>1</v>
      </c>
      <c r="BA152" s="274">
        <f t="shared" si="102"/>
        <v>-0.333333333333333</v>
      </c>
      <c r="BB152" s="274">
        <f t="shared" si="102"/>
        <v>0</v>
      </c>
      <c r="BC152" s="274">
        <f t="shared" si="102"/>
        <v>-0.666666666666667</v>
      </c>
      <c r="BD152" s="274">
        <f t="shared" si="102"/>
        <v>0.5</v>
      </c>
      <c r="BE152" s="274">
        <f t="shared" si="102"/>
        <v>0.333333333333333</v>
      </c>
      <c r="BF152" s="274">
        <f t="shared" si="102"/>
        <v>-0.19</v>
      </c>
      <c r="BG152" s="275"/>
      <c r="BH152" s="275"/>
      <c r="BI152" s="269" t="s">
        <v>712</v>
      </c>
      <c r="BJ152" s="274">
        <f t="shared" si="97"/>
        <v>-0.333333333333333</v>
      </c>
      <c r="BK152" s="274">
        <f t="shared" si="87"/>
        <v>-0.5</v>
      </c>
      <c r="BL152" s="274">
        <f t="shared" si="88"/>
        <v>0</v>
      </c>
      <c r="BM152" s="274">
        <f t="shared" si="103"/>
        <v>-0.6</v>
      </c>
      <c r="BN152" s="274">
        <f t="shared" si="104"/>
        <v>9</v>
      </c>
      <c r="BO152" s="274">
        <f t="shared" si="105"/>
        <v>0</v>
      </c>
      <c r="BP152" s="274">
        <f t="shared" si="105"/>
        <v>0.5</v>
      </c>
      <c r="BQ152" s="274">
        <f t="shared" si="105"/>
        <v>-0.666666666666667</v>
      </c>
      <c r="BR152" s="274">
        <f t="shared" si="105"/>
        <v>-0.5</v>
      </c>
      <c r="BS152" s="274">
        <f t="shared" si="105"/>
        <v>0</v>
      </c>
      <c r="BT152" s="274">
        <f t="shared" si="105"/>
        <v>5</v>
      </c>
      <c r="BU152" s="274">
        <f t="shared" si="94"/>
        <v>-0.333333333333333</v>
      </c>
    </row>
    <row r="153" spans="26:73">
      <c r="Z153" s="281"/>
      <c r="AA153" s="281"/>
      <c r="AB153" s="269" t="s">
        <v>713</v>
      </c>
      <c r="AC153" s="271">
        <v>0.72</v>
      </c>
      <c r="AD153" s="271">
        <v>0.4</v>
      </c>
      <c r="AE153" s="271">
        <v>1.4</v>
      </c>
      <c r="AF153" s="271">
        <v>1.3</v>
      </c>
      <c r="AG153" s="271">
        <v>1.3</v>
      </c>
      <c r="AH153" s="271">
        <v>1.44</v>
      </c>
      <c r="AI153" s="271">
        <v>1.5</v>
      </c>
      <c r="AJ153" s="271">
        <f t="shared" ref="AJ153:AO153" si="107">AJ151+AJ152</f>
        <v>1.42</v>
      </c>
      <c r="AK153" s="271">
        <f t="shared" si="107"/>
        <v>1.61</v>
      </c>
      <c r="AL153" s="271">
        <f t="shared" si="107"/>
        <v>1.81</v>
      </c>
      <c r="AM153" s="271">
        <f t="shared" si="107"/>
        <v>2.26</v>
      </c>
      <c r="AN153" s="271">
        <f t="shared" si="107"/>
        <v>3.24</v>
      </c>
      <c r="AO153" s="271">
        <f t="shared" si="107"/>
        <v>18.324</v>
      </c>
      <c r="AQ153" s="281"/>
      <c r="AR153" s="281"/>
      <c r="AS153" s="269" t="s">
        <v>713</v>
      </c>
      <c r="AT153" s="274">
        <f t="shared" si="95"/>
        <v>0.559454191033138</v>
      </c>
      <c r="AU153" s="274">
        <f t="shared" si="95"/>
        <v>1.8030833917309</v>
      </c>
      <c r="AV153" s="274">
        <f t="shared" si="95"/>
        <v>1.33333333333333</v>
      </c>
      <c r="AW153" s="274">
        <f t="shared" si="95"/>
        <v>0.444444444444444</v>
      </c>
      <c r="AX153" s="274">
        <f t="shared" si="95"/>
        <v>0.625</v>
      </c>
      <c r="AY153" s="274">
        <f t="shared" si="95"/>
        <v>0.2</v>
      </c>
      <c r="AZ153" s="274">
        <f t="shared" si="95"/>
        <v>0.666666666666667</v>
      </c>
      <c r="BA153" s="274">
        <f t="shared" si="102"/>
        <v>0.577777777777778</v>
      </c>
      <c r="BB153" s="274">
        <f t="shared" si="102"/>
        <v>0.238461538461539</v>
      </c>
      <c r="BC153" s="274">
        <f t="shared" si="102"/>
        <v>0.508333333333334</v>
      </c>
      <c r="BD153" s="274">
        <f t="shared" si="102"/>
        <v>0.614285714285715</v>
      </c>
      <c r="BE153" s="274">
        <f t="shared" si="102"/>
        <v>0.472727272727273</v>
      </c>
      <c r="BF153" s="274">
        <f t="shared" si="102"/>
        <v>0.514380165289256</v>
      </c>
      <c r="BG153" s="281"/>
      <c r="BH153" s="281"/>
      <c r="BI153" s="269" t="s">
        <v>713</v>
      </c>
      <c r="BJ153" s="274">
        <f t="shared" si="97"/>
        <v>-0.672727272727273</v>
      </c>
      <c r="BK153" s="274">
        <f t="shared" si="87"/>
        <v>-0.444444444444444</v>
      </c>
      <c r="BL153" s="274">
        <f t="shared" si="88"/>
        <v>2.5</v>
      </c>
      <c r="BM153" s="274">
        <f t="shared" si="103"/>
        <v>-0.0714285714285713</v>
      </c>
      <c r="BN153" s="274">
        <f t="shared" si="104"/>
        <v>0</v>
      </c>
      <c r="BO153" s="274">
        <f t="shared" si="105"/>
        <v>0.107692307692308</v>
      </c>
      <c r="BP153" s="274">
        <f t="shared" si="105"/>
        <v>0.0416666666666667</v>
      </c>
      <c r="BQ153" s="274">
        <f t="shared" si="105"/>
        <v>-0.0533333333333333</v>
      </c>
      <c r="BR153" s="274">
        <f t="shared" si="105"/>
        <v>0.133802816901408</v>
      </c>
      <c r="BS153" s="274">
        <f t="shared" si="105"/>
        <v>0.124223602484472</v>
      </c>
      <c r="BT153" s="274">
        <f t="shared" si="105"/>
        <v>0.248618784530387</v>
      </c>
      <c r="BU153" s="274">
        <f t="shared" si="94"/>
        <v>0.433628318584071</v>
      </c>
    </row>
    <row r="154" spans="26:73">
      <c r="Z154" s="305" t="s">
        <v>756</v>
      </c>
      <c r="AA154" s="306"/>
      <c r="AB154" s="307"/>
      <c r="AC154" s="271">
        <v>17.82</v>
      </c>
      <c r="AD154" s="271">
        <v>11</v>
      </c>
      <c r="AE154" s="271">
        <v>22.6</v>
      </c>
      <c r="AF154" s="271">
        <v>20.6</v>
      </c>
      <c r="AG154" s="271">
        <v>21.7</v>
      </c>
      <c r="AH154" s="271">
        <v>25.6</v>
      </c>
      <c r="AI154" s="271">
        <v>27.1</v>
      </c>
      <c r="AJ154" s="271">
        <f t="shared" ref="AJ154:AO154" si="108">AJ153+AJ150</f>
        <v>32.12</v>
      </c>
      <c r="AK154" s="271">
        <f t="shared" si="108"/>
        <v>35.81</v>
      </c>
      <c r="AL154" s="271">
        <f t="shared" si="108"/>
        <v>38.31</v>
      </c>
      <c r="AM154" s="271">
        <f t="shared" si="108"/>
        <v>44.96</v>
      </c>
      <c r="AN154" s="271">
        <f t="shared" si="108"/>
        <v>53.04</v>
      </c>
      <c r="AO154" s="271">
        <f t="shared" si="108"/>
        <v>350.524</v>
      </c>
      <c r="AQ154" s="307" t="s">
        <v>756</v>
      </c>
      <c r="AR154" s="307"/>
      <c r="AS154" s="307"/>
      <c r="AT154" s="274">
        <f t="shared" si="95"/>
        <v>2.842753326289</v>
      </c>
      <c r="AU154" s="274">
        <f t="shared" si="95"/>
        <v>7.52184691664084</v>
      </c>
      <c r="AV154" s="274">
        <f t="shared" si="95"/>
        <v>3.26415094339623</v>
      </c>
      <c r="AW154" s="274">
        <f t="shared" si="95"/>
        <v>1.86111111111111</v>
      </c>
      <c r="AX154" s="274">
        <f t="shared" si="95"/>
        <v>1.64634146341463</v>
      </c>
      <c r="AY154" s="274">
        <f t="shared" si="95"/>
        <v>1.46153846153846</v>
      </c>
      <c r="AZ154" s="274">
        <f t="shared" si="95"/>
        <v>1.76530612244898</v>
      </c>
      <c r="BA154" s="274">
        <f t="shared" si="102"/>
        <v>1.94678899082569</v>
      </c>
      <c r="BB154" s="274">
        <f t="shared" si="102"/>
        <v>1.59492753623188</v>
      </c>
      <c r="BC154" s="274">
        <f t="shared" si="102"/>
        <v>1.394375</v>
      </c>
      <c r="BD154" s="274">
        <f t="shared" si="102"/>
        <v>1.248</v>
      </c>
      <c r="BE154" s="274">
        <f t="shared" si="102"/>
        <v>1.13870967741935</v>
      </c>
      <c r="BF154" s="274">
        <f t="shared" si="102"/>
        <v>1.56418434528164</v>
      </c>
      <c r="BG154" s="307" t="s">
        <v>756</v>
      </c>
      <c r="BH154" s="307"/>
      <c r="BI154" s="307"/>
      <c r="BJ154" s="274">
        <f t="shared" si="97"/>
        <v>-0.281451612903226</v>
      </c>
      <c r="BK154" s="274">
        <f t="shared" si="87"/>
        <v>-0.382716049382716</v>
      </c>
      <c r="BL154" s="274">
        <f t="shared" si="88"/>
        <v>1.05454545454545</v>
      </c>
      <c r="BM154" s="274">
        <f t="shared" si="103"/>
        <v>-0.088495575221239</v>
      </c>
      <c r="BN154" s="274">
        <f t="shared" si="104"/>
        <v>0.0533980582524272</v>
      </c>
      <c r="BO154" s="274">
        <f t="shared" si="105"/>
        <v>0.179723502304147</v>
      </c>
      <c r="BP154" s="274">
        <f t="shared" si="105"/>
        <v>0.05859375</v>
      </c>
      <c r="BQ154" s="274">
        <f t="shared" si="105"/>
        <v>0.185239852398524</v>
      </c>
      <c r="BR154" s="274">
        <f t="shared" si="105"/>
        <v>0.114881693648817</v>
      </c>
      <c r="BS154" s="274">
        <f t="shared" si="105"/>
        <v>0.0698129014241833</v>
      </c>
      <c r="BT154" s="274">
        <f t="shared" si="105"/>
        <v>0.173583920647351</v>
      </c>
      <c r="BU154" s="274">
        <f t="shared" si="94"/>
        <v>0.179715302491103</v>
      </c>
    </row>
    <row r="155" spans="26:73">
      <c r="Z155" s="268" t="s">
        <v>738</v>
      </c>
      <c r="AA155" s="268" t="s">
        <v>748</v>
      </c>
      <c r="AB155" s="269" t="s">
        <v>711</v>
      </c>
      <c r="AC155" s="270">
        <v>33.5</v>
      </c>
      <c r="AD155" s="270">
        <v>24.6</v>
      </c>
      <c r="AE155" s="270">
        <v>37.3</v>
      </c>
      <c r="AF155" s="270">
        <f>21.2</f>
        <v>21.2</v>
      </c>
      <c r="AG155" s="270">
        <v>32.7</v>
      </c>
      <c r="AH155" s="270">
        <f>D80</f>
        <v>47.6</v>
      </c>
      <c r="AI155" s="312" t="s">
        <v>757</v>
      </c>
      <c r="AJ155" s="312"/>
      <c r="AK155" s="312"/>
      <c r="AL155" s="312"/>
      <c r="AM155" s="312"/>
      <c r="AN155" s="312"/>
      <c r="AO155" s="313"/>
      <c r="AQ155" s="268" t="s">
        <v>738</v>
      </c>
      <c r="AR155" s="268" t="s">
        <v>748</v>
      </c>
      <c r="AS155" s="269" t="s">
        <v>711</v>
      </c>
      <c r="AT155" s="274">
        <f t="shared" ref="AT155:AY161" si="109">AC155/AC148-1</f>
        <v>1.34265734265734</v>
      </c>
      <c r="AU155" s="274">
        <f t="shared" si="109"/>
        <v>1.76404494382022</v>
      </c>
      <c r="AV155" s="274">
        <f t="shared" si="109"/>
        <v>1.11931818181818</v>
      </c>
      <c r="AW155" s="274">
        <f t="shared" si="109"/>
        <v>0.341772151898734</v>
      </c>
      <c r="AX155" s="274">
        <f t="shared" si="109"/>
        <v>0.969879518072289</v>
      </c>
      <c r="AY155" s="274">
        <f t="shared" si="109"/>
        <v>1.4040404040404</v>
      </c>
      <c r="AZ155" s="314" t="s">
        <v>757</v>
      </c>
      <c r="BA155" s="312"/>
      <c r="BB155" s="312"/>
      <c r="BC155" s="312"/>
      <c r="BD155" s="312"/>
      <c r="BE155" s="312"/>
      <c r="BF155" s="313"/>
      <c r="BG155" s="268" t="s">
        <v>738</v>
      </c>
      <c r="BH155" s="268" t="s">
        <v>748</v>
      </c>
      <c r="BI155" s="269" t="s">
        <v>711</v>
      </c>
      <c r="BJ155" s="274">
        <f t="shared" ref="BJ155:BJ161" si="110">AC155/AN148-1</f>
        <v>-0.194711538461538</v>
      </c>
      <c r="BK155" s="274">
        <f t="shared" si="87"/>
        <v>-0.265671641791045</v>
      </c>
      <c r="BL155" s="274">
        <f t="shared" si="88"/>
        <v>0.516260162601626</v>
      </c>
      <c r="BM155" s="274">
        <f t="shared" si="103"/>
        <v>-0.431635388739946</v>
      </c>
      <c r="BN155" s="274">
        <f t="shared" si="104"/>
        <v>0.54245283018868</v>
      </c>
      <c r="BO155" s="274">
        <f t="shared" si="104"/>
        <v>0.45565749235474</v>
      </c>
      <c r="BP155" s="321" t="s">
        <v>757</v>
      </c>
      <c r="BQ155" s="322"/>
      <c r="BR155" s="322"/>
      <c r="BS155" s="322"/>
      <c r="BT155" s="322"/>
      <c r="BU155" s="323"/>
    </row>
    <row r="156" spans="26:73">
      <c r="Z156" s="275"/>
      <c r="AA156" s="275"/>
      <c r="AB156" s="269" t="s">
        <v>712</v>
      </c>
      <c r="AC156" s="270">
        <v>8.5</v>
      </c>
      <c r="AD156" s="270">
        <v>7.5</v>
      </c>
      <c r="AE156" s="270">
        <v>8.7</v>
      </c>
      <c r="AF156" s="270">
        <v>6.8</v>
      </c>
      <c r="AG156" s="270">
        <v>10</v>
      </c>
      <c r="AH156" s="270">
        <f>E80</f>
        <v>12</v>
      </c>
      <c r="AI156" s="315"/>
      <c r="AJ156" s="315"/>
      <c r="AK156" s="315"/>
      <c r="AL156" s="315"/>
      <c r="AM156" s="315"/>
      <c r="AN156" s="315"/>
      <c r="AO156" s="316"/>
      <c r="AQ156" s="275"/>
      <c r="AR156" s="275"/>
      <c r="AS156" s="269" t="s">
        <v>712</v>
      </c>
      <c r="AT156" s="274">
        <f t="shared" si="109"/>
        <v>2.03571428571429</v>
      </c>
      <c r="AU156" s="274">
        <f t="shared" si="109"/>
        <v>3.41176470588235</v>
      </c>
      <c r="AV156" s="274">
        <f t="shared" si="109"/>
        <v>1.41666666666667</v>
      </c>
      <c r="AW156" s="274">
        <f t="shared" si="109"/>
        <v>0.942857142857143</v>
      </c>
      <c r="AX156" s="274">
        <f t="shared" si="109"/>
        <v>1.63157894736842</v>
      </c>
      <c r="AY156" s="274">
        <f t="shared" si="109"/>
        <v>1.72727272727273</v>
      </c>
      <c r="AZ156" s="317"/>
      <c r="BA156" s="315"/>
      <c r="BB156" s="315"/>
      <c r="BC156" s="315"/>
      <c r="BD156" s="315"/>
      <c r="BE156" s="315"/>
      <c r="BF156" s="316"/>
      <c r="BG156" s="275"/>
      <c r="BH156" s="275"/>
      <c r="BI156" s="269" t="s">
        <v>712</v>
      </c>
      <c r="BJ156" s="274">
        <f t="shared" si="110"/>
        <v>0.0365853658536586</v>
      </c>
      <c r="BK156" s="274">
        <f t="shared" si="87"/>
        <v>-0.117647058823529</v>
      </c>
      <c r="BL156" s="274">
        <f t="shared" si="88"/>
        <v>0.16</v>
      </c>
      <c r="BM156" s="274">
        <f t="shared" si="103"/>
        <v>-0.218390804597701</v>
      </c>
      <c r="BN156" s="274">
        <f t="shared" si="104"/>
        <v>0.470588235294118</v>
      </c>
      <c r="BO156" s="274">
        <f t="shared" si="104"/>
        <v>0.2</v>
      </c>
      <c r="BP156" s="324"/>
      <c r="BQ156" s="325"/>
      <c r="BR156" s="325"/>
      <c r="BS156" s="325"/>
      <c r="BT156" s="325"/>
      <c r="BU156" s="326"/>
    </row>
    <row r="157" spans="26:73">
      <c r="Z157" s="275"/>
      <c r="AA157" s="281"/>
      <c r="AB157" s="269" t="s">
        <v>713</v>
      </c>
      <c r="AC157" s="271">
        <f>AC156+AC155</f>
        <v>42</v>
      </c>
      <c r="AD157" s="271">
        <v>32.1</v>
      </c>
      <c r="AE157" s="271">
        <v>46.1</v>
      </c>
      <c r="AF157" s="271">
        <v>28</v>
      </c>
      <c r="AG157" s="271">
        <v>42.7</v>
      </c>
      <c r="AH157" s="271">
        <f>AH155+AH156</f>
        <v>59.6</v>
      </c>
      <c r="AI157" s="315"/>
      <c r="AJ157" s="315"/>
      <c r="AK157" s="315"/>
      <c r="AL157" s="315"/>
      <c r="AM157" s="315"/>
      <c r="AN157" s="315"/>
      <c r="AO157" s="316"/>
      <c r="AQ157" s="275"/>
      <c r="AR157" s="281"/>
      <c r="AS157" s="269" t="s">
        <v>713</v>
      </c>
      <c r="AT157" s="274">
        <f t="shared" si="109"/>
        <v>1.45614035087719</v>
      </c>
      <c r="AU157" s="274">
        <f t="shared" si="109"/>
        <v>2.02830188679245</v>
      </c>
      <c r="AV157" s="274">
        <f t="shared" si="109"/>
        <v>1.17452830188679</v>
      </c>
      <c r="AW157" s="274">
        <f t="shared" si="109"/>
        <v>0.450777202072539</v>
      </c>
      <c r="AX157" s="274">
        <f t="shared" si="109"/>
        <v>1.09313725490196</v>
      </c>
      <c r="AY157" s="274">
        <f t="shared" si="109"/>
        <v>1.47302904564315</v>
      </c>
      <c r="AZ157" s="317"/>
      <c r="BA157" s="315"/>
      <c r="BB157" s="315"/>
      <c r="BC157" s="315"/>
      <c r="BD157" s="315"/>
      <c r="BE157" s="315"/>
      <c r="BF157" s="316"/>
      <c r="BG157" s="275"/>
      <c r="BH157" s="281"/>
      <c r="BI157" s="269" t="s">
        <v>713</v>
      </c>
      <c r="BJ157" s="274">
        <f t="shared" si="110"/>
        <v>-0.156626506024096</v>
      </c>
      <c r="BK157" s="274">
        <f t="shared" si="87"/>
        <v>-0.235714285714286</v>
      </c>
      <c r="BL157" s="274">
        <f t="shared" si="88"/>
        <v>0.43613707165109</v>
      </c>
      <c r="BM157" s="274">
        <f t="shared" si="103"/>
        <v>-0.392624728850325</v>
      </c>
      <c r="BN157" s="274">
        <f t="shared" si="104"/>
        <v>0.525</v>
      </c>
      <c r="BO157" s="274">
        <f t="shared" si="104"/>
        <v>0.395784543325527</v>
      </c>
      <c r="BP157" s="324"/>
      <c r="BQ157" s="325"/>
      <c r="BR157" s="325"/>
      <c r="BS157" s="325"/>
      <c r="BT157" s="325"/>
      <c r="BU157" s="326"/>
    </row>
    <row r="158" spans="26:73">
      <c r="Z158" s="275"/>
      <c r="AA158" s="268" t="s">
        <v>749</v>
      </c>
      <c r="AB158" s="269" t="s">
        <v>711</v>
      </c>
      <c r="AC158" s="270">
        <v>1.2</v>
      </c>
      <c r="AD158" s="270">
        <v>1.2</v>
      </c>
      <c r="AE158" s="270">
        <v>2.2</v>
      </c>
      <c r="AF158" s="270">
        <v>1.9</v>
      </c>
      <c r="AG158" s="270">
        <v>2</v>
      </c>
      <c r="AH158" s="270"/>
      <c r="AI158" s="315"/>
      <c r="AJ158" s="315"/>
      <c r="AK158" s="315"/>
      <c r="AL158" s="315"/>
      <c r="AM158" s="315"/>
      <c r="AN158" s="315"/>
      <c r="AO158" s="316"/>
      <c r="AQ158" s="275"/>
      <c r="AR158" s="268" t="s">
        <v>749</v>
      </c>
      <c r="AS158" s="269" t="s">
        <v>711</v>
      </c>
      <c r="AT158" s="274">
        <f t="shared" si="109"/>
        <v>0.714285714285714</v>
      </c>
      <c r="AU158" s="274">
        <f t="shared" si="109"/>
        <v>3</v>
      </c>
      <c r="AV158" s="274">
        <f t="shared" si="109"/>
        <v>0.571428571428572</v>
      </c>
      <c r="AW158" s="274">
        <f t="shared" si="109"/>
        <v>0.461538461538461</v>
      </c>
      <c r="AX158" s="274">
        <f t="shared" si="109"/>
        <v>0.538461538461538</v>
      </c>
      <c r="AY158" s="274"/>
      <c r="AZ158" s="317"/>
      <c r="BA158" s="315"/>
      <c r="BB158" s="315"/>
      <c r="BC158" s="315"/>
      <c r="BD158" s="315"/>
      <c r="BE158" s="315"/>
      <c r="BF158" s="316"/>
      <c r="BG158" s="275"/>
      <c r="BH158" s="268" t="s">
        <v>749</v>
      </c>
      <c r="BI158" s="269" t="s">
        <v>711</v>
      </c>
      <c r="BJ158" s="274">
        <f t="shared" si="110"/>
        <v>-0.625</v>
      </c>
      <c r="BK158" s="274">
        <f t="shared" si="87"/>
        <v>0</v>
      </c>
      <c r="BL158" s="274">
        <f t="shared" si="88"/>
        <v>0.833333333333333</v>
      </c>
      <c r="BM158" s="274">
        <f t="shared" si="103"/>
        <v>-0.136363636363636</v>
      </c>
      <c r="BN158" s="274">
        <f t="shared" si="104"/>
        <v>0.0526315789473684</v>
      </c>
      <c r="BO158" s="274"/>
      <c r="BP158" s="324"/>
      <c r="BQ158" s="325"/>
      <c r="BR158" s="325"/>
      <c r="BS158" s="325"/>
      <c r="BT158" s="325"/>
      <c r="BU158" s="326"/>
    </row>
    <row r="159" spans="26:73">
      <c r="Z159" s="275"/>
      <c r="AA159" s="275"/>
      <c r="AB159" s="269" t="s">
        <v>712</v>
      </c>
      <c r="AC159" s="270">
        <v>0.04</v>
      </c>
      <c r="AD159" s="270">
        <v>0.03</v>
      </c>
      <c r="AE159" s="270">
        <v>0.09</v>
      </c>
      <c r="AF159" s="270">
        <v>0.0028</v>
      </c>
      <c r="AG159" s="270">
        <v>0.0031</v>
      </c>
      <c r="AH159" s="270"/>
      <c r="AI159" s="315"/>
      <c r="AJ159" s="315"/>
      <c r="AK159" s="315"/>
      <c r="AL159" s="315"/>
      <c r="AM159" s="315"/>
      <c r="AN159" s="315"/>
      <c r="AO159" s="316"/>
      <c r="AQ159" s="275"/>
      <c r="AR159" s="275"/>
      <c r="AS159" s="269" t="s">
        <v>712</v>
      </c>
      <c r="AT159" s="274">
        <f t="shared" si="109"/>
        <v>1</v>
      </c>
      <c r="AU159" s="274">
        <f t="shared" si="109"/>
        <v>2</v>
      </c>
      <c r="AV159" s="274">
        <f t="shared" si="109"/>
        <v>8</v>
      </c>
      <c r="AW159" s="274">
        <f t="shared" si="109"/>
        <v>-0.3</v>
      </c>
      <c r="AX159" s="274">
        <f t="shared" si="109"/>
        <v>-0.9225</v>
      </c>
      <c r="AY159" s="274"/>
      <c r="AZ159" s="317"/>
      <c r="BA159" s="315"/>
      <c r="BB159" s="315"/>
      <c r="BC159" s="315"/>
      <c r="BD159" s="315"/>
      <c r="BE159" s="315"/>
      <c r="BF159" s="316"/>
      <c r="BG159" s="275"/>
      <c r="BH159" s="275"/>
      <c r="BI159" s="269" t="s">
        <v>712</v>
      </c>
      <c r="BJ159" s="274">
        <f t="shared" si="110"/>
        <v>0</v>
      </c>
      <c r="BK159" s="274">
        <f t="shared" si="87"/>
        <v>-0.25</v>
      </c>
      <c r="BL159" s="274">
        <f t="shared" si="88"/>
        <v>2</v>
      </c>
      <c r="BM159" s="274">
        <f t="shared" si="103"/>
        <v>-0.968888888888889</v>
      </c>
      <c r="BN159" s="274">
        <f t="shared" si="104"/>
        <v>0.107142857142857</v>
      </c>
      <c r="BO159" s="274"/>
      <c r="BP159" s="324"/>
      <c r="BQ159" s="325"/>
      <c r="BR159" s="325"/>
      <c r="BS159" s="325"/>
      <c r="BT159" s="325"/>
      <c r="BU159" s="326"/>
    </row>
    <row r="160" spans="26:73">
      <c r="Z160" s="281"/>
      <c r="AA160" s="281"/>
      <c r="AB160" s="269" t="s">
        <v>713</v>
      </c>
      <c r="AC160" s="271">
        <f>AC159+AC158</f>
        <v>1.24</v>
      </c>
      <c r="AD160" s="271">
        <v>1.3</v>
      </c>
      <c r="AE160" s="271">
        <v>2.4</v>
      </c>
      <c r="AF160" s="271">
        <v>1.9</v>
      </c>
      <c r="AG160" s="271">
        <v>2</v>
      </c>
      <c r="AH160" s="271">
        <f>G80</f>
        <v>2.8</v>
      </c>
      <c r="AI160" s="315"/>
      <c r="AJ160" s="315"/>
      <c r="AK160" s="315"/>
      <c r="AL160" s="315"/>
      <c r="AM160" s="315"/>
      <c r="AN160" s="315"/>
      <c r="AO160" s="316"/>
      <c r="AQ160" s="281"/>
      <c r="AR160" s="281"/>
      <c r="AS160" s="269" t="s">
        <v>713</v>
      </c>
      <c r="AT160" s="274">
        <f t="shared" si="109"/>
        <v>0.722222222222222</v>
      </c>
      <c r="AU160" s="274">
        <f t="shared" si="109"/>
        <v>2.25</v>
      </c>
      <c r="AV160" s="274">
        <f t="shared" si="109"/>
        <v>0.714285714285714</v>
      </c>
      <c r="AW160" s="274">
        <f t="shared" si="109"/>
        <v>0.461538461538461</v>
      </c>
      <c r="AX160" s="274">
        <f t="shared" si="109"/>
        <v>0.538461538461538</v>
      </c>
      <c r="AY160" s="274">
        <f t="shared" si="109"/>
        <v>0.944444444444444</v>
      </c>
      <c r="AZ160" s="317"/>
      <c r="BA160" s="315"/>
      <c r="BB160" s="315"/>
      <c r="BC160" s="315"/>
      <c r="BD160" s="315"/>
      <c r="BE160" s="315"/>
      <c r="BF160" s="316"/>
      <c r="BG160" s="281"/>
      <c r="BH160" s="281"/>
      <c r="BI160" s="269" t="s">
        <v>713</v>
      </c>
      <c r="BJ160" s="274">
        <f t="shared" si="110"/>
        <v>-0.617283950617284</v>
      </c>
      <c r="BK160" s="274">
        <f t="shared" si="87"/>
        <v>0.0483870967741935</v>
      </c>
      <c r="BL160" s="274">
        <f t="shared" si="88"/>
        <v>0.846153846153846</v>
      </c>
      <c r="BM160" s="274">
        <f t="shared" si="103"/>
        <v>-0.208333333333333</v>
      </c>
      <c r="BN160" s="274">
        <f t="shared" si="104"/>
        <v>0.0526315789473684</v>
      </c>
      <c r="BO160" s="274">
        <f t="shared" si="104"/>
        <v>0.4</v>
      </c>
      <c r="BP160" s="324"/>
      <c r="BQ160" s="325"/>
      <c r="BR160" s="325"/>
      <c r="BS160" s="325"/>
      <c r="BT160" s="325"/>
      <c r="BU160" s="326"/>
    </row>
    <row r="161" spans="26:73">
      <c r="Z161" s="305" t="s">
        <v>758</v>
      </c>
      <c r="AA161" s="306"/>
      <c r="AB161" s="307"/>
      <c r="AC161" s="271">
        <f>AC160+AC157</f>
        <v>43.24</v>
      </c>
      <c r="AD161" s="271">
        <v>33.4</v>
      </c>
      <c r="AE161" s="271">
        <v>48.4</v>
      </c>
      <c r="AF161" s="271">
        <v>29.9</v>
      </c>
      <c r="AG161" s="271">
        <v>44.7</v>
      </c>
      <c r="AH161" s="271">
        <f>H80</f>
        <v>59.6</v>
      </c>
      <c r="AI161" s="318"/>
      <c r="AJ161" s="318"/>
      <c r="AK161" s="318"/>
      <c r="AL161" s="318"/>
      <c r="AM161" s="318"/>
      <c r="AN161" s="318"/>
      <c r="AO161" s="319"/>
      <c r="AQ161" s="305" t="s">
        <v>758</v>
      </c>
      <c r="AR161" s="306"/>
      <c r="AS161" s="307"/>
      <c r="AT161" s="274">
        <f t="shared" si="109"/>
        <v>1.42648709315376</v>
      </c>
      <c r="AU161" s="274">
        <f t="shared" si="109"/>
        <v>2.03636363636364</v>
      </c>
      <c r="AV161" s="274">
        <f t="shared" si="109"/>
        <v>1.14159292035398</v>
      </c>
      <c r="AW161" s="274">
        <f t="shared" si="109"/>
        <v>0.451456310679611</v>
      </c>
      <c r="AX161" s="274">
        <f t="shared" si="109"/>
        <v>1.05990783410138</v>
      </c>
      <c r="AY161" s="274">
        <f t="shared" si="109"/>
        <v>1.328125</v>
      </c>
      <c r="AZ161" s="320"/>
      <c r="BA161" s="318"/>
      <c r="BB161" s="318"/>
      <c r="BC161" s="318"/>
      <c r="BD161" s="318"/>
      <c r="BE161" s="318"/>
      <c r="BF161" s="319"/>
      <c r="BG161" s="305" t="s">
        <v>758</v>
      </c>
      <c r="BH161" s="306"/>
      <c r="BI161" s="307"/>
      <c r="BJ161" s="274">
        <f t="shared" si="110"/>
        <v>-0.184766214177979</v>
      </c>
      <c r="BK161" s="274">
        <f t="shared" si="87"/>
        <v>-0.227567067530065</v>
      </c>
      <c r="BL161" s="274">
        <f t="shared" si="88"/>
        <v>0.449101796407186</v>
      </c>
      <c r="BM161" s="274">
        <f t="shared" si="103"/>
        <v>-0.382231404958678</v>
      </c>
      <c r="BN161" s="274">
        <f t="shared" si="104"/>
        <v>0.494983277591973</v>
      </c>
      <c r="BO161" s="274">
        <f t="shared" si="104"/>
        <v>0.333333333333333</v>
      </c>
      <c r="BP161" s="327"/>
      <c r="BQ161" s="328"/>
      <c r="BR161" s="328"/>
      <c r="BS161" s="328"/>
      <c r="BT161" s="328"/>
      <c r="BU161" s="329"/>
    </row>
  </sheetData>
  <sheetProtection formatCells="0" insertHyperlinks="0" autoFilter="0"/>
  <mergeCells count="96">
    <mergeCell ref="Z71:Z76"/>
    <mergeCell ref="Z78:Z83"/>
    <mergeCell ref="Z85:Z90"/>
    <mergeCell ref="Z92:Z97"/>
    <mergeCell ref="Z99:Z105"/>
    <mergeCell ref="Z107:Z112"/>
    <mergeCell ref="Z120:Z125"/>
    <mergeCell ref="Z127:Z132"/>
    <mergeCell ref="Z134:Z139"/>
    <mergeCell ref="Z141:Z146"/>
    <mergeCell ref="Z148:Z153"/>
    <mergeCell ref="Z155:Z160"/>
    <mergeCell ref="AA3:AA5"/>
    <mergeCell ref="AA6:AA8"/>
    <mergeCell ref="AA9:AA11"/>
    <mergeCell ref="AA12:AA14"/>
    <mergeCell ref="AA15:AA17"/>
    <mergeCell ref="AA18:AA20"/>
    <mergeCell ref="AA21:AA23"/>
    <mergeCell ref="AA24:AA26"/>
    <mergeCell ref="AA27:AA29"/>
    <mergeCell ref="AA30:AA32"/>
    <mergeCell ref="AA38:AA40"/>
    <mergeCell ref="AA41:AA43"/>
    <mergeCell ref="AA44:AA46"/>
    <mergeCell ref="AA47:AA49"/>
    <mergeCell ref="AA50:AA52"/>
    <mergeCell ref="AA53:AA55"/>
    <mergeCell ref="AA56:AA58"/>
    <mergeCell ref="AA59:AA61"/>
    <mergeCell ref="AA62:AA64"/>
    <mergeCell ref="AA65:AA67"/>
    <mergeCell ref="AQ3:AQ5"/>
    <mergeCell ref="AQ6:AQ8"/>
    <mergeCell ref="AQ9:AQ11"/>
    <mergeCell ref="AQ12:AQ14"/>
    <mergeCell ref="AQ15:AQ17"/>
    <mergeCell ref="AQ18:AQ20"/>
    <mergeCell ref="AQ21:AQ23"/>
    <mergeCell ref="AQ24:AQ26"/>
    <mergeCell ref="AQ27:AQ29"/>
    <mergeCell ref="AQ30:AQ32"/>
    <mergeCell ref="AQ41:AQ43"/>
    <mergeCell ref="AQ44:AQ46"/>
    <mergeCell ref="AQ47:AQ49"/>
    <mergeCell ref="AQ50:AQ52"/>
    <mergeCell ref="AQ53:AQ55"/>
    <mergeCell ref="AQ56:AQ58"/>
    <mergeCell ref="AQ59:AQ61"/>
    <mergeCell ref="AQ62:AQ64"/>
    <mergeCell ref="AQ65:AQ67"/>
    <mergeCell ref="AQ78:AQ83"/>
    <mergeCell ref="AQ85:AQ90"/>
    <mergeCell ref="AQ92:AQ97"/>
    <mergeCell ref="AQ99:AQ105"/>
    <mergeCell ref="AQ107:AQ112"/>
    <mergeCell ref="AQ127:AQ132"/>
    <mergeCell ref="AQ134:AQ139"/>
    <mergeCell ref="AQ141:AQ146"/>
    <mergeCell ref="AQ148:AQ153"/>
    <mergeCell ref="AQ155:AQ160"/>
    <mergeCell ref="BG3:BG5"/>
    <mergeCell ref="BG6:BG8"/>
    <mergeCell ref="BG9:BG11"/>
    <mergeCell ref="BG12:BG14"/>
    <mergeCell ref="BG15:BG17"/>
    <mergeCell ref="BG18:BG20"/>
    <mergeCell ref="BG21:BG23"/>
    <mergeCell ref="BG24:BG26"/>
    <mergeCell ref="BG27:BG29"/>
    <mergeCell ref="BG30:BG32"/>
    <mergeCell ref="BG38:BG40"/>
    <mergeCell ref="BG41:BG43"/>
    <mergeCell ref="BG44:BG46"/>
    <mergeCell ref="BG47:BG49"/>
    <mergeCell ref="BG50:BG52"/>
    <mergeCell ref="BG53:BG55"/>
    <mergeCell ref="BG56:BG58"/>
    <mergeCell ref="BG59:BG61"/>
    <mergeCell ref="BG62:BG64"/>
    <mergeCell ref="BG65:BG67"/>
    <mergeCell ref="BG71:BG76"/>
    <mergeCell ref="BG78:BG83"/>
    <mergeCell ref="BG85:BG90"/>
    <mergeCell ref="BG92:BG97"/>
    <mergeCell ref="BG99:BG105"/>
    <mergeCell ref="BG107:BG112"/>
    <mergeCell ref="BG120:BG125"/>
    <mergeCell ref="BG127:BG132"/>
    <mergeCell ref="BG134:BG139"/>
    <mergeCell ref="BG141:BG146"/>
    <mergeCell ref="BG148:BG153"/>
    <mergeCell ref="BG155:BG160"/>
    <mergeCell ref="AQ38:BE40"/>
    <mergeCell ref="AQ71:BF77"/>
    <mergeCell ref="AQ120:BF126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8:CB119"/>
  <sheetViews>
    <sheetView zoomScale="80" zoomScaleNormal="80" workbookViewId="0">
      <pane xSplit="2" ySplit="13" topLeftCell="F89" activePane="bottomRight" state="frozen"/>
      <selection/>
      <selection pane="topRight"/>
      <selection pane="bottomLeft"/>
      <selection pane="bottomRight" activeCell="L100" sqref="L100"/>
    </sheetView>
  </sheetViews>
  <sheetFormatPr defaultColWidth="8.75" defaultRowHeight="14.25"/>
  <cols>
    <col min="1" max="1" width="8.75" style="3"/>
    <col min="2" max="2" width="8.75" style="3" customWidth="1"/>
    <col min="3" max="3" width="9.75" style="3" customWidth="1"/>
    <col min="4" max="5" width="8.75" style="3" customWidth="1"/>
    <col min="6" max="7" width="9.5" style="3" customWidth="1"/>
    <col min="8" max="8" width="10" style="3" customWidth="1"/>
    <col min="9" max="9" width="9.5" style="3" customWidth="1"/>
    <col min="10" max="10" width="9.75" style="3" customWidth="1"/>
    <col min="11" max="12" width="8.75" style="3" customWidth="1"/>
    <col min="13" max="14" width="11.75" style="3" customWidth="1"/>
    <col min="15" max="15" width="11.5" style="3" customWidth="1"/>
    <col min="16" max="17" width="9" style="3" customWidth="1"/>
    <col min="18" max="18" width="11" style="3" customWidth="1"/>
    <col min="19" max="21" width="9" style="3" customWidth="1"/>
    <col min="22" max="22" width="9.5" style="3" customWidth="1"/>
    <col min="23" max="24" width="8.75" style="3" customWidth="1"/>
    <col min="25" max="26" width="11" style="3" customWidth="1"/>
    <col min="27" max="27" width="11.5" style="3" customWidth="1"/>
    <col min="28" max="28" width="9.5" style="3" customWidth="1"/>
    <col min="29" max="32" width="9.5" style="174" customWidth="1"/>
    <col min="33" max="33" width="10.5" style="174" customWidth="1"/>
    <col min="34" max="35" width="9.5" style="174" customWidth="1"/>
    <col min="36" max="38" width="9" style="174" customWidth="1"/>
    <col min="39" max="40" width="10.5" style="174" customWidth="1"/>
    <col min="41" max="41" width="8.75" style="3"/>
    <col min="42" max="42" width="2.75" style="175" customWidth="1"/>
    <col min="43" max="46" width="8.75" style="3"/>
    <col min="47" max="48" width="10.5" style="3" customWidth="1"/>
    <col min="49" max="49" width="11.5" style="3" customWidth="1"/>
    <col min="50" max="51" width="10.5" style="3" customWidth="1"/>
    <col min="52" max="52" width="11.5" style="3" customWidth="1"/>
    <col min="53" max="55" width="10.5" style="3" customWidth="1"/>
    <col min="56" max="58" width="11.5" style="3" customWidth="1"/>
    <col min="59" max="59" width="10.5" style="3" customWidth="1"/>
    <col min="60" max="63" width="8.75" style="3"/>
    <col min="64" max="64" width="9.5" style="3" customWidth="1"/>
    <col min="65" max="75" width="8.75" style="3" customWidth="1"/>
    <col min="76" max="76" width="9.5" style="3" customWidth="1"/>
    <col min="77" max="16384" width="8.75" style="3"/>
  </cols>
  <sheetData>
    <row r="8" ht="15" spans="2:76">
      <c r="AR8" s="28"/>
    </row>
    <row r="9" spans="2:76">
      <c r="AR9" s="176" t="s">
        <v>759</v>
      </c>
      <c r="AS9" s="177"/>
      <c r="AT9" s="177"/>
      <c r="AU9" s="177"/>
      <c r="AV9" s="177"/>
      <c r="AW9" s="177"/>
      <c r="AX9" s="177"/>
      <c r="AY9" s="177"/>
      <c r="AZ9" s="177"/>
      <c r="BA9" s="177"/>
      <c r="BB9" s="177"/>
      <c r="BC9" s="177"/>
      <c r="BD9" s="177"/>
      <c r="BE9" s="177"/>
      <c r="BF9" s="177"/>
      <c r="BG9" s="177"/>
    </row>
    <row r="10" spans="2:76">
      <c r="C10" s="178" t="s">
        <v>762</v>
      </c>
      <c r="AR10" s="179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</row>
    <row r="11" ht="15" customHeight="1" spans="2:76">
      <c r="AR11" s="180" t="s">
        <v>763</v>
      </c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1"/>
      <c r="BD11" s="181"/>
      <c r="BE11" s="181"/>
      <c r="BF11" s="181"/>
      <c r="BG11" s="181"/>
      <c r="BI11" s="180" t="s">
        <v>764</v>
      </c>
      <c r="BJ11" s="181"/>
      <c r="BK11" s="181"/>
      <c r="BL11" s="181"/>
      <c r="BM11" s="181"/>
      <c r="BN11" s="181"/>
      <c r="BO11" s="181"/>
      <c r="BP11" s="181"/>
      <c r="BQ11" s="181"/>
      <c r="BR11" s="181"/>
      <c r="BS11" s="181"/>
      <c r="BT11" s="181"/>
      <c r="BU11" s="181"/>
      <c r="BV11" s="181"/>
      <c r="BW11" s="181"/>
      <c r="BX11" s="181"/>
    </row>
    <row r="12" ht="15" spans="2:76">
      <c r="B12" s="182"/>
      <c r="C12" s="183" t="s">
        <v>765</v>
      </c>
      <c r="D12" s="184"/>
      <c r="E12" s="184"/>
      <c r="F12" s="184"/>
      <c r="G12" s="184"/>
      <c r="H12" s="184"/>
      <c r="I12" s="185"/>
      <c r="J12" s="183" t="s">
        <v>766</v>
      </c>
      <c r="K12" s="184"/>
      <c r="L12" s="184"/>
      <c r="M12" s="184"/>
      <c r="N12" s="184"/>
      <c r="O12" s="184"/>
      <c r="P12" s="185"/>
      <c r="Q12" s="183" t="s">
        <v>767</v>
      </c>
      <c r="R12" s="184"/>
      <c r="S12" s="184"/>
      <c r="T12" s="184"/>
      <c r="U12" s="185"/>
      <c r="V12" s="186" t="s">
        <v>768</v>
      </c>
      <c r="W12" s="186"/>
      <c r="X12" s="186"/>
      <c r="Y12" s="186"/>
      <c r="Z12" s="186"/>
      <c r="AA12" s="186"/>
      <c r="AB12" s="186"/>
      <c r="AC12" s="187" t="s">
        <v>769</v>
      </c>
      <c r="AD12" s="188"/>
      <c r="AE12" s="188"/>
      <c r="AF12" s="188"/>
      <c r="AG12" s="188"/>
      <c r="AH12" s="188" t="s">
        <v>770</v>
      </c>
      <c r="AI12" s="188"/>
      <c r="AJ12" s="188"/>
      <c r="AK12" s="188"/>
      <c r="AL12" s="188"/>
      <c r="AM12" s="188"/>
      <c r="AN12" s="189"/>
      <c r="AR12" s="179"/>
      <c r="AS12" s="177"/>
      <c r="AT12" s="177"/>
      <c r="AU12" s="177"/>
      <c r="AV12" s="177"/>
      <c r="AW12" s="177"/>
      <c r="AX12" s="177"/>
      <c r="AY12" s="177"/>
      <c r="AZ12" s="177"/>
      <c r="BA12" s="177"/>
      <c r="BB12" s="177"/>
      <c r="BC12" s="177"/>
      <c r="BD12" s="177"/>
      <c r="BE12" s="177"/>
      <c r="BF12" s="177"/>
      <c r="BG12" s="177"/>
    </row>
    <row r="13" ht="40.5" spans="2:76">
      <c r="B13" s="190" t="s">
        <v>771</v>
      </c>
      <c r="C13" s="190" t="s">
        <v>772</v>
      </c>
      <c r="D13" s="190" t="s">
        <v>773</v>
      </c>
      <c r="E13" s="190" t="s">
        <v>774</v>
      </c>
      <c r="F13" s="190" t="s">
        <v>775</v>
      </c>
      <c r="G13" s="190" t="s">
        <v>776</v>
      </c>
      <c r="H13" s="190" t="s">
        <v>777</v>
      </c>
      <c r="I13" s="190" t="s">
        <v>778</v>
      </c>
      <c r="J13" s="190" t="s">
        <v>779</v>
      </c>
      <c r="K13" s="190" t="s">
        <v>780</v>
      </c>
      <c r="L13" s="190" t="s">
        <v>781</v>
      </c>
      <c r="M13" s="190" t="s">
        <v>782</v>
      </c>
      <c r="N13" s="190" t="s">
        <v>783</v>
      </c>
      <c r="O13" s="190" t="s">
        <v>784</v>
      </c>
      <c r="P13" s="190" t="s">
        <v>785</v>
      </c>
      <c r="Q13" s="190" t="s">
        <v>786</v>
      </c>
      <c r="R13" s="190" t="s">
        <v>787</v>
      </c>
      <c r="S13" s="190" t="s">
        <v>788</v>
      </c>
      <c r="T13" s="190" t="s">
        <v>789</v>
      </c>
      <c r="U13" s="190" t="s">
        <v>790</v>
      </c>
      <c r="V13" s="190" t="s">
        <v>779</v>
      </c>
      <c r="W13" s="190" t="s">
        <v>780</v>
      </c>
      <c r="X13" s="190" t="s">
        <v>781</v>
      </c>
      <c r="Y13" s="190" t="s">
        <v>782</v>
      </c>
      <c r="Z13" s="190" t="s">
        <v>783</v>
      </c>
      <c r="AA13" s="190" t="s">
        <v>784</v>
      </c>
      <c r="AB13" s="190" t="s">
        <v>785</v>
      </c>
      <c r="AC13" s="191" t="s">
        <v>791</v>
      </c>
      <c r="AD13" s="191" t="s">
        <v>792</v>
      </c>
      <c r="AE13" s="191" t="s">
        <v>793</v>
      </c>
      <c r="AF13" s="191" t="s">
        <v>794</v>
      </c>
      <c r="AG13" s="191" t="s">
        <v>795</v>
      </c>
      <c r="AH13" s="191" t="s">
        <v>791</v>
      </c>
      <c r="AI13" s="191" t="s">
        <v>792</v>
      </c>
      <c r="AJ13" s="191" t="s">
        <v>793</v>
      </c>
      <c r="AK13" s="191" t="s">
        <v>796</v>
      </c>
      <c r="AL13" s="192" t="s">
        <v>797</v>
      </c>
      <c r="AM13" s="191" t="s">
        <v>795</v>
      </c>
      <c r="AN13" s="193" t="s">
        <v>798</v>
      </c>
      <c r="AR13" s="190" t="s">
        <v>696</v>
      </c>
      <c r="AS13" s="194"/>
      <c r="AT13" s="194"/>
      <c r="AU13" s="194" t="s">
        <v>697</v>
      </c>
      <c r="AV13" s="194" t="s">
        <v>698</v>
      </c>
      <c r="AW13" s="194" t="s">
        <v>699</v>
      </c>
      <c r="AX13" s="194" t="s">
        <v>700</v>
      </c>
      <c r="AY13" s="194" t="s">
        <v>701</v>
      </c>
      <c r="AZ13" s="194" t="s">
        <v>702</v>
      </c>
      <c r="BA13" s="194" t="s">
        <v>703</v>
      </c>
      <c r="BB13" s="194" t="s">
        <v>704</v>
      </c>
      <c r="BC13" s="194" t="s">
        <v>705</v>
      </c>
      <c r="BD13" s="194" t="s">
        <v>706</v>
      </c>
      <c r="BE13" s="194" t="s">
        <v>707</v>
      </c>
      <c r="BF13" s="194" t="s">
        <v>708</v>
      </c>
      <c r="BG13" s="194" t="s">
        <v>709</v>
      </c>
      <c r="BI13" s="190" t="s">
        <v>771</v>
      </c>
      <c r="BJ13" s="194"/>
      <c r="BK13" s="194"/>
      <c r="BL13" s="194" t="s">
        <v>697</v>
      </c>
      <c r="BM13" s="194" t="s">
        <v>698</v>
      </c>
      <c r="BN13" s="194" t="s">
        <v>699</v>
      </c>
      <c r="BO13" s="194" t="s">
        <v>700</v>
      </c>
      <c r="BP13" s="194" t="s">
        <v>701</v>
      </c>
      <c r="BQ13" s="194" t="s">
        <v>702</v>
      </c>
      <c r="BR13" s="194" t="s">
        <v>703</v>
      </c>
      <c r="BS13" s="194" t="s">
        <v>704</v>
      </c>
      <c r="BT13" s="194" t="s">
        <v>705</v>
      </c>
      <c r="BU13" s="194" t="s">
        <v>706</v>
      </c>
      <c r="BV13" s="194" t="s">
        <v>707</v>
      </c>
      <c r="BW13" s="194" t="s">
        <v>708</v>
      </c>
      <c r="BX13" s="194" t="s">
        <v>709</v>
      </c>
    </row>
    <row r="14" spans="2:76">
      <c r="B14" s="195">
        <v>42736</v>
      </c>
      <c r="C14" s="196"/>
      <c r="D14" s="196"/>
      <c r="E14" s="196"/>
      <c r="F14" s="197"/>
      <c r="G14" s="197"/>
      <c r="H14" s="196"/>
      <c r="I14" s="197"/>
      <c r="J14" s="198">
        <v>0.3463</v>
      </c>
      <c r="K14" s="198">
        <v>0.196</v>
      </c>
      <c r="L14" s="198">
        <v>0.5423</v>
      </c>
      <c r="M14" s="199"/>
      <c r="N14" s="199"/>
      <c r="O14" s="196">
        <f>L14</f>
        <v>0.5423</v>
      </c>
      <c r="P14" s="199"/>
      <c r="Q14" s="200"/>
      <c r="R14" s="200"/>
      <c r="S14" s="200"/>
      <c r="T14" s="200"/>
      <c r="U14" s="200"/>
      <c r="V14" s="201"/>
      <c r="W14" s="202"/>
      <c r="X14" s="202"/>
      <c r="Y14" s="197"/>
      <c r="Z14" s="197"/>
      <c r="AA14" s="202"/>
      <c r="AB14" s="197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4"/>
      <c r="AR14" s="205" t="s">
        <v>799</v>
      </c>
      <c r="AS14" s="205" t="s">
        <v>748</v>
      </c>
      <c r="AT14" s="206" t="s">
        <v>711</v>
      </c>
      <c r="AU14" s="198">
        <v>0.122</v>
      </c>
      <c r="AV14" s="198">
        <v>0.0943</v>
      </c>
      <c r="AW14" s="198">
        <v>0.2063</v>
      </c>
      <c r="AX14" s="198">
        <v>0.2732</v>
      </c>
      <c r="AY14" s="198">
        <v>0.2664</v>
      </c>
      <c r="AZ14" s="198">
        <v>0.26</v>
      </c>
      <c r="BA14" s="198">
        <v>0.352</v>
      </c>
      <c r="BB14" s="198">
        <v>0.1767</v>
      </c>
      <c r="BC14" s="198">
        <v>0.4261</v>
      </c>
      <c r="BD14" s="198">
        <v>0.3128</v>
      </c>
      <c r="BE14" s="198">
        <v>0.5153</v>
      </c>
      <c r="BF14" s="198">
        <v>1.1008</v>
      </c>
      <c r="BG14" s="207">
        <f t="shared" ref="BG14:BG43" si="0">SUM(AU14:BF14)</f>
        <v>4.1059</v>
      </c>
      <c r="BI14" s="205" t="s">
        <v>736</v>
      </c>
      <c r="BJ14" s="205" t="s">
        <v>748</v>
      </c>
      <c r="BK14" s="206" t="s">
        <v>711</v>
      </c>
      <c r="BL14" s="208">
        <f>V50</f>
        <v>3.5</v>
      </c>
      <c r="BM14" s="208">
        <f>V51</f>
        <v>0.9</v>
      </c>
      <c r="BN14" s="208">
        <f>V52</f>
        <v>4.7</v>
      </c>
      <c r="BO14" s="208">
        <f>V53</f>
        <v>4.23</v>
      </c>
      <c r="BP14" s="208">
        <f>V54</f>
        <v>5.6</v>
      </c>
      <c r="BQ14" s="208">
        <f>V55</f>
        <v>6.7</v>
      </c>
      <c r="BR14" s="208">
        <f>V56</f>
        <v>6.7</v>
      </c>
      <c r="BS14" s="208">
        <f>V57</f>
        <v>8.25</v>
      </c>
      <c r="BT14" s="208">
        <f>V58</f>
        <v>10.2</v>
      </c>
      <c r="BU14" s="208">
        <f>V59</f>
        <v>12.1</v>
      </c>
      <c r="BV14" s="208">
        <f>V60</f>
        <v>15.2</v>
      </c>
      <c r="BW14" s="208">
        <f>V61</f>
        <v>17.8</v>
      </c>
      <c r="BX14" s="209">
        <f t="shared" ref="BX14:BX25" si="1">SUM(BL14:BW14)</f>
        <v>95.88</v>
      </c>
    </row>
    <row r="15" spans="2:76">
      <c r="B15" s="195">
        <v>42767</v>
      </c>
      <c r="C15" s="196"/>
      <c r="D15" s="196"/>
      <c r="E15" s="196"/>
      <c r="F15" s="197"/>
      <c r="G15" s="197"/>
      <c r="H15" s="196"/>
      <c r="I15" s="197"/>
      <c r="J15" s="198">
        <v>1.3311</v>
      </c>
      <c r="K15" s="198">
        <v>0.321</v>
      </c>
      <c r="L15" s="198">
        <v>1.6521</v>
      </c>
      <c r="M15" s="210"/>
      <c r="N15" s="210">
        <f t="shared" ref="N15:N46" si="2">L15/L14-1</f>
        <v>2.04646874423751</v>
      </c>
      <c r="O15" s="196">
        <f t="shared" ref="O15:O25" si="3">O14+L15</f>
        <v>2.1944</v>
      </c>
      <c r="P15" s="199"/>
      <c r="Q15" s="200"/>
      <c r="R15" s="200"/>
      <c r="S15" s="200"/>
      <c r="T15" s="200"/>
      <c r="U15" s="200"/>
      <c r="V15" s="201"/>
      <c r="W15" s="202"/>
      <c r="X15" s="202"/>
      <c r="Y15" s="197"/>
      <c r="Z15" s="197"/>
      <c r="AA15" s="202"/>
      <c r="AB15" s="197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4"/>
      <c r="AR15" s="211"/>
      <c r="AS15" s="211"/>
      <c r="AT15" s="206" t="s">
        <v>712</v>
      </c>
      <c r="AU15" s="198">
        <v>0.0673</v>
      </c>
      <c r="AV15" s="198">
        <v>0.0834</v>
      </c>
      <c r="AW15" s="198">
        <v>0.0834</v>
      </c>
      <c r="AX15" s="198">
        <v>0.0997</v>
      </c>
      <c r="AY15" s="198">
        <v>0.1057</v>
      </c>
      <c r="AZ15" s="198">
        <v>0.11</v>
      </c>
      <c r="BA15" s="198">
        <v>0.1209</v>
      </c>
      <c r="BB15" s="198">
        <v>0.1605</v>
      </c>
      <c r="BC15" s="198">
        <v>0.2017</v>
      </c>
      <c r="BD15" s="198">
        <v>0.2065</v>
      </c>
      <c r="BE15" s="198">
        <v>0.2098</v>
      </c>
      <c r="BF15" s="198">
        <v>0.3</v>
      </c>
      <c r="BG15" s="207">
        <f t="shared" si="0"/>
        <v>1.7489</v>
      </c>
      <c r="BI15" s="211"/>
      <c r="BJ15" s="211"/>
      <c r="BK15" s="206" t="s">
        <v>712</v>
      </c>
      <c r="BL15" s="208">
        <f>W50</f>
        <v>1</v>
      </c>
      <c r="BM15" s="208">
        <f>W51</f>
        <v>0.2</v>
      </c>
      <c r="BN15" s="208">
        <f>W52</f>
        <v>0.92</v>
      </c>
      <c r="BO15" s="208">
        <f>W53</f>
        <v>2.15</v>
      </c>
      <c r="BP15" s="208">
        <f>W54</f>
        <v>1.4</v>
      </c>
      <c r="BQ15" s="208">
        <f>W55</f>
        <v>1.77</v>
      </c>
      <c r="BR15" s="208">
        <f>W56</f>
        <v>1.6</v>
      </c>
      <c r="BS15" s="208">
        <f>W57</f>
        <v>1.75</v>
      </c>
      <c r="BT15" s="208">
        <f>W58</f>
        <v>2.3</v>
      </c>
      <c r="BU15" s="208">
        <f>W59</f>
        <v>2.3</v>
      </c>
      <c r="BV15" s="208">
        <f>W60</f>
        <v>3</v>
      </c>
      <c r="BW15" s="208">
        <f>W61</f>
        <v>3.4</v>
      </c>
      <c r="BX15" s="209">
        <f t="shared" si="1"/>
        <v>21.79</v>
      </c>
    </row>
    <row r="16" spans="2:76">
      <c r="B16" s="195">
        <v>42795</v>
      </c>
      <c r="C16" s="196"/>
      <c r="D16" s="196"/>
      <c r="E16" s="196"/>
      <c r="F16" s="197"/>
      <c r="G16" s="197"/>
      <c r="H16" s="196"/>
      <c r="I16" s="197"/>
      <c r="J16" s="198">
        <v>2.2953</v>
      </c>
      <c r="K16" s="198">
        <v>0.4615</v>
      </c>
      <c r="L16" s="198">
        <v>2.7568</v>
      </c>
      <c r="M16" s="210"/>
      <c r="N16" s="210">
        <f t="shared" si="2"/>
        <v>0.668664124447673</v>
      </c>
      <c r="O16" s="196">
        <f t="shared" si="3"/>
        <v>4.9512</v>
      </c>
      <c r="P16" s="210"/>
      <c r="Q16" s="200"/>
      <c r="R16" s="200"/>
      <c r="S16" s="200"/>
      <c r="T16" s="200"/>
      <c r="U16" s="200"/>
      <c r="V16" s="201"/>
      <c r="W16" s="202"/>
      <c r="X16" s="202"/>
      <c r="Y16" s="197"/>
      <c r="Z16" s="197"/>
      <c r="AA16" s="202"/>
      <c r="AB16" s="197"/>
      <c r="AC16" s="203"/>
      <c r="AD16" s="203"/>
      <c r="AE16" s="203"/>
      <c r="AF16" s="203"/>
      <c r="AG16" s="203"/>
      <c r="AH16" s="203"/>
      <c r="AI16" s="203"/>
      <c r="AJ16" s="203"/>
      <c r="AK16" s="203"/>
      <c r="AL16" s="203"/>
      <c r="AM16" s="203"/>
      <c r="AN16" s="203"/>
      <c r="AO16" s="204"/>
      <c r="AR16" s="212"/>
      <c r="AS16" s="212"/>
      <c r="AT16" s="206" t="s">
        <v>713</v>
      </c>
      <c r="AU16" s="213">
        <v>0.1893</v>
      </c>
      <c r="AV16" s="213">
        <v>0.1777</v>
      </c>
      <c r="AW16" s="213">
        <v>0.2897</v>
      </c>
      <c r="AX16" s="213">
        <v>0.3729</v>
      </c>
      <c r="AY16" s="213">
        <v>0.3721</v>
      </c>
      <c r="AZ16" s="213">
        <v>0.37</v>
      </c>
      <c r="BA16" s="213">
        <v>0.4729</v>
      </c>
      <c r="BB16" s="213">
        <v>0.3372</v>
      </c>
      <c r="BC16" s="213">
        <v>0.6278</v>
      </c>
      <c r="BD16" s="213">
        <v>0.5193</v>
      </c>
      <c r="BE16" s="213">
        <v>0.7251</v>
      </c>
      <c r="BF16" s="213">
        <v>1.4008</v>
      </c>
      <c r="BG16" s="207">
        <f t="shared" si="0"/>
        <v>5.8548</v>
      </c>
      <c r="BI16" s="212"/>
      <c r="BJ16" s="212"/>
      <c r="BK16" s="206" t="s">
        <v>713</v>
      </c>
      <c r="BL16" s="209">
        <f>X50</f>
        <v>4.3</v>
      </c>
      <c r="BM16" s="209">
        <f>X51</f>
        <v>1.5</v>
      </c>
      <c r="BN16" s="209">
        <f>X52</f>
        <v>5.6</v>
      </c>
      <c r="BO16" s="209">
        <f>X53</f>
        <v>6.4</v>
      </c>
      <c r="BP16" s="209">
        <f>X54</f>
        <v>7.02</v>
      </c>
      <c r="BQ16" s="209">
        <f>X55</f>
        <v>8.56</v>
      </c>
      <c r="BR16" s="209">
        <f>X56</f>
        <v>8.3</v>
      </c>
      <c r="BS16" s="209">
        <f>X57</f>
        <v>10</v>
      </c>
      <c r="BT16" s="209">
        <f>X58</f>
        <v>12.5</v>
      </c>
      <c r="BU16" s="209">
        <f>X59</f>
        <v>14.4</v>
      </c>
      <c r="BV16" s="209">
        <f>X60</f>
        <v>18.2</v>
      </c>
      <c r="BW16" s="209">
        <f>X61</f>
        <v>21.1</v>
      </c>
      <c r="BX16" s="209">
        <f t="shared" si="1"/>
        <v>117.88</v>
      </c>
    </row>
    <row r="17" spans="2:76">
      <c r="B17" s="195">
        <v>42826</v>
      </c>
      <c r="C17" s="196"/>
      <c r="D17" s="196"/>
      <c r="E17" s="196"/>
      <c r="F17" s="197"/>
      <c r="G17" s="197"/>
      <c r="H17" s="196"/>
      <c r="I17" s="197"/>
      <c r="J17" s="198">
        <v>2.4363</v>
      </c>
      <c r="K17" s="198">
        <v>0.4859</v>
      </c>
      <c r="L17" s="198">
        <v>2.9222</v>
      </c>
      <c r="M17" s="210"/>
      <c r="N17" s="210">
        <f t="shared" si="2"/>
        <v>0.059997098084736</v>
      </c>
      <c r="O17" s="196">
        <f t="shared" si="3"/>
        <v>7.8734</v>
      </c>
      <c r="P17" s="210"/>
      <c r="Q17" s="200"/>
      <c r="R17" s="200"/>
      <c r="S17" s="200"/>
      <c r="T17" s="200"/>
      <c r="U17" s="200"/>
      <c r="V17" s="201"/>
      <c r="W17" s="202"/>
      <c r="X17" s="202"/>
      <c r="Y17" s="197"/>
      <c r="Z17" s="197"/>
      <c r="AA17" s="202"/>
      <c r="AB17" s="197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4"/>
      <c r="AR17" s="205" t="s">
        <v>710</v>
      </c>
      <c r="AS17" s="205" t="s">
        <v>748</v>
      </c>
      <c r="AT17" s="206" t="s">
        <v>711</v>
      </c>
      <c r="AU17" s="198">
        <v>0.2439</v>
      </c>
      <c r="AV17" s="198">
        <v>0.2106</v>
      </c>
      <c r="AW17" s="198">
        <v>0.6437</v>
      </c>
      <c r="AX17" s="198">
        <v>0.5155</v>
      </c>
      <c r="AY17" s="198">
        <v>0.654</v>
      </c>
      <c r="AZ17" s="198">
        <v>0.7627</v>
      </c>
      <c r="BA17" s="198">
        <v>0.5176</v>
      </c>
      <c r="BB17" s="198">
        <v>0.7007</v>
      </c>
      <c r="BC17" s="198">
        <v>1.1131</v>
      </c>
      <c r="BD17" s="198">
        <v>1.4351</v>
      </c>
      <c r="BE17" s="198">
        <v>1.7065</v>
      </c>
      <c r="BF17" s="198">
        <v>2.805</v>
      </c>
      <c r="BG17" s="207">
        <f t="shared" si="0"/>
        <v>11.3084</v>
      </c>
      <c r="BI17" s="205" t="s">
        <v>737</v>
      </c>
      <c r="BJ17" s="205" t="s">
        <v>748</v>
      </c>
      <c r="BK17" s="206" t="s">
        <v>711</v>
      </c>
      <c r="BL17" s="208">
        <f>V62</f>
        <v>14.5</v>
      </c>
      <c r="BM17" s="208">
        <f>V63</f>
        <v>8.4</v>
      </c>
      <c r="BN17" s="208">
        <f>V64</f>
        <v>17.1</v>
      </c>
      <c r="BO17" s="208">
        <f>V65</f>
        <v>15.2</v>
      </c>
      <c r="BP17" s="208">
        <f>V66</f>
        <v>16.2</v>
      </c>
      <c r="BQ17" s="208">
        <f>V67</f>
        <v>18.6</v>
      </c>
      <c r="BR17" s="208">
        <f>V68</f>
        <v>19.8</v>
      </c>
      <c r="BS17" s="208">
        <f>V69</f>
        <v>24.9</v>
      </c>
      <c r="BT17" s="208">
        <f>V70</f>
        <v>28.7</v>
      </c>
      <c r="BU17" s="208">
        <f>V71</f>
        <v>30</v>
      </c>
      <c r="BV17" s="208">
        <f>V72</f>
        <v>34.3</v>
      </c>
      <c r="BW17" s="208">
        <f>V73</f>
        <v>42.3</v>
      </c>
      <c r="BX17" s="209">
        <f t="shared" si="1"/>
        <v>270</v>
      </c>
    </row>
    <row r="18" spans="2:76">
      <c r="B18" s="195">
        <v>42856</v>
      </c>
      <c r="C18" s="196"/>
      <c r="D18" s="196"/>
      <c r="E18" s="196"/>
      <c r="F18" s="197"/>
      <c r="G18" s="197"/>
      <c r="H18" s="196"/>
      <c r="I18" s="197"/>
      <c r="J18" s="198">
        <v>3.1713</v>
      </c>
      <c r="K18" s="198">
        <v>0.6406</v>
      </c>
      <c r="L18" s="198">
        <v>3.8119</v>
      </c>
      <c r="M18" s="210"/>
      <c r="N18" s="210">
        <f t="shared" si="2"/>
        <v>0.304462391348984</v>
      </c>
      <c r="O18" s="196">
        <f t="shared" si="3"/>
        <v>11.6853</v>
      </c>
      <c r="P18" s="210"/>
      <c r="Q18" s="200"/>
      <c r="R18" s="200"/>
      <c r="S18" s="200"/>
      <c r="T18" s="200"/>
      <c r="U18" s="200"/>
      <c r="V18" s="201"/>
      <c r="W18" s="202"/>
      <c r="X18" s="202"/>
      <c r="Y18" s="197"/>
      <c r="Z18" s="197"/>
      <c r="AA18" s="202"/>
      <c r="AB18" s="197"/>
      <c r="AC18" s="203"/>
      <c r="AD18" s="203"/>
      <c r="AE18" s="203"/>
      <c r="AF18" s="203"/>
      <c r="AG18" s="203"/>
      <c r="AH18" s="203"/>
      <c r="AI18" s="203"/>
      <c r="AJ18" s="203"/>
      <c r="AK18" s="203"/>
      <c r="AL18" s="203"/>
      <c r="AM18" s="203"/>
      <c r="AN18" s="203"/>
      <c r="AO18" s="204"/>
      <c r="AR18" s="211"/>
      <c r="AS18" s="211"/>
      <c r="AT18" s="206" t="s">
        <v>712</v>
      </c>
      <c r="AU18" s="198">
        <v>0.2422</v>
      </c>
      <c r="AV18" s="198">
        <v>0.2326</v>
      </c>
      <c r="AW18" s="198">
        <v>0.3354</v>
      </c>
      <c r="AX18" s="198">
        <v>0.3165</v>
      </c>
      <c r="AY18" s="198">
        <v>0.4316</v>
      </c>
      <c r="AZ18" s="198">
        <v>0.5301</v>
      </c>
      <c r="BA18" s="198">
        <v>0.6068</v>
      </c>
      <c r="BB18" s="198">
        <v>0.6794</v>
      </c>
      <c r="BC18" s="198">
        <v>0.6916</v>
      </c>
      <c r="BD18" s="198">
        <v>0.6044</v>
      </c>
      <c r="BE18" s="198">
        <v>0.7599</v>
      </c>
      <c r="BF18" s="198">
        <v>0.9252</v>
      </c>
      <c r="BG18" s="207">
        <f t="shared" si="0"/>
        <v>6.3557</v>
      </c>
      <c r="BI18" s="211"/>
      <c r="BJ18" s="211"/>
      <c r="BK18" s="206" t="s">
        <v>712</v>
      </c>
      <c r="BL18" s="208">
        <f>W62</f>
        <v>2.6</v>
      </c>
      <c r="BM18" s="208">
        <f>W63</f>
        <v>1.6</v>
      </c>
      <c r="BN18" s="208">
        <f>W64</f>
        <v>3.4</v>
      </c>
      <c r="BO18" s="208">
        <f>W65</f>
        <v>3.3</v>
      </c>
      <c r="BP18" s="208">
        <f>W66</f>
        <v>3.4</v>
      </c>
      <c r="BQ18" s="208">
        <f>W67</f>
        <v>4.1</v>
      </c>
      <c r="BR18" s="208">
        <f>W68</f>
        <v>4.7</v>
      </c>
      <c r="BS18" s="208">
        <f>W69</f>
        <v>5.5</v>
      </c>
      <c r="BT18" s="208">
        <f>W70</f>
        <v>5.9</v>
      </c>
      <c r="BU18" s="208">
        <f>W71</f>
        <v>6.4</v>
      </c>
      <c r="BV18" s="208">
        <f>W72</f>
        <v>8.5</v>
      </c>
      <c r="BW18" s="208">
        <f>W73</f>
        <v>8.2</v>
      </c>
      <c r="BX18" s="209">
        <f t="shared" si="1"/>
        <v>57.6</v>
      </c>
    </row>
    <row r="19" spans="2:76">
      <c r="B19" s="195">
        <v>42887</v>
      </c>
      <c r="C19" s="196"/>
      <c r="D19" s="196"/>
      <c r="E19" s="196"/>
      <c r="F19" s="197"/>
      <c r="G19" s="197"/>
      <c r="H19" s="196"/>
      <c r="I19" s="197"/>
      <c r="J19" s="198">
        <v>3.1937</v>
      </c>
      <c r="K19" s="198">
        <v>0.9476</v>
      </c>
      <c r="L19" s="198">
        <v>4.1413</v>
      </c>
      <c r="M19" s="210"/>
      <c r="N19" s="210">
        <f t="shared" si="2"/>
        <v>0.0864135995173012</v>
      </c>
      <c r="O19" s="196">
        <f t="shared" si="3"/>
        <v>15.8266</v>
      </c>
      <c r="P19" s="210"/>
      <c r="Q19" s="200"/>
      <c r="R19" s="200"/>
      <c r="S19" s="200"/>
      <c r="T19" s="200"/>
      <c r="U19" s="200"/>
      <c r="V19" s="201"/>
      <c r="W19" s="202"/>
      <c r="X19" s="202"/>
      <c r="Y19" s="197"/>
      <c r="Z19" s="197"/>
      <c r="AA19" s="202"/>
      <c r="AB19" s="197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4"/>
      <c r="AR19" s="212"/>
      <c r="AS19" s="212"/>
      <c r="AT19" s="206" t="s">
        <v>713</v>
      </c>
      <c r="AU19" s="213">
        <v>0.4861</v>
      </c>
      <c r="AV19" s="213">
        <v>0.4432</v>
      </c>
      <c r="AW19" s="213">
        <v>0.9791</v>
      </c>
      <c r="AX19" s="213">
        <v>0.832</v>
      </c>
      <c r="AY19" s="213">
        <v>1.0856</v>
      </c>
      <c r="AZ19" s="213">
        <v>1.2928</v>
      </c>
      <c r="BA19" s="213">
        <v>1.1244</v>
      </c>
      <c r="BB19" s="213">
        <v>1.3801</v>
      </c>
      <c r="BC19" s="213">
        <v>1.8047</v>
      </c>
      <c r="BD19" s="213">
        <v>2.0395</v>
      </c>
      <c r="BE19" s="213">
        <v>2.4664</v>
      </c>
      <c r="BF19" s="213">
        <v>3.7302</v>
      </c>
      <c r="BG19" s="207">
        <f t="shared" si="0"/>
        <v>17.6641</v>
      </c>
      <c r="BI19" s="212"/>
      <c r="BJ19" s="212"/>
      <c r="BK19" s="206" t="s">
        <v>713</v>
      </c>
      <c r="BL19" s="209">
        <f>X62</f>
        <v>17.1</v>
      </c>
      <c r="BM19" s="209">
        <f>X63</f>
        <v>10</v>
      </c>
      <c r="BN19" s="209">
        <f>X64</f>
        <v>20.5</v>
      </c>
      <c r="BO19" s="209">
        <f>X65</f>
        <v>18.4</v>
      </c>
      <c r="BP19" s="209">
        <f>X66</f>
        <v>19.6</v>
      </c>
      <c r="BQ19" s="209">
        <f>X67</f>
        <v>22.7</v>
      </c>
      <c r="BR19" s="209">
        <f>X68</f>
        <v>24.6</v>
      </c>
      <c r="BS19" s="209">
        <f>X69</f>
        <v>30.4</v>
      </c>
      <c r="BT19" s="209">
        <f>X70</f>
        <v>34.6</v>
      </c>
      <c r="BU19" s="209">
        <f>X71</f>
        <v>36.8</v>
      </c>
      <c r="BV19" s="209">
        <f>X72</f>
        <v>42.9</v>
      </c>
      <c r="BW19" s="209">
        <f>X73</f>
        <v>50.5</v>
      </c>
      <c r="BX19" s="209">
        <f t="shared" si="1"/>
        <v>328.1</v>
      </c>
    </row>
    <row r="20" spans="2:76">
      <c r="B20" s="195">
        <v>42917</v>
      </c>
      <c r="C20" s="196"/>
      <c r="D20" s="196"/>
      <c r="E20" s="196"/>
      <c r="F20" s="197"/>
      <c r="G20" s="197"/>
      <c r="H20" s="196"/>
      <c r="I20" s="197"/>
      <c r="J20" s="198">
        <v>3.2649</v>
      </c>
      <c r="K20" s="198">
        <v>1.0469</v>
      </c>
      <c r="L20" s="198">
        <v>4.3118</v>
      </c>
      <c r="M20" s="210"/>
      <c r="N20" s="210">
        <f t="shared" si="2"/>
        <v>0.0411706468983168</v>
      </c>
      <c r="O20" s="196">
        <f t="shared" si="3"/>
        <v>20.1384</v>
      </c>
      <c r="P20" s="210"/>
      <c r="Q20" s="200"/>
      <c r="R20" s="200"/>
      <c r="S20" s="200"/>
      <c r="T20" s="200"/>
      <c r="U20" s="214"/>
      <c r="V20" s="201"/>
      <c r="W20" s="202"/>
      <c r="X20" s="202"/>
      <c r="Y20" s="197"/>
      <c r="Z20" s="197"/>
      <c r="AA20" s="202"/>
      <c r="AB20" s="197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4"/>
      <c r="AR20" s="205" t="s">
        <v>714</v>
      </c>
      <c r="AS20" s="205" t="s">
        <v>748</v>
      </c>
      <c r="AT20" s="206" t="s">
        <v>711</v>
      </c>
      <c r="AU20" s="198">
        <v>0.7782</v>
      </c>
      <c r="AV20" s="198">
        <v>0.6331</v>
      </c>
      <c r="AW20" s="198">
        <v>1.0579</v>
      </c>
      <c r="AX20" s="198">
        <v>1.378</v>
      </c>
      <c r="AY20" s="198">
        <v>1.7163</v>
      </c>
      <c r="AZ20" s="198">
        <v>2.4869</v>
      </c>
      <c r="BA20" s="198">
        <v>2.0318</v>
      </c>
      <c r="BB20" s="198">
        <v>2.1683</v>
      </c>
      <c r="BC20" s="198">
        <v>2.2271</v>
      </c>
      <c r="BD20" s="198">
        <v>2.6811</v>
      </c>
      <c r="BE20" s="198">
        <v>3.8671</v>
      </c>
      <c r="BF20" s="198">
        <v>3.5228</v>
      </c>
      <c r="BG20" s="207">
        <f t="shared" si="0"/>
        <v>24.5486</v>
      </c>
      <c r="BI20" s="205" t="s">
        <v>738</v>
      </c>
      <c r="BJ20" s="205" t="s">
        <v>748</v>
      </c>
      <c r="BK20" s="206" t="s">
        <v>711</v>
      </c>
      <c r="BL20" s="208">
        <f>V74</f>
        <v>33.8</v>
      </c>
      <c r="BM20" s="208">
        <f>V75</f>
        <v>24.5</v>
      </c>
      <c r="BN20" s="208">
        <f>V76</f>
        <v>37.1</v>
      </c>
      <c r="BO20" s="208">
        <f>V77</f>
        <v>21.4</v>
      </c>
      <c r="BP20" s="208">
        <f>V78</f>
        <v>32.4</v>
      </c>
      <c r="BQ20" s="208">
        <f>V79</f>
        <v>45.2</v>
      </c>
      <c r="BR20" s="208">
        <f>V80</f>
        <v>42.8</v>
      </c>
      <c r="BS20" s="208">
        <f>V81</f>
        <v>49</v>
      </c>
      <c r="BT20" s="208">
        <f>V82</f>
        <v>50.6</v>
      </c>
      <c r="BU20" s="208">
        <f>V83</f>
        <v>50.8</v>
      </c>
      <c r="BV20" s="208">
        <f>V84</f>
        <v>56.2</v>
      </c>
      <c r="BW20" s="208">
        <f>V85</f>
        <v>56.5</v>
      </c>
      <c r="BX20" s="209">
        <f t="shared" si="1"/>
        <v>500.3</v>
      </c>
    </row>
    <row r="21" spans="2:76">
      <c r="B21" s="195">
        <v>42948</v>
      </c>
      <c r="C21" s="196"/>
      <c r="D21" s="196"/>
      <c r="E21" s="196"/>
      <c r="F21" s="197"/>
      <c r="G21" s="197"/>
      <c r="H21" s="196"/>
      <c r="I21" s="197"/>
      <c r="J21" s="198">
        <v>4.2139</v>
      </c>
      <c r="K21" s="198">
        <v>1.0605</v>
      </c>
      <c r="L21" s="198">
        <v>5.2744</v>
      </c>
      <c r="M21" s="210"/>
      <c r="N21" s="210">
        <f t="shared" si="2"/>
        <v>0.223247831532075</v>
      </c>
      <c r="O21" s="196">
        <f t="shared" si="3"/>
        <v>25.4128</v>
      </c>
      <c r="P21" s="210"/>
      <c r="Q21" s="200"/>
      <c r="R21" s="200"/>
      <c r="S21" s="200"/>
      <c r="T21" s="200"/>
      <c r="U21" s="214"/>
      <c r="V21" s="201"/>
      <c r="W21" s="202"/>
      <c r="X21" s="202"/>
      <c r="Y21" s="197"/>
      <c r="Z21" s="197"/>
      <c r="AA21" s="202"/>
      <c r="AB21" s="197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4"/>
      <c r="AR21" s="211"/>
      <c r="AS21" s="211"/>
      <c r="AT21" s="206" t="s">
        <v>712</v>
      </c>
      <c r="AU21" s="198">
        <v>0.5966</v>
      </c>
      <c r="AV21" s="198">
        <v>0.3761</v>
      </c>
      <c r="AW21" s="198">
        <v>0.5044</v>
      </c>
      <c r="AX21" s="198">
        <v>0.6923</v>
      </c>
      <c r="AY21" s="198">
        <v>0.9045</v>
      </c>
      <c r="AZ21" s="198">
        <v>0.9139</v>
      </c>
      <c r="BA21" s="198">
        <v>0.9161</v>
      </c>
      <c r="BB21" s="198">
        <v>0.823</v>
      </c>
      <c r="BC21" s="198">
        <v>0.7463</v>
      </c>
      <c r="BD21" s="198">
        <v>0.4178</v>
      </c>
      <c r="BE21" s="198">
        <v>0.4543</v>
      </c>
      <c r="BF21" s="198">
        <v>0.6899</v>
      </c>
      <c r="BG21" s="207">
        <f t="shared" si="0"/>
        <v>8.0352</v>
      </c>
      <c r="BI21" s="211"/>
      <c r="BJ21" s="211"/>
      <c r="BK21" s="206" t="s">
        <v>712</v>
      </c>
      <c r="BL21" s="208">
        <f>W74</f>
        <v>7.9</v>
      </c>
      <c r="BM21" s="208">
        <f>W75</f>
        <v>7.2</v>
      </c>
      <c r="BN21" s="208">
        <f>W76</f>
        <v>8.5</v>
      </c>
      <c r="BO21" s="208">
        <f>W77</f>
        <v>6.6</v>
      </c>
      <c r="BP21" s="208">
        <f>W78</f>
        <v>9.8</v>
      </c>
      <c r="BQ21" s="208">
        <f>W79</f>
        <v>11.9</v>
      </c>
      <c r="BR21" s="208">
        <f>W80</f>
        <v>13.6</v>
      </c>
      <c r="BS21" s="208">
        <f>W81</f>
        <v>14.2</v>
      </c>
      <c r="BT21" s="208">
        <f>W82</f>
        <v>16.8</v>
      </c>
      <c r="BU21" s="208">
        <f>W83</f>
        <v>16.7</v>
      </c>
      <c r="BV21" s="208">
        <f>W84</f>
        <v>16.6</v>
      </c>
      <c r="BW21" s="208">
        <f>W85</f>
        <v>18.6</v>
      </c>
      <c r="BX21" s="209">
        <f t="shared" si="1"/>
        <v>148.4</v>
      </c>
    </row>
    <row r="22" spans="2:76">
      <c r="B22" s="195">
        <v>42979</v>
      </c>
      <c r="C22" s="196"/>
      <c r="D22" s="196"/>
      <c r="E22" s="196"/>
      <c r="F22" s="197"/>
      <c r="G22" s="197"/>
      <c r="H22" s="196"/>
      <c r="I22" s="197"/>
      <c r="J22" s="198">
        <v>4.5562</v>
      </c>
      <c r="K22" s="198">
        <v>1.2655</v>
      </c>
      <c r="L22" s="198">
        <v>5.8217</v>
      </c>
      <c r="M22" s="210"/>
      <c r="N22" s="210">
        <f t="shared" si="2"/>
        <v>0.103765357197027</v>
      </c>
      <c r="O22" s="196">
        <f t="shared" si="3"/>
        <v>31.2345</v>
      </c>
      <c r="P22" s="210"/>
      <c r="Q22" s="200"/>
      <c r="R22" s="200"/>
      <c r="S22" s="200"/>
      <c r="T22" s="200"/>
      <c r="U22" s="214"/>
      <c r="V22" s="201"/>
      <c r="W22" s="202"/>
      <c r="X22" s="202"/>
      <c r="Y22" s="197"/>
      <c r="Z22" s="197"/>
      <c r="AA22" s="202"/>
      <c r="AB22" s="197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/>
      <c r="AN22" s="203"/>
      <c r="AO22" s="204"/>
      <c r="AR22" s="212"/>
      <c r="AS22" s="212"/>
      <c r="AT22" s="206" t="s">
        <v>713</v>
      </c>
      <c r="AU22" s="213">
        <v>1.3748</v>
      </c>
      <c r="AV22" s="213">
        <v>1.0092</v>
      </c>
      <c r="AW22" s="213">
        <v>1.5623</v>
      </c>
      <c r="AX22" s="213">
        <v>2.0703</v>
      </c>
      <c r="AY22" s="213">
        <v>2.6208</v>
      </c>
      <c r="AZ22" s="213">
        <v>3.4008</v>
      </c>
      <c r="BA22" s="213">
        <v>2.9479</v>
      </c>
      <c r="BB22" s="213">
        <v>2.9913</v>
      </c>
      <c r="BC22" s="213">
        <v>2.9734</v>
      </c>
      <c r="BD22" s="213">
        <v>3.0989</v>
      </c>
      <c r="BE22" s="213">
        <v>4.3214</v>
      </c>
      <c r="BF22" s="213">
        <v>4.2127</v>
      </c>
      <c r="BG22" s="207">
        <f t="shared" si="0"/>
        <v>32.5838</v>
      </c>
      <c r="BI22" s="212"/>
      <c r="BJ22" s="212"/>
      <c r="BK22" s="206" t="s">
        <v>713</v>
      </c>
      <c r="BL22" s="209">
        <f t="shared" ref="BL22:BW22" si="4">BL20+BL21</f>
        <v>41.7</v>
      </c>
      <c r="BM22" s="209">
        <f t="shared" si="4"/>
        <v>31.7</v>
      </c>
      <c r="BN22" s="209">
        <f t="shared" si="4"/>
        <v>45.6</v>
      </c>
      <c r="BO22" s="209">
        <f t="shared" si="4"/>
        <v>28</v>
      </c>
      <c r="BP22" s="209">
        <f t="shared" si="4"/>
        <v>42.2</v>
      </c>
      <c r="BQ22" s="209">
        <f t="shared" si="4"/>
        <v>57.1</v>
      </c>
      <c r="BR22" s="209">
        <f t="shared" si="4"/>
        <v>56.4</v>
      </c>
      <c r="BS22" s="209">
        <f t="shared" si="4"/>
        <v>63.2</v>
      </c>
      <c r="BT22" s="209">
        <f t="shared" si="4"/>
        <v>67.4</v>
      </c>
      <c r="BU22" s="209">
        <f t="shared" si="4"/>
        <v>67.5</v>
      </c>
      <c r="BV22" s="209">
        <f t="shared" si="4"/>
        <v>72.8</v>
      </c>
      <c r="BW22" s="209">
        <f t="shared" si="4"/>
        <v>75.1</v>
      </c>
      <c r="BX22" s="209">
        <f t="shared" si="1"/>
        <v>648.7</v>
      </c>
    </row>
    <row r="23" spans="2:76">
      <c r="B23" s="195">
        <v>43009</v>
      </c>
      <c r="C23" s="196"/>
      <c r="D23" s="196"/>
      <c r="E23" s="196"/>
      <c r="F23" s="197"/>
      <c r="G23" s="197"/>
      <c r="H23" s="196"/>
      <c r="I23" s="197"/>
      <c r="J23" s="198">
        <v>5.2381</v>
      </c>
      <c r="K23" s="198">
        <v>1.255</v>
      </c>
      <c r="L23" s="198">
        <v>6.4931</v>
      </c>
      <c r="M23" s="210"/>
      <c r="N23" s="210">
        <f t="shared" si="2"/>
        <v>0.115327138121167</v>
      </c>
      <c r="O23" s="196">
        <f t="shared" si="3"/>
        <v>37.7276</v>
      </c>
      <c r="P23" s="210"/>
      <c r="Q23" s="200"/>
      <c r="R23" s="200"/>
      <c r="S23" s="200"/>
      <c r="T23" s="200"/>
      <c r="U23" s="214"/>
      <c r="V23" s="201"/>
      <c r="W23" s="202"/>
      <c r="X23" s="202"/>
      <c r="Y23" s="197"/>
      <c r="Z23" s="197"/>
      <c r="AA23" s="202"/>
      <c r="AB23" s="197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4"/>
      <c r="AR23" s="205" t="s">
        <v>715</v>
      </c>
      <c r="AS23" s="205" t="s">
        <v>748</v>
      </c>
      <c r="AT23" s="206" t="s">
        <v>711</v>
      </c>
      <c r="AU23" s="198">
        <v>0.3463</v>
      </c>
      <c r="AV23" s="198">
        <v>1.3311</v>
      </c>
      <c r="AW23" s="198">
        <v>2.2953</v>
      </c>
      <c r="AX23" s="198">
        <v>2.4363</v>
      </c>
      <c r="AY23" s="198">
        <v>3.1713</v>
      </c>
      <c r="AZ23" s="198">
        <v>3.1937</v>
      </c>
      <c r="BA23" s="198">
        <v>3.2649</v>
      </c>
      <c r="BB23" s="198">
        <v>4.2139</v>
      </c>
      <c r="BC23" s="198">
        <v>4.5562</v>
      </c>
      <c r="BD23" s="198">
        <v>5.2381</v>
      </c>
      <c r="BE23" s="198">
        <v>6.6153</v>
      </c>
      <c r="BF23" s="198">
        <v>8.2211</v>
      </c>
      <c r="BG23" s="207">
        <f t="shared" si="0"/>
        <v>44.8835</v>
      </c>
      <c r="BI23" s="205" t="s">
        <v>800</v>
      </c>
      <c r="BJ23" s="205" t="s">
        <v>748</v>
      </c>
      <c r="BK23" s="206" t="s">
        <v>711</v>
      </c>
      <c r="BL23" s="208">
        <f>V86</f>
        <v>27.2</v>
      </c>
      <c r="BM23" s="208">
        <v>34.7</v>
      </c>
      <c r="BN23" s="208">
        <v>45.3</v>
      </c>
      <c r="BO23" s="208">
        <v>43.7</v>
      </c>
      <c r="BP23" s="208">
        <v>47.9</v>
      </c>
      <c r="BQ23" s="208">
        <f>V91</f>
        <v>52.8</v>
      </c>
      <c r="BR23" s="208">
        <f>V92</f>
        <v>49.6</v>
      </c>
      <c r="BS23" s="208">
        <f>V93</f>
        <v>55.1</v>
      </c>
      <c r="BT23" s="208">
        <f>V94</f>
        <v>56.4</v>
      </c>
      <c r="BU23" s="208">
        <f>V95</f>
        <v>59.1</v>
      </c>
      <c r="BV23" s="208">
        <f>V96</f>
        <v>65.1</v>
      </c>
      <c r="BW23" s="208">
        <f>V97</f>
        <v>75.1</v>
      </c>
      <c r="BX23" s="209">
        <f t="shared" si="1"/>
        <v>612</v>
      </c>
    </row>
    <row r="24" spans="2:76">
      <c r="B24" s="195">
        <v>43040</v>
      </c>
      <c r="C24" s="196"/>
      <c r="D24" s="196"/>
      <c r="E24" s="196"/>
      <c r="F24" s="197"/>
      <c r="G24" s="197"/>
      <c r="H24" s="196"/>
      <c r="I24" s="197"/>
      <c r="J24" s="198">
        <v>6.6153</v>
      </c>
      <c r="K24" s="198">
        <v>1.4614</v>
      </c>
      <c r="L24" s="198">
        <v>8.0767</v>
      </c>
      <c r="M24" s="210"/>
      <c r="N24" s="210">
        <f t="shared" si="2"/>
        <v>0.243889667493185</v>
      </c>
      <c r="O24" s="196">
        <f t="shared" si="3"/>
        <v>45.8043</v>
      </c>
      <c r="P24" s="210"/>
      <c r="Q24" s="200"/>
      <c r="R24" s="200"/>
      <c r="S24" s="200"/>
      <c r="T24" s="200"/>
      <c r="U24" s="214"/>
      <c r="V24" s="201"/>
      <c r="W24" s="202"/>
      <c r="X24" s="202"/>
      <c r="Y24" s="197"/>
      <c r="Z24" s="197"/>
      <c r="AA24" s="202"/>
      <c r="AB24" s="197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4"/>
      <c r="AR24" s="211"/>
      <c r="AS24" s="211"/>
      <c r="AT24" s="206" t="s">
        <v>712</v>
      </c>
      <c r="AU24" s="198">
        <v>0.196</v>
      </c>
      <c r="AV24" s="198">
        <v>0.321</v>
      </c>
      <c r="AW24" s="198">
        <v>0.4615</v>
      </c>
      <c r="AX24" s="198">
        <v>0.4859</v>
      </c>
      <c r="AY24" s="198">
        <v>0.6406</v>
      </c>
      <c r="AZ24" s="198">
        <v>0.9476</v>
      </c>
      <c r="BA24" s="198">
        <v>1.0469</v>
      </c>
      <c r="BB24" s="198">
        <v>1.0605</v>
      </c>
      <c r="BC24" s="198">
        <v>1.2655</v>
      </c>
      <c r="BD24" s="198">
        <v>1.255</v>
      </c>
      <c r="BE24" s="198">
        <v>1.4614</v>
      </c>
      <c r="BF24" s="198">
        <v>1.6155</v>
      </c>
      <c r="BG24" s="207">
        <f t="shared" si="0"/>
        <v>10.7574</v>
      </c>
      <c r="BI24" s="211"/>
      <c r="BJ24" s="211"/>
      <c r="BK24" s="206" t="s">
        <v>712</v>
      </c>
      <c r="BL24" s="208">
        <f>W86</f>
        <v>11.7</v>
      </c>
      <c r="BM24" s="208">
        <v>14.9</v>
      </c>
      <c r="BN24" s="208">
        <v>16.4</v>
      </c>
      <c r="BO24" s="208">
        <v>17</v>
      </c>
      <c r="BP24" s="208">
        <v>19.4</v>
      </c>
      <c r="BQ24" s="208">
        <f>W91</f>
        <v>23.3</v>
      </c>
      <c r="BR24" s="208">
        <f>W92</f>
        <v>24.2</v>
      </c>
      <c r="BS24" s="208">
        <f>W93</f>
        <v>24.8</v>
      </c>
      <c r="BT24" s="208">
        <f>W94</f>
        <v>27.1</v>
      </c>
      <c r="BU24" s="208">
        <f>W95</f>
        <v>29.8</v>
      </c>
      <c r="BV24" s="208">
        <f>W96</f>
        <v>30.9</v>
      </c>
      <c r="BW24" s="208">
        <f>W97</f>
        <v>35.7</v>
      </c>
      <c r="BX24" s="209">
        <f t="shared" si="1"/>
        <v>275.2</v>
      </c>
    </row>
    <row r="25" spans="2:76">
      <c r="B25" s="195">
        <v>43070</v>
      </c>
      <c r="C25" s="196"/>
      <c r="D25" s="196"/>
      <c r="E25" s="196"/>
      <c r="F25" s="197"/>
      <c r="G25" s="197"/>
      <c r="H25" s="196"/>
      <c r="I25" s="197"/>
      <c r="J25" s="198">
        <v>8.2211</v>
      </c>
      <c r="K25" s="198">
        <v>1.6155</v>
      </c>
      <c r="L25" s="198">
        <v>9.8366</v>
      </c>
      <c r="M25" s="210"/>
      <c r="N25" s="210">
        <f t="shared" si="2"/>
        <v>0.217898399098642</v>
      </c>
      <c r="O25" s="196">
        <f t="shared" si="3"/>
        <v>55.6409</v>
      </c>
      <c r="P25" s="210"/>
      <c r="Q25" s="200"/>
      <c r="R25" s="200"/>
      <c r="S25" s="200"/>
      <c r="T25" s="200"/>
      <c r="U25" s="214"/>
      <c r="V25" s="201"/>
      <c r="W25" s="202"/>
      <c r="X25" s="202"/>
      <c r="Y25" s="197"/>
      <c r="Z25" s="197"/>
      <c r="AA25" s="202"/>
      <c r="AB25" s="197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4"/>
      <c r="AR25" s="212"/>
      <c r="AS25" s="212"/>
      <c r="AT25" s="206" t="s">
        <v>713</v>
      </c>
      <c r="AU25" s="213">
        <v>0.5423</v>
      </c>
      <c r="AV25" s="213">
        <v>1.6521</v>
      </c>
      <c r="AW25" s="213">
        <v>2.7568</v>
      </c>
      <c r="AX25" s="213">
        <v>2.9222</v>
      </c>
      <c r="AY25" s="213">
        <v>3.8119</v>
      </c>
      <c r="AZ25" s="213">
        <v>4.1413</v>
      </c>
      <c r="BA25" s="213">
        <v>4.3118</v>
      </c>
      <c r="BB25" s="213">
        <v>5.2744</v>
      </c>
      <c r="BC25" s="213">
        <v>5.8217</v>
      </c>
      <c r="BD25" s="213">
        <v>6.4931</v>
      </c>
      <c r="BE25" s="213">
        <v>8.0767</v>
      </c>
      <c r="BF25" s="213">
        <v>9.8366</v>
      </c>
      <c r="BG25" s="207">
        <f t="shared" si="0"/>
        <v>55.6409</v>
      </c>
      <c r="BI25" s="212"/>
      <c r="BJ25" s="212"/>
      <c r="BK25" s="206" t="s">
        <v>713</v>
      </c>
      <c r="BL25" s="209">
        <f>X86</f>
        <v>38.9</v>
      </c>
      <c r="BM25" s="209">
        <v>49.6</v>
      </c>
      <c r="BN25" s="209">
        <v>61.7</v>
      </c>
      <c r="BO25" s="209">
        <v>60.7</v>
      </c>
      <c r="BP25" s="209">
        <v>67.3</v>
      </c>
      <c r="BQ25" s="209">
        <f>X91</f>
        <v>76.1</v>
      </c>
      <c r="BR25" s="209">
        <f>X92</f>
        <v>73.7</v>
      </c>
      <c r="BS25" s="209">
        <f>X93</f>
        <v>79.8</v>
      </c>
      <c r="BT25" s="208">
        <f>X94</f>
        <v>83.5</v>
      </c>
      <c r="BU25" s="209">
        <f>X95</f>
        <v>88.9</v>
      </c>
      <c r="BV25" s="209">
        <f>X96</f>
        <v>96.1</v>
      </c>
      <c r="BW25" s="209">
        <f>X97</f>
        <v>110.8</v>
      </c>
      <c r="BX25" s="209">
        <f t="shared" si="1"/>
        <v>887.1</v>
      </c>
    </row>
    <row r="26" spans="2:76">
      <c r="B26" s="195">
        <v>43101</v>
      </c>
      <c r="C26" s="196"/>
      <c r="D26" s="196"/>
      <c r="E26" s="196"/>
      <c r="F26" s="197"/>
      <c r="G26" s="197"/>
      <c r="H26" s="196"/>
      <c r="I26" s="197"/>
      <c r="J26" s="215">
        <v>1.9392</v>
      </c>
      <c r="K26" s="215">
        <v>1.2246</v>
      </c>
      <c r="L26" s="198">
        <v>3.1638</v>
      </c>
      <c r="M26" s="210">
        <f t="shared" ref="M26:M67" si="5">L26/L14-1</f>
        <v>4.83404019915176</v>
      </c>
      <c r="N26" s="210">
        <f t="shared" si="2"/>
        <v>-0.678364475530163</v>
      </c>
      <c r="O26" s="196">
        <f>L26</f>
        <v>3.1638</v>
      </c>
      <c r="P26" s="210">
        <f t="shared" ref="P26:P76" si="6">O26/O14-1</f>
        <v>4.83404019915176</v>
      </c>
      <c r="Q26" s="200"/>
      <c r="R26" s="200"/>
      <c r="S26" s="200"/>
      <c r="T26" s="200"/>
      <c r="U26" s="214"/>
      <c r="V26" s="201"/>
      <c r="W26" s="202"/>
      <c r="X26" s="202"/>
      <c r="Y26" s="197"/>
      <c r="Z26" s="197"/>
      <c r="AA26" s="202"/>
      <c r="AB26" s="197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  <c r="AM26" s="203"/>
      <c r="AN26" s="203"/>
      <c r="AO26" s="204"/>
      <c r="AR26" s="205" t="s">
        <v>716</v>
      </c>
      <c r="AS26" s="205" t="s">
        <v>748</v>
      </c>
      <c r="AT26" s="206" t="s">
        <v>711</v>
      </c>
      <c r="AU26" s="215">
        <v>1.9392</v>
      </c>
      <c r="AV26" s="215">
        <v>1.8842</v>
      </c>
      <c r="AW26" s="215">
        <v>4.0947</v>
      </c>
      <c r="AX26" s="215">
        <v>5.6468</v>
      </c>
      <c r="AY26" s="215">
        <v>7.3027</v>
      </c>
      <c r="AZ26" s="215">
        <v>4.9849</v>
      </c>
      <c r="BA26" s="215">
        <v>4.7538</v>
      </c>
      <c r="BB26" s="215">
        <v>5.8237</v>
      </c>
      <c r="BC26" s="215">
        <v>7.2836</v>
      </c>
      <c r="BD26" s="215">
        <v>9.4052</v>
      </c>
      <c r="BE26" s="215">
        <v>10.4577</v>
      </c>
      <c r="BF26" s="215">
        <v>12.9737</v>
      </c>
      <c r="BG26" s="207">
        <f t="shared" si="0"/>
        <v>76.5502</v>
      </c>
      <c r="BI26" s="205" t="s">
        <v>801</v>
      </c>
      <c r="BJ26" s="205" t="s">
        <v>748</v>
      </c>
      <c r="BK26" s="206" t="s">
        <v>711</v>
      </c>
      <c r="BL26" s="208">
        <f>V98</f>
        <v>41</v>
      </c>
      <c r="BM26" s="208">
        <f>V99</f>
        <v>26.7</v>
      </c>
      <c r="BN26" s="208">
        <f>V100</f>
        <v>50.4</v>
      </c>
    </row>
    <row r="27" spans="2:76">
      <c r="B27" s="195">
        <v>43132</v>
      </c>
      <c r="C27" s="196"/>
      <c r="D27" s="196"/>
      <c r="E27" s="196"/>
      <c r="F27" s="197"/>
      <c r="G27" s="197"/>
      <c r="H27" s="196"/>
      <c r="I27" s="197"/>
      <c r="J27" s="215">
        <v>1.8842</v>
      </c>
      <c r="K27" s="215">
        <v>1.0308</v>
      </c>
      <c r="L27" s="198">
        <v>2.915</v>
      </c>
      <c r="M27" s="210">
        <f t="shared" si="5"/>
        <v>0.764421039888627</v>
      </c>
      <c r="N27" s="210">
        <f t="shared" si="2"/>
        <v>-0.0786396105948544</v>
      </c>
      <c r="O27" s="196">
        <f t="shared" ref="O27:O37" si="7">O26+L27</f>
        <v>6.0788</v>
      </c>
      <c r="P27" s="210">
        <f t="shared" si="6"/>
        <v>1.77014218009479</v>
      </c>
      <c r="Q27" s="200"/>
      <c r="R27" s="200"/>
      <c r="S27" s="200"/>
      <c r="T27" s="200"/>
      <c r="U27" s="214"/>
      <c r="V27" s="201"/>
      <c r="W27" s="202"/>
      <c r="X27" s="202"/>
      <c r="Y27" s="197"/>
      <c r="Z27" s="197"/>
      <c r="AA27" s="202"/>
      <c r="AB27" s="197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4"/>
      <c r="AR27" s="211"/>
      <c r="AS27" s="211"/>
      <c r="AT27" s="206" t="s">
        <v>712</v>
      </c>
      <c r="AU27" s="215">
        <v>1.2246</v>
      </c>
      <c r="AV27" s="215">
        <v>1.0308</v>
      </c>
      <c r="AW27" s="215">
        <v>1.4776</v>
      </c>
      <c r="AX27" s="215">
        <v>1.6677</v>
      </c>
      <c r="AY27" s="215">
        <v>1.9161</v>
      </c>
      <c r="AZ27" s="215">
        <v>2.1811</v>
      </c>
      <c r="BA27" s="215">
        <v>2.3297</v>
      </c>
      <c r="BB27" s="215">
        <v>2.5989</v>
      </c>
      <c r="BC27" s="215">
        <v>2.5831</v>
      </c>
      <c r="BD27" s="215">
        <v>2.5741</v>
      </c>
      <c r="BE27" s="215">
        <v>2.7303</v>
      </c>
      <c r="BF27" s="215">
        <v>3.0014</v>
      </c>
      <c r="BG27" s="207">
        <f t="shared" si="0"/>
        <v>25.3154</v>
      </c>
      <c r="BI27" s="211"/>
      <c r="BJ27" s="211"/>
      <c r="BK27" s="206" t="s">
        <v>712</v>
      </c>
      <c r="BL27" s="208">
        <f>W98</f>
        <v>27.9</v>
      </c>
      <c r="BM27" s="208">
        <f>W99</f>
        <v>18</v>
      </c>
      <c r="BN27" s="208">
        <f>W100</f>
        <v>30.6</v>
      </c>
    </row>
    <row r="28" spans="2:76">
      <c r="B28" s="195">
        <v>43160</v>
      </c>
      <c r="C28" s="196"/>
      <c r="D28" s="196"/>
      <c r="E28" s="196"/>
      <c r="F28" s="197"/>
      <c r="G28" s="197"/>
      <c r="H28" s="196"/>
      <c r="I28" s="197"/>
      <c r="J28" s="215">
        <v>4.0947</v>
      </c>
      <c r="K28" s="215">
        <v>1.4776</v>
      </c>
      <c r="L28" s="198">
        <v>5.5723</v>
      </c>
      <c r="M28" s="210">
        <f t="shared" si="5"/>
        <v>1.02129280325014</v>
      </c>
      <c r="N28" s="210">
        <f t="shared" si="2"/>
        <v>0.911595197255575</v>
      </c>
      <c r="O28" s="196">
        <f t="shared" si="7"/>
        <v>11.6511</v>
      </c>
      <c r="P28" s="210">
        <f t="shared" si="6"/>
        <v>1.35318710615608</v>
      </c>
      <c r="Q28" s="200"/>
      <c r="R28" s="200"/>
      <c r="S28" s="200"/>
      <c r="T28" s="200"/>
      <c r="U28" s="214"/>
      <c r="V28" s="201"/>
      <c r="W28" s="202"/>
      <c r="X28" s="202"/>
      <c r="Y28" s="197"/>
      <c r="Z28" s="197"/>
      <c r="AA28" s="202"/>
      <c r="AB28" s="197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  <c r="AN28" s="203"/>
      <c r="AO28" s="204"/>
      <c r="AR28" s="212"/>
      <c r="AS28" s="212"/>
      <c r="AT28" s="206" t="s">
        <v>713</v>
      </c>
      <c r="AU28" s="207">
        <v>3.1638</v>
      </c>
      <c r="AV28" s="207">
        <v>2.915</v>
      </c>
      <c r="AW28" s="207">
        <v>5.5723</v>
      </c>
      <c r="AX28" s="207">
        <v>7.3145</v>
      </c>
      <c r="AY28" s="207">
        <v>9.2188</v>
      </c>
      <c r="AZ28" s="207">
        <v>7.166</v>
      </c>
      <c r="BA28" s="207">
        <v>7.0835</v>
      </c>
      <c r="BB28" s="207">
        <v>8.4226</v>
      </c>
      <c r="BC28" s="207">
        <v>9.8667</v>
      </c>
      <c r="BD28" s="207">
        <v>11.9793</v>
      </c>
      <c r="BE28" s="207">
        <v>13.188</v>
      </c>
      <c r="BF28" s="207">
        <v>15.9751</v>
      </c>
      <c r="BG28" s="207">
        <f t="shared" si="0"/>
        <v>101.8656</v>
      </c>
      <c r="BI28" s="212"/>
      <c r="BJ28" s="212"/>
      <c r="BK28" s="206" t="s">
        <v>713</v>
      </c>
      <c r="BL28" s="209">
        <f>X98</f>
        <v>68.9</v>
      </c>
      <c r="BM28" s="209">
        <f>X99</f>
        <v>44.7</v>
      </c>
      <c r="BN28" s="209">
        <f>X100</f>
        <v>81</v>
      </c>
    </row>
    <row r="29" spans="2:76">
      <c r="B29" s="195">
        <v>43191</v>
      </c>
      <c r="C29" s="196"/>
      <c r="D29" s="196"/>
      <c r="E29" s="196"/>
      <c r="F29" s="197"/>
      <c r="G29" s="197"/>
      <c r="H29" s="196"/>
      <c r="I29" s="197"/>
      <c r="J29" s="215">
        <v>5.6468</v>
      </c>
      <c r="K29" s="215">
        <v>1.6677</v>
      </c>
      <c r="L29" s="198">
        <v>7.3145</v>
      </c>
      <c r="M29" s="210">
        <f t="shared" si="5"/>
        <v>1.50307987132982</v>
      </c>
      <c r="N29" s="210">
        <f t="shared" si="2"/>
        <v>0.312653661863144</v>
      </c>
      <c r="O29" s="196">
        <f t="shared" si="7"/>
        <v>18.9656</v>
      </c>
      <c r="P29" s="210">
        <f t="shared" si="6"/>
        <v>1.40881956969035</v>
      </c>
      <c r="Q29" s="200"/>
      <c r="R29" s="200"/>
      <c r="S29" s="200"/>
      <c r="T29" s="200"/>
      <c r="U29" s="214"/>
      <c r="V29" s="201"/>
      <c r="W29" s="202"/>
      <c r="X29" s="202"/>
      <c r="Y29" s="210"/>
      <c r="Z29" s="210"/>
      <c r="AA29" s="202"/>
      <c r="AB29" s="197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4"/>
      <c r="AR29" s="205" t="s">
        <v>735</v>
      </c>
      <c r="AS29" s="205" t="s">
        <v>748</v>
      </c>
      <c r="AT29" s="206" t="s">
        <v>711</v>
      </c>
      <c r="AU29" s="215">
        <v>7.6239</v>
      </c>
      <c r="AV29" s="215">
        <v>3.8296</v>
      </c>
      <c r="AW29" s="215">
        <v>8.8187</v>
      </c>
      <c r="AX29" s="215">
        <v>6.4271</v>
      </c>
      <c r="AY29" s="215">
        <v>7.4118</v>
      </c>
      <c r="AZ29" s="215">
        <v>11.2879</v>
      </c>
      <c r="BA29" s="215">
        <v>4.8765</v>
      </c>
      <c r="BB29" s="215">
        <v>5.014</v>
      </c>
      <c r="BC29" s="215">
        <v>4.5586</v>
      </c>
      <c r="BD29" s="215">
        <v>4.6483</v>
      </c>
      <c r="BE29" s="215">
        <v>5.7915</v>
      </c>
      <c r="BF29" s="215">
        <v>11.6048</v>
      </c>
      <c r="BG29" s="207">
        <f t="shared" si="0"/>
        <v>81.8927</v>
      </c>
    </row>
    <row r="30" spans="2:76">
      <c r="B30" s="195">
        <v>43221</v>
      </c>
      <c r="C30" s="196"/>
      <c r="D30" s="196"/>
      <c r="E30" s="196"/>
      <c r="F30" s="197"/>
      <c r="G30" s="197"/>
      <c r="H30" s="196"/>
      <c r="I30" s="197"/>
      <c r="J30" s="215">
        <v>7.3027</v>
      </c>
      <c r="K30" s="215">
        <v>1.9161</v>
      </c>
      <c r="L30" s="198">
        <v>9.2188</v>
      </c>
      <c r="M30" s="210">
        <f t="shared" si="5"/>
        <v>1.41842650646659</v>
      </c>
      <c r="N30" s="210">
        <f t="shared" si="2"/>
        <v>0.260345888304054</v>
      </c>
      <c r="O30" s="196">
        <f t="shared" si="7"/>
        <v>28.1844</v>
      </c>
      <c r="P30" s="210">
        <f t="shared" si="6"/>
        <v>1.41195348001335</v>
      </c>
      <c r="Q30" s="200"/>
      <c r="R30" s="200"/>
      <c r="S30" s="200"/>
      <c r="T30" s="200"/>
      <c r="U30" s="214"/>
      <c r="V30" s="201"/>
      <c r="W30" s="202"/>
      <c r="X30" s="202"/>
      <c r="Y30" s="210"/>
      <c r="Z30" s="210"/>
      <c r="AA30" s="202"/>
      <c r="AB30" s="197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4"/>
      <c r="AR30" s="211"/>
      <c r="AS30" s="211"/>
      <c r="AT30" s="206" t="s">
        <v>712</v>
      </c>
      <c r="AU30" s="215">
        <v>1.9641</v>
      </c>
      <c r="AV30" s="215">
        <v>0.8209</v>
      </c>
      <c r="AW30" s="215">
        <v>1.7315</v>
      </c>
      <c r="AX30" s="215">
        <v>2.1265</v>
      </c>
      <c r="AY30" s="215">
        <v>1.9586</v>
      </c>
      <c r="AZ30" s="215">
        <v>2.5542</v>
      </c>
      <c r="BA30" s="215">
        <v>1.6692</v>
      </c>
      <c r="BB30" s="215">
        <v>1.4412</v>
      </c>
      <c r="BC30" s="215">
        <v>1.6232</v>
      </c>
      <c r="BD30" s="215">
        <v>1.6545</v>
      </c>
      <c r="BE30" s="215">
        <v>1.3308</v>
      </c>
      <c r="BF30" s="215">
        <v>1.4631</v>
      </c>
      <c r="BG30" s="207">
        <f t="shared" si="0"/>
        <v>20.3378</v>
      </c>
    </row>
    <row r="31" spans="2:76">
      <c r="B31" s="195">
        <v>43252</v>
      </c>
      <c r="C31" s="196"/>
      <c r="D31" s="196"/>
      <c r="E31" s="196"/>
      <c r="F31" s="197"/>
      <c r="G31" s="197"/>
      <c r="H31" s="196"/>
      <c r="I31" s="197"/>
      <c r="J31" s="215">
        <v>4.9849</v>
      </c>
      <c r="K31" s="215">
        <v>2.1811</v>
      </c>
      <c r="L31" s="198">
        <v>7.166</v>
      </c>
      <c r="M31" s="210">
        <f t="shared" si="5"/>
        <v>0.730374520078236</v>
      </c>
      <c r="N31" s="210">
        <f t="shared" si="2"/>
        <v>-0.222675402438495</v>
      </c>
      <c r="O31" s="196">
        <f t="shared" si="7"/>
        <v>35.3504</v>
      </c>
      <c r="P31" s="210">
        <f t="shared" si="6"/>
        <v>1.23360671274942</v>
      </c>
      <c r="Q31" s="200"/>
      <c r="R31" s="200"/>
      <c r="S31" s="200"/>
      <c r="T31" s="200"/>
      <c r="U31" s="214"/>
      <c r="V31" s="201"/>
      <c r="W31" s="202"/>
      <c r="X31" s="215">
        <v>7.4</v>
      </c>
      <c r="Y31" s="210"/>
      <c r="Z31" s="210"/>
      <c r="AA31" s="202"/>
      <c r="AB31" s="197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4"/>
      <c r="AR31" s="212"/>
      <c r="AS31" s="212"/>
      <c r="AT31" s="206" t="s">
        <v>713</v>
      </c>
      <c r="AU31" s="207">
        <v>9.588</v>
      </c>
      <c r="AV31" s="207">
        <v>4.6505</v>
      </c>
      <c r="AW31" s="207">
        <v>10.5502</v>
      </c>
      <c r="AX31" s="207">
        <v>8.5536</v>
      </c>
      <c r="AY31" s="207">
        <v>9.3704</v>
      </c>
      <c r="AZ31" s="207">
        <v>13.8421</v>
      </c>
      <c r="BA31" s="207">
        <v>6.5457</v>
      </c>
      <c r="BB31" s="207">
        <v>6.4552</v>
      </c>
      <c r="BC31" s="207">
        <v>6.1818</v>
      </c>
      <c r="BD31" s="207">
        <v>6.3028</v>
      </c>
      <c r="BE31" s="207">
        <v>7.1223</v>
      </c>
      <c r="BF31" s="207">
        <v>13.0679</v>
      </c>
      <c r="BG31" s="207">
        <f t="shared" si="0"/>
        <v>102.2305</v>
      </c>
    </row>
    <row r="32" spans="2:76">
      <c r="B32" s="195">
        <v>43283</v>
      </c>
      <c r="C32" s="196"/>
      <c r="D32" s="196"/>
      <c r="E32" s="196"/>
      <c r="F32" s="197"/>
      <c r="G32" s="197"/>
      <c r="H32" s="196"/>
      <c r="I32" s="197"/>
      <c r="J32" s="215">
        <v>4.7538</v>
      </c>
      <c r="K32" s="215">
        <v>2.3297</v>
      </c>
      <c r="L32" s="198">
        <v>7.0835</v>
      </c>
      <c r="M32" s="210">
        <f t="shared" si="5"/>
        <v>0.642817384850874</v>
      </c>
      <c r="N32" s="210">
        <f t="shared" si="2"/>
        <v>-0.0115126988557076</v>
      </c>
      <c r="O32" s="196">
        <f t="shared" si="7"/>
        <v>42.4339</v>
      </c>
      <c r="P32" s="210">
        <f t="shared" si="6"/>
        <v>1.10711377269296</v>
      </c>
      <c r="Q32" s="200"/>
      <c r="R32" s="200"/>
      <c r="S32" s="200"/>
      <c r="T32" s="200"/>
      <c r="U32" s="214"/>
      <c r="V32" s="201"/>
      <c r="W32" s="202"/>
      <c r="X32" s="215">
        <v>7.4</v>
      </c>
      <c r="Y32" s="210"/>
      <c r="Z32" s="210">
        <f t="shared" ref="Z32:Z67" si="8">X32/X31-1</f>
        <v>0</v>
      </c>
      <c r="AA32" s="202"/>
      <c r="AB32" s="197"/>
      <c r="AC32" s="203"/>
      <c r="AD32" s="203"/>
      <c r="AE32" s="203"/>
      <c r="AF32" s="203"/>
      <c r="AG32" s="203"/>
      <c r="AH32" s="203"/>
      <c r="AI32" s="203"/>
      <c r="AJ32" s="203"/>
      <c r="AK32" s="203"/>
      <c r="AL32" s="203"/>
      <c r="AM32" s="203"/>
      <c r="AN32" s="203"/>
      <c r="AO32" s="204"/>
      <c r="AR32" s="205" t="s">
        <v>736</v>
      </c>
      <c r="AS32" s="205" t="s">
        <v>748</v>
      </c>
      <c r="AT32" s="206" t="s">
        <v>711</v>
      </c>
      <c r="AU32" s="215">
        <v>2.9968</v>
      </c>
      <c r="AV32" s="215">
        <v>1.3149</v>
      </c>
      <c r="AW32" s="215">
        <v>4.492</v>
      </c>
      <c r="AX32" s="215">
        <v>4.2454</v>
      </c>
      <c r="AY32" s="215">
        <v>5.2673</v>
      </c>
      <c r="AZ32" s="215">
        <v>6.6771</v>
      </c>
      <c r="BA32" s="215">
        <v>6.6992</v>
      </c>
      <c r="BB32" s="215">
        <v>7.5879</v>
      </c>
      <c r="BC32" s="215">
        <v>8.8733</v>
      </c>
      <c r="BD32" s="215">
        <v>10.9562</v>
      </c>
      <c r="BE32" s="215">
        <v>14.3997</v>
      </c>
      <c r="BF32" s="215">
        <v>17.3703</v>
      </c>
      <c r="BG32" s="207">
        <f t="shared" si="0"/>
        <v>90.8801</v>
      </c>
    </row>
    <row r="33" spans="2:59">
      <c r="B33" s="195">
        <v>43314</v>
      </c>
      <c r="C33" s="196"/>
      <c r="D33" s="196"/>
      <c r="E33" s="196"/>
      <c r="F33" s="197"/>
      <c r="G33" s="197"/>
      <c r="H33" s="196"/>
      <c r="I33" s="197"/>
      <c r="J33" s="215">
        <v>5.8237</v>
      </c>
      <c r="K33" s="215">
        <v>2.5989</v>
      </c>
      <c r="L33" s="198">
        <v>8.4226</v>
      </c>
      <c r="M33" s="210">
        <f t="shared" si="5"/>
        <v>0.596883057788564</v>
      </c>
      <c r="N33" s="210">
        <f t="shared" si="2"/>
        <v>0.189044963647914</v>
      </c>
      <c r="O33" s="196">
        <f t="shared" si="7"/>
        <v>50.8565</v>
      </c>
      <c r="P33" s="210">
        <f t="shared" si="6"/>
        <v>1.00121592268463</v>
      </c>
      <c r="Q33" s="200"/>
      <c r="R33" s="200"/>
      <c r="S33" s="200"/>
      <c r="T33" s="200"/>
      <c r="U33" s="214"/>
      <c r="V33" s="201"/>
      <c r="W33" s="202"/>
      <c r="X33" s="215">
        <v>8.4</v>
      </c>
      <c r="Y33" s="210"/>
      <c r="Z33" s="210">
        <f t="shared" si="8"/>
        <v>0.135135135135135</v>
      </c>
      <c r="AA33" s="202"/>
      <c r="AB33" s="197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4"/>
      <c r="AR33" s="211"/>
      <c r="AS33" s="211"/>
      <c r="AT33" s="206" t="s">
        <v>712</v>
      </c>
      <c r="AU33" s="215">
        <v>1.0859</v>
      </c>
      <c r="AV33" s="215">
        <v>0.11</v>
      </c>
      <c r="AW33" s="215">
        <v>0.9434</v>
      </c>
      <c r="AX33" s="215">
        <v>1.3298</v>
      </c>
      <c r="AY33" s="215">
        <v>1.4085</v>
      </c>
      <c r="AZ33" s="215">
        <v>1.6507</v>
      </c>
      <c r="BA33" s="215">
        <v>1.5576</v>
      </c>
      <c r="BB33" s="215">
        <v>1.7418</v>
      </c>
      <c r="BC33" s="215">
        <v>2.1683</v>
      </c>
      <c r="BD33" s="215">
        <v>2.3583</v>
      </c>
      <c r="BE33" s="215">
        <v>2.6364</v>
      </c>
      <c r="BF33" s="215">
        <v>3.4167</v>
      </c>
      <c r="BG33" s="207">
        <f t="shared" si="0"/>
        <v>20.4074</v>
      </c>
    </row>
    <row r="34" spans="2:59">
      <c r="B34" s="195">
        <v>43345</v>
      </c>
      <c r="C34" s="196"/>
      <c r="D34" s="196"/>
      <c r="E34" s="196"/>
      <c r="F34" s="197"/>
      <c r="G34" s="197"/>
      <c r="H34" s="196"/>
      <c r="I34" s="197"/>
      <c r="J34" s="215">
        <v>7.2836</v>
      </c>
      <c r="K34" s="215">
        <v>2.5831</v>
      </c>
      <c r="L34" s="198">
        <v>9.8667</v>
      </c>
      <c r="M34" s="210">
        <f t="shared" si="5"/>
        <v>0.694814229520587</v>
      </c>
      <c r="N34" s="210">
        <f t="shared" si="2"/>
        <v>0.171455370075749</v>
      </c>
      <c r="O34" s="196">
        <f t="shared" si="7"/>
        <v>60.7232</v>
      </c>
      <c r="P34" s="210">
        <f t="shared" si="6"/>
        <v>0.944106676911748</v>
      </c>
      <c r="Q34" s="200"/>
      <c r="R34" s="200"/>
      <c r="S34" s="200"/>
      <c r="T34" s="200"/>
      <c r="U34" s="214"/>
      <c r="V34" s="201"/>
      <c r="W34" s="202"/>
      <c r="X34" s="215">
        <v>9.9</v>
      </c>
      <c r="Y34" s="210"/>
      <c r="Z34" s="210">
        <f t="shared" si="8"/>
        <v>0.178571428571429</v>
      </c>
      <c r="AA34" s="202">
        <v>61.3</v>
      </c>
      <c r="AB34" s="197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4"/>
      <c r="AR34" s="212"/>
      <c r="AS34" s="212"/>
      <c r="AT34" s="206" t="s">
        <v>713</v>
      </c>
      <c r="AU34" s="207">
        <v>4.0827</v>
      </c>
      <c r="AV34" s="207">
        <v>1.4249</v>
      </c>
      <c r="AW34" s="207">
        <v>5.4354</v>
      </c>
      <c r="AX34" s="207">
        <v>5.5752</v>
      </c>
      <c r="AY34" s="207">
        <v>6.6758</v>
      </c>
      <c r="AZ34" s="207">
        <v>8.3278</v>
      </c>
      <c r="BA34" s="207">
        <v>8.2568</v>
      </c>
      <c r="BB34" s="207">
        <v>9.3297</v>
      </c>
      <c r="BC34" s="207">
        <v>11.0416</v>
      </c>
      <c r="BD34" s="207">
        <v>13.3145</v>
      </c>
      <c r="BE34" s="207">
        <v>17.0361</v>
      </c>
      <c r="BF34" s="207">
        <v>20.787</v>
      </c>
      <c r="BG34" s="207">
        <f t="shared" si="0"/>
        <v>111.2875</v>
      </c>
    </row>
    <row r="35" spans="2:59">
      <c r="B35" s="195">
        <v>43375</v>
      </c>
      <c r="C35" s="196"/>
      <c r="D35" s="196"/>
      <c r="E35" s="196"/>
      <c r="F35" s="197"/>
      <c r="G35" s="197"/>
      <c r="H35" s="196"/>
      <c r="I35" s="197"/>
      <c r="J35" s="215">
        <v>9.4052</v>
      </c>
      <c r="K35" s="215">
        <v>2.5741</v>
      </c>
      <c r="L35" s="198">
        <v>11.9793</v>
      </c>
      <c r="M35" s="210">
        <f t="shared" si="5"/>
        <v>0.844927692473549</v>
      </c>
      <c r="N35" s="210">
        <f t="shared" si="2"/>
        <v>0.214114141506279</v>
      </c>
      <c r="O35" s="196">
        <f t="shared" si="7"/>
        <v>72.7025</v>
      </c>
      <c r="P35" s="210">
        <f t="shared" si="6"/>
        <v>0.927037500397587</v>
      </c>
      <c r="Q35" s="216"/>
      <c r="R35" s="216"/>
      <c r="S35" s="200"/>
      <c r="T35" s="200"/>
      <c r="U35" s="214"/>
      <c r="V35" s="201"/>
      <c r="W35" s="202"/>
      <c r="X35" s="215">
        <v>11.7</v>
      </c>
      <c r="Y35" s="210"/>
      <c r="Z35" s="210">
        <f t="shared" si="8"/>
        <v>0.181818181818182</v>
      </c>
      <c r="AA35" s="202">
        <v>61.30117</v>
      </c>
      <c r="AB35" s="197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4"/>
      <c r="AR35" s="205" t="s">
        <v>737</v>
      </c>
      <c r="AS35" s="205" t="s">
        <v>748</v>
      </c>
      <c r="AT35" s="206" t="s">
        <v>711</v>
      </c>
      <c r="AU35" s="215">
        <f>J62</f>
        <v>12.4</v>
      </c>
      <c r="AV35" s="215">
        <f>J63</f>
        <v>8.1333</v>
      </c>
      <c r="AW35" s="215">
        <f>J64</f>
        <v>15.9</v>
      </c>
      <c r="AX35" s="215">
        <f>J65</f>
        <v>13.2</v>
      </c>
      <c r="AY35" s="215">
        <f>J66</f>
        <v>15.4</v>
      </c>
      <c r="AZ35" s="215">
        <f>J67</f>
        <v>18</v>
      </c>
      <c r="BA35" s="215">
        <f>J68</f>
        <v>17.7</v>
      </c>
      <c r="BB35" s="215">
        <f>J69</f>
        <v>19.8</v>
      </c>
      <c r="BC35" s="215">
        <f>J70</f>
        <v>27.7</v>
      </c>
      <c r="BD35" s="215">
        <f>J71</f>
        <v>25.5</v>
      </c>
      <c r="BE35" s="215">
        <f>J72</f>
        <v>30.2</v>
      </c>
      <c r="BF35" s="215">
        <f>J73</f>
        <v>39.2</v>
      </c>
      <c r="BG35" s="207">
        <f t="shared" si="0"/>
        <v>243.1333</v>
      </c>
    </row>
    <row r="36" spans="2:59">
      <c r="B36" s="195">
        <v>43406</v>
      </c>
      <c r="C36" s="196"/>
      <c r="D36" s="196"/>
      <c r="E36" s="196"/>
      <c r="F36" s="197"/>
      <c r="G36" s="197"/>
      <c r="H36" s="196"/>
      <c r="I36" s="197"/>
      <c r="J36" s="215">
        <v>10.4577</v>
      </c>
      <c r="K36" s="215">
        <v>2.7303</v>
      </c>
      <c r="L36" s="198">
        <v>13.188</v>
      </c>
      <c r="M36" s="210">
        <f t="shared" si="5"/>
        <v>0.632845097626506</v>
      </c>
      <c r="N36" s="210">
        <f t="shared" si="2"/>
        <v>0.100899050862738</v>
      </c>
      <c r="O36" s="196">
        <f t="shared" si="7"/>
        <v>85.8905</v>
      </c>
      <c r="P36" s="210">
        <f t="shared" si="6"/>
        <v>0.875162375584825</v>
      </c>
      <c r="Q36" s="216"/>
      <c r="R36" s="216"/>
      <c r="S36" s="200"/>
      <c r="T36" s="200"/>
      <c r="U36" s="214"/>
      <c r="V36" s="201"/>
      <c r="W36" s="202"/>
      <c r="X36" s="215">
        <v>13.6</v>
      </c>
      <c r="Y36" s="210"/>
      <c r="Z36" s="210">
        <f t="shared" si="8"/>
        <v>0.162393162393162</v>
      </c>
      <c r="AA36" s="202">
        <v>61.30253</v>
      </c>
      <c r="AB36" s="197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203"/>
      <c r="AO36" s="204"/>
      <c r="AR36" s="211"/>
      <c r="AS36" s="211"/>
      <c r="AT36" s="206" t="s">
        <v>712</v>
      </c>
      <c r="AU36" s="215">
        <f>K62</f>
        <v>2.5</v>
      </c>
      <c r="AV36" s="215">
        <f>K63</f>
        <v>1.5726</v>
      </c>
      <c r="AW36" s="215">
        <f>K64</f>
        <v>2.8</v>
      </c>
      <c r="AX36" s="215">
        <f>K65</f>
        <v>3.1</v>
      </c>
      <c r="AY36" s="215">
        <f>K66</f>
        <v>3.1</v>
      </c>
      <c r="AZ36" s="215">
        <f>K67</f>
        <v>4.3</v>
      </c>
      <c r="BA36" s="215">
        <f>K68</f>
        <v>4.5</v>
      </c>
      <c r="BB36" s="215">
        <f>K69</f>
        <v>5.1</v>
      </c>
      <c r="BC36" s="215">
        <f>K70</f>
        <v>5.7</v>
      </c>
      <c r="BD36" s="215">
        <f>K71</f>
        <v>6.2</v>
      </c>
      <c r="BE36" s="215">
        <f>K72</f>
        <v>7.7</v>
      </c>
      <c r="BF36" s="215">
        <f>K73</f>
        <v>8.3</v>
      </c>
      <c r="BG36" s="207">
        <f t="shared" si="0"/>
        <v>54.8726</v>
      </c>
    </row>
    <row r="37" spans="2:59">
      <c r="B37" s="195">
        <v>43436</v>
      </c>
      <c r="C37" s="196"/>
      <c r="D37" s="196"/>
      <c r="E37" s="196"/>
      <c r="F37" s="197"/>
      <c r="G37" s="197"/>
      <c r="H37" s="196"/>
      <c r="I37" s="197"/>
      <c r="J37" s="215">
        <v>12.9737</v>
      </c>
      <c r="K37" s="215">
        <v>3.0014</v>
      </c>
      <c r="L37" s="198">
        <v>15.9751</v>
      </c>
      <c r="M37" s="210">
        <f t="shared" si="5"/>
        <v>0.624046926783645</v>
      </c>
      <c r="N37" s="210">
        <f t="shared" si="2"/>
        <v>0.211336063087655</v>
      </c>
      <c r="O37" s="196">
        <f t="shared" si="7"/>
        <v>101.8656</v>
      </c>
      <c r="P37" s="210">
        <f t="shared" si="6"/>
        <v>0.830768373624438</v>
      </c>
      <c r="Q37" s="216"/>
      <c r="R37" s="216"/>
      <c r="S37" s="200"/>
      <c r="T37" s="200"/>
      <c r="U37" s="214"/>
      <c r="V37" s="201"/>
      <c r="W37" s="202"/>
      <c r="X37" s="215">
        <v>16</v>
      </c>
      <c r="Y37" s="210"/>
      <c r="Z37" s="210">
        <f t="shared" si="8"/>
        <v>0.176470588235294</v>
      </c>
      <c r="AA37" s="202">
        <v>100.8</v>
      </c>
      <c r="AB37" s="197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4"/>
      <c r="AR37" s="212"/>
      <c r="AS37" s="212"/>
      <c r="AT37" s="206" t="s">
        <v>713</v>
      </c>
      <c r="AU37" s="207">
        <f>L62</f>
        <v>14.9</v>
      </c>
      <c r="AV37" s="207">
        <f>L63</f>
        <v>9.7059</v>
      </c>
      <c r="AW37" s="207">
        <f>L64</f>
        <v>18.7</v>
      </c>
      <c r="AX37" s="207">
        <f>L65</f>
        <v>16.3</v>
      </c>
      <c r="AY37" s="207">
        <f>L66</f>
        <v>18.5</v>
      </c>
      <c r="AZ37" s="207">
        <f>L67</f>
        <v>22.3</v>
      </c>
      <c r="BA37" s="207">
        <f>L68</f>
        <v>22.2</v>
      </c>
      <c r="BB37" s="207">
        <f>L69</f>
        <v>24.9</v>
      </c>
      <c r="BC37" s="207">
        <f>L70</f>
        <v>33.4</v>
      </c>
      <c r="BD37" s="207">
        <f>L71</f>
        <v>32.1</v>
      </c>
      <c r="BE37" s="207">
        <f>L72</f>
        <v>37.9</v>
      </c>
      <c r="BF37" s="207">
        <f>L73</f>
        <v>47.5</v>
      </c>
      <c r="BG37" s="207">
        <f t="shared" si="0"/>
        <v>298.4059</v>
      </c>
    </row>
    <row r="38" spans="2:59">
      <c r="B38" s="195">
        <v>43467</v>
      </c>
      <c r="C38" s="196"/>
      <c r="D38" s="196"/>
      <c r="E38" s="196"/>
      <c r="F38" s="197"/>
      <c r="G38" s="197"/>
      <c r="H38" s="196"/>
      <c r="I38" s="197"/>
      <c r="J38" s="215">
        <v>7.6239</v>
      </c>
      <c r="K38" s="215">
        <v>1.9641</v>
      </c>
      <c r="L38" s="198">
        <v>9.588</v>
      </c>
      <c r="M38" s="210">
        <f t="shared" si="5"/>
        <v>2.03053290347051</v>
      </c>
      <c r="N38" s="210">
        <f t="shared" si="2"/>
        <v>-0.399815963593342</v>
      </c>
      <c r="O38" s="196">
        <f>L38</f>
        <v>9.588</v>
      </c>
      <c r="P38" s="210">
        <f t="shared" si="6"/>
        <v>2.03053290347051</v>
      </c>
      <c r="Q38" s="216">
        <v>216.1</v>
      </c>
      <c r="R38" s="216">
        <v>216.1</v>
      </c>
      <c r="S38" s="214">
        <f>L38/Q38</f>
        <v>0.044368347987043</v>
      </c>
      <c r="T38" s="200"/>
      <c r="U38" s="214">
        <f>O38/R38</f>
        <v>0.044368347987043</v>
      </c>
      <c r="V38" s="201"/>
      <c r="W38" s="202"/>
      <c r="X38" s="215">
        <v>9.17</v>
      </c>
      <c r="Y38" s="210"/>
      <c r="Z38" s="210">
        <f t="shared" si="8"/>
        <v>-0.426875</v>
      </c>
      <c r="AA38" s="202">
        <f>X38</f>
        <v>9.17</v>
      </c>
      <c r="AB38" s="197"/>
      <c r="AC38" s="203"/>
      <c r="AD38" s="203"/>
      <c r="AE38" s="203"/>
      <c r="AF38" s="203"/>
      <c r="AG38" s="203"/>
      <c r="AH38" s="203"/>
      <c r="AI38" s="203"/>
      <c r="AJ38" s="203"/>
      <c r="AK38" s="203"/>
      <c r="AL38" s="203"/>
      <c r="AM38" s="203"/>
      <c r="AN38" s="203"/>
      <c r="AO38" s="204"/>
      <c r="AR38" s="205" t="s">
        <v>738</v>
      </c>
      <c r="AS38" s="205" t="s">
        <v>748</v>
      </c>
      <c r="AT38" s="206" t="s">
        <v>711</v>
      </c>
      <c r="AU38" s="215">
        <f>J74</f>
        <v>27.4</v>
      </c>
      <c r="AV38" s="215">
        <f>J75</f>
        <v>20.6</v>
      </c>
      <c r="AW38" s="215">
        <f>J76</f>
        <v>36</v>
      </c>
      <c r="AX38" s="215">
        <f>J77</f>
        <v>21.3</v>
      </c>
      <c r="AY38" s="215">
        <f>J78</f>
        <v>26.8</v>
      </c>
      <c r="AZ38" s="215">
        <f>J79</f>
        <v>42.4</v>
      </c>
      <c r="BA38" s="215">
        <f>J80</f>
        <v>36.2</v>
      </c>
      <c r="BB38" s="215">
        <f>J81</f>
        <v>39.7</v>
      </c>
      <c r="BC38" s="215">
        <f>J82</f>
        <v>45.7</v>
      </c>
      <c r="BD38" s="215">
        <f>J83</f>
        <v>39.7</v>
      </c>
      <c r="BE38" s="215">
        <f>J84</f>
        <v>43.4</v>
      </c>
      <c r="BF38" s="215">
        <f>J85</f>
        <v>45.5</v>
      </c>
      <c r="BG38" s="207">
        <f t="shared" si="0"/>
        <v>424.7</v>
      </c>
    </row>
    <row r="39" spans="2:59">
      <c r="B39" s="195">
        <v>43497</v>
      </c>
      <c r="C39" s="196"/>
      <c r="D39" s="196"/>
      <c r="E39" s="196"/>
      <c r="F39" s="197"/>
      <c r="G39" s="197"/>
      <c r="H39" s="196"/>
      <c r="I39" s="197"/>
      <c r="J39" s="215">
        <v>3.8296</v>
      </c>
      <c r="K39" s="215">
        <v>0.8209</v>
      </c>
      <c r="L39" s="198">
        <v>4.6505</v>
      </c>
      <c r="M39" s="210">
        <f t="shared" si="5"/>
        <v>0.595368782161235</v>
      </c>
      <c r="N39" s="210">
        <f t="shared" si="2"/>
        <v>-0.514966624947852</v>
      </c>
      <c r="O39" s="196">
        <f t="shared" ref="O39:O49" si="9">O38+L39</f>
        <v>14.2385</v>
      </c>
      <c r="P39" s="210">
        <f t="shared" si="6"/>
        <v>1.34232085279989</v>
      </c>
      <c r="Q39" s="216">
        <v>117</v>
      </c>
      <c r="R39" s="216">
        <v>333.3</v>
      </c>
      <c r="S39" s="214">
        <f t="shared" ref="S39:S76" si="10">L39/Q39</f>
        <v>0.0397478632478632</v>
      </c>
      <c r="T39" s="200">
        <f>S39-S38</f>
        <v>-0.00462048473917979</v>
      </c>
      <c r="U39" s="214">
        <f t="shared" ref="U39:U76" si="11">O39/R39</f>
        <v>0.0427197719771977</v>
      </c>
      <c r="V39" s="201"/>
      <c r="W39" s="202"/>
      <c r="X39" s="215">
        <v>5.08</v>
      </c>
      <c r="Y39" s="210"/>
      <c r="Z39" s="210">
        <f t="shared" si="8"/>
        <v>-0.446019629225736</v>
      </c>
      <c r="AA39" s="202">
        <f t="shared" ref="AA39:AA49" si="12">AA38+X39</f>
        <v>14.25</v>
      </c>
      <c r="AB39" s="197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4"/>
      <c r="AR39" s="211"/>
      <c r="AS39" s="211"/>
      <c r="AT39" s="206" t="s">
        <v>712</v>
      </c>
      <c r="AU39" s="215">
        <f>K74</f>
        <v>7.7</v>
      </c>
      <c r="AV39" s="215">
        <f>K75</f>
        <v>6.7</v>
      </c>
      <c r="AW39" s="215">
        <f>K76</f>
        <v>8.5</v>
      </c>
      <c r="AX39" s="215">
        <f>K77</f>
        <v>7</v>
      </c>
      <c r="AY39" s="215">
        <f>K78</f>
        <v>9.2</v>
      </c>
      <c r="AZ39" s="215">
        <f>K79</f>
        <v>10.8</v>
      </c>
      <c r="BA39" s="215">
        <f>K80</f>
        <v>12.4</v>
      </c>
      <c r="BB39" s="215">
        <f>K81</f>
        <v>13.2</v>
      </c>
      <c r="BC39" s="215">
        <f>K82</f>
        <v>15.4</v>
      </c>
      <c r="BD39" s="215">
        <f>K83</f>
        <v>15.9</v>
      </c>
      <c r="BE39" s="215">
        <f>K84</f>
        <v>16.4</v>
      </c>
      <c r="BF39" s="215">
        <f>K85</f>
        <v>18.5</v>
      </c>
      <c r="BG39" s="207">
        <f t="shared" si="0"/>
        <v>141.7</v>
      </c>
    </row>
    <row r="40" spans="2:59">
      <c r="B40" s="195">
        <v>43525</v>
      </c>
      <c r="C40" s="196"/>
      <c r="D40" s="196"/>
      <c r="E40" s="196"/>
      <c r="F40" s="197"/>
      <c r="G40" s="197"/>
      <c r="H40" s="196"/>
      <c r="I40" s="197"/>
      <c r="J40" s="215">
        <v>8.8187</v>
      </c>
      <c r="K40" s="215">
        <v>1.7315</v>
      </c>
      <c r="L40" s="198">
        <v>10.5502</v>
      </c>
      <c r="M40" s="210">
        <f t="shared" si="5"/>
        <v>0.893329504872315</v>
      </c>
      <c r="N40" s="210">
        <f t="shared" si="2"/>
        <v>1.26861627781959</v>
      </c>
      <c r="O40" s="196">
        <f t="shared" si="9"/>
        <v>24.7887</v>
      </c>
      <c r="P40" s="210">
        <f t="shared" si="6"/>
        <v>1.12758451991657</v>
      </c>
      <c r="Q40" s="216">
        <v>174</v>
      </c>
      <c r="R40" s="216">
        <v>507.8</v>
      </c>
      <c r="S40" s="214">
        <f t="shared" si="10"/>
        <v>0.0606333333333333</v>
      </c>
      <c r="T40" s="200">
        <f t="shared" ref="T40:T76" si="13">S40-S39</f>
        <v>0.0208854700854701</v>
      </c>
      <c r="U40" s="214">
        <f t="shared" si="11"/>
        <v>0.048815872390705</v>
      </c>
      <c r="V40" s="201"/>
      <c r="W40" s="202"/>
      <c r="X40" s="215">
        <v>11.1</v>
      </c>
      <c r="Y40" s="210"/>
      <c r="Z40" s="210">
        <f t="shared" si="8"/>
        <v>1.18503937007874</v>
      </c>
      <c r="AA40" s="202">
        <f t="shared" si="12"/>
        <v>25.35</v>
      </c>
      <c r="AB40" s="197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04"/>
      <c r="AR40" s="212"/>
      <c r="AS40" s="212"/>
      <c r="AT40" s="206" t="s">
        <v>713</v>
      </c>
      <c r="AU40" s="207">
        <f>L74</f>
        <v>35.2</v>
      </c>
      <c r="AV40" s="207">
        <f>L75</f>
        <v>27.3</v>
      </c>
      <c r="AW40" s="207">
        <f>L76</f>
        <v>44.5</v>
      </c>
      <c r="AX40" s="207">
        <f>L77</f>
        <v>28.2</v>
      </c>
      <c r="AY40" s="207">
        <f>L78</f>
        <v>36</v>
      </c>
      <c r="AZ40" s="207">
        <f>L79</f>
        <v>53.2</v>
      </c>
      <c r="BA40" s="207">
        <f>L80</f>
        <v>48.6</v>
      </c>
      <c r="BB40" s="207">
        <f>L81</f>
        <v>52.9</v>
      </c>
      <c r="BC40" s="207">
        <f>L82</f>
        <v>61.1</v>
      </c>
      <c r="BD40" s="207">
        <f>L83</f>
        <v>55.6</v>
      </c>
      <c r="BE40" s="207">
        <f>L84</f>
        <v>59.8</v>
      </c>
      <c r="BF40" s="207">
        <f>L85</f>
        <v>64</v>
      </c>
      <c r="BG40" s="207">
        <f t="shared" si="0"/>
        <v>566.4</v>
      </c>
    </row>
    <row r="41" spans="2:59">
      <c r="B41" s="195">
        <v>43556</v>
      </c>
      <c r="C41" s="196"/>
      <c r="D41" s="196"/>
      <c r="E41" s="196"/>
      <c r="F41" s="197"/>
      <c r="G41" s="197"/>
      <c r="H41" s="196"/>
      <c r="I41" s="197"/>
      <c r="J41" s="215">
        <v>6.4271</v>
      </c>
      <c r="K41" s="215">
        <v>2.1265</v>
      </c>
      <c r="L41" s="198">
        <v>8.5536</v>
      </c>
      <c r="M41" s="210">
        <f t="shared" si="5"/>
        <v>0.169403240139449</v>
      </c>
      <c r="N41" s="210">
        <f t="shared" si="2"/>
        <v>-0.189247597201949</v>
      </c>
      <c r="O41" s="196">
        <f t="shared" si="9"/>
        <v>33.3423</v>
      </c>
      <c r="P41" s="210">
        <f t="shared" si="6"/>
        <v>0.758040874003459</v>
      </c>
      <c r="Q41" s="216">
        <v>150.8</v>
      </c>
      <c r="R41" s="216">
        <v>659.5</v>
      </c>
      <c r="S41" s="214">
        <f t="shared" si="10"/>
        <v>0.0567214854111406</v>
      </c>
      <c r="T41" s="200">
        <f t="shared" si="13"/>
        <v>-0.00391184792219276</v>
      </c>
      <c r="U41" s="214">
        <f t="shared" si="11"/>
        <v>0.0505569370735406</v>
      </c>
      <c r="V41" s="201"/>
      <c r="W41" s="202"/>
      <c r="X41" s="215">
        <v>9.1</v>
      </c>
      <c r="Y41" s="210"/>
      <c r="Z41" s="210">
        <f t="shared" si="8"/>
        <v>-0.18018018018018</v>
      </c>
      <c r="AA41" s="202">
        <f t="shared" si="12"/>
        <v>34.45</v>
      </c>
      <c r="AB41" s="197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4"/>
      <c r="AR41" s="205" t="s">
        <v>739</v>
      </c>
      <c r="AS41" s="205" t="s">
        <v>748</v>
      </c>
      <c r="AT41" s="206" t="s">
        <v>711</v>
      </c>
      <c r="AU41" s="215">
        <f>J86</f>
        <v>21.4</v>
      </c>
      <c r="AV41" s="215">
        <f>J87</f>
        <v>29.5</v>
      </c>
      <c r="AW41" s="215">
        <v>38.3</v>
      </c>
      <c r="AX41" s="215">
        <v>37</v>
      </c>
      <c r="AY41" s="215">
        <v>38.8</v>
      </c>
      <c r="AZ41" s="215">
        <f>J91</f>
        <v>44.9</v>
      </c>
      <c r="BA41" s="215">
        <f>J92</f>
        <v>42.1</v>
      </c>
      <c r="BB41" s="215">
        <f>J93</f>
        <v>49.1</v>
      </c>
      <c r="BC41" s="215">
        <f>J94</f>
        <v>50</v>
      </c>
      <c r="BD41" s="215">
        <f>J95</f>
        <v>50</v>
      </c>
      <c r="BE41" s="215">
        <f>J96</f>
        <v>55.4</v>
      </c>
      <c r="BF41" s="215">
        <f>J97</f>
        <v>59.8</v>
      </c>
      <c r="BG41" s="207">
        <f t="shared" si="0"/>
        <v>516.3</v>
      </c>
    </row>
    <row r="42" spans="2:59">
      <c r="B42" s="195">
        <v>43586</v>
      </c>
      <c r="C42" s="196"/>
      <c r="D42" s="196"/>
      <c r="E42" s="196"/>
      <c r="F42" s="197"/>
      <c r="G42" s="197"/>
      <c r="H42" s="196"/>
      <c r="I42" s="197"/>
      <c r="J42" s="215">
        <v>7.4118</v>
      </c>
      <c r="K42" s="215">
        <v>1.9586</v>
      </c>
      <c r="L42" s="198">
        <v>9.3704</v>
      </c>
      <c r="M42" s="210">
        <f t="shared" si="5"/>
        <v>0.0164446565713543</v>
      </c>
      <c r="N42" s="210">
        <f t="shared" si="2"/>
        <v>0.0954919566030679</v>
      </c>
      <c r="O42" s="196">
        <f t="shared" si="9"/>
        <v>42.7127</v>
      </c>
      <c r="P42" s="210">
        <f t="shared" si="6"/>
        <v>0.515473098593548</v>
      </c>
      <c r="Q42" s="216">
        <v>158.2</v>
      </c>
      <c r="R42" s="216">
        <v>818.7</v>
      </c>
      <c r="S42" s="214">
        <f t="shared" si="10"/>
        <v>0.0592313527180784</v>
      </c>
      <c r="T42" s="200">
        <f t="shared" si="13"/>
        <v>0.00250986730693781</v>
      </c>
      <c r="U42" s="214">
        <f t="shared" si="11"/>
        <v>0.0521713692439233</v>
      </c>
      <c r="V42" s="201"/>
      <c r="W42" s="202"/>
      <c r="X42" s="215">
        <v>9.7</v>
      </c>
      <c r="Y42" s="210"/>
      <c r="Z42" s="210">
        <f t="shared" si="8"/>
        <v>0.0659340659340659</v>
      </c>
      <c r="AA42" s="202">
        <f t="shared" si="12"/>
        <v>44.15</v>
      </c>
      <c r="AB42" s="197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  <c r="AM42" s="203"/>
      <c r="AN42" s="203"/>
      <c r="AO42" s="204"/>
      <c r="AR42" s="211"/>
      <c r="AS42" s="211"/>
      <c r="AT42" s="206" t="s">
        <v>712</v>
      </c>
      <c r="AU42" s="215">
        <f>K86</f>
        <v>11.8</v>
      </c>
      <c r="AV42" s="215">
        <v>14.5</v>
      </c>
      <c r="AW42" s="215">
        <v>16</v>
      </c>
      <c r="AX42" s="215">
        <v>15.7</v>
      </c>
      <c r="AY42" s="215">
        <v>19.2</v>
      </c>
      <c r="AZ42" s="215">
        <f>K91</f>
        <v>21.7</v>
      </c>
      <c r="BA42" s="215">
        <f>K92</f>
        <v>22</v>
      </c>
      <c r="BB42" s="215">
        <f>K93</f>
        <v>22.6</v>
      </c>
      <c r="BC42" s="215">
        <f>K94</f>
        <v>24.6</v>
      </c>
      <c r="BD42" s="217">
        <f>K95</f>
        <v>27.1</v>
      </c>
      <c r="BE42" s="215">
        <f>K96</f>
        <v>28.9</v>
      </c>
      <c r="BF42" s="215">
        <f>K97</f>
        <v>34.7</v>
      </c>
      <c r="BG42" s="207">
        <f t="shared" si="0"/>
        <v>258.8</v>
      </c>
    </row>
    <row r="43" spans="2:59">
      <c r="B43" s="195">
        <v>43617</v>
      </c>
      <c r="C43" s="196"/>
      <c r="D43" s="196"/>
      <c r="E43" s="196"/>
      <c r="F43" s="197"/>
      <c r="G43" s="197"/>
      <c r="H43" s="196"/>
      <c r="I43" s="197"/>
      <c r="J43" s="215">
        <v>11.2879</v>
      </c>
      <c r="K43" s="215">
        <v>2.5542</v>
      </c>
      <c r="L43" s="198">
        <v>13.8421</v>
      </c>
      <c r="M43" s="210">
        <f t="shared" si="5"/>
        <v>0.931635500976835</v>
      </c>
      <c r="N43" s="210">
        <f t="shared" si="2"/>
        <v>0.477215487065654</v>
      </c>
      <c r="O43" s="196">
        <f t="shared" si="9"/>
        <v>56.5548</v>
      </c>
      <c r="P43" s="210">
        <f t="shared" si="6"/>
        <v>0.599834796777406</v>
      </c>
      <c r="Q43" s="216">
        <v>176.6</v>
      </c>
      <c r="R43" s="216">
        <v>995.4</v>
      </c>
      <c r="S43" s="214">
        <f t="shared" si="10"/>
        <v>0.078381087202718</v>
      </c>
      <c r="T43" s="200">
        <f t="shared" si="13"/>
        <v>0.0191497344846396</v>
      </c>
      <c r="U43" s="214">
        <f t="shared" si="11"/>
        <v>0.0568161543098252</v>
      </c>
      <c r="V43" s="201"/>
      <c r="W43" s="202"/>
      <c r="X43" s="215">
        <v>13.4</v>
      </c>
      <c r="Y43" s="210">
        <f t="shared" ref="Y43:Y67" si="14">X43/X31-1</f>
        <v>0.810810810810811</v>
      </c>
      <c r="Z43" s="210">
        <f t="shared" si="8"/>
        <v>0.381443298969072</v>
      </c>
      <c r="AA43" s="202">
        <f t="shared" si="12"/>
        <v>57.55</v>
      </c>
      <c r="AB43" s="199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4"/>
      <c r="AR43" s="212"/>
      <c r="AS43" s="212"/>
      <c r="AT43" s="206" t="s">
        <v>713</v>
      </c>
      <c r="AU43" s="207">
        <f>L86</f>
        <v>33.2</v>
      </c>
      <c r="AV43" s="207">
        <v>43.9</v>
      </c>
      <c r="AW43" s="207">
        <v>54.3</v>
      </c>
      <c r="AX43" s="207">
        <v>52.7</v>
      </c>
      <c r="AY43" s="207">
        <v>58</v>
      </c>
      <c r="AZ43" s="207">
        <f>L91</f>
        <v>66.5</v>
      </c>
      <c r="BA43" s="207">
        <f>L92</f>
        <v>64.1</v>
      </c>
      <c r="BB43" s="207">
        <f>L93</f>
        <v>71.6</v>
      </c>
      <c r="BC43" s="207">
        <f>L94</f>
        <v>74.6</v>
      </c>
      <c r="BD43" s="207">
        <f>L95</f>
        <v>76.7</v>
      </c>
      <c r="BE43" s="207">
        <f>L96</f>
        <v>84.2</v>
      </c>
      <c r="BF43" s="207">
        <f>L97</f>
        <v>94.5</v>
      </c>
      <c r="BG43" s="207">
        <f t="shared" si="0"/>
        <v>774.3</v>
      </c>
    </row>
    <row r="44" spans="2:59">
      <c r="B44" s="195">
        <v>43647</v>
      </c>
      <c r="C44" s="196"/>
      <c r="D44" s="196"/>
      <c r="E44" s="196"/>
      <c r="F44" s="197"/>
      <c r="G44" s="197"/>
      <c r="H44" s="196"/>
      <c r="I44" s="197"/>
      <c r="J44" s="215">
        <v>4.8765</v>
      </c>
      <c r="K44" s="215">
        <v>1.6692</v>
      </c>
      <c r="L44" s="198">
        <v>6.5457</v>
      </c>
      <c r="M44" s="210">
        <f t="shared" si="5"/>
        <v>-0.0759229194607185</v>
      </c>
      <c r="N44" s="210">
        <f t="shared" si="2"/>
        <v>-0.52711655023443</v>
      </c>
      <c r="O44" s="196">
        <f t="shared" si="9"/>
        <v>63.1005</v>
      </c>
      <c r="P44" s="210">
        <f t="shared" si="6"/>
        <v>0.487030416718709</v>
      </c>
      <c r="Q44" s="216">
        <v>148.5</v>
      </c>
      <c r="R44" s="216">
        <v>1144</v>
      </c>
      <c r="S44" s="214">
        <f t="shared" si="10"/>
        <v>0.0440787878787879</v>
      </c>
      <c r="T44" s="200">
        <f t="shared" si="13"/>
        <v>-0.0343022993239301</v>
      </c>
      <c r="U44" s="214">
        <f t="shared" si="11"/>
        <v>0.0551577797202797</v>
      </c>
      <c r="V44" s="201"/>
      <c r="W44" s="202"/>
      <c r="X44" s="215">
        <v>6.88</v>
      </c>
      <c r="Y44" s="210">
        <f t="shared" si="14"/>
        <v>-0.0702702702702703</v>
      </c>
      <c r="Z44" s="210">
        <f t="shared" si="8"/>
        <v>-0.486567164179105</v>
      </c>
      <c r="AA44" s="202">
        <f t="shared" si="12"/>
        <v>64.43</v>
      </c>
      <c r="AB44" s="199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4"/>
      <c r="AR44" s="205" t="s">
        <v>740</v>
      </c>
      <c r="AS44" s="205" t="s">
        <v>748</v>
      </c>
      <c r="AT44" s="206" t="s">
        <v>711</v>
      </c>
      <c r="AU44" s="215">
        <f>J98</f>
        <v>37.9</v>
      </c>
      <c r="AV44" s="215">
        <f>J99</f>
        <v>22</v>
      </c>
      <c r="AW44" s="215">
        <f>J100</f>
        <v>42.8</v>
      </c>
      <c r="AX44" s="218"/>
      <c r="AY44" s="218"/>
      <c r="AZ44" s="218"/>
      <c r="BA44" s="218"/>
      <c r="BB44" s="218"/>
      <c r="BC44" s="218"/>
      <c r="BD44" s="218"/>
      <c r="BE44" s="218"/>
      <c r="BF44" s="218"/>
      <c r="BG44" s="218"/>
    </row>
    <row r="45" spans="2:59">
      <c r="B45" s="195">
        <v>43678</v>
      </c>
      <c r="C45" s="196"/>
      <c r="D45" s="196"/>
      <c r="E45" s="196"/>
      <c r="F45" s="197"/>
      <c r="G45" s="197"/>
      <c r="H45" s="196"/>
      <c r="I45" s="197"/>
      <c r="J45" s="215">
        <v>5.014</v>
      </c>
      <c r="K45" s="215">
        <v>1.4412</v>
      </c>
      <c r="L45" s="198">
        <v>6.4552</v>
      </c>
      <c r="M45" s="210">
        <f t="shared" si="5"/>
        <v>-0.233585828603994</v>
      </c>
      <c r="N45" s="210">
        <f t="shared" si="2"/>
        <v>-0.0138258704187483</v>
      </c>
      <c r="O45" s="196">
        <f t="shared" si="9"/>
        <v>69.5557</v>
      </c>
      <c r="P45" s="210">
        <f t="shared" si="6"/>
        <v>0.367685546586966</v>
      </c>
      <c r="Q45" s="216">
        <v>156.4</v>
      </c>
      <c r="R45" s="216">
        <v>1300.1</v>
      </c>
      <c r="S45" s="214">
        <f t="shared" si="10"/>
        <v>0.0412736572890026</v>
      </c>
      <c r="T45" s="200">
        <f t="shared" si="13"/>
        <v>-0.00280513058978532</v>
      </c>
      <c r="U45" s="214">
        <f t="shared" si="11"/>
        <v>0.0535002692100608</v>
      </c>
      <c r="V45" s="201"/>
      <c r="W45" s="202"/>
      <c r="X45" s="215">
        <v>7.1</v>
      </c>
      <c r="Y45" s="210">
        <f t="shared" si="14"/>
        <v>-0.154761904761905</v>
      </c>
      <c r="Z45" s="210">
        <f t="shared" si="8"/>
        <v>0.0319767441860466</v>
      </c>
      <c r="AA45" s="202">
        <f t="shared" si="12"/>
        <v>71.53</v>
      </c>
      <c r="AB45" s="199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4"/>
      <c r="AR45" s="211"/>
      <c r="AS45" s="211"/>
      <c r="AT45" s="206" t="s">
        <v>712</v>
      </c>
      <c r="AU45" s="215">
        <f>K98</f>
        <v>29.2</v>
      </c>
      <c r="AV45" s="215">
        <f>K99</f>
        <v>16.8</v>
      </c>
      <c r="AW45" s="215">
        <f>K100</f>
        <v>28.1</v>
      </c>
      <c r="AX45" s="218"/>
      <c r="AY45" s="218"/>
      <c r="AZ45" s="218"/>
      <c r="BA45" s="218"/>
      <c r="BB45" s="218"/>
      <c r="BC45" s="218"/>
      <c r="BD45" s="218"/>
      <c r="BE45" s="218"/>
      <c r="BF45" s="218"/>
      <c r="BG45" s="218"/>
    </row>
    <row r="46" spans="2:59">
      <c r="B46" s="195">
        <v>43709</v>
      </c>
      <c r="C46" s="196"/>
      <c r="D46" s="196"/>
      <c r="E46" s="196"/>
      <c r="F46" s="197"/>
      <c r="G46" s="197"/>
      <c r="H46" s="196"/>
      <c r="I46" s="197"/>
      <c r="J46" s="215">
        <v>4.5586</v>
      </c>
      <c r="K46" s="215">
        <v>1.6232</v>
      </c>
      <c r="L46" s="198">
        <v>6.1818</v>
      </c>
      <c r="M46" s="210">
        <f t="shared" si="5"/>
        <v>-0.373468332877254</v>
      </c>
      <c r="N46" s="210">
        <f t="shared" si="2"/>
        <v>-0.0423534514809766</v>
      </c>
      <c r="O46" s="196">
        <f t="shared" si="9"/>
        <v>75.7375</v>
      </c>
      <c r="P46" s="210">
        <f t="shared" si="6"/>
        <v>0.247258049641653</v>
      </c>
      <c r="Q46" s="216">
        <v>178.1</v>
      </c>
      <c r="R46" s="216">
        <v>1478.2</v>
      </c>
      <c r="S46" s="214">
        <f t="shared" si="10"/>
        <v>0.0347097136440202</v>
      </c>
      <c r="T46" s="200">
        <f t="shared" si="13"/>
        <v>-0.00656394364498234</v>
      </c>
      <c r="U46" s="214">
        <f t="shared" si="11"/>
        <v>0.0512363009065079</v>
      </c>
      <c r="V46" s="201"/>
      <c r="W46" s="202"/>
      <c r="X46" s="215">
        <v>6.5</v>
      </c>
      <c r="Y46" s="210">
        <f t="shared" si="14"/>
        <v>-0.343434343434343</v>
      </c>
      <c r="Z46" s="210">
        <f t="shared" si="8"/>
        <v>-0.0845070422535211</v>
      </c>
      <c r="AA46" s="202">
        <f t="shared" si="12"/>
        <v>78.03</v>
      </c>
      <c r="AB46" s="199">
        <f t="shared" ref="AB46:AB76" si="15">AA46/AA34-1</f>
        <v>0.272920065252855</v>
      </c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4"/>
      <c r="AR46" s="212"/>
      <c r="AS46" s="212"/>
      <c r="AT46" s="206" t="s">
        <v>713</v>
      </c>
      <c r="AU46" s="207">
        <f>L98</f>
        <v>67.1</v>
      </c>
      <c r="AV46" s="207">
        <f>L99</f>
        <v>38.8</v>
      </c>
      <c r="AW46" s="207">
        <f>L100</f>
        <v>70.9</v>
      </c>
      <c r="AX46" s="218"/>
      <c r="AY46" s="218"/>
      <c r="AZ46" s="218"/>
      <c r="BA46" s="218"/>
      <c r="BB46" s="218"/>
      <c r="BC46" s="218"/>
      <c r="BD46" s="218"/>
      <c r="BE46" s="218"/>
      <c r="BF46" s="218"/>
      <c r="BG46" s="218"/>
    </row>
    <row r="47" spans="2:59">
      <c r="B47" s="195">
        <v>43739</v>
      </c>
      <c r="C47" s="196"/>
      <c r="D47" s="196"/>
      <c r="E47" s="196"/>
      <c r="F47" s="197"/>
      <c r="G47" s="197"/>
      <c r="H47" s="196"/>
      <c r="I47" s="197"/>
      <c r="J47" s="215">
        <v>4.6483</v>
      </c>
      <c r="K47" s="215">
        <v>1.6545</v>
      </c>
      <c r="L47" s="198">
        <v>6.3028</v>
      </c>
      <c r="M47" s="210">
        <f t="shared" si="5"/>
        <v>-0.473859073568572</v>
      </c>
      <c r="N47" s="210">
        <f t="shared" ref="N47:N67" si="16">L47/L46-1</f>
        <v>0.0195735869811382</v>
      </c>
      <c r="O47" s="196">
        <f t="shared" si="9"/>
        <v>82.0403</v>
      </c>
      <c r="P47" s="210">
        <f t="shared" si="6"/>
        <v>0.128438499363846</v>
      </c>
      <c r="Q47" s="216">
        <v>184.3</v>
      </c>
      <c r="R47" s="216">
        <v>1662.6</v>
      </c>
      <c r="S47" s="214">
        <f t="shared" si="10"/>
        <v>0.0341985892566468</v>
      </c>
      <c r="T47" s="200">
        <f t="shared" si="13"/>
        <v>-0.000511124387373441</v>
      </c>
      <c r="U47" s="214">
        <f t="shared" si="11"/>
        <v>0.0493445807770961</v>
      </c>
      <c r="V47" s="219">
        <v>5.1</v>
      </c>
      <c r="W47" s="215">
        <v>1.46</v>
      </c>
      <c r="X47" s="215">
        <v>6.6</v>
      </c>
      <c r="Y47" s="210">
        <f t="shared" si="14"/>
        <v>-0.435897435897436</v>
      </c>
      <c r="Z47" s="210">
        <f t="shared" si="8"/>
        <v>0.0153846153846153</v>
      </c>
      <c r="AA47" s="202">
        <f t="shared" si="12"/>
        <v>84.63</v>
      </c>
      <c r="AB47" s="199">
        <f t="shared" si="15"/>
        <v>0.380560925672381</v>
      </c>
      <c r="AC47" s="203"/>
      <c r="AD47" s="203"/>
      <c r="AE47" s="203"/>
      <c r="AF47" s="203"/>
      <c r="AG47" s="203"/>
      <c r="AH47" s="203">
        <f>V47-J47</f>
        <v>0.4517</v>
      </c>
      <c r="AI47" s="203">
        <f t="shared" ref="AI47:AI76" si="17">W47-K47</f>
        <v>-0.1945</v>
      </c>
      <c r="AJ47" s="203">
        <f t="shared" ref="AJ47:AJ76" si="18">X47-L47</f>
        <v>0.297199999999999</v>
      </c>
      <c r="AK47" s="203"/>
      <c r="AL47" s="203"/>
      <c r="AM47" s="203"/>
      <c r="AN47" s="203"/>
      <c r="AO47" s="204"/>
      <c r="AR47" s="179"/>
      <c r="AS47" s="179"/>
      <c r="AT47" s="179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</row>
    <row r="48" spans="2:59">
      <c r="B48" s="195">
        <v>43770</v>
      </c>
      <c r="C48" s="196"/>
      <c r="D48" s="196"/>
      <c r="E48" s="196"/>
      <c r="F48" s="197"/>
      <c r="G48" s="197"/>
      <c r="H48" s="196"/>
      <c r="I48" s="197"/>
      <c r="J48" s="215">
        <v>5.7915</v>
      </c>
      <c r="K48" s="215">
        <v>1.3308</v>
      </c>
      <c r="L48" s="198">
        <v>7.1223</v>
      </c>
      <c r="M48" s="210">
        <f t="shared" si="5"/>
        <v>-0.459940855323021</v>
      </c>
      <c r="N48" s="210">
        <f t="shared" si="16"/>
        <v>0.130021577711493</v>
      </c>
      <c r="O48" s="196">
        <f t="shared" si="9"/>
        <v>89.1626</v>
      </c>
      <c r="P48" s="210">
        <f t="shared" si="6"/>
        <v>0.0380961806020457</v>
      </c>
      <c r="Q48" s="216">
        <v>193.7</v>
      </c>
      <c r="R48" s="216">
        <v>1856.3</v>
      </c>
      <c r="S48" s="214">
        <f t="shared" si="10"/>
        <v>0.036769747031492</v>
      </c>
      <c r="T48" s="200">
        <f t="shared" si="13"/>
        <v>0.00257115777484523</v>
      </c>
      <c r="U48" s="214">
        <f t="shared" si="11"/>
        <v>0.0480324301028928</v>
      </c>
      <c r="V48" s="219">
        <v>6.6</v>
      </c>
      <c r="W48" s="215">
        <v>1.11</v>
      </c>
      <c r="X48" s="215">
        <v>7.8</v>
      </c>
      <c r="Y48" s="210">
        <f t="shared" si="14"/>
        <v>-0.426470588235294</v>
      </c>
      <c r="Z48" s="210">
        <f t="shared" si="8"/>
        <v>0.181818181818182</v>
      </c>
      <c r="AA48" s="202">
        <f t="shared" si="12"/>
        <v>92.43</v>
      </c>
      <c r="AB48" s="199">
        <f t="shared" si="15"/>
        <v>0.507768113322566</v>
      </c>
      <c r="AC48" s="203"/>
      <c r="AD48" s="203"/>
      <c r="AE48" s="203"/>
      <c r="AF48" s="203"/>
      <c r="AG48" s="203"/>
      <c r="AH48" s="203">
        <f t="shared" ref="AH48:AH67" si="19">V48-J48</f>
        <v>0.8085</v>
      </c>
      <c r="AI48" s="203">
        <f t="shared" si="17"/>
        <v>-0.2208</v>
      </c>
      <c r="AJ48" s="203">
        <f t="shared" si="18"/>
        <v>0.6777</v>
      </c>
      <c r="AK48" s="220">
        <f>AJ48/AJ47-1</f>
        <v>1.28028263795424</v>
      </c>
      <c r="AL48" s="220">
        <v>1.28028263795424</v>
      </c>
      <c r="AM48" s="203"/>
      <c r="AN48" s="203"/>
      <c r="AO48" s="204"/>
    </row>
    <row r="49" s="173" customFormat="1" spans="2:80">
      <c r="B49" s="221">
        <v>43800</v>
      </c>
      <c r="C49" s="222"/>
      <c r="D49" s="222"/>
      <c r="E49" s="222"/>
      <c r="F49" s="223"/>
      <c r="G49" s="223"/>
      <c r="H49" s="222"/>
      <c r="I49" s="223"/>
      <c r="J49" s="215">
        <v>11.6048</v>
      </c>
      <c r="K49" s="215">
        <v>1.4631</v>
      </c>
      <c r="L49" s="215">
        <v>13.0679</v>
      </c>
      <c r="M49" s="224">
        <f t="shared" si="5"/>
        <v>-0.181983211372699</v>
      </c>
      <c r="N49" s="224">
        <f t="shared" si="16"/>
        <v>0.834786515591873</v>
      </c>
      <c r="O49" s="222">
        <f t="shared" si="9"/>
        <v>102.2305</v>
      </c>
      <c r="P49" s="224">
        <f t="shared" si="6"/>
        <v>0.00358217101749747</v>
      </c>
      <c r="Q49" s="225">
        <v>214.1</v>
      </c>
      <c r="R49" s="225">
        <v>2069.8</v>
      </c>
      <c r="S49" s="214">
        <f t="shared" si="10"/>
        <v>0.0610364315740308</v>
      </c>
      <c r="T49" s="200">
        <f t="shared" si="13"/>
        <v>0.0242666845425388</v>
      </c>
      <c r="U49" s="214">
        <f t="shared" si="11"/>
        <v>0.0493914871002029</v>
      </c>
      <c r="V49" s="219">
        <v>11.9</v>
      </c>
      <c r="W49" s="215">
        <v>1.5</v>
      </c>
      <c r="X49" s="215">
        <v>13.7</v>
      </c>
      <c r="Y49" s="224">
        <f t="shared" si="14"/>
        <v>-0.14375</v>
      </c>
      <c r="Z49" s="224">
        <f t="shared" si="8"/>
        <v>0.756410256410256</v>
      </c>
      <c r="AA49" s="202">
        <f t="shared" si="12"/>
        <v>106.13</v>
      </c>
      <c r="AB49" s="226">
        <f t="shared" si="15"/>
        <v>0.0528769841269841</v>
      </c>
      <c r="AC49" s="227"/>
      <c r="AD49" s="227"/>
      <c r="AE49" s="227"/>
      <c r="AF49" s="227"/>
      <c r="AG49" s="227"/>
      <c r="AH49" s="227">
        <f t="shared" si="19"/>
        <v>0.295200000000001</v>
      </c>
      <c r="AI49" s="227">
        <f t="shared" si="17"/>
        <v>0.0368999999999999</v>
      </c>
      <c r="AJ49" s="227">
        <f t="shared" si="18"/>
        <v>0.632099999999999</v>
      </c>
      <c r="AK49" s="228">
        <f t="shared" ref="AK49:AK58" si="20">AJ49/AJ48-1</f>
        <v>-0.0672864099158925</v>
      </c>
      <c r="AL49" s="229">
        <f t="shared" ref="AL49:AL68" si="21">IF(AJ48&gt;0,AJ49/AJ48-1,IF(AJ48&lt;0,1-AJ49/AJ48,""))</f>
        <v>-0.0672864099158925</v>
      </c>
      <c r="AM49" s="227"/>
      <c r="AN49" s="227"/>
      <c r="AO49" s="230"/>
      <c r="AP49" s="231"/>
      <c r="AQ49" s="3"/>
      <c r="AR49" s="176" t="s">
        <v>802</v>
      </c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179" t="s">
        <v>802</v>
      </c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</row>
    <row r="50" spans="2:80">
      <c r="B50" s="195">
        <v>43831</v>
      </c>
      <c r="C50" s="196"/>
      <c r="D50" s="196"/>
      <c r="E50" s="196"/>
      <c r="F50" s="197"/>
      <c r="G50" s="197"/>
      <c r="H50" s="196"/>
      <c r="I50" s="197"/>
      <c r="J50" s="215">
        <v>2.9968</v>
      </c>
      <c r="K50" s="215">
        <v>1.0859</v>
      </c>
      <c r="L50" s="198">
        <v>4.0827</v>
      </c>
      <c r="M50" s="210">
        <f t="shared" si="5"/>
        <v>-0.57418648310388</v>
      </c>
      <c r="N50" s="210">
        <f t="shared" si="16"/>
        <v>-0.687577958202925</v>
      </c>
      <c r="O50" s="196">
        <f>L50</f>
        <v>4.0827</v>
      </c>
      <c r="P50" s="210">
        <f t="shared" si="6"/>
        <v>-0.57418648310388</v>
      </c>
      <c r="Q50" s="216">
        <v>172</v>
      </c>
      <c r="R50" s="216">
        <v>172</v>
      </c>
      <c r="S50" s="214">
        <f t="shared" si="10"/>
        <v>0.0237366279069767</v>
      </c>
      <c r="T50" s="200">
        <f t="shared" si="13"/>
        <v>-0.0372998036670541</v>
      </c>
      <c r="U50" s="214">
        <f t="shared" si="11"/>
        <v>0.0237366279069767</v>
      </c>
      <c r="V50" s="219">
        <v>3.5</v>
      </c>
      <c r="W50" s="215">
        <v>1</v>
      </c>
      <c r="X50" s="215">
        <v>4.3</v>
      </c>
      <c r="Y50" s="210">
        <f t="shared" si="14"/>
        <v>-0.531079607415485</v>
      </c>
      <c r="Z50" s="210">
        <f t="shared" si="8"/>
        <v>-0.686131386861314</v>
      </c>
      <c r="AA50" s="202">
        <f>X50</f>
        <v>4.3</v>
      </c>
      <c r="AB50" s="199">
        <f t="shared" si="15"/>
        <v>-0.531079607415485</v>
      </c>
      <c r="AC50" s="203"/>
      <c r="AD50" s="203"/>
      <c r="AE50" s="203"/>
      <c r="AF50" s="203"/>
      <c r="AG50" s="203"/>
      <c r="AH50" s="203">
        <f t="shared" si="19"/>
        <v>0.5032</v>
      </c>
      <c r="AI50" s="203">
        <f t="shared" si="17"/>
        <v>-0.0859000000000001</v>
      </c>
      <c r="AJ50" s="203">
        <f t="shared" si="18"/>
        <v>0.2173</v>
      </c>
      <c r="AK50" s="220">
        <f t="shared" si="20"/>
        <v>-0.656225280809998</v>
      </c>
      <c r="AL50" s="229">
        <f t="shared" si="21"/>
        <v>-0.656225280809998</v>
      </c>
      <c r="AM50" s="203">
        <f>AJ50</f>
        <v>0.2173</v>
      </c>
      <c r="AN50" s="203"/>
      <c r="AO50" s="204"/>
      <c r="AR50" s="232"/>
      <c r="AS50" s="233"/>
      <c r="AT50" s="194"/>
      <c r="AU50" s="194" t="s">
        <v>697</v>
      </c>
      <c r="AV50" s="194" t="s">
        <v>698</v>
      </c>
      <c r="AW50" s="194" t="s">
        <v>699</v>
      </c>
      <c r="AX50" s="194" t="s">
        <v>700</v>
      </c>
      <c r="AY50" s="194" t="s">
        <v>701</v>
      </c>
      <c r="AZ50" s="194" t="s">
        <v>702</v>
      </c>
      <c r="BA50" s="194" t="s">
        <v>703</v>
      </c>
      <c r="BB50" s="194" t="s">
        <v>704</v>
      </c>
      <c r="BC50" s="194" t="s">
        <v>705</v>
      </c>
      <c r="BD50" s="194" t="s">
        <v>706</v>
      </c>
      <c r="BE50" s="194" t="s">
        <v>707</v>
      </c>
      <c r="BF50" s="194" t="s">
        <v>708</v>
      </c>
      <c r="BG50" s="194" t="s">
        <v>709</v>
      </c>
      <c r="BI50" s="232"/>
      <c r="BJ50" s="233"/>
      <c r="BK50" s="194"/>
      <c r="BL50" s="194" t="s">
        <v>697</v>
      </c>
      <c r="BM50" s="194" t="s">
        <v>698</v>
      </c>
      <c r="BN50" s="194" t="s">
        <v>699</v>
      </c>
      <c r="BO50" s="194" t="s">
        <v>700</v>
      </c>
      <c r="BP50" s="194" t="s">
        <v>701</v>
      </c>
      <c r="BQ50" s="194" t="s">
        <v>702</v>
      </c>
      <c r="BR50" s="194" t="s">
        <v>703</v>
      </c>
      <c r="BS50" s="194" t="s">
        <v>704</v>
      </c>
      <c r="BT50" s="194" t="s">
        <v>705</v>
      </c>
      <c r="BU50" s="194" t="s">
        <v>706</v>
      </c>
      <c r="BV50" s="194" t="s">
        <v>707</v>
      </c>
      <c r="BW50" s="194" t="s">
        <v>708</v>
      </c>
      <c r="BX50" s="194" t="s">
        <v>709</v>
      </c>
    </row>
    <row r="51" spans="2:80">
      <c r="B51" s="195">
        <v>43862</v>
      </c>
      <c r="C51" s="196"/>
      <c r="D51" s="196"/>
      <c r="E51" s="196"/>
      <c r="F51" s="197"/>
      <c r="G51" s="197"/>
      <c r="H51" s="196"/>
      <c r="I51" s="197"/>
      <c r="J51" s="215">
        <v>1.3149</v>
      </c>
      <c r="K51" s="215">
        <v>0.11</v>
      </c>
      <c r="L51" s="198">
        <v>1.4249</v>
      </c>
      <c r="M51" s="210">
        <f t="shared" si="5"/>
        <v>-0.693602838404473</v>
      </c>
      <c r="N51" s="210">
        <f t="shared" si="16"/>
        <v>-0.650990765914713</v>
      </c>
      <c r="O51" s="196">
        <f t="shared" ref="O51:O61" si="22">O50+L51</f>
        <v>5.5076</v>
      </c>
      <c r="P51" s="210">
        <f t="shared" si="6"/>
        <v>-0.613189591600239</v>
      </c>
      <c r="Q51" s="216">
        <v>25</v>
      </c>
      <c r="R51" s="216">
        <v>196.9</v>
      </c>
      <c r="S51" s="214">
        <f t="shared" si="10"/>
        <v>0.056996</v>
      </c>
      <c r="T51" s="200">
        <f t="shared" si="13"/>
        <v>0.0332593720930233</v>
      </c>
      <c r="U51" s="214">
        <f t="shared" si="11"/>
        <v>0.0279715591670899</v>
      </c>
      <c r="V51" s="219">
        <v>0.9</v>
      </c>
      <c r="W51" s="215">
        <v>0.2</v>
      </c>
      <c r="X51" s="215">
        <v>1.5</v>
      </c>
      <c r="Y51" s="210">
        <f t="shared" si="14"/>
        <v>-0.704724409448819</v>
      </c>
      <c r="Z51" s="210">
        <f t="shared" si="8"/>
        <v>-0.651162790697674</v>
      </c>
      <c r="AA51" s="202">
        <f t="shared" ref="AA51:AA61" si="23">AA50+X51</f>
        <v>5.8</v>
      </c>
      <c r="AB51" s="199">
        <f t="shared" si="15"/>
        <v>-0.592982456140351</v>
      </c>
      <c r="AC51" s="203"/>
      <c r="AD51" s="203"/>
      <c r="AE51" s="203"/>
      <c r="AF51" s="203"/>
      <c r="AG51" s="203"/>
      <c r="AH51" s="203">
        <f t="shared" si="19"/>
        <v>-0.4149</v>
      </c>
      <c r="AI51" s="203">
        <f t="shared" si="17"/>
        <v>0.09</v>
      </c>
      <c r="AJ51" s="203">
        <f t="shared" si="18"/>
        <v>0.0750999999999999</v>
      </c>
      <c r="AK51" s="220">
        <f t="shared" si="20"/>
        <v>-0.654394845835251</v>
      </c>
      <c r="AL51" s="229">
        <f t="shared" si="21"/>
        <v>-0.654394845835251</v>
      </c>
      <c r="AM51" s="203">
        <f t="shared" ref="AM51:AM61" si="24">AM50+AJ51</f>
        <v>0.2924</v>
      </c>
      <c r="AN51" s="203"/>
      <c r="AO51" s="204"/>
      <c r="AR51" s="205" t="s">
        <v>710</v>
      </c>
      <c r="AS51" s="205" t="s">
        <v>748</v>
      </c>
      <c r="AT51" s="206" t="s">
        <v>711</v>
      </c>
      <c r="AU51" s="234">
        <f t="shared" ref="AU51:BG51" si="25">AU17/AU14-1</f>
        <v>0.999180327868852</v>
      </c>
      <c r="AV51" s="234">
        <f t="shared" si="25"/>
        <v>1.23329798515376</v>
      </c>
      <c r="AW51" s="234">
        <f t="shared" si="25"/>
        <v>2.1202132816287</v>
      </c>
      <c r="AX51" s="234">
        <f t="shared" si="25"/>
        <v>0.886896046852123</v>
      </c>
      <c r="AY51" s="234">
        <f t="shared" si="25"/>
        <v>1.45495495495495</v>
      </c>
      <c r="AZ51" s="234">
        <f t="shared" si="25"/>
        <v>1.93346153846154</v>
      </c>
      <c r="BA51" s="234">
        <f t="shared" si="25"/>
        <v>0.470454545454545</v>
      </c>
      <c r="BB51" s="234">
        <f t="shared" si="25"/>
        <v>2.96547821165818</v>
      </c>
      <c r="BC51" s="234">
        <f t="shared" si="25"/>
        <v>1.61229758272706</v>
      </c>
      <c r="BD51" s="234">
        <f t="shared" si="25"/>
        <v>3.58791560102302</v>
      </c>
      <c r="BE51" s="234">
        <f t="shared" si="25"/>
        <v>2.31166310886862</v>
      </c>
      <c r="BF51" s="234">
        <f t="shared" si="25"/>
        <v>1.54814680232558</v>
      </c>
      <c r="BG51" s="235">
        <f t="shared" si="25"/>
        <v>1.7541830049441</v>
      </c>
      <c r="BI51" s="205" t="s">
        <v>737</v>
      </c>
      <c r="BJ51" s="205" t="s">
        <v>748</v>
      </c>
      <c r="BK51" s="206" t="s">
        <v>711</v>
      </c>
      <c r="BL51" s="234">
        <f t="shared" ref="BL51:BX51" si="26">BL17/BL14-1</f>
        <v>3.14285714285714</v>
      </c>
      <c r="BM51" s="234">
        <f t="shared" si="26"/>
        <v>8.33333333333333</v>
      </c>
      <c r="BN51" s="234">
        <f t="shared" si="26"/>
        <v>2.63829787234043</v>
      </c>
      <c r="BO51" s="234">
        <f t="shared" si="26"/>
        <v>2.59338061465721</v>
      </c>
      <c r="BP51" s="234">
        <f t="shared" si="26"/>
        <v>1.89285714285714</v>
      </c>
      <c r="BQ51" s="234">
        <f t="shared" si="26"/>
        <v>1.77611940298507</v>
      </c>
      <c r="BR51" s="234">
        <f t="shared" si="26"/>
        <v>1.95522388059702</v>
      </c>
      <c r="BS51" s="234">
        <f t="shared" si="26"/>
        <v>2.01818181818182</v>
      </c>
      <c r="BT51" s="234">
        <f t="shared" si="26"/>
        <v>1.81372549019608</v>
      </c>
      <c r="BU51" s="234">
        <f t="shared" si="26"/>
        <v>1.47933884297521</v>
      </c>
      <c r="BV51" s="234">
        <f t="shared" si="26"/>
        <v>1.25657894736842</v>
      </c>
      <c r="BW51" s="234">
        <f t="shared" si="26"/>
        <v>1.37640449438202</v>
      </c>
      <c r="BX51" s="234">
        <f t="shared" si="26"/>
        <v>1.81602002503129</v>
      </c>
    </row>
    <row r="52" spans="2:80">
      <c r="B52" s="195">
        <v>43891</v>
      </c>
      <c r="C52" s="196"/>
      <c r="D52" s="196"/>
      <c r="E52" s="196"/>
      <c r="F52" s="197"/>
      <c r="G52" s="197"/>
      <c r="H52" s="196"/>
      <c r="I52" s="197"/>
      <c r="J52" s="215">
        <v>4.492</v>
      </c>
      <c r="K52" s="215">
        <v>0.9434</v>
      </c>
      <c r="L52" s="198">
        <v>5.4354</v>
      </c>
      <c r="M52" s="210">
        <f t="shared" si="5"/>
        <v>-0.484805975242176</v>
      </c>
      <c r="N52" s="210">
        <f t="shared" si="16"/>
        <v>2.81458347954242</v>
      </c>
      <c r="O52" s="196">
        <f t="shared" si="22"/>
        <v>10.943</v>
      </c>
      <c r="P52" s="210">
        <f t="shared" si="6"/>
        <v>-0.558548854921799</v>
      </c>
      <c r="Q52" s="216">
        <v>104.5</v>
      </c>
      <c r="R52" s="216">
        <v>301.4</v>
      </c>
      <c r="S52" s="214">
        <f t="shared" si="10"/>
        <v>0.0520133971291866</v>
      </c>
      <c r="T52" s="200">
        <f t="shared" si="13"/>
        <v>-0.0049826028708134</v>
      </c>
      <c r="U52" s="214">
        <f t="shared" si="11"/>
        <v>0.0363072329130723</v>
      </c>
      <c r="V52" s="219">
        <v>4.7</v>
      </c>
      <c r="W52" s="215">
        <v>0.92</v>
      </c>
      <c r="X52" s="215">
        <v>5.6</v>
      </c>
      <c r="Y52" s="210">
        <f t="shared" si="14"/>
        <v>-0.495495495495496</v>
      </c>
      <c r="Z52" s="210">
        <f t="shared" si="8"/>
        <v>2.73333333333333</v>
      </c>
      <c r="AA52" s="202">
        <f t="shared" si="23"/>
        <v>11.4</v>
      </c>
      <c r="AB52" s="199">
        <f t="shared" si="15"/>
        <v>-0.550295857988166</v>
      </c>
      <c r="AC52" s="203"/>
      <c r="AD52" s="203"/>
      <c r="AE52" s="203"/>
      <c r="AF52" s="203"/>
      <c r="AG52" s="203"/>
      <c r="AH52" s="203">
        <f t="shared" si="19"/>
        <v>0.208</v>
      </c>
      <c r="AI52" s="203">
        <f t="shared" si="17"/>
        <v>-0.0234</v>
      </c>
      <c r="AJ52" s="203">
        <f t="shared" si="18"/>
        <v>0.1646</v>
      </c>
      <c r="AK52" s="220">
        <f t="shared" si="20"/>
        <v>1.19174434087883</v>
      </c>
      <c r="AL52" s="229">
        <f t="shared" si="21"/>
        <v>1.19174434087883</v>
      </c>
      <c r="AM52" s="203">
        <f t="shared" si="24"/>
        <v>0.457</v>
      </c>
      <c r="AN52" s="203"/>
      <c r="AO52" s="204"/>
      <c r="AQ52" s="173"/>
      <c r="AR52" s="211"/>
      <c r="AS52" s="211"/>
      <c r="AT52" s="206" t="s">
        <v>712</v>
      </c>
      <c r="AU52" s="234">
        <f t="shared" ref="AU52:BG52" si="27">AU18/AU15-1</f>
        <v>2.59881129271917</v>
      </c>
      <c r="AV52" s="234">
        <f t="shared" si="27"/>
        <v>1.78896882494005</v>
      </c>
      <c r="AW52" s="234">
        <f t="shared" si="27"/>
        <v>3.02158273381295</v>
      </c>
      <c r="AX52" s="234">
        <f t="shared" si="27"/>
        <v>2.17452357071214</v>
      </c>
      <c r="AY52" s="234">
        <f t="shared" si="27"/>
        <v>3.08325449385052</v>
      </c>
      <c r="AZ52" s="234">
        <f t="shared" si="27"/>
        <v>3.81909090909091</v>
      </c>
      <c r="BA52" s="234">
        <f t="shared" si="27"/>
        <v>4.01902398676592</v>
      </c>
      <c r="BB52" s="234">
        <f t="shared" si="27"/>
        <v>3.23302180685358</v>
      </c>
      <c r="BC52" s="234">
        <f t="shared" si="27"/>
        <v>2.42885473475459</v>
      </c>
      <c r="BD52" s="234">
        <f t="shared" si="27"/>
        <v>1.92687651331719</v>
      </c>
      <c r="BE52" s="234">
        <f t="shared" si="27"/>
        <v>2.62202097235462</v>
      </c>
      <c r="BF52" s="234">
        <f t="shared" si="27"/>
        <v>2.084</v>
      </c>
      <c r="BG52" s="235">
        <f t="shared" si="27"/>
        <v>2.63411287094745</v>
      </c>
      <c r="BI52" s="211"/>
      <c r="BJ52" s="211"/>
      <c r="BK52" s="206" t="s">
        <v>712</v>
      </c>
      <c r="BL52" s="234">
        <f t="shared" ref="BL52:BX52" si="28">BL18/BL15-1</f>
        <v>1.6</v>
      </c>
      <c r="BM52" s="234">
        <f t="shared" si="28"/>
        <v>7</v>
      </c>
      <c r="BN52" s="234">
        <f t="shared" si="28"/>
        <v>2.69565217391304</v>
      </c>
      <c r="BO52" s="234">
        <f t="shared" si="28"/>
        <v>0.534883720930233</v>
      </c>
      <c r="BP52" s="234">
        <f t="shared" si="28"/>
        <v>1.42857142857143</v>
      </c>
      <c r="BQ52" s="234">
        <f t="shared" si="28"/>
        <v>1.31638418079096</v>
      </c>
      <c r="BR52" s="234">
        <f t="shared" si="28"/>
        <v>1.9375</v>
      </c>
      <c r="BS52" s="234">
        <f t="shared" si="28"/>
        <v>2.14285714285714</v>
      </c>
      <c r="BT52" s="234">
        <f t="shared" si="28"/>
        <v>1.56521739130435</v>
      </c>
      <c r="BU52" s="234">
        <f t="shared" si="28"/>
        <v>1.78260869565217</v>
      </c>
      <c r="BV52" s="234">
        <f t="shared" si="28"/>
        <v>1.83333333333333</v>
      </c>
      <c r="BW52" s="234">
        <f t="shared" si="28"/>
        <v>1.41176470588235</v>
      </c>
      <c r="BX52" s="234">
        <f t="shared" si="28"/>
        <v>1.64341441027994</v>
      </c>
    </row>
    <row r="53" spans="2:80">
      <c r="B53" s="195">
        <v>43922</v>
      </c>
      <c r="C53" s="196"/>
      <c r="D53" s="196"/>
      <c r="E53" s="196"/>
      <c r="F53" s="197"/>
      <c r="G53" s="197"/>
      <c r="H53" s="196"/>
      <c r="I53" s="197"/>
      <c r="J53" s="215">
        <v>4.2454</v>
      </c>
      <c r="K53" s="215">
        <v>1.3298</v>
      </c>
      <c r="L53" s="198">
        <v>5.5752</v>
      </c>
      <c r="M53" s="210">
        <f t="shared" si="5"/>
        <v>-0.348204264870931</v>
      </c>
      <c r="N53" s="210">
        <f t="shared" si="16"/>
        <v>0.0257202781763992</v>
      </c>
      <c r="O53" s="196">
        <f t="shared" si="22"/>
        <v>16.5182</v>
      </c>
      <c r="P53" s="210">
        <f t="shared" si="6"/>
        <v>-0.504587266025439</v>
      </c>
      <c r="Q53" s="216">
        <v>150</v>
      </c>
      <c r="R53" s="216">
        <v>432.4</v>
      </c>
      <c r="S53" s="214">
        <f t="shared" si="10"/>
        <v>0.037168</v>
      </c>
      <c r="T53" s="200">
        <f t="shared" si="13"/>
        <v>-0.0148453971291866</v>
      </c>
      <c r="U53" s="214">
        <f t="shared" si="11"/>
        <v>0.0382012025901943</v>
      </c>
      <c r="V53" s="219">
        <v>4.23</v>
      </c>
      <c r="W53" s="215">
        <v>2.15</v>
      </c>
      <c r="X53" s="215">
        <v>6.4</v>
      </c>
      <c r="Y53" s="210">
        <f t="shared" si="14"/>
        <v>-0.296703296703297</v>
      </c>
      <c r="Z53" s="210">
        <f t="shared" si="8"/>
        <v>0.142857142857143</v>
      </c>
      <c r="AA53" s="202">
        <f t="shared" si="23"/>
        <v>17.8</v>
      </c>
      <c r="AB53" s="199">
        <f t="shared" si="15"/>
        <v>-0.483309143686502</v>
      </c>
      <c r="AC53" s="203"/>
      <c r="AD53" s="203"/>
      <c r="AE53" s="203"/>
      <c r="AF53" s="203"/>
      <c r="AG53" s="203"/>
      <c r="AH53" s="203">
        <f t="shared" si="19"/>
        <v>-0.0153999999999996</v>
      </c>
      <c r="AI53" s="203">
        <f t="shared" si="17"/>
        <v>0.8202</v>
      </c>
      <c r="AJ53" s="203">
        <f t="shared" si="18"/>
        <v>0.824800000000001</v>
      </c>
      <c r="AK53" s="220">
        <f t="shared" si="20"/>
        <v>4.01093560145808</v>
      </c>
      <c r="AL53" s="229">
        <f t="shared" si="21"/>
        <v>4.01093560145808</v>
      </c>
      <c r="AM53" s="203">
        <f t="shared" si="24"/>
        <v>1.2818</v>
      </c>
      <c r="AN53" s="203"/>
      <c r="AO53" s="204"/>
      <c r="AR53" s="212"/>
      <c r="AS53" s="212"/>
      <c r="AT53" s="206" t="s">
        <v>713</v>
      </c>
      <c r="AU53" s="235">
        <f t="shared" ref="AU53:BG53" si="29">AU19/AU16-1</f>
        <v>1.56788166930798</v>
      </c>
      <c r="AV53" s="235">
        <f t="shared" si="29"/>
        <v>1.49409116488464</v>
      </c>
      <c r="AW53" s="235">
        <f t="shared" si="29"/>
        <v>2.37970314118053</v>
      </c>
      <c r="AX53" s="235">
        <f t="shared" si="29"/>
        <v>1.23116116921427</v>
      </c>
      <c r="AY53" s="235">
        <f t="shared" si="29"/>
        <v>1.91749529696318</v>
      </c>
      <c r="AZ53" s="235">
        <f t="shared" si="29"/>
        <v>2.49405405405405</v>
      </c>
      <c r="BA53" s="235">
        <f t="shared" si="29"/>
        <v>1.37766969761049</v>
      </c>
      <c r="BB53" s="235">
        <f t="shared" si="29"/>
        <v>3.09282325029656</v>
      </c>
      <c r="BC53" s="235">
        <f t="shared" si="29"/>
        <v>1.87464160560688</v>
      </c>
      <c r="BD53" s="235">
        <f t="shared" si="29"/>
        <v>2.92740227228962</v>
      </c>
      <c r="BE53" s="235">
        <f t="shared" si="29"/>
        <v>2.40146186732864</v>
      </c>
      <c r="BF53" s="235">
        <f t="shared" si="29"/>
        <v>1.66290691033695</v>
      </c>
      <c r="BG53" s="235">
        <f t="shared" si="29"/>
        <v>2.0170287627246</v>
      </c>
      <c r="BI53" s="212"/>
      <c r="BJ53" s="212"/>
      <c r="BK53" s="206" t="s">
        <v>713</v>
      </c>
      <c r="BL53" s="235">
        <f t="shared" ref="BL53:BX53" si="30">BL19/BL16-1</f>
        <v>2.97674418604651</v>
      </c>
      <c r="BM53" s="235">
        <f t="shared" si="30"/>
        <v>5.66666666666667</v>
      </c>
      <c r="BN53" s="235">
        <f t="shared" si="30"/>
        <v>2.66071428571429</v>
      </c>
      <c r="BO53" s="235">
        <f t="shared" si="30"/>
        <v>1.875</v>
      </c>
      <c r="BP53" s="235">
        <f t="shared" si="30"/>
        <v>1.79202279202279</v>
      </c>
      <c r="BQ53" s="235">
        <f t="shared" si="30"/>
        <v>1.6518691588785</v>
      </c>
      <c r="BR53" s="235">
        <f t="shared" si="30"/>
        <v>1.96385542168675</v>
      </c>
      <c r="BS53" s="235">
        <f t="shared" si="30"/>
        <v>2.04</v>
      </c>
      <c r="BT53" s="235">
        <f t="shared" si="30"/>
        <v>1.768</v>
      </c>
      <c r="BU53" s="235">
        <f t="shared" si="30"/>
        <v>1.55555555555556</v>
      </c>
      <c r="BV53" s="235">
        <f t="shared" si="30"/>
        <v>1.35714285714286</v>
      </c>
      <c r="BW53" s="235">
        <f t="shared" si="30"/>
        <v>1.39336492890995</v>
      </c>
      <c r="BX53" s="235">
        <f t="shared" si="30"/>
        <v>1.78333898880217</v>
      </c>
      <c r="CA53" s="173"/>
      <c r="CB53" s="173"/>
    </row>
    <row r="54" spans="2:80">
      <c r="B54" s="195">
        <v>43952</v>
      </c>
      <c r="C54" s="196"/>
      <c r="D54" s="196"/>
      <c r="E54" s="196"/>
      <c r="F54" s="197"/>
      <c r="G54" s="197"/>
      <c r="H54" s="196"/>
      <c r="I54" s="197"/>
      <c r="J54" s="215">
        <v>5.2673</v>
      </c>
      <c r="K54" s="215">
        <v>1.4085</v>
      </c>
      <c r="L54" s="198">
        <v>6.6758</v>
      </c>
      <c r="M54" s="210">
        <f t="shared" si="5"/>
        <v>-0.287565098608384</v>
      </c>
      <c r="N54" s="210">
        <f t="shared" si="16"/>
        <v>0.197409958387143</v>
      </c>
      <c r="O54" s="196">
        <f t="shared" si="22"/>
        <v>23.194</v>
      </c>
      <c r="P54" s="210">
        <f t="shared" si="6"/>
        <v>-0.456976496451875</v>
      </c>
      <c r="Q54" s="216">
        <v>160.9</v>
      </c>
      <c r="R54" s="216">
        <v>605.1</v>
      </c>
      <c r="S54" s="214">
        <f t="shared" si="10"/>
        <v>0.0414903666873835</v>
      </c>
      <c r="T54" s="200">
        <f t="shared" si="13"/>
        <v>0.00432236668738346</v>
      </c>
      <c r="U54" s="214">
        <f t="shared" si="11"/>
        <v>0.0383308544042307</v>
      </c>
      <c r="V54" s="219">
        <v>5.6</v>
      </c>
      <c r="W54" s="215">
        <v>1.4</v>
      </c>
      <c r="X54" s="215">
        <v>7.02</v>
      </c>
      <c r="Y54" s="210">
        <f t="shared" si="14"/>
        <v>-0.276288659793814</v>
      </c>
      <c r="Z54" s="210">
        <f t="shared" si="8"/>
        <v>0.0968749999999998</v>
      </c>
      <c r="AA54" s="202">
        <f t="shared" si="23"/>
        <v>24.82</v>
      </c>
      <c r="AB54" s="199">
        <f t="shared" si="15"/>
        <v>-0.437825594563987</v>
      </c>
      <c r="AC54" s="203"/>
      <c r="AD54" s="203"/>
      <c r="AE54" s="203"/>
      <c r="AF54" s="203"/>
      <c r="AG54" s="203"/>
      <c r="AH54" s="203">
        <f t="shared" si="19"/>
        <v>0.3327</v>
      </c>
      <c r="AI54" s="203">
        <f t="shared" si="17"/>
        <v>-0.00850000000000017</v>
      </c>
      <c r="AJ54" s="203">
        <f t="shared" si="18"/>
        <v>0.3442</v>
      </c>
      <c r="AK54" s="220">
        <f t="shared" si="20"/>
        <v>-0.582686711930165</v>
      </c>
      <c r="AL54" s="229">
        <f t="shared" si="21"/>
        <v>-0.582686711930165</v>
      </c>
      <c r="AM54" s="203">
        <f t="shared" si="24"/>
        <v>1.626</v>
      </c>
      <c r="AN54" s="203"/>
      <c r="AO54" s="204"/>
      <c r="AR54" s="205" t="s">
        <v>714</v>
      </c>
      <c r="AS54" s="205" t="s">
        <v>748</v>
      </c>
      <c r="AT54" s="206" t="s">
        <v>711</v>
      </c>
      <c r="AU54" s="234">
        <f t="shared" ref="AU54:BG54" si="31">AU20/AU17-1</f>
        <v>2.19065190651906</v>
      </c>
      <c r="AV54" s="234">
        <f t="shared" si="31"/>
        <v>2.00617283950617</v>
      </c>
      <c r="AW54" s="234">
        <f t="shared" si="31"/>
        <v>0.643467453782818</v>
      </c>
      <c r="AX54" s="234">
        <f t="shared" si="31"/>
        <v>1.67313288069835</v>
      </c>
      <c r="AY54" s="234">
        <f t="shared" si="31"/>
        <v>1.6243119266055</v>
      </c>
      <c r="AZ54" s="234">
        <f t="shared" si="31"/>
        <v>2.26065294349023</v>
      </c>
      <c r="BA54" s="234">
        <f t="shared" si="31"/>
        <v>2.92542503863988</v>
      </c>
      <c r="BB54" s="234">
        <f t="shared" si="31"/>
        <v>2.09447695161981</v>
      </c>
      <c r="BC54" s="234">
        <f t="shared" si="31"/>
        <v>1.00080855269068</v>
      </c>
      <c r="BD54" s="234">
        <f t="shared" si="31"/>
        <v>0.868232178942234</v>
      </c>
      <c r="BE54" s="234">
        <f t="shared" si="31"/>
        <v>1.26610020509815</v>
      </c>
      <c r="BF54" s="234">
        <f t="shared" si="31"/>
        <v>0.255900178253119</v>
      </c>
      <c r="BG54" s="235">
        <f t="shared" si="31"/>
        <v>1.17082876445828</v>
      </c>
      <c r="BI54" s="205" t="s">
        <v>738</v>
      </c>
      <c r="BJ54" s="205" t="s">
        <v>748</v>
      </c>
      <c r="BK54" s="206" t="s">
        <v>711</v>
      </c>
      <c r="BL54" s="234">
        <f t="shared" ref="BL54:BX54" si="32">BL20/BL17-1</f>
        <v>1.33103448275862</v>
      </c>
      <c r="BM54" s="234">
        <f t="shared" si="32"/>
        <v>1.91666666666667</v>
      </c>
      <c r="BN54" s="234">
        <f t="shared" si="32"/>
        <v>1.16959064327485</v>
      </c>
      <c r="BO54" s="234">
        <f t="shared" si="32"/>
        <v>0.407894736842105</v>
      </c>
      <c r="BP54" s="234">
        <f t="shared" si="32"/>
        <v>1</v>
      </c>
      <c r="BQ54" s="234">
        <f t="shared" si="32"/>
        <v>1.43010752688172</v>
      </c>
      <c r="BR54" s="234">
        <f t="shared" si="32"/>
        <v>1.16161616161616</v>
      </c>
      <c r="BS54" s="234">
        <f t="shared" si="32"/>
        <v>0.967871485943775</v>
      </c>
      <c r="BT54" s="234">
        <f t="shared" si="32"/>
        <v>0.763066202090593</v>
      </c>
      <c r="BU54" s="234">
        <f t="shared" si="32"/>
        <v>0.693333333333333</v>
      </c>
      <c r="BV54" s="234">
        <f t="shared" si="32"/>
        <v>0.638483965014577</v>
      </c>
      <c r="BW54" s="234">
        <f t="shared" si="32"/>
        <v>0.335697399527187</v>
      </c>
      <c r="BX54" s="234">
        <f t="shared" si="32"/>
        <v>0.852962962962963</v>
      </c>
    </row>
    <row r="55" spans="2:80">
      <c r="B55" s="195">
        <v>43983</v>
      </c>
      <c r="C55" s="196"/>
      <c r="D55" s="196"/>
      <c r="E55" s="196"/>
      <c r="F55" s="197"/>
      <c r="G55" s="197"/>
      <c r="H55" s="196"/>
      <c r="I55" s="197"/>
      <c r="J55" s="215">
        <v>6.6771</v>
      </c>
      <c r="K55" s="215">
        <v>1.6507</v>
      </c>
      <c r="L55" s="198">
        <v>8.3278</v>
      </c>
      <c r="M55" s="210">
        <f t="shared" si="5"/>
        <v>-0.398371634361838</v>
      </c>
      <c r="N55" s="210">
        <f t="shared" si="16"/>
        <v>0.247460978459511</v>
      </c>
      <c r="O55" s="196">
        <f t="shared" si="22"/>
        <v>31.5218</v>
      </c>
      <c r="P55" s="210">
        <f t="shared" si="6"/>
        <v>-0.442632632420237</v>
      </c>
      <c r="Q55" s="216">
        <v>165.4</v>
      </c>
      <c r="R55" s="216">
        <v>770.4</v>
      </c>
      <c r="S55" s="214">
        <f t="shared" si="10"/>
        <v>0.0503494558645707</v>
      </c>
      <c r="T55" s="200">
        <f t="shared" si="13"/>
        <v>0.00885908917718727</v>
      </c>
      <c r="U55" s="214">
        <f t="shared" si="11"/>
        <v>0.0409161474558671</v>
      </c>
      <c r="V55" s="219">
        <v>6.7</v>
      </c>
      <c r="W55" s="215">
        <v>1.77</v>
      </c>
      <c r="X55" s="215">
        <v>8.56</v>
      </c>
      <c r="Y55" s="210">
        <f t="shared" si="14"/>
        <v>-0.361194029850746</v>
      </c>
      <c r="Z55" s="210">
        <f t="shared" si="8"/>
        <v>0.219373219373219</v>
      </c>
      <c r="AA55" s="202">
        <f t="shared" si="23"/>
        <v>33.38</v>
      </c>
      <c r="AB55" s="199">
        <f t="shared" si="15"/>
        <v>-0.419982623805387</v>
      </c>
      <c r="AC55" s="203"/>
      <c r="AD55" s="203"/>
      <c r="AE55" s="203"/>
      <c r="AF55" s="203"/>
      <c r="AG55" s="203"/>
      <c r="AH55" s="203">
        <f t="shared" si="19"/>
        <v>0.0228999999999999</v>
      </c>
      <c r="AI55" s="203">
        <f t="shared" si="17"/>
        <v>0.1193</v>
      </c>
      <c r="AJ55" s="203">
        <f t="shared" si="18"/>
        <v>0.232200000000001</v>
      </c>
      <c r="AK55" s="220">
        <f t="shared" si="20"/>
        <v>-0.325392213829167</v>
      </c>
      <c r="AL55" s="229">
        <f t="shared" si="21"/>
        <v>-0.325392213829167</v>
      </c>
      <c r="AM55" s="203">
        <f t="shared" si="24"/>
        <v>1.8582</v>
      </c>
      <c r="AN55" s="203"/>
      <c r="AO55" s="204"/>
      <c r="AR55" s="211"/>
      <c r="AS55" s="211"/>
      <c r="AT55" s="206" t="s">
        <v>712</v>
      </c>
      <c r="AU55" s="234">
        <f t="shared" ref="AU55:BG55" si="33">AU21/AU18-1</f>
        <v>1.46325350949628</v>
      </c>
      <c r="AV55" s="234">
        <f t="shared" si="33"/>
        <v>0.616938950988822</v>
      </c>
      <c r="AW55" s="234">
        <f t="shared" si="33"/>
        <v>0.503875968992248</v>
      </c>
      <c r="AX55" s="234">
        <f t="shared" si="33"/>
        <v>1.18736176935229</v>
      </c>
      <c r="AY55" s="234">
        <f t="shared" si="33"/>
        <v>1.09569045412419</v>
      </c>
      <c r="AZ55" s="234">
        <f t="shared" si="33"/>
        <v>0.724014336917563</v>
      </c>
      <c r="BA55" s="234">
        <f t="shared" si="33"/>
        <v>0.509723137771918</v>
      </c>
      <c r="BB55" s="234">
        <f t="shared" si="33"/>
        <v>0.21136296732411</v>
      </c>
      <c r="BC55" s="234">
        <f t="shared" si="33"/>
        <v>0.079091960670908</v>
      </c>
      <c r="BD55" s="234">
        <f t="shared" si="33"/>
        <v>-0.308735936465917</v>
      </c>
      <c r="BE55" s="234">
        <f t="shared" si="33"/>
        <v>-0.402158178707725</v>
      </c>
      <c r="BF55" s="234">
        <f t="shared" si="33"/>
        <v>-0.254323389537397</v>
      </c>
      <c r="BG55" s="235">
        <f t="shared" si="33"/>
        <v>0.264250987302736</v>
      </c>
      <c r="BI55" s="211"/>
      <c r="BJ55" s="211"/>
      <c r="BK55" s="206" t="s">
        <v>712</v>
      </c>
      <c r="BL55" s="234">
        <f t="shared" ref="BL55:BX55" si="34">BL21/BL18-1</f>
        <v>2.03846153846154</v>
      </c>
      <c r="BM55" s="234">
        <f t="shared" si="34"/>
        <v>3.5</v>
      </c>
      <c r="BN55" s="234">
        <f t="shared" si="34"/>
        <v>1.5</v>
      </c>
      <c r="BO55" s="234">
        <f t="shared" si="34"/>
        <v>1</v>
      </c>
      <c r="BP55" s="234">
        <f t="shared" si="34"/>
        <v>1.88235294117647</v>
      </c>
      <c r="BQ55" s="234">
        <f t="shared" si="34"/>
        <v>1.90243902439024</v>
      </c>
      <c r="BR55" s="234">
        <f t="shared" si="34"/>
        <v>1.8936170212766</v>
      </c>
      <c r="BS55" s="234">
        <f t="shared" si="34"/>
        <v>1.58181818181818</v>
      </c>
      <c r="BT55" s="234">
        <f t="shared" si="34"/>
        <v>1.84745762711864</v>
      </c>
      <c r="BU55" s="234">
        <f t="shared" si="34"/>
        <v>1.609375</v>
      </c>
      <c r="BV55" s="234">
        <f t="shared" si="34"/>
        <v>0.952941176470588</v>
      </c>
      <c r="BW55" s="234">
        <f t="shared" si="34"/>
        <v>1.26829268292683</v>
      </c>
      <c r="BX55" s="234">
        <f t="shared" si="34"/>
        <v>1.57638888888889</v>
      </c>
    </row>
    <row r="56" spans="2:80">
      <c r="B56" s="195">
        <v>44013</v>
      </c>
      <c r="C56" s="196"/>
      <c r="D56" s="196"/>
      <c r="E56" s="196"/>
      <c r="F56" s="197"/>
      <c r="G56" s="197"/>
      <c r="H56" s="196"/>
      <c r="I56" s="197"/>
      <c r="J56" s="215">
        <v>6.6992</v>
      </c>
      <c r="K56" s="215">
        <v>1.5576</v>
      </c>
      <c r="L56" s="198">
        <v>8.2568</v>
      </c>
      <c r="M56" s="210">
        <f t="shared" si="5"/>
        <v>0.261408252746077</v>
      </c>
      <c r="N56" s="210">
        <f t="shared" si="16"/>
        <v>-0.00852566103892982</v>
      </c>
      <c r="O56" s="196">
        <f t="shared" si="22"/>
        <v>39.7786</v>
      </c>
      <c r="P56" s="210">
        <f t="shared" si="6"/>
        <v>-0.369599290021474</v>
      </c>
      <c r="Q56" s="216">
        <v>159.7</v>
      </c>
      <c r="R56" s="216">
        <v>930.9</v>
      </c>
      <c r="S56" s="214">
        <f t="shared" si="10"/>
        <v>0.0517019411396368</v>
      </c>
      <c r="T56" s="200">
        <f t="shared" si="13"/>
        <v>0.00135248527506609</v>
      </c>
      <c r="U56" s="214">
        <f t="shared" si="11"/>
        <v>0.042731335266946</v>
      </c>
      <c r="V56" s="219">
        <v>6.7</v>
      </c>
      <c r="W56" s="215">
        <v>1.6</v>
      </c>
      <c r="X56" s="215">
        <f>W56+V56</f>
        <v>8.3</v>
      </c>
      <c r="Y56" s="210">
        <f t="shared" si="14"/>
        <v>0.206395348837209</v>
      </c>
      <c r="Z56" s="210">
        <f t="shared" si="8"/>
        <v>-0.0303738317757009</v>
      </c>
      <c r="AA56" s="202">
        <f t="shared" si="23"/>
        <v>41.68</v>
      </c>
      <c r="AB56" s="199">
        <f t="shared" si="15"/>
        <v>-0.353096383672203</v>
      </c>
      <c r="AC56" s="203"/>
      <c r="AD56" s="203"/>
      <c r="AE56" s="203"/>
      <c r="AF56" s="203"/>
      <c r="AG56" s="203"/>
      <c r="AH56" s="203">
        <f t="shared" si="19"/>
        <v>0.000799999999999912</v>
      </c>
      <c r="AI56" s="203">
        <f t="shared" si="17"/>
        <v>0.0424</v>
      </c>
      <c r="AJ56" s="203">
        <f t="shared" si="18"/>
        <v>0.0432000000000006</v>
      </c>
      <c r="AK56" s="220">
        <f t="shared" si="20"/>
        <v>-0.813953488372091</v>
      </c>
      <c r="AL56" s="229">
        <f t="shared" si="21"/>
        <v>-0.813953488372091</v>
      </c>
      <c r="AM56" s="203">
        <f t="shared" si="24"/>
        <v>1.9014</v>
      </c>
      <c r="AN56" s="203"/>
      <c r="AO56" s="204"/>
      <c r="AR56" s="212"/>
      <c r="AS56" s="212"/>
      <c r="AT56" s="206" t="s">
        <v>713</v>
      </c>
      <c r="AU56" s="235">
        <f t="shared" ref="AU56:BG56" si="35">AU22/AU19-1</f>
        <v>1.82822464513475</v>
      </c>
      <c r="AV56" s="235">
        <f t="shared" si="35"/>
        <v>1.27707581227437</v>
      </c>
      <c r="AW56" s="235">
        <f t="shared" si="35"/>
        <v>0.595649065468287</v>
      </c>
      <c r="AX56" s="235">
        <f t="shared" si="35"/>
        <v>1.48834134615385</v>
      </c>
      <c r="AY56" s="235">
        <f t="shared" si="35"/>
        <v>1.4141488577745</v>
      </c>
      <c r="AZ56" s="235">
        <f t="shared" si="35"/>
        <v>1.63056930693069</v>
      </c>
      <c r="BA56" s="235">
        <f t="shared" si="35"/>
        <v>1.62175382426183</v>
      </c>
      <c r="BB56" s="235">
        <f t="shared" si="35"/>
        <v>1.16745163393957</v>
      </c>
      <c r="BC56" s="235">
        <f t="shared" si="35"/>
        <v>0.647586856541253</v>
      </c>
      <c r="BD56" s="235">
        <f t="shared" si="35"/>
        <v>0.519441039470458</v>
      </c>
      <c r="BE56" s="235">
        <f t="shared" si="35"/>
        <v>0.752108336036328</v>
      </c>
      <c r="BF56" s="235">
        <f t="shared" si="35"/>
        <v>0.129349632727468</v>
      </c>
      <c r="BG56" s="235">
        <f t="shared" si="35"/>
        <v>0.844634031736686</v>
      </c>
      <c r="BI56" s="212"/>
      <c r="BJ56" s="212"/>
      <c r="BK56" s="206" t="s">
        <v>713</v>
      </c>
      <c r="BL56" s="235">
        <f t="shared" ref="BL56:BX56" si="36">BL22/BL19-1</f>
        <v>1.43859649122807</v>
      </c>
      <c r="BM56" s="235">
        <f t="shared" si="36"/>
        <v>2.17</v>
      </c>
      <c r="BN56" s="235">
        <f t="shared" si="36"/>
        <v>1.22439024390244</v>
      </c>
      <c r="BO56" s="235">
        <f t="shared" si="36"/>
        <v>0.521739130434783</v>
      </c>
      <c r="BP56" s="235">
        <f t="shared" si="36"/>
        <v>1.1530612244898</v>
      </c>
      <c r="BQ56" s="235">
        <f t="shared" si="36"/>
        <v>1.51541850220264</v>
      </c>
      <c r="BR56" s="235">
        <f t="shared" si="36"/>
        <v>1.29268292682927</v>
      </c>
      <c r="BS56" s="235">
        <f t="shared" si="36"/>
        <v>1.07894736842105</v>
      </c>
      <c r="BT56" s="235">
        <f t="shared" si="36"/>
        <v>0.947976878612717</v>
      </c>
      <c r="BU56" s="235">
        <f t="shared" si="36"/>
        <v>0.834239130434783</v>
      </c>
      <c r="BV56" s="235">
        <f t="shared" si="36"/>
        <v>0.696969696969697</v>
      </c>
      <c r="BW56" s="235">
        <f t="shared" si="36"/>
        <v>0.487128712871287</v>
      </c>
      <c r="BX56" s="235">
        <f t="shared" si="36"/>
        <v>0.977141115513563</v>
      </c>
      <c r="BY56" s="173"/>
      <c r="BZ56" s="173"/>
    </row>
    <row r="57" spans="2:80">
      <c r="B57" s="195">
        <v>44044</v>
      </c>
      <c r="C57" s="196"/>
      <c r="D57" s="196"/>
      <c r="E57" s="196"/>
      <c r="F57" s="197"/>
      <c r="G57" s="197"/>
      <c r="H57" s="196"/>
      <c r="I57" s="197"/>
      <c r="J57" s="215">
        <v>7.5879</v>
      </c>
      <c r="K57" s="215">
        <v>1.7418</v>
      </c>
      <c r="L57" s="198">
        <v>9.3297</v>
      </c>
      <c r="M57" s="210">
        <f t="shared" si="5"/>
        <v>0.445299913248234</v>
      </c>
      <c r="N57" s="210">
        <f t="shared" si="16"/>
        <v>0.129941381649065</v>
      </c>
      <c r="O57" s="196">
        <f t="shared" si="22"/>
        <v>49.1083</v>
      </c>
      <c r="P57" s="210">
        <f t="shared" si="6"/>
        <v>-0.293971593988703</v>
      </c>
      <c r="Q57" s="216">
        <v>170.3</v>
      </c>
      <c r="R57" s="216">
        <v>1101.4</v>
      </c>
      <c r="S57" s="214">
        <f t="shared" si="10"/>
        <v>0.0547839107457428</v>
      </c>
      <c r="T57" s="200">
        <f t="shared" si="13"/>
        <v>0.00308196960610598</v>
      </c>
      <c r="U57" s="214">
        <f t="shared" si="11"/>
        <v>0.0445871617940803</v>
      </c>
      <c r="V57" s="219">
        <v>8.25</v>
      </c>
      <c r="W57" s="215">
        <v>1.75</v>
      </c>
      <c r="X57" s="215">
        <f>W57+V57</f>
        <v>10</v>
      </c>
      <c r="Y57" s="210">
        <f t="shared" si="14"/>
        <v>0.408450704225352</v>
      </c>
      <c r="Z57" s="210">
        <f t="shared" si="8"/>
        <v>0.204819277108434</v>
      </c>
      <c r="AA57" s="202">
        <f t="shared" si="23"/>
        <v>51.68</v>
      </c>
      <c r="AB57" s="199">
        <f t="shared" si="15"/>
        <v>-0.277505941562981</v>
      </c>
      <c r="AC57" s="203"/>
      <c r="AD57" s="203"/>
      <c r="AE57" s="203"/>
      <c r="AF57" s="199"/>
      <c r="AG57" s="203"/>
      <c r="AH57" s="203">
        <f t="shared" si="19"/>
        <v>0.6621</v>
      </c>
      <c r="AI57" s="203">
        <f t="shared" si="17"/>
        <v>0.00819999999999999</v>
      </c>
      <c r="AJ57" s="203">
        <f t="shared" si="18"/>
        <v>0.670299999999999</v>
      </c>
      <c r="AK57" s="220">
        <f t="shared" si="20"/>
        <v>14.5162037037035</v>
      </c>
      <c r="AL57" s="229">
        <f t="shared" si="21"/>
        <v>14.5162037037035</v>
      </c>
      <c r="AM57" s="203">
        <f t="shared" si="24"/>
        <v>2.5717</v>
      </c>
      <c r="AN57" s="203"/>
      <c r="AO57" s="204"/>
      <c r="AR57" s="205" t="s">
        <v>715</v>
      </c>
      <c r="AS57" s="205" t="s">
        <v>748</v>
      </c>
      <c r="AT57" s="206" t="s">
        <v>711</v>
      </c>
      <c r="AU57" s="234">
        <f t="shared" ref="AU57:BG57" si="37">AU23/AU20-1</f>
        <v>-0.554998714983295</v>
      </c>
      <c r="AV57" s="234">
        <f t="shared" si="37"/>
        <v>1.10251145158743</v>
      </c>
      <c r="AW57" s="234">
        <f t="shared" si="37"/>
        <v>1.16967577275735</v>
      </c>
      <c r="AX57" s="234">
        <f t="shared" si="37"/>
        <v>0.76799709724238</v>
      </c>
      <c r="AY57" s="234">
        <f t="shared" si="37"/>
        <v>0.847753889180213</v>
      </c>
      <c r="AZ57" s="234">
        <f t="shared" si="37"/>
        <v>0.284209256504081</v>
      </c>
      <c r="BA57" s="234">
        <f t="shared" si="37"/>
        <v>0.606900285461167</v>
      </c>
      <c r="BB57" s="234">
        <f t="shared" si="37"/>
        <v>0.943411889498686</v>
      </c>
      <c r="BC57" s="234">
        <f t="shared" si="37"/>
        <v>1.04579947016299</v>
      </c>
      <c r="BD57" s="234">
        <f t="shared" si="37"/>
        <v>0.95371302823468</v>
      </c>
      <c r="BE57" s="234">
        <f t="shared" si="37"/>
        <v>0.710661736184738</v>
      </c>
      <c r="BF57" s="234">
        <f t="shared" si="37"/>
        <v>1.33368343363234</v>
      </c>
      <c r="BG57" s="235">
        <f t="shared" si="37"/>
        <v>0.828352737019626</v>
      </c>
      <c r="BI57" s="205" t="s">
        <v>800</v>
      </c>
      <c r="BJ57" s="205" t="s">
        <v>748</v>
      </c>
      <c r="BK57" s="206" t="s">
        <v>711</v>
      </c>
      <c r="BL57" s="234">
        <f t="shared" ref="BL57:BX57" si="38">BL23/BL20-1</f>
        <v>-0.195266272189349</v>
      </c>
      <c r="BM57" s="234">
        <f t="shared" si="38"/>
        <v>0.416326530612245</v>
      </c>
      <c r="BN57" s="234">
        <f t="shared" si="38"/>
        <v>0.221024258760108</v>
      </c>
      <c r="BO57" s="234">
        <f t="shared" si="38"/>
        <v>1.04205607476636</v>
      </c>
      <c r="BP57" s="234">
        <f t="shared" si="38"/>
        <v>0.478395061728395</v>
      </c>
      <c r="BQ57" s="234">
        <f t="shared" si="38"/>
        <v>0.168141592920354</v>
      </c>
      <c r="BR57" s="234">
        <f t="shared" si="38"/>
        <v>0.158878504672897</v>
      </c>
      <c r="BS57" s="234">
        <f t="shared" si="38"/>
        <v>0.124489795918367</v>
      </c>
      <c r="BT57" s="234">
        <f t="shared" si="38"/>
        <v>0.114624505928854</v>
      </c>
      <c r="BU57" s="234">
        <f t="shared" si="38"/>
        <v>0.163385826771654</v>
      </c>
      <c r="BV57" s="234">
        <f t="shared" si="38"/>
        <v>0.158362989323843</v>
      </c>
      <c r="BW57" s="234">
        <f t="shared" si="38"/>
        <v>0.329203539823009</v>
      </c>
      <c r="BX57" s="234">
        <f t="shared" si="38"/>
        <v>0.223266040375775</v>
      </c>
    </row>
    <row r="58" spans="2:80">
      <c r="B58" s="195">
        <v>44075</v>
      </c>
      <c r="C58" s="236">
        <v>9.6</v>
      </c>
      <c r="D58" s="236">
        <v>2.6</v>
      </c>
      <c r="E58" s="236">
        <f t="shared" ref="E58:E65" si="39">C58+D58</f>
        <v>12.2</v>
      </c>
      <c r="F58" s="237"/>
      <c r="G58" s="237"/>
      <c r="H58" s="236"/>
      <c r="I58" s="237"/>
      <c r="J58" s="215">
        <v>8.8733</v>
      </c>
      <c r="K58" s="215">
        <v>2.1683</v>
      </c>
      <c r="L58" s="238">
        <v>11.0416</v>
      </c>
      <c r="M58" s="239">
        <f t="shared" si="5"/>
        <v>0.786146429842441</v>
      </c>
      <c r="N58" s="239">
        <f t="shared" si="16"/>
        <v>0.183489286900972</v>
      </c>
      <c r="O58" s="236">
        <f t="shared" si="22"/>
        <v>60.1499</v>
      </c>
      <c r="P58" s="239">
        <f t="shared" si="6"/>
        <v>-0.205810859877868</v>
      </c>
      <c r="Q58" s="240">
        <v>191</v>
      </c>
      <c r="R58" s="240">
        <v>1292.5</v>
      </c>
      <c r="S58" s="214">
        <f t="shared" si="10"/>
        <v>0.0578094240837696</v>
      </c>
      <c r="T58" s="200">
        <f t="shared" si="13"/>
        <v>0.00302551333802683</v>
      </c>
      <c r="U58" s="214">
        <f t="shared" si="11"/>
        <v>0.0465376402321083</v>
      </c>
      <c r="V58" s="219">
        <v>10.2</v>
      </c>
      <c r="W58" s="215">
        <v>2.3</v>
      </c>
      <c r="X58" s="215">
        <v>12.5</v>
      </c>
      <c r="Y58" s="210">
        <f t="shared" si="14"/>
        <v>0.923076923076923</v>
      </c>
      <c r="Z58" s="210">
        <f t="shared" si="8"/>
        <v>0.25</v>
      </c>
      <c r="AA58" s="202">
        <f t="shared" si="23"/>
        <v>64.18</v>
      </c>
      <c r="AB58" s="199">
        <f t="shared" si="15"/>
        <v>-0.177495834935281</v>
      </c>
      <c r="AC58" s="203">
        <f t="shared" ref="AC58:AE73" si="40">C58-V58</f>
        <v>-0.6</v>
      </c>
      <c r="AD58" s="203">
        <f t="shared" si="40"/>
        <v>0.3</v>
      </c>
      <c r="AE58" s="203">
        <f t="shared" si="40"/>
        <v>-0.300000000000001</v>
      </c>
      <c r="AF58" s="199"/>
      <c r="AG58" s="203"/>
      <c r="AH58" s="203">
        <f t="shared" si="19"/>
        <v>1.3267</v>
      </c>
      <c r="AI58" s="203">
        <f t="shared" si="17"/>
        <v>0.1317</v>
      </c>
      <c r="AJ58" s="203">
        <f t="shared" si="18"/>
        <v>1.4584</v>
      </c>
      <c r="AK58" s="220">
        <f t="shared" si="20"/>
        <v>1.17574220498284</v>
      </c>
      <c r="AL58" s="229">
        <f t="shared" si="21"/>
        <v>1.17574220498284</v>
      </c>
      <c r="AM58" s="203">
        <f t="shared" si="24"/>
        <v>4.0301</v>
      </c>
      <c r="AN58" s="203"/>
      <c r="AO58" s="204"/>
      <c r="AR58" s="211"/>
      <c r="AS58" s="211"/>
      <c r="AT58" s="206" t="s">
        <v>712</v>
      </c>
      <c r="AU58" s="234">
        <f t="shared" ref="AU58:BG58" si="41">AU24/AU21-1</f>
        <v>-0.671471672812605</v>
      </c>
      <c r="AV58" s="234">
        <f t="shared" si="41"/>
        <v>-0.146503589470885</v>
      </c>
      <c r="AW58" s="234">
        <f t="shared" si="41"/>
        <v>-0.0850515463917525</v>
      </c>
      <c r="AX58" s="234">
        <f t="shared" si="41"/>
        <v>-0.298136645962733</v>
      </c>
      <c r="AY58" s="234">
        <f t="shared" si="41"/>
        <v>-0.291763405196241</v>
      </c>
      <c r="AZ58" s="234">
        <f t="shared" si="41"/>
        <v>0.0368749316117736</v>
      </c>
      <c r="BA58" s="234">
        <f t="shared" si="41"/>
        <v>0.142779172579413</v>
      </c>
      <c r="BB58" s="234">
        <f t="shared" si="41"/>
        <v>0.28857837181045</v>
      </c>
      <c r="BC58" s="234">
        <f t="shared" si="41"/>
        <v>0.695698780651213</v>
      </c>
      <c r="BD58" s="234">
        <f t="shared" si="41"/>
        <v>2.00382958353279</v>
      </c>
      <c r="BE58" s="234">
        <f t="shared" si="41"/>
        <v>2.21681708122386</v>
      </c>
      <c r="BF58" s="234">
        <f t="shared" si="41"/>
        <v>1.34164371648065</v>
      </c>
      <c r="BG58" s="235">
        <f t="shared" si="41"/>
        <v>0.338784348864994</v>
      </c>
      <c r="BI58" s="211"/>
      <c r="BJ58" s="211"/>
      <c r="BK58" s="206" t="s">
        <v>712</v>
      </c>
      <c r="BL58" s="234">
        <f t="shared" ref="BL58:BX58" si="42">BL24/BL21-1</f>
        <v>0.481012658227848</v>
      </c>
      <c r="BM58" s="234">
        <f t="shared" si="42"/>
        <v>1.06944444444444</v>
      </c>
      <c r="BN58" s="234">
        <f t="shared" si="42"/>
        <v>0.929411764705882</v>
      </c>
      <c r="BO58" s="234">
        <f t="shared" si="42"/>
        <v>1.57575757575758</v>
      </c>
      <c r="BP58" s="234">
        <f t="shared" si="42"/>
        <v>0.979591836734694</v>
      </c>
      <c r="BQ58" s="234">
        <f t="shared" si="42"/>
        <v>0.957983193277311</v>
      </c>
      <c r="BR58" s="234">
        <f t="shared" si="42"/>
        <v>0.779411764705882</v>
      </c>
      <c r="BS58" s="234">
        <f t="shared" si="42"/>
        <v>0.746478873239437</v>
      </c>
      <c r="BT58" s="234">
        <f t="shared" si="42"/>
        <v>0.613095238095238</v>
      </c>
      <c r="BU58" s="234">
        <f t="shared" si="42"/>
        <v>0.784431137724551</v>
      </c>
      <c r="BV58" s="234">
        <f t="shared" si="42"/>
        <v>0.86144578313253</v>
      </c>
      <c r="BW58" s="234">
        <f t="shared" si="42"/>
        <v>0.919354838709677</v>
      </c>
      <c r="BX58" s="234">
        <f t="shared" si="42"/>
        <v>0.8544474393531</v>
      </c>
    </row>
    <row r="59" spans="2:80">
      <c r="B59" s="195">
        <v>44105</v>
      </c>
      <c r="C59" s="236">
        <v>12.7</v>
      </c>
      <c r="D59" s="236">
        <v>2.2</v>
      </c>
      <c r="E59" s="236">
        <f t="shared" si="39"/>
        <v>14.9</v>
      </c>
      <c r="F59" s="237"/>
      <c r="G59" s="239">
        <f t="shared" ref="G59:G67" si="43">E59/E58-1</f>
        <v>0.221311475409836</v>
      </c>
      <c r="H59" s="236"/>
      <c r="I59" s="237"/>
      <c r="J59" s="215">
        <v>10.9562</v>
      </c>
      <c r="K59" s="215">
        <v>2.3583</v>
      </c>
      <c r="L59" s="238">
        <v>13.3145</v>
      </c>
      <c r="M59" s="239">
        <f t="shared" si="5"/>
        <v>1.11247382115885</v>
      </c>
      <c r="N59" s="239">
        <f t="shared" si="16"/>
        <v>0.20584879003043</v>
      </c>
      <c r="O59" s="236">
        <f t="shared" si="22"/>
        <v>73.4644</v>
      </c>
      <c r="P59" s="239">
        <f t="shared" si="6"/>
        <v>-0.104532772308244</v>
      </c>
      <c r="Q59" s="240">
        <v>199.2</v>
      </c>
      <c r="R59" s="240">
        <v>1492</v>
      </c>
      <c r="S59" s="214">
        <f t="shared" si="10"/>
        <v>0.066839859437751</v>
      </c>
      <c r="T59" s="200">
        <f t="shared" si="13"/>
        <v>0.00903043535398138</v>
      </c>
      <c r="U59" s="214">
        <f t="shared" si="11"/>
        <v>0.0492388739946381</v>
      </c>
      <c r="V59" s="219">
        <v>12.1</v>
      </c>
      <c r="W59" s="215">
        <v>2.3</v>
      </c>
      <c r="X59" s="215">
        <v>14.4</v>
      </c>
      <c r="Y59" s="210">
        <f t="shared" si="14"/>
        <v>1.18181818181818</v>
      </c>
      <c r="Z59" s="210">
        <f t="shared" si="8"/>
        <v>0.152</v>
      </c>
      <c r="AA59" s="202">
        <f t="shared" si="23"/>
        <v>78.58</v>
      </c>
      <c r="AB59" s="199">
        <f t="shared" si="15"/>
        <v>-0.0714876521328134</v>
      </c>
      <c r="AC59" s="203">
        <f t="shared" si="40"/>
        <v>0.6</v>
      </c>
      <c r="AD59" s="203">
        <f t="shared" si="40"/>
        <v>-0.0999999999999996</v>
      </c>
      <c r="AE59" s="203">
        <f t="shared" si="40"/>
        <v>0.499999999999998</v>
      </c>
      <c r="AF59" s="229">
        <f t="shared" ref="AF59:AF86" si="44">IF(AE58&gt;0,AE59/AE58-1,IF(AE58&lt;0,1-AE59/AE58,""))</f>
        <v>2.66666666666666</v>
      </c>
      <c r="AG59" s="203"/>
      <c r="AH59" s="203">
        <f t="shared" si="19"/>
        <v>1.1438</v>
      </c>
      <c r="AI59" s="203">
        <f t="shared" si="17"/>
        <v>-0.0583</v>
      </c>
      <c r="AJ59" s="203">
        <f t="shared" si="18"/>
        <v>1.0855</v>
      </c>
      <c r="AK59" s="229">
        <f t="shared" ref="AK59:AK86" si="45">IF(AJ47&gt;0,AJ59/AJ47-1,IF(AJ47&lt;0,1-AJ59/AJ47,""))</f>
        <v>2.65242261103635</v>
      </c>
      <c r="AL59" s="229">
        <f t="shared" si="21"/>
        <v>-0.25569116840373</v>
      </c>
      <c r="AM59" s="203">
        <f t="shared" si="24"/>
        <v>5.1156</v>
      </c>
      <c r="AN59" s="203"/>
      <c r="AO59" s="204"/>
      <c r="AR59" s="212"/>
      <c r="AS59" s="212"/>
      <c r="AT59" s="241" t="s">
        <v>803</v>
      </c>
      <c r="AU59" s="242">
        <f t="shared" ref="AU59:BG59" si="46">AU25/AU22-1</f>
        <v>-0.605542624381728</v>
      </c>
      <c r="AV59" s="242">
        <f t="shared" si="46"/>
        <v>0.637039239001189</v>
      </c>
      <c r="AW59" s="242">
        <f t="shared" si="46"/>
        <v>0.764577865966844</v>
      </c>
      <c r="AX59" s="242">
        <f t="shared" si="46"/>
        <v>0.411486258030237</v>
      </c>
      <c r="AY59" s="242">
        <f t="shared" si="46"/>
        <v>0.454479548229548</v>
      </c>
      <c r="AZ59" s="242">
        <f t="shared" si="46"/>
        <v>0.217742884027288</v>
      </c>
      <c r="BA59" s="242">
        <f t="shared" si="46"/>
        <v>0.462668340174361</v>
      </c>
      <c r="BB59" s="242">
        <f t="shared" si="46"/>
        <v>0.763246748905158</v>
      </c>
      <c r="BC59" s="242">
        <f t="shared" si="46"/>
        <v>0.957926952310486</v>
      </c>
      <c r="BD59" s="242">
        <f t="shared" si="46"/>
        <v>1.09529187776308</v>
      </c>
      <c r="BE59" s="242">
        <f t="shared" si="46"/>
        <v>0.869000786782062</v>
      </c>
      <c r="BF59" s="242">
        <f t="shared" si="46"/>
        <v>1.33498706292876</v>
      </c>
      <c r="BG59" s="242">
        <f t="shared" si="46"/>
        <v>0.707624647831131</v>
      </c>
      <c r="BH59" s="173"/>
      <c r="BI59" s="212"/>
      <c r="BJ59" s="212"/>
      <c r="BK59" s="206" t="s">
        <v>713</v>
      </c>
      <c r="BL59" s="235">
        <f t="shared" ref="BL59:BX59" si="47">BL25/BL22-1</f>
        <v>-0.067146282973621</v>
      </c>
      <c r="BM59" s="235">
        <f t="shared" si="47"/>
        <v>0.564668769716088</v>
      </c>
      <c r="BN59" s="235">
        <f t="shared" si="47"/>
        <v>0.353070175438597</v>
      </c>
      <c r="BO59" s="235">
        <f t="shared" si="47"/>
        <v>1.16785714285714</v>
      </c>
      <c r="BP59" s="235">
        <f t="shared" si="47"/>
        <v>0.59478672985782</v>
      </c>
      <c r="BQ59" s="235">
        <f t="shared" si="47"/>
        <v>0.332749562171629</v>
      </c>
      <c r="BR59" s="235">
        <f t="shared" si="47"/>
        <v>0.306737588652482</v>
      </c>
      <c r="BS59" s="235">
        <f t="shared" si="47"/>
        <v>0.262658227848101</v>
      </c>
      <c r="BT59" s="235">
        <f t="shared" si="47"/>
        <v>0.238872403560831</v>
      </c>
      <c r="BU59" s="235">
        <f t="shared" si="47"/>
        <v>0.317037037037037</v>
      </c>
      <c r="BV59" s="235">
        <f t="shared" si="47"/>
        <v>0.320054945054945</v>
      </c>
      <c r="BW59" s="235">
        <f t="shared" si="47"/>
        <v>0.475366178428762</v>
      </c>
      <c r="BX59" s="235">
        <f t="shared" si="47"/>
        <v>0.367504239247726</v>
      </c>
    </row>
    <row r="60" s="173" customFormat="1" spans="2:80">
      <c r="B60" s="221">
        <v>44136</v>
      </c>
      <c r="C60" s="222">
        <v>14.5</v>
      </c>
      <c r="D60" s="222">
        <v>3</v>
      </c>
      <c r="E60" s="222">
        <f t="shared" si="39"/>
        <v>17.5</v>
      </c>
      <c r="F60" s="223"/>
      <c r="G60" s="224">
        <f t="shared" si="43"/>
        <v>0.174496644295302</v>
      </c>
      <c r="H60" s="222"/>
      <c r="I60" s="223"/>
      <c r="J60" s="215">
        <v>14.3997</v>
      </c>
      <c r="K60" s="215">
        <v>2.6364</v>
      </c>
      <c r="L60" s="215">
        <v>17.0361</v>
      </c>
      <c r="M60" s="239">
        <f t="shared" si="5"/>
        <v>1.39193799755697</v>
      </c>
      <c r="N60" s="224">
        <f t="shared" si="16"/>
        <v>0.27951481467573</v>
      </c>
      <c r="O60" s="222">
        <f t="shared" si="22"/>
        <v>90.5005</v>
      </c>
      <c r="P60" s="224">
        <f t="shared" si="6"/>
        <v>0.0150051703292637</v>
      </c>
      <c r="Q60" s="225">
        <v>208.1</v>
      </c>
      <c r="R60" s="225">
        <v>1700.2</v>
      </c>
      <c r="S60" s="214">
        <f t="shared" si="10"/>
        <v>0.0818649687650168</v>
      </c>
      <c r="T60" s="200">
        <f t="shared" si="13"/>
        <v>0.0150251093272658</v>
      </c>
      <c r="U60" s="214">
        <f t="shared" si="11"/>
        <v>0.0532293259616516</v>
      </c>
      <c r="V60" s="219">
        <v>15.2</v>
      </c>
      <c r="W60" s="215">
        <v>3</v>
      </c>
      <c r="X60" s="215">
        <v>18.2</v>
      </c>
      <c r="Y60" s="224">
        <f t="shared" si="14"/>
        <v>1.33333333333333</v>
      </c>
      <c r="Z60" s="224">
        <f t="shared" si="8"/>
        <v>0.263888888888889</v>
      </c>
      <c r="AA60" s="202">
        <f t="shared" si="23"/>
        <v>96.78</v>
      </c>
      <c r="AB60" s="226">
        <f t="shared" si="15"/>
        <v>0.047062641999351</v>
      </c>
      <c r="AC60" s="227">
        <f>C60-V60</f>
        <v>-0.699999999999999</v>
      </c>
      <c r="AD60" s="227">
        <f t="shared" si="40"/>
        <v>0</v>
      </c>
      <c r="AE60" s="227">
        <f t="shared" si="40"/>
        <v>-0.699999999999999</v>
      </c>
      <c r="AF60" s="229">
        <f t="shared" si="44"/>
        <v>-2.4</v>
      </c>
      <c r="AG60" s="227"/>
      <c r="AH60" s="227">
        <f t="shared" si="19"/>
        <v>0.8003</v>
      </c>
      <c r="AI60" s="227">
        <f t="shared" si="17"/>
        <v>0.3636</v>
      </c>
      <c r="AJ60" s="227">
        <f t="shared" si="18"/>
        <v>1.1639</v>
      </c>
      <c r="AK60" s="229">
        <f t="shared" si="45"/>
        <v>0.717426589936548</v>
      </c>
      <c r="AL60" s="229">
        <f t="shared" si="21"/>
        <v>0.0722247812068157</v>
      </c>
      <c r="AM60" s="227">
        <f t="shared" si="24"/>
        <v>6.2795</v>
      </c>
      <c r="AN60" s="228"/>
      <c r="AO60" s="230"/>
      <c r="AP60" s="231"/>
      <c r="AQ60" s="3"/>
      <c r="AR60" s="205" t="s">
        <v>716</v>
      </c>
      <c r="AS60" s="205" t="s">
        <v>748</v>
      </c>
      <c r="AT60" s="206" t="s">
        <v>711</v>
      </c>
      <c r="AU60" s="234">
        <f t="shared" ref="AU60:AY62" si="48">AU26/AU23-1</f>
        <v>4.59976898642795</v>
      </c>
      <c r="AV60" s="234">
        <f t="shared" si="48"/>
        <v>0.415520997671099</v>
      </c>
      <c r="AW60" s="234">
        <f t="shared" si="48"/>
        <v>0.78394981048229</v>
      </c>
      <c r="AX60" s="234">
        <f t="shared" si="48"/>
        <v>1.31777695686081</v>
      </c>
      <c r="AY60" s="234">
        <f t="shared" si="48"/>
        <v>1.3027465077413</v>
      </c>
      <c r="AZ60" s="234">
        <v>0.56</v>
      </c>
      <c r="BA60" s="234">
        <f t="shared" ref="BA60:BC62" si="49">BA26/BA23-1</f>
        <v>0.456032344022788</v>
      </c>
      <c r="BB60" s="234">
        <f t="shared" si="49"/>
        <v>0.382021405348964</v>
      </c>
      <c r="BC60" s="234">
        <f t="shared" si="49"/>
        <v>0.598612879153681</v>
      </c>
      <c r="BD60" s="234">
        <v>0.8</v>
      </c>
      <c r="BE60" s="234">
        <v>0.58</v>
      </c>
      <c r="BF60" s="234">
        <f t="shared" ref="BF60:BG62" si="50">BF26/BF23-1</f>
        <v>0.578097821459415</v>
      </c>
      <c r="BG60" s="235">
        <f t="shared" si="50"/>
        <v>0.705530985774282</v>
      </c>
      <c r="BH60" s="3"/>
      <c r="BI60" s="205" t="s">
        <v>801</v>
      </c>
      <c r="BJ60" s="205" t="s">
        <v>748</v>
      </c>
      <c r="BK60" s="206" t="s">
        <v>711</v>
      </c>
      <c r="BL60" s="234">
        <f t="shared" ref="BL60:BM62" si="51">BL26/BL23-1</f>
        <v>0.507352941176471</v>
      </c>
      <c r="BM60" s="234">
        <f t="shared" si="51"/>
        <v>-0.230547550432277</v>
      </c>
      <c r="BN60" s="234">
        <f>BN26/BN23-1</f>
        <v>0.112582781456954</v>
      </c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</row>
    <row r="61" spans="2:80">
      <c r="B61" s="195">
        <v>44166</v>
      </c>
      <c r="C61" s="236">
        <v>16.9</v>
      </c>
      <c r="D61" s="236">
        <v>2.9</v>
      </c>
      <c r="E61" s="236">
        <f t="shared" si="39"/>
        <v>19.8</v>
      </c>
      <c r="F61" s="237"/>
      <c r="G61" s="239">
        <f t="shared" si="43"/>
        <v>0.131428571428571</v>
      </c>
      <c r="H61" s="236"/>
      <c r="I61" s="237"/>
      <c r="J61" s="215">
        <v>17.3703</v>
      </c>
      <c r="K61" s="215">
        <v>3.4167</v>
      </c>
      <c r="L61" s="238">
        <v>20.787</v>
      </c>
      <c r="M61" s="239">
        <f t="shared" si="5"/>
        <v>0.590691694916551</v>
      </c>
      <c r="N61" s="224">
        <f t="shared" si="16"/>
        <v>0.220173631288851</v>
      </c>
      <c r="O61" s="236">
        <f t="shared" si="22"/>
        <v>111.2875</v>
      </c>
      <c r="P61" s="239">
        <f t="shared" si="6"/>
        <v>0.0885939127755415</v>
      </c>
      <c r="Q61" s="240">
        <v>228.8</v>
      </c>
      <c r="R61" s="240">
        <v>1928.8</v>
      </c>
      <c r="S61" s="214">
        <f t="shared" si="10"/>
        <v>0.0908522727272727</v>
      </c>
      <c r="T61" s="200">
        <f t="shared" si="13"/>
        <v>0.00898730396225589</v>
      </c>
      <c r="U61" s="214">
        <f t="shared" si="11"/>
        <v>0.0576977913728743</v>
      </c>
      <c r="V61" s="219">
        <v>17.8</v>
      </c>
      <c r="W61" s="215">
        <v>3.4</v>
      </c>
      <c r="X61" s="215">
        <v>21.1</v>
      </c>
      <c r="Y61" s="210">
        <f t="shared" si="14"/>
        <v>0.54014598540146</v>
      </c>
      <c r="Z61" s="210">
        <f t="shared" si="8"/>
        <v>0.159340659340659</v>
      </c>
      <c r="AA61" s="202">
        <f t="shared" si="23"/>
        <v>117.88</v>
      </c>
      <c r="AB61" s="199">
        <f t="shared" si="15"/>
        <v>0.110713276170734</v>
      </c>
      <c r="AC61" s="203">
        <f t="shared" si="40"/>
        <v>-0.900000000000002</v>
      </c>
      <c r="AD61" s="203">
        <f t="shared" si="40"/>
        <v>-0.5</v>
      </c>
      <c r="AE61" s="203">
        <f t="shared" si="40"/>
        <v>-1.3</v>
      </c>
      <c r="AF61" s="229">
        <f t="shared" si="44"/>
        <v>-0.857142857142865</v>
      </c>
      <c r="AG61" s="203"/>
      <c r="AH61" s="203">
        <f t="shared" si="19"/>
        <v>0.4297</v>
      </c>
      <c r="AI61" s="203">
        <f t="shared" si="17"/>
        <v>-0.0167000000000002</v>
      </c>
      <c r="AJ61" s="203">
        <f t="shared" si="18"/>
        <v>0.313000000000002</v>
      </c>
      <c r="AK61" s="229">
        <f t="shared" si="45"/>
        <v>-0.504825185888305</v>
      </c>
      <c r="AL61" s="229">
        <f t="shared" si="21"/>
        <v>-0.731076552968466</v>
      </c>
      <c r="AM61" s="203">
        <f t="shared" si="24"/>
        <v>6.5925</v>
      </c>
      <c r="AN61" s="220"/>
      <c r="AO61" s="204"/>
      <c r="AR61" s="211"/>
      <c r="AS61" s="211"/>
      <c r="AT61" s="206" t="s">
        <v>712</v>
      </c>
      <c r="AU61" s="234">
        <f t="shared" si="48"/>
        <v>5.24795918367347</v>
      </c>
      <c r="AV61" s="234">
        <f t="shared" si="48"/>
        <v>2.21121495327103</v>
      </c>
      <c r="AW61" s="234">
        <f t="shared" si="48"/>
        <v>2.20173347778982</v>
      </c>
      <c r="AX61" s="234">
        <f t="shared" si="48"/>
        <v>2.43218769294093</v>
      </c>
      <c r="AY61" s="234">
        <f t="shared" si="48"/>
        <v>1.99110209178895</v>
      </c>
      <c r="AZ61" s="234">
        <v>1.35</v>
      </c>
      <c r="BA61" s="234">
        <f t="shared" si="49"/>
        <v>1.22533193237176</v>
      </c>
      <c r="BB61" s="234">
        <f t="shared" si="49"/>
        <v>1.45063649222065</v>
      </c>
      <c r="BC61" s="234">
        <f t="shared" si="49"/>
        <v>1.04116949822205</v>
      </c>
      <c r="BD61" s="234">
        <v>1.05</v>
      </c>
      <c r="BE61" s="234">
        <v>0.87</v>
      </c>
      <c r="BF61" s="234">
        <f t="shared" si="50"/>
        <v>0.857876818322501</v>
      </c>
      <c r="BG61" s="235">
        <f t="shared" si="50"/>
        <v>1.35330098350903</v>
      </c>
      <c r="BI61" s="211"/>
      <c r="BJ61" s="211"/>
      <c r="BK61" s="206" t="s">
        <v>712</v>
      </c>
      <c r="BL61" s="234">
        <f t="shared" si="51"/>
        <v>1.38461538461538</v>
      </c>
      <c r="BM61" s="234">
        <f t="shared" si="51"/>
        <v>0.208053691275168</v>
      </c>
      <c r="BN61" s="234">
        <f>BN27/BN24-1</f>
        <v>0.865853658536586</v>
      </c>
    </row>
    <row r="62" spans="2:80">
      <c r="B62" s="195">
        <v>44197</v>
      </c>
      <c r="C62" s="236">
        <v>15.3</v>
      </c>
      <c r="D62" s="236">
        <v>2.5</v>
      </c>
      <c r="E62" s="236">
        <v>17.8</v>
      </c>
      <c r="F62" s="239">
        <v>3.685</v>
      </c>
      <c r="G62" s="239">
        <f t="shared" si="43"/>
        <v>-0.101010101010101</v>
      </c>
      <c r="H62" s="236">
        <f>E62</f>
        <v>17.8</v>
      </c>
      <c r="I62" s="237"/>
      <c r="J62" s="215">
        <v>12.4</v>
      </c>
      <c r="K62" s="215">
        <v>2.5</v>
      </c>
      <c r="L62" s="238">
        <v>14.9</v>
      </c>
      <c r="M62" s="239">
        <f t="shared" si="5"/>
        <v>2.64954564381414</v>
      </c>
      <c r="N62" s="224">
        <f t="shared" si="16"/>
        <v>-0.283205849809977</v>
      </c>
      <c r="O62" s="236">
        <f>L62</f>
        <v>14.9</v>
      </c>
      <c r="P62" s="239">
        <f t="shared" si="6"/>
        <v>2.64954564381414</v>
      </c>
      <c r="Q62" s="240">
        <v>216</v>
      </c>
      <c r="R62" s="240">
        <v>216</v>
      </c>
      <c r="S62" s="214">
        <f t="shared" si="10"/>
        <v>0.0689814814814815</v>
      </c>
      <c r="T62" s="200">
        <f t="shared" si="13"/>
        <v>-0.0218707912457912</v>
      </c>
      <c r="U62" s="214">
        <f t="shared" si="11"/>
        <v>0.0689814814814815</v>
      </c>
      <c r="V62" s="219">
        <v>14.5</v>
      </c>
      <c r="W62" s="215">
        <v>2.6</v>
      </c>
      <c r="X62" s="215">
        <v>17.1</v>
      </c>
      <c r="Y62" s="210">
        <f t="shared" si="14"/>
        <v>2.97674418604651</v>
      </c>
      <c r="Z62" s="210">
        <f t="shared" si="8"/>
        <v>-0.18957345971564</v>
      </c>
      <c r="AA62" s="202">
        <f>X62</f>
        <v>17.1</v>
      </c>
      <c r="AB62" s="199">
        <f t="shared" si="15"/>
        <v>2.97674418604651</v>
      </c>
      <c r="AC62" s="203">
        <f t="shared" si="40"/>
        <v>0.800000000000001</v>
      </c>
      <c r="AD62" s="203">
        <f t="shared" si="40"/>
        <v>-0.1</v>
      </c>
      <c r="AE62" s="203">
        <f t="shared" si="40"/>
        <v>0.699999999999999</v>
      </c>
      <c r="AF62" s="229">
        <f t="shared" si="44"/>
        <v>1.53846153846154</v>
      </c>
      <c r="AG62" s="203">
        <f>AE62</f>
        <v>0.699999999999999</v>
      </c>
      <c r="AH62" s="203">
        <f t="shared" si="19"/>
        <v>2.1</v>
      </c>
      <c r="AI62" s="203">
        <f t="shared" si="17"/>
        <v>0.1</v>
      </c>
      <c r="AJ62" s="203">
        <f t="shared" si="18"/>
        <v>2.2</v>
      </c>
      <c r="AK62" s="229">
        <f t="shared" si="45"/>
        <v>9.1242521859181</v>
      </c>
      <c r="AL62" s="229">
        <f t="shared" si="21"/>
        <v>6.02875399361017</v>
      </c>
      <c r="AM62" s="203">
        <f>AJ62</f>
        <v>2.2</v>
      </c>
      <c r="AN62" s="220">
        <f>AM62/AM50-1</f>
        <v>9.1242521859181</v>
      </c>
      <c r="AO62" s="204"/>
      <c r="AR62" s="212"/>
      <c r="AS62" s="212"/>
      <c r="AT62" s="206" t="s">
        <v>713</v>
      </c>
      <c r="AU62" s="235">
        <f t="shared" si="48"/>
        <v>4.83404019915176</v>
      </c>
      <c r="AV62" s="235">
        <f t="shared" si="48"/>
        <v>0.764421039888627</v>
      </c>
      <c r="AW62" s="235">
        <f t="shared" si="48"/>
        <v>1.02129280325014</v>
      </c>
      <c r="AX62" s="235">
        <f t="shared" si="48"/>
        <v>1.50307987132982</v>
      </c>
      <c r="AY62" s="235">
        <f t="shared" si="48"/>
        <v>1.41842650646659</v>
      </c>
      <c r="AZ62" s="235">
        <v>0.74</v>
      </c>
      <c r="BA62" s="235">
        <f t="shared" si="49"/>
        <v>0.642817384850874</v>
      </c>
      <c r="BB62" s="235">
        <f t="shared" si="49"/>
        <v>0.596883057788564</v>
      </c>
      <c r="BC62" s="235">
        <f t="shared" si="49"/>
        <v>0.694814229520587</v>
      </c>
      <c r="BD62" s="235">
        <v>0.84</v>
      </c>
      <c r="BE62" s="235">
        <v>0.63</v>
      </c>
      <c r="BF62" s="235">
        <f t="shared" si="50"/>
        <v>0.624046926783645</v>
      </c>
      <c r="BG62" s="235">
        <f t="shared" si="50"/>
        <v>0.830768373624438</v>
      </c>
      <c r="BI62" s="212"/>
      <c r="BJ62" s="212"/>
      <c r="BK62" s="206" t="s">
        <v>713</v>
      </c>
      <c r="BL62" s="235">
        <f t="shared" si="51"/>
        <v>0.77120822622108</v>
      </c>
      <c r="BM62" s="235">
        <f t="shared" si="51"/>
        <v>-0.0987903225806451</v>
      </c>
      <c r="BN62" s="235">
        <f>BN28/BN25-1</f>
        <v>0.312803889789303</v>
      </c>
    </row>
    <row r="63" spans="2:80">
      <c r="B63" s="195">
        <v>44228</v>
      </c>
      <c r="C63" s="236">
        <v>9.9</v>
      </c>
      <c r="D63" s="236">
        <v>1.5</v>
      </c>
      <c r="E63" s="236">
        <f t="shared" si="39"/>
        <v>11.4</v>
      </c>
      <c r="F63" s="239">
        <v>7.724</v>
      </c>
      <c r="G63" s="239">
        <f t="shared" si="43"/>
        <v>-0.359550561797753</v>
      </c>
      <c r="H63" s="236">
        <f>H62+C63</f>
        <v>27.7</v>
      </c>
      <c r="I63" s="237"/>
      <c r="J63" s="215">
        <v>8.1333</v>
      </c>
      <c r="K63" s="215">
        <v>1.5726</v>
      </c>
      <c r="L63" s="238">
        <v>9.7059</v>
      </c>
      <c r="M63" s="239">
        <f t="shared" si="5"/>
        <v>5.81163590427398</v>
      </c>
      <c r="N63" s="224">
        <f t="shared" si="16"/>
        <v>-0.348597315436242</v>
      </c>
      <c r="O63" s="236">
        <f>O62+L63</f>
        <v>24.6059</v>
      </c>
      <c r="P63" s="239">
        <f t="shared" si="6"/>
        <v>3.46762655240032</v>
      </c>
      <c r="Q63" s="243">
        <v>117.7</v>
      </c>
      <c r="R63" s="243">
        <v>333.8</v>
      </c>
      <c r="S63" s="214">
        <f t="shared" si="10"/>
        <v>0.0824630416312659</v>
      </c>
      <c r="T63" s="200">
        <f t="shared" si="13"/>
        <v>0.0134815601497845</v>
      </c>
      <c r="U63" s="214">
        <f t="shared" si="11"/>
        <v>0.0737144997004194</v>
      </c>
      <c r="V63" s="219">
        <v>8.4</v>
      </c>
      <c r="W63" s="215">
        <v>1.6</v>
      </c>
      <c r="X63" s="215">
        <v>10</v>
      </c>
      <c r="Y63" s="210">
        <f t="shared" si="14"/>
        <v>5.66666666666667</v>
      </c>
      <c r="Z63" s="210">
        <f t="shared" si="8"/>
        <v>-0.415204678362573</v>
      </c>
      <c r="AA63" s="202">
        <f>AA62+X63</f>
        <v>27.1</v>
      </c>
      <c r="AB63" s="199">
        <f t="shared" si="15"/>
        <v>3.67241379310345</v>
      </c>
      <c r="AC63" s="203">
        <f t="shared" si="40"/>
        <v>1.5</v>
      </c>
      <c r="AD63" s="203">
        <f t="shared" si="40"/>
        <v>-0.1</v>
      </c>
      <c r="AE63" s="203">
        <f t="shared" si="40"/>
        <v>1.4</v>
      </c>
      <c r="AF63" s="229">
        <f t="shared" si="44"/>
        <v>1</v>
      </c>
      <c r="AG63" s="203">
        <f>AG62+AE63</f>
        <v>2.1</v>
      </c>
      <c r="AH63" s="203">
        <f t="shared" si="19"/>
        <v>0.2667</v>
      </c>
      <c r="AI63" s="203">
        <f t="shared" si="17"/>
        <v>0.0274000000000001</v>
      </c>
      <c r="AJ63" s="203">
        <f t="shared" si="18"/>
        <v>0.2941</v>
      </c>
      <c r="AK63" s="229">
        <f t="shared" si="45"/>
        <v>2.91611185086552</v>
      </c>
      <c r="AL63" s="229">
        <f t="shared" si="21"/>
        <v>-0.866318181818182</v>
      </c>
      <c r="AM63" s="203">
        <f t="shared" ref="AM63:AM73" si="52">AM62+AJ63</f>
        <v>2.4941</v>
      </c>
      <c r="AN63" s="220">
        <f t="shared" ref="AN63:AN76" si="53">AM63/AM51-1</f>
        <v>7.52975376196992</v>
      </c>
      <c r="AO63" s="204"/>
      <c r="AQ63" s="173"/>
      <c r="AR63" s="205" t="s">
        <v>735</v>
      </c>
      <c r="AS63" s="205" t="s">
        <v>748</v>
      </c>
      <c r="AT63" s="206" t="s">
        <v>711</v>
      </c>
      <c r="AU63" s="234">
        <f t="shared" ref="AU63:AW77" si="54">AU29/AU26-1</f>
        <v>2.93146658415842</v>
      </c>
      <c r="AV63" s="234">
        <f t="shared" si="54"/>
        <v>1.0324806283834</v>
      </c>
      <c r="AW63" s="234">
        <f t="shared" si="54"/>
        <v>1.15368647275747</v>
      </c>
      <c r="AX63" s="234">
        <v>0.22</v>
      </c>
      <c r="AY63" s="234">
        <v>0.07</v>
      </c>
      <c r="AZ63" s="234">
        <v>1.39</v>
      </c>
      <c r="BA63" s="234">
        <v>0.09</v>
      </c>
      <c r="BB63" s="234">
        <v>-0.02</v>
      </c>
      <c r="BC63" s="234">
        <v>-0.3</v>
      </c>
      <c r="BD63" s="234">
        <v>-0.46</v>
      </c>
      <c r="BE63" s="234">
        <v>-0.35</v>
      </c>
      <c r="BF63" s="234">
        <v>-0.06</v>
      </c>
      <c r="BG63" s="235">
        <v>0.12</v>
      </c>
    </row>
    <row r="64" spans="2:80">
      <c r="B64" s="195">
        <v>44256</v>
      </c>
      <c r="C64" s="236">
        <v>16.4</v>
      </c>
      <c r="D64" s="236">
        <v>3.1</v>
      </c>
      <c r="E64" s="236">
        <f t="shared" si="39"/>
        <v>19.5</v>
      </c>
      <c r="F64" s="239">
        <v>3.093</v>
      </c>
      <c r="G64" s="239">
        <f t="shared" si="43"/>
        <v>0.710526315789474</v>
      </c>
      <c r="H64" s="236">
        <v>48.7</v>
      </c>
      <c r="I64" s="237"/>
      <c r="J64" s="217">
        <v>15.9</v>
      </c>
      <c r="K64" s="217">
        <v>2.8</v>
      </c>
      <c r="L64" s="217">
        <v>18.7</v>
      </c>
      <c r="M64" s="239">
        <f t="shared" si="5"/>
        <v>2.44040916951834</v>
      </c>
      <c r="N64" s="224">
        <f t="shared" si="16"/>
        <v>0.926663163642733</v>
      </c>
      <c r="O64" s="236">
        <v>43.4</v>
      </c>
      <c r="P64" s="239">
        <f t="shared" si="6"/>
        <v>2.96600566572238</v>
      </c>
      <c r="Q64" s="243">
        <v>175.2</v>
      </c>
      <c r="R64" s="243">
        <v>514.7</v>
      </c>
      <c r="S64" s="244">
        <f t="shared" si="10"/>
        <v>0.106735159817352</v>
      </c>
      <c r="T64" s="245">
        <f t="shared" si="13"/>
        <v>0.0242721181860857</v>
      </c>
      <c r="U64" s="244">
        <f t="shared" si="11"/>
        <v>0.0843209636681562</v>
      </c>
      <c r="V64" s="246">
        <v>17.1</v>
      </c>
      <c r="W64" s="217">
        <v>3.4</v>
      </c>
      <c r="X64" s="217">
        <v>20.5</v>
      </c>
      <c r="Y64" s="239">
        <f t="shared" si="14"/>
        <v>2.66071428571429</v>
      </c>
      <c r="Z64" s="239">
        <f t="shared" si="8"/>
        <v>1.05</v>
      </c>
      <c r="AA64" s="247">
        <v>48.5</v>
      </c>
      <c r="AB64" s="248">
        <f t="shared" si="15"/>
        <v>3.25438596491228</v>
      </c>
      <c r="AC64" s="249">
        <f t="shared" si="40"/>
        <v>-0.700000000000003</v>
      </c>
      <c r="AD64" s="249">
        <f t="shared" si="40"/>
        <v>-0.3</v>
      </c>
      <c r="AE64" s="249">
        <f t="shared" si="40"/>
        <v>-1</v>
      </c>
      <c r="AF64" s="229">
        <f t="shared" si="44"/>
        <v>-1.71428571428571</v>
      </c>
      <c r="AG64" s="249">
        <f t="shared" ref="AG64:AG73" si="55">AG63+AE64</f>
        <v>1.1</v>
      </c>
      <c r="AH64" s="249">
        <f t="shared" si="19"/>
        <v>1.2</v>
      </c>
      <c r="AI64" s="249">
        <f t="shared" si="17"/>
        <v>0.6</v>
      </c>
      <c r="AJ64" s="249">
        <f t="shared" si="18"/>
        <v>1.8</v>
      </c>
      <c r="AK64" s="229">
        <f t="shared" si="45"/>
        <v>9.93560145808019</v>
      </c>
      <c r="AL64" s="229">
        <f t="shared" si="21"/>
        <v>5.12036722203332</v>
      </c>
      <c r="AM64" s="203">
        <f t="shared" si="52"/>
        <v>4.2941</v>
      </c>
      <c r="AN64" s="220">
        <f t="shared" si="53"/>
        <v>8.39628008752736</v>
      </c>
      <c r="AO64" s="204"/>
      <c r="AR64" s="211"/>
      <c r="AS64" s="211"/>
      <c r="AT64" s="206" t="s">
        <v>712</v>
      </c>
      <c r="AU64" s="234">
        <f t="shared" si="54"/>
        <v>0.603870651641352</v>
      </c>
      <c r="AV64" s="234">
        <f t="shared" si="54"/>
        <v>-0.203628249902988</v>
      </c>
      <c r="AW64" s="234">
        <f t="shared" si="54"/>
        <v>0.171832701678397</v>
      </c>
      <c r="AX64" s="234">
        <v>0.51</v>
      </c>
      <c r="AY64" s="234">
        <v>0.08</v>
      </c>
      <c r="AZ64" s="234">
        <v>-0.06</v>
      </c>
      <c r="BA64" s="234">
        <v>-0.27</v>
      </c>
      <c r="BB64" s="234">
        <v>-0.47</v>
      </c>
      <c r="BC64" s="234">
        <v>-0.44</v>
      </c>
      <c r="BD64" s="234">
        <v>-0.44</v>
      </c>
      <c r="BE64" s="234">
        <v>-0.62</v>
      </c>
      <c r="BF64" s="234">
        <v>-0.51</v>
      </c>
      <c r="BG64" s="235">
        <v>-0.19</v>
      </c>
      <c r="CA64" s="173"/>
      <c r="CB64" s="173"/>
    </row>
    <row r="65" spans="2:78">
      <c r="B65" s="195">
        <v>44287</v>
      </c>
      <c r="C65" s="236">
        <v>16.1</v>
      </c>
      <c r="D65" s="236">
        <v>3</v>
      </c>
      <c r="E65" s="236">
        <f t="shared" si="39"/>
        <v>19.1</v>
      </c>
      <c r="F65" s="239">
        <v>1.954</v>
      </c>
      <c r="G65" s="239">
        <f t="shared" si="43"/>
        <v>-0.0205128205128204</v>
      </c>
      <c r="H65" s="236">
        <f>H64+C65</f>
        <v>64.8</v>
      </c>
      <c r="I65" s="237"/>
      <c r="J65" s="217">
        <v>13.2</v>
      </c>
      <c r="K65" s="217">
        <v>3.1</v>
      </c>
      <c r="L65" s="217">
        <v>16.3</v>
      </c>
      <c r="M65" s="239">
        <f t="shared" si="5"/>
        <v>1.92366193141053</v>
      </c>
      <c r="N65" s="224">
        <f t="shared" si="16"/>
        <v>-0.128342245989305</v>
      </c>
      <c r="O65" s="236">
        <f>O64+L65</f>
        <v>59.7</v>
      </c>
      <c r="P65" s="239">
        <f t="shared" si="6"/>
        <v>2.61419525129857</v>
      </c>
      <c r="Q65" s="243">
        <v>160.8</v>
      </c>
      <c r="R65" s="243">
        <v>670.2</v>
      </c>
      <c r="S65" s="214">
        <f t="shared" si="10"/>
        <v>0.10136815920398</v>
      </c>
      <c r="T65" s="245">
        <f t="shared" si="13"/>
        <v>-0.0053670006133715</v>
      </c>
      <c r="U65" s="244">
        <f t="shared" si="11"/>
        <v>0.0890778871978514</v>
      </c>
      <c r="V65" s="246">
        <v>15.2</v>
      </c>
      <c r="W65" s="217">
        <v>3.3</v>
      </c>
      <c r="X65" s="217">
        <v>18.4</v>
      </c>
      <c r="Y65" s="239">
        <f t="shared" si="14"/>
        <v>1.875</v>
      </c>
      <c r="Z65" s="239">
        <f t="shared" si="8"/>
        <v>-0.102439024390244</v>
      </c>
      <c r="AA65" s="247">
        <f>AA64+X65</f>
        <v>66.9</v>
      </c>
      <c r="AB65" s="248">
        <f t="shared" si="15"/>
        <v>2.75842696629214</v>
      </c>
      <c r="AC65" s="249">
        <f t="shared" si="40"/>
        <v>0.900000000000002</v>
      </c>
      <c r="AD65" s="249">
        <f t="shared" si="40"/>
        <v>-0.3</v>
      </c>
      <c r="AE65" s="249">
        <f t="shared" si="40"/>
        <v>0.700000000000003</v>
      </c>
      <c r="AF65" s="229">
        <f t="shared" si="44"/>
        <v>1.7</v>
      </c>
      <c r="AG65" s="249">
        <f t="shared" si="55"/>
        <v>1.8</v>
      </c>
      <c r="AH65" s="249">
        <f t="shared" si="19"/>
        <v>2</v>
      </c>
      <c r="AI65" s="249">
        <f t="shared" si="17"/>
        <v>0.2</v>
      </c>
      <c r="AJ65" s="249">
        <f t="shared" si="18"/>
        <v>2.1</v>
      </c>
      <c r="AK65" s="229">
        <f t="shared" si="45"/>
        <v>1.54607177497575</v>
      </c>
      <c r="AL65" s="229">
        <f t="shared" si="21"/>
        <v>0.166666666666665</v>
      </c>
      <c r="AM65" s="203">
        <f t="shared" si="52"/>
        <v>6.3941</v>
      </c>
      <c r="AN65" s="220">
        <f t="shared" si="53"/>
        <v>3.98837572164144</v>
      </c>
      <c r="AR65" s="212"/>
      <c r="AS65" s="212"/>
      <c r="AT65" s="206" t="s">
        <v>713</v>
      </c>
      <c r="AU65" s="235">
        <f t="shared" si="54"/>
        <v>2.03053290347051</v>
      </c>
      <c r="AV65" s="235">
        <f t="shared" si="54"/>
        <v>0.595368782161235</v>
      </c>
      <c r="AW65" s="235">
        <f t="shared" si="54"/>
        <v>0.893329504872315</v>
      </c>
      <c r="AX65" s="235">
        <v>0.28</v>
      </c>
      <c r="AY65" s="235">
        <v>0.07</v>
      </c>
      <c r="AZ65" s="235">
        <v>0.93</v>
      </c>
      <c r="BA65" s="235">
        <v>-0.03</v>
      </c>
      <c r="BB65" s="235">
        <v>-0.16</v>
      </c>
      <c r="BC65" s="235">
        <v>-0.34</v>
      </c>
      <c r="BD65" s="235">
        <v>-0.45</v>
      </c>
      <c r="BE65" s="235">
        <v>-0.41</v>
      </c>
      <c r="BF65" s="235">
        <v>-0.14</v>
      </c>
      <c r="BG65" s="235">
        <v>0.04</v>
      </c>
    </row>
    <row r="66" spans="2:78">
      <c r="B66" s="195">
        <v>44317</v>
      </c>
      <c r="C66" s="236">
        <v>15.8</v>
      </c>
      <c r="D66" s="236">
        <v>3.3</v>
      </c>
      <c r="E66" s="236">
        <v>19</v>
      </c>
      <c r="F66" s="239">
        <v>1.66</v>
      </c>
      <c r="G66" s="239">
        <f t="shared" si="43"/>
        <v>-0.0052356020942409</v>
      </c>
      <c r="H66" s="236">
        <f>H65+C66</f>
        <v>80.6</v>
      </c>
      <c r="I66" s="237"/>
      <c r="J66" s="217">
        <v>15.4</v>
      </c>
      <c r="K66" s="217">
        <v>3.1</v>
      </c>
      <c r="L66" s="217">
        <v>18.5</v>
      </c>
      <c r="M66" s="239">
        <f t="shared" si="5"/>
        <v>1.77120345127176</v>
      </c>
      <c r="N66" s="224">
        <f t="shared" si="16"/>
        <v>0.134969325153374</v>
      </c>
      <c r="O66" s="236">
        <f>O65+L66</f>
        <v>78.2</v>
      </c>
      <c r="P66" s="239">
        <f t="shared" si="6"/>
        <v>2.3715616107614</v>
      </c>
      <c r="Q66" s="243">
        <v>162.3</v>
      </c>
      <c r="R66" s="243">
        <v>836.4</v>
      </c>
      <c r="S66" s="214">
        <f t="shared" si="10"/>
        <v>0.113986444855206</v>
      </c>
      <c r="T66" s="200">
        <f t="shared" si="13"/>
        <v>0.0126182856512263</v>
      </c>
      <c r="U66" s="244">
        <f t="shared" si="11"/>
        <v>0.0934959349593496</v>
      </c>
      <c r="V66" s="246">
        <v>16.2</v>
      </c>
      <c r="W66" s="217">
        <v>3.4</v>
      </c>
      <c r="X66" s="217">
        <v>19.6</v>
      </c>
      <c r="Y66" s="239">
        <f t="shared" si="14"/>
        <v>1.79202279202279</v>
      </c>
      <c r="Z66" s="239">
        <f t="shared" si="8"/>
        <v>0.0652173913043479</v>
      </c>
      <c r="AA66" s="247">
        <f>AA65+X66</f>
        <v>86.5</v>
      </c>
      <c r="AB66" s="248">
        <f t="shared" si="15"/>
        <v>2.48509266720387</v>
      </c>
      <c r="AC66" s="249">
        <f t="shared" si="40"/>
        <v>-0.399999999999999</v>
      </c>
      <c r="AD66" s="249">
        <f t="shared" si="40"/>
        <v>-0.1</v>
      </c>
      <c r="AE66" s="249">
        <f t="shared" si="40"/>
        <v>-0.600000000000001</v>
      </c>
      <c r="AF66" s="229">
        <f t="shared" si="44"/>
        <v>-1.85714285714286</v>
      </c>
      <c r="AG66" s="249">
        <f t="shared" si="55"/>
        <v>1.2</v>
      </c>
      <c r="AH66" s="249">
        <f t="shared" si="19"/>
        <v>0.799999999999999</v>
      </c>
      <c r="AI66" s="249">
        <f t="shared" si="17"/>
        <v>0.3</v>
      </c>
      <c r="AJ66" s="249">
        <f t="shared" si="18"/>
        <v>1.1</v>
      </c>
      <c r="AK66" s="229">
        <f t="shared" si="45"/>
        <v>2.1958163858222</v>
      </c>
      <c r="AL66" s="229">
        <f t="shared" si="21"/>
        <v>-0.476190476190475</v>
      </c>
      <c r="AM66" s="203">
        <f t="shared" si="52"/>
        <v>7.4941</v>
      </c>
      <c r="AN66" s="220">
        <f t="shared" si="53"/>
        <v>3.60891758917589</v>
      </c>
      <c r="AR66" s="205" t="s">
        <v>736</v>
      </c>
      <c r="AS66" s="205" t="s">
        <v>748</v>
      </c>
      <c r="AT66" s="206" t="s">
        <v>711</v>
      </c>
      <c r="AU66" s="234">
        <f t="shared" si="54"/>
        <v>-0.606920342606802</v>
      </c>
      <c r="AV66" s="234">
        <f t="shared" si="54"/>
        <v>-0.65664821391268</v>
      </c>
      <c r="AW66" s="234">
        <f t="shared" si="54"/>
        <v>-0.490627870321022</v>
      </c>
      <c r="AX66" s="234">
        <f t="shared" ref="AX66:BG66" si="56">AX32/AX29-1</f>
        <v>-0.339453252633381</v>
      </c>
      <c r="AY66" s="234">
        <f t="shared" si="56"/>
        <v>-0.289335923797188</v>
      </c>
      <c r="AZ66" s="234">
        <f t="shared" si="56"/>
        <v>-0.408472789447107</v>
      </c>
      <c r="BA66" s="234">
        <f t="shared" si="56"/>
        <v>0.373772172664821</v>
      </c>
      <c r="BB66" s="234">
        <f t="shared" si="56"/>
        <v>0.513342640606302</v>
      </c>
      <c r="BC66" s="234">
        <f t="shared" si="56"/>
        <v>0.946496731452639</v>
      </c>
      <c r="BD66" s="234">
        <f t="shared" si="56"/>
        <v>1.35703375427576</v>
      </c>
      <c r="BE66" s="234">
        <f t="shared" si="56"/>
        <v>1.48635068635069</v>
      </c>
      <c r="BF66" s="234">
        <f t="shared" si="56"/>
        <v>0.496820281262926</v>
      </c>
      <c r="BG66" s="234">
        <f t="shared" si="56"/>
        <v>0.109746045740341</v>
      </c>
    </row>
    <row r="67" spans="2:78">
      <c r="B67" s="195">
        <v>44348</v>
      </c>
      <c r="C67" s="236">
        <v>17.7</v>
      </c>
      <c r="D67" s="236">
        <v>4.1</v>
      </c>
      <c r="E67" s="236">
        <v>21.7</v>
      </c>
      <c r="F67" s="239">
        <v>1.708</v>
      </c>
      <c r="G67" s="239">
        <f t="shared" si="43"/>
        <v>0.142105263157895</v>
      </c>
      <c r="H67" s="236">
        <f>H66+C67</f>
        <v>98.3</v>
      </c>
      <c r="I67" s="237"/>
      <c r="J67" s="217">
        <v>18</v>
      </c>
      <c r="K67" s="217">
        <v>4.3</v>
      </c>
      <c r="L67" s="217">
        <v>22.3</v>
      </c>
      <c r="M67" s="239">
        <f t="shared" si="5"/>
        <v>1.67777804462163</v>
      </c>
      <c r="N67" s="224">
        <f t="shared" si="16"/>
        <v>0.205405405405406</v>
      </c>
      <c r="O67" s="236">
        <f>O66+L67</f>
        <v>100.5</v>
      </c>
      <c r="P67" s="239">
        <f t="shared" si="6"/>
        <v>2.18826970541022</v>
      </c>
      <c r="Q67" s="243">
        <v>157.5</v>
      </c>
      <c r="R67" s="243">
        <v>994.2</v>
      </c>
      <c r="S67" s="214">
        <f t="shared" si="10"/>
        <v>0.141587301587302</v>
      </c>
      <c r="T67" s="200">
        <f t="shared" si="13"/>
        <v>0.0276008567320952</v>
      </c>
      <c r="U67" s="244">
        <f t="shared" si="11"/>
        <v>0.10108630054315</v>
      </c>
      <c r="V67" s="246">
        <v>18.6</v>
      </c>
      <c r="W67" s="217">
        <v>4.1</v>
      </c>
      <c r="X67" s="217">
        <v>22.7</v>
      </c>
      <c r="Y67" s="239">
        <f t="shared" si="14"/>
        <v>1.6518691588785</v>
      </c>
      <c r="Z67" s="239">
        <f t="shared" si="8"/>
        <v>0.158163265306122</v>
      </c>
      <c r="AA67" s="247">
        <f>AA66+X67</f>
        <v>109.2</v>
      </c>
      <c r="AB67" s="248">
        <f t="shared" si="15"/>
        <v>2.27142001198322</v>
      </c>
      <c r="AC67" s="249">
        <f t="shared" si="40"/>
        <v>-0.900000000000002</v>
      </c>
      <c r="AD67" s="249">
        <f t="shared" si="40"/>
        <v>0</v>
      </c>
      <c r="AE67" s="249">
        <f t="shared" si="40"/>
        <v>-1</v>
      </c>
      <c r="AF67" s="229">
        <f t="shared" si="44"/>
        <v>-0.666666666666663</v>
      </c>
      <c r="AG67" s="249">
        <f t="shared" si="55"/>
        <v>0.200000000000001</v>
      </c>
      <c r="AH67" s="249">
        <f t="shared" si="19"/>
        <v>0.600000000000001</v>
      </c>
      <c r="AI67" s="249">
        <f t="shared" si="17"/>
        <v>-0.2</v>
      </c>
      <c r="AJ67" s="249">
        <f t="shared" si="18"/>
        <v>0.399999999999999</v>
      </c>
      <c r="AK67" s="229">
        <f t="shared" si="45"/>
        <v>0.722652885443572</v>
      </c>
      <c r="AL67" s="229">
        <f t="shared" si="21"/>
        <v>-0.636363636363638</v>
      </c>
      <c r="AM67" s="203">
        <f t="shared" si="52"/>
        <v>7.8941</v>
      </c>
      <c r="AN67" s="220">
        <f t="shared" si="53"/>
        <v>3.24825099558713</v>
      </c>
      <c r="AR67" s="211"/>
      <c r="AS67" s="211"/>
      <c r="AT67" s="206" t="s">
        <v>712</v>
      </c>
      <c r="AU67" s="234">
        <f t="shared" si="54"/>
        <v>-0.447125910086044</v>
      </c>
      <c r="AV67" s="234">
        <f t="shared" si="54"/>
        <v>-0.866000730905104</v>
      </c>
      <c r="AW67" s="234">
        <f t="shared" si="54"/>
        <v>-0.455154490326307</v>
      </c>
      <c r="AX67" s="234">
        <f t="shared" ref="AX67:BG67" si="57">AX33/AX30-1</f>
        <v>-0.374653185986363</v>
      </c>
      <c r="AY67" s="234">
        <f t="shared" si="57"/>
        <v>-0.280863882364955</v>
      </c>
      <c r="AZ67" s="234">
        <f t="shared" si="57"/>
        <v>-0.353731109545063</v>
      </c>
      <c r="BA67" s="234">
        <f t="shared" si="57"/>
        <v>-0.0668583752695902</v>
      </c>
      <c r="BB67" s="234">
        <f t="shared" si="57"/>
        <v>0.208576186511241</v>
      </c>
      <c r="BC67" s="234">
        <f t="shared" si="57"/>
        <v>0.335818137013307</v>
      </c>
      <c r="BD67" s="234">
        <f t="shared" si="57"/>
        <v>0.425385312783318</v>
      </c>
      <c r="BE67" s="234">
        <f t="shared" si="57"/>
        <v>0.981064021641118</v>
      </c>
      <c r="BF67" s="234">
        <f t="shared" si="57"/>
        <v>1.3352470781218</v>
      </c>
      <c r="BG67" s="234">
        <f t="shared" si="57"/>
        <v>0.00342219905791197</v>
      </c>
      <c r="BH67" s="250"/>
      <c r="BI67" s="250"/>
      <c r="BJ67" s="250"/>
      <c r="BY67" s="173"/>
      <c r="BZ67" s="173"/>
    </row>
    <row r="68" spans="2:78">
      <c r="B68" s="195">
        <v>44378</v>
      </c>
      <c r="C68" s="236">
        <v>21.2</v>
      </c>
      <c r="D68" s="236">
        <v>4.8</v>
      </c>
      <c r="E68" s="236">
        <v>26.5</v>
      </c>
      <c r="F68" s="239">
        <v>2.519</v>
      </c>
      <c r="G68" s="239">
        <v>1.77</v>
      </c>
      <c r="H68" s="236">
        <v>135.1</v>
      </c>
      <c r="I68" s="239">
        <v>2.431</v>
      </c>
      <c r="J68" s="217">
        <v>17.7</v>
      </c>
      <c r="K68" s="217">
        <v>4.5</v>
      </c>
      <c r="L68" s="217">
        <v>22.2</v>
      </c>
      <c r="M68" s="239">
        <v>1.694</v>
      </c>
      <c r="N68" s="224">
        <v>-0.032</v>
      </c>
      <c r="O68" s="236">
        <v>122.9</v>
      </c>
      <c r="P68" s="239">
        <f t="shared" si="6"/>
        <v>2.0896009412096</v>
      </c>
      <c r="Q68" s="243">
        <v>150.2</v>
      </c>
      <c r="R68" s="243">
        <v>1144.5</v>
      </c>
      <c r="S68" s="214">
        <f t="shared" si="10"/>
        <v>0.14780292942743</v>
      </c>
      <c r="T68" s="200">
        <f t="shared" si="13"/>
        <v>0.0062156278401285</v>
      </c>
      <c r="U68" s="244">
        <f t="shared" si="11"/>
        <v>0.107383136740935</v>
      </c>
      <c r="V68" s="246">
        <v>19.8</v>
      </c>
      <c r="W68" s="217">
        <v>4.7</v>
      </c>
      <c r="X68" s="217">
        <v>24.6</v>
      </c>
      <c r="Y68" s="239">
        <v>2.029</v>
      </c>
      <c r="Z68" s="239">
        <v>0.051</v>
      </c>
      <c r="AA68" s="247">
        <v>133.9</v>
      </c>
      <c r="AB68" s="248">
        <f t="shared" si="15"/>
        <v>2.21257197696737</v>
      </c>
      <c r="AC68" s="249">
        <f t="shared" si="40"/>
        <v>1.4</v>
      </c>
      <c r="AD68" s="249">
        <f t="shared" si="40"/>
        <v>0.0999999999999996</v>
      </c>
      <c r="AE68" s="249">
        <f t="shared" si="40"/>
        <v>1.9</v>
      </c>
      <c r="AF68" s="229">
        <f t="shared" si="44"/>
        <v>2.9</v>
      </c>
      <c r="AG68" s="249">
        <f t="shared" si="55"/>
        <v>2.1</v>
      </c>
      <c r="AH68" s="249">
        <f t="shared" ref="AH68:AH76" si="58">V68-J68</f>
        <v>2.1</v>
      </c>
      <c r="AI68" s="249">
        <f t="shared" si="17"/>
        <v>0.2</v>
      </c>
      <c r="AJ68" s="249">
        <f t="shared" si="18"/>
        <v>2.4</v>
      </c>
      <c r="AK68" s="229">
        <f t="shared" si="45"/>
        <v>54.5555555555549</v>
      </c>
      <c r="AL68" s="229">
        <f t="shared" si="21"/>
        <v>5.00000000000003</v>
      </c>
      <c r="AM68" s="203">
        <f t="shared" si="52"/>
        <v>10.2941</v>
      </c>
      <c r="AN68" s="220">
        <f t="shared" si="53"/>
        <v>4.41395813611023</v>
      </c>
      <c r="AR68" s="212"/>
      <c r="AS68" s="212"/>
      <c r="AT68" s="206" t="s">
        <v>713</v>
      </c>
      <c r="AU68" s="235">
        <f t="shared" si="54"/>
        <v>-0.57418648310388</v>
      </c>
      <c r="AV68" s="235">
        <f t="shared" si="54"/>
        <v>-0.693602838404473</v>
      </c>
      <c r="AW68" s="235">
        <f t="shared" si="54"/>
        <v>-0.484805975242176</v>
      </c>
      <c r="AX68" s="235">
        <f t="shared" ref="AX68:BG68" si="59">AX34/AX31-1</f>
        <v>-0.348204264870931</v>
      </c>
      <c r="AY68" s="235">
        <f t="shared" si="59"/>
        <v>-0.287565098608384</v>
      </c>
      <c r="AZ68" s="235">
        <f t="shared" si="59"/>
        <v>-0.398371634361838</v>
      </c>
      <c r="BA68" s="235">
        <f t="shared" si="59"/>
        <v>0.261408252746077</v>
      </c>
      <c r="BB68" s="235">
        <f t="shared" si="59"/>
        <v>0.445299913248234</v>
      </c>
      <c r="BC68" s="235">
        <f t="shared" si="59"/>
        <v>0.786146429842441</v>
      </c>
      <c r="BD68" s="235">
        <f t="shared" si="59"/>
        <v>1.11247382115885</v>
      </c>
      <c r="BE68" s="235">
        <f t="shared" si="59"/>
        <v>1.39193799755697</v>
      </c>
      <c r="BF68" s="235">
        <f t="shared" si="59"/>
        <v>0.590691694916551</v>
      </c>
      <c r="BG68" s="235">
        <f t="shared" si="59"/>
        <v>0.0885939127755415</v>
      </c>
      <c r="BH68" s="250"/>
      <c r="BI68" s="250"/>
      <c r="BJ68" s="250"/>
    </row>
    <row r="69" spans="2:78">
      <c r="B69" s="195">
        <v>44409</v>
      </c>
      <c r="C69" s="236">
        <v>24.9</v>
      </c>
      <c r="D69" s="236">
        <v>5.6</v>
      </c>
      <c r="E69" s="236">
        <v>30</v>
      </c>
      <c r="F69" s="239">
        <v>2.027</v>
      </c>
      <c r="G69" s="239">
        <v>0.15</v>
      </c>
      <c r="H69" s="236">
        <v>164.7</v>
      </c>
      <c r="I69" s="239">
        <v>2.342</v>
      </c>
      <c r="J69" s="217">
        <v>19.8</v>
      </c>
      <c r="K69" s="217">
        <v>5.1</v>
      </c>
      <c r="L69" s="217">
        <v>24.9</v>
      </c>
      <c r="M69" s="239">
        <v>1.675</v>
      </c>
      <c r="N69" s="224">
        <v>0.12</v>
      </c>
      <c r="O69" s="236">
        <v>147.9</v>
      </c>
      <c r="P69" s="239">
        <f t="shared" si="6"/>
        <v>2.01171085132249</v>
      </c>
      <c r="Q69" s="243">
        <v>145.3</v>
      </c>
      <c r="R69" s="243">
        <v>1290</v>
      </c>
      <c r="S69" s="214">
        <f t="shared" si="10"/>
        <v>0.17136958017894</v>
      </c>
      <c r="T69" s="200">
        <f t="shared" si="13"/>
        <v>0.02356665075151</v>
      </c>
      <c r="U69" s="244">
        <f t="shared" si="11"/>
        <v>0.114651162790698</v>
      </c>
      <c r="V69" s="246">
        <v>24.9</v>
      </c>
      <c r="W69" s="217">
        <v>5.5</v>
      </c>
      <c r="X69" s="217">
        <v>30.4</v>
      </c>
      <c r="Y69" s="239">
        <v>2.023</v>
      </c>
      <c r="Z69" s="239">
        <v>0.237</v>
      </c>
      <c r="AA69" s="247">
        <v>164.3</v>
      </c>
      <c r="AB69" s="248">
        <f t="shared" si="15"/>
        <v>2.17917956656347</v>
      </c>
      <c r="AC69" s="249">
        <f t="shared" si="40"/>
        <v>0</v>
      </c>
      <c r="AD69" s="249">
        <f t="shared" si="40"/>
        <v>0.0999999999999996</v>
      </c>
      <c r="AE69" s="249">
        <f t="shared" si="40"/>
        <v>-0.399999999999999</v>
      </c>
      <c r="AF69" s="229">
        <f t="shared" si="44"/>
        <v>-1.21052631578947</v>
      </c>
      <c r="AG69" s="249">
        <f t="shared" si="55"/>
        <v>1.7</v>
      </c>
      <c r="AH69" s="249">
        <f t="shared" si="58"/>
        <v>5.1</v>
      </c>
      <c r="AI69" s="249">
        <f t="shared" si="17"/>
        <v>0.4</v>
      </c>
      <c r="AJ69" s="249">
        <f t="shared" si="18"/>
        <v>5.5</v>
      </c>
      <c r="AK69" s="229">
        <f t="shared" si="45"/>
        <v>7.20528121736537</v>
      </c>
      <c r="AL69" s="229">
        <f t="shared" ref="AL69:AL87" si="60">IF(AJ68&gt;0,AJ69/AJ68-1,IF(AJ68&lt;0,1-AJ69/AJ68,""))</f>
        <v>1.29166666666666</v>
      </c>
      <c r="AM69" s="203">
        <f t="shared" si="52"/>
        <v>15.7941</v>
      </c>
      <c r="AN69" s="220">
        <f t="shared" si="53"/>
        <v>5.1415017303729</v>
      </c>
      <c r="AR69" s="205" t="s">
        <v>737</v>
      </c>
      <c r="AS69" s="205" t="s">
        <v>748</v>
      </c>
      <c r="AT69" s="206" t="s">
        <v>711</v>
      </c>
      <c r="AU69" s="234">
        <f t="shared" si="54"/>
        <v>3.13774693005873</v>
      </c>
      <c r="AV69" s="234">
        <f t="shared" si="54"/>
        <v>5.1854893908282</v>
      </c>
      <c r="AW69" s="234">
        <f t="shared" si="54"/>
        <v>2.53962600178094</v>
      </c>
      <c r="AX69" s="234">
        <f t="shared" ref="AX69:BG69" si="61">AX35/AX32-1</f>
        <v>2.1092476562868</v>
      </c>
      <c r="AY69" s="234">
        <f t="shared" si="61"/>
        <v>1.92369904884856</v>
      </c>
      <c r="AZ69" s="234">
        <f t="shared" si="61"/>
        <v>1.69578110257447</v>
      </c>
      <c r="BA69" s="234">
        <f t="shared" si="61"/>
        <v>1.64210652018151</v>
      </c>
      <c r="BB69" s="234">
        <f t="shared" si="61"/>
        <v>1.60941762542996</v>
      </c>
      <c r="BC69" s="234">
        <f t="shared" si="61"/>
        <v>2.12172472473601</v>
      </c>
      <c r="BD69" s="234">
        <f t="shared" si="61"/>
        <v>1.32744929811431</v>
      </c>
      <c r="BE69" s="234">
        <f t="shared" si="61"/>
        <v>1.09726591526212</v>
      </c>
      <c r="BF69" s="234">
        <f t="shared" si="61"/>
        <v>1.25672556029545</v>
      </c>
      <c r="BG69" s="234">
        <f t="shared" si="61"/>
        <v>1.6753194593756</v>
      </c>
    </row>
    <row r="70" spans="2:78">
      <c r="B70" s="195">
        <v>44440</v>
      </c>
      <c r="C70" s="236">
        <v>28.1</v>
      </c>
      <c r="D70" s="236">
        <v>5.9</v>
      </c>
      <c r="E70" s="236">
        <v>34</v>
      </c>
      <c r="F70" s="239">
        <v>1.84</v>
      </c>
      <c r="G70" s="239">
        <v>0.139</v>
      </c>
      <c r="H70" s="236">
        <v>201.9</v>
      </c>
      <c r="I70" s="239">
        <v>2.284</v>
      </c>
      <c r="J70" s="217">
        <v>27.7</v>
      </c>
      <c r="K70" s="217">
        <v>5.7</v>
      </c>
      <c r="L70" s="217">
        <v>33.4</v>
      </c>
      <c r="M70" s="239">
        <v>2.021</v>
      </c>
      <c r="N70" s="224">
        <v>0.332</v>
      </c>
      <c r="O70" s="236">
        <v>181.8</v>
      </c>
      <c r="P70" s="239">
        <f t="shared" si="6"/>
        <v>2.02244891512704</v>
      </c>
      <c r="Q70" s="243">
        <v>158.1</v>
      </c>
      <c r="R70" s="243">
        <v>1448.6</v>
      </c>
      <c r="S70" s="214">
        <f t="shared" si="10"/>
        <v>0.211258697027198</v>
      </c>
      <c r="T70" s="200">
        <f t="shared" si="13"/>
        <v>0.0398891168482579</v>
      </c>
      <c r="U70" s="244">
        <f t="shared" si="11"/>
        <v>0.125500483225183</v>
      </c>
      <c r="V70" s="246">
        <v>28.7</v>
      </c>
      <c r="W70" s="217">
        <v>5.9</v>
      </c>
      <c r="X70" s="217">
        <v>34.6</v>
      </c>
      <c r="Y70" s="239">
        <v>1.844</v>
      </c>
      <c r="Z70" s="239">
        <v>0.147</v>
      </c>
      <c r="AA70" s="247">
        <v>202.3</v>
      </c>
      <c r="AB70" s="248">
        <f t="shared" si="15"/>
        <v>2.15207229666563</v>
      </c>
      <c r="AC70" s="249">
        <f t="shared" si="40"/>
        <v>-0.599999999999998</v>
      </c>
      <c r="AD70" s="249">
        <f t="shared" si="40"/>
        <v>0</v>
      </c>
      <c r="AE70" s="249">
        <f t="shared" si="40"/>
        <v>-0.600000000000001</v>
      </c>
      <c r="AF70" s="229">
        <f t="shared" si="44"/>
        <v>-0.500000000000009</v>
      </c>
      <c r="AG70" s="249">
        <f t="shared" si="55"/>
        <v>1.1</v>
      </c>
      <c r="AH70" s="249">
        <f t="shared" si="58"/>
        <v>1</v>
      </c>
      <c r="AI70" s="249">
        <f t="shared" si="17"/>
        <v>0.2</v>
      </c>
      <c r="AJ70" s="249">
        <f t="shared" si="18"/>
        <v>1.2</v>
      </c>
      <c r="AK70" s="229">
        <f t="shared" si="45"/>
        <v>-0.177180471749861</v>
      </c>
      <c r="AL70" s="229">
        <f t="shared" si="60"/>
        <v>-0.781818181818181</v>
      </c>
      <c r="AM70" s="203">
        <f t="shared" si="52"/>
        <v>16.9941</v>
      </c>
      <c r="AN70" s="220">
        <f t="shared" si="53"/>
        <v>3.21679362794968</v>
      </c>
      <c r="AR70" s="211"/>
      <c r="AS70" s="211"/>
      <c r="AT70" s="241" t="s">
        <v>804</v>
      </c>
      <c r="AU70" s="251">
        <f t="shared" si="54"/>
        <v>1.30223777511741</v>
      </c>
      <c r="AV70" s="251">
        <f t="shared" si="54"/>
        <v>13.2963636363636</v>
      </c>
      <c r="AW70" s="251">
        <f t="shared" si="54"/>
        <v>1.96798812804749</v>
      </c>
      <c r="AX70" s="251">
        <f t="shared" ref="AX70:BG70" si="62">AX36/AX33-1</f>
        <v>1.33117762069484</v>
      </c>
      <c r="AY70" s="251">
        <f t="shared" si="62"/>
        <v>1.20092296769613</v>
      </c>
      <c r="AZ70" s="251">
        <f t="shared" si="62"/>
        <v>1.60495547343551</v>
      </c>
      <c r="BA70" s="251">
        <f t="shared" si="62"/>
        <v>1.88906009244992</v>
      </c>
      <c r="BB70" s="251">
        <f t="shared" si="62"/>
        <v>1.92800551153979</v>
      </c>
      <c r="BC70" s="251">
        <f t="shared" si="62"/>
        <v>1.62878752940091</v>
      </c>
      <c r="BD70" s="251">
        <f t="shared" si="62"/>
        <v>1.62901242420388</v>
      </c>
      <c r="BE70" s="251">
        <f t="shared" si="62"/>
        <v>1.92064937035351</v>
      </c>
      <c r="BF70" s="251">
        <f t="shared" si="62"/>
        <v>1.42924459273568</v>
      </c>
      <c r="BG70" s="251">
        <f t="shared" si="62"/>
        <v>1.68885796328783</v>
      </c>
      <c r="BH70" s="173"/>
      <c r="BI70" s="173"/>
      <c r="BJ70" s="173"/>
      <c r="BK70" s="173"/>
      <c r="BL70" s="173"/>
      <c r="BM70" s="173"/>
      <c r="BN70" s="173"/>
      <c r="BO70" s="173"/>
      <c r="BP70" s="173"/>
      <c r="BQ70" s="173"/>
      <c r="BR70" s="173"/>
      <c r="BS70" s="173"/>
      <c r="BT70" s="173"/>
      <c r="BU70" s="173"/>
      <c r="BV70" s="173"/>
      <c r="BW70" s="173"/>
      <c r="BX70" s="173"/>
    </row>
    <row r="71" spans="2:78">
      <c r="B71" s="195">
        <v>44470</v>
      </c>
      <c r="C71" s="236">
        <v>30.7</v>
      </c>
      <c r="D71" s="236">
        <v>6.7</v>
      </c>
      <c r="E71" s="236">
        <v>37.4</v>
      </c>
      <c r="F71" s="239">
        <v>1.553</v>
      </c>
      <c r="G71" s="239">
        <v>0.107</v>
      </c>
      <c r="H71" s="236">
        <v>238.9</v>
      </c>
      <c r="I71" s="239">
        <v>2.133</v>
      </c>
      <c r="J71" s="217">
        <v>25.5</v>
      </c>
      <c r="K71" s="217">
        <v>6.2</v>
      </c>
      <c r="L71" s="217">
        <v>32.1</v>
      </c>
      <c r="M71" s="239">
        <v>1.411</v>
      </c>
      <c r="N71" s="224">
        <v>-0.039</v>
      </c>
      <c r="O71" s="236">
        <v>213.9</v>
      </c>
      <c r="P71" s="239">
        <f t="shared" si="6"/>
        <v>1.9116143329286</v>
      </c>
      <c r="Q71" s="243">
        <v>171.4</v>
      </c>
      <c r="R71" s="243">
        <v>1622.7</v>
      </c>
      <c r="S71" s="214">
        <v>0.188</v>
      </c>
      <c r="T71" s="200">
        <f t="shared" si="13"/>
        <v>-0.023258697027198</v>
      </c>
      <c r="U71" s="244">
        <f t="shared" si="11"/>
        <v>0.131817341467924</v>
      </c>
      <c r="V71" s="246">
        <v>30</v>
      </c>
      <c r="W71" s="217">
        <v>6.4</v>
      </c>
      <c r="X71" s="217">
        <v>36.8</v>
      </c>
      <c r="Y71" s="239">
        <v>1.481</v>
      </c>
      <c r="Z71" s="239">
        <v>0.063</v>
      </c>
      <c r="AA71" s="247">
        <v>238.1</v>
      </c>
      <c r="AB71" s="248">
        <f t="shared" si="15"/>
        <v>2.03003308729957</v>
      </c>
      <c r="AC71" s="249">
        <f t="shared" si="40"/>
        <v>0.699999999999999</v>
      </c>
      <c r="AD71" s="249">
        <f t="shared" si="40"/>
        <v>0.3</v>
      </c>
      <c r="AE71" s="249">
        <f t="shared" si="40"/>
        <v>0.600000000000001</v>
      </c>
      <c r="AF71" s="229">
        <f t="shared" si="44"/>
        <v>2</v>
      </c>
      <c r="AG71" s="249">
        <f t="shared" si="55"/>
        <v>1.7</v>
      </c>
      <c r="AH71" s="249">
        <f t="shared" si="58"/>
        <v>4.5</v>
      </c>
      <c r="AI71" s="249">
        <f t="shared" si="17"/>
        <v>0.2</v>
      </c>
      <c r="AJ71" s="249">
        <f t="shared" si="18"/>
        <v>4.7</v>
      </c>
      <c r="AK71" s="229">
        <f t="shared" si="45"/>
        <v>3.32980193459235</v>
      </c>
      <c r="AL71" s="229">
        <f t="shared" si="60"/>
        <v>2.91666666666665</v>
      </c>
      <c r="AM71" s="203">
        <f t="shared" si="52"/>
        <v>21.6941</v>
      </c>
      <c r="AN71" s="220">
        <f t="shared" si="53"/>
        <v>3.24077332082258</v>
      </c>
      <c r="AR71" s="212"/>
      <c r="AS71" s="212"/>
      <c r="AT71" s="206" t="s">
        <v>713</v>
      </c>
      <c r="AU71" s="235">
        <f t="shared" si="54"/>
        <v>2.64954564381414</v>
      </c>
      <c r="AV71" s="235">
        <f t="shared" si="54"/>
        <v>5.81163590427398</v>
      </c>
      <c r="AW71" s="235">
        <f t="shared" si="54"/>
        <v>2.44040916951834</v>
      </c>
      <c r="AX71" s="235">
        <f t="shared" ref="AX71:BG71" si="63">AX37/AX34-1</f>
        <v>1.92366193141053</v>
      </c>
      <c r="AY71" s="235">
        <f t="shared" si="63"/>
        <v>1.77120345127176</v>
      </c>
      <c r="AZ71" s="235">
        <f t="shared" si="63"/>
        <v>1.67777804462163</v>
      </c>
      <c r="BA71" s="235">
        <f t="shared" si="63"/>
        <v>1.6886929561089</v>
      </c>
      <c r="BB71" s="235">
        <f t="shared" si="63"/>
        <v>1.66889610598411</v>
      </c>
      <c r="BC71" s="235">
        <f t="shared" si="63"/>
        <v>2.02492392406898</v>
      </c>
      <c r="BD71" s="235">
        <f t="shared" si="63"/>
        <v>1.41090540388298</v>
      </c>
      <c r="BE71" s="235">
        <f t="shared" si="63"/>
        <v>1.22468757520794</v>
      </c>
      <c r="BF71" s="235">
        <f t="shared" si="63"/>
        <v>1.28508202241786</v>
      </c>
      <c r="BG71" s="235">
        <f t="shared" si="63"/>
        <v>1.6813963832416</v>
      </c>
    </row>
    <row r="72" spans="2:78">
      <c r="B72" s="195">
        <v>44501</v>
      </c>
      <c r="C72" s="236">
        <v>34.9</v>
      </c>
      <c r="D72" s="236">
        <v>8.6</v>
      </c>
      <c r="E72" s="236">
        <v>43.5</v>
      </c>
      <c r="F72" s="239">
        <v>1.472</v>
      </c>
      <c r="G72" s="239">
        <v>0.165</v>
      </c>
      <c r="H72" s="236">
        <v>282.2</v>
      </c>
      <c r="I72" s="239">
        <v>2.007</v>
      </c>
      <c r="J72" s="217">
        <v>30.2</v>
      </c>
      <c r="K72" s="217">
        <v>7.7</v>
      </c>
      <c r="L72" s="217">
        <v>37.9</v>
      </c>
      <c r="M72" s="239">
        <v>1.223</v>
      </c>
      <c r="N72" s="224">
        <v>0.194</v>
      </c>
      <c r="O72" s="236">
        <v>251.4</v>
      </c>
      <c r="P72" s="239">
        <f t="shared" si="6"/>
        <v>1.77788520505412</v>
      </c>
      <c r="Q72" s="243">
        <v>181.6</v>
      </c>
      <c r="R72" s="243">
        <v>1804.1</v>
      </c>
      <c r="S72" s="214">
        <f t="shared" si="10"/>
        <v>0.208700440528634</v>
      </c>
      <c r="T72" s="200">
        <f t="shared" si="13"/>
        <v>0.0207004405286344</v>
      </c>
      <c r="U72" s="244">
        <f t="shared" si="11"/>
        <v>0.139349260018846</v>
      </c>
      <c r="V72" s="246">
        <v>34.3</v>
      </c>
      <c r="W72" s="217">
        <v>8.5</v>
      </c>
      <c r="X72" s="217">
        <v>42.9</v>
      </c>
      <c r="Y72" s="239">
        <v>1.317</v>
      </c>
      <c r="Z72" s="239">
        <v>0.179</v>
      </c>
      <c r="AA72" s="247">
        <v>280.7</v>
      </c>
      <c r="AB72" s="248">
        <f t="shared" si="15"/>
        <v>1.90039264310808</v>
      </c>
      <c r="AC72" s="249">
        <f t="shared" si="40"/>
        <v>0.600000000000001</v>
      </c>
      <c r="AD72" s="249">
        <f t="shared" si="40"/>
        <v>0.0999999999999996</v>
      </c>
      <c r="AE72" s="249">
        <f t="shared" si="40"/>
        <v>0.600000000000001</v>
      </c>
      <c r="AF72" s="229">
        <f t="shared" si="44"/>
        <v>0</v>
      </c>
      <c r="AG72" s="249">
        <f t="shared" si="55"/>
        <v>2.3</v>
      </c>
      <c r="AH72" s="249">
        <f t="shared" si="58"/>
        <v>4.1</v>
      </c>
      <c r="AI72" s="249">
        <f t="shared" si="17"/>
        <v>0.8</v>
      </c>
      <c r="AJ72" s="249">
        <f t="shared" si="18"/>
        <v>5</v>
      </c>
      <c r="AK72" s="229">
        <f t="shared" si="45"/>
        <v>3.29590170976889</v>
      </c>
      <c r="AL72" s="229">
        <f t="shared" si="60"/>
        <v>0.0638297872340434</v>
      </c>
      <c r="AM72" s="203">
        <f t="shared" si="52"/>
        <v>26.6941</v>
      </c>
      <c r="AN72" s="220">
        <f t="shared" si="53"/>
        <v>3.25099132096505</v>
      </c>
      <c r="AR72" s="205" t="s">
        <v>738</v>
      </c>
      <c r="AS72" s="205" t="s">
        <v>748</v>
      </c>
      <c r="AT72" s="206" t="s">
        <v>711</v>
      </c>
      <c r="AU72" s="234">
        <f t="shared" si="54"/>
        <v>1.20967741935484</v>
      </c>
      <c r="AV72" s="234">
        <f t="shared" si="54"/>
        <v>1.53279726556256</v>
      </c>
      <c r="AW72" s="234">
        <f t="shared" si="54"/>
        <v>1.26415094339623</v>
      </c>
      <c r="AX72" s="234">
        <f t="shared" ref="AX72:BG72" si="64">AX38/AX35-1</f>
        <v>0.613636363636364</v>
      </c>
      <c r="AY72" s="234">
        <f t="shared" si="64"/>
        <v>0.74025974025974</v>
      </c>
      <c r="AZ72" s="234">
        <f t="shared" si="64"/>
        <v>1.35555555555556</v>
      </c>
      <c r="BA72" s="234">
        <f t="shared" si="64"/>
        <v>1.04519774011299</v>
      </c>
      <c r="BB72" s="234">
        <f t="shared" si="64"/>
        <v>1.00505050505051</v>
      </c>
      <c r="BC72" s="234">
        <f t="shared" si="64"/>
        <v>0.649819494584838</v>
      </c>
      <c r="BD72" s="234">
        <f t="shared" si="64"/>
        <v>0.556862745098039</v>
      </c>
      <c r="BE72" s="234">
        <f t="shared" si="64"/>
        <v>0.437086092715232</v>
      </c>
      <c r="BF72" s="234">
        <f t="shared" si="64"/>
        <v>0.160714285714286</v>
      </c>
      <c r="BG72" s="234">
        <f t="shared" si="64"/>
        <v>0.746778413323061</v>
      </c>
    </row>
    <row r="73" spans="2:78">
      <c r="B73" s="252">
        <v>44531</v>
      </c>
      <c r="C73" s="236">
        <v>40.5</v>
      </c>
      <c r="D73" s="236">
        <v>8.1</v>
      </c>
      <c r="E73" s="236">
        <v>48.6</v>
      </c>
      <c r="F73" s="239">
        <v>1.402</v>
      </c>
      <c r="G73" s="239">
        <v>0.116</v>
      </c>
      <c r="H73" s="236">
        <v>330.8</v>
      </c>
      <c r="I73" s="239">
        <v>1.9</v>
      </c>
      <c r="J73" s="217">
        <v>39.2</v>
      </c>
      <c r="K73" s="217">
        <v>8.3</v>
      </c>
      <c r="L73" s="217">
        <v>47.5</v>
      </c>
      <c r="M73" s="239">
        <v>1.288</v>
      </c>
      <c r="N73" s="224">
        <v>0.254</v>
      </c>
      <c r="O73" s="236">
        <v>298.9</v>
      </c>
      <c r="P73" s="239">
        <f t="shared" si="6"/>
        <v>1.68583623497697</v>
      </c>
      <c r="Q73" s="243">
        <v>210.5</v>
      </c>
      <c r="R73" s="243">
        <v>2014.6</v>
      </c>
      <c r="S73" s="214">
        <f t="shared" si="10"/>
        <v>0.225653206650831</v>
      </c>
      <c r="T73" s="200">
        <f t="shared" si="13"/>
        <v>0.016952766122197</v>
      </c>
      <c r="U73" s="244">
        <f t="shared" si="11"/>
        <v>0.148366921473245</v>
      </c>
      <c r="V73" s="246">
        <v>42.3</v>
      </c>
      <c r="W73" s="217">
        <v>8.2</v>
      </c>
      <c r="X73" s="217">
        <v>50.5</v>
      </c>
      <c r="Y73" s="239">
        <v>1.389</v>
      </c>
      <c r="Z73" s="239">
        <v>0.178</v>
      </c>
      <c r="AA73" s="247">
        <v>331.2</v>
      </c>
      <c r="AB73" s="248">
        <f t="shared" si="15"/>
        <v>1.80963691890058</v>
      </c>
      <c r="AC73" s="249">
        <f t="shared" si="40"/>
        <v>-1.8</v>
      </c>
      <c r="AD73" s="249">
        <f t="shared" si="40"/>
        <v>-0.0999999999999996</v>
      </c>
      <c r="AE73" s="249">
        <f t="shared" si="40"/>
        <v>-1.9</v>
      </c>
      <c r="AF73" s="229">
        <f t="shared" si="44"/>
        <v>-4.16666666666666</v>
      </c>
      <c r="AG73" s="249">
        <f t="shared" si="55"/>
        <v>0.400000000000004</v>
      </c>
      <c r="AH73" s="249">
        <f t="shared" si="58"/>
        <v>3.09999999999999</v>
      </c>
      <c r="AI73" s="249">
        <f t="shared" si="17"/>
        <v>-0.100000000000001</v>
      </c>
      <c r="AJ73" s="249">
        <f t="shared" si="18"/>
        <v>3</v>
      </c>
      <c r="AK73" s="229">
        <f t="shared" si="45"/>
        <v>8.58466453674114</v>
      </c>
      <c r="AL73" s="229">
        <f t="shared" si="60"/>
        <v>-0.4</v>
      </c>
      <c r="AM73" s="203">
        <f t="shared" si="52"/>
        <v>29.6941</v>
      </c>
      <c r="AN73" s="220">
        <f t="shared" si="53"/>
        <v>3.50422449753508</v>
      </c>
      <c r="AR73" s="211"/>
      <c r="AS73" s="211"/>
      <c r="AT73" s="241" t="s">
        <v>804</v>
      </c>
      <c r="AU73" s="251">
        <f t="shared" si="54"/>
        <v>2.08</v>
      </c>
      <c r="AV73" s="251">
        <f t="shared" si="54"/>
        <v>3.26046038407732</v>
      </c>
      <c r="AW73" s="251">
        <f t="shared" si="54"/>
        <v>2.03571428571429</v>
      </c>
      <c r="AX73" s="251">
        <f t="shared" ref="AX73:BG73" si="65">AX39/AX36-1</f>
        <v>1.25806451612903</v>
      </c>
      <c r="AY73" s="251">
        <f t="shared" si="65"/>
        <v>1.96774193548387</v>
      </c>
      <c r="AZ73" s="251">
        <f t="shared" si="65"/>
        <v>1.51162790697674</v>
      </c>
      <c r="BA73" s="251">
        <f t="shared" si="65"/>
        <v>1.75555555555556</v>
      </c>
      <c r="BB73" s="251">
        <f t="shared" si="65"/>
        <v>1.58823529411765</v>
      </c>
      <c r="BC73" s="251">
        <f t="shared" si="65"/>
        <v>1.70175438596491</v>
      </c>
      <c r="BD73" s="251">
        <f t="shared" si="65"/>
        <v>1.56451612903226</v>
      </c>
      <c r="BE73" s="251">
        <f t="shared" si="65"/>
        <v>1.12987012987013</v>
      </c>
      <c r="BF73" s="251">
        <f t="shared" si="65"/>
        <v>1.2289156626506</v>
      </c>
      <c r="BG73" s="251">
        <f t="shared" si="65"/>
        <v>1.58234528708317</v>
      </c>
      <c r="BH73" s="173"/>
      <c r="BI73" s="173"/>
      <c r="BJ73" s="173"/>
      <c r="BK73" s="173"/>
      <c r="BL73" s="173"/>
      <c r="BM73" s="173"/>
      <c r="BN73" s="173"/>
      <c r="BO73" s="173"/>
      <c r="BP73" s="173"/>
      <c r="BQ73" s="173"/>
      <c r="BR73" s="173"/>
      <c r="BS73" s="173"/>
      <c r="BT73" s="173"/>
      <c r="BU73" s="173"/>
      <c r="BV73" s="173"/>
      <c r="BW73" s="173"/>
      <c r="BX73" s="173"/>
    </row>
    <row r="74" spans="2:78">
      <c r="B74" s="252">
        <v>44562</v>
      </c>
      <c r="C74" s="236">
        <v>35.2</v>
      </c>
      <c r="D74" s="236">
        <v>8</v>
      </c>
      <c r="E74" s="236">
        <v>43.2</v>
      </c>
      <c r="F74" s="239">
        <f>E74/E62-1</f>
        <v>1.42696629213483</v>
      </c>
      <c r="G74" s="239">
        <f>E74/E73-1</f>
        <v>-0.111111111111111</v>
      </c>
      <c r="H74" s="236">
        <v>43.2</v>
      </c>
      <c r="I74" s="239">
        <f>H74/H62-1</f>
        <v>1.42696629213483</v>
      </c>
      <c r="J74" s="217">
        <v>27.4</v>
      </c>
      <c r="K74" s="217">
        <v>7.7</v>
      </c>
      <c r="L74" s="217">
        <v>35.2</v>
      </c>
      <c r="M74" s="239">
        <f>L74/L62-1</f>
        <v>1.36241610738255</v>
      </c>
      <c r="N74" s="224">
        <f>L74/L73-1</f>
        <v>-0.258947368421053</v>
      </c>
      <c r="O74" s="236">
        <v>35.2</v>
      </c>
      <c r="P74" s="239">
        <f t="shared" si="6"/>
        <v>1.36241610738255</v>
      </c>
      <c r="Q74" s="243">
        <v>207.8</v>
      </c>
      <c r="R74" s="243">
        <v>207.8</v>
      </c>
      <c r="S74" s="214">
        <f t="shared" si="10"/>
        <v>0.16939364773821</v>
      </c>
      <c r="T74" s="200">
        <f t="shared" si="13"/>
        <v>-0.0562595589126215</v>
      </c>
      <c r="U74" s="244">
        <f t="shared" si="11"/>
        <v>0.16939364773821</v>
      </c>
      <c r="V74" s="246">
        <v>33.8</v>
      </c>
      <c r="W74" s="217">
        <v>7.9</v>
      </c>
      <c r="X74" s="217">
        <v>41.7</v>
      </c>
      <c r="Y74" s="239">
        <f>X74/X62-1</f>
        <v>1.43859649122807</v>
      </c>
      <c r="Z74" s="239">
        <f>X74/X73-1</f>
        <v>-0.174257425742574</v>
      </c>
      <c r="AA74" s="247">
        <v>41.7</v>
      </c>
      <c r="AB74" s="248">
        <f t="shared" si="15"/>
        <v>1.43859649122807</v>
      </c>
      <c r="AC74" s="249">
        <f t="shared" ref="AC74:AE76" si="66">C74-V74</f>
        <v>1.40000000000001</v>
      </c>
      <c r="AD74" s="249">
        <f t="shared" si="66"/>
        <v>0.0999999999999996</v>
      </c>
      <c r="AE74" s="249">
        <f t="shared" si="66"/>
        <v>1.5</v>
      </c>
      <c r="AF74" s="229">
        <f t="shared" si="44"/>
        <v>1.78947368421053</v>
      </c>
      <c r="AG74" s="249">
        <f>AE74</f>
        <v>1.5</v>
      </c>
      <c r="AH74" s="249">
        <f t="shared" si="58"/>
        <v>6.4</v>
      </c>
      <c r="AI74" s="249">
        <f t="shared" si="17"/>
        <v>0.2</v>
      </c>
      <c r="AJ74" s="249">
        <f t="shared" si="18"/>
        <v>6.5</v>
      </c>
      <c r="AK74" s="229">
        <f t="shared" si="45"/>
        <v>1.95454545454545</v>
      </c>
      <c r="AL74" s="229">
        <f t="shared" si="60"/>
        <v>1.16666666666667</v>
      </c>
      <c r="AM74" s="203">
        <f>AJ74</f>
        <v>6.5</v>
      </c>
      <c r="AN74" s="220">
        <f t="shared" si="53"/>
        <v>1.95454545454545</v>
      </c>
      <c r="AR74" s="212"/>
      <c r="AS74" s="212"/>
      <c r="AT74" s="206" t="s">
        <v>713</v>
      </c>
      <c r="AU74" s="235">
        <f t="shared" si="54"/>
        <v>1.36241610738255</v>
      </c>
      <c r="AV74" s="235">
        <f t="shared" si="54"/>
        <v>1.81272215868698</v>
      </c>
      <c r="AW74" s="235">
        <f t="shared" si="54"/>
        <v>1.37967914438503</v>
      </c>
      <c r="AX74" s="235">
        <f t="shared" ref="AX74:BG74" si="67">AX40/AX37-1</f>
        <v>0.730061349693251</v>
      </c>
      <c r="AY74" s="235">
        <f t="shared" si="67"/>
        <v>0.945945945945946</v>
      </c>
      <c r="AZ74" s="235">
        <f t="shared" si="67"/>
        <v>1.38565022421525</v>
      </c>
      <c r="BA74" s="235">
        <f t="shared" si="67"/>
        <v>1.18918918918919</v>
      </c>
      <c r="BB74" s="235">
        <f t="shared" si="67"/>
        <v>1.12449799196787</v>
      </c>
      <c r="BC74" s="235">
        <f t="shared" si="67"/>
        <v>0.82934131736527</v>
      </c>
      <c r="BD74" s="235">
        <f t="shared" si="67"/>
        <v>0.73208722741433</v>
      </c>
      <c r="BE74" s="235">
        <f t="shared" si="67"/>
        <v>0.577836411609499</v>
      </c>
      <c r="BF74" s="235">
        <f t="shared" si="67"/>
        <v>0.347368421052632</v>
      </c>
      <c r="BG74" s="235">
        <f t="shared" si="67"/>
        <v>0.898085795220537</v>
      </c>
    </row>
    <row r="75" spans="2:78">
      <c r="B75" s="252">
        <v>44593</v>
      </c>
      <c r="C75" s="236">
        <v>27.1</v>
      </c>
      <c r="D75" s="236">
        <v>7.9</v>
      </c>
      <c r="E75" s="236">
        <v>35</v>
      </c>
      <c r="F75" s="239">
        <f>E75/E63-1</f>
        <v>2.07017543859649</v>
      </c>
      <c r="G75" s="239">
        <f>E75/E74-1</f>
        <v>-0.189814814814815</v>
      </c>
      <c r="H75" s="236">
        <v>78.3</v>
      </c>
      <c r="I75" s="239">
        <f>H75/H63-1</f>
        <v>1.82671480144404</v>
      </c>
      <c r="J75" s="217">
        <v>20.6</v>
      </c>
      <c r="K75" s="217">
        <v>6.7</v>
      </c>
      <c r="L75" s="217">
        <v>27.3</v>
      </c>
      <c r="M75" s="239">
        <f>L75/L63-1</f>
        <v>1.81272215868698</v>
      </c>
      <c r="N75" s="224">
        <f>L75/L74-1</f>
        <v>-0.224431818181818</v>
      </c>
      <c r="O75" s="236">
        <v>62.4</v>
      </c>
      <c r="P75" s="239">
        <f t="shared" si="6"/>
        <v>1.53597714369318</v>
      </c>
      <c r="Q75" s="243">
        <v>125.8</v>
      </c>
      <c r="R75" s="243">
        <f>R74+Q75</f>
        <v>333.6</v>
      </c>
      <c r="S75" s="214">
        <f t="shared" si="10"/>
        <v>0.217011128775835</v>
      </c>
      <c r="T75" s="200">
        <f t="shared" si="13"/>
        <v>0.0476174810376248</v>
      </c>
      <c r="U75" s="244">
        <f t="shared" si="11"/>
        <v>0.18705035971223</v>
      </c>
      <c r="V75" s="246">
        <v>24.5</v>
      </c>
      <c r="W75" s="217">
        <v>7.2</v>
      </c>
      <c r="X75" s="217">
        <v>31.7</v>
      </c>
      <c r="Y75" s="239">
        <f>X75/X63-1</f>
        <v>2.17</v>
      </c>
      <c r="Z75" s="239">
        <f>X75/X74-1</f>
        <v>-0.239808153477218</v>
      </c>
      <c r="AA75" s="247">
        <v>73.4</v>
      </c>
      <c r="AB75" s="248">
        <f t="shared" si="15"/>
        <v>1.70848708487085</v>
      </c>
      <c r="AC75" s="249">
        <f t="shared" si="66"/>
        <v>2.6</v>
      </c>
      <c r="AD75" s="249">
        <f t="shared" si="66"/>
        <v>0.7</v>
      </c>
      <c r="AE75" s="249">
        <f t="shared" si="66"/>
        <v>3.3</v>
      </c>
      <c r="AF75" s="229">
        <f t="shared" si="44"/>
        <v>1.2</v>
      </c>
      <c r="AG75" s="249">
        <f>AE75+AG74</f>
        <v>4.8</v>
      </c>
      <c r="AH75" s="249">
        <f t="shared" si="58"/>
        <v>3.9</v>
      </c>
      <c r="AI75" s="249">
        <f t="shared" si="17"/>
        <v>0.5</v>
      </c>
      <c r="AJ75" s="249">
        <f t="shared" si="18"/>
        <v>4.4</v>
      </c>
      <c r="AK75" s="229">
        <f t="shared" si="45"/>
        <v>13.9608976538592</v>
      </c>
      <c r="AL75" s="229">
        <f t="shared" si="60"/>
        <v>-0.323076923076923</v>
      </c>
      <c r="AM75" s="203">
        <f t="shared" ref="AM75:AM80" si="68">AJ75+AM74</f>
        <v>10.9</v>
      </c>
      <c r="AN75" s="220">
        <f t="shared" si="53"/>
        <v>3.37031394090052</v>
      </c>
      <c r="AR75" s="205" t="s">
        <v>800</v>
      </c>
      <c r="AS75" s="205" t="s">
        <v>748</v>
      </c>
      <c r="AT75" s="206" t="s">
        <v>711</v>
      </c>
      <c r="AU75" s="234">
        <f t="shared" si="54"/>
        <v>-0.218978102189781</v>
      </c>
      <c r="AV75" s="234">
        <f t="shared" si="54"/>
        <v>0.432038834951456</v>
      </c>
      <c r="AW75" s="234">
        <f t="shared" si="54"/>
        <v>0.0638888888888889</v>
      </c>
      <c r="AX75" s="234">
        <f t="shared" ref="AX75:BG75" si="69">AX41/AX38-1</f>
        <v>0.737089201877934</v>
      </c>
      <c r="AY75" s="234">
        <f t="shared" si="69"/>
        <v>0.447761194029851</v>
      </c>
      <c r="AZ75" s="234">
        <f t="shared" si="69"/>
        <v>0.0589622641509433</v>
      </c>
      <c r="BA75" s="234">
        <f t="shared" si="69"/>
        <v>0.162983425414365</v>
      </c>
      <c r="BB75" s="234">
        <f t="shared" si="69"/>
        <v>0.236775818639798</v>
      </c>
      <c r="BC75" s="234">
        <f t="shared" si="69"/>
        <v>0.0940919037199124</v>
      </c>
      <c r="BD75" s="234">
        <f t="shared" si="69"/>
        <v>0.259445843828715</v>
      </c>
      <c r="BE75" s="234">
        <f t="shared" si="69"/>
        <v>0.276497695852534</v>
      </c>
      <c r="BF75" s="234">
        <f t="shared" si="69"/>
        <v>0.314285714285714</v>
      </c>
      <c r="BG75" s="234">
        <f t="shared" si="69"/>
        <v>0.215681657640688</v>
      </c>
    </row>
    <row r="76" spans="2:78">
      <c r="B76" s="252">
        <v>44621</v>
      </c>
      <c r="C76" s="236">
        <v>35.2</v>
      </c>
      <c r="D76" s="236">
        <v>8.5</v>
      </c>
      <c r="E76" s="236">
        <v>43.7</v>
      </c>
      <c r="F76" s="239">
        <f t="shared" ref="F76:F91" si="70">E76/E64-1</f>
        <v>1.24102564102564</v>
      </c>
      <c r="G76" s="239">
        <f t="shared" ref="G76:G91" si="71">E76/E75-1</f>
        <v>0.248571428571429</v>
      </c>
      <c r="H76" s="236">
        <v>122</v>
      </c>
      <c r="I76" s="239">
        <f>H76/H64-1</f>
        <v>1.50513347022587</v>
      </c>
      <c r="J76" s="217">
        <v>36</v>
      </c>
      <c r="K76" s="217">
        <v>8.5</v>
      </c>
      <c r="L76" s="217">
        <v>44.5</v>
      </c>
      <c r="M76" s="239">
        <f>L76/L64-1</f>
        <v>1.37967914438503</v>
      </c>
      <c r="N76" s="224">
        <f>L76/L75-1</f>
        <v>0.63003663003663</v>
      </c>
      <c r="O76" s="236">
        <v>107</v>
      </c>
      <c r="P76" s="239">
        <f t="shared" si="6"/>
        <v>1.46543778801843</v>
      </c>
      <c r="Q76" s="243">
        <v>157.9</v>
      </c>
      <c r="R76" s="243">
        <v>491.5</v>
      </c>
      <c r="S76" s="214">
        <f t="shared" si="10"/>
        <v>0.281823939202027</v>
      </c>
      <c r="T76" s="200">
        <f t="shared" si="13"/>
        <v>0.0648128104261919</v>
      </c>
      <c r="U76" s="244">
        <f t="shared" si="11"/>
        <v>0.217700915564598</v>
      </c>
      <c r="V76" s="246">
        <v>37.1</v>
      </c>
      <c r="W76" s="217">
        <v>8.5</v>
      </c>
      <c r="X76" s="217">
        <v>45.5</v>
      </c>
      <c r="Y76" s="239">
        <f>X76/X64-1</f>
        <v>1.21951219512195</v>
      </c>
      <c r="Z76" s="239">
        <f>X76/X75-1</f>
        <v>0.435331230283912</v>
      </c>
      <c r="AA76" s="247">
        <v>119</v>
      </c>
      <c r="AB76" s="248">
        <f t="shared" si="15"/>
        <v>1.45360824742268</v>
      </c>
      <c r="AC76" s="249">
        <f t="shared" si="66"/>
        <v>-1.9</v>
      </c>
      <c r="AD76" s="249">
        <f t="shared" si="66"/>
        <v>0</v>
      </c>
      <c r="AE76" s="249">
        <f t="shared" si="66"/>
        <v>-1.8</v>
      </c>
      <c r="AF76" s="229">
        <f t="shared" si="44"/>
        <v>-1.54545454545454</v>
      </c>
      <c r="AG76" s="249">
        <f>AE76+AG75</f>
        <v>3</v>
      </c>
      <c r="AH76" s="249">
        <f t="shared" si="58"/>
        <v>1.1</v>
      </c>
      <c r="AI76" s="249">
        <f t="shared" si="17"/>
        <v>0</v>
      </c>
      <c r="AJ76" s="249">
        <f t="shared" si="18"/>
        <v>1</v>
      </c>
      <c r="AK76" s="229">
        <f t="shared" si="45"/>
        <v>-0.444444444444445</v>
      </c>
      <c r="AL76" s="229">
        <f t="shared" si="60"/>
        <v>-0.772727272727273</v>
      </c>
      <c r="AM76" s="203">
        <f t="shared" si="68"/>
        <v>11.9</v>
      </c>
      <c r="AN76" s="220">
        <f t="shared" si="53"/>
        <v>1.77124426538739</v>
      </c>
      <c r="AR76" s="211"/>
      <c r="AS76" s="211"/>
      <c r="AT76" s="241" t="s">
        <v>804</v>
      </c>
      <c r="AU76" s="251">
        <f t="shared" si="54"/>
        <v>0.532467532467533</v>
      </c>
      <c r="AV76" s="251">
        <f t="shared" si="54"/>
        <v>1.16417910447761</v>
      </c>
      <c r="AW76" s="251">
        <f t="shared" si="54"/>
        <v>0.882352941176471</v>
      </c>
      <c r="AX76" s="251">
        <f t="shared" ref="AX76:BG76" si="72">AX42/AX39-1</f>
        <v>1.24285714285714</v>
      </c>
      <c r="AY76" s="251">
        <f t="shared" si="72"/>
        <v>1.08695652173913</v>
      </c>
      <c r="AZ76" s="251">
        <f t="shared" si="72"/>
        <v>1.00925925925926</v>
      </c>
      <c r="BA76" s="251">
        <f t="shared" si="72"/>
        <v>0.774193548387097</v>
      </c>
      <c r="BB76" s="251">
        <f t="shared" si="72"/>
        <v>0.712121212121212</v>
      </c>
      <c r="BC76" s="251">
        <f t="shared" si="72"/>
        <v>0.597402597402597</v>
      </c>
      <c r="BD76" s="251">
        <f t="shared" si="72"/>
        <v>0.704402515723271</v>
      </c>
      <c r="BE76" s="251">
        <f t="shared" si="72"/>
        <v>0.76219512195122</v>
      </c>
      <c r="BF76" s="251">
        <f t="shared" si="72"/>
        <v>0.875675675675676</v>
      </c>
      <c r="BG76" s="251">
        <f t="shared" si="72"/>
        <v>0.826393789696542</v>
      </c>
    </row>
    <row r="77" spans="2:78">
      <c r="B77" s="252">
        <v>44652</v>
      </c>
      <c r="C77" s="236">
        <v>22.4</v>
      </c>
      <c r="D77" s="236">
        <v>6.8</v>
      </c>
      <c r="E77" s="236">
        <v>29.3</v>
      </c>
      <c r="F77" s="239">
        <f t="shared" si="70"/>
        <v>0.534031413612565</v>
      </c>
      <c r="G77" s="239">
        <f t="shared" si="71"/>
        <v>-0.329519450800915</v>
      </c>
      <c r="H77" s="236">
        <v>151.3</v>
      </c>
      <c r="I77" s="239">
        <v>1.229</v>
      </c>
      <c r="J77" s="217">
        <v>21.3</v>
      </c>
      <c r="K77" s="217">
        <v>7</v>
      </c>
      <c r="L77" s="217">
        <v>28.2</v>
      </c>
      <c r="M77" s="239">
        <v>0.784</v>
      </c>
      <c r="N77" s="224">
        <v>-0.365</v>
      </c>
      <c r="O77" s="236">
        <v>135.2</v>
      </c>
      <c r="P77" s="239">
        <v>1.284</v>
      </c>
      <c r="Q77" s="243">
        <v>104.2</v>
      </c>
      <c r="R77" s="243">
        <v>595.7</v>
      </c>
      <c r="S77" s="214">
        <v>0.27063339731286</v>
      </c>
      <c r="T77" s="200">
        <v>-0.0111905418891667</v>
      </c>
      <c r="U77" s="244">
        <v>0.226959879133792</v>
      </c>
      <c r="V77" s="246">
        <v>21.4</v>
      </c>
      <c r="W77" s="217">
        <v>6.6</v>
      </c>
      <c r="X77" s="217">
        <v>28</v>
      </c>
      <c r="Y77" s="239">
        <v>0.501</v>
      </c>
      <c r="Z77" s="239">
        <v>-0.385</v>
      </c>
      <c r="AA77" s="247">
        <v>146.9</v>
      </c>
      <c r="AB77" s="248">
        <v>1.19</v>
      </c>
      <c r="AC77" s="249">
        <v>1</v>
      </c>
      <c r="AD77" s="249">
        <v>0.2</v>
      </c>
      <c r="AE77" s="249">
        <v>1.3</v>
      </c>
      <c r="AF77" s="229">
        <f t="shared" si="44"/>
        <v>1.72222222222222</v>
      </c>
      <c r="AG77" s="249">
        <v>4.3</v>
      </c>
      <c r="AH77" s="249">
        <v>0.0999999999999979</v>
      </c>
      <c r="AI77" s="249">
        <v>-0.4</v>
      </c>
      <c r="AJ77" s="249">
        <v>-0.199999999999999</v>
      </c>
      <c r="AK77" s="229">
        <f t="shared" si="45"/>
        <v>-1.09523809523809</v>
      </c>
      <c r="AL77" s="229">
        <f t="shared" si="60"/>
        <v>-1.2</v>
      </c>
      <c r="AM77" s="203">
        <f t="shared" si="68"/>
        <v>11.7</v>
      </c>
      <c r="AN77" s="220">
        <v>0.829811857806415</v>
      </c>
      <c r="AR77" s="212"/>
      <c r="AS77" s="212"/>
      <c r="AT77" s="206" t="s">
        <v>713</v>
      </c>
      <c r="AU77" s="235">
        <f t="shared" si="54"/>
        <v>-0.0568181818181818</v>
      </c>
      <c r="AV77" s="235">
        <f t="shared" si="54"/>
        <v>0.608058608058608</v>
      </c>
      <c r="AW77" s="235">
        <f t="shared" si="54"/>
        <v>0.220224719101124</v>
      </c>
      <c r="AX77" s="235">
        <f t="shared" ref="AX77:BG77" si="73">AX43/AX40-1</f>
        <v>0.868794326241135</v>
      </c>
      <c r="AY77" s="235">
        <f t="shared" si="73"/>
        <v>0.611111111111111</v>
      </c>
      <c r="AZ77" s="235">
        <f t="shared" si="73"/>
        <v>0.25</v>
      </c>
      <c r="BA77" s="235">
        <f t="shared" si="73"/>
        <v>0.318930041152263</v>
      </c>
      <c r="BB77" s="235">
        <f t="shared" si="73"/>
        <v>0.353497164461247</v>
      </c>
      <c r="BC77" s="235">
        <f t="shared" si="73"/>
        <v>0.220949263502455</v>
      </c>
      <c r="BD77" s="235">
        <f t="shared" si="73"/>
        <v>0.379496402877698</v>
      </c>
      <c r="BE77" s="235">
        <f t="shared" si="73"/>
        <v>0.408026755852843</v>
      </c>
      <c r="BF77" s="235">
        <f t="shared" si="73"/>
        <v>0.4765625</v>
      </c>
      <c r="BG77" s="235">
        <f t="shared" si="73"/>
        <v>0.367055084745763</v>
      </c>
    </row>
    <row r="78" spans="2:78">
      <c r="B78" s="252">
        <v>44682</v>
      </c>
      <c r="C78" s="236">
        <v>33.4</v>
      </c>
      <c r="D78" s="236">
        <v>9.8</v>
      </c>
      <c r="E78" s="236">
        <v>43.2</v>
      </c>
      <c r="F78" s="239">
        <f t="shared" si="70"/>
        <v>1.27368421052632</v>
      </c>
      <c r="G78" s="239">
        <f t="shared" si="71"/>
        <v>0.474402730375427</v>
      </c>
      <c r="H78" s="236">
        <v>194.7</v>
      </c>
      <c r="I78" s="239">
        <v>1.232</v>
      </c>
      <c r="J78" s="217">
        <v>26.8</v>
      </c>
      <c r="K78" s="217">
        <v>9.2</v>
      </c>
      <c r="L78" s="217">
        <v>36</v>
      </c>
      <c r="M78" s="239">
        <v>0.912</v>
      </c>
      <c r="N78" s="224">
        <v>0.269</v>
      </c>
      <c r="O78" s="236">
        <v>171.2</v>
      </c>
      <c r="P78" s="239">
        <v>1.195</v>
      </c>
      <c r="Q78" s="243">
        <v>135.4</v>
      </c>
      <c r="R78" s="253">
        <v>731.5</v>
      </c>
      <c r="S78" s="214">
        <f>L78/Q78</f>
        <v>0.265878877400295</v>
      </c>
      <c r="T78" s="200">
        <f>S78-S77</f>
        <v>-0.00475451991256459</v>
      </c>
      <c r="U78" s="244">
        <f>O78/R78</f>
        <v>0.23403964456596</v>
      </c>
      <c r="V78" s="246">
        <v>32.4</v>
      </c>
      <c r="W78" s="217">
        <v>9.8</v>
      </c>
      <c r="X78" s="217">
        <v>42.1</v>
      </c>
      <c r="Y78" s="239">
        <v>1.115</v>
      </c>
      <c r="Z78" s="239">
        <v>0.498</v>
      </c>
      <c r="AA78" s="247">
        <v>189.2</v>
      </c>
      <c r="AB78" s="248">
        <v>1.174</v>
      </c>
      <c r="AC78" s="249">
        <f>C78-V78</f>
        <v>1</v>
      </c>
      <c r="AD78" s="249">
        <f>D78-W78</f>
        <v>0</v>
      </c>
      <c r="AE78" s="249">
        <f>E78-X78</f>
        <v>1.1</v>
      </c>
      <c r="AF78" s="229">
        <f t="shared" si="44"/>
        <v>-0.153846153846153</v>
      </c>
      <c r="AG78" s="249">
        <f>AE78+AG77</f>
        <v>5.4</v>
      </c>
      <c r="AH78" s="249">
        <f t="shared" ref="AH78:AJ80" si="74">V78-J78</f>
        <v>5.6</v>
      </c>
      <c r="AI78" s="249">
        <f t="shared" si="74"/>
        <v>0.600000000000001</v>
      </c>
      <c r="AJ78" s="249">
        <f t="shared" si="74"/>
        <v>6.1</v>
      </c>
      <c r="AK78" s="229">
        <f t="shared" si="45"/>
        <v>4.54545454545454</v>
      </c>
      <c r="AL78" s="229">
        <f t="shared" si="60"/>
        <v>31.5000000000002</v>
      </c>
      <c r="AM78" s="203">
        <f t="shared" si="68"/>
        <v>17.8</v>
      </c>
      <c r="AN78" s="220">
        <f>AM78/AM66-1</f>
        <v>1.37520182543601</v>
      </c>
      <c r="AR78" s="205" t="s">
        <v>801</v>
      </c>
      <c r="AS78" s="205" t="s">
        <v>748</v>
      </c>
      <c r="AT78" s="206" t="s">
        <v>711</v>
      </c>
      <c r="AU78" s="234">
        <f>AU44/AU41-1</f>
        <v>0.771028037383178</v>
      </c>
      <c r="AV78" s="234">
        <f t="shared" ref="AU78:AV80" si="75">AV44/AV41-1</f>
        <v>-0.254237288135593</v>
      </c>
      <c r="AW78" s="234">
        <f>AW44/AW41-1</f>
        <v>0.117493472584856</v>
      </c>
      <c r="AX78" s="254"/>
      <c r="AY78" s="254"/>
      <c r="AZ78" s="254"/>
      <c r="BA78" s="254"/>
      <c r="BB78" s="254"/>
      <c r="BC78" s="254"/>
      <c r="BD78" s="254"/>
      <c r="BE78" s="254"/>
      <c r="BF78" s="254"/>
      <c r="BG78" s="254"/>
    </row>
    <row r="79" spans="2:78">
      <c r="B79" s="252">
        <v>44713</v>
      </c>
      <c r="C79" s="236">
        <v>44.4</v>
      </c>
      <c r="D79" s="236">
        <v>12.2</v>
      </c>
      <c r="E79" s="236">
        <v>56.6</v>
      </c>
      <c r="F79" s="239">
        <f t="shared" si="70"/>
        <v>1.60829493087558</v>
      </c>
      <c r="G79" s="239">
        <f t="shared" si="71"/>
        <v>0.310185185185185</v>
      </c>
      <c r="H79" s="236">
        <v>251.6</v>
      </c>
      <c r="I79" s="239">
        <v>1.285</v>
      </c>
      <c r="J79" s="217">
        <v>42.4</v>
      </c>
      <c r="K79" s="217">
        <v>10.8</v>
      </c>
      <c r="L79" s="217">
        <v>53.2</v>
      </c>
      <c r="M79" s="239">
        <v>1.308</v>
      </c>
      <c r="N79" s="224">
        <v>0.476</v>
      </c>
      <c r="O79" s="236">
        <v>224.8</v>
      </c>
      <c r="P79" s="239">
        <v>1.225</v>
      </c>
      <c r="Q79" s="243">
        <v>194.3</v>
      </c>
      <c r="R79" s="253">
        <v>926.1</v>
      </c>
      <c r="S79" s="214">
        <f>L79/Q79</f>
        <v>0.273803396809058</v>
      </c>
      <c r="T79" s="200">
        <f>S79-S78</f>
        <v>0.00792451940876271</v>
      </c>
      <c r="U79" s="244">
        <f>O79/R79</f>
        <v>0.242738365187345</v>
      </c>
      <c r="V79" s="246">
        <v>45.2</v>
      </c>
      <c r="W79" s="217">
        <v>11.9</v>
      </c>
      <c r="X79" s="217">
        <v>57.1</v>
      </c>
      <c r="Y79" s="239">
        <v>1.414</v>
      </c>
      <c r="Z79" s="239">
        <v>0.353</v>
      </c>
      <c r="AA79" s="255">
        <v>246.7</v>
      </c>
      <c r="AB79" s="248">
        <v>1.229</v>
      </c>
      <c r="AC79" s="249">
        <f t="shared" ref="AC79:AE80" si="76">C79-V79</f>
        <v>-0.800000000000004</v>
      </c>
      <c r="AD79" s="249">
        <f t="shared" si="76"/>
        <v>0.299999999999999</v>
      </c>
      <c r="AE79" s="249">
        <f t="shared" si="76"/>
        <v>-0.5</v>
      </c>
      <c r="AF79" s="229">
        <f t="shared" si="44"/>
        <v>-1.45454545454545</v>
      </c>
      <c r="AG79" s="249">
        <f>AE79+AG78</f>
        <v>4.9</v>
      </c>
      <c r="AH79" s="249">
        <f t="shared" si="74"/>
        <v>2.8</v>
      </c>
      <c r="AI79" s="249">
        <f t="shared" si="74"/>
        <v>1.1</v>
      </c>
      <c r="AJ79" s="249">
        <f t="shared" si="74"/>
        <v>3.9</v>
      </c>
      <c r="AK79" s="229">
        <f t="shared" si="45"/>
        <v>8.75000000000003</v>
      </c>
      <c r="AL79" s="229">
        <f t="shared" si="60"/>
        <v>-0.360655737704918</v>
      </c>
      <c r="AM79" s="203">
        <f t="shared" si="68"/>
        <v>21.7</v>
      </c>
      <c r="AN79" s="220">
        <f>AM79/AM67-1</f>
        <v>1.74888841033177</v>
      </c>
      <c r="AR79" s="211"/>
      <c r="AS79" s="211"/>
      <c r="AT79" s="241" t="s">
        <v>804</v>
      </c>
      <c r="AU79" s="251">
        <f t="shared" si="75"/>
        <v>1.47457627118644</v>
      </c>
      <c r="AV79" s="251">
        <f t="shared" si="75"/>
        <v>0.158620689655173</v>
      </c>
      <c r="AW79" s="251">
        <f>AW45/AW42-1</f>
        <v>0.75625</v>
      </c>
      <c r="AX79" s="254"/>
      <c r="AY79" s="254"/>
      <c r="AZ79" s="254"/>
      <c r="BA79" s="254"/>
      <c r="BB79" s="254"/>
      <c r="BC79" s="254"/>
      <c r="BD79" s="254"/>
      <c r="BE79" s="254"/>
      <c r="BF79" s="254"/>
      <c r="BG79" s="254"/>
    </row>
    <row r="80" spans="2:78">
      <c r="B80" s="252">
        <v>44743</v>
      </c>
      <c r="C80" s="236">
        <v>43.5</v>
      </c>
      <c r="D80" s="236">
        <v>14.5</v>
      </c>
      <c r="E80" s="236">
        <v>57.9</v>
      </c>
      <c r="F80" s="239">
        <f t="shared" si="70"/>
        <v>1.18490566037736</v>
      </c>
      <c r="G80" s="239">
        <f t="shared" si="71"/>
        <v>0.0229681978798586</v>
      </c>
      <c r="H80" s="236">
        <v>309.4</v>
      </c>
      <c r="I80" s="239">
        <v>1.262</v>
      </c>
      <c r="J80" s="217">
        <v>36.2</v>
      </c>
      <c r="K80" s="217">
        <v>12.4</v>
      </c>
      <c r="L80" s="217">
        <v>48.6</v>
      </c>
      <c r="M80" s="239">
        <v>1.173</v>
      </c>
      <c r="N80" s="224">
        <v>-0.085</v>
      </c>
      <c r="O80" s="256">
        <v>273.3</v>
      </c>
      <c r="P80" s="239">
        <v>1.215</v>
      </c>
      <c r="Q80" s="243">
        <v>181.8</v>
      </c>
      <c r="R80" s="253">
        <v>1107.9</v>
      </c>
      <c r="S80" s="214">
        <f>L80/Q80</f>
        <v>0.267326732673267</v>
      </c>
      <c r="T80" s="200">
        <f>S80-S79</f>
        <v>-0.00647666413579079</v>
      </c>
      <c r="U80" s="244">
        <f>O80/R80</f>
        <v>0.246682913620363</v>
      </c>
      <c r="V80" s="246">
        <v>42.8</v>
      </c>
      <c r="W80" s="217">
        <v>13.6</v>
      </c>
      <c r="X80" s="217">
        <v>56.4</v>
      </c>
      <c r="Y80" s="239">
        <v>1.237</v>
      </c>
      <c r="Z80" s="239">
        <v>-0.011</v>
      </c>
      <c r="AA80" s="255">
        <v>303</v>
      </c>
      <c r="AB80" s="248">
        <v>1.23</v>
      </c>
      <c r="AC80" s="257">
        <f t="shared" si="76"/>
        <v>0.700000000000003</v>
      </c>
      <c r="AD80" s="257">
        <f t="shared" si="76"/>
        <v>0.9</v>
      </c>
      <c r="AE80" s="257">
        <f t="shared" si="76"/>
        <v>1.5</v>
      </c>
      <c r="AF80" s="229">
        <f t="shared" si="44"/>
        <v>4</v>
      </c>
      <c r="AG80" s="257">
        <f>AE80+AG79</f>
        <v>6.4</v>
      </c>
      <c r="AH80" s="257">
        <f t="shared" si="74"/>
        <v>6.59999999999999</v>
      </c>
      <c r="AI80" s="257">
        <f t="shared" si="74"/>
        <v>1.2</v>
      </c>
      <c r="AJ80" s="257">
        <f t="shared" si="74"/>
        <v>7.8</v>
      </c>
      <c r="AK80" s="229">
        <f t="shared" si="45"/>
        <v>2.25</v>
      </c>
      <c r="AL80" s="229">
        <f t="shared" si="60"/>
        <v>1</v>
      </c>
      <c r="AM80" s="203">
        <f t="shared" si="68"/>
        <v>29.5</v>
      </c>
      <c r="AN80" s="220">
        <f>AM80/AM68-1</f>
        <v>1.86571919837577</v>
      </c>
      <c r="AR80" s="212"/>
      <c r="AS80" s="212"/>
      <c r="AT80" s="206" t="s">
        <v>713</v>
      </c>
      <c r="AU80" s="235">
        <f t="shared" si="75"/>
        <v>1.0210843373494</v>
      </c>
      <c r="AV80" s="235">
        <f t="shared" si="75"/>
        <v>-0.116173120728929</v>
      </c>
      <c r="AW80" s="235">
        <f>AW46/AW43-1</f>
        <v>0.305709023941068</v>
      </c>
      <c r="AX80" s="254"/>
      <c r="AY80" s="254"/>
      <c r="AZ80" s="254"/>
      <c r="BA80" s="254"/>
      <c r="BB80" s="254"/>
      <c r="BC80" s="254"/>
      <c r="BD80" s="254"/>
      <c r="BE80" s="254"/>
      <c r="BF80" s="254"/>
      <c r="BG80" s="254"/>
    </row>
    <row r="81" spans="2:75">
      <c r="B81" s="252">
        <v>44774</v>
      </c>
      <c r="C81" s="236">
        <v>49.9</v>
      </c>
      <c r="D81" s="236">
        <v>15.2</v>
      </c>
      <c r="E81" s="236">
        <v>65</v>
      </c>
      <c r="F81" s="239">
        <f t="shared" si="70"/>
        <v>1.16666666666667</v>
      </c>
      <c r="G81" s="239">
        <f t="shared" si="71"/>
        <v>0.122625215889465</v>
      </c>
      <c r="H81" s="236">
        <v>374.5</v>
      </c>
      <c r="I81" s="239">
        <v>1.239</v>
      </c>
      <c r="J81" s="217">
        <v>39.7</v>
      </c>
      <c r="K81" s="217">
        <v>13.2</v>
      </c>
      <c r="L81" s="217">
        <v>52.9</v>
      </c>
      <c r="M81" s="239">
        <v>1.112</v>
      </c>
      <c r="N81" s="224">
        <v>0.088</v>
      </c>
      <c r="O81" s="256">
        <v>326.2</v>
      </c>
      <c r="P81" s="239">
        <v>1.197</v>
      </c>
      <c r="Q81" s="243">
        <v>187.1</v>
      </c>
      <c r="R81" s="253">
        <v>1295</v>
      </c>
      <c r="S81" s="214">
        <v>0.282736504543025</v>
      </c>
      <c r="T81" s="200">
        <v>0.0154097718697578</v>
      </c>
      <c r="U81" s="244">
        <v>0.251891891891892</v>
      </c>
      <c r="V81" s="246">
        <v>49</v>
      </c>
      <c r="W81" s="217">
        <v>14.2</v>
      </c>
      <c r="X81" s="217">
        <v>63.2</v>
      </c>
      <c r="Y81" s="239">
        <v>1.039</v>
      </c>
      <c r="Z81" s="239">
        <v>0.12</v>
      </c>
      <c r="AA81" s="255">
        <v>366.2</v>
      </c>
      <c r="AB81" s="248">
        <v>1.194</v>
      </c>
      <c r="AC81" s="257">
        <v>0.899999999999999</v>
      </c>
      <c r="AD81" s="257">
        <v>1</v>
      </c>
      <c r="AE81" s="257">
        <v>1.8</v>
      </c>
      <c r="AF81" s="229">
        <f t="shared" si="44"/>
        <v>0.2</v>
      </c>
      <c r="AG81" s="257">
        <v>8.2</v>
      </c>
      <c r="AH81" s="257">
        <v>9.3</v>
      </c>
      <c r="AI81" s="257">
        <v>1</v>
      </c>
      <c r="AJ81" s="257">
        <v>10.3</v>
      </c>
      <c r="AK81" s="229">
        <f t="shared" si="45"/>
        <v>0.872727272727273</v>
      </c>
      <c r="AL81" s="229">
        <f t="shared" si="60"/>
        <v>0.320512820512821</v>
      </c>
      <c r="AM81" s="203">
        <v>39.8</v>
      </c>
      <c r="AN81" s="220">
        <v>1.51992832766666</v>
      </c>
      <c r="AR81" s="179"/>
      <c r="AS81" s="179"/>
      <c r="AT81" s="179"/>
      <c r="AU81" s="254"/>
      <c r="AV81" s="254"/>
      <c r="AW81" s="254"/>
      <c r="AX81" s="254"/>
      <c r="AY81" s="254"/>
      <c r="AZ81" s="254"/>
      <c r="BA81" s="254"/>
      <c r="BB81" s="254"/>
      <c r="BC81" s="254"/>
      <c r="BD81" s="254"/>
      <c r="BE81" s="254"/>
      <c r="BF81" s="254"/>
      <c r="BG81" s="254"/>
    </row>
    <row r="82" spans="2:75">
      <c r="B82" s="252">
        <v>44805</v>
      </c>
      <c r="C82" s="236">
        <v>54.3</v>
      </c>
      <c r="D82" s="236">
        <v>17.6</v>
      </c>
      <c r="E82" s="236">
        <v>71.9</v>
      </c>
      <c r="F82" s="239">
        <f t="shared" si="70"/>
        <v>1.11470588235294</v>
      </c>
      <c r="G82" s="239">
        <f t="shared" si="71"/>
        <v>0.106153846153846</v>
      </c>
      <c r="H82" s="236">
        <v>447</v>
      </c>
      <c r="I82" s="239">
        <v>1.22</v>
      </c>
      <c r="J82" s="217">
        <v>45.7</v>
      </c>
      <c r="K82" s="217">
        <v>15.4</v>
      </c>
      <c r="L82" s="217">
        <v>61.1</v>
      </c>
      <c r="M82" s="239">
        <v>0.829</v>
      </c>
      <c r="N82" s="239">
        <v>0.147</v>
      </c>
      <c r="O82" s="256">
        <v>387.7</v>
      </c>
      <c r="P82" s="239">
        <v>1.132</v>
      </c>
      <c r="Q82" s="243">
        <v>192.3</v>
      </c>
      <c r="R82" s="253">
        <v>1487.5</v>
      </c>
      <c r="S82" s="244">
        <f t="shared" ref="S82:S100" si="77">L82/Q82</f>
        <v>0.317732709308372</v>
      </c>
      <c r="T82" s="244">
        <f t="shared" ref="T82:T100" si="78">S82-S81</f>
        <v>0.0349962047653473</v>
      </c>
      <c r="U82" s="244">
        <f t="shared" ref="U82:U100" si="79">O82/R82</f>
        <v>0.260638655462185</v>
      </c>
      <c r="V82" s="246">
        <v>50.6</v>
      </c>
      <c r="W82" s="217">
        <v>16.8</v>
      </c>
      <c r="X82" s="217">
        <v>67.5</v>
      </c>
      <c r="Y82" s="239">
        <v>0.949</v>
      </c>
      <c r="Z82" s="239">
        <v>0.062</v>
      </c>
      <c r="AA82" s="255">
        <v>434.1</v>
      </c>
      <c r="AB82" s="239">
        <v>1.154</v>
      </c>
      <c r="AC82" s="257">
        <f t="shared" ref="AC82:AE85" si="80">C82-V82</f>
        <v>3.7</v>
      </c>
      <c r="AD82" s="257">
        <f t="shared" si="80"/>
        <v>0.800000000000001</v>
      </c>
      <c r="AE82" s="257">
        <f t="shared" si="80"/>
        <v>4.40000000000001</v>
      </c>
      <c r="AF82" s="229">
        <f t="shared" si="44"/>
        <v>1.44444444444445</v>
      </c>
      <c r="AG82" s="257">
        <f t="shared" ref="AG82:AG100" si="81">AE82+AG81</f>
        <v>12.6</v>
      </c>
      <c r="AH82" s="257">
        <f>V82-J82</f>
        <v>4.9</v>
      </c>
      <c r="AI82" s="257">
        <f t="shared" ref="AI82:AJ85" si="82">W82-K82</f>
        <v>1.4</v>
      </c>
      <c r="AJ82" s="257">
        <f>X82-L82</f>
        <v>6.4</v>
      </c>
      <c r="AK82" s="229">
        <f t="shared" si="45"/>
        <v>4.33333333333332</v>
      </c>
      <c r="AL82" s="229">
        <f t="shared" si="60"/>
        <v>-0.378640776699029</v>
      </c>
      <c r="AM82" s="257">
        <f>AJ82+AM81</f>
        <v>46.2</v>
      </c>
      <c r="AN82" s="258">
        <f t="shared" ref="AN82:AN100" si="83">AM82/AM70-1</f>
        <v>1.7185905696683</v>
      </c>
    </row>
    <row r="83" spans="2:75">
      <c r="B83" s="252">
        <v>44835</v>
      </c>
      <c r="C83" s="236">
        <v>54.1</v>
      </c>
      <c r="D83" s="236">
        <v>17.8</v>
      </c>
      <c r="E83" s="236">
        <v>71.9</v>
      </c>
      <c r="F83" s="239">
        <f t="shared" si="70"/>
        <v>0.922459893048128</v>
      </c>
      <c r="G83" s="239">
        <f t="shared" si="71"/>
        <v>0</v>
      </c>
      <c r="H83" s="236">
        <v>518.9</v>
      </c>
      <c r="I83" s="239">
        <v>1.174</v>
      </c>
      <c r="J83" s="217">
        <v>39.7</v>
      </c>
      <c r="K83" s="217">
        <v>15.9</v>
      </c>
      <c r="L83" s="217">
        <v>55.6</v>
      </c>
      <c r="M83" s="239">
        <v>0.752</v>
      </c>
      <c r="N83" s="239">
        <v>-0.09</v>
      </c>
      <c r="O83" s="256">
        <v>443.2</v>
      </c>
      <c r="P83" s="239">
        <v>1.075</v>
      </c>
      <c r="Q83" s="243">
        <v>184</v>
      </c>
      <c r="R83" s="253">
        <v>1671.6</v>
      </c>
      <c r="S83" s="244">
        <f t="shared" si="77"/>
        <v>0.302173913043478</v>
      </c>
      <c r="T83" s="244">
        <f t="shared" si="78"/>
        <v>-0.015558796264894</v>
      </c>
      <c r="U83" s="244">
        <f t="shared" si="79"/>
        <v>0.265135199808567</v>
      </c>
      <c r="V83" s="246">
        <v>50.8</v>
      </c>
      <c r="W83" s="217">
        <v>16.7</v>
      </c>
      <c r="X83" s="217">
        <v>67.6</v>
      </c>
      <c r="Y83" s="239">
        <v>0.855</v>
      </c>
      <c r="Z83" s="239">
        <v>0.004</v>
      </c>
      <c r="AA83" s="255">
        <v>501.5</v>
      </c>
      <c r="AB83" s="239">
        <v>1.108</v>
      </c>
      <c r="AC83" s="257">
        <f t="shared" si="80"/>
        <v>3.3</v>
      </c>
      <c r="AD83" s="257">
        <f t="shared" si="80"/>
        <v>1.1</v>
      </c>
      <c r="AE83" s="257">
        <f t="shared" si="80"/>
        <v>4.30000000000001</v>
      </c>
      <c r="AF83" s="229">
        <f t="shared" si="44"/>
        <v>-0.0227272727272714</v>
      </c>
      <c r="AG83" s="257">
        <f t="shared" si="81"/>
        <v>16.9</v>
      </c>
      <c r="AH83" s="257">
        <f>V83-J83</f>
        <v>11.1</v>
      </c>
      <c r="AI83" s="257">
        <f t="shared" si="82"/>
        <v>0.799999999999999</v>
      </c>
      <c r="AJ83" s="257">
        <f>X83-L83</f>
        <v>12</v>
      </c>
      <c r="AK83" s="229">
        <f t="shared" si="45"/>
        <v>1.5531914893617</v>
      </c>
      <c r="AL83" s="229">
        <f t="shared" si="60"/>
        <v>0.874999999999999</v>
      </c>
      <c r="AM83" s="257">
        <f>AJ83+AM82</f>
        <v>58.2</v>
      </c>
      <c r="AN83" s="258">
        <f t="shared" si="83"/>
        <v>1.68275706298026</v>
      </c>
      <c r="AR83" s="176" t="s">
        <v>805</v>
      </c>
      <c r="BI83" s="179" t="s">
        <v>805</v>
      </c>
    </row>
    <row r="84" spans="2:75">
      <c r="B84" s="252">
        <v>44866</v>
      </c>
      <c r="C84" s="236">
        <v>54.5</v>
      </c>
      <c r="D84" s="236">
        <v>17.4</v>
      </c>
      <c r="E84" s="236">
        <v>71</v>
      </c>
      <c r="F84" s="239">
        <f t="shared" si="70"/>
        <v>0.632183908045977</v>
      </c>
      <c r="G84" s="239">
        <f t="shared" si="71"/>
        <v>-0.0125173852573018</v>
      </c>
      <c r="H84" s="236">
        <v>589.8</v>
      </c>
      <c r="I84" s="239">
        <v>1.09</v>
      </c>
      <c r="J84" s="217">
        <v>43.4</v>
      </c>
      <c r="K84" s="217">
        <v>16.4</v>
      </c>
      <c r="L84" s="217">
        <v>59.8</v>
      </c>
      <c r="M84" s="239">
        <v>0.582</v>
      </c>
      <c r="N84" s="239">
        <v>0.078</v>
      </c>
      <c r="O84" s="256">
        <v>503</v>
      </c>
      <c r="P84" s="239">
        <v>1.001</v>
      </c>
      <c r="Q84" s="243">
        <v>164.9</v>
      </c>
      <c r="R84" s="253">
        <v>1836.7</v>
      </c>
      <c r="S84" s="244">
        <f t="shared" si="77"/>
        <v>0.362644026682838</v>
      </c>
      <c r="T84" s="244">
        <f t="shared" si="78"/>
        <v>0.0604701136393598</v>
      </c>
      <c r="U84" s="244">
        <f t="shared" si="79"/>
        <v>0.273860728480427</v>
      </c>
      <c r="V84" s="246">
        <v>56.2</v>
      </c>
      <c r="W84" s="217">
        <v>16.6</v>
      </c>
      <c r="X84" s="217">
        <v>72.8</v>
      </c>
      <c r="Y84" s="239">
        <v>0.702</v>
      </c>
      <c r="Z84" s="239">
        <v>0.079</v>
      </c>
      <c r="AA84" s="255">
        <v>574.2</v>
      </c>
      <c r="AB84" s="239">
        <v>1.046</v>
      </c>
      <c r="AC84" s="257">
        <f t="shared" si="80"/>
        <v>-1.7</v>
      </c>
      <c r="AD84" s="257">
        <f t="shared" si="80"/>
        <v>0.799999999999997</v>
      </c>
      <c r="AE84" s="257">
        <f t="shared" si="80"/>
        <v>-1.8</v>
      </c>
      <c r="AF84" s="229">
        <f t="shared" si="44"/>
        <v>-1.41860465116279</v>
      </c>
      <c r="AG84" s="257">
        <f t="shared" si="81"/>
        <v>15.1</v>
      </c>
      <c r="AH84" s="257">
        <f>V84-J84</f>
        <v>12.8</v>
      </c>
      <c r="AI84" s="257">
        <f t="shared" si="82"/>
        <v>0.200000000000003</v>
      </c>
      <c r="AJ84" s="257">
        <f>X84-L84</f>
        <v>13</v>
      </c>
      <c r="AK84" s="229">
        <f t="shared" si="45"/>
        <v>1.6</v>
      </c>
      <c r="AL84" s="229">
        <f t="shared" si="60"/>
        <v>0.0833333333333339</v>
      </c>
      <c r="AM84" s="257">
        <f>AJ84+AM83</f>
        <v>71.2</v>
      </c>
      <c r="AN84" s="258">
        <f t="shared" si="83"/>
        <v>1.66725606032794</v>
      </c>
      <c r="AR84" s="194"/>
      <c r="AS84" s="194"/>
      <c r="AT84" s="194"/>
      <c r="AU84" s="194" t="s">
        <v>697</v>
      </c>
      <c r="AV84" s="194" t="s">
        <v>698</v>
      </c>
      <c r="AW84" s="194" t="s">
        <v>699</v>
      </c>
      <c r="AX84" s="194" t="s">
        <v>700</v>
      </c>
      <c r="AY84" s="194" t="s">
        <v>701</v>
      </c>
      <c r="AZ84" s="194" t="s">
        <v>702</v>
      </c>
      <c r="BA84" s="194" t="s">
        <v>703</v>
      </c>
      <c r="BB84" s="194" t="s">
        <v>704</v>
      </c>
      <c r="BC84" s="194" t="s">
        <v>705</v>
      </c>
      <c r="BD84" s="194" t="s">
        <v>706</v>
      </c>
      <c r="BE84" s="194" t="s">
        <v>707</v>
      </c>
      <c r="BF84" s="194" t="s">
        <v>708</v>
      </c>
      <c r="BI84" s="194"/>
      <c r="BJ84" s="194"/>
      <c r="BK84" s="194"/>
      <c r="BL84" s="194" t="s">
        <v>697</v>
      </c>
      <c r="BM84" s="194" t="s">
        <v>698</v>
      </c>
      <c r="BN84" s="194" t="s">
        <v>699</v>
      </c>
      <c r="BO84" s="194" t="s">
        <v>700</v>
      </c>
      <c r="BP84" s="194" t="s">
        <v>701</v>
      </c>
      <c r="BQ84" s="194" t="s">
        <v>702</v>
      </c>
      <c r="BR84" s="194" t="s">
        <v>703</v>
      </c>
      <c r="BS84" s="194" t="s">
        <v>704</v>
      </c>
      <c r="BT84" s="194" t="s">
        <v>705</v>
      </c>
      <c r="BU84" s="194" t="s">
        <v>706</v>
      </c>
      <c r="BV84" s="194" t="s">
        <v>707</v>
      </c>
      <c r="BW84" s="194" t="s">
        <v>708</v>
      </c>
    </row>
    <row r="85" spans="2:75">
      <c r="B85" s="252">
        <v>44896</v>
      </c>
      <c r="C85" s="236">
        <v>55.4</v>
      </c>
      <c r="D85" s="236">
        <v>19.9</v>
      </c>
      <c r="E85" s="236">
        <v>75.3</v>
      </c>
      <c r="F85" s="239">
        <f t="shared" si="70"/>
        <v>0.549382716049383</v>
      </c>
      <c r="G85" s="239">
        <f t="shared" si="71"/>
        <v>0.0605633802816901</v>
      </c>
      <c r="H85" s="236">
        <v>666.3</v>
      </c>
      <c r="I85" s="239">
        <v>1.015</v>
      </c>
      <c r="J85" s="217">
        <v>45.5</v>
      </c>
      <c r="K85" s="217">
        <v>18.5</v>
      </c>
      <c r="L85" s="217">
        <v>64</v>
      </c>
      <c r="M85" s="239">
        <v>0.351</v>
      </c>
      <c r="N85" s="239">
        <v>0.065</v>
      </c>
      <c r="O85" s="256">
        <v>567.4</v>
      </c>
      <c r="P85" s="239">
        <v>0.9</v>
      </c>
      <c r="Q85" s="243">
        <v>216.9</v>
      </c>
      <c r="R85" s="253">
        <v>2054.3</v>
      </c>
      <c r="S85" s="244">
        <f t="shared" si="77"/>
        <v>0.295066851083449</v>
      </c>
      <c r="T85" s="244">
        <f t="shared" si="78"/>
        <v>-0.0675771755993895</v>
      </c>
      <c r="U85" s="244">
        <f t="shared" si="79"/>
        <v>0.276201139074137</v>
      </c>
      <c r="V85" s="246">
        <v>56.5</v>
      </c>
      <c r="W85" s="217">
        <v>18.6</v>
      </c>
      <c r="X85" s="217">
        <v>75.1</v>
      </c>
      <c r="Y85" s="239">
        <f t="shared" ref="Y85:Y91" si="84">X85/X73-1</f>
        <v>0.487128712871287</v>
      </c>
      <c r="Z85" s="239">
        <f t="shared" ref="Z85:Z91" si="85">X85/X84-1</f>
        <v>0.0315934065934065</v>
      </c>
      <c r="AA85" s="255">
        <v>649.8</v>
      </c>
      <c r="AB85" s="248">
        <f>AA85/AA73-1</f>
        <v>0.96195652173913</v>
      </c>
      <c r="AC85" s="257">
        <f t="shared" si="80"/>
        <v>-1.1</v>
      </c>
      <c r="AD85" s="257">
        <f t="shared" si="80"/>
        <v>1.3</v>
      </c>
      <c r="AE85" s="257">
        <f t="shared" si="80"/>
        <v>0.200000000000003</v>
      </c>
      <c r="AF85" s="229">
        <f t="shared" si="44"/>
        <v>1.11111111111111</v>
      </c>
      <c r="AG85" s="257">
        <f t="shared" si="81"/>
        <v>15.3</v>
      </c>
      <c r="AH85" s="257">
        <f>V85-J85</f>
        <v>11</v>
      </c>
      <c r="AI85" s="257">
        <f t="shared" si="82"/>
        <v>0.100000000000001</v>
      </c>
      <c r="AJ85" s="257">
        <f t="shared" si="82"/>
        <v>11.1</v>
      </c>
      <c r="AK85" s="229">
        <f t="shared" si="45"/>
        <v>2.7</v>
      </c>
      <c r="AL85" s="229">
        <f t="shared" si="60"/>
        <v>-0.146153846153847</v>
      </c>
      <c r="AM85" s="257">
        <f>AJ85+AM84</f>
        <v>82.3</v>
      </c>
      <c r="AN85" s="258">
        <f t="shared" si="83"/>
        <v>1.77159435712818</v>
      </c>
      <c r="AR85" s="205" t="s">
        <v>799</v>
      </c>
      <c r="AS85" s="205" t="s">
        <v>748</v>
      </c>
      <c r="AT85" s="206" t="s">
        <v>711</v>
      </c>
      <c r="AU85" s="259"/>
      <c r="AV85" s="234">
        <f t="shared" ref="AV85:BF85" si="86">AV14/AU14-1</f>
        <v>-0.227049180327869</v>
      </c>
      <c r="AW85" s="234">
        <f t="shared" si="86"/>
        <v>1.18769883351007</v>
      </c>
      <c r="AX85" s="234">
        <f t="shared" si="86"/>
        <v>0.324285021812894</v>
      </c>
      <c r="AY85" s="234">
        <f t="shared" si="86"/>
        <v>-0.0248901903367496</v>
      </c>
      <c r="AZ85" s="234">
        <f t="shared" si="86"/>
        <v>-0.024024024024024</v>
      </c>
      <c r="BA85" s="234">
        <f t="shared" si="86"/>
        <v>0.353846153846154</v>
      </c>
      <c r="BB85" s="234">
        <f t="shared" si="86"/>
        <v>-0.498011363636364</v>
      </c>
      <c r="BC85" s="234">
        <f t="shared" si="86"/>
        <v>1.41143180531975</v>
      </c>
      <c r="BD85" s="234">
        <f t="shared" si="86"/>
        <v>-0.265900023468669</v>
      </c>
      <c r="BE85" s="234">
        <f t="shared" si="86"/>
        <v>0.647378516624041</v>
      </c>
      <c r="BF85" s="235">
        <f t="shared" si="86"/>
        <v>1.13623132156026</v>
      </c>
      <c r="BI85" s="205" t="s">
        <v>736</v>
      </c>
      <c r="BJ85" s="205" t="s">
        <v>748</v>
      </c>
      <c r="BK85" s="206" t="s">
        <v>711</v>
      </c>
      <c r="BL85" s="259"/>
      <c r="BM85" s="234">
        <f t="shared" ref="BM85:BW85" si="87">BM14/BL14-1</f>
        <v>-0.742857142857143</v>
      </c>
      <c r="BN85" s="234">
        <f t="shared" si="87"/>
        <v>4.22222222222222</v>
      </c>
      <c r="BO85" s="234">
        <f t="shared" si="87"/>
        <v>-0.1</v>
      </c>
      <c r="BP85" s="234">
        <f t="shared" si="87"/>
        <v>0.323877068557919</v>
      </c>
      <c r="BQ85" s="234">
        <f t="shared" si="87"/>
        <v>0.196428571428572</v>
      </c>
      <c r="BR85" s="234">
        <f t="shared" si="87"/>
        <v>0</v>
      </c>
      <c r="BS85" s="234">
        <f t="shared" si="87"/>
        <v>0.231343283582089</v>
      </c>
      <c r="BT85" s="234">
        <f t="shared" si="87"/>
        <v>0.236363636363636</v>
      </c>
      <c r="BU85" s="234">
        <f t="shared" si="87"/>
        <v>0.186274509803922</v>
      </c>
      <c r="BV85" s="234">
        <f t="shared" si="87"/>
        <v>0.256198347107438</v>
      </c>
      <c r="BW85" s="235">
        <f t="shared" si="87"/>
        <v>0.171052631578948</v>
      </c>
    </row>
    <row r="86" spans="2:75">
      <c r="B86" s="252">
        <v>44927</v>
      </c>
      <c r="C86" s="236">
        <v>27.8</v>
      </c>
      <c r="D86" s="236">
        <v>12.2</v>
      </c>
      <c r="E86" s="236">
        <v>40</v>
      </c>
      <c r="F86" s="239">
        <f t="shared" si="70"/>
        <v>-0.0740740740740742</v>
      </c>
      <c r="G86" s="239">
        <f t="shared" si="71"/>
        <v>-0.468791500664011</v>
      </c>
      <c r="H86" s="236">
        <v>40</v>
      </c>
      <c r="I86" s="239">
        <f t="shared" ref="I86:I91" si="88">H86/H74-1</f>
        <v>-0.0740740740740742</v>
      </c>
      <c r="J86" s="217">
        <v>21.4</v>
      </c>
      <c r="K86" s="217">
        <v>11.8</v>
      </c>
      <c r="L86" s="217">
        <v>33.2</v>
      </c>
      <c r="M86" s="239">
        <f t="shared" ref="M86:M91" si="89">L86/L74-1</f>
        <v>-0.0568181818181818</v>
      </c>
      <c r="N86" s="239">
        <f t="shared" ref="N86:N91" si="90">L86/L85-1</f>
        <v>-0.48125</v>
      </c>
      <c r="O86" s="217">
        <v>33.2</v>
      </c>
      <c r="P86" s="239">
        <v>-0.0568181818181818</v>
      </c>
      <c r="Q86" s="243">
        <v>129.3</v>
      </c>
      <c r="R86" s="243">
        <v>129.3</v>
      </c>
      <c r="S86" s="244">
        <f t="shared" si="77"/>
        <v>0.25676720804331</v>
      </c>
      <c r="T86" s="244">
        <f t="shared" si="78"/>
        <v>-0.0382996430401384</v>
      </c>
      <c r="U86" s="244">
        <f t="shared" si="79"/>
        <v>0.25676720804331</v>
      </c>
      <c r="V86" s="246">
        <v>27.2</v>
      </c>
      <c r="W86" s="217">
        <v>11.7</v>
      </c>
      <c r="X86" s="217">
        <f>SUM(V86:W86)</f>
        <v>38.9</v>
      </c>
      <c r="Y86" s="239">
        <f t="shared" si="84"/>
        <v>-0.0671462829736212</v>
      </c>
      <c r="Z86" s="239">
        <f t="shared" si="85"/>
        <v>-0.48202396804261</v>
      </c>
      <c r="AA86" s="255">
        <f>X86</f>
        <v>38.9</v>
      </c>
      <c r="AB86" s="248">
        <f t="shared" ref="AB86:AB92" si="91">AA86/AA74-1</f>
        <v>-0.0671462829736212</v>
      </c>
      <c r="AC86" s="257">
        <f>C86-V86</f>
        <v>0.600000000000001</v>
      </c>
      <c r="AD86" s="257">
        <f>D86-W86</f>
        <v>0.5</v>
      </c>
      <c r="AE86" s="257">
        <f>E86-X86</f>
        <v>1.1</v>
      </c>
      <c r="AF86" s="229">
        <f t="shared" si="44"/>
        <v>4.49999999999993</v>
      </c>
      <c r="AG86" s="257">
        <f t="shared" si="81"/>
        <v>16.4</v>
      </c>
      <c r="AH86" s="257">
        <f>V86-J86</f>
        <v>5.8</v>
      </c>
      <c r="AI86" s="257">
        <f>W86-K86</f>
        <v>-0.100000000000001</v>
      </c>
      <c r="AJ86" s="257">
        <f>X86-L86</f>
        <v>5.7</v>
      </c>
      <c r="AK86" s="229">
        <f t="shared" si="45"/>
        <v>-0.123076923076924</v>
      </c>
      <c r="AL86" s="229">
        <f t="shared" si="60"/>
        <v>-0.486486486486487</v>
      </c>
      <c r="AM86" s="257">
        <f>AJ86</f>
        <v>5.7</v>
      </c>
      <c r="AN86" s="258">
        <f t="shared" si="83"/>
        <v>-0.123076923076924</v>
      </c>
      <c r="AR86" s="211"/>
      <c r="AS86" s="211"/>
      <c r="AT86" s="206" t="s">
        <v>712</v>
      </c>
      <c r="AU86" s="259"/>
      <c r="AV86" s="234">
        <f t="shared" ref="AV86:BF86" si="92">AV15/AU15-1</f>
        <v>0.239227340267459</v>
      </c>
      <c r="AW86" s="234">
        <f t="shared" si="92"/>
        <v>0</v>
      </c>
      <c r="AX86" s="234">
        <f t="shared" si="92"/>
        <v>0.195443645083933</v>
      </c>
      <c r="AY86" s="234">
        <f t="shared" si="92"/>
        <v>0.0601805416248746</v>
      </c>
      <c r="AZ86" s="234">
        <f t="shared" si="92"/>
        <v>0.0406811731315042</v>
      </c>
      <c r="BA86" s="234">
        <f t="shared" si="92"/>
        <v>0.0990909090909091</v>
      </c>
      <c r="BB86" s="234">
        <f t="shared" si="92"/>
        <v>0.327543424317618</v>
      </c>
      <c r="BC86" s="234">
        <f t="shared" si="92"/>
        <v>0.256697819314642</v>
      </c>
      <c r="BD86" s="234">
        <f t="shared" si="92"/>
        <v>0.0237977193852257</v>
      </c>
      <c r="BE86" s="234">
        <f t="shared" si="92"/>
        <v>0.0159806295399516</v>
      </c>
      <c r="BF86" s="235">
        <f t="shared" si="92"/>
        <v>0.429933269780744</v>
      </c>
      <c r="BI86" s="211"/>
      <c r="BJ86" s="211"/>
      <c r="BK86" s="206" t="s">
        <v>712</v>
      </c>
      <c r="BL86" s="259"/>
      <c r="BM86" s="234">
        <f t="shared" ref="BM86:BW86" si="93">BM15/BL15-1</f>
        <v>-0.8</v>
      </c>
      <c r="BN86" s="234">
        <f t="shared" si="93"/>
        <v>3.6</v>
      </c>
      <c r="BO86" s="234">
        <f t="shared" si="93"/>
        <v>1.33695652173913</v>
      </c>
      <c r="BP86" s="234">
        <f t="shared" si="93"/>
        <v>-0.348837209302326</v>
      </c>
      <c r="BQ86" s="234">
        <f t="shared" si="93"/>
        <v>0.264285714285714</v>
      </c>
      <c r="BR86" s="234">
        <f t="shared" si="93"/>
        <v>-0.096045197740113</v>
      </c>
      <c r="BS86" s="234">
        <f t="shared" si="93"/>
        <v>0.09375</v>
      </c>
      <c r="BT86" s="234">
        <f t="shared" si="93"/>
        <v>0.314285714285714</v>
      </c>
      <c r="BU86" s="234">
        <f t="shared" si="93"/>
        <v>0</v>
      </c>
      <c r="BV86" s="234">
        <f t="shared" si="93"/>
        <v>0.304347826086957</v>
      </c>
      <c r="BW86" s="235">
        <f t="shared" si="93"/>
        <v>0.133333333333333</v>
      </c>
    </row>
    <row r="87" spans="2:75">
      <c r="B87" s="252">
        <v>44958</v>
      </c>
      <c r="C87" s="236">
        <v>35.9</v>
      </c>
      <c r="D87" s="236">
        <v>15.9</v>
      </c>
      <c r="E87" s="236">
        <v>51.7</v>
      </c>
      <c r="F87" s="239">
        <f t="shared" si="70"/>
        <v>0.477142857142857</v>
      </c>
      <c r="G87" s="239">
        <f t="shared" si="71"/>
        <v>0.2925</v>
      </c>
      <c r="H87" s="236">
        <v>91.2</v>
      </c>
      <c r="I87" s="239">
        <f t="shared" si="88"/>
        <v>0.164750957854406</v>
      </c>
      <c r="J87" s="217">
        <v>29.5</v>
      </c>
      <c r="K87" s="217">
        <v>14.5</v>
      </c>
      <c r="L87" s="217">
        <v>43.9</v>
      </c>
      <c r="M87" s="239">
        <f t="shared" si="89"/>
        <v>0.608058608058608</v>
      </c>
      <c r="N87" s="239">
        <f t="shared" si="90"/>
        <v>0.322289156626506</v>
      </c>
      <c r="O87" s="217">
        <v>77</v>
      </c>
      <c r="P87" s="239">
        <v>0.228</v>
      </c>
      <c r="Q87" s="243">
        <v>139</v>
      </c>
      <c r="R87" s="243">
        <v>267.9</v>
      </c>
      <c r="S87" s="244">
        <f t="shared" si="77"/>
        <v>0.315827338129496</v>
      </c>
      <c r="T87" s="244">
        <f t="shared" si="78"/>
        <v>0.0590601300861862</v>
      </c>
      <c r="U87" s="244">
        <f t="shared" si="79"/>
        <v>0.287420679357969</v>
      </c>
      <c r="V87" s="246">
        <v>34.7</v>
      </c>
      <c r="W87" s="217">
        <v>14.9</v>
      </c>
      <c r="X87" s="217">
        <v>49.6</v>
      </c>
      <c r="Y87" s="239">
        <f t="shared" si="84"/>
        <v>0.564668769716088</v>
      </c>
      <c r="Z87" s="239">
        <f t="shared" si="85"/>
        <v>0.275064267352185</v>
      </c>
      <c r="AA87" s="255">
        <v>88.4</v>
      </c>
      <c r="AB87" s="248">
        <f t="shared" si="91"/>
        <v>0.204359673024523</v>
      </c>
      <c r="AC87" s="257">
        <f t="shared" ref="AC87:AC98" si="94">C87-V87</f>
        <v>1.2</v>
      </c>
      <c r="AD87" s="257">
        <f t="shared" ref="AD87:AD98" si="95">D87-W87</f>
        <v>1</v>
      </c>
      <c r="AE87" s="257">
        <f t="shared" ref="AE87:AE98" si="96">E87-X87</f>
        <v>2.1</v>
      </c>
      <c r="AF87" s="229">
        <f t="shared" ref="AF87:AF100" si="97">IF(AE86&gt;0,AE87/AE86-1,IF(AE86&lt;0,1-AE87/AE86,""))</f>
        <v>0.909090909090908</v>
      </c>
      <c r="AG87" s="257">
        <f t="shared" si="81"/>
        <v>18.5</v>
      </c>
      <c r="AH87" s="257">
        <f t="shared" ref="AH87:AI93" si="98">V87-J87</f>
        <v>5.2</v>
      </c>
      <c r="AI87" s="257">
        <f t="shared" si="98"/>
        <v>0.4</v>
      </c>
      <c r="AJ87" s="257">
        <f t="shared" ref="AJ87:AJ100" si="99">X87-L87</f>
        <v>5.7</v>
      </c>
      <c r="AK87" s="229">
        <f t="shared" ref="AK87:AK92" si="100">IF(AJ75&gt;0,AJ87/AJ75-1,IF(AJ75&lt;0,1-AJ87/AJ75,""))</f>
        <v>0.295454545454547</v>
      </c>
      <c r="AL87" s="229">
        <f t="shared" si="60"/>
        <v>1.33226762955019e-15</v>
      </c>
      <c r="AM87" s="257">
        <f>AJ87+AM86</f>
        <v>11.4</v>
      </c>
      <c r="AN87" s="258">
        <f t="shared" si="83"/>
        <v>0.0458715596330275</v>
      </c>
      <c r="AR87" s="212"/>
      <c r="AS87" s="212"/>
      <c r="AT87" s="206" t="s">
        <v>713</v>
      </c>
      <c r="AU87" s="260"/>
      <c r="AV87" s="235">
        <f t="shared" ref="AV87:BF87" si="101">AV16/AU16-1</f>
        <v>-0.0612783940834654</v>
      </c>
      <c r="AW87" s="235">
        <f t="shared" si="101"/>
        <v>0.630275745638717</v>
      </c>
      <c r="AX87" s="235">
        <f t="shared" si="101"/>
        <v>0.287193648602002</v>
      </c>
      <c r="AY87" s="235">
        <f t="shared" si="101"/>
        <v>-0.00214534727809068</v>
      </c>
      <c r="AZ87" s="235">
        <f t="shared" si="101"/>
        <v>-0.00564364418167151</v>
      </c>
      <c r="BA87" s="235">
        <f t="shared" si="101"/>
        <v>0.278108108108108</v>
      </c>
      <c r="BB87" s="235">
        <f t="shared" si="101"/>
        <v>-0.286952844153098</v>
      </c>
      <c r="BC87" s="235">
        <f t="shared" si="101"/>
        <v>0.861803084223013</v>
      </c>
      <c r="BD87" s="235">
        <f t="shared" si="101"/>
        <v>-0.172825740681746</v>
      </c>
      <c r="BE87" s="235">
        <f t="shared" si="101"/>
        <v>0.39630271519353</v>
      </c>
      <c r="BF87" s="235">
        <f t="shared" si="101"/>
        <v>0.931871466004689</v>
      </c>
      <c r="BI87" s="212"/>
      <c r="BJ87" s="212"/>
      <c r="BK87" s="206" t="s">
        <v>713</v>
      </c>
      <c r="BL87" s="260"/>
      <c r="BM87" s="235">
        <f t="shared" ref="BM87:BW87" si="102">BM16/BL16-1</f>
        <v>-0.651162790697674</v>
      </c>
      <c r="BN87" s="235">
        <f t="shared" si="102"/>
        <v>2.73333333333333</v>
      </c>
      <c r="BO87" s="235">
        <f t="shared" si="102"/>
        <v>0.142857142857143</v>
      </c>
      <c r="BP87" s="235">
        <f t="shared" si="102"/>
        <v>0.0968749999999998</v>
      </c>
      <c r="BQ87" s="235">
        <f t="shared" si="102"/>
        <v>0.219373219373219</v>
      </c>
      <c r="BR87" s="235">
        <f t="shared" si="102"/>
        <v>-0.0303738317757009</v>
      </c>
      <c r="BS87" s="235">
        <f t="shared" si="102"/>
        <v>0.204819277108434</v>
      </c>
      <c r="BT87" s="235">
        <f t="shared" si="102"/>
        <v>0.25</v>
      </c>
      <c r="BU87" s="235">
        <f t="shared" si="102"/>
        <v>0.152</v>
      </c>
      <c r="BV87" s="235">
        <f t="shared" si="102"/>
        <v>0.263888888888889</v>
      </c>
      <c r="BW87" s="235">
        <f t="shared" si="102"/>
        <v>0.159340659340659</v>
      </c>
    </row>
    <row r="88" spans="2:75">
      <c r="B88" s="252">
        <v>44986</v>
      </c>
      <c r="C88" s="236">
        <v>46.7</v>
      </c>
      <c r="D88" s="236">
        <v>16.1</v>
      </c>
      <c r="E88" s="236">
        <v>62.9</v>
      </c>
      <c r="F88" s="239">
        <f t="shared" si="70"/>
        <v>0.439359267734554</v>
      </c>
      <c r="G88" s="239">
        <f t="shared" si="71"/>
        <v>0.216634429400387</v>
      </c>
      <c r="H88" s="236">
        <v>154.1</v>
      </c>
      <c r="I88" s="239">
        <f t="shared" si="88"/>
        <v>0.263114754098361</v>
      </c>
      <c r="J88" s="217">
        <v>38.3</v>
      </c>
      <c r="K88" s="217">
        <v>16</v>
      </c>
      <c r="L88" s="217">
        <v>54.3</v>
      </c>
      <c r="M88" s="239">
        <f t="shared" si="89"/>
        <v>0.220224719101124</v>
      </c>
      <c r="N88" s="239">
        <f t="shared" si="90"/>
        <v>0.236902050113895</v>
      </c>
      <c r="O88" s="217">
        <v>131.3</v>
      </c>
      <c r="P88" s="239">
        <v>0.224</v>
      </c>
      <c r="Q88" s="243">
        <v>158.7</v>
      </c>
      <c r="R88" s="243">
        <f t="shared" ref="R88:R97" si="103">R87+Q88</f>
        <v>426.6</v>
      </c>
      <c r="S88" s="244">
        <f t="shared" si="77"/>
        <v>0.342155009451796</v>
      </c>
      <c r="T88" s="244">
        <f t="shared" si="78"/>
        <v>0.0263276713222995</v>
      </c>
      <c r="U88" s="244">
        <f t="shared" si="79"/>
        <v>0.307782466010314</v>
      </c>
      <c r="V88" s="246">
        <v>45.3</v>
      </c>
      <c r="W88" s="217">
        <v>16.4</v>
      </c>
      <c r="X88" s="217">
        <v>61.7</v>
      </c>
      <c r="Y88" s="239">
        <f t="shared" si="84"/>
        <v>0.356043956043956</v>
      </c>
      <c r="Z88" s="239">
        <f t="shared" si="85"/>
        <v>0.243951612903226</v>
      </c>
      <c r="AA88" s="255">
        <v>150.1</v>
      </c>
      <c r="AB88" s="248">
        <f t="shared" si="91"/>
        <v>0.261344537815126</v>
      </c>
      <c r="AC88" s="257">
        <f t="shared" si="94"/>
        <v>1.40000000000001</v>
      </c>
      <c r="AD88" s="257">
        <f t="shared" si="95"/>
        <v>-0.299999999999997</v>
      </c>
      <c r="AE88" s="257">
        <f t="shared" si="96"/>
        <v>1.2</v>
      </c>
      <c r="AF88" s="229">
        <f t="shared" si="97"/>
        <v>-0.428571428571431</v>
      </c>
      <c r="AG88" s="257">
        <f t="shared" si="81"/>
        <v>19.7</v>
      </c>
      <c r="AH88" s="257">
        <f t="shared" si="98"/>
        <v>7</v>
      </c>
      <c r="AI88" s="257">
        <f t="shared" si="98"/>
        <v>0.399999999999999</v>
      </c>
      <c r="AJ88" s="257">
        <f t="shared" si="99"/>
        <v>7.40000000000001</v>
      </c>
      <c r="AK88" s="229">
        <f t="shared" si="100"/>
        <v>6.40000000000001</v>
      </c>
      <c r="AL88" s="229">
        <f t="shared" ref="AL88:AL100" si="104">IF(AJ87&gt;0,AJ88/AJ87-1,IF(AJ87&lt;0,1-AJ88/AJ87,""))</f>
        <v>0.298245614035088</v>
      </c>
      <c r="AM88" s="257">
        <f t="shared" ref="AM88:AM97" si="105">AJ88+AM87</f>
        <v>18.8</v>
      </c>
      <c r="AN88" s="258">
        <f t="shared" si="83"/>
        <v>0.57983193277311</v>
      </c>
      <c r="AR88" s="205" t="s">
        <v>710</v>
      </c>
      <c r="AS88" s="205" t="s">
        <v>748</v>
      </c>
      <c r="AT88" s="206" t="s">
        <v>711</v>
      </c>
      <c r="AU88" s="234">
        <f>AU17/BF14-1</f>
        <v>-0.77843386627907</v>
      </c>
      <c r="AV88" s="234">
        <f t="shared" ref="AV88:BF88" si="106">AV17/AU17-1</f>
        <v>-0.136531365313653</v>
      </c>
      <c r="AW88" s="234">
        <f t="shared" si="106"/>
        <v>2.05650522317189</v>
      </c>
      <c r="AX88" s="234">
        <f t="shared" si="106"/>
        <v>-0.199161099891254</v>
      </c>
      <c r="AY88" s="234">
        <f t="shared" si="106"/>
        <v>0.268671193016489</v>
      </c>
      <c r="AZ88" s="234">
        <f t="shared" si="106"/>
        <v>0.166207951070336</v>
      </c>
      <c r="BA88" s="234">
        <f t="shared" si="106"/>
        <v>-0.321358332240724</v>
      </c>
      <c r="BB88" s="234">
        <f t="shared" si="106"/>
        <v>0.353748068006182</v>
      </c>
      <c r="BC88" s="234">
        <f t="shared" si="106"/>
        <v>0.588554302840017</v>
      </c>
      <c r="BD88" s="234">
        <f t="shared" si="106"/>
        <v>0.289282184889049</v>
      </c>
      <c r="BE88" s="234">
        <f t="shared" si="106"/>
        <v>0.18911574106334</v>
      </c>
      <c r="BF88" s="235">
        <f t="shared" si="106"/>
        <v>0.643715206563141</v>
      </c>
      <c r="BI88" s="205" t="s">
        <v>737</v>
      </c>
      <c r="BJ88" s="205" t="s">
        <v>748</v>
      </c>
      <c r="BK88" s="206" t="s">
        <v>711</v>
      </c>
      <c r="BL88" s="234">
        <f t="shared" ref="BL88:BL93" si="107">BL17/BW14-1</f>
        <v>-0.185393258426966</v>
      </c>
      <c r="BM88" s="234">
        <f t="shared" ref="BM88:BW88" si="108">BM17/BL17-1</f>
        <v>-0.420689655172414</v>
      </c>
      <c r="BN88" s="234">
        <f t="shared" si="108"/>
        <v>1.03571428571429</v>
      </c>
      <c r="BO88" s="234">
        <f t="shared" si="108"/>
        <v>-0.111111111111111</v>
      </c>
      <c r="BP88" s="234">
        <f t="shared" si="108"/>
        <v>0.0657894736842106</v>
      </c>
      <c r="BQ88" s="234">
        <f t="shared" si="108"/>
        <v>0.148148148148148</v>
      </c>
      <c r="BR88" s="234">
        <f t="shared" si="108"/>
        <v>0.064516129032258</v>
      </c>
      <c r="BS88" s="234">
        <f t="shared" si="108"/>
        <v>0.257575757575758</v>
      </c>
      <c r="BT88" s="234">
        <f t="shared" si="108"/>
        <v>0.152610441767068</v>
      </c>
      <c r="BU88" s="234">
        <f t="shared" si="108"/>
        <v>0.0452961672473868</v>
      </c>
      <c r="BV88" s="234">
        <f t="shared" si="108"/>
        <v>0.143333333333333</v>
      </c>
      <c r="BW88" s="234">
        <f t="shared" si="108"/>
        <v>0.233236151603499</v>
      </c>
    </row>
    <row r="89" spans="2:75">
      <c r="B89" s="252">
        <v>45017</v>
      </c>
      <c r="C89" s="236">
        <v>44.6</v>
      </c>
      <c r="D89" s="236">
        <v>15.7</v>
      </c>
      <c r="E89" s="236">
        <v>60.3</v>
      </c>
      <c r="F89" s="239">
        <f t="shared" si="70"/>
        <v>1.0580204778157</v>
      </c>
      <c r="G89" s="239">
        <f t="shared" si="71"/>
        <v>-0.041335453100159</v>
      </c>
      <c r="H89" s="236">
        <v>214.4</v>
      </c>
      <c r="I89" s="239">
        <f t="shared" si="88"/>
        <v>0.417052214144084</v>
      </c>
      <c r="J89" s="217">
        <v>37</v>
      </c>
      <c r="K89" s="217">
        <v>15.7</v>
      </c>
      <c r="L89" s="217">
        <v>52.7</v>
      </c>
      <c r="M89" s="239">
        <f t="shared" si="89"/>
        <v>0.868794326241135</v>
      </c>
      <c r="N89" s="239">
        <f t="shared" si="90"/>
        <v>-0.0294659300184161</v>
      </c>
      <c r="O89" s="217">
        <v>184.3</v>
      </c>
      <c r="P89" s="239">
        <v>0.224</v>
      </c>
      <c r="Q89" s="243">
        <v>163</v>
      </c>
      <c r="R89" s="243">
        <f t="shared" si="103"/>
        <v>589.6</v>
      </c>
      <c r="S89" s="244">
        <f t="shared" si="77"/>
        <v>0.323312883435583</v>
      </c>
      <c r="T89" s="244">
        <f t="shared" si="78"/>
        <v>-0.018842126016213</v>
      </c>
      <c r="U89" s="244">
        <f t="shared" si="79"/>
        <v>0.312584803256445</v>
      </c>
      <c r="V89" s="246">
        <v>43.7</v>
      </c>
      <c r="W89" s="217">
        <v>17</v>
      </c>
      <c r="X89" s="217">
        <v>60.7</v>
      </c>
      <c r="Y89" s="239">
        <f t="shared" si="84"/>
        <v>1.16785714285714</v>
      </c>
      <c r="Z89" s="239">
        <f t="shared" si="85"/>
        <v>-0.0162074554294975</v>
      </c>
      <c r="AA89" s="255">
        <v>210.8</v>
      </c>
      <c r="AB89" s="248">
        <f t="shared" si="91"/>
        <v>0.43498978897209</v>
      </c>
      <c r="AC89" s="257">
        <f t="shared" si="94"/>
        <v>0.899999999999999</v>
      </c>
      <c r="AD89" s="257">
        <f t="shared" si="95"/>
        <v>-1.3</v>
      </c>
      <c r="AE89" s="257">
        <f t="shared" si="96"/>
        <v>-0.400000000000006</v>
      </c>
      <c r="AF89" s="229">
        <f t="shared" si="97"/>
        <v>-1.33333333333334</v>
      </c>
      <c r="AG89" s="257">
        <f t="shared" si="81"/>
        <v>19.3</v>
      </c>
      <c r="AH89" s="257">
        <f t="shared" si="98"/>
        <v>6.7</v>
      </c>
      <c r="AI89" s="257">
        <f t="shared" si="98"/>
        <v>1.3</v>
      </c>
      <c r="AJ89" s="257">
        <f t="shared" si="99"/>
        <v>8</v>
      </c>
      <c r="AK89" s="229">
        <f t="shared" si="100"/>
        <v>41.0000000000002</v>
      </c>
      <c r="AL89" s="229">
        <f t="shared" si="104"/>
        <v>0.0810810810810803</v>
      </c>
      <c r="AM89" s="257">
        <f t="shared" si="105"/>
        <v>26.8</v>
      </c>
      <c r="AN89" s="258">
        <f t="shared" si="83"/>
        <v>1.29059829059829</v>
      </c>
      <c r="AR89" s="211"/>
      <c r="AS89" s="211"/>
      <c r="AT89" s="206" t="s">
        <v>712</v>
      </c>
      <c r="AU89" s="234">
        <f>AU18/BF15-1</f>
        <v>-0.192666666666667</v>
      </c>
      <c r="AV89" s="234">
        <f t="shared" ref="AV89:BF89" si="109">AV18/AU18-1</f>
        <v>-0.0396366639141206</v>
      </c>
      <c r="AW89" s="234">
        <f t="shared" si="109"/>
        <v>0.441960447119518</v>
      </c>
      <c r="AX89" s="234">
        <f t="shared" si="109"/>
        <v>-0.0563506261180678</v>
      </c>
      <c r="AY89" s="234">
        <f t="shared" si="109"/>
        <v>0.363665086887836</v>
      </c>
      <c r="AZ89" s="234">
        <f t="shared" si="109"/>
        <v>0.228220574606117</v>
      </c>
      <c r="BA89" s="234">
        <f t="shared" si="109"/>
        <v>0.144689681192228</v>
      </c>
      <c r="BB89" s="234">
        <f t="shared" si="109"/>
        <v>0.119644034278181</v>
      </c>
      <c r="BC89" s="234">
        <f t="shared" si="109"/>
        <v>0.0179570209007949</v>
      </c>
      <c r="BD89" s="234">
        <f t="shared" si="109"/>
        <v>-0.126084441873915</v>
      </c>
      <c r="BE89" s="234">
        <f t="shared" si="109"/>
        <v>0.257279947054931</v>
      </c>
      <c r="BF89" s="235">
        <f t="shared" si="109"/>
        <v>0.21752862218713</v>
      </c>
      <c r="BI89" s="211"/>
      <c r="BJ89" s="211"/>
      <c r="BK89" s="206" t="s">
        <v>712</v>
      </c>
      <c r="BL89" s="234">
        <f t="shared" si="107"/>
        <v>-0.235294117647059</v>
      </c>
      <c r="BM89" s="234">
        <f t="shared" ref="BM89:BW89" si="110">BM18/BL18-1</f>
        <v>-0.384615384615385</v>
      </c>
      <c r="BN89" s="234">
        <f t="shared" si="110"/>
        <v>1.125</v>
      </c>
      <c r="BO89" s="234">
        <f t="shared" si="110"/>
        <v>-0.0294117647058824</v>
      </c>
      <c r="BP89" s="234">
        <f t="shared" si="110"/>
        <v>0.0303030303030303</v>
      </c>
      <c r="BQ89" s="234">
        <f t="shared" si="110"/>
        <v>0.205882352941176</v>
      </c>
      <c r="BR89" s="234">
        <f t="shared" si="110"/>
        <v>0.146341463414634</v>
      </c>
      <c r="BS89" s="234">
        <f t="shared" si="110"/>
        <v>0.170212765957447</v>
      </c>
      <c r="BT89" s="234">
        <f t="shared" si="110"/>
        <v>0.0727272727272728</v>
      </c>
      <c r="BU89" s="234">
        <f t="shared" si="110"/>
        <v>0.0847457627118644</v>
      </c>
      <c r="BV89" s="234">
        <f t="shared" si="110"/>
        <v>0.328125</v>
      </c>
      <c r="BW89" s="234">
        <f t="shared" si="110"/>
        <v>-0.0352941176470589</v>
      </c>
    </row>
    <row r="90" spans="2:75">
      <c r="B90" s="252">
        <v>45047</v>
      </c>
      <c r="C90" s="236">
        <v>47.6</v>
      </c>
      <c r="D90" s="236">
        <v>19.7</v>
      </c>
      <c r="E90" s="236">
        <v>66.8</v>
      </c>
      <c r="F90" s="239">
        <f t="shared" si="70"/>
        <v>0.546296296296296</v>
      </c>
      <c r="G90" s="239">
        <f t="shared" si="71"/>
        <v>0.107794361525705</v>
      </c>
      <c r="H90" s="236">
        <v>280.9</v>
      </c>
      <c r="I90" s="239">
        <f t="shared" si="88"/>
        <v>0.442732408834104</v>
      </c>
      <c r="J90" s="217">
        <v>38.8</v>
      </c>
      <c r="K90" s="217">
        <v>19.2</v>
      </c>
      <c r="L90" s="217">
        <v>58</v>
      </c>
      <c r="M90" s="239">
        <f t="shared" si="89"/>
        <v>0.611111111111111</v>
      </c>
      <c r="N90" s="239">
        <f t="shared" si="90"/>
        <v>0.100569259962049</v>
      </c>
      <c r="O90" s="217">
        <v>242.1</v>
      </c>
      <c r="P90" s="239">
        <v>0.224</v>
      </c>
      <c r="Q90" s="243">
        <v>174.2</v>
      </c>
      <c r="R90" s="243">
        <f t="shared" si="103"/>
        <v>763.8</v>
      </c>
      <c r="S90" s="244">
        <f t="shared" si="77"/>
        <v>0.332950631458094</v>
      </c>
      <c r="T90" s="244">
        <f t="shared" si="78"/>
        <v>0.00963774802251133</v>
      </c>
      <c r="U90" s="244">
        <f t="shared" si="79"/>
        <v>0.316967792615868</v>
      </c>
      <c r="V90" s="246">
        <v>47.9</v>
      </c>
      <c r="W90" s="217">
        <v>19.4</v>
      </c>
      <c r="X90" s="217">
        <v>67.3</v>
      </c>
      <c r="Y90" s="239">
        <f t="shared" si="84"/>
        <v>0.598574821852731</v>
      </c>
      <c r="Z90" s="239">
        <f t="shared" si="85"/>
        <v>0.108731466227348</v>
      </c>
      <c r="AA90" s="255">
        <v>277.8</v>
      </c>
      <c r="AB90" s="248">
        <f t="shared" si="91"/>
        <v>0.468287526427061</v>
      </c>
      <c r="AC90" s="257">
        <f t="shared" si="94"/>
        <v>-0.299999999999997</v>
      </c>
      <c r="AD90" s="257">
        <f t="shared" si="95"/>
        <v>0.300000000000001</v>
      </c>
      <c r="AE90" s="257">
        <f t="shared" si="96"/>
        <v>-0.5</v>
      </c>
      <c r="AF90" s="229">
        <f t="shared" si="97"/>
        <v>-0.249999999999982</v>
      </c>
      <c r="AG90" s="257">
        <f t="shared" si="81"/>
        <v>18.8</v>
      </c>
      <c r="AH90" s="257">
        <f t="shared" si="98"/>
        <v>9.1</v>
      </c>
      <c r="AI90" s="257">
        <f t="shared" si="98"/>
        <v>0.199999999999999</v>
      </c>
      <c r="AJ90" s="257">
        <f t="shared" si="99"/>
        <v>9.3</v>
      </c>
      <c r="AK90" s="229">
        <f t="shared" si="100"/>
        <v>0.524590163934425</v>
      </c>
      <c r="AL90" s="229">
        <f t="shared" si="104"/>
        <v>0.1625</v>
      </c>
      <c r="AM90" s="257">
        <f t="shared" si="105"/>
        <v>36.1</v>
      </c>
      <c r="AN90" s="258">
        <f t="shared" si="83"/>
        <v>1.02808988764045</v>
      </c>
      <c r="AR90" s="212"/>
      <c r="AS90" s="212"/>
      <c r="AT90" s="206" t="s">
        <v>713</v>
      </c>
      <c r="AU90" s="234">
        <f>AU19/BF16-1</f>
        <v>-0.652984009137636</v>
      </c>
      <c r="AV90" s="235">
        <f t="shared" ref="AV90:BF90" si="111">AV19/AU19-1</f>
        <v>-0.0882534457930467</v>
      </c>
      <c r="AW90" s="235">
        <f t="shared" si="111"/>
        <v>1.20916064981949</v>
      </c>
      <c r="AX90" s="235">
        <f t="shared" si="111"/>
        <v>-0.150240016341538</v>
      </c>
      <c r="AY90" s="235">
        <f t="shared" si="111"/>
        <v>0.304807692307692</v>
      </c>
      <c r="AZ90" s="235">
        <f t="shared" si="111"/>
        <v>0.190862196020634</v>
      </c>
      <c r="BA90" s="235">
        <f t="shared" si="111"/>
        <v>-0.130259900990099</v>
      </c>
      <c r="BB90" s="235">
        <f t="shared" si="111"/>
        <v>0.22741017431519</v>
      </c>
      <c r="BC90" s="235">
        <f t="shared" si="111"/>
        <v>0.307658865299616</v>
      </c>
      <c r="BD90" s="235">
        <f t="shared" si="111"/>
        <v>0.130104726547349</v>
      </c>
      <c r="BE90" s="235">
        <f t="shared" si="111"/>
        <v>0.209316008825693</v>
      </c>
      <c r="BF90" s="235">
        <f t="shared" si="111"/>
        <v>0.512406746675316</v>
      </c>
      <c r="BI90" s="212"/>
      <c r="BJ90" s="212"/>
      <c r="BK90" s="206" t="s">
        <v>713</v>
      </c>
      <c r="BL90" s="235">
        <f t="shared" si="107"/>
        <v>-0.18957345971564</v>
      </c>
      <c r="BM90" s="235">
        <f t="shared" ref="BM90:BW90" si="112">BM19/BL19-1</f>
        <v>-0.415204678362573</v>
      </c>
      <c r="BN90" s="235">
        <f t="shared" si="112"/>
        <v>1.05</v>
      </c>
      <c r="BO90" s="235">
        <f t="shared" si="112"/>
        <v>-0.102439024390244</v>
      </c>
      <c r="BP90" s="235">
        <f t="shared" si="112"/>
        <v>0.0652173913043479</v>
      </c>
      <c r="BQ90" s="235">
        <f t="shared" si="112"/>
        <v>0.158163265306122</v>
      </c>
      <c r="BR90" s="235">
        <f t="shared" si="112"/>
        <v>0.0837004405286346</v>
      </c>
      <c r="BS90" s="235">
        <f t="shared" si="112"/>
        <v>0.235772357723577</v>
      </c>
      <c r="BT90" s="235">
        <f t="shared" si="112"/>
        <v>0.138157894736842</v>
      </c>
      <c r="BU90" s="235">
        <f t="shared" si="112"/>
        <v>0.0635838150289016</v>
      </c>
      <c r="BV90" s="235">
        <f t="shared" si="112"/>
        <v>0.165760869565218</v>
      </c>
      <c r="BW90" s="235">
        <f t="shared" si="112"/>
        <v>0.177156177156177</v>
      </c>
    </row>
    <row r="91" spans="2:75">
      <c r="B91" s="252">
        <v>45078</v>
      </c>
      <c r="C91" s="236">
        <v>50</v>
      </c>
      <c r="D91" s="236">
        <v>23.5</v>
      </c>
      <c r="E91" s="236">
        <v>73.6</v>
      </c>
      <c r="F91" s="239">
        <f t="shared" si="70"/>
        <v>0.300353356890459</v>
      </c>
      <c r="G91" s="239">
        <f t="shared" si="71"/>
        <v>0.101796407185629</v>
      </c>
      <c r="H91" s="236">
        <v>355.1</v>
      </c>
      <c r="I91" s="239">
        <f t="shared" si="88"/>
        <v>0.411367249602544</v>
      </c>
      <c r="J91" s="217">
        <v>44.9</v>
      </c>
      <c r="K91" s="217">
        <v>21.7</v>
      </c>
      <c r="L91" s="217">
        <v>66.5</v>
      </c>
      <c r="M91" s="239">
        <f t="shared" si="89"/>
        <v>0.25</v>
      </c>
      <c r="N91" s="239">
        <f t="shared" si="90"/>
        <v>0.146551724137931</v>
      </c>
      <c r="O91" s="217">
        <v>308.6</v>
      </c>
      <c r="P91" s="239">
        <v>0.373</v>
      </c>
      <c r="Q91" s="243">
        <v>189.4</v>
      </c>
      <c r="R91" s="243">
        <f t="shared" si="103"/>
        <v>953.2</v>
      </c>
      <c r="S91" s="244">
        <f t="shared" si="77"/>
        <v>0.351108764519535</v>
      </c>
      <c r="T91" s="244">
        <f t="shared" si="78"/>
        <v>0.0181581330614412</v>
      </c>
      <c r="U91" s="244">
        <f t="shared" si="79"/>
        <v>0.323751573646664</v>
      </c>
      <c r="V91" s="246">
        <v>52.8</v>
      </c>
      <c r="W91" s="246">
        <v>23.3</v>
      </c>
      <c r="X91" s="246">
        <v>76.1</v>
      </c>
      <c r="Y91" s="239">
        <f t="shared" si="84"/>
        <v>0.332749562171629</v>
      </c>
      <c r="Z91" s="239">
        <f t="shared" si="85"/>
        <v>0.13075780089153</v>
      </c>
      <c r="AA91" s="255">
        <v>354.4</v>
      </c>
      <c r="AB91" s="248">
        <f t="shared" si="91"/>
        <v>0.436562626672071</v>
      </c>
      <c r="AC91" s="257">
        <f t="shared" si="94"/>
        <v>-2.8</v>
      </c>
      <c r="AD91" s="257">
        <f t="shared" si="95"/>
        <v>0.199999999999999</v>
      </c>
      <c r="AE91" s="257">
        <f t="shared" si="96"/>
        <v>-2.5</v>
      </c>
      <c r="AF91" s="229">
        <f t="shared" si="97"/>
        <v>-4</v>
      </c>
      <c r="AG91" s="257">
        <f t="shared" si="81"/>
        <v>16.3</v>
      </c>
      <c r="AH91" s="257">
        <f t="shared" si="98"/>
        <v>7.9</v>
      </c>
      <c r="AI91" s="257">
        <f t="shared" si="98"/>
        <v>1.6</v>
      </c>
      <c r="AJ91" s="257">
        <f t="shared" si="99"/>
        <v>9.59999999999999</v>
      </c>
      <c r="AK91" s="229">
        <f t="shared" si="100"/>
        <v>1.46153846153846</v>
      </c>
      <c r="AL91" s="229">
        <f t="shared" si="104"/>
        <v>0.0322580645161288</v>
      </c>
      <c r="AM91" s="257">
        <f t="shared" si="105"/>
        <v>45.7</v>
      </c>
      <c r="AN91" s="258">
        <f t="shared" si="83"/>
        <v>1.10599078341014</v>
      </c>
      <c r="AR91" s="205" t="s">
        <v>714</v>
      </c>
      <c r="AS91" s="205" t="s">
        <v>748</v>
      </c>
      <c r="AT91" s="206" t="s">
        <v>711</v>
      </c>
      <c r="AU91" s="234">
        <f>AU20/BF17-1</f>
        <v>-0.722566844919786</v>
      </c>
      <c r="AV91" s="234">
        <f t="shared" ref="AV91:BF91" si="113">AV20/AU20-1</f>
        <v>-0.186455923927011</v>
      </c>
      <c r="AW91" s="234">
        <f t="shared" si="113"/>
        <v>0.670984046754067</v>
      </c>
      <c r="AX91" s="234">
        <f t="shared" si="113"/>
        <v>0.302580584176198</v>
      </c>
      <c r="AY91" s="234">
        <f t="shared" si="113"/>
        <v>0.245500725689405</v>
      </c>
      <c r="AZ91" s="234">
        <f t="shared" si="113"/>
        <v>0.448989104468916</v>
      </c>
      <c r="BA91" s="234">
        <f t="shared" si="113"/>
        <v>-0.18299891431099</v>
      </c>
      <c r="BB91" s="234">
        <f t="shared" si="113"/>
        <v>0.0671818092331922</v>
      </c>
      <c r="BC91" s="234">
        <f t="shared" si="113"/>
        <v>0.0271180187243463</v>
      </c>
      <c r="BD91" s="234">
        <f t="shared" si="113"/>
        <v>0.203852543666652</v>
      </c>
      <c r="BE91" s="234">
        <f t="shared" si="113"/>
        <v>0.4423557495058</v>
      </c>
      <c r="BF91" s="235">
        <f t="shared" si="113"/>
        <v>-0.0890331255979934</v>
      </c>
      <c r="BI91" s="205" t="s">
        <v>738</v>
      </c>
      <c r="BJ91" s="205" t="s">
        <v>748</v>
      </c>
      <c r="BK91" s="206" t="s">
        <v>711</v>
      </c>
      <c r="BL91" s="234">
        <f t="shared" si="107"/>
        <v>-0.200945626477541</v>
      </c>
      <c r="BM91" s="234">
        <f t="shared" ref="BM91:BW91" si="114">BM20/BL20-1</f>
        <v>-0.275147928994083</v>
      </c>
      <c r="BN91" s="234">
        <f t="shared" si="114"/>
        <v>0.514285714285714</v>
      </c>
      <c r="BO91" s="234">
        <f t="shared" si="114"/>
        <v>-0.423180592991914</v>
      </c>
      <c r="BP91" s="234">
        <f t="shared" si="114"/>
        <v>0.514018691588785</v>
      </c>
      <c r="BQ91" s="234">
        <f t="shared" si="114"/>
        <v>0.395061728395062</v>
      </c>
      <c r="BR91" s="234">
        <f t="shared" si="114"/>
        <v>-0.0530973451327434</v>
      </c>
      <c r="BS91" s="234">
        <f t="shared" si="114"/>
        <v>0.144859813084112</v>
      </c>
      <c r="BT91" s="234">
        <f t="shared" si="114"/>
        <v>0.0326530612244897</v>
      </c>
      <c r="BU91" s="234">
        <f t="shared" si="114"/>
        <v>0.00395256916996045</v>
      </c>
      <c r="BV91" s="234">
        <f t="shared" si="114"/>
        <v>0.106299212598425</v>
      </c>
      <c r="BW91" s="234">
        <f t="shared" si="114"/>
        <v>0.00533807829181487</v>
      </c>
    </row>
    <row r="92" spans="2:75">
      <c r="B92" s="252">
        <v>45108</v>
      </c>
      <c r="C92" s="236">
        <v>51.1</v>
      </c>
      <c r="D92" s="236">
        <v>25.2</v>
      </c>
      <c r="E92" s="236">
        <v>76.2</v>
      </c>
      <c r="F92" s="239">
        <v>0.312</v>
      </c>
      <c r="G92" s="239">
        <v>0.036</v>
      </c>
      <c r="H92" s="236">
        <v>431.1</v>
      </c>
      <c r="I92" s="239">
        <v>0.392</v>
      </c>
      <c r="J92" s="217">
        <v>42.1</v>
      </c>
      <c r="K92" s="217">
        <v>22</v>
      </c>
      <c r="L92" s="217">
        <v>64.1</v>
      </c>
      <c r="M92" s="239">
        <v>0.319</v>
      </c>
      <c r="N92" s="239">
        <v>-0.036</v>
      </c>
      <c r="O92" s="217">
        <v>372.5</v>
      </c>
      <c r="P92" s="239">
        <v>0.363</v>
      </c>
      <c r="Q92" s="243">
        <v>176.8</v>
      </c>
      <c r="R92" s="243">
        <f t="shared" si="103"/>
        <v>1130</v>
      </c>
      <c r="S92" s="244">
        <f t="shared" si="77"/>
        <v>0.362556561085973</v>
      </c>
      <c r="T92" s="244">
        <f t="shared" si="78"/>
        <v>0.0114477965664374</v>
      </c>
      <c r="U92" s="244">
        <f t="shared" si="79"/>
        <v>0.329646017699115</v>
      </c>
      <c r="V92" s="246">
        <v>49.6</v>
      </c>
      <c r="W92" s="246">
        <v>24.2</v>
      </c>
      <c r="X92" s="246">
        <v>73.7</v>
      </c>
      <c r="Y92" s="239">
        <v>0.307</v>
      </c>
      <c r="Z92" s="239">
        <v>-0.031</v>
      </c>
      <c r="AA92" s="255">
        <v>427.9</v>
      </c>
      <c r="AB92" s="248">
        <f t="shared" si="91"/>
        <v>0.412211221122112</v>
      </c>
      <c r="AC92" s="257">
        <f t="shared" si="94"/>
        <v>1.5</v>
      </c>
      <c r="AD92" s="257">
        <f t="shared" si="95"/>
        <v>1</v>
      </c>
      <c r="AE92" s="257">
        <f t="shared" si="96"/>
        <v>2.5</v>
      </c>
      <c r="AF92" s="229">
        <f t="shared" si="97"/>
        <v>2</v>
      </c>
      <c r="AG92" s="257">
        <f t="shared" si="81"/>
        <v>18.8</v>
      </c>
      <c r="AH92" s="257">
        <f t="shared" si="98"/>
        <v>7.5</v>
      </c>
      <c r="AI92" s="257">
        <f t="shared" si="98"/>
        <v>2.2</v>
      </c>
      <c r="AJ92" s="257">
        <f t="shared" si="99"/>
        <v>9.60000000000001</v>
      </c>
      <c r="AK92" s="229">
        <f t="shared" si="100"/>
        <v>0.230769230769232</v>
      </c>
      <c r="AL92" s="229">
        <f t="shared" si="104"/>
        <v>1.55431223447522e-15</v>
      </c>
      <c r="AM92" s="257">
        <f t="shared" si="105"/>
        <v>55.3</v>
      </c>
      <c r="AN92" s="258">
        <f t="shared" si="83"/>
        <v>0.874576271186441</v>
      </c>
      <c r="AR92" s="211"/>
      <c r="AS92" s="211"/>
      <c r="AT92" s="206" t="s">
        <v>711</v>
      </c>
      <c r="AU92" s="234">
        <f>AU21/BF18-1</f>
        <v>-0.35516645049719</v>
      </c>
      <c r="AV92" s="234">
        <f t="shared" ref="AV92:BF92" si="115">AV21/AU21-1</f>
        <v>-0.36959436808582</v>
      </c>
      <c r="AW92" s="234">
        <f t="shared" si="115"/>
        <v>0.341132677479394</v>
      </c>
      <c r="AX92" s="234">
        <f t="shared" si="115"/>
        <v>0.372521808088819</v>
      </c>
      <c r="AY92" s="234">
        <f t="shared" si="115"/>
        <v>0.306514516827965</v>
      </c>
      <c r="AZ92" s="234">
        <f t="shared" si="115"/>
        <v>0.0103924820342731</v>
      </c>
      <c r="BA92" s="234">
        <f t="shared" si="115"/>
        <v>0.00240726556516035</v>
      </c>
      <c r="BB92" s="234">
        <f t="shared" si="115"/>
        <v>-0.101626459993451</v>
      </c>
      <c r="BC92" s="234">
        <f t="shared" si="115"/>
        <v>-0.0931956257594168</v>
      </c>
      <c r="BD92" s="234">
        <f t="shared" si="115"/>
        <v>-0.440171512796462</v>
      </c>
      <c r="BE92" s="234">
        <f t="shared" si="115"/>
        <v>0.0873623743417902</v>
      </c>
      <c r="BF92" s="235">
        <f t="shared" si="115"/>
        <v>0.518600044023773</v>
      </c>
      <c r="BI92" s="211"/>
      <c r="BJ92" s="211"/>
      <c r="BK92" s="206" t="s">
        <v>712</v>
      </c>
      <c r="BL92" s="234">
        <f t="shared" si="107"/>
        <v>-0.0365853658536585</v>
      </c>
      <c r="BM92" s="234">
        <f t="shared" ref="BM92:BW92" si="116">BM21/BL21-1</f>
        <v>-0.0886075949367089</v>
      </c>
      <c r="BN92" s="234">
        <f t="shared" si="116"/>
        <v>0.180555555555556</v>
      </c>
      <c r="BO92" s="234">
        <f t="shared" si="116"/>
        <v>-0.223529411764706</v>
      </c>
      <c r="BP92" s="234">
        <f t="shared" si="116"/>
        <v>0.484848484848485</v>
      </c>
      <c r="BQ92" s="234">
        <f t="shared" si="116"/>
        <v>0.214285714285714</v>
      </c>
      <c r="BR92" s="234">
        <f t="shared" si="116"/>
        <v>0.142857142857143</v>
      </c>
      <c r="BS92" s="234">
        <f t="shared" si="116"/>
        <v>0.0441176470588236</v>
      </c>
      <c r="BT92" s="234">
        <f t="shared" si="116"/>
        <v>0.183098591549296</v>
      </c>
      <c r="BU92" s="234">
        <f t="shared" si="116"/>
        <v>-0.00595238095238104</v>
      </c>
      <c r="BV92" s="234">
        <f t="shared" si="116"/>
        <v>-0.00598802395209563</v>
      </c>
      <c r="BW92" s="234">
        <f t="shared" si="116"/>
        <v>0.120481927710843</v>
      </c>
    </row>
    <row r="93" spans="2:75">
      <c r="B93" s="252">
        <v>45139</v>
      </c>
      <c r="C93" s="236">
        <v>54</v>
      </c>
      <c r="D93" s="236">
        <v>24.9</v>
      </c>
      <c r="E93" s="236">
        <v>78.9</v>
      </c>
      <c r="F93" s="239">
        <v>0.201</v>
      </c>
      <c r="G93" s="239">
        <v>0.034</v>
      </c>
      <c r="H93" s="236">
        <v>510.1</v>
      </c>
      <c r="I93" s="239">
        <v>0.359</v>
      </c>
      <c r="J93" s="217">
        <v>49.1</v>
      </c>
      <c r="K93" s="217">
        <v>22.6</v>
      </c>
      <c r="L93" s="217">
        <v>71.6</v>
      </c>
      <c r="M93" s="239">
        <v>0.345</v>
      </c>
      <c r="N93" s="239">
        <v>1.18</v>
      </c>
      <c r="O93" s="217">
        <v>444.1</v>
      </c>
      <c r="P93" s="239">
        <v>0.36</v>
      </c>
      <c r="Q93" s="243">
        <v>192</v>
      </c>
      <c r="R93" s="243">
        <f t="shared" si="103"/>
        <v>1322</v>
      </c>
      <c r="S93" s="244">
        <f t="shared" si="77"/>
        <v>0.372916666666667</v>
      </c>
      <c r="T93" s="244">
        <f t="shared" si="78"/>
        <v>0.0103601055806938</v>
      </c>
      <c r="U93" s="244">
        <f t="shared" si="79"/>
        <v>0.335930408472012</v>
      </c>
      <c r="V93" s="246">
        <v>55.1</v>
      </c>
      <c r="W93" s="246">
        <v>24.8</v>
      </c>
      <c r="X93" s="246">
        <v>79.8</v>
      </c>
      <c r="Y93" s="239">
        <v>0.256</v>
      </c>
      <c r="Z93" s="239">
        <v>0.082</v>
      </c>
      <c r="AA93" s="255">
        <v>507.8</v>
      </c>
      <c r="AB93" s="248">
        <v>0.385</v>
      </c>
      <c r="AC93" s="257">
        <f t="shared" si="94"/>
        <v>-1.1</v>
      </c>
      <c r="AD93" s="257">
        <f t="shared" si="95"/>
        <v>0.0999999999999979</v>
      </c>
      <c r="AE93" s="257">
        <f t="shared" si="96"/>
        <v>-0.899999999999991</v>
      </c>
      <c r="AF93" s="229">
        <f t="shared" si="97"/>
        <v>-1.36</v>
      </c>
      <c r="AG93" s="257">
        <f t="shared" si="81"/>
        <v>17.9</v>
      </c>
      <c r="AH93" s="257">
        <f t="shared" si="98"/>
        <v>6</v>
      </c>
      <c r="AI93" s="257">
        <f t="shared" si="98"/>
        <v>2.2</v>
      </c>
      <c r="AJ93" s="257">
        <f t="shared" si="99"/>
        <v>8.2</v>
      </c>
      <c r="AK93" s="229">
        <f t="shared" ref="AK93:AK100" si="117">IF(AJ81&gt;0,AJ93/AJ81-1,IF(AJ81&lt;0,1-AJ93/AJ81,""))</f>
        <v>-0.203883495145631</v>
      </c>
      <c r="AL93" s="229">
        <f t="shared" si="104"/>
        <v>-0.145833333333334</v>
      </c>
      <c r="AM93" s="257">
        <f t="shared" si="105"/>
        <v>63.5</v>
      </c>
      <c r="AN93" s="258">
        <f t="shared" si="83"/>
        <v>0.595477386934674</v>
      </c>
      <c r="AR93" s="211"/>
      <c r="AS93" s="211"/>
      <c r="AT93" s="206" t="s">
        <v>711</v>
      </c>
      <c r="AU93" s="234">
        <f>AU26/BF23-1</f>
        <v>-0.764119156803834</v>
      </c>
      <c r="AV93" s="234">
        <f>AV26/AU26-1</f>
        <v>-0.028362211221122</v>
      </c>
      <c r="AW93" s="234">
        <f>AW26/AV26-1</f>
        <v>1.1731769451226</v>
      </c>
      <c r="AX93" s="234">
        <f>AX26/AW26-1</f>
        <v>0.379050968324908</v>
      </c>
      <c r="AY93" s="234">
        <f>AY26/AX26-1</f>
        <v>0.293245732096054</v>
      </c>
      <c r="AZ93" s="234">
        <v>-0.32</v>
      </c>
      <c r="BA93" s="234">
        <f>BA26/AZ26-1</f>
        <v>-0.0463600072218098</v>
      </c>
      <c r="BB93" s="234">
        <f>BB26/BA26-1</f>
        <v>0.225062055618663</v>
      </c>
      <c r="BC93" s="234">
        <f>BC26/BB26-1</f>
        <v>0.250682555763518</v>
      </c>
      <c r="BD93" s="234">
        <v>0.29</v>
      </c>
      <c r="BE93" s="234">
        <v>0.11</v>
      </c>
      <c r="BF93" s="234">
        <f>BF26/BE26-1</f>
        <v>0.240588274668426</v>
      </c>
      <c r="BI93" s="212"/>
      <c r="BJ93" s="212"/>
      <c r="BK93" s="206" t="s">
        <v>713</v>
      </c>
      <c r="BL93" s="235">
        <f t="shared" si="107"/>
        <v>-0.174257425742574</v>
      </c>
      <c r="BM93" s="235">
        <f>BM22/BL22-1</f>
        <v>-0.239808153477218</v>
      </c>
      <c r="BN93" s="235">
        <f t="shared" ref="BN93:BW93" si="118">BN22/BM22-1</f>
        <v>0.438485804416404</v>
      </c>
      <c r="BO93" s="235">
        <f t="shared" si="118"/>
        <v>-0.385964912280702</v>
      </c>
      <c r="BP93" s="235">
        <f t="shared" si="118"/>
        <v>0.507142857142857</v>
      </c>
      <c r="BQ93" s="235">
        <f t="shared" si="118"/>
        <v>0.353080568720379</v>
      </c>
      <c r="BR93" s="235">
        <f t="shared" si="118"/>
        <v>-0.0122591943957969</v>
      </c>
      <c r="BS93" s="235">
        <f t="shared" si="118"/>
        <v>0.120567375886525</v>
      </c>
      <c r="BT93" s="235">
        <f t="shared" si="118"/>
        <v>0.0664556962025318</v>
      </c>
      <c r="BU93" s="235">
        <f t="shared" si="118"/>
        <v>0.00148367952522244</v>
      </c>
      <c r="BV93" s="235">
        <f t="shared" si="118"/>
        <v>0.0785185185185187</v>
      </c>
      <c r="BW93" s="235">
        <f t="shared" si="118"/>
        <v>0.0315934065934063</v>
      </c>
    </row>
    <row r="94" spans="2:75">
      <c r="B94" s="252">
        <v>45170</v>
      </c>
      <c r="C94" s="236">
        <v>52.8</v>
      </c>
      <c r="D94" s="236">
        <v>27.9</v>
      </c>
      <c r="E94" s="236">
        <v>80.8</v>
      </c>
      <c r="F94" s="239">
        <v>0.107</v>
      </c>
      <c r="G94" s="239">
        <v>0.012</v>
      </c>
      <c r="H94" s="236">
        <v>590</v>
      </c>
      <c r="I94" s="239">
        <v>0.318</v>
      </c>
      <c r="J94" s="217">
        <v>50</v>
      </c>
      <c r="K94" s="217">
        <v>24.6</v>
      </c>
      <c r="L94" s="217">
        <v>74.6</v>
      </c>
      <c r="M94" s="239">
        <v>0.221</v>
      </c>
      <c r="N94" s="239">
        <v>0.042</v>
      </c>
      <c r="O94" s="217">
        <v>518.8</v>
      </c>
      <c r="P94" s="239">
        <v>0.338</v>
      </c>
      <c r="Q94" s="243">
        <v>201.8</v>
      </c>
      <c r="R94" s="243">
        <f t="shared" si="103"/>
        <v>1523.8</v>
      </c>
      <c r="S94" s="244">
        <f t="shared" si="77"/>
        <v>0.369672943508424</v>
      </c>
      <c r="T94" s="244">
        <f t="shared" si="78"/>
        <v>-0.00324372315824251</v>
      </c>
      <c r="U94" s="244">
        <f t="shared" si="79"/>
        <v>0.340464627903924</v>
      </c>
      <c r="V94" s="246">
        <v>56.4</v>
      </c>
      <c r="W94" s="246">
        <v>27.1</v>
      </c>
      <c r="X94" s="246">
        <v>83.5</v>
      </c>
      <c r="Y94" s="239">
        <v>0.23</v>
      </c>
      <c r="Z94" s="239">
        <v>0.042</v>
      </c>
      <c r="AA94" s="255">
        <v>590.4</v>
      </c>
      <c r="AB94" s="248">
        <v>0.36</v>
      </c>
      <c r="AC94" s="257">
        <f t="shared" si="94"/>
        <v>-3.6</v>
      </c>
      <c r="AD94" s="257">
        <f t="shared" si="95"/>
        <v>0.799999999999997</v>
      </c>
      <c r="AE94" s="257">
        <f t="shared" si="96"/>
        <v>-2.7</v>
      </c>
      <c r="AF94" s="229">
        <f t="shared" si="97"/>
        <v>-2.00000000000003</v>
      </c>
      <c r="AG94" s="257">
        <f t="shared" si="81"/>
        <v>15.2</v>
      </c>
      <c r="AH94" s="257">
        <f t="shared" ref="AH94:AI96" si="119">V94-J94</f>
        <v>6.4</v>
      </c>
      <c r="AI94" s="257">
        <f t="shared" si="119"/>
        <v>2.5</v>
      </c>
      <c r="AJ94" s="257">
        <f t="shared" si="99"/>
        <v>8.90000000000001</v>
      </c>
      <c r="AK94" s="229">
        <f t="shared" si="117"/>
        <v>0.390625000000001</v>
      </c>
      <c r="AL94" s="229">
        <f t="shared" si="104"/>
        <v>0.0853658536585369</v>
      </c>
      <c r="AM94" s="257">
        <f t="shared" si="105"/>
        <v>72.4</v>
      </c>
      <c r="AN94" s="258">
        <f t="shared" si="83"/>
        <v>0.567099567099567</v>
      </c>
      <c r="AR94" s="211"/>
      <c r="AS94" s="211"/>
      <c r="AT94" s="206" t="s">
        <v>711</v>
      </c>
      <c r="AU94" s="234">
        <f>AU23/BF20-1</f>
        <v>-0.90169751334166</v>
      </c>
      <c r="AV94" s="234">
        <f t="shared" ref="AV94:BF94" si="120">AV23/AU23-1</f>
        <v>2.84377707190297</v>
      </c>
      <c r="AW94" s="234">
        <f t="shared" si="120"/>
        <v>0.724363308541808</v>
      </c>
      <c r="AX94" s="234">
        <f t="shared" si="120"/>
        <v>0.0614298784472618</v>
      </c>
      <c r="AY94" s="234">
        <f t="shared" si="120"/>
        <v>0.301686984361532</v>
      </c>
      <c r="AZ94" s="234">
        <f t="shared" si="120"/>
        <v>0.00706334941506648</v>
      </c>
      <c r="BA94" s="234">
        <f t="shared" si="120"/>
        <v>0.0222938910980992</v>
      </c>
      <c r="BB94" s="234">
        <f t="shared" si="120"/>
        <v>0.290667401758094</v>
      </c>
      <c r="BC94" s="234">
        <f t="shared" si="120"/>
        <v>0.0812311635302214</v>
      </c>
      <c r="BD94" s="234">
        <f t="shared" si="120"/>
        <v>0.149664193845749</v>
      </c>
      <c r="BE94" s="234">
        <f t="shared" si="120"/>
        <v>0.262919760982036</v>
      </c>
      <c r="BF94" s="235">
        <f t="shared" si="120"/>
        <v>0.242740314120297</v>
      </c>
      <c r="BI94" s="205" t="s">
        <v>800</v>
      </c>
      <c r="BJ94" s="205" t="s">
        <v>748</v>
      </c>
      <c r="BK94" s="206" t="s">
        <v>711</v>
      </c>
      <c r="BL94" s="234">
        <f t="shared" ref="BL94:BL99" si="121">BL23/BW20-1</f>
        <v>-0.51858407079646</v>
      </c>
      <c r="BM94" s="234">
        <v>0.275</v>
      </c>
      <c r="BN94" s="234">
        <v>0.306</v>
      </c>
      <c r="BO94" s="234">
        <f t="shared" ref="BO94:BW94" si="122">BO23/BN23-1</f>
        <v>-0.0353200883002206</v>
      </c>
      <c r="BP94" s="234">
        <f t="shared" si="122"/>
        <v>0.0961098398169336</v>
      </c>
      <c r="BQ94" s="234">
        <f t="shared" si="122"/>
        <v>0.102296450939457</v>
      </c>
      <c r="BR94" s="234">
        <f t="shared" si="122"/>
        <v>-0.0606060606060606</v>
      </c>
      <c r="BS94" s="234">
        <f t="shared" si="122"/>
        <v>0.110887096774194</v>
      </c>
      <c r="BT94" s="234">
        <f t="shared" si="122"/>
        <v>0.0235934664246824</v>
      </c>
      <c r="BU94" s="234">
        <f t="shared" si="122"/>
        <v>0.0478723404255319</v>
      </c>
      <c r="BV94" s="234">
        <f t="shared" si="122"/>
        <v>0.101522842639594</v>
      </c>
      <c r="BW94" s="234">
        <f t="shared" si="122"/>
        <v>0.153609831029186</v>
      </c>
    </row>
    <row r="95" spans="2:75">
      <c r="B95" s="252">
        <v>45200</v>
      </c>
      <c r="C95" s="236">
        <v>60.6</v>
      </c>
      <c r="D95" s="236">
        <v>31.6</v>
      </c>
      <c r="E95" s="236">
        <v>92.3</v>
      </c>
      <c r="F95" s="239">
        <v>0.275</v>
      </c>
      <c r="G95" s="239">
        <v>0.138</v>
      </c>
      <c r="H95" s="236">
        <v>683.5</v>
      </c>
      <c r="I95" s="239">
        <v>0.315</v>
      </c>
      <c r="J95" s="217">
        <v>50</v>
      </c>
      <c r="K95" s="217">
        <v>27.1</v>
      </c>
      <c r="L95" s="217">
        <v>76.7</v>
      </c>
      <c r="M95" s="239">
        <v>0.375</v>
      </c>
      <c r="N95" s="239">
        <v>0.027</v>
      </c>
      <c r="O95" s="217">
        <v>595.4</v>
      </c>
      <c r="P95" s="239">
        <v>0.342</v>
      </c>
      <c r="Q95" s="243">
        <v>204.9</v>
      </c>
      <c r="R95" s="243">
        <f t="shared" si="103"/>
        <v>1728.7</v>
      </c>
      <c r="S95" s="244">
        <f t="shared" si="77"/>
        <v>0.374328940946803</v>
      </c>
      <c r="T95" s="244">
        <f t="shared" si="78"/>
        <v>0.00465599743837919</v>
      </c>
      <c r="U95" s="244">
        <f t="shared" si="79"/>
        <v>0.344420662925898</v>
      </c>
      <c r="V95" s="246">
        <v>59.1</v>
      </c>
      <c r="W95" s="246">
        <v>29.8</v>
      </c>
      <c r="X95" s="246">
        <v>88.9</v>
      </c>
      <c r="Y95" s="239">
        <v>0.301</v>
      </c>
      <c r="Z95" s="239">
        <v>0.057</v>
      </c>
      <c r="AA95" s="255">
        <v>680</v>
      </c>
      <c r="AB95" s="248">
        <v>0.355</v>
      </c>
      <c r="AC95" s="257">
        <f t="shared" si="94"/>
        <v>1.5</v>
      </c>
      <c r="AD95" s="257">
        <f t="shared" si="95"/>
        <v>1.8</v>
      </c>
      <c r="AE95" s="257">
        <f t="shared" si="96"/>
        <v>3.39999999999999</v>
      </c>
      <c r="AF95" s="229">
        <f t="shared" si="97"/>
        <v>2.25925925925925</v>
      </c>
      <c r="AG95" s="257">
        <f t="shared" si="81"/>
        <v>18.6</v>
      </c>
      <c r="AH95" s="257">
        <f t="shared" si="119"/>
        <v>9.1</v>
      </c>
      <c r="AI95" s="257">
        <f t="shared" si="119"/>
        <v>2.7</v>
      </c>
      <c r="AJ95" s="257">
        <f t="shared" si="99"/>
        <v>12.2</v>
      </c>
      <c r="AK95" s="229">
        <f t="shared" si="117"/>
        <v>0.0166666666666675</v>
      </c>
      <c r="AL95" s="229">
        <f t="shared" si="104"/>
        <v>0.370786516853932</v>
      </c>
      <c r="AM95" s="257">
        <f t="shared" si="105"/>
        <v>84.6</v>
      </c>
      <c r="AN95" s="258">
        <f t="shared" si="83"/>
        <v>0.453608247422681</v>
      </c>
      <c r="AR95" s="212"/>
      <c r="AS95" s="212"/>
      <c r="AT95" s="206" t="s">
        <v>713</v>
      </c>
      <c r="AU95" s="235">
        <f t="shared" ref="AU95:AU103" si="123">AU22/BF19-1</f>
        <v>-0.631440673422337</v>
      </c>
      <c r="AV95" s="235">
        <f t="shared" ref="AV95:BF95" si="124">AV22/AU22-1</f>
        <v>-0.26592958975851</v>
      </c>
      <c r="AW95" s="235">
        <f t="shared" si="124"/>
        <v>0.548057867617915</v>
      </c>
      <c r="AX95" s="235">
        <f t="shared" si="124"/>
        <v>0.325161620687448</v>
      </c>
      <c r="AY95" s="235">
        <f t="shared" si="124"/>
        <v>0.2659034922475</v>
      </c>
      <c r="AZ95" s="235">
        <f t="shared" si="124"/>
        <v>0.297619047619047</v>
      </c>
      <c r="BA95" s="235">
        <f t="shared" si="124"/>
        <v>-0.133174547165373</v>
      </c>
      <c r="BB95" s="235">
        <f t="shared" si="124"/>
        <v>0.01472234471997</v>
      </c>
      <c r="BC95" s="235">
        <f t="shared" si="124"/>
        <v>-0.00598402032561096</v>
      </c>
      <c r="BD95" s="235">
        <f t="shared" si="124"/>
        <v>0.0422075738212149</v>
      </c>
      <c r="BE95" s="235">
        <f t="shared" si="124"/>
        <v>0.394494820742844</v>
      </c>
      <c r="BF95" s="235">
        <f t="shared" si="124"/>
        <v>-0.0251538853149442</v>
      </c>
      <c r="BI95" s="211"/>
      <c r="BJ95" s="211"/>
      <c r="BK95" s="206" t="s">
        <v>712</v>
      </c>
      <c r="BL95" s="234">
        <f t="shared" si="121"/>
        <v>-0.370967741935484</v>
      </c>
      <c r="BM95" s="234">
        <v>0.274</v>
      </c>
      <c r="BN95" s="234">
        <v>0.103</v>
      </c>
      <c r="BO95" s="234">
        <f t="shared" ref="BO95:BW95" si="125">BO24/BN24-1</f>
        <v>0.0365853658536586</v>
      </c>
      <c r="BP95" s="234">
        <f t="shared" si="125"/>
        <v>0.141176470588235</v>
      </c>
      <c r="BQ95" s="234">
        <f t="shared" si="125"/>
        <v>0.201030927835052</v>
      </c>
      <c r="BR95" s="234">
        <f t="shared" si="125"/>
        <v>0.03862660944206</v>
      </c>
      <c r="BS95" s="234">
        <f t="shared" si="125"/>
        <v>0.0247933884297522</v>
      </c>
      <c r="BT95" s="234">
        <f t="shared" si="125"/>
        <v>0.092741935483871</v>
      </c>
      <c r="BU95" s="234">
        <f t="shared" si="125"/>
        <v>0.0996309963099631</v>
      </c>
      <c r="BV95" s="234">
        <f t="shared" si="125"/>
        <v>0.0369127516778522</v>
      </c>
      <c r="BW95" s="234">
        <f t="shared" si="125"/>
        <v>0.155339805825243</v>
      </c>
    </row>
    <row r="96" spans="2:75">
      <c r="B96" s="252">
        <v>45231</v>
      </c>
      <c r="C96" s="236">
        <v>66.2</v>
      </c>
      <c r="D96" s="236">
        <v>32.9</v>
      </c>
      <c r="E96" s="236">
        <v>99.2</v>
      </c>
      <c r="F96" s="239">
        <v>0.373</v>
      </c>
      <c r="G96" s="239">
        <v>0.072</v>
      </c>
      <c r="H96" s="236">
        <v>783.5</v>
      </c>
      <c r="I96" s="239">
        <v>0.324</v>
      </c>
      <c r="J96" s="217">
        <v>55.4</v>
      </c>
      <c r="K96" s="217">
        <v>28.9</v>
      </c>
      <c r="L96" s="217">
        <v>84.2</v>
      </c>
      <c r="M96" s="239">
        <v>0.398</v>
      </c>
      <c r="N96" s="239">
        <v>0.089</v>
      </c>
      <c r="O96" s="217">
        <v>680.9</v>
      </c>
      <c r="P96" s="239">
        <v>0.352</v>
      </c>
      <c r="Q96" s="243">
        <v>209.7</v>
      </c>
      <c r="R96" s="243">
        <f t="shared" si="103"/>
        <v>1938.4</v>
      </c>
      <c r="S96" s="244">
        <f t="shared" si="77"/>
        <v>0.401525989508822</v>
      </c>
      <c r="T96" s="244">
        <f t="shared" si="78"/>
        <v>0.0271970485620189</v>
      </c>
      <c r="U96" s="244">
        <f t="shared" si="79"/>
        <v>0.351269087907553</v>
      </c>
      <c r="V96" s="246">
        <v>65.1</v>
      </c>
      <c r="W96" s="246">
        <v>30.9</v>
      </c>
      <c r="X96" s="246">
        <v>96.1</v>
      </c>
      <c r="Y96" s="239">
        <v>0.315</v>
      </c>
      <c r="Z96" s="239">
        <v>0.082</v>
      </c>
      <c r="AA96" s="255">
        <v>777.7</v>
      </c>
      <c r="AB96" s="248">
        <v>0.352</v>
      </c>
      <c r="AC96" s="257">
        <f t="shared" si="94"/>
        <v>1.10000000000001</v>
      </c>
      <c r="AD96" s="257">
        <f t="shared" si="95"/>
        <v>2</v>
      </c>
      <c r="AE96" s="257">
        <f t="shared" si="96"/>
        <v>3.10000000000001</v>
      </c>
      <c r="AF96" s="229">
        <f t="shared" si="97"/>
        <v>-0.0882352941176423</v>
      </c>
      <c r="AG96" s="257">
        <f t="shared" si="81"/>
        <v>21.7</v>
      </c>
      <c r="AH96" s="257">
        <f t="shared" si="119"/>
        <v>9.7</v>
      </c>
      <c r="AI96" s="257">
        <f t="shared" si="119"/>
        <v>2</v>
      </c>
      <c r="AJ96" s="257">
        <f t="shared" si="99"/>
        <v>11.9</v>
      </c>
      <c r="AK96" s="229">
        <f t="shared" si="117"/>
        <v>-0.0846153846153853</v>
      </c>
      <c r="AL96" s="229">
        <f t="shared" si="104"/>
        <v>-0.0245901639344271</v>
      </c>
      <c r="AM96" s="257">
        <f t="shared" si="105"/>
        <v>96.5</v>
      </c>
      <c r="AN96" s="258">
        <f t="shared" si="83"/>
        <v>0.355337078651686</v>
      </c>
      <c r="AR96" s="205" t="s">
        <v>715</v>
      </c>
      <c r="AS96" s="205" t="s">
        <v>748</v>
      </c>
      <c r="AT96" s="206" t="s">
        <v>711</v>
      </c>
      <c r="AU96" s="234">
        <f t="shared" si="123"/>
        <v>-0.90169751334166</v>
      </c>
      <c r="AV96" s="234">
        <f t="shared" ref="AV96:BF96" si="126">AV23/AU23-1</f>
        <v>2.84377707190297</v>
      </c>
      <c r="AW96" s="234">
        <f t="shared" si="126"/>
        <v>0.724363308541808</v>
      </c>
      <c r="AX96" s="234">
        <f t="shared" si="126"/>
        <v>0.0614298784472618</v>
      </c>
      <c r="AY96" s="234">
        <f t="shared" si="126"/>
        <v>0.301686984361532</v>
      </c>
      <c r="AZ96" s="234">
        <f t="shared" si="126"/>
        <v>0.00706334941506648</v>
      </c>
      <c r="BA96" s="234">
        <f t="shared" si="126"/>
        <v>0.0222938910980992</v>
      </c>
      <c r="BB96" s="234">
        <f t="shared" si="126"/>
        <v>0.290667401758094</v>
      </c>
      <c r="BC96" s="234">
        <f t="shared" si="126"/>
        <v>0.0812311635302214</v>
      </c>
      <c r="BD96" s="234">
        <f t="shared" si="126"/>
        <v>0.149664193845749</v>
      </c>
      <c r="BE96" s="234">
        <f t="shared" si="126"/>
        <v>0.262919760982036</v>
      </c>
      <c r="BF96" s="235">
        <f t="shared" si="126"/>
        <v>0.242740314120297</v>
      </c>
      <c r="BI96" s="212"/>
      <c r="BJ96" s="212"/>
      <c r="BK96" s="206" t="s">
        <v>713</v>
      </c>
      <c r="BL96" s="235">
        <f t="shared" si="121"/>
        <v>-0.48202396804261</v>
      </c>
      <c r="BM96" s="235">
        <v>0.275</v>
      </c>
      <c r="BN96" s="235">
        <v>0.245</v>
      </c>
      <c r="BO96" s="235">
        <f t="shared" ref="BO96:BW96" si="127">BO25/BN25-1</f>
        <v>-0.0162074554294975</v>
      </c>
      <c r="BP96" s="235">
        <f t="shared" si="127"/>
        <v>0.108731466227348</v>
      </c>
      <c r="BQ96" s="235">
        <f t="shared" si="127"/>
        <v>0.13075780089153</v>
      </c>
      <c r="BR96" s="235">
        <f t="shared" si="127"/>
        <v>-0.0315374507227332</v>
      </c>
      <c r="BS96" s="235">
        <f t="shared" si="127"/>
        <v>0.0827679782903663</v>
      </c>
      <c r="BT96" s="235">
        <f t="shared" si="127"/>
        <v>0.0463659147869675</v>
      </c>
      <c r="BU96" s="235">
        <f t="shared" si="127"/>
        <v>0.0646706586826349</v>
      </c>
      <c r="BV96" s="235">
        <f t="shared" si="127"/>
        <v>0.0809898762654666</v>
      </c>
      <c r="BW96" s="235">
        <f t="shared" si="127"/>
        <v>0.152965660770031</v>
      </c>
    </row>
    <row r="97" spans="2:66">
      <c r="B97" s="252">
        <v>45261</v>
      </c>
      <c r="C97" s="236">
        <v>74.7</v>
      </c>
      <c r="D97" s="236">
        <v>35.2</v>
      </c>
      <c r="E97" s="236">
        <v>109.5</v>
      </c>
      <c r="F97" s="239">
        <v>0.454</v>
      </c>
      <c r="G97" s="239">
        <v>0.105</v>
      </c>
      <c r="H97" s="236">
        <v>892</v>
      </c>
      <c r="I97" s="239">
        <v>0.337</v>
      </c>
      <c r="J97" s="217">
        <v>59.8</v>
      </c>
      <c r="K97" s="217">
        <v>34.7</v>
      </c>
      <c r="L97" s="217">
        <v>94.5</v>
      </c>
      <c r="M97" s="239">
        <v>0.473</v>
      </c>
      <c r="N97" s="239">
        <v>0.121</v>
      </c>
      <c r="O97" s="217">
        <v>773.6</v>
      </c>
      <c r="P97" s="239">
        <v>0.362</v>
      </c>
      <c r="Q97" s="243">
        <v>237.2</v>
      </c>
      <c r="R97" s="243">
        <f t="shared" si="103"/>
        <v>2175.6</v>
      </c>
      <c r="S97" s="244">
        <f t="shared" si="77"/>
        <v>0.398397976391231</v>
      </c>
      <c r="T97" s="244">
        <f t="shared" si="78"/>
        <v>-0.00312801311759114</v>
      </c>
      <c r="U97" s="244">
        <f t="shared" si="79"/>
        <v>0.355580069865784</v>
      </c>
      <c r="V97" s="246">
        <v>75.1</v>
      </c>
      <c r="W97" s="246">
        <v>35.7</v>
      </c>
      <c r="X97" s="246">
        <v>110.8</v>
      </c>
      <c r="Y97" s="239">
        <v>0.475</v>
      </c>
      <c r="Z97" s="239">
        <v>0.153</v>
      </c>
      <c r="AA97" s="255">
        <v>886.4</v>
      </c>
      <c r="AB97" s="248">
        <v>0.363</v>
      </c>
      <c r="AC97" s="257">
        <f t="shared" si="94"/>
        <v>-0.399999999999991</v>
      </c>
      <c r="AD97" s="257">
        <f t="shared" si="95"/>
        <v>-0.5</v>
      </c>
      <c r="AE97" s="257">
        <f t="shared" si="96"/>
        <v>-1.3</v>
      </c>
      <c r="AF97" s="229">
        <f t="shared" si="97"/>
        <v>-1.41935483870968</v>
      </c>
      <c r="AG97" s="257">
        <f t="shared" si="81"/>
        <v>20.4</v>
      </c>
      <c r="AH97" s="257">
        <f t="shared" ref="AH97:AI100" si="128">V97-J97</f>
        <v>15.3</v>
      </c>
      <c r="AI97" s="257">
        <f t="shared" si="128"/>
        <v>1</v>
      </c>
      <c r="AJ97" s="257">
        <f t="shared" si="99"/>
        <v>16.3</v>
      </c>
      <c r="AK97" s="229">
        <f t="shared" si="117"/>
        <v>0.468468468468469</v>
      </c>
      <c r="AL97" s="229">
        <f t="shared" si="104"/>
        <v>0.369747899159665</v>
      </c>
      <c r="AM97" s="257">
        <f t="shared" si="105"/>
        <v>112.8</v>
      </c>
      <c r="AN97" s="258">
        <f t="shared" si="83"/>
        <v>0.370595382746051</v>
      </c>
      <c r="AR97" s="211"/>
      <c r="AS97" s="211"/>
      <c r="AT97" s="206" t="s">
        <v>712</v>
      </c>
      <c r="AU97" s="234">
        <f t="shared" si="123"/>
        <v>-0.715900855196405</v>
      </c>
      <c r="AV97" s="234">
        <f t="shared" ref="AV97:BF97" si="129">AV24/AU24-1</f>
        <v>0.637755102040816</v>
      </c>
      <c r="AW97" s="234">
        <f t="shared" si="129"/>
        <v>0.437694704049844</v>
      </c>
      <c r="AX97" s="234">
        <f t="shared" si="129"/>
        <v>0.0528710725893824</v>
      </c>
      <c r="AY97" s="234">
        <f t="shared" si="129"/>
        <v>0.318378267133155</v>
      </c>
      <c r="AZ97" s="234">
        <f t="shared" si="129"/>
        <v>0.479238214174212</v>
      </c>
      <c r="BA97" s="234">
        <f t="shared" si="129"/>
        <v>0.104791051076403</v>
      </c>
      <c r="BB97" s="234">
        <f t="shared" si="129"/>
        <v>0.0129907345496227</v>
      </c>
      <c r="BC97" s="234">
        <f t="shared" si="129"/>
        <v>0.193305044790193</v>
      </c>
      <c r="BD97" s="234">
        <f t="shared" si="129"/>
        <v>-0.00829711576452008</v>
      </c>
      <c r="BE97" s="234">
        <f t="shared" si="129"/>
        <v>0.164462151394422</v>
      </c>
      <c r="BF97" s="235">
        <f t="shared" si="129"/>
        <v>0.105446831805118</v>
      </c>
      <c r="BI97" s="205" t="s">
        <v>801</v>
      </c>
      <c r="BJ97" s="205" t="s">
        <v>748</v>
      </c>
      <c r="BK97" s="206" t="s">
        <v>711</v>
      </c>
      <c r="BL97" s="234">
        <f t="shared" si="121"/>
        <v>-0.454061251664447</v>
      </c>
      <c r="BM97" s="234">
        <f t="shared" ref="BM97:BN99" si="130">BM26/BL26-1</f>
        <v>-0.348780487804878</v>
      </c>
      <c r="BN97" s="234">
        <f t="shared" si="130"/>
        <v>0.887640449438202</v>
      </c>
    </row>
    <row r="98" spans="2:66">
      <c r="B98" s="252">
        <v>45292</v>
      </c>
      <c r="C98" s="236">
        <v>44.5</v>
      </c>
      <c r="D98" s="236">
        <v>29.3</v>
      </c>
      <c r="E98" s="236">
        <v>73.8</v>
      </c>
      <c r="F98" s="239">
        <f>E98/E86-1</f>
        <v>0.845</v>
      </c>
      <c r="G98" s="239">
        <f>E98/E97-1</f>
        <v>-0.326027397260274</v>
      </c>
      <c r="H98" s="236">
        <f>E98</f>
        <v>73.8</v>
      </c>
      <c r="I98" s="239">
        <f>H98/H86-1</f>
        <v>0.845</v>
      </c>
      <c r="J98" s="217">
        <v>37.9</v>
      </c>
      <c r="K98" s="217">
        <v>29.2</v>
      </c>
      <c r="L98" s="217">
        <v>67.1</v>
      </c>
      <c r="M98" s="239">
        <f>L98/L86-1</f>
        <v>1.0210843373494</v>
      </c>
      <c r="N98" s="239">
        <f>L98/L97-1</f>
        <v>-0.28994708994709</v>
      </c>
      <c r="O98" s="217">
        <f>L98</f>
        <v>67.1</v>
      </c>
      <c r="P98" s="239">
        <f>O98/O86-1</f>
        <v>1.0210843373494</v>
      </c>
      <c r="Q98" s="243">
        <v>204.8</v>
      </c>
      <c r="R98" s="243">
        <f>Q98</f>
        <v>204.8</v>
      </c>
      <c r="S98" s="244">
        <f t="shared" si="77"/>
        <v>0.32763671875</v>
      </c>
      <c r="T98" s="244">
        <f t="shared" si="78"/>
        <v>-0.0707612576412311</v>
      </c>
      <c r="U98" s="244">
        <f t="shared" si="79"/>
        <v>0.32763671875</v>
      </c>
      <c r="V98" s="246">
        <v>41</v>
      </c>
      <c r="W98" s="246">
        <v>27.9</v>
      </c>
      <c r="X98" s="246">
        <v>68.9</v>
      </c>
      <c r="Y98" s="239">
        <f>X98/X86-1</f>
        <v>0.77120822622108</v>
      </c>
      <c r="Z98" s="239">
        <f>X98/X97-1</f>
        <v>-0.378158844765343</v>
      </c>
      <c r="AA98" s="255">
        <f>X98</f>
        <v>68.9</v>
      </c>
      <c r="AB98" s="248">
        <f>AA98/AA86-1</f>
        <v>0.77120822622108</v>
      </c>
      <c r="AC98" s="257">
        <f t="shared" si="94"/>
        <v>3.5</v>
      </c>
      <c r="AD98" s="257">
        <f t="shared" si="95"/>
        <v>1.4</v>
      </c>
      <c r="AE98" s="257">
        <f t="shared" si="96"/>
        <v>4.89999999999999</v>
      </c>
      <c r="AF98" s="229">
        <f t="shared" si="97"/>
        <v>4.76923076923077</v>
      </c>
      <c r="AG98" s="257">
        <f t="shared" si="81"/>
        <v>25.3</v>
      </c>
      <c r="AH98" s="257">
        <f t="shared" si="128"/>
        <v>3.1</v>
      </c>
      <c r="AI98" s="257">
        <f t="shared" si="128"/>
        <v>-1.3</v>
      </c>
      <c r="AJ98" s="257">
        <f t="shared" si="99"/>
        <v>1.80000000000001</v>
      </c>
      <c r="AK98" s="229">
        <f t="shared" si="117"/>
        <v>-0.684210526315787</v>
      </c>
      <c r="AL98" s="229">
        <f t="shared" si="104"/>
        <v>-0.889570552147239</v>
      </c>
      <c r="AM98" s="257">
        <f>AJ98</f>
        <v>1.80000000000001</v>
      </c>
      <c r="AN98" s="258">
        <f t="shared" si="83"/>
        <v>-0.684210526315787</v>
      </c>
      <c r="AR98" s="212"/>
      <c r="AS98" s="212"/>
      <c r="AT98" s="206" t="s">
        <v>713</v>
      </c>
      <c r="AU98" s="235">
        <f t="shared" si="123"/>
        <v>-0.871270206755762</v>
      </c>
      <c r="AV98" s="235">
        <f t="shared" ref="AV98:BF98" si="131">AV25/AU25-1</f>
        <v>2.04646874423751</v>
      </c>
      <c r="AW98" s="235">
        <f t="shared" si="131"/>
        <v>0.668664124447673</v>
      </c>
      <c r="AX98" s="235">
        <f t="shared" si="131"/>
        <v>0.059997098084736</v>
      </c>
      <c r="AY98" s="235">
        <f t="shared" si="131"/>
        <v>0.304462391348984</v>
      </c>
      <c r="AZ98" s="235">
        <f t="shared" si="131"/>
        <v>0.0864135995173012</v>
      </c>
      <c r="BA98" s="235">
        <f t="shared" si="131"/>
        <v>0.0411706468983168</v>
      </c>
      <c r="BB98" s="235">
        <f t="shared" si="131"/>
        <v>0.223247831532075</v>
      </c>
      <c r="BC98" s="235">
        <f t="shared" si="131"/>
        <v>0.103765357197027</v>
      </c>
      <c r="BD98" s="235">
        <f t="shared" si="131"/>
        <v>0.115327138121167</v>
      </c>
      <c r="BE98" s="235">
        <f t="shared" si="131"/>
        <v>0.243889667493185</v>
      </c>
      <c r="BF98" s="235">
        <f t="shared" si="131"/>
        <v>0.217898399098642</v>
      </c>
      <c r="BI98" s="211"/>
      <c r="BJ98" s="211"/>
      <c r="BK98" s="206" t="s">
        <v>712</v>
      </c>
      <c r="BL98" s="234">
        <f t="shared" si="121"/>
        <v>-0.218487394957983</v>
      </c>
      <c r="BM98" s="234">
        <f t="shared" si="130"/>
        <v>-0.354838709677419</v>
      </c>
      <c r="BN98" s="234">
        <f t="shared" si="130"/>
        <v>0.7</v>
      </c>
    </row>
    <row r="99" spans="2:66">
      <c r="B99" s="252">
        <v>45323</v>
      </c>
      <c r="C99" s="236">
        <v>24.8</v>
      </c>
      <c r="D99" s="236">
        <v>17.8</v>
      </c>
      <c r="E99" s="236">
        <v>42.6</v>
      </c>
      <c r="F99" s="239">
        <f>E99/E87-1</f>
        <v>-0.176015473887814</v>
      </c>
      <c r="G99" s="239">
        <f>E99/E98-1</f>
        <v>-0.422764227642276</v>
      </c>
      <c r="H99" s="236">
        <f>E99+H98</f>
        <v>116.4</v>
      </c>
      <c r="I99" s="239">
        <f>H99/H87-1</f>
        <v>0.276315789473684</v>
      </c>
      <c r="J99" s="217">
        <v>22</v>
      </c>
      <c r="K99" s="217">
        <v>16.8</v>
      </c>
      <c r="L99" s="217">
        <v>38.8</v>
      </c>
      <c r="M99" s="239">
        <f>L99/L87-1</f>
        <v>-0.116173120728929</v>
      </c>
      <c r="N99" s="239">
        <f>L99/L98-1</f>
        <v>-0.421758569299553</v>
      </c>
      <c r="O99" s="217">
        <f>L99+O98</f>
        <v>105.9</v>
      </c>
      <c r="P99" s="239">
        <f>O99/O87-1</f>
        <v>0.375324675324675</v>
      </c>
      <c r="Q99" s="243">
        <v>111.7</v>
      </c>
      <c r="R99" s="243">
        <f>Q99+R98</f>
        <v>316.5</v>
      </c>
      <c r="S99" s="244">
        <f t="shared" si="77"/>
        <v>0.347358997314235</v>
      </c>
      <c r="T99" s="244">
        <f t="shared" si="78"/>
        <v>0.0197222785642346</v>
      </c>
      <c r="U99" s="244">
        <f t="shared" si="79"/>
        <v>0.334597156398104</v>
      </c>
      <c r="V99" s="246">
        <v>26.7</v>
      </c>
      <c r="W99" s="246">
        <v>18</v>
      </c>
      <c r="X99" s="246">
        <v>44.7</v>
      </c>
      <c r="Y99" s="239">
        <f>X99/X87-1</f>
        <v>-0.0987903225806451</v>
      </c>
      <c r="Z99" s="239">
        <f>X99/X98-1</f>
        <v>-0.351233671988389</v>
      </c>
      <c r="AA99" s="255">
        <f>X99+AA98</f>
        <v>113.6</v>
      </c>
      <c r="AB99" s="248">
        <f>AA99/AA87-1</f>
        <v>0.285067873303168</v>
      </c>
      <c r="AC99" s="257">
        <f t="shared" ref="AC99:AE100" si="132">C99-V99</f>
        <v>-1.9</v>
      </c>
      <c r="AD99" s="257">
        <f t="shared" si="132"/>
        <v>-0.199999999999999</v>
      </c>
      <c r="AE99" s="257">
        <f t="shared" si="132"/>
        <v>-2.1</v>
      </c>
      <c r="AF99" s="229">
        <f t="shared" si="97"/>
        <v>-1.42857142857143</v>
      </c>
      <c r="AG99" s="257">
        <f t="shared" si="81"/>
        <v>23.2</v>
      </c>
      <c r="AH99" s="257">
        <f t="shared" si="128"/>
        <v>4.7</v>
      </c>
      <c r="AI99" s="257">
        <f t="shared" si="128"/>
        <v>1.2</v>
      </c>
      <c r="AJ99" s="257">
        <f t="shared" si="99"/>
        <v>5.90000000000001</v>
      </c>
      <c r="AK99" s="229">
        <f t="shared" si="117"/>
        <v>0.0350877192982462</v>
      </c>
      <c r="AL99" s="229">
        <f t="shared" si="104"/>
        <v>2.27777777777776</v>
      </c>
      <c r="AM99" s="257">
        <f>AJ99</f>
        <v>5.90000000000001</v>
      </c>
      <c r="AN99" s="258">
        <f t="shared" si="83"/>
        <v>-0.482456140350877</v>
      </c>
      <c r="AR99" s="205" t="s">
        <v>716</v>
      </c>
      <c r="AS99" s="205" t="s">
        <v>748</v>
      </c>
      <c r="AT99" s="206" t="s">
        <v>711</v>
      </c>
      <c r="AU99" s="234">
        <f t="shared" si="123"/>
        <v>-0.764119156803834</v>
      </c>
      <c r="AV99" s="234">
        <f>AV26/AU26-1</f>
        <v>-0.028362211221122</v>
      </c>
      <c r="AW99" s="234">
        <f>AW26/AV26-1</f>
        <v>1.1731769451226</v>
      </c>
      <c r="AX99" s="234">
        <f>AX26/AW26-1</f>
        <v>0.379050968324908</v>
      </c>
      <c r="AY99" s="234">
        <f>AY26/AX26-1</f>
        <v>0.293245732096054</v>
      </c>
      <c r="AZ99" s="234">
        <v>-0.32</v>
      </c>
      <c r="BA99" s="234">
        <f>BA26/AZ26-1</f>
        <v>-0.0463600072218098</v>
      </c>
      <c r="BB99" s="234">
        <f>BB26/BA26-1</f>
        <v>0.225062055618663</v>
      </c>
      <c r="BC99" s="234">
        <f>BC26/BB26-1</f>
        <v>0.250682555763518</v>
      </c>
      <c r="BD99" s="234">
        <v>0.29</v>
      </c>
      <c r="BE99" s="234">
        <v>0.11</v>
      </c>
      <c r="BF99" s="234">
        <f>BF26/BE26-1</f>
        <v>0.240588274668426</v>
      </c>
      <c r="BI99" s="212"/>
      <c r="BJ99" s="212"/>
      <c r="BK99" s="206" t="s">
        <v>713</v>
      </c>
      <c r="BL99" s="235">
        <f t="shared" si="121"/>
        <v>-0.378158844765343</v>
      </c>
      <c r="BM99" s="235">
        <f t="shared" si="130"/>
        <v>-0.351233671988389</v>
      </c>
      <c r="BN99" s="235">
        <f t="shared" si="130"/>
        <v>0.812080536912752</v>
      </c>
    </row>
    <row r="100" spans="2:66">
      <c r="B100" s="252">
        <v>45352</v>
      </c>
      <c r="C100" s="236">
        <v>46.8</v>
      </c>
      <c r="D100" s="236">
        <v>16.2</v>
      </c>
      <c r="E100" s="236">
        <v>62.9</v>
      </c>
      <c r="F100" s="239">
        <f>E100/E88-1</f>
        <v>0</v>
      </c>
      <c r="G100" s="239">
        <f>E100/E99-1</f>
        <v>0.476525821596244</v>
      </c>
      <c r="H100" s="236">
        <f>E100+H99</f>
        <v>179.3</v>
      </c>
      <c r="I100" s="239">
        <f>H100/H88-1</f>
        <v>0.163530175210902</v>
      </c>
      <c r="J100" s="217">
        <v>42.8</v>
      </c>
      <c r="K100" s="217">
        <v>28.1</v>
      </c>
      <c r="L100" s="217">
        <v>70.9</v>
      </c>
      <c r="M100" s="239">
        <f>L100/L88-1</f>
        <v>0.305709023941068</v>
      </c>
      <c r="N100" s="239">
        <f>L100/L99-1</f>
        <v>0.827319587628866</v>
      </c>
      <c r="O100" s="217">
        <f>L100+O99</f>
        <v>176.8</v>
      </c>
      <c r="P100" s="239">
        <f>O100/O88-1</f>
        <v>0.346534653465346</v>
      </c>
      <c r="Q100" s="243">
        <v>170.9</v>
      </c>
      <c r="R100" s="243">
        <f>Q100+R99</f>
        <v>487.4</v>
      </c>
      <c r="S100" s="244">
        <f t="shared" si="77"/>
        <v>0.414862492685781</v>
      </c>
      <c r="T100" s="244">
        <f t="shared" si="78"/>
        <v>0.0675034953715467</v>
      </c>
      <c r="U100" s="244">
        <f t="shared" si="79"/>
        <v>0.362741075092327</v>
      </c>
      <c r="V100" s="246">
        <v>50.4</v>
      </c>
      <c r="W100" s="246">
        <v>30.6</v>
      </c>
      <c r="X100" s="246">
        <v>81</v>
      </c>
      <c r="Y100" s="239">
        <f>X100/X88-1</f>
        <v>0.312803889789303</v>
      </c>
      <c r="Z100" s="239">
        <f>X100/X99-1</f>
        <v>0.812080536912752</v>
      </c>
      <c r="AA100" s="255">
        <f>X100+AA99</f>
        <v>194.6</v>
      </c>
      <c r="AB100" s="248">
        <f>AA100/AA88-1</f>
        <v>0.296469020652898</v>
      </c>
      <c r="AC100" s="257">
        <f t="shared" si="132"/>
        <v>-3.6</v>
      </c>
      <c r="AD100" s="257">
        <f t="shared" si="132"/>
        <v>-14.4</v>
      </c>
      <c r="AE100" s="257">
        <f t="shared" si="132"/>
        <v>-18.1</v>
      </c>
      <c r="AF100" s="229">
        <f t="shared" si="97"/>
        <v>-7.61904761904761</v>
      </c>
      <c r="AG100" s="257">
        <f t="shared" si="81"/>
        <v>5.10000000000001</v>
      </c>
      <c r="AH100" s="257">
        <f t="shared" si="128"/>
        <v>7.6</v>
      </c>
      <c r="AI100" s="257">
        <f t="shared" si="128"/>
        <v>2.5</v>
      </c>
      <c r="AJ100" s="257">
        <f t="shared" si="99"/>
        <v>10.1</v>
      </c>
      <c r="AK100" s="229">
        <f t="shared" si="117"/>
        <v>0.364864864864863</v>
      </c>
      <c r="AL100" s="229">
        <f t="shared" si="104"/>
        <v>0.711864406779658</v>
      </c>
      <c r="AM100" s="257">
        <f>AJ100</f>
        <v>10.1</v>
      </c>
      <c r="AN100" s="258">
        <f t="shared" si="83"/>
        <v>-0.462765957446809</v>
      </c>
      <c r="AR100" s="211"/>
      <c r="AS100" s="211"/>
      <c r="AT100" s="206" t="s">
        <v>711</v>
      </c>
      <c r="AU100" s="234">
        <f t="shared" si="123"/>
        <v>-0.24196843082637</v>
      </c>
      <c r="AV100" s="234">
        <f t="shared" ref="AV100:AY101" si="133">AV27/AU27-1</f>
        <v>-0.158255756981872</v>
      </c>
      <c r="AW100" s="234">
        <f t="shared" si="133"/>
        <v>0.433449747768723</v>
      </c>
      <c r="AX100" s="234">
        <f t="shared" si="133"/>
        <v>0.128654574986464</v>
      </c>
      <c r="AY100" s="234">
        <f t="shared" si="133"/>
        <v>0.148947652455478</v>
      </c>
      <c r="AZ100" s="234">
        <v>-0.32</v>
      </c>
      <c r="BA100" s="234">
        <f t="shared" ref="BA100:BC101" si="134">BA27/AZ27-1</f>
        <v>0.068130759708404</v>
      </c>
      <c r="BB100" s="234">
        <f t="shared" si="134"/>
        <v>0.115551358544019</v>
      </c>
      <c r="BC100" s="234">
        <f t="shared" si="134"/>
        <v>-0.0060794951710339</v>
      </c>
      <c r="BD100" s="234">
        <v>0.29</v>
      </c>
      <c r="BE100" s="234">
        <v>0.11</v>
      </c>
      <c r="BF100" s="234">
        <f>BF27/BE27-1</f>
        <v>0.0992931179723839</v>
      </c>
    </row>
    <row r="101" spans="2:66">
      <c r="AR101" s="212"/>
      <c r="AS101" s="212"/>
      <c r="AT101" s="206" t="s">
        <v>713</v>
      </c>
      <c r="AU101" s="235">
        <f t="shared" si="123"/>
        <v>-0.678364475530163</v>
      </c>
      <c r="AV101" s="235">
        <f t="shared" si="133"/>
        <v>-0.0786396105948544</v>
      </c>
      <c r="AW101" s="235">
        <f t="shared" si="133"/>
        <v>0.911595197255575</v>
      </c>
      <c r="AX101" s="235">
        <f t="shared" si="133"/>
        <v>0.312653661863144</v>
      </c>
      <c r="AY101" s="235">
        <f t="shared" si="133"/>
        <v>0.260345888304054</v>
      </c>
      <c r="AZ101" s="235">
        <v>-0.22</v>
      </c>
      <c r="BA101" s="235">
        <f t="shared" si="134"/>
        <v>-0.0115126988557076</v>
      </c>
      <c r="BB101" s="235">
        <f t="shared" si="134"/>
        <v>0.189044963647914</v>
      </c>
      <c r="BC101" s="235">
        <f t="shared" si="134"/>
        <v>0.171455370075749</v>
      </c>
      <c r="BD101" s="235">
        <v>0.21</v>
      </c>
      <c r="BE101" s="235">
        <v>0.1</v>
      </c>
      <c r="BF101" s="235">
        <f>BF28/BE28-1</f>
        <v>0.211336063087655</v>
      </c>
    </row>
    <row r="102" spans="2:66">
      <c r="AR102" s="205" t="s">
        <v>735</v>
      </c>
      <c r="AS102" s="205" t="s">
        <v>748</v>
      </c>
      <c r="AT102" s="206" t="s">
        <v>711</v>
      </c>
      <c r="AU102" s="234">
        <f t="shared" si="123"/>
        <v>-0.412357307475893</v>
      </c>
      <c r="AV102" s="234">
        <v>-0.47</v>
      </c>
      <c r="AW102" s="234">
        <v>1.31</v>
      </c>
      <c r="AX102" s="234">
        <v>-0.25</v>
      </c>
      <c r="AY102" s="234">
        <v>0.15</v>
      </c>
      <c r="AZ102" s="234">
        <v>0.48</v>
      </c>
      <c r="BA102" s="234">
        <v>-0.54</v>
      </c>
      <c r="BB102" s="234">
        <v>0.15</v>
      </c>
      <c r="BC102" s="234">
        <v>-0.12</v>
      </c>
      <c r="BD102" s="234">
        <v>0.02</v>
      </c>
      <c r="BE102" s="234">
        <v>0.33</v>
      </c>
      <c r="BF102" s="235">
        <v>0.81</v>
      </c>
    </row>
    <row r="103" spans="2:66">
      <c r="AR103" s="211"/>
      <c r="AS103" s="211"/>
      <c r="AT103" s="206" t="s">
        <v>712</v>
      </c>
      <c r="AU103" s="234">
        <f t="shared" si="123"/>
        <v>-0.345605384154061</v>
      </c>
      <c r="AV103" s="234">
        <v>-0.36</v>
      </c>
      <c r="AW103" s="234">
        <v>0.8</v>
      </c>
      <c r="AX103" s="234">
        <v>0.15</v>
      </c>
      <c r="AY103" s="234">
        <v>-0.18</v>
      </c>
      <c r="AZ103" s="234">
        <v>-0.01</v>
      </c>
      <c r="BA103" s="234">
        <v>-0.16</v>
      </c>
      <c r="BB103" s="234">
        <v>-0.19</v>
      </c>
      <c r="BC103" s="234">
        <v>0.06</v>
      </c>
      <c r="BD103" s="234">
        <v>-0.01</v>
      </c>
      <c r="BE103" s="234">
        <v>-0.22</v>
      </c>
      <c r="BF103" s="235">
        <v>0.31</v>
      </c>
    </row>
    <row r="104" spans="2:66">
      <c r="AR104" s="212"/>
      <c r="AS104" s="212"/>
      <c r="AT104" s="206" t="s">
        <v>713</v>
      </c>
      <c r="AU104" s="235">
        <f t="shared" ref="AU104:AU119" si="135">AU31/BF28-1</f>
        <v>-0.399815963593342</v>
      </c>
      <c r="AV104" s="235">
        <v>-0.44</v>
      </c>
      <c r="AW104" s="235">
        <v>1.18</v>
      </c>
      <c r="AX104" s="235">
        <v>-0.17</v>
      </c>
      <c r="AY104" s="235">
        <v>0.06</v>
      </c>
      <c r="AZ104" s="235">
        <v>0.38</v>
      </c>
      <c r="BA104" s="235">
        <v>-0.48</v>
      </c>
      <c r="BB104" s="235">
        <v>0.06</v>
      </c>
      <c r="BC104" s="235">
        <v>-0.08</v>
      </c>
      <c r="BD104" s="235">
        <v>0.01</v>
      </c>
      <c r="BE104" s="235">
        <v>0.2</v>
      </c>
      <c r="BF104" s="235">
        <v>0.74</v>
      </c>
    </row>
    <row r="105" spans="2:66">
      <c r="AR105" s="205" t="s">
        <v>736</v>
      </c>
      <c r="AS105" s="205" t="s">
        <v>748</v>
      </c>
      <c r="AT105" s="206" t="s">
        <v>711</v>
      </c>
      <c r="AU105" s="234">
        <f t="shared" si="135"/>
        <v>-0.741762029505032</v>
      </c>
      <c r="AV105" s="234">
        <f t="shared" ref="AV105:BF105" si="136">AV32/AU32-1</f>
        <v>-0.561231980779498</v>
      </c>
      <c r="AW105" s="234">
        <f t="shared" si="136"/>
        <v>2.41622937105483</v>
      </c>
      <c r="AX105" s="234">
        <f t="shared" si="136"/>
        <v>-0.0548975957257346</v>
      </c>
      <c r="AY105" s="234">
        <f t="shared" si="136"/>
        <v>0.24070758939087</v>
      </c>
      <c r="AZ105" s="234">
        <f t="shared" si="136"/>
        <v>0.267651358380954</v>
      </c>
      <c r="BA105" s="234">
        <f t="shared" si="136"/>
        <v>0.00330982013149428</v>
      </c>
      <c r="BB105" s="234">
        <f t="shared" si="136"/>
        <v>0.132657630761882</v>
      </c>
      <c r="BC105" s="234">
        <f t="shared" si="136"/>
        <v>0.16940128362261</v>
      </c>
      <c r="BD105" s="234">
        <f t="shared" si="136"/>
        <v>0.234737921630059</v>
      </c>
      <c r="BE105" s="234">
        <f t="shared" si="136"/>
        <v>0.314296927766926</v>
      </c>
      <c r="BF105" s="234">
        <f t="shared" si="136"/>
        <v>0.206295964499261</v>
      </c>
    </row>
    <row r="106" spans="2:66">
      <c r="AR106" s="211"/>
      <c r="AS106" s="211"/>
      <c r="AT106" s="206" t="s">
        <v>712</v>
      </c>
      <c r="AU106" s="234">
        <f t="shared" si="135"/>
        <v>-0.25780876221721</v>
      </c>
      <c r="AV106" s="234">
        <f t="shared" ref="AV106:BF106" si="137">AV33/AU33-1</f>
        <v>-0.898701537894834</v>
      </c>
      <c r="AW106" s="234">
        <f t="shared" si="137"/>
        <v>7.57636363636364</v>
      </c>
      <c r="AX106" s="234">
        <f t="shared" si="137"/>
        <v>0.409582361670553</v>
      </c>
      <c r="AY106" s="234">
        <f t="shared" si="137"/>
        <v>0.0591818318544142</v>
      </c>
      <c r="AZ106" s="234">
        <f t="shared" si="137"/>
        <v>0.171955981540646</v>
      </c>
      <c r="BA106" s="234">
        <f t="shared" si="137"/>
        <v>-0.0564003150178711</v>
      </c>
      <c r="BB106" s="234">
        <f t="shared" si="137"/>
        <v>0.118258859784284</v>
      </c>
      <c r="BC106" s="234">
        <f t="shared" si="137"/>
        <v>0.244861637386611</v>
      </c>
      <c r="BD106" s="234">
        <f t="shared" si="137"/>
        <v>0.0876262509800305</v>
      </c>
      <c r="BE106" s="234">
        <f t="shared" si="137"/>
        <v>0.117923928253403</v>
      </c>
      <c r="BF106" s="234">
        <f t="shared" si="137"/>
        <v>0.29597177969959</v>
      </c>
    </row>
    <row r="107" spans="2:66">
      <c r="AR107" s="212"/>
      <c r="AS107" s="212"/>
      <c r="AT107" s="206" t="s">
        <v>713</v>
      </c>
      <c r="AU107" s="235">
        <f t="shared" si="135"/>
        <v>-0.687577958202925</v>
      </c>
      <c r="AV107" s="235">
        <f t="shared" ref="AV107:BF107" si="138">AV34/AU34-1</f>
        <v>-0.650990765914713</v>
      </c>
      <c r="AW107" s="235">
        <f t="shared" si="138"/>
        <v>2.81458347954242</v>
      </c>
      <c r="AX107" s="235">
        <f t="shared" si="138"/>
        <v>0.0257202781763992</v>
      </c>
      <c r="AY107" s="235">
        <f t="shared" si="138"/>
        <v>0.197409958387143</v>
      </c>
      <c r="AZ107" s="235">
        <f t="shared" si="138"/>
        <v>0.247460978459511</v>
      </c>
      <c r="BA107" s="235">
        <f t="shared" si="138"/>
        <v>-0.00852566103892982</v>
      </c>
      <c r="BB107" s="235">
        <f t="shared" si="138"/>
        <v>0.129941381649065</v>
      </c>
      <c r="BC107" s="235">
        <f t="shared" si="138"/>
        <v>0.183489286900972</v>
      </c>
      <c r="BD107" s="235">
        <f t="shared" si="138"/>
        <v>0.20584879003043</v>
      </c>
      <c r="BE107" s="235">
        <f t="shared" si="138"/>
        <v>0.27951481467573</v>
      </c>
      <c r="BF107" s="235">
        <f t="shared" si="138"/>
        <v>0.220173631288851</v>
      </c>
    </row>
    <row r="108" spans="2:66">
      <c r="AR108" s="205" t="s">
        <v>737</v>
      </c>
      <c r="AS108" s="205" t="s">
        <v>748</v>
      </c>
      <c r="AT108" s="206" t="s">
        <v>711</v>
      </c>
      <c r="AU108" s="234">
        <f t="shared" si="135"/>
        <v>-0.286137832967767</v>
      </c>
      <c r="AV108" s="234">
        <f t="shared" ref="AV108:BF108" si="139">AV35/AU35-1</f>
        <v>-0.344088709677419</v>
      </c>
      <c r="AW108" s="234">
        <f t="shared" si="139"/>
        <v>0.954926044778872</v>
      </c>
      <c r="AX108" s="234">
        <f t="shared" si="139"/>
        <v>-0.169811320754717</v>
      </c>
      <c r="AY108" s="234">
        <f t="shared" si="139"/>
        <v>0.166666666666667</v>
      </c>
      <c r="AZ108" s="234">
        <f t="shared" si="139"/>
        <v>0.168831168831169</v>
      </c>
      <c r="BA108" s="234">
        <f t="shared" si="139"/>
        <v>-0.0166666666666667</v>
      </c>
      <c r="BB108" s="234">
        <f t="shared" si="139"/>
        <v>0.11864406779661</v>
      </c>
      <c r="BC108" s="234">
        <f t="shared" si="139"/>
        <v>0.398989898989899</v>
      </c>
      <c r="BD108" s="234">
        <f t="shared" si="139"/>
        <v>-0.0794223826714802</v>
      </c>
      <c r="BE108" s="234">
        <f t="shared" si="139"/>
        <v>0.184313725490196</v>
      </c>
      <c r="BF108" s="234">
        <f t="shared" si="139"/>
        <v>0.298013245033113</v>
      </c>
    </row>
    <row r="109" spans="2:66">
      <c r="AR109" s="211"/>
      <c r="AS109" s="211"/>
      <c r="AT109" s="206" t="s">
        <v>712</v>
      </c>
      <c r="AU109" s="234">
        <f t="shared" si="135"/>
        <v>-0.268299821465156</v>
      </c>
      <c r="AV109" s="234">
        <f t="shared" ref="AV109:BF109" si="140">AV36/AU36-1</f>
        <v>-0.37096</v>
      </c>
      <c r="AW109" s="234">
        <f t="shared" si="140"/>
        <v>0.780490906778583</v>
      </c>
      <c r="AX109" s="234">
        <f t="shared" si="140"/>
        <v>0.107142857142857</v>
      </c>
      <c r="AY109" s="234">
        <f t="shared" si="140"/>
        <v>0</v>
      </c>
      <c r="AZ109" s="234">
        <f t="shared" si="140"/>
        <v>0.387096774193548</v>
      </c>
      <c r="BA109" s="234">
        <f t="shared" si="140"/>
        <v>0.0465116279069768</v>
      </c>
      <c r="BB109" s="234">
        <f t="shared" si="140"/>
        <v>0.133333333333333</v>
      </c>
      <c r="BC109" s="234">
        <f t="shared" si="140"/>
        <v>0.117647058823529</v>
      </c>
      <c r="BD109" s="234">
        <f t="shared" si="140"/>
        <v>0.0877192982456141</v>
      </c>
      <c r="BE109" s="234">
        <f t="shared" si="140"/>
        <v>0.241935483870968</v>
      </c>
      <c r="BF109" s="234">
        <f t="shared" si="140"/>
        <v>0.0779220779220779</v>
      </c>
    </row>
    <row r="110" spans="2:66">
      <c r="AR110" s="212"/>
      <c r="AS110" s="212"/>
      <c r="AT110" s="206" t="s">
        <v>713</v>
      </c>
      <c r="AU110" s="235">
        <f t="shared" si="135"/>
        <v>-0.283205849809977</v>
      </c>
      <c r="AV110" s="235">
        <f t="shared" ref="AV110:BF110" si="141">AV37/AU37-1</f>
        <v>-0.348597315436242</v>
      </c>
      <c r="AW110" s="235">
        <f t="shared" si="141"/>
        <v>0.926663163642733</v>
      </c>
      <c r="AX110" s="235">
        <f t="shared" si="141"/>
        <v>-0.128342245989305</v>
      </c>
      <c r="AY110" s="235">
        <f t="shared" si="141"/>
        <v>0.134969325153374</v>
      </c>
      <c r="AZ110" s="235">
        <f t="shared" si="141"/>
        <v>0.205405405405406</v>
      </c>
      <c r="BA110" s="235">
        <f t="shared" si="141"/>
        <v>-0.00448430493273544</v>
      </c>
      <c r="BB110" s="235">
        <f t="shared" si="141"/>
        <v>0.121621621621621</v>
      </c>
      <c r="BC110" s="235">
        <f t="shared" si="141"/>
        <v>0.34136546184739</v>
      </c>
      <c r="BD110" s="235">
        <f t="shared" si="141"/>
        <v>-0.0389221556886227</v>
      </c>
      <c r="BE110" s="235">
        <f t="shared" si="141"/>
        <v>0.180685358255452</v>
      </c>
      <c r="BF110" s="235">
        <f t="shared" si="141"/>
        <v>0.253298153034301</v>
      </c>
    </row>
    <row r="111" spans="2:66">
      <c r="AR111" s="205" t="s">
        <v>738</v>
      </c>
      <c r="AS111" s="205" t="s">
        <v>748</v>
      </c>
      <c r="AT111" s="206" t="s">
        <v>711</v>
      </c>
      <c r="AU111" s="234">
        <f t="shared" si="135"/>
        <v>-0.301020408163265</v>
      </c>
      <c r="AV111" s="234">
        <f t="shared" ref="AV111:BF111" si="142">AV38/AU38-1</f>
        <v>-0.248175182481752</v>
      </c>
      <c r="AW111" s="234">
        <f t="shared" si="142"/>
        <v>0.74757281553398</v>
      </c>
      <c r="AX111" s="234">
        <f t="shared" si="142"/>
        <v>-0.408333333333333</v>
      </c>
      <c r="AY111" s="234">
        <f t="shared" si="142"/>
        <v>0.258215962441315</v>
      </c>
      <c r="AZ111" s="234">
        <f t="shared" si="142"/>
        <v>0.582089552238806</v>
      </c>
      <c r="BA111" s="234">
        <f t="shared" si="142"/>
        <v>-0.14622641509434</v>
      </c>
      <c r="BB111" s="234">
        <f t="shared" si="142"/>
        <v>0.0966850828729282</v>
      </c>
      <c r="BC111" s="234">
        <f t="shared" si="142"/>
        <v>0.151133501259446</v>
      </c>
      <c r="BD111" s="234">
        <f t="shared" si="142"/>
        <v>-0.13129102844639</v>
      </c>
      <c r="BE111" s="234">
        <f t="shared" si="142"/>
        <v>0.0931989924433247</v>
      </c>
      <c r="BF111" s="234">
        <f t="shared" si="142"/>
        <v>0.0483870967741935</v>
      </c>
    </row>
    <row r="112" spans="2:66">
      <c r="AR112" s="211"/>
      <c r="AS112" s="211"/>
      <c r="AT112" s="206" t="s">
        <v>712</v>
      </c>
      <c r="AU112" s="234">
        <f t="shared" si="135"/>
        <v>-0.072289156626506</v>
      </c>
      <c r="AV112" s="234">
        <f t="shared" ref="AV112:BF112" si="143">AV39/AU39-1</f>
        <v>-0.12987012987013</v>
      </c>
      <c r="AW112" s="234">
        <f t="shared" si="143"/>
        <v>0.26865671641791</v>
      </c>
      <c r="AX112" s="234">
        <f t="shared" si="143"/>
        <v>-0.176470588235294</v>
      </c>
      <c r="AY112" s="234">
        <f t="shared" si="143"/>
        <v>0.314285714285714</v>
      </c>
      <c r="AZ112" s="234">
        <f t="shared" si="143"/>
        <v>0.173913043478261</v>
      </c>
      <c r="BA112" s="234">
        <f t="shared" si="143"/>
        <v>0.148148148148148</v>
      </c>
      <c r="BB112" s="234">
        <f t="shared" si="143"/>
        <v>0.064516129032258</v>
      </c>
      <c r="BC112" s="234">
        <f t="shared" si="143"/>
        <v>0.166666666666667</v>
      </c>
      <c r="BD112" s="234">
        <f t="shared" si="143"/>
        <v>0.0324675324675325</v>
      </c>
      <c r="BE112" s="234">
        <f t="shared" si="143"/>
        <v>0.0314465408805031</v>
      </c>
      <c r="BF112" s="234">
        <f t="shared" si="143"/>
        <v>0.128048780487805</v>
      </c>
    </row>
    <row r="113" spans="44:58">
      <c r="AR113" s="212"/>
      <c r="AS113" s="212"/>
      <c r="AT113" s="206" t="s">
        <v>713</v>
      </c>
      <c r="AU113" s="235">
        <f t="shared" si="135"/>
        <v>-0.258947368421053</v>
      </c>
      <c r="AV113" s="235">
        <f t="shared" ref="AV113:BF113" si="144">AV40/AU40-1</f>
        <v>-0.224431818181818</v>
      </c>
      <c r="AW113" s="235">
        <f t="shared" si="144"/>
        <v>0.63003663003663</v>
      </c>
      <c r="AX113" s="235">
        <f t="shared" si="144"/>
        <v>-0.366292134831461</v>
      </c>
      <c r="AY113" s="235">
        <f t="shared" si="144"/>
        <v>0.276595744680851</v>
      </c>
      <c r="AZ113" s="235">
        <f t="shared" si="144"/>
        <v>0.477777777777778</v>
      </c>
      <c r="BA113" s="235">
        <f t="shared" si="144"/>
        <v>-0.0864661654135338</v>
      </c>
      <c r="BB113" s="235">
        <f t="shared" si="144"/>
        <v>0.0884773662551439</v>
      </c>
      <c r="BC113" s="235">
        <f t="shared" si="144"/>
        <v>0.155009451795841</v>
      </c>
      <c r="BD113" s="235">
        <f t="shared" si="144"/>
        <v>-0.0900163666121113</v>
      </c>
      <c r="BE113" s="235">
        <f t="shared" si="144"/>
        <v>0.0755395683453237</v>
      </c>
      <c r="BF113" s="235">
        <f t="shared" si="144"/>
        <v>0.0702341137123745</v>
      </c>
    </row>
    <row r="114" spans="44:58">
      <c r="AR114" s="205" t="s">
        <v>800</v>
      </c>
      <c r="AS114" s="205" t="s">
        <v>748</v>
      </c>
      <c r="AT114" s="206" t="s">
        <v>711</v>
      </c>
      <c r="AU114" s="234">
        <f t="shared" si="135"/>
        <v>-0.52967032967033</v>
      </c>
      <c r="AV114" s="234">
        <v>0.383</v>
      </c>
      <c r="AW114" s="234">
        <v>0.301</v>
      </c>
      <c r="AX114" s="234">
        <f t="shared" ref="AX114:BB116" si="145">AX41/AW41-1</f>
        <v>-0.0339425587467362</v>
      </c>
      <c r="AY114" s="234">
        <f t="shared" si="145"/>
        <v>0.0486486486486486</v>
      </c>
      <c r="AZ114" s="234">
        <f t="shared" si="145"/>
        <v>0.157216494845361</v>
      </c>
      <c r="BA114" s="234">
        <f t="shared" si="145"/>
        <v>-0.0623608017817371</v>
      </c>
      <c r="BB114" s="234">
        <f>BB41/BA41-1</f>
        <v>0.166270783847981</v>
      </c>
      <c r="BC114" s="234">
        <f>BC41/BB41-1</f>
        <v>0.0183299389002036</v>
      </c>
      <c r="BD114" s="234">
        <f>BD41/BC41-1</f>
        <v>0</v>
      </c>
      <c r="BE114" s="234">
        <f>BE41/BD41-1</f>
        <v>0.108</v>
      </c>
      <c r="BF114" s="234">
        <f>BF41/BE41-1</f>
        <v>0.0794223826714802</v>
      </c>
    </row>
    <row r="115" spans="44:58">
      <c r="AR115" s="211"/>
      <c r="AS115" s="211"/>
      <c r="AT115" s="206" t="s">
        <v>712</v>
      </c>
      <c r="AU115" s="234">
        <f t="shared" si="135"/>
        <v>-0.362162162162162</v>
      </c>
      <c r="AV115" s="234">
        <v>0.227</v>
      </c>
      <c r="AW115" s="234">
        <v>0.104</v>
      </c>
      <c r="AX115" s="234">
        <f t="shared" si="145"/>
        <v>-0.01875</v>
      </c>
      <c r="AY115" s="234">
        <f t="shared" si="145"/>
        <v>0.222929936305732</v>
      </c>
      <c r="AZ115" s="234">
        <f t="shared" si="145"/>
        <v>0.130208333333333</v>
      </c>
      <c r="BA115" s="234">
        <f t="shared" si="145"/>
        <v>0.0138248847926268</v>
      </c>
      <c r="BB115" s="234">
        <f t="shared" si="145"/>
        <v>0.0272727272727273</v>
      </c>
      <c r="BC115" s="234">
        <f t="shared" ref="BC115:BE116" si="146">BC42/BB42-1</f>
        <v>0.0884955752212389</v>
      </c>
      <c r="BD115" s="234">
        <f t="shared" si="146"/>
        <v>0.101626016260163</v>
      </c>
      <c r="BE115" s="234">
        <f t="shared" si="146"/>
        <v>0.0664206642066421</v>
      </c>
      <c r="BF115" s="234">
        <f>BF42/BE42-1</f>
        <v>0.200692041522492</v>
      </c>
    </row>
    <row r="116" spans="44:58">
      <c r="AR116" s="212"/>
      <c r="AS116" s="212"/>
      <c r="AT116" s="206" t="s">
        <v>713</v>
      </c>
      <c r="AU116" s="235">
        <f t="shared" si="135"/>
        <v>-0.48125</v>
      </c>
      <c r="AV116" s="235">
        <v>0.328</v>
      </c>
      <c r="AW116" s="235">
        <v>0.236</v>
      </c>
      <c r="AX116" s="235">
        <f t="shared" si="145"/>
        <v>-0.0294659300184161</v>
      </c>
      <c r="AY116" s="235">
        <f t="shared" si="145"/>
        <v>0.100569259962049</v>
      </c>
      <c r="AZ116" s="235">
        <f t="shared" si="145"/>
        <v>0.146551724137931</v>
      </c>
      <c r="BA116" s="235">
        <f t="shared" si="145"/>
        <v>-0.0360902255639098</v>
      </c>
      <c r="BB116" s="235">
        <f t="shared" si="145"/>
        <v>0.117004680187208</v>
      </c>
      <c r="BC116" s="235">
        <f t="shared" si="146"/>
        <v>0.0418994413407821</v>
      </c>
      <c r="BD116" s="235">
        <f t="shared" si="146"/>
        <v>0.0281501340482575</v>
      </c>
      <c r="BE116" s="235">
        <f t="shared" si="146"/>
        <v>0.0977835723598435</v>
      </c>
      <c r="BF116" s="235">
        <f>BF43/BE43-1</f>
        <v>0.122327790973872</v>
      </c>
    </row>
    <row r="117" spans="44:58">
      <c r="AR117" s="205" t="s">
        <v>801</v>
      </c>
      <c r="AS117" s="261" t="s">
        <v>806</v>
      </c>
      <c r="AT117" s="206" t="s">
        <v>711</v>
      </c>
      <c r="AU117" s="234">
        <f t="shared" si="135"/>
        <v>-0.366220735785953</v>
      </c>
      <c r="AV117" s="234">
        <f t="shared" ref="AV117:AW119" si="147">AV44/AU44-1</f>
        <v>-0.419525065963061</v>
      </c>
      <c r="AW117" s="234">
        <f t="shared" si="147"/>
        <v>0.945454545454545</v>
      </c>
    </row>
    <row r="118" spans="44:58">
      <c r="AR118" s="211"/>
      <c r="AS118" s="211"/>
      <c r="AT118" s="206" t="s">
        <v>712</v>
      </c>
      <c r="AU118" s="234">
        <f t="shared" si="135"/>
        <v>-0.15850144092219</v>
      </c>
      <c r="AV118" s="234">
        <f t="shared" si="147"/>
        <v>-0.424657534246575</v>
      </c>
      <c r="AW118" s="234">
        <f t="shared" si="147"/>
        <v>0.672619047619048</v>
      </c>
    </row>
    <row r="119" spans="44:58">
      <c r="AR119" s="212"/>
      <c r="AS119" s="212"/>
      <c r="AT119" s="206" t="s">
        <v>713</v>
      </c>
      <c r="AU119" s="235">
        <f t="shared" si="135"/>
        <v>-0.28994708994709</v>
      </c>
      <c r="AV119" s="235">
        <f t="shared" si="147"/>
        <v>-0.421758569299553</v>
      </c>
      <c r="AW119" s="235">
        <f t="shared" si="147"/>
        <v>0.827319587628866</v>
      </c>
    </row>
  </sheetData>
  <sheetProtection formatCells="0" insertHyperlinks="0" autoFilter="0"/>
  <mergeCells count="102">
    <mergeCell ref="AR11:BG11"/>
    <mergeCell ref="BI11:BX11"/>
    <mergeCell ref="C12:I12"/>
    <mergeCell ref="J12:P12"/>
    <mergeCell ref="Q12:U12"/>
    <mergeCell ref="V12:AB12"/>
    <mergeCell ref="AC12:AG12"/>
    <mergeCell ref="AH12:AM12"/>
    <mergeCell ref="AR50:AS50"/>
    <mergeCell ref="BI50:BJ50"/>
    <mergeCell ref="AR14:AR16"/>
    <mergeCell ref="AR17:AR19"/>
    <mergeCell ref="AR20:AR22"/>
    <mergeCell ref="AR23:AR25"/>
    <mergeCell ref="AR26:AR28"/>
    <mergeCell ref="AR29:AR31"/>
    <mergeCell ref="AR32:AR34"/>
    <mergeCell ref="AR35:AR37"/>
    <mergeCell ref="AR38:AR40"/>
    <mergeCell ref="AR41:AR43"/>
    <mergeCell ref="AR44:AR46"/>
    <mergeCell ref="AR51:AR53"/>
    <mergeCell ref="AR54:AR56"/>
    <mergeCell ref="AR57:AR59"/>
    <mergeCell ref="AR60:AR62"/>
    <mergeCell ref="AR63:AR65"/>
    <mergeCell ref="AR66:AR68"/>
    <mergeCell ref="AR69:AR71"/>
    <mergeCell ref="AR72:AR74"/>
    <mergeCell ref="AR75:AR77"/>
    <mergeCell ref="AR78:AR80"/>
    <mergeCell ref="AR85:AR87"/>
    <mergeCell ref="AR88:AR90"/>
    <mergeCell ref="AR91:AR95"/>
    <mergeCell ref="AR96:AR98"/>
    <mergeCell ref="AR99:AR101"/>
    <mergeCell ref="AR102:AR104"/>
    <mergeCell ref="AR105:AR107"/>
    <mergeCell ref="AR108:AR110"/>
    <mergeCell ref="AR111:AR113"/>
    <mergeCell ref="AR114:AR116"/>
    <mergeCell ref="AR117:AR119"/>
    <mergeCell ref="AS14:AS16"/>
    <mergeCell ref="AS17:AS19"/>
    <mergeCell ref="AS20:AS22"/>
    <mergeCell ref="AS23:AS25"/>
    <mergeCell ref="AS26:AS28"/>
    <mergeCell ref="AS29:AS31"/>
    <mergeCell ref="AS32:AS34"/>
    <mergeCell ref="AS35:AS37"/>
    <mergeCell ref="AS38:AS40"/>
    <mergeCell ref="AS41:AS43"/>
    <mergeCell ref="AS44:AS46"/>
    <mergeCell ref="AS51:AS53"/>
    <mergeCell ref="AS54:AS56"/>
    <mergeCell ref="AS57:AS59"/>
    <mergeCell ref="AS60:AS62"/>
    <mergeCell ref="AS63:AS65"/>
    <mergeCell ref="AS66:AS68"/>
    <mergeCell ref="AS69:AS71"/>
    <mergeCell ref="AS72:AS74"/>
    <mergeCell ref="AS75:AS77"/>
    <mergeCell ref="AS78:AS80"/>
    <mergeCell ref="AS85:AS87"/>
    <mergeCell ref="AS88:AS90"/>
    <mergeCell ref="AS91:AS95"/>
    <mergeCell ref="AS96:AS98"/>
    <mergeCell ref="AS99:AS101"/>
    <mergeCell ref="AS102:AS104"/>
    <mergeCell ref="AS105:AS107"/>
    <mergeCell ref="AS108:AS110"/>
    <mergeCell ref="AS111:AS113"/>
    <mergeCell ref="AS114:AS116"/>
    <mergeCell ref="AS117:AS119"/>
    <mergeCell ref="BI14:BI16"/>
    <mergeCell ref="BI17:BI19"/>
    <mergeCell ref="BI20:BI22"/>
    <mergeCell ref="BI23:BI25"/>
    <mergeCell ref="BI26:BI28"/>
    <mergeCell ref="BI51:BI53"/>
    <mergeCell ref="BI54:BI56"/>
    <mergeCell ref="BI57:BI59"/>
    <mergeCell ref="BI60:BI62"/>
    <mergeCell ref="BI85:BI87"/>
    <mergeCell ref="BI88:BI90"/>
    <mergeCell ref="BI91:BI93"/>
    <mergeCell ref="BI94:BI96"/>
    <mergeCell ref="BI97:BI99"/>
    <mergeCell ref="BJ14:BJ16"/>
    <mergeCell ref="BJ17:BJ19"/>
    <mergeCell ref="BJ20:BJ22"/>
    <mergeCell ref="BJ23:BJ25"/>
    <mergeCell ref="BJ26:BJ28"/>
    <mergeCell ref="BJ51:BJ53"/>
    <mergeCell ref="BJ54:BJ56"/>
    <mergeCell ref="BJ57:BJ59"/>
    <mergeCell ref="BJ60:BJ62"/>
    <mergeCell ref="BJ85:BJ87"/>
    <mergeCell ref="BJ88:BJ90"/>
    <mergeCell ref="BJ91:BJ93"/>
    <mergeCell ref="BJ94:BJ96"/>
    <mergeCell ref="BJ97:BJ99"/>
  </mergeCells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Z87"/>
  <sheetViews>
    <sheetView zoomScale="80" zoomScaleNormal="80" workbookViewId="0">
      <pane xSplit="3" ySplit="2" topLeftCell="D21" activePane="bottomRight" state="frozen"/>
      <selection/>
      <selection pane="topRight"/>
      <selection pane="bottomLeft"/>
      <selection pane="bottomRight" activeCell="A1" sqref="A1"/>
    </sheetView>
  </sheetViews>
  <sheetFormatPr defaultColWidth="8.75" defaultRowHeight="14.25"/>
  <cols>
    <col min="1" max="2" width="8.75" style="31"/>
    <col min="3" max="3" width="24.75" style="154" customWidth="1"/>
    <col min="4" max="4" width="11.75" style="154" hidden="1" customWidth="1" outlineLevel="1"/>
    <col min="5" max="12" width="9.5" style="154" hidden="1" customWidth="1" outlineLevel="1"/>
    <col min="13" max="15" width="10.75" style="154" hidden="1" customWidth="1" outlineLevel="1"/>
    <col min="16" max="17" width="9.5" style="154" hidden="1" customWidth="1" outlineLevel="1"/>
    <col min="18" max="18" width="10.75" style="154" hidden="1" customWidth="1" outlineLevel="1"/>
    <col min="19" max="20" width="9.5" style="154" hidden="1" customWidth="1" outlineLevel="1"/>
    <col min="21" max="21" width="10.75" style="154" hidden="1" customWidth="1" outlineLevel="1"/>
    <col min="22" max="26" width="9.5" style="154" hidden="1" customWidth="1" outlineLevel="1"/>
    <col min="27" max="27" width="11.5" style="154" hidden="1" customWidth="1" outlineLevel="1"/>
    <col min="28" max="35" width="9.5" style="154" hidden="1" customWidth="1" outlineLevel="1"/>
    <col min="36" max="36" width="11" style="154" hidden="1" customWidth="1" outlineLevel="1"/>
    <col min="37" max="37" width="10.75" style="154" hidden="1" customWidth="1" outlineLevel="1"/>
    <col min="38" max="53" width="11.5" style="154" hidden="1" customWidth="1" outlineLevel="1"/>
    <col min="54" max="58" width="9.75" style="154" hidden="1" customWidth="1" outlineLevel="1"/>
    <col min="59" max="60" width="11.5" style="154" hidden="1" customWidth="1" outlineLevel="1"/>
    <col min="61" max="63" width="15.5" style="154" hidden="1" customWidth="1" outlineLevel="1"/>
    <col min="64" max="64" width="15.5" style="154" customWidth="1" collapsed="1"/>
    <col min="65" max="80" width="15.5" style="154" customWidth="1"/>
    <col min="81" max="81" width="11.5" style="154" hidden="1" customWidth="1"/>
    <col min="82" max="92" width="14.5" style="154" hidden="1" customWidth="1"/>
    <col min="93" max="97" width="14.5" style="154" customWidth="1"/>
    <col min="98" max="98" width="14" style="154" customWidth="1"/>
    <col min="99" max="105" width="14.875" style="154" customWidth="1"/>
    <col min="106" max="106" width="14" style="154" customWidth="1"/>
    <col min="107" max="107" width="13.75" style="154" customWidth="1"/>
    <col min="108" max="108" width="11.75" style="154" hidden="1" customWidth="1" outlineLevel="1"/>
    <col min="109" max="117" width="9.5" style="154" hidden="1" customWidth="1" outlineLevel="1"/>
    <col min="118" max="119" width="10.75" style="154" hidden="1" customWidth="1" outlineLevel="1"/>
    <col min="120" max="123" width="9.5" style="154" hidden="1" customWidth="1" outlineLevel="1"/>
    <col min="124" max="124" width="10" style="154" hidden="1" customWidth="1" outlineLevel="1"/>
    <col min="125" max="125" width="10.75" style="154" hidden="1" customWidth="1" outlineLevel="1"/>
    <col min="126" max="126" width="10" style="154" hidden="1" customWidth="1" outlineLevel="1"/>
    <col min="127" max="127" width="9.5" style="154" hidden="1" customWidth="1" outlineLevel="1"/>
    <col min="128" max="130" width="10" style="154" hidden="1" customWidth="1" outlineLevel="1"/>
    <col min="131" max="131" width="11.5" style="154" hidden="1" customWidth="1" outlineLevel="1"/>
    <col min="132" max="139" width="9.5" style="154" hidden="1" customWidth="1" outlineLevel="1"/>
    <col min="140" max="145" width="12" style="154" hidden="1" customWidth="1" outlineLevel="1"/>
    <col min="146" max="146" width="10.5" style="154" hidden="1" customWidth="1" outlineLevel="1"/>
    <col min="147" max="164" width="10.75" style="154" hidden="1" customWidth="1" outlineLevel="1"/>
    <col min="165" max="167" width="13.5" style="154" hidden="1" customWidth="1" outlineLevel="1"/>
    <col min="168" max="168" width="13.5" style="154" customWidth="1" collapsed="1"/>
    <col min="169" max="183" width="13.5" style="154" customWidth="1"/>
    <col min="184" max="184" width="13.25" style="154" customWidth="1"/>
    <col min="185" max="185" width="6.5" style="31" customWidth="1"/>
    <col min="186" max="190" width="9.5" style="154" customWidth="1"/>
    <col min="191" max="191" width="11.125" style="154" customWidth="1"/>
    <col min="192" max="192" width="5.5" style="31" customWidth="1"/>
    <col min="193" max="193" width="10.75" style="154" customWidth="1"/>
    <col min="194" max="194" width="11.25" style="154" customWidth="1"/>
    <col min="195" max="195" width="11.5" style="154" customWidth="1"/>
    <col min="196" max="196" width="12" style="154" customWidth="1"/>
    <col min="197" max="197" width="12.25" style="154" customWidth="1"/>
    <col min="198" max="198" width="12.125" style="154" customWidth="1"/>
    <col min="199" max="199" width="11.375" style="154" customWidth="1"/>
    <col min="200" max="200" width="10.5" style="154" customWidth="1"/>
    <col min="201" max="201" width="10.875" style="154" customWidth="1"/>
    <col min="202" max="205" width="13" style="154" customWidth="1"/>
    <col min="206" max="207" width="12.75" style="154" customWidth="1"/>
    <col min="208" max="209" width="11.5" style="154" customWidth="1"/>
    <col min="210" max="210" width="14.5" style="154" customWidth="1"/>
    <col min="211" max="211" width="11.75" style="154" hidden="1" customWidth="1" outlineLevel="1"/>
    <col min="212" max="222" width="9.5" style="154" hidden="1" customWidth="1" outlineLevel="1"/>
    <col min="223" max="229" width="10" style="154" hidden="1" customWidth="1" outlineLevel="1"/>
    <col min="230" max="241" width="9.5" style="154" hidden="1" customWidth="1" outlineLevel="1"/>
    <col min="242" max="242" width="10.5" style="31" hidden="1" customWidth="1" outlineLevel="1"/>
    <col min="243" max="267" width="11.5" style="31" hidden="1" customWidth="1" outlineLevel="1"/>
    <col min="268" max="270" width="13.5" style="31" hidden="1" customWidth="1" outlineLevel="1"/>
    <col min="271" max="271" width="13.5" style="31" hidden="1" customWidth="1" outlineLevel="1" collapsed="1"/>
    <col min="272" max="272" width="13.5" style="31" customWidth="1" collapsed="1"/>
    <col min="273" max="286" width="13.5" style="31" customWidth="1"/>
    <col min="287" max="288" width="14.625" style="31" customWidth="1"/>
    <col min="289" max="289" width="5.75" style="31" customWidth="1"/>
    <col min="290" max="294" width="9.5" style="31" customWidth="1"/>
    <col min="295" max="295" width="11.125" style="31" customWidth="1"/>
    <col min="296" max="296" width="5.75" style="31" customWidth="1"/>
    <col min="297" max="297" width="9.25" style="31" customWidth="1"/>
    <col min="298" max="298" width="9.625" style="31" customWidth="1"/>
    <col min="299" max="299" width="8.75" style="31" customWidth="1"/>
    <col min="300" max="300" width="9.75" style="31" customWidth="1"/>
    <col min="301" max="301" width="8.625" style="31" customWidth="1"/>
    <col min="302" max="302" width="10.25" style="31" customWidth="1"/>
    <col min="303" max="303" width="11.875" style="31" customWidth="1"/>
    <col min="304" max="304" width="10.875" style="31" customWidth="1"/>
    <col min="305" max="305" width="12.875" style="31" customWidth="1"/>
    <col min="306" max="310" width="13" style="31" customWidth="1"/>
    <col min="311" max="311" width="12.5" style="31" customWidth="1"/>
    <col min="312" max="16384" width="8.75" style="31"/>
  </cols>
  <sheetData>
    <row r="1" ht="15" spans="1:312">
      <c r="C1" s="155" t="s">
        <v>807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7"/>
      <c r="AJ1" s="157"/>
      <c r="AK1" s="157"/>
      <c r="AL1" s="157"/>
      <c r="AM1" s="157"/>
      <c r="AN1" s="157"/>
      <c r="AO1" s="157"/>
      <c r="AP1" s="157"/>
      <c r="AQ1" s="157"/>
      <c r="AR1" s="157"/>
      <c r="AS1" s="157"/>
      <c r="AT1" s="157"/>
      <c r="AU1" s="157"/>
      <c r="AV1" s="157"/>
      <c r="AW1" s="157"/>
      <c r="AX1" s="157"/>
      <c r="AY1" s="157"/>
      <c r="AZ1" s="157"/>
      <c r="BA1" s="157"/>
      <c r="BB1" s="157"/>
      <c r="BC1" s="157"/>
      <c r="BD1" s="157"/>
      <c r="BE1" s="157"/>
      <c r="BF1" s="157"/>
      <c r="BG1" s="157"/>
      <c r="BH1" s="157"/>
      <c r="BI1" s="157"/>
      <c r="BJ1" s="157"/>
      <c r="BK1" s="157"/>
      <c r="BL1" s="157"/>
      <c r="BM1" s="157"/>
      <c r="BN1" s="157"/>
      <c r="BO1" s="157"/>
      <c r="BP1" s="157"/>
      <c r="BQ1" s="157"/>
      <c r="BR1" s="157"/>
      <c r="BS1" s="157"/>
      <c r="BT1" s="157"/>
      <c r="BU1" s="157"/>
      <c r="BV1" s="157"/>
      <c r="BW1" s="157"/>
      <c r="BX1" s="157"/>
      <c r="BY1" s="157"/>
      <c r="BZ1" s="157"/>
      <c r="CA1" s="157"/>
      <c r="CB1" s="157"/>
      <c r="CC1" s="157"/>
      <c r="CD1" s="157"/>
      <c r="CE1" s="157"/>
      <c r="CF1" s="157"/>
      <c r="CG1" s="157"/>
      <c r="CH1" s="157"/>
      <c r="CI1" s="157"/>
      <c r="CJ1" s="157"/>
      <c r="CK1" s="157"/>
      <c r="CL1" s="157"/>
      <c r="CM1" s="157"/>
      <c r="CN1" s="157"/>
      <c r="CO1" s="157"/>
      <c r="CP1" s="157"/>
      <c r="CQ1" s="157"/>
      <c r="CR1" s="157"/>
      <c r="CS1" s="158"/>
      <c r="CT1" s="158"/>
      <c r="CU1" s="158"/>
      <c r="CV1" s="158"/>
      <c r="CW1" s="158"/>
      <c r="CX1" s="158"/>
      <c r="CY1" s="158"/>
      <c r="CZ1" s="158"/>
      <c r="DA1" s="158"/>
      <c r="DB1" s="158"/>
      <c r="DC1" s="159" t="s">
        <v>808</v>
      </c>
      <c r="DD1" s="156"/>
      <c r="DE1" s="156"/>
      <c r="DF1" s="156"/>
      <c r="DG1" s="156"/>
      <c r="DH1" s="156"/>
      <c r="DI1" s="156"/>
      <c r="DJ1" s="156"/>
      <c r="DK1" s="156"/>
      <c r="DL1" s="156"/>
      <c r="DM1" s="156"/>
      <c r="DN1" s="156"/>
      <c r="DO1" s="156"/>
      <c r="DP1" s="156"/>
      <c r="DQ1" s="156"/>
      <c r="DR1" s="156"/>
      <c r="DS1" s="156"/>
      <c r="DT1" s="156"/>
      <c r="DU1" s="156"/>
      <c r="DV1" s="156"/>
      <c r="DW1" s="156"/>
      <c r="DX1" s="156"/>
      <c r="DY1" s="156"/>
      <c r="DZ1" s="156"/>
      <c r="EA1" s="156"/>
      <c r="EB1" s="156"/>
      <c r="EC1" s="156"/>
      <c r="ED1" s="156"/>
      <c r="EE1" s="156"/>
      <c r="EF1" s="156"/>
      <c r="EG1" s="156"/>
      <c r="EH1" s="156"/>
      <c r="EI1" s="157"/>
      <c r="EJ1" s="157"/>
      <c r="EK1" s="157"/>
      <c r="EL1" s="157"/>
      <c r="EM1" s="157"/>
      <c r="EN1" s="157"/>
      <c r="EO1" s="157"/>
      <c r="EP1" s="157"/>
      <c r="EQ1" s="157"/>
      <c r="ER1" s="157"/>
      <c r="ES1" s="157"/>
      <c r="ET1" s="157"/>
      <c r="EU1" s="157"/>
      <c r="EV1" s="157"/>
      <c r="EW1" s="157"/>
      <c r="EX1" s="157"/>
      <c r="EY1" s="157"/>
      <c r="EZ1" s="157"/>
      <c r="FA1" s="157"/>
      <c r="FB1" s="157"/>
      <c r="FC1" s="157"/>
      <c r="FD1" s="157"/>
      <c r="FE1" s="157"/>
      <c r="FF1" s="157"/>
      <c r="FG1" s="157"/>
      <c r="FH1" s="157"/>
      <c r="HA1" s="158"/>
      <c r="HB1" s="155" t="s">
        <v>809</v>
      </c>
      <c r="HC1" s="155" t="s">
        <v>809</v>
      </c>
      <c r="HD1" s="156"/>
      <c r="HE1" s="156"/>
      <c r="HF1" s="156"/>
      <c r="HG1" s="156"/>
      <c r="HH1" s="156"/>
      <c r="HI1" s="156"/>
      <c r="HJ1" s="156"/>
      <c r="HK1" s="156"/>
      <c r="HL1" s="156"/>
      <c r="HM1" s="156"/>
      <c r="HN1" s="156"/>
      <c r="HO1" s="156"/>
      <c r="HP1" s="156"/>
      <c r="HQ1" s="156"/>
      <c r="HR1" s="156"/>
      <c r="HS1" s="156"/>
      <c r="HT1" s="156"/>
      <c r="HU1" s="156"/>
      <c r="HV1" s="156"/>
      <c r="HW1" s="156"/>
      <c r="HX1" s="156"/>
      <c r="HY1" s="156"/>
      <c r="HZ1" s="156"/>
      <c r="IA1" s="156"/>
      <c r="IB1" s="156"/>
      <c r="IC1" s="156"/>
      <c r="ID1" s="156"/>
      <c r="IE1" s="156"/>
      <c r="IF1" s="156"/>
      <c r="IG1" s="156"/>
      <c r="IH1" s="156"/>
    </row>
    <row r="2" s="153" customFormat="1" ht="15" spans="1:312">
      <c r="A2" s="160"/>
      <c r="B2" s="160"/>
      <c r="C2" s="132" t="s">
        <v>810</v>
      </c>
      <c r="D2" s="133">
        <v>43101</v>
      </c>
      <c r="E2" s="133">
        <v>43132</v>
      </c>
      <c r="F2" s="133">
        <v>43160</v>
      </c>
      <c r="G2" s="133">
        <v>43191</v>
      </c>
      <c r="H2" s="133">
        <v>43221</v>
      </c>
      <c r="I2" s="133">
        <v>43252</v>
      </c>
      <c r="J2" s="133">
        <v>43282</v>
      </c>
      <c r="K2" s="133">
        <v>43313</v>
      </c>
      <c r="L2" s="133">
        <v>43344</v>
      </c>
      <c r="M2" s="133">
        <v>43374</v>
      </c>
      <c r="N2" s="133">
        <v>43405</v>
      </c>
      <c r="O2" s="133">
        <v>43435</v>
      </c>
      <c r="P2" s="133">
        <v>43466</v>
      </c>
      <c r="Q2" s="133">
        <v>43497</v>
      </c>
      <c r="R2" s="133">
        <v>43525</v>
      </c>
      <c r="S2" s="133">
        <v>43556</v>
      </c>
      <c r="T2" s="133">
        <v>43586</v>
      </c>
      <c r="U2" s="133">
        <v>43617</v>
      </c>
      <c r="V2" s="133">
        <v>43647</v>
      </c>
      <c r="W2" s="133">
        <v>43678</v>
      </c>
      <c r="X2" s="133">
        <v>43709</v>
      </c>
      <c r="Y2" s="133">
        <v>43739</v>
      </c>
      <c r="Z2" s="133">
        <v>43770</v>
      </c>
      <c r="AA2" s="133">
        <v>43800</v>
      </c>
      <c r="AB2" s="133">
        <v>43831</v>
      </c>
      <c r="AC2" s="133">
        <v>43862</v>
      </c>
      <c r="AD2" s="133">
        <v>43891</v>
      </c>
      <c r="AE2" s="133">
        <v>43922</v>
      </c>
      <c r="AF2" s="133">
        <v>43952</v>
      </c>
      <c r="AG2" s="133">
        <v>43983</v>
      </c>
      <c r="AH2" s="133">
        <v>44013</v>
      </c>
      <c r="AI2" s="133">
        <v>44044</v>
      </c>
      <c r="AJ2" s="133">
        <v>44075</v>
      </c>
      <c r="AK2" s="133">
        <v>44105</v>
      </c>
      <c r="AL2" s="133">
        <v>44136</v>
      </c>
      <c r="AM2" s="133">
        <v>44166</v>
      </c>
      <c r="AN2" s="133">
        <v>44197</v>
      </c>
      <c r="AO2" s="133">
        <v>44228</v>
      </c>
      <c r="AP2" s="133">
        <v>44256</v>
      </c>
      <c r="AQ2" s="133">
        <v>44287</v>
      </c>
      <c r="AR2" s="133">
        <v>44317</v>
      </c>
      <c r="AS2" s="133">
        <v>44348</v>
      </c>
      <c r="AT2" s="133">
        <v>44378</v>
      </c>
      <c r="AU2" s="133">
        <v>44409</v>
      </c>
      <c r="AV2" s="133">
        <v>44440</v>
      </c>
      <c r="AW2" s="133">
        <v>44470</v>
      </c>
      <c r="AX2" s="133">
        <v>44501</v>
      </c>
      <c r="AY2" s="133">
        <v>44531</v>
      </c>
      <c r="AZ2" s="133">
        <v>44562</v>
      </c>
      <c r="BA2" s="133">
        <v>44593</v>
      </c>
      <c r="BB2" s="133">
        <v>44621</v>
      </c>
      <c r="BC2" s="133">
        <v>44652</v>
      </c>
      <c r="BD2" s="133">
        <v>44682</v>
      </c>
      <c r="BE2" s="133">
        <v>44713</v>
      </c>
      <c r="BF2" s="133">
        <v>44743</v>
      </c>
      <c r="BG2" s="133">
        <v>44774</v>
      </c>
      <c r="BH2" s="133">
        <v>44805</v>
      </c>
      <c r="BI2" s="133">
        <v>44835</v>
      </c>
      <c r="BJ2" s="133">
        <v>44866</v>
      </c>
      <c r="BK2" s="133">
        <v>44896</v>
      </c>
      <c r="BL2" s="133">
        <v>44927</v>
      </c>
      <c r="BM2" s="133">
        <v>44958</v>
      </c>
      <c r="BN2" s="133">
        <v>44986</v>
      </c>
      <c r="BO2" s="133">
        <v>45017</v>
      </c>
      <c r="BP2" s="133">
        <v>45047</v>
      </c>
      <c r="BQ2" s="133">
        <v>45078</v>
      </c>
      <c r="BR2" s="133">
        <v>45108</v>
      </c>
      <c r="BS2" s="133">
        <v>45139</v>
      </c>
      <c r="BT2" s="133">
        <v>45170</v>
      </c>
      <c r="BU2" s="133">
        <v>45200</v>
      </c>
      <c r="BV2" s="133">
        <v>45231</v>
      </c>
      <c r="BW2" s="133">
        <v>45261</v>
      </c>
      <c r="BX2" s="133">
        <v>45292</v>
      </c>
      <c r="BY2" s="133">
        <v>45323</v>
      </c>
      <c r="BZ2" s="133">
        <v>45352</v>
      </c>
      <c r="CA2" s="134" t="s">
        <v>811</v>
      </c>
      <c r="CB2" s="134" t="s">
        <v>812</v>
      </c>
      <c r="CC2" s="135" t="s">
        <v>813</v>
      </c>
      <c r="CD2" s="135" t="s">
        <v>814</v>
      </c>
      <c r="CE2" s="135" t="s">
        <v>815</v>
      </c>
      <c r="CF2" s="135" t="s">
        <v>816</v>
      </c>
      <c r="CG2" s="135" t="s">
        <v>817</v>
      </c>
      <c r="CH2" s="135" t="s">
        <v>818</v>
      </c>
      <c r="CI2" s="135" t="s">
        <v>819</v>
      </c>
      <c r="CJ2" s="135" t="s">
        <v>820</v>
      </c>
      <c r="CK2" s="135" t="s">
        <v>821</v>
      </c>
      <c r="CL2" s="135" t="s">
        <v>822</v>
      </c>
      <c r="CM2" s="135" t="s">
        <v>823</v>
      </c>
      <c r="CN2" s="135" t="s">
        <v>824</v>
      </c>
      <c r="CO2" s="135" t="s">
        <v>825</v>
      </c>
      <c r="CP2" s="135" t="s">
        <v>826</v>
      </c>
      <c r="CQ2" s="135" t="s">
        <v>827</v>
      </c>
      <c r="CR2" s="135" t="s">
        <v>828</v>
      </c>
      <c r="CS2" s="135" t="s">
        <v>829</v>
      </c>
      <c r="CT2" s="135" t="s">
        <v>830</v>
      </c>
      <c r="CU2" s="161">
        <v>2018</v>
      </c>
      <c r="CV2" s="161">
        <v>2019</v>
      </c>
      <c r="CW2" s="161">
        <v>2020</v>
      </c>
      <c r="CX2" s="161">
        <v>2021</v>
      </c>
      <c r="CY2" s="161">
        <v>2022</v>
      </c>
      <c r="CZ2" s="161">
        <v>2023</v>
      </c>
      <c r="DA2" s="161">
        <v>2024</v>
      </c>
      <c r="DB2" s="162"/>
      <c r="DC2" s="132" t="s">
        <v>810</v>
      </c>
      <c r="DD2" s="133">
        <v>43101</v>
      </c>
      <c r="DE2" s="133">
        <v>43132</v>
      </c>
      <c r="DF2" s="133">
        <v>43160</v>
      </c>
      <c r="DG2" s="133">
        <v>43191</v>
      </c>
      <c r="DH2" s="133">
        <v>43221</v>
      </c>
      <c r="DI2" s="133">
        <v>43252</v>
      </c>
      <c r="DJ2" s="133">
        <v>43282</v>
      </c>
      <c r="DK2" s="133">
        <v>43313</v>
      </c>
      <c r="DL2" s="133">
        <v>43344</v>
      </c>
      <c r="DM2" s="133">
        <v>43374</v>
      </c>
      <c r="DN2" s="133">
        <v>43405</v>
      </c>
      <c r="DO2" s="133">
        <v>43435</v>
      </c>
      <c r="DP2" s="133">
        <v>43466</v>
      </c>
      <c r="DQ2" s="133">
        <v>43497</v>
      </c>
      <c r="DR2" s="133">
        <v>43525</v>
      </c>
      <c r="DS2" s="133">
        <v>43556</v>
      </c>
      <c r="DT2" s="133">
        <v>43586</v>
      </c>
      <c r="DU2" s="133">
        <v>43617</v>
      </c>
      <c r="DV2" s="133">
        <v>43647</v>
      </c>
      <c r="DW2" s="133">
        <v>43678</v>
      </c>
      <c r="DX2" s="133">
        <v>43709</v>
      </c>
      <c r="DY2" s="133">
        <v>43739</v>
      </c>
      <c r="DZ2" s="133">
        <v>43770</v>
      </c>
      <c r="EA2" s="133">
        <v>43800</v>
      </c>
      <c r="EB2" s="133">
        <v>43831</v>
      </c>
      <c r="EC2" s="133">
        <v>43862</v>
      </c>
      <c r="ED2" s="133">
        <v>43891</v>
      </c>
      <c r="EE2" s="133">
        <v>43922</v>
      </c>
      <c r="EF2" s="133">
        <v>43952</v>
      </c>
      <c r="EG2" s="133">
        <v>43983</v>
      </c>
      <c r="EH2" s="133">
        <v>44013</v>
      </c>
      <c r="EI2" s="133">
        <v>44044</v>
      </c>
      <c r="EJ2" s="133">
        <v>44075</v>
      </c>
      <c r="EK2" s="133">
        <v>44105</v>
      </c>
      <c r="EL2" s="133">
        <v>44136</v>
      </c>
      <c r="EM2" s="133">
        <v>44166</v>
      </c>
      <c r="EN2" s="133">
        <v>44197</v>
      </c>
      <c r="EO2" s="133">
        <v>44228</v>
      </c>
      <c r="EP2" s="133">
        <v>44256</v>
      </c>
      <c r="EQ2" s="133">
        <v>44287</v>
      </c>
      <c r="ER2" s="133">
        <v>44317</v>
      </c>
      <c r="ES2" s="133">
        <v>44348</v>
      </c>
      <c r="ET2" s="133">
        <v>44378</v>
      </c>
      <c r="EU2" s="133">
        <v>44409</v>
      </c>
      <c r="EV2" s="133">
        <v>44440</v>
      </c>
      <c r="EW2" s="133">
        <v>44470</v>
      </c>
      <c r="EX2" s="133">
        <v>44501</v>
      </c>
      <c r="EY2" s="133">
        <v>44531</v>
      </c>
      <c r="EZ2" s="133">
        <v>44562</v>
      </c>
      <c r="FA2" s="133">
        <v>44593</v>
      </c>
      <c r="FB2" s="133">
        <v>44621</v>
      </c>
      <c r="FC2" s="133">
        <v>44652</v>
      </c>
      <c r="FD2" s="133">
        <v>44682</v>
      </c>
      <c r="FE2" s="133">
        <v>44713</v>
      </c>
      <c r="FF2" s="133">
        <v>44743</v>
      </c>
      <c r="FG2" s="133">
        <v>44774</v>
      </c>
      <c r="FH2" s="133">
        <v>44805</v>
      </c>
      <c r="FI2" s="133">
        <v>44835</v>
      </c>
      <c r="FJ2" s="133">
        <v>44866</v>
      </c>
      <c r="FK2" s="133">
        <v>44896</v>
      </c>
      <c r="FL2" s="133">
        <v>44927</v>
      </c>
      <c r="FM2" s="133">
        <v>44958</v>
      </c>
      <c r="FN2" s="133">
        <v>44986</v>
      </c>
      <c r="FO2" s="133">
        <v>45017</v>
      </c>
      <c r="FP2" s="133">
        <v>45047</v>
      </c>
      <c r="FQ2" s="133">
        <v>45078</v>
      </c>
      <c r="FR2" s="133">
        <v>45108</v>
      </c>
      <c r="FS2" s="133">
        <v>45139</v>
      </c>
      <c r="FT2" s="133">
        <v>45170</v>
      </c>
      <c r="FU2" s="133">
        <v>45200</v>
      </c>
      <c r="FV2" s="133">
        <v>45231</v>
      </c>
      <c r="FW2" s="133">
        <v>45261</v>
      </c>
      <c r="FX2" s="133">
        <v>45292</v>
      </c>
      <c r="FY2" s="133">
        <v>45323</v>
      </c>
      <c r="FZ2" s="133">
        <v>45352</v>
      </c>
      <c r="GA2" s="134" t="s">
        <v>811</v>
      </c>
      <c r="GB2" s="134" t="s">
        <v>812</v>
      </c>
      <c r="GC2" s="31"/>
      <c r="GD2" s="135" t="s">
        <v>831</v>
      </c>
      <c r="GE2" s="135" t="s">
        <v>813</v>
      </c>
      <c r="GF2" s="135" t="s">
        <v>814</v>
      </c>
      <c r="GG2" s="135" t="s">
        <v>832</v>
      </c>
      <c r="GH2" s="135" t="s">
        <v>833</v>
      </c>
      <c r="GI2" s="135" t="s">
        <v>834</v>
      </c>
      <c r="GJ2" s="31"/>
      <c r="GK2" s="135" t="s">
        <v>815</v>
      </c>
      <c r="GL2" s="135" t="s">
        <v>816</v>
      </c>
      <c r="GM2" s="135" t="s">
        <v>817</v>
      </c>
      <c r="GN2" s="135" t="s">
        <v>818</v>
      </c>
      <c r="GO2" s="135" t="s">
        <v>819</v>
      </c>
      <c r="GP2" s="135" t="s">
        <v>820</v>
      </c>
      <c r="GQ2" s="135" t="s">
        <v>821</v>
      </c>
      <c r="GR2" s="135" t="s">
        <v>822</v>
      </c>
      <c r="GS2" s="135" t="s">
        <v>823</v>
      </c>
      <c r="GT2" s="135" t="s">
        <v>824</v>
      </c>
      <c r="GU2" s="135" t="s">
        <v>825</v>
      </c>
      <c r="GV2" s="135" t="s">
        <v>835</v>
      </c>
      <c r="GW2" s="135" t="s">
        <v>827</v>
      </c>
      <c r="GX2" s="135" t="s">
        <v>836</v>
      </c>
      <c r="GY2" s="135" t="s">
        <v>829</v>
      </c>
      <c r="GZ2" s="135" t="s">
        <v>830</v>
      </c>
      <c r="HA2" s="163"/>
      <c r="HB2" s="132" t="s">
        <v>810</v>
      </c>
      <c r="HC2" s="132" t="s">
        <v>810</v>
      </c>
      <c r="HD2" s="133">
        <v>43101</v>
      </c>
      <c r="HE2" s="133">
        <v>43132</v>
      </c>
      <c r="HF2" s="133">
        <v>43160</v>
      </c>
      <c r="HG2" s="133">
        <v>43191</v>
      </c>
      <c r="HH2" s="133">
        <v>43221</v>
      </c>
      <c r="HI2" s="133">
        <v>43252</v>
      </c>
      <c r="HJ2" s="133">
        <v>43282</v>
      </c>
      <c r="HK2" s="133">
        <v>43313</v>
      </c>
      <c r="HL2" s="133">
        <v>43344</v>
      </c>
      <c r="HM2" s="133">
        <v>43374</v>
      </c>
      <c r="HN2" s="133">
        <v>43405</v>
      </c>
      <c r="HO2" s="133">
        <v>43435</v>
      </c>
      <c r="HP2" s="133">
        <v>43466</v>
      </c>
      <c r="HQ2" s="133">
        <v>43497</v>
      </c>
      <c r="HR2" s="133">
        <v>43525</v>
      </c>
      <c r="HS2" s="133">
        <v>43556</v>
      </c>
      <c r="HT2" s="133">
        <v>43586</v>
      </c>
      <c r="HU2" s="133">
        <v>43617</v>
      </c>
      <c r="HV2" s="133">
        <v>43647</v>
      </c>
      <c r="HW2" s="133">
        <v>43678</v>
      </c>
      <c r="HX2" s="133">
        <v>43709</v>
      </c>
      <c r="HY2" s="133">
        <v>43739</v>
      </c>
      <c r="HZ2" s="133">
        <v>43770</v>
      </c>
      <c r="IA2" s="133">
        <v>43800</v>
      </c>
      <c r="IB2" s="133">
        <v>43831</v>
      </c>
      <c r="IC2" s="133">
        <v>43862</v>
      </c>
      <c r="ID2" s="133">
        <v>43891</v>
      </c>
      <c r="IE2" s="133">
        <v>43922</v>
      </c>
      <c r="IF2" s="133">
        <v>43952</v>
      </c>
      <c r="IG2" s="133">
        <v>43983</v>
      </c>
      <c r="IH2" s="133">
        <v>44013</v>
      </c>
      <c r="II2" s="133">
        <v>44044</v>
      </c>
      <c r="IJ2" s="133">
        <v>44075</v>
      </c>
      <c r="IK2" s="133">
        <v>44105</v>
      </c>
      <c r="IL2" s="133">
        <v>44136</v>
      </c>
      <c r="IM2" s="133">
        <v>44166</v>
      </c>
      <c r="IN2" s="133">
        <v>44197</v>
      </c>
      <c r="IO2" s="133">
        <v>44228</v>
      </c>
      <c r="IP2" s="133">
        <v>44256</v>
      </c>
      <c r="IQ2" s="133">
        <v>44287</v>
      </c>
      <c r="IR2" s="133">
        <v>44317</v>
      </c>
      <c r="IS2" s="133">
        <v>44348</v>
      </c>
      <c r="IT2" s="133">
        <v>44378</v>
      </c>
      <c r="IU2" s="133">
        <v>44409</v>
      </c>
      <c r="IV2" s="133">
        <v>44440</v>
      </c>
      <c r="IW2" s="133">
        <v>44470</v>
      </c>
      <c r="IX2" s="133">
        <v>44501</v>
      </c>
      <c r="IY2" s="133">
        <v>44531</v>
      </c>
      <c r="IZ2" s="133">
        <v>44562</v>
      </c>
      <c r="JA2" s="133">
        <v>44593</v>
      </c>
      <c r="JB2" s="133">
        <v>44621</v>
      </c>
      <c r="JC2" s="133">
        <v>44652</v>
      </c>
      <c r="JD2" s="133">
        <v>44682</v>
      </c>
      <c r="JE2" s="133">
        <v>44713</v>
      </c>
      <c r="JF2" s="133">
        <v>44743</v>
      </c>
      <c r="JG2" s="133">
        <v>44774</v>
      </c>
      <c r="JH2" s="133">
        <v>44805</v>
      </c>
      <c r="JI2" s="133">
        <v>44835</v>
      </c>
      <c r="JJ2" s="133">
        <v>44866</v>
      </c>
      <c r="JK2" s="133">
        <v>44896</v>
      </c>
      <c r="JL2" s="133">
        <v>44927</v>
      </c>
      <c r="JM2" s="133">
        <v>44958</v>
      </c>
      <c r="JN2" s="133">
        <v>44986</v>
      </c>
      <c r="JO2" s="133">
        <v>45017</v>
      </c>
      <c r="JP2" s="133">
        <v>45047</v>
      </c>
      <c r="JQ2" s="133">
        <v>45078</v>
      </c>
      <c r="JR2" s="133">
        <v>45108</v>
      </c>
      <c r="JS2" s="133">
        <v>45139</v>
      </c>
      <c r="JT2" s="133">
        <v>45170</v>
      </c>
      <c r="JU2" s="133">
        <v>45200</v>
      </c>
      <c r="JV2" s="133">
        <v>45231</v>
      </c>
      <c r="JW2" s="133">
        <v>45261</v>
      </c>
      <c r="JX2" s="133">
        <v>45292</v>
      </c>
      <c r="JY2" s="133">
        <v>45323</v>
      </c>
      <c r="JZ2" s="133">
        <v>45352</v>
      </c>
      <c r="KA2" s="134" t="s">
        <v>811</v>
      </c>
      <c r="KB2" s="134" t="s">
        <v>812</v>
      </c>
      <c r="KC2" s="31"/>
      <c r="KD2" s="135" t="s">
        <v>837</v>
      </c>
      <c r="KE2" s="135" t="s">
        <v>813</v>
      </c>
      <c r="KF2" s="135" t="s">
        <v>814</v>
      </c>
      <c r="KG2" s="135" t="s">
        <v>832</v>
      </c>
      <c r="KH2" s="135" t="s">
        <v>833</v>
      </c>
      <c r="KI2" s="135" t="s">
        <v>834</v>
      </c>
      <c r="KJ2" s="31"/>
      <c r="KK2" s="135" t="s">
        <v>815</v>
      </c>
      <c r="KL2" s="135" t="s">
        <v>816</v>
      </c>
      <c r="KM2" s="135" t="s">
        <v>817</v>
      </c>
      <c r="KN2" s="135" t="s">
        <v>818</v>
      </c>
      <c r="KO2" s="135" t="s">
        <v>819</v>
      </c>
      <c r="KP2" s="135" t="s">
        <v>820</v>
      </c>
      <c r="KQ2" s="135" t="s">
        <v>821</v>
      </c>
      <c r="KR2" s="135" t="s">
        <v>822</v>
      </c>
      <c r="KS2" s="135" t="s">
        <v>823</v>
      </c>
      <c r="KT2" s="135" t="s">
        <v>824</v>
      </c>
      <c r="KU2" s="135" t="s">
        <v>825</v>
      </c>
      <c r="KV2" s="135" t="s">
        <v>826</v>
      </c>
      <c r="KW2" s="135" t="s">
        <v>827</v>
      </c>
      <c r="KX2" s="135" t="s">
        <v>828</v>
      </c>
      <c r="KY2" s="135" t="s">
        <v>829</v>
      </c>
      <c r="KZ2" s="135" t="s">
        <v>830</v>
      </c>
    </row>
    <row r="3" ht="15" spans="1:312">
      <c r="C3" s="138" t="s">
        <v>838</v>
      </c>
      <c r="D3" s="105">
        <v>7149</v>
      </c>
      <c r="E3" s="105">
        <v>8223</v>
      </c>
      <c r="F3" s="105">
        <v>13112</v>
      </c>
      <c r="G3" s="105">
        <v>13105</v>
      </c>
      <c r="H3" s="105">
        <v>13103</v>
      </c>
      <c r="I3" s="105">
        <v>16035</v>
      </c>
      <c r="J3" s="105">
        <v>17808</v>
      </c>
      <c r="K3" s="105">
        <v>20365</v>
      </c>
      <c r="L3" s="105">
        <v>25890</v>
      </c>
      <c r="M3" s="105">
        <v>26066</v>
      </c>
      <c r="N3" s="105">
        <v>33982</v>
      </c>
      <c r="O3" s="105">
        <v>37010</v>
      </c>
      <c r="P3" s="105">
        <v>28005</v>
      </c>
      <c r="Q3" s="105">
        <v>14005</v>
      </c>
      <c r="R3" s="105">
        <v>29222</v>
      </c>
      <c r="S3" s="105">
        <v>22735</v>
      </c>
      <c r="T3" s="105">
        <v>20945</v>
      </c>
      <c r="U3" s="105">
        <v>25849</v>
      </c>
      <c r="V3" s="105">
        <v>16010</v>
      </c>
      <c r="W3" s="105">
        <v>16100</v>
      </c>
      <c r="X3" s="105">
        <v>13048</v>
      </c>
      <c r="Y3" s="105">
        <v>12042</v>
      </c>
      <c r="Z3" s="105">
        <v>10675</v>
      </c>
      <c r="AA3" s="105">
        <v>10717</v>
      </c>
      <c r="AB3" s="105">
        <v>7020</v>
      </c>
      <c r="AC3" s="105">
        <v>2787</v>
      </c>
      <c r="AD3" s="105">
        <v>11903</v>
      </c>
      <c r="AE3" s="105">
        <v>12262</v>
      </c>
      <c r="AF3" s="105">
        <v>10601</v>
      </c>
      <c r="AG3" s="105">
        <v>13064</v>
      </c>
      <c r="AH3" s="105">
        <v>13801</v>
      </c>
      <c r="AI3" s="105">
        <v>14009</v>
      </c>
      <c r="AJ3" s="105">
        <v>18603</v>
      </c>
      <c r="AK3" s="105">
        <v>22045</v>
      </c>
      <c r="AL3" s="105">
        <v>25553</v>
      </c>
      <c r="AM3" s="105">
        <v>27594</v>
      </c>
      <c r="AN3" s="105">
        <v>19871</v>
      </c>
      <c r="AO3" s="105">
        <v>10044</v>
      </c>
      <c r="AP3" s="105">
        <v>23386</v>
      </c>
      <c r="AQ3" s="105">
        <v>25034</v>
      </c>
      <c r="AR3" s="105">
        <v>31681</v>
      </c>
      <c r="AS3" s="105">
        <v>40116</v>
      </c>
      <c r="AT3" s="105">
        <v>50057</v>
      </c>
      <c r="AU3" s="105">
        <v>60508</v>
      </c>
      <c r="AV3" s="105">
        <v>70022</v>
      </c>
      <c r="AW3" s="105">
        <v>80003</v>
      </c>
      <c r="AX3" s="105">
        <v>90121</v>
      </c>
      <c r="AY3" s="105">
        <v>92823</v>
      </c>
      <c r="AZ3" s="105">
        <v>88615</v>
      </c>
      <c r="BA3" s="105">
        <v>87473</v>
      </c>
      <c r="BB3" s="105">
        <v>104338</v>
      </c>
      <c r="BC3" s="105">
        <v>105475</v>
      </c>
      <c r="BD3" s="105">
        <v>114183</v>
      </c>
      <c r="BE3" s="105">
        <v>133762</v>
      </c>
      <c r="BF3" s="105">
        <v>162214</v>
      </c>
      <c r="BG3" s="105">
        <v>173977</v>
      </c>
      <c r="BH3" s="105">
        <v>200973</v>
      </c>
      <c r="BI3" s="105">
        <v>217168</v>
      </c>
      <c r="BJ3" s="105">
        <v>226491</v>
      </c>
      <c r="BK3" s="105">
        <v>228596</v>
      </c>
      <c r="BL3" s="105">
        <v>143725</v>
      </c>
      <c r="BM3" s="105">
        <v>184339</v>
      </c>
      <c r="BN3" s="105">
        <v>195691</v>
      </c>
      <c r="BO3" s="105">
        <v>198941</v>
      </c>
      <c r="BP3" s="105">
        <v>228087</v>
      </c>
      <c r="BQ3" s="105">
        <v>240627</v>
      </c>
      <c r="BR3" s="105">
        <v>249959</v>
      </c>
      <c r="BS3" s="105">
        <v>262571</v>
      </c>
      <c r="BT3" s="105">
        <v>273747</v>
      </c>
      <c r="BU3" s="105">
        <v>289595</v>
      </c>
      <c r="BV3" s="105">
        <v>288501</v>
      </c>
      <c r="BW3" s="105">
        <v>328249</v>
      </c>
      <c r="BX3" s="105">
        <v>191943</v>
      </c>
      <c r="BY3" s="138">
        <v>117150</v>
      </c>
      <c r="BZ3" s="138">
        <v>291352</v>
      </c>
      <c r="CA3" s="139">
        <f>IFERROR(IF(BZ3/BN3=-1,"",BZ3/BN3-1),"")</f>
        <v>0.488836993014497</v>
      </c>
      <c r="CB3" s="139">
        <f>IFERROR(IF(BZ3/BY3=-1,"",BZ3/BY3-1),"")</f>
        <v>1.48699957319676</v>
      </c>
      <c r="CC3" s="105">
        <f t="shared" ref="CC3:CC34" si="0">SUM(P3:AA3)</f>
        <v>219353</v>
      </c>
      <c r="CD3" s="105">
        <f t="shared" ref="CD3:CD34" si="1">SUM(AB3:AM3)</f>
        <v>179242</v>
      </c>
      <c r="CE3" s="105">
        <f t="shared" ref="CE3:CE34" si="2">SUM(AH3:AK3)</f>
        <v>68458</v>
      </c>
      <c r="CF3" s="105">
        <f t="shared" ref="CF3:CF34" si="3">SUM(AK3:AM3)</f>
        <v>75192</v>
      </c>
      <c r="CG3" s="105">
        <f t="shared" ref="CG3:CG34" si="4">SUM(AN3:AP3)</f>
        <v>53301</v>
      </c>
      <c r="CH3" s="105">
        <f t="shared" ref="CH3:CH34" si="5">SUM(AQ3:AS3)</f>
        <v>96831</v>
      </c>
      <c r="CI3" s="105">
        <f t="shared" ref="CI3:CI34" si="6">SUM(AT3:AV3)</f>
        <v>180587</v>
      </c>
      <c r="CJ3" s="105">
        <f t="shared" ref="CJ3:CJ34" si="7">SUM(AW3:AY3)</f>
        <v>262947</v>
      </c>
      <c r="CK3" s="105">
        <f t="shared" ref="CK3:CK34" si="8">SUM(AZ3:BB3)</f>
        <v>280426</v>
      </c>
      <c r="CL3" s="105">
        <f t="shared" ref="CL3:CL34" si="9">SUM(BC3:BE3)</f>
        <v>353420</v>
      </c>
      <c r="CM3" s="105">
        <f t="shared" ref="CM3:CM34" si="10">SUM(BF3:BH3)</f>
        <v>537164</v>
      </c>
      <c r="CN3" s="105">
        <f t="shared" ref="CN3:CN34" si="11">SUM(BI3:BK3)</f>
        <v>672255</v>
      </c>
      <c r="CO3" s="105">
        <f>SUM(BL3:BN3)</f>
        <v>523755</v>
      </c>
      <c r="CP3" s="105">
        <f t="shared" ref="CP3:CP34" si="12">SUM(BO3:BQ3)</f>
        <v>667655</v>
      </c>
      <c r="CQ3" s="105">
        <f t="shared" ref="CQ3:CQ34" si="13">SUM(BR3:BT3)</f>
        <v>786277</v>
      </c>
      <c r="CR3" s="105">
        <f t="shared" ref="CR3:CR34" si="14">SUM(BU3:BW3)</f>
        <v>906345</v>
      </c>
      <c r="CS3" s="139">
        <f t="shared" ref="CS3:CS66" si="15">IFERROR(IF(CR3/CN3-1=-1,"",CR3/CN3-1),"")</f>
        <v>0.348216078720128</v>
      </c>
      <c r="CT3" s="164">
        <f t="shared" ref="CT3:CT66" si="16">IFERROR(IF(CR3/CQ3-1=-1,"",CR3/CQ3-1),"")</f>
        <v>0.152704454028288</v>
      </c>
      <c r="CU3" s="165">
        <f>SUM(D3:O3)</f>
        <v>231848</v>
      </c>
      <c r="CV3" s="165">
        <f>SUM(P3:AA3)</f>
        <v>219353</v>
      </c>
      <c r="CW3" s="165">
        <f>SUM(AB3:AM3)</f>
        <v>179242</v>
      </c>
      <c r="CX3" s="165">
        <f>SUM(AN3:AY3)</f>
        <v>593666</v>
      </c>
      <c r="CY3" s="165">
        <f>SUM(AZ3:BK3)</f>
        <v>1843265</v>
      </c>
      <c r="CZ3" s="165">
        <f>SUM(BL3:BW3)</f>
        <v>2884032</v>
      </c>
      <c r="DA3" s="165">
        <f>SUM(BX3:BZ3)</f>
        <v>600445</v>
      </c>
      <c r="DB3" s="166"/>
      <c r="DC3" s="138" t="s">
        <v>838</v>
      </c>
      <c r="DD3" s="105">
        <v>40</v>
      </c>
      <c r="DE3" s="105">
        <v>592</v>
      </c>
      <c r="DF3" s="105">
        <v>4668</v>
      </c>
      <c r="DG3" s="105">
        <v>5657</v>
      </c>
      <c r="DH3" s="105">
        <v>4928</v>
      </c>
      <c r="DI3" s="105">
        <v>7052</v>
      </c>
      <c r="DJ3" s="105">
        <v>7781</v>
      </c>
      <c r="DK3" s="105">
        <v>9315</v>
      </c>
      <c r="DL3" s="105">
        <v>12991</v>
      </c>
      <c r="DM3" s="105">
        <v>12980</v>
      </c>
      <c r="DN3" s="105">
        <v>20590</v>
      </c>
      <c r="DO3" s="105">
        <v>21005</v>
      </c>
      <c r="DP3" s="105">
        <v>16219</v>
      </c>
      <c r="DQ3" s="105">
        <v>7960</v>
      </c>
      <c r="DR3" s="105">
        <v>21308</v>
      </c>
      <c r="DS3" s="105">
        <v>16116</v>
      </c>
      <c r="DT3" s="105">
        <v>15312</v>
      </c>
      <c r="DU3" s="105">
        <v>18864</v>
      </c>
      <c r="DV3" s="105">
        <v>9515</v>
      </c>
      <c r="DW3" s="105">
        <v>11005</v>
      </c>
      <c r="DX3" s="105">
        <v>7359</v>
      </c>
      <c r="DY3" s="105">
        <v>7588</v>
      </c>
      <c r="DZ3" s="105">
        <v>8000</v>
      </c>
      <c r="EA3" s="105">
        <v>7939</v>
      </c>
      <c r="EB3" s="105">
        <v>5144</v>
      </c>
      <c r="EC3" s="105">
        <v>2581</v>
      </c>
      <c r="ED3" s="105">
        <v>10573</v>
      </c>
      <c r="EE3" s="105">
        <v>9966</v>
      </c>
      <c r="EF3" s="105">
        <v>8278</v>
      </c>
      <c r="EG3" s="105">
        <v>9907</v>
      </c>
      <c r="EH3" s="105">
        <v>10462</v>
      </c>
      <c r="EI3" s="105">
        <v>9414</v>
      </c>
      <c r="EJ3" s="105">
        <v>12212</v>
      </c>
      <c r="EK3" s="105">
        <v>14919</v>
      </c>
      <c r="EL3" s="105">
        <v>18220</v>
      </c>
      <c r="EM3" s="105">
        <v>19482</v>
      </c>
      <c r="EN3" s="105">
        <v>14463</v>
      </c>
      <c r="EO3" s="105">
        <v>7756</v>
      </c>
      <c r="EP3" s="105">
        <v>16301</v>
      </c>
      <c r="EQ3" s="105">
        <v>16114</v>
      </c>
      <c r="ER3" s="105">
        <v>18711</v>
      </c>
      <c r="ES3" s="105">
        <v>20016</v>
      </c>
      <c r="ET3" s="105">
        <v>24996</v>
      </c>
      <c r="EU3" s="105">
        <v>30382</v>
      </c>
      <c r="EV3" s="105">
        <v>36306</v>
      </c>
      <c r="EW3" s="105">
        <v>41232</v>
      </c>
      <c r="EX3" s="105">
        <v>46137</v>
      </c>
      <c r="EY3" s="105">
        <v>48317</v>
      </c>
      <c r="EZ3" s="105">
        <v>42076</v>
      </c>
      <c r="FA3" s="105">
        <v>43174</v>
      </c>
      <c r="FB3" s="105">
        <v>53664</v>
      </c>
      <c r="FC3" s="105">
        <v>57403</v>
      </c>
      <c r="FD3" s="105">
        <v>53349</v>
      </c>
      <c r="FE3" s="105">
        <v>69544</v>
      </c>
      <c r="FF3" s="105">
        <v>80991</v>
      </c>
      <c r="FG3" s="105">
        <v>82678</v>
      </c>
      <c r="FH3" s="105">
        <v>94941</v>
      </c>
      <c r="FI3" s="105">
        <v>103157</v>
      </c>
      <c r="FJ3" s="105">
        <v>113915</v>
      </c>
      <c r="FK3" s="105">
        <v>111939</v>
      </c>
      <c r="FL3" s="105">
        <v>71115</v>
      </c>
      <c r="FM3" s="105">
        <v>90329</v>
      </c>
      <c r="FN3" s="105">
        <v>101663</v>
      </c>
      <c r="FO3" s="105">
        <v>103354</v>
      </c>
      <c r="FP3" s="105">
        <v>118635</v>
      </c>
      <c r="FQ3" s="105">
        <v>127329</v>
      </c>
      <c r="FR3" s="105">
        <v>133868</v>
      </c>
      <c r="FS3" s="105">
        <v>143846</v>
      </c>
      <c r="FT3" s="105">
        <v>149070</v>
      </c>
      <c r="FU3" s="105">
        <v>164109</v>
      </c>
      <c r="FV3" s="105">
        <v>168410</v>
      </c>
      <c r="FW3" s="105">
        <v>189090</v>
      </c>
      <c r="FX3" s="105">
        <v>104505</v>
      </c>
      <c r="FY3" s="105">
        <v>54411</v>
      </c>
      <c r="FZ3" s="105">
        <v>139328</v>
      </c>
      <c r="GA3" s="139">
        <f>IFERROR(IF(FZ3/FN3-1=-1,"",FZ3/FN3-1),"")</f>
        <v>0.370488771726193</v>
      </c>
      <c r="GB3" s="139">
        <f>IFERROR(IF(FZ3/FY3=-1,"",FZ3/FY3-1),"")</f>
        <v>1.56065869033835</v>
      </c>
      <c r="GD3" s="105">
        <f>SUM(DD3:DO3)</f>
        <v>107599</v>
      </c>
      <c r="GE3" s="105">
        <f t="shared" ref="GE3:GE34" si="17">SUM(DP3:EA3)</f>
        <v>147185</v>
      </c>
      <c r="GF3" s="105">
        <f t="shared" ref="GF3:GF34" si="18">SUM(EB3:EM3)</f>
        <v>131158</v>
      </c>
      <c r="GG3" s="105">
        <f>SUM(GM3:GP3)</f>
        <v>320731</v>
      </c>
      <c r="GH3" s="105">
        <f>SUM(GQ3:GT3)</f>
        <v>906831</v>
      </c>
      <c r="GI3" s="105">
        <f>SUM(GU3:GX3)</f>
        <v>1560818</v>
      </c>
      <c r="GK3" s="105">
        <f t="shared" ref="GK3:GK34" si="19">SUM(EH3:EJ3)</f>
        <v>32088</v>
      </c>
      <c r="GL3" s="105">
        <f t="shared" ref="GL3:GL34" si="20">SUM(EK3:EM3)</f>
        <v>52621</v>
      </c>
      <c r="GM3" s="105">
        <f t="shared" ref="GM3:GM34" si="21">SUM(EN3:EP3)</f>
        <v>38520</v>
      </c>
      <c r="GN3" s="105">
        <f t="shared" ref="GN3:GN34" si="22">SUM(EQ3:ES3)</f>
        <v>54841</v>
      </c>
      <c r="GO3" s="105">
        <f t="shared" ref="GO3:GO34" si="23">SUM(ET3:EV3)</f>
        <v>91684</v>
      </c>
      <c r="GP3" s="105">
        <f t="shared" ref="GP3:GP34" si="24">SUM(EW3:EY3)</f>
        <v>135686</v>
      </c>
      <c r="GQ3" s="105">
        <f t="shared" ref="GQ3:GQ34" si="25">SUM(EZ3:FB3)</f>
        <v>138914</v>
      </c>
      <c r="GR3" s="105">
        <f t="shared" ref="GR3:GR34" si="26">IF(SUM(FC3:FE3)=0,"",SUM(FC3:FE3))</f>
        <v>180296</v>
      </c>
      <c r="GS3" s="105">
        <f t="shared" ref="GS3:GS34" si="27">SUM(FF3:FH3)</f>
        <v>258610</v>
      </c>
      <c r="GT3" s="105">
        <f t="shared" ref="GT3:GT18" si="28">SUM(FI3:FK3)</f>
        <v>329011</v>
      </c>
      <c r="GU3" s="105">
        <f t="shared" ref="GU3:GU34" si="29">SUM(FL3:FN3)</f>
        <v>263107</v>
      </c>
      <c r="GV3" s="105">
        <f t="shared" ref="GV3:GV34" si="30">SUM(FO3:FQ3)</f>
        <v>349318</v>
      </c>
      <c r="GW3" s="105">
        <f t="shared" ref="GW3:GW34" si="31">SUM(FR3:FT3)</f>
        <v>426784</v>
      </c>
      <c r="GX3" s="105">
        <f t="shared" ref="GX3:GX34" si="32">SUM(FU3:FW3)</f>
        <v>521609</v>
      </c>
      <c r="GY3" s="139">
        <f t="shared" ref="GY3:GY66" si="33">IFERROR(IF(GX3/GT3-1=-1,"",GX3/GT3-1),"")</f>
        <v>0.585384683186884</v>
      </c>
      <c r="GZ3" s="139">
        <f t="shared" ref="GZ3:GZ66" si="34">IFERROR(IF(GX3/GW3-1=-1,"",GX3/GW3-1),"")</f>
        <v>0.222184992876959</v>
      </c>
      <c r="HA3" s="158"/>
      <c r="HB3" s="138" t="s">
        <v>838</v>
      </c>
      <c r="HC3" s="138" t="s">
        <v>838</v>
      </c>
      <c r="HD3" s="105">
        <v>7109</v>
      </c>
      <c r="HE3" s="105">
        <v>7631</v>
      </c>
      <c r="HF3" s="105">
        <v>8444</v>
      </c>
      <c r="HG3" s="105">
        <v>7448</v>
      </c>
      <c r="HH3" s="105">
        <v>8175</v>
      </c>
      <c r="HI3" s="105">
        <v>8983</v>
      </c>
      <c r="HJ3" s="105">
        <v>10027</v>
      </c>
      <c r="HK3" s="105">
        <v>11050</v>
      </c>
      <c r="HL3" s="105">
        <v>12899</v>
      </c>
      <c r="HM3" s="105">
        <v>13086</v>
      </c>
      <c r="HN3" s="105">
        <v>13392</v>
      </c>
      <c r="HO3" s="105">
        <v>16005</v>
      </c>
      <c r="HP3" s="105">
        <v>11786</v>
      </c>
      <c r="HQ3" s="105">
        <v>6045</v>
      </c>
      <c r="HR3" s="105">
        <v>7914</v>
      </c>
      <c r="HS3" s="105">
        <v>6619</v>
      </c>
      <c r="HT3" s="105">
        <v>5633</v>
      </c>
      <c r="HU3" s="105">
        <v>6985</v>
      </c>
      <c r="HV3" s="105">
        <v>6495</v>
      </c>
      <c r="HW3" s="105">
        <v>5095</v>
      </c>
      <c r="HX3" s="105">
        <v>5689</v>
      </c>
      <c r="HY3" s="105">
        <v>4454</v>
      </c>
      <c r="HZ3" s="105">
        <v>2675</v>
      </c>
      <c r="IA3" s="105">
        <v>2778</v>
      </c>
      <c r="IB3" s="105">
        <v>1876</v>
      </c>
      <c r="IC3" s="105">
        <v>206</v>
      </c>
      <c r="ID3" s="105">
        <v>1330</v>
      </c>
      <c r="IE3" s="105">
        <v>2296</v>
      </c>
      <c r="IF3" s="105">
        <v>2323</v>
      </c>
      <c r="IG3" s="105">
        <v>3157</v>
      </c>
      <c r="IH3" s="105">
        <v>3339</v>
      </c>
      <c r="II3" s="105">
        <v>4595</v>
      </c>
      <c r="IJ3" s="105">
        <v>6391</v>
      </c>
      <c r="IK3" s="105">
        <v>7126</v>
      </c>
      <c r="IL3" s="105">
        <v>7333</v>
      </c>
      <c r="IM3" s="105">
        <v>8112</v>
      </c>
      <c r="IN3" s="105">
        <v>5408</v>
      </c>
      <c r="IO3" s="105">
        <v>2288</v>
      </c>
      <c r="IP3" s="105">
        <v>7085</v>
      </c>
      <c r="IQ3" s="105">
        <v>8920</v>
      </c>
      <c r="IR3" s="105">
        <v>12970</v>
      </c>
      <c r="IS3" s="105">
        <v>20100</v>
      </c>
      <c r="IT3" s="105">
        <v>25061</v>
      </c>
      <c r="IU3" s="105">
        <v>30126</v>
      </c>
      <c r="IV3" s="105">
        <v>33716</v>
      </c>
      <c r="IW3" s="105">
        <v>38771</v>
      </c>
      <c r="IX3" s="105">
        <v>43984</v>
      </c>
      <c r="IY3" s="105">
        <v>44506</v>
      </c>
      <c r="IZ3" s="105">
        <v>46539</v>
      </c>
      <c r="JA3" s="105">
        <v>44299</v>
      </c>
      <c r="JB3" s="105">
        <v>50674</v>
      </c>
      <c r="JC3" s="105">
        <v>48072</v>
      </c>
      <c r="JD3" s="105">
        <v>60834</v>
      </c>
      <c r="JE3" s="105">
        <v>64218</v>
      </c>
      <c r="JF3" s="105">
        <v>81223</v>
      </c>
      <c r="JG3" s="105">
        <v>91299</v>
      </c>
      <c r="JH3" s="105">
        <v>106032</v>
      </c>
      <c r="JI3" s="105">
        <v>114011</v>
      </c>
      <c r="JJ3" s="105">
        <v>112576</v>
      </c>
      <c r="JK3" s="105">
        <v>116657</v>
      </c>
      <c r="JL3" s="105">
        <v>72610</v>
      </c>
      <c r="JM3" s="105">
        <v>94010</v>
      </c>
      <c r="JN3" s="105">
        <v>94028</v>
      </c>
      <c r="JO3" s="105">
        <v>95587</v>
      </c>
      <c r="JP3" s="105">
        <v>118635</v>
      </c>
      <c r="JQ3" s="105">
        <v>113298</v>
      </c>
      <c r="JR3" s="105">
        <v>116091</v>
      </c>
      <c r="JS3" s="105">
        <v>118725</v>
      </c>
      <c r="JT3" s="105">
        <v>124677</v>
      </c>
      <c r="JU3" s="105">
        <v>125486</v>
      </c>
      <c r="JV3" s="105">
        <v>120091</v>
      </c>
      <c r="JW3" s="105">
        <v>139159</v>
      </c>
      <c r="JX3" s="105">
        <v>87438</v>
      </c>
      <c r="JY3" s="138">
        <v>62739</v>
      </c>
      <c r="JZ3" s="138">
        <v>152024</v>
      </c>
      <c r="KA3" s="139">
        <f>IFERROR(IF(JZ3/JN3-1=-1,"",JZ3/JN3-1),"")</f>
        <v>0.616794997234866</v>
      </c>
      <c r="KB3" s="139">
        <f>IFERROR(IF(JZ3/JY3-1=-1,"",JZ3/JY3-1),"")</f>
        <v>1.42311799678031</v>
      </c>
      <c r="KD3" s="105">
        <f>SUM(HD3:HO3)</f>
        <v>124249</v>
      </c>
      <c r="KE3" s="105">
        <f>SUM(HP3:IA3)</f>
        <v>72168</v>
      </c>
      <c r="KF3" s="105">
        <f t="shared" ref="KF3:KF34" si="35">SUM(IB3:IM3)</f>
        <v>48084</v>
      </c>
      <c r="KG3" s="105">
        <f>SUM(KM3:KP3)</f>
        <v>272935</v>
      </c>
      <c r="KH3" s="105">
        <f>SUM(KQ3:KT3)</f>
        <v>936434</v>
      </c>
      <c r="KI3" s="105">
        <f>SUM(KU3:KX3)</f>
        <v>1332397</v>
      </c>
      <c r="KK3" s="105">
        <f t="shared" ref="KK3:KK34" si="36">SUM(IH3:IJ3)</f>
        <v>14325</v>
      </c>
      <c r="KL3" s="105">
        <f t="shared" ref="KL3:KL34" si="37">SUM(IK3:IM3)</f>
        <v>22571</v>
      </c>
      <c r="KM3" s="105">
        <f t="shared" ref="KM3:KM34" si="38">SUM(IN3:IP3)</f>
        <v>14781</v>
      </c>
      <c r="KN3" s="105">
        <f t="shared" ref="KN3:KN34" si="39">SUM(IQ3:IS3)</f>
        <v>41990</v>
      </c>
      <c r="KO3" s="105">
        <f t="shared" ref="KO3:KO34" si="40">SUM(IT3:IV3)</f>
        <v>88903</v>
      </c>
      <c r="KP3" s="105">
        <f t="shared" ref="KP3:KP34" si="41">SUM(IW3:IY3)</f>
        <v>127261</v>
      </c>
      <c r="KQ3" s="105">
        <f t="shared" ref="KQ3:KQ34" si="42">SUM(IZ3:JB3)</f>
        <v>141512</v>
      </c>
      <c r="KR3" s="105">
        <f>IF(SUM(JC3:JE3)=0,"",SUM(JC3:JE3))</f>
        <v>173124</v>
      </c>
      <c r="KS3" s="105">
        <f>SUM(JF3:JH3)</f>
        <v>278554</v>
      </c>
      <c r="KT3" s="105">
        <f>SUM(JI3:JK3)</f>
        <v>343244</v>
      </c>
      <c r="KU3" s="105">
        <f>SUM(JL3:JN3)</f>
        <v>260648</v>
      </c>
      <c r="KV3" s="105">
        <f>SUM(JO3:JQ3)</f>
        <v>327520</v>
      </c>
      <c r="KW3" s="105">
        <f>SUM(JR3:JT3)</f>
        <v>359493</v>
      </c>
      <c r="KX3" s="105">
        <f>SUM(JU3:JW3)</f>
        <v>384736</v>
      </c>
      <c r="KY3" s="139">
        <f t="shared" ref="KY3:KY36" si="43">IFERROR(IF(KX3/KT3-1=-1,"",KX3/KT3-1),"")</f>
        <v>0.12088193821305</v>
      </c>
      <c r="KZ3" s="139">
        <f t="shared" ref="KZ3:KZ36" si="44">IFERROR(IF(KX3/KW3-1=-1,"",KX3/KW3-1),"")</f>
        <v>0.0702183352666117</v>
      </c>
    </row>
    <row r="4" ht="15" spans="1:312">
      <c r="C4" s="138" t="s">
        <v>839</v>
      </c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>
        <v>3000</v>
      </c>
      <c r="AD4" s="105">
        <v>10160</v>
      </c>
      <c r="AE4" s="105">
        <v>3635</v>
      </c>
      <c r="AF4" s="105">
        <v>11095</v>
      </c>
      <c r="AG4" s="105">
        <v>14954</v>
      </c>
      <c r="AH4" s="105">
        <v>11014</v>
      </c>
      <c r="AI4" s="105">
        <v>11811</v>
      </c>
      <c r="AJ4" s="105">
        <v>11329</v>
      </c>
      <c r="AK4" s="105">
        <v>12143</v>
      </c>
      <c r="AL4" s="105">
        <v>21604</v>
      </c>
      <c r="AM4" s="105">
        <v>23804</v>
      </c>
      <c r="AN4" s="105">
        <v>15484</v>
      </c>
      <c r="AO4" s="105">
        <v>18318</v>
      </c>
      <c r="AP4" s="105">
        <v>35478</v>
      </c>
      <c r="AQ4" s="105">
        <v>25845</v>
      </c>
      <c r="AR4" s="105">
        <v>33463</v>
      </c>
      <c r="AS4" s="105">
        <v>33155</v>
      </c>
      <c r="AT4" s="105">
        <v>32968</v>
      </c>
      <c r="AU4" s="105">
        <v>44264</v>
      </c>
      <c r="AV4" s="105">
        <v>56006</v>
      </c>
      <c r="AW4" s="105">
        <v>54391</v>
      </c>
      <c r="AX4" s="105">
        <v>52859</v>
      </c>
      <c r="AY4" s="105">
        <v>70847</v>
      </c>
      <c r="AZ4" s="105">
        <v>59845</v>
      </c>
      <c r="BA4" s="105">
        <v>56515</v>
      </c>
      <c r="BB4" s="105">
        <v>65814</v>
      </c>
      <c r="BC4" s="105">
        <v>1512</v>
      </c>
      <c r="BD4" s="105">
        <v>32165</v>
      </c>
      <c r="BE4" s="105">
        <v>78906</v>
      </c>
      <c r="BF4" s="105">
        <v>28217</v>
      </c>
      <c r="BG4" s="105">
        <v>76965</v>
      </c>
      <c r="BH4" s="105">
        <v>83135</v>
      </c>
      <c r="BI4" s="105">
        <v>71704</v>
      </c>
      <c r="BJ4" s="105">
        <v>100291</v>
      </c>
      <c r="BK4" s="105">
        <v>55796</v>
      </c>
      <c r="BL4" s="105">
        <v>26843</v>
      </c>
      <c r="BM4" s="105">
        <v>33923</v>
      </c>
      <c r="BN4" s="105">
        <v>76663</v>
      </c>
      <c r="BO4" s="105">
        <v>39956</v>
      </c>
      <c r="BP4" s="105">
        <v>42508</v>
      </c>
      <c r="BQ4" s="105">
        <v>74212</v>
      </c>
      <c r="BR4" s="105">
        <v>31423</v>
      </c>
      <c r="BS4" s="105">
        <v>84159</v>
      </c>
      <c r="BT4" s="105">
        <v>74073</v>
      </c>
      <c r="BU4" s="105">
        <v>72115</v>
      </c>
      <c r="BV4" s="105">
        <v>82432</v>
      </c>
      <c r="BW4" s="105">
        <v>94139</v>
      </c>
      <c r="BX4" s="105">
        <v>71447</v>
      </c>
      <c r="BY4" s="138">
        <v>60365</v>
      </c>
      <c r="BZ4" s="138">
        <v>89064</v>
      </c>
      <c r="CA4" s="139">
        <f t="shared" ref="CA4:CA67" si="45">IFERROR(IF(BZ4/BN4=-1,"",BZ4/BN4-1),"")</f>
        <v>0.161759910256577</v>
      </c>
      <c r="CB4" s="139">
        <f t="shared" ref="CB4:CB67" si="46">IFERROR(IF(BZ4/BY4=-1,"",BZ4/BY4-1),"")</f>
        <v>0.475424500952539</v>
      </c>
      <c r="CC4" s="105">
        <f t="shared" si="0"/>
        <v>0</v>
      </c>
      <c r="CD4" s="105">
        <f t="shared" si="1"/>
        <v>134549</v>
      </c>
      <c r="CE4" s="105">
        <f t="shared" si="2"/>
        <v>46297</v>
      </c>
      <c r="CF4" s="105">
        <f t="shared" si="3"/>
        <v>57551</v>
      </c>
      <c r="CG4" s="105">
        <f t="shared" si="4"/>
        <v>69280</v>
      </c>
      <c r="CH4" s="105">
        <f t="shared" si="5"/>
        <v>92463</v>
      </c>
      <c r="CI4" s="105">
        <f t="shared" si="6"/>
        <v>133238</v>
      </c>
      <c r="CJ4" s="105">
        <f t="shared" si="7"/>
        <v>178097</v>
      </c>
      <c r="CK4" s="105">
        <f t="shared" si="8"/>
        <v>182174</v>
      </c>
      <c r="CL4" s="105">
        <f t="shared" si="9"/>
        <v>112583</v>
      </c>
      <c r="CM4" s="105">
        <f t="shared" si="10"/>
        <v>188317</v>
      </c>
      <c r="CN4" s="105">
        <f t="shared" si="11"/>
        <v>227791</v>
      </c>
      <c r="CO4" s="105">
        <f t="shared" ref="CO4:CO34" si="47">SUM(BL4:BN4)</f>
        <v>137429</v>
      </c>
      <c r="CP4" s="105">
        <f t="shared" si="12"/>
        <v>156676</v>
      </c>
      <c r="CQ4" s="105">
        <f t="shared" si="13"/>
        <v>189655</v>
      </c>
      <c r="CR4" s="105">
        <f t="shared" si="14"/>
        <v>248686</v>
      </c>
      <c r="CS4" s="139">
        <f t="shared" si="15"/>
        <v>0.0917288215952343</v>
      </c>
      <c r="CT4" s="164">
        <f t="shared" si="16"/>
        <v>0.311254646595133</v>
      </c>
      <c r="CU4" s="165">
        <f t="shared" ref="CU4:CU67" si="48">SUM(D4:O4)</f>
        <v>0</v>
      </c>
      <c r="CV4" s="165">
        <f t="shared" ref="CV4:CV67" si="49">SUM(P4:AA4)</f>
        <v>0</v>
      </c>
      <c r="CW4" s="165">
        <f t="shared" ref="CW4:CW67" si="50">SUM(AB4:AM4)</f>
        <v>134549</v>
      </c>
      <c r="CX4" s="165">
        <f t="shared" ref="CX4:CX67" si="51">SUM(AN4:AY4)</f>
        <v>473078</v>
      </c>
      <c r="CY4" s="165">
        <f t="shared" ref="CY4:CY67" si="52">SUM(AZ4:BK4)</f>
        <v>710865</v>
      </c>
      <c r="CZ4" s="165">
        <f t="shared" ref="CZ4:CZ67" si="53">SUM(BL4:BW4)</f>
        <v>732446</v>
      </c>
      <c r="DA4" s="165">
        <f t="shared" ref="DA4:DA67" si="54">SUM(BX4:BZ4)</f>
        <v>220876</v>
      </c>
      <c r="DB4" s="166"/>
      <c r="DC4" s="138" t="s">
        <v>839</v>
      </c>
      <c r="DD4" s="105"/>
      <c r="DE4" s="105"/>
      <c r="DF4" s="105"/>
      <c r="DG4" s="105"/>
      <c r="DH4" s="105"/>
      <c r="DI4" s="105"/>
      <c r="DJ4" s="105"/>
      <c r="DK4" s="105"/>
      <c r="DL4" s="105"/>
      <c r="DM4" s="105"/>
      <c r="DN4" s="105"/>
      <c r="DO4" s="105"/>
      <c r="DP4" s="105"/>
      <c r="DQ4" s="105"/>
      <c r="DR4" s="105"/>
      <c r="DS4" s="105"/>
      <c r="DT4" s="105"/>
      <c r="DU4" s="105"/>
      <c r="DV4" s="105"/>
      <c r="DW4" s="105"/>
      <c r="DX4" s="105"/>
      <c r="DY4" s="105"/>
      <c r="DZ4" s="105"/>
      <c r="EA4" s="105"/>
      <c r="EB4" s="105"/>
      <c r="EC4" s="105">
        <v>3000</v>
      </c>
      <c r="ED4" s="105">
        <v>10160</v>
      </c>
      <c r="EE4" s="105">
        <v>3635</v>
      </c>
      <c r="EF4" s="105">
        <v>11095</v>
      </c>
      <c r="EG4" s="105">
        <v>14954</v>
      </c>
      <c r="EH4" s="105">
        <v>11014</v>
      </c>
      <c r="EI4" s="105">
        <v>11811</v>
      </c>
      <c r="EJ4" s="105">
        <v>11329</v>
      </c>
      <c r="EK4" s="105">
        <v>12143</v>
      </c>
      <c r="EL4" s="105">
        <v>21604</v>
      </c>
      <c r="EM4" s="105">
        <v>23804</v>
      </c>
      <c r="EN4" s="105">
        <v>15484</v>
      </c>
      <c r="EO4" s="105">
        <v>18318</v>
      </c>
      <c r="EP4" s="105">
        <v>35478</v>
      </c>
      <c r="EQ4" s="105">
        <v>25845</v>
      </c>
      <c r="ER4" s="105">
        <v>33463</v>
      </c>
      <c r="ES4" s="105">
        <v>33155</v>
      </c>
      <c r="ET4" s="105">
        <v>32968</v>
      </c>
      <c r="EU4" s="105">
        <v>44264</v>
      </c>
      <c r="EV4" s="105">
        <v>56006</v>
      </c>
      <c r="EW4" s="105">
        <v>54391</v>
      </c>
      <c r="EX4" s="105">
        <v>52859</v>
      </c>
      <c r="EY4" s="105">
        <v>70847</v>
      </c>
      <c r="EZ4" s="105">
        <v>59845</v>
      </c>
      <c r="FA4" s="105">
        <v>56515</v>
      </c>
      <c r="FB4" s="105">
        <v>65814</v>
      </c>
      <c r="FC4" s="105">
        <v>1512</v>
      </c>
      <c r="FD4" s="105">
        <v>32165</v>
      </c>
      <c r="FE4" s="105">
        <v>78906</v>
      </c>
      <c r="FF4" s="105">
        <v>28217</v>
      </c>
      <c r="FG4" s="105">
        <v>76965</v>
      </c>
      <c r="FH4" s="105">
        <v>83135</v>
      </c>
      <c r="FI4" s="105">
        <v>71704</v>
      </c>
      <c r="FJ4" s="105">
        <v>100291</v>
      </c>
      <c r="FK4" s="105">
        <v>55796</v>
      </c>
      <c r="FL4" s="105">
        <v>26843</v>
      </c>
      <c r="FM4" s="105">
        <v>33923</v>
      </c>
      <c r="FN4" s="105">
        <v>76663</v>
      </c>
      <c r="FO4" s="105">
        <v>75842</v>
      </c>
      <c r="FP4" s="105">
        <v>42508</v>
      </c>
      <c r="FQ4" s="105">
        <v>74212</v>
      </c>
      <c r="FR4" s="105">
        <v>31423</v>
      </c>
      <c r="FS4" s="105">
        <v>84159</v>
      </c>
      <c r="FT4" s="105">
        <v>74073</v>
      </c>
      <c r="FU4" s="105">
        <v>72115</v>
      </c>
      <c r="FV4" s="105">
        <v>82432</v>
      </c>
      <c r="FW4" s="105">
        <v>94139</v>
      </c>
      <c r="FX4" s="105">
        <v>71447</v>
      </c>
      <c r="FY4" s="105">
        <v>60365</v>
      </c>
      <c r="FZ4" s="105">
        <v>89064</v>
      </c>
      <c r="GA4" s="139">
        <f t="shared" ref="GA4:GA67" si="55">IFERROR(IF(FZ4/FN4-1=-1,"",FZ4/FN4-1),"")</f>
        <v>0.161759910256577</v>
      </c>
      <c r="GB4" s="139">
        <f t="shared" ref="GB4:GB67" si="56">IFERROR(IF(FZ4/FY4=-1,"",FZ4/FY4-1),"")</f>
        <v>0.475424500952539</v>
      </c>
      <c r="GD4" s="105">
        <f t="shared" ref="GD4:GD67" si="57">SUM(DD4:DO4)</f>
        <v>0</v>
      </c>
      <c r="GE4" s="105">
        <f t="shared" si="17"/>
        <v>0</v>
      </c>
      <c r="GF4" s="105">
        <f t="shared" si="18"/>
        <v>134549</v>
      </c>
      <c r="GG4" s="105">
        <f t="shared" ref="GG4:GG67" si="58">SUM(GM4:GP4)</f>
        <v>473078</v>
      </c>
      <c r="GH4" s="105">
        <f t="shared" ref="GH4:GH67" si="59">SUM(GQ4:GT4)</f>
        <v>710865</v>
      </c>
      <c r="GI4" s="105">
        <f t="shared" ref="GI4:GI67" si="60">SUM(GU4:GX4)</f>
        <v>768332</v>
      </c>
      <c r="GK4" s="105">
        <f t="shared" si="19"/>
        <v>34154</v>
      </c>
      <c r="GL4" s="105">
        <f t="shared" si="20"/>
        <v>57551</v>
      </c>
      <c r="GM4" s="105">
        <f t="shared" si="21"/>
        <v>69280</v>
      </c>
      <c r="GN4" s="105">
        <f t="shared" si="22"/>
        <v>92463</v>
      </c>
      <c r="GO4" s="105">
        <f t="shared" si="23"/>
        <v>133238</v>
      </c>
      <c r="GP4" s="105">
        <f t="shared" si="24"/>
        <v>178097</v>
      </c>
      <c r="GQ4" s="105">
        <f t="shared" si="25"/>
        <v>182174</v>
      </c>
      <c r="GR4" s="105">
        <f t="shared" si="26"/>
        <v>112583</v>
      </c>
      <c r="GS4" s="105">
        <f t="shared" si="27"/>
        <v>188317</v>
      </c>
      <c r="GT4" s="105">
        <f t="shared" si="28"/>
        <v>227791</v>
      </c>
      <c r="GU4" s="105">
        <f t="shared" si="29"/>
        <v>137429</v>
      </c>
      <c r="GV4" s="105">
        <f t="shared" si="30"/>
        <v>192562</v>
      </c>
      <c r="GW4" s="105">
        <f t="shared" si="31"/>
        <v>189655</v>
      </c>
      <c r="GX4" s="105">
        <f t="shared" si="32"/>
        <v>248686</v>
      </c>
      <c r="GY4" s="139">
        <f t="shared" si="33"/>
        <v>0.0917288215952343</v>
      </c>
      <c r="GZ4" s="139">
        <f t="shared" si="34"/>
        <v>0.311254646595133</v>
      </c>
      <c r="HA4" s="158"/>
      <c r="HB4" s="138" t="s">
        <v>840</v>
      </c>
      <c r="HC4" s="138" t="s">
        <v>840</v>
      </c>
      <c r="HD4" s="105"/>
      <c r="HE4" s="105"/>
      <c r="HF4" s="105"/>
      <c r="HG4" s="105"/>
      <c r="HH4" s="105"/>
      <c r="HI4" s="105"/>
      <c r="HJ4" s="105"/>
      <c r="HK4" s="105"/>
      <c r="HL4" s="105"/>
      <c r="HM4" s="105"/>
      <c r="HN4" s="105"/>
      <c r="HO4" s="105"/>
      <c r="HP4" s="105"/>
      <c r="HQ4" s="105"/>
      <c r="HR4" s="105"/>
      <c r="HS4" s="105"/>
      <c r="HT4" s="105"/>
      <c r="HU4" s="105"/>
      <c r="HV4" s="105"/>
      <c r="HW4" s="105"/>
      <c r="HX4" s="105"/>
      <c r="HY4" s="105"/>
      <c r="HZ4" s="105"/>
      <c r="IA4" s="105"/>
      <c r="IB4" s="105">
        <v>1180</v>
      </c>
      <c r="IC4" s="105">
        <v>269</v>
      </c>
      <c r="ID4" s="105">
        <v>1447</v>
      </c>
      <c r="IE4" s="105">
        <v>2622</v>
      </c>
      <c r="IF4" s="105">
        <v>2148</v>
      </c>
      <c r="IG4" s="105">
        <v>1834</v>
      </c>
      <c r="IH4" s="105">
        <v>2445</v>
      </c>
      <c r="II4" s="105">
        <v>2711</v>
      </c>
      <c r="IJ4" s="105">
        <v>3504</v>
      </c>
      <c r="IK4" s="105">
        <v>3692</v>
      </c>
      <c r="IL4" s="105">
        <v>4646</v>
      </c>
      <c r="IM4" s="105">
        <v>6126</v>
      </c>
      <c r="IN4" s="105">
        <v>5379</v>
      </c>
      <c r="IO4" s="105">
        <v>2300</v>
      </c>
      <c r="IP4" s="105">
        <v>4900</v>
      </c>
      <c r="IQ4" s="105">
        <v>5539</v>
      </c>
      <c r="IR4" s="105">
        <v>4323</v>
      </c>
      <c r="IS4" s="105">
        <v>7713</v>
      </c>
      <c r="IT4" s="105">
        <v>8589</v>
      </c>
      <c r="IU4" s="105">
        <v>9433</v>
      </c>
      <c r="IV4" s="105">
        <v>7094</v>
      </c>
      <c r="IW4" s="105">
        <v>7649</v>
      </c>
      <c r="IX4" s="105">
        <v>13485</v>
      </c>
      <c r="IY4" s="105">
        <v>14087</v>
      </c>
      <c r="IZ4" s="105">
        <v>12268</v>
      </c>
      <c r="JA4" s="105">
        <v>8414</v>
      </c>
      <c r="JB4" s="105">
        <v>11034</v>
      </c>
      <c r="JC4" s="105">
        <v>4168</v>
      </c>
      <c r="JD4" s="105">
        <v>11496</v>
      </c>
      <c r="JE4" s="105">
        <v>13024</v>
      </c>
      <c r="JF4" s="105">
        <v>10422</v>
      </c>
      <c r="JG4" s="105">
        <v>4571</v>
      </c>
      <c r="JH4" s="105">
        <v>11531</v>
      </c>
      <c r="JI4" s="105">
        <v>10052</v>
      </c>
      <c r="JJ4" s="105">
        <v>15034</v>
      </c>
      <c r="JK4" s="105">
        <v>21233</v>
      </c>
      <c r="JL4" s="105">
        <v>15141</v>
      </c>
      <c r="JM4" s="105">
        <v>16620</v>
      </c>
      <c r="JN4" s="105">
        <v>13121</v>
      </c>
      <c r="JO4" s="105">
        <v>25681</v>
      </c>
      <c r="JP4" s="105"/>
      <c r="JQ4" s="105">
        <v>19468</v>
      </c>
      <c r="JR4" s="105">
        <v>20745</v>
      </c>
      <c r="JS4" s="105">
        <v>34912</v>
      </c>
      <c r="JT4" s="105">
        <v>36059</v>
      </c>
      <c r="JU4" s="105">
        <v>40423</v>
      </c>
      <c r="JV4" s="105">
        <v>41030</v>
      </c>
      <c r="JW4" s="105">
        <v>50354</v>
      </c>
      <c r="JX4" s="105">
        <v>31166</v>
      </c>
      <c r="JY4" s="138">
        <v>20252</v>
      </c>
      <c r="JZ4" s="138">
        <v>25755</v>
      </c>
      <c r="KA4" s="139">
        <f t="shared" ref="KA4:KA36" si="61">IFERROR(IF(JZ4/JN4-1=-1,"",JZ4/JN4-1),"")</f>
        <v>0.96288392652999</v>
      </c>
      <c r="KB4" s="139">
        <f t="shared" ref="KB4:KB36" si="62">IFERROR(IF(JZ4/JY4-1=-1,"",JZ4/JY4-1),"")</f>
        <v>0.271726249259332</v>
      </c>
      <c r="KD4" s="105">
        <f t="shared" ref="KD4:KD35" si="63">SUM(HD4:HO4)</f>
        <v>0</v>
      </c>
      <c r="KE4" s="105">
        <f>SUM(HP4:IA4)</f>
        <v>0</v>
      </c>
      <c r="KF4" s="105">
        <f t="shared" si="35"/>
        <v>32624</v>
      </c>
      <c r="KG4" s="105">
        <f t="shared" ref="KG4:KG35" si="64">SUM(KM4:KP4)</f>
        <v>90491</v>
      </c>
      <c r="KH4" s="105">
        <f t="shared" ref="KH4:KH35" si="65">SUM(KQ4:KT4)</f>
        <v>133247</v>
      </c>
      <c r="KI4" s="105">
        <f t="shared" ref="KI4:KI35" si="66">SUM(KU4:KX4)</f>
        <v>313554</v>
      </c>
      <c r="KK4" s="105">
        <f t="shared" si="36"/>
        <v>8660</v>
      </c>
      <c r="KL4" s="105">
        <f t="shared" si="37"/>
        <v>14464</v>
      </c>
      <c r="KM4" s="105">
        <f t="shared" si="38"/>
        <v>12579</v>
      </c>
      <c r="KN4" s="105">
        <f t="shared" si="39"/>
        <v>17575</v>
      </c>
      <c r="KO4" s="105">
        <f t="shared" si="40"/>
        <v>25116</v>
      </c>
      <c r="KP4" s="105">
        <f t="shared" si="41"/>
        <v>35221</v>
      </c>
      <c r="KQ4" s="105">
        <f t="shared" si="42"/>
        <v>31716</v>
      </c>
      <c r="KR4" s="105">
        <f>IF(SUM(JC4:JE4)=0,"",SUM(JC4:JE4))</f>
        <v>28688</v>
      </c>
      <c r="KS4" s="105">
        <f>SUM(JF4:JH4)</f>
        <v>26524</v>
      </c>
      <c r="KT4" s="105">
        <f t="shared" ref="KT4:KT36" si="67">SUM(JI4:JK4)</f>
        <v>46319</v>
      </c>
      <c r="KU4" s="105">
        <f t="shared" ref="KU4:KU36" si="68">SUM(JL4:JN4)</f>
        <v>44882</v>
      </c>
      <c r="KV4" s="105">
        <f t="shared" ref="KV4:KV36" si="69">SUM(JO4:JQ4)</f>
        <v>45149</v>
      </c>
      <c r="KW4" s="105">
        <f t="shared" ref="KW4:KW36" si="70">SUM(JR4:JT4)</f>
        <v>91716</v>
      </c>
      <c r="KX4" s="105">
        <f t="shared" ref="KX4:KX36" si="71">SUM(JU4:JW4)</f>
        <v>131807</v>
      </c>
      <c r="KY4" s="139">
        <f t="shared" si="43"/>
        <v>1.8456357002526</v>
      </c>
      <c r="KZ4" s="139">
        <f t="shared" si="44"/>
        <v>0.437121113001003</v>
      </c>
    </row>
    <row r="5" ht="15" spans="1:312">
      <c r="C5" s="138" t="s">
        <v>841</v>
      </c>
      <c r="D5" s="105">
        <v>80</v>
      </c>
      <c r="E5" s="105">
        <v>601</v>
      </c>
      <c r="F5" s="105">
        <v>901</v>
      </c>
      <c r="G5" s="105">
        <v>3760</v>
      </c>
      <c r="H5" s="105">
        <v>4310</v>
      </c>
      <c r="I5" s="105">
        <v>873</v>
      </c>
      <c r="J5" s="105">
        <v>602</v>
      </c>
      <c r="K5" s="105">
        <v>745</v>
      </c>
      <c r="L5" s="105">
        <v>1043</v>
      </c>
      <c r="M5" s="105">
        <v>3126</v>
      </c>
      <c r="N5" s="105">
        <v>5155</v>
      </c>
      <c r="O5" s="105">
        <v>4692</v>
      </c>
      <c r="P5" s="105">
        <v>8312</v>
      </c>
      <c r="Q5" s="105">
        <v>1011</v>
      </c>
      <c r="R5" s="105">
        <v>961</v>
      </c>
      <c r="S5" s="105">
        <v>1488</v>
      </c>
      <c r="T5" s="105">
        <v>546</v>
      </c>
      <c r="U5" s="105">
        <v>4556</v>
      </c>
      <c r="V5" s="105">
        <v>6328</v>
      </c>
      <c r="W5" s="105">
        <v>8698</v>
      </c>
      <c r="X5" s="105">
        <v>5353</v>
      </c>
      <c r="Y5" s="105">
        <v>4636</v>
      </c>
      <c r="Z5" s="105">
        <v>9809</v>
      </c>
      <c r="AA5" s="105">
        <v>8352</v>
      </c>
      <c r="AB5" s="105">
        <v>1417</v>
      </c>
      <c r="AC5" s="105">
        <v>335</v>
      </c>
      <c r="AD5" s="105">
        <v>1557</v>
      </c>
      <c r="AE5" s="105">
        <v>2042</v>
      </c>
      <c r="AF5" s="105">
        <v>2447</v>
      </c>
      <c r="AG5" s="105">
        <v>4827</v>
      </c>
      <c r="AH5" s="105">
        <v>10764</v>
      </c>
      <c r="AI5" s="105">
        <v>18312</v>
      </c>
      <c r="AJ5" s="105">
        <v>24389</v>
      </c>
      <c r="AK5" s="105">
        <v>29711</v>
      </c>
      <c r="AL5" s="105">
        <v>36070</v>
      </c>
      <c r="AM5" s="105">
        <v>41089</v>
      </c>
      <c r="AN5" s="105">
        <v>38496</v>
      </c>
      <c r="AO5" s="105">
        <v>20819</v>
      </c>
      <c r="AP5" s="105">
        <v>41491</v>
      </c>
      <c r="AQ5" s="105">
        <v>30602</v>
      </c>
      <c r="AR5" s="105">
        <v>27757</v>
      </c>
      <c r="AS5" s="105">
        <v>30479</v>
      </c>
      <c r="AT5" s="105">
        <v>27347</v>
      </c>
      <c r="AU5" s="105">
        <v>43783</v>
      </c>
      <c r="AV5" s="105">
        <v>38850</v>
      </c>
      <c r="AW5" s="105">
        <v>42133</v>
      </c>
      <c r="AX5" s="105">
        <v>50141</v>
      </c>
      <c r="AY5" s="105">
        <v>60372</v>
      </c>
      <c r="AZ5" s="105">
        <v>38678</v>
      </c>
      <c r="BA5" s="105">
        <v>26046</v>
      </c>
      <c r="BB5" s="105">
        <v>51157</v>
      </c>
      <c r="BC5" s="105">
        <v>29402</v>
      </c>
      <c r="BD5" s="105">
        <v>37004</v>
      </c>
      <c r="BE5" s="105">
        <v>48843</v>
      </c>
      <c r="BF5" s="105">
        <v>58881</v>
      </c>
      <c r="BG5" s="105">
        <v>55449</v>
      </c>
      <c r="BH5" s="105">
        <v>47827</v>
      </c>
      <c r="BI5" s="105">
        <v>50407</v>
      </c>
      <c r="BJ5" s="105">
        <v>70941</v>
      </c>
      <c r="BK5" s="105">
        <v>84762</v>
      </c>
      <c r="BL5" s="105">
        <v>17530</v>
      </c>
      <c r="BM5" s="105">
        <v>31979</v>
      </c>
      <c r="BN5" s="105">
        <v>32134</v>
      </c>
      <c r="BO5" s="105">
        <v>35211</v>
      </c>
      <c r="BP5" s="105">
        <v>39201</v>
      </c>
      <c r="BQ5" s="105">
        <v>34474</v>
      </c>
      <c r="BR5" s="105">
        <v>37967</v>
      </c>
      <c r="BS5" s="105">
        <v>36069</v>
      </c>
      <c r="BT5" s="105">
        <v>29133</v>
      </c>
      <c r="BU5" s="105">
        <v>44710</v>
      </c>
      <c r="BV5" s="105">
        <v>71146</v>
      </c>
      <c r="BW5" s="105">
        <v>118302</v>
      </c>
      <c r="BX5" s="105">
        <v>18270</v>
      </c>
      <c r="BY5" s="138">
        <v>33330</v>
      </c>
      <c r="BZ5" s="138">
        <v>34502</v>
      </c>
      <c r="CA5" s="139">
        <f t="shared" si="45"/>
        <v>0.0736914171905148</v>
      </c>
      <c r="CB5" s="139">
        <f t="shared" si="46"/>
        <v>0.0351635163516351</v>
      </c>
      <c r="CC5" s="105">
        <f t="shared" si="0"/>
        <v>60050</v>
      </c>
      <c r="CD5" s="105">
        <f t="shared" si="1"/>
        <v>172960</v>
      </c>
      <c r="CE5" s="105">
        <f t="shared" si="2"/>
        <v>83176</v>
      </c>
      <c r="CF5" s="105">
        <f t="shared" si="3"/>
        <v>106870</v>
      </c>
      <c r="CG5" s="105">
        <f t="shared" si="4"/>
        <v>100806</v>
      </c>
      <c r="CH5" s="105">
        <f t="shared" si="5"/>
        <v>88838</v>
      </c>
      <c r="CI5" s="105">
        <f t="shared" si="6"/>
        <v>109980</v>
      </c>
      <c r="CJ5" s="105">
        <f t="shared" si="7"/>
        <v>152646</v>
      </c>
      <c r="CK5" s="105">
        <f t="shared" si="8"/>
        <v>115881</v>
      </c>
      <c r="CL5" s="105">
        <f t="shared" si="9"/>
        <v>115249</v>
      </c>
      <c r="CM5" s="105">
        <f t="shared" si="10"/>
        <v>162157</v>
      </c>
      <c r="CN5" s="105">
        <f t="shared" si="11"/>
        <v>206110</v>
      </c>
      <c r="CO5" s="105">
        <f t="shared" si="47"/>
        <v>81643</v>
      </c>
      <c r="CP5" s="105">
        <f t="shared" si="12"/>
        <v>108886</v>
      </c>
      <c r="CQ5" s="105">
        <f t="shared" si="13"/>
        <v>103169</v>
      </c>
      <c r="CR5" s="105">
        <f t="shared" si="14"/>
        <v>234158</v>
      </c>
      <c r="CS5" s="139">
        <f t="shared" si="15"/>
        <v>0.136082674300131</v>
      </c>
      <c r="CT5" s="164">
        <f t="shared" si="16"/>
        <v>1.26965464432145</v>
      </c>
      <c r="CU5" s="165">
        <f t="shared" si="48"/>
        <v>25888</v>
      </c>
      <c r="CV5" s="165">
        <f t="shared" si="49"/>
        <v>60050</v>
      </c>
      <c r="CW5" s="165">
        <f t="shared" si="50"/>
        <v>172960</v>
      </c>
      <c r="CX5" s="165">
        <f t="shared" si="51"/>
        <v>452270</v>
      </c>
      <c r="CY5" s="165">
        <f t="shared" si="52"/>
        <v>599397</v>
      </c>
      <c r="CZ5" s="165">
        <f t="shared" si="53"/>
        <v>527856</v>
      </c>
      <c r="DA5" s="165">
        <f t="shared" si="54"/>
        <v>86102</v>
      </c>
      <c r="DB5" s="166"/>
      <c r="DC5" s="138" t="s">
        <v>841</v>
      </c>
      <c r="DD5" s="105">
        <v>80</v>
      </c>
      <c r="DE5" s="105">
        <v>601</v>
      </c>
      <c r="DF5" s="105">
        <v>901</v>
      </c>
      <c r="DG5" s="105">
        <v>3760</v>
      </c>
      <c r="DH5" s="105">
        <v>4310</v>
      </c>
      <c r="DI5" s="105">
        <v>873</v>
      </c>
      <c r="DJ5" s="105">
        <v>602</v>
      </c>
      <c r="DK5" s="105">
        <v>745</v>
      </c>
      <c r="DL5" s="105">
        <v>1043</v>
      </c>
      <c r="DM5" s="105">
        <v>3126</v>
      </c>
      <c r="DN5" s="105">
        <v>5155</v>
      </c>
      <c r="DO5" s="105">
        <v>4692</v>
      </c>
      <c r="DP5" s="105">
        <v>8312</v>
      </c>
      <c r="DQ5" s="105">
        <v>1011</v>
      </c>
      <c r="DR5" s="105">
        <v>961</v>
      </c>
      <c r="DS5" s="105">
        <v>1488</v>
      </c>
      <c r="DT5" s="105">
        <v>546</v>
      </c>
      <c r="DU5" s="105">
        <v>4556</v>
      </c>
      <c r="DV5" s="105">
        <v>6328</v>
      </c>
      <c r="DW5" s="105">
        <v>8698</v>
      </c>
      <c r="DX5" s="105">
        <v>5353</v>
      </c>
      <c r="DY5" s="105">
        <v>4636</v>
      </c>
      <c r="DZ5" s="105">
        <v>9809</v>
      </c>
      <c r="EA5" s="105">
        <v>8352</v>
      </c>
      <c r="EB5" s="105">
        <v>1417</v>
      </c>
      <c r="EC5" s="105">
        <v>335</v>
      </c>
      <c r="ED5" s="105">
        <v>1557</v>
      </c>
      <c r="EE5" s="105">
        <v>2042</v>
      </c>
      <c r="EF5" s="105">
        <v>2447</v>
      </c>
      <c r="EG5" s="105">
        <v>4827</v>
      </c>
      <c r="EH5" s="105">
        <v>10764</v>
      </c>
      <c r="EI5" s="105">
        <v>18312</v>
      </c>
      <c r="EJ5" s="105">
        <v>24389</v>
      </c>
      <c r="EK5" s="105">
        <v>29711</v>
      </c>
      <c r="EL5" s="105">
        <v>36070</v>
      </c>
      <c r="EM5" s="105">
        <v>41089</v>
      </c>
      <c r="EN5" s="105">
        <v>38496</v>
      </c>
      <c r="EO5" s="105">
        <v>20819</v>
      </c>
      <c r="EP5" s="105">
        <v>41491</v>
      </c>
      <c r="EQ5" s="105">
        <v>30602</v>
      </c>
      <c r="ER5" s="105">
        <v>27757</v>
      </c>
      <c r="ES5" s="105">
        <v>30479</v>
      </c>
      <c r="ET5" s="105">
        <v>27347</v>
      </c>
      <c r="EU5" s="105">
        <v>43783</v>
      </c>
      <c r="EV5" s="105">
        <v>38850</v>
      </c>
      <c r="EW5" s="105">
        <v>42133</v>
      </c>
      <c r="EX5" s="105">
        <v>50141</v>
      </c>
      <c r="EY5" s="105">
        <v>60372</v>
      </c>
      <c r="EZ5" s="105">
        <v>38678</v>
      </c>
      <c r="FA5" s="105">
        <v>26046</v>
      </c>
      <c r="FB5" s="105">
        <v>51157</v>
      </c>
      <c r="FC5" s="105">
        <v>29402</v>
      </c>
      <c r="FD5" s="105">
        <v>37004</v>
      </c>
      <c r="FE5" s="105">
        <v>48843</v>
      </c>
      <c r="FF5" s="105">
        <v>58881</v>
      </c>
      <c r="FG5" s="105">
        <v>55449</v>
      </c>
      <c r="FH5" s="105">
        <v>47827</v>
      </c>
      <c r="FI5" s="105">
        <v>50407</v>
      </c>
      <c r="FJ5" s="105">
        <v>70941</v>
      </c>
      <c r="FK5" s="105">
        <v>84762</v>
      </c>
      <c r="FL5" s="105">
        <v>17530</v>
      </c>
      <c r="FM5" s="105">
        <v>31979</v>
      </c>
      <c r="FN5" s="105">
        <v>32134</v>
      </c>
      <c r="FO5" s="105">
        <v>24241</v>
      </c>
      <c r="FP5" s="105">
        <v>39201</v>
      </c>
      <c r="FQ5" s="105">
        <v>34474</v>
      </c>
      <c r="FR5" s="105">
        <v>37967</v>
      </c>
      <c r="FS5" s="105">
        <v>36038</v>
      </c>
      <c r="FT5" s="105">
        <v>29133</v>
      </c>
      <c r="FU5" s="105">
        <v>43402</v>
      </c>
      <c r="FV5" s="105">
        <v>67053</v>
      </c>
      <c r="FW5" s="105">
        <v>106849</v>
      </c>
      <c r="FX5" s="105">
        <v>10385</v>
      </c>
      <c r="FY5" s="105">
        <v>21366</v>
      </c>
      <c r="FZ5" s="105">
        <v>23312</v>
      </c>
      <c r="GA5" s="139">
        <f t="shared" si="55"/>
        <v>-0.274537872658244</v>
      </c>
      <c r="GB5" s="139">
        <f t="shared" si="56"/>
        <v>0.091079284845081</v>
      </c>
      <c r="GD5" s="105">
        <f t="shared" si="57"/>
        <v>25888</v>
      </c>
      <c r="GE5" s="105">
        <f t="shared" si="17"/>
        <v>60050</v>
      </c>
      <c r="GF5" s="105">
        <f t="shared" si="18"/>
        <v>172960</v>
      </c>
      <c r="GG5" s="105">
        <f t="shared" si="58"/>
        <v>452270</v>
      </c>
      <c r="GH5" s="105">
        <f t="shared" si="59"/>
        <v>599397</v>
      </c>
      <c r="GI5" s="105">
        <f t="shared" si="60"/>
        <v>500001</v>
      </c>
      <c r="GK5" s="105">
        <f t="shared" si="19"/>
        <v>53465</v>
      </c>
      <c r="GL5" s="105">
        <f t="shared" si="20"/>
        <v>106870</v>
      </c>
      <c r="GM5" s="105">
        <f t="shared" si="21"/>
        <v>100806</v>
      </c>
      <c r="GN5" s="105">
        <f t="shared" si="22"/>
        <v>88838</v>
      </c>
      <c r="GO5" s="105">
        <f t="shared" si="23"/>
        <v>109980</v>
      </c>
      <c r="GP5" s="105">
        <f t="shared" si="24"/>
        <v>152646</v>
      </c>
      <c r="GQ5" s="105">
        <f t="shared" si="25"/>
        <v>115881</v>
      </c>
      <c r="GR5" s="105">
        <f t="shared" si="26"/>
        <v>115249</v>
      </c>
      <c r="GS5" s="105">
        <f t="shared" si="27"/>
        <v>162157</v>
      </c>
      <c r="GT5" s="105">
        <f t="shared" si="28"/>
        <v>206110</v>
      </c>
      <c r="GU5" s="105">
        <f t="shared" si="29"/>
        <v>81643</v>
      </c>
      <c r="GV5" s="105">
        <f t="shared" si="30"/>
        <v>97916</v>
      </c>
      <c r="GW5" s="105">
        <f t="shared" si="31"/>
        <v>103138</v>
      </c>
      <c r="GX5" s="105">
        <f t="shared" si="32"/>
        <v>217304</v>
      </c>
      <c r="GY5" s="139">
        <f t="shared" si="33"/>
        <v>0.0543108049099996</v>
      </c>
      <c r="GZ5" s="139">
        <f t="shared" si="34"/>
        <v>1.10692470282534</v>
      </c>
      <c r="HA5" s="158"/>
      <c r="HB5" s="138" t="s">
        <v>842</v>
      </c>
      <c r="HC5" s="138" t="s">
        <v>842</v>
      </c>
      <c r="HD5" s="105"/>
      <c r="HE5" s="105"/>
      <c r="HF5" s="105"/>
      <c r="HG5" s="105"/>
      <c r="HH5" s="105"/>
      <c r="HI5" s="105"/>
      <c r="HJ5" s="105"/>
      <c r="HK5" s="105"/>
      <c r="HL5" s="105"/>
      <c r="HM5" s="105"/>
      <c r="HN5" s="105"/>
      <c r="HO5" s="105"/>
      <c r="HP5" s="105"/>
      <c r="HQ5" s="105"/>
      <c r="HR5" s="105"/>
      <c r="HS5" s="105"/>
      <c r="HT5" s="105"/>
      <c r="HU5" s="105"/>
      <c r="HV5" s="105"/>
      <c r="HW5" s="105"/>
      <c r="HX5" s="105"/>
      <c r="HY5" s="105"/>
      <c r="HZ5" s="105"/>
      <c r="IA5" s="105"/>
      <c r="IB5" s="105"/>
      <c r="IC5" s="105"/>
      <c r="ID5" s="105"/>
      <c r="IE5" s="105"/>
      <c r="IF5" s="105"/>
      <c r="IG5" s="105"/>
      <c r="IH5" s="105"/>
      <c r="II5" s="105"/>
      <c r="IJ5" s="105">
        <v>311</v>
      </c>
      <c r="IK5" s="105">
        <v>300</v>
      </c>
      <c r="IL5" s="105">
        <v>59</v>
      </c>
      <c r="IM5" s="105">
        <v>62</v>
      </c>
      <c r="IN5" s="105">
        <v>83</v>
      </c>
      <c r="IO5" s="105">
        <v>13</v>
      </c>
      <c r="IP5" s="105">
        <v>54</v>
      </c>
      <c r="IQ5" s="105">
        <v>129</v>
      </c>
      <c r="IR5" s="105">
        <v>204</v>
      </c>
      <c r="IS5" s="105">
        <v>1097</v>
      </c>
      <c r="IT5" s="105">
        <v>94</v>
      </c>
      <c r="IU5" s="105">
        <v>715</v>
      </c>
      <c r="IV5" s="105">
        <v>1040</v>
      </c>
      <c r="IW5" s="105">
        <v>2205</v>
      </c>
      <c r="IX5" s="105">
        <v>1446</v>
      </c>
      <c r="IY5" s="105">
        <v>1089</v>
      </c>
      <c r="IZ5" s="105">
        <v>818</v>
      </c>
      <c r="JA5" s="105">
        <v>1061</v>
      </c>
      <c r="JB5" s="105">
        <v>3045</v>
      </c>
      <c r="JC5" s="105">
        <v>3245</v>
      </c>
      <c r="JD5" s="105">
        <v>5036</v>
      </c>
      <c r="JE5" s="105">
        <v>7056</v>
      </c>
      <c r="JF5" s="105">
        <v>7228</v>
      </c>
      <c r="JG5" s="105">
        <v>22176</v>
      </c>
      <c r="JH5" s="105">
        <v>10098</v>
      </c>
      <c r="JI5" s="105">
        <v>8723</v>
      </c>
      <c r="JJ5" s="105">
        <v>6467</v>
      </c>
      <c r="JK5" s="105">
        <v>7859</v>
      </c>
      <c r="JL5" s="105">
        <v>2800</v>
      </c>
      <c r="JM5" s="105"/>
      <c r="JN5" s="105"/>
      <c r="JO5" s="105">
        <v>0</v>
      </c>
      <c r="JP5" s="105">
        <v>0</v>
      </c>
      <c r="JQ5" s="105"/>
      <c r="JR5" s="105"/>
      <c r="JS5" s="105">
        <v>0</v>
      </c>
      <c r="JT5" s="105">
        <v>0</v>
      </c>
      <c r="JU5" s="105">
        <v>0</v>
      </c>
      <c r="JV5" s="105">
        <v>0</v>
      </c>
      <c r="JW5" s="105">
        <v>0</v>
      </c>
      <c r="JX5" s="105">
        <v>0</v>
      </c>
      <c r="JY5" s="138">
        <v>0</v>
      </c>
      <c r="JZ5" s="138"/>
      <c r="KA5" s="139" t="str">
        <f t="shared" si="61"/>
        <v/>
      </c>
      <c r="KB5" s="139" t="str">
        <f t="shared" si="62"/>
        <v/>
      </c>
      <c r="KD5" s="105">
        <f t="shared" si="63"/>
        <v>0</v>
      </c>
      <c r="KE5" s="105">
        <f>SUM(HP5:IA5)</f>
        <v>0</v>
      </c>
      <c r="KF5" s="105">
        <f t="shared" si="35"/>
        <v>732</v>
      </c>
      <c r="KG5" s="105">
        <f t="shared" si="64"/>
        <v>8169</v>
      </c>
      <c r="KH5" s="105">
        <f t="shared" si="65"/>
        <v>82812</v>
      </c>
      <c r="KI5" s="105">
        <f t="shared" si="66"/>
        <v>2800</v>
      </c>
      <c r="KK5" s="105">
        <f t="shared" si="36"/>
        <v>311</v>
      </c>
      <c r="KL5" s="105">
        <f t="shared" si="37"/>
        <v>421</v>
      </c>
      <c r="KM5" s="105">
        <f t="shared" si="38"/>
        <v>150</v>
      </c>
      <c r="KN5" s="105">
        <f t="shared" si="39"/>
        <v>1430</v>
      </c>
      <c r="KO5" s="105">
        <f t="shared" si="40"/>
        <v>1849</v>
      </c>
      <c r="KP5" s="105">
        <f t="shared" si="41"/>
        <v>4740</v>
      </c>
      <c r="KQ5" s="105">
        <f t="shared" si="42"/>
        <v>4924</v>
      </c>
      <c r="KR5" s="105">
        <f>IF(SUM(JC5:JE5)=0,"",SUM(JC5:JE5))</f>
        <v>15337</v>
      </c>
      <c r="KS5" s="105">
        <f>SUM(JF5:JH5)</f>
        <v>39502</v>
      </c>
      <c r="KT5" s="105">
        <f t="shared" si="67"/>
        <v>23049</v>
      </c>
      <c r="KU5" s="105">
        <f t="shared" si="68"/>
        <v>2800</v>
      </c>
      <c r="KV5" s="105">
        <f t="shared" si="69"/>
        <v>0</v>
      </c>
      <c r="KW5" s="105">
        <f t="shared" si="70"/>
        <v>0</v>
      </c>
      <c r="KX5" s="105">
        <f t="shared" si="71"/>
        <v>0</v>
      </c>
      <c r="KY5" s="139" t="str">
        <f t="shared" si="43"/>
        <v/>
      </c>
      <c r="KZ5" s="139" t="str">
        <f t="shared" si="44"/>
        <v/>
      </c>
    </row>
    <row r="6" ht="15" spans="1:312">
      <c r="C6" s="138" t="s">
        <v>843</v>
      </c>
      <c r="D6" s="105">
        <v>919</v>
      </c>
      <c r="E6" s="105">
        <v>654</v>
      </c>
      <c r="F6" s="105">
        <v>1402</v>
      </c>
      <c r="G6" s="105">
        <v>2326</v>
      </c>
      <c r="H6" s="105">
        <v>3119</v>
      </c>
      <c r="I6" s="105">
        <v>2131</v>
      </c>
      <c r="J6" s="105">
        <v>1402</v>
      </c>
      <c r="K6" s="105">
        <v>1974</v>
      </c>
      <c r="L6" s="105">
        <v>3237</v>
      </c>
      <c r="M6" s="105">
        <v>2120</v>
      </c>
      <c r="N6" s="105">
        <v>2641</v>
      </c>
      <c r="O6" s="105">
        <v>5239</v>
      </c>
      <c r="P6" s="105">
        <v>2148</v>
      </c>
      <c r="Q6" s="105">
        <v>1957</v>
      </c>
      <c r="R6" s="105">
        <v>4222</v>
      </c>
      <c r="S6" s="105">
        <v>991</v>
      </c>
      <c r="T6" s="105">
        <v>2822</v>
      </c>
      <c r="U6" s="105">
        <v>8155</v>
      </c>
      <c r="V6" s="105">
        <v>717</v>
      </c>
      <c r="W6" s="105">
        <v>1100</v>
      </c>
      <c r="X6" s="105">
        <v>490</v>
      </c>
      <c r="Y6" s="105">
        <v>1111</v>
      </c>
      <c r="Z6" s="105">
        <v>2131</v>
      </c>
      <c r="AA6" s="105">
        <v>2391</v>
      </c>
      <c r="AB6" s="105">
        <v>1003</v>
      </c>
      <c r="AC6" s="105">
        <v>449</v>
      </c>
      <c r="AD6" s="105">
        <v>1410</v>
      </c>
      <c r="AE6" s="105">
        <v>723</v>
      </c>
      <c r="AF6" s="105">
        <v>2334</v>
      </c>
      <c r="AG6" s="105">
        <v>1098</v>
      </c>
      <c r="AH6" s="105">
        <v>1052</v>
      </c>
      <c r="AI6" s="105">
        <v>2452</v>
      </c>
      <c r="AJ6" s="105">
        <v>2774</v>
      </c>
      <c r="AK6" s="105">
        <v>2764</v>
      </c>
      <c r="AL6" s="105">
        <v>4469</v>
      </c>
      <c r="AM6" s="105">
        <v>4668</v>
      </c>
      <c r="AN6" s="105">
        <v>3291</v>
      </c>
      <c r="AO6" s="105">
        <v>3364</v>
      </c>
      <c r="AP6" s="105">
        <v>4453</v>
      </c>
      <c r="AQ6" s="105">
        <v>3989</v>
      </c>
      <c r="AR6" s="105">
        <v>8782</v>
      </c>
      <c r="AS6" s="105">
        <v>8093</v>
      </c>
      <c r="AT6" s="105">
        <v>9912</v>
      </c>
      <c r="AU6" s="105">
        <v>8973</v>
      </c>
      <c r="AV6" s="105">
        <v>9572</v>
      </c>
      <c r="AW6" s="105">
        <v>8810</v>
      </c>
      <c r="AX6" s="105">
        <v>9213</v>
      </c>
      <c r="AY6" s="105">
        <v>11638</v>
      </c>
      <c r="AZ6" s="105">
        <v>10292</v>
      </c>
      <c r="BA6" s="105">
        <v>8206</v>
      </c>
      <c r="BB6" s="105">
        <v>15054</v>
      </c>
      <c r="BC6" s="105">
        <v>9059</v>
      </c>
      <c r="BD6" s="105">
        <v>11403</v>
      </c>
      <c r="BE6" s="105">
        <v>14471</v>
      </c>
      <c r="BF6" s="105">
        <v>22286</v>
      </c>
      <c r="BG6" s="105">
        <v>15392</v>
      </c>
      <c r="BH6" s="105">
        <v>28312</v>
      </c>
      <c r="BI6" s="105">
        <v>35058</v>
      </c>
      <c r="BJ6" s="105">
        <v>32018</v>
      </c>
      <c r="BK6" s="105">
        <v>38428</v>
      </c>
      <c r="BL6" s="105">
        <v>17703</v>
      </c>
      <c r="BM6" s="105">
        <v>16162</v>
      </c>
      <c r="BN6" s="105">
        <v>26792</v>
      </c>
      <c r="BO6" s="105">
        <v>18675</v>
      </c>
      <c r="BP6" s="105">
        <v>20921</v>
      </c>
      <c r="BQ6" s="105">
        <v>26575</v>
      </c>
      <c r="BR6" s="105">
        <v>35649</v>
      </c>
      <c r="BS6" s="105">
        <v>25361</v>
      </c>
      <c r="BT6" s="105">
        <v>43080</v>
      </c>
      <c r="BU6" s="105">
        <v>50807</v>
      </c>
      <c r="BV6" s="105">
        <v>39408</v>
      </c>
      <c r="BW6" s="105">
        <v>45305</v>
      </c>
      <c r="BX6" s="105">
        <v>44434</v>
      </c>
      <c r="BY6" s="138">
        <v>18282</v>
      </c>
      <c r="BZ6" s="138">
        <v>39031</v>
      </c>
      <c r="CA6" s="139">
        <f t="shared" si="45"/>
        <v>0.456815467303673</v>
      </c>
      <c r="CB6" s="139">
        <f t="shared" si="46"/>
        <v>1.1349414724866</v>
      </c>
      <c r="CC6" s="105">
        <f t="shared" si="0"/>
        <v>28235</v>
      </c>
      <c r="CD6" s="105">
        <f t="shared" si="1"/>
        <v>25196</v>
      </c>
      <c r="CE6" s="105">
        <f t="shared" si="2"/>
        <v>9042</v>
      </c>
      <c r="CF6" s="105">
        <f t="shared" si="3"/>
        <v>11901</v>
      </c>
      <c r="CG6" s="105">
        <f t="shared" si="4"/>
        <v>11108</v>
      </c>
      <c r="CH6" s="105">
        <f t="shared" si="5"/>
        <v>20864</v>
      </c>
      <c r="CI6" s="105">
        <f t="shared" si="6"/>
        <v>28457</v>
      </c>
      <c r="CJ6" s="105">
        <f t="shared" si="7"/>
        <v>29661</v>
      </c>
      <c r="CK6" s="105">
        <f t="shared" si="8"/>
        <v>33552</v>
      </c>
      <c r="CL6" s="105">
        <f t="shared" si="9"/>
        <v>34933</v>
      </c>
      <c r="CM6" s="105">
        <f t="shared" si="10"/>
        <v>65990</v>
      </c>
      <c r="CN6" s="105">
        <f t="shared" si="11"/>
        <v>105504</v>
      </c>
      <c r="CO6" s="105">
        <f t="shared" si="47"/>
        <v>60657</v>
      </c>
      <c r="CP6" s="105">
        <f t="shared" si="12"/>
        <v>66171</v>
      </c>
      <c r="CQ6" s="105">
        <f t="shared" si="13"/>
        <v>104090</v>
      </c>
      <c r="CR6" s="105">
        <f t="shared" si="14"/>
        <v>135520</v>
      </c>
      <c r="CS6" s="139">
        <f t="shared" si="15"/>
        <v>0.284501061571125</v>
      </c>
      <c r="CT6" s="164">
        <f t="shared" si="16"/>
        <v>0.301950235373235</v>
      </c>
      <c r="CU6" s="165">
        <f t="shared" si="48"/>
        <v>27164</v>
      </c>
      <c r="CV6" s="165">
        <f t="shared" si="49"/>
        <v>28235</v>
      </c>
      <c r="CW6" s="165">
        <f t="shared" si="50"/>
        <v>25196</v>
      </c>
      <c r="CX6" s="165">
        <f t="shared" si="51"/>
        <v>90090</v>
      </c>
      <c r="CY6" s="165">
        <f t="shared" si="52"/>
        <v>239979</v>
      </c>
      <c r="CZ6" s="165">
        <f t="shared" si="53"/>
        <v>366438</v>
      </c>
      <c r="DA6" s="165">
        <f t="shared" si="54"/>
        <v>101747</v>
      </c>
      <c r="DB6" s="166"/>
      <c r="DC6" s="138" t="s">
        <v>844</v>
      </c>
      <c r="DD6" s="105">
        <v>536</v>
      </c>
      <c r="DE6" s="105">
        <v>442</v>
      </c>
      <c r="DF6" s="105"/>
      <c r="DG6" s="105"/>
      <c r="DH6" s="105"/>
      <c r="DI6" s="105"/>
      <c r="DJ6" s="105"/>
      <c r="DK6" s="105"/>
      <c r="DL6" s="105"/>
      <c r="DM6" s="105">
        <v>1592</v>
      </c>
      <c r="DN6" s="105"/>
      <c r="DO6" s="105"/>
      <c r="DP6" s="105">
        <v>1683</v>
      </c>
      <c r="DQ6" s="105">
        <v>504</v>
      </c>
      <c r="DR6" s="105">
        <v>1080</v>
      </c>
      <c r="DS6" s="105">
        <v>1073</v>
      </c>
      <c r="DT6" s="105">
        <v>1839</v>
      </c>
      <c r="DU6" s="105">
        <v>2800</v>
      </c>
      <c r="DV6" s="105">
        <v>3406</v>
      </c>
      <c r="DW6" s="105">
        <v>3815</v>
      </c>
      <c r="DX6" s="105">
        <v>4049</v>
      </c>
      <c r="DY6" s="105">
        <v>4540</v>
      </c>
      <c r="DZ6" s="105">
        <v>6263</v>
      </c>
      <c r="EA6" s="105">
        <v>9457</v>
      </c>
      <c r="EB6" s="105">
        <v>3492</v>
      </c>
      <c r="EC6" s="105">
        <v>1619</v>
      </c>
      <c r="ED6" s="105">
        <v>3458</v>
      </c>
      <c r="EE6" s="105">
        <v>4006</v>
      </c>
      <c r="EF6" s="105">
        <v>4100</v>
      </c>
      <c r="EG6" s="105">
        <v>4200</v>
      </c>
      <c r="EH6" s="105">
        <v>5009</v>
      </c>
      <c r="EI6" s="105">
        <v>6245</v>
      </c>
      <c r="EJ6" s="105">
        <v>7006</v>
      </c>
      <c r="EK6" s="105">
        <v>7106</v>
      </c>
      <c r="EL6" s="105">
        <v>7217</v>
      </c>
      <c r="EM6" s="105">
        <v>7020</v>
      </c>
      <c r="EN6" s="105">
        <v>7356</v>
      </c>
      <c r="EO6" s="105">
        <v>3232</v>
      </c>
      <c r="EP6" s="105">
        <v>7013</v>
      </c>
      <c r="EQ6" s="105">
        <v>8305</v>
      </c>
      <c r="ER6" s="105">
        <v>8416</v>
      </c>
      <c r="ES6" s="105">
        <v>8538</v>
      </c>
      <c r="ET6" s="105">
        <v>10506</v>
      </c>
      <c r="EU6" s="105">
        <v>11613</v>
      </c>
      <c r="EV6" s="105">
        <v>13572</v>
      </c>
      <c r="EW6" s="105">
        <v>12064</v>
      </c>
      <c r="EX6" s="105">
        <v>15035</v>
      </c>
      <c r="EY6" s="105">
        <v>14500</v>
      </c>
      <c r="EZ6" s="105">
        <v>16031</v>
      </c>
      <c r="FA6" s="105">
        <v>8526</v>
      </c>
      <c r="FB6" s="105">
        <v>20317</v>
      </c>
      <c r="FC6" s="105">
        <v>10212</v>
      </c>
      <c r="FD6" s="105">
        <v>21056</v>
      </c>
      <c r="FE6" s="105">
        <v>24109</v>
      </c>
      <c r="FF6" s="105">
        <v>25033</v>
      </c>
      <c r="FG6" s="105">
        <v>27033</v>
      </c>
      <c r="FH6" s="105">
        <v>30016</v>
      </c>
      <c r="FI6" s="105">
        <v>30063</v>
      </c>
      <c r="FJ6" s="105">
        <v>28765</v>
      </c>
      <c r="FK6" s="105">
        <v>30019</v>
      </c>
      <c r="FL6" s="105">
        <v>9206</v>
      </c>
      <c r="FM6" s="105">
        <v>30086</v>
      </c>
      <c r="FN6" s="105">
        <v>40016</v>
      </c>
      <c r="FO6" s="105">
        <v>41012</v>
      </c>
      <c r="FP6" s="105">
        <v>45003</v>
      </c>
      <c r="FQ6" s="105">
        <v>44905</v>
      </c>
      <c r="FR6" s="105">
        <v>45025</v>
      </c>
      <c r="FS6" s="105">
        <v>45029</v>
      </c>
      <c r="FT6" s="105">
        <v>51596</v>
      </c>
      <c r="FU6" s="105">
        <v>41503</v>
      </c>
      <c r="FV6" s="105">
        <v>41566</v>
      </c>
      <c r="FW6" s="105">
        <v>45933</v>
      </c>
      <c r="FX6" s="105">
        <v>11001</v>
      </c>
      <c r="FY6" s="105">
        <v>10005</v>
      </c>
      <c r="FZ6" s="105">
        <v>27856</v>
      </c>
      <c r="GA6" s="139">
        <f t="shared" si="55"/>
        <v>-0.303878448620552</v>
      </c>
      <c r="GB6" s="139">
        <f t="shared" si="56"/>
        <v>1.78420789605197</v>
      </c>
      <c r="GD6" s="105">
        <f t="shared" si="57"/>
        <v>2570</v>
      </c>
      <c r="GE6" s="105">
        <f t="shared" si="17"/>
        <v>40509</v>
      </c>
      <c r="GF6" s="105">
        <f t="shared" si="18"/>
        <v>60478</v>
      </c>
      <c r="GG6" s="105">
        <f t="shared" si="58"/>
        <v>120150</v>
      </c>
      <c r="GH6" s="105">
        <f t="shared" si="59"/>
        <v>271180</v>
      </c>
      <c r="GI6" s="105">
        <f t="shared" si="60"/>
        <v>480880</v>
      </c>
      <c r="GK6" s="105">
        <f t="shared" si="19"/>
        <v>18260</v>
      </c>
      <c r="GL6" s="105">
        <f t="shared" si="20"/>
        <v>21343</v>
      </c>
      <c r="GM6" s="105">
        <f t="shared" si="21"/>
        <v>17601</v>
      </c>
      <c r="GN6" s="105">
        <f t="shared" si="22"/>
        <v>25259</v>
      </c>
      <c r="GO6" s="105">
        <f t="shared" si="23"/>
        <v>35691</v>
      </c>
      <c r="GP6" s="105">
        <f t="shared" si="24"/>
        <v>41599</v>
      </c>
      <c r="GQ6" s="105">
        <f t="shared" si="25"/>
        <v>44874</v>
      </c>
      <c r="GR6" s="105">
        <f t="shared" si="26"/>
        <v>55377</v>
      </c>
      <c r="GS6" s="105">
        <f t="shared" si="27"/>
        <v>82082</v>
      </c>
      <c r="GT6" s="105">
        <f t="shared" si="28"/>
        <v>88847</v>
      </c>
      <c r="GU6" s="105">
        <f t="shared" si="29"/>
        <v>79308</v>
      </c>
      <c r="GV6" s="105">
        <f t="shared" si="30"/>
        <v>130920</v>
      </c>
      <c r="GW6" s="105">
        <f t="shared" si="31"/>
        <v>141650</v>
      </c>
      <c r="GX6" s="105">
        <f t="shared" si="32"/>
        <v>129002</v>
      </c>
      <c r="GY6" s="139">
        <f t="shared" si="33"/>
        <v>0.451956734611185</v>
      </c>
      <c r="GZ6" s="139">
        <f t="shared" si="34"/>
        <v>-0.0892905047652665</v>
      </c>
      <c r="HA6" s="158"/>
      <c r="HB6" s="138" t="s">
        <v>845</v>
      </c>
      <c r="HC6" s="138" t="s">
        <v>845</v>
      </c>
      <c r="HD6" s="105">
        <v>59</v>
      </c>
      <c r="HE6" s="105">
        <v>26</v>
      </c>
      <c r="HF6" s="105">
        <v>15</v>
      </c>
      <c r="HG6" s="105"/>
      <c r="HH6" s="105"/>
      <c r="HI6" s="105">
        <v>942</v>
      </c>
      <c r="HJ6" s="105">
        <v>1483</v>
      </c>
      <c r="HK6" s="105">
        <v>2854</v>
      </c>
      <c r="HL6" s="105">
        <v>1629</v>
      </c>
      <c r="HM6" s="105">
        <v>2464</v>
      </c>
      <c r="HN6" s="105">
        <v>3776</v>
      </c>
      <c r="HO6" s="105">
        <v>2902</v>
      </c>
      <c r="HP6" s="105">
        <v>1551</v>
      </c>
      <c r="HQ6" s="105">
        <v>700</v>
      </c>
      <c r="HR6" s="105">
        <v>1868</v>
      </c>
      <c r="HS6" s="105">
        <v>1041</v>
      </c>
      <c r="HT6" s="105">
        <v>1871</v>
      </c>
      <c r="HU6" s="105">
        <v>3924</v>
      </c>
      <c r="HV6" s="105">
        <v>2291</v>
      </c>
      <c r="HW6" s="105">
        <v>3687</v>
      </c>
      <c r="HX6" s="105">
        <v>1462</v>
      </c>
      <c r="HY6" s="105">
        <v>4251</v>
      </c>
      <c r="HZ6" s="105">
        <v>3321</v>
      </c>
      <c r="IA6" s="105">
        <v>3949</v>
      </c>
      <c r="IB6" s="105">
        <v>732</v>
      </c>
      <c r="IC6" s="105">
        <v>166</v>
      </c>
      <c r="ID6" s="105">
        <v>603</v>
      </c>
      <c r="IE6" s="105">
        <v>506</v>
      </c>
      <c r="IF6" s="105">
        <v>705</v>
      </c>
      <c r="IG6" s="105">
        <v>869</v>
      </c>
      <c r="IH6" s="105">
        <v>862</v>
      </c>
      <c r="II6" s="105">
        <v>1056</v>
      </c>
      <c r="IJ6" s="105">
        <v>1048</v>
      </c>
      <c r="IK6" s="105">
        <v>1136</v>
      </c>
      <c r="IL6" s="105">
        <v>1793</v>
      </c>
      <c r="IM6" s="105">
        <v>2155</v>
      </c>
      <c r="IN6" s="105">
        <v>729</v>
      </c>
      <c r="IO6" s="105">
        <v>1124</v>
      </c>
      <c r="IP6" s="105">
        <v>3550</v>
      </c>
      <c r="IQ6" s="105">
        <v>1652</v>
      </c>
      <c r="IR6" s="105">
        <v>3308</v>
      </c>
      <c r="IS6" s="105">
        <v>2524</v>
      </c>
      <c r="IT6" s="105">
        <v>2460</v>
      </c>
      <c r="IU6" s="105">
        <v>3006</v>
      </c>
      <c r="IV6" s="105">
        <v>1935</v>
      </c>
      <c r="IW6" s="105">
        <v>2442</v>
      </c>
      <c r="IX6" s="105">
        <v>2673</v>
      </c>
      <c r="IY6" s="105">
        <v>4867</v>
      </c>
      <c r="IZ6" s="105">
        <v>3146</v>
      </c>
      <c r="JA6" s="105">
        <v>2046</v>
      </c>
      <c r="JB6" s="105">
        <v>2266</v>
      </c>
      <c r="JC6" s="105">
        <v>3188</v>
      </c>
      <c r="JD6" s="105">
        <v>3903</v>
      </c>
      <c r="JE6" s="105">
        <v>10080</v>
      </c>
      <c r="JF6" s="105">
        <v>9862</v>
      </c>
      <c r="JG6" s="105">
        <v>9898</v>
      </c>
      <c r="JH6" s="105">
        <v>8950</v>
      </c>
      <c r="JI6" s="105">
        <v>4289</v>
      </c>
      <c r="JJ6" s="105">
        <v>2985</v>
      </c>
      <c r="JK6" s="105">
        <v>6648</v>
      </c>
      <c r="JL6" s="105">
        <v>350</v>
      </c>
      <c r="JM6" s="105">
        <v>1468</v>
      </c>
      <c r="JN6" s="105">
        <v>1068</v>
      </c>
      <c r="JO6" s="105">
        <v>296</v>
      </c>
      <c r="JP6" s="105">
        <v>15351</v>
      </c>
      <c r="JQ6" s="105">
        <v>2481</v>
      </c>
      <c r="JR6" s="105">
        <v>2361</v>
      </c>
      <c r="JS6" s="105">
        <v>18683</v>
      </c>
      <c r="JT6" s="105">
        <v>25000</v>
      </c>
      <c r="JU6" s="105">
        <v>25507</v>
      </c>
      <c r="JV6" s="105">
        <v>29505</v>
      </c>
      <c r="JW6" s="105">
        <v>26291</v>
      </c>
      <c r="JX6" s="105">
        <v>29509</v>
      </c>
      <c r="JY6" s="138">
        <v>13400</v>
      </c>
      <c r="JZ6" s="138">
        <v>16356</v>
      </c>
      <c r="KA6" s="139">
        <f t="shared" si="61"/>
        <v>14.314606741573</v>
      </c>
      <c r="KB6" s="139">
        <f t="shared" si="62"/>
        <v>0.220597014925373</v>
      </c>
      <c r="KD6" s="105">
        <f t="shared" si="63"/>
        <v>16150</v>
      </c>
      <c r="KE6" s="105">
        <f t="shared" ref="KE6:KE36" si="72">SUM(HP6:IA6)</f>
        <v>29916</v>
      </c>
      <c r="KF6" s="105">
        <f t="shared" si="35"/>
        <v>11631</v>
      </c>
      <c r="KG6" s="105">
        <f t="shared" si="64"/>
        <v>30270</v>
      </c>
      <c r="KH6" s="105">
        <f t="shared" si="65"/>
        <v>67261</v>
      </c>
      <c r="KI6" s="105">
        <f t="shared" si="66"/>
        <v>148361</v>
      </c>
      <c r="KK6" s="105">
        <f t="shared" si="36"/>
        <v>2966</v>
      </c>
      <c r="KL6" s="105">
        <f t="shared" si="37"/>
        <v>5084</v>
      </c>
      <c r="KM6" s="105">
        <f t="shared" si="38"/>
        <v>5403</v>
      </c>
      <c r="KN6" s="105">
        <f t="shared" si="39"/>
        <v>7484</v>
      </c>
      <c r="KO6" s="105">
        <f t="shared" si="40"/>
        <v>7401</v>
      </c>
      <c r="KP6" s="105">
        <f t="shared" si="41"/>
        <v>9982</v>
      </c>
      <c r="KQ6" s="105">
        <f t="shared" si="42"/>
        <v>7458</v>
      </c>
      <c r="KR6" s="105">
        <f t="shared" ref="KR6:KR34" si="73">IF(SUM(JC6:JE6)=0,"",SUM(JC6:JE6))</f>
        <v>17171</v>
      </c>
      <c r="KS6" s="105">
        <f t="shared" ref="KS6:KS27" si="74">SUM(JF6:JH6)</f>
        <v>28710</v>
      </c>
      <c r="KT6" s="105">
        <f t="shared" si="67"/>
        <v>13922</v>
      </c>
      <c r="KU6" s="105">
        <f t="shared" si="68"/>
        <v>2886</v>
      </c>
      <c r="KV6" s="105">
        <f t="shared" si="69"/>
        <v>18128</v>
      </c>
      <c r="KW6" s="105">
        <f t="shared" si="70"/>
        <v>46044</v>
      </c>
      <c r="KX6" s="105">
        <f t="shared" si="71"/>
        <v>81303</v>
      </c>
      <c r="KY6" s="139">
        <f t="shared" si="43"/>
        <v>4.83989369343485</v>
      </c>
      <c r="KZ6" s="139">
        <f t="shared" si="44"/>
        <v>0.765767526713578</v>
      </c>
    </row>
    <row r="7" ht="15" spans="1:312">
      <c r="C7" s="138" t="s">
        <v>844</v>
      </c>
      <c r="D7" s="105">
        <v>1077</v>
      </c>
      <c r="E7" s="105">
        <v>503</v>
      </c>
      <c r="F7" s="105">
        <v>372</v>
      </c>
      <c r="G7" s="105">
        <v>545</v>
      </c>
      <c r="H7" s="105">
        <v>939</v>
      </c>
      <c r="I7" s="105">
        <v>1250</v>
      </c>
      <c r="J7" s="105">
        <v>1068</v>
      </c>
      <c r="K7" s="105">
        <v>1239</v>
      </c>
      <c r="L7" s="105">
        <v>1275</v>
      </c>
      <c r="M7" s="105">
        <v>2860</v>
      </c>
      <c r="N7" s="105">
        <v>1265</v>
      </c>
      <c r="O7" s="105">
        <v>1809</v>
      </c>
      <c r="P7" s="105">
        <v>1967</v>
      </c>
      <c r="Q7" s="105">
        <v>809</v>
      </c>
      <c r="R7" s="105">
        <v>1587</v>
      </c>
      <c r="S7" s="105">
        <v>1794</v>
      </c>
      <c r="T7" s="105">
        <v>1954</v>
      </c>
      <c r="U7" s="105">
        <v>2819</v>
      </c>
      <c r="V7" s="105">
        <v>3406</v>
      </c>
      <c r="W7" s="105">
        <v>3816</v>
      </c>
      <c r="X7" s="105">
        <v>4049</v>
      </c>
      <c r="Y7" s="105">
        <v>4540</v>
      </c>
      <c r="Z7" s="105">
        <v>6263</v>
      </c>
      <c r="AA7" s="105">
        <v>9457</v>
      </c>
      <c r="AB7" s="105">
        <v>3492</v>
      </c>
      <c r="AC7" s="105">
        <v>1619</v>
      </c>
      <c r="AD7" s="105">
        <v>3458</v>
      </c>
      <c r="AE7" s="105">
        <v>4006</v>
      </c>
      <c r="AF7" s="105">
        <v>4100</v>
      </c>
      <c r="AG7" s="105">
        <v>4200</v>
      </c>
      <c r="AH7" s="105">
        <v>5009</v>
      </c>
      <c r="AI7" s="105">
        <v>6245</v>
      </c>
      <c r="AJ7" s="105">
        <v>7006</v>
      </c>
      <c r="AK7" s="105">
        <v>7106</v>
      </c>
      <c r="AL7" s="105">
        <v>7217</v>
      </c>
      <c r="AM7" s="105">
        <v>7020</v>
      </c>
      <c r="AN7" s="105">
        <v>7356</v>
      </c>
      <c r="AO7" s="105">
        <v>3232</v>
      </c>
      <c r="AP7" s="105">
        <v>7013</v>
      </c>
      <c r="AQ7" s="105">
        <v>8305</v>
      </c>
      <c r="AR7" s="105">
        <v>8416</v>
      </c>
      <c r="AS7" s="105">
        <v>8538</v>
      </c>
      <c r="AT7" s="105">
        <v>10506</v>
      </c>
      <c r="AU7" s="105">
        <v>11613</v>
      </c>
      <c r="AV7" s="105">
        <v>13572</v>
      </c>
      <c r="AW7" s="105">
        <v>12064</v>
      </c>
      <c r="AX7" s="105">
        <v>15283</v>
      </c>
      <c r="AY7" s="105">
        <v>14687</v>
      </c>
      <c r="AZ7" s="105">
        <v>16107</v>
      </c>
      <c r="BA7" s="105">
        <v>8626</v>
      </c>
      <c r="BB7" s="105">
        <v>20468</v>
      </c>
      <c r="BC7" s="105">
        <v>10212</v>
      </c>
      <c r="BD7" s="105">
        <v>21056</v>
      </c>
      <c r="BE7" s="105">
        <v>24109</v>
      </c>
      <c r="BF7" s="105">
        <v>25033</v>
      </c>
      <c r="BG7" s="105">
        <v>27033</v>
      </c>
      <c r="BH7" s="105">
        <v>30016</v>
      </c>
      <c r="BI7" s="105">
        <v>30063</v>
      </c>
      <c r="BJ7" s="105">
        <v>28765</v>
      </c>
      <c r="BK7" s="105">
        <v>30019</v>
      </c>
      <c r="BL7" s="105">
        <v>9206</v>
      </c>
      <c r="BM7" s="105">
        <v>30086</v>
      </c>
      <c r="BN7" s="105">
        <v>40016</v>
      </c>
      <c r="BO7" s="105">
        <v>41012</v>
      </c>
      <c r="BP7" s="105">
        <v>45003</v>
      </c>
      <c r="BQ7" s="105">
        <v>44905</v>
      </c>
      <c r="BR7" s="105">
        <v>45025</v>
      </c>
      <c r="BS7" s="105">
        <v>46870</v>
      </c>
      <c r="BT7" s="105">
        <v>54185</v>
      </c>
      <c r="BU7" s="105">
        <v>44620</v>
      </c>
      <c r="BV7" s="105">
        <v>47463</v>
      </c>
      <c r="BW7" s="105">
        <v>55946</v>
      </c>
      <c r="BX7" s="105">
        <v>17034</v>
      </c>
      <c r="BY7" s="138">
        <v>12360</v>
      </c>
      <c r="BZ7" s="138">
        <v>31372</v>
      </c>
      <c r="CA7" s="139">
        <f t="shared" si="45"/>
        <v>-0.216013594562175</v>
      </c>
      <c r="CB7" s="139">
        <f t="shared" si="46"/>
        <v>1.53818770226537</v>
      </c>
      <c r="CC7" s="105">
        <f t="shared" si="0"/>
        <v>42461</v>
      </c>
      <c r="CD7" s="105">
        <f t="shared" si="1"/>
        <v>60478</v>
      </c>
      <c r="CE7" s="105">
        <f t="shared" si="2"/>
        <v>25366</v>
      </c>
      <c r="CF7" s="105">
        <f t="shared" si="3"/>
        <v>21343</v>
      </c>
      <c r="CG7" s="105">
        <f t="shared" si="4"/>
        <v>17601</v>
      </c>
      <c r="CH7" s="105">
        <f t="shared" si="5"/>
        <v>25259</v>
      </c>
      <c r="CI7" s="105">
        <f t="shared" si="6"/>
        <v>35691</v>
      </c>
      <c r="CJ7" s="105">
        <f t="shared" si="7"/>
        <v>42034</v>
      </c>
      <c r="CK7" s="105">
        <f t="shared" si="8"/>
        <v>45201</v>
      </c>
      <c r="CL7" s="105">
        <f t="shared" si="9"/>
        <v>55377</v>
      </c>
      <c r="CM7" s="105">
        <f t="shared" si="10"/>
        <v>82082</v>
      </c>
      <c r="CN7" s="105">
        <f t="shared" si="11"/>
        <v>88847</v>
      </c>
      <c r="CO7" s="105">
        <f t="shared" si="47"/>
        <v>79308</v>
      </c>
      <c r="CP7" s="105">
        <f t="shared" si="12"/>
        <v>130920</v>
      </c>
      <c r="CQ7" s="105">
        <f t="shared" si="13"/>
        <v>146080</v>
      </c>
      <c r="CR7" s="105">
        <f t="shared" si="14"/>
        <v>148029</v>
      </c>
      <c r="CS7" s="139">
        <f t="shared" si="15"/>
        <v>0.666111404999606</v>
      </c>
      <c r="CT7" s="164">
        <f t="shared" si="16"/>
        <v>0.013342004381161</v>
      </c>
      <c r="CU7" s="165">
        <f t="shared" si="48"/>
        <v>14202</v>
      </c>
      <c r="CV7" s="165">
        <f t="shared" si="49"/>
        <v>42461</v>
      </c>
      <c r="CW7" s="165">
        <f t="shared" si="50"/>
        <v>60478</v>
      </c>
      <c r="CX7" s="165">
        <f t="shared" si="51"/>
        <v>120585</v>
      </c>
      <c r="CY7" s="165">
        <f t="shared" si="52"/>
        <v>271507</v>
      </c>
      <c r="CZ7" s="165">
        <f t="shared" si="53"/>
        <v>504337</v>
      </c>
      <c r="DA7" s="165">
        <f t="shared" si="54"/>
        <v>60766</v>
      </c>
      <c r="DB7" s="166"/>
      <c r="DC7" s="138" t="s">
        <v>843</v>
      </c>
      <c r="DD7" s="105">
        <v>919</v>
      </c>
      <c r="DE7" s="105">
        <v>654</v>
      </c>
      <c r="DF7" s="105">
        <v>1402</v>
      </c>
      <c r="DG7" s="105">
        <v>2326</v>
      </c>
      <c r="DH7" s="105">
        <v>3119</v>
      </c>
      <c r="DI7" s="105">
        <v>2011</v>
      </c>
      <c r="DJ7" s="105">
        <v>1402</v>
      </c>
      <c r="DK7" s="105">
        <v>1974</v>
      </c>
      <c r="DL7" s="105">
        <v>3237</v>
      </c>
      <c r="DM7" s="105">
        <v>2089</v>
      </c>
      <c r="DN7" s="105">
        <v>2632</v>
      </c>
      <c r="DO7" s="105">
        <v>4915</v>
      </c>
      <c r="DP7" s="105">
        <v>2148</v>
      </c>
      <c r="DQ7" s="105">
        <v>1957</v>
      </c>
      <c r="DR7" s="105">
        <v>4222</v>
      </c>
      <c r="DS7" s="105">
        <v>991</v>
      </c>
      <c r="DT7" s="105">
        <v>2822</v>
      </c>
      <c r="DU7" s="105">
        <v>8155</v>
      </c>
      <c r="DV7" s="105">
        <v>717</v>
      </c>
      <c r="DW7" s="105">
        <v>1100</v>
      </c>
      <c r="DX7" s="105">
        <v>490</v>
      </c>
      <c r="DY7" s="105">
        <v>1111</v>
      </c>
      <c r="DZ7" s="105">
        <v>2131</v>
      </c>
      <c r="EA7" s="105">
        <v>2391</v>
      </c>
      <c r="EB7" s="105">
        <v>1003</v>
      </c>
      <c r="EC7" s="105">
        <v>449</v>
      </c>
      <c r="ED7" s="105">
        <v>1410</v>
      </c>
      <c r="EE7" s="105">
        <v>723</v>
      </c>
      <c r="EF7" s="105">
        <v>2334</v>
      </c>
      <c r="EG7" s="105">
        <v>1098</v>
      </c>
      <c r="EH7" s="105">
        <v>1052</v>
      </c>
      <c r="EI7" s="105">
        <v>2452</v>
      </c>
      <c r="EJ7" s="105">
        <v>2774</v>
      </c>
      <c r="EK7" s="105">
        <v>2764</v>
      </c>
      <c r="EL7" s="105">
        <v>4469</v>
      </c>
      <c r="EM7" s="105">
        <v>4668</v>
      </c>
      <c r="EN7" s="105">
        <v>3291</v>
      </c>
      <c r="EO7" s="105">
        <v>3364</v>
      </c>
      <c r="EP7" s="105">
        <v>4453</v>
      </c>
      <c r="EQ7" s="105">
        <v>3989</v>
      </c>
      <c r="ER7" s="105">
        <v>8782</v>
      </c>
      <c r="ES7" s="105">
        <v>8093</v>
      </c>
      <c r="ET7" s="105">
        <v>9912</v>
      </c>
      <c r="EU7" s="105">
        <v>8973</v>
      </c>
      <c r="EV7" s="105">
        <v>9572</v>
      </c>
      <c r="EW7" s="105">
        <v>8810</v>
      </c>
      <c r="EX7" s="105">
        <v>9213</v>
      </c>
      <c r="EY7" s="105">
        <v>11638</v>
      </c>
      <c r="EZ7" s="105">
        <v>10292</v>
      </c>
      <c r="FA7" s="105">
        <v>8206</v>
      </c>
      <c r="FB7" s="105">
        <v>13869</v>
      </c>
      <c r="FC7" s="105">
        <v>7844</v>
      </c>
      <c r="FD7" s="105">
        <v>9704</v>
      </c>
      <c r="FE7" s="105">
        <v>12234</v>
      </c>
      <c r="FF7" s="105">
        <v>19893</v>
      </c>
      <c r="FG7" s="105">
        <v>15088</v>
      </c>
      <c r="FH7" s="105">
        <v>23448</v>
      </c>
      <c r="FI7" s="105">
        <v>29169</v>
      </c>
      <c r="FJ7" s="105">
        <v>27513</v>
      </c>
      <c r="FK7" s="105">
        <v>29421</v>
      </c>
      <c r="FL7" s="105">
        <v>10862</v>
      </c>
      <c r="FM7" s="105">
        <v>12334</v>
      </c>
      <c r="FN7" s="105">
        <v>18141</v>
      </c>
      <c r="FO7" s="105">
        <v>9496</v>
      </c>
      <c r="FP7" s="105">
        <v>13915</v>
      </c>
      <c r="FQ7" s="105">
        <v>16739</v>
      </c>
      <c r="FR7" s="105">
        <v>20323</v>
      </c>
      <c r="FS7" s="105">
        <v>12999</v>
      </c>
      <c r="FT7" s="105">
        <v>19766</v>
      </c>
      <c r="FU7" s="105">
        <v>18381</v>
      </c>
      <c r="FV7" s="105">
        <v>17554</v>
      </c>
      <c r="FW7" s="105">
        <v>21765</v>
      </c>
      <c r="FX7" s="105">
        <v>21417</v>
      </c>
      <c r="FY7" s="105">
        <v>9412</v>
      </c>
      <c r="FZ7" s="105">
        <v>18535</v>
      </c>
      <c r="GA7" s="139">
        <f t="shared" si="55"/>
        <v>0.0217187586130865</v>
      </c>
      <c r="GB7" s="139">
        <f t="shared" si="56"/>
        <v>0.969294517637059</v>
      </c>
      <c r="GD7" s="105">
        <f t="shared" si="57"/>
        <v>26680</v>
      </c>
      <c r="GE7" s="105">
        <f t="shared" si="17"/>
        <v>28235</v>
      </c>
      <c r="GF7" s="105">
        <f t="shared" si="18"/>
        <v>25196</v>
      </c>
      <c r="GG7" s="105">
        <f t="shared" si="58"/>
        <v>90090</v>
      </c>
      <c r="GH7" s="105">
        <f t="shared" si="59"/>
        <v>206681</v>
      </c>
      <c r="GI7" s="105">
        <f t="shared" si="60"/>
        <v>192275</v>
      </c>
      <c r="GK7" s="105">
        <f t="shared" si="19"/>
        <v>6278</v>
      </c>
      <c r="GL7" s="105">
        <f t="shared" si="20"/>
        <v>11901</v>
      </c>
      <c r="GM7" s="105">
        <f t="shared" si="21"/>
        <v>11108</v>
      </c>
      <c r="GN7" s="105">
        <f t="shared" si="22"/>
        <v>20864</v>
      </c>
      <c r="GO7" s="105">
        <f t="shared" si="23"/>
        <v>28457</v>
      </c>
      <c r="GP7" s="105">
        <f t="shared" si="24"/>
        <v>29661</v>
      </c>
      <c r="GQ7" s="105">
        <f t="shared" si="25"/>
        <v>32367</v>
      </c>
      <c r="GR7" s="105">
        <f t="shared" si="26"/>
        <v>29782</v>
      </c>
      <c r="GS7" s="105">
        <f t="shared" si="27"/>
        <v>58429</v>
      </c>
      <c r="GT7" s="105">
        <f t="shared" si="28"/>
        <v>86103</v>
      </c>
      <c r="GU7" s="105">
        <f t="shared" si="29"/>
        <v>41337</v>
      </c>
      <c r="GV7" s="105">
        <f t="shared" si="30"/>
        <v>40150</v>
      </c>
      <c r="GW7" s="105">
        <f t="shared" si="31"/>
        <v>53088</v>
      </c>
      <c r="GX7" s="105">
        <f t="shared" si="32"/>
        <v>57700</v>
      </c>
      <c r="GY7" s="139">
        <f t="shared" si="33"/>
        <v>-0.329872362170888</v>
      </c>
      <c r="GZ7" s="139">
        <f t="shared" si="34"/>
        <v>0.0868746232670283</v>
      </c>
      <c r="HA7" s="158"/>
      <c r="HB7" s="138" t="s">
        <v>846</v>
      </c>
      <c r="HC7" s="138" t="s">
        <v>846</v>
      </c>
      <c r="HD7" s="105">
        <v>4527</v>
      </c>
      <c r="HE7" s="105">
        <v>2342</v>
      </c>
      <c r="HF7" s="105">
        <v>4369</v>
      </c>
      <c r="HG7" s="105">
        <v>5059</v>
      </c>
      <c r="HH7" s="105">
        <v>6856</v>
      </c>
      <c r="HI7" s="105">
        <v>8208</v>
      </c>
      <c r="HJ7" s="105">
        <v>6996</v>
      </c>
      <c r="HK7" s="105">
        <v>7367</v>
      </c>
      <c r="HL7" s="105">
        <v>6092</v>
      </c>
      <c r="HM7" s="105">
        <v>4404</v>
      </c>
      <c r="HN7" s="105">
        <v>4294</v>
      </c>
      <c r="HO7" s="105">
        <v>2262</v>
      </c>
      <c r="HP7" s="105">
        <v>2708</v>
      </c>
      <c r="HQ7" s="105">
        <v>1474</v>
      </c>
      <c r="HR7" s="105">
        <v>2950</v>
      </c>
      <c r="HS7" s="105">
        <v>5059</v>
      </c>
      <c r="HT7" s="105">
        <v>3006</v>
      </c>
      <c r="HU7" s="105">
        <v>532</v>
      </c>
      <c r="HV7" s="105">
        <v>2788</v>
      </c>
      <c r="HW7" s="105">
        <v>1721</v>
      </c>
      <c r="HX7" s="105">
        <v>1753</v>
      </c>
      <c r="HY7" s="105">
        <v>1170</v>
      </c>
      <c r="HZ7" s="105">
        <v>503</v>
      </c>
      <c r="IA7" s="105">
        <v>1851</v>
      </c>
      <c r="IB7" s="105">
        <v>652</v>
      </c>
      <c r="IC7" s="105">
        <v>455</v>
      </c>
      <c r="ID7" s="105">
        <v>490</v>
      </c>
      <c r="IE7" s="105">
        <v>1331</v>
      </c>
      <c r="IF7" s="105">
        <v>1246</v>
      </c>
      <c r="IG7" s="105">
        <v>1707</v>
      </c>
      <c r="IH7" s="105">
        <v>1020</v>
      </c>
      <c r="II7" s="105">
        <v>1182</v>
      </c>
      <c r="IJ7" s="105">
        <v>1455</v>
      </c>
      <c r="IK7" s="105">
        <v>2398</v>
      </c>
      <c r="IL7" s="105">
        <v>4179</v>
      </c>
      <c r="IM7" s="105">
        <v>5122</v>
      </c>
      <c r="IN7" s="105">
        <v>5224</v>
      </c>
      <c r="IO7" s="105">
        <v>4911</v>
      </c>
      <c r="IP7" s="105">
        <v>6907</v>
      </c>
      <c r="IQ7" s="105">
        <v>6162</v>
      </c>
      <c r="IR7" s="105">
        <v>3706</v>
      </c>
      <c r="IS7" s="105">
        <v>2416</v>
      </c>
      <c r="IT7" s="105">
        <v>3332</v>
      </c>
      <c r="IU7" s="105">
        <v>2622</v>
      </c>
      <c r="IV7" s="105">
        <v>4625</v>
      </c>
      <c r="IW7" s="105">
        <v>4483</v>
      </c>
      <c r="IX7" s="105">
        <v>5494</v>
      </c>
      <c r="IY7" s="105">
        <v>2942</v>
      </c>
      <c r="IZ7" s="105">
        <v>2446</v>
      </c>
      <c r="JA7" s="105">
        <v>2147</v>
      </c>
      <c r="JB7" s="105">
        <v>2854</v>
      </c>
      <c r="JC7" s="105">
        <v>963</v>
      </c>
      <c r="JD7" s="105">
        <v>4453</v>
      </c>
      <c r="JE7" s="105">
        <v>5683</v>
      </c>
      <c r="JF7" s="105">
        <v>6859</v>
      </c>
      <c r="JG7" s="105">
        <v>7928</v>
      </c>
      <c r="JH7" s="105">
        <v>6420</v>
      </c>
      <c r="JI7" s="105">
        <v>5473</v>
      </c>
      <c r="JJ7" s="105">
        <v>4600</v>
      </c>
      <c r="JK7" s="105">
        <v>2981</v>
      </c>
      <c r="JL7" s="105">
        <v>493</v>
      </c>
      <c r="JM7" s="105">
        <v>325</v>
      </c>
      <c r="JN7" s="105">
        <v>230</v>
      </c>
      <c r="JO7" s="105"/>
      <c r="JP7" s="105"/>
      <c r="JQ7" s="105">
        <v>192</v>
      </c>
      <c r="JR7" s="105">
        <v>432</v>
      </c>
      <c r="JS7" s="105">
        <v>1744</v>
      </c>
      <c r="JT7" s="105">
        <v>3260</v>
      </c>
      <c r="JU7" s="105">
        <v>3117</v>
      </c>
      <c r="JV7" s="105">
        <v>7391</v>
      </c>
      <c r="JW7" s="105">
        <v>8830</v>
      </c>
      <c r="JX7" s="105">
        <v>6611</v>
      </c>
      <c r="JY7" s="138">
        <v>2932</v>
      </c>
      <c r="JZ7" s="138">
        <v>300</v>
      </c>
      <c r="KA7" s="139">
        <f t="shared" si="61"/>
        <v>0.304347826086957</v>
      </c>
      <c r="KB7" s="139">
        <f t="shared" si="62"/>
        <v>-0.897680763983629</v>
      </c>
      <c r="KD7" s="105">
        <f t="shared" si="63"/>
        <v>62776</v>
      </c>
      <c r="KE7" s="105">
        <f t="shared" si="72"/>
        <v>25515</v>
      </c>
      <c r="KF7" s="105">
        <f t="shared" si="35"/>
        <v>21237</v>
      </c>
      <c r="KG7" s="105">
        <f t="shared" si="64"/>
        <v>52824</v>
      </c>
      <c r="KH7" s="105">
        <f t="shared" si="65"/>
        <v>52807</v>
      </c>
      <c r="KI7" s="105">
        <f t="shared" si="66"/>
        <v>26014</v>
      </c>
      <c r="KK7" s="105">
        <f t="shared" si="36"/>
        <v>3657</v>
      </c>
      <c r="KL7" s="105">
        <f t="shared" si="37"/>
        <v>11699</v>
      </c>
      <c r="KM7" s="105">
        <f t="shared" si="38"/>
        <v>17042</v>
      </c>
      <c r="KN7" s="105">
        <f t="shared" si="39"/>
        <v>12284</v>
      </c>
      <c r="KO7" s="105">
        <f t="shared" si="40"/>
        <v>10579</v>
      </c>
      <c r="KP7" s="105">
        <f t="shared" si="41"/>
        <v>12919</v>
      </c>
      <c r="KQ7" s="105">
        <f t="shared" si="42"/>
        <v>7447</v>
      </c>
      <c r="KR7" s="105">
        <f t="shared" si="73"/>
        <v>11099</v>
      </c>
      <c r="KS7" s="105">
        <f t="shared" si="74"/>
        <v>21207</v>
      </c>
      <c r="KT7" s="105">
        <f t="shared" si="67"/>
        <v>13054</v>
      </c>
      <c r="KU7" s="105">
        <f t="shared" si="68"/>
        <v>1048</v>
      </c>
      <c r="KV7" s="105">
        <f t="shared" si="69"/>
        <v>192</v>
      </c>
      <c r="KW7" s="105">
        <f t="shared" si="70"/>
        <v>5436</v>
      </c>
      <c r="KX7" s="105">
        <f t="shared" si="71"/>
        <v>19338</v>
      </c>
      <c r="KY7" s="139">
        <f t="shared" si="43"/>
        <v>0.481385016087023</v>
      </c>
      <c r="KZ7" s="139">
        <f t="shared" si="44"/>
        <v>2.55739514348786</v>
      </c>
    </row>
    <row r="8" ht="15" spans="1:312">
      <c r="C8" s="138" t="s">
        <v>847</v>
      </c>
      <c r="D8" s="105">
        <v>562</v>
      </c>
      <c r="E8" s="105">
        <v>29</v>
      </c>
      <c r="F8" s="105">
        <v>523</v>
      </c>
      <c r="G8" s="105">
        <v>1102</v>
      </c>
      <c r="H8" s="105">
        <v>641</v>
      </c>
      <c r="I8" s="105">
        <v>392</v>
      </c>
      <c r="J8" s="105">
        <v>438</v>
      </c>
      <c r="K8" s="105">
        <v>626</v>
      </c>
      <c r="L8" s="105">
        <v>1508</v>
      </c>
      <c r="M8" s="105">
        <v>1280</v>
      </c>
      <c r="N8" s="105">
        <v>1884</v>
      </c>
      <c r="O8" s="105">
        <v>2707</v>
      </c>
      <c r="P8" s="105">
        <v>2237</v>
      </c>
      <c r="Q8" s="105">
        <v>612</v>
      </c>
      <c r="R8" s="105">
        <v>1589</v>
      </c>
      <c r="S8" s="105">
        <v>944</v>
      </c>
      <c r="T8" s="105">
        <v>1658</v>
      </c>
      <c r="U8" s="105">
        <v>4584</v>
      </c>
      <c r="V8" s="105">
        <v>171</v>
      </c>
      <c r="W8" s="105">
        <v>500</v>
      </c>
      <c r="X8" s="105">
        <v>888</v>
      </c>
      <c r="Y8" s="105">
        <v>1314</v>
      </c>
      <c r="Z8" s="105">
        <v>3005</v>
      </c>
      <c r="AA8" s="105">
        <v>7669</v>
      </c>
      <c r="AB8" s="105">
        <v>377</v>
      </c>
      <c r="AC8" s="105">
        <v>4</v>
      </c>
      <c r="AD8" s="105">
        <v>90</v>
      </c>
      <c r="AE8" s="105">
        <v>481</v>
      </c>
      <c r="AF8" s="105">
        <v>644</v>
      </c>
      <c r="AG8" s="105">
        <v>598</v>
      </c>
      <c r="AH8" s="105">
        <v>851</v>
      </c>
      <c r="AI8" s="105">
        <v>504</v>
      </c>
      <c r="AJ8" s="105">
        <v>2064</v>
      </c>
      <c r="AK8" s="105">
        <v>3039</v>
      </c>
      <c r="AL8" s="105">
        <v>2763</v>
      </c>
      <c r="AM8" s="105">
        <v>4302</v>
      </c>
      <c r="AN8" s="105">
        <v>531</v>
      </c>
      <c r="AO8" s="105">
        <v>101</v>
      </c>
      <c r="AP8" s="105">
        <v>1251</v>
      </c>
      <c r="AQ8" s="105">
        <v>1953</v>
      </c>
      <c r="AR8" s="105">
        <v>3437</v>
      </c>
      <c r="AS8" s="105">
        <v>4727</v>
      </c>
      <c r="AT8" s="105">
        <v>5028</v>
      </c>
      <c r="AU8" s="105">
        <v>5817</v>
      </c>
      <c r="AV8" s="105">
        <v>7492</v>
      </c>
      <c r="AW8" s="105">
        <v>13957</v>
      </c>
      <c r="AX8" s="105">
        <v>15521</v>
      </c>
      <c r="AY8" s="105">
        <v>19263</v>
      </c>
      <c r="AZ8" s="105">
        <v>15336</v>
      </c>
      <c r="BA8" s="105">
        <v>14486</v>
      </c>
      <c r="BB8" s="105">
        <v>13027</v>
      </c>
      <c r="BC8" s="105">
        <v>12192</v>
      </c>
      <c r="BD8" s="105">
        <v>17039</v>
      </c>
      <c r="BE8" s="105">
        <v>24265</v>
      </c>
      <c r="BF8" s="105">
        <v>24219</v>
      </c>
      <c r="BG8" s="105">
        <v>19613</v>
      </c>
      <c r="BH8" s="105">
        <v>22303</v>
      </c>
      <c r="BI8" s="105">
        <v>29105</v>
      </c>
      <c r="BJ8" s="105">
        <v>16851</v>
      </c>
      <c r="BK8" s="105">
        <v>24957</v>
      </c>
      <c r="BL8" s="105">
        <v>6527</v>
      </c>
      <c r="BM8" s="105">
        <v>8564</v>
      </c>
      <c r="BN8" s="105">
        <v>6468</v>
      </c>
      <c r="BO8" s="105">
        <v>6658</v>
      </c>
      <c r="BP8" s="105">
        <v>5009</v>
      </c>
      <c r="BQ8" s="105">
        <v>4473</v>
      </c>
      <c r="BR8" s="105">
        <v>7121</v>
      </c>
      <c r="BS8" s="105">
        <v>12394</v>
      </c>
      <c r="BT8" s="105">
        <v>11712</v>
      </c>
      <c r="BU8" s="105">
        <v>5413</v>
      </c>
      <c r="BV8" s="105">
        <v>8129</v>
      </c>
      <c r="BW8" s="105">
        <v>4996</v>
      </c>
      <c r="BX8" s="105">
        <v>9388</v>
      </c>
      <c r="BY8" s="138">
        <v>3644</v>
      </c>
      <c r="BZ8" s="138">
        <v>7056</v>
      </c>
      <c r="CA8" s="139">
        <f t="shared" si="45"/>
        <v>0.0909090909090908</v>
      </c>
      <c r="CB8" s="139">
        <f t="shared" si="46"/>
        <v>0.936333699231614</v>
      </c>
      <c r="CC8" s="105">
        <f t="shared" si="0"/>
        <v>25171</v>
      </c>
      <c r="CD8" s="105">
        <f t="shared" si="1"/>
        <v>15717</v>
      </c>
      <c r="CE8" s="105">
        <f t="shared" si="2"/>
        <v>6458</v>
      </c>
      <c r="CF8" s="105">
        <f t="shared" si="3"/>
        <v>10104</v>
      </c>
      <c r="CG8" s="105">
        <f t="shared" si="4"/>
        <v>1883</v>
      </c>
      <c r="CH8" s="105">
        <f t="shared" si="5"/>
        <v>10117</v>
      </c>
      <c r="CI8" s="105">
        <f t="shared" si="6"/>
        <v>18337</v>
      </c>
      <c r="CJ8" s="105">
        <f t="shared" si="7"/>
        <v>48741</v>
      </c>
      <c r="CK8" s="105">
        <f t="shared" si="8"/>
        <v>42849</v>
      </c>
      <c r="CL8" s="105">
        <f t="shared" si="9"/>
        <v>53496</v>
      </c>
      <c r="CM8" s="105">
        <f t="shared" si="10"/>
        <v>66135</v>
      </c>
      <c r="CN8" s="105">
        <f t="shared" si="11"/>
        <v>70913</v>
      </c>
      <c r="CO8" s="105">
        <f t="shared" si="47"/>
        <v>21559</v>
      </c>
      <c r="CP8" s="105">
        <f t="shared" si="12"/>
        <v>16140</v>
      </c>
      <c r="CQ8" s="105">
        <f t="shared" si="13"/>
        <v>31227</v>
      </c>
      <c r="CR8" s="105">
        <f t="shared" si="14"/>
        <v>18538</v>
      </c>
      <c r="CS8" s="139">
        <f t="shared" si="15"/>
        <v>-0.738581078222611</v>
      </c>
      <c r="CT8" s="164">
        <f t="shared" si="16"/>
        <v>-0.406347071444583</v>
      </c>
      <c r="CU8" s="165">
        <f t="shared" si="48"/>
        <v>11692</v>
      </c>
      <c r="CV8" s="165">
        <f t="shared" si="49"/>
        <v>25171</v>
      </c>
      <c r="CW8" s="165">
        <f t="shared" si="50"/>
        <v>15717</v>
      </c>
      <c r="CX8" s="165">
        <f t="shared" si="51"/>
        <v>79078</v>
      </c>
      <c r="CY8" s="165">
        <f t="shared" si="52"/>
        <v>233393</v>
      </c>
      <c r="CZ8" s="165">
        <f t="shared" si="53"/>
        <v>87464</v>
      </c>
      <c r="DA8" s="165">
        <f t="shared" si="54"/>
        <v>20088</v>
      </c>
      <c r="DB8" s="166"/>
      <c r="DC8" s="138" t="s">
        <v>847</v>
      </c>
      <c r="DD8" s="105">
        <v>562</v>
      </c>
      <c r="DE8" s="105">
        <v>29</v>
      </c>
      <c r="DF8" s="105">
        <v>523</v>
      </c>
      <c r="DG8" s="105">
        <v>1102</v>
      </c>
      <c r="DH8" s="105">
        <v>641</v>
      </c>
      <c r="DI8" s="105">
        <v>392</v>
      </c>
      <c r="DJ8" s="105">
        <v>438</v>
      </c>
      <c r="DK8" s="105">
        <v>626</v>
      </c>
      <c r="DL8" s="105">
        <v>1508</v>
      </c>
      <c r="DM8" s="105">
        <v>1280</v>
      </c>
      <c r="DN8" s="105">
        <v>1884</v>
      </c>
      <c r="DO8" s="105">
        <v>2707</v>
      </c>
      <c r="DP8" s="105">
        <v>2237</v>
      </c>
      <c r="DQ8" s="105">
        <v>612</v>
      </c>
      <c r="DR8" s="105">
        <v>1589</v>
      </c>
      <c r="DS8" s="105">
        <v>944</v>
      </c>
      <c r="DT8" s="105">
        <v>1658</v>
      </c>
      <c r="DU8" s="105">
        <v>4584</v>
      </c>
      <c r="DV8" s="105">
        <v>171</v>
      </c>
      <c r="DW8" s="105">
        <v>500</v>
      </c>
      <c r="DX8" s="105">
        <v>888</v>
      </c>
      <c r="DY8" s="105">
        <v>1314</v>
      </c>
      <c r="DZ8" s="105">
        <v>3005</v>
      </c>
      <c r="EA8" s="105">
        <v>7669</v>
      </c>
      <c r="EB8" s="105">
        <v>377</v>
      </c>
      <c r="EC8" s="105">
        <v>4</v>
      </c>
      <c r="ED8" s="105">
        <v>90</v>
      </c>
      <c r="EE8" s="105">
        <v>481</v>
      </c>
      <c r="EF8" s="105">
        <v>644</v>
      </c>
      <c r="EG8" s="105">
        <v>598</v>
      </c>
      <c r="EH8" s="105">
        <v>851</v>
      </c>
      <c r="EI8" s="105">
        <v>504</v>
      </c>
      <c r="EJ8" s="105">
        <v>2064</v>
      </c>
      <c r="EK8" s="105">
        <v>3039</v>
      </c>
      <c r="EL8" s="105">
        <v>2763</v>
      </c>
      <c r="EM8" s="105">
        <v>4302</v>
      </c>
      <c r="EN8" s="105">
        <v>531</v>
      </c>
      <c r="EO8" s="105">
        <v>101</v>
      </c>
      <c r="EP8" s="105">
        <v>1251</v>
      </c>
      <c r="EQ8" s="105">
        <v>1953</v>
      </c>
      <c r="ER8" s="105">
        <v>3437</v>
      </c>
      <c r="ES8" s="105">
        <v>4727</v>
      </c>
      <c r="ET8" s="105">
        <v>5028</v>
      </c>
      <c r="EU8" s="105">
        <v>5817</v>
      </c>
      <c r="EV8" s="105">
        <v>7492</v>
      </c>
      <c r="EW8" s="105">
        <v>13957</v>
      </c>
      <c r="EX8" s="105">
        <v>15521</v>
      </c>
      <c r="EY8" s="105">
        <v>19263</v>
      </c>
      <c r="EZ8" s="105">
        <v>15336</v>
      </c>
      <c r="FA8" s="105">
        <v>14486</v>
      </c>
      <c r="FB8" s="105">
        <v>13027</v>
      </c>
      <c r="FC8" s="105">
        <v>12192</v>
      </c>
      <c r="FD8" s="105">
        <v>17039</v>
      </c>
      <c r="FE8" s="105">
        <v>24265</v>
      </c>
      <c r="FF8" s="105">
        <v>24219</v>
      </c>
      <c r="FG8" s="105">
        <v>19613</v>
      </c>
      <c r="FH8" s="105">
        <v>22303</v>
      </c>
      <c r="FI8" s="105">
        <v>29105</v>
      </c>
      <c r="FJ8" s="105">
        <v>16851</v>
      </c>
      <c r="FK8" s="105">
        <v>24957</v>
      </c>
      <c r="FL8" s="105">
        <v>6527</v>
      </c>
      <c r="FM8" s="105">
        <v>8564</v>
      </c>
      <c r="FN8" s="105">
        <v>6468</v>
      </c>
      <c r="FO8" s="105">
        <v>6244</v>
      </c>
      <c r="FP8" s="105">
        <v>5009</v>
      </c>
      <c r="FQ8" s="105">
        <v>4473</v>
      </c>
      <c r="FR8" s="105">
        <v>7121</v>
      </c>
      <c r="FS8" s="105">
        <v>12016</v>
      </c>
      <c r="FT8" s="105">
        <v>11712</v>
      </c>
      <c r="FU8" s="105">
        <v>5413</v>
      </c>
      <c r="FV8" s="105">
        <v>8129</v>
      </c>
      <c r="FW8" s="105">
        <v>4996</v>
      </c>
      <c r="FX8" s="105">
        <v>9388</v>
      </c>
      <c r="FY8" s="105">
        <v>3644</v>
      </c>
      <c r="FZ8" s="105">
        <v>7056</v>
      </c>
      <c r="GA8" s="139">
        <f t="shared" si="55"/>
        <v>0.0909090909090908</v>
      </c>
      <c r="GB8" s="139">
        <f t="shared" si="56"/>
        <v>0.936333699231614</v>
      </c>
      <c r="GD8" s="105">
        <f t="shared" si="57"/>
        <v>11692</v>
      </c>
      <c r="GE8" s="105">
        <f t="shared" si="17"/>
        <v>25171</v>
      </c>
      <c r="GF8" s="105">
        <f t="shared" si="18"/>
        <v>15717</v>
      </c>
      <c r="GG8" s="105">
        <f t="shared" si="58"/>
        <v>79078</v>
      </c>
      <c r="GH8" s="105">
        <f t="shared" si="59"/>
        <v>233393</v>
      </c>
      <c r="GI8" s="105">
        <f t="shared" si="60"/>
        <v>86672</v>
      </c>
      <c r="GK8" s="105">
        <f t="shared" si="19"/>
        <v>3419</v>
      </c>
      <c r="GL8" s="105">
        <f t="shared" si="20"/>
        <v>10104</v>
      </c>
      <c r="GM8" s="105">
        <f t="shared" si="21"/>
        <v>1883</v>
      </c>
      <c r="GN8" s="105">
        <f t="shared" si="22"/>
        <v>10117</v>
      </c>
      <c r="GO8" s="105">
        <f t="shared" si="23"/>
        <v>18337</v>
      </c>
      <c r="GP8" s="105">
        <f t="shared" si="24"/>
        <v>48741</v>
      </c>
      <c r="GQ8" s="105">
        <f t="shared" si="25"/>
        <v>42849</v>
      </c>
      <c r="GR8" s="105">
        <f t="shared" si="26"/>
        <v>53496</v>
      </c>
      <c r="GS8" s="105">
        <f t="shared" si="27"/>
        <v>66135</v>
      </c>
      <c r="GT8" s="105">
        <f t="shared" si="28"/>
        <v>70913</v>
      </c>
      <c r="GU8" s="105">
        <f t="shared" si="29"/>
        <v>21559</v>
      </c>
      <c r="GV8" s="105">
        <f t="shared" si="30"/>
        <v>15726</v>
      </c>
      <c r="GW8" s="105">
        <f t="shared" si="31"/>
        <v>30849</v>
      </c>
      <c r="GX8" s="105">
        <f t="shared" si="32"/>
        <v>18538</v>
      </c>
      <c r="GY8" s="139">
        <f t="shared" si="33"/>
        <v>-0.738581078222611</v>
      </c>
      <c r="GZ8" s="139">
        <f t="shared" si="34"/>
        <v>-0.399072903497682</v>
      </c>
      <c r="HA8" s="158"/>
      <c r="HB8" s="138" t="s">
        <v>843</v>
      </c>
      <c r="HC8" s="138" t="s">
        <v>843</v>
      </c>
      <c r="HD8" s="105"/>
      <c r="HE8" s="105"/>
      <c r="HF8" s="105"/>
      <c r="HG8" s="105"/>
      <c r="HH8" s="105"/>
      <c r="HI8" s="105">
        <v>120</v>
      </c>
      <c r="HJ8" s="105"/>
      <c r="HK8" s="105"/>
      <c r="HL8" s="105"/>
      <c r="HM8" s="105">
        <v>31</v>
      </c>
      <c r="HN8" s="105">
        <v>9</v>
      </c>
      <c r="HO8" s="105">
        <v>324</v>
      </c>
      <c r="HP8" s="105"/>
      <c r="HQ8" s="105"/>
      <c r="HR8" s="105"/>
      <c r="HS8" s="105"/>
      <c r="HT8" s="105"/>
      <c r="HU8" s="105"/>
      <c r="HV8" s="105"/>
      <c r="HW8" s="105"/>
      <c r="HX8" s="105"/>
      <c r="HY8" s="105"/>
      <c r="HZ8" s="105"/>
      <c r="IA8" s="105"/>
      <c r="IB8" s="105"/>
      <c r="IC8" s="105"/>
      <c r="ID8" s="105"/>
      <c r="IE8" s="105"/>
      <c r="IF8" s="105"/>
      <c r="IG8" s="105"/>
      <c r="IH8" s="105"/>
      <c r="II8" s="105"/>
      <c r="IJ8" s="105"/>
      <c r="IK8" s="105"/>
      <c r="IL8" s="105"/>
      <c r="IM8" s="105"/>
      <c r="IN8" s="105"/>
      <c r="IO8" s="105"/>
      <c r="IP8" s="105"/>
      <c r="IQ8" s="105"/>
      <c r="IR8" s="105"/>
      <c r="IS8" s="105"/>
      <c r="IT8" s="105"/>
      <c r="IU8" s="105"/>
      <c r="IV8" s="105"/>
      <c r="IW8" s="105"/>
      <c r="IX8" s="105"/>
      <c r="IY8" s="105"/>
      <c r="IZ8" s="105"/>
      <c r="JA8" s="105"/>
      <c r="JB8" s="105">
        <v>1185</v>
      </c>
      <c r="JC8" s="105">
        <v>1215</v>
      </c>
      <c r="JD8" s="105">
        <v>1699</v>
      </c>
      <c r="JE8" s="105">
        <v>2237</v>
      </c>
      <c r="JF8" s="105">
        <v>2393</v>
      </c>
      <c r="JG8" s="105">
        <v>304</v>
      </c>
      <c r="JH8" s="105">
        <v>4864</v>
      </c>
      <c r="JI8" s="105">
        <v>5889</v>
      </c>
      <c r="JJ8" s="105">
        <v>4505</v>
      </c>
      <c r="JK8" s="105">
        <v>9007</v>
      </c>
      <c r="JL8" s="105">
        <v>6841</v>
      </c>
      <c r="JM8" s="105">
        <v>3828</v>
      </c>
      <c r="JN8" s="105">
        <v>8651</v>
      </c>
      <c r="JO8" s="105">
        <v>9353</v>
      </c>
      <c r="JP8" s="105">
        <v>14577</v>
      </c>
      <c r="JQ8" s="105">
        <v>9836</v>
      </c>
      <c r="JR8" s="105">
        <v>15326</v>
      </c>
      <c r="JS8" s="105">
        <v>21948</v>
      </c>
      <c r="JT8" s="105">
        <v>23314</v>
      </c>
      <c r="JU8" s="105">
        <v>32426</v>
      </c>
      <c r="JV8" s="105">
        <v>21854</v>
      </c>
      <c r="JW8" s="105">
        <v>23540</v>
      </c>
      <c r="JX8" s="105">
        <v>23017</v>
      </c>
      <c r="JY8" s="138">
        <v>8870</v>
      </c>
      <c r="JZ8" s="138">
        <v>20496</v>
      </c>
      <c r="KA8" s="139">
        <f t="shared" si="61"/>
        <v>1.36920587215351</v>
      </c>
      <c r="KB8" s="139">
        <f t="shared" si="62"/>
        <v>1.31071025930101</v>
      </c>
      <c r="KD8" s="105">
        <f t="shared" si="63"/>
        <v>484</v>
      </c>
      <c r="KE8" s="105">
        <f t="shared" si="72"/>
        <v>0</v>
      </c>
      <c r="KF8" s="105">
        <f t="shared" si="35"/>
        <v>0</v>
      </c>
      <c r="KG8" s="105">
        <f t="shared" si="64"/>
        <v>0</v>
      </c>
      <c r="KH8" s="105">
        <f t="shared" si="65"/>
        <v>33298</v>
      </c>
      <c r="KI8" s="105">
        <f t="shared" si="66"/>
        <v>191494</v>
      </c>
      <c r="KK8" s="105">
        <f t="shared" si="36"/>
        <v>0</v>
      </c>
      <c r="KL8" s="105">
        <f t="shared" si="37"/>
        <v>0</v>
      </c>
      <c r="KM8" s="105">
        <f t="shared" si="38"/>
        <v>0</v>
      </c>
      <c r="KN8" s="105">
        <f t="shared" si="39"/>
        <v>0</v>
      </c>
      <c r="KO8" s="105">
        <f t="shared" si="40"/>
        <v>0</v>
      </c>
      <c r="KP8" s="105">
        <f t="shared" si="41"/>
        <v>0</v>
      </c>
      <c r="KQ8" s="105">
        <f t="shared" si="42"/>
        <v>1185</v>
      </c>
      <c r="KR8" s="105">
        <f t="shared" si="73"/>
        <v>5151</v>
      </c>
      <c r="KS8" s="105">
        <f t="shared" si="74"/>
        <v>7561</v>
      </c>
      <c r="KT8" s="105">
        <f t="shared" si="67"/>
        <v>19401</v>
      </c>
      <c r="KU8" s="105">
        <f t="shared" si="68"/>
        <v>19320</v>
      </c>
      <c r="KV8" s="105">
        <f t="shared" si="69"/>
        <v>33766</v>
      </c>
      <c r="KW8" s="105">
        <f t="shared" si="70"/>
        <v>60588</v>
      </c>
      <c r="KX8" s="105">
        <f t="shared" si="71"/>
        <v>77820</v>
      </c>
      <c r="KY8" s="139">
        <f t="shared" si="43"/>
        <v>3.01113344672955</v>
      </c>
      <c r="KZ8" s="139">
        <f t="shared" si="44"/>
        <v>0.28441275500099</v>
      </c>
    </row>
    <row r="9" ht="15" spans="1:312">
      <c r="C9" s="138" t="s">
        <v>846</v>
      </c>
      <c r="D9" s="105">
        <v>5009</v>
      </c>
      <c r="E9" s="105">
        <v>2716</v>
      </c>
      <c r="F9" s="105">
        <v>6424</v>
      </c>
      <c r="G9" s="105">
        <v>8638</v>
      </c>
      <c r="H9" s="105">
        <v>13191</v>
      </c>
      <c r="I9" s="105">
        <v>15887</v>
      </c>
      <c r="J9" s="105">
        <v>12672</v>
      </c>
      <c r="K9" s="105">
        <v>11871</v>
      </c>
      <c r="L9" s="105">
        <v>8985</v>
      </c>
      <c r="M9" s="105">
        <v>8077</v>
      </c>
      <c r="N9" s="105">
        <v>6807</v>
      </c>
      <c r="O9" s="105">
        <v>6809</v>
      </c>
      <c r="P9" s="105">
        <v>6164</v>
      </c>
      <c r="Q9" s="105">
        <v>3999</v>
      </c>
      <c r="R9" s="105">
        <v>6446</v>
      </c>
      <c r="S9" s="105">
        <v>10015</v>
      </c>
      <c r="T9" s="105">
        <v>9648</v>
      </c>
      <c r="U9" s="105">
        <v>5297</v>
      </c>
      <c r="V9" s="105">
        <v>4072</v>
      </c>
      <c r="W9" s="105">
        <v>3858</v>
      </c>
      <c r="X9" s="105">
        <v>3739</v>
      </c>
      <c r="Y9" s="105">
        <v>4556</v>
      </c>
      <c r="Z9" s="105">
        <v>4941</v>
      </c>
      <c r="AA9" s="105">
        <v>12028</v>
      </c>
      <c r="AB9" s="105">
        <v>5150</v>
      </c>
      <c r="AC9" s="105">
        <v>1096</v>
      </c>
      <c r="AD9" s="105">
        <v>3922</v>
      </c>
      <c r="AE9" s="105">
        <v>2372</v>
      </c>
      <c r="AF9" s="105">
        <v>3031</v>
      </c>
      <c r="AG9" s="105">
        <v>5213</v>
      </c>
      <c r="AH9" s="105">
        <v>3740</v>
      </c>
      <c r="AI9" s="105">
        <v>3168</v>
      </c>
      <c r="AJ9" s="105">
        <v>6632</v>
      </c>
      <c r="AK9" s="105">
        <v>12305</v>
      </c>
      <c r="AL9" s="105">
        <v>10379</v>
      </c>
      <c r="AM9" s="105">
        <v>16466</v>
      </c>
      <c r="AN9" s="105">
        <v>12461</v>
      </c>
      <c r="AO9" s="105">
        <v>6385</v>
      </c>
      <c r="AP9" s="105">
        <v>12277</v>
      </c>
      <c r="AQ9" s="105">
        <v>12221</v>
      </c>
      <c r="AR9" s="105">
        <v>10884</v>
      </c>
      <c r="AS9" s="105">
        <v>10486</v>
      </c>
      <c r="AT9" s="105">
        <v>13509</v>
      </c>
      <c r="AU9" s="105">
        <v>17009</v>
      </c>
      <c r="AV9" s="105">
        <v>12237</v>
      </c>
      <c r="AW9" s="105">
        <v>24331</v>
      </c>
      <c r="AX9" s="105">
        <v>12509</v>
      </c>
      <c r="AY9" s="105">
        <v>14912</v>
      </c>
      <c r="AZ9" s="105">
        <v>15003</v>
      </c>
      <c r="BA9" s="105">
        <v>9401</v>
      </c>
      <c r="BB9" s="105">
        <v>12069</v>
      </c>
      <c r="BC9" s="105">
        <v>4779</v>
      </c>
      <c r="BD9" s="105">
        <v>21558</v>
      </c>
      <c r="BE9" s="105">
        <v>19780</v>
      </c>
      <c r="BF9" s="105">
        <v>22767</v>
      </c>
      <c r="BG9" s="105">
        <v>28007</v>
      </c>
      <c r="BH9" s="105">
        <v>19592</v>
      </c>
      <c r="BI9" s="105">
        <v>19601</v>
      </c>
      <c r="BJ9" s="105">
        <v>20145</v>
      </c>
      <c r="BK9" s="105">
        <v>30761</v>
      </c>
      <c r="BL9" s="105">
        <v>7182</v>
      </c>
      <c r="BM9" s="105">
        <v>10547</v>
      </c>
      <c r="BN9" s="105">
        <v>20553</v>
      </c>
      <c r="BO9" s="105">
        <v>11498</v>
      </c>
      <c r="BP9" s="105">
        <v>14765</v>
      </c>
      <c r="BQ9" s="105">
        <v>13699</v>
      </c>
      <c r="BR9" s="105">
        <v>8661</v>
      </c>
      <c r="BS9" s="105">
        <v>14190</v>
      </c>
      <c r="BT9" s="105">
        <v>27548</v>
      </c>
      <c r="BU9" s="105">
        <v>21389</v>
      </c>
      <c r="BV9" s="105">
        <v>29386</v>
      </c>
      <c r="BW9" s="105">
        <v>35970</v>
      </c>
      <c r="BX9" s="105">
        <v>10703</v>
      </c>
      <c r="BY9" s="138">
        <v>7166</v>
      </c>
      <c r="BZ9" s="138">
        <v>27498</v>
      </c>
      <c r="CA9" s="139">
        <f t="shared" si="45"/>
        <v>0.337906874908772</v>
      </c>
      <c r="CB9" s="139">
        <f t="shared" si="46"/>
        <v>2.837287189506</v>
      </c>
      <c r="CC9" s="105">
        <f t="shared" si="0"/>
        <v>74763</v>
      </c>
      <c r="CD9" s="105">
        <f t="shared" si="1"/>
        <v>73474</v>
      </c>
      <c r="CE9" s="105">
        <f t="shared" si="2"/>
        <v>25845</v>
      </c>
      <c r="CF9" s="105">
        <f t="shared" si="3"/>
        <v>39150</v>
      </c>
      <c r="CG9" s="105">
        <f t="shared" si="4"/>
        <v>31123</v>
      </c>
      <c r="CH9" s="105">
        <f t="shared" si="5"/>
        <v>33591</v>
      </c>
      <c r="CI9" s="105">
        <f t="shared" si="6"/>
        <v>42755</v>
      </c>
      <c r="CJ9" s="105">
        <f t="shared" si="7"/>
        <v>51752</v>
      </c>
      <c r="CK9" s="105">
        <f t="shared" si="8"/>
        <v>36473</v>
      </c>
      <c r="CL9" s="105">
        <f t="shared" si="9"/>
        <v>46117</v>
      </c>
      <c r="CM9" s="105">
        <f t="shared" si="10"/>
        <v>70366</v>
      </c>
      <c r="CN9" s="105">
        <f t="shared" si="11"/>
        <v>70507</v>
      </c>
      <c r="CO9" s="105">
        <f t="shared" si="47"/>
        <v>38282</v>
      </c>
      <c r="CP9" s="105">
        <f t="shared" si="12"/>
        <v>39962</v>
      </c>
      <c r="CQ9" s="105">
        <f t="shared" si="13"/>
        <v>50399</v>
      </c>
      <c r="CR9" s="105">
        <f t="shared" si="14"/>
        <v>86745</v>
      </c>
      <c r="CS9" s="139">
        <f t="shared" si="15"/>
        <v>0.230303374133065</v>
      </c>
      <c r="CT9" s="164">
        <f t="shared" si="16"/>
        <v>0.721165102482192</v>
      </c>
      <c r="CU9" s="165">
        <f t="shared" si="48"/>
        <v>107086</v>
      </c>
      <c r="CV9" s="165">
        <f t="shared" si="49"/>
        <v>74763</v>
      </c>
      <c r="CW9" s="165">
        <f t="shared" si="50"/>
        <v>73474</v>
      </c>
      <c r="CX9" s="165">
        <f t="shared" si="51"/>
        <v>159221</v>
      </c>
      <c r="CY9" s="165">
        <f t="shared" si="52"/>
        <v>223463</v>
      </c>
      <c r="CZ9" s="165">
        <f t="shared" si="53"/>
        <v>215388</v>
      </c>
      <c r="DA9" s="165">
        <f t="shared" si="54"/>
        <v>45367</v>
      </c>
      <c r="DB9" s="166"/>
      <c r="DC9" s="138" t="s">
        <v>848</v>
      </c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5"/>
      <c r="DO9" s="105">
        <v>1206</v>
      </c>
      <c r="DP9" s="105">
        <v>283</v>
      </c>
      <c r="DQ9" s="105">
        <v>503</v>
      </c>
      <c r="DR9" s="105">
        <v>1003</v>
      </c>
      <c r="DS9" s="105">
        <v>1006</v>
      </c>
      <c r="DT9" s="105">
        <v>808</v>
      </c>
      <c r="DU9" s="105">
        <v>816</v>
      </c>
      <c r="DV9" s="105">
        <v>807</v>
      </c>
      <c r="DW9" s="105">
        <v>802</v>
      </c>
      <c r="DX9" s="105">
        <v>1001</v>
      </c>
      <c r="DY9" s="105">
        <v>1202</v>
      </c>
      <c r="DZ9" s="105">
        <v>1108</v>
      </c>
      <c r="EA9" s="105">
        <v>667</v>
      </c>
      <c r="EB9" s="105">
        <v>1001</v>
      </c>
      <c r="EC9" s="105">
        <v>102</v>
      </c>
      <c r="ED9" s="105">
        <v>616</v>
      </c>
      <c r="EE9" s="105">
        <v>815</v>
      </c>
      <c r="EF9" s="105">
        <v>1135</v>
      </c>
      <c r="EG9" s="105">
        <v>1333</v>
      </c>
      <c r="EH9" s="105">
        <v>1016</v>
      </c>
      <c r="EI9" s="105">
        <v>1205</v>
      </c>
      <c r="EJ9" s="105">
        <v>2023</v>
      </c>
      <c r="EK9" s="105">
        <v>2056</v>
      </c>
      <c r="EL9" s="105">
        <v>2122</v>
      </c>
      <c r="EM9" s="105">
        <v>3015</v>
      </c>
      <c r="EN9" s="105">
        <v>2195</v>
      </c>
      <c r="EO9" s="105">
        <v>2002</v>
      </c>
      <c r="EP9" s="105">
        <v>3246</v>
      </c>
      <c r="EQ9" s="105">
        <v>4015</v>
      </c>
      <c r="ER9" s="105">
        <v>4508</v>
      </c>
      <c r="ES9" s="105">
        <v>5138</v>
      </c>
      <c r="ET9" s="105">
        <v>6011</v>
      </c>
      <c r="EU9" s="105">
        <v>6613</v>
      </c>
      <c r="EV9" s="105">
        <v>7699</v>
      </c>
      <c r="EW9" s="105">
        <v>8107</v>
      </c>
      <c r="EX9" s="105">
        <v>10013</v>
      </c>
      <c r="EY9" s="105">
        <v>10127</v>
      </c>
      <c r="EZ9" s="105">
        <v>11009</v>
      </c>
      <c r="FA9" s="105">
        <v>7117</v>
      </c>
      <c r="FB9" s="105">
        <v>12026</v>
      </c>
      <c r="FC9" s="105">
        <v>8813</v>
      </c>
      <c r="FD9" s="105">
        <v>11009</v>
      </c>
      <c r="FE9" s="105">
        <v>13157</v>
      </c>
      <c r="FF9" s="105">
        <v>14037</v>
      </c>
      <c r="FG9" s="105">
        <v>16017</v>
      </c>
      <c r="FH9" s="105">
        <v>18005</v>
      </c>
      <c r="FI9" s="105">
        <v>18016</v>
      </c>
      <c r="FJ9" s="105">
        <v>15072</v>
      </c>
      <c r="FK9" s="105">
        <v>7795</v>
      </c>
      <c r="FL9" s="105">
        <v>6016</v>
      </c>
      <c r="FM9" s="105">
        <v>10073</v>
      </c>
      <c r="FN9" s="105">
        <v>10055</v>
      </c>
      <c r="FO9" s="105">
        <v>11080</v>
      </c>
      <c r="FP9" s="105">
        <v>11313</v>
      </c>
      <c r="FQ9" s="105">
        <v>10834</v>
      </c>
      <c r="FR9" s="105">
        <v>10039</v>
      </c>
      <c r="FS9" s="105">
        <v>16453</v>
      </c>
      <c r="FT9" s="105">
        <v>12311</v>
      </c>
      <c r="FU9" s="105">
        <v>11924</v>
      </c>
      <c r="FV9" s="105">
        <v>11953</v>
      </c>
      <c r="FW9" s="105">
        <v>5030</v>
      </c>
      <c r="FX9" s="105">
        <v>9906</v>
      </c>
      <c r="FY9" s="105">
        <v>5659</v>
      </c>
      <c r="FZ9" s="105">
        <v>8106</v>
      </c>
      <c r="GA9" s="139">
        <f t="shared" si="55"/>
        <v>-0.193833913475883</v>
      </c>
      <c r="GB9" s="139">
        <f t="shared" si="56"/>
        <v>0.432408552747835</v>
      </c>
      <c r="GD9" s="105">
        <f t="shared" si="57"/>
        <v>1206</v>
      </c>
      <c r="GE9" s="105">
        <f t="shared" si="17"/>
        <v>10006</v>
      </c>
      <c r="GF9" s="105">
        <f t="shared" si="18"/>
        <v>16439</v>
      </c>
      <c r="GG9" s="105">
        <f t="shared" si="58"/>
        <v>69674</v>
      </c>
      <c r="GH9" s="105">
        <f t="shared" si="59"/>
        <v>152073</v>
      </c>
      <c r="GI9" s="105">
        <f t="shared" si="60"/>
        <v>127081</v>
      </c>
      <c r="GK9" s="105">
        <f t="shared" si="19"/>
        <v>4244</v>
      </c>
      <c r="GL9" s="105">
        <f t="shared" si="20"/>
        <v>7193</v>
      </c>
      <c r="GM9" s="105">
        <f t="shared" si="21"/>
        <v>7443</v>
      </c>
      <c r="GN9" s="105">
        <f t="shared" si="22"/>
        <v>13661</v>
      </c>
      <c r="GO9" s="105">
        <f t="shared" si="23"/>
        <v>20323</v>
      </c>
      <c r="GP9" s="105">
        <f t="shared" si="24"/>
        <v>28247</v>
      </c>
      <c r="GQ9" s="105">
        <f t="shared" si="25"/>
        <v>30152</v>
      </c>
      <c r="GR9" s="105">
        <f t="shared" si="26"/>
        <v>32979</v>
      </c>
      <c r="GS9" s="105">
        <f t="shared" si="27"/>
        <v>48059</v>
      </c>
      <c r="GT9" s="105">
        <f t="shared" si="28"/>
        <v>40883</v>
      </c>
      <c r="GU9" s="105">
        <f t="shared" si="29"/>
        <v>26144</v>
      </c>
      <c r="GV9" s="105">
        <f t="shared" si="30"/>
        <v>33227</v>
      </c>
      <c r="GW9" s="105">
        <f t="shared" si="31"/>
        <v>38803</v>
      </c>
      <c r="GX9" s="105">
        <f t="shared" si="32"/>
        <v>28907</v>
      </c>
      <c r="GY9" s="139">
        <f t="shared" si="33"/>
        <v>-0.292933493138958</v>
      </c>
      <c r="GZ9" s="139">
        <f t="shared" si="34"/>
        <v>-0.255031827436023</v>
      </c>
      <c r="HA9" s="158"/>
      <c r="HB9" s="138" t="s">
        <v>849</v>
      </c>
      <c r="HC9" s="138" t="s">
        <v>849</v>
      </c>
      <c r="HD9" s="105"/>
      <c r="HE9" s="105"/>
      <c r="HF9" s="105"/>
      <c r="HG9" s="105"/>
      <c r="HH9" s="105"/>
      <c r="HI9" s="105"/>
      <c r="HJ9" s="105"/>
      <c r="HK9" s="105"/>
      <c r="HL9" s="105"/>
      <c r="HM9" s="105"/>
      <c r="HN9" s="105"/>
      <c r="HO9" s="105"/>
      <c r="HP9" s="105"/>
      <c r="HQ9" s="105"/>
      <c r="HR9" s="105"/>
      <c r="HS9" s="105"/>
      <c r="HT9" s="105"/>
      <c r="HU9" s="105"/>
      <c r="HV9" s="105"/>
      <c r="HW9" s="105"/>
      <c r="HX9" s="105"/>
      <c r="HY9" s="105"/>
      <c r="HZ9" s="105"/>
      <c r="IA9" s="105"/>
      <c r="IB9" s="105"/>
      <c r="IC9" s="105"/>
      <c r="ID9" s="105"/>
      <c r="IE9" s="105"/>
      <c r="IF9" s="105"/>
      <c r="IG9" s="105"/>
      <c r="IH9" s="105"/>
      <c r="II9" s="105"/>
      <c r="IJ9" s="105"/>
      <c r="IK9" s="105"/>
      <c r="IL9" s="105"/>
      <c r="IM9" s="105"/>
      <c r="IN9" s="105"/>
      <c r="IO9" s="105"/>
      <c r="IP9" s="105"/>
      <c r="IQ9" s="105"/>
      <c r="IR9" s="105"/>
      <c r="IS9" s="105">
        <v>387</v>
      </c>
      <c r="IT9" s="105">
        <v>553</v>
      </c>
      <c r="IU9" s="105">
        <v>868</v>
      </c>
      <c r="IV9" s="105">
        <v>634</v>
      </c>
      <c r="IW9" s="105">
        <v>910</v>
      </c>
      <c r="IX9" s="105">
        <v>1641</v>
      </c>
      <c r="IY9" s="105">
        <v>2591</v>
      </c>
      <c r="IZ9" s="105">
        <v>2275</v>
      </c>
      <c r="JA9" s="105">
        <v>1756</v>
      </c>
      <c r="JB9" s="105">
        <v>2225</v>
      </c>
      <c r="JC9" s="105">
        <v>432</v>
      </c>
      <c r="JD9" s="105">
        <v>1479</v>
      </c>
      <c r="JE9" s="105">
        <v>1905</v>
      </c>
      <c r="JF9" s="105">
        <v>2756</v>
      </c>
      <c r="JG9" s="105">
        <v>2338</v>
      </c>
      <c r="JH9" s="105">
        <v>3351</v>
      </c>
      <c r="JI9" s="105">
        <v>2023</v>
      </c>
      <c r="JJ9" s="105">
        <v>2895</v>
      </c>
      <c r="JK9" s="105">
        <v>1623</v>
      </c>
      <c r="JL9" s="105">
        <v>2197</v>
      </c>
      <c r="JM9" s="105">
        <v>2123</v>
      </c>
      <c r="JN9" s="105">
        <v>2724</v>
      </c>
      <c r="JO9" s="105">
        <v>240</v>
      </c>
      <c r="JP9" s="105">
        <v>2283</v>
      </c>
      <c r="JQ9" s="105">
        <v>558</v>
      </c>
      <c r="JR9" s="105">
        <v>581</v>
      </c>
      <c r="JS9" s="105">
        <v>573</v>
      </c>
      <c r="JT9" s="105">
        <v>566</v>
      </c>
      <c r="JU9" s="105">
        <v>635</v>
      </c>
      <c r="JV9" s="105">
        <v>113</v>
      </c>
      <c r="JW9" s="105">
        <v>35</v>
      </c>
      <c r="JX9" s="105">
        <v>542</v>
      </c>
      <c r="JY9" s="138">
        <v>841</v>
      </c>
      <c r="JZ9" s="138">
        <v>565</v>
      </c>
      <c r="KA9" s="139">
        <f t="shared" si="61"/>
        <v>-0.792584434654919</v>
      </c>
      <c r="KB9" s="139">
        <f t="shared" si="62"/>
        <v>-0.328180737217598</v>
      </c>
      <c r="KD9" s="105">
        <f t="shared" si="63"/>
        <v>0</v>
      </c>
      <c r="KE9" s="105">
        <f t="shared" si="72"/>
        <v>0</v>
      </c>
      <c r="KF9" s="105">
        <f t="shared" si="35"/>
        <v>0</v>
      </c>
      <c r="KG9" s="105">
        <f t="shared" si="64"/>
        <v>7584</v>
      </c>
      <c r="KH9" s="105">
        <f t="shared" si="65"/>
        <v>25058</v>
      </c>
      <c r="KI9" s="105">
        <f t="shared" si="66"/>
        <v>12628</v>
      </c>
      <c r="KK9" s="105">
        <f t="shared" si="36"/>
        <v>0</v>
      </c>
      <c r="KL9" s="105">
        <f t="shared" si="37"/>
        <v>0</v>
      </c>
      <c r="KM9" s="105">
        <f t="shared" si="38"/>
        <v>0</v>
      </c>
      <c r="KN9" s="105">
        <f t="shared" si="39"/>
        <v>387</v>
      </c>
      <c r="KO9" s="105">
        <f t="shared" si="40"/>
        <v>2055</v>
      </c>
      <c r="KP9" s="105">
        <f t="shared" si="41"/>
        <v>5142</v>
      </c>
      <c r="KQ9" s="105">
        <f t="shared" si="42"/>
        <v>6256</v>
      </c>
      <c r="KR9" s="105">
        <f t="shared" si="73"/>
        <v>3816</v>
      </c>
      <c r="KS9" s="105">
        <f t="shared" si="74"/>
        <v>8445</v>
      </c>
      <c r="KT9" s="105">
        <f t="shared" si="67"/>
        <v>6541</v>
      </c>
      <c r="KU9" s="105">
        <f t="shared" si="68"/>
        <v>7044</v>
      </c>
      <c r="KV9" s="105">
        <f t="shared" si="69"/>
        <v>3081</v>
      </c>
      <c r="KW9" s="105">
        <f t="shared" si="70"/>
        <v>1720</v>
      </c>
      <c r="KX9" s="105">
        <f t="shared" si="71"/>
        <v>783</v>
      </c>
      <c r="KY9" s="139">
        <f t="shared" si="43"/>
        <v>-0.880293533098915</v>
      </c>
      <c r="KZ9" s="139">
        <f t="shared" si="44"/>
        <v>-0.544767441860465</v>
      </c>
    </row>
    <row r="10" ht="15" spans="1:312">
      <c r="C10" s="138" t="s">
        <v>848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>
        <v>1206</v>
      </c>
      <c r="P10" s="105">
        <v>283</v>
      </c>
      <c r="Q10" s="105">
        <v>503</v>
      </c>
      <c r="R10" s="105">
        <v>1003</v>
      </c>
      <c r="S10" s="105">
        <v>1006</v>
      </c>
      <c r="T10" s="105">
        <v>808</v>
      </c>
      <c r="U10" s="105">
        <v>816</v>
      </c>
      <c r="V10" s="105">
        <v>807</v>
      </c>
      <c r="W10" s="105">
        <v>802</v>
      </c>
      <c r="X10" s="105">
        <v>1001</v>
      </c>
      <c r="Y10" s="105">
        <v>1202</v>
      </c>
      <c r="Z10" s="105">
        <v>1108</v>
      </c>
      <c r="AA10" s="105">
        <v>667</v>
      </c>
      <c r="AB10" s="105">
        <v>1001</v>
      </c>
      <c r="AC10" s="105">
        <v>102</v>
      </c>
      <c r="AD10" s="105">
        <v>616</v>
      </c>
      <c r="AE10" s="105">
        <v>815</v>
      </c>
      <c r="AF10" s="105">
        <v>1135</v>
      </c>
      <c r="AG10" s="105">
        <v>1333</v>
      </c>
      <c r="AH10" s="105">
        <v>1016</v>
      </c>
      <c r="AI10" s="105">
        <v>1205</v>
      </c>
      <c r="AJ10" s="105">
        <v>2023</v>
      </c>
      <c r="AK10" s="105">
        <v>2056</v>
      </c>
      <c r="AL10" s="105">
        <v>2122</v>
      </c>
      <c r="AM10" s="105">
        <v>3015</v>
      </c>
      <c r="AN10" s="105">
        <v>2195</v>
      </c>
      <c r="AO10" s="105">
        <v>2002</v>
      </c>
      <c r="AP10" s="105">
        <v>3246</v>
      </c>
      <c r="AQ10" s="105">
        <v>4015</v>
      </c>
      <c r="AR10" s="105">
        <v>4508</v>
      </c>
      <c r="AS10" s="105">
        <v>5138</v>
      </c>
      <c r="AT10" s="105">
        <v>6011</v>
      </c>
      <c r="AU10" s="105">
        <v>6613</v>
      </c>
      <c r="AV10" s="105">
        <v>7699</v>
      </c>
      <c r="AW10" s="105">
        <v>8107</v>
      </c>
      <c r="AX10" s="105">
        <v>10013</v>
      </c>
      <c r="AY10" s="105">
        <v>10127</v>
      </c>
      <c r="AZ10" s="105">
        <v>11009</v>
      </c>
      <c r="BA10" s="105">
        <v>7117</v>
      </c>
      <c r="BB10" s="105">
        <v>12026</v>
      </c>
      <c r="BC10" s="105">
        <v>8813</v>
      </c>
      <c r="BD10" s="105">
        <v>11009</v>
      </c>
      <c r="BE10" s="105">
        <v>13157</v>
      </c>
      <c r="BF10" s="105">
        <v>14037</v>
      </c>
      <c r="BG10" s="105">
        <v>16017</v>
      </c>
      <c r="BH10" s="105">
        <v>18005</v>
      </c>
      <c r="BI10" s="105">
        <v>18016</v>
      </c>
      <c r="BJ10" s="105">
        <v>15072</v>
      </c>
      <c r="BK10" s="105">
        <v>7795</v>
      </c>
      <c r="BL10" s="105">
        <v>6016</v>
      </c>
      <c r="BM10" s="105">
        <v>10073</v>
      </c>
      <c r="BN10" s="105">
        <v>10055</v>
      </c>
      <c r="BO10" s="105">
        <v>10785</v>
      </c>
      <c r="BP10" s="105">
        <v>11313</v>
      </c>
      <c r="BQ10" s="105">
        <v>10834</v>
      </c>
      <c r="BR10" s="105">
        <v>10039</v>
      </c>
      <c r="BS10" s="105">
        <v>12103</v>
      </c>
      <c r="BT10" s="105">
        <v>12311</v>
      </c>
      <c r="BU10" s="105">
        <v>12085</v>
      </c>
      <c r="BV10" s="105">
        <v>12506</v>
      </c>
      <c r="BW10" s="105">
        <v>5135</v>
      </c>
      <c r="BX10" s="105">
        <v>10032</v>
      </c>
      <c r="BY10" s="138">
        <v>6085</v>
      </c>
      <c r="BZ10" s="138">
        <v>8317</v>
      </c>
      <c r="CA10" s="139">
        <f t="shared" si="45"/>
        <v>-0.172849328692193</v>
      </c>
      <c r="CB10" s="139">
        <f t="shared" si="46"/>
        <v>0.366803615447822</v>
      </c>
      <c r="CC10" s="105">
        <f t="shared" si="0"/>
        <v>10006</v>
      </c>
      <c r="CD10" s="105">
        <f t="shared" si="1"/>
        <v>16439</v>
      </c>
      <c r="CE10" s="105">
        <f t="shared" si="2"/>
        <v>6300</v>
      </c>
      <c r="CF10" s="105">
        <f t="shared" si="3"/>
        <v>7193</v>
      </c>
      <c r="CG10" s="105">
        <f t="shared" si="4"/>
        <v>7443</v>
      </c>
      <c r="CH10" s="105">
        <f t="shared" si="5"/>
        <v>13661</v>
      </c>
      <c r="CI10" s="105">
        <f t="shared" si="6"/>
        <v>20323</v>
      </c>
      <c r="CJ10" s="105">
        <f t="shared" si="7"/>
        <v>28247</v>
      </c>
      <c r="CK10" s="105">
        <f t="shared" si="8"/>
        <v>30152</v>
      </c>
      <c r="CL10" s="105">
        <f t="shared" si="9"/>
        <v>32979</v>
      </c>
      <c r="CM10" s="105">
        <f t="shared" si="10"/>
        <v>48059</v>
      </c>
      <c r="CN10" s="105">
        <f t="shared" si="11"/>
        <v>40883</v>
      </c>
      <c r="CO10" s="105">
        <f t="shared" si="47"/>
        <v>26144</v>
      </c>
      <c r="CP10" s="105">
        <f t="shared" si="12"/>
        <v>32932</v>
      </c>
      <c r="CQ10" s="105">
        <f t="shared" si="13"/>
        <v>34453</v>
      </c>
      <c r="CR10" s="105">
        <f t="shared" si="14"/>
        <v>29726</v>
      </c>
      <c r="CS10" s="139">
        <f t="shared" si="15"/>
        <v>-0.272900716679304</v>
      </c>
      <c r="CT10" s="164">
        <f t="shared" si="16"/>
        <v>-0.137201404812353</v>
      </c>
      <c r="CU10" s="165">
        <f t="shared" si="48"/>
        <v>1206</v>
      </c>
      <c r="CV10" s="165">
        <f t="shared" si="49"/>
        <v>10006</v>
      </c>
      <c r="CW10" s="165">
        <f t="shared" si="50"/>
        <v>16439</v>
      </c>
      <c r="CX10" s="165">
        <f t="shared" si="51"/>
        <v>69674</v>
      </c>
      <c r="CY10" s="165">
        <f t="shared" si="52"/>
        <v>152073</v>
      </c>
      <c r="CZ10" s="165">
        <f t="shared" si="53"/>
        <v>123255</v>
      </c>
      <c r="DA10" s="165">
        <f t="shared" si="54"/>
        <v>24434</v>
      </c>
      <c r="DB10" s="166"/>
      <c r="DC10" s="138" t="s">
        <v>850</v>
      </c>
      <c r="DD10" s="105">
        <v>1710</v>
      </c>
      <c r="DE10" s="105">
        <v>2969</v>
      </c>
      <c r="DF10" s="105">
        <v>3546</v>
      </c>
      <c r="DG10" s="105">
        <v>4517</v>
      </c>
      <c r="DH10" s="105">
        <v>5072</v>
      </c>
      <c r="DI10" s="105">
        <v>6644</v>
      </c>
      <c r="DJ10" s="105">
        <v>5978</v>
      </c>
      <c r="DK10" s="105">
        <v>5959</v>
      </c>
      <c r="DL10" s="105">
        <v>7536</v>
      </c>
      <c r="DM10" s="105">
        <v>7297</v>
      </c>
      <c r="DN10" s="105">
        <v>8110</v>
      </c>
      <c r="DO10" s="105">
        <v>6186</v>
      </c>
      <c r="DP10" s="105">
        <v>3741</v>
      </c>
      <c r="DQ10" s="105">
        <v>3162</v>
      </c>
      <c r="DR10" s="105">
        <v>3308</v>
      </c>
      <c r="DS10" s="105">
        <v>5039</v>
      </c>
      <c r="DT10" s="105">
        <v>4165</v>
      </c>
      <c r="DU10" s="105">
        <v>7370</v>
      </c>
      <c r="DV10" s="105">
        <v>2810</v>
      </c>
      <c r="DW10" s="105">
        <v>2889</v>
      </c>
      <c r="DX10" s="105">
        <v>3346</v>
      </c>
      <c r="DY10" s="105">
        <v>2832</v>
      </c>
      <c r="DZ10" s="105">
        <v>2247</v>
      </c>
      <c r="EA10" s="105">
        <v>6077</v>
      </c>
      <c r="EB10" s="105">
        <v>1000</v>
      </c>
      <c r="EC10" s="105">
        <v>506</v>
      </c>
      <c r="ED10" s="105">
        <v>1180</v>
      </c>
      <c r="EE10" s="105">
        <v>2520</v>
      </c>
      <c r="EF10" s="105">
        <v>2709</v>
      </c>
      <c r="EG10" s="105">
        <v>2800</v>
      </c>
      <c r="EH10" s="105">
        <v>3386</v>
      </c>
      <c r="EI10" s="105">
        <v>3522</v>
      </c>
      <c r="EJ10" s="105">
        <v>4122</v>
      </c>
      <c r="EK10" s="105">
        <v>5432</v>
      </c>
      <c r="EL10" s="105">
        <v>7969</v>
      </c>
      <c r="EM10" s="105">
        <v>8338</v>
      </c>
      <c r="EN10" s="105">
        <v>6789</v>
      </c>
      <c r="EO10" s="105">
        <v>1800</v>
      </c>
      <c r="EP10" s="105">
        <v>5620</v>
      </c>
      <c r="EQ10" s="105">
        <v>6034</v>
      </c>
      <c r="ER10" s="105">
        <v>6040</v>
      </c>
      <c r="ES10" s="105">
        <v>7243</v>
      </c>
      <c r="ET10" s="105">
        <v>6429</v>
      </c>
      <c r="EU10" s="105">
        <v>6989</v>
      </c>
      <c r="EV10" s="105">
        <v>8236</v>
      </c>
      <c r="EW10" s="105">
        <v>7902</v>
      </c>
      <c r="EX10" s="105">
        <v>13891</v>
      </c>
      <c r="EY10" s="105">
        <v>18798</v>
      </c>
      <c r="EZ10" s="105">
        <v>19439</v>
      </c>
      <c r="FA10" s="105">
        <v>10254</v>
      </c>
      <c r="FB10" s="105">
        <v>20440</v>
      </c>
      <c r="FC10" s="105">
        <v>13184</v>
      </c>
      <c r="FD10" s="105">
        <v>19006</v>
      </c>
      <c r="FE10" s="105">
        <v>19356</v>
      </c>
      <c r="FF10" s="105">
        <v>20884</v>
      </c>
      <c r="FG10" s="105">
        <v>18655</v>
      </c>
      <c r="FH10" s="105">
        <v>17951</v>
      </c>
      <c r="FI10" s="105">
        <v>17091</v>
      </c>
      <c r="FJ10" s="105">
        <v>9923</v>
      </c>
      <c r="FK10" s="105">
        <v>8882</v>
      </c>
      <c r="FL10" s="105">
        <v>3839</v>
      </c>
      <c r="FM10" s="105">
        <v>5336</v>
      </c>
      <c r="FN10" s="105">
        <v>5917</v>
      </c>
      <c r="FO10" s="105">
        <v>8627</v>
      </c>
      <c r="FP10" s="105">
        <v>6992</v>
      </c>
      <c r="FQ10" s="105">
        <v>7698</v>
      </c>
      <c r="FR10" s="105">
        <v>7917</v>
      </c>
      <c r="FS10" s="105">
        <v>8198</v>
      </c>
      <c r="FT10" s="105">
        <v>11822</v>
      </c>
      <c r="FU10" s="105">
        <v>10629</v>
      </c>
      <c r="FV10" s="105">
        <v>13693</v>
      </c>
      <c r="FW10" s="105">
        <v>13022</v>
      </c>
      <c r="FX10" s="105">
        <v>7867</v>
      </c>
      <c r="FY10" s="105">
        <v>3884</v>
      </c>
      <c r="FZ10" s="105">
        <v>12419</v>
      </c>
      <c r="GA10" s="139">
        <f t="shared" si="55"/>
        <v>1.09886766942707</v>
      </c>
      <c r="GB10" s="139">
        <f t="shared" si="56"/>
        <v>2.19747682801236</v>
      </c>
      <c r="GD10" s="105">
        <f t="shared" si="57"/>
        <v>65524</v>
      </c>
      <c r="GE10" s="105">
        <f t="shared" si="17"/>
        <v>46986</v>
      </c>
      <c r="GF10" s="105">
        <f t="shared" si="18"/>
        <v>43484</v>
      </c>
      <c r="GG10" s="105">
        <f t="shared" si="58"/>
        <v>95771</v>
      </c>
      <c r="GH10" s="105">
        <f t="shared" si="59"/>
        <v>195065</v>
      </c>
      <c r="GI10" s="105">
        <f t="shared" si="60"/>
        <v>103690</v>
      </c>
      <c r="GK10" s="105">
        <f t="shared" si="19"/>
        <v>11030</v>
      </c>
      <c r="GL10" s="105">
        <f t="shared" si="20"/>
        <v>21739</v>
      </c>
      <c r="GM10" s="105">
        <f t="shared" si="21"/>
        <v>14209</v>
      </c>
      <c r="GN10" s="105">
        <f t="shared" si="22"/>
        <v>19317</v>
      </c>
      <c r="GO10" s="105">
        <f t="shared" si="23"/>
        <v>21654</v>
      </c>
      <c r="GP10" s="105">
        <f t="shared" si="24"/>
        <v>40591</v>
      </c>
      <c r="GQ10" s="105">
        <f t="shared" si="25"/>
        <v>50133</v>
      </c>
      <c r="GR10" s="105">
        <f t="shared" si="26"/>
        <v>51546</v>
      </c>
      <c r="GS10" s="105">
        <f t="shared" si="27"/>
        <v>57490</v>
      </c>
      <c r="GT10" s="105">
        <f t="shared" si="28"/>
        <v>35896</v>
      </c>
      <c r="GU10" s="105">
        <f t="shared" si="29"/>
        <v>15092</v>
      </c>
      <c r="GV10" s="105">
        <f t="shared" si="30"/>
        <v>23317</v>
      </c>
      <c r="GW10" s="105">
        <f t="shared" si="31"/>
        <v>27937</v>
      </c>
      <c r="GX10" s="105">
        <f t="shared" si="32"/>
        <v>37344</v>
      </c>
      <c r="GY10" s="139">
        <f t="shared" si="33"/>
        <v>0.0403387564073991</v>
      </c>
      <c r="GZ10" s="139">
        <f t="shared" si="34"/>
        <v>0.336721910011812</v>
      </c>
      <c r="HA10" s="158"/>
      <c r="HB10" s="138" t="s">
        <v>851</v>
      </c>
      <c r="HC10" s="138" t="s">
        <v>851</v>
      </c>
      <c r="HD10" s="105"/>
      <c r="HE10" s="105"/>
      <c r="HF10" s="105"/>
      <c r="HG10" s="105"/>
      <c r="HH10" s="105"/>
      <c r="HI10" s="105"/>
      <c r="HJ10" s="105">
        <v>377</v>
      </c>
      <c r="HK10" s="105"/>
      <c r="HL10" s="105">
        <v>462</v>
      </c>
      <c r="HM10" s="105">
        <v>281</v>
      </c>
      <c r="HN10" s="105">
        <v>375</v>
      </c>
      <c r="HO10" s="105">
        <v>340</v>
      </c>
      <c r="HP10" s="105">
        <v>466</v>
      </c>
      <c r="HQ10" s="105">
        <v>80</v>
      </c>
      <c r="HR10" s="105">
        <v>1</v>
      </c>
      <c r="HS10" s="105"/>
      <c r="HT10" s="105">
        <v>1</v>
      </c>
      <c r="HU10" s="105"/>
      <c r="HV10" s="105"/>
      <c r="HW10" s="105"/>
      <c r="HX10" s="105"/>
      <c r="HY10" s="105"/>
      <c r="HZ10" s="105"/>
      <c r="IA10" s="105">
        <v>7</v>
      </c>
      <c r="IB10" s="105"/>
      <c r="IC10" s="105">
        <v>48</v>
      </c>
      <c r="ID10" s="105">
        <v>417</v>
      </c>
      <c r="IE10" s="105">
        <v>2756</v>
      </c>
      <c r="IF10" s="105">
        <v>1966</v>
      </c>
      <c r="IG10" s="105">
        <v>2141</v>
      </c>
      <c r="IH10" s="105">
        <v>1605</v>
      </c>
      <c r="II10" s="105">
        <v>2005</v>
      </c>
      <c r="IJ10" s="105">
        <v>2158</v>
      </c>
      <c r="IK10" s="105">
        <v>2404</v>
      </c>
      <c r="IL10" s="105">
        <v>2371</v>
      </c>
      <c r="IM10" s="105">
        <v>2410</v>
      </c>
      <c r="IN10" s="105">
        <v>1798</v>
      </c>
      <c r="IO10" s="105">
        <v>1178</v>
      </c>
      <c r="IP10" s="105">
        <v>4315</v>
      </c>
      <c r="IQ10" s="105">
        <v>3319</v>
      </c>
      <c r="IR10" s="105">
        <v>2030</v>
      </c>
      <c r="IS10" s="105">
        <v>1243</v>
      </c>
      <c r="IT10" s="105">
        <v>1618</v>
      </c>
      <c r="IU10" s="105">
        <v>1870</v>
      </c>
      <c r="IV10" s="105">
        <v>463</v>
      </c>
      <c r="IW10" s="105">
        <v>607</v>
      </c>
      <c r="IX10" s="105">
        <v>2985</v>
      </c>
      <c r="IY10" s="105">
        <v>2381</v>
      </c>
      <c r="IZ10" s="105">
        <v>1258</v>
      </c>
      <c r="JA10" s="105">
        <v>1636</v>
      </c>
      <c r="JB10" s="105">
        <v>1234</v>
      </c>
      <c r="JC10" s="105">
        <v>557</v>
      </c>
      <c r="JD10" s="105">
        <v>2572</v>
      </c>
      <c r="JE10" s="105">
        <v>2851</v>
      </c>
      <c r="JF10" s="105">
        <v>3499</v>
      </c>
      <c r="JG10" s="105">
        <v>3067</v>
      </c>
      <c r="JH10" s="105">
        <v>3026</v>
      </c>
      <c r="JI10" s="105">
        <v>1433</v>
      </c>
      <c r="JJ10" s="105">
        <v>691</v>
      </c>
      <c r="JK10" s="105">
        <v>940</v>
      </c>
      <c r="JL10" s="105">
        <v>2158</v>
      </c>
      <c r="JM10" s="105">
        <v>3200</v>
      </c>
      <c r="JN10" s="105">
        <v>2373</v>
      </c>
      <c r="JO10" s="105">
        <v>1602</v>
      </c>
      <c r="JP10" s="105">
        <v>10383</v>
      </c>
      <c r="JQ10" s="105">
        <v>1503</v>
      </c>
      <c r="JR10" s="105">
        <v>582</v>
      </c>
      <c r="JS10" s="105">
        <v>1209</v>
      </c>
      <c r="JT10" s="105">
        <v>1488</v>
      </c>
      <c r="JU10" s="105">
        <v>1257</v>
      </c>
      <c r="JV10" s="105">
        <v>1141</v>
      </c>
      <c r="JW10" s="105">
        <v>1464</v>
      </c>
      <c r="JX10" s="105">
        <v>633</v>
      </c>
      <c r="JY10" s="138">
        <v>453</v>
      </c>
      <c r="JZ10" s="138">
        <v>2732</v>
      </c>
      <c r="KA10" s="139">
        <f t="shared" si="61"/>
        <v>0.151285292878213</v>
      </c>
      <c r="KB10" s="139">
        <f t="shared" si="62"/>
        <v>5.03090507726269</v>
      </c>
      <c r="KD10" s="105">
        <f t="shared" si="63"/>
        <v>1835</v>
      </c>
      <c r="KE10" s="105">
        <f t="shared" si="72"/>
        <v>555</v>
      </c>
      <c r="KF10" s="105">
        <f t="shared" si="35"/>
        <v>20281</v>
      </c>
      <c r="KG10" s="105">
        <f t="shared" si="64"/>
        <v>23807</v>
      </c>
      <c r="KH10" s="105">
        <f t="shared" si="65"/>
        <v>22764</v>
      </c>
      <c r="KI10" s="105">
        <f t="shared" si="66"/>
        <v>28360</v>
      </c>
      <c r="KK10" s="105">
        <f t="shared" si="36"/>
        <v>5768</v>
      </c>
      <c r="KL10" s="105">
        <f t="shared" si="37"/>
        <v>7185</v>
      </c>
      <c r="KM10" s="105">
        <f t="shared" si="38"/>
        <v>7291</v>
      </c>
      <c r="KN10" s="105">
        <f t="shared" si="39"/>
        <v>6592</v>
      </c>
      <c r="KO10" s="105">
        <f t="shared" si="40"/>
        <v>3951</v>
      </c>
      <c r="KP10" s="105">
        <f t="shared" si="41"/>
        <v>5973</v>
      </c>
      <c r="KQ10" s="105">
        <f t="shared" si="42"/>
        <v>4128</v>
      </c>
      <c r="KR10" s="105">
        <f t="shared" si="73"/>
        <v>5980</v>
      </c>
      <c r="KS10" s="105">
        <f t="shared" si="74"/>
        <v>9592</v>
      </c>
      <c r="KT10" s="105">
        <f t="shared" si="67"/>
        <v>3064</v>
      </c>
      <c r="KU10" s="105">
        <f t="shared" si="68"/>
        <v>7731</v>
      </c>
      <c r="KV10" s="105">
        <f t="shared" si="69"/>
        <v>13488</v>
      </c>
      <c r="KW10" s="105">
        <f t="shared" si="70"/>
        <v>3279</v>
      </c>
      <c r="KX10" s="105">
        <f t="shared" si="71"/>
        <v>3862</v>
      </c>
      <c r="KY10" s="139">
        <f t="shared" si="43"/>
        <v>0.260443864229765</v>
      </c>
      <c r="KZ10" s="139">
        <f t="shared" si="44"/>
        <v>0.177798109179628</v>
      </c>
    </row>
    <row r="11" ht="15" spans="1:312">
      <c r="C11" s="138" t="s">
        <v>850</v>
      </c>
      <c r="D11" s="105">
        <v>1710</v>
      </c>
      <c r="E11" s="105">
        <v>2969</v>
      </c>
      <c r="F11" s="105">
        <v>3546</v>
      </c>
      <c r="G11" s="105">
        <v>4517</v>
      </c>
      <c r="H11" s="105">
        <v>5072</v>
      </c>
      <c r="I11" s="105">
        <v>6644</v>
      </c>
      <c r="J11" s="105">
        <v>5978</v>
      </c>
      <c r="K11" s="105">
        <v>5959</v>
      </c>
      <c r="L11" s="105">
        <v>7536</v>
      </c>
      <c r="M11" s="105">
        <v>7297</v>
      </c>
      <c r="N11" s="105">
        <v>8110</v>
      </c>
      <c r="O11" s="105">
        <v>6186</v>
      </c>
      <c r="P11" s="105">
        <v>3741</v>
      </c>
      <c r="Q11" s="105">
        <v>3162</v>
      </c>
      <c r="R11" s="105">
        <v>3308</v>
      </c>
      <c r="S11" s="105">
        <v>5039</v>
      </c>
      <c r="T11" s="105">
        <v>4165</v>
      </c>
      <c r="U11" s="105">
        <v>7370</v>
      </c>
      <c r="V11" s="105">
        <v>2810</v>
      </c>
      <c r="W11" s="105">
        <v>2889</v>
      </c>
      <c r="X11" s="105">
        <v>3346</v>
      </c>
      <c r="Y11" s="105">
        <v>2832</v>
      </c>
      <c r="Z11" s="105">
        <v>2247</v>
      </c>
      <c r="AA11" s="105">
        <v>6077</v>
      </c>
      <c r="AB11" s="105">
        <v>1000</v>
      </c>
      <c r="AC11" s="105">
        <v>506</v>
      </c>
      <c r="AD11" s="105">
        <v>1180</v>
      </c>
      <c r="AE11" s="105">
        <v>2520</v>
      </c>
      <c r="AF11" s="105">
        <v>2709</v>
      </c>
      <c r="AG11" s="105">
        <v>2800</v>
      </c>
      <c r="AH11" s="105">
        <v>3386</v>
      </c>
      <c r="AI11" s="105">
        <v>3522</v>
      </c>
      <c r="AJ11" s="105">
        <v>4122</v>
      </c>
      <c r="AK11" s="105">
        <v>5432</v>
      </c>
      <c r="AL11" s="105">
        <v>7969</v>
      </c>
      <c r="AM11" s="105">
        <v>8338</v>
      </c>
      <c r="AN11" s="105">
        <v>6789</v>
      </c>
      <c r="AO11" s="105">
        <v>1800</v>
      </c>
      <c r="AP11" s="105">
        <v>5620</v>
      </c>
      <c r="AQ11" s="105">
        <v>6034</v>
      </c>
      <c r="AR11" s="105">
        <v>6040</v>
      </c>
      <c r="AS11" s="105">
        <v>7243</v>
      </c>
      <c r="AT11" s="105">
        <v>6429</v>
      </c>
      <c r="AU11" s="105">
        <v>6989</v>
      </c>
      <c r="AV11" s="105">
        <v>8236</v>
      </c>
      <c r="AW11" s="105">
        <v>7902</v>
      </c>
      <c r="AX11" s="105">
        <v>13891</v>
      </c>
      <c r="AY11" s="105">
        <v>18944</v>
      </c>
      <c r="AZ11" s="105">
        <v>19885</v>
      </c>
      <c r="BA11" s="105">
        <v>10254</v>
      </c>
      <c r="BB11" s="105">
        <v>20440</v>
      </c>
      <c r="BC11" s="105">
        <v>13184</v>
      </c>
      <c r="BD11" s="105">
        <v>19006</v>
      </c>
      <c r="BE11" s="105">
        <v>19356</v>
      </c>
      <c r="BF11" s="105">
        <v>20884</v>
      </c>
      <c r="BG11" s="105">
        <v>18655</v>
      </c>
      <c r="BH11" s="105">
        <v>20384</v>
      </c>
      <c r="BI11" s="105">
        <v>17147</v>
      </c>
      <c r="BJ11" s="105">
        <v>11527</v>
      </c>
      <c r="BK11" s="105">
        <v>10038</v>
      </c>
      <c r="BL11" s="105">
        <v>4176</v>
      </c>
      <c r="BM11" s="105">
        <v>5528</v>
      </c>
      <c r="BN11" s="105">
        <v>6055</v>
      </c>
      <c r="BO11" s="105">
        <v>8004</v>
      </c>
      <c r="BP11" s="105">
        <v>7454</v>
      </c>
      <c r="BQ11" s="105">
        <v>8823</v>
      </c>
      <c r="BR11" s="105">
        <v>7924</v>
      </c>
      <c r="BS11" s="105">
        <v>10489</v>
      </c>
      <c r="BT11" s="105">
        <v>13072</v>
      </c>
      <c r="BU11" s="105">
        <v>10942</v>
      </c>
      <c r="BV11" s="105">
        <v>14946</v>
      </c>
      <c r="BW11" s="105">
        <v>15208</v>
      </c>
      <c r="BX11" s="105">
        <v>10715</v>
      </c>
      <c r="BY11" s="138">
        <v>7772</v>
      </c>
      <c r="BZ11" s="138">
        <v>19575</v>
      </c>
      <c r="CA11" s="139">
        <f t="shared" si="45"/>
        <v>2.23286540049546</v>
      </c>
      <c r="CB11" s="139">
        <f t="shared" si="46"/>
        <v>1.51865671641791</v>
      </c>
      <c r="CC11" s="105">
        <f t="shared" si="0"/>
        <v>46986</v>
      </c>
      <c r="CD11" s="105">
        <f t="shared" si="1"/>
        <v>43484</v>
      </c>
      <c r="CE11" s="105">
        <f t="shared" si="2"/>
        <v>16462</v>
      </c>
      <c r="CF11" s="105">
        <f t="shared" si="3"/>
        <v>21739</v>
      </c>
      <c r="CG11" s="105">
        <f t="shared" si="4"/>
        <v>14209</v>
      </c>
      <c r="CH11" s="105">
        <f t="shared" si="5"/>
        <v>19317</v>
      </c>
      <c r="CI11" s="105">
        <f t="shared" si="6"/>
        <v>21654</v>
      </c>
      <c r="CJ11" s="105">
        <f t="shared" si="7"/>
        <v>40737</v>
      </c>
      <c r="CK11" s="105">
        <f t="shared" si="8"/>
        <v>50579</v>
      </c>
      <c r="CL11" s="105">
        <f t="shared" si="9"/>
        <v>51546</v>
      </c>
      <c r="CM11" s="105">
        <f t="shared" si="10"/>
        <v>59923</v>
      </c>
      <c r="CN11" s="105">
        <f t="shared" si="11"/>
        <v>38712</v>
      </c>
      <c r="CO11" s="105">
        <f t="shared" si="47"/>
        <v>15759</v>
      </c>
      <c r="CP11" s="105">
        <f t="shared" si="12"/>
        <v>24281</v>
      </c>
      <c r="CQ11" s="105">
        <f t="shared" si="13"/>
        <v>31485</v>
      </c>
      <c r="CR11" s="105">
        <f t="shared" si="14"/>
        <v>41096</v>
      </c>
      <c r="CS11" s="139">
        <f t="shared" si="15"/>
        <v>0.0615829716883654</v>
      </c>
      <c r="CT11" s="164">
        <f t="shared" si="16"/>
        <v>0.305256471335557</v>
      </c>
      <c r="CU11" s="165">
        <f t="shared" si="48"/>
        <v>65524</v>
      </c>
      <c r="CV11" s="165">
        <f t="shared" si="49"/>
        <v>46986</v>
      </c>
      <c r="CW11" s="165">
        <f t="shared" si="50"/>
        <v>43484</v>
      </c>
      <c r="CX11" s="165">
        <f t="shared" si="51"/>
        <v>95917</v>
      </c>
      <c r="CY11" s="165">
        <f t="shared" si="52"/>
        <v>200760</v>
      </c>
      <c r="CZ11" s="165">
        <f t="shared" si="53"/>
        <v>112621</v>
      </c>
      <c r="DA11" s="165">
        <f t="shared" si="54"/>
        <v>38062</v>
      </c>
      <c r="DB11" s="166"/>
      <c r="DC11" s="138" t="s">
        <v>845</v>
      </c>
      <c r="DD11" s="105">
        <v>725</v>
      </c>
      <c r="DE11" s="105">
        <v>1511</v>
      </c>
      <c r="DF11" s="105">
        <v>4533</v>
      </c>
      <c r="DG11" s="105">
        <v>7065</v>
      </c>
      <c r="DH11" s="105">
        <v>8027</v>
      </c>
      <c r="DI11" s="105">
        <v>2460</v>
      </c>
      <c r="DJ11" s="105">
        <v>2845</v>
      </c>
      <c r="DK11" s="105">
        <v>5662</v>
      </c>
      <c r="DL11" s="105">
        <v>5289</v>
      </c>
      <c r="DM11" s="105">
        <v>4512</v>
      </c>
      <c r="DN11" s="105">
        <v>8517</v>
      </c>
      <c r="DO11" s="105">
        <v>5994</v>
      </c>
      <c r="DP11" s="105">
        <v>5386</v>
      </c>
      <c r="DQ11" s="105">
        <v>5411</v>
      </c>
      <c r="DR11" s="105">
        <v>6380</v>
      </c>
      <c r="DS11" s="105">
        <v>6845</v>
      </c>
      <c r="DT11" s="105">
        <v>5240</v>
      </c>
      <c r="DU11" s="105">
        <v>7774</v>
      </c>
      <c r="DV11" s="105">
        <v>2291</v>
      </c>
      <c r="DW11" s="105">
        <v>4202</v>
      </c>
      <c r="DX11" s="105">
        <v>2952</v>
      </c>
      <c r="DY11" s="105">
        <v>1711</v>
      </c>
      <c r="DZ11" s="105">
        <v>5669</v>
      </c>
      <c r="EA11" s="105">
        <v>1154</v>
      </c>
      <c r="EB11" s="105">
        <v>722</v>
      </c>
      <c r="EC11" s="105">
        <v>391</v>
      </c>
      <c r="ED11" s="105">
        <v>502</v>
      </c>
      <c r="EE11" s="105">
        <v>1272</v>
      </c>
      <c r="EF11" s="105">
        <v>1466</v>
      </c>
      <c r="EG11" s="105">
        <v>908</v>
      </c>
      <c r="EH11" s="105">
        <v>2042</v>
      </c>
      <c r="EI11" s="105">
        <v>2101</v>
      </c>
      <c r="EJ11" s="105">
        <v>2002</v>
      </c>
      <c r="EK11" s="105">
        <v>3020</v>
      </c>
      <c r="EL11" s="105">
        <v>3919</v>
      </c>
      <c r="EM11" s="105">
        <v>4018</v>
      </c>
      <c r="EN11" s="105">
        <v>2083</v>
      </c>
      <c r="EO11" s="105">
        <v>800</v>
      </c>
      <c r="EP11" s="105">
        <v>1864</v>
      </c>
      <c r="EQ11" s="105">
        <v>1398</v>
      </c>
      <c r="ER11" s="105">
        <v>3001</v>
      </c>
      <c r="ES11" s="105">
        <v>4436</v>
      </c>
      <c r="ET11" s="105">
        <v>4933</v>
      </c>
      <c r="EU11" s="105">
        <v>5313</v>
      </c>
      <c r="EV11" s="105">
        <v>7201</v>
      </c>
      <c r="EW11" s="105">
        <v>5808</v>
      </c>
      <c r="EX11" s="105">
        <v>8599</v>
      </c>
      <c r="EY11" s="105">
        <v>9654</v>
      </c>
      <c r="EZ11" s="105">
        <v>10229</v>
      </c>
      <c r="FA11" s="105">
        <v>7705</v>
      </c>
      <c r="FB11" s="105">
        <v>8097</v>
      </c>
      <c r="FC11" s="105">
        <v>7320</v>
      </c>
      <c r="FD11" s="105">
        <v>8967</v>
      </c>
      <c r="FE11" s="105">
        <v>12163</v>
      </c>
      <c r="FF11" s="105">
        <v>13633</v>
      </c>
      <c r="FG11" s="105">
        <v>17489</v>
      </c>
      <c r="FH11" s="105">
        <v>17121</v>
      </c>
      <c r="FI11" s="105">
        <v>12570</v>
      </c>
      <c r="FJ11" s="105">
        <v>12370</v>
      </c>
      <c r="FK11" s="105">
        <v>18728</v>
      </c>
      <c r="FL11" s="105">
        <v>5315</v>
      </c>
      <c r="FM11" s="105">
        <v>14637</v>
      </c>
      <c r="FN11" s="105">
        <v>18202</v>
      </c>
      <c r="FO11" s="105">
        <v>18525</v>
      </c>
      <c r="FP11" s="105">
        <v>11942</v>
      </c>
      <c r="FQ11" s="105">
        <v>12113</v>
      </c>
      <c r="FR11" s="105">
        <v>14744</v>
      </c>
      <c r="FS11" s="105">
        <v>18273</v>
      </c>
      <c r="FT11" s="105">
        <v>19306</v>
      </c>
      <c r="FU11" s="105">
        <v>21299</v>
      </c>
      <c r="FV11" s="105">
        <v>20651</v>
      </c>
      <c r="FW11" s="105">
        <v>18219</v>
      </c>
      <c r="FX11" s="105">
        <v>24610</v>
      </c>
      <c r="FY11" s="105">
        <v>13376</v>
      </c>
      <c r="FZ11" s="105">
        <v>17416</v>
      </c>
      <c r="GA11" s="139">
        <f t="shared" si="55"/>
        <v>-0.0431820679046259</v>
      </c>
      <c r="GB11" s="139">
        <f t="shared" si="56"/>
        <v>0.302033492822966</v>
      </c>
      <c r="GD11" s="105">
        <f t="shared" si="57"/>
        <v>57140</v>
      </c>
      <c r="GE11" s="105">
        <f t="shared" si="17"/>
        <v>55015</v>
      </c>
      <c r="GF11" s="105">
        <f t="shared" si="18"/>
        <v>22363</v>
      </c>
      <c r="GG11" s="105">
        <f t="shared" si="58"/>
        <v>55090</v>
      </c>
      <c r="GH11" s="105">
        <f t="shared" si="59"/>
        <v>146392</v>
      </c>
      <c r="GI11" s="105">
        <f t="shared" si="60"/>
        <v>193226</v>
      </c>
      <c r="GK11" s="105">
        <f t="shared" si="19"/>
        <v>6145</v>
      </c>
      <c r="GL11" s="105">
        <f t="shared" si="20"/>
        <v>10957</v>
      </c>
      <c r="GM11" s="105">
        <f t="shared" si="21"/>
        <v>4747</v>
      </c>
      <c r="GN11" s="105">
        <f t="shared" si="22"/>
        <v>8835</v>
      </c>
      <c r="GO11" s="105">
        <f t="shared" si="23"/>
        <v>17447</v>
      </c>
      <c r="GP11" s="105">
        <f t="shared" si="24"/>
        <v>24061</v>
      </c>
      <c r="GQ11" s="105">
        <f t="shared" si="25"/>
        <v>26031</v>
      </c>
      <c r="GR11" s="105">
        <f t="shared" si="26"/>
        <v>28450</v>
      </c>
      <c r="GS11" s="105">
        <f t="shared" si="27"/>
        <v>48243</v>
      </c>
      <c r="GT11" s="105">
        <f t="shared" si="28"/>
        <v>43668</v>
      </c>
      <c r="GU11" s="105">
        <f t="shared" si="29"/>
        <v>38154</v>
      </c>
      <c r="GV11" s="105">
        <f t="shared" si="30"/>
        <v>42580</v>
      </c>
      <c r="GW11" s="105">
        <f t="shared" si="31"/>
        <v>52323</v>
      </c>
      <c r="GX11" s="105">
        <f t="shared" si="32"/>
        <v>60169</v>
      </c>
      <c r="GY11" s="139">
        <f t="shared" si="33"/>
        <v>0.377873958047082</v>
      </c>
      <c r="GZ11" s="139">
        <f t="shared" si="34"/>
        <v>0.149953175467767</v>
      </c>
      <c r="HA11" s="158"/>
      <c r="HB11" s="138" t="s">
        <v>850</v>
      </c>
      <c r="HC11" s="138" t="s">
        <v>850</v>
      </c>
      <c r="HD11" s="105"/>
      <c r="HE11" s="149" t="s">
        <v>852</v>
      </c>
      <c r="HF11" s="105"/>
      <c r="HG11" s="105"/>
      <c r="HH11" s="105"/>
      <c r="HI11" s="105"/>
      <c r="HJ11" s="105"/>
      <c r="HK11" s="105"/>
      <c r="HL11" s="105"/>
      <c r="HM11" s="105"/>
      <c r="HN11" s="105"/>
      <c r="HO11" s="105"/>
      <c r="HP11" s="105"/>
      <c r="HQ11" s="105"/>
      <c r="HR11" s="105"/>
      <c r="HS11" s="105"/>
      <c r="HT11" s="105"/>
      <c r="HU11" s="105"/>
      <c r="HV11" s="105"/>
      <c r="HW11" s="105"/>
      <c r="HX11" s="105"/>
      <c r="HY11" s="105"/>
      <c r="HZ11" s="105"/>
      <c r="IA11" s="105"/>
      <c r="IB11" s="105"/>
      <c r="IC11" s="105"/>
      <c r="ID11" s="105"/>
      <c r="IE11" s="105"/>
      <c r="IF11" s="105"/>
      <c r="IG11" s="105"/>
      <c r="IH11" s="105"/>
      <c r="II11" s="105"/>
      <c r="IJ11" s="105"/>
      <c r="IK11" s="105"/>
      <c r="IL11" s="105"/>
      <c r="IM11" s="105"/>
      <c r="IN11" s="105"/>
      <c r="IO11" s="105"/>
      <c r="IP11" s="105"/>
      <c r="IQ11" s="105"/>
      <c r="IR11" s="105"/>
      <c r="IS11" s="105"/>
      <c r="IT11" s="105"/>
      <c r="IU11" s="105"/>
      <c r="IV11" s="105"/>
      <c r="IW11" s="105"/>
      <c r="IX11" s="105"/>
      <c r="IY11" s="105">
        <v>146</v>
      </c>
      <c r="IZ11" s="105">
        <v>446</v>
      </c>
      <c r="JA11" s="105"/>
      <c r="JB11" s="105"/>
      <c r="JC11" s="105"/>
      <c r="JD11" s="105"/>
      <c r="JE11" s="105"/>
      <c r="JF11" s="105"/>
      <c r="JG11" s="105"/>
      <c r="JH11" s="105">
        <v>2433</v>
      </c>
      <c r="JI11" s="105">
        <v>56</v>
      </c>
      <c r="JJ11" s="105">
        <v>1604</v>
      </c>
      <c r="JK11" s="105">
        <v>1156</v>
      </c>
      <c r="JL11" s="105">
        <v>337</v>
      </c>
      <c r="JM11" s="105">
        <v>192</v>
      </c>
      <c r="JN11" s="105">
        <v>138</v>
      </c>
      <c r="JO11" s="105">
        <v>207</v>
      </c>
      <c r="JP11" s="105">
        <v>8054</v>
      </c>
      <c r="JQ11" s="105">
        <v>1125</v>
      </c>
      <c r="JR11" s="105">
        <v>7</v>
      </c>
      <c r="JS11" s="105">
        <v>484</v>
      </c>
      <c r="JT11" s="105">
        <v>1250</v>
      </c>
      <c r="JU11" s="105">
        <v>313</v>
      </c>
      <c r="JV11" s="105">
        <v>1253</v>
      </c>
      <c r="JW11" s="105">
        <v>2186</v>
      </c>
      <c r="JX11" s="105">
        <v>2848</v>
      </c>
      <c r="JY11" s="138">
        <v>3888</v>
      </c>
      <c r="JZ11" s="138">
        <v>7156</v>
      </c>
      <c r="KA11" s="139">
        <f t="shared" si="61"/>
        <v>50.8550724637681</v>
      </c>
      <c r="KB11" s="139">
        <f t="shared" si="62"/>
        <v>0.840534979423868</v>
      </c>
      <c r="KD11" s="105">
        <f t="shared" si="63"/>
        <v>0</v>
      </c>
      <c r="KE11" s="105">
        <f t="shared" si="72"/>
        <v>0</v>
      </c>
      <c r="KF11" s="105">
        <f t="shared" si="35"/>
        <v>0</v>
      </c>
      <c r="KG11" s="105">
        <f t="shared" si="64"/>
        <v>146</v>
      </c>
      <c r="KH11" s="105">
        <f t="shared" si="65"/>
        <v>5695</v>
      </c>
      <c r="KI11" s="105">
        <f t="shared" si="66"/>
        <v>15546</v>
      </c>
      <c r="KK11" s="105">
        <f t="shared" si="36"/>
        <v>0</v>
      </c>
      <c r="KL11" s="105">
        <f t="shared" si="37"/>
        <v>0</v>
      </c>
      <c r="KM11" s="105">
        <f t="shared" si="38"/>
        <v>0</v>
      </c>
      <c r="KN11" s="105">
        <f t="shared" si="39"/>
        <v>0</v>
      </c>
      <c r="KO11" s="105">
        <f t="shared" si="40"/>
        <v>0</v>
      </c>
      <c r="KP11" s="105">
        <f t="shared" si="41"/>
        <v>146</v>
      </c>
      <c r="KQ11" s="105">
        <f t="shared" si="42"/>
        <v>446</v>
      </c>
      <c r="KR11" s="105" t="str">
        <f t="shared" si="73"/>
        <v/>
      </c>
      <c r="KS11" s="105">
        <f t="shared" si="74"/>
        <v>2433</v>
      </c>
      <c r="KT11" s="105">
        <f t="shared" si="67"/>
        <v>2816</v>
      </c>
      <c r="KU11" s="105">
        <f t="shared" si="68"/>
        <v>667</v>
      </c>
      <c r="KV11" s="105">
        <f t="shared" si="69"/>
        <v>9386</v>
      </c>
      <c r="KW11" s="105">
        <f t="shared" si="70"/>
        <v>1741</v>
      </c>
      <c r="KX11" s="105">
        <f t="shared" si="71"/>
        <v>3752</v>
      </c>
      <c r="KY11" s="139">
        <f t="shared" si="43"/>
        <v>0.332386363636364</v>
      </c>
      <c r="KZ11" s="139">
        <f t="shared" si="44"/>
        <v>1.15508328546812</v>
      </c>
    </row>
    <row r="12" ht="15" spans="1:312">
      <c r="C12" s="138" t="s">
        <v>845</v>
      </c>
      <c r="D12" s="105">
        <v>784</v>
      </c>
      <c r="E12" s="105">
        <v>1537</v>
      </c>
      <c r="F12" s="105">
        <v>4548</v>
      </c>
      <c r="G12" s="105">
        <v>7065</v>
      </c>
      <c r="H12" s="105">
        <v>8027</v>
      </c>
      <c r="I12" s="105">
        <v>3402</v>
      </c>
      <c r="J12" s="105">
        <v>4328</v>
      </c>
      <c r="K12" s="105">
        <v>8516</v>
      </c>
      <c r="L12" s="105">
        <v>6918</v>
      </c>
      <c r="M12" s="105">
        <v>6976</v>
      </c>
      <c r="N12" s="105">
        <v>12293</v>
      </c>
      <c r="O12" s="105">
        <v>8896</v>
      </c>
      <c r="P12" s="105">
        <v>6937</v>
      </c>
      <c r="Q12" s="105">
        <v>6111</v>
      </c>
      <c r="R12" s="105">
        <v>8248</v>
      </c>
      <c r="S12" s="105">
        <v>7886</v>
      </c>
      <c r="T12" s="105">
        <v>7111</v>
      </c>
      <c r="U12" s="105">
        <v>11698</v>
      </c>
      <c r="V12" s="105">
        <v>4582</v>
      </c>
      <c r="W12" s="105">
        <v>7889</v>
      </c>
      <c r="X12" s="105">
        <v>4414</v>
      </c>
      <c r="Y12" s="105">
        <v>5962</v>
      </c>
      <c r="Z12" s="105">
        <v>8990</v>
      </c>
      <c r="AA12" s="105">
        <v>5103</v>
      </c>
      <c r="AB12" s="105">
        <v>1454</v>
      </c>
      <c r="AC12" s="105">
        <v>557</v>
      </c>
      <c r="AD12" s="105">
        <v>1105</v>
      </c>
      <c r="AE12" s="105">
        <v>1778</v>
      </c>
      <c r="AF12" s="105">
        <v>2171</v>
      </c>
      <c r="AG12" s="105">
        <v>1777</v>
      </c>
      <c r="AH12" s="105">
        <v>2904</v>
      </c>
      <c r="AI12" s="105">
        <v>3157</v>
      </c>
      <c r="AJ12" s="105">
        <v>3050</v>
      </c>
      <c r="AK12" s="105">
        <v>4156</v>
      </c>
      <c r="AL12" s="105">
        <v>5712</v>
      </c>
      <c r="AM12" s="105">
        <v>6173</v>
      </c>
      <c r="AN12" s="105">
        <v>2812</v>
      </c>
      <c r="AO12" s="105">
        <v>1924</v>
      </c>
      <c r="AP12" s="105">
        <v>5414</v>
      </c>
      <c r="AQ12" s="105">
        <v>3050</v>
      </c>
      <c r="AR12" s="105">
        <v>6309</v>
      </c>
      <c r="AS12" s="105">
        <v>6960</v>
      </c>
      <c r="AT12" s="105">
        <v>7393</v>
      </c>
      <c r="AU12" s="105">
        <v>8319</v>
      </c>
      <c r="AV12" s="105">
        <v>9136</v>
      </c>
      <c r="AW12" s="105">
        <v>8250</v>
      </c>
      <c r="AX12" s="105">
        <v>11272</v>
      </c>
      <c r="AY12" s="105">
        <v>14521</v>
      </c>
      <c r="AZ12" s="105">
        <v>13375</v>
      </c>
      <c r="BA12" s="105">
        <v>9751</v>
      </c>
      <c r="BB12" s="105">
        <v>10363</v>
      </c>
      <c r="BC12" s="105">
        <v>10508</v>
      </c>
      <c r="BD12" s="105">
        <v>12870</v>
      </c>
      <c r="BE12" s="105">
        <v>22243</v>
      </c>
      <c r="BF12" s="105">
        <v>23495</v>
      </c>
      <c r="BG12" s="105">
        <v>27387</v>
      </c>
      <c r="BH12" s="105">
        <v>26071</v>
      </c>
      <c r="BI12" s="105">
        <v>16859</v>
      </c>
      <c r="BJ12" s="105">
        <v>15355</v>
      </c>
      <c r="BK12" s="105">
        <v>25376</v>
      </c>
      <c r="BL12" s="105">
        <v>5665</v>
      </c>
      <c r="BM12" s="105">
        <v>16105</v>
      </c>
      <c r="BN12" s="105">
        <v>19270</v>
      </c>
      <c r="BO12" s="105">
        <v>19788</v>
      </c>
      <c r="BP12" s="105">
        <v>13944</v>
      </c>
      <c r="BQ12" s="105">
        <v>14594</v>
      </c>
      <c r="BR12" s="105">
        <v>17105</v>
      </c>
      <c r="BS12" s="105">
        <v>30994</v>
      </c>
      <c r="BT12" s="105">
        <v>44306</v>
      </c>
      <c r="BU12" s="105">
        <v>46806</v>
      </c>
      <c r="BV12" s="105">
        <v>50156</v>
      </c>
      <c r="BW12" s="105">
        <v>44510</v>
      </c>
      <c r="BX12" s="105">
        <v>54119</v>
      </c>
      <c r="BY12" s="138">
        <v>26776</v>
      </c>
      <c r="BZ12" s="138">
        <v>33772</v>
      </c>
      <c r="CA12" s="139">
        <f t="shared" si="45"/>
        <v>0.75256875973015</v>
      </c>
      <c r="CB12" s="139">
        <f t="shared" si="46"/>
        <v>0.261278757095907</v>
      </c>
      <c r="CC12" s="105">
        <f t="shared" si="0"/>
        <v>84931</v>
      </c>
      <c r="CD12" s="105">
        <f t="shared" si="1"/>
        <v>33994</v>
      </c>
      <c r="CE12" s="105">
        <f t="shared" si="2"/>
        <v>13267</v>
      </c>
      <c r="CF12" s="105">
        <f t="shared" si="3"/>
        <v>16041</v>
      </c>
      <c r="CG12" s="105">
        <f t="shared" si="4"/>
        <v>10150</v>
      </c>
      <c r="CH12" s="105">
        <f t="shared" si="5"/>
        <v>16319</v>
      </c>
      <c r="CI12" s="105">
        <f t="shared" si="6"/>
        <v>24848</v>
      </c>
      <c r="CJ12" s="105">
        <f t="shared" si="7"/>
        <v>34043</v>
      </c>
      <c r="CK12" s="105">
        <f t="shared" si="8"/>
        <v>33489</v>
      </c>
      <c r="CL12" s="105">
        <f t="shared" si="9"/>
        <v>45621</v>
      </c>
      <c r="CM12" s="105">
        <f t="shared" si="10"/>
        <v>76953</v>
      </c>
      <c r="CN12" s="105">
        <f t="shared" si="11"/>
        <v>57590</v>
      </c>
      <c r="CO12" s="105">
        <f t="shared" si="47"/>
        <v>41040</v>
      </c>
      <c r="CP12" s="105">
        <f t="shared" si="12"/>
        <v>48326</v>
      </c>
      <c r="CQ12" s="105">
        <f t="shared" si="13"/>
        <v>92405</v>
      </c>
      <c r="CR12" s="105">
        <f t="shared" si="14"/>
        <v>141472</v>
      </c>
      <c r="CS12" s="139">
        <f t="shared" si="15"/>
        <v>1.45653759333218</v>
      </c>
      <c r="CT12" s="164">
        <f t="shared" si="16"/>
        <v>0.530999404794113</v>
      </c>
      <c r="CU12" s="165">
        <f t="shared" si="48"/>
        <v>73290</v>
      </c>
      <c r="CV12" s="165">
        <f t="shared" si="49"/>
        <v>84931</v>
      </c>
      <c r="CW12" s="165">
        <f t="shared" si="50"/>
        <v>33994</v>
      </c>
      <c r="CX12" s="165">
        <f t="shared" si="51"/>
        <v>85360</v>
      </c>
      <c r="CY12" s="165">
        <f t="shared" si="52"/>
        <v>213653</v>
      </c>
      <c r="CZ12" s="165">
        <f t="shared" si="53"/>
        <v>323243</v>
      </c>
      <c r="DA12" s="165">
        <f t="shared" si="54"/>
        <v>114667</v>
      </c>
      <c r="DB12" s="166"/>
      <c r="DC12" s="138" t="s">
        <v>846</v>
      </c>
      <c r="DD12" s="105">
        <v>482</v>
      </c>
      <c r="DE12" s="105">
        <v>374</v>
      </c>
      <c r="DF12" s="105">
        <v>2055</v>
      </c>
      <c r="DG12" s="105">
        <v>3579</v>
      </c>
      <c r="DH12" s="105">
        <v>6335</v>
      </c>
      <c r="DI12" s="105">
        <v>7679</v>
      </c>
      <c r="DJ12" s="105">
        <v>5676</v>
      </c>
      <c r="DK12" s="105">
        <v>4504</v>
      </c>
      <c r="DL12" s="105">
        <v>2893</v>
      </c>
      <c r="DM12" s="105">
        <v>3673</v>
      </c>
      <c r="DN12" s="105">
        <v>2513</v>
      </c>
      <c r="DO12" s="105">
        <v>4547</v>
      </c>
      <c r="DP12" s="105">
        <v>3456</v>
      </c>
      <c r="DQ12" s="105">
        <v>2525</v>
      </c>
      <c r="DR12" s="105">
        <v>3496</v>
      </c>
      <c r="DS12" s="105">
        <v>4956</v>
      </c>
      <c r="DT12" s="105">
        <v>6642</v>
      </c>
      <c r="DU12" s="105">
        <v>4765</v>
      </c>
      <c r="DV12" s="105">
        <v>1284</v>
      </c>
      <c r="DW12" s="105">
        <v>2137</v>
      </c>
      <c r="DX12" s="105">
        <v>1986</v>
      </c>
      <c r="DY12" s="105">
        <v>3386</v>
      </c>
      <c r="DZ12" s="105">
        <v>4438</v>
      </c>
      <c r="EA12" s="105">
        <v>10177</v>
      </c>
      <c r="EB12" s="105">
        <v>4498</v>
      </c>
      <c r="EC12" s="105">
        <v>641</v>
      </c>
      <c r="ED12" s="105">
        <v>3432</v>
      </c>
      <c r="EE12" s="105">
        <v>1041</v>
      </c>
      <c r="EF12" s="105">
        <v>1785</v>
      </c>
      <c r="EG12" s="105">
        <v>3506</v>
      </c>
      <c r="EH12" s="105">
        <v>2720</v>
      </c>
      <c r="EI12" s="105">
        <v>1986</v>
      </c>
      <c r="EJ12" s="105">
        <v>5177</v>
      </c>
      <c r="EK12" s="105">
        <v>9907</v>
      </c>
      <c r="EL12" s="105">
        <v>6200</v>
      </c>
      <c r="EM12" s="105">
        <v>11344</v>
      </c>
      <c r="EN12" s="105">
        <v>7237</v>
      </c>
      <c r="EO12" s="105">
        <v>1474</v>
      </c>
      <c r="EP12" s="105">
        <v>5370</v>
      </c>
      <c r="EQ12" s="105">
        <v>6059</v>
      </c>
      <c r="ER12" s="105">
        <v>7178</v>
      </c>
      <c r="ES12" s="105">
        <v>8070</v>
      </c>
      <c r="ET12" s="105">
        <v>10177</v>
      </c>
      <c r="EU12" s="105">
        <v>14387</v>
      </c>
      <c r="EV12" s="105">
        <v>7612</v>
      </c>
      <c r="EW12" s="105">
        <v>19848</v>
      </c>
      <c r="EX12" s="105">
        <v>7015</v>
      </c>
      <c r="EY12" s="105">
        <v>11970</v>
      </c>
      <c r="EZ12" s="105">
        <v>12557</v>
      </c>
      <c r="FA12" s="105">
        <v>7254</v>
      </c>
      <c r="FB12" s="105">
        <v>9215</v>
      </c>
      <c r="FC12" s="105">
        <v>3816</v>
      </c>
      <c r="FD12" s="105">
        <v>17105</v>
      </c>
      <c r="FE12" s="105">
        <v>14097</v>
      </c>
      <c r="FF12" s="105">
        <v>15908</v>
      </c>
      <c r="FG12" s="105">
        <v>20079</v>
      </c>
      <c r="FH12" s="105">
        <v>13172</v>
      </c>
      <c r="FI12" s="105">
        <v>14128</v>
      </c>
      <c r="FJ12" s="105">
        <v>15545</v>
      </c>
      <c r="FK12" s="105">
        <v>27780</v>
      </c>
      <c r="FL12" s="105">
        <v>6689</v>
      </c>
      <c r="FM12" s="105">
        <v>10222</v>
      </c>
      <c r="FN12" s="105">
        <v>20323</v>
      </c>
      <c r="FO12" s="105"/>
      <c r="FP12" s="105">
        <v>14601</v>
      </c>
      <c r="FQ12" s="105">
        <v>13507</v>
      </c>
      <c r="FR12" s="105">
        <v>8229</v>
      </c>
      <c r="FS12" s="105">
        <v>25717</v>
      </c>
      <c r="FT12" s="105">
        <v>24288</v>
      </c>
      <c r="FU12" s="105">
        <v>18272</v>
      </c>
      <c r="FV12" s="105">
        <v>21995</v>
      </c>
      <c r="FW12" s="105">
        <v>27140</v>
      </c>
      <c r="FX12" s="105">
        <v>4092</v>
      </c>
      <c r="FY12" s="105">
        <v>4234</v>
      </c>
      <c r="FZ12" s="105">
        <v>27198</v>
      </c>
      <c r="GA12" s="139">
        <f t="shared" si="55"/>
        <v>0.338286670275058</v>
      </c>
      <c r="GB12" s="139">
        <f t="shared" si="56"/>
        <v>5.42371280113368</v>
      </c>
      <c r="GD12" s="105">
        <f t="shared" si="57"/>
        <v>44310</v>
      </c>
      <c r="GE12" s="105">
        <f t="shared" si="17"/>
        <v>49248</v>
      </c>
      <c r="GF12" s="105">
        <f t="shared" si="18"/>
        <v>52237</v>
      </c>
      <c r="GG12" s="105">
        <f t="shared" si="58"/>
        <v>106397</v>
      </c>
      <c r="GH12" s="105">
        <f t="shared" si="59"/>
        <v>170656</v>
      </c>
      <c r="GI12" s="105">
        <f t="shared" si="60"/>
        <v>190983</v>
      </c>
      <c r="GK12" s="105">
        <f t="shared" si="19"/>
        <v>9883</v>
      </c>
      <c r="GL12" s="105">
        <f t="shared" si="20"/>
        <v>27451</v>
      </c>
      <c r="GM12" s="105">
        <f t="shared" si="21"/>
        <v>14081</v>
      </c>
      <c r="GN12" s="105">
        <f t="shared" si="22"/>
        <v>21307</v>
      </c>
      <c r="GO12" s="105">
        <f t="shared" si="23"/>
        <v>32176</v>
      </c>
      <c r="GP12" s="105">
        <f t="shared" si="24"/>
        <v>38833</v>
      </c>
      <c r="GQ12" s="105">
        <f t="shared" si="25"/>
        <v>29026</v>
      </c>
      <c r="GR12" s="105">
        <f t="shared" si="26"/>
        <v>35018</v>
      </c>
      <c r="GS12" s="105">
        <f t="shared" si="27"/>
        <v>49159</v>
      </c>
      <c r="GT12" s="105">
        <f t="shared" si="28"/>
        <v>57453</v>
      </c>
      <c r="GU12" s="105">
        <f t="shared" si="29"/>
        <v>37234</v>
      </c>
      <c r="GV12" s="105">
        <f t="shared" si="30"/>
        <v>28108</v>
      </c>
      <c r="GW12" s="105">
        <f t="shared" si="31"/>
        <v>58234</v>
      </c>
      <c r="GX12" s="105">
        <f t="shared" si="32"/>
        <v>67407</v>
      </c>
      <c r="GY12" s="139">
        <f t="shared" si="33"/>
        <v>0.173254660331053</v>
      </c>
      <c r="GZ12" s="139">
        <f t="shared" si="34"/>
        <v>0.157519662053096</v>
      </c>
      <c r="HA12" s="158"/>
      <c r="HB12" s="138" t="s">
        <v>853</v>
      </c>
      <c r="HC12" s="138" t="s">
        <v>853</v>
      </c>
      <c r="HD12" s="105"/>
      <c r="HE12" s="105"/>
      <c r="HF12" s="105"/>
      <c r="HG12" s="105"/>
      <c r="HH12" s="105">
        <v>503</v>
      </c>
      <c r="HI12" s="105">
        <v>570</v>
      </c>
      <c r="HJ12" s="105">
        <v>540</v>
      </c>
      <c r="HK12" s="105">
        <v>512</v>
      </c>
      <c r="HL12" s="105">
        <v>415</v>
      </c>
      <c r="HM12" s="105">
        <v>311</v>
      </c>
      <c r="HN12" s="105">
        <v>221</v>
      </c>
      <c r="HO12" s="105">
        <v>315</v>
      </c>
      <c r="HP12" s="105">
        <v>220</v>
      </c>
      <c r="HQ12" s="105">
        <v>106</v>
      </c>
      <c r="HR12" s="105">
        <v>110</v>
      </c>
      <c r="HS12" s="105">
        <v>137</v>
      </c>
      <c r="HT12" s="105">
        <v>24</v>
      </c>
      <c r="HU12" s="105">
        <v>47</v>
      </c>
      <c r="HV12" s="105"/>
      <c r="HW12" s="105"/>
      <c r="HX12" s="105"/>
      <c r="HY12" s="105"/>
      <c r="HZ12" s="105"/>
      <c r="IA12" s="105"/>
      <c r="IB12" s="105"/>
      <c r="IC12" s="105"/>
      <c r="ID12" s="105"/>
      <c r="IE12" s="105"/>
      <c r="IF12" s="105"/>
      <c r="IG12" s="105"/>
      <c r="IH12" s="105"/>
      <c r="II12" s="105"/>
      <c r="IJ12" s="105"/>
      <c r="IK12" s="105"/>
      <c r="IL12" s="105"/>
      <c r="IM12" s="105"/>
      <c r="IN12" s="105"/>
      <c r="IO12" s="105"/>
      <c r="IP12" s="105"/>
      <c r="IQ12" s="105"/>
      <c r="IR12" s="105"/>
      <c r="IS12" s="105"/>
      <c r="IT12" s="105"/>
      <c r="IU12" s="105"/>
      <c r="IV12" s="105"/>
      <c r="IW12" s="105"/>
      <c r="IX12" s="105"/>
      <c r="IY12" s="105"/>
      <c r="IZ12" s="105"/>
      <c r="JA12" s="105">
        <v>304</v>
      </c>
      <c r="JB12" s="105">
        <v>793</v>
      </c>
      <c r="JC12" s="105">
        <v>1172</v>
      </c>
      <c r="JD12" s="105">
        <v>1247</v>
      </c>
      <c r="JE12" s="105">
        <v>1164</v>
      </c>
      <c r="JF12" s="105">
        <v>2165</v>
      </c>
      <c r="JG12" s="105">
        <v>2750</v>
      </c>
      <c r="JH12" s="105">
        <v>2321</v>
      </c>
      <c r="JI12" s="105">
        <v>2351</v>
      </c>
      <c r="JJ12" s="105">
        <v>6070</v>
      </c>
      <c r="JK12" s="105"/>
      <c r="JL12" s="105">
        <v>2576</v>
      </c>
      <c r="JM12" s="105">
        <v>3527</v>
      </c>
      <c r="JN12" s="105">
        <v>2892</v>
      </c>
      <c r="JO12" s="105">
        <v>5962</v>
      </c>
      <c r="JP12" s="105"/>
      <c r="JQ12" s="105"/>
      <c r="JR12" s="105"/>
      <c r="JS12" s="105">
        <v>0</v>
      </c>
      <c r="JT12" s="105">
        <v>0</v>
      </c>
      <c r="JU12" s="105">
        <v>0</v>
      </c>
      <c r="JV12" s="105">
        <v>0</v>
      </c>
      <c r="JW12" s="105">
        <v>0</v>
      </c>
      <c r="JX12" s="105">
        <v>0</v>
      </c>
      <c r="JY12" s="138">
        <v>0</v>
      </c>
      <c r="JZ12" s="138" t="e">
        <v>#N/A</v>
      </c>
      <c r="KA12" s="139" t="str">
        <f t="shared" si="61"/>
        <v/>
      </c>
      <c r="KB12" s="139" t="str">
        <f t="shared" si="62"/>
        <v/>
      </c>
      <c r="KD12" s="105">
        <f t="shared" si="63"/>
        <v>3387</v>
      </c>
      <c r="KE12" s="105">
        <f t="shared" si="72"/>
        <v>644</v>
      </c>
      <c r="KF12" s="105">
        <f t="shared" si="35"/>
        <v>0</v>
      </c>
      <c r="KG12" s="105">
        <f t="shared" si="64"/>
        <v>0</v>
      </c>
      <c r="KH12" s="105">
        <f t="shared" si="65"/>
        <v>11916</v>
      </c>
      <c r="KI12" s="105">
        <f t="shared" si="66"/>
        <v>14957</v>
      </c>
      <c r="KK12" s="105">
        <f t="shared" si="36"/>
        <v>0</v>
      </c>
      <c r="KL12" s="105">
        <f t="shared" si="37"/>
        <v>0</v>
      </c>
      <c r="KM12" s="105">
        <f t="shared" si="38"/>
        <v>0</v>
      </c>
      <c r="KN12" s="105">
        <f t="shared" si="39"/>
        <v>0</v>
      </c>
      <c r="KO12" s="105">
        <f t="shared" si="40"/>
        <v>0</v>
      </c>
      <c r="KP12" s="105">
        <f t="shared" si="41"/>
        <v>0</v>
      </c>
      <c r="KQ12" s="105">
        <f t="shared" si="42"/>
        <v>1097</v>
      </c>
      <c r="KR12" s="105">
        <f t="shared" si="73"/>
        <v>3583</v>
      </c>
      <c r="KS12" s="105">
        <f t="shared" si="74"/>
        <v>7236</v>
      </c>
      <c r="KT12" s="105"/>
      <c r="KU12" s="105">
        <f t="shared" si="68"/>
        <v>8995</v>
      </c>
      <c r="KV12" s="105">
        <f t="shared" si="69"/>
        <v>5962</v>
      </c>
      <c r="KW12" s="105">
        <f t="shared" si="70"/>
        <v>0</v>
      </c>
      <c r="KX12" s="105">
        <f t="shared" si="71"/>
        <v>0</v>
      </c>
      <c r="KY12" s="139" t="str">
        <f t="shared" si="43"/>
        <v/>
      </c>
      <c r="KZ12" s="139" t="str">
        <f t="shared" si="44"/>
        <v/>
      </c>
    </row>
    <row r="13" ht="15" spans="1:312">
      <c r="C13" s="138" t="s">
        <v>842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>
        <v>311</v>
      </c>
      <c r="AK13" s="105">
        <v>300</v>
      </c>
      <c r="AL13" s="105">
        <v>59</v>
      </c>
      <c r="AM13" s="105">
        <v>62</v>
      </c>
      <c r="AN13" s="105">
        <v>83</v>
      </c>
      <c r="AO13" s="105">
        <v>13</v>
      </c>
      <c r="AP13" s="105">
        <v>54</v>
      </c>
      <c r="AQ13" s="105">
        <v>129</v>
      </c>
      <c r="AR13" s="105">
        <v>204</v>
      </c>
      <c r="AS13" s="105">
        <v>1097</v>
      </c>
      <c r="AT13" s="105">
        <v>94</v>
      </c>
      <c r="AU13" s="105">
        <v>715</v>
      </c>
      <c r="AV13" s="105">
        <v>1040</v>
      </c>
      <c r="AW13" s="105">
        <v>2205</v>
      </c>
      <c r="AX13" s="105">
        <v>1446</v>
      </c>
      <c r="AY13" s="105">
        <v>1089</v>
      </c>
      <c r="AZ13" s="105">
        <v>818</v>
      </c>
      <c r="BA13" s="105">
        <v>1061</v>
      </c>
      <c r="BB13" s="105">
        <v>3045</v>
      </c>
      <c r="BC13" s="105">
        <v>3245</v>
      </c>
      <c r="BD13" s="105">
        <v>5036</v>
      </c>
      <c r="BE13" s="105">
        <v>7056</v>
      </c>
      <c r="BF13" s="105">
        <v>7228</v>
      </c>
      <c r="BG13" s="105">
        <v>22176</v>
      </c>
      <c r="BH13" s="105">
        <v>10098</v>
      </c>
      <c r="BI13" s="105">
        <v>12038</v>
      </c>
      <c r="BJ13" s="105">
        <v>8277</v>
      </c>
      <c r="BK13" s="105">
        <v>10180</v>
      </c>
      <c r="BL13" s="105">
        <v>4469</v>
      </c>
      <c r="BM13" s="105"/>
      <c r="BN13" s="105"/>
      <c r="BO13" s="105"/>
      <c r="BP13" s="105"/>
      <c r="BQ13" s="105"/>
      <c r="BR13" s="105">
        <v>0</v>
      </c>
      <c r="BS13" s="105">
        <v>0</v>
      </c>
      <c r="BT13" s="105">
        <v>0</v>
      </c>
      <c r="BU13" s="105">
        <v>0</v>
      </c>
      <c r="BV13" s="105">
        <v>0</v>
      </c>
      <c r="BW13" s="105">
        <v>0</v>
      </c>
      <c r="BX13" s="105">
        <v>0</v>
      </c>
      <c r="BY13" s="138">
        <v>0</v>
      </c>
      <c r="BZ13" s="138"/>
      <c r="CA13" s="139" t="str">
        <f t="shared" si="45"/>
        <v/>
      </c>
      <c r="CB13" s="139" t="str">
        <f t="shared" si="46"/>
        <v/>
      </c>
      <c r="CC13" s="105">
        <f t="shared" si="0"/>
        <v>0</v>
      </c>
      <c r="CD13" s="105">
        <f t="shared" si="1"/>
        <v>732</v>
      </c>
      <c r="CE13" s="105">
        <f t="shared" si="2"/>
        <v>611</v>
      </c>
      <c r="CF13" s="105">
        <f t="shared" si="3"/>
        <v>421</v>
      </c>
      <c r="CG13" s="105">
        <f t="shared" si="4"/>
        <v>150</v>
      </c>
      <c r="CH13" s="105">
        <f t="shared" si="5"/>
        <v>1430</v>
      </c>
      <c r="CI13" s="105">
        <f t="shared" si="6"/>
        <v>1849</v>
      </c>
      <c r="CJ13" s="105">
        <f t="shared" si="7"/>
        <v>4740</v>
      </c>
      <c r="CK13" s="105">
        <f t="shared" si="8"/>
        <v>4924</v>
      </c>
      <c r="CL13" s="105">
        <f t="shared" si="9"/>
        <v>15337</v>
      </c>
      <c r="CM13" s="105">
        <f t="shared" si="10"/>
        <v>39502</v>
      </c>
      <c r="CN13" s="105">
        <f t="shared" si="11"/>
        <v>30495</v>
      </c>
      <c r="CO13" s="105">
        <f t="shared" si="47"/>
        <v>4469</v>
      </c>
      <c r="CP13" s="105">
        <f t="shared" si="12"/>
        <v>0</v>
      </c>
      <c r="CQ13" s="105">
        <f t="shared" si="13"/>
        <v>0</v>
      </c>
      <c r="CR13" s="105">
        <f t="shared" si="14"/>
        <v>0</v>
      </c>
      <c r="CS13" s="139" t="str">
        <f t="shared" si="15"/>
        <v/>
      </c>
      <c r="CT13" s="164" t="str">
        <f t="shared" si="16"/>
        <v/>
      </c>
      <c r="CU13" s="165">
        <f t="shared" si="48"/>
        <v>0</v>
      </c>
      <c r="CV13" s="165">
        <f t="shared" si="49"/>
        <v>0</v>
      </c>
      <c r="CW13" s="165">
        <f t="shared" si="50"/>
        <v>732</v>
      </c>
      <c r="CX13" s="165">
        <f t="shared" si="51"/>
        <v>8169</v>
      </c>
      <c r="CY13" s="165">
        <f t="shared" si="52"/>
        <v>90258</v>
      </c>
      <c r="CZ13" s="165">
        <f t="shared" si="53"/>
        <v>4469</v>
      </c>
      <c r="DA13" s="165">
        <f t="shared" si="54"/>
        <v>0</v>
      </c>
      <c r="DB13" s="166"/>
      <c r="DC13" s="138" t="s">
        <v>854</v>
      </c>
      <c r="DD13" s="105"/>
      <c r="DE13" s="105"/>
      <c r="DF13" s="105"/>
      <c r="DG13" s="105"/>
      <c r="DH13" s="105"/>
      <c r="DI13" s="105"/>
      <c r="DJ13" s="105">
        <v>1331</v>
      </c>
      <c r="DK13" s="105">
        <v>1296</v>
      </c>
      <c r="DL13" s="105">
        <v>2079</v>
      </c>
      <c r="DM13" s="105">
        <v>2060</v>
      </c>
      <c r="DN13" s="105">
        <v>3349</v>
      </c>
      <c r="DO13" s="105">
        <v>2698</v>
      </c>
      <c r="DP13" s="105">
        <v>1803</v>
      </c>
      <c r="DQ13" s="105">
        <v>654</v>
      </c>
      <c r="DR13" s="105">
        <v>1356</v>
      </c>
      <c r="DS13" s="105">
        <v>1508</v>
      </c>
      <c r="DT13" s="105">
        <v>935</v>
      </c>
      <c r="DU13" s="105">
        <v>1092</v>
      </c>
      <c r="DV13" s="105">
        <v>1502</v>
      </c>
      <c r="DW13" s="105">
        <v>2796</v>
      </c>
      <c r="DX13" s="105">
        <v>2478</v>
      </c>
      <c r="DY13" s="105">
        <v>2019</v>
      </c>
      <c r="DZ13" s="105">
        <v>1500</v>
      </c>
      <c r="EA13" s="105">
        <v>3170</v>
      </c>
      <c r="EB13" s="105">
        <v>1598</v>
      </c>
      <c r="EC13" s="105">
        <v>707</v>
      </c>
      <c r="ED13" s="105">
        <v>1533</v>
      </c>
      <c r="EE13" s="105">
        <v>3155</v>
      </c>
      <c r="EF13" s="105">
        <v>3436</v>
      </c>
      <c r="EG13" s="105">
        <v>3739</v>
      </c>
      <c r="EH13" s="105">
        <v>3533</v>
      </c>
      <c r="EI13" s="105">
        <v>3965</v>
      </c>
      <c r="EJ13" s="105">
        <v>4708</v>
      </c>
      <c r="EK13" s="105">
        <v>5055</v>
      </c>
      <c r="EL13" s="105">
        <v>5291</v>
      </c>
      <c r="EM13" s="105">
        <v>7007</v>
      </c>
      <c r="EN13" s="105">
        <v>7225</v>
      </c>
      <c r="EO13" s="105">
        <v>5578</v>
      </c>
      <c r="EP13" s="105">
        <v>7257</v>
      </c>
      <c r="EQ13" s="105">
        <v>7102</v>
      </c>
      <c r="ER13" s="105">
        <v>6711</v>
      </c>
      <c r="ES13" s="105">
        <v>8083</v>
      </c>
      <c r="ET13" s="105">
        <v>7931</v>
      </c>
      <c r="EU13" s="105">
        <v>5880</v>
      </c>
      <c r="EV13" s="105">
        <v>10628</v>
      </c>
      <c r="EW13" s="105">
        <v>3667</v>
      </c>
      <c r="EX13" s="105">
        <v>10878</v>
      </c>
      <c r="EY13" s="105">
        <v>10489</v>
      </c>
      <c r="EZ13" s="105">
        <v>9652</v>
      </c>
      <c r="FA13" s="105">
        <v>6131</v>
      </c>
      <c r="FB13" s="105">
        <v>9985</v>
      </c>
      <c r="FC13" s="105">
        <v>5074</v>
      </c>
      <c r="FD13" s="105">
        <v>7024</v>
      </c>
      <c r="FE13" s="105">
        <v>12961</v>
      </c>
      <c r="FF13" s="105">
        <v>10051</v>
      </c>
      <c r="FG13" s="105">
        <v>10677</v>
      </c>
      <c r="FH13" s="105">
        <v>10878</v>
      </c>
      <c r="FI13" s="105">
        <v>10059</v>
      </c>
      <c r="FJ13" s="105">
        <v>14178</v>
      </c>
      <c r="FK13" s="105">
        <v>15815</v>
      </c>
      <c r="FL13" s="105">
        <v>8506</v>
      </c>
      <c r="FM13" s="105">
        <v>12157</v>
      </c>
      <c r="FN13" s="105">
        <v>10375</v>
      </c>
      <c r="FO13" s="105">
        <v>7722</v>
      </c>
      <c r="FP13" s="105">
        <v>6145</v>
      </c>
      <c r="FQ13" s="105">
        <v>10937</v>
      </c>
      <c r="FR13" s="105">
        <v>16836</v>
      </c>
      <c r="FS13" s="105">
        <v>19329</v>
      </c>
      <c r="FT13" s="105">
        <v>15641</v>
      </c>
      <c r="FU13" s="105">
        <v>16074</v>
      </c>
      <c r="FV13" s="105">
        <v>15959</v>
      </c>
      <c r="FW13" s="105">
        <v>18012</v>
      </c>
      <c r="FX13" s="105">
        <v>10055</v>
      </c>
      <c r="FY13" s="105">
        <v>8132</v>
      </c>
      <c r="FZ13" s="105">
        <v>11866</v>
      </c>
      <c r="GA13" s="139">
        <f t="shared" si="55"/>
        <v>0.143710843373494</v>
      </c>
      <c r="GB13" s="139">
        <f t="shared" si="56"/>
        <v>0.459173635022135</v>
      </c>
      <c r="GD13" s="105">
        <f t="shared" si="57"/>
        <v>12813</v>
      </c>
      <c r="GE13" s="105">
        <f t="shared" si="17"/>
        <v>20813</v>
      </c>
      <c r="GF13" s="105">
        <f t="shared" si="18"/>
        <v>43727</v>
      </c>
      <c r="GG13" s="105">
        <f t="shared" si="58"/>
        <v>91429</v>
      </c>
      <c r="GH13" s="105">
        <f t="shared" si="59"/>
        <v>122485</v>
      </c>
      <c r="GI13" s="105">
        <f t="shared" si="60"/>
        <v>157693</v>
      </c>
      <c r="GK13" s="105">
        <f t="shared" si="19"/>
        <v>12206</v>
      </c>
      <c r="GL13" s="105">
        <f t="shared" si="20"/>
        <v>17353</v>
      </c>
      <c r="GM13" s="105">
        <f t="shared" si="21"/>
        <v>20060</v>
      </c>
      <c r="GN13" s="105">
        <f t="shared" si="22"/>
        <v>21896</v>
      </c>
      <c r="GO13" s="105">
        <f t="shared" si="23"/>
        <v>24439</v>
      </c>
      <c r="GP13" s="105">
        <f t="shared" si="24"/>
        <v>25034</v>
      </c>
      <c r="GQ13" s="105">
        <f t="shared" si="25"/>
        <v>25768</v>
      </c>
      <c r="GR13" s="105">
        <f t="shared" si="26"/>
        <v>25059</v>
      </c>
      <c r="GS13" s="105">
        <f t="shared" si="27"/>
        <v>31606</v>
      </c>
      <c r="GT13" s="105">
        <f t="shared" si="28"/>
        <v>40052</v>
      </c>
      <c r="GU13" s="105">
        <f t="shared" si="29"/>
        <v>31038</v>
      </c>
      <c r="GV13" s="105">
        <f t="shared" si="30"/>
        <v>24804</v>
      </c>
      <c r="GW13" s="105">
        <f t="shared" si="31"/>
        <v>51806</v>
      </c>
      <c r="GX13" s="105">
        <f t="shared" si="32"/>
        <v>50045</v>
      </c>
      <c r="GY13" s="139">
        <f t="shared" si="33"/>
        <v>0.249500649156097</v>
      </c>
      <c r="GZ13" s="139">
        <f t="shared" si="34"/>
        <v>-0.0339922016754816</v>
      </c>
      <c r="HA13" s="158"/>
      <c r="HB13" s="138" t="s">
        <v>855</v>
      </c>
      <c r="HC13" s="138" t="s">
        <v>855</v>
      </c>
      <c r="HD13" s="105"/>
      <c r="HE13" s="105"/>
      <c r="HF13" s="105"/>
      <c r="HG13" s="105"/>
      <c r="HH13" s="105"/>
      <c r="HI13" s="105"/>
      <c r="HJ13" s="105"/>
      <c r="HK13" s="105"/>
      <c r="HL13" s="105"/>
      <c r="HM13" s="105"/>
      <c r="HN13" s="105"/>
      <c r="HO13" s="105"/>
      <c r="HP13" s="105"/>
      <c r="HQ13" s="105"/>
      <c r="HR13" s="105"/>
      <c r="HS13" s="105"/>
      <c r="HT13" s="105"/>
      <c r="HU13" s="105"/>
      <c r="HV13" s="105"/>
      <c r="HW13" s="105"/>
      <c r="HX13" s="105"/>
      <c r="HY13" s="105"/>
      <c r="HZ13" s="105"/>
      <c r="IA13" s="105"/>
      <c r="IB13" s="105"/>
      <c r="IC13" s="105"/>
      <c r="ID13" s="105"/>
      <c r="IE13" s="105"/>
      <c r="IF13" s="105"/>
      <c r="IG13" s="105"/>
      <c r="IH13" s="105"/>
      <c r="II13" s="105"/>
      <c r="IJ13" s="105"/>
      <c r="IK13" s="105"/>
      <c r="IL13" s="105"/>
      <c r="IM13" s="105"/>
      <c r="IN13" s="105"/>
      <c r="IO13" s="105"/>
      <c r="IP13" s="105"/>
      <c r="IQ13" s="105"/>
      <c r="IR13" s="105"/>
      <c r="IS13" s="105"/>
      <c r="IT13" s="105"/>
      <c r="IU13" s="105"/>
      <c r="IV13" s="105">
        <v>1076</v>
      </c>
      <c r="IW13" s="105">
        <v>652</v>
      </c>
      <c r="IX13" s="105">
        <v>784</v>
      </c>
      <c r="IY13" s="105">
        <v>2758</v>
      </c>
      <c r="IZ13" s="105">
        <v>1186</v>
      </c>
      <c r="JA13" s="105">
        <v>607</v>
      </c>
      <c r="JB13" s="105">
        <v>1188</v>
      </c>
      <c r="JC13" s="105">
        <v>829</v>
      </c>
      <c r="JD13" s="105">
        <v>641</v>
      </c>
      <c r="JE13" s="105">
        <v>868</v>
      </c>
      <c r="JF13" s="105">
        <v>839</v>
      </c>
      <c r="JG13" s="105">
        <v>2221</v>
      </c>
      <c r="JH13" s="105">
        <v>1814</v>
      </c>
      <c r="JI13" s="105">
        <v>1585</v>
      </c>
      <c r="JJ13" s="105">
        <v>819</v>
      </c>
      <c r="JK13" s="105">
        <v>1256</v>
      </c>
      <c r="JL13" s="105">
        <v>1355</v>
      </c>
      <c r="JM13" s="105">
        <v>890</v>
      </c>
      <c r="JN13" s="105">
        <v>2685</v>
      </c>
      <c r="JO13" s="105">
        <v>2633</v>
      </c>
      <c r="JP13" s="105">
        <v>998</v>
      </c>
      <c r="JQ13" s="105">
        <v>2025</v>
      </c>
      <c r="JR13" s="105">
        <v>2448</v>
      </c>
      <c r="JS13" s="105">
        <v>2382</v>
      </c>
      <c r="JT13" s="105">
        <v>4318</v>
      </c>
      <c r="JU13" s="105">
        <v>5414</v>
      </c>
      <c r="JV13" s="105">
        <v>6565</v>
      </c>
      <c r="JW13" s="105">
        <v>8943</v>
      </c>
      <c r="JX13" s="105">
        <v>6595</v>
      </c>
      <c r="JY13" s="138">
        <v>2784</v>
      </c>
      <c r="JZ13" s="138">
        <v>5558</v>
      </c>
      <c r="KA13" s="139">
        <f t="shared" si="61"/>
        <v>1.07001862197393</v>
      </c>
      <c r="KB13" s="139">
        <f t="shared" si="62"/>
        <v>0.996408045977011</v>
      </c>
      <c r="KD13" s="105">
        <f t="shared" si="63"/>
        <v>0</v>
      </c>
      <c r="KE13" s="105">
        <f t="shared" si="72"/>
        <v>0</v>
      </c>
      <c r="KF13" s="105">
        <f t="shared" si="35"/>
        <v>0</v>
      </c>
      <c r="KG13" s="105">
        <f t="shared" si="64"/>
        <v>5270</v>
      </c>
      <c r="KH13" s="105">
        <f t="shared" si="65"/>
        <v>13853</v>
      </c>
      <c r="KI13" s="105">
        <f t="shared" si="66"/>
        <v>40656</v>
      </c>
      <c r="KK13" s="105">
        <f t="shared" si="36"/>
        <v>0</v>
      </c>
      <c r="KL13" s="105">
        <f t="shared" si="37"/>
        <v>0</v>
      </c>
      <c r="KM13" s="105">
        <f t="shared" si="38"/>
        <v>0</v>
      </c>
      <c r="KN13" s="105">
        <f t="shared" si="39"/>
        <v>0</v>
      </c>
      <c r="KO13" s="105">
        <f t="shared" si="40"/>
        <v>1076</v>
      </c>
      <c r="KP13" s="105">
        <f t="shared" si="41"/>
        <v>4194</v>
      </c>
      <c r="KQ13" s="105">
        <f t="shared" si="42"/>
        <v>2981</v>
      </c>
      <c r="KR13" s="105">
        <f t="shared" si="73"/>
        <v>2338</v>
      </c>
      <c r="KS13" s="105">
        <f t="shared" si="74"/>
        <v>4874</v>
      </c>
      <c r="KT13" s="105">
        <f t="shared" si="67"/>
        <v>3660</v>
      </c>
      <c r="KU13" s="105">
        <f t="shared" si="68"/>
        <v>4930</v>
      </c>
      <c r="KV13" s="105">
        <f t="shared" si="69"/>
        <v>5656</v>
      </c>
      <c r="KW13" s="105">
        <f t="shared" si="70"/>
        <v>9148</v>
      </c>
      <c r="KX13" s="105">
        <f t="shared" si="71"/>
        <v>20922</v>
      </c>
      <c r="KY13" s="139">
        <f t="shared" si="43"/>
        <v>4.71639344262295</v>
      </c>
      <c r="KZ13" s="139">
        <f t="shared" si="44"/>
        <v>1.28705728027984</v>
      </c>
    </row>
    <row r="14" ht="15" spans="1:312">
      <c r="C14" s="138" t="s">
        <v>856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>
        <v>199</v>
      </c>
      <c r="AX14" s="105">
        <v>2012</v>
      </c>
      <c r="AY14" s="105">
        <v>3796</v>
      </c>
      <c r="AZ14" s="105">
        <v>3530</v>
      </c>
      <c r="BA14" s="105">
        <v>2916</v>
      </c>
      <c r="BB14" s="105">
        <v>1795</v>
      </c>
      <c r="BC14" s="105">
        <v>2137</v>
      </c>
      <c r="BD14" s="105">
        <v>4330</v>
      </c>
      <c r="BE14" s="105">
        <v>4302</v>
      </c>
      <c r="BF14" s="105">
        <v>5022</v>
      </c>
      <c r="BG14" s="105">
        <v>7166</v>
      </c>
      <c r="BH14" s="105">
        <v>8276</v>
      </c>
      <c r="BI14" s="105">
        <v>10119</v>
      </c>
      <c r="BJ14" s="105">
        <v>11011</v>
      </c>
      <c r="BK14" s="105">
        <v>11337</v>
      </c>
      <c r="BL14" s="105">
        <v>3116</v>
      </c>
      <c r="BM14" s="105">
        <v>5455</v>
      </c>
      <c r="BN14" s="105">
        <v>6663</v>
      </c>
      <c r="BO14" s="105">
        <v>8101</v>
      </c>
      <c r="BP14" s="105">
        <v>8678</v>
      </c>
      <c r="BQ14" s="105">
        <v>10620</v>
      </c>
      <c r="BR14" s="105">
        <v>12039</v>
      </c>
      <c r="BS14" s="105">
        <v>12303</v>
      </c>
      <c r="BT14" s="105">
        <v>12053</v>
      </c>
      <c r="BU14" s="105">
        <v>13077</v>
      </c>
      <c r="BV14" s="105">
        <v>13104</v>
      </c>
      <c r="BW14" s="105">
        <v>12619</v>
      </c>
      <c r="BX14" s="105">
        <v>12537</v>
      </c>
      <c r="BY14" s="138">
        <v>7510</v>
      </c>
      <c r="BZ14" s="138">
        <v>13012</v>
      </c>
      <c r="CA14" s="139">
        <f t="shared" si="45"/>
        <v>0.952874080744409</v>
      </c>
      <c r="CB14" s="139">
        <f t="shared" si="46"/>
        <v>0.732623169107856</v>
      </c>
      <c r="CC14" s="105">
        <f t="shared" si="0"/>
        <v>0</v>
      </c>
      <c r="CD14" s="105">
        <f t="shared" si="1"/>
        <v>0</v>
      </c>
      <c r="CE14" s="105">
        <f t="shared" si="2"/>
        <v>0</v>
      </c>
      <c r="CF14" s="105">
        <f t="shared" si="3"/>
        <v>0</v>
      </c>
      <c r="CG14" s="105">
        <f t="shared" si="4"/>
        <v>0</v>
      </c>
      <c r="CH14" s="105">
        <f t="shared" si="5"/>
        <v>0</v>
      </c>
      <c r="CI14" s="105">
        <f t="shared" si="6"/>
        <v>0</v>
      </c>
      <c r="CJ14" s="105">
        <f t="shared" si="7"/>
        <v>6007</v>
      </c>
      <c r="CK14" s="105">
        <f t="shared" si="8"/>
        <v>8241</v>
      </c>
      <c r="CL14" s="105">
        <f t="shared" si="9"/>
        <v>10769</v>
      </c>
      <c r="CM14" s="105">
        <f t="shared" si="10"/>
        <v>20464</v>
      </c>
      <c r="CN14" s="105">
        <f t="shared" si="11"/>
        <v>32467</v>
      </c>
      <c r="CO14" s="105">
        <f t="shared" si="47"/>
        <v>15234</v>
      </c>
      <c r="CP14" s="105">
        <f t="shared" si="12"/>
        <v>27399</v>
      </c>
      <c r="CQ14" s="105">
        <f t="shared" si="13"/>
        <v>36395</v>
      </c>
      <c r="CR14" s="105">
        <f t="shared" si="14"/>
        <v>38800</v>
      </c>
      <c r="CS14" s="139">
        <f t="shared" si="15"/>
        <v>0.195059598977423</v>
      </c>
      <c r="CT14" s="164">
        <f t="shared" si="16"/>
        <v>0.0660805055639511</v>
      </c>
      <c r="CU14" s="165">
        <f t="shared" si="48"/>
        <v>0</v>
      </c>
      <c r="CV14" s="165">
        <f t="shared" si="49"/>
        <v>0</v>
      </c>
      <c r="CW14" s="165">
        <f t="shared" si="50"/>
        <v>0</v>
      </c>
      <c r="CX14" s="165">
        <f t="shared" si="51"/>
        <v>6007</v>
      </c>
      <c r="CY14" s="165">
        <f t="shared" si="52"/>
        <v>71941</v>
      </c>
      <c r="CZ14" s="165">
        <f t="shared" si="53"/>
        <v>117828</v>
      </c>
      <c r="DA14" s="165">
        <f t="shared" si="54"/>
        <v>33059</v>
      </c>
      <c r="DB14" s="166"/>
      <c r="DC14" s="138" t="s">
        <v>857</v>
      </c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5"/>
      <c r="DO14" s="105"/>
      <c r="DP14" s="105"/>
      <c r="DQ14" s="105"/>
      <c r="DR14" s="105"/>
      <c r="DS14" s="105"/>
      <c r="DT14" s="105"/>
      <c r="DU14" s="105"/>
      <c r="DV14" s="105"/>
      <c r="DW14" s="105"/>
      <c r="DX14" s="105"/>
      <c r="DY14" s="105"/>
      <c r="DZ14" s="105"/>
      <c r="EA14" s="105"/>
      <c r="EB14" s="105"/>
      <c r="EC14" s="105"/>
      <c r="ED14" s="105"/>
      <c r="EE14" s="105"/>
      <c r="EF14" s="105"/>
      <c r="EG14" s="105">
        <v>879</v>
      </c>
      <c r="EH14" s="105">
        <v>884</v>
      </c>
      <c r="EI14" s="105">
        <v>928</v>
      </c>
      <c r="EJ14" s="105">
        <v>1050</v>
      </c>
      <c r="EK14" s="105">
        <v>1743</v>
      </c>
      <c r="EL14" s="105">
        <v>2032</v>
      </c>
      <c r="EM14" s="105">
        <v>3024</v>
      </c>
      <c r="EN14" s="105">
        <v>1668</v>
      </c>
      <c r="EO14" s="105">
        <v>393</v>
      </c>
      <c r="EP14" s="105">
        <v>2863</v>
      </c>
      <c r="EQ14" s="105">
        <v>2770</v>
      </c>
      <c r="ER14" s="105">
        <v>3195</v>
      </c>
      <c r="ES14" s="105">
        <v>3941</v>
      </c>
      <c r="ET14" s="105">
        <v>4404</v>
      </c>
      <c r="EU14" s="105">
        <v>4488</v>
      </c>
      <c r="EV14" s="105">
        <v>4117</v>
      </c>
      <c r="EW14" s="105">
        <v>3654</v>
      </c>
      <c r="EX14" s="105">
        <v>5628</v>
      </c>
      <c r="EY14" s="105">
        <v>7807</v>
      </c>
      <c r="EZ14" s="105">
        <v>8085</v>
      </c>
      <c r="FA14" s="105">
        <v>3435</v>
      </c>
      <c r="FB14" s="105">
        <v>10059</v>
      </c>
      <c r="FC14" s="105">
        <v>9087</v>
      </c>
      <c r="FD14" s="105">
        <v>10069</v>
      </c>
      <c r="FE14" s="105">
        <v>11259</v>
      </c>
      <c r="FF14" s="105">
        <v>12044</v>
      </c>
      <c r="FG14" s="105">
        <v>12525</v>
      </c>
      <c r="FH14" s="105">
        <v>10478</v>
      </c>
      <c r="FI14" s="105">
        <v>5723</v>
      </c>
      <c r="FJ14" s="105">
        <v>6290</v>
      </c>
      <c r="FK14" s="105">
        <v>8493</v>
      </c>
      <c r="FL14" s="105">
        <v>1139</v>
      </c>
      <c r="FM14" s="105">
        <v>3198</v>
      </c>
      <c r="FN14" s="105">
        <v>6172</v>
      </c>
      <c r="FO14" s="105">
        <v>5049</v>
      </c>
      <c r="FP14" s="105">
        <v>12058</v>
      </c>
      <c r="FQ14" s="105">
        <v>13209</v>
      </c>
      <c r="FR14" s="105">
        <v>14335</v>
      </c>
      <c r="FS14" s="105">
        <v>14190</v>
      </c>
      <c r="FT14" s="105">
        <v>15800</v>
      </c>
      <c r="FU14" s="105">
        <v>15764</v>
      </c>
      <c r="FV14" s="105">
        <v>13815</v>
      </c>
      <c r="FW14" s="105">
        <v>14106</v>
      </c>
      <c r="FX14" s="105">
        <v>8828</v>
      </c>
      <c r="FY14" s="105">
        <v>4694</v>
      </c>
      <c r="FZ14" s="105">
        <v>10695</v>
      </c>
      <c r="GA14" s="139">
        <f t="shared" si="55"/>
        <v>0.732825664290343</v>
      </c>
      <c r="GB14" s="139">
        <f t="shared" si="56"/>
        <v>1.27844056242011</v>
      </c>
      <c r="GD14" s="105">
        <f t="shared" si="57"/>
        <v>0</v>
      </c>
      <c r="GE14" s="105">
        <f t="shared" si="17"/>
        <v>0</v>
      </c>
      <c r="GF14" s="105">
        <f t="shared" si="18"/>
        <v>10540</v>
      </c>
      <c r="GG14" s="105">
        <f t="shared" si="58"/>
        <v>44928</v>
      </c>
      <c r="GH14" s="105">
        <f t="shared" si="59"/>
        <v>107547</v>
      </c>
      <c r="GI14" s="105">
        <f t="shared" si="60"/>
        <v>128835</v>
      </c>
      <c r="GK14" s="105">
        <f t="shared" si="19"/>
        <v>2862</v>
      </c>
      <c r="GL14" s="105">
        <f t="shared" si="20"/>
        <v>6799</v>
      </c>
      <c r="GM14" s="105">
        <f t="shared" si="21"/>
        <v>4924</v>
      </c>
      <c r="GN14" s="105">
        <f t="shared" si="22"/>
        <v>9906</v>
      </c>
      <c r="GO14" s="105">
        <f t="shared" si="23"/>
        <v>13009</v>
      </c>
      <c r="GP14" s="105">
        <f t="shared" si="24"/>
        <v>17089</v>
      </c>
      <c r="GQ14" s="105">
        <f t="shared" si="25"/>
        <v>21579</v>
      </c>
      <c r="GR14" s="105">
        <f t="shared" si="26"/>
        <v>30415</v>
      </c>
      <c r="GS14" s="105">
        <f t="shared" si="27"/>
        <v>35047</v>
      </c>
      <c r="GT14" s="105">
        <f t="shared" si="28"/>
        <v>20506</v>
      </c>
      <c r="GU14" s="105">
        <f t="shared" si="29"/>
        <v>10509</v>
      </c>
      <c r="GV14" s="105">
        <f t="shared" si="30"/>
        <v>30316</v>
      </c>
      <c r="GW14" s="105">
        <f t="shared" si="31"/>
        <v>44325</v>
      </c>
      <c r="GX14" s="105">
        <f t="shared" si="32"/>
        <v>43685</v>
      </c>
      <c r="GY14" s="139">
        <f t="shared" si="33"/>
        <v>1.13035209207061</v>
      </c>
      <c r="GZ14" s="139">
        <f t="shared" si="34"/>
        <v>-0.01443880428652</v>
      </c>
      <c r="HA14" s="158"/>
      <c r="HB14" s="138" t="s">
        <v>858</v>
      </c>
      <c r="HC14" s="138" t="s">
        <v>858</v>
      </c>
      <c r="HD14" s="105"/>
      <c r="HE14" s="105"/>
      <c r="HF14" s="105"/>
      <c r="HG14" s="105"/>
      <c r="HH14" s="105"/>
      <c r="HI14" s="105"/>
      <c r="HJ14" s="105"/>
      <c r="HK14" s="105"/>
      <c r="HL14" s="105"/>
      <c r="HM14" s="105"/>
      <c r="HN14" s="105"/>
      <c r="HO14" s="105"/>
      <c r="HP14" s="105">
        <v>1642</v>
      </c>
      <c r="HQ14" s="105">
        <v>2324</v>
      </c>
      <c r="HR14" s="105">
        <v>4305</v>
      </c>
      <c r="HS14" s="105">
        <v>5222</v>
      </c>
      <c r="HT14" s="105">
        <v>3888</v>
      </c>
      <c r="HU14" s="105">
        <v>3589</v>
      </c>
      <c r="HV14" s="105">
        <v>1724</v>
      </c>
      <c r="HW14" s="105">
        <v>1260</v>
      </c>
      <c r="HX14" s="105">
        <v>1598</v>
      </c>
      <c r="HY14" s="105">
        <v>1292</v>
      </c>
      <c r="HZ14" s="105">
        <v>963</v>
      </c>
      <c r="IA14" s="105">
        <v>3919</v>
      </c>
      <c r="IB14" s="105">
        <v>2451</v>
      </c>
      <c r="IC14" s="105">
        <v>138</v>
      </c>
      <c r="ID14" s="105">
        <v>548</v>
      </c>
      <c r="IE14" s="105">
        <v>2172</v>
      </c>
      <c r="IF14" s="105">
        <v>2027</v>
      </c>
      <c r="IG14" s="105">
        <v>2803</v>
      </c>
      <c r="IH14" s="105">
        <v>1974</v>
      </c>
      <c r="II14" s="105">
        <v>1869</v>
      </c>
      <c r="IJ14" s="105">
        <v>4667</v>
      </c>
      <c r="IK14" s="105">
        <v>2142</v>
      </c>
      <c r="IL14" s="105">
        <v>3695</v>
      </c>
      <c r="IM14" s="105">
        <v>4307</v>
      </c>
      <c r="IN14" s="105">
        <v>755</v>
      </c>
      <c r="IO14" s="105">
        <v>792</v>
      </c>
      <c r="IP14" s="105">
        <v>2566</v>
      </c>
      <c r="IQ14" s="105">
        <v>1798</v>
      </c>
      <c r="IR14" s="105">
        <v>1847</v>
      </c>
      <c r="IS14" s="105">
        <v>730</v>
      </c>
      <c r="IT14" s="105">
        <v>266</v>
      </c>
      <c r="IU14" s="105">
        <v>1485</v>
      </c>
      <c r="IV14" s="105">
        <v>1219</v>
      </c>
      <c r="IW14" s="105">
        <v>659</v>
      </c>
      <c r="IX14" s="105">
        <v>3833</v>
      </c>
      <c r="IY14" s="105">
        <v>202</v>
      </c>
      <c r="IZ14" s="105">
        <v>1465</v>
      </c>
      <c r="JA14" s="105">
        <v>3774</v>
      </c>
      <c r="JB14" s="105">
        <v>2388</v>
      </c>
      <c r="JC14" s="105">
        <v>716</v>
      </c>
      <c r="JD14" s="105">
        <v>1303</v>
      </c>
      <c r="JE14" s="105">
        <v>3371</v>
      </c>
      <c r="JF14" s="105">
        <v>2656</v>
      </c>
      <c r="JG14" s="105">
        <v>2183</v>
      </c>
      <c r="JH14" s="105">
        <v>1449</v>
      </c>
      <c r="JI14" s="105">
        <v>1528</v>
      </c>
      <c r="JJ14" s="105">
        <v>789</v>
      </c>
      <c r="JK14" s="105">
        <v>534</v>
      </c>
      <c r="JL14" s="105">
        <v>758</v>
      </c>
      <c r="JM14" s="105">
        <v>1400</v>
      </c>
      <c r="JN14" s="105">
        <v>1763</v>
      </c>
      <c r="JO14" s="105">
        <v>1293</v>
      </c>
      <c r="JP14" s="105">
        <v>4056</v>
      </c>
      <c r="JQ14" s="105">
        <v>1738</v>
      </c>
      <c r="JR14" s="105">
        <v>1200</v>
      </c>
      <c r="JS14" s="105">
        <v>1415</v>
      </c>
      <c r="JT14" s="105">
        <v>915</v>
      </c>
      <c r="JU14" s="105">
        <v>929</v>
      </c>
      <c r="JV14" s="105">
        <v>821</v>
      </c>
      <c r="JW14" s="105">
        <v>646</v>
      </c>
      <c r="JX14" s="105">
        <v>505</v>
      </c>
      <c r="JY14" s="138">
        <v>430</v>
      </c>
      <c r="JZ14" s="138">
        <v>800</v>
      </c>
      <c r="KA14" s="139">
        <f t="shared" si="61"/>
        <v>-0.546228020419739</v>
      </c>
      <c r="KB14" s="139">
        <f t="shared" si="62"/>
        <v>0.86046511627907</v>
      </c>
      <c r="KD14" s="105">
        <f t="shared" si="63"/>
        <v>0</v>
      </c>
      <c r="KE14" s="105">
        <f t="shared" si="72"/>
        <v>31726</v>
      </c>
      <c r="KF14" s="105">
        <f t="shared" si="35"/>
        <v>28793</v>
      </c>
      <c r="KG14" s="105">
        <f t="shared" si="64"/>
        <v>16152</v>
      </c>
      <c r="KH14" s="105">
        <f t="shared" si="65"/>
        <v>22156</v>
      </c>
      <c r="KI14" s="105">
        <f t="shared" si="66"/>
        <v>16934</v>
      </c>
      <c r="KK14" s="105">
        <f t="shared" si="36"/>
        <v>8510</v>
      </c>
      <c r="KL14" s="105">
        <f t="shared" si="37"/>
        <v>10144</v>
      </c>
      <c r="KM14" s="105">
        <f t="shared" si="38"/>
        <v>4113</v>
      </c>
      <c r="KN14" s="105">
        <f t="shared" si="39"/>
        <v>4375</v>
      </c>
      <c r="KO14" s="105">
        <f t="shared" si="40"/>
        <v>2970</v>
      </c>
      <c r="KP14" s="105">
        <f t="shared" si="41"/>
        <v>4694</v>
      </c>
      <c r="KQ14" s="105">
        <f t="shared" si="42"/>
        <v>7627</v>
      </c>
      <c r="KR14" s="105">
        <f t="shared" si="73"/>
        <v>5390</v>
      </c>
      <c r="KS14" s="105">
        <f t="shared" si="74"/>
        <v>6288</v>
      </c>
      <c r="KT14" s="105">
        <f t="shared" si="67"/>
        <v>2851</v>
      </c>
      <c r="KU14" s="105">
        <f t="shared" si="68"/>
        <v>3921</v>
      </c>
      <c r="KV14" s="105">
        <f t="shared" si="69"/>
        <v>7087</v>
      </c>
      <c r="KW14" s="105">
        <f t="shared" si="70"/>
        <v>3530</v>
      </c>
      <c r="KX14" s="105">
        <f t="shared" si="71"/>
        <v>2396</v>
      </c>
      <c r="KY14" s="139">
        <f t="shared" si="43"/>
        <v>-0.159593125219221</v>
      </c>
      <c r="KZ14" s="139">
        <f t="shared" si="44"/>
        <v>-0.321246458923513</v>
      </c>
    </row>
    <row r="15" ht="15" spans="1:312">
      <c r="C15" s="138" t="s">
        <v>854</v>
      </c>
      <c r="D15" s="105"/>
      <c r="E15" s="105"/>
      <c r="F15" s="105"/>
      <c r="G15" s="105"/>
      <c r="H15" s="105"/>
      <c r="I15" s="105"/>
      <c r="J15" s="105">
        <v>1331</v>
      </c>
      <c r="K15" s="105">
        <v>1296</v>
      </c>
      <c r="L15" s="105">
        <v>2079</v>
      </c>
      <c r="M15" s="105">
        <v>2060</v>
      </c>
      <c r="N15" s="105">
        <v>3349</v>
      </c>
      <c r="O15" s="105">
        <v>2698</v>
      </c>
      <c r="P15" s="105">
        <v>1803</v>
      </c>
      <c r="Q15" s="105">
        <v>654</v>
      </c>
      <c r="R15" s="105">
        <v>1356</v>
      </c>
      <c r="S15" s="105">
        <v>1508</v>
      </c>
      <c r="T15" s="105">
        <v>935</v>
      </c>
      <c r="U15" s="105">
        <v>1092</v>
      </c>
      <c r="V15" s="105">
        <v>1502</v>
      </c>
      <c r="W15" s="105">
        <v>2796</v>
      </c>
      <c r="X15" s="105">
        <v>2478</v>
      </c>
      <c r="Y15" s="105">
        <v>2019</v>
      </c>
      <c r="Z15" s="105">
        <v>1500</v>
      </c>
      <c r="AA15" s="105">
        <v>3170</v>
      </c>
      <c r="AB15" s="105">
        <v>1598</v>
      </c>
      <c r="AC15" s="105">
        <v>707</v>
      </c>
      <c r="AD15" s="105">
        <v>1533</v>
      </c>
      <c r="AE15" s="105">
        <v>3155</v>
      </c>
      <c r="AF15" s="105">
        <v>3436</v>
      </c>
      <c r="AG15" s="105">
        <v>3739</v>
      </c>
      <c r="AH15" s="105">
        <v>3533</v>
      </c>
      <c r="AI15" s="105">
        <v>3965</v>
      </c>
      <c r="AJ15" s="105">
        <v>4708</v>
      </c>
      <c r="AK15" s="105">
        <v>5055</v>
      </c>
      <c r="AL15" s="105">
        <v>5291</v>
      </c>
      <c r="AM15" s="105">
        <v>7007</v>
      </c>
      <c r="AN15" s="105">
        <v>7225</v>
      </c>
      <c r="AO15" s="105">
        <v>5578</v>
      </c>
      <c r="AP15" s="105">
        <v>7257</v>
      </c>
      <c r="AQ15" s="105">
        <v>7102</v>
      </c>
      <c r="AR15" s="105">
        <v>6711</v>
      </c>
      <c r="AS15" s="105">
        <v>8083</v>
      </c>
      <c r="AT15" s="105">
        <v>7931</v>
      </c>
      <c r="AU15" s="105">
        <v>5880</v>
      </c>
      <c r="AV15" s="105">
        <v>10628</v>
      </c>
      <c r="AW15" s="105">
        <v>3667</v>
      </c>
      <c r="AX15" s="105">
        <v>10878</v>
      </c>
      <c r="AY15" s="105">
        <v>10489</v>
      </c>
      <c r="AZ15" s="105">
        <v>9652</v>
      </c>
      <c r="BA15" s="105">
        <v>6131</v>
      </c>
      <c r="BB15" s="105">
        <v>9985</v>
      </c>
      <c r="BC15" s="105">
        <v>5074</v>
      </c>
      <c r="BD15" s="105">
        <v>7024</v>
      </c>
      <c r="BE15" s="105">
        <v>12961</v>
      </c>
      <c r="BF15" s="105">
        <v>10051</v>
      </c>
      <c r="BG15" s="105">
        <v>10677</v>
      </c>
      <c r="BH15" s="105">
        <v>10878</v>
      </c>
      <c r="BI15" s="105">
        <v>10059</v>
      </c>
      <c r="BJ15" s="105">
        <v>14178</v>
      </c>
      <c r="BK15" s="105">
        <v>15815</v>
      </c>
      <c r="BL15" s="105">
        <v>8506</v>
      </c>
      <c r="BM15" s="105">
        <v>12157</v>
      </c>
      <c r="BN15" s="105">
        <v>10375</v>
      </c>
      <c r="BO15" s="105">
        <v>6572</v>
      </c>
      <c r="BP15" s="105">
        <v>6145</v>
      </c>
      <c r="BQ15" s="105">
        <v>10937</v>
      </c>
      <c r="BR15" s="105">
        <v>16836</v>
      </c>
      <c r="BS15" s="105">
        <v>17968</v>
      </c>
      <c r="BT15" s="105">
        <v>15641</v>
      </c>
      <c r="BU15" s="105">
        <v>16074</v>
      </c>
      <c r="BV15" s="105">
        <v>15959</v>
      </c>
      <c r="BW15" s="105">
        <v>18012</v>
      </c>
      <c r="BX15" s="105">
        <v>10055</v>
      </c>
      <c r="BY15" s="138">
        <v>8132</v>
      </c>
      <c r="BZ15" s="138">
        <v>11866</v>
      </c>
      <c r="CA15" s="139">
        <f t="shared" si="45"/>
        <v>0.143710843373494</v>
      </c>
      <c r="CB15" s="139">
        <f t="shared" si="46"/>
        <v>0.459173635022135</v>
      </c>
      <c r="CC15" s="105">
        <f t="shared" si="0"/>
        <v>20813</v>
      </c>
      <c r="CD15" s="105">
        <f t="shared" si="1"/>
        <v>43727</v>
      </c>
      <c r="CE15" s="105">
        <f t="shared" si="2"/>
        <v>17261</v>
      </c>
      <c r="CF15" s="105">
        <f t="shared" si="3"/>
        <v>17353</v>
      </c>
      <c r="CG15" s="105">
        <f t="shared" si="4"/>
        <v>20060</v>
      </c>
      <c r="CH15" s="105">
        <f t="shared" si="5"/>
        <v>21896</v>
      </c>
      <c r="CI15" s="105">
        <f t="shared" si="6"/>
        <v>24439</v>
      </c>
      <c r="CJ15" s="105">
        <f t="shared" si="7"/>
        <v>25034</v>
      </c>
      <c r="CK15" s="105">
        <f t="shared" si="8"/>
        <v>25768</v>
      </c>
      <c r="CL15" s="105">
        <f t="shared" si="9"/>
        <v>25059</v>
      </c>
      <c r="CM15" s="105">
        <f t="shared" si="10"/>
        <v>31606</v>
      </c>
      <c r="CN15" s="105">
        <f t="shared" si="11"/>
        <v>40052</v>
      </c>
      <c r="CO15" s="105">
        <f t="shared" si="47"/>
        <v>31038</v>
      </c>
      <c r="CP15" s="105">
        <f t="shared" si="12"/>
        <v>23654</v>
      </c>
      <c r="CQ15" s="105">
        <f t="shared" si="13"/>
        <v>50445</v>
      </c>
      <c r="CR15" s="105">
        <f t="shared" si="14"/>
        <v>50045</v>
      </c>
      <c r="CS15" s="139">
        <f t="shared" si="15"/>
        <v>0.249500649156097</v>
      </c>
      <c r="CT15" s="164">
        <f t="shared" si="16"/>
        <v>-0.00792942808999897</v>
      </c>
      <c r="CU15" s="165">
        <f t="shared" si="48"/>
        <v>12813</v>
      </c>
      <c r="CV15" s="165">
        <f t="shared" si="49"/>
        <v>20813</v>
      </c>
      <c r="CW15" s="165">
        <f t="shared" si="50"/>
        <v>43727</v>
      </c>
      <c r="CX15" s="165">
        <f t="shared" si="51"/>
        <v>91429</v>
      </c>
      <c r="CY15" s="165">
        <f t="shared" si="52"/>
        <v>122485</v>
      </c>
      <c r="CZ15" s="165">
        <f t="shared" si="53"/>
        <v>155182</v>
      </c>
      <c r="DA15" s="165">
        <f t="shared" si="54"/>
        <v>30053</v>
      </c>
      <c r="DB15" s="166"/>
      <c r="DC15" s="138" t="s">
        <v>859</v>
      </c>
      <c r="DD15" s="105">
        <v>1</v>
      </c>
      <c r="DE15" s="105"/>
      <c r="DF15" s="105"/>
      <c r="DG15" s="105"/>
      <c r="DH15" s="105"/>
      <c r="DI15" s="105"/>
      <c r="DJ15" s="105"/>
      <c r="DK15" s="105"/>
      <c r="DL15" s="105"/>
      <c r="DM15" s="105">
        <v>188</v>
      </c>
      <c r="DN15" s="105"/>
      <c r="DO15" s="105">
        <v>2825</v>
      </c>
      <c r="DP15" s="105">
        <v>576</v>
      </c>
      <c r="DQ15" s="105">
        <v>150</v>
      </c>
      <c r="DR15" s="105">
        <v>806</v>
      </c>
      <c r="DS15" s="105">
        <v>910</v>
      </c>
      <c r="DT15" s="105">
        <v>1894</v>
      </c>
      <c r="DU15" s="105">
        <v>1059</v>
      </c>
      <c r="DV15" s="105">
        <v>34</v>
      </c>
      <c r="DW15" s="105">
        <v>3</v>
      </c>
      <c r="DX15" s="105">
        <v>1081</v>
      </c>
      <c r="DY15" s="105">
        <v>1399</v>
      </c>
      <c r="DZ15" s="105">
        <v>2572</v>
      </c>
      <c r="EA15" s="105">
        <v>8795</v>
      </c>
      <c r="EB15" s="105">
        <v>2219</v>
      </c>
      <c r="EC15" s="105">
        <v>373</v>
      </c>
      <c r="ED15" s="105">
        <v>14</v>
      </c>
      <c r="EE15" s="105">
        <v>21</v>
      </c>
      <c r="EF15" s="105">
        <v>166</v>
      </c>
      <c r="EG15" s="105">
        <v>76</v>
      </c>
      <c r="EH15" s="105">
        <v>141</v>
      </c>
      <c r="EI15" s="105">
        <v>239</v>
      </c>
      <c r="EJ15" s="105">
        <v>3</v>
      </c>
      <c r="EK15" s="105">
        <v>1045</v>
      </c>
      <c r="EL15" s="105">
        <v>2561</v>
      </c>
      <c r="EM15" s="105">
        <v>15</v>
      </c>
      <c r="EN15" s="105">
        <v>457</v>
      </c>
      <c r="EO15" s="105">
        <v>214</v>
      </c>
      <c r="EP15" s="105">
        <v>1221</v>
      </c>
      <c r="EQ15" s="105">
        <v>1288</v>
      </c>
      <c r="ER15" s="105">
        <v>2057</v>
      </c>
      <c r="ES15" s="105">
        <v>3218</v>
      </c>
      <c r="ET15" s="105">
        <v>1234</v>
      </c>
      <c r="EU15" s="105">
        <v>984</v>
      </c>
      <c r="EV15" s="105">
        <v>2223</v>
      </c>
      <c r="EW15" s="105">
        <v>3748</v>
      </c>
      <c r="EX15" s="105">
        <v>3965</v>
      </c>
      <c r="EY15" s="105">
        <v>12974</v>
      </c>
      <c r="EZ15" s="105">
        <v>583</v>
      </c>
      <c r="FA15" s="105">
        <v>421</v>
      </c>
      <c r="FB15" s="105">
        <v>567</v>
      </c>
      <c r="FC15" s="105">
        <v>755</v>
      </c>
      <c r="FD15" s="105">
        <v>5632</v>
      </c>
      <c r="FE15" s="105">
        <v>4757</v>
      </c>
      <c r="FF15" s="105">
        <v>4500</v>
      </c>
      <c r="FG15" s="105">
        <v>7840</v>
      </c>
      <c r="FH15" s="105">
        <v>8670</v>
      </c>
      <c r="FI15" s="105">
        <v>5609</v>
      </c>
      <c r="FJ15" s="105">
        <v>6413</v>
      </c>
      <c r="FK15" s="105">
        <v>11539</v>
      </c>
      <c r="FL15" s="105">
        <v>8379</v>
      </c>
      <c r="FM15" s="105">
        <v>4377</v>
      </c>
      <c r="FN15" s="105">
        <v>7192</v>
      </c>
      <c r="FO15" s="105"/>
      <c r="FP15" s="105">
        <v>9846</v>
      </c>
      <c r="FQ15" s="105">
        <v>11606</v>
      </c>
      <c r="FR15" s="105">
        <v>6239</v>
      </c>
      <c r="FS15" s="105">
        <v>8854</v>
      </c>
      <c r="FT15" s="105">
        <v>10522</v>
      </c>
      <c r="FU15" s="105">
        <v>8495</v>
      </c>
      <c r="FV15" s="105">
        <v>10245</v>
      </c>
      <c r="FW15" s="105">
        <v>12576</v>
      </c>
      <c r="FX15" s="105">
        <v>6925</v>
      </c>
      <c r="FY15" s="105">
        <v>3887</v>
      </c>
      <c r="FZ15" s="105">
        <v>9203</v>
      </c>
      <c r="GA15" s="139">
        <f t="shared" si="55"/>
        <v>0.279616240266963</v>
      </c>
      <c r="GB15" s="139">
        <f t="shared" si="56"/>
        <v>1.36763570877283</v>
      </c>
      <c r="GD15" s="105">
        <f t="shared" si="57"/>
        <v>3014</v>
      </c>
      <c r="GE15" s="105">
        <f t="shared" si="17"/>
        <v>19279</v>
      </c>
      <c r="GF15" s="105">
        <f t="shared" si="18"/>
        <v>6873</v>
      </c>
      <c r="GG15" s="105">
        <f t="shared" si="58"/>
        <v>33583</v>
      </c>
      <c r="GH15" s="105">
        <f t="shared" si="59"/>
        <v>57286</v>
      </c>
      <c r="GI15" s="105">
        <f t="shared" si="60"/>
        <v>98331</v>
      </c>
      <c r="GK15" s="105">
        <f t="shared" si="19"/>
        <v>383</v>
      </c>
      <c r="GL15" s="105">
        <f t="shared" si="20"/>
        <v>3621</v>
      </c>
      <c r="GM15" s="105">
        <f t="shared" si="21"/>
        <v>1892</v>
      </c>
      <c r="GN15" s="105">
        <f t="shared" si="22"/>
        <v>6563</v>
      </c>
      <c r="GO15" s="105">
        <f t="shared" si="23"/>
        <v>4441</v>
      </c>
      <c r="GP15" s="105">
        <f t="shared" si="24"/>
        <v>20687</v>
      </c>
      <c r="GQ15" s="105">
        <f t="shared" si="25"/>
        <v>1571</v>
      </c>
      <c r="GR15" s="105">
        <f t="shared" si="26"/>
        <v>11144</v>
      </c>
      <c r="GS15" s="105">
        <f t="shared" si="27"/>
        <v>21010</v>
      </c>
      <c r="GT15" s="105">
        <f t="shared" si="28"/>
        <v>23561</v>
      </c>
      <c r="GU15" s="105">
        <f t="shared" si="29"/>
        <v>19948</v>
      </c>
      <c r="GV15" s="105">
        <f t="shared" si="30"/>
        <v>21452</v>
      </c>
      <c r="GW15" s="105">
        <f t="shared" si="31"/>
        <v>25615</v>
      </c>
      <c r="GX15" s="105">
        <f t="shared" si="32"/>
        <v>31316</v>
      </c>
      <c r="GY15" s="139">
        <f t="shared" si="33"/>
        <v>0.329145622002462</v>
      </c>
      <c r="GZ15" s="139">
        <f t="shared" si="34"/>
        <v>0.222564903376928</v>
      </c>
      <c r="HA15" s="158"/>
      <c r="HB15" s="138" t="s">
        <v>860</v>
      </c>
      <c r="HC15" s="138" t="s">
        <v>860</v>
      </c>
      <c r="HD15" s="105"/>
      <c r="HE15" s="105"/>
      <c r="HF15" s="105">
        <v>1140</v>
      </c>
      <c r="HG15" s="105">
        <v>1956</v>
      </c>
      <c r="HH15" s="105">
        <v>1560</v>
      </c>
      <c r="HI15" s="105">
        <v>1373</v>
      </c>
      <c r="HJ15" s="105">
        <v>1937</v>
      </c>
      <c r="HK15" s="105">
        <v>2475</v>
      </c>
      <c r="HL15" s="105">
        <v>2915</v>
      </c>
      <c r="HM15" s="105">
        <v>2961</v>
      </c>
      <c r="HN15" s="105">
        <v>3559</v>
      </c>
      <c r="HO15" s="105">
        <v>904</v>
      </c>
      <c r="HP15" s="105">
        <v>58</v>
      </c>
      <c r="HQ15" s="105">
        <v>340</v>
      </c>
      <c r="HR15" s="105">
        <v>2223</v>
      </c>
      <c r="HS15" s="105">
        <v>2865</v>
      </c>
      <c r="HT15" s="105">
        <v>3066</v>
      </c>
      <c r="HU15" s="105">
        <v>3300</v>
      </c>
      <c r="HV15" s="105">
        <v>3375</v>
      </c>
      <c r="HW15" s="105">
        <v>3523</v>
      </c>
      <c r="HX15" s="105">
        <v>3864</v>
      </c>
      <c r="HY15" s="105">
        <v>3164</v>
      </c>
      <c r="HZ15" s="105">
        <v>3351</v>
      </c>
      <c r="IA15" s="105">
        <v>2481</v>
      </c>
      <c r="IB15" s="105">
        <v>3600</v>
      </c>
      <c r="IC15" s="105">
        <v>561</v>
      </c>
      <c r="ID15" s="105">
        <v>2381</v>
      </c>
      <c r="IE15" s="105">
        <v>2957</v>
      </c>
      <c r="IF15" s="105">
        <v>2949</v>
      </c>
      <c r="IG15" s="105">
        <v>3250</v>
      </c>
      <c r="IH15" s="105">
        <v>2585</v>
      </c>
      <c r="II15" s="105">
        <v>2365</v>
      </c>
      <c r="IJ15" s="105">
        <v>1199</v>
      </c>
      <c r="IK15" s="105">
        <v>2289</v>
      </c>
      <c r="IL15" s="105">
        <v>2926</v>
      </c>
      <c r="IM15" s="105">
        <v>1868</v>
      </c>
      <c r="IN15" s="105">
        <v>2808</v>
      </c>
      <c r="IO15" s="105">
        <v>1533</v>
      </c>
      <c r="IP15" s="105">
        <v>2370</v>
      </c>
      <c r="IQ15" s="105">
        <v>1898</v>
      </c>
      <c r="IR15" s="105">
        <v>2554</v>
      </c>
      <c r="IS15" s="105">
        <v>1148</v>
      </c>
      <c r="IT15" s="105">
        <v>1786</v>
      </c>
      <c r="IU15" s="105">
        <v>2157</v>
      </c>
      <c r="IV15" s="105">
        <v>2613</v>
      </c>
      <c r="IW15" s="105">
        <v>2028</v>
      </c>
      <c r="IX15" s="105">
        <v>2020</v>
      </c>
      <c r="IY15" s="105">
        <v>1952</v>
      </c>
      <c r="IZ15" s="105">
        <v>3788</v>
      </c>
      <c r="JA15" s="105">
        <v>1177</v>
      </c>
      <c r="JB15" s="105">
        <v>980</v>
      </c>
      <c r="JC15" s="105">
        <v>631</v>
      </c>
      <c r="JD15" s="105">
        <v>1708</v>
      </c>
      <c r="JE15" s="105">
        <v>1365</v>
      </c>
      <c r="JF15" s="105">
        <v>1338</v>
      </c>
      <c r="JG15" s="105">
        <v>1591</v>
      </c>
      <c r="JH15" s="105">
        <v>1393</v>
      </c>
      <c r="JI15" s="105">
        <v>1723</v>
      </c>
      <c r="JJ15" s="105">
        <v>1223</v>
      </c>
      <c r="JK15" s="105">
        <v>685</v>
      </c>
      <c r="JL15" s="105">
        <v>1249</v>
      </c>
      <c r="JM15" s="105">
        <v>731</v>
      </c>
      <c r="JN15" s="105">
        <v>618</v>
      </c>
      <c r="JO15" s="105">
        <v>161</v>
      </c>
      <c r="JP15" s="105">
        <v>12564</v>
      </c>
      <c r="JQ15" s="105">
        <v>93</v>
      </c>
      <c r="JR15" s="105">
        <v>634</v>
      </c>
      <c r="JS15" s="105">
        <v>510</v>
      </c>
      <c r="JT15" s="105">
        <v>415</v>
      </c>
      <c r="JU15" s="105">
        <v>414</v>
      </c>
      <c r="JV15" s="105">
        <v>177</v>
      </c>
      <c r="JW15" s="105">
        <v>229</v>
      </c>
      <c r="JX15" s="105">
        <v>46</v>
      </c>
      <c r="JY15" s="138">
        <v>17</v>
      </c>
      <c r="JZ15" s="138">
        <v>5</v>
      </c>
      <c r="KA15" s="139">
        <f t="shared" si="61"/>
        <v>-0.991909385113269</v>
      </c>
      <c r="KB15" s="139">
        <f t="shared" si="62"/>
        <v>-0.705882352941176</v>
      </c>
      <c r="KD15" s="105">
        <f t="shared" si="63"/>
        <v>20780</v>
      </c>
      <c r="KE15" s="105">
        <f t="shared" si="72"/>
        <v>31610</v>
      </c>
      <c r="KF15" s="105">
        <f t="shared" si="35"/>
        <v>28930</v>
      </c>
      <c r="KG15" s="105">
        <f t="shared" si="64"/>
        <v>24867</v>
      </c>
      <c r="KH15" s="105">
        <f t="shared" si="65"/>
        <v>17602</v>
      </c>
      <c r="KI15" s="105">
        <f t="shared" si="66"/>
        <v>17795</v>
      </c>
      <c r="KK15" s="105">
        <f t="shared" si="36"/>
        <v>6149</v>
      </c>
      <c r="KL15" s="105">
        <f t="shared" si="37"/>
        <v>7083</v>
      </c>
      <c r="KM15" s="105">
        <f t="shared" si="38"/>
        <v>6711</v>
      </c>
      <c r="KN15" s="105">
        <f t="shared" si="39"/>
        <v>5600</v>
      </c>
      <c r="KO15" s="105">
        <f t="shared" si="40"/>
        <v>6556</v>
      </c>
      <c r="KP15" s="105">
        <f t="shared" si="41"/>
        <v>6000</v>
      </c>
      <c r="KQ15" s="105">
        <f t="shared" si="42"/>
        <v>5945</v>
      </c>
      <c r="KR15" s="105">
        <f t="shared" si="73"/>
        <v>3704</v>
      </c>
      <c r="KS15" s="105">
        <f t="shared" si="74"/>
        <v>4322</v>
      </c>
      <c r="KT15" s="105">
        <f t="shared" si="67"/>
        <v>3631</v>
      </c>
      <c r="KU15" s="105">
        <f t="shared" si="68"/>
        <v>2598</v>
      </c>
      <c r="KV15" s="105">
        <f t="shared" si="69"/>
        <v>12818</v>
      </c>
      <c r="KW15" s="105">
        <f t="shared" si="70"/>
        <v>1559</v>
      </c>
      <c r="KX15" s="105">
        <f t="shared" si="71"/>
        <v>820</v>
      </c>
      <c r="KY15" s="139">
        <f t="shared" si="43"/>
        <v>-0.774166896171854</v>
      </c>
      <c r="KZ15" s="139">
        <f t="shared" si="44"/>
        <v>-0.474021808851828</v>
      </c>
    </row>
    <row r="16" ht="15" spans="1:312">
      <c r="C16" s="138" t="s">
        <v>840</v>
      </c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>
        <v>1180</v>
      </c>
      <c r="AC16" s="105">
        <v>269</v>
      </c>
      <c r="AD16" s="105">
        <v>1447</v>
      </c>
      <c r="AE16" s="105">
        <v>2622</v>
      </c>
      <c r="AF16" s="105">
        <v>2148</v>
      </c>
      <c r="AG16" s="105">
        <v>1834</v>
      </c>
      <c r="AH16" s="105">
        <v>2445</v>
      </c>
      <c r="AI16" s="105">
        <v>2711</v>
      </c>
      <c r="AJ16" s="105">
        <v>3504</v>
      </c>
      <c r="AK16" s="105">
        <v>3692</v>
      </c>
      <c r="AL16" s="105">
        <v>4646</v>
      </c>
      <c r="AM16" s="105">
        <v>6126</v>
      </c>
      <c r="AN16" s="105">
        <v>5379</v>
      </c>
      <c r="AO16" s="105">
        <v>2300</v>
      </c>
      <c r="AP16" s="105">
        <v>4900</v>
      </c>
      <c r="AQ16" s="105">
        <v>5539</v>
      </c>
      <c r="AR16" s="105">
        <v>4323</v>
      </c>
      <c r="AS16" s="105">
        <v>7713</v>
      </c>
      <c r="AT16" s="105">
        <v>8589</v>
      </c>
      <c r="AU16" s="105">
        <v>9433</v>
      </c>
      <c r="AV16" s="105">
        <v>7094</v>
      </c>
      <c r="AW16" s="105">
        <v>7649</v>
      </c>
      <c r="AX16" s="105">
        <v>13485</v>
      </c>
      <c r="AY16" s="105">
        <v>14087</v>
      </c>
      <c r="AZ16" s="105">
        <v>12268</v>
      </c>
      <c r="BA16" s="105">
        <v>8414</v>
      </c>
      <c r="BB16" s="105">
        <v>11034</v>
      </c>
      <c r="BC16" s="105">
        <v>4168</v>
      </c>
      <c r="BD16" s="105">
        <v>11496</v>
      </c>
      <c r="BE16" s="105">
        <v>13024</v>
      </c>
      <c r="BF16" s="105">
        <v>10422</v>
      </c>
      <c r="BG16" s="105">
        <v>4571</v>
      </c>
      <c r="BH16" s="105">
        <v>11531</v>
      </c>
      <c r="BI16" s="105">
        <v>10052</v>
      </c>
      <c r="BJ16" s="105">
        <v>15034</v>
      </c>
      <c r="BK16" s="105">
        <v>21233</v>
      </c>
      <c r="BL16" s="105">
        <v>15141</v>
      </c>
      <c r="BM16" s="105">
        <v>16620</v>
      </c>
      <c r="BN16" s="105">
        <v>13121</v>
      </c>
      <c r="BO16" s="105">
        <v>15195</v>
      </c>
      <c r="BP16" s="105">
        <v>17158</v>
      </c>
      <c r="BQ16" s="105">
        <v>19468</v>
      </c>
      <c r="BR16" s="105">
        <v>20745</v>
      </c>
      <c r="BS16" s="105">
        <v>34912</v>
      </c>
      <c r="BT16" s="105">
        <v>36059</v>
      </c>
      <c r="BU16" s="105">
        <v>40423</v>
      </c>
      <c r="BV16" s="105">
        <v>41030</v>
      </c>
      <c r="BW16" s="105">
        <v>50354</v>
      </c>
      <c r="BX16" s="105">
        <v>31166</v>
      </c>
      <c r="BY16" s="138">
        <v>20252</v>
      </c>
      <c r="BZ16" s="138">
        <v>28984</v>
      </c>
      <c r="CA16" s="139">
        <f t="shared" si="45"/>
        <v>1.20897797423977</v>
      </c>
      <c r="CB16" s="139">
        <f t="shared" si="46"/>
        <v>0.431167292119297</v>
      </c>
      <c r="CC16" s="105">
        <f t="shared" si="0"/>
        <v>0</v>
      </c>
      <c r="CD16" s="105">
        <f t="shared" si="1"/>
        <v>32624</v>
      </c>
      <c r="CE16" s="105">
        <f t="shared" si="2"/>
        <v>12352</v>
      </c>
      <c r="CF16" s="105">
        <f t="shared" si="3"/>
        <v>14464</v>
      </c>
      <c r="CG16" s="105">
        <f t="shared" si="4"/>
        <v>12579</v>
      </c>
      <c r="CH16" s="105">
        <f t="shared" si="5"/>
        <v>17575</v>
      </c>
      <c r="CI16" s="105">
        <f t="shared" si="6"/>
        <v>25116</v>
      </c>
      <c r="CJ16" s="105">
        <f t="shared" si="7"/>
        <v>35221</v>
      </c>
      <c r="CK16" s="105">
        <f t="shared" si="8"/>
        <v>31716</v>
      </c>
      <c r="CL16" s="105">
        <f t="shared" si="9"/>
        <v>28688</v>
      </c>
      <c r="CM16" s="105">
        <f t="shared" si="10"/>
        <v>26524</v>
      </c>
      <c r="CN16" s="105">
        <f t="shared" si="11"/>
        <v>46319</v>
      </c>
      <c r="CO16" s="105">
        <f t="shared" si="47"/>
        <v>44882</v>
      </c>
      <c r="CP16" s="105">
        <f t="shared" si="12"/>
        <v>51821</v>
      </c>
      <c r="CQ16" s="105">
        <f t="shared" si="13"/>
        <v>91716</v>
      </c>
      <c r="CR16" s="105">
        <f t="shared" si="14"/>
        <v>131807</v>
      </c>
      <c r="CS16" s="139">
        <f t="shared" si="15"/>
        <v>1.8456357002526</v>
      </c>
      <c r="CT16" s="164">
        <f t="shared" si="16"/>
        <v>0.437121113001003</v>
      </c>
      <c r="CU16" s="165">
        <f t="shared" si="48"/>
        <v>0</v>
      </c>
      <c r="CV16" s="165">
        <f t="shared" si="49"/>
        <v>0</v>
      </c>
      <c r="CW16" s="165">
        <f t="shared" si="50"/>
        <v>32624</v>
      </c>
      <c r="CX16" s="165">
        <f t="shared" si="51"/>
        <v>90491</v>
      </c>
      <c r="CY16" s="165">
        <f t="shared" si="52"/>
        <v>133247</v>
      </c>
      <c r="CZ16" s="165">
        <f t="shared" si="53"/>
        <v>320226</v>
      </c>
      <c r="DA16" s="165">
        <f t="shared" si="54"/>
        <v>80402</v>
      </c>
      <c r="DB16" s="166"/>
      <c r="DC16" s="138" t="s">
        <v>861</v>
      </c>
      <c r="DD16" s="105"/>
      <c r="DE16" s="105"/>
      <c r="DF16" s="105">
        <v>30</v>
      </c>
      <c r="DG16" s="105">
        <v>29</v>
      </c>
      <c r="DH16" s="105">
        <v>77</v>
      </c>
      <c r="DI16" s="105">
        <v>146</v>
      </c>
      <c r="DJ16" s="105"/>
      <c r="DK16" s="105"/>
      <c r="DL16" s="105"/>
      <c r="DM16" s="105"/>
      <c r="DN16" s="105"/>
      <c r="DO16" s="105">
        <v>41</v>
      </c>
      <c r="DP16" s="105">
        <v>1198</v>
      </c>
      <c r="DQ16" s="105">
        <v>600</v>
      </c>
      <c r="DR16" s="105">
        <v>1256</v>
      </c>
      <c r="DS16" s="105">
        <v>2200</v>
      </c>
      <c r="DT16" s="105">
        <v>2704</v>
      </c>
      <c r="DU16" s="105">
        <v>2237</v>
      </c>
      <c r="DV16" s="105">
        <v>1515</v>
      </c>
      <c r="DW16" s="105">
        <v>306</v>
      </c>
      <c r="DX16" s="105">
        <v>2185</v>
      </c>
      <c r="DY16" s="105">
        <v>505</v>
      </c>
      <c r="DZ16" s="105">
        <v>1016</v>
      </c>
      <c r="EA16" s="105">
        <v>1485</v>
      </c>
      <c r="EB16" s="105">
        <v>630</v>
      </c>
      <c r="EC16" s="105"/>
      <c r="ED16" s="105">
        <v>789</v>
      </c>
      <c r="EE16" s="105">
        <v>1008</v>
      </c>
      <c r="EF16" s="105">
        <v>954</v>
      </c>
      <c r="EG16" s="105">
        <v>1123</v>
      </c>
      <c r="EH16" s="105">
        <v>2276</v>
      </c>
      <c r="EI16" s="105">
        <v>2619</v>
      </c>
      <c r="EJ16" s="105">
        <v>3426</v>
      </c>
      <c r="EK16" s="105">
        <v>2919</v>
      </c>
      <c r="EL16" s="105">
        <v>4650</v>
      </c>
      <c r="EM16" s="105">
        <v>6420</v>
      </c>
      <c r="EN16" s="105">
        <v>6015</v>
      </c>
      <c r="EO16" s="105">
        <v>2223</v>
      </c>
      <c r="EP16" s="105">
        <v>5102</v>
      </c>
      <c r="EQ16" s="105">
        <v>5147</v>
      </c>
      <c r="ER16" s="105">
        <v>5686</v>
      </c>
      <c r="ES16" s="105">
        <v>6565</v>
      </c>
      <c r="ET16" s="105">
        <v>8040</v>
      </c>
      <c r="EU16" s="105">
        <v>7214</v>
      </c>
      <c r="EV16" s="105">
        <v>10412</v>
      </c>
      <c r="EW16" s="105">
        <v>10138</v>
      </c>
      <c r="EX16" s="105">
        <v>15613</v>
      </c>
      <c r="EY16" s="105">
        <v>16000</v>
      </c>
      <c r="EZ16" s="105">
        <v>12922</v>
      </c>
      <c r="FA16" s="105">
        <v>6225</v>
      </c>
      <c r="FB16" s="105">
        <v>15414</v>
      </c>
      <c r="FC16" s="105">
        <v>9002</v>
      </c>
      <c r="FD16" s="105">
        <v>10125</v>
      </c>
      <c r="FE16" s="105">
        <v>15295</v>
      </c>
      <c r="FF16" s="105">
        <v>11524</v>
      </c>
      <c r="FG16" s="105">
        <v>9578</v>
      </c>
      <c r="FH16" s="105">
        <v>8284</v>
      </c>
      <c r="FI16" s="105">
        <v>4478</v>
      </c>
      <c r="FJ16" s="105">
        <v>5811</v>
      </c>
      <c r="FK16" s="105">
        <v>11292</v>
      </c>
      <c r="FL16" s="105">
        <v>5218</v>
      </c>
      <c r="FM16" s="105">
        <v>6010</v>
      </c>
      <c r="FN16" s="105">
        <v>7002</v>
      </c>
      <c r="FO16" s="105">
        <v>7079</v>
      </c>
      <c r="FP16" s="105">
        <v>7506</v>
      </c>
      <c r="FQ16" s="105">
        <v>8376</v>
      </c>
      <c r="FR16" s="105">
        <v>7071</v>
      </c>
      <c r="FS16" s="105">
        <v>13988</v>
      </c>
      <c r="FT16" s="105">
        <v>16076</v>
      </c>
      <c r="FU16" s="105">
        <v>20612</v>
      </c>
      <c r="FV16" s="105">
        <v>21226</v>
      </c>
      <c r="FW16" s="105">
        <v>20107</v>
      </c>
      <c r="FX16" s="105">
        <v>8648</v>
      </c>
      <c r="FY16" s="105">
        <v>5253</v>
      </c>
      <c r="FZ16" s="105">
        <v>9937</v>
      </c>
      <c r="GA16" s="139">
        <f t="shared" si="55"/>
        <v>0.419165952584976</v>
      </c>
      <c r="GB16" s="139">
        <f t="shared" si="56"/>
        <v>0.891680944222349</v>
      </c>
      <c r="GD16" s="105">
        <f t="shared" si="57"/>
        <v>323</v>
      </c>
      <c r="GE16" s="105">
        <f t="shared" si="17"/>
        <v>17207</v>
      </c>
      <c r="GF16" s="105">
        <f t="shared" si="18"/>
        <v>26814</v>
      </c>
      <c r="GG16" s="105">
        <f t="shared" si="58"/>
        <v>98155</v>
      </c>
      <c r="GH16" s="105">
        <f t="shared" si="59"/>
        <v>119950</v>
      </c>
      <c r="GI16" s="105">
        <f t="shared" si="60"/>
        <v>140271</v>
      </c>
      <c r="GK16" s="105">
        <f t="shared" si="19"/>
        <v>8321</v>
      </c>
      <c r="GL16" s="105">
        <f t="shared" si="20"/>
        <v>13989</v>
      </c>
      <c r="GM16" s="105">
        <f t="shared" si="21"/>
        <v>13340</v>
      </c>
      <c r="GN16" s="105">
        <f t="shared" si="22"/>
        <v>17398</v>
      </c>
      <c r="GO16" s="105">
        <f t="shared" si="23"/>
        <v>25666</v>
      </c>
      <c r="GP16" s="105">
        <f t="shared" si="24"/>
        <v>41751</v>
      </c>
      <c r="GQ16" s="105">
        <f t="shared" si="25"/>
        <v>34561</v>
      </c>
      <c r="GR16" s="105">
        <f t="shared" si="26"/>
        <v>34422</v>
      </c>
      <c r="GS16" s="105">
        <f t="shared" si="27"/>
        <v>29386</v>
      </c>
      <c r="GT16" s="105">
        <f t="shared" si="28"/>
        <v>21581</v>
      </c>
      <c r="GU16" s="105">
        <f t="shared" si="29"/>
        <v>18230</v>
      </c>
      <c r="GV16" s="105">
        <f t="shared" si="30"/>
        <v>22961</v>
      </c>
      <c r="GW16" s="105">
        <f t="shared" si="31"/>
        <v>37135</v>
      </c>
      <c r="GX16" s="105">
        <f t="shared" si="32"/>
        <v>61945</v>
      </c>
      <c r="GY16" s="139">
        <f t="shared" si="33"/>
        <v>1.87034891802975</v>
      </c>
      <c r="GZ16" s="139">
        <f t="shared" si="34"/>
        <v>0.668102867914367</v>
      </c>
      <c r="HA16" s="158"/>
      <c r="HB16" s="138" t="s">
        <v>862</v>
      </c>
      <c r="HC16" s="138" t="s">
        <v>862</v>
      </c>
      <c r="HD16" s="105"/>
      <c r="HE16" s="105">
        <v>247</v>
      </c>
      <c r="HF16" s="105">
        <v>415</v>
      </c>
      <c r="HG16" s="105">
        <v>308</v>
      </c>
      <c r="HH16" s="105">
        <v>198</v>
      </c>
      <c r="HI16" s="105">
        <v>255</v>
      </c>
      <c r="HJ16" s="105">
        <v>335</v>
      </c>
      <c r="HK16" s="105">
        <v>153</v>
      </c>
      <c r="HL16" s="105">
        <v>218</v>
      </c>
      <c r="HM16" s="105">
        <v>198</v>
      </c>
      <c r="HN16" s="105">
        <v>239</v>
      </c>
      <c r="HO16" s="105">
        <v>304</v>
      </c>
      <c r="HP16" s="105">
        <v>86</v>
      </c>
      <c r="HQ16" s="105">
        <v>29</v>
      </c>
      <c r="HR16" s="105">
        <v>67</v>
      </c>
      <c r="HS16" s="105">
        <v>109</v>
      </c>
      <c r="HT16" s="105">
        <v>60</v>
      </c>
      <c r="HU16" s="105">
        <v>518</v>
      </c>
      <c r="HV16" s="105"/>
      <c r="HW16" s="105"/>
      <c r="HX16" s="105"/>
      <c r="HY16" s="105"/>
      <c r="HZ16" s="105"/>
      <c r="IA16" s="105"/>
      <c r="IB16" s="105"/>
      <c r="IC16" s="105"/>
      <c r="ID16" s="105"/>
      <c r="IE16" s="105"/>
      <c r="IF16" s="105"/>
      <c r="IG16" s="105">
        <v>4</v>
      </c>
      <c r="IH16" s="105"/>
      <c r="II16" s="105"/>
      <c r="IJ16" s="105"/>
      <c r="IK16" s="105"/>
      <c r="IL16" s="105"/>
      <c r="IM16" s="105"/>
      <c r="IN16" s="105"/>
      <c r="IO16" s="105"/>
      <c r="IP16" s="105"/>
      <c r="IQ16" s="105"/>
      <c r="IR16" s="105"/>
      <c r="IS16" s="105"/>
      <c r="IT16" s="105"/>
      <c r="IU16" s="105"/>
      <c r="IV16" s="105"/>
      <c r="IW16" s="105"/>
      <c r="IX16" s="105"/>
      <c r="IY16" s="105"/>
      <c r="IZ16" s="105"/>
      <c r="JA16" s="105"/>
      <c r="JB16" s="105"/>
      <c r="JC16" s="105"/>
      <c r="JD16" s="105"/>
      <c r="JE16" s="105">
        <v>1313</v>
      </c>
      <c r="JF16" s="105">
        <v>1049</v>
      </c>
      <c r="JG16" s="105">
        <v>1007</v>
      </c>
      <c r="JH16" s="105">
        <v>1354</v>
      </c>
      <c r="JI16" s="105">
        <v>17</v>
      </c>
      <c r="JJ16" s="105"/>
      <c r="JK16" s="105"/>
      <c r="JL16" s="105">
        <v>0</v>
      </c>
      <c r="JM16" s="105">
        <v>0</v>
      </c>
      <c r="JN16" s="105">
        <v>803</v>
      </c>
      <c r="JO16" s="105">
        <v>485</v>
      </c>
      <c r="JP16" s="105">
        <v>96</v>
      </c>
      <c r="JQ16" s="105">
        <v>544</v>
      </c>
      <c r="JR16" s="105">
        <v>846</v>
      </c>
      <c r="JS16" s="105">
        <v>1396</v>
      </c>
      <c r="JT16" s="105">
        <v>1539</v>
      </c>
      <c r="JU16" s="105">
        <v>1064</v>
      </c>
      <c r="JV16" s="105">
        <v>2152</v>
      </c>
      <c r="JW16" s="105">
        <v>1191</v>
      </c>
      <c r="JX16" s="105">
        <v>1675</v>
      </c>
      <c r="JY16" s="138">
        <v>1193</v>
      </c>
      <c r="JZ16" s="138">
        <v>1094</v>
      </c>
      <c r="KA16" s="139">
        <f t="shared" si="61"/>
        <v>0.36239103362391</v>
      </c>
      <c r="KB16" s="139">
        <f t="shared" si="62"/>
        <v>-0.0829840737636212</v>
      </c>
      <c r="KD16" s="105">
        <f t="shared" si="63"/>
        <v>2870</v>
      </c>
      <c r="KE16" s="105">
        <f t="shared" si="72"/>
        <v>869</v>
      </c>
      <c r="KF16" s="105">
        <f t="shared" si="35"/>
        <v>4</v>
      </c>
      <c r="KG16" s="105">
        <f t="shared" si="64"/>
        <v>0</v>
      </c>
      <c r="KH16" s="105">
        <f t="shared" si="65"/>
        <v>4723</v>
      </c>
      <c r="KI16" s="105">
        <f t="shared" si="66"/>
        <v>10116</v>
      </c>
      <c r="KK16" s="105">
        <f t="shared" si="36"/>
        <v>0</v>
      </c>
      <c r="KL16" s="105">
        <f t="shared" si="37"/>
        <v>0</v>
      </c>
      <c r="KM16" s="105">
        <f t="shared" si="38"/>
        <v>0</v>
      </c>
      <c r="KN16" s="105">
        <f t="shared" si="39"/>
        <v>0</v>
      </c>
      <c r="KO16" s="105">
        <f t="shared" si="40"/>
        <v>0</v>
      </c>
      <c r="KP16" s="105">
        <f t="shared" si="41"/>
        <v>0</v>
      </c>
      <c r="KQ16" s="105">
        <f t="shared" si="42"/>
        <v>0</v>
      </c>
      <c r="KR16" s="105">
        <f t="shared" si="73"/>
        <v>1313</v>
      </c>
      <c r="KS16" s="105">
        <f t="shared" si="74"/>
        <v>3410</v>
      </c>
      <c r="KT16" s="105"/>
      <c r="KU16" s="105">
        <f t="shared" si="68"/>
        <v>803</v>
      </c>
      <c r="KV16" s="105">
        <f t="shared" si="69"/>
        <v>1125</v>
      </c>
      <c r="KW16" s="105">
        <f t="shared" si="70"/>
        <v>3781</v>
      </c>
      <c r="KX16" s="105">
        <f t="shared" si="71"/>
        <v>4407</v>
      </c>
      <c r="KY16" s="139" t="str">
        <f t="shared" si="43"/>
        <v/>
      </c>
      <c r="KZ16" s="139">
        <f t="shared" si="44"/>
        <v>0.165564665432425</v>
      </c>
    </row>
    <row r="17" ht="15" spans="3:312">
      <c r="C17" s="138" t="s">
        <v>851</v>
      </c>
      <c r="D17" s="105"/>
      <c r="E17" s="105"/>
      <c r="F17" s="105"/>
      <c r="G17" s="105"/>
      <c r="H17" s="105"/>
      <c r="I17" s="105"/>
      <c r="J17" s="105">
        <v>377</v>
      </c>
      <c r="K17" s="105"/>
      <c r="L17" s="105">
        <v>462</v>
      </c>
      <c r="M17" s="105">
        <v>281</v>
      </c>
      <c r="N17" s="105">
        <v>375</v>
      </c>
      <c r="O17" s="105">
        <v>340</v>
      </c>
      <c r="P17" s="105">
        <v>466</v>
      </c>
      <c r="Q17" s="105">
        <v>80</v>
      </c>
      <c r="R17" s="105">
        <v>1</v>
      </c>
      <c r="S17" s="105"/>
      <c r="T17" s="105">
        <v>1</v>
      </c>
      <c r="U17" s="105"/>
      <c r="V17" s="105"/>
      <c r="W17" s="105">
        <v>30</v>
      </c>
      <c r="X17" s="105"/>
      <c r="Y17" s="105">
        <v>439</v>
      </c>
      <c r="Z17" s="105">
        <v>1805</v>
      </c>
      <c r="AA17" s="105">
        <v>1376</v>
      </c>
      <c r="AB17" s="105">
        <v>67</v>
      </c>
      <c r="AC17" s="105">
        <v>74</v>
      </c>
      <c r="AD17" s="105">
        <v>744</v>
      </c>
      <c r="AE17" s="105">
        <v>6367</v>
      </c>
      <c r="AF17" s="105">
        <v>2399</v>
      </c>
      <c r="AG17" s="105">
        <v>3907</v>
      </c>
      <c r="AH17" s="105">
        <v>3198</v>
      </c>
      <c r="AI17" s="105">
        <v>3405</v>
      </c>
      <c r="AJ17" s="105">
        <v>4009</v>
      </c>
      <c r="AK17" s="105">
        <v>2869</v>
      </c>
      <c r="AL17" s="105">
        <v>3700</v>
      </c>
      <c r="AM17" s="105">
        <v>3414</v>
      </c>
      <c r="AN17" s="105">
        <v>3042</v>
      </c>
      <c r="AO17" s="105">
        <v>2217</v>
      </c>
      <c r="AP17" s="105">
        <v>5788</v>
      </c>
      <c r="AQ17" s="105">
        <v>4933</v>
      </c>
      <c r="AR17" s="105">
        <v>3214</v>
      </c>
      <c r="AS17" s="105">
        <v>4447</v>
      </c>
      <c r="AT17" s="105">
        <v>3687</v>
      </c>
      <c r="AU17" s="105">
        <v>6864</v>
      </c>
      <c r="AV17" s="105">
        <v>6649</v>
      </c>
      <c r="AW17" s="105">
        <v>5994</v>
      </c>
      <c r="AX17" s="105">
        <v>10705</v>
      </c>
      <c r="AY17" s="105">
        <v>11213</v>
      </c>
      <c r="AZ17" s="105">
        <v>4805</v>
      </c>
      <c r="BA17" s="105">
        <v>5603</v>
      </c>
      <c r="BB17" s="105">
        <v>6910</v>
      </c>
      <c r="BC17" s="105">
        <v>4519</v>
      </c>
      <c r="BD17" s="105">
        <v>8077</v>
      </c>
      <c r="BE17" s="105">
        <v>12271</v>
      </c>
      <c r="BF17" s="105">
        <v>13185</v>
      </c>
      <c r="BG17" s="105">
        <v>15230</v>
      </c>
      <c r="BH17" s="105">
        <v>10770</v>
      </c>
      <c r="BI17" s="105">
        <v>8969</v>
      </c>
      <c r="BJ17" s="105">
        <v>8375</v>
      </c>
      <c r="BK17" s="105">
        <v>8282</v>
      </c>
      <c r="BL17" s="105">
        <v>3493</v>
      </c>
      <c r="BM17" s="105">
        <v>6057</v>
      </c>
      <c r="BN17" s="105">
        <v>7394</v>
      </c>
      <c r="BO17" s="105">
        <v>6632</v>
      </c>
      <c r="BP17" s="105">
        <v>9342</v>
      </c>
      <c r="BQ17" s="105">
        <v>9162</v>
      </c>
      <c r="BR17" s="105">
        <v>10697</v>
      </c>
      <c r="BS17" s="105">
        <v>9060</v>
      </c>
      <c r="BT17" s="105">
        <v>9175</v>
      </c>
      <c r="BU17" s="105">
        <v>8231</v>
      </c>
      <c r="BV17" s="105">
        <v>9040</v>
      </c>
      <c r="BW17" s="105">
        <v>9722</v>
      </c>
      <c r="BX17" s="105">
        <v>8583</v>
      </c>
      <c r="BY17" s="138">
        <v>3350</v>
      </c>
      <c r="BZ17" s="138">
        <v>8279</v>
      </c>
      <c r="CA17" s="139">
        <f t="shared" si="45"/>
        <v>0.119691641871788</v>
      </c>
      <c r="CB17" s="139">
        <f t="shared" si="46"/>
        <v>1.47134328358209</v>
      </c>
      <c r="CC17" s="105">
        <f t="shared" si="0"/>
        <v>4198</v>
      </c>
      <c r="CD17" s="105">
        <f t="shared" si="1"/>
        <v>34153</v>
      </c>
      <c r="CE17" s="105">
        <f t="shared" si="2"/>
        <v>13481</v>
      </c>
      <c r="CF17" s="105">
        <f t="shared" si="3"/>
        <v>9983</v>
      </c>
      <c r="CG17" s="105">
        <f t="shared" si="4"/>
        <v>11047</v>
      </c>
      <c r="CH17" s="105">
        <f t="shared" si="5"/>
        <v>12594</v>
      </c>
      <c r="CI17" s="105">
        <f t="shared" si="6"/>
        <v>17200</v>
      </c>
      <c r="CJ17" s="105">
        <f t="shared" si="7"/>
        <v>27912</v>
      </c>
      <c r="CK17" s="105">
        <f t="shared" si="8"/>
        <v>17318</v>
      </c>
      <c r="CL17" s="105">
        <f t="shared" si="9"/>
        <v>24867</v>
      </c>
      <c r="CM17" s="105">
        <f t="shared" si="10"/>
        <v>39185</v>
      </c>
      <c r="CN17" s="105">
        <f t="shared" si="11"/>
        <v>25626</v>
      </c>
      <c r="CO17" s="105">
        <f t="shared" si="47"/>
        <v>16944</v>
      </c>
      <c r="CP17" s="105">
        <f t="shared" si="12"/>
        <v>25136</v>
      </c>
      <c r="CQ17" s="105">
        <f t="shared" si="13"/>
        <v>28932</v>
      </c>
      <c r="CR17" s="105">
        <f t="shared" si="14"/>
        <v>26993</v>
      </c>
      <c r="CS17" s="139">
        <f t="shared" si="15"/>
        <v>0.0533442597362055</v>
      </c>
      <c r="CT17" s="164">
        <f t="shared" si="16"/>
        <v>-0.0670192174754597</v>
      </c>
      <c r="CU17" s="165">
        <f t="shared" si="48"/>
        <v>1835</v>
      </c>
      <c r="CV17" s="165">
        <f t="shared" si="49"/>
        <v>4198</v>
      </c>
      <c r="CW17" s="165">
        <f t="shared" si="50"/>
        <v>34153</v>
      </c>
      <c r="CX17" s="165">
        <f t="shared" si="51"/>
        <v>68753</v>
      </c>
      <c r="CY17" s="165">
        <f t="shared" si="52"/>
        <v>106996</v>
      </c>
      <c r="CZ17" s="165">
        <f t="shared" si="53"/>
        <v>98005</v>
      </c>
      <c r="DA17" s="165">
        <f t="shared" si="54"/>
        <v>20212</v>
      </c>
      <c r="DB17" s="166"/>
      <c r="DC17" s="138" t="s">
        <v>856</v>
      </c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5"/>
      <c r="DO17" s="105"/>
      <c r="DP17" s="105"/>
      <c r="DQ17" s="105"/>
      <c r="DR17" s="105"/>
      <c r="DS17" s="105"/>
      <c r="DT17" s="105"/>
      <c r="DU17" s="105"/>
      <c r="DV17" s="105"/>
      <c r="DW17" s="105"/>
      <c r="DX17" s="105"/>
      <c r="DY17" s="105"/>
      <c r="DZ17" s="105"/>
      <c r="EA17" s="105"/>
      <c r="EB17" s="105"/>
      <c r="EC17" s="105"/>
      <c r="ED17" s="105"/>
      <c r="EE17" s="105"/>
      <c r="EF17" s="105"/>
      <c r="EG17" s="105"/>
      <c r="EH17" s="105"/>
      <c r="EI17" s="105"/>
      <c r="EJ17" s="105"/>
      <c r="EK17" s="105"/>
      <c r="EL17" s="105"/>
      <c r="EM17" s="105"/>
      <c r="EN17" s="105"/>
      <c r="EO17" s="105"/>
      <c r="EP17" s="105"/>
      <c r="EQ17" s="105"/>
      <c r="ER17" s="105"/>
      <c r="ES17" s="105"/>
      <c r="ET17" s="105"/>
      <c r="EU17" s="105"/>
      <c r="EV17" s="105"/>
      <c r="EW17" s="105">
        <v>199</v>
      </c>
      <c r="EX17" s="105">
        <v>2012</v>
      </c>
      <c r="EY17" s="105">
        <v>3796</v>
      </c>
      <c r="EZ17" s="105">
        <v>3530</v>
      </c>
      <c r="FA17" s="105">
        <v>2916</v>
      </c>
      <c r="FB17" s="105">
        <v>1795</v>
      </c>
      <c r="FC17" s="105">
        <v>2137</v>
      </c>
      <c r="FD17" s="105">
        <v>4330</v>
      </c>
      <c r="FE17" s="105">
        <v>4302</v>
      </c>
      <c r="FF17" s="105">
        <v>5022</v>
      </c>
      <c r="FG17" s="105">
        <v>7166</v>
      </c>
      <c r="FH17" s="105">
        <v>8276</v>
      </c>
      <c r="FI17" s="105">
        <v>10119</v>
      </c>
      <c r="FJ17" s="105">
        <v>11011</v>
      </c>
      <c r="FK17" s="105">
        <v>11337</v>
      </c>
      <c r="FL17" s="105">
        <v>3116</v>
      </c>
      <c r="FM17" s="105">
        <v>5455</v>
      </c>
      <c r="FN17" s="105">
        <v>6663</v>
      </c>
      <c r="FO17" s="105">
        <v>8101</v>
      </c>
      <c r="FP17" s="105">
        <v>8678</v>
      </c>
      <c r="FQ17" s="105">
        <v>10620</v>
      </c>
      <c r="FR17" s="105">
        <v>12039</v>
      </c>
      <c r="FS17" s="105">
        <v>12303</v>
      </c>
      <c r="FT17" s="105">
        <v>12053</v>
      </c>
      <c r="FU17" s="105">
        <v>13077</v>
      </c>
      <c r="FV17" s="105">
        <v>13104</v>
      </c>
      <c r="FW17" s="105">
        <v>12619</v>
      </c>
      <c r="FX17" s="105">
        <v>12537</v>
      </c>
      <c r="FY17" s="105">
        <v>7510</v>
      </c>
      <c r="FZ17" s="105">
        <v>13012</v>
      </c>
      <c r="GA17" s="139">
        <f t="shared" si="55"/>
        <v>0.952874080744409</v>
      </c>
      <c r="GB17" s="139">
        <f t="shared" si="56"/>
        <v>0.732623169107856</v>
      </c>
      <c r="GD17" s="105">
        <f t="shared" si="57"/>
        <v>0</v>
      </c>
      <c r="GE17" s="105">
        <f t="shared" si="17"/>
        <v>0</v>
      </c>
      <c r="GF17" s="105">
        <f t="shared" si="18"/>
        <v>0</v>
      </c>
      <c r="GG17" s="105">
        <f t="shared" si="58"/>
        <v>6007</v>
      </c>
      <c r="GH17" s="105">
        <f t="shared" si="59"/>
        <v>71941</v>
      </c>
      <c r="GI17" s="105">
        <f t="shared" si="60"/>
        <v>117828</v>
      </c>
      <c r="GK17" s="105">
        <f t="shared" si="19"/>
        <v>0</v>
      </c>
      <c r="GL17" s="105">
        <f t="shared" si="20"/>
        <v>0</v>
      </c>
      <c r="GM17" s="105">
        <f t="shared" si="21"/>
        <v>0</v>
      </c>
      <c r="GN17" s="105">
        <f t="shared" si="22"/>
        <v>0</v>
      </c>
      <c r="GO17" s="105">
        <f t="shared" si="23"/>
        <v>0</v>
      </c>
      <c r="GP17" s="105">
        <f t="shared" si="24"/>
        <v>6007</v>
      </c>
      <c r="GQ17" s="105">
        <f t="shared" si="25"/>
        <v>8241</v>
      </c>
      <c r="GR17" s="105">
        <f t="shared" si="26"/>
        <v>10769</v>
      </c>
      <c r="GS17" s="105">
        <f t="shared" si="27"/>
        <v>20464</v>
      </c>
      <c r="GT17" s="105">
        <f t="shared" si="28"/>
        <v>32467</v>
      </c>
      <c r="GU17" s="105">
        <f t="shared" si="29"/>
        <v>15234</v>
      </c>
      <c r="GV17" s="105">
        <f t="shared" si="30"/>
        <v>27399</v>
      </c>
      <c r="GW17" s="105">
        <f t="shared" si="31"/>
        <v>36395</v>
      </c>
      <c r="GX17" s="105">
        <f t="shared" si="32"/>
        <v>38800</v>
      </c>
      <c r="GY17" s="139">
        <f t="shared" si="33"/>
        <v>0.195059598977423</v>
      </c>
      <c r="GZ17" s="139">
        <f t="shared" si="34"/>
        <v>0.0660805055639511</v>
      </c>
      <c r="HA17" s="158"/>
      <c r="HB17" s="138" t="s">
        <v>863</v>
      </c>
      <c r="HC17" s="138" t="s">
        <v>863</v>
      </c>
      <c r="HD17" s="105">
        <v>72</v>
      </c>
      <c r="HE17" s="105"/>
      <c r="HF17" s="105"/>
      <c r="HG17" s="105"/>
      <c r="HH17" s="105">
        <v>45</v>
      </c>
      <c r="HI17" s="105"/>
      <c r="HJ17" s="105"/>
      <c r="HK17" s="105"/>
      <c r="HL17" s="105"/>
      <c r="HM17" s="105"/>
      <c r="HN17" s="105"/>
      <c r="HO17" s="105"/>
      <c r="HP17" s="105"/>
      <c r="HQ17" s="105"/>
      <c r="HR17" s="105"/>
      <c r="HS17" s="105"/>
      <c r="HT17" s="105"/>
      <c r="HU17" s="105"/>
      <c r="HV17" s="105">
        <v>231</v>
      </c>
      <c r="HW17" s="105">
        <v>85</v>
      </c>
      <c r="HX17" s="105">
        <v>214</v>
      </c>
      <c r="HY17" s="105">
        <v>367</v>
      </c>
      <c r="HZ17" s="105">
        <v>200</v>
      </c>
      <c r="IA17" s="105">
        <v>197</v>
      </c>
      <c r="IB17" s="105">
        <v>397</v>
      </c>
      <c r="IC17" s="105">
        <v>59</v>
      </c>
      <c r="ID17" s="105">
        <v>127</v>
      </c>
      <c r="IE17" s="105">
        <v>347</v>
      </c>
      <c r="IF17" s="105">
        <v>309</v>
      </c>
      <c r="IG17" s="105">
        <v>335</v>
      </c>
      <c r="IH17" s="105">
        <v>346</v>
      </c>
      <c r="II17" s="105">
        <v>457</v>
      </c>
      <c r="IJ17" s="105">
        <v>488</v>
      </c>
      <c r="IK17" s="105">
        <v>518</v>
      </c>
      <c r="IL17" s="105">
        <v>732</v>
      </c>
      <c r="IM17" s="105">
        <v>709</v>
      </c>
      <c r="IN17" s="105">
        <v>996</v>
      </c>
      <c r="IO17" s="105">
        <v>351</v>
      </c>
      <c r="IP17" s="105">
        <v>780</v>
      </c>
      <c r="IQ17" s="105">
        <v>620</v>
      </c>
      <c r="IR17" s="105">
        <v>633</v>
      </c>
      <c r="IS17" s="105">
        <v>684</v>
      </c>
      <c r="IT17" s="105">
        <v>739</v>
      </c>
      <c r="IU17" s="105">
        <v>643</v>
      </c>
      <c r="IV17" s="105">
        <v>442</v>
      </c>
      <c r="IW17" s="105">
        <v>1243</v>
      </c>
      <c r="IX17" s="105">
        <v>1632</v>
      </c>
      <c r="IY17" s="105">
        <v>1098</v>
      </c>
      <c r="IZ17" s="105">
        <v>950</v>
      </c>
      <c r="JA17" s="105">
        <v>717</v>
      </c>
      <c r="JB17" s="105">
        <v>753</v>
      </c>
      <c r="JC17" s="105">
        <v>214</v>
      </c>
      <c r="JD17" s="105">
        <v>277</v>
      </c>
      <c r="JE17" s="105">
        <v>385</v>
      </c>
      <c r="JF17" s="105">
        <v>609</v>
      </c>
      <c r="JG17" s="105">
        <v>1181</v>
      </c>
      <c r="JH17" s="105">
        <v>679</v>
      </c>
      <c r="JI17" s="105">
        <v>948</v>
      </c>
      <c r="JJ17" s="105">
        <v>909</v>
      </c>
      <c r="JK17" s="105">
        <v>1217</v>
      </c>
      <c r="JL17" s="105">
        <v>697</v>
      </c>
      <c r="JM17" s="105">
        <v>749</v>
      </c>
      <c r="JN17" s="105">
        <v>824</v>
      </c>
      <c r="JO17" s="105">
        <v>1452</v>
      </c>
      <c r="JP17" s="105"/>
      <c r="JQ17" s="105">
        <v>850</v>
      </c>
      <c r="JR17" s="105">
        <v>760</v>
      </c>
      <c r="JS17" s="105">
        <v>763</v>
      </c>
      <c r="JT17" s="105">
        <v>869</v>
      </c>
      <c r="JU17" s="105">
        <v>671</v>
      </c>
      <c r="JV17" s="105">
        <v>844</v>
      </c>
      <c r="JW17" s="105">
        <v>985</v>
      </c>
      <c r="JX17" s="105">
        <v>513</v>
      </c>
      <c r="JY17" s="138">
        <v>266</v>
      </c>
      <c r="JZ17" s="138">
        <v>540</v>
      </c>
      <c r="KA17" s="139">
        <f t="shared" si="61"/>
        <v>-0.344660194174757</v>
      </c>
      <c r="KB17" s="139">
        <f t="shared" si="62"/>
        <v>1.03007518796993</v>
      </c>
      <c r="KD17" s="105">
        <f t="shared" si="63"/>
        <v>117</v>
      </c>
      <c r="KE17" s="105">
        <f t="shared" si="72"/>
        <v>1294</v>
      </c>
      <c r="KF17" s="105">
        <f t="shared" si="35"/>
        <v>4824</v>
      </c>
      <c r="KG17" s="105">
        <f t="shared" si="64"/>
        <v>9861</v>
      </c>
      <c r="KH17" s="105">
        <f t="shared" si="65"/>
        <v>8839</v>
      </c>
      <c r="KI17" s="105">
        <f t="shared" si="66"/>
        <v>9464</v>
      </c>
      <c r="KK17" s="105">
        <f t="shared" si="36"/>
        <v>1291</v>
      </c>
      <c r="KL17" s="105">
        <f t="shared" si="37"/>
        <v>1959</v>
      </c>
      <c r="KM17" s="105">
        <f t="shared" si="38"/>
        <v>2127</v>
      </c>
      <c r="KN17" s="105">
        <f t="shared" si="39"/>
        <v>1937</v>
      </c>
      <c r="KO17" s="105">
        <f t="shared" si="40"/>
        <v>1824</v>
      </c>
      <c r="KP17" s="105">
        <f t="shared" si="41"/>
        <v>3973</v>
      </c>
      <c r="KQ17" s="105">
        <f t="shared" si="42"/>
        <v>2420</v>
      </c>
      <c r="KR17" s="105">
        <f t="shared" si="73"/>
        <v>876</v>
      </c>
      <c r="KS17" s="105">
        <f t="shared" si="74"/>
        <v>2469</v>
      </c>
      <c r="KT17" s="105">
        <f t="shared" si="67"/>
        <v>3074</v>
      </c>
      <c r="KU17" s="105">
        <f t="shared" si="68"/>
        <v>2270</v>
      </c>
      <c r="KV17" s="105">
        <f t="shared" si="69"/>
        <v>2302</v>
      </c>
      <c r="KW17" s="105">
        <f t="shared" si="70"/>
        <v>2392</v>
      </c>
      <c r="KX17" s="105">
        <f t="shared" si="71"/>
        <v>2500</v>
      </c>
      <c r="KY17" s="139">
        <f t="shared" si="43"/>
        <v>-0.18672739102147</v>
      </c>
      <c r="KZ17" s="139">
        <f t="shared" si="44"/>
        <v>0.0451505016722409</v>
      </c>
    </row>
    <row r="18" ht="15" spans="3:312">
      <c r="C18" s="138" t="s">
        <v>864</v>
      </c>
      <c r="D18" s="105"/>
      <c r="E18" s="105"/>
      <c r="F18" s="105">
        <v>182</v>
      </c>
      <c r="G18" s="105">
        <v>269</v>
      </c>
      <c r="H18" s="105">
        <v>827</v>
      </c>
      <c r="I18" s="105">
        <v>906</v>
      </c>
      <c r="J18" s="105">
        <v>882</v>
      </c>
      <c r="K18" s="105">
        <v>789</v>
      </c>
      <c r="L18" s="105">
        <v>1122</v>
      </c>
      <c r="M18" s="105">
        <v>1021</v>
      </c>
      <c r="N18" s="105">
        <v>1264</v>
      </c>
      <c r="O18" s="105">
        <v>1370</v>
      </c>
      <c r="P18" s="105">
        <v>4005</v>
      </c>
      <c r="Q18" s="105">
        <v>3595</v>
      </c>
      <c r="R18" s="105">
        <v>7141</v>
      </c>
      <c r="S18" s="105">
        <v>4751</v>
      </c>
      <c r="T18" s="105">
        <v>4565</v>
      </c>
      <c r="U18" s="105">
        <v>3809</v>
      </c>
      <c r="V18" s="105">
        <v>2071</v>
      </c>
      <c r="W18" s="105">
        <v>1225</v>
      </c>
      <c r="X18" s="105">
        <v>1877</v>
      </c>
      <c r="Y18" s="105">
        <v>1774</v>
      </c>
      <c r="Z18" s="105">
        <v>2252</v>
      </c>
      <c r="AA18" s="105">
        <v>2653</v>
      </c>
      <c r="AB18" s="105">
        <v>1300</v>
      </c>
      <c r="AC18" s="105">
        <v>256</v>
      </c>
      <c r="AD18" s="105">
        <v>1138</v>
      </c>
      <c r="AE18" s="105">
        <v>1765</v>
      </c>
      <c r="AF18" s="105">
        <v>2333</v>
      </c>
      <c r="AG18" s="105">
        <v>2635</v>
      </c>
      <c r="AH18" s="105">
        <v>3064</v>
      </c>
      <c r="AI18" s="105">
        <v>4783</v>
      </c>
      <c r="AJ18" s="105">
        <v>6619</v>
      </c>
      <c r="AK18" s="105">
        <v>8011</v>
      </c>
      <c r="AL18" s="105">
        <v>11592</v>
      </c>
      <c r="AM18" s="105">
        <v>12745</v>
      </c>
      <c r="AN18" s="105">
        <v>10260</v>
      </c>
      <c r="AO18" s="105">
        <v>7374</v>
      </c>
      <c r="AP18" s="105">
        <v>13049</v>
      </c>
      <c r="AQ18" s="105">
        <v>7476</v>
      </c>
      <c r="AR18" s="105">
        <v>3597</v>
      </c>
      <c r="AS18" s="105">
        <v>10791</v>
      </c>
      <c r="AT18" s="105">
        <v>7251</v>
      </c>
      <c r="AU18" s="105">
        <v>12163</v>
      </c>
      <c r="AV18" s="105">
        <v>12770</v>
      </c>
      <c r="AW18" s="105">
        <v>13235</v>
      </c>
      <c r="AX18" s="105">
        <v>16136</v>
      </c>
      <c r="AY18" s="105">
        <v>20926</v>
      </c>
      <c r="AZ18" s="105">
        <v>13229</v>
      </c>
      <c r="BA18" s="105">
        <v>6565</v>
      </c>
      <c r="BB18" s="105">
        <v>15057</v>
      </c>
      <c r="BC18" s="105">
        <v>4260</v>
      </c>
      <c r="BD18" s="105">
        <v>12015</v>
      </c>
      <c r="BE18" s="105">
        <v>12680</v>
      </c>
      <c r="BF18" s="105">
        <v>10994</v>
      </c>
      <c r="BG18" s="105">
        <v>11911</v>
      </c>
      <c r="BH18" s="105">
        <v>9926</v>
      </c>
      <c r="BI18" s="105">
        <v>7923</v>
      </c>
      <c r="BJ18" s="105">
        <v>12846</v>
      </c>
      <c r="BK18" s="105"/>
      <c r="BL18" s="105">
        <v>5069</v>
      </c>
      <c r="BM18" s="105">
        <v>7405</v>
      </c>
      <c r="BN18" s="105">
        <v>8462</v>
      </c>
      <c r="BO18" s="105">
        <v>13729</v>
      </c>
      <c r="BP18" s="105">
        <v>20847</v>
      </c>
      <c r="BQ18" s="105">
        <v>24671</v>
      </c>
      <c r="BR18" s="105">
        <v>24482</v>
      </c>
      <c r="BS18" s="105">
        <v>26266</v>
      </c>
      <c r="BT18" s="105">
        <v>17599</v>
      </c>
      <c r="BU18" s="105">
        <v>30700</v>
      </c>
      <c r="BV18" s="105">
        <v>31170</v>
      </c>
      <c r="BW18" s="105">
        <v>29816</v>
      </c>
      <c r="BX18" s="105">
        <v>24988</v>
      </c>
      <c r="BY18" s="138">
        <v>12253</v>
      </c>
      <c r="BZ18" s="138">
        <v>21813</v>
      </c>
      <c r="CA18" s="139">
        <f t="shared" si="45"/>
        <v>1.57775939494209</v>
      </c>
      <c r="CB18" s="139">
        <f t="shared" si="46"/>
        <v>0.78021708969232</v>
      </c>
      <c r="CC18" s="105">
        <f t="shared" si="0"/>
        <v>39718</v>
      </c>
      <c r="CD18" s="105">
        <f t="shared" si="1"/>
        <v>56241</v>
      </c>
      <c r="CE18" s="105">
        <f t="shared" si="2"/>
        <v>22477</v>
      </c>
      <c r="CF18" s="105">
        <f t="shared" si="3"/>
        <v>32348</v>
      </c>
      <c r="CG18" s="105">
        <f t="shared" si="4"/>
        <v>30683</v>
      </c>
      <c r="CH18" s="105">
        <f t="shared" si="5"/>
        <v>21864</v>
      </c>
      <c r="CI18" s="105">
        <f t="shared" si="6"/>
        <v>32184</v>
      </c>
      <c r="CJ18" s="105">
        <f t="shared" si="7"/>
        <v>50297</v>
      </c>
      <c r="CK18" s="105">
        <f t="shared" si="8"/>
        <v>34851</v>
      </c>
      <c r="CL18" s="105">
        <f t="shared" si="9"/>
        <v>28955</v>
      </c>
      <c r="CM18" s="105">
        <f t="shared" si="10"/>
        <v>32831</v>
      </c>
      <c r="CN18" s="105">
        <f t="shared" si="11"/>
        <v>20769</v>
      </c>
      <c r="CO18" s="105">
        <f t="shared" si="47"/>
        <v>20936</v>
      </c>
      <c r="CP18" s="105">
        <f t="shared" si="12"/>
        <v>59247</v>
      </c>
      <c r="CQ18" s="105">
        <f t="shared" si="13"/>
        <v>68347</v>
      </c>
      <c r="CR18" s="105">
        <f t="shared" si="14"/>
        <v>91686</v>
      </c>
      <c r="CS18" s="139">
        <f t="shared" si="15"/>
        <v>3.41456016177958</v>
      </c>
      <c r="CT18" s="164">
        <f t="shared" si="16"/>
        <v>0.341478045854244</v>
      </c>
      <c r="CU18" s="165">
        <f t="shared" si="48"/>
        <v>8632</v>
      </c>
      <c r="CV18" s="165">
        <f t="shared" si="49"/>
        <v>39718</v>
      </c>
      <c r="CW18" s="165">
        <f t="shared" si="50"/>
        <v>56241</v>
      </c>
      <c r="CX18" s="165">
        <f t="shared" si="51"/>
        <v>135028</v>
      </c>
      <c r="CY18" s="165">
        <f t="shared" si="52"/>
        <v>117406</v>
      </c>
      <c r="CZ18" s="165">
        <f t="shared" si="53"/>
        <v>240216</v>
      </c>
      <c r="DA18" s="165">
        <f t="shared" si="54"/>
        <v>59054</v>
      </c>
      <c r="DB18" s="166"/>
      <c r="DC18" s="138" t="s">
        <v>851</v>
      </c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5"/>
      <c r="DO18" s="105"/>
      <c r="DP18" s="105"/>
      <c r="DQ18" s="105"/>
      <c r="DR18" s="105"/>
      <c r="DS18" s="105"/>
      <c r="DT18" s="105"/>
      <c r="DU18" s="105"/>
      <c r="DV18" s="105"/>
      <c r="DW18" s="105">
        <v>30</v>
      </c>
      <c r="DX18" s="105"/>
      <c r="DY18" s="105">
        <v>439</v>
      </c>
      <c r="DZ18" s="105">
        <v>1805</v>
      </c>
      <c r="EA18" s="105">
        <v>1369</v>
      </c>
      <c r="EB18" s="105">
        <v>67</v>
      </c>
      <c r="EC18" s="105">
        <v>26</v>
      </c>
      <c r="ED18" s="105">
        <v>327</v>
      </c>
      <c r="EE18" s="105">
        <v>3611</v>
      </c>
      <c r="EF18" s="105">
        <v>433</v>
      </c>
      <c r="EG18" s="105">
        <v>1766</v>
      </c>
      <c r="EH18" s="105">
        <v>1593</v>
      </c>
      <c r="EI18" s="105">
        <v>1400</v>
      </c>
      <c r="EJ18" s="105">
        <v>1851</v>
      </c>
      <c r="EK18" s="105">
        <v>465</v>
      </c>
      <c r="EL18" s="105">
        <v>1329</v>
      </c>
      <c r="EM18" s="105">
        <v>1004</v>
      </c>
      <c r="EN18" s="105">
        <v>1244</v>
      </c>
      <c r="EO18" s="105">
        <v>1039</v>
      </c>
      <c r="EP18" s="105">
        <v>1473</v>
      </c>
      <c r="EQ18" s="105">
        <v>1614</v>
      </c>
      <c r="ER18" s="105">
        <v>1184</v>
      </c>
      <c r="ES18" s="105">
        <v>3204</v>
      </c>
      <c r="ET18" s="105">
        <v>2069</v>
      </c>
      <c r="EU18" s="105" t="e">
        <f ca="1">VLOOKUP(DC3,EU:HN,12,FALSE)</f>
        <v>#N/A</v>
      </c>
      <c r="EV18" s="105">
        <v>6186</v>
      </c>
      <c r="EW18" s="105">
        <v>5387</v>
      </c>
      <c r="EX18" s="105">
        <v>7720</v>
      </c>
      <c r="EY18" s="105">
        <v>8832</v>
      </c>
      <c r="EZ18" s="105">
        <v>3547</v>
      </c>
      <c r="FA18" s="105">
        <v>3967</v>
      </c>
      <c r="FB18" s="105">
        <v>5676</v>
      </c>
      <c r="FC18" s="105">
        <v>3962</v>
      </c>
      <c r="FD18" s="105">
        <v>5505</v>
      </c>
      <c r="FE18" s="105">
        <v>9420</v>
      </c>
      <c r="FF18" s="105">
        <v>9686</v>
      </c>
      <c r="FG18" s="105">
        <v>12163</v>
      </c>
      <c r="FH18" s="105">
        <v>7744</v>
      </c>
      <c r="FI18" s="105">
        <v>7536</v>
      </c>
      <c r="FJ18" s="105">
        <v>7684</v>
      </c>
      <c r="FK18" s="105">
        <v>7342</v>
      </c>
      <c r="FL18" s="105">
        <v>1335</v>
      </c>
      <c r="FM18" s="105">
        <v>2857</v>
      </c>
      <c r="FN18" s="105">
        <v>5021</v>
      </c>
      <c r="FO18" s="105">
        <v>6559</v>
      </c>
      <c r="FP18" s="105">
        <v>7407</v>
      </c>
      <c r="FQ18" s="105">
        <v>7659</v>
      </c>
      <c r="FR18" s="105">
        <v>10115</v>
      </c>
      <c r="FS18" s="105">
        <v>5938</v>
      </c>
      <c r="FT18" s="105">
        <v>7687</v>
      </c>
      <c r="FU18" s="105">
        <v>6974</v>
      </c>
      <c r="FV18" s="105">
        <v>7899</v>
      </c>
      <c r="FW18" s="105">
        <v>8258</v>
      </c>
      <c r="FX18" s="105">
        <v>7950</v>
      </c>
      <c r="FY18" s="105">
        <v>2897</v>
      </c>
      <c r="FZ18" s="105">
        <v>5547</v>
      </c>
      <c r="GA18" s="139">
        <f t="shared" si="55"/>
        <v>0.104760007966541</v>
      </c>
      <c r="GB18" s="139">
        <f t="shared" si="56"/>
        <v>0.914739385571281</v>
      </c>
      <c r="GD18" s="105">
        <f t="shared" si="57"/>
        <v>0</v>
      </c>
      <c r="GE18" s="105">
        <f t="shared" si="17"/>
        <v>3643</v>
      </c>
      <c r="GF18" s="105">
        <f t="shared" si="18"/>
        <v>13872</v>
      </c>
      <c r="GG18" s="105" t="e">
        <f ca="1" t="shared" si="58"/>
        <v>#N/A</v>
      </c>
      <c r="GH18" s="105">
        <f t="shared" si="59"/>
        <v>84232</v>
      </c>
      <c r="GI18" s="105">
        <f t="shared" si="60"/>
        <v>77709</v>
      </c>
      <c r="GK18" s="105">
        <f t="shared" si="19"/>
        <v>4844</v>
      </c>
      <c r="GL18" s="105">
        <f t="shared" si="20"/>
        <v>2798</v>
      </c>
      <c r="GM18" s="105">
        <f t="shared" si="21"/>
        <v>3756</v>
      </c>
      <c r="GN18" s="105">
        <f t="shared" si="22"/>
        <v>6002</v>
      </c>
      <c r="GO18" s="105" t="e">
        <f ca="1" t="shared" si="23"/>
        <v>#N/A</v>
      </c>
      <c r="GP18" s="105">
        <f t="shared" si="24"/>
        <v>21939</v>
      </c>
      <c r="GQ18" s="105">
        <f t="shared" si="25"/>
        <v>13190</v>
      </c>
      <c r="GR18" s="105">
        <f t="shared" si="26"/>
        <v>18887</v>
      </c>
      <c r="GS18" s="105">
        <f t="shared" si="27"/>
        <v>29593</v>
      </c>
      <c r="GT18" s="105">
        <f t="shared" si="28"/>
        <v>22562</v>
      </c>
      <c r="GU18" s="105">
        <f t="shared" si="29"/>
        <v>9213</v>
      </c>
      <c r="GV18" s="105">
        <f t="shared" si="30"/>
        <v>21625</v>
      </c>
      <c r="GW18" s="105">
        <f t="shared" si="31"/>
        <v>23740</v>
      </c>
      <c r="GX18" s="105">
        <f t="shared" si="32"/>
        <v>23131</v>
      </c>
      <c r="GY18" s="139">
        <f t="shared" si="33"/>
        <v>0.0252193954436664</v>
      </c>
      <c r="GZ18" s="139">
        <f t="shared" si="34"/>
        <v>-0.0256529064869419</v>
      </c>
      <c r="HA18" s="158"/>
      <c r="HB18" s="138" t="s">
        <v>865</v>
      </c>
      <c r="HC18" s="138" t="s">
        <v>865</v>
      </c>
      <c r="HD18" s="105"/>
      <c r="HE18" s="105"/>
      <c r="HF18" s="105"/>
      <c r="HG18" s="105"/>
      <c r="HH18" s="105"/>
      <c r="HI18" s="105"/>
      <c r="HJ18" s="105"/>
      <c r="HK18" s="105"/>
      <c r="HL18" s="105"/>
      <c r="HM18" s="105"/>
      <c r="HN18" s="105"/>
      <c r="HO18" s="105">
        <v>100</v>
      </c>
      <c r="HP18" s="105">
        <v>7</v>
      </c>
      <c r="HQ18" s="105">
        <v>163</v>
      </c>
      <c r="HR18" s="105"/>
      <c r="HS18" s="105">
        <v>225</v>
      </c>
      <c r="HT18" s="105">
        <v>305</v>
      </c>
      <c r="HU18" s="105">
        <v>845</v>
      </c>
      <c r="HV18" s="105"/>
      <c r="HW18" s="105"/>
      <c r="HX18" s="105"/>
      <c r="HY18" s="105"/>
      <c r="HZ18" s="105"/>
      <c r="IA18" s="105"/>
      <c r="IB18" s="105"/>
      <c r="IC18" s="105"/>
      <c r="ID18" s="105"/>
      <c r="IE18" s="105"/>
      <c r="IF18" s="105">
        <v>1</v>
      </c>
      <c r="IG18" s="105"/>
      <c r="IH18" s="105"/>
      <c r="II18" s="105"/>
      <c r="IJ18" s="105"/>
      <c r="IK18" s="105"/>
      <c r="IL18" s="105"/>
      <c r="IM18" s="105"/>
      <c r="IN18" s="105"/>
      <c r="IO18" s="105"/>
      <c r="IP18" s="105"/>
      <c r="IQ18" s="105"/>
      <c r="IR18" s="105"/>
      <c r="IS18" s="105"/>
      <c r="IT18" s="105"/>
      <c r="IU18" s="105"/>
      <c r="IV18" s="105"/>
      <c r="IW18" s="105"/>
      <c r="IX18" s="105">
        <v>619</v>
      </c>
      <c r="IY18" s="105">
        <v>1218</v>
      </c>
      <c r="IZ18" s="105">
        <v>508</v>
      </c>
      <c r="JA18" s="105">
        <v>626</v>
      </c>
      <c r="JB18" s="105">
        <v>424</v>
      </c>
      <c r="JC18" s="105">
        <v>39</v>
      </c>
      <c r="JD18" s="105">
        <v>183</v>
      </c>
      <c r="JE18" s="105">
        <v>437</v>
      </c>
      <c r="JF18" s="105">
        <v>709</v>
      </c>
      <c r="JG18" s="105">
        <v>704</v>
      </c>
      <c r="JH18" s="105">
        <v>436</v>
      </c>
      <c r="JI18" s="105">
        <v>79</v>
      </c>
      <c r="JJ18" s="105">
        <v>3</v>
      </c>
      <c r="JK18" s="105">
        <v>4</v>
      </c>
      <c r="JL18" s="105">
        <v>364</v>
      </c>
      <c r="JM18" s="105">
        <v>343</v>
      </c>
      <c r="JN18" s="105">
        <v>913</v>
      </c>
      <c r="JO18" s="105">
        <v>302</v>
      </c>
      <c r="JP18" s="105">
        <v>948</v>
      </c>
      <c r="JQ18" s="105">
        <v>257</v>
      </c>
      <c r="JR18" s="105">
        <v>305</v>
      </c>
      <c r="JS18" s="105">
        <v>435</v>
      </c>
      <c r="JT18" s="105">
        <v>2456</v>
      </c>
      <c r="JU18" s="105">
        <v>1207</v>
      </c>
      <c r="JV18" s="105">
        <v>1887</v>
      </c>
      <c r="JW18" s="105">
        <v>1240</v>
      </c>
      <c r="JX18" s="105">
        <v>644</v>
      </c>
      <c r="JY18" s="138">
        <v>571</v>
      </c>
      <c r="JZ18" s="138">
        <v>994</v>
      </c>
      <c r="KA18" s="139">
        <f t="shared" si="61"/>
        <v>0.0887185104052575</v>
      </c>
      <c r="KB18" s="139">
        <f t="shared" si="62"/>
        <v>0.740805604203152</v>
      </c>
      <c r="KD18" s="105">
        <f t="shared" si="63"/>
        <v>100</v>
      </c>
      <c r="KE18" s="105">
        <f t="shared" si="72"/>
        <v>1545</v>
      </c>
      <c r="KF18" s="105">
        <f t="shared" si="35"/>
        <v>1</v>
      </c>
      <c r="KG18" s="105">
        <f t="shared" si="64"/>
        <v>1837</v>
      </c>
      <c r="KH18" s="105">
        <f t="shared" si="65"/>
        <v>4152</v>
      </c>
      <c r="KI18" s="105">
        <f t="shared" si="66"/>
        <v>10657</v>
      </c>
      <c r="KK18" s="105">
        <f t="shared" si="36"/>
        <v>0</v>
      </c>
      <c r="KL18" s="105">
        <f t="shared" si="37"/>
        <v>0</v>
      </c>
      <c r="KM18" s="105">
        <f t="shared" si="38"/>
        <v>0</v>
      </c>
      <c r="KN18" s="105">
        <f t="shared" si="39"/>
        <v>0</v>
      </c>
      <c r="KO18" s="105">
        <f t="shared" si="40"/>
        <v>0</v>
      </c>
      <c r="KP18" s="105">
        <f t="shared" si="41"/>
        <v>1837</v>
      </c>
      <c r="KQ18" s="105">
        <f t="shared" si="42"/>
        <v>1558</v>
      </c>
      <c r="KR18" s="105">
        <f t="shared" si="73"/>
        <v>659</v>
      </c>
      <c r="KS18" s="105">
        <f t="shared" si="74"/>
        <v>1849</v>
      </c>
      <c r="KT18" s="105">
        <f t="shared" si="67"/>
        <v>86</v>
      </c>
      <c r="KU18" s="105">
        <f t="shared" si="68"/>
        <v>1620</v>
      </c>
      <c r="KV18" s="105">
        <f t="shared" si="69"/>
        <v>1507</v>
      </c>
      <c r="KW18" s="105">
        <f t="shared" si="70"/>
        <v>3196</v>
      </c>
      <c r="KX18" s="105">
        <f t="shared" si="71"/>
        <v>4334</v>
      </c>
      <c r="KY18" s="139">
        <f t="shared" si="43"/>
        <v>49.3953488372093</v>
      </c>
      <c r="KZ18" s="139">
        <f t="shared" si="44"/>
        <v>0.356070087609512</v>
      </c>
    </row>
    <row r="19" ht="15" spans="3:312">
      <c r="C19" s="138" t="s">
        <v>858</v>
      </c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>
        <v>1642</v>
      </c>
      <c r="Q19" s="105">
        <v>2324</v>
      </c>
      <c r="R19" s="105">
        <v>4305</v>
      </c>
      <c r="S19" s="105">
        <v>5222</v>
      </c>
      <c r="T19" s="105">
        <v>3888</v>
      </c>
      <c r="U19" s="105">
        <v>3589</v>
      </c>
      <c r="V19" s="105">
        <v>1724</v>
      </c>
      <c r="W19" s="105">
        <v>2384</v>
      </c>
      <c r="X19" s="105">
        <v>2759</v>
      </c>
      <c r="Y19" s="105">
        <v>1709</v>
      </c>
      <c r="Z19" s="105">
        <v>1284</v>
      </c>
      <c r="AA19" s="105">
        <v>7791</v>
      </c>
      <c r="AB19" s="105">
        <v>2478</v>
      </c>
      <c r="AC19" s="105">
        <v>140</v>
      </c>
      <c r="AD19" s="105">
        <v>556</v>
      </c>
      <c r="AE19" s="105">
        <v>2258</v>
      </c>
      <c r="AF19" s="105">
        <v>2055</v>
      </c>
      <c r="AG19" s="105">
        <v>4174</v>
      </c>
      <c r="AH19" s="105">
        <v>2046</v>
      </c>
      <c r="AI19" s="105">
        <v>1869</v>
      </c>
      <c r="AJ19" s="105">
        <v>4710</v>
      </c>
      <c r="AK19" s="105">
        <v>2373</v>
      </c>
      <c r="AL19" s="105">
        <v>3923</v>
      </c>
      <c r="AM19" s="105">
        <v>4824</v>
      </c>
      <c r="AN19" s="105">
        <v>1341</v>
      </c>
      <c r="AO19" s="105">
        <v>823</v>
      </c>
      <c r="AP19" s="105">
        <v>3236</v>
      </c>
      <c r="AQ19" s="105">
        <v>2722</v>
      </c>
      <c r="AR19" s="105">
        <v>2904</v>
      </c>
      <c r="AS19" s="105">
        <v>3020</v>
      </c>
      <c r="AT19" s="105">
        <v>3690</v>
      </c>
      <c r="AU19" s="105">
        <v>4892</v>
      </c>
      <c r="AV19" s="105">
        <v>6703</v>
      </c>
      <c r="AW19" s="105">
        <v>7573</v>
      </c>
      <c r="AX19" s="105">
        <v>11986</v>
      </c>
      <c r="AY19" s="105">
        <v>8285</v>
      </c>
      <c r="AZ19" s="105">
        <v>8856</v>
      </c>
      <c r="BA19" s="105">
        <v>6313</v>
      </c>
      <c r="BB19" s="105">
        <v>5861</v>
      </c>
      <c r="BC19" s="105">
        <v>1788</v>
      </c>
      <c r="BD19" s="105">
        <v>5748</v>
      </c>
      <c r="BE19" s="105">
        <v>13241</v>
      </c>
      <c r="BF19" s="105">
        <v>14564</v>
      </c>
      <c r="BG19" s="105">
        <v>10590</v>
      </c>
      <c r="BH19" s="105">
        <v>5614</v>
      </c>
      <c r="BI19" s="105">
        <v>7802</v>
      </c>
      <c r="BJ19" s="105">
        <v>9577</v>
      </c>
      <c r="BK19" s="105">
        <v>8781</v>
      </c>
      <c r="BL19" s="105">
        <v>3828</v>
      </c>
      <c r="BM19" s="105">
        <v>3514</v>
      </c>
      <c r="BN19" s="105">
        <v>7123</v>
      </c>
      <c r="BO19" s="105">
        <v>10038</v>
      </c>
      <c r="BP19" s="105">
        <v>7986</v>
      </c>
      <c r="BQ19" s="105">
        <v>6356</v>
      </c>
      <c r="BR19" s="105">
        <v>10003</v>
      </c>
      <c r="BS19" s="105">
        <v>11090</v>
      </c>
      <c r="BT19" s="105">
        <v>15013</v>
      </c>
      <c r="BU19" s="105">
        <v>15603</v>
      </c>
      <c r="BV19" s="105">
        <v>19659</v>
      </c>
      <c r="BW19" s="105">
        <v>20588</v>
      </c>
      <c r="BX19" s="105">
        <v>10845</v>
      </c>
      <c r="BY19" s="138">
        <v>8303</v>
      </c>
      <c r="BZ19" s="138">
        <v>9543</v>
      </c>
      <c r="CA19" s="139">
        <f t="shared" si="45"/>
        <v>0.339744489681314</v>
      </c>
      <c r="CB19" s="139">
        <f t="shared" si="46"/>
        <v>0.149343610743105</v>
      </c>
      <c r="CC19" s="105">
        <f t="shared" si="0"/>
        <v>38621</v>
      </c>
      <c r="CD19" s="105">
        <f t="shared" si="1"/>
        <v>31406</v>
      </c>
      <c r="CE19" s="105">
        <f t="shared" si="2"/>
        <v>10998</v>
      </c>
      <c r="CF19" s="105">
        <f t="shared" si="3"/>
        <v>11120</v>
      </c>
      <c r="CG19" s="105">
        <f t="shared" si="4"/>
        <v>5400</v>
      </c>
      <c r="CH19" s="105">
        <f t="shared" si="5"/>
        <v>8646</v>
      </c>
      <c r="CI19" s="105">
        <f t="shared" si="6"/>
        <v>15285</v>
      </c>
      <c r="CJ19" s="105">
        <f t="shared" si="7"/>
        <v>27844</v>
      </c>
      <c r="CK19" s="105">
        <f t="shared" si="8"/>
        <v>21030</v>
      </c>
      <c r="CL19" s="105">
        <f t="shared" si="9"/>
        <v>20777</v>
      </c>
      <c r="CM19" s="105">
        <f t="shared" si="10"/>
        <v>30768</v>
      </c>
      <c r="CN19" s="105">
        <f t="shared" si="11"/>
        <v>26160</v>
      </c>
      <c r="CO19" s="105">
        <f t="shared" si="47"/>
        <v>14465</v>
      </c>
      <c r="CP19" s="105">
        <f t="shared" si="12"/>
        <v>24380</v>
      </c>
      <c r="CQ19" s="105">
        <f t="shared" si="13"/>
        <v>36106</v>
      </c>
      <c r="CR19" s="105">
        <f t="shared" si="14"/>
        <v>55850</v>
      </c>
      <c r="CS19" s="139">
        <f t="shared" si="15"/>
        <v>1.13493883792049</v>
      </c>
      <c r="CT19" s="164">
        <f t="shared" si="16"/>
        <v>0.546834321165457</v>
      </c>
      <c r="CU19" s="165">
        <f t="shared" si="48"/>
        <v>0</v>
      </c>
      <c r="CV19" s="165">
        <f t="shared" si="49"/>
        <v>38621</v>
      </c>
      <c r="CW19" s="165">
        <f t="shared" si="50"/>
        <v>31406</v>
      </c>
      <c r="CX19" s="165">
        <f t="shared" si="51"/>
        <v>57175</v>
      </c>
      <c r="CY19" s="165">
        <f t="shared" si="52"/>
        <v>98735</v>
      </c>
      <c r="CZ19" s="165">
        <f t="shared" si="53"/>
        <v>130801</v>
      </c>
      <c r="DA19" s="165">
        <f t="shared" si="54"/>
        <v>28691</v>
      </c>
      <c r="DB19" s="166"/>
      <c r="DC19" s="138" t="s">
        <v>864</v>
      </c>
      <c r="DD19" s="105"/>
      <c r="DE19" s="105"/>
      <c r="DF19" s="105">
        <v>182</v>
      </c>
      <c r="DG19" s="105">
        <v>269</v>
      </c>
      <c r="DH19" s="105">
        <v>324</v>
      </c>
      <c r="DI19" s="105">
        <v>336</v>
      </c>
      <c r="DJ19" s="105">
        <v>342</v>
      </c>
      <c r="DK19" s="105">
        <v>277</v>
      </c>
      <c r="DL19" s="105">
        <v>707</v>
      </c>
      <c r="DM19" s="105">
        <v>710</v>
      </c>
      <c r="DN19" s="105">
        <v>1043</v>
      </c>
      <c r="DO19" s="105">
        <v>1055</v>
      </c>
      <c r="DP19" s="105">
        <v>3785</v>
      </c>
      <c r="DQ19" s="105">
        <v>3489</v>
      </c>
      <c r="DR19" s="105">
        <v>7031</v>
      </c>
      <c r="DS19" s="105">
        <v>4614</v>
      </c>
      <c r="DT19" s="105">
        <v>4541</v>
      </c>
      <c r="DU19" s="105">
        <v>3762</v>
      </c>
      <c r="DV19" s="105">
        <v>2071</v>
      </c>
      <c r="DW19" s="105">
        <v>1225</v>
      </c>
      <c r="DX19" s="105">
        <v>1877</v>
      </c>
      <c r="DY19" s="105">
        <v>1774</v>
      </c>
      <c r="DZ19" s="105">
        <v>2252</v>
      </c>
      <c r="EA19" s="105">
        <v>2653</v>
      </c>
      <c r="EB19" s="105">
        <v>1300</v>
      </c>
      <c r="EC19" s="105">
        <v>256</v>
      </c>
      <c r="ED19" s="105">
        <v>1138</v>
      </c>
      <c r="EE19" s="105">
        <v>1765</v>
      </c>
      <c r="EF19" s="105">
        <v>2333</v>
      </c>
      <c r="EG19" s="105">
        <v>2635</v>
      </c>
      <c r="EH19" s="105">
        <v>3064</v>
      </c>
      <c r="EI19" s="105">
        <v>4783</v>
      </c>
      <c r="EJ19" s="105">
        <v>6619</v>
      </c>
      <c r="EK19" s="105">
        <v>8011</v>
      </c>
      <c r="EL19" s="105">
        <v>11592</v>
      </c>
      <c r="EM19" s="105">
        <v>12745</v>
      </c>
      <c r="EN19" s="105">
        <v>10260</v>
      </c>
      <c r="EO19" s="105">
        <v>7374</v>
      </c>
      <c r="EP19" s="105">
        <v>13049</v>
      </c>
      <c r="EQ19" s="105">
        <v>7476</v>
      </c>
      <c r="ER19" s="105">
        <v>3597</v>
      </c>
      <c r="ES19" s="105">
        <v>10791</v>
      </c>
      <c r="ET19" s="105">
        <v>7251</v>
      </c>
      <c r="EU19" s="105">
        <v>12163</v>
      </c>
      <c r="EV19" s="105">
        <v>12770</v>
      </c>
      <c r="EW19" s="105">
        <v>13235</v>
      </c>
      <c r="EX19" s="105">
        <v>16136</v>
      </c>
      <c r="EY19" s="105">
        <v>20926</v>
      </c>
      <c r="EZ19" s="105">
        <v>13229</v>
      </c>
      <c r="FA19" s="105">
        <v>6261</v>
      </c>
      <c r="FB19" s="105">
        <v>14264</v>
      </c>
      <c r="FC19" s="105">
        <v>3088</v>
      </c>
      <c r="FD19" s="105">
        <v>10768</v>
      </c>
      <c r="FE19" s="105">
        <v>11516</v>
      </c>
      <c r="FF19" s="105">
        <v>8829</v>
      </c>
      <c r="FG19" s="105">
        <v>9161</v>
      </c>
      <c r="FH19" s="105">
        <v>7605</v>
      </c>
      <c r="FI19" s="105">
        <v>5572</v>
      </c>
      <c r="FJ19" s="105">
        <v>6776</v>
      </c>
      <c r="FK19" s="105"/>
      <c r="FL19" s="105">
        <v>2493</v>
      </c>
      <c r="FM19" s="105">
        <v>3878</v>
      </c>
      <c r="FN19" s="105">
        <v>5570</v>
      </c>
      <c r="FO19" s="105">
        <v>8901</v>
      </c>
      <c r="FP19" s="105">
        <v>8832</v>
      </c>
      <c r="FQ19" s="105">
        <v>8598</v>
      </c>
      <c r="FR19" s="105">
        <v>0</v>
      </c>
      <c r="FS19" s="105">
        <v>10206</v>
      </c>
      <c r="FT19" s="105">
        <v>10021</v>
      </c>
      <c r="FU19" s="105">
        <v>10826</v>
      </c>
      <c r="FV19" s="105">
        <v>10025</v>
      </c>
      <c r="FW19" s="105">
        <v>10026</v>
      </c>
      <c r="FX19" s="105">
        <v>6001</v>
      </c>
      <c r="FY19" s="105">
        <v>3006</v>
      </c>
      <c r="FZ19" s="105">
        <v>6022</v>
      </c>
      <c r="GA19" s="139">
        <f t="shared" si="55"/>
        <v>0.0811490125673249</v>
      </c>
      <c r="GB19" s="139">
        <f t="shared" si="56"/>
        <v>1.00332667997339</v>
      </c>
      <c r="GD19" s="105">
        <f t="shared" si="57"/>
        <v>5245</v>
      </c>
      <c r="GE19" s="105">
        <f t="shared" si="17"/>
        <v>39074</v>
      </c>
      <c r="GF19" s="105">
        <f t="shared" si="18"/>
        <v>56241</v>
      </c>
      <c r="GG19" s="105">
        <f t="shared" si="58"/>
        <v>135028</v>
      </c>
      <c r="GH19" s="105">
        <f t="shared" si="59"/>
        <v>84721</v>
      </c>
      <c r="GI19" s="105">
        <f t="shared" si="60"/>
        <v>89376</v>
      </c>
      <c r="GK19" s="105">
        <f t="shared" si="19"/>
        <v>14466</v>
      </c>
      <c r="GL19" s="105">
        <f t="shared" si="20"/>
        <v>32348</v>
      </c>
      <c r="GM19" s="105">
        <f t="shared" si="21"/>
        <v>30683</v>
      </c>
      <c r="GN19" s="105">
        <f t="shared" si="22"/>
        <v>21864</v>
      </c>
      <c r="GO19" s="105">
        <f t="shared" si="23"/>
        <v>32184</v>
      </c>
      <c r="GP19" s="105">
        <f t="shared" si="24"/>
        <v>50297</v>
      </c>
      <c r="GQ19" s="105">
        <f t="shared" si="25"/>
        <v>33754</v>
      </c>
      <c r="GR19" s="105">
        <f t="shared" si="26"/>
        <v>25372</v>
      </c>
      <c r="GS19" s="105">
        <f t="shared" si="27"/>
        <v>25595</v>
      </c>
      <c r="GT19" s="105"/>
      <c r="GU19" s="105">
        <f t="shared" si="29"/>
        <v>11941</v>
      </c>
      <c r="GV19" s="105">
        <f t="shared" si="30"/>
        <v>26331</v>
      </c>
      <c r="GW19" s="105">
        <f t="shared" si="31"/>
        <v>20227</v>
      </c>
      <c r="GX19" s="105">
        <f t="shared" si="32"/>
        <v>30877</v>
      </c>
      <c r="GY19" s="139" t="str">
        <f t="shared" si="33"/>
        <v/>
      </c>
      <c r="GZ19" s="139">
        <f t="shared" si="34"/>
        <v>0.526523953131952</v>
      </c>
      <c r="HA19" s="158"/>
      <c r="HB19" s="138" t="s">
        <v>866</v>
      </c>
      <c r="HC19" s="138" t="s">
        <v>866</v>
      </c>
      <c r="HD19" s="105"/>
      <c r="HE19" s="105"/>
      <c r="HF19" s="105"/>
      <c r="HG19" s="105"/>
      <c r="HH19" s="105">
        <v>320</v>
      </c>
      <c r="HI19" s="105"/>
      <c r="HJ19" s="105">
        <v>60</v>
      </c>
      <c r="HK19" s="105">
        <v>64</v>
      </c>
      <c r="HL19" s="105">
        <v>73</v>
      </c>
      <c r="HM19" s="105">
        <v>91</v>
      </c>
      <c r="HN19" s="105">
        <v>102</v>
      </c>
      <c r="HO19" s="105">
        <v>110</v>
      </c>
      <c r="HP19" s="105">
        <v>118</v>
      </c>
      <c r="HQ19" s="105">
        <v>122</v>
      </c>
      <c r="HR19" s="105">
        <v>126</v>
      </c>
      <c r="HS19" s="105">
        <v>130</v>
      </c>
      <c r="HT19" s="105">
        <v>135</v>
      </c>
      <c r="HU19" s="105">
        <v>137</v>
      </c>
      <c r="HV19" s="105">
        <v>140</v>
      </c>
      <c r="HW19" s="105">
        <v>66</v>
      </c>
      <c r="HX19" s="105">
        <v>50</v>
      </c>
      <c r="HY19" s="105"/>
      <c r="HZ19" s="105">
        <v>20</v>
      </c>
      <c r="IA19" s="105"/>
      <c r="IB19" s="105"/>
      <c r="IC19" s="105"/>
      <c r="ID19" s="105"/>
      <c r="IE19" s="105"/>
      <c r="IF19" s="105"/>
      <c r="IG19" s="105"/>
      <c r="IH19" s="105"/>
      <c r="II19" s="105"/>
      <c r="IJ19" s="105"/>
      <c r="IK19" s="105"/>
      <c r="IL19" s="105"/>
      <c r="IM19" s="105"/>
      <c r="IN19" s="105"/>
      <c r="IO19" s="105"/>
      <c r="IP19" s="105"/>
      <c r="IQ19" s="105"/>
      <c r="IR19" s="105"/>
      <c r="IS19" s="105"/>
      <c r="IT19" s="105"/>
      <c r="IU19" s="105"/>
      <c r="IV19" s="105"/>
      <c r="IW19" s="105"/>
      <c r="IX19" s="105"/>
      <c r="IY19" s="105"/>
      <c r="IZ19" s="105"/>
      <c r="JA19" s="105"/>
      <c r="JB19" s="105"/>
      <c r="JC19" s="105"/>
      <c r="JD19" s="105"/>
      <c r="JE19" s="105">
        <v>701</v>
      </c>
      <c r="JF19" s="105">
        <v>1010</v>
      </c>
      <c r="JG19" s="105">
        <v>516</v>
      </c>
      <c r="JH19" s="105">
        <v>402</v>
      </c>
      <c r="JI19" s="105">
        <v>183</v>
      </c>
      <c r="JJ19" s="105">
        <v>170</v>
      </c>
      <c r="JK19" s="105">
        <v>146</v>
      </c>
      <c r="JL19" s="105">
        <v>135</v>
      </c>
      <c r="JM19" s="105">
        <v>51</v>
      </c>
      <c r="JN19" s="105">
        <v>73</v>
      </c>
      <c r="JO19" s="105"/>
      <c r="JP19" s="105"/>
      <c r="JQ19" s="105">
        <v>0</v>
      </c>
      <c r="JR19" s="105">
        <v>0</v>
      </c>
      <c r="JS19" s="105">
        <v>0</v>
      </c>
      <c r="JT19" s="105">
        <v>0</v>
      </c>
      <c r="JU19" s="105">
        <v>0</v>
      </c>
      <c r="JV19" s="105">
        <v>0</v>
      </c>
      <c r="JW19" s="105">
        <v>0</v>
      </c>
      <c r="JX19" s="105">
        <v>0</v>
      </c>
      <c r="JY19" s="138">
        <v>0</v>
      </c>
      <c r="JZ19" s="138">
        <v>0</v>
      </c>
      <c r="KA19" s="139" t="str">
        <f t="shared" si="61"/>
        <v/>
      </c>
      <c r="KB19" s="139" t="str">
        <f t="shared" si="62"/>
        <v/>
      </c>
      <c r="KD19" s="105">
        <f t="shared" si="63"/>
        <v>820</v>
      </c>
      <c r="KE19" s="105">
        <f t="shared" si="72"/>
        <v>1044</v>
      </c>
      <c r="KF19" s="105">
        <f t="shared" si="35"/>
        <v>0</v>
      </c>
      <c r="KG19" s="105">
        <f t="shared" si="64"/>
        <v>0</v>
      </c>
      <c r="KH19" s="105">
        <f t="shared" si="65"/>
        <v>3128</v>
      </c>
      <c r="KI19" s="105">
        <f t="shared" si="66"/>
        <v>259</v>
      </c>
      <c r="KK19" s="105">
        <f t="shared" si="36"/>
        <v>0</v>
      </c>
      <c r="KL19" s="105">
        <f t="shared" si="37"/>
        <v>0</v>
      </c>
      <c r="KM19" s="105">
        <f t="shared" si="38"/>
        <v>0</v>
      </c>
      <c r="KN19" s="105">
        <f t="shared" si="39"/>
        <v>0</v>
      </c>
      <c r="KO19" s="105">
        <f t="shared" si="40"/>
        <v>0</v>
      </c>
      <c r="KP19" s="105">
        <f t="shared" si="41"/>
        <v>0</v>
      </c>
      <c r="KQ19" s="105">
        <f t="shared" si="42"/>
        <v>0</v>
      </c>
      <c r="KR19" s="105">
        <f t="shared" si="73"/>
        <v>701</v>
      </c>
      <c r="KS19" s="105">
        <f t="shared" si="74"/>
        <v>1928</v>
      </c>
      <c r="KT19" s="105">
        <f t="shared" si="67"/>
        <v>499</v>
      </c>
      <c r="KU19" s="105">
        <f t="shared" si="68"/>
        <v>259</v>
      </c>
      <c r="KV19" s="105">
        <f t="shared" si="69"/>
        <v>0</v>
      </c>
      <c r="KW19" s="105">
        <f t="shared" si="70"/>
        <v>0</v>
      </c>
      <c r="KX19" s="105">
        <f t="shared" si="71"/>
        <v>0</v>
      </c>
      <c r="KY19" s="139" t="str">
        <f t="shared" si="43"/>
        <v/>
      </c>
      <c r="KZ19" s="139" t="str">
        <f t="shared" si="44"/>
        <v/>
      </c>
    </row>
    <row r="20" ht="15" spans="3:312">
      <c r="C20" s="138" t="s">
        <v>860</v>
      </c>
      <c r="D20" s="105"/>
      <c r="E20" s="105"/>
      <c r="F20" s="105">
        <v>1140</v>
      </c>
      <c r="G20" s="105">
        <v>1956</v>
      </c>
      <c r="H20" s="105">
        <v>1560</v>
      </c>
      <c r="I20" s="105">
        <v>1373</v>
      </c>
      <c r="J20" s="105">
        <v>1937</v>
      </c>
      <c r="K20" s="105">
        <v>2475</v>
      </c>
      <c r="L20" s="105">
        <v>2915</v>
      </c>
      <c r="M20" s="105">
        <v>2961</v>
      </c>
      <c r="N20" s="105">
        <v>3559</v>
      </c>
      <c r="O20" s="105">
        <v>904</v>
      </c>
      <c r="P20" s="105">
        <v>58</v>
      </c>
      <c r="Q20" s="105">
        <v>340</v>
      </c>
      <c r="R20" s="105">
        <v>2223</v>
      </c>
      <c r="S20" s="105">
        <v>2865</v>
      </c>
      <c r="T20" s="105">
        <v>3066</v>
      </c>
      <c r="U20" s="105">
        <v>3300</v>
      </c>
      <c r="V20" s="105">
        <v>3375</v>
      </c>
      <c r="W20" s="105">
        <v>3523</v>
      </c>
      <c r="X20" s="105">
        <v>3864</v>
      </c>
      <c r="Y20" s="105">
        <v>3164</v>
      </c>
      <c r="Z20" s="105">
        <v>3351</v>
      </c>
      <c r="AA20" s="105">
        <v>2481</v>
      </c>
      <c r="AB20" s="105">
        <v>3600</v>
      </c>
      <c r="AC20" s="105">
        <v>561</v>
      </c>
      <c r="AD20" s="105">
        <v>2381</v>
      </c>
      <c r="AE20" s="105">
        <v>2957</v>
      </c>
      <c r="AF20" s="105">
        <v>2949</v>
      </c>
      <c r="AG20" s="105">
        <v>3250</v>
      </c>
      <c r="AH20" s="105">
        <v>2585</v>
      </c>
      <c r="AI20" s="105">
        <v>2365</v>
      </c>
      <c r="AJ20" s="105">
        <v>1199</v>
      </c>
      <c r="AK20" s="105">
        <v>2289</v>
      </c>
      <c r="AL20" s="105">
        <v>2926</v>
      </c>
      <c r="AM20" s="105">
        <v>2725</v>
      </c>
      <c r="AN20" s="105">
        <v>3861</v>
      </c>
      <c r="AO20" s="105">
        <v>1533</v>
      </c>
      <c r="AP20" s="105">
        <v>3683</v>
      </c>
      <c r="AQ20" s="105">
        <v>3317</v>
      </c>
      <c r="AR20" s="105">
        <v>3371</v>
      </c>
      <c r="AS20" s="105">
        <v>3211</v>
      </c>
      <c r="AT20" s="105">
        <v>3260</v>
      </c>
      <c r="AU20" s="105">
        <v>4616</v>
      </c>
      <c r="AV20" s="105">
        <v>4716</v>
      </c>
      <c r="AW20" s="105">
        <v>4268</v>
      </c>
      <c r="AX20" s="105">
        <v>5194</v>
      </c>
      <c r="AY20" s="105">
        <v>5067</v>
      </c>
      <c r="AZ20" s="105">
        <v>5344</v>
      </c>
      <c r="BA20" s="105">
        <v>2601</v>
      </c>
      <c r="BB20" s="105">
        <v>3684</v>
      </c>
      <c r="BC20" s="105">
        <v>2385</v>
      </c>
      <c r="BD20" s="105">
        <v>3920</v>
      </c>
      <c r="BE20" s="105">
        <v>5240</v>
      </c>
      <c r="BF20" s="105">
        <v>5757</v>
      </c>
      <c r="BG20" s="105">
        <v>3515</v>
      </c>
      <c r="BH20" s="105">
        <v>4271</v>
      </c>
      <c r="BI20" s="105">
        <v>7324</v>
      </c>
      <c r="BJ20" s="105">
        <v>11615</v>
      </c>
      <c r="BK20" s="105">
        <v>8069</v>
      </c>
      <c r="BL20" s="105">
        <v>7136</v>
      </c>
      <c r="BM20" s="105">
        <v>6566</v>
      </c>
      <c r="BN20" s="105">
        <v>8779</v>
      </c>
      <c r="BO20" s="105">
        <v>8255</v>
      </c>
      <c r="BP20" s="105">
        <v>13037</v>
      </c>
      <c r="BQ20" s="105">
        <v>8522</v>
      </c>
      <c r="BR20" s="105">
        <v>9984</v>
      </c>
      <c r="BS20" s="105">
        <v>13833</v>
      </c>
      <c r="BT20" s="105">
        <v>9633</v>
      </c>
      <c r="BU20" s="105">
        <v>9248</v>
      </c>
      <c r="BV20" s="105">
        <v>10381</v>
      </c>
      <c r="BW20" s="105">
        <v>9922</v>
      </c>
      <c r="BX20" s="105">
        <v>11102</v>
      </c>
      <c r="BY20" s="138">
        <v>7785</v>
      </c>
      <c r="BZ20" s="138">
        <v>9228</v>
      </c>
      <c r="CA20" s="139">
        <f t="shared" si="45"/>
        <v>0.0511447773094886</v>
      </c>
      <c r="CB20" s="139">
        <f t="shared" si="46"/>
        <v>0.185356454720617</v>
      </c>
      <c r="CC20" s="105">
        <f t="shared" si="0"/>
        <v>31610</v>
      </c>
      <c r="CD20" s="105">
        <f t="shared" si="1"/>
        <v>29787</v>
      </c>
      <c r="CE20" s="105">
        <f t="shared" si="2"/>
        <v>8438</v>
      </c>
      <c r="CF20" s="105">
        <f t="shared" si="3"/>
        <v>7940</v>
      </c>
      <c r="CG20" s="105">
        <f t="shared" si="4"/>
        <v>9077</v>
      </c>
      <c r="CH20" s="105">
        <f t="shared" si="5"/>
        <v>9899</v>
      </c>
      <c r="CI20" s="105">
        <f t="shared" si="6"/>
        <v>12592</v>
      </c>
      <c r="CJ20" s="105">
        <f t="shared" si="7"/>
        <v>14529</v>
      </c>
      <c r="CK20" s="105">
        <f t="shared" si="8"/>
        <v>11629</v>
      </c>
      <c r="CL20" s="105">
        <f t="shared" si="9"/>
        <v>11545</v>
      </c>
      <c r="CM20" s="105">
        <f t="shared" si="10"/>
        <v>13543</v>
      </c>
      <c r="CN20" s="105">
        <f t="shared" si="11"/>
        <v>27008</v>
      </c>
      <c r="CO20" s="105">
        <f t="shared" si="47"/>
        <v>22481</v>
      </c>
      <c r="CP20" s="105">
        <f t="shared" si="12"/>
        <v>29814</v>
      </c>
      <c r="CQ20" s="105">
        <f t="shared" si="13"/>
        <v>33450</v>
      </c>
      <c r="CR20" s="105">
        <f t="shared" si="14"/>
        <v>29551</v>
      </c>
      <c r="CS20" s="139">
        <f t="shared" si="15"/>
        <v>0.0941572867298579</v>
      </c>
      <c r="CT20" s="164">
        <f t="shared" si="16"/>
        <v>-0.116562032884903</v>
      </c>
      <c r="CU20" s="165">
        <f t="shared" si="48"/>
        <v>20780</v>
      </c>
      <c r="CV20" s="165">
        <f t="shared" si="49"/>
        <v>31610</v>
      </c>
      <c r="CW20" s="165">
        <f t="shared" si="50"/>
        <v>29787</v>
      </c>
      <c r="CX20" s="165">
        <f t="shared" si="51"/>
        <v>46097</v>
      </c>
      <c r="CY20" s="165">
        <f t="shared" si="52"/>
        <v>63725</v>
      </c>
      <c r="CZ20" s="165">
        <f t="shared" si="53"/>
        <v>115296</v>
      </c>
      <c r="DA20" s="165">
        <f t="shared" si="54"/>
        <v>28115</v>
      </c>
      <c r="DB20" s="166"/>
      <c r="DC20" s="138" t="s">
        <v>867</v>
      </c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5"/>
      <c r="DO20" s="105"/>
      <c r="DP20" s="105"/>
      <c r="DQ20" s="105"/>
      <c r="DR20" s="105"/>
      <c r="DS20" s="105"/>
      <c r="DT20" s="105"/>
      <c r="DU20" s="105"/>
      <c r="DV20" s="105"/>
      <c r="DW20" s="105"/>
      <c r="DX20" s="105"/>
      <c r="DY20" s="105">
        <v>1200</v>
      </c>
      <c r="DZ20" s="105">
        <v>439</v>
      </c>
      <c r="EA20" s="105"/>
      <c r="EB20" s="105"/>
      <c r="EC20" s="105"/>
      <c r="ED20" s="105"/>
      <c r="EE20" s="105"/>
      <c r="EF20" s="105"/>
      <c r="EG20" s="105"/>
      <c r="EH20" s="105"/>
      <c r="EI20" s="105"/>
      <c r="EJ20" s="105"/>
      <c r="EK20" s="105"/>
      <c r="EL20" s="105"/>
      <c r="EM20" s="105">
        <v>60</v>
      </c>
      <c r="EN20" s="105">
        <v>55</v>
      </c>
      <c r="EO20" s="105">
        <v>590</v>
      </c>
      <c r="EP20" s="105">
        <v>1751</v>
      </c>
      <c r="EQ20" s="105">
        <v>2526</v>
      </c>
      <c r="ER20" s="105">
        <v>2914</v>
      </c>
      <c r="ES20" s="105">
        <v>3215</v>
      </c>
      <c r="ET20" s="105">
        <v>3207</v>
      </c>
      <c r="EU20" s="105">
        <v>3710</v>
      </c>
      <c r="EV20" s="105">
        <v>5123</v>
      </c>
      <c r="EW20" s="105">
        <v>5876</v>
      </c>
      <c r="EX20" s="105">
        <v>5755</v>
      </c>
      <c r="EY20" s="105">
        <v>6417</v>
      </c>
      <c r="EZ20" s="105">
        <v>4836</v>
      </c>
      <c r="FA20" s="105">
        <v>3798</v>
      </c>
      <c r="FB20" s="105">
        <v>4496</v>
      </c>
      <c r="FC20" s="105">
        <v>3489</v>
      </c>
      <c r="FD20" s="105">
        <v>5315</v>
      </c>
      <c r="FE20" s="105">
        <v>5856</v>
      </c>
      <c r="FF20" s="105">
        <v>4826</v>
      </c>
      <c r="FG20" s="105">
        <v>6104</v>
      </c>
      <c r="FH20" s="105">
        <v>7292</v>
      </c>
      <c r="FI20" s="105">
        <v>4863</v>
      </c>
      <c r="FJ20" s="105">
        <v>2018</v>
      </c>
      <c r="FK20" s="105">
        <v>4330</v>
      </c>
      <c r="FL20" s="105">
        <v>742</v>
      </c>
      <c r="FM20" s="105">
        <v>1301</v>
      </c>
      <c r="FN20" s="105">
        <v>1340</v>
      </c>
      <c r="FO20" s="105">
        <v>2015</v>
      </c>
      <c r="FP20" s="105">
        <v>2403</v>
      </c>
      <c r="FQ20" s="105">
        <v>1155</v>
      </c>
      <c r="FR20" s="105">
        <v>680</v>
      </c>
      <c r="FS20" s="105">
        <v>976</v>
      </c>
      <c r="FT20" s="105">
        <v>1565</v>
      </c>
      <c r="FU20" s="105">
        <v>760</v>
      </c>
      <c r="FV20" s="105">
        <v>393</v>
      </c>
      <c r="FW20" s="105">
        <v>855</v>
      </c>
      <c r="FX20" s="105">
        <v>244</v>
      </c>
      <c r="FY20" s="105">
        <v>1117</v>
      </c>
      <c r="FZ20" s="105">
        <v>1611</v>
      </c>
      <c r="GA20" s="139">
        <f t="shared" si="55"/>
        <v>0.202238805970149</v>
      </c>
      <c r="GB20" s="139">
        <f t="shared" si="56"/>
        <v>0.442256042972247</v>
      </c>
      <c r="GD20" s="105">
        <f t="shared" si="57"/>
        <v>0</v>
      </c>
      <c r="GE20" s="105">
        <f t="shared" si="17"/>
        <v>1639</v>
      </c>
      <c r="GF20" s="105">
        <f t="shared" si="18"/>
        <v>60</v>
      </c>
      <c r="GG20" s="105">
        <f t="shared" si="58"/>
        <v>41139</v>
      </c>
      <c r="GH20" s="105">
        <f t="shared" si="59"/>
        <v>57223</v>
      </c>
      <c r="GI20" s="105">
        <f t="shared" si="60"/>
        <v>14185</v>
      </c>
      <c r="GK20" s="105">
        <f t="shared" si="19"/>
        <v>0</v>
      </c>
      <c r="GL20" s="105">
        <f t="shared" si="20"/>
        <v>60</v>
      </c>
      <c r="GM20" s="105">
        <f t="shared" si="21"/>
        <v>2396</v>
      </c>
      <c r="GN20" s="105">
        <f t="shared" si="22"/>
        <v>8655</v>
      </c>
      <c r="GO20" s="105">
        <f t="shared" si="23"/>
        <v>12040</v>
      </c>
      <c r="GP20" s="105">
        <f t="shared" si="24"/>
        <v>18048</v>
      </c>
      <c r="GQ20" s="105">
        <f t="shared" si="25"/>
        <v>13130</v>
      </c>
      <c r="GR20" s="105">
        <f t="shared" si="26"/>
        <v>14660</v>
      </c>
      <c r="GS20" s="105">
        <f t="shared" si="27"/>
        <v>18222</v>
      </c>
      <c r="GT20" s="105">
        <f t="shared" ref="GT20:GT43" si="75">SUM(FI20:FK20)</f>
        <v>11211</v>
      </c>
      <c r="GU20" s="105">
        <f t="shared" si="29"/>
        <v>3383</v>
      </c>
      <c r="GV20" s="105">
        <f t="shared" si="30"/>
        <v>5573</v>
      </c>
      <c r="GW20" s="105">
        <f t="shared" si="31"/>
        <v>3221</v>
      </c>
      <c r="GX20" s="105">
        <f t="shared" si="32"/>
        <v>2008</v>
      </c>
      <c r="GY20" s="139">
        <f t="shared" si="33"/>
        <v>-0.820890197127821</v>
      </c>
      <c r="GZ20" s="139">
        <f t="shared" si="34"/>
        <v>-0.376591120769947</v>
      </c>
      <c r="HA20" s="158"/>
      <c r="HB20" s="145" t="s">
        <v>868</v>
      </c>
      <c r="HC20" s="145" t="s">
        <v>868</v>
      </c>
      <c r="HD20" s="105"/>
      <c r="HE20" s="105"/>
      <c r="HF20" s="105"/>
      <c r="HG20" s="105"/>
      <c r="HH20" s="105"/>
      <c r="HI20" s="105"/>
      <c r="HJ20" s="105"/>
      <c r="HK20" s="105"/>
      <c r="HL20" s="105"/>
      <c r="HM20" s="105"/>
      <c r="HN20" s="105"/>
      <c r="HO20" s="105"/>
      <c r="HP20" s="105"/>
      <c r="HQ20" s="105"/>
      <c r="HR20" s="105"/>
      <c r="HS20" s="105"/>
      <c r="HT20" s="105"/>
      <c r="HU20" s="105"/>
      <c r="HV20" s="105"/>
      <c r="HW20" s="105"/>
      <c r="HX20" s="105"/>
      <c r="HY20" s="105"/>
      <c r="HZ20" s="105"/>
      <c r="IA20" s="105"/>
      <c r="IB20" s="105"/>
      <c r="IC20" s="105"/>
      <c r="ID20" s="105"/>
      <c r="IE20" s="105"/>
      <c r="IF20" s="105"/>
      <c r="IG20" s="105"/>
      <c r="IH20" s="105"/>
      <c r="II20" s="105"/>
      <c r="IJ20" s="105"/>
      <c r="IK20" s="105"/>
      <c r="IL20" s="105"/>
      <c r="IM20" s="105"/>
      <c r="IN20" s="105"/>
      <c r="IO20" s="105"/>
      <c r="IP20" s="105"/>
      <c r="IQ20" s="105"/>
      <c r="IR20" s="105"/>
      <c r="IS20" s="105"/>
      <c r="IT20" s="105"/>
      <c r="IU20" s="105"/>
      <c r="IV20" s="105"/>
      <c r="IW20" s="105"/>
      <c r="IX20" s="105"/>
      <c r="IY20" s="105"/>
      <c r="IZ20" s="105"/>
      <c r="JA20" s="105"/>
      <c r="JB20" s="105"/>
      <c r="JC20" s="105"/>
      <c r="JD20" s="105"/>
      <c r="JE20" s="105"/>
      <c r="JF20" s="105"/>
      <c r="JG20" s="105"/>
      <c r="JH20" s="105">
        <v>305</v>
      </c>
      <c r="JI20" s="105">
        <v>201</v>
      </c>
      <c r="JJ20" s="105">
        <v>130</v>
      </c>
      <c r="JK20" s="105">
        <v>63</v>
      </c>
      <c r="JL20" s="105">
        <v>7</v>
      </c>
      <c r="JM20" s="105">
        <v>1</v>
      </c>
      <c r="JN20" s="105">
        <v>2</v>
      </c>
      <c r="JO20" s="105">
        <v>0</v>
      </c>
      <c r="JP20" s="105"/>
      <c r="JQ20" s="105">
        <v>0</v>
      </c>
      <c r="JR20" s="105">
        <v>0</v>
      </c>
      <c r="JS20" s="105">
        <v>0</v>
      </c>
      <c r="JT20" s="105">
        <v>0</v>
      </c>
      <c r="JU20" s="105">
        <v>0</v>
      </c>
      <c r="JV20" s="105">
        <v>0</v>
      </c>
      <c r="JW20" s="105">
        <v>0</v>
      </c>
      <c r="JX20" s="105">
        <v>0</v>
      </c>
      <c r="JY20" s="138">
        <v>0</v>
      </c>
      <c r="JZ20" s="138">
        <v>0</v>
      </c>
      <c r="KA20" s="139" t="str">
        <f t="shared" si="61"/>
        <v/>
      </c>
      <c r="KB20" s="139" t="str">
        <f t="shared" si="62"/>
        <v/>
      </c>
      <c r="KD20" s="105">
        <f t="shared" si="63"/>
        <v>0</v>
      </c>
      <c r="KE20" s="105">
        <f t="shared" si="72"/>
        <v>0</v>
      </c>
      <c r="KF20" s="105">
        <f t="shared" si="35"/>
        <v>0</v>
      </c>
      <c r="KG20" s="105">
        <f t="shared" si="64"/>
        <v>0</v>
      </c>
      <c r="KH20" s="105">
        <f t="shared" si="65"/>
        <v>699</v>
      </c>
      <c r="KI20" s="105">
        <f t="shared" si="66"/>
        <v>10</v>
      </c>
      <c r="KK20" s="105">
        <f t="shared" si="36"/>
        <v>0</v>
      </c>
      <c r="KL20" s="105">
        <f t="shared" si="37"/>
        <v>0</v>
      </c>
      <c r="KM20" s="105">
        <f t="shared" si="38"/>
        <v>0</v>
      </c>
      <c r="KN20" s="105">
        <f t="shared" si="39"/>
        <v>0</v>
      </c>
      <c r="KO20" s="105">
        <f t="shared" si="40"/>
        <v>0</v>
      </c>
      <c r="KP20" s="105">
        <f t="shared" si="41"/>
        <v>0</v>
      </c>
      <c r="KQ20" s="105">
        <f t="shared" si="42"/>
        <v>0</v>
      </c>
      <c r="KR20" s="105" t="str">
        <f t="shared" si="73"/>
        <v/>
      </c>
      <c r="KS20" s="105">
        <f t="shared" si="74"/>
        <v>305</v>
      </c>
      <c r="KT20" s="105">
        <f t="shared" si="67"/>
        <v>394</v>
      </c>
      <c r="KU20" s="105">
        <f t="shared" si="68"/>
        <v>10</v>
      </c>
      <c r="KV20" s="105">
        <f t="shared" si="69"/>
        <v>0</v>
      </c>
      <c r="KW20" s="105">
        <f t="shared" si="70"/>
        <v>0</v>
      </c>
      <c r="KX20" s="105">
        <f t="shared" si="71"/>
        <v>0</v>
      </c>
      <c r="KY20" s="139" t="str">
        <f t="shared" si="43"/>
        <v/>
      </c>
      <c r="KZ20" s="139" t="str">
        <f t="shared" si="44"/>
        <v/>
      </c>
    </row>
    <row r="21" ht="15" spans="3:312">
      <c r="C21" s="138" t="s">
        <v>857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>
        <v>879</v>
      </c>
      <c r="AH21" s="105">
        <v>884</v>
      </c>
      <c r="AI21" s="105">
        <v>928</v>
      </c>
      <c r="AJ21" s="105">
        <v>1050</v>
      </c>
      <c r="AK21" s="105">
        <v>1743</v>
      </c>
      <c r="AL21" s="105">
        <v>2032</v>
      </c>
      <c r="AM21" s="105">
        <v>3024</v>
      </c>
      <c r="AN21" s="105">
        <v>1668</v>
      </c>
      <c r="AO21" s="105">
        <v>393</v>
      </c>
      <c r="AP21" s="105">
        <v>2863</v>
      </c>
      <c r="AQ21" s="105">
        <v>2770</v>
      </c>
      <c r="AR21" s="105">
        <v>3195</v>
      </c>
      <c r="AS21" s="105">
        <v>3941</v>
      </c>
      <c r="AT21" s="105">
        <v>4404</v>
      </c>
      <c r="AU21" s="105">
        <v>4488</v>
      </c>
      <c r="AV21" s="105">
        <v>4117</v>
      </c>
      <c r="AW21" s="105">
        <v>3654</v>
      </c>
      <c r="AX21" s="105">
        <v>5628</v>
      </c>
      <c r="AY21" s="105">
        <v>7807</v>
      </c>
      <c r="AZ21" s="105">
        <v>8085</v>
      </c>
      <c r="BA21" s="105">
        <v>3435</v>
      </c>
      <c r="BB21" s="105">
        <v>10059</v>
      </c>
      <c r="BC21" s="105">
        <v>9087</v>
      </c>
      <c r="BD21" s="105">
        <v>10069</v>
      </c>
      <c r="BE21" s="105">
        <v>11259</v>
      </c>
      <c r="BF21" s="105">
        <v>12044</v>
      </c>
      <c r="BG21" s="105">
        <v>12525</v>
      </c>
      <c r="BH21" s="105">
        <v>10478</v>
      </c>
      <c r="BI21" s="105">
        <v>5723</v>
      </c>
      <c r="BJ21" s="105">
        <v>6290</v>
      </c>
      <c r="BK21" s="105">
        <v>8493</v>
      </c>
      <c r="BL21" s="105">
        <v>1139</v>
      </c>
      <c r="BM21" s="105">
        <v>3198</v>
      </c>
      <c r="BN21" s="105">
        <v>6172</v>
      </c>
      <c r="BO21" s="105">
        <v>8726</v>
      </c>
      <c r="BP21" s="105">
        <v>12058</v>
      </c>
      <c r="BQ21" s="105">
        <v>13209</v>
      </c>
      <c r="BR21" s="105">
        <v>14335</v>
      </c>
      <c r="BS21" s="105">
        <v>14190</v>
      </c>
      <c r="BT21" s="105">
        <v>15800</v>
      </c>
      <c r="BU21" s="105">
        <v>18202</v>
      </c>
      <c r="BV21" s="105">
        <v>18508</v>
      </c>
      <c r="BW21" s="105">
        <v>18618</v>
      </c>
      <c r="BX21" s="105">
        <v>11430</v>
      </c>
      <c r="BY21" s="138">
        <v>6566</v>
      </c>
      <c r="BZ21" s="138">
        <v>14567</v>
      </c>
      <c r="CA21" s="139">
        <f t="shared" si="45"/>
        <v>1.3601749837978</v>
      </c>
      <c r="CB21" s="139">
        <f t="shared" si="46"/>
        <v>1.21855010660981</v>
      </c>
      <c r="CC21" s="105">
        <f t="shared" si="0"/>
        <v>0</v>
      </c>
      <c r="CD21" s="105">
        <f t="shared" si="1"/>
        <v>10540</v>
      </c>
      <c r="CE21" s="105">
        <f t="shared" si="2"/>
        <v>4605</v>
      </c>
      <c r="CF21" s="105">
        <f t="shared" si="3"/>
        <v>6799</v>
      </c>
      <c r="CG21" s="105">
        <f t="shared" si="4"/>
        <v>4924</v>
      </c>
      <c r="CH21" s="105">
        <f t="shared" si="5"/>
        <v>9906</v>
      </c>
      <c r="CI21" s="105">
        <f t="shared" si="6"/>
        <v>13009</v>
      </c>
      <c r="CJ21" s="105">
        <f t="shared" si="7"/>
        <v>17089</v>
      </c>
      <c r="CK21" s="105">
        <f t="shared" si="8"/>
        <v>21579</v>
      </c>
      <c r="CL21" s="105">
        <f t="shared" si="9"/>
        <v>30415</v>
      </c>
      <c r="CM21" s="105">
        <f t="shared" si="10"/>
        <v>35047</v>
      </c>
      <c r="CN21" s="105">
        <f t="shared" si="11"/>
        <v>20506</v>
      </c>
      <c r="CO21" s="105">
        <f t="shared" si="47"/>
        <v>10509</v>
      </c>
      <c r="CP21" s="105">
        <f t="shared" si="12"/>
        <v>33993</v>
      </c>
      <c r="CQ21" s="105">
        <f t="shared" si="13"/>
        <v>44325</v>
      </c>
      <c r="CR21" s="105">
        <f t="shared" si="14"/>
        <v>55328</v>
      </c>
      <c r="CS21" s="139">
        <f t="shared" si="15"/>
        <v>1.69813713059592</v>
      </c>
      <c r="CT21" s="164">
        <f t="shared" si="16"/>
        <v>0.248234630569656</v>
      </c>
      <c r="CU21" s="165">
        <f t="shared" si="48"/>
        <v>0</v>
      </c>
      <c r="CV21" s="165">
        <f t="shared" si="49"/>
        <v>0</v>
      </c>
      <c r="CW21" s="165">
        <f t="shared" si="50"/>
        <v>10540</v>
      </c>
      <c r="CX21" s="165">
        <f t="shared" si="51"/>
        <v>44928</v>
      </c>
      <c r="CY21" s="165">
        <f t="shared" si="52"/>
        <v>107547</v>
      </c>
      <c r="CZ21" s="165">
        <f t="shared" si="53"/>
        <v>144155</v>
      </c>
      <c r="DA21" s="165">
        <f t="shared" si="54"/>
        <v>32563</v>
      </c>
      <c r="DB21" s="166"/>
      <c r="DC21" s="145" t="s">
        <v>869</v>
      </c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5"/>
      <c r="DO21" s="105"/>
      <c r="DP21" s="105"/>
      <c r="DQ21" s="105"/>
      <c r="DR21" s="105"/>
      <c r="DS21" s="105"/>
      <c r="DT21" s="105"/>
      <c r="DU21" s="105"/>
      <c r="DV21" s="105"/>
      <c r="DW21" s="105"/>
      <c r="DX21" s="105"/>
      <c r="DY21" s="105"/>
      <c r="DZ21" s="105"/>
      <c r="EA21" s="105"/>
      <c r="EB21" s="105"/>
      <c r="EC21" s="105"/>
      <c r="ED21" s="105"/>
      <c r="EE21" s="105"/>
      <c r="EF21" s="105"/>
      <c r="EG21" s="105"/>
      <c r="EH21" s="105"/>
      <c r="EI21" s="105"/>
      <c r="EJ21" s="105"/>
      <c r="EK21" s="105"/>
      <c r="EL21" s="105"/>
      <c r="EM21" s="105"/>
      <c r="EN21" s="105"/>
      <c r="EO21" s="105"/>
      <c r="EP21" s="105"/>
      <c r="EQ21" s="105"/>
      <c r="ER21" s="105"/>
      <c r="ES21" s="105"/>
      <c r="ET21" s="105"/>
      <c r="EU21" s="105"/>
      <c r="EV21" s="105"/>
      <c r="EW21" s="105"/>
      <c r="EX21" s="105"/>
      <c r="EY21" s="105"/>
      <c r="EZ21" s="105"/>
      <c r="FA21" s="105"/>
      <c r="FB21" s="105"/>
      <c r="FC21" s="105"/>
      <c r="FD21" s="105"/>
      <c r="FE21" s="105"/>
      <c r="FF21" s="105"/>
      <c r="FG21" s="105"/>
      <c r="FH21" s="105">
        <v>4200</v>
      </c>
      <c r="FI21" s="105">
        <v>4550</v>
      </c>
      <c r="FJ21" s="105">
        <v>3550</v>
      </c>
      <c r="FK21" s="105">
        <v>4355</v>
      </c>
      <c r="FL21" s="105">
        <v>1500</v>
      </c>
      <c r="FM21" s="105">
        <v>1000</v>
      </c>
      <c r="FN21" s="105">
        <v>1000</v>
      </c>
      <c r="FO21" s="105"/>
      <c r="FP21" s="105">
        <v>0</v>
      </c>
      <c r="FQ21" s="105">
        <v>0</v>
      </c>
      <c r="FR21" s="105">
        <v>0</v>
      </c>
      <c r="FS21" s="105">
        <v>0</v>
      </c>
      <c r="FT21" s="105">
        <v>0</v>
      </c>
      <c r="FU21" s="105">
        <v>0</v>
      </c>
      <c r="FV21" s="105">
        <v>0</v>
      </c>
      <c r="FW21" s="105">
        <v>0</v>
      </c>
      <c r="FX21" s="105">
        <v>0</v>
      </c>
      <c r="FY21" s="105">
        <v>0</v>
      </c>
      <c r="FZ21" s="105">
        <v>0</v>
      </c>
      <c r="GA21" s="139" t="str">
        <f t="shared" si="55"/>
        <v/>
      </c>
      <c r="GB21" s="139" t="str">
        <f t="shared" si="56"/>
        <v/>
      </c>
      <c r="GD21" s="105">
        <f t="shared" si="57"/>
        <v>0</v>
      </c>
      <c r="GE21" s="105">
        <f t="shared" si="17"/>
        <v>0</v>
      </c>
      <c r="GF21" s="105">
        <f t="shared" si="18"/>
        <v>0</v>
      </c>
      <c r="GG21" s="105">
        <f t="shared" si="58"/>
        <v>0</v>
      </c>
      <c r="GH21" s="105">
        <f t="shared" si="59"/>
        <v>16655</v>
      </c>
      <c r="GI21" s="105">
        <f t="shared" si="60"/>
        <v>3500</v>
      </c>
      <c r="GK21" s="105">
        <f t="shared" si="19"/>
        <v>0</v>
      </c>
      <c r="GL21" s="105">
        <f t="shared" si="20"/>
        <v>0</v>
      </c>
      <c r="GM21" s="105">
        <f t="shared" si="21"/>
        <v>0</v>
      </c>
      <c r="GN21" s="105">
        <f t="shared" si="22"/>
        <v>0</v>
      </c>
      <c r="GO21" s="105">
        <f t="shared" si="23"/>
        <v>0</v>
      </c>
      <c r="GP21" s="105">
        <f t="shared" si="24"/>
        <v>0</v>
      </c>
      <c r="GQ21" s="105">
        <f t="shared" si="25"/>
        <v>0</v>
      </c>
      <c r="GR21" s="105" t="str">
        <f t="shared" si="26"/>
        <v/>
      </c>
      <c r="GS21" s="105">
        <f t="shared" si="27"/>
        <v>4200</v>
      </c>
      <c r="GT21" s="105">
        <f t="shared" si="75"/>
        <v>12455</v>
      </c>
      <c r="GU21" s="105">
        <f t="shared" si="29"/>
        <v>3500</v>
      </c>
      <c r="GV21" s="105">
        <f t="shared" si="30"/>
        <v>0</v>
      </c>
      <c r="GW21" s="105">
        <f t="shared" si="31"/>
        <v>0</v>
      </c>
      <c r="GX21" s="105">
        <f t="shared" si="32"/>
        <v>0</v>
      </c>
      <c r="GY21" s="139" t="str">
        <f t="shared" si="33"/>
        <v/>
      </c>
      <c r="GZ21" s="139" t="str">
        <f t="shared" si="34"/>
        <v/>
      </c>
      <c r="HA21" s="158"/>
      <c r="HB21" s="138" t="s">
        <v>870</v>
      </c>
      <c r="HC21" s="138" t="s">
        <v>870</v>
      </c>
      <c r="HD21" s="105">
        <v>117</v>
      </c>
      <c r="HE21" s="105">
        <v>7</v>
      </c>
      <c r="HF21" s="105"/>
      <c r="HG21" s="105">
        <v>281</v>
      </c>
      <c r="HH21" s="105">
        <v>225</v>
      </c>
      <c r="HI21" s="105">
        <v>100</v>
      </c>
      <c r="HJ21" s="105">
        <v>474</v>
      </c>
      <c r="HK21" s="105">
        <v>308</v>
      </c>
      <c r="HL21" s="105">
        <v>335</v>
      </c>
      <c r="HM21" s="105">
        <v>646</v>
      </c>
      <c r="HN21" s="105">
        <v>271</v>
      </c>
      <c r="HO21" s="105">
        <v>17</v>
      </c>
      <c r="HP21" s="105"/>
      <c r="HQ21" s="105"/>
      <c r="HR21" s="105"/>
      <c r="HS21" s="105"/>
      <c r="HT21" s="105">
        <v>8</v>
      </c>
      <c r="HU21" s="105"/>
      <c r="HV21" s="105"/>
      <c r="HW21" s="105"/>
      <c r="HX21" s="105"/>
      <c r="HY21" s="105">
        <v>2</v>
      </c>
      <c r="HZ21" s="105"/>
      <c r="IA21" s="105"/>
      <c r="IB21" s="105"/>
      <c r="IC21" s="105"/>
      <c r="ID21" s="105"/>
      <c r="IE21" s="105"/>
      <c r="IF21" s="105"/>
      <c r="IG21" s="105"/>
      <c r="IH21" s="105">
        <v>541</v>
      </c>
      <c r="II21" s="105">
        <v>263</v>
      </c>
      <c r="IJ21" s="105">
        <v>476</v>
      </c>
      <c r="IK21" s="105">
        <v>338</v>
      </c>
      <c r="IL21" s="105">
        <v>789</v>
      </c>
      <c r="IM21" s="105">
        <v>990</v>
      </c>
      <c r="IN21" s="105">
        <v>1632</v>
      </c>
      <c r="IO21" s="105">
        <v>484</v>
      </c>
      <c r="IP21" s="105">
        <v>1514</v>
      </c>
      <c r="IQ21" s="105">
        <v>1470</v>
      </c>
      <c r="IR21" s="105">
        <v>1255</v>
      </c>
      <c r="IS21" s="105">
        <v>1419</v>
      </c>
      <c r="IT21" s="105">
        <v>833</v>
      </c>
      <c r="IU21" s="105">
        <v>1589</v>
      </c>
      <c r="IV21" s="105">
        <v>1770</v>
      </c>
      <c r="IW21" s="105">
        <v>454</v>
      </c>
      <c r="IX21" s="105">
        <v>2852</v>
      </c>
      <c r="IY21" s="105">
        <v>4710</v>
      </c>
      <c r="IZ21" s="105">
        <v>3652</v>
      </c>
      <c r="JA21" s="105">
        <v>1234</v>
      </c>
      <c r="JB21" s="105">
        <v>836</v>
      </c>
      <c r="JC21" s="105">
        <v>40</v>
      </c>
      <c r="JD21" s="105">
        <v>1189</v>
      </c>
      <c r="JE21" s="105">
        <v>1469</v>
      </c>
      <c r="JF21" s="105">
        <v>1024</v>
      </c>
      <c r="JG21" s="105">
        <v>1251</v>
      </c>
      <c r="JH21" s="105">
        <v>202</v>
      </c>
      <c r="JI21" s="105">
        <v>2200</v>
      </c>
      <c r="JJ21" s="105">
        <v>1985</v>
      </c>
      <c r="JK21" s="105">
        <v>560</v>
      </c>
      <c r="JL21" s="105">
        <v>1615</v>
      </c>
      <c r="JM21" s="105">
        <v>817</v>
      </c>
      <c r="JN21" s="105">
        <v>1138</v>
      </c>
      <c r="JO21" s="105">
        <v>491</v>
      </c>
      <c r="JP21" s="105">
        <v>4610</v>
      </c>
      <c r="JQ21" s="105">
        <v>0</v>
      </c>
      <c r="JR21" s="105">
        <v>0</v>
      </c>
      <c r="JS21" s="105">
        <v>0</v>
      </c>
      <c r="JT21" s="105">
        <v>0</v>
      </c>
      <c r="JU21" s="105">
        <v>1</v>
      </c>
      <c r="JV21" s="105">
        <v>1</v>
      </c>
      <c r="JW21" s="105">
        <v>0</v>
      </c>
      <c r="JX21" s="105">
        <v>0</v>
      </c>
      <c r="JY21" s="138">
        <v>0</v>
      </c>
      <c r="JZ21" s="138">
        <v>0</v>
      </c>
      <c r="KA21" s="139" t="str">
        <f t="shared" si="61"/>
        <v/>
      </c>
      <c r="KB21" s="139" t="str">
        <f t="shared" si="62"/>
        <v/>
      </c>
      <c r="KD21" s="105">
        <f t="shared" si="63"/>
        <v>2781</v>
      </c>
      <c r="KE21" s="105">
        <f t="shared" si="72"/>
        <v>10</v>
      </c>
      <c r="KF21" s="105">
        <f t="shared" si="35"/>
        <v>3397</v>
      </c>
      <c r="KG21" s="105">
        <f t="shared" si="64"/>
        <v>19982</v>
      </c>
      <c r="KH21" s="105">
        <f t="shared" si="65"/>
        <v>15642</v>
      </c>
      <c r="KI21" s="105">
        <f t="shared" si="66"/>
        <v>8673</v>
      </c>
      <c r="KK21" s="105">
        <f t="shared" si="36"/>
        <v>1280</v>
      </c>
      <c r="KL21" s="105">
        <f t="shared" si="37"/>
        <v>2117</v>
      </c>
      <c r="KM21" s="105">
        <f t="shared" si="38"/>
        <v>3630</v>
      </c>
      <c r="KN21" s="105">
        <f t="shared" si="39"/>
        <v>4144</v>
      </c>
      <c r="KO21" s="105">
        <f t="shared" si="40"/>
        <v>4192</v>
      </c>
      <c r="KP21" s="105">
        <f t="shared" si="41"/>
        <v>8016</v>
      </c>
      <c r="KQ21" s="105">
        <f t="shared" si="42"/>
        <v>5722</v>
      </c>
      <c r="KR21" s="105">
        <f t="shared" si="73"/>
        <v>2698</v>
      </c>
      <c r="KS21" s="105">
        <f t="shared" si="74"/>
        <v>2477</v>
      </c>
      <c r="KT21" s="105">
        <f t="shared" si="67"/>
        <v>4745</v>
      </c>
      <c r="KU21" s="105">
        <f t="shared" si="68"/>
        <v>3570</v>
      </c>
      <c r="KV21" s="105">
        <f t="shared" si="69"/>
        <v>5101</v>
      </c>
      <c r="KW21" s="105">
        <f t="shared" si="70"/>
        <v>0</v>
      </c>
      <c r="KX21" s="105">
        <f t="shared" si="71"/>
        <v>2</v>
      </c>
      <c r="KY21" s="139">
        <f t="shared" si="43"/>
        <v>-0.999578503688093</v>
      </c>
      <c r="KZ21" s="139" t="str">
        <f t="shared" si="44"/>
        <v/>
      </c>
    </row>
    <row r="22" ht="15" spans="3:312">
      <c r="C22" s="138" t="s">
        <v>859</v>
      </c>
      <c r="D22" s="105">
        <v>1</v>
      </c>
      <c r="E22" s="105"/>
      <c r="F22" s="105"/>
      <c r="G22" s="105"/>
      <c r="H22" s="105"/>
      <c r="I22" s="105"/>
      <c r="J22" s="105"/>
      <c r="K22" s="105"/>
      <c r="L22" s="105"/>
      <c r="M22" s="105">
        <v>188</v>
      </c>
      <c r="N22" s="105"/>
      <c r="O22" s="105">
        <v>2825</v>
      </c>
      <c r="P22" s="105">
        <v>576</v>
      </c>
      <c r="Q22" s="105">
        <v>150</v>
      </c>
      <c r="R22" s="105">
        <v>806</v>
      </c>
      <c r="S22" s="105">
        <v>910</v>
      </c>
      <c r="T22" s="105">
        <v>1894</v>
      </c>
      <c r="U22" s="105">
        <v>1059</v>
      </c>
      <c r="V22" s="105">
        <v>34</v>
      </c>
      <c r="W22" s="105">
        <v>3</v>
      </c>
      <c r="X22" s="105">
        <v>1081</v>
      </c>
      <c r="Y22" s="105">
        <v>1399</v>
      </c>
      <c r="Z22" s="105">
        <v>2572</v>
      </c>
      <c r="AA22" s="105">
        <v>8795</v>
      </c>
      <c r="AB22" s="105">
        <v>2219</v>
      </c>
      <c r="AC22" s="105">
        <v>373</v>
      </c>
      <c r="AD22" s="105">
        <v>14</v>
      </c>
      <c r="AE22" s="105">
        <v>21</v>
      </c>
      <c r="AF22" s="105">
        <v>166</v>
      </c>
      <c r="AG22" s="105">
        <v>76</v>
      </c>
      <c r="AH22" s="105">
        <v>141</v>
      </c>
      <c r="AI22" s="105">
        <v>239</v>
      </c>
      <c r="AJ22" s="105">
        <v>3</v>
      </c>
      <c r="AK22" s="105">
        <v>1045</v>
      </c>
      <c r="AL22" s="105">
        <v>2561</v>
      </c>
      <c r="AM22" s="105">
        <v>15</v>
      </c>
      <c r="AN22" s="105">
        <v>457</v>
      </c>
      <c r="AO22" s="105">
        <v>214</v>
      </c>
      <c r="AP22" s="105">
        <v>1221</v>
      </c>
      <c r="AQ22" s="105">
        <v>1288</v>
      </c>
      <c r="AR22" s="105">
        <v>2057</v>
      </c>
      <c r="AS22" s="105">
        <v>3218</v>
      </c>
      <c r="AT22" s="105">
        <v>1234</v>
      </c>
      <c r="AU22" s="105">
        <v>984</v>
      </c>
      <c r="AV22" s="105">
        <v>2223</v>
      </c>
      <c r="AW22" s="105">
        <v>3748</v>
      </c>
      <c r="AX22" s="105">
        <v>3965</v>
      </c>
      <c r="AY22" s="105">
        <v>12974</v>
      </c>
      <c r="AZ22" s="105">
        <v>583</v>
      </c>
      <c r="BA22" s="105">
        <v>421</v>
      </c>
      <c r="BB22" s="105">
        <v>567</v>
      </c>
      <c r="BC22" s="105">
        <v>755</v>
      </c>
      <c r="BD22" s="105">
        <v>5632</v>
      </c>
      <c r="BE22" s="105">
        <v>4757</v>
      </c>
      <c r="BF22" s="105">
        <v>4500</v>
      </c>
      <c r="BG22" s="105">
        <v>7840</v>
      </c>
      <c r="BH22" s="105">
        <v>8670</v>
      </c>
      <c r="BI22" s="105">
        <v>5609</v>
      </c>
      <c r="BJ22" s="105">
        <v>6413</v>
      </c>
      <c r="BK22" s="105">
        <v>11539</v>
      </c>
      <c r="BL22" s="105">
        <v>8379</v>
      </c>
      <c r="BM22" s="105">
        <v>4377</v>
      </c>
      <c r="BN22" s="105">
        <v>7192</v>
      </c>
      <c r="BO22" s="105">
        <v>9725</v>
      </c>
      <c r="BP22" s="105">
        <v>9846</v>
      </c>
      <c r="BQ22" s="105">
        <v>11606</v>
      </c>
      <c r="BR22" s="105">
        <v>6239</v>
      </c>
      <c r="BS22" s="105"/>
      <c r="BT22" s="105">
        <v>10522</v>
      </c>
      <c r="BU22" s="105">
        <v>8495</v>
      </c>
      <c r="BV22" s="105">
        <v>10245</v>
      </c>
      <c r="BW22" s="105">
        <v>12576</v>
      </c>
      <c r="BX22" s="105">
        <v>6925</v>
      </c>
      <c r="BY22" s="138">
        <v>3887</v>
      </c>
      <c r="BZ22" s="138">
        <v>9203</v>
      </c>
      <c r="CA22" s="139">
        <f t="shared" si="45"/>
        <v>0.279616240266963</v>
      </c>
      <c r="CB22" s="139">
        <f t="shared" si="46"/>
        <v>1.36763570877283</v>
      </c>
      <c r="CC22" s="105">
        <f t="shared" si="0"/>
        <v>19279</v>
      </c>
      <c r="CD22" s="105">
        <f t="shared" si="1"/>
        <v>6873</v>
      </c>
      <c r="CE22" s="105">
        <f t="shared" si="2"/>
        <v>1428</v>
      </c>
      <c r="CF22" s="105">
        <f t="shared" si="3"/>
        <v>3621</v>
      </c>
      <c r="CG22" s="105">
        <f t="shared" si="4"/>
        <v>1892</v>
      </c>
      <c r="CH22" s="105">
        <f t="shared" si="5"/>
        <v>6563</v>
      </c>
      <c r="CI22" s="105">
        <f t="shared" si="6"/>
        <v>4441</v>
      </c>
      <c r="CJ22" s="105">
        <f t="shared" si="7"/>
        <v>20687</v>
      </c>
      <c r="CK22" s="105">
        <f t="shared" si="8"/>
        <v>1571</v>
      </c>
      <c r="CL22" s="105">
        <f t="shared" si="9"/>
        <v>11144</v>
      </c>
      <c r="CM22" s="105">
        <f t="shared" si="10"/>
        <v>21010</v>
      </c>
      <c r="CN22" s="105">
        <f t="shared" si="11"/>
        <v>23561</v>
      </c>
      <c r="CO22" s="105">
        <f t="shared" si="47"/>
        <v>19948</v>
      </c>
      <c r="CP22" s="105">
        <f t="shared" si="12"/>
        <v>31177</v>
      </c>
      <c r="CQ22" s="105">
        <f t="shared" si="13"/>
        <v>16761</v>
      </c>
      <c r="CR22" s="105">
        <f t="shared" si="14"/>
        <v>31316</v>
      </c>
      <c r="CS22" s="139">
        <f t="shared" si="15"/>
        <v>0.329145622002462</v>
      </c>
      <c r="CT22" s="164">
        <f t="shared" si="16"/>
        <v>0.868384941232623</v>
      </c>
      <c r="CU22" s="165">
        <f t="shared" si="48"/>
        <v>3014</v>
      </c>
      <c r="CV22" s="165">
        <f t="shared" si="49"/>
        <v>19279</v>
      </c>
      <c r="CW22" s="165">
        <f t="shared" si="50"/>
        <v>6873</v>
      </c>
      <c r="CX22" s="165">
        <f t="shared" si="51"/>
        <v>33583</v>
      </c>
      <c r="CY22" s="165">
        <f t="shared" si="52"/>
        <v>57286</v>
      </c>
      <c r="CZ22" s="165">
        <f t="shared" si="53"/>
        <v>99202</v>
      </c>
      <c r="DA22" s="165">
        <f t="shared" si="54"/>
        <v>20015</v>
      </c>
      <c r="DB22" s="166"/>
      <c r="DC22" s="138" t="s">
        <v>858</v>
      </c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5"/>
      <c r="DO22" s="105"/>
      <c r="DP22" s="105"/>
      <c r="DQ22" s="105"/>
      <c r="DR22" s="105"/>
      <c r="DS22" s="105"/>
      <c r="DT22" s="105"/>
      <c r="DU22" s="105"/>
      <c r="DV22" s="105"/>
      <c r="DW22" s="105">
        <v>1124</v>
      </c>
      <c r="DX22" s="105">
        <v>1161</v>
      </c>
      <c r="DY22" s="105">
        <v>417</v>
      </c>
      <c r="DZ22" s="105">
        <v>321</v>
      </c>
      <c r="EA22" s="105">
        <v>3872</v>
      </c>
      <c r="EB22" s="105">
        <v>27</v>
      </c>
      <c r="EC22" s="105">
        <v>2</v>
      </c>
      <c r="ED22" s="105">
        <v>8</v>
      </c>
      <c r="EE22" s="105">
        <v>86</v>
      </c>
      <c r="EF22" s="105">
        <v>28</v>
      </c>
      <c r="EG22" s="105">
        <v>1371</v>
      </c>
      <c r="EH22" s="105">
        <v>72</v>
      </c>
      <c r="EI22" s="105"/>
      <c r="EJ22" s="105">
        <v>43</v>
      </c>
      <c r="EK22" s="105">
        <v>231</v>
      </c>
      <c r="EL22" s="105">
        <v>228</v>
      </c>
      <c r="EM22" s="105">
        <v>517</v>
      </c>
      <c r="EN22" s="105">
        <v>586</v>
      </c>
      <c r="EO22" s="105">
        <v>31</v>
      </c>
      <c r="EP22" s="105">
        <v>670</v>
      </c>
      <c r="EQ22" s="105">
        <v>924</v>
      </c>
      <c r="ER22" s="105">
        <v>1057</v>
      </c>
      <c r="ES22" s="105">
        <v>2290</v>
      </c>
      <c r="ET22" s="105">
        <v>3424</v>
      </c>
      <c r="EU22" s="105">
        <v>3407</v>
      </c>
      <c r="EV22" s="105">
        <v>5484</v>
      </c>
      <c r="EW22" s="105">
        <v>6914</v>
      </c>
      <c r="EX22" s="105">
        <v>8153</v>
      </c>
      <c r="EY22" s="105">
        <v>8083</v>
      </c>
      <c r="EZ22" s="105">
        <v>7391</v>
      </c>
      <c r="FA22" s="105">
        <v>2539</v>
      </c>
      <c r="FB22" s="105">
        <v>3473</v>
      </c>
      <c r="FC22" s="105">
        <v>1072</v>
      </c>
      <c r="FD22" s="105">
        <v>4445</v>
      </c>
      <c r="FE22" s="105">
        <v>9870</v>
      </c>
      <c r="FF22" s="105">
        <v>11908</v>
      </c>
      <c r="FG22" s="105">
        <v>8407</v>
      </c>
      <c r="FH22" s="105">
        <v>4165</v>
      </c>
      <c r="FI22" s="105">
        <v>6274</v>
      </c>
      <c r="FJ22" s="105">
        <v>8788</v>
      </c>
      <c r="FK22" s="105">
        <v>8247</v>
      </c>
      <c r="FL22" s="105">
        <v>3070</v>
      </c>
      <c r="FM22" s="105">
        <v>2114</v>
      </c>
      <c r="FN22" s="105">
        <v>5360</v>
      </c>
      <c r="FO22" s="105">
        <v>2951</v>
      </c>
      <c r="FP22" s="105">
        <v>6602</v>
      </c>
      <c r="FQ22" s="105">
        <v>4618</v>
      </c>
      <c r="FR22" s="105">
        <v>8803</v>
      </c>
      <c r="FS22" s="105">
        <v>11588</v>
      </c>
      <c r="FT22" s="105">
        <v>14098</v>
      </c>
      <c r="FU22" s="105">
        <v>14674</v>
      </c>
      <c r="FV22" s="105">
        <v>18838</v>
      </c>
      <c r="FW22" s="105">
        <v>19942</v>
      </c>
      <c r="FX22" s="105">
        <v>10340</v>
      </c>
      <c r="FY22" s="105">
        <v>7873</v>
      </c>
      <c r="FZ22" s="105">
        <v>8743</v>
      </c>
      <c r="GA22" s="139">
        <f t="shared" si="55"/>
        <v>0.63115671641791</v>
      </c>
      <c r="GB22" s="139">
        <f t="shared" si="56"/>
        <v>0.110504255048901</v>
      </c>
      <c r="GD22" s="105">
        <f t="shared" si="57"/>
        <v>0</v>
      </c>
      <c r="GE22" s="105">
        <f t="shared" si="17"/>
        <v>6895</v>
      </c>
      <c r="GF22" s="105">
        <f t="shared" si="18"/>
        <v>2613</v>
      </c>
      <c r="GG22" s="105">
        <f t="shared" si="58"/>
        <v>41023</v>
      </c>
      <c r="GH22" s="105">
        <f t="shared" si="59"/>
        <v>76579</v>
      </c>
      <c r="GI22" s="105">
        <f t="shared" si="60"/>
        <v>112658</v>
      </c>
      <c r="GK22" s="105">
        <f t="shared" si="19"/>
        <v>115</v>
      </c>
      <c r="GL22" s="105">
        <f t="shared" si="20"/>
        <v>976</v>
      </c>
      <c r="GM22" s="105">
        <f t="shared" si="21"/>
        <v>1287</v>
      </c>
      <c r="GN22" s="105">
        <f t="shared" si="22"/>
        <v>4271</v>
      </c>
      <c r="GO22" s="105">
        <f t="shared" si="23"/>
        <v>12315</v>
      </c>
      <c r="GP22" s="105">
        <f t="shared" si="24"/>
        <v>23150</v>
      </c>
      <c r="GQ22" s="105">
        <f t="shared" si="25"/>
        <v>13403</v>
      </c>
      <c r="GR22" s="105">
        <f t="shared" si="26"/>
        <v>15387</v>
      </c>
      <c r="GS22" s="105">
        <f t="shared" si="27"/>
        <v>24480</v>
      </c>
      <c r="GT22" s="105">
        <f t="shared" si="75"/>
        <v>23309</v>
      </c>
      <c r="GU22" s="105">
        <f t="shared" si="29"/>
        <v>10544</v>
      </c>
      <c r="GV22" s="105">
        <f t="shared" si="30"/>
        <v>14171</v>
      </c>
      <c r="GW22" s="105">
        <f t="shared" si="31"/>
        <v>34489</v>
      </c>
      <c r="GX22" s="105">
        <f t="shared" si="32"/>
        <v>53454</v>
      </c>
      <c r="GY22" s="139">
        <f t="shared" si="33"/>
        <v>1.29327727487237</v>
      </c>
      <c r="GZ22" s="139">
        <f t="shared" si="34"/>
        <v>0.549885470729798</v>
      </c>
      <c r="HA22" s="158"/>
      <c r="HB22" s="138" t="s">
        <v>871</v>
      </c>
      <c r="HC22" s="138" t="s">
        <v>871</v>
      </c>
      <c r="HD22" s="105"/>
      <c r="HE22" s="105"/>
      <c r="HF22" s="105"/>
      <c r="HG22" s="105"/>
      <c r="HH22" s="105"/>
      <c r="HI22" s="105"/>
      <c r="HJ22" s="105"/>
      <c r="HK22" s="105"/>
      <c r="HL22" s="105"/>
      <c r="HM22" s="105"/>
      <c r="HN22" s="105"/>
      <c r="HO22" s="105"/>
      <c r="HP22" s="105"/>
      <c r="HQ22" s="105"/>
      <c r="HR22" s="105"/>
      <c r="HS22" s="105"/>
      <c r="HT22" s="105"/>
      <c r="HU22" s="105"/>
      <c r="HV22" s="105"/>
      <c r="HW22" s="105"/>
      <c r="HX22" s="105"/>
      <c r="HY22" s="105"/>
      <c r="HZ22" s="105"/>
      <c r="IA22" s="105"/>
      <c r="IB22" s="105"/>
      <c r="IC22" s="105"/>
      <c r="ID22" s="105"/>
      <c r="IE22" s="105"/>
      <c r="IF22" s="105"/>
      <c r="IG22" s="105"/>
      <c r="IH22" s="105"/>
      <c r="II22" s="105"/>
      <c r="IJ22" s="105"/>
      <c r="IK22" s="105"/>
      <c r="IL22" s="105"/>
      <c r="IM22" s="105"/>
      <c r="IN22" s="105"/>
      <c r="IO22" s="105"/>
      <c r="IP22" s="105"/>
      <c r="IQ22" s="105"/>
      <c r="IR22" s="105">
        <v>204</v>
      </c>
      <c r="IS22" s="105">
        <v>193</v>
      </c>
      <c r="IT22" s="105">
        <v>145</v>
      </c>
      <c r="IU22" s="105">
        <v>4</v>
      </c>
      <c r="IV22" s="105"/>
      <c r="IW22" s="105">
        <v>25</v>
      </c>
      <c r="IX22" s="105">
        <v>225</v>
      </c>
      <c r="IY22" s="105">
        <v>101</v>
      </c>
      <c r="IZ22" s="105">
        <v>272</v>
      </c>
      <c r="JA22" s="105">
        <v>237</v>
      </c>
      <c r="JB22" s="105">
        <v>373</v>
      </c>
      <c r="JC22" s="105">
        <v>129</v>
      </c>
      <c r="JD22" s="105">
        <v>146</v>
      </c>
      <c r="JE22" s="105">
        <v>131</v>
      </c>
      <c r="JF22" s="105">
        <v>4</v>
      </c>
      <c r="JG22" s="105">
        <v>208</v>
      </c>
      <c r="JH22" s="105">
        <v>188</v>
      </c>
      <c r="JI22" s="105">
        <v>97</v>
      </c>
      <c r="JJ22" s="105">
        <v>152</v>
      </c>
      <c r="JK22" s="105">
        <v>37</v>
      </c>
      <c r="JL22" s="105">
        <v>91</v>
      </c>
      <c r="JM22" s="105">
        <v>97</v>
      </c>
      <c r="JN22" s="105">
        <v>245</v>
      </c>
      <c r="JO22" s="105">
        <v>75</v>
      </c>
      <c r="JP22" s="105"/>
      <c r="JQ22" s="105">
        <v>109</v>
      </c>
      <c r="JR22" s="105">
        <v>90</v>
      </c>
      <c r="JS22" s="105">
        <v>112</v>
      </c>
      <c r="JT22" s="105">
        <v>73</v>
      </c>
      <c r="JU22" s="105">
        <v>95</v>
      </c>
      <c r="JV22" s="105">
        <v>100</v>
      </c>
      <c r="JW22" s="105">
        <v>22</v>
      </c>
      <c r="JX22" s="105">
        <v>0</v>
      </c>
      <c r="JY22" s="138">
        <v>0</v>
      </c>
      <c r="JZ22" s="138">
        <v>0</v>
      </c>
      <c r="KA22" s="139" t="str">
        <f t="shared" si="61"/>
        <v/>
      </c>
      <c r="KB22" s="139" t="str">
        <f t="shared" si="62"/>
        <v/>
      </c>
      <c r="KD22" s="105">
        <f t="shared" si="63"/>
        <v>0</v>
      </c>
      <c r="KE22" s="105">
        <f t="shared" si="72"/>
        <v>0</v>
      </c>
      <c r="KF22" s="105">
        <f t="shared" si="35"/>
        <v>0</v>
      </c>
      <c r="KG22" s="105">
        <f t="shared" si="64"/>
        <v>897</v>
      </c>
      <c r="KH22" s="105">
        <f t="shared" si="65"/>
        <v>1974</v>
      </c>
      <c r="KI22" s="105">
        <f t="shared" si="66"/>
        <v>1109</v>
      </c>
      <c r="KK22" s="105">
        <f t="shared" si="36"/>
        <v>0</v>
      </c>
      <c r="KL22" s="105">
        <f t="shared" si="37"/>
        <v>0</v>
      </c>
      <c r="KM22" s="105">
        <f t="shared" si="38"/>
        <v>0</v>
      </c>
      <c r="KN22" s="105">
        <f t="shared" si="39"/>
        <v>397</v>
      </c>
      <c r="KO22" s="105">
        <f t="shared" si="40"/>
        <v>149</v>
      </c>
      <c r="KP22" s="105">
        <f t="shared" si="41"/>
        <v>351</v>
      </c>
      <c r="KQ22" s="105">
        <f t="shared" si="42"/>
        <v>882</v>
      </c>
      <c r="KR22" s="105">
        <f t="shared" si="73"/>
        <v>406</v>
      </c>
      <c r="KS22" s="105">
        <f t="shared" si="74"/>
        <v>400</v>
      </c>
      <c r="KT22" s="105">
        <f t="shared" si="67"/>
        <v>286</v>
      </c>
      <c r="KU22" s="105">
        <f t="shared" si="68"/>
        <v>433</v>
      </c>
      <c r="KV22" s="105">
        <f t="shared" si="69"/>
        <v>184</v>
      </c>
      <c r="KW22" s="105">
        <f t="shared" si="70"/>
        <v>275</v>
      </c>
      <c r="KX22" s="105">
        <f t="shared" si="71"/>
        <v>217</v>
      </c>
      <c r="KY22" s="139">
        <f t="shared" si="43"/>
        <v>-0.241258741258741</v>
      </c>
      <c r="KZ22" s="139">
        <f t="shared" si="44"/>
        <v>-0.210909090909091</v>
      </c>
    </row>
    <row r="23" ht="15" spans="3:312">
      <c r="C23" s="138" t="s">
        <v>870</v>
      </c>
      <c r="D23" s="105">
        <v>117</v>
      </c>
      <c r="E23" s="105">
        <v>7</v>
      </c>
      <c r="F23" s="105"/>
      <c r="G23" s="105">
        <v>281</v>
      </c>
      <c r="H23" s="105">
        <v>225</v>
      </c>
      <c r="I23" s="105">
        <v>100</v>
      </c>
      <c r="J23" s="105">
        <v>474</v>
      </c>
      <c r="K23" s="105">
        <v>308</v>
      </c>
      <c r="L23" s="105">
        <v>335</v>
      </c>
      <c r="M23" s="105">
        <v>646</v>
      </c>
      <c r="N23" s="105">
        <v>271</v>
      </c>
      <c r="O23" s="105">
        <v>5017</v>
      </c>
      <c r="P23" s="105"/>
      <c r="Q23" s="105"/>
      <c r="R23" s="105"/>
      <c r="S23" s="105">
        <v>500</v>
      </c>
      <c r="T23" s="105">
        <v>397</v>
      </c>
      <c r="U23" s="105">
        <v>410</v>
      </c>
      <c r="V23" s="105">
        <v>119</v>
      </c>
      <c r="W23" s="105">
        <v>121</v>
      </c>
      <c r="X23" s="105">
        <v>50</v>
      </c>
      <c r="Y23" s="105">
        <v>350</v>
      </c>
      <c r="Z23" s="105">
        <v>400</v>
      </c>
      <c r="AA23" s="105">
        <v>1005</v>
      </c>
      <c r="AB23" s="105">
        <v>159</v>
      </c>
      <c r="AC23" s="105">
        <v>12</v>
      </c>
      <c r="AD23" s="105">
        <v>198</v>
      </c>
      <c r="AE23" s="105">
        <v>1298</v>
      </c>
      <c r="AF23" s="105">
        <v>3526</v>
      </c>
      <c r="AG23" s="105">
        <v>792</v>
      </c>
      <c r="AH23" s="105">
        <v>1501</v>
      </c>
      <c r="AI23" s="105">
        <v>851</v>
      </c>
      <c r="AJ23" s="105">
        <v>2322</v>
      </c>
      <c r="AK23" s="105">
        <v>966</v>
      </c>
      <c r="AL23" s="105">
        <v>2089</v>
      </c>
      <c r="AM23" s="105">
        <v>3813</v>
      </c>
      <c r="AN23" s="105">
        <v>2490</v>
      </c>
      <c r="AO23" s="105">
        <v>505</v>
      </c>
      <c r="AP23" s="105">
        <v>1541</v>
      </c>
      <c r="AQ23" s="105">
        <v>1725</v>
      </c>
      <c r="AR23" s="105">
        <v>1823</v>
      </c>
      <c r="AS23" s="105">
        <v>2073</v>
      </c>
      <c r="AT23" s="105">
        <v>1673</v>
      </c>
      <c r="AU23" s="105">
        <v>3240</v>
      </c>
      <c r="AV23" s="105">
        <v>3728</v>
      </c>
      <c r="AW23" s="105">
        <v>1095</v>
      </c>
      <c r="AX23" s="105">
        <v>5830</v>
      </c>
      <c r="AY23" s="105">
        <v>9572</v>
      </c>
      <c r="AZ23" s="105">
        <v>7331</v>
      </c>
      <c r="BA23" s="105">
        <v>2498</v>
      </c>
      <c r="BB23" s="105">
        <v>2237</v>
      </c>
      <c r="BC23" s="105">
        <v>532</v>
      </c>
      <c r="BD23" s="105">
        <v>4499</v>
      </c>
      <c r="BE23" s="105">
        <v>5354</v>
      </c>
      <c r="BF23" s="105">
        <v>5187</v>
      </c>
      <c r="BG23" s="105">
        <v>5351</v>
      </c>
      <c r="BH23" s="105">
        <v>3618</v>
      </c>
      <c r="BI23" s="105">
        <v>5245</v>
      </c>
      <c r="BJ23" s="105">
        <v>5715</v>
      </c>
      <c r="BK23" s="105">
        <v>4585</v>
      </c>
      <c r="BL23" s="105">
        <v>3130</v>
      </c>
      <c r="BM23" s="105">
        <v>3862</v>
      </c>
      <c r="BN23" s="105">
        <v>3746</v>
      </c>
      <c r="BO23" s="105">
        <v>3597</v>
      </c>
      <c r="BP23" s="105">
        <v>2306</v>
      </c>
      <c r="BQ23" s="105">
        <v>6566</v>
      </c>
      <c r="BR23" s="105">
        <v>10029</v>
      </c>
      <c r="BS23" s="105">
        <v>8039</v>
      </c>
      <c r="BT23" s="105">
        <v>10004</v>
      </c>
      <c r="BU23" s="105">
        <v>10003</v>
      </c>
      <c r="BV23" s="105">
        <v>14851</v>
      </c>
      <c r="BW23" s="105">
        <v>18911</v>
      </c>
      <c r="BX23" s="105">
        <v>13122</v>
      </c>
      <c r="BY23" s="138">
        <v>5530</v>
      </c>
      <c r="BZ23" s="138">
        <v>6172</v>
      </c>
      <c r="CA23" s="139">
        <f t="shared" si="45"/>
        <v>0.647624132407902</v>
      </c>
      <c r="CB23" s="139">
        <f t="shared" si="46"/>
        <v>0.116094032549729</v>
      </c>
      <c r="CC23" s="105">
        <f t="shared" si="0"/>
        <v>3352</v>
      </c>
      <c r="CD23" s="105">
        <f t="shared" si="1"/>
        <v>17527</v>
      </c>
      <c r="CE23" s="105">
        <f t="shared" si="2"/>
        <v>5640</v>
      </c>
      <c r="CF23" s="105">
        <f t="shared" si="3"/>
        <v>6868</v>
      </c>
      <c r="CG23" s="105">
        <f t="shared" si="4"/>
        <v>4536</v>
      </c>
      <c r="CH23" s="105">
        <f t="shared" si="5"/>
        <v>5621</v>
      </c>
      <c r="CI23" s="105">
        <f t="shared" si="6"/>
        <v>8641</v>
      </c>
      <c r="CJ23" s="105">
        <f t="shared" si="7"/>
        <v>16497</v>
      </c>
      <c r="CK23" s="105">
        <f t="shared" si="8"/>
        <v>12066</v>
      </c>
      <c r="CL23" s="105">
        <f t="shared" si="9"/>
        <v>10385</v>
      </c>
      <c r="CM23" s="105">
        <f t="shared" si="10"/>
        <v>14156</v>
      </c>
      <c r="CN23" s="105">
        <f t="shared" si="11"/>
        <v>15545</v>
      </c>
      <c r="CO23" s="105">
        <f t="shared" si="47"/>
        <v>10738</v>
      </c>
      <c r="CP23" s="105">
        <f t="shared" si="12"/>
        <v>12469</v>
      </c>
      <c r="CQ23" s="105">
        <f t="shared" si="13"/>
        <v>28072</v>
      </c>
      <c r="CR23" s="105">
        <f t="shared" si="14"/>
        <v>43765</v>
      </c>
      <c r="CS23" s="139">
        <f t="shared" si="15"/>
        <v>1.81537471855902</v>
      </c>
      <c r="CT23" s="164">
        <f t="shared" si="16"/>
        <v>0.559026788258763</v>
      </c>
      <c r="CU23" s="165">
        <f t="shared" si="48"/>
        <v>7781</v>
      </c>
      <c r="CV23" s="165">
        <f t="shared" si="49"/>
        <v>3352</v>
      </c>
      <c r="CW23" s="165">
        <f t="shared" si="50"/>
        <v>17527</v>
      </c>
      <c r="CX23" s="165">
        <f t="shared" si="51"/>
        <v>35295</v>
      </c>
      <c r="CY23" s="165">
        <f t="shared" si="52"/>
        <v>52152</v>
      </c>
      <c r="CZ23" s="165">
        <f t="shared" si="53"/>
        <v>95044</v>
      </c>
      <c r="DA23" s="165">
        <f t="shared" si="54"/>
        <v>24824</v>
      </c>
      <c r="DB23" s="166"/>
      <c r="DC23" s="138" t="s">
        <v>870</v>
      </c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5"/>
      <c r="DO23" s="105">
        <v>5000</v>
      </c>
      <c r="DP23" s="105"/>
      <c r="DQ23" s="105"/>
      <c r="DR23" s="105"/>
      <c r="DS23" s="105">
        <v>500</v>
      </c>
      <c r="DT23" s="105">
        <v>389</v>
      </c>
      <c r="DU23" s="105">
        <v>410</v>
      </c>
      <c r="DV23" s="105">
        <v>119</v>
      </c>
      <c r="DW23" s="105">
        <v>121</v>
      </c>
      <c r="DX23" s="105">
        <v>50</v>
      </c>
      <c r="DY23" s="105">
        <v>348</v>
      </c>
      <c r="DZ23" s="105">
        <v>400</v>
      </c>
      <c r="EA23" s="105">
        <v>1005</v>
      </c>
      <c r="EB23" s="105">
        <v>159</v>
      </c>
      <c r="EC23" s="105">
        <v>12</v>
      </c>
      <c r="ED23" s="105">
        <v>198</v>
      </c>
      <c r="EE23" s="105">
        <v>1298</v>
      </c>
      <c r="EF23" s="105">
        <v>3526</v>
      </c>
      <c r="EG23" s="105">
        <v>792</v>
      </c>
      <c r="EH23" s="105">
        <v>960</v>
      </c>
      <c r="EI23" s="105">
        <v>588</v>
      </c>
      <c r="EJ23" s="105">
        <v>1846</v>
      </c>
      <c r="EK23" s="105">
        <v>628</v>
      </c>
      <c r="EL23" s="105">
        <v>1300</v>
      </c>
      <c r="EM23" s="105">
        <v>2823</v>
      </c>
      <c r="EN23" s="105">
        <v>858</v>
      </c>
      <c r="EO23" s="105">
        <v>21</v>
      </c>
      <c r="EP23" s="105">
        <v>27</v>
      </c>
      <c r="EQ23" s="105">
        <v>255</v>
      </c>
      <c r="ER23" s="105">
        <v>568</v>
      </c>
      <c r="ES23" s="105">
        <v>654</v>
      </c>
      <c r="ET23" s="105">
        <v>840</v>
      </c>
      <c r="EU23" s="105">
        <v>1651</v>
      </c>
      <c r="EV23" s="105">
        <v>1958</v>
      </c>
      <c r="EW23" s="105">
        <v>641</v>
      </c>
      <c r="EX23" s="105">
        <v>2978</v>
      </c>
      <c r="EY23" s="105">
        <v>4862</v>
      </c>
      <c r="EZ23" s="105">
        <v>3679</v>
      </c>
      <c r="FA23" s="105">
        <v>1264</v>
      </c>
      <c r="FB23" s="105">
        <v>1401</v>
      </c>
      <c r="FC23" s="105">
        <v>492</v>
      </c>
      <c r="FD23" s="105">
        <v>3310</v>
      </c>
      <c r="FE23" s="105">
        <v>3885</v>
      </c>
      <c r="FF23" s="105">
        <v>4163</v>
      </c>
      <c r="FG23" s="105">
        <v>4100</v>
      </c>
      <c r="FH23" s="105">
        <v>3416</v>
      </c>
      <c r="FI23" s="105">
        <v>3045</v>
      </c>
      <c r="FJ23" s="105">
        <v>3730</v>
      </c>
      <c r="FK23" s="105">
        <v>4025</v>
      </c>
      <c r="FL23" s="105">
        <v>1515</v>
      </c>
      <c r="FM23" s="105">
        <v>3045</v>
      </c>
      <c r="FN23" s="105">
        <v>2608</v>
      </c>
      <c r="FO23" s="105">
        <v>2994</v>
      </c>
      <c r="FP23" s="105">
        <v>2295</v>
      </c>
      <c r="FQ23" s="105">
        <v>6566</v>
      </c>
      <c r="FR23" s="105">
        <v>10029</v>
      </c>
      <c r="FS23" s="105">
        <v>8037</v>
      </c>
      <c r="FT23" s="105">
        <v>10004</v>
      </c>
      <c r="FU23" s="105">
        <v>10002</v>
      </c>
      <c r="FV23" s="105">
        <v>14850</v>
      </c>
      <c r="FW23" s="105">
        <v>18911</v>
      </c>
      <c r="FX23" s="105">
        <v>13122</v>
      </c>
      <c r="FY23" s="105">
        <v>5530</v>
      </c>
      <c r="FZ23" s="105">
        <v>6172</v>
      </c>
      <c r="GA23" s="139">
        <f t="shared" si="55"/>
        <v>1.36656441717791</v>
      </c>
      <c r="GB23" s="139">
        <f t="shared" si="56"/>
        <v>0.116094032549729</v>
      </c>
      <c r="GD23" s="105">
        <f t="shared" si="57"/>
        <v>5000</v>
      </c>
      <c r="GE23" s="105">
        <f t="shared" si="17"/>
        <v>3342</v>
      </c>
      <c r="GF23" s="105">
        <f t="shared" si="18"/>
        <v>14130</v>
      </c>
      <c r="GG23" s="105">
        <f t="shared" si="58"/>
        <v>15313</v>
      </c>
      <c r="GH23" s="105">
        <f t="shared" si="59"/>
        <v>36510</v>
      </c>
      <c r="GI23" s="105">
        <f t="shared" si="60"/>
        <v>90856</v>
      </c>
      <c r="GK23" s="105">
        <f t="shared" si="19"/>
        <v>3394</v>
      </c>
      <c r="GL23" s="105">
        <f t="shared" si="20"/>
        <v>4751</v>
      </c>
      <c r="GM23" s="105">
        <f t="shared" si="21"/>
        <v>906</v>
      </c>
      <c r="GN23" s="105">
        <f t="shared" si="22"/>
        <v>1477</v>
      </c>
      <c r="GO23" s="105">
        <f t="shared" si="23"/>
        <v>4449</v>
      </c>
      <c r="GP23" s="105">
        <f t="shared" si="24"/>
        <v>8481</v>
      </c>
      <c r="GQ23" s="105">
        <f t="shared" si="25"/>
        <v>6344</v>
      </c>
      <c r="GR23" s="105">
        <f t="shared" si="26"/>
        <v>7687</v>
      </c>
      <c r="GS23" s="105">
        <f t="shared" si="27"/>
        <v>11679</v>
      </c>
      <c r="GT23" s="105">
        <f t="shared" si="75"/>
        <v>10800</v>
      </c>
      <c r="GU23" s="105">
        <f t="shared" si="29"/>
        <v>7168</v>
      </c>
      <c r="GV23" s="105">
        <f t="shared" si="30"/>
        <v>11855</v>
      </c>
      <c r="GW23" s="105">
        <f t="shared" si="31"/>
        <v>28070</v>
      </c>
      <c r="GX23" s="105">
        <f t="shared" si="32"/>
        <v>43763</v>
      </c>
      <c r="GY23" s="139">
        <f t="shared" si="33"/>
        <v>3.05212962962963</v>
      </c>
      <c r="GZ23" s="139">
        <f t="shared" si="34"/>
        <v>0.55906661916637</v>
      </c>
      <c r="HA23" s="158"/>
      <c r="HB23" s="138" t="s">
        <v>872</v>
      </c>
      <c r="HC23" s="138" t="s">
        <v>872</v>
      </c>
      <c r="HD23" s="105"/>
      <c r="HE23" s="105"/>
      <c r="HF23" s="105"/>
      <c r="HG23" s="105"/>
      <c r="HH23" s="105"/>
      <c r="HI23" s="105"/>
      <c r="HJ23" s="105"/>
      <c r="HK23" s="105"/>
      <c r="HL23" s="105"/>
      <c r="HM23" s="105"/>
      <c r="HN23" s="105"/>
      <c r="HO23" s="105"/>
      <c r="HP23" s="105"/>
      <c r="HQ23" s="105">
        <v>194</v>
      </c>
      <c r="HR23" s="105">
        <v>1775</v>
      </c>
      <c r="HS23" s="105">
        <v>1362</v>
      </c>
      <c r="HT23" s="105">
        <v>638</v>
      </c>
      <c r="HU23" s="105">
        <v>923</v>
      </c>
      <c r="HV23" s="105">
        <v>591</v>
      </c>
      <c r="HW23" s="105">
        <v>833</v>
      </c>
      <c r="HX23" s="105">
        <v>621</v>
      </c>
      <c r="HY23" s="105">
        <v>362</v>
      </c>
      <c r="HZ23" s="105">
        <v>526</v>
      </c>
      <c r="IA23" s="105">
        <v>1133</v>
      </c>
      <c r="IB23" s="105">
        <v>928</v>
      </c>
      <c r="IC23" s="105">
        <v>59</v>
      </c>
      <c r="ID23" s="105">
        <v>382</v>
      </c>
      <c r="IE23" s="105">
        <v>731</v>
      </c>
      <c r="IF23" s="105">
        <v>573</v>
      </c>
      <c r="IG23" s="105">
        <v>714</v>
      </c>
      <c r="IH23" s="105">
        <v>667</v>
      </c>
      <c r="II23" s="105">
        <v>324</v>
      </c>
      <c r="IJ23" s="105">
        <v>679</v>
      </c>
      <c r="IK23" s="105">
        <v>660</v>
      </c>
      <c r="IL23" s="105">
        <v>673</v>
      </c>
      <c r="IM23" s="105">
        <v>502</v>
      </c>
      <c r="IN23" s="105">
        <v>428</v>
      </c>
      <c r="IO23" s="105">
        <v>270</v>
      </c>
      <c r="IP23" s="105">
        <v>227</v>
      </c>
      <c r="IQ23" s="105">
        <v>741</v>
      </c>
      <c r="IR23" s="105">
        <v>1167</v>
      </c>
      <c r="IS23" s="105">
        <v>1288</v>
      </c>
      <c r="IT23" s="105">
        <v>991</v>
      </c>
      <c r="IU23" s="105">
        <v>556</v>
      </c>
      <c r="IV23" s="105">
        <v>910</v>
      </c>
      <c r="IW23" s="105">
        <v>573</v>
      </c>
      <c r="IX23" s="105">
        <v>1013</v>
      </c>
      <c r="IY23" s="105">
        <v>1087</v>
      </c>
      <c r="IZ23" s="105">
        <v>599</v>
      </c>
      <c r="JA23" s="105">
        <v>786</v>
      </c>
      <c r="JB23" s="105">
        <v>443</v>
      </c>
      <c r="JC23" s="105">
        <v>197</v>
      </c>
      <c r="JD23" s="105">
        <v>192</v>
      </c>
      <c r="JE23" s="105">
        <v>1353</v>
      </c>
      <c r="JF23" s="105">
        <v>497</v>
      </c>
      <c r="JG23" s="105">
        <v>365</v>
      </c>
      <c r="JH23" s="105">
        <v>99</v>
      </c>
      <c r="JI23" s="105">
        <v>243</v>
      </c>
      <c r="JJ23" s="105">
        <v>181</v>
      </c>
      <c r="JK23" s="105">
        <v>1093</v>
      </c>
      <c r="JL23" s="105">
        <v>511</v>
      </c>
      <c r="JM23" s="105">
        <v>1240</v>
      </c>
      <c r="JN23" s="105">
        <v>1880</v>
      </c>
      <c r="JO23" s="105">
        <v>19</v>
      </c>
      <c r="JP23" s="105">
        <v>3769</v>
      </c>
      <c r="JQ23" s="105">
        <v>66</v>
      </c>
      <c r="JR23" s="105">
        <v>56</v>
      </c>
      <c r="JS23" s="105">
        <v>5</v>
      </c>
      <c r="JT23" s="105">
        <v>11</v>
      </c>
      <c r="JU23" s="105">
        <v>11</v>
      </c>
      <c r="JV23" s="105">
        <v>2</v>
      </c>
      <c r="JW23" s="105">
        <v>1</v>
      </c>
      <c r="JX23" s="105">
        <v>0</v>
      </c>
      <c r="JY23" s="138">
        <v>0</v>
      </c>
      <c r="JZ23" s="138">
        <v>43</v>
      </c>
      <c r="KA23" s="139">
        <f t="shared" si="61"/>
        <v>-0.977127659574468</v>
      </c>
      <c r="KB23" s="139" t="str">
        <f t="shared" si="62"/>
        <v/>
      </c>
      <c r="KD23" s="105">
        <f t="shared" si="63"/>
        <v>0</v>
      </c>
      <c r="KE23" s="105">
        <f t="shared" si="72"/>
        <v>8958</v>
      </c>
      <c r="KF23" s="105">
        <f t="shared" si="35"/>
        <v>6892</v>
      </c>
      <c r="KG23" s="105">
        <f t="shared" si="64"/>
        <v>9251</v>
      </c>
      <c r="KH23" s="105">
        <f t="shared" si="65"/>
        <v>6048</v>
      </c>
      <c r="KI23" s="105">
        <f t="shared" si="66"/>
        <v>7571</v>
      </c>
      <c r="KK23" s="105">
        <f t="shared" si="36"/>
        <v>1670</v>
      </c>
      <c r="KL23" s="105">
        <f t="shared" si="37"/>
        <v>1835</v>
      </c>
      <c r="KM23" s="105">
        <f t="shared" si="38"/>
        <v>925</v>
      </c>
      <c r="KN23" s="105">
        <f t="shared" si="39"/>
        <v>3196</v>
      </c>
      <c r="KO23" s="105">
        <f t="shared" si="40"/>
        <v>2457</v>
      </c>
      <c r="KP23" s="105">
        <f t="shared" si="41"/>
        <v>2673</v>
      </c>
      <c r="KQ23" s="105">
        <f t="shared" si="42"/>
        <v>1828</v>
      </c>
      <c r="KR23" s="105">
        <f t="shared" si="73"/>
        <v>1742</v>
      </c>
      <c r="KS23" s="105">
        <f t="shared" si="74"/>
        <v>961</v>
      </c>
      <c r="KT23" s="105">
        <f t="shared" si="67"/>
        <v>1517</v>
      </c>
      <c r="KU23" s="105">
        <f t="shared" si="68"/>
        <v>3631</v>
      </c>
      <c r="KV23" s="105">
        <f t="shared" si="69"/>
        <v>3854</v>
      </c>
      <c r="KW23" s="105">
        <f t="shared" si="70"/>
        <v>72</v>
      </c>
      <c r="KX23" s="105">
        <f t="shared" si="71"/>
        <v>14</v>
      </c>
      <c r="KY23" s="139">
        <f t="shared" si="43"/>
        <v>-0.990771259063942</v>
      </c>
      <c r="KZ23" s="139">
        <f t="shared" si="44"/>
        <v>-0.805555555555556</v>
      </c>
    </row>
    <row r="24" ht="15" spans="3:312">
      <c r="C24" s="138" t="s">
        <v>867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>
        <v>1200</v>
      </c>
      <c r="Z24" s="105">
        <v>439</v>
      </c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>
        <v>60</v>
      </c>
      <c r="AN24" s="105">
        <v>55</v>
      </c>
      <c r="AO24" s="105">
        <v>590</v>
      </c>
      <c r="AP24" s="105">
        <v>1751</v>
      </c>
      <c r="AQ24" s="105">
        <v>2526</v>
      </c>
      <c r="AR24" s="105">
        <v>2914</v>
      </c>
      <c r="AS24" s="105">
        <v>3215</v>
      </c>
      <c r="AT24" s="105">
        <v>3207</v>
      </c>
      <c r="AU24" s="105">
        <v>3710</v>
      </c>
      <c r="AV24" s="105">
        <v>5123</v>
      </c>
      <c r="AW24" s="105">
        <v>5876</v>
      </c>
      <c r="AX24" s="105">
        <v>5755</v>
      </c>
      <c r="AY24" s="105">
        <v>6417</v>
      </c>
      <c r="AZ24" s="105">
        <v>4836</v>
      </c>
      <c r="BA24" s="105">
        <v>3798</v>
      </c>
      <c r="BB24" s="105">
        <v>4496</v>
      </c>
      <c r="BC24" s="105">
        <v>3489</v>
      </c>
      <c r="BD24" s="105">
        <v>5315</v>
      </c>
      <c r="BE24" s="105">
        <v>5856</v>
      </c>
      <c r="BF24" s="105">
        <v>4826</v>
      </c>
      <c r="BG24" s="105">
        <v>6104</v>
      </c>
      <c r="BH24" s="105">
        <v>7292</v>
      </c>
      <c r="BI24" s="105">
        <v>4863</v>
      </c>
      <c r="BJ24" s="105">
        <v>2018</v>
      </c>
      <c r="BK24" s="105">
        <v>4330</v>
      </c>
      <c r="BL24" s="105">
        <v>742</v>
      </c>
      <c r="BM24" s="105">
        <v>1301</v>
      </c>
      <c r="BN24" s="105">
        <v>1340</v>
      </c>
      <c r="BO24" s="105">
        <v>1921</v>
      </c>
      <c r="BP24" s="105">
        <v>2403</v>
      </c>
      <c r="BQ24" s="105">
        <v>1155</v>
      </c>
      <c r="BR24" s="105">
        <v>680</v>
      </c>
      <c r="BS24" s="105">
        <v>976</v>
      </c>
      <c r="BT24" s="105">
        <v>1565</v>
      </c>
      <c r="BU24" s="105">
        <v>760</v>
      </c>
      <c r="BV24" s="105">
        <v>393</v>
      </c>
      <c r="BW24" s="105">
        <v>855</v>
      </c>
      <c r="BX24" s="105">
        <v>244</v>
      </c>
      <c r="BY24" s="138">
        <v>1117</v>
      </c>
      <c r="BZ24" s="138">
        <v>1611</v>
      </c>
      <c r="CA24" s="139">
        <f t="shared" si="45"/>
        <v>0.202238805970149</v>
      </c>
      <c r="CB24" s="139">
        <f t="shared" si="46"/>
        <v>0.442256042972247</v>
      </c>
      <c r="CC24" s="105">
        <f t="shared" si="0"/>
        <v>1639</v>
      </c>
      <c r="CD24" s="105">
        <f t="shared" si="1"/>
        <v>60</v>
      </c>
      <c r="CE24" s="105">
        <f t="shared" si="2"/>
        <v>0</v>
      </c>
      <c r="CF24" s="105">
        <f t="shared" si="3"/>
        <v>60</v>
      </c>
      <c r="CG24" s="105">
        <f t="shared" si="4"/>
        <v>2396</v>
      </c>
      <c r="CH24" s="105">
        <f t="shared" si="5"/>
        <v>8655</v>
      </c>
      <c r="CI24" s="105">
        <f t="shared" si="6"/>
        <v>12040</v>
      </c>
      <c r="CJ24" s="105">
        <f t="shared" si="7"/>
        <v>18048</v>
      </c>
      <c r="CK24" s="105">
        <f t="shared" si="8"/>
        <v>13130</v>
      </c>
      <c r="CL24" s="105">
        <f t="shared" si="9"/>
        <v>14660</v>
      </c>
      <c r="CM24" s="105">
        <f t="shared" si="10"/>
        <v>18222</v>
      </c>
      <c r="CN24" s="105">
        <f t="shared" si="11"/>
        <v>11211</v>
      </c>
      <c r="CO24" s="105">
        <f t="shared" si="47"/>
        <v>3383</v>
      </c>
      <c r="CP24" s="105">
        <f t="shared" si="12"/>
        <v>5479</v>
      </c>
      <c r="CQ24" s="105">
        <f t="shared" si="13"/>
        <v>3221</v>
      </c>
      <c r="CR24" s="105">
        <f t="shared" si="14"/>
        <v>2008</v>
      </c>
      <c r="CS24" s="139">
        <f t="shared" si="15"/>
        <v>-0.820890197127821</v>
      </c>
      <c r="CT24" s="164">
        <f t="shared" si="16"/>
        <v>-0.376591120769947</v>
      </c>
      <c r="CU24" s="165">
        <f t="shared" si="48"/>
        <v>0</v>
      </c>
      <c r="CV24" s="165">
        <f t="shared" si="49"/>
        <v>1639</v>
      </c>
      <c r="CW24" s="165">
        <f t="shared" si="50"/>
        <v>60</v>
      </c>
      <c r="CX24" s="165">
        <f t="shared" si="51"/>
        <v>41139</v>
      </c>
      <c r="CY24" s="165">
        <f t="shared" si="52"/>
        <v>57223</v>
      </c>
      <c r="CZ24" s="165">
        <f t="shared" si="53"/>
        <v>14091</v>
      </c>
      <c r="DA24" s="165">
        <f t="shared" si="54"/>
        <v>2972</v>
      </c>
      <c r="DB24" s="166"/>
      <c r="DC24" s="138" t="s">
        <v>873</v>
      </c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5"/>
      <c r="DO24" s="105"/>
      <c r="DP24" s="105"/>
      <c r="DQ24" s="105"/>
      <c r="DR24" s="105"/>
      <c r="DS24" s="105"/>
      <c r="DT24" s="105"/>
      <c r="DU24" s="105"/>
      <c r="DV24" s="105"/>
      <c r="DW24" s="105"/>
      <c r="DX24" s="105"/>
      <c r="DY24" s="105"/>
      <c r="DZ24" s="105"/>
      <c r="EA24" s="105"/>
      <c r="EB24" s="105"/>
      <c r="EC24" s="105"/>
      <c r="ED24" s="105"/>
      <c r="EE24" s="105"/>
      <c r="EF24" s="105"/>
      <c r="EG24" s="105"/>
      <c r="EH24" s="105"/>
      <c r="EI24" s="105"/>
      <c r="EJ24" s="105">
        <v>102</v>
      </c>
      <c r="EK24" s="105">
        <v>132</v>
      </c>
      <c r="EL24" s="105">
        <v>275</v>
      </c>
      <c r="EM24" s="105">
        <v>343</v>
      </c>
      <c r="EN24" s="105">
        <v>537</v>
      </c>
      <c r="EO24" s="105">
        <v>300</v>
      </c>
      <c r="EP24" s="105">
        <v>566</v>
      </c>
      <c r="EQ24" s="105">
        <v>1008</v>
      </c>
      <c r="ER24" s="105">
        <v>1021</v>
      </c>
      <c r="ES24" s="105">
        <v>1036</v>
      </c>
      <c r="ET24" s="105">
        <v>2561</v>
      </c>
      <c r="EU24" s="105">
        <v>2749</v>
      </c>
      <c r="EV24" s="105">
        <v>2978</v>
      </c>
      <c r="EW24" s="105">
        <v>3686</v>
      </c>
      <c r="EX24" s="105">
        <v>4235</v>
      </c>
      <c r="EY24" s="105">
        <v>4300</v>
      </c>
      <c r="EZ24" s="105">
        <v>3266</v>
      </c>
      <c r="FA24" s="105">
        <v>2850</v>
      </c>
      <c r="FB24" s="105">
        <v>3100</v>
      </c>
      <c r="FC24" s="105">
        <v>2606</v>
      </c>
      <c r="FD24" s="105">
        <v>2949</v>
      </c>
      <c r="FE24" s="105">
        <v>2806</v>
      </c>
      <c r="FF24" s="105">
        <v>2234</v>
      </c>
      <c r="FG24" s="105">
        <v>2128</v>
      </c>
      <c r="FH24" s="105">
        <v>3156</v>
      </c>
      <c r="FI24" s="105">
        <v>3108</v>
      </c>
      <c r="FJ24" s="105">
        <v>2432</v>
      </c>
      <c r="FK24" s="105">
        <v>2024</v>
      </c>
      <c r="FL24" s="105">
        <v>1317</v>
      </c>
      <c r="FM24" s="105">
        <v>1509</v>
      </c>
      <c r="FN24" s="105">
        <v>1008</v>
      </c>
      <c r="FO24" s="105">
        <v>577</v>
      </c>
      <c r="FP24" s="105">
        <v>1322</v>
      </c>
      <c r="FQ24" s="105">
        <v>1003</v>
      </c>
      <c r="FR24" s="105">
        <v>1021</v>
      </c>
      <c r="FS24" s="105">
        <v>943</v>
      </c>
      <c r="FT24" s="105">
        <v>1010</v>
      </c>
      <c r="FU24" s="105">
        <v>1045</v>
      </c>
      <c r="FV24" s="105">
        <v>1205</v>
      </c>
      <c r="FW24" s="105">
        <v>1222</v>
      </c>
      <c r="FX24" s="105">
        <v>922</v>
      </c>
      <c r="FY24" s="105">
        <v>350</v>
      </c>
      <c r="FZ24" s="105">
        <v>726</v>
      </c>
      <c r="GA24" s="139">
        <f t="shared" si="55"/>
        <v>-0.279761904761905</v>
      </c>
      <c r="GB24" s="139">
        <f t="shared" si="56"/>
        <v>1.07428571428571</v>
      </c>
      <c r="GD24" s="105">
        <f t="shared" si="57"/>
        <v>0</v>
      </c>
      <c r="GE24" s="105">
        <f t="shared" si="17"/>
        <v>0</v>
      </c>
      <c r="GF24" s="105">
        <f t="shared" si="18"/>
        <v>852</v>
      </c>
      <c r="GG24" s="105">
        <f t="shared" si="58"/>
        <v>24977</v>
      </c>
      <c r="GH24" s="105">
        <f t="shared" si="59"/>
        <v>32659</v>
      </c>
      <c r="GI24" s="105">
        <f t="shared" si="60"/>
        <v>13182</v>
      </c>
      <c r="GK24" s="105">
        <f t="shared" si="19"/>
        <v>102</v>
      </c>
      <c r="GL24" s="105">
        <f t="shared" si="20"/>
        <v>750</v>
      </c>
      <c r="GM24" s="105">
        <f t="shared" si="21"/>
        <v>1403</v>
      </c>
      <c r="GN24" s="105">
        <f t="shared" si="22"/>
        <v>3065</v>
      </c>
      <c r="GO24" s="105">
        <f t="shared" si="23"/>
        <v>8288</v>
      </c>
      <c r="GP24" s="105">
        <f t="shared" si="24"/>
        <v>12221</v>
      </c>
      <c r="GQ24" s="105">
        <f t="shared" si="25"/>
        <v>9216</v>
      </c>
      <c r="GR24" s="105">
        <f t="shared" si="26"/>
        <v>8361</v>
      </c>
      <c r="GS24" s="105">
        <f t="shared" si="27"/>
        <v>7518</v>
      </c>
      <c r="GT24" s="105">
        <f t="shared" si="75"/>
        <v>7564</v>
      </c>
      <c r="GU24" s="105">
        <f t="shared" si="29"/>
        <v>3834</v>
      </c>
      <c r="GV24" s="105">
        <f t="shared" si="30"/>
        <v>2902</v>
      </c>
      <c r="GW24" s="105">
        <f t="shared" si="31"/>
        <v>2974</v>
      </c>
      <c r="GX24" s="105">
        <f t="shared" si="32"/>
        <v>3472</v>
      </c>
      <c r="GY24" s="139">
        <f t="shared" si="33"/>
        <v>-0.540983606557377</v>
      </c>
      <c r="GZ24" s="139">
        <f t="shared" si="34"/>
        <v>0.167451244115669</v>
      </c>
      <c r="HA24" s="158"/>
      <c r="HB24" s="138" t="s">
        <v>874</v>
      </c>
      <c r="HC24" s="138" t="s">
        <v>874</v>
      </c>
      <c r="HD24" s="105"/>
      <c r="HE24" s="105"/>
      <c r="HF24" s="105"/>
      <c r="HG24" s="105">
        <v>3270</v>
      </c>
      <c r="HH24" s="105"/>
      <c r="HI24" s="105"/>
      <c r="HJ24" s="105"/>
      <c r="HK24" s="105"/>
      <c r="HL24" s="105"/>
      <c r="HM24" s="105"/>
      <c r="HN24" s="105"/>
      <c r="HO24" s="105"/>
      <c r="HP24" s="105"/>
      <c r="HQ24" s="105"/>
      <c r="HR24" s="105"/>
      <c r="HS24" s="105">
        <v>1204</v>
      </c>
      <c r="HT24" s="105">
        <v>1771</v>
      </c>
      <c r="HU24" s="105">
        <v>1185</v>
      </c>
      <c r="HV24" s="105">
        <v>1040</v>
      </c>
      <c r="HW24" s="105">
        <v>506</v>
      </c>
      <c r="HX24" s="105">
        <v>250</v>
      </c>
      <c r="HY24" s="105">
        <v>478</v>
      </c>
      <c r="HZ24" s="105">
        <v>513</v>
      </c>
      <c r="IA24" s="105">
        <v>776</v>
      </c>
      <c r="IB24" s="105">
        <v>486</v>
      </c>
      <c r="IC24" s="105"/>
      <c r="ID24" s="105">
        <v>287</v>
      </c>
      <c r="IE24" s="105">
        <v>437</v>
      </c>
      <c r="IF24" s="105">
        <v>316</v>
      </c>
      <c r="IG24" s="105">
        <v>642</v>
      </c>
      <c r="IH24" s="105">
        <v>649</v>
      </c>
      <c r="II24" s="105">
        <v>310</v>
      </c>
      <c r="IJ24" s="105">
        <v>402</v>
      </c>
      <c r="IK24" s="105">
        <v>406</v>
      </c>
      <c r="IL24" s="105">
        <v>176</v>
      </c>
      <c r="IM24" s="105">
        <v>211</v>
      </c>
      <c r="IN24" s="105">
        <v>376</v>
      </c>
      <c r="IO24" s="105">
        <v>100</v>
      </c>
      <c r="IP24" s="105">
        <v>244</v>
      </c>
      <c r="IQ24" s="105">
        <v>449</v>
      </c>
      <c r="IR24" s="105">
        <v>697</v>
      </c>
      <c r="IS24" s="105">
        <v>667</v>
      </c>
      <c r="IT24" s="105">
        <v>705</v>
      </c>
      <c r="IU24" s="105">
        <v>560</v>
      </c>
      <c r="IV24" s="105">
        <v>9180</v>
      </c>
      <c r="IW24" s="105">
        <v>887</v>
      </c>
      <c r="IX24" s="105">
        <v>409</v>
      </c>
      <c r="IY24" s="105">
        <v>439</v>
      </c>
      <c r="IZ24" s="105">
        <v>597</v>
      </c>
      <c r="JA24" s="105">
        <v>288</v>
      </c>
      <c r="JB24" s="105">
        <v>601</v>
      </c>
      <c r="JC24" s="105">
        <v>309</v>
      </c>
      <c r="JD24" s="105">
        <v>482</v>
      </c>
      <c r="JE24" s="105">
        <v>315</v>
      </c>
      <c r="JF24" s="105">
        <v>342</v>
      </c>
      <c r="JG24" s="105">
        <v>120</v>
      </c>
      <c r="JH24" s="105">
        <v>57</v>
      </c>
      <c r="JI24" s="105">
        <v>45</v>
      </c>
      <c r="JJ24" s="105">
        <v>48</v>
      </c>
      <c r="JK24" s="105">
        <v>53</v>
      </c>
      <c r="JL24" s="105">
        <v>69</v>
      </c>
      <c r="JM24" s="105">
        <v>49</v>
      </c>
      <c r="JN24" s="105">
        <v>63</v>
      </c>
      <c r="JO24" s="105">
        <v>99</v>
      </c>
      <c r="JP24" s="105">
        <v>145</v>
      </c>
      <c r="JQ24" s="105">
        <v>18</v>
      </c>
      <c r="JR24" s="105">
        <v>29</v>
      </c>
      <c r="JS24" s="105">
        <v>21</v>
      </c>
      <c r="JT24" s="105">
        <v>12</v>
      </c>
      <c r="JU24" s="105">
        <v>5</v>
      </c>
      <c r="JV24" s="105">
        <v>29</v>
      </c>
      <c r="JW24" s="105">
        <v>7</v>
      </c>
      <c r="JX24" s="105">
        <v>5</v>
      </c>
      <c r="JY24" s="138">
        <v>87</v>
      </c>
      <c r="JZ24" s="138">
        <v>10</v>
      </c>
      <c r="KA24" s="139">
        <f t="shared" si="61"/>
        <v>-0.841269841269841</v>
      </c>
      <c r="KB24" s="139">
        <f t="shared" si="62"/>
        <v>-0.885057471264368</v>
      </c>
      <c r="KD24" s="105">
        <f t="shared" si="63"/>
        <v>3270</v>
      </c>
      <c r="KE24" s="105">
        <f t="shared" si="72"/>
        <v>7723</v>
      </c>
      <c r="KF24" s="105">
        <f t="shared" si="35"/>
        <v>4322</v>
      </c>
      <c r="KG24" s="105">
        <f t="shared" si="64"/>
        <v>14713</v>
      </c>
      <c r="KH24" s="105">
        <f t="shared" si="65"/>
        <v>3257</v>
      </c>
      <c r="KI24" s="105">
        <f t="shared" si="66"/>
        <v>546</v>
      </c>
      <c r="KK24" s="105">
        <f t="shared" si="36"/>
        <v>1361</v>
      </c>
      <c r="KL24" s="105">
        <f t="shared" si="37"/>
        <v>793</v>
      </c>
      <c r="KM24" s="105">
        <f t="shared" si="38"/>
        <v>720</v>
      </c>
      <c r="KN24" s="105">
        <f t="shared" si="39"/>
        <v>1813</v>
      </c>
      <c r="KO24" s="105">
        <f t="shared" si="40"/>
        <v>10445</v>
      </c>
      <c r="KP24" s="105">
        <f t="shared" si="41"/>
        <v>1735</v>
      </c>
      <c r="KQ24" s="105">
        <f t="shared" si="42"/>
        <v>1486</v>
      </c>
      <c r="KR24" s="105">
        <f t="shared" si="73"/>
        <v>1106</v>
      </c>
      <c r="KS24" s="105">
        <f t="shared" si="74"/>
        <v>519</v>
      </c>
      <c r="KT24" s="105">
        <f t="shared" si="67"/>
        <v>146</v>
      </c>
      <c r="KU24" s="105">
        <f t="shared" si="68"/>
        <v>181</v>
      </c>
      <c r="KV24" s="105">
        <f t="shared" si="69"/>
        <v>262</v>
      </c>
      <c r="KW24" s="105">
        <f t="shared" si="70"/>
        <v>62</v>
      </c>
      <c r="KX24" s="105">
        <f t="shared" si="71"/>
        <v>41</v>
      </c>
      <c r="KY24" s="139">
        <f t="shared" si="43"/>
        <v>-0.719178082191781</v>
      </c>
      <c r="KZ24" s="139">
        <f t="shared" si="44"/>
        <v>-0.338709677419355</v>
      </c>
    </row>
    <row r="25" ht="15" spans="3:312">
      <c r="C25" s="145" t="s">
        <v>869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>
        <v>4200</v>
      </c>
      <c r="BI25" s="105">
        <v>4550</v>
      </c>
      <c r="BJ25" s="105">
        <v>3550</v>
      </c>
      <c r="BK25" s="105">
        <v>4355</v>
      </c>
      <c r="BL25" s="105">
        <v>1500</v>
      </c>
      <c r="BM25" s="105">
        <v>1000</v>
      </c>
      <c r="BN25" s="105">
        <v>1000</v>
      </c>
      <c r="BO25" s="105">
        <v>0</v>
      </c>
      <c r="BP25" s="105">
        <v>0</v>
      </c>
      <c r="BQ25" s="105">
        <v>0</v>
      </c>
      <c r="BR25" s="105">
        <v>0</v>
      </c>
      <c r="BS25" s="105">
        <v>0</v>
      </c>
      <c r="BT25" s="105">
        <v>0</v>
      </c>
      <c r="BU25" s="105">
        <v>0</v>
      </c>
      <c r="BV25" s="105">
        <v>0</v>
      </c>
      <c r="BW25" s="105">
        <v>0</v>
      </c>
      <c r="BX25" s="105">
        <v>0</v>
      </c>
      <c r="BY25" s="138">
        <v>0</v>
      </c>
      <c r="BZ25" s="138">
        <v>0</v>
      </c>
      <c r="CA25" s="139">
        <f t="shared" si="45"/>
        <v>-1</v>
      </c>
      <c r="CB25" s="139" t="str">
        <f t="shared" si="46"/>
        <v/>
      </c>
      <c r="CC25" s="105">
        <f t="shared" si="0"/>
        <v>0</v>
      </c>
      <c r="CD25" s="105">
        <f t="shared" si="1"/>
        <v>0</v>
      </c>
      <c r="CE25" s="105">
        <f t="shared" si="2"/>
        <v>0</v>
      </c>
      <c r="CF25" s="105">
        <f t="shared" si="3"/>
        <v>0</v>
      </c>
      <c r="CG25" s="105">
        <f t="shared" si="4"/>
        <v>0</v>
      </c>
      <c r="CH25" s="105">
        <f t="shared" si="5"/>
        <v>0</v>
      </c>
      <c r="CI25" s="105">
        <f t="shared" si="6"/>
        <v>0</v>
      </c>
      <c r="CJ25" s="105">
        <f t="shared" si="7"/>
        <v>0</v>
      </c>
      <c r="CK25" s="105">
        <f t="shared" si="8"/>
        <v>0</v>
      </c>
      <c r="CL25" s="105">
        <f t="shared" si="9"/>
        <v>0</v>
      </c>
      <c r="CM25" s="105">
        <f t="shared" si="10"/>
        <v>4200</v>
      </c>
      <c r="CN25" s="105">
        <f t="shared" si="11"/>
        <v>12455</v>
      </c>
      <c r="CO25" s="105">
        <f t="shared" si="47"/>
        <v>3500</v>
      </c>
      <c r="CP25" s="105">
        <f t="shared" si="12"/>
        <v>0</v>
      </c>
      <c r="CQ25" s="105">
        <f t="shared" si="13"/>
        <v>0</v>
      </c>
      <c r="CR25" s="105">
        <f t="shared" si="14"/>
        <v>0</v>
      </c>
      <c r="CS25" s="139" t="str">
        <f t="shared" si="15"/>
        <v/>
      </c>
      <c r="CT25" s="164" t="str">
        <f t="shared" si="16"/>
        <v/>
      </c>
      <c r="CU25" s="165">
        <f t="shared" si="48"/>
        <v>0</v>
      </c>
      <c r="CV25" s="165">
        <f t="shared" si="49"/>
        <v>0</v>
      </c>
      <c r="CW25" s="165">
        <f t="shared" si="50"/>
        <v>0</v>
      </c>
      <c r="CX25" s="165">
        <f t="shared" si="51"/>
        <v>0</v>
      </c>
      <c r="CY25" s="165">
        <f t="shared" si="52"/>
        <v>16655</v>
      </c>
      <c r="CZ25" s="165">
        <f t="shared" si="53"/>
        <v>3500</v>
      </c>
      <c r="DA25" s="165">
        <f t="shared" si="54"/>
        <v>0</v>
      </c>
      <c r="DB25" s="166"/>
      <c r="DC25" s="138" t="s">
        <v>875</v>
      </c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5"/>
      <c r="DO25" s="105"/>
      <c r="DP25" s="105"/>
      <c r="DQ25" s="105">
        <v>417</v>
      </c>
      <c r="DR25" s="105">
        <v>1706</v>
      </c>
      <c r="DS25" s="105">
        <v>1377</v>
      </c>
      <c r="DT25" s="105">
        <v>2056</v>
      </c>
      <c r="DU25" s="105">
        <v>1902</v>
      </c>
      <c r="DV25" s="105">
        <v>1093</v>
      </c>
      <c r="DW25" s="105">
        <v>847</v>
      </c>
      <c r="DX25" s="105">
        <v>1518</v>
      </c>
      <c r="DY25" s="105">
        <v>2056</v>
      </c>
      <c r="DZ25" s="105">
        <v>1099</v>
      </c>
      <c r="EA25" s="105">
        <v>1516</v>
      </c>
      <c r="EB25" s="105">
        <v>1027</v>
      </c>
      <c r="EC25" s="105">
        <v>567</v>
      </c>
      <c r="ED25" s="105">
        <v>1173</v>
      </c>
      <c r="EE25" s="105">
        <v>1388</v>
      </c>
      <c r="EF25" s="105">
        <v>1503</v>
      </c>
      <c r="EG25" s="105">
        <v>2028</v>
      </c>
      <c r="EH25" s="105">
        <v>2036</v>
      </c>
      <c r="EI25" s="105">
        <v>2057</v>
      </c>
      <c r="EJ25" s="105">
        <v>2107</v>
      </c>
      <c r="EK25" s="105">
        <v>3003</v>
      </c>
      <c r="EL25" s="105">
        <v>3018</v>
      </c>
      <c r="EM25" s="105">
        <v>2588</v>
      </c>
      <c r="EN25" s="105">
        <v>2040</v>
      </c>
      <c r="EO25" s="105">
        <v>1006</v>
      </c>
      <c r="EP25" s="105">
        <v>2503</v>
      </c>
      <c r="EQ25" s="105">
        <v>3027</v>
      </c>
      <c r="ER25" s="105">
        <v>3082</v>
      </c>
      <c r="ES25" s="105">
        <v>4007</v>
      </c>
      <c r="ET25" s="105">
        <v>4027</v>
      </c>
      <c r="EU25" s="105">
        <v>2787</v>
      </c>
      <c r="EV25" s="105">
        <v>5005</v>
      </c>
      <c r="EW25" s="105">
        <v>5025</v>
      </c>
      <c r="EX25" s="105">
        <v>5027</v>
      </c>
      <c r="EY25" s="105">
        <v>5062</v>
      </c>
      <c r="EZ25" s="105">
        <v>2200</v>
      </c>
      <c r="FA25" s="105">
        <v>1557</v>
      </c>
      <c r="FB25" s="105">
        <v>3719</v>
      </c>
      <c r="FC25" s="105">
        <v>1521</v>
      </c>
      <c r="FD25" s="105">
        <v>3003</v>
      </c>
      <c r="FE25" s="105">
        <v>4031</v>
      </c>
      <c r="FF25" s="105">
        <v>4566</v>
      </c>
      <c r="FG25" s="105">
        <v>4567</v>
      </c>
      <c r="FH25" s="105">
        <v>3003</v>
      </c>
      <c r="FI25" s="105">
        <v>1117</v>
      </c>
      <c r="FJ25" s="105">
        <v>153</v>
      </c>
      <c r="FK25" s="105">
        <v>30</v>
      </c>
      <c r="FL25" s="105">
        <v>0</v>
      </c>
      <c r="FM25" s="105">
        <v>0</v>
      </c>
      <c r="FN25" s="105">
        <v>0</v>
      </c>
      <c r="FO25" s="105">
        <v>0</v>
      </c>
      <c r="FP25" s="105">
        <v>0</v>
      </c>
      <c r="FQ25" s="105">
        <v>0</v>
      </c>
      <c r="FR25" s="105">
        <v>0</v>
      </c>
      <c r="FS25" s="105">
        <v>0</v>
      </c>
      <c r="FT25" s="105">
        <v>0</v>
      </c>
      <c r="FU25" s="105">
        <v>0</v>
      </c>
      <c r="FV25" s="105">
        <v>0</v>
      </c>
      <c r="FW25" s="105">
        <v>0</v>
      </c>
      <c r="FX25" s="105">
        <v>0</v>
      </c>
      <c r="FY25" s="105">
        <v>0</v>
      </c>
      <c r="FZ25" s="105">
        <v>0</v>
      </c>
      <c r="GA25" s="139" t="str">
        <f t="shared" si="55"/>
        <v/>
      </c>
      <c r="GB25" s="139" t="str">
        <f t="shared" si="56"/>
        <v/>
      </c>
      <c r="GD25" s="105">
        <f t="shared" si="57"/>
        <v>0</v>
      </c>
      <c r="GE25" s="105">
        <f t="shared" si="17"/>
        <v>15587</v>
      </c>
      <c r="GF25" s="105">
        <f t="shared" si="18"/>
        <v>22495</v>
      </c>
      <c r="GG25" s="105">
        <f t="shared" si="58"/>
        <v>42598</v>
      </c>
      <c r="GH25" s="105">
        <f t="shared" si="59"/>
        <v>29467</v>
      </c>
      <c r="GI25" s="105">
        <f t="shared" si="60"/>
        <v>0</v>
      </c>
      <c r="GK25" s="105">
        <f t="shared" si="19"/>
        <v>6200</v>
      </c>
      <c r="GL25" s="105">
        <f t="shared" si="20"/>
        <v>8609</v>
      </c>
      <c r="GM25" s="105">
        <f t="shared" si="21"/>
        <v>5549</v>
      </c>
      <c r="GN25" s="105">
        <f t="shared" si="22"/>
        <v>10116</v>
      </c>
      <c r="GO25" s="105">
        <f t="shared" si="23"/>
        <v>11819</v>
      </c>
      <c r="GP25" s="105">
        <f t="shared" si="24"/>
        <v>15114</v>
      </c>
      <c r="GQ25" s="105">
        <f t="shared" si="25"/>
        <v>7476</v>
      </c>
      <c r="GR25" s="105">
        <f t="shared" si="26"/>
        <v>8555</v>
      </c>
      <c r="GS25" s="105">
        <f t="shared" si="27"/>
        <v>12136</v>
      </c>
      <c r="GT25" s="105">
        <f t="shared" si="75"/>
        <v>1300</v>
      </c>
      <c r="GU25" s="105">
        <f t="shared" si="29"/>
        <v>0</v>
      </c>
      <c r="GV25" s="105">
        <f t="shared" si="30"/>
        <v>0</v>
      </c>
      <c r="GW25" s="105">
        <f t="shared" si="31"/>
        <v>0</v>
      </c>
      <c r="GX25" s="105">
        <f t="shared" si="32"/>
        <v>0</v>
      </c>
      <c r="GY25" s="139" t="str">
        <f t="shared" si="33"/>
        <v/>
      </c>
      <c r="GZ25" s="139" t="str">
        <f t="shared" si="34"/>
        <v/>
      </c>
      <c r="HA25" s="158"/>
      <c r="HB25" s="138" t="s">
        <v>876</v>
      </c>
      <c r="HC25" s="138" t="s">
        <v>876</v>
      </c>
      <c r="HD25" s="105"/>
      <c r="HE25" s="105"/>
      <c r="HF25" s="105"/>
      <c r="HG25" s="105"/>
      <c r="HH25" s="105"/>
      <c r="HI25" s="105"/>
      <c r="HJ25" s="105"/>
      <c r="HK25" s="105"/>
      <c r="HL25" s="105"/>
      <c r="HM25" s="105"/>
      <c r="HN25" s="105"/>
      <c r="HO25" s="105"/>
      <c r="HP25" s="105"/>
      <c r="HQ25" s="105"/>
      <c r="HR25" s="105"/>
      <c r="HS25" s="105"/>
      <c r="HT25" s="105"/>
      <c r="HU25" s="105"/>
      <c r="HV25" s="105"/>
      <c r="HW25" s="105"/>
      <c r="HX25" s="105"/>
      <c r="HY25" s="105"/>
      <c r="HZ25" s="105"/>
      <c r="IA25" s="105"/>
      <c r="IB25" s="105"/>
      <c r="IC25" s="105"/>
      <c r="ID25" s="105"/>
      <c r="IE25" s="105">
        <v>22</v>
      </c>
      <c r="IF25" s="105">
        <v>55</v>
      </c>
      <c r="IG25" s="105">
        <v>23</v>
      </c>
      <c r="IH25" s="105">
        <v>128</v>
      </c>
      <c r="II25" s="105">
        <v>285</v>
      </c>
      <c r="IJ25" s="105">
        <v>120</v>
      </c>
      <c r="IK25" s="105">
        <v>321</v>
      </c>
      <c r="IL25" s="105">
        <v>441</v>
      </c>
      <c r="IM25" s="105">
        <v>172</v>
      </c>
      <c r="IN25" s="105">
        <v>32</v>
      </c>
      <c r="IO25" s="105"/>
      <c r="IP25" s="105">
        <v>241</v>
      </c>
      <c r="IQ25" s="105">
        <v>138</v>
      </c>
      <c r="IR25" s="105">
        <v>165</v>
      </c>
      <c r="IS25" s="105">
        <v>55</v>
      </c>
      <c r="IT25" s="105">
        <v>10</v>
      </c>
      <c r="IU25" s="105">
        <v>6</v>
      </c>
      <c r="IV25" s="105">
        <v>7</v>
      </c>
      <c r="IW25" s="105">
        <v>136</v>
      </c>
      <c r="IX25" s="105">
        <v>98</v>
      </c>
      <c r="IY25" s="105">
        <v>46</v>
      </c>
      <c r="IZ25" s="105">
        <v>74</v>
      </c>
      <c r="JA25" s="105">
        <v>128</v>
      </c>
      <c r="JB25" s="105">
        <v>3</v>
      </c>
      <c r="JC25" s="105">
        <v>15</v>
      </c>
      <c r="JD25" s="105">
        <v>3</v>
      </c>
      <c r="JE25" s="105">
        <v>19</v>
      </c>
      <c r="JF25" s="105">
        <v>32</v>
      </c>
      <c r="JG25" s="105">
        <v>18</v>
      </c>
      <c r="JH25" s="105">
        <v>43</v>
      </c>
      <c r="JI25" s="105">
        <v>41</v>
      </c>
      <c r="JJ25" s="105">
        <v>28</v>
      </c>
      <c r="JK25" s="105"/>
      <c r="JL25" s="105">
        <v>0</v>
      </c>
      <c r="JM25" s="105">
        <v>0</v>
      </c>
      <c r="JN25" s="105">
        <v>1</v>
      </c>
      <c r="JO25" s="105">
        <v>0</v>
      </c>
      <c r="JP25" s="105">
        <v>0</v>
      </c>
      <c r="JQ25" s="105">
        <v>0</v>
      </c>
      <c r="JR25" s="105">
        <v>0</v>
      </c>
      <c r="JS25" s="105">
        <v>0</v>
      </c>
      <c r="JT25" s="105">
        <v>0</v>
      </c>
      <c r="JU25" s="105">
        <v>0</v>
      </c>
      <c r="JV25" s="105">
        <v>0</v>
      </c>
      <c r="JW25" s="105">
        <v>0</v>
      </c>
      <c r="JX25" s="105">
        <v>0</v>
      </c>
      <c r="JY25" s="138">
        <v>0</v>
      </c>
      <c r="JZ25" s="138">
        <v>0</v>
      </c>
      <c r="KA25" s="139" t="str">
        <f t="shared" si="61"/>
        <v/>
      </c>
      <c r="KB25" s="139" t="str">
        <f t="shared" si="62"/>
        <v/>
      </c>
      <c r="KD25" s="105">
        <f t="shared" si="63"/>
        <v>0</v>
      </c>
      <c r="KE25" s="105">
        <f t="shared" si="72"/>
        <v>0</v>
      </c>
      <c r="KF25" s="105">
        <f t="shared" si="35"/>
        <v>1567</v>
      </c>
      <c r="KG25" s="105">
        <f t="shared" si="64"/>
        <v>934</v>
      </c>
      <c r="KH25" s="105">
        <f t="shared" si="65"/>
        <v>335</v>
      </c>
      <c r="KI25" s="105">
        <f t="shared" si="66"/>
        <v>1</v>
      </c>
      <c r="KK25" s="105">
        <f t="shared" si="36"/>
        <v>533</v>
      </c>
      <c r="KL25" s="105">
        <f t="shared" si="37"/>
        <v>934</v>
      </c>
      <c r="KM25" s="105">
        <f t="shared" si="38"/>
        <v>273</v>
      </c>
      <c r="KN25" s="105">
        <f t="shared" si="39"/>
        <v>358</v>
      </c>
      <c r="KO25" s="105">
        <f t="shared" si="40"/>
        <v>23</v>
      </c>
      <c r="KP25" s="105">
        <f t="shared" si="41"/>
        <v>280</v>
      </c>
      <c r="KQ25" s="105">
        <f t="shared" si="42"/>
        <v>205</v>
      </c>
      <c r="KR25" s="105">
        <f t="shared" si="73"/>
        <v>37</v>
      </c>
      <c r="KS25" s="105">
        <f t="shared" si="74"/>
        <v>93</v>
      </c>
      <c r="KT25" s="105"/>
      <c r="KU25" s="105">
        <f t="shared" si="68"/>
        <v>1</v>
      </c>
      <c r="KV25" s="105">
        <f t="shared" si="69"/>
        <v>0</v>
      </c>
      <c r="KW25" s="105">
        <f t="shared" si="70"/>
        <v>0</v>
      </c>
      <c r="KX25" s="105">
        <f t="shared" si="71"/>
        <v>0</v>
      </c>
      <c r="KY25" s="139" t="str">
        <f t="shared" si="43"/>
        <v/>
      </c>
      <c r="KZ25" s="139" t="str">
        <f t="shared" si="44"/>
        <v/>
      </c>
    </row>
    <row r="26" ht="15" spans="3:312">
      <c r="C26" s="138" t="s">
        <v>861</v>
      </c>
      <c r="D26" s="105"/>
      <c r="E26" s="105"/>
      <c r="F26" s="105">
        <v>30</v>
      </c>
      <c r="G26" s="105">
        <v>29</v>
      </c>
      <c r="H26" s="105">
        <v>77</v>
      </c>
      <c r="I26" s="105">
        <v>146</v>
      </c>
      <c r="J26" s="105"/>
      <c r="K26" s="105"/>
      <c r="L26" s="105"/>
      <c r="M26" s="105"/>
      <c r="N26" s="105"/>
      <c r="O26" s="105">
        <v>41</v>
      </c>
      <c r="P26" s="105">
        <v>1198</v>
      </c>
      <c r="Q26" s="105">
        <v>600</v>
      </c>
      <c r="R26" s="105">
        <v>1256</v>
      </c>
      <c r="S26" s="105">
        <v>2200</v>
      </c>
      <c r="T26" s="105">
        <v>2704</v>
      </c>
      <c r="U26" s="105">
        <v>2237</v>
      </c>
      <c r="V26" s="105">
        <v>1515</v>
      </c>
      <c r="W26" s="105">
        <v>306</v>
      </c>
      <c r="X26" s="105">
        <v>2185</v>
      </c>
      <c r="Y26" s="105">
        <v>505</v>
      </c>
      <c r="Z26" s="105">
        <v>1016</v>
      </c>
      <c r="AA26" s="105">
        <v>1485</v>
      </c>
      <c r="AB26" s="105">
        <v>630</v>
      </c>
      <c r="AC26" s="105"/>
      <c r="AD26" s="105">
        <v>789</v>
      </c>
      <c r="AE26" s="105">
        <v>1008</v>
      </c>
      <c r="AF26" s="105">
        <v>954</v>
      </c>
      <c r="AG26" s="105">
        <v>1123</v>
      </c>
      <c r="AH26" s="105">
        <v>2276</v>
      </c>
      <c r="AI26" s="105">
        <v>2619</v>
      </c>
      <c r="AJ26" s="105">
        <v>3426</v>
      </c>
      <c r="AK26" s="105">
        <v>2919</v>
      </c>
      <c r="AL26" s="105">
        <v>4650</v>
      </c>
      <c r="AM26" s="105">
        <v>6420</v>
      </c>
      <c r="AN26" s="105">
        <v>6015</v>
      </c>
      <c r="AO26" s="105">
        <v>2223</v>
      </c>
      <c r="AP26" s="105">
        <v>5102</v>
      </c>
      <c r="AQ26" s="105">
        <v>5147</v>
      </c>
      <c r="AR26" s="105">
        <v>5686</v>
      </c>
      <c r="AS26" s="105">
        <v>6565</v>
      </c>
      <c r="AT26" s="105">
        <v>8040</v>
      </c>
      <c r="AU26" s="105">
        <v>7214</v>
      </c>
      <c r="AV26" s="105">
        <v>10412</v>
      </c>
      <c r="AW26" s="105">
        <v>10138</v>
      </c>
      <c r="AX26" s="105">
        <v>15613</v>
      </c>
      <c r="AY26" s="105">
        <v>16000</v>
      </c>
      <c r="AZ26" s="105">
        <v>12922</v>
      </c>
      <c r="BA26" s="105">
        <v>6225</v>
      </c>
      <c r="BB26" s="105">
        <v>15414</v>
      </c>
      <c r="BC26" s="105">
        <v>9002</v>
      </c>
      <c r="BD26" s="105">
        <v>10125</v>
      </c>
      <c r="BE26" s="105">
        <v>15295</v>
      </c>
      <c r="BF26" s="105">
        <v>11524</v>
      </c>
      <c r="BG26" s="105">
        <v>9578</v>
      </c>
      <c r="BH26" s="105">
        <v>8284</v>
      </c>
      <c r="BI26" s="105">
        <v>4478</v>
      </c>
      <c r="BJ26" s="105">
        <v>5811</v>
      </c>
      <c r="BK26" s="105">
        <v>11292</v>
      </c>
      <c r="BL26" s="105">
        <v>5218</v>
      </c>
      <c r="BM26" s="105">
        <v>6010</v>
      </c>
      <c r="BN26" s="105">
        <v>7002</v>
      </c>
      <c r="BO26" s="105">
        <v>7079</v>
      </c>
      <c r="BP26" s="105">
        <v>7506</v>
      </c>
      <c r="BQ26" s="105">
        <v>8376</v>
      </c>
      <c r="BR26" s="105">
        <v>7071</v>
      </c>
      <c r="BS26" s="105">
        <v>13690</v>
      </c>
      <c r="BT26" s="105">
        <v>16076</v>
      </c>
      <c r="BU26" s="105">
        <v>20612</v>
      </c>
      <c r="BV26" s="105">
        <v>21226</v>
      </c>
      <c r="BW26" s="105">
        <v>20107</v>
      </c>
      <c r="BX26" s="105">
        <v>8648</v>
      </c>
      <c r="BY26" s="138">
        <v>5253</v>
      </c>
      <c r="BZ26" s="138">
        <v>9937</v>
      </c>
      <c r="CA26" s="139">
        <f t="shared" si="45"/>
        <v>0.419165952584976</v>
      </c>
      <c r="CB26" s="139">
        <f t="shared" si="46"/>
        <v>0.891680944222349</v>
      </c>
      <c r="CC26" s="105">
        <f t="shared" si="0"/>
        <v>17207</v>
      </c>
      <c r="CD26" s="105">
        <f t="shared" si="1"/>
        <v>26814</v>
      </c>
      <c r="CE26" s="105">
        <f t="shared" si="2"/>
        <v>11240</v>
      </c>
      <c r="CF26" s="105">
        <f t="shared" si="3"/>
        <v>13989</v>
      </c>
      <c r="CG26" s="105">
        <f t="shared" si="4"/>
        <v>13340</v>
      </c>
      <c r="CH26" s="105">
        <f t="shared" si="5"/>
        <v>17398</v>
      </c>
      <c r="CI26" s="105">
        <f t="shared" si="6"/>
        <v>25666</v>
      </c>
      <c r="CJ26" s="105">
        <f t="shared" si="7"/>
        <v>41751</v>
      </c>
      <c r="CK26" s="105">
        <f t="shared" si="8"/>
        <v>34561</v>
      </c>
      <c r="CL26" s="105">
        <f t="shared" si="9"/>
        <v>34422</v>
      </c>
      <c r="CM26" s="105">
        <f t="shared" si="10"/>
        <v>29386</v>
      </c>
      <c r="CN26" s="105">
        <f t="shared" si="11"/>
        <v>21581</v>
      </c>
      <c r="CO26" s="105">
        <f t="shared" si="47"/>
        <v>18230</v>
      </c>
      <c r="CP26" s="105">
        <f t="shared" si="12"/>
        <v>22961</v>
      </c>
      <c r="CQ26" s="105">
        <f t="shared" si="13"/>
        <v>36837</v>
      </c>
      <c r="CR26" s="105">
        <f t="shared" si="14"/>
        <v>61945</v>
      </c>
      <c r="CS26" s="139">
        <f t="shared" si="15"/>
        <v>1.87034891802975</v>
      </c>
      <c r="CT26" s="164">
        <f t="shared" si="16"/>
        <v>0.681597307055406</v>
      </c>
      <c r="CU26" s="165">
        <f t="shared" si="48"/>
        <v>323</v>
      </c>
      <c r="CV26" s="165">
        <f t="shared" si="49"/>
        <v>17207</v>
      </c>
      <c r="CW26" s="165">
        <f t="shared" si="50"/>
        <v>26814</v>
      </c>
      <c r="CX26" s="165">
        <f t="shared" si="51"/>
        <v>98155</v>
      </c>
      <c r="CY26" s="165">
        <f t="shared" si="52"/>
        <v>119950</v>
      </c>
      <c r="CZ26" s="165">
        <f t="shared" si="53"/>
        <v>139973</v>
      </c>
      <c r="DA26" s="165">
        <f t="shared" si="54"/>
        <v>23838</v>
      </c>
      <c r="DB26" s="166"/>
      <c r="DC26" s="138" t="s">
        <v>860</v>
      </c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5"/>
      <c r="DO26" s="105"/>
      <c r="DP26" s="105"/>
      <c r="DQ26" s="105"/>
      <c r="DR26" s="105"/>
      <c r="DS26" s="105"/>
      <c r="DT26" s="105"/>
      <c r="DU26" s="105"/>
      <c r="DV26" s="105"/>
      <c r="DW26" s="105"/>
      <c r="DX26" s="105"/>
      <c r="DY26" s="105"/>
      <c r="DZ26" s="105"/>
      <c r="EA26" s="105"/>
      <c r="EB26" s="105"/>
      <c r="EC26" s="105"/>
      <c r="ED26" s="105"/>
      <c r="EE26" s="105"/>
      <c r="EF26" s="105"/>
      <c r="EG26" s="105"/>
      <c r="EH26" s="105"/>
      <c r="EI26" s="105"/>
      <c r="EJ26" s="105"/>
      <c r="EK26" s="105"/>
      <c r="EL26" s="105"/>
      <c r="EM26" s="105">
        <v>857</v>
      </c>
      <c r="EN26" s="105">
        <v>1053</v>
      </c>
      <c r="EO26" s="105"/>
      <c r="EP26" s="105">
        <v>1313</v>
      </c>
      <c r="EQ26" s="105">
        <v>1419</v>
      </c>
      <c r="ER26" s="105">
        <v>817</v>
      </c>
      <c r="ES26" s="105">
        <v>2063</v>
      </c>
      <c r="ET26" s="105">
        <v>1474</v>
      </c>
      <c r="EU26" s="105">
        <v>2459</v>
      </c>
      <c r="EV26" s="105">
        <v>2103</v>
      </c>
      <c r="EW26" s="105">
        <v>2240</v>
      </c>
      <c r="EX26" s="105">
        <v>3174</v>
      </c>
      <c r="EY26" s="105">
        <v>3115</v>
      </c>
      <c r="EZ26" s="105">
        <v>1556</v>
      </c>
      <c r="FA26" s="105">
        <v>1424</v>
      </c>
      <c r="FB26" s="105">
        <v>2704</v>
      </c>
      <c r="FC26" s="105">
        <v>1754</v>
      </c>
      <c r="FD26" s="105">
        <v>2212</v>
      </c>
      <c r="FE26" s="105">
        <v>3875</v>
      </c>
      <c r="FF26" s="105">
        <v>4419</v>
      </c>
      <c r="FG26" s="105">
        <v>1924</v>
      </c>
      <c r="FH26" s="105">
        <v>2878</v>
      </c>
      <c r="FI26" s="105">
        <v>5601</v>
      </c>
      <c r="FJ26" s="105">
        <v>10392</v>
      </c>
      <c r="FK26" s="105">
        <v>7384</v>
      </c>
      <c r="FL26" s="105">
        <v>5887</v>
      </c>
      <c r="FM26" s="105">
        <v>5835</v>
      </c>
      <c r="FN26" s="105">
        <v>8161</v>
      </c>
      <c r="FO26" s="105">
        <v>9557</v>
      </c>
      <c r="FP26" s="105">
        <v>12564</v>
      </c>
      <c r="FQ26" s="105">
        <v>8429</v>
      </c>
      <c r="FR26" s="105">
        <v>9350</v>
      </c>
      <c r="FS26" s="105">
        <v>9087</v>
      </c>
      <c r="FT26" s="105">
        <v>9218</v>
      </c>
      <c r="FU26" s="105">
        <v>8834</v>
      </c>
      <c r="FV26" s="105">
        <v>10204</v>
      </c>
      <c r="FW26" s="105">
        <v>9693</v>
      </c>
      <c r="FX26" s="105">
        <v>11056</v>
      </c>
      <c r="FY26" s="105">
        <v>7768</v>
      </c>
      <c r="FZ26" s="105">
        <v>9223</v>
      </c>
      <c r="GA26" s="139">
        <f t="shared" si="55"/>
        <v>0.130131111383409</v>
      </c>
      <c r="GB26" s="139">
        <f t="shared" si="56"/>
        <v>0.187306900102987</v>
      </c>
      <c r="GD26" s="105">
        <f t="shared" si="57"/>
        <v>0</v>
      </c>
      <c r="GE26" s="105">
        <f t="shared" si="17"/>
        <v>0</v>
      </c>
      <c r="GF26" s="105">
        <f t="shared" si="18"/>
        <v>857</v>
      </c>
      <c r="GG26" s="105">
        <f t="shared" si="58"/>
        <v>21230</v>
      </c>
      <c r="GH26" s="105">
        <f t="shared" si="59"/>
        <v>46123</v>
      </c>
      <c r="GI26" s="105">
        <f t="shared" si="60"/>
        <v>106819</v>
      </c>
      <c r="GK26" s="105">
        <f t="shared" si="19"/>
        <v>0</v>
      </c>
      <c r="GL26" s="105">
        <f t="shared" si="20"/>
        <v>857</v>
      </c>
      <c r="GM26" s="105">
        <f t="shared" si="21"/>
        <v>2366</v>
      </c>
      <c r="GN26" s="105">
        <f t="shared" si="22"/>
        <v>4299</v>
      </c>
      <c r="GO26" s="105">
        <f t="shared" si="23"/>
        <v>6036</v>
      </c>
      <c r="GP26" s="105">
        <f t="shared" si="24"/>
        <v>8529</v>
      </c>
      <c r="GQ26" s="105">
        <f t="shared" si="25"/>
        <v>5684</v>
      </c>
      <c r="GR26" s="105">
        <f t="shared" si="26"/>
        <v>7841</v>
      </c>
      <c r="GS26" s="105">
        <f t="shared" si="27"/>
        <v>9221</v>
      </c>
      <c r="GT26" s="105">
        <f t="shared" si="75"/>
        <v>23377</v>
      </c>
      <c r="GU26" s="105">
        <f t="shared" si="29"/>
        <v>19883</v>
      </c>
      <c r="GV26" s="105">
        <f t="shared" si="30"/>
        <v>30550</v>
      </c>
      <c r="GW26" s="105">
        <f t="shared" si="31"/>
        <v>27655</v>
      </c>
      <c r="GX26" s="105">
        <f t="shared" si="32"/>
        <v>28731</v>
      </c>
      <c r="GY26" s="139">
        <f t="shared" si="33"/>
        <v>0.229028532318091</v>
      </c>
      <c r="GZ26" s="139">
        <f t="shared" si="34"/>
        <v>0.0389079732417283</v>
      </c>
      <c r="HA26" s="158"/>
      <c r="HB26" s="138" t="s">
        <v>877</v>
      </c>
      <c r="HC26" s="138" t="s">
        <v>877</v>
      </c>
      <c r="HD26" s="105"/>
      <c r="HE26" s="105"/>
      <c r="HF26" s="105"/>
      <c r="HG26" s="105"/>
      <c r="HH26" s="105"/>
      <c r="HI26" s="105"/>
      <c r="HJ26" s="105"/>
      <c r="HK26" s="105"/>
      <c r="HL26" s="105"/>
      <c r="HM26" s="105"/>
      <c r="HN26" s="105"/>
      <c r="HO26" s="105"/>
      <c r="HP26" s="105"/>
      <c r="HQ26" s="105"/>
      <c r="HR26" s="105"/>
      <c r="HS26" s="105"/>
      <c r="HT26" s="105"/>
      <c r="HU26" s="105"/>
      <c r="HV26" s="105"/>
      <c r="HW26" s="105"/>
      <c r="HX26" s="105"/>
      <c r="HY26" s="105"/>
      <c r="HZ26" s="105"/>
      <c r="IA26" s="105"/>
      <c r="IB26" s="105"/>
      <c r="IC26" s="105">
        <v>440</v>
      </c>
      <c r="ID26" s="105">
        <v>2045</v>
      </c>
      <c r="IE26" s="105"/>
      <c r="IF26" s="105"/>
      <c r="IG26" s="105"/>
      <c r="IH26" s="105"/>
      <c r="II26" s="105"/>
      <c r="IJ26" s="105"/>
      <c r="IK26" s="105"/>
      <c r="IL26" s="105"/>
      <c r="IM26" s="105"/>
      <c r="IN26" s="105"/>
      <c r="IO26" s="105"/>
      <c r="IP26" s="105"/>
      <c r="IQ26" s="105"/>
      <c r="IR26" s="105"/>
      <c r="IS26" s="105"/>
      <c r="IT26" s="105"/>
      <c r="IU26" s="105"/>
      <c r="IV26" s="105"/>
      <c r="IW26" s="105"/>
      <c r="IX26" s="105"/>
      <c r="IY26" s="105"/>
      <c r="IZ26" s="105"/>
      <c r="JA26" s="105">
        <v>50</v>
      </c>
      <c r="JB26" s="105">
        <v>45</v>
      </c>
      <c r="JC26" s="105">
        <v>13</v>
      </c>
      <c r="JD26" s="105">
        <v>30</v>
      </c>
      <c r="JE26" s="105">
        <v>12</v>
      </c>
      <c r="JF26" s="105">
        <v>32</v>
      </c>
      <c r="JG26" s="105">
        <v>9</v>
      </c>
      <c r="JH26" s="105">
        <v>12</v>
      </c>
      <c r="JI26" s="105">
        <v>35</v>
      </c>
      <c r="JJ26" s="105"/>
      <c r="JK26" s="105"/>
      <c r="JL26" s="105">
        <v>0</v>
      </c>
      <c r="JM26" s="105">
        <v>0</v>
      </c>
      <c r="JN26" s="105">
        <v>0</v>
      </c>
      <c r="JO26" s="105">
        <v>0</v>
      </c>
      <c r="JP26" s="105">
        <v>46</v>
      </c>
      <c r="JQ26" s="105">
        <v>0</v>
      </c>
      <c r="JR26" s="105">
        <v>0</v>
      </c>
      <c r="JS26" s="105">
        <v>1</v>
      </c>
      <c r="JT26" s="105">
        <v>0</v>
      </c>
      <c r="JU26" s="105">
        <v>0</v>
      </c>
      <c r="JV26" s="105">
        <v>0</v>
      </c>
      <c r="JW26" s="105">
        <v>1</v>
      </c>
      <c r="JX26" s="105">
        <v>0</v>
      </c>
      <c r="JY26" s="138">
        <v>0</v>
      </c>
      <c r="JZ26" s="138">
        <v>0</v>
      </c>
      <c r="KA26" s="139" t="str">
        <f t="shared" si="61"/>
        <v/>
      </c>
      <c r="KB26" s="139" t="str">
        <f t="shared" si="62"/>
        <v/>
      </c>
      <c r="KD26" s="105">
        <f t="shared" si="63"/>
        <v>0</v>
      </c>
      <c r="KE26" s="105">
        <f t="shared" si="72"/>
        <v>0</v>
      </c>
      <c r="KF26" s="105">
        <f t="shared" si="35"/>
        <v>2485</v>
      </c>
      <c r="KG26" s="105">
        <f t="shared" si="64"/>
        <v>0</v>
      </c>
      <c r="KH26" s="105">
        <f t="shared" si="65"/>
        <v>203</v>
      </c>
      <c r="KI26" s="105">
        <f t="shared" si="66"/>
        <v>48</v>
      </c>
      <c r="KK26" s="105">
        <f t="shared" si="36"/>
        <v>0</v>
      </c>
      <c r="KL26" s="105">
        <f t="shared" si="37"/>
        <v>0</v>
      </c>
      <c r="KM26" s="105">
        <f t="shared" si="38"/>
        <v>0</v>
      </c>
      <c r="KN26" s="105">
        <f t="shared" si="39"/>
        <v>0</v>
      </c>
      <c r="KO26" s="105">
        <f t="shared" si="40"/>
        <v>0</v>
      </c>
      <c r="KP26" s="105">
        <f t="shared" si="41"/>
        <v>0</v>
      </c>
      <c r="KQ26" s="105">
        <f t="shared" si="42"/>
        <v>95</v>
      </c>
      <c r="KR26" s="105">
        <f t="shared" si="73"/>
        <v>55</v>
      </c>
      <c r="KS26" s="105">
        <f t="shared" si="74"/>
        <v>53</v>
      </c>
      <c r="KT26" s="105"/>
      <c r="KU26" s="105">
        <f t="shared" si="68"/>
        <v>0</v>
      </c>
      <c r="KV26" s="105">
        <f t="shared" si="69"/>
        <v>46</v>
      </c>
      <c r="KW26" s="105">
        <f t="shared" si="70"/>
        <v>1</v>
      </c>
      <c r="KX26" s="105">
        <f t="shared" si="71"/>
        <v>1</v>
      </c>
      <c r="KY26" s="139" t="str">
        <f t="shared" si="43"/>
        <v/>
      </c>
      <c r="KZ26" s="139">
        <f t="shared" si="44"/>
        <v>0</v>
      </c>
    </row>
    <row r="27" ht="15" spans="3:312">
      <c r="C27" s="138" t="s">
        <v>862</v>
      </c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>
        <v>407</v>
      </c>
      <c r="AP27" s="105">
        <v>526</v>
      </c>
      <c r="AQ27" s="105">
        <v>331</v>
      </c>
      <c r="AR27" s="105">
        <v>1826</v>
      </c>
      <c r="AS27" s="105">
        <v>1339</v>
      </c>
      <c r="AT27" s="105">
        <v>851</v>
      </c>
      <c r="AU27" s="105">
        <v>671</v>
      </c>
      <c r="AV27" s="105">
        <v>1855</v>
      </c>
      <c r="AW27" s="105">
        <v>2244</v>
      </c>
      <c r="AX27" s="105">
        <v>2885</v>
      </c>
      <c r="AY27" s="105">
        <v>943</v>
      </c>
      <c r="AZ27" s="105">
        <v>1784</v>
      </c>
      <c r="BA27" s="105">
        <v>1000</v>
      </c>
      <c r="BB27" s="105">
        <v>2086</v>
      </c>
      <c r="BC27" s="105">
        <v>1147</v>
      </c>
      <c r="BD27" s="105">
        <v>1570</v>
      </c>
      <c r="BE27" s="105">
        <v>4734</v>
      </c>
      <c r="BF27" s="105">
        <v>3417</v>
      </c>
      <c r="BG27" s="105">
        <v>4178</v>
      </c>
      <c r="BH27" s="105">
        <v>3739</v>
      </c>
      <c r="BI27" s="105">
        <v>4199</v>
      </c>
      <c r="BJ27" s="105">
        <v>2039</v>
      </c>
      <c r="BK27" s="105">
        <v>1273</v>
      </c>
      <c r="BL27" s="105">
        <v>801</v>
      </c>
      <c r="BM27" s="105">
        <v>1550</v>
      </c>
      <c r="BN27" s="105">
        <v>3042</v>
      </c>
      <c r="BO27" s="105">
        <v>834</v>
      </c>
      <c r="BP27" s="105">
        <v>524</v>
      </c>
      <c r="BQ27" s="105">
        <v>705</v>
      </c>
      <c r="BR27" s="105">
        <v>997</v>
      </c>
      <c r="BS27" s="105">
        <v>7586</v>
      </c>
      <c r="BT27" s="105">
        <v>3500</v>
      </c>
      <c r="BU27" s="105">
        <v>2936</v>
      </c>
      <c r="BV27" s="105">
        <v>6632</v>
      </c>
      <c r="BW27" s="105">
        <v>4266</v>
      </c>
      <c r="BX27" s="105">
        <v>2650</v>
      </c>
      <c r="BY27" s="138">
        <v>1444</v>
      </c>
      <c r="BZ27" s="138">
        <v>2429</v>
      </c>
      <c r="CA27" s="139">
        <f t="shared" si="45"/>
        <v>-0.201512163050625</v>
      </c>
      <c r="CB27" s="139">
        <f t="shared" si="46"/>
        <v>0.68213296398892</v>
      </c>
      <c r="CC27" s="105">
        <f t="shared" si="0"/>
        <v>0</v>
      </c>
      <c r="CD27" s="105">
        <f t="shared" si="1"/>
        <v>0</v>
      </c>
      <c r="CE27" s="105">
        <f t="shared" si="2"/>
        <v>0</v>
      </c>
      <c r="CF27" s="105">
        <f t="shared" si="3"/>
        <v>0</v>
      </c>
      <c r="CG27" s="105">
        <f t="shared" si="4"/>
        <v>933</v>
      </c>
      <c r="CH27" s="105">
        <f t="shared" si="5"/>
        <v>3496</v>
      </c>
      <c r="CI27" s="105">
        <f t="shared" si="6"/>
        <v>3377</v>
      </c>
      <c r="CJ27" s="105">
        <f t="shared" si="7"/>
        <v>6072</v>
      </c>
      <c r="CK27" s="105">
        <f t="shared" si="8"/>
        <v>4870</v>
      </c>
      <c r="CL27" s="105">
        <f t="shared" si="9"/>
        <v>7451</v>
      </c>
      <c r="CM27" s="105">
        <f t="shared" si="10"/>
        <v>11334</v>
      </c>
      <c r="CN27" s="105">
        <f t="shared" si="11"/>
        <v>7511</v>
      </c>
      <c r="CO27" s="105">
        <f t="shared" si="47"/>
        <v>5393</v>
      </c>
      <c r="CP27" s="105">
        <f t="shared" si="12"/>
        <v>2063</v>
      </c>
      <c r="CQ27" s="105">
        <f t="shared" si="13"/>
        <v>12083</v>
      </c>
      <c r="CR27" s="105">
        <f t="shared" si="14"/>
        <v>13834</v>
      </c>
      <c r="CS27" s="139">
        <f t="shared" si="15"/>
        <v>0.841831979763014</v>
      </c>
      <c r="CT27" s="164">
        <f t="shared" si="16"/>
        <v>0.14491434246462</v>
      </c>
      <c r="CU27" s="165">
        <f t="shared" si="48"/>
        <v>0</v>
      </c>
      <c r="CV27" s="165">
        <f t="shared" si="49"/>
        <v>0</v>
      </c>
      <c r="CW27" s="165">
        <f t="shared" si="50"/>
        <v>0</v>
      </c>
      <c r="CX27" s="165">
        <f t="shared" si="51"/>
        <v>13878</v>
      </c>
      <c r="CY27" s="165">
        <f t="shared" si="52"/>
        <v>31166</v>
      </c>
      <c r="CZ27" s="165">
        <f t="shared" si="53"/>
        <v>33373</v>
      </c>
      <c r="DA27" s="165">
        <f t="shared" si="54"/>
        <v>6523</v>
      </c>
      <c r="DB27" s="166"/>
      <c r="DC27" s="138" t="s">
        <v>878</v>
      </c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5"/>
      <c r="DO27" s="105"/>
      <c r="DP27" s="105"/>
      <c r="DQ27" s="105"/>
      <c r="DR27" s="105"/>
      <c r="DS27" s="105">
        <v>94</v>
      </c>
      <c r="DT27" s="105">
        <v>1</v>
      </c>
      <c r="DU27" s="105">
        <v>1105</v>
      </c>
      <c r="DV27" s="105"/>
      <c r="DW27" s="105"/>
      <c r="DX27" s="105"/>
      <c r="DY27" s="105"/>
      <c r="DZ27" s="105"/>
      <c r="EA27" s="105"/>
      <c r="EB27" s="105"/>
      <c r="EC27" s="105"/>
      <c r="ED27" s="105"/>
      <c r="EE27" s="105"/>
      <c r="EF27" s="105"/>
      <c r="EG27" s="105"/>
      <c r="EH27" s="105">
        <v>12</v>
      </c>
      <c r="EI27" s="105">
        <v>32</v>
      </c>
      <c r="EJ27" s="105">
        <v>21</v>
      </c>
      <c r="EK27" s="105">
        <v>51</v>
      </c>
      <c r="EL27" s="105">
        <v>248</v>
      </c>
      <c r="EM27" s="105">
        <v>448</v>
      </c>
      <c r="EN27" s="105">
        <v>493</v>
      </c>
      <c r="EO27" s="105">
        <v>48</v>
      </c>
      <c r="EP27" s="105">
        <v>358</v>
      </c>
      <c r="EQ27" s="105">
        <v>695</v>
      </c>
      <c r="ER27" s="105">
        <v>749</v>
      </c>
      <c r="ES27" s="105">
        <v>1445</v>
      </c>
      <c r="ET27" s="105">
        <v>410</v>
      </c>
      <c r="EU27" s="105">
        <v>174</v>
      </c>
      <c r="EV27" s="105">
        <v>400</v>
      </c>
      <c r="EW27" s="105">
        <v>691</v>
      </c>
      <c r="EX27" s="105">
        <v>1662</v>
      </c>
      <c r="EY27" s="105">
        <v>729</v>
      </c>
      <c r="EZ27" s="105">
        <v>61</v>
      </c>
      <c r="FA27" s="105">
        <v>100</v>
      </c>
      <c r="FB27" s="105">
        <v>703</v>
      </c>
      <c r="FC27" s="105">
        <v>820</v>
      </c>
      <c r="FD27" s="105">
        <v>697</v>
      </c>
      <c r="FE27" s="105">
        <v>714</v>
      </c>
      <c r="FF27" s="105">
        <v>819</v>
      </c>
      <c r="FG27" s="105">
        <v>1466</v>
      </c>
      <c r="FH27" s="105">
        <v>2568</v>
      </c>
      <c r="FI27" s="105">
        <v>2555</v>
      </c>
      <c r="FJ27" s="105">
        <v>751</v>
      </c>
      <c r="FK27" s="105">
        <v>841</v>
      </c>
      <c r="FL27" s="105">
        <v>256</v>
      </c>
      <c r="FM27" s="105">
        <v>443</v>
      </c>
      <c r="FN27" s="105">
        <v>93</v>
      </c>
      <c r="FO27" s="105"/>
      <c r="FP27" s="105">
        <v>149</v>
      </c>
      <c r="FQ27" s="105">
        <v>316</v>
      </c>
      <c r="FR27" s="105">
        <v>1216</v>
      </c>
      <c r="FS27" s="105">
        <v>202</v>
      </c>
      <c r="FT27" s="105">
        <v>300</v>
      </c>
      <c r="FU27" s="105">
        <v>445</v>
      </c>
      <c r="FV27" s="105">
        <v>823</v>
      </c>
      <c r="FW27" s="105">
        <v>311</v>
      </c>
      <c r="FX27" s="105">
        <v>0</v>
      </c>
      <c r="FY27" s="105">
        <v>310</v>
      </c>
      <c r="FZ27" s="105">
        <v>441</v>
      </c>
      <c r="GA27" s="139">
        <f t="shared" si="55"/>
        <v>3.74193548387097</v>
      </c>
      <c r="GB27" s="139">
        <f t="shared" si="56"/>
        <v>0.42258064516129</v>
      </c>
      <c r="GD27" s="105">
        <f t="shared" si="57"/>
        <v>0</v>
      </c>
      <c r="GE27" s="105">
        <f t="shared" si="17"/>
        <v>1200</v>
      </c>
      <c r="GF27" s="105">
        <f t="shared" si="18"/>
        <v>812</v>
      </c>
      <c r="GG27" s="105">
        <f t="shared" si="58"/>
        <v>7854</v>
      </c>
      <c r="GH27" s="105">
        <f t="shared" si="59"/>
        <v>12095</v>
      </c>
      <c r="GI27" s="105">
        <f t="shared" si="60"/>
        <v>4554</v>
      </c>
      <c r="GK27" s="105">
        <f t="shared" si="19"/>
        <v>65</v>
      </c>
      <c r="GL27" s="105">
        <f t="shared" si="20"/>
        <v>747</v>
      </c>
      <c r="GM27" s="105">
        <f t="shared" si="21"/>
        <v>899</v>
      </c>
      <c r="GN27" s="105">
        <f t="shared" si="22"/>
        <v>2889</v>
      </c>
      <c r="GO27" s="105">
        <f t="shared" si="23"/>
        <v>984</v>
      </c>
      <c r="GP27" s="105">
        <f t="shared" si="24"/>
        <v>3082</v>
      </c>
      <c r="GQ27" s="105">
        <f t="shared" si="25"/>
        <v>864</v>
      </c>
      <c r="GR27" s="105">
        <f t="shared" si="26"/>
        <v>2231</v>
      </c>
      <c r="GS27" s="105">
        <f t="shared" si="27"/>
        <v>4853</v>
      </c>
      <c r="GT27" s="105">
        <f t="shared" si="75"/>
        <v>4147</v>
      </c>
      <c r="GU27" s="105">
        <f t="shared" si="29"/>
        <v>792</v>
      </c>
      <c r="GV27" s="105">
        <f t="shared" si="30"/>
        <v>465</v>
      </c>
      <c r="GW27" s="105">
        <f t="shared" si="31"/>
        <v>1718</v>
      </c>
      <c r="GX27" s="105">
        <f t="shared" si="32"/>
        <v>1579</v>
      </c>
      <c r="GY27" s="139">
        <f t="shared" si="33"/>
        <v>-0.619242826139378</v>
      </c>
      <c r="GZ27" s="139">
        <f t="shared" si="34"/>
        <v>-0.080908032596042</v>
      </c>
      <c r="HA27" s="158"/>
      <c r="HB27" s="138" t="s">
        <v>879</v>
      </c>
      <c r="HC27" s="138" t="s">
        <v>879</v>
      </c>
      <c r="HD27" s="105"/>
      <c r="HE27" s="105"/>
      <c r="HF27" s="105"/>
      <c r="HG27" s="105"/>
      <c r="HH27" s="105"/>
      <c r="HI27" s="105"/>
      <c r="HJ27" s="105"/>
      <c r="HK27" s="105"/>
      <c r="HL27" s="105"/>
      <c r="HM27" s="105"/>
      <c r="HN27" s="105"/>
      <c r="HO27" s="105"/>
      <c r="HP27" s="105"/>
      <c r="HQ27" s="105"/>
      <c r="HR27" s="105"/>
      <c r="HS27" s="105"/>
      <c r="HT27" s="105"/>
      <c r="HU27" s="105"/>
      <c r="HV27" s="105"/>
      <c r="HW27" s="105"/>
      <c r="HX27" s="105"/>
      <c r="HY27" s="105"/>
      <c r="HZ27" s="105"/>
      <c r="IA27" s="105"/>
      <c r="IB27" s="105"/>
      <c r="IC27" s="105"/>
      <c r="ID27" s="105"/>
      <c r="IE27" s="105"/>
      <c r="IF27" s="105"/>
      <c r="IG27" s="105"/>
      <c r="IH27" s="105">
        <v>14</v>
      </c>
      <c r="II27" s="105">
        <v>9</v>
      </c>
      <c r="IJ27" s="105"/>
      <c r="IK27" s="105">
        <v>11</v>
      </c>
      <c r="IL27" s="105">
        <v>85</v>
      </c>
      <c r="IM27" s="105">
        <v>22</v>
      </c>
      <c r="IN27" s="105">
        <v>31</v>
      </c>
      <c r="IO27" s="105">
        <v>23</v>
      </c>
      <c r="IP27" s="105">
        <v>48</v>
      </c>
      <c r="IQ27" s="105">
        <v>66</v>
      </c>
      <c r="IR27" s="105">
        <v>68</v>
      </c>
      <c r="IS27" s="105">
        <v>102</v>
      </c>
      <c r="IT27" s="105">
        <v>37</v>
      </c>
      <c r="IU27" s="105">
        <v>49</v>
      </c>
      <c r="IV27" s="105">
        <v>21</v>
      </c>
      <c r="IW27" s="105">
        <v>68</v>
      </c>
      <c r="IX27" s="105">
        <v>48</v>
      </c>
      <c r="IY27" s="105">
        <v>81</v>
      </c>
      <c r="IZ27" s="105">
        <v>14</v>
      </c>
      <c r="JA27" s="105">
        <v>9</v>
      </c>
      <c r="JB27" s="105">
        <v>17</v>
      </c>
      <c r="JC27" s="105">
        <v>38</v>
      </c>
      <c r="JD27" s="105">
        <v>32</v>
      </c>
      <c r="JE27" s="105">
        <v>19</v>
      </c>
      <c r="JF27" s="105">
        <v>15</v>
      </c>
      <c r="JG27" s="105">
        <v>10</v>
      </c>
      <c r="JH27" s="105"/>
      <c r="JI27" s="105"/>
      <c r="JJ27" s="105"/>
      <c r="JK27" s="105"/>
      <c r="JL27" s="105">
        <v>0</v>
      </c>
      <c r="JM27" s="105">
        <v>0</v>
      </c>
      <c r="JN27" s="105">
        <v>0</v>
      </c>
      <c r="JO27" s="105">
        <v>62</v>
      </c>
      <c r="JP27" s="105">
        <v>1782</v>
      </c>
      <c r="JQ27" s="105">
        <v>0</v>
      </c>
      <c r="JR27" s="105">
        <v>0</v>
      </c>
      <c r="JS27" s="105">
        <v>0</v>
      </c>
      <c r="JT27" s="105">
        <v>1</v>
      </c>
      <c r="JU27" s="105">
        <v>0</v>
      </c>
      <c r="JV27" s="105">
        <v>1</v>
      </c>
      <c r="JW27" s="105">
        <v>2</v>
      </c>
      <c r="JX27" s="105">
        <v>0</v>
      </c>
      <c r="JY27" s="138">
        <v>0</v>
      </c>
      <c r="JZ27" s="138">
        <v>0</v>
      </c>
      <c r="KA27" s="139" t="str">
        <f t="shared" si="61"/>
        <v/>
      </c>
      <c r="KB27" s="139" t="str">
        <f t="shared" si="62"/>
        <v/>
      </c>
      <c r="KD27" s="105">
        <f t="shared" si="63"/>
        <v>0</v>
      </c>
      <c r="KE27" s="105">
        <f t="shared" si="72"/>
        <v>0</v>
      </c>
      <c r="KF27" s="105">
        <f t="shared" si="35"/>
        <v>141</v>
      </c>
      <c r="KG27" s="105">
        <f t="shared" si="64"/>
        <v>642</v>
      </c>
      <c r="KH27" s="105">
        <f t="shared" si="65"/>
        <v>154</v>
      </c>
      <c r="KI27" s="105">
        <f t="shared" si="66"/>
        <v>1848</v>
      </c>
      <c r="KK27" s="105">
        <f t="shared" si="36"/>
        <v>23</v>
      </c>
      <c r="KL27" s="105">
        <f t="shared" si="37"/>
        <v>118</v>
      </c>
      <c r="KM27" s="105">
        <f t="shared" si="38"/>
        <v>102</v>
      </c>
      <c r="KN27" s="105">
        <f t="shared" si="39"/>
        <v>236</v>
      </c>
      <c r="KO27" s="105">
        <f t="shared" si="40"/>
        <v>107</v>
      </c>
      <c r="KP27" s="105">
        <f t="shared" si="41"/>
        <v>197</v>
      </c>
      <c r="KQ27" s="105">
        <f t="shared" si="42"/>
        <v>40</v>
      </c>
      <c r="KR27" s="105">
        <f t="shared" si="73"/>
        <v>89</v>
      </c>
      <c r="KS27" s="105">
        <f t="shared" si="74"/>
        <v>25</v>
      </c>
      <c r="KT27" s="105"/>
      <c r="KU27" s="105">
        <f t="shared" si="68"/>
        <v>0</v>
      </c>
      <c r="KV27" s="105">
        <f t="shared" si="69"/>
        <v>1844</v>
      </c>
      <c r="KW27" s="105">
        <f t="shared" si="70"/>
        <v>1</v>
      </c>
      <c r="KX27" s="105">
        <f t="shared" si="71"/>
        <v>3</v>
      </c>
      <c r="KY27" s="139" t="str">
        <f t="shared" si="43"/>
        <v/>
      </c>
      <c r="KZ27" s="139">
        <f t="shared" si="44"/>
        <v>2</v>
      </c>
    </row>
    <row r="28" ht="15" spans="3:312">
      <c r="C28" s="138" t="s">
        <v>880</v>
      </c>
      <c r="D28" s="105"/>
      <c r="E28" s="105"/>
      <c r="F28" s="105"/>
      <c r="G28" s="105"/>
      <c r="H28" s="105"/>
      <c r="I28" s="105"/>
      <c r="J28" s="105">
        <v>414</v>
      </c>
      <c r="K28" s="105">
        <v>450</v>
      </c>
      <c r="L28" s="105">
        <v>254</v>
      </c>
      <c r="M28" s="105">
        <v>732</v>
      </c>
      <c r="N28" s="105">
        <v>1085</v>
      </c>
      <c r="O28" s="105">
        <v>885</v>
      </c>
      <c r="P28" s="105">
        <v>2916</v>
      </c>
      <c r="Q28" s="105"/>
      <c r="R28" s="105"/>
      <c r="S28" s="105"/>
      <c r="T28" s="105"/>
      <c r="U28" s="105"/>
      <c r="V28" s="105"/>
      <c r="W28" s="105"/>
      <c r="X28" s="105"/>
      <c r="Y28" s="105">
        <v>3</v>
      </c>
      <c r="Z28" s="105"/>
      <c r="AA28" s="105"/>
      <c r="AB28" s="105"/>
      <c r="AC28" s="105"/>
      <c r="AD28" s="105"/>
      <c r="AE28" s="105"/>
      <c r="AF28" s="105">
        <v>2</v>
      </c>
      <c r="AG28" s="105">
        <v>7</v>
      </c>
      <c r="AH28" s="105"/>
      <c r="AI28" s="105"/>
      <c r="AJ28" s="105"/>
      <c r="AK28" s="105"/>
      <c r="AL28" s="105"/>
      <c r="AM28" s="105"/>
      <c r="AN28" s="105"/>
      <c r="AO28" s="105">
        <v>2</v>
      </c>
      <c r="AP28" s="105">
        <v>1</v>
      </c>
      <c r="AQ28" s="105"/>
      <c r="AR28" s="105"/>
      <c r="AS28" s="105"/>
      <c r="AT28" s="105"/>
      <c r="AU28" s="105"/>
      <c r="AV28" s="105">
        <v>200</v>
      </c>
      <c r="AW28" s="105">
        <v>523</v>
      </c>
      <c r="AX28" s="105">
        <v>1153</v>
      </c>
      <c r="AY28" s="105">
        <v>1557</v>
      </c>
      <c r="AZ28" s="105"/>
      <c r="BA28" s="105"/>
      <c r="BB28" s="105">
        <v>322</v>
      </c>
      <c r="BC28" s="105">
        <v>1414</v>
      </c>
      <c r="BD28" s="105">
        <v>1862</v>
      </c>
      <c r="BE28" s="105">
        <v>1310</v>
      </c>
      <c r="BF28" s="105">
        <v>1969</v>
      </c>
      <c r="BG28" s="105">
        <v>2940</v>
      </c>
      <c r="BH28" s="105">
        <v>2047</v>
      </c>
      <c r="BI28" s="105">
        <v>3648</v>
      </c>
      <c r="BJ28" s="105">
        <v>2637</v>
      </c>
      <c r="BK28" s="105">
        <v>3288</v>
      </c>
      <c r="BL28" s="105">
        <v>553</v>
      </c>
      <c r="BM28" s="105">
        <v>365</v>
      </c>
      <c r="BN28" s="105">
        <v>0</v>
      </c>
      <c r="BO28" s="105">
        <v>0</v>
      </c>
      <c r="BP28" s="105">
        <v>0</v>
      </c>
      <c r="BQ28" s="105">
        <v>0</v>
      </c>
      <c r="BR28" s="105">
        <v>0</v>
      </c>
      <c r="BS28" s="105">
        <v>0</v>
      </c>
      <c r="BT28" s="105">
        <v>0</v>
      </c>
      <c r="BU28" s="105">
        <v>0</v>
      </c>
      <c r="BV28" s="105">
        <v>0</v>
      </c>
      <c r="BW28" s="105">
        <v>0</v>
      </c>
      <c r="BX28" s="105">
        <v>0</v>
      </c>
      <c r="BY28" s="138">
        <v>0</v>
      </c>
      <c r="BZ28" s="138">
        <v>0</v>
      </c>
      <c r="CA28" s="139" t="str">
        <f t="shared" si="45"/>
        <v/>
      </c>
      <c r="CB28" s="139" t="str">
        <f t="shared" si="46"/>
        <v/>
      </c>
      <c r="CC28" s="105">
        <f t="shared" si="0"/>
        <v>2919</v>
      </c>
      <c r="CD28" s="105">
        <f t="shared" si="1"/>
        <v>9</v>
      </c>
      <c r="CE28" s="105">
        <f t="shared" si="2"/>
        <v>0</v>
      </c>
      <c r="CF28" s="105">
        <f t="shared" si="3"/>
        <v>0</v>
      </c>
      <c r="CG28" s="105">
        <f t="shared" si="4"/>
        <v>3</v>
      </c>
      <c r="CH28" s="105">
        <f t="shared" si="5"/>
        <v>0</v>
      </c>
      <c r="CI28" s="105">
        <f t="shared" si="6"/>
        <v>200</v>
      </c>
      <c r="CJ28" s="105">
        <f t="shared" si="7"/>
        <v>3233</v>
      </c>
      <c r="CK28" s="105">
        <f t="shared" si="8"/>
        <v>322</v>
      </c>
      <c r="CL28" s="105">
        <f t="shared" si="9"/>
        <v>4586</v>
      </c>
      <c r="CM28" s="105">
        <f t="shared" si="10"/>
        <v>6956</v>
      </c>
      <c r="CN28" s="105">
        <f t="shared" si="11"/>
        <v>9573</v>
      </c>
      <c r="CO28" s="105">
        <f t="shared" si="47"/>
        <v>918</v>
      </c>
      <c r="CP28" s="105">
        <f t="shared" si="12"/>
        <v>0</v>
      </c>
      <c r="CQ28" s="105">
        <f t="shared" si="13"/>
        <v>0</v>
      </c>
      <c r="CR28" s="105">
        <f t="shared" si="14"/>
        <v>0</v>
      </c>
      <c r="CS28" s="139" t="str">
        <f t="shared" si="15"/>
        <v/>
      </c>
      <c r="CT28" s="164" t="str">
        <f t="shared" si="16"/>
        <v/>
      </c>
      <c r="CU28" s="165">
        <f t="shared" si="48"/>
        <v>3820</v>
      </c>
      <c r="CV28" s="165">
        <f t="shared" si="49"/>
        <v>2919</v>
      </c>
      <c r="CW28" s="165">
        <f t="shared" si="50"/>
        <v>9</v>
      </c>
      <c r="CX28" s="165">
        <f t="shared" si="51"/>
        <v>3436</v>
      </c>
      <c r="CY28" s="165">
        <f t="shared" si="52"/>
        <v>21437</v>
      </c>
      <c r="CZ28" s="165">
        <f t="shared" si="53"/>
        <v>918</v>
      </c>
      <c r="DA28" s="165">
        <f t="shared" si="54"/>
        <v>0</v>
      </c>
      <c r="DB28" s="166"/>
      <c r="DC28" s="138" t="s">
        <v>881</v>
      </c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5"/>
      <c r="DO28" s="105"/>
      <c r="DP28" s="105"/>
      <c r="DQ28" s="105"/>
      <c r="DR28" s="105"/>
      <c r="DS28" s="105"/>
      <c r="DT28" s="105"/>
      <c r="DU28" s="105"/>
      <c r="DV28" s="105"/>
      <c r="DW28" s="105"/>
      <c r="DX28" s="105"/>
      <c r="DY28" s="105"/>
      <c r="DZ28" s="105"/>
      <c r="EA28" s="105"/>
      <c r="EB28" s="105"/>
      <c r="EC28" s="105"/>
      <c r="ED28" s="105"/>
      <c r="EE28" s="105"/>
      <c r="EF28" s="105">
        <v>22</v>
      </c>
      <c r="EG28" s="105">
        <v>102</v>
      </c>
      <c r="EH28" s="105">
        <v>178</v>
      </c>
      <c r="EI28" s="105">
        <v>206</v>
      </c>
      <c r="EJ28" s="105">
        <v>54</v>
      </c>
      <c r="EK28" s="105"/>
      <c r="EL28" s="105">
        <v>3</v>
      </c>
      <c r="EM28" s="105">
        <v>28</v>
      </c>
      <c r="EN28" s="105">
        <v>17</v>
      </c>
      <c r="EO28" s="105">
        <v>5</v>
      </c>
      <c r="EP28" s="105">
        <v>19</v>
      </c>
      <c r="EQ28" s="105">
        <v>4</v>
      </c>
      <c r="ER28" s="105"/>
      <c r="ES28" s="105"/>
      <c r="ET28" s="105"/>
      <c r="EU28" s="105"/>
      <c r="EV28" s="105">
        <v>9</v>
      </c>
      <c r="EW28" s="105">
        <v>21</v>
      </c>
      <c r="EX28" s="105">
        <v>1089</v>
      </c>
      <c r="EY28" s="105">
        <v>1629</v>
      </c>
      <c r="EZ28" s="105">
        <v>629</v>
      </c>
      <c r="FA28" s="105">
        <v>508</v>
      </c>
      <c r="FB28" s="105">
        <v>1701</v>
      </c>
      <c r="FC28" s="105">
        <v>1026</v>
      </c>
      <c r="FD28" s="105">
        <v>1036</v>
      </c>
      <c r="FE28" s="105">
        <v>921</v>
      </c>
      <c r="FF28" s="105">
        <v>453</v>
      </c>
      <c r="FG28" s="105">
        <v>1903</v>
      </c>
      <c r="FH28" s="105">
        <v>2513</v>
      </c>
      <c r="FI28" s="105">
        <v>2340</v>
      </c>
      <c r="FJ28" s="105">
        <v>2372</v>
      </c>
      <c r="FK28" s="105">
        <v>2486</v>
      </c>
      <c r="FL28" s="105">
        <v>549</v>
      </c>
      <c r="FM28" s="105">
        <v>1048</v>
      </c>
      <c r="FN28" s="105">
        <v>3531</v>
      </c>
      <c r="FO28" s="105">
        <v>2821</v>
      </c>
      <c r="FP28" s="105">
        <v>1780</v>
      </c>
      <c r="FQ28" s="105">
        <v>2737</v>
      </c>
      <c r="FR28" s="105">
        <v>1458</v>
      </c>
      <c r="FS28" s="105">
        <v>1035</v>
      </c>
      <c r="FT28" s="105">
        <v>855</v>
      </c>
      <c r="FU28" s="105">
        <v>533</v>
      </c>
      <c r="FV28" s="105">
        <v>171</v>
      </c>
      <c r="FW28" s="105">
        <v>377</v>
      </c>
      <c r="FX28" s="105">
        <v>568</v>
      </c>
      <c r="FY28" s="105">
        <v>683</v>
      </c>
      <c r="FZ28" s="105">
        <v>535</v>
      </c>
      <c r="GA28" s="139">
        <f t="shared" si="55"/>
        <v>-0.848484848484849</v>
      </c>
      <c r="GB28" s="139">
        <f t="shared" si="56"/>
        <v>-0.216691068814056</v>
      </c>
      <c r="GD28" s="105">
        <f t="shared" si="57"/>
        <v>0</v>
      </c>
      <c r="GE28" s="105">
        <f t="shared" si="17"/>
        <v>0</v>
      </c>
      <c r="GF28" s="105">
        <f t="shared" si="18"/>
        <v>593</v>
      </c>
      <c r="GG28" s="105">
        <f t="shared" si="58"/>
        <v>2793</v>
      </c>
      <c r="GH28" s="105">
        <f t="shared" si="59"/>
        <v>17888</v>
      </c>
      <c r="GI28" s="105">
        <f t="shared" si="60"/>
        <v>16895</v>
      </c>
      <c r="GK28" s="105">
        <f t="shared" si="19"/>
        <v>438</v>
      </c>
      <c r="GL28" s="105">
        <f t="shared" si="20"/>
        <v>31</v>
      </c>
      <c r="GM28" s="105">
        <f t="shared" si="21"/>
        <v>41</v>
      </c>
      <c r="GN28" s="105">
        <f t="shared" si="22"/>
        <v>4</v>
      </c>
      <c r="GO28" s="105">
        <f t="shared" si="23"/>
        <v>9</v>
      </c>
      <c r="GP28" s="105">
        <f t="shared" si="24"/>
        <v>2739</v>
      </c>
      <c r="GQ28" s="105">
        <f t="shared" si="25"/>
        <v>2838</v>
      </c>
      <c r="GR28" s="105">
        <f t="shared" si="26"/>
        <v>2983</v>
      </c>
      <c r="GS28" s="105">
        <f t="shared" si="27"/>
        <v>4869</v>
      </c>
      <c r="GT28" s="105">
        <f t="shared" si="75"/>
        <v>7198</v>
      </c>
      <c r="GU28" s="105">
        <f t="shared" si="29"/>
        <v>5128</v>
      </c>
      <c r="GV28" s="105">
        <f t="shared" si="30"/>
        <v>7338</v>
      </c>
      <c r="GW28" s="105">
        <f t="shared" si="31"/>
        <v>3348</v>
      </c>
      <c r="GX28" s="105">
        <f t="shared" si="32"/>
        <v>1081</v>
      </c>
      <c r="GY28" s="139">
        <f t="shared" si="33"/>
        <v>-0.849819394276188</v>
      </c>
      <c r="GZ28" s="139">
        <f t="shared" si="34"/>
        <v>-0.677120669056153</v>
      </c>
      <c r="HA28" s="158"/>
      <c r="HB28" s="138" t="s">
        <v>878</v>
      </c>
      <c r="HC28" s="138" t="s">
        <v>878</v>
      </c>
      <c r="HD28" s="105"/>
      <c r="HE28" s="105"/>
      <c r="HF28" s="105"/>
      <c r="HG28" s="105"/>
      <c r="HH28" s="105"/>
      <c r="HI28" s="105"/>
      <c r="HJ28" s="105"/>
      <c r="HK28" s="105"/>
      <c r="HL28" s="105"/>
      <c r="HM28" s="105"/>
      <c r="HN28" s="105"/>
      <c r="HO28" s="105"/>
      <c r="HP28" s="105"/>
      <c r="HQ28" s="105"/>
      <c r="HR28" s="105"/>
      <c r="HS28" s="105"/>
      <c r="HT28" s="105"/>
      <c r="HU28" s="105"/>
      <c r="HV28" s="105"/>
      <c r="HW28" s="105"/>
      <c r="HX28" s="105"/>
      <c r="HY28" s="105"/>
      <c r="HZ28" s="105"/>
      <c r="IA28" s="105"/>
      <c r="IB28" s="105"/>
      <c r="IC28" s="105"/>
      <c r="ID28" s="105"/>
      <c r="IE28" s="105"/>
      <c r="IF28" s="105"/>
      <c r="IG28" s="105"/>
      <c r="IH28" s="105">
        <v>36</v>
      </c>
      <c r="II28" s="105">
        <v>24</v>
      </c>
      <c r="IJ28" s="105">
        <v>28</v>
      </c>
      <c r="IK28" s="105">
        <v>33</v>
      </c>
      <c r="IL28" s="105">
        <v>52</v>
      </c>
      <c r="IM28" s="105">
        <v>78</v>
      </c>
      <c r="IN28" s="105">
        <v>45</v>
      </c>
      <c r="IO28" s="105"/>
      <c r="IP28" s="105">
        <v>12</v>
      </c>
      <c r="IQ28" s="105">
        <v>53</v>
      </c>
      <c r="IR28" s="105">
        <v>34</v>
      </c>
      <c r="IS28" s="105"/>
      <c r="IT28" s="105">
        <v>13</v>
      </c>
      <c r="IU28" s="105"/>
      <c r="IV28" s="105">
        <v>14</v>
      </c>
      <c r="IW28" s="105">
        <v>19</v>
      </c>
      <c r="IX28" s="105">
        <v>21</v>
      </c>
      <c r="IY28" s="105">
        <v>22</v>
      </c>
      <c r="IZ28" s="105">
        <v>5</v>
      </c>
      <c r="JA28" s="105">
        <v>1</v>
      </c>
      <c r="JB28" s="105">
        <v>1046</v>
      </c>
      <c r="JC28" s="105">
        <v>11</v>
      </c>
      <c r="JD28" s="105">
        <v>1</v>
      </c>
      <c r="JE28" s="105">
        <v>1</v>
      </c>
      <c r="JF28" s="105"/>
      <c r="JG28" s="105"/>
      <c r="JH28" s="105"/>
      <c r="JI28" s="105"/>
      <c r="JJ28" s="105"/>
      <c r="JK28" s="105"/>
      <c r="JL28" s="105">
        <v>0</v>
      </c>
      <c r="JM28" s="105">
        <v>0</v>
      </c>
      <c r="JN28" s="105">
        <v>0</v>
      </c>
      <c r="JO28" s="105">
        <v>714</v>
      </c>
      <c r="JP28" s="105"/>
      <c r="JQ28" s="105">
        <v>0</v>
      </c>
      <c r="JR28" s="105">
        <v>0</v>
      </c>
      <c r="JS28" s="105">
        <v>0</v>
      </c>
      <c r="JT28" s="105">
        <v>5</v>
      </c>
      <c r="JU28" s="105">
        <v>0</v>
      </c>
      <c r="JV28" s="105">
        <v>0</v>
      </c>
      <c r="JW28" s="105">
        <v>0</v>
      </c>
      <c r="JX28" s="105">
        <v>0</v>
      </c>
      <c r="JY28" s="138">
        <v>0</v>
      </c>
      <c r="JZ28" s="138">
        <v>0</v>
      </c>
      <c r="KA28" s="139" t="str">
        <f t="shared" si="61"/>
        <v/>
      </c>
      <c r="KB28" s="139" t="str">
        <f t="shared" si="62"/>
        <v/>
      </c>
      <c r="KD28" s="105">
        <f t="shared" si="63"/>
        <v>0</v>
      </c>
      <c r="KE28" s="105">
        <f t="shared" si="72"/>
        <v>0</v>
      </c>
      <c r="KF28" s="105">
        <f t="shared" si="35"/>
        <v>251</v>
      </c>
      <c r="KG28" s="105">
        <f t="shared" si="64"/>
        <v>233</v>
      </c>
      <c r="KH28" s="105">
        <f t="shared" si="65"/>
        <v>1065</v>
      </c>
      <c r="KI28" s="105">
        <f t="shared" si="66"/>
        <v>719</v>
      </c>
      <c r="KK28" s="105">
        <f t="shared" si="36"/>
        <v>88</v>
      </c>
      <c r="KL28" s="105">
        <f t="shared" si="37"/>
        <v>163</v>
      </c>
      <c r="KM28" s="105">
        <f t="shared" si="38"/>
        <v>57</v>
      </c>
      <c r="KN28" s="105">
        <f t="shared" si="39"/>
        <v>87</v>
      </c>
      <c r="KO28" s="105">
        <f t="shared" si="40"/>
        <v>27</v>
      </c>
      <c r="KP28" s="105">
        <f t="shared" si="41"/>
        <v>62</v>
      </c>
      <c r="KQ28" s="105">
        <f t="shared" si="42"/>
        <v>1052</v>
      </c>
      <c r="KR28" s="105">
        <f t="shared" si="73"/>
        <v>13</v>
      </c>
      <c r="KS28" s="105"/>
      <c r="KT28" s="105"/>
      <c r="KU28" s="105">
        <f t="shared" si="68"/>
        <v>0</v>
      </c>
      <c r="KV28" s="105">
        <f t="shared" si="69"/>
        <v>714</v>
      </c>
      <c r="KW28" s="105">
        <f t="shared" si="70"/>
        <v>5</v>
      </c>
      <c r="KX28" s="105">
        <f t="shared" si="71"/>
        <v>0</v>
      </c>
      <c r="KY28" s="139" t="str">
        <f t="shared" si="43"/>
        <v/>
      </c>
      <c r="KZ28" s="139" t="str">
        <f t="shared" si="44"/>
        <v/>
      </c>
    </row>
    <row r="29" ht="15" spans="3:312">
      <c r="C29" s="138" t="s">
        <v>873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>
        <v>102</v>
      </c>
      <c r="AK29" s="105">
        <v>132</v>
      </c>
      <c r="AL29" s="105">
        <v>275</v>
      </c>
      <c r="AM29" s="105">
        <v>343</v>
      </c>
      <c r="AN29" s="105">
        <v>537</v>
      </c>
      <c r="AO29" s="105">
        <v>300</v>
      </c>
      <c r="AP29" s="105">
        <v>566</v>
      </c>
      <c r="AQ29" s="105">
        <v>1008</v>
      </c>
      <c r="AR29" s="105">
        <v>1021</v>
      </c>
      <c r="AS29" s="105">
        <v>1036</v>
      </c>
      <c r="AT29" s="105">
        <v>2561</v>
      </c>
      <c r="AU29" s="105">
        <v>2749</v>
      </c>
      <c r="AV29" s="105">
        <v>2978</v>
      </c>
      <c r="AW29" s="105">
        <v>3686</v>
      </c>
      <c r="AX29" s="105">
        <v>4235</v>
      </c>
      <c r="AY29" s="105">
        <v>4300</v>
      </c>
      <c r="AZ29" s="105">
        <v>3266</v>
      </c>
      <c r="BA29" s="105">
        <v>2850</v>
      </c>
      <c r="BB29" s="105">
        <v>3100</v>
      </c>
      <c r="BC29" s="105">
        <v>2606</v>
      </c>
      <c r="BD29" s="105">
        <v>2949</v>
      </c>
      <c r="BE29" s="105">
        <v>2806</v>
      </c>
      <c r="BF29" s="105">
        <v>2234</v>
      </c>
      <c r="BG29" s="105">
        <v>2128</v>
      </c>
      <c r="BH29" s="105">
        <v>3156</v>
      </c>
      <c r="BI29" s="105">
        <v>3108</v>
      </c>
      <c r="BJ29" s="105">
        <v>2432</v>
      </c>
      <c r="BK29" s="105">
        <v>2024</v>
      </c>
      <c r="BL29" s="105">
        <v>1317</v>
      </c>
      <c r="BM29" s="105">
        <v>1509</v>
      </c>
      <c r="BN29" s="105">
        <v>1008</v>
      </c>
      <c r="BO29" s="105">
        <v>1080</v>
      </c>
      <c r="BP29" s="105">
        <v>1322</v>
      </c>
      <c r="BQ29" s="105">
        <v>1003</v>
      </c>
      <c r="BR29" s="105">
        <v>1021</v>
      </c>
      <c r="BS29" s="105">
        <v>315</v>
      </c>
      <c r="BT29" s="105">
        <v>1010</v>
      </c>
      <c r="BU29" s="105">
        <v>1045</v>
      </c>
      <c r="BV29" s="105">
        <v>1205</v>
      </c>
      <c r="BW29" s="105">
        <v>1222</v>
      </c>
      <c r="BX29" s="105">
        <v>922</v>
      </c>
      <c r="BY29" s="138">
        <v>350</v>
      </c>
      <c r="BZ29" s="138">
        <v>726</v>
      </c>
      <c r="CA29" s="139">
        <f t="shared" si="45"/>
        <v>-0.279761904761905</v>
      </c>
      <c r="CB29" s="139">
        <f t="shared" si="46"/>
        <v>1.07428571428571</v>
      </c>
      <c r="CC29" s="105">
        <f t="shared" si="0"/>
        <v>0</v>
      </c>
      <c r="CD29" s="105">
        <f t="shared" si="1"/>
        <v>852</v>
      </c>
      <c r="CE29" s="105">
        <f t="shared" si="2"/>
        <v>234</v>
      </c>
      <c r="CF29" s="105">
        <f t="shared" si="3"/>
        <v>750</v>
      </c>
      <c r="CG29" s="105">
        <f t="shared" si="4"/>
        <v>1403</v>
      </c>
      <c r="CH29" s="105">
        <f t="shared" si="5"/>
        <v>3065</v>
      </c>
      <c r="CI29" s="105">
        <f t="shared" si="6"/>
        <v>8288</v>
      </c>
      <c r="CJ29" s="105">
        <f t="shared" si="7"/>
        <v>12221</v>
      </c>
      <c r="CK29" s="105">
        <f t="shared" si="8"/>
        <v>9216</v>
      </c>
      <c r="CL29" s="105">
        <f t="shared" si="9"/>
        <v>8361</v>
      </c>
      <c r="CM29" s="105">
        <f t="shared" si="10"/>
        <v>7518</v>
      </c>
      <c r="CN29" s="105">
        <f t="shared" si="11"/>
        <v>7564</v>
      </c>
      <c r="CO29" s="105">
        <f t="shared" si="47"/>
        <v>3834</v>
      </c>
      <c r="CP29" s="105">
        <f t="shared" si="12"/>
        <v>3405</v>
      </c>
      <c r="CQ29" s="105">
        <f t="shared" si="13"/>
        <v>2346</v>
      </c>
      <c r="CR29" s="105">
        <f t="shared" si="14"/>
        <v>3472</v>
      </c>
      <c r="CS29" s="139">
        <f t="shared" si="15"/>
        <v>-0.540983606557377</v>
      </c>
      <c r="CT29" s="164">
        <f t="shared" si="16"/>
        <v>0.47996589940324</v>
      </c>
      <c r="CU29" s="165">
        <f t="shared" si="48"/>
        <v>0</v>
      </c>
      <c r="CV29" s="165">
        <f t="shared" si="49"/>
        <v>0</v>
      </c>
      <c r="CW29" s="165">
        <f t="shared" si="50"/>
        <v>852</v>
      </c>
      <c r="CX29" s="165">
        <f t="shared" si="51"/>
        <v>24977</v>
      </c>
      <c r="CY29" s="165">
        <f t="shared" si="52"/>
        <v>32659</v>
      </c>
      <c r="CZ29" s="165">
        <f t="shared" si="53"/>
        <v>13057</v>
      </c>
      <c r="DA29" s="165">
        <f t="shared" si="54"/>
        <v>1998</v>
      </c>
      <c r="DB29" s="166"/>
      <c r="DC29" s="138" t="s">
        <v>882</v>
      </c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5"/>
      <c r="DO29" s="105"/>
      <c r="DP29" s="105"/>
      <c r="DQ29" s="105"/>
      <c r="DR29" s="105"/>
      <c r="DS29" s="105"/>
      <c r="DT29" s="105"/>
      <c r="DU29" s="105"/>
      <c r="DV29" s="105"/>
      <c r="DW29" s="105"/>
      <c r="DX29" s="105"/>
      <c r="DY29" s="105"/>
      <c r="DZ29" s="105"/>
      <c r="EA29" s="105"/>
      <c r="EB29" s="105"/>
      <c r="EC29" s="105"/>
      <c r="ED29" s="105"/>
      <c r="EE29" s="105"/>
      <c r="EF29" s="105"/>
      <c r="EG29" s="105"/>
      <c r="EH29" s="105"/>
      <c r="EI29" s="105"/>
      <c r="EJ29" s="105"/>
      <c r="EK29" s="105"/>
      <c r="EL29" s="105"/>
      <c r="EM29" s="105"/>
      <c r="EN29" s="105"/>
      <c r="EO29" s="105"/>
      <c r="EP29" s="105"/>
      <c r="EQ29" s="105"/>
      <c r="ER29" s="105"/>
      <c r="ES29" s="105"/>
      <c r="ET29" s="105"/>
      <c r="EU29" s="105"/>
      <c r="EV29" s="105"/>
      <c r="EW29" s="105">
        <v>591</v>
      </c>
      <c r="EX29" s="105">
        <v>542</v>
      </c>
      <c r="EY29" s="105">
        <v>720</v>
      </c>
      <c r="EZ29" s="105">
        <v>610</v>
      </c>
      <c r="FA29" s="105">
        <v>608</v>
      </c>
      <c r="FB29" s="105">
        <v>710</v>
      </c>
      <c r="FC29" s="105">
        <v>810</v>
      </c>
      <c r="FD29" s="105">
        <v>827</v>
      </c>
      <c r="FE29" s="105">
        <v>1500</v>
      </c>
      <c r="FF29" s="105">
        <v>1711</v>
      </c>
      <c r="FG29" s="105">
        <v>2079</v>
      </c>
      <c r="FH29" s="105">
        <v>2502</v>
      </c>
      <c r="FI29" s="105">
        <v>2750</v>
      </c>
      <c r="FJ29" s="105">
        <v>2818</v>
      </c>
      <c r="FK29" s="105">
        <v>2035</v>
      </c>
      <c r="FL29" s="105">
        <v>1173</v>
      </c>
      <c r="FM29" s="105">
        <v>1179</v>
      </c>
      <c r="FN29" s="105">
        <v>1260</v>
      </c>
      <c r="FO29" s="105">
        <v>1265</v>
      </c>
      <c r="FP29" s="105">
        <v>1675</v>
      </c>
      <c r="FQ29" s="105">
        <v>1680</v>
      </c>
      <c r="FR29" s="105">
        <v>1720</v>
      </c>
      <c r="FS29" s="105">
        <v>2098</v>
      </c>
      <c r="FT29" s="105">
        <v>2523</v>
      </c>
      <c r="FU29" s="105">
        <v>2646</v>
      </c>
      <c r="FV29" s="105">
        <v>2515</v>
      </c>
      <c r="FW29" s="105">
        <v>2426</v>
      </c>
      <c r="FX29" s="105">
        <v>2180</v>
      </c>
      <c r="FY29" s="105">
        <v>2071</v>
      </c>
      <c r="FZ29" s="105">
        <v>2089</v>
      </c>
      <c r="GA29" s="139">
        <f t="shared" si="55"/>
        <v>0.657936507936508</v>
      </c>
      <c r="GB29" s="139">
        <f t="shared" si="56"/>
        <v>0.00869145340415267</v>
      </c>
      <c r="GD29" s="105">
        <f t="shared" si="57"/>
        <v>0</v>
      </c>
      <c r="GE29" s="105">
        <f t="shared" si="17"/>
        <v>0</v>
      </c>
      <c r="GF29" s="105">
        <f t="shared" si="18"/>
        <v>0</v>
      </c>
      <c r="GG29" s="105">
        <f t="shared" si="58"/>
        <v>1853</v>
      </c>
      <c r="GH29" s="105">
        <f t="shared" si="59"/>
        <v>18960</v>
      </c>
      <c r="GI29" s="105">
        <f t="shared" si="60"/>
        <v>22160</v>
      </c>
      <c r="GK29" s="105">
        <f t="shared" si="19"/>
        <v>0</v>
      </c>
      <c r="GL29" s="105">
        <f t="shared" si="20"/>
        <v>0</v>
      </c>
      <c r="GM29" s="105">
        <f t="shared" si="21"/>
        <v>0</v>
      </c>
      <c r="GN29" s="105">
        <f t="shared" si="22"/>
        <v>0</v>
      </c>
      <c r="GO29" s="105">
        <f t="shared" si="23"/>
        <v>0</v>
      </c>
      <c r="GP29" s="105">
        <f t="shared" si="24"/>
        <v>1853</v>
      </c>
      <c r="GQ29" s="105">
        <f t="shared" si="25"/>
        <v>1928</v>
      </c>
      <c r="GR29" s="105">
        <f t="shared" si="26"/>
        <v>3137</v>
      </c>
      <c r="GS29" s="105">
        <f t="shared" si="27"/>
        <v>6292</v>
      </c>
      <c r="GT29" s="105">
        <f t="shared" si="75"/>
        <v>7603</v>
      </c>
      <c r="GU29" s="105">
        <f t="shared" si="29"/>
        <v>3612</v>
      </c>
      <c r="GV29" s="105">
        <f t="shared" si="30"/>
        <v>4620</v>
      </c>
      <c r="GW29" s="105">
        <f t="shared" si="31"/>
        <v>6341</v>
      </c>
      <c r="GX29" s="105">
        <f t="shared" si="32"/>
        <v>7587</v>
      </c>
      <c r="GY29" s="139">
        <f t="shared" si="33"/>
        <v>-0.00210443246087066</v>
      </c>
      <c r="GZ29" s="139">
        <f t="shared" si="34"/>
        <v>0.196498974925091</v>
      </c>
      <c r="HA29" s="158"/>
      <c r="HB29" s="138" t="s">
        <v>844</v>
      </c>
      <c r="HC29" s="138" t="s">
        <v>844</v>
      </c>
      <c r="HD29" s="105">
        <v>541</v>
      </c>
      <c r="HE29" s="105">
        <v>61</v>
      </c>
      <c r="HF29" s="105">
        <v>372</v>
      </c>
      <c r="HG29" s="105">
        <v>545</v>
      </c>
      <c r="HH29" s="105">
        <v>939</v>
      </c>
      <c r="HI29" s="105">
        <v>1250</v>
      </c>
      <c r="HJ29" s="105">
        <v>1068</v>
      </c>
      <c r="HK29" s="105">
        <v>1239</v>
      </c>
      <c r="HL29" s="105">
        <v>1275</v>
      </c>
      <c r="HM29" s="105">
        <v>1268</v>
      </c>
      <c r="HN29" s="105">
        <v>1265</v>
      </c>
      <c r="HO29" s="105">
        <v>1809</v>
      </c>
      <c r="HP29" s="105">
        <v>284</v>
      </c>
      <c r="HQ29" s="105">
        <v>305</v>
      </c>
      <c r="HR29" s="105">
        <v>507</v>
      </c>
      <c r="HS29" s="105">
        <v>721</v>
      </c>
      <c r="HT29" s="105">
        <v>115</v>
      </c>
      <c r="HU29" s="105">
        <v>19</v>
      </c>
      <c r="HV29" s="105"/>
      <c r="HW29" s="105">
        <v>1</v>
      </c>
      <c r="HX29" s="105"/>
      <c r="HY29" s="105"/>
      <c r="HZ29" s="105"/>
      <c r="IA29" s="105"/>
      <c r="IB29" s="105"/>
      <c r="IC29" s="105"/>
      <c r="ID29" s="105"/>
      <c r="IE29" s="105"/>
      <c r="IF29" s="105"/>
      <c r="IG29" s="105"/>
      <c r="IH29" s="105"/>
      <c r="II29" s="105"/>
      <c r="IJ29" s="105"/>
      <c r="IK29" s="105"/>
      <c r="IL29" s="105"/>
      <c r="IM29" s="105"/>
      <c r="IN29" s="105"/>
      <c r="IO29" s="105"/>
      <c r="IP29" s="105"/>
      <c r="IQ29" s="105"/>
      <c r="IR29" s="105"/>
      <c r="IS29" s="105"/>
      <c r="IT29" s="105"/>
      <c r="IU29" s="105"/>
      <c r="IV29" s="105"/>
      <c r="IW29" s="105"/>
      <c r="IX29" s="105">
        <v>248</v>
      </c>
      <c r="IY29" s="105">
        <v>187</v>
      </c>
      <c r="IZ29" s="105">
        <v>76</v>
      </c>
      <c r="JA29" s="105">
        <v>100</v>
      </c>
      <c r="JB29" s="105">
        <v>151</v>
      </c>
      <c r="JC29" s="105"/>
      <c r="JD29" s="105"/>
      <c r="JE29" s="105"/>
      <c r="JF29" s="105"/>
      <c r="JG29" s="105"/>
      <c r="JH29" s="105"/>
      <c r="JI29" s="105"/>
      <c r="JJ29" s="105"/>
      <c r="JK29" s="105"/>
      <c r="JL29" s="105">
        <v>0</v>
      </c>
      <c r="JM29" s="105">
        <v>0</v>
      </c>
      <c r="JN29" s="105">
        <v>0</v>
      </c>
      <c r="JO29" s="105">
        <v>87</v>
      </c>
      <c r="JP29" s="105">
        <v>45003</v>
      </c>
      <c r="JQ29" s="105">
        <v>0</v>
      </c>
      <c r="JR29" s="105">
        <v>0</v>
      </c>
      <c r="JS29" s="105">
        <v>1842</v>
      </c>
      <c r="JT29" s="105">
        <v>2589</v>
      </c>
      <c r="JU29" s="105">
        <v>3117</v>
      </c>
      <c r="JV29" s="105">
        <v>5897</v>
      </c>
      <c r="JW29" s="105">
        <v>10013</v>
      </c>
      <c r="JX29" s="105">
        <v>6033</v>
      </c>
      <c r="JY29" s="138">
        <v>2355</v>
      </c>
      <c r="JZ29" s="138">
        <v>3516</v>
      </c>
      <c r="KA29" s="139" t="str">
        <f t="shared" si="61"/>
        <v/>
      </c>
      <c r="KB29" s="139">
        <f t="shared" si="62"/>
        <v>0.492993630573248</v>
      </c>
      <c r="KD29" s="105">
        <f t="shared" si="63"/>
        <v>11632</v>
      </c>
      <c r="KE29" s="105">
        <f t="shared" si="72"/>
        <v>1952</v>
      </c>
      <c r="KF29" s="105">
        <f t="shared" si="35"/>
        <v>0</v>
      </c>
      <c r="KG29" s="105">
        <f t="shared" si="64"/>
        <v>435</v>
      </c>
      <c r="KH29" s="105">
        <f t="shared" si="65"/>
        <v>327</v>
      </c>
      <c r="KI29" s="105">
        <f t="shared" si="66"/>
        <v>68548</v>
      </c>
      <c r="KK29" s="105">
        <f t="shared" si="36"/>
        <v>0</v>
      </c>
      <c r="KL29" s="105">
        <f t="shared" si="37"/>
        <v>0</v>
      </c>
      <c r="KM29" s="105">
        <f t="shared" si="38"/>
        <v>0</v>
      </c>
      <c r="KN29" s="105">
        <f t="shared" si="39"/>
        <v>0</v>
      </c>
      <c r="KO29" s="105">
        <f t="shared" si="40"/>
        <v>0</v>
      </c>
      <c r="KP29" s="105">
        <f t="shared" si="41"/>
        <v>435</v>
      </c>
      <c r="KQ29" s="105">
        <f t="shared" si="42"/>
        <v>327</v>
      </c>
      <c r="KR29" s="105" t="str">
        <f t="shared" si="73"/>
        <v/>
      </c>
      <c r="KS29" s="105"/>
      <c r="KT29" s="105"/>
      <c r="KU29" s="105">
        <f t="shared" si="68"/>
        <v>0</v>
      </c>
      <c r="KV29" s="105">
        <f t="shared" si="69"/>
        <v>45090</v>
      </c>
      <c r="KW29" s="105">
        <f t="shared" si="70"/>
        <v>4431</v>
      </c>
      <c r="KX29" s="105">
        <f t="shared" si="71"/>
        <v>19027</v>
      </c>
      <c r="KY29" s="139" t="str">
        <f t="shared" si="43"/>
        <v/>
      </c>
      <c r="KZ29" s="139">
        <f t="shared" si="44"/>
        <v>3.29406454524938</v>
      </c>
    </row>
    <row r="30" ht="15" spans="3:312">
      <c r="C30" s="138" t="s">
        <v>849</v>
      </c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>
        <v>160</v>
      </c>
      <c r="AA30" s="105">
        <v>98</v>
      </c>
      <c r="AB30" s="105">
        <v>207</v>
      </c>
      <c r="AC30" s="105">
        <v>2</v>
      </c>
      <c r="AD30" s="105">
        <v>60</v>
      </c>
      <c r="AE30" s="105">
        <v>32</v>
      </c>
      <c r="AF30" s="105">
        <v>63</v>
      </c>
      <c r="AG30" s="105">
        <v>150</v>
      </c>
      <c r="AH30" s="105">
        <v>439</v>
      </c>
      <c r="AI30" s="105">
        <v>628</v>
      </c>
      <c r="AJ30" s="105">
        <v>510</v>
      </c>
      <c r="AK30" s="105">
        <v>701</v>
      </c>
      <c r="AL30" s="105">
        <v>661</v>
      </c>
      <c r="AM30" s="105">
        <v>410</v>
      </c>
      <c r="AN30" s="105">
        <v>541</v>
      </c>
      <c r="AO30" s="105">
        <v>520</v>
      </c>
      <c r="AP30" s="105">
        <v>605</v>
      </c>
      <c r="AQ30" s="105">
        <v>639</v>
      </c>
      <c r="AR30" s="105">
        <v>424</v>
      </c>
      <c r="AS30" s="105">
        <v>702</v>
      </c>
      <c r="AT30" s="105">
        <v>790</v>
      </c>
      <c r="AU30" s="105">
        <v>1284</v>
      </c>
      <c r="AV30" s="105">
        <v>728</v>
      </c>
      <c r="AW30" s="105">
        <v>1982</v>
      </c>
      <c r="AX30" s="105">
        <v>2593</v>
      </c>
      <c r="AY30" s="105">
        <v>3674</v>
      </c>
      <c r="AZ30" s="105">
        <v>3647</v>
      </c>
      <c r="BA30" s="105">
        <v>2422</v>
      </c>
      <c r="BB30" s="105">
        <v>2995</v>
      </c>
      <c r="BC30" s="105">
        <v>1026</v>
      </c>
      <c r="BD30" s="105">
        <v>2899</v>
      </c>
      <c r="BE30" s="105">
        <v>4128</v>
      </c>
      <c r="BF30" s="105">
        <v>3938</v>
      </c>
      <c r="BG30" s="105">
        <v>5438</v>
      </c>
      <c r="BH30" s="105">
        <v>4778</v>
      </c>
      <c r="BI30" s="105">
        <v>2934</v>
      </c>
      <c r="BJ30" s="105">
        <v>2967</v>
      </c>
      <c r="BK30" s="105">
        <v>2066</v>
      </c>
      <c r="BL30" s="105">
        <v>2486</v>
      </c>
      <c r="BM30" s="105">
        <v>2544</v>
      </c>
      <c r="BN30" s="105">
        <v>3938</v>
      </c>
      <c r="BO30" s="105">
        <v>3900</v>
      </c>
      <c r="BP30" s="105">
        <v>2801</v>
      </c>
      <c r="BQ30" s="105">
        <v>3467</v>
      </c>
      <c r="BR30" s="105">
        <v>3259</v>
      </c>
      <c r="BS30" s="105">
        <v>3192</v>
      </c>
      <c r="BT30" s="105">
        <v>2964</v>
      </c>
      <c r="BU30" s="105">
        <v>2563</v>
      </c>
      <c r="BV30" s="105">
        <v>3525</v>
      </c>
      <c r="BW30" s="105">
        <v>2889</v>
      </c>
      <c r="BX30" s="105">
        <v>3125</v>
      </c>
      <c r="BY30" s="138">
        <v>2222</v>
      </c>
      <c r="BZ30" s="138">
        <v>2915</v>
      </c>
      <c r="CA30" s="139">
        <f t="shared" si="45"/>
        <v>-0.259776536312849</v>
      </c>
      <c r="CB30" s="139">
        <f t="shared" si="46"/>
        <v>0.311881188118812</v>
      </c>
      <c r="CC30" s="105">
        <f t="shared" si="0"/>
        <v>258</v>
      </c>
      <c r="CD30" s="105">
        <f t="shared" si="1"/>
        <v>3863</v>
      </c>
      <c r="CE30" s="105">
        <f t="shared" si="2"/>
        <v>2278</v>
      </c>
      <c r="CF30" s="105">
        <f t="shared" si="3"/>
        <v>1772</v>
      </c>
      <c r="CG30" s="105">
        <f t="shared" si="4"/>
        <v>1666</v>
      </c>
      <c r="CH30" s="105">
        <f t="shared" si="5"/>
        <v>1765</v>
      </c>
      <c r="CI30" s="105">
        <f t="shared" si="6"/>
        <v>2802</v>
      </c>
      <c r="CJ30" s="105">
        <f t="shared" si="7"/>
        <v>8249</v>
      </c>
      <c r="CK30" s="105">
        <f t="shared" si="8"/>
        <v>9064</v>
      </c>
      <c r="CL30" s="105">
        <f t="shared" si="9"/>
        <v>8053</v>
      </c>
      <c r="CM30" s="105">
        <f t="shared" si="10"/>
        <v>14154</v>
      </c>
      <c r="CN30" s="105">
        <f t="shared" si="11"/>
        <v>7967</v>
      </c>
      <c r="CO30" s="105">
        <f t="shared" si="47"/>
        <v>8968</v>
      </c>
      <c r="CP30" s="105">
        <f t="shared" si="12"/>
        <v>10168</v>
      </c>
      <c r="CQ30" s="105">
        <f t="shared" si="13"/>
        <v>9415</v>
      </c>
      <c r="CR30" s="105">
        <f t="shared" si="14"/>
        <v>8977</v>
      </c>
      <c r="CS30" s="139">
        <f t="shared" si="15"/>
        <v>0.126772938370779</v>
      </c>
      <c r="CT30" s="164">
        <f t="shared" si="16"/>
        <v>-0.0465215082315454</v>
      </c>
      <c r="CU30" s="165">
        <f t="shared" si="48"/>
        <v>0</v>
      </c>
      <c r="CV30" s="165">
        <f t="shared" si="49"/>
        <v>258</v>
      </c>
      <c r="CW30" s="165">
        <f t="shared" si="50"/>
        <v>3863</v>
      </c>
      <c r="CX30" s="165">
        <f t="shared" si="51"/>
        <v>14482</v>
      </c>
      <c r="CY30" s="165">
        <f t="shared" si="52"/>
        <v>39238</v>
      </c>
      <c r="CZ30" s="165">
        <f t="shared" si="53"/>
        <v>37528</v>
      </c>
      <c r="DA30" s="165">
        <f t="shared" si="54"/>
        <v>8262</v>
      </c>
      <c r="DB30" s="166"/>
      <c r="DC30" s="138" t="s">
        <v>862</v>
      </c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5"/>
      <c r="DO30" s="105"/>
      <c r="DP30" s="105"/>
      <c r="DQ30" s="105"/>
      <c r="DR30" s="105"/>
      <c r="DS30" s="105"/>
      <c r="DT30" s="105"/>
      <c r="DU30" s="105"/>
      <c r="DV30" s="105"/>
      <c r="DW30" s="105"/>
      <c r="DX30" s="105"/>
      <c r="DY30" s="105"/>
      <c r="DZ30" s="105"/>
      <c r="EA30" s="105"/>
      <c r="EB30" s="105"/>
      <c r="EC30" s="105"/>
      <c r="ED30" s="105"/>
      <c r="EE30" s="105"/>
      <c r="EF30" s="105"/>
      <c r="EG30" s="105"/>
      <c r="EH30" s="105"/>
      <c r="EI30" s="105"/>
      <c r="EJ30" s="105"/>
      <c r="EK30" s="105"/>
      <c r="EL30" s="105"/>
      <c r="EM30" s="105"/>
      <c r="EN30" s="105"/>
      <c r="EO30" s="105">
        <v>407</v>
      </c>
      <c r="EP30" s="105">
        <v>526</v>
      </c>
      <c r="EQ30" s="105">
        <v>331</v>
      </c>
      <c r="ER30" s="105">
        <v>1826</v>
      </c>
      <c r="ES30" s="105">
        <v>1339</v>
      </c>
      <c r="ET30" s="105">
        <v>851</v>
      </c>
      <c r="EU30" s="105">
        <v>671</v>
      </c>
      <c r="EV30" s="105">
        <v>1855</v>
      </c>
      <c r="EW30" s="105">
        <v>2244</v>
      </c>
      <c r="EX30" s="105">
        <v>2885</v>
      </c>
      <c r="EY30" s="105">
        <v>943</v>
      </c>
      <c r="EZ30" s="105">
        <v>1784</v>
      </c>
      <c r="FA30" s="105">
        <v>1000</v>
      </c>
      <c r="FB30" s="105">
        <v>2086</v>
      </c>
      <c r="FC30" s="105">
        <v>1147</v>
      </c>
      <c r="FD30" s="105">
        <v>1570</v>
      </c>
      <c r="FE30" s="105">
        <v>3421</v>
      </c>
      <c r="FF30" s="105">
        <v>2368</v>
      </c>
      <c r="FG30" s="105">
        <v>3171</v>
      </c>
      <c r="FH30" s="105">
        <v>2385</v>
      </c>
      <c r="FI30" s="105">
        <v>4182</v>
      </c>
      <c r="FJ30" s="105">
        <v>2039</v>
      </c>
      <c r="FK30" s="105">
        <v>1273</v>
      </c>
      <c r="FL30" s="105">
        <v>801</v>
      </c>
      <c r="FM30" s="105">
        <v>1550</v>
      </c>
      <c r="FN30" s="105">
        <v>2239</v>
      </c>
      <c r="FO30" s="105">
        <v>98</v>
      </c>
      <c r="FP30" s="105">
        <v>192</v>
      </c>
      <c r="FQ30" s="105">
        <v>161</v>
      </c>
      <c r="FR30" s="105">
        <v>151</v>
      </c>
      <c r="FS30" s="105">
        <v>1252</v>
      </c>
      <c r="FT30" s="105">
        <v>1961</v>
      </c>
      <c r="FU30" s="105">
        <v>1872</v>
      </c>
      <c r="FV30" s="105">
        <v>4480</v>
      </c>
      <c r="FW30" s="105">
        <v>3075</v>
      </c>
      <c r="FX30" s="105">
        <v>975</v>
      </c>
      <c r="FY30" s="105">
        <v>251</v>
      </c>
      <c r="FZ30" s="105">
        <v>1335</v>
      </c>
      <c r="GA30" s="139">
        <f t="shared" si="55"/>
        <v>-0.403751674854846</v>
      </c>
      <c r="GB30" s="139">
        <f t="shared" si="56"/>
        <v>4.31872509960159</v>
      </c>
      <c r="GD30" s="105">
        <f t="shared" si="57"/>
        <v>0</v>
      </c>
      <c r="GE30" s="105">
        <f t="shared" si="17"/>
        <v>0</v>
      </c>
      <c r="GF30" s="105">
        <f t="shared" si="18"/>
        <v>0</v>
      </c>
      <c r="GG30" s="105">
        <f t="shared" si="58"/>
        <v>13878</v>
      </c>
      <c r="GH30" s="105">
        <f t="shared" si="59"/>
        <v>26426</v>
      </c>
      <c r="GI30" s="105">
        <f t="shared" si="60"/>
        <v>17832</v>
      </c>
      <c r="GK30" s="105">
        <f t="shared" si="19"/>
        <v>0</v>
      </c>
      <c r="GL30" s="105">
        <f t="shared" si="20"/>
        <v>0</v>
      </c>
      <c r="GM30" s="105">
        <f t="shared" si="21"/>
        <v>933</v>
      </c>
      <c r="GN30" s="105">
        <f t="shared" si="22"/>
        <v>3496</v>
      </c>
      <c r="GO30" s="105">
        <f t="shared" si="23"/>
        <v>3377</v>
      </c>
      <c r="GP30" s="105">
        <f t="shared" si="24"/>
        <v>6072</v>
      </c>
      <c r="GQ30" s="105">
        <f t="shared" si="25"/>
        <v>4870</v>
      </c>
      <c r="GR30" s="105">
        <f t="shared" si="26"/>
        <v>6138</v>
      </c>
      <c r="GS30" s="105">
        <f t="shared" si="27"/>
        <v>7924</v>
      </c>
      <c r="GT30" s="105">
        <f t="shared" si="75"/>
        <v>7494</v>
      </c>
      <c r="GU30" s="105">
        <f t="shared" si="29"/>
        <v>4590</v>
      </c>
      <c r="GV30" s="105">
        <f t="shared" si="30"/>
        <v>451</v>
      </c>
      <c r="GW30" s="105">
        <f t="shared" si="31"/>
        <v>3364</v>
      </c>
      <c r="GX30" s="105">
        <f t="shared" si="32"/>
        <v>9427</v>
      </c>
      <c r="GY30" s="139">
        <f t="shared" si="33"/>
        <v>0.257939685081398</v>
      </c>
      <c r="GZ30" s="139">
        <f t="shared" si="34"/>
        <v>1.80231866825208</v>
      </c>
      <c r="HA30" s="158"/>
      <c r="HB30" s="138" t="s">
        <v>883</v>
      </c>
      <c r="HC30" s="138" t="s">
        <v>883</v>
      </c>
      <c r="HD30" s="105"/>
      <c r="HE30" s="105"/>
      <c r="HF30" s="105"/>
      <c r="HG30" s="105"/>
      <c r="HH30" s="105"/>
      <c r="HI30" s="105"/>
      <c r="HJ30" s="105"/>
      <c r="HK30" s="105"/>
      <c r="HL30" s="105"/>
      <c r="HM30" s="105"/>
      <c r="HN30" s="105"/>
      <c r="HO30" s="105"/>
      <c r="HP30" s="105"/>
      <c r="HQ30" s="105"/>
      <c r="HR30" s="105"/>
      <c r="HS30" s="105"/>
      <c r="HT30" s="105"/>
      <c r="HU30" s="105"/>
      <c r="HV30" s="105"/>
      <c r="HW30" s="105"/>
      <c r="HX30" s="105"/>
      <c r="HY30" s="105"/>
      <c r="HZ30" s="105"/>
      <c r="IA30" s="105"/>
      <c r="IB30" s="105"/>
      <c r="IC30" s="105">
        <v>66</v>
      </c>
      <c r="ID30" s="105">
        <v>407</v>
      </c>
      <c r="IE30" s="105">
        <v>351</v>
      </c>
      <c r="IF30" s="105">
        <v>338</v>
      </c>
      <c r="IG30" s="105">
        <v>273</v>
      </c>
      <c r="IH30" s="105">
        <v>249</v>
      </c>
      <c r="II30" s="105">
        <v>229</v>
      </c>
      <c r="IJ30" s="105">
        <v>375</v>
      </c>
      <c r="IK30" s="105">
        <v>309</v>
      </c>
      <c r="IL30" s="105">
        <v>439</v>
      </c>
      <c r="IM30" s="105">
        <v>357</v>
      </c>
      <c r="IN30" s="105">
        <v>400</v>
      </c>
      <c r="IO30" s="105">
        <v>110</v>
      </c>
      <c r="IP30" s="105">
        <v>516</v>
      </c>
      <c r="IQ30" s="105">
        <v>416</v>
      </c>
      <c r="IR30" s="105">
        <v>450</v>
      </c>
      <c r="IS30" s="105">
        <v>416</v>
      </c>
      <c r="IT30" s="105">
        <v>330</v>
      </c>
      <c r="IU30" s="105">
        <v>350</v>
      </c>
      <c r="IV30" s="105">
        <v>410</v>
      </c>
      <c r="IW30" s="105">
        <v>370</v>
      </c>
      <c r="IX30" s="105">
        <v>425</v>
      </c>
      <c r="IY30" s="105">
        <v>515</v>
      </c>
      <c r="IZ30" s="105">
        <v>175</v>
      </c>
      <c r="JA30" s="105"/>
      <c r="JB30" s="105"/>
      <c r="JC30" s="105"/>
      <c r="JD30" s="105"/>
      <c r="JE30" s="105"/>
      <c r="JF30" s="105"/>
      <c r="JG30" s="105"/>
      <c r="JH30" s="105"/>
      <c r="JI30" s="105">
        <v>350</v>
      </c>
      <c r="JJ30" s="105">
        <v>3451</v>
      </c>
      <c r="JK30" s="105">
        <v>6002</v>
      </c>
      <c r="JL30" s="105">
        <v>6438</v>
      </c>
      <c r="JM30" s="105">
        <v>7325</v>
      </c>
      <c r="JN30" s="105">
        <v>10398</v>
      </c>
      <c r="JO30" s="105">
        <v>9516</v>
      </c>
      <c r="JP30" s="105">
        <v>968</v>
      </c>
      <c r="JQ30" s="105">
        <v>10191</v>
      </c>
      <c r="JR30" s="105">
        <v>10231</v>
      </c>
      <c r="JS30" s="105">
        <v>9734</v>
      </c>
      <c r="JT30" s="105">
        <v>9936</v>
      </c>
      <c r="JU30" s="105">
        <v>10104</v>
      </c>
      <c r="JV30" s="105">
        <v>10103</v>
      </c>
      <c r="JW30" s="105">
        <v>10265</v>
      </c>
      <c r="JX30" s="105">
        <v>8277</v>
      </c>
      <c r="JY30" s="138">
        <v>4101</v>
      </c>
      <c r="JZ30" s="138">
        <v>9705</v>
      </c>
      <c r="KA30" s="139">
        <f t="shared" si="61"/>
        <v>-0.0666474321984997</v>
      </c>
      <c r="KB30" s="139">
        <f t="shared" si="62"/>
        <v>1.36649597659108</v>
      </c>
      <c r="KD30" s="105">
        <f t="shared" si="63"/>
        <v>0</v>
      </c>
      <c r="KE30" s="105">
        <f t="shared" si="72"/>
        <v>0</v>
      </c>
      <c r="KF30" s="105">
        <f t="shared" si="35"/>
        <v>3393</v>
      </c>
      <c r="KG30" s="105">
        <f t="shared" si="64"/>
        <v>4708</v>
      </c>
      <c r="KH30" s="105">
        <f t="shared" si="65"/>
        <v>9978</v>
      </c>
      <c r="KI30" s="105">
        <f t="shared" si="66"/>
        <v>105209</v>
      </c>
      <c r="KK30" s="105">
        <f t="shared" si="36"/>
        <v>853</v>
      </c>
      <c r="KL30" s="105">
        <f t="shared" si="37"/>
        <v>1105</v>
      </c>
      <c r="KM30" s="105">
        <f t="shared" si="38"/>
        <v>1026</v>
      </c>
      <c r="KN30" s="105">
        <f t="shared" si="39"/>
        <v>1282</v>
      </c>
      <c r="KO30" s="105">
        <f t="shared" si="40"/>
        <v>1090</v>
      </c>
      <c r="KP30" s="105">
        <f t="shared" si="41"/>
        <v>1310</v>
      </c>
      <c r="KQ30" s="105">
        <f t="shared" si="42"/>
        <v>175</v>
      </c>
      <c r="KR30" s="105" t="str">
        <f t="shared" si="73"/>
        <v/>
      </c>
      <c r="KS30" s="105"/>
      <c r="KT30" s="105">
        <f t="shared" si="67"/>
        <v>9803</v>
      </c>
      <c r="KU30" s="105">
        <f t="shared" si="68"/>
        <v>24161</v>
      </c>
      <c r="KV30" s="105">
        <f t="shared" si="69"/>
        <v>20675</v>
      </c>
      <c r="KW30" s="105">
        <f t="shared" si="70"/>
        <v>29901</v>
      </c>
      <c r="KX30" s="105">
        <f t="shared" si="71"/>
        <v>30472</v>
      </c>
      <c r="KY30" s="139">
        <f t="shared" si="43"/>
        <v>2.10843619300214</v>
      </c>
      <c r="KZ30" s="139">
        <f t="shared" si="44"/>
        <v>0.019096351292599</v>
      </c>
    </row>
    <row r="31" ht="15" spans="3:312">
      <c r="C31" s="138" t="s">
        <v>882</v>
      </c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>
        <v>591</v>
      </c>
      <c r="AX31" s="105">
        <v>542</v>
      </c>
      <c r="AY31" s="105">
        <v>720</v>
      </c>
      <c r="AZ31" s="105">
        <v>610</v>
      </c>
      <c r="BA31" s="105">
        <v>608</v>
      </c>
      <c r="BB31" s="105">
        <v>710</v>
      </c>
      <c r="BC31" s="105">
        <v>810</v>
      </c>
      <c r="BD31" s="105">
        <v>827</v>
      </c>
      <c r="BE31" s="105">
        <v>1500</v>
      </c>
      <c r="BF31" s="105">
        <v>1711</v>
      </c>
      <c r="BG31" s="105">
        <v>2079</v>
      </c>
      <c r="BH31" s="105">
        <v>2502</v>
      </c>
      <c r="BI31" s="105">
        <v>2750</v>
      </c>
      <c r="BJ31" s="105">
        <v>2818</v>
      </c>
      <c r="BK31" s="105">
        <v>2035</v>
      </c>
      <c r="BL31" s="105">
        <v>1173</v>
      </c>
      <c r="BM31" s="105">
        <v>1179</v>
      </c>
      <c r="BN31" s="105">
        <v>1260</v>
      </c>
      <c r="BO31" s="105">
        <v>1265</v>
      </c>
      <c r="BP31" s="105">
        <v>1675</v>
      </c>
      <c r="BQ31" s="105">
        <v>1680</v>
      </c>
      <c r="BR31" s="105">
        <v>1720</v>
      </c>
      <c r="BS31" s="105">
        <v>2098</v>
      </c>
      <c r="BT31" s="105">
        <v>2523</v>
      </c>
      <c r="BU31" s="105">
        <v>2646</v>
      </c>
      <c r="BV31" s="105">
        <v>2515</v>
      </c>
      <c r="BW31" s="105">
        <v>2426</v>
      </c>
      <c r="BX31" s="105">
        <v>2180</v>
      </c>
      <c r="BY31" s="138">
        <v>2071</v>
      </c>
      <c r="BZ31" s="138">
        <v>2089</v>
      </c>
      <c r="CA31" s="139">
        <f t="shared" si="45"/>
        <v>0.657936507936508</v>
      </c>
      <c r="CB31" s="139">
        <f t="shared" si="46"/>
        <v>0.00869145340415267</v>
      </c>
      <c r="CC31" s="105">
        <f t="shared" si="0"/>
        <v>0</v>
      </c>
      <c r="CD31" s="105">
        <f t="shared" si="1"/>
        <v>0</v>
      </c>
      <c r="CE31" s="105">
        <f t="shared" si="2"/>
        <v>0</v>
      </c>
      <c r="CF31" s="105">
        <f t="shared" si="3"/>
        <v>0</v>
      </c>
      <c r="CG31" s="105">
        <f t="shared" si="4"/>
        <v>0</v>
      </c>
      <c r="CH31" s="105">
        <f t="shared" si="5"/>
        <v>0</v>
      </c>
      <c r="CI31" s="105">
        <f t="shared" si="6"/>
        <v>0</v>
      </c>
      <c r="CJ31" s="105">
        <f t="shared" si="7"/>
        <v>1853</v>
      </c>
      <c r="CK31" s="105">
        <f t="shared" si="8"/>
        <v>1928</v>
      </c>
      <c r="CL31" s="105">
        <f t="shared" si="9"/>
        <v>3137</v>
      </c>
      <c r="CM31" s="105">
        <f t="shared" si="10"/>
        <v>6292</v>
      </c>
      <c r="CN31" s="105">
        <f t="shared" si="11"/>
        <v>7603</v>
      </c>
      <c r="CO31" s="105">
        <f t="shared" si="47"/>
        <v>3612</v>
      </c>
      <c r="CP31" s="105">
        <f t="shared" si="12"/>
        <v>4620</v>
      </c>
      <c r="CQ31" s="105">
        <f t="shared" si="13"/>
        <v>6341</v>
      </c>
      <c r="CR31" s="105">
        <f t="shared" si="14"/>
        <v>7587</v>
      </c>
      <c r="CS31" s="139">
        <f t="shared" si="15"/>
        <v>-0.00210443246087066</v>
      </c>
      <c r="CT31" s="164">
        <f t="shared" si="16"/>
        <v>0.196498974925091</v>
      </c>
      <c r="CU31" s="165">
        <f t="shared" si="48"/>
        <v>0</v>
      </c>
      <c r="CV31" s="165">
        <f t="shared" si="49"/>
        <v>0</v>
      </c>
      <c r="CW31" s="165">
        <f t="shared" si="50"/>
        <v>0</v>
      </c>
      <c r="CX31" s="165">
        <f t="shared" si="51"/>
        <v>1853</v>
      </c>
      <c r="CY31" s="165">
        <f t="shared" si="52"/>
        <v>18960</v>
      </c>
      <c r="CZ31" s="165">
        <f t="shared" si="53"/>
        <v>22160</v>
      </c>
      <c r="DA31" s="165">
        <f t="shared" si="54"/>
        <v>6340</v>
      </c>
      <c r="DB31" s="166"/>
      <c r="DC31" s="138" t="s">
        <v>880</v>
      </c>
      <c r="DD31" s="105"/>
      <c r="DE31" s="105"/>
      <c r="DF31" s="105"/>
      <c r="DG31" s="105"/>
      <c r="DH31" s="105"/>
      <c r="DI31" s="105"/>
      <c r="DJ31" s="105">
        <v>414</v>
      </c>
      <c r="DK31" s="105">
        <v>450</v>
      </c>
      <c r="DL31" s="105">
        <v>254</v>
      </c>
      <c r="DM31" s="105">
        <v>732</v>
      </c>
      <c r="DN31" s="105">
        <v>1085</v>
      </c>
      <c r="DO31" s="105">
        <v>885</v>
      </c>
      <c r="DP31" s="105">
        <v>2916</v>
      </c>
      <c r="DQ31" s="105"/>
      <c r="DR31" s="105"/>
      <c r="DS31" s="105"/>
      <c r="DT31" s="105"/>
      <c r="DU31" s="105"/>
      <c r="DV31" s="105"/>
      <c r="DW31" s="105"/>
      <c r="DX31" s="105"/>
      <c r="DY31" s="105">
        <v>3</v>
      </c>
      <c r="DZ31" s="105"/>
      <c r="EA31" s="105"/>
      <c r="EB31" s="105"/>
      <c r="EC31" s="105"/>
      <c r="ED31" s="105"/>
      <c r="EE31" s="105"/>
      <c r="EF31" s="105">
        <v>2</v>
      </c>
      <c r="EG31" s="105">
        <v>7</v>
      </c>
      <c r="EH31" s="105"/>
      <c r="EI31" s="105"/>
      <c r="EJ31" s="105"/>
      <c r="EK31" s="105"/>
      <c r="EL31" s="105"/>
      <c r="EM31" s="105"/>
      <c r="EN31" s="105"/>
      <c r="EO31" s="105">
        <v>2</v>
      </c>
      <c r="EP31" s="105">
        <v>1</v>
      </c>
      <c r="EQ31" s="105"/>
      <c r="ER31" s="105"/>
      <c r="ES31" s="105"/>
      <c r="ET31" s="105"/>
      <c r="EU31" s="105"/>
      <c r="EV31" s="105">
        <v>200</v>
      </c>
      <c r="EW31" s="105">
        <v>523</v>
      </c>
      <c r="EX31" s="105">
        <v>1153</v>
      </c>
      <c r="EY31" s="105">
        <v>1557</v>
      </c>
      <c r="EZ31" s="105"/>
      <c r="FA31" s="105"/>
      <c r="FB31" s="105">
        <v>322</v>
      </c>
      <c r="FC31" s="105">
        <v>1414</v>
      </c>
      <c r="FD31" s="105">
        <v>1862</v>
      </c>
      <c r="FE31" s="105">
        <v>1310</v>
      </c>
      <c r="FF31" s="105">
        <v>1969</v>
      </c>
      <c r="FG31" s="105">
        <v>2940</v>
      </c>
      <c r="FH31" s="105">
        <v>2047</v>
      </c>
      <c r="FI31" s="105">
        <v>3648</v>
      </c>
      <c r="FJ31" s="105">
        <v>2637</v>
      </c>
      <c r="FK31" s="105">
        <v>3288</v>
      </c>
      <c r="FL31" s="105">
        <v>553</v>
      </c>
      <c r="FM31" s="105">
        <v>365</v>
      </c>
      <c r="FN31" s="105">
        <v>0</v>
      </c>
      <c r="FO31" s="105">
        <v>0</v>
      </c>
      <c r="FP31" s="105">
        <v>0</v>
      </c>
      <c r="FQ31" s="105">
        <v>0</v>
      </c>
      <c r="FR31" s="105">
        <v>0</v>
      </c>
      <c r="FS31" s="105">
        <v>0</v>
      </c>
      <c r="FT31" s="105">
        <v>0</v>
      </c>
      <c r="FU31" s="105">
        <v>0</v>
      </c>
      <c r="FV31" s="105">
        <v>0</v>
      </c>
      <c r="FW31" s="105">
        <v>0</v>
      </c>
      <c r="FX31" s="105">
        <v>0</v>
      </c>
      <c r="FY31" s="105">
        <v>0</v>
      </c>
      <c r="FZ31" s="105">
        <v>0</v>
      </c>
      <c r="GA31" s="139" t="str">
        <f t="shared" si="55"/>
        <v/>
      </c>
      <c r="GB31" s="139" t="str">
        <f t="shared" si="56"/>
        <v/>
      </c>
      <c r="GD31" s="105">
        <f t="shared" si="57"/>
        <v>3820</v>
      </c>
      <c r="GE31" s="105">
        <f t="shared" si="17"/>
        <v>2919</v>
      </c>
      <c r="GF31" s="105">
        <f t="shared" si="18"/>
        <v>9</v>
      </c>
      <c r="GG31" s="105">
        <f t="shared" si="58"/>
        <v>3436</v>
      </c>
      <c r="GH31" s="105">
        <f t="shared" si="59"/>
        <v>21437</v>
      </c>
      <c r="GI31" s="105">
        <f t="shared" si="60"/>
        <v>918</v>
      </c>
      <c r="GK31" s="105">
        <f t="shared" si="19"/>
        <v>0</v>
      </c>
      <c r="GL31" s="105">
        <f t="shared" si="20"/>
        <v>0</v>
      </c>
      <c r="GM31" s="105">
        <f t="shared" si="21"/>
        <v>3</v>
      </c>
      <c r="GN31" s="105">
        <f t="shared" si="22"/>
        <v>0</v>
      </c>
      <c r="GO31" s="105">
        <f t="shared" si="23"/>
        <v>200</v>
      </c>
      <c r="GP31" s="105">
        <f t="shared" si="24"/>
        <v>3233</v>
      </c>
      <c r="GQ31" s="105">
        <f t="shared" si="25"/>
        <v>322</v>
      </c>
      <c r="GR31" s="105">
        <f t="shared" si="26"/>
        <v>4586</v>
      </c>
      <c r="GS31" s="105">
        <f t="shared" si="27"/>
        <v>6956</v>
      </c>
      <c r="GT31" s="105">
        <f t="shared" si="75"/>
        <v>9573</v>
      </c>
      <c r="GU31" s="105">
        <f t="shared" si="29"/>
        <v>918</v>
      </c>
      <c r="GV31" s="105">
        <f t="shared" si="30"/>
        <v>0</v>
      </c>
      <c r="GW31" s="105">
        <f t="shared" si="31"/>
        <v>0</v>
      </c>
      <c r="GX31" s="105">
        <f t="shared" si="32"/>
        <v>0</v>
      </c>
      <c r="GY31" s="139" t="str">
        <f t="shared" si="33"/>
        <v/>
      </c>
      <c r="GZ31" s="139" t="str">
        <f t="shared" si="34"/>
        <v/>
      </c>
      <c r="HA31" s="158"/>
      <c r="HB31" s="138" t="s">
        <v>884</v>
      </c>
      <c r="HC31" s="138" t="s">
        <v>884</v>
      </c>
      <c r="HD31" s="105"/>
      <c r="HE31" s="105"/>
      <c r="HF31" s="105"/>
      <c r="HG31" s="105"/>
      <c r="HH31" s="105"/>
      <c r="HI31" s="105"/>
      <c r="HJ31" s="105"/>
      <c r="HK31" s="105"/>
      <c r="HL31" s="105"/>
      <c r="HM31" s="105"/>
      <c r="HN31" s="105"/>
      <c r="HO31" s="105"/>
      <c r="HP31" s="105">
        <v>73</v>
      </c>
      <c r="HQ31" s="105">
        <v>292</v>
      </c>
      <c r="HR31" s="105">
        <v>324</v>
      </c>
      <c r="HS31" s="105">
        <v>237</v>
      </c>
      <c r="HT31" s="105">
        <v>178</v>
      </c>
      <c r="HU31" s="105">
        <v>294</v>
      </c>
      <c r="HV31" s="105">
        <v>86</v>
      </c>
      <c r="HW31" s="105">
        <v>109</v>
      </c>
      <c r="HX31" s="105">
        <v>139</v>
      </c>
      <c r="HY31" s="105">
        <v>121</v>
      </c>
      <c r="HZ31" s="105">
        <v>254</v>
      </c>
      <c r="IA31" s="105">
        <v>199</v>
      </c>
      <c r="IB31" s="105">
        <v>343</v>
      </c>
      <c r="IC31" s="105">
        <v>2</v>
      </c>
      <c r="ID31" s="105">
        <v>15</v>
      </c>
      <c r="IE31" s="105">
        <v>14</v>
      </c>
      <c r="IF31" s="105">
        <v>75</v>
      </c>
      <c r="IG31" s="105">
        <v>168</v>
      </c>
      <c r="IH31" s="105">
        <v>24</v>
      </c>
      <c r="II31" s="105">
        <v>126</v>
      </c>
      <c r="IJ31" s="105">
        <v>38</v>
      </c>
      <c r="IK31" s="105">
        <v>13</v>
      </c>
      <c r="IL31" s="105">
        <v>108</v>
      </c>
      <c r="IM31" s="105">
        <v>225</v>
      </c>
      <c r="IN31" s="105">
        <v>20</v>
      </c>
      <c r="IO31" s="105">
        <v>11</v>
      </c>
      <c r="IP31" s="105"/>
      <c r="IQ31" s="105">
        <v>90</v>
      </c>
      <c r="IR31" s="105">
        <v>63</v>
      </c>
      <c r="IS31" s="105">
        <v>83</v>
      </c>
      <c r="IT31" s="105">
        <v>40</v>
      </c>
      <c r="IU31" s="105">
        <v>20</v>
      </c>
      <c r="IV31" s="105">
        <v>58</v>
      </c>
      <c r="IW31" s="105">
        <v>18</v>
      </c>
      <c r="IX31" s="105">
        <v>49</v>
      </c>
      <c r="IY31" s="105">
        <v>40</v>
      </c>
      <c r="IZ31" s="105">
        <v>39</v>
      </c>
      <c r="JA31" s="105">
        <v>39</v>
      </c>
      <c r="JB31" s="105"/>
      <c r="JC31" s="105"/>
      <c r="JD31" s="105"/>
      <c r="JE31" s="105"/>
      <c r="JF31" s="105"/>
      <c r="JG31" s="105"/>
      <c r="JH31" s="105"/>
      <c r="JI31" s="105"/>
      <c r="JJ31" s="105"/>
      <c r="JK31" s="105"/>
      <c r="JL31" s="105">
        <v>0</v>
      </c>
      <c r="JM31" s="105">
        <v>0</v>
      </c>
      <c r="JN31" s="105">
        <v>0</v>
      </c>
      <c r="JO31" s="105">
        <v>0</v>
      </c>
      <c r="JP31" s="105">
        <v>0</v>
      </c>
      <c r="JQ31" s="105">
        <v>0</v>
      </c>
      <c r="JR31" s="105">
        <v>0</v>
      </c>
      <c r="JS31" s="105">
        <v>0</v>
      </c>
      <c r="JT31" s="105">
        <v>0</v>
      </c>
      <c r="JU31" s="105">
        <v>21</v>
      </c>
      <c r="JV31" s="105">
        <v>0</v>
      </c>
      <c r="JW31" s="105">
        <v>1096</v>
      </c>
      <c r="JX31" s="105">
        <v>763</v>
      </c>
      <c r="JY31" s="138">
        <v>165</v>
      </c>
      <c r="JZ31" s="138">
        <v>323</v>
      </c>
      <c r="KA31" s="139" t="str">
        <f t="shared" si="61"/>
        <v/>
      </c>
      <c r="KB31" s="139">
        <f t="shared" si="62"/>
        <v>0.957575757575758</v>
      </c>
      <c r="KD31" s="105">
        <f t="shared" si="63"/>
        <v>0</v>
      </c>
      <c r="KE31" s="105">
        <f t="shared" si="72"/>
        <v>2306</v>
      </c>
      <c r="KF31" s="105">
        <f t="shared" si="35"/>
        <v>1151</v>
      </c>
      <c r="KG31" s="105">
        <f t="shared" si="64"/>
        <v>492</v>
      </c>
      <c r="KH31" s="105">
        <f t="shared" si="65"/>
        <v>78</v>
      </c>
      <c r="KI31" s="105">
        <f t="shared" si="66"/>
        <v>1117</v>
      </c>
      <c r="KK31" s="105">
        <f t="shared" si="36"/>
        <v>188</v>
      </c>
      <c r="KL31" s="105">
        <f t="shared" si="37"/>
        <v>346</v>
      </c>
      <c r="KM31" s="105">
        <f t="shared" si="38"/>
        <v>31</v>
      </c>
      <c r="KN31" s="105">
        <f t="shared" si="39"/>
        <v>236</v>
      </c>
      <c r="KO31" s="105">
        <f t="shared" si="40"/>
        <v>118</v>
      </c>
      <c r="KP31" s="105">
        <f t="shared" si="41"/>
        <v>107</v>
      </c>
      <c r="KQ31" s="105">
        <f t="shared" si="42"/>
        <v>78</v>
      </c>
      <c r="KR31" s="105" t="str">
        <f t="shared" si="73"/>
        <v/>
      </c>
      <c r="KS31" s="105"/>
      <c r="KT31" s="105"/>
      <c r="KU31" s="105">
        <f t="shared" si="68"/>
        <v>0</v>
      </c>
      <c r="KV31" s="105">
        <f t="shared" si="69"/>
        <v>0</v>
      </c>
      <c r="KW31" s="105">
        <f t="shared" si="70"/>
        <v>0</v>
      </c>
      <c r="KX31" s="105">
        <f t="shared" si="71"/>
        <v>1117</v>
      </c>
      <c r="KY31" s="139" t="str">
        <f t="shared" si="43"/>
        <v/>
      </c>
      <c r="KZ31" s="139" t="str">
        <f t="shared" si="44"/>
        <v/>
      </c>
    </row>
    <row r="32" ht="15" spans="3:312">
      <c r="C32" s="138" t="s">
        <v>878</v>
      </c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>
        <v>94</v>
      </c>
      <c r="T32" s="105">
        <v>1</v>
      </c>
      <c r="U32" s="105">
        <v>1105</v>
      </c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>
        <v>48</v>
      </c>
      <c r="AI32" s="105">
        <v>56</v>
      </c>
      <c r="AJ32" s="105">
        <v>49</v>
      </c>
      <c r="AK32" s="105">
        <v>84</v>
      </c>
      <c r="AL32" s="105">
        <v>300</v>
      </c>
      <c r="AM32" s="105">
        <v>526</v>
      </c>
      <c r="AN32" s="105">
        <v>538</v>
      </c>
      <c r="AO32" s="105">
        <v>48</v>
      </c>
      <c r="AP32" s="105">
        <v>370</v>
      </c>
      <c r="AQ32" s="105">
        <v>748</v>
      </c>
      <c r="AR32" s="105">
        <v>783</v>
      </c>
      <c r="AS32" s="105">
        <v>1445</v>
      </c>
      <c r="AT32" s="105">
        <v>423</v>
      </c>
      <c r="AU32" s="105">
        <v>174</v>
      </c>
      <c r="AV32" s="105">
        <v>414</v>
      </c>
      <c r="AW32" s="105">
        <v>710</v>
      </c>
      <c r="AX32" s="105">
        <v>1683</v>
      </c>
      <c r="AY32" s="105">
        <v>751</v>
      </c>
      <c r="AZ32" s="105">
        <v>66</v>
      </c>
      <c r="BA32" s="105">
        <v>101</v>
      </c>
      <c r="BB32" s="105">
        <v>1749</v>
      </c>
      <c r="BC32" s="105">
        <v>831</v>
      </c>
      <c r="BD32" s="105">
        <v>698</v>
      </c>
      <c r="BE32" s="105">
        <v>715</v>
      </c>
      <c r="BF32" s="105">
        <v>819</v>
      </c>
      <c r="BG32" s="105">
        <v>1466</v>
      </c>
      <c r="BH32" s="105">
        <v>2568</v>
      </c>
      <c r="BI32" s="105">
        <v>2555</v>
      </c>
      <c r="BJ32" s="105">
        <v>751</v>
      </c>
      <c r="BK32" s="105">
        <v>841</v>
      </c>
      <c r="BL32" s="105">
        <v>256</v>
      </c>
      <c r="BM32" s="105">
        <v>443</v>
      </c>
      <c r="BN32" s="105">
        <v>93</v>
      </c>
      <c r="BO32" s="105">
        <v>93</v>
      </c>
      <c r="BP32" s="105">
        <v>149</v>
      </c>
      <c r="BQ32" s="105">
        <v>316</v>
      </c>
      <c r="BR32" s="105">
        <v>1216</v>
      </c>
      <c r="BS32" s="105">
        <v>185</v>
      </c>
      <c r="BT32" s="105">
        <v>305</v>
      </c>
      <c r="BU32" s="105">
        <v>445</v>
      </c>
      <c r="BV32" s="105">
        <v>823</v>
      </c>
      <c r="BW32" s="105">
        <v>311</v>
      </c>
      <c r="BX32" s="105">
        <v>0</v>
      </c>
      <c r="BY32" s="138">
        <v>310</v>
      </c>
      <c r="BZ32" s="138">
        <v>441</v>
      </c>
      <c r="CA32" s="139">
        <f t="shared" si="45"/>
        <v>3.74193548387097</v>
      </c>
      <c r="CB32" s="139">
        <f t="shared" si="46"/>
        <v>0.42258064516129</v>
      </c>
      <c r="CC32" s="105">
        <f t="shared" si="0"/>
        <v>1200</v>
      </c>
      <c r="CD32" s="105">
        <f t="shared" si="1"/>
        <v>1063</v>
      </c>
      <c r="CE32" s="105">
        <f t="shared" si="2"/>
        <v>237</v>
      </c>
      <c r="CF32" s="105">
        <f t="shared" si="3"/>
        <v>910</v>
      </c>
      <c r="CG32" s="105">
        <f t="shared" si="4"/>
        <v>956</v>
      </c>
      <c r="CH32" s="105">
        <f t="shared" si="5"/>
        <v>2976</v>
      </c>
      <c r="CI32" s="105">
        <f t="shared" si="6"/>
        <v>1011</v>
      </c>
      <c r="CJ32" s="105">
        <f t="shared" si="7"/>
        <v>3144</v>
      </c>
      <c r="CK32" s="105">
        <f t="shared" si="8"/>
        <v>1916</v>
      </c>
      <c r="CL32" s="105">
        <f t="shared" si="9"/>
        <v>2244</v>
      </c>
      <c r="CM32" s="105">
        <f t="shared" si="10"/>
        <v>4853</v>
      </c>
      <c r="CN32" s="105">
        <f t="shared" si="11"/>
        <v>4147</v>
      </c>
      <c r="CO32" s="105">
        <f t="shared" si="47"/>
        <v>792</v>
      </c>
      <c r="CP32" s="105">
        <f t="shared" si="12"/>
        <v>558</v>
      </c>
      <c r="CQ32" s="105">
        <f t="shared" si="13"/>
        <v>1706</v>
      </c>
      <c r="CR32" s="105">
        <f t="shared" si="14"/>
        <v>1579</v>
      </c>
      <c r="CS32" s="139">
        <f t="shared" si="15"/>
        <v>-0.619242826139378</v>
      </c>
      <c r="CT32" s="164">
        <f t="shared" si="16"/>
        <v>-0.0744431418522861</v>
      </c>
      <c r="CU32" s="165">
        <f t="shared" si="48"/>
        <v>0</v>
      </c>
      <c r="CV32" s="165">
        <f t="shared" si="49"/>
        <v>1200</v>
      </c>
      <c r="CW32" s="165">
        <f t="shared" si="50"/>
        <v>1063</v>
      </c>
      <c r="CX32" s="165">
        <f t="shared" si="51"/>
        <v>8087</v>
      </c>
      <c r="CY32" s="165">
        <f t="shared" si="52"/>
        <v>13160</v>
      </c>
      <c r="CZ32" s="165">
        <f t="shared" si="53"/>
        <v>4635</v>
      </c>
      <c r="DA32" s="165">
        <f t="shared" si="54"/>
        <v>751</v>
      </c>
      <c r="DB32" s="166"/>
      <c r="DC32" s="138" t="s">
        <v>885</v>
      </c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5"/>
      <c r="DO32" s="105"/>
      <c r="DP32" s="105"/>
      <c r="DQ32" s="105"/>
      <c r="DR32" s="105"/>
      <c r="DS32" s="105"/>
      <c r="DT32" s="105"/>
      <c r="DU32" s="105"/>
      <c r="DV32" s="105"/>
      <c r="DW32" s="105"/>
      <c r="DX32" s="105"/>
      <c r="DY32" s="105"/>
      <c r="DZ32" s="105"/>
      <c r="EA32" s="105"/>
      <c r="EB32" s="105"/>
      <c r="EC32" s="105"/>
      <c r="ED32" s="105"/>
      <c r="EE32" s="105"/>
      <c r="EF32" s="105"/>
      <c r="EG32" s="105"/>
      <c r="EH32" s="105"/>
      <c r="EI32" s="105"/>
      <c r="EJ32" s="105"/>
      <c r="EK32" s="105"/>
      <c r="EL32" s="105"/>
      <c r="EM32" s="105"/>
      <c r="EN32" s="105"/>
      <c r="EO32" s="105"/>
      <c r="EP32" s="105"/>
      <c r="EQ32" s="105"/>
      <c r="ER32" s="105"/>
      <c r="ES32" s="105"/>
      <c r="ET32" s="105"/>
      <c r="EU32" s="105"/>
      <c r="EV32" s="105">
        <v>575</v>
      </c>
      <c r="EW32" s="105">
        <v>610</v>
      </c>
      <c r="EX32" s="105">
        <v>1220</v>
      </c>
      <c r="EY32" s="105">
        <v>1222</v>
      </c>
      <c r="EZ32" s="105">
        <v>1207</v>
      </c>
      <c r="FA32" s="105">
        <v>1047</v>
      </c>
      <c r="FB32" s="105">
        <v>1184</v>
      </c>
      <c r="FC32" s="105">
        <v>976</v>
      </c>
      <c r="FD32" s="105">
        <v>1130</v>
      </c>
      <c r="FE32" s="105">
        <v>1292</v>
      </c>
      <c r="FF32" s="105">
        <v>1159</v>
      </c>
      <c r="FG32" s="105">
        <v>1350</v>
      </c>
      <c r="FH32" s="105">
        <v>1605</v>
      </c>
      <c r="FI32" s="105">
        <v>1658</v>
      </c>
      <c r="FJ32" s="105">
        <v>1791</v>
      </c>
      <c r="FK32" s="105">
        <v>2018</v>
      </c>
      <c r="FL32" s="105">
        <v>346</v>
      </c>
      <c r="FM32" s="105">
        <v>393</v>
      </c>
      <c r="FN32" s="105">
        <v>513</v>
      </c>
      <c r="FO32" s="105">
        <v>580</v>
      </c>
      <c r="FP32" s="105">
        <v>639</v>
      </c>
      <c r="FQ32" s="105">
        <v>1010</v>
      </c>
      <c r="FR32" s="105">
        <v>3693</v>
      </c>
      <c r="FS32" s="105">
        <v>1580</v>
      </c>
      <c r="FT32" s="105">
        <v>1010</v>
      </c>
      <c r="FU32" s="105">
        <v>1945</v>
      </c>
      <c r="FV32" s="105">
        <v>2646</v>
      </c>
      <c r="FW32" s="105">
        <v>300</v>
      </c>
      <c r="FX32" s="105">
        <v>400</v>
      </c>
      <c r="FY32" s="105">
        <v>323</v>
      </c>
      <c r="FZ32" s="105">
        <v>421</v>
      </c>
      <c r="GA32" s="139">
        <f t="shared" si="55"/>
        <v>-0.179337231968811</v>
      </c>
      <c r="GB32" s="139">
        <f t="shared" si="56"/>
        <v>0.303405572755418</v>
      </c>
      <c r="GD32" s="105">
        <f t="shared" si="57"/>
        <v>0</v>
      </c>
      <c r="GE32" s="105">
        <f t="shared" si="17"/>
        <v>0</v>
      </c>
      <c r="GF32" s="105">
        <f t="shared" si="18"/>
        <v>0</v>
      </c>
      <c r="GG32" s="105">
        <f t="shared" si="58"/>
        <v>3627</v>
      </c>
      <c r="GH32" s="105">
        <f t="shared" si="59"/>
        <v>16417</v>
      </c>
      <c r="GI32" s="105">
        <f t="shared" si="60"/>
        <v>14655</v>
      </c>
      <c r="GK32" s="105">
        <f t="shared" si="19"/>
        <v>0</v>
      </c>
      <c r="GL32" s="105">
        <f t="shared" si="20"/>
        <v>0</v>
      </c>
      <c r="GM32" s="105">
        <f t="shared" si="21"/>
        <v>0</v>
      </c>
      <c r="GN32" s="105">
        <f t="shared" si="22"/>
        <v>0</v>
      </c>
      <c r="GO32" s="105">
        <f t="shared" si="23"/>
        <v>575</v>
      </c>
      <c r="GP32" s="105">
        <f t="shared" si="24"/>
        <v>3052</v>
      </c>
      <c r="GQ32" s="105">
        <f t="shared" si="25"/>
        <v>3438</v>
      </c>
      <c r="GR32" s="105">
        <f t="shared" si="26"/>
        <v>3398</v>
      </c>
      <c r="GS32" s="105">
        <f t="shared" si="27"/>
        <v>4114</v>
      </c>
      <c r="GT32" s="105">
        <f t="shared" si="75"/>
        <v>5467</v>
      </c>
      <c r="GU32" s="105">
        <f t="shared" si="29"/>
        <v>1252</v>
      </c>
      <c r="GV32" s="105">
        <f t="shared" si="30"/>
        <v>2229</v>
      </c>
      <c r="GW32" s="105">
        <f t="shared" si="31"/>
        <v>6283</v>
      </c>
      <c r="GX32" s="105">
        <f t="shared" si="32"/>
        <v>4891</v>
      </c>
      <c r="GY32" s="139">
        <f t="shared" si="33"/>
        <v>-0.105359429303091</v>
      </c>
      <c r="GZ32" s="139">
        <f t="shared" si="34"/>
        <v>-0.22155021486551</v>
      </c>
      <c r="HA32" s="158"/>
      <c r="HB32" s="138" t="s">
        <v>886</v>
      </c>
      <c r="HC32" s="138" t="s">
        <v>886</v>
      </c>
      <c r="HD32" s="105"/>
      <c r="HE32" s="105"/>
      <c r="HF32" s="105"/>
      <c r="HG32" s="105"/>
      <c r="HH32" s="105"/>
      <c r="HI32" s="105"/>
      <c r="HJ32" s="105"/>
      <c r="HK32" s="105"/>
      <c r="HL32" s="105"/>
      <c r="HM32" s="105"/>
      <c r="HN32" s="105"/>
      <c r="HO32" s="105"/>
      <c r="HP32" s="105"/>
      <c r="HQ32" s="105"/>
      <c r="HR32" s="105"/>
      <c r="HS32" s="105"/>
      <c r="HT32" s="105"/>
      <c r="HU32" s="105"/>
      <c r="HV32" s="105"/>
      <c r="HW32" s="105"/>
      <c r="HX32" s="105"/>
      <c r="HY32" s="105"/>
      <c r="HZ32" s="105"/>
      <c r="IA32" s="105"/>
      <c r="IB32" s="105"/>
      <c r="IC32" s="105"/>
      <c r="ID32" s="105"/>
      <c r="IE32" s="105"/>
      <c r="IF32" s="105"/>
      <c r="IG32" s="105"/>
      <c r="IH32" s="105"/>
      <c r="II32" s="105"/>
      <c r="IJ32" s="105">
        <v>38</v>
      </c>
      <c r="IK32" s="105">
        <v>30</v>
      </c>
      <c r="IL32" s="105">
        <v>112</v>
      </c>
      <c r="IM32" s="105">
        <v>92</v>
      </c>
      <c r="IN32" s="105">
        <v>42</v>
      </c>
      <c r="IO32" s="105">
        <v>28</v>
      </c>
      <c r="IP32" s="105">
        <v>41</v>
      </c>
      <c r="IQ32" s="105">
        <v>25</v>
      </c>
      <c r="IR32" s="105">
        <v>18</v>
      </c>
      <c r="IS32" s="105">
        <v>13</v>
      </c>
      <c r="IT32" s="105">
        <v>31</v>
      </c>
      <c r="IU32" s="105">
        <v>8</v>
      </c>
      <c r="IV32" s="105">
        <v>27</v>
      </c>
      <c r="IW32" s="105">
        <v>34</v>
      </c>
      <c r="IX32" s="105">
        <v>24</v>
      </c>
      <c r="IY32" s="105">
        <v>825</v>
      </c>
      <c r="IZ32" s="105">
        <v>29</v>
      </c>
      <c r="JA32" s="105">
        <v>65</v>
      </c>
      <c r="JB32" s="105"/>
      <c r="JC32" s="105"/>
      <c r="JD32" s="105"/>
      <c r="JE32" s="105"/>
      <c r="JF32" s="105"/>
      <c r="JG32" s="105"/>
      <c r="JH32" s="105"/>
      <c r="JI32" s="105"/>
      <c r="JJ32" s="105"/>
      <c r="JK32" s="105"/>
      <c r="JL32" s="105">
        <v>0</v>
      </c>
      <c r="JM32" s="105">
        <v>0</v>
      </c>
      <c r="JN32" s="105">
        <v>0</v>
      </c>
      <c r="JO32" s="105">
        <v>0</v>
      </c>
      <c r="JP32" s="105"/>
      <c r="JQ32" s="105">
        <v>0</v>
      </c>
      <c r="JR32" s="105">
        <v>0</v>
      </c>
      <c r="JS32" s="105">
        <v>0</v>
      </c>
      <c r="JT32" s="105">
        <v>0</v>
      </c>
      <c r="JU32" s="105">
        <v>0</v>
      </c>
      <c r="JV32" s="105">
        <v>0</v>
      </c>
      <c r="JW32" s="105">
        <v>0</v>
      </c>
      <c r="JX32" s="105">
        <v>0</v>
      </c>
      <c r="JY32" s="138">
        <v>0</v>
      </c>
      <c r="JZ32" s="138">
        <v>0</v>
      </c>
      <c r="KA32" s="139" t="str">
        <f t="shared" si="61"/>
        <v/>
      </c>
      <c r="KB32" s="139" t="str">
        <f t="shared" si="62"/>
        <v/>
      </c>
      <c r="KD32" s="105">
        <f t="shared" si="63"/>
        <v>0</v>
      </c>
      <c r="KE32" s="105">
        <f t="shared" si="72"/>
        <v>0</v>
      </c>
      <c r="KF32" s="105">
        <f t="shared" si="35"/>
        <v>272</v>
      </c>
      <c r="KG32" s="105">
        <f t="shared" si="64"/>
        <v>1116</v>
      </c>
      <c r="KH32" s="105">
        <f t="shared" si="65"/>
        <v>94</v>
      </c>
      <c r="KI32" s="105">
        <f t="shared" si="66"/>
        <v>0</v>
      </c>
      <c r="KK32" s="105">
        <f t="shared" si="36"/>
        <v>38</v>
      </c>
      <c r="KL32" s="105">
        <f t="shared" si="37"/>
        <v>234</v>
      </c>
      <c r="KM32" s="105">
        <f t="shared" si="38"/>
        <v>111</v>
      </c>
      <c r="KN32" s="105">
        <f t="shared" si="39"/>
        <v>56</v>
      </c>
      <c r="KO32" s="105">
        <f t="shared" si="40"/>
        <v>66</v>
      </c>
      <c r="KP32" s="105">
        <f t="shared" si="41"/>
        <v>883</v>
      </c>
      <c r="KQ32" s="105">
        <f t="shared" si="42"/>
        <v>94</v>
      </c>
      <c r="KR32" s="105" t="str">
        <f t="shared" si="73"/>
        <v/>
      </c>
      <c r="KS32" s="105"/>
      <c r="KT32" s="105"/>
      <c r="KU32" s="105">
        <f t="shared" si="68"/>
        <v>0</v>
      </c>
      <c r="KV32" s="105">
        <f t="shared" si="69"/>
        <v>0</v>
      </c>
      <c r="KW32" s="105">
        <f t="shared" si="70"/>
        <v>0</v>
      </c>
      <c r="KX32" s="105">
        <f t="shared" si="71"/>
        <v>0</v>
      </c>
      <c r="KY32" s="139" t="str">
        <f t="shared" si="43"/>
        <v/>
      </c>
      <c r="KZ32" s="139" t="str">
        <f t="shared" si="44"/>
        <v/>
      </c>
    </row>
    <row r="33" ht="15" spans="3:312">
      <c r="C33" s="138" t="s">
        <v>855</v>
      </c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>
        <v>1272</v>
      </c>
      <c r="AW33" s="105">
        <v>798</v>
      </c>
      <c r="AX33" s="105">
        <v>990</v>
      </c>
      <c r="AY33" s="105">
        <v>3330</v>
      </c>
      <c r="AZ33" s="105">
        <v>1553</v>
      </c>
      <c r="BA33" s="105">
        <v>740</v>
      </c>
      <c r="BB33" s="105">
        <v>1385</v>
      </c>
      <c r="BC33" s="105">
        <v>1077</v>
      </c>
      <c r="BD33" s="105">
        <v>906</v>
      </c>
      <c r="BE33" s="105">
        <v>1202</v>
      </c>
      <c r="BF33" s="105">
        <v>1793</v>
      </c>
      <c r="BG33" s="105">
        <v>2429</v>
      </c>
      <c r="BH33" s="105">
        <v>2519</v>
      </c>
      <c r="BI33" s="105">
        <v>2553</v>
      </c>
      <c r="BJ33" s="105">
        <v>1508</v>
      </c>
      <c r="BK33" s="105">
        <v>1707</v>
      </c>
      <c r="BL33" s="105">
        <v>1548</v>
      </c>
      <c r="BM33" s="105">
        <v>1724</v>
      </c>
      <c r="BN33" s="105">
        <v>4437</v>
      </c>
      <c r="BO33" s="105">
        <v>5050</v>
      </c>
      <c r="BP33" s="105">
        <v>4735</v>
      </c>
      <c r="BQ33" s="105">
        <v>4213</v>
      </c>
      <c r="BR33" s="105">
        <v>5036</v>
      </c>
      <c r="BS33" s="105">
        <v>4009</v>
      </c>
      <c r="BT33" s="105">
        <v>5011</v>
      </c>
      <c r="BU33" s="105">
        <v>6067</v>
      </c>
      <c r="BV33" s="105">
        <v>7008</v>
      </c>
      <c r="BW33" s="105">
        <v>10017</v>
      </c>
      <c r="BX33" s="105">
        <v>7041</v>
      </c>
      <c r="BY33" s="138">
        <v>3182</v>
      </c>
      <c r="BZ33" s="138">
        <v>6122</v>
      </c>
      <c r="CA33" s="139">
        <f t="shared" si="45"/>
        <v>0.379761099842236</v>
      </c>
      <c r="CB33" s="139">
        <f t="shared" si="46"/>
        <v>0.92394720301697</v>
      </c>
      <c r="CC33" s="105">
        <f t="shared" si="0"/>
        <v>0</v>
      </c>
      <c r="CD33" s="105">
        <f t="shared" si="1"/>
        <v>0</v>
      </c>
      <c r="CE33" s="105">
        <f t="shared" si="2"/>
        <v>0</v>
      </c>
      <c r="CF33" s="105">
        <f t="shared" si="3"/>
        <v>0</v>
      </c>
      <c r="CG33" s="105">
        <f t="shared" si="4"/>
        <v>0</v>
      </c>
      <c r="CH33" s="105">
        <f t="shared" si="5"/>
        <v>0</v>
      </c>
      <c r="CI33" s="105">
        <f t="shared" si="6"/>
        <v>1272</v>
      </c>
      <c r="CJ33" s="105">
        <f t="shared" si="7"/>
        <v>5118</v>
      </c>
      <c r="CK33" s="105">
        <f t="shared" si="8"/>
        <v>3678</v>
      </c>
      <c r="CL33" s="105">
        <f t="shared" si="9"/>
        <v>3185</v>
      </c>
      <c r="CM33" s="105">
        <f t="shared" si="10"/>
        <v>6741</v>
      </c>
      <c r="CN33" s="105">
        <f t="shared" si="11"/>
        <v>5768</v>
      </c>
      <c r="CO33" s="105">
        <f t="shared" si="47"/>
        <v>7709</v>
      </c>
      <c r="CP33" s="105">
        <f t="shared" si="12"/>
        <v>13998</v>
      </c>
      <c r="CQ33" s="105">
        <f t="shared" si="13"/>
        <v>14056</v>
      </c>
      <c r="CR33" s="105">
        <f t="shared" si="14"/>
        <v>23092</v>
      </c>
      <c r="CS33" s="139">
        <f t="shared" si="15"/>
        <v>3.00346740638003</v>
      </c>
      <c r="CT33" s="164">
        <f t="shared" si="16"/>
        <v>0.642857142857143</v>
      </c>
      <c r="CU33" s="165">
        <f t="shared" si="48"/>
        <v>0</v>
      </c>
      <c r="CV33" s="165">
        <f t="shared" si="49"/>
        <v>0</v>
      </c>
      <c r="CW33" s="165">
        <f t="shared" si="50"/>
        <v>0</v>
      </c>
      <c r="CX33" s="165">
        <f t="shared" si="51"/>
        <v>6390</v>
      </c>
      <c r="CY33" s="165">
        <f t="shared" si="52"/>
        <v>19372</v>
      </c>
      <c r="CZ33" s="165">
        <f t="shared" si="53"/>
        <v>58855</v>
      </c>
      <c r="DA33" s="165">
        <f t="shared" si="54"/>
        <v>16345</v>
      </c>
      <c r="DB33" s="166"/>
      <c r="DC33" s="138" t="s">
        <v>887</v>
      </c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5"/>
      <c r="DO33" s="105"/>
      <c r="DP33" s="105"/>
      <c r="DQ33" s="105"/>
      <c r="DR33" s="105"/>
      <c r="DS33" s="105"/>
      <c r="DT33" s="105"/>
      <c r="DU33" s="105"/>
      <c r="DV33" s="105"/>
      <c r="DW33" s="105"/>
      <c r="DX33" s="105"/>
      <c r="DY33" s="105">
        <v>216</v>
      </c>
      <c r="DZ33" s="105">
        <v>1141</v>
      </c>
      <c r="EA33" s="105">
        <v>1873</v>
      </c>
      <c r="EB33" s="105">
        <v>9</v>
      </c>
      <c r="EC33" s="105">
        <v>20</v>
      </c>
      <c r="ED33" s="105">
        <v>203</v>
      </c>
      <c r="EE33" s="105">
        <v>174</v>
      </c>
      <c r="EF33" s="105">
        <v>97</v>
      </c>
      <c r="EG33" s="105">
        <v>548</v>
      </c>
      <c r="EH33" s="105">
        <v>566</v>
      </c>
      <c r="EI33" s="105">
        <v>514</v>
      </c>
      <c r="EJ33" s="105">
        <v>697</v>
      </c>
      <c r="EK33" s="105">
        <v>324</v>
      </c>
      <c r="EL33" s="105">
        <v>204</v>
      </c>
      <c r="EM33" s="105">
        <v>232</v>
      </c>
      <c r="EN33" s="105">
        <v>222</v>
      </c>
      <c r="EO33" s="105">
        <v>79</v>
      </c>
      <c r="EP33" s="105">
        <v>56</v>
      </c>
      <c r="EQ33" s="105">
        <v>338</v>
      </c>
      <c r="ER33" s="105">
        <v>1736</v>
      </c>
      <c r="ES33" s="105">
        <v>2023</v>
      </c>
      <c r="ET33" s="105">
        <v>3243</v>
      </c>
      <c r="EU33" s="105">
        <v>4372</v>
      </c>
      <c r="EV33" s="105">
        <v>6056</v>
      </c>
      <c r="EW33" s="105">
        <v>4107</v>
      </c>
      <c r="EX33" s="105">
        <v>4223</v>
      </c>
      <c r="EY33" s="105">
        <v>4371</v>
      </c>
      <c r="EZ33" s="105">
        <v>2071</v>
      </c>
      <c r="FA33" s="105">
        <v>1531</v>
      </c>
      <c r="FB33" s="105">
        <v>1967</v>
      </c>
      <c r="FC33" s="105">
        <v>1129</v>
      </c>
      <c r="FD33" s="105">
        <v>1217</v>
      </c>
      <c r="FE33" s="105">
        <v>1264</v>
      </c>
      <c r="FF33" s="105">
        <v>2091</v>
      </c>
      <c r="FG33" s="105">
        <v>1637</v>
      </c>
      <c r="FH33" s="105">
        <v>1563</v>
      </c>
      <c r="FI33" s="105">
        <v>1382</v>
      </c>
      <c r="FJ33" s="105">
        <v>2046</v>
      </c>
      <c r="FK33" s="105">
        <v>2658</v>
      </c>
      <c r="FL33" s="105">
        <v>0</v>
      </c>
      <c r="FM33" s="105">
        <v>0</v>
      </c>
      <c r="FN33" s="105">
        <v>1</v>
      </c>
      <c r="FO33" s="105">
        <v>0</v>
      </c>
      <c r="FP33" s="105">
        <v>0</v>
      </c>
      <c r="FQ33" s="105">
        <v>0</v>
      </c>
      <c r="FR33" s="105">
        <v>0</v>
      </c>
      <c r="FS33" s="105">
        <v>0</v>
      </c>
      <c r="FT33" s="105">
        <v>0</v>
      </c>
      <c r="FU33" s="105">
        <v>0</v>
      </c>
      <c r="FV33" s="105">
        <v>0</v>
      </c>
      <c r="FW33" s="105">
        <v>0</v>
      </c>
      <c r="FX33" s="105">
        <v>0</v>
      </c>
      <c r="FY33" s="105">
        <v>0</v>
      </c>
      <c r="FZ33" s="105">
        <v>0</v>
      </c>
      <c r="GA33" s="139" t="str">
        <f t="shared" si="55"/>
        <v/>
      </c>
      <c r="GB33" s="139" t="str">
        <f t="shared" si="56"/>
        <v/>
      </c>
      <c r="GD33" s="105">
        <f t="shared" si="57"/>
        <v>0</v>
      </c>
      <c r="GE33" s="105">
        <f t="shared" si="17"/>
        <v>3230</v>
      </c>
      <c r="GF33" s="105">
        <f t="shared" si="18"/>
        <v>3588</v>
      </c>
      <c r="GG33" s="105">
        <f t="shared" si="58"/>
        <v>30826</v>
      </c>
      <c r="GH33" s="105">
        <f t="shared" si="59"/>
        <v>20556</v>
      </c>
      <c r="GI33" s="105">
        <f t="shared" si="60"/>
        <v>1</v>
      </c>
      <c r="GK33" s="105">
        <f t="shared" si="19"/>
        <v>1777</v>
      </c>
      <c r="GL33" s="105">
        <f t="shared" si="20"/>
        <v>760</v>
      </c>
      <c r="GM33" s="105">
        <f t="shared" si="21"/>
        <v>357</v>
      </c>
      <c r="GN33" s="105">
        <f t="shared" si="22"/>
        <v>4097</v>
      </c>
      <c r="GO33" s="105">
        <f t="shared" si="23"/>
        <v>13671</v>
      </c>
      <c r="GP33" s="105">
        <f t="shared" si="24"/>
        <v>12701</v>
      </c>
      <c r="GQ33" s="105">
        <f t="shared" si="25"/>
        <v>5569</v>
      </c>
      <c r="GR33" s="105">
        <f t="shared" si="26"/>
        <v>3610</v>
      </c>
      <c r="GS33" s="105">
        <f t="shared" si="27"/>
        <v>5291</v>
      </c>
      <c r="GT33" s="105">
        <f t="shared" si="75"/>
        <v>6086</v>
      </c>
      <c r="GU33" s="105">
        <f t="shared" si="29"/>
        <v>1</v>
      </c>
      <c r="GV33" s="105">
        <f t="shared" si="30"/>
        <v>0</v>
      </c>
      <c r="GW33" s="105">
        <f t="shared" si="31"/>
        <v>0</v>
      </c>
      <c r="GX33" s="105">
        <f t="shared" si="32"/>
        <v>0</v>
      </c>
      <c r="GY33" s="139" t="str">
        <f t="shared" si="33"/>
        <v/>
      </c>
      <c r="GZ33" s="139" t="str">
        <f t="shared" si="34"/>
        <v/>
      </c>
      <c r="HA33" s="158"/>
      <c r="HB33" s="138" t="s">
        <v>888</v>
      </c>
      <c r="HC33" s="138" t="s">
        <v>888</v>
      </c>
      <c r="HD33" s="105"/>
      <c r="HE33" s="105">
        <v>247</v>
      </c>
      <c r="HF33" s="105">
        <v>415</v>
      </c>
      <c r="HG33" s="105">
        <v>308</v>
      </c>
      <c r="HH33" s="105">
        <v>198</v>
      </c>
      <c r="HI33" s="105">
        <v>255</v>
      </c>
      <c r="HJ33" s="105">
        <v>335</v>
      </c>
      <c r="HK33" s="105">
        <v>153</v>
      </c>
      <c r="HL33" s="105">
        <v>218</v>
      </c>
      <c r="HM33" s="105">
        <v>198</v>
      </c>
      <c r="HN33" s="105">
        <v>239</v>
      </c>
      <c r="HO33" s="105">
        <v>304</v>
      </c>
      <c r="HP33" s="105">
        <v>86</v>
      </c>
      <c r="HQ33" s="105">
        <v>29</v>
      </c>
      <c r="HR33" s="105">
        <v>67</v>
      </c>
      <c r="HS33" s="105">
        <v>109</v>
      </c>
      <c r="HT33" s="105">
        <v>60</v>
      </c>
      <c r="HU33" s="105">
        <v>518</v>
      </c>
      <c r="HV33" s="105"/>
      <c r="HW33" s="105"/>
      <c r="HX33" s="105"/>
      <c r="HY33" s="105"/>
      <c r="HZ33" s="105"/>
      <c r="IA33" s="105"/>
      <c r="IB33" s="105"/>
      <c r="IC33" s="105"/>
      <c r="ID33" s="105"/>
      <c r="IE33" s="105"/>
      <c r="IF33" s="105"/>
      <c r="IG33" s="105">
        <v>4</v>
      </c>
      <c r="IH33" s="105"/>
      <c r="II33" s="105"/>
      <c r="IJ33" s="105"/>
      <c r="IK33" s="105"/>
      <c r="IL33" s="105"/>
      <c r="IM33" s="105"/>
      <c r="IN33" s="105"/>
      <c r="IO33" s="105"/>
      <c r="IP33" s="105"/>
      <c r="IQ33" s="105"/>
      <c r="IR33" s="105"/>
      <c r="IS33" s="105"/>
      <c r="IT33" s="105"/>
      <c r="IU33" s="105"/>
      <c r="IV33" s="105"/>
      <c r="IW33" s="105"/>
      <c r="IX33" s="105"/>
      <c r="IY33" s="105"/>
      <c r="IZ33" s="105"/>
      <c r="JA33" s="105"/>
      <c r="JB33" s="105"/>
      <c r="JC33" s="105"/>
      <c r="JD33" s="105"/>
      <c r="JE33" s="105"/>
      <c r="JF33" s="105"/>
      <c r="JG33" s="105"/>
      <c r="JH33" s="105"/>
      <c r="JI33" s="105"/>
      <c r="JJ33" s="105"/>
      <c r="JK33" s="105"/>
      <c r="JL33" s="105">
        <v>0</v>
      </c>
      <c r="JM33" s="105">
        <v>0</v>
      </c>
      <c r="JN33" s="105">
        <v>0</v>
      </c>
      <c r="JO33" s="105">
        <v>0</v>
      </c>
      <c r="JP33" s="105">
        <v>0</v>
      </c>
      <c r="JQ33" s="105">
        <v>0</v>
      </c>
      <c r="JR33" s="105">
        <v>0</v>
      </c>
      <c r="JS33" s="105">
        <v>0</v>
      </c>
      <c r="JT33" s="105">
        <v>0</v>
      </c>
      <c r="JU33" s="105">
        <v>0</v>
      </c>
      <c r="JV33" s="105">
        <v>0</v>
      </c>
      <c r="JW33" s="105">
        <v>0</v>
      </c>
      <c r="JX33" s="105">
        <v>0</v>
      </c>
      <c r="JY33" s="138">
        <v>0</v>
      </c>
      <c r="JZ33" s="138">
        <v>0</v>
      </c>
      <c r="KA33" s="139" t="str">
        <f t="shared" si="61"/>
        <v/>
      </c>
      <c r="KB33" s="139" t="str">
        <f t="shared" si="62"/>
        <v/>
      </c>
      <c r="KD33" s="105">
        <f t="shared" si="63"/>
        <v>2870</v>
      </c>
      <c r="KE33" s="105">
        <f t="shared" si="72"/>
        <v>869</v>
      </c>
      <c r="KF33" s="105">
        <f t="shared" si="35"/>
        <v>4</v>
      </c>
      <c r="KG33" s="105">
        <f t="shared" si="64"/>
        <v>0</v>
      </c>
      <c r="KH33" s="105">
        <f t="shared" si="65"/>
        <v>0</v>
      </c>
      <c r="KI33" s="105">
        <f t="shared" si="66"/>
        <v>0</v>
      </c>
      <c r="KK33" s="105">
        <f t="shared" si="36"/>
        <v>0</v>
      </c>
      <c r="KL33" s="105">
        <f t="shared" si="37"/>
        <v>0</v>
      </c>
      <c r="KM33" s="105">
        <f t="shared" si="38"/>
        <v>0</v>
      </c>
      <c r="KN33" s="105">
        <f t="shared" si="39"/>
        <v>0</v>
      </c>
      <c r="KO33" s="105">
        <f t="shared" si="40"/>
        <v>0</v>
      </c>
      <c r="KP33" s="105">
        <f t="shared" si="41"/>
        <v>0</v>
      </c>
      <c r="KQ33" s="105">
        <f t="shared" si="42"/>
        <v>0</v>
      </c>
      <c r="KR33" s="105" t="str">
        <f t="shared" si="73"/>
        <v/>
      </c>
      <c r="KS33" s="105"/>
      <c r="KT33" s="105"/>
      <c r="KU33" s="105">
        <f t="shared" si="68"/>
        <v>0</v>
      </c>
      <c r="KV33" s="105">
        <f t="shared" si="69"/>
        <v>0</v>
      </c>
      <c r="KW33" s="105">
        <f t="shared" si="70"/>
        <v>0</v>
      </c>
      <c r="KX33" s="105">
        <f t="shared" si="71"/>
        <v>0</v>
      </c>
      <c r="KY33" s="139" t="str">
        <f t="shared" si="43"/>
        <v/>
      </c>
      <c r="KZ33" s="139" t="str">
        <f t="shared" si="44"/>
        <v/>
      </c>
    </row>
    <row r="34" ht="15" spans="3:312">
      <c r="C34" s="138" t="s">
        <v>881</v>
      </c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>
        <v>22</v>
      </c>
      <c r="AG34" s="105">
        <v>102</v>
      </c>
      <c r="AH34" s="105">
        <v>178</v>
      </c>
      <c r="AI34" s="105">
        <v>206</v>
      </c>
      <c r="AJ34" s="105">
        <v>54</v>
      </c>
      <c r="AK34" s="105"/>
      <c r="AL34" s="105">
        <v>3</v>
      </c>
      <c r="AM34" s="105">
        <v>28</v>
      </c>
      <c r="AN34" s="105">
        <v>17</v>
      </c>
      <c r="AO34" s="105">
        <v>5</v>
      </c>
      <c r="AP34" s="105">
        <v>19</v>
      </c>
      <c r="AQ34" s="105">
        <v>4</v>
      </c>
      <c r="AR34" s="105"/>
      <c r="AS34" s="105"/>
      <c r="AT34" s="105"/>
      <c r="AU34" s="105"/>
      <c r="AV34" s="105">
        <v>9</v>
      </c>
      <c r="AW34" s="105">
        <v>21</v>
      </c>
      <c r="AX34" s="105">
        <v>1089</v>
      </c>
      <c r="AY34" s="105">
        <v>1629</v>
      </c>
      <c r="AZ34" s="105">
        <v>629</v>
      </c>
      <c r="BA34" s="105">
        <v>508</v>
      </c>
      <c r="BB34" s="105">
        <v>1701</v>
      </c>
      <c r="BC34" s="105">
        <v>1026</v>
      </c>
      <c r="BD34" s="105">
        <v>1036</v>
      </c>
      <c r="BE34" s="105">
        <v>921</v>
      </c>
      <c r="BF34" s="105">
        <v>453</v>
      </c>
      <c r="BG34" s="105">
        <v>1903</v>
      </c>
      <c r="BH34" s="105">
        <v>2513</v>
      </c>
      <c r="BI34" s="105">
        <v>2340</v>
      </c>
      <c r="BJ34" s="105">
        <v>2372</v>
      </c>
      <c r="BK34" s="105">
        <v>2486</v>
      </c>
      <c r="BL34" s="105">
        <v>549</v>
      </c>
      <c r="BM34" s="105">
        <v>1048</v>
      </c>
      <c r="BN34" s="105">
        <v>3531</v>
      </c>
      <c r="BO34" s="105">
        <v>2790</v>
      </c>
      <c r="BP34" s="105">
        <v>1780</v>
      </c>
      <c r="BQ34" s="105">
        <v>2737</v>
      </c>
      <c r="BR34" s="105">
        <v>1458</v>
      </c>
      <c r="BS34" s="105">
        <v>538</v>
      </c>
      <c r="BT34" s="105">
        <v>855</v>
      </c>
      <c r="BU34" s="105">
        <v>600</v>
      </c>
      <c r="BV34" s="105">
        <v>520</v>
      </c>
      <c r="BW34" s="105">
        <v>932</v>
      </c>
      <c r="BX34" s="105">
        <v>760</v>
      </c>
      <c r="BY34" s="138">
        <v>754</v>
      </c>
      <c r="BZ34" s="138">
        <v>663</v>
      </c>
      <c r="CA34" s="139">
        <f t="shared" si="45"/>
        <v>-0.812234494477485</v>
      </c>
      <c r="CB34" s="139">
        <f t="shared" si="46"/>
        <v>-0.120689655172414</v>
      </c>
      <c r="CC34" s="105">
        <f t="shared" si="0"/>
        <v>0</v>
      </c>
      <c r="CD34" s="105">
        <f t="shared" si="1"/>
        <v>593</v>
      </c>
      <c r="CE34" s="105">
        <f t="shared" si="2"/>
        <v>438</v>
      </c>
      <c r="CF34" s="105">
        <f t="shared" si="3"/>
        <v>31</v>
      </c>
      <c r="CG34" s="105">
        <f t="shared" si="4"/>
        <v>41</v>
      </c>
      <c r="CH34" s="105">
        <f t="shared" si="5"/>
        <v>4</v>
      </c>
      <c r="CI34" s="105">
        <f t="shared" si="6"/>
        <v>9</v>
      </c>
      <c r="CJ34" s="105">
        <f t="shared" si="7"/>
        <v>2739</v>
      </c>
      <c r="CK34" s="105">
        <f t="shared" si="8"/>
        <v>2838</v>
      </c>
      <c r="CL34" s="105">
        <f t="shared" si="9"/>
        <v>2983</v>
      </c>
      <c r="CM34" s="105">
        <f t="shared" si="10"/>
        <v>4869</v>
      </c>
      <c r="CN34" s="105">
        <f t="shared" si="11"/>
        <v>7198</v>
      </c>
      <c r="CO34" s="105">
        <f t="shared" si="47"/>
        <v>5128</v>
      </c>
      <c r="CP34" s="105">
        <f t="shared" si="12"/>
        <v>7307</v>
      </c>
      <c r="CQ34" s="105">
        <f t="shared" si="13"/>
        <v>2851</v>
      </c>
      <c r="CR34" s="105">
        <f t="shared" si="14"/>
        <v>2052</v>
      </c>
      <c r="CS34" s="139">
        <f t="shared" si="15"/>
        <v>-0.714920811336482</v>
      </c>
      <c r="CT34" s="164">
        <f t="shared" si="16"/>
        <v>-0.28025254296738</v>
      </c>
      <c r="CU34" s="165">
        <f t="shared" si="48"/>
        <v>0</v>
      </c>
      <c r="CV34" s="165">
        <f t="shared" si="49"/>
        <v>0</v>
      </c>
      <c r="CW34" s="165">
        <f t="shared" si="50"/>
        <v>593</v>
      </c>
      <c r="CX34" s="165">
        <f t="shared" si="51"/>
        <v>2793</v>
      </c>
      <c r="CY34" s="165">
        <f t="shared" si="52"/>
        <v>17888</v>
      </c>
      <c r="CZ34" s="165">
        <f t="shared" si="53"/>
        <v>17338</v>
      </c>
      <c r="DA34" s="165">
        <f t="shared" si="54"/>
        <v>2177</v>
      </c>
      <c r="DB34" s="166"/>
      <c r="DC34" s="138" t="s">
        <v>849</v>
      </c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5"/>
      <c r="DO34" s="105"/>
      <c r="DP34" s="105"/>
      <c r="DQ34" s="105"/>
      <c r="DR34" s="105"/>
      <c r="DS34" s="105"/>
      <c r="DT34" s="105"/>
      <c r="DU34" s="105"/>
      <c r="DV34" s="105"/>
      <c r="DW34" s="105"/>
      <c r="DX34" s="105"/>
      <c r="DY34" s="105"/>
      <c r="DZ34" s="105">
        <v>160</v>
      </c>
      <c r="EA34" s="105">
        <v>98</v>
      </c>
      <c r="EB34" s="105">
        <v>207</v>
      </c>
      <c r="EC34" s="105">
        <v>2</v>
      </c>
      <c r="ED34" s="105">
        <v>60</v>
      </c>
      <c r="EE34" s="105">
        <v>32</v>
      </c>
      <c r="EF34" s="105">
        <v>63</v>
      </c>
      <c r="EG34" s="105">
        <v>150</v>
      </c>
      <c r="EH34" s="105">
        <v>439</v>
      </c>
      <c r="EI34" s="105">
        <v>628</v>
      </c>
      <c r="EJ34" s="105">
        <v>510</v>
      </c>
      <c r="EK34" s="105">
        <v>701</v>
      </c>
      <c r="EL34" s="105">
        <v>661</v>
      </c>
      <c r="EM34" s="105">
        <v>410</v>
      </c>
      <c r="EN34" s="105">
        <v>541</v>
      </c>
      <c r="EO34" s="105">
        <v>520</v>
      </c>
      <c r="EP34" s="105">
        <v>605</v>
      </c>
      <c r="EQ34" s="105">
        <v>639</v>
      </c>
      <c r="ER34" s="105">
        <v>424</v>
      </c>
      <c r="ES34" s="105">
        <v>315</v>
      </c>
      <c r="ET34" s="105">
        <v>237</v>
      </c>
      <c r="EU34" s="105">
        <v>416</v>
      </c>
      <c r="EV34" s="105">
        <v>94</v>
      </c>
      <c r="EW34" s="105">
        <v>1072</v>
      </c>
      <c r="EX34" s="105">
        <v>952</v>
      </c>
      <c r="EY34" s="105">
        <v>1083</v>
      </c>
      <c r="EZ34" s="105">
        <v>1372</v>
      </c>
      <c r="FA34" s="105">
        <v>666</v>
      </c>
      <c r="FB34" s="105">
        <v>770</v>
      </c>
      <c r="FC34" s="105">
        <v>594</v>
      </c>
      <c r="FD34" s="105">
        <v>1420</v>
      </c>
      <c r="FE34" s="105">
        <v>2223</v>
      </c>
      <c r="FF34" s="105">
        <v>1182</v>
      </c>
      <c r="FG34" s="105">
        <v>3100</v>
      </c>
      <c r="FH34" s="105">
        <v>1427</v>
      </c>
      <c r="FI34" s="105">
        <v>911</v>
      </c>
      <c r="FJ34" s="105">
        <v>72</v>
      </c>
      <c r="FK34" s="105">
        <v>443</v>
      </c>
      <c r="FL34" s="105">
        <v>289</v>
      </c>
      <c r="FM34" s="105">
        <v>421</v>
      </c>
      <c r="FN34" s="105">
        <v>1214</v>
      </c>
      <c r="FO34" s="105">
        <v>1781</v>
      </c>
      <c r="FP34" s="105">
        <v>2283</v>
      </c>
      <c r="FQ34" s="105">
        <v>2909</v>
      </c>
      <c r="FR34" s="105">
        <v>2678</v>
      </c>
      <c r="FS34" s="105">
        <v>2613</v>
      </c>
      <c r="FT34" s="105">
        <v>2398</v>
      </c>
      <c r="FU34" s="105">
        <v>1928</v>
      </c>
      <c r="FV34" s="105">
        <v>3412</v>
      </c>
      <c r="FW34" s="105">
        <v>2854</v>
      </c>
      <c r="FX34" s="105">
        <v>2583</v>
      </c>
      <c r="FY34" s="105">
        <v>1381</v>
      </c>
      <c r="FZ34" s="105">
        <v>2350</v>
      </c>
      <c r="GA34" s="139">
        <f t="shared" si="55"/>
        <v>0.935749588138385</v>
      </c>
      <c r="GB34" s="139">
        <f t="shared" si="56"/>
        <v>0.701665459811731</v>
      </c>
      <c r="GD34" s="105">
        <f t="shared" si="57"/>
        <v>0</v>
      </c>
      <c r="GE34" s="105">
        <f t="shared" si="17"/>
        <v>258</v>
      </c>
      <c r="GF34" s="105">
        <f t="shared" si="18"/>
        <v>3863</v>
      </c>
      <c r="GG34" s="105">
        <f t="shared" si="58"/>
        <v>6898</v>
      </c>
      <c r="GH34" s="105">
        <f t="shared" si="59"/>
        <v>14180</v>
      </c>
      <c r="GI34" s="105">
        <f t="shared" si="60"/>
        <v>24780</v>
      </c>
      <c r="GK34" s="105">
        <f t="shared" si="19"/>
        <v>1577</v>
      </c>
      <c r="GL34" s="105">
        <f t="shared" si="20"/>
        <v>1772</v>
      </c>
      <c r="GM34" s="105">
        <f t="shared" si="21"/>
        <v>1666</v>
      </c>
      <c r="GN34" s="105">
        <f t="shared" si="22"/>
        <v>1378</v>
      </c>
      <c r="GO34" s="105">
        <f t="shared" si="23"/>
        <v>747</v>
      </c>
      <c r="GP34" s="105">
        <f t="shared" si="24"/>
        <v>3107</v>
      </c>
      <c r="GQ34" s="105">
        <f t="shared" si="25"/>
        <v>2808</v>
      </c>
      <c r="GR34" s="105">
        <f t="shared" si="26"/>
        <v>4237</v>
      </c>
      <c r="GS34" s="105">
        <f t="shared" si="27"/>
        <v>5709</v>
      </c>
      <c r="GT34" s="105">
        <f t="shared" si="75"/>
        <v>1426</v>
      </c>
      <c r="GU34" s="105">
        <f t="shared" si="29"/>
        <v>1924</v>
      </c>
      <c r="GV34" s="105">
        <f t="shared" si="30"/>
        <v>6973</v>
      </c>
      <c r="GW34" s="105">
        <f t="shared" si="31"/>
        <v>7689</v>
      </c>
      <c r="GX34" s="105">
        <f t="shared" si="32"/>
        <v>8194</v>
      </c>
      <c r="GY34" s="139">
        <f t="shared" si="33"/>
        <v>4.74614305750351</v>
      </c>
      <c r="GZ34" s="139">
        <f t="shared" si="34"/>
        <v>0.0656782416439068</v>
      </c>
      <c r="HA34" s="158"/>
      <c r="HB34" s="138" t="s">
        <v>889</v>
      </c>
      <c r="HC34" s="138" t="s">
        <v>889</v>
      </c>
      <c r="HD34" s="105"/>
      <c r="HE34" s="105"/>
      <c r="HF34" s="105"/>
      <c r="HG34" s="105"/>
      <c r="HH34" s="105">
        <v>320</v>
      </c>
      <c r="HI34" s="105"/>
      <c r="HJ34" s="105">
        <v>60</v>
      </c>
      <c r="HK34" s="105">
        <v>64</v>
      </c>
      <c r="HL34" s="105">
        <v>73</v>
      </c>
      <c r="HM34" s="105">
        <v>91</v>
      </c>
      <c r="HN34" s="105">
        <v>102</v>
      </c>
      <c r="HO34" s="105">
        <v>110</v>
      </c>
      <c r="HP34" s="105">
        <v>118</v>
      </c>
      <c r="HQ34" s="105">
        <v>122</v>
      </c>
      <c r="HR34" s="105">
        <v>126</v>
      </c>
      <c r="HS34" s="105">
        <v>130</v>
      </c>
      <c r="HT34" s="105">
        <v>135</v>
      </c>
      <c r="HU34" s="105">
        <v>137</v>
      </c>
      <c r="HV34" s="105">
        <v>140</v>
      </c>
      <c r="HW34" s="105">
        <v>66</v>
      </c>
      <c r="HX34" s="105">
        <v>50</v>
      </c>
      <c r="HY34" s="105"/>
      <c r="HZ34" s="105">
        <v>20</v>
      </c>
      <c r="IA34" s="105"/>
      <c r="IB34" s="105"/>
      <c r="IC34" s="105"/>
      <c r="ID34" s="105"/>
      <c r="IE34" s="105"/>
      <c r="IF34" s="105"/>
      <c r="IG34" s="105"/>
      <c r="IH34" s="105"/>
      <c r="II34" s="105"/>
      <c r="IJ34" s="105"/>
      <c r="IK34" s="105"/>
      <c r="IL34" s="105"/>
      <c r="IM34" s="105"/>
      <c r="IN34" s="105"/>
      <c r="IO34" s="105"/>
      <c r="IP34" s="105"/>
      <c r="IQ34" s="105"/>
      <c r="IR34" s="105"/>
      <c r="IS34" s="105"/>
      <c r="IT34" s="105"/>
      <c r="IU34" s="105"/>
      <c r="IV34" s="105"/>
      <c r="IW34" s="105"/>
      <c r="IX34" s="105"/>
      <c r="IY34" s="105"/>
      <c r="IZ34" s="105"/>
      <c r="JA34" s="105"/>
      <c r="JB34" s="105"/>
      <c r="JC34" s="105"/>
      <c r="JD34" s="105"/>
      <c r="JE34" s="105"/>
      <c r="JF34" s="105"/>
      <c r="JG34" s="105"/>
      <c r="JH34" s="105"/>
      <c r="JI34" s="105"/>
      <c r="JJ34" s="105"/>
      <c r="JK34" s="105"/>
      <c r="JL34" s="105">
        <v>0</v>
      </c>
      <c r="JM34" s="105">
        <v>0</v>
      </c>
      <c r="JN34" s="105">
        <v>0</v>
      </c>
      <c r="JO34" s="105"/>
      <c r="JP34" s="105"/>
      <c r="JQ34" s="105">
        <v>0</v>
      </c>
      <c r="JR34" s="105">
        <v>0</v>
      </c>
      <c r="JS34" s="105">
        <v>0</v>
      </c>
      <c r="JT34" s="105">
        <v>0</v>
      </c>
      <c r="JU34" s="105">
        <v>0</v>
      </c>
      <c r="JV34" s="105">
        <v>0</v>
      </c>
      <c r="JW34" s="105">
        <v>0</v>
      </c>
      <c r="JX34" s="105">
        <v>0</v>
      </c>
      <c r="JY34" s="138">
        <v>0</v>
      </c>
      <c r="JZ34" s="138"/>
      <c r="KA34" s="139" t="str">
        <f t="shared" si="61"/>
        <v/>
      </c>
      <c r="KB34" s="139" t="str">
        <f t="shared" si="62"/>
        <v/>
      </c>
      <c r="KD34" s="105">
        <f t="shared" si="63"/>
        <v>820</v>
      </c>
      <c r="KE34" s="105">
        <f t="shared" si="72"/>
        <v>1044</v>
      </c>
      <c r="KF34" s="105">
        <f t="shared" si="35"/>
        <v>0</v>
      </c>
      <c r="KG34" s="105">
        <f t="shared" si="64"/>
        <v>0</v>
      </c>
      <c r="KH34" s="105">
        <f t="shared" si="65"/>
        <v>0</v>
      </c>
      <c r="KI34" s="105">
        <f t="shared" si="66"/>
        <v>0</v>
      </c>
      <c r="KK34" s="105">
        <f t="shared" si="36"/>
        <v>0</v>
      </c>
      <c r="KL34" s="105">
        <f t="shared" si="37"/>
        <v>0</v>
      </c>
      <c r="KM34" s="105">
        <f t="shared" si="38"/>
        <v>0</v>
      </c>
      <c r="KN34" s="105">
        <f t="shared" si="39"/>
        <v>0</v>
      </c>
      <c r="KO34" s="105">
        <f t="shared" si="40"/>
        <v>0</v>
      </c>
      <c r="KP34" s="105">
        <f t="shared" si="41"/>
        <v>0</v>
      </c>
      <c r="KQ34" s="105">
        <f t="shared" si="42"/>
        <v>0</v>
      </c>
      <c r="KR34" s="105" t="str">
        <f t="shared" si="73"/>
        <v/>
      </c>
      <c r="KS34" s="105"/>
      <c r="KT34" s="105"/>
      <c r="KU34" s="105">
        <f t="shared" si="68"/>
        <v>0</v>
      </c>
      <c r="KV34" s="105">
        <f t="shared" si="69"/>
        <v>0</v>
      </c>
      <c r="KW34" s="105">
        <f t="shared" si="70"/>
        <v>0</v>
      </c>
      <c r="KX34" s="105">
        <f t="shared" si="71"/>
        <v>0</v>
      </c>
      <c r="KY34" s="139" t="str">
        <f t="shared" si="43"/>
        <v/>
      </c>
      <c r="KZ34" s="139" t="str">
        <f t="shared" si="44"/>
        <v/>
      </c>
    </row>
    <row r="35" ht="15" spans="3:312">
      <c r="C35" s="138" t="s">
        <v>885</v>
      </c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>
        <v>575</v>
      </c>
      <c r="AW35" s="105">
        <v>610</v>
      </c>
      <c r="AX35" s="105">
        <v>1220</v>
      </c>
      <c r="AY35" s="105">
        <v>1222</v>
      </c>
      <c r="AZ35" s="105">
        <v>1207</v>
      </c>
      <c r="BA35" s="105">
        <v>1047</v>
      </c>
      <c r="BB35" s="105">
        <v>1184</v>
      </c>
      <c r="BC35" s="105">
        <v>976</v>
      </c>
      <c r="BD35" s="105">
        <v>1130</v>
      </c>
      <c r="BE35" s="105">
        <v>1292</v>
      </c>
      <c r="BF35" s="105">
        <v>1159</v>
      </c>
      <c r="BG35" s="105">
        <v>1350</v>
      </c>
      <c r="BH35" s="105">
        <v>1605</v>
      </c>
      <c r="BI35" s="105">
        <v>1658</v>
      </c>
      <c r="BJ35" s="105">
        <v>1791</v>
      </c>
      <c r="BK35" s="105">
        <v>2018</v>
      </c>
      <c r="BL35" s="105">
        <v>346</v>
      </c>
      <c r="BM35" s="105">
        <v>393</v>
      </c>
      <c r="BN35" s="105">
        <v>513</v>
      </c>
      <c r="BO35" s="105">
        <v>775</v>
      </c>
      <c r="BP35" s="105">
        <v>639</v>
      </c>
      <c r="BQ35" s="105">
        <v>1010</v>
      </c>
      <c r="BR35" s="105">
        <v>3693</v>
      </c>
      <c r="BS35" s="105">
        <v>2356</v>
      </c>
      <c r="BT35" s="105">
        <v>2215</v>
      </c>
      <c r="BU35" s="105">
        <v>3545</v>
      </c>
      <c r="BV35" s="105">
        <v>3936</v>
      </c>
      <c r="BW35" s="105">
        <v>700</v>
      </c>
      <c r="BX35" s="105">
        <v>1000</v>
      </c>
      <c r="BY35" s="138">
        <v>623</v>
      </c>
      <c r="BZ35" s="138">
        <v>1063</v>
      </c>
      <c r="CA35" s="139">
        <f t="shared" si="45"/>
        <v>1.07212475633528</v>
      </c>
      <c r="CB35" s="139">
        <f t="shared" si="46"/>
        <v>0.706260032102729</v>
      </c>
      <c r="CC35" s="105">
        <f t="shared" ref="CC35:CC66" si="76">SUM(P35:AA35)</f>
        <v>0</v>
      </c>
      <c r="CD35" s="105">
        <f t="shared" ref="CD35:CD66" si="77">SUM(AB35:AM35)</f>
        <v>0</v>
      </c>
      <c r="CE35" s="105">
        <f t="shared" ref="CE35:CE66" si="78">SUM(AH35:AK35)</f>
        <v>0</v>
      </c>
      <c r="CF35" s="105">
        <f t="shared" ref="CF35:CF66" si="79">SUM(AK35:AM35)</f>
        <v>0</v>
      </c>
      <c r="CG35" s="105">
        <f t="shared" ref="CG35:CG66" si="80">SUM(AN35:AP35)</f>
        <v>0</v>
      </c>
      <c r="CH35" s="105">
        <f t="shared" ref="CH35:CH66" si="81">SUM(AQ35:AS35)</f>
        <v>0</v>
      </c>
      <c r="CI35" s="105">
        <f t="shared" ref="CI35:CI66" si="82">SUM(AT35:AV35)</f>
        <v>575</v>
      </c>
      <c r="CJ35" s="105">
        <f t="shared" ref="CJ35:CJ66" si="83">SUM(AW35:AY35)</f>
        <v>3052</v>
      </c>
      <c r="CK35" s="105">
        <f t="shared" ref="CK35:CK66" si="84">SUM(AZ35:BB35)</f>
        <v>3438</v>
      </c>
      <c r="CL35" s="105">
        <f t="shared" ref="CL35:CL66" si="85">SUM(BC35:BE35)</f>
        <v>3398</v>
      </c>
      <c r="CM35" s="105">
        <f t="shared" ref="CM35:CM66" si="86">SUM(BF35:BH35)</f>
        <v>4114</v>
      </c>
      <c r="CN35" s="105">
        <f t="shared" ref="CN35:CN66" si="87">SUM(BI35:BK35)</f>
        <v>5467</v>
      </c>
      <c r="CO35" s="105">
        <f t="shared" ref="CO35:CO66" si="88">SUM(BL35:BN35)</f>
        <v>1252</v>
      </c>
      <c r="CP35" s="105">
        <f t="shared" ref="CP35:CP66" si="89">SUM(BO35:BQ35)</f>
        <v>2424</v>
      </c>
      <c r="CQ35" s="105">
        <f t="shared" ref="CQ35:CQ66" si="90">SUM(BR35:BT35)</f>
        <v>8264</v>
      </c>
      <c r="CR35" s="105">
        <f t="shared" ref="CR35:CR66" si="91">SUM(BU35:BW35)</f>
        <v>8181</v>
      </c>
      <c r="CS35" s="139">
        <f t="shared" si="15"/>
        <v>0.496433144320468</v>
      </c>
      <c r="CT35" s="164">
        <f t="shared" si="16"/>
        <v>-0.0100435624394967</v>
      </c>
      <c r="CU35" s="165">
        <f t="shared" si="48"/>
        <v>0</v>
      </c>
      <c r="CV35" s="165">
        <f t="shared" si="49"/>
        <v>0</v>
      </c>
      <c r="CW35" s="165">
        <f t="shared" si="50"/>
        <v>0</v>
      </c>
      <c r="CX35" s="165">
        <f t="shared" si="51"/>
        <v>3627</v>
      </c>
      <c r="CY35" s="165">
        <f t="shared" si="52"/>
        <v>16417</v>
      </c>
      <c r="CZ35" s="165">
        <f t="shared" si="53"/>
        <v>20121</v>
      </c>
      <c r="DA35" s="165">
        <f t="shared" si="54"/>
        <v>2686</v>
      </c>
      <c r="DB35" s="166"/>
      <c r="DC35" s="138" t="s">
        <v>890</v>
      </c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5"/>
      <c r="DO35" s="105"/>
      <c r="DP35" s="105"/>
      <c r="DQ35" s="105"/>
      <c r="DR35" s="105"/>
      <c r="DS35" s="105"/>
      <c r="DT35" s="105"/>
      <c r="DU35" s="105"/>
      <c r="DV35" s="105"/>
      <c r="DW35" s="105"/>
      <c r="DX35" s="105"/>
      <c r="DY35" s="105"/>
      <c r="DZ35" s="105"/>
      <c r="EA35" s="105"/>
      <c r="EB35" s="105"/>
      <c r="EC35" s="105"/>
      <c r="ED35" s="105"/>
      <c r="EE35" s="105"/>
      <c r="EF35" s="105"/>
      <c r="EG35" s="105"/>
      <c r="EH35" s="105"/>
      <c r="EI35" s="105"/>
      <c r="EJ35" s="105"/>
      <c r="EK35" s="105"/>
      <c r="EL35" s="105">
        <v>1893</v>
      </c>
      <c r="EM35" s="105">
        <v>429</v>
      </c>
      <c r="EN35" s="105">
        <v>502</v>
      </c>
      <c r="EO35" s="105">
        <v>98</v>
      </c>
      <c r="EP35" s="105">
        <v>256</v>
      </c>
      <c r="EQ35" s="105">
        <v>401</v>
      </c>
      <c r="ER35" s="105">
        <v>414</v>
      </c>
      <c r="ES35" s="105">
        <v>494</v>
      </c>
      <c r="ET35" s="105">
        <v>697</v>
      </c>
      <c r="EU35" s="105">
        <v>798</v>
      </c>
      <c r="EV35" s="105">
        <v>816</v>
      </c>
      <c r="EW35" s="105">
        <v>832</v>
      </c>
      <c r="EX35" s="105"/>
      <c r="EY35" s="105"/>
      <c r="EZ35" s="105">
        <v>1683</v>
      </c>
      <c r="FA35" s="105">
        <v>1618</v>
      </c>
      <c r="FB35" s="105">
        <v>1686</v>
      </c>
      <c r="FC35" s="105">
        <v>765</v>
      </c>
      <c r="FD35" s="105">
        <v>557</v>
      </c>
      <c r="FE35" s="105">
        <v>1816</v>
      </c>
      <c r="FF35" s="105">
        <v>1544</v>
      </c>
      <c r="FG35" s="105">
        <v>435</v>
      </c>
      <c r="FH35" s="105">
        <v>1305</v>
      </c>
      <c r="FI35" s="105">
        <v>408</v>
      </c>
      <c r="FJ35" s="105">
        <v>3632</v>
      </c>
      <c r="FK35" s="105">
        <v>5887</v>
      </c>
      <c r="FL35" s="105">
        <v>629</v>
      </c>
      <c r="FM35" s="105">
        <v>156</v>
      </c>
      <c r="FN35" s="105">
        <v>916</v>
      </c>
      <c r="FO35" s="105">
        <v>481</v>
      </c>
      <c r="FP35" s="105">
        <v>0</v>
      </c>
      <c r="FQ35" s="105">
        <v>0</v>
      </c>
      <c r="FR35" s="105">
        <v>0</v>
      </c>
      <c r="FS35" s="105">
        <v>1008</v>
      </c>
      <c r="FT35" s="105">
        <v>518</v>
      </c>
      <c r="FU35" s="105">
        <v>1145</v>
      </c>
      <c r="FV35" s="105">
        <v>671</v>
      </c>
      <c r="FW35" s="105">
        <v>2403</v>
      </c>
      <c r="FX35" s="105">
        <v>0</v>
      </c>
      <c r="FY35" s="105">
        <v>141</v>
      </c>
      <c r="FZ35" s="105">
        <v>300</v>
      </c>
      <c r="GA35" s="139">
        <f t="shared" si="55"/>
        <v>-0.672489082969432</v>
      </c>
      <c r="GB35" s="139">
        <f t="shared" si="56"/>
        <v>1.12765957446809</v>
      </c>
      <c r="GD35" s="105">
        <f t="shared" si="57"/>
        <v>0</v>
      </c>
      <c r="GE35" s="105">
        <f t="shared" ref="GE35:GE66" si="92">SUM(DP35:EA35)</f>
        <v>0</v>
      </c>
      <c r="GF35" s="105">
        <f t="shared" ref="GF35:GF67" si="93">SUM(EB35:EM35)</f>
        <v>2322</v>
      </c>
      <c r="GG35" s="105">
        <f t="shared" si="58"/>
        <v>5308</v>
      </c>
      <c r="GH35" s="105">
        <f t="shared" si="59"/>
        <v>21336</v>
      </c>
      <c r="GI35" s="105">
        <f t="shared" si="60"/>
        <v>7927</v>
      </c>
      <c r="GK35" s="105">
        <f t="shared" ref="GK35:GK66" si="94">SUM(EH35:EJ35)</f>
        <v>0</v>
      </c>
      <c r="GL35" s="105">
        <f t="shared" ref="GL35:GL66" si="95">SUM(EK35:EM35)</f>
        <v>2322</v>
      </c>
      <c r="GM35" s="105">
        <f t="shared" ref="GM35:GM66" si="96">SUM(EN35:EP35)</f>
        <v>856</v>
      </c>
      <c r="GN35" s="105">
        <f t="shared" ref="GN35:GN66" si="97">SUM(EQ35:ES35)</f>
        <v>1309</v>
      </c>
      <c r="GO35" s="105">
        <f t="shared" ref="GO35:GO66" si="98">SUM(ET35:EV35)</f>
        <v>2311</v>
      </c>
      <c r="GP35" s="105">
        <f t="shared" ref="GP35:GP66" si="99">SUM(EW35:EY35)</f>
        <v>832</v>
      </c>
      <c r="GQ35" s="105">
        <f t="shared" ref="GQ35:GQ66" si="100">SUM(EZ35:FB35)</f>
        <v>4987</v>
      </c>
      <c r="GR35" s="105">
        <f t="shared" ref="GR35:GR66" si="101">IF(SUM(FC35:FE35)=0,"",SUM(FC35:FE35))</f>
        <v>3138</v>
      </c>
      <c r="GS35" s="105">
        <f t="shared" ref="GS35:GS66" si="102">SUM(FF35:FH35)</f>
        <v>3284</v>
      </c>
      <c r="GT35" s="105">
        <f t="shared" si="75"/>
        <v>9927</v>
      </c>
      <c r="GU35" s="105">
        <f t="shared" ref="GU35:GU60" si="103">SUM(FL35:FN35)</f>
        <v>1701</v>
      </c>
      <c r="GV35" s="105">
        <f t="shared" ref="GV35:GV66" si="104">SUM(FO35:FQ35)</f>
        <v>481</v>
      </c>
      <c r="GW35" s="105">
        <f t="shared" ref="GW35:GW66" si="105">SUM(FR35:FT35)</f>
        <v>1526</v>
      </c>
      <c r="GX35" s="105">
        <f t="shared" ref="GX35:GX66" si="106">SUM(FU35:FW35)</f>
        <v>4219</v>
      </c>
      <c r="GY35" s="139">
        <f t="shared" si="33"/>
        <v>-0.574997481615795</v>
      </c>
      <c r="GZ35" s="139">
        <f t="shared" si="34"/>
        <v>1.76474442988204</v>
      </c>
      <c r="HA35" s="158"/>
      <c r="HB35" s="145" t="s">
        <v>891</v>
      </c>
      <c r="HC35" s="145" t="s">
        <v>891</v>
      </c>
      <c r="HD35" s="105"/>
      <c r="HE35" s="105"/>
      <c r="HF35" s="105"/>
      <c r="HG35" s="105"/>
      <c r="HH35" s="105"/>
      <c r="HI35" s="105"/>
      <c r="HJ35" s="105"/>
      <c r="HK35" s="105"/>
      <c r="HL35" s="105"/>
      <c r="HM35" s="105"/>
      <c r="HN35" s="105"/>
      <c r="HO35" s="105"/>
      <c r="HP35" s="105"/>
      <c r="HQ35" s="105"/>
      <c r="HR35" s="105"/>
      <c r="HS35" s="105"/>
      <c r="HT35" s="105"/>
      <c r="HU35" s="105"/>
      <c r="HV35" s="105"/>
      <c r="HW35" s="105"/>
      <c r="HX35" s="105"/>
      <c r="HY35" s="105"/>
      <c r="HZ35" s="105"/>
      <c r="IA35" s="105"/>
      <c r="IB35" s="105"/>
      <c r="IC35" s="105"/>
      <c r="ID35" s="105"/>
      <c r="IE35" s="105"/>
      <c r="IF35" s="105"/>
      <c r="IG35" s="105"/>
      <c r="IH35" s="105"/>
      <c r="II35" s="105"/>
      <c r="IJ35" s="105"/>
      <c r="IK35" s="105"/>
      <c r="IL35" s="105"/>
      <c r="IM35" s="105"/>
      <c r="IN35" s="105"/>
      <c r="IO35" s="105"/>
      <c r="IP35" s="105"/>
      <c r="IQ35" s="105"/>
      <c r="IR35" s="105"/>
      <c r="IS35" s="105"/>
      <c r="IT35" s="105"/>
      <c r="IU35" s="105"/>
      <c r="IV35" s="105"/>
      <c r="IW35" s="105"/>
      <c r="IX35" s="105"/>
      <c r="IY35" s="105"/>
      <c r="IZ35" s="105"/>
      <c r="JA35" s="105"/>
      <c r="JB35" s="105"/>
      <c r="JC35" s="105"/>
      <c r="JD35" s="105"/>
      <c r="JE35" s="105"/>
      <c r="JF35" s="105"/>
      <c r="JG35" s="105"/>
      <c r="JH35" s="105"/>
      <c r="JI35" s="105"/>
      <c r="JJ35" s="105"/>
      <c r="JK35" s="105"/>
      <c r="JL35" s="105"/>
      <c r="JM35" s="105">
        <v>3521</v>
      </c>
      <c r="JN35" s="105">
        <v>2473</v>
      </c>
      <c r="JO35" s="105">
        <v>2580</v>
      </c>
      <c r="JP35" s="105">
        <v>2435</v>
      </c>
      <c r="JQ35" s="105">
        <v>4772</v>
      </c>
      <c r="JR35" s="105">
        <v>3175</v>
      </c>
      <c r="JS35" s="105">
        <v>3904</v>
      </c>
      <c r="JT35" s="105">
        <v>7030</v>
      </c>
      <c r="JU35" s="105">
        <v>13567</v>
      </c>
      <c r="JV35" s="105">
        <v>21751</v>
      </c>
      <c r="JW35" s="105">
        <v>32707</v>
      </c>
      <c r="JX35" s="105">
        <v>36634</v>
      </c>
      <c r="JY35" s="138">
        <v>29089</v>
      </c>
      <c r="JZ35" s="138">
        <v>24757</v>
      </c>
      <c r="KA35" s="139">
        <f t="shared" si="61"/>
        <v>9.01091791346543</v>
      </c>
      <c r="KB35" s="139">
        <f t="shared" si="62"/>
        <v>-0.148922273024167</v>
      </c>
      <c r="KD35" s="105">
        <f t="shared" si="63"/>
        <v>0</v>
      </c>
      <c r="KE35" s="105"/>
      <c r="KF35" s="105"/>
      <c r="KG35" s="105">
        <f t="shared" si="64"/>
        <v>0</v>
      </c>
      <c r="KH35" s="105">
        <f t="shared" si="65"/>
        <v>0</v>
      </c>
      <c r="KI35" s="105">
        <f t="shared" si="66"/>
        <v>97915</v>
      </c>
      <c r="KK35" s="105"/>
      <c r="KL35" s="105"/>
      <c r="KM35" s="105"/>
      <c r="KN35" s="105"/>
      <c r="KO35" s="105"/>
      <c r="KP35" s="105"/>
      <c r="KQ35" s="105"/>
      <c r="KR35" s="105"/>
      <c r="KS35" s="105"/>
      <c r="KT35" s="105"/>
      <c r="KU35" s="105">
        <f t="shared" si="68"/>
        <v>5994</v>
      </c>
      <c r="KV35" s="105">
        <f t="shared" si="69"/>
        <v>9787</v>
      </c>
      <c r="KW35" s="105">
        <f t="shared" si="70"/>
        <v>14109</v>
      </c>
      <c r="KX35" s="105">
        <f t="shared" si="71"/>
        <v>68025</v>
      </c>
      <c r="KY35" s="139" t="str">
        <f t="shared" si="43"/>
        <v/>
      </c>
      <c r="KZ35" s="139">
        <f t="shared" si="44"/>
        <v>3.82139060174357</v>
      </c>
    </row>
    <row r="36" ht="15" spans="3:312">
      <c r="C36" s="138" t="s">
        <v>887</v>
      </c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>
        <v>216</v>
      </c>
      <c r="Z36" s="105">
        <v>1141</v>
      </c>
      <c r="AA36" s="105">
        <v>1873</v>
      </c>
      <c r="AB36" s="105">
        <v>9</v>
      </c>
      <c r="AC36" s="105">
        <v>20</v>
      </c>
      <c r="AD36" s="105">
        <v>203</v>
      </c>
      <c r="AE36" s="105">
        <v>174</v>
      </c>
      <c r="AF36" s="105">
        <v>97</v>
      </c>
      <c r="AG36" s="105">
        <v>548</v>
      </c>
      <c r="AH36" s="105">
        <v>566</v>
      </c>
      <c r="AI36" s="105">
        <v>514</v>
      </c>
      <c r="AJ36" s="105">
        <v>697</v>
      </c>
      <c r="AK36" s="105">
        <v>324</v>
      </c>
      <c r="AL36" s="105">
        <v>204</v>
      </c>
      <c r="AM36" s="105">
        <v>232</v>
      </c>
      <c r="AN36" s="105">
        <v>222</v>
      </c>
      <c r="AO36" s="105">
        <v>79</v>
      </c>
      <c r="AP36" s="105">
        <v>56</v>
      </c>
      <c r="AQ36" s="105">
        <v>338</v>
      </c>
      <c r="AR36" s="105">
        <v>1736</v>
      </c>
      <c r="AS36" s="105">
        <v>2023</v>
      </c>
      <c r="AT36" s="105">
        <v>3243</v>
      </c>
      <c r="AU36" s="105">
        <v>4372</v>
      </c>
      <c r="AV36" s="105">
        <v>6056</v>
      </c>
      <c r="AW36" s="105">
        <v>4107</v>
      </c>
      <c r="AX36" s="105">
        <v>4223</v>
      </c>
      <c r="AY36" s="105">
        <v>4371</v>
      </c>
      <c r="AZ36" s="105">
        <v>2071</v>
      </c>
      <c r="BA36" s="105">
        <v>1531</v>
      </c>
      <c r="BB36" s="105">
        <v>1967</v>
      </c>
      <c r="BC36" s="105">
        <v>1129</v>
      </c>
      <c r="BD36" s="105">
        <v>1217</v>
      </c>
      <c r="BE36" s="105">
        <v>1264</v>
      </c>
      <c r="BF36" s="105">
        <v>2091</v>
      </c>
      <c r="BG36" s="105">
        <v>1637</v>
      </c>
      <c r="BH36" s="105">
        <v>1563</v>
      </c>
      <c r="BI36" s="105">
        <v>1382</v>
      </c>
      <c r="BJ36" s="105">
        <v>2046</v>
      </c>
      <c r="BK36" s="105">
        <v>2658</v>
      </c>
      <c r="BL36" s="105">
        <v>0</v>
      </c>
      <c r="BM36" s="105">
        <v>0</v>
      </c>
      <c r="BN36" s="105">
        <v>1</v>
      </c>
      <c r="BO36" s="105">
        <v>0</v>
      </c>
      <c r="BP36" s="105">
        <v>0</v>
      </c>
      <c r="BQ36" s="105">
        <v>0</v>
      </c>
      <c r="BR36" s="105">
        <v>0</v>
      </c>
      <c r="BS36" s="105">
        <v>0</v>
      </c>
      <c r="BT36" s="105">
        <v>0</v>
      </c>
      <c r="BU36" s="105">
        <v>0</v>
      </c>
      <c r="BV36" s="105">
        <v>0</v>
      </c>
      <c r="BW36" s="105">
        <v>0</v>
      </c>
      <c r="BX36" s="105">
        <v>0</v>
      </c>
      <c r="BY36" s="138">
        <v>0</v>
      </c>
      <c r="BZ36" s="138">
        <v>0</v>
      </c>
      <c r="CA36" s="139">
        <f t="shared" si="45"/>
        <v>-1</v>
      </c>
      <c r="CB36" s="139" t="str">
        <f t="shared" si="46"/>
        <v/>
      </c>
      <c r="CC36" s="105">
        <f t="shared" si="76"/>
        <v>3230</v>
      </c>
      <c r="CD36" s="105">
        <f t="shared" si="77"/>
        <v>3588</v>
      </c>
      <c r="CE36" s="105">
        <f t="shared" si="78"/>
        <v>2101</v>
      </c>
      <c r="CF36" s="105">
        <f t="shared" si="79"/>
        <v>760</v>
      </c>
      <c r="CG36" s="105">
        <f t="shared" si="80"/>
        <v>357</v>
      </c>
      <c r="CH36" s="105">
        <f t="shared" si="81"/>
        <v>4097</v>
      </c>
      <c r="CI36" s="105">
        <f t="shared" si="82"/>
        <v>13671</v>
      </c>
      <c r="CJ36" s="105">
        <f t="shared" si="83"/>
        <v>12701</v>
      </c>
      <c r="CK36" s="105">
        <f t="shared" si="84"/>
        <v>5569</v>
      </c>
      <c r="CL36" s="105">
        <f t="shared" si="85"/>
        <v>3610</v>
      </c>
      <c r="CM36" s="105">
        <f t="shared" si="86"/>
        <v>5291</v>
      </c>
      <c r="CN36" s="105">
        <f t="shared" si="87"/>
        <v>6086</v>
      </c>
      <c r="CO36" s="105">
        <f t="shared" si="88"/>
        <v>1</v>
      </c>
      <c r="CP36" s="105">
        <f t="shared" si="89"/>
        <v>0</v>
      </c>
      <c r="CQ36" s="105">
        <f t="shared" si="90"/>
        <v>0</v>
      </c>
      <c r="CR36" s="105">
        <f t="shared" si="91"/>
        <v>0</v>
      </c>
      <c r="CS36" s="139" t="str">
        <f t="shared" si="15"/>
        <v/>
      </c>
      <c r="CT36" s="164" t="str">
        <f t="shared" si="16"/>
        <v/>
      </c>
      <c r="CU36" s="165">
        <f t="shared" si="48"/>
        <v>0</v>
      </c>
      <c r="CV36" s="165">
        <f t="shared" si="49"/>
        <v>3230</v>
      </c>
      <c r="CW36" s="165">
        <f t="shared" si="50"/>
        <v>3588</v>
      </c>
      <c r="CX36" s="165">
        <f t="shared" si="51"/>
        <v>30826</v>
      </c>
      <c r="CY36" s="165">
        <f t="shared" si="52"/>
        <v>20556</v>
      </c>
      <c r="CZ36" s="165">
        <f t="shared" si="53"/>
        <v>1</v>
      </c>
      <c r="DA36" s="165">
        <f t="shared" si="54"/>
        <v>0</v>
      </c>
      <c r="DB36" s="166"/>
      <c r="DC36" s="138" t="s">
        <v>892</v>
      </c>
      <c r="DD36" s="105">
        <v>7930</v>
      </c>
      <c r="DE36" s="105">
        <v>4435</v>
      </c>
      <c r="DF36" s="105">
        <v>8876</v>
      </c>
      <c r="DG36" s="105">
        <v>10155</v>
      </c>
      <c r="DH36" s="105">
        <v>19589</v>
      </c>
      <c r="DI36" s="105">
        <v>9667</v>
      </c>
      <c r="DJ36" s="105">
        <v>6033</v>
      </c>
      <c r="DK36" s="105">
        <v>9178</v>
      </c>
      <c r="DL36" s="105">
        <v>10738</v>
      </c>
      <c r="DM36" s="105">
        <v>27814</v>
      </c>
      <c r="DN36" s="105">
        <v>18315</v>
      </c>
      <c r="DO36" s="105">
        <v>27823</v>
      </c>
      <c r="DP36" s="105">
        <v>4512</v>
      </c>
      <c r="DQ36" s="105">
        <v>2866</v>
      </c>
      <c r="DR36" s="105">
        <v>17990</v>
      </c>
      <c r="DS36" s="105">
        <v>5009</v>
      </c>
      <c r="DT36" s="105">
        <v>8982</v>
      </c>
      <c r="DU36" s="105">
        <v>26072</v>
      </c>
      <c r="DV36" s="105">
        <v>12509</v>
      </c>
      <c r="DW36" s="105">
        <v>10705</v>
      </c>
      <c r="DX36" s="105">
        <v>10009</v>
      </c>
      <c r="DY36" s="105">
        <v>8601</v>
      </c>
      <c r="DZ36" s="105">
        <v>7005</v>
      </c>
      <c r="EA36" s="105">
        <v>36613</v>
      </c>
      <c r="EB36" s="105">
        <v>2006</v>
      </c>
      <c r="EC36" s="105">
        <v>1002</v>
      </c>
      <c r="ED36" s="105">
        <v>5992</v>
      </c>
      <c r="EE36" s="105">
        <v>586</v>
      </c>
      <c r="EF36" s="105">
        <v>2106</v>
      </c>
      <c r="EG36" s="105">
        <v>3008</v>
      </c>
      <c r="EH36" s="105">
        <v>2009</v>
      </c>
      <c r="EI36" s="105">
        <v>2106</v>
      </c>
      <c r="EJ36" s="105">
        <v>2245</v>
      </c>
      <c r="EK36" s="105">
        <v>2037</v>
      </c>
      <c r="EL36" s="105">
        <v>1754</v>
      </c>
      <c r="EM36" s="105">
        <v>1037</v>
      </c>
      <c r="EN36" s="105">
        <v>1072</v>
      </c>
      <c r="EO36" s="105">
        <v>1012</v>
      </c>
      <c r="EP36" s="105">
        <v>1065</v>
      </c>
      <c r="EQ36" s="105">
        <v>1300</v>
      </c>
      <c r="ER36" s="105">
        <v>1200</v>
      </c>
      <c r="ES36" s="105">
        <v>1500</v>
      </c>
      <c r="ET36" s="105">
        <v>3490</v>
      </c>
      <c r="EU36" s="105">
        <v>4074</v>
      </c>
      <c r="EV36" s="105">
        <v>2474</v>
      </c>
      <c r="EW36" s="105">
        <v>2468</v>
      </c>
      <c r="EX36" s="105">
        <v>2464</v>
      </c>
      <c r="EY36" s="105">
        <v>4198</v>
      </c>
      <c r="EZ36" s="105">
        <v>2122</v>
      </c>
      <c r="FA36" s="105">
        <v>1263</v>
      </c>
      <c r="FB36" s="105">
        <v>5735</v>
      </c>
      <c r="FC36" s="105">
        <v>2061</v>
      </c>
      <c r="FD36" s="105">
        <v>2262</v>
      </c>
      <c r="FE36" s="105">
        <v>3597</v>
      </c>
      <c r="FF36" s="105">
        <v>3640</v>
      </c>
      <c r="FG36" s="105">
        <v>1225</v>
      </c>
      <c r="FH36" s="105">
        <v>1252</v>
      </c>
      <c r="FI36" s="105">
        <v>1081</v>
      </c>
      <c r="FJ36" s="105">
        <v>6052</v>
      </c>
      <c r="FK36" s="105">
        <v>9863</v>
      </c>
      <c r="FL36" s="105">
        <v>2125</v>
      </c>
      <c r="FM36" s="105">
        <v>2687</v>
      </c>
      <c r="FN36" s="105">
        <v>10302</v>
      </c>
      <c r="FO36" s="105">
        <v>2057</v>
      </c>
      <c r="FP36" s="105">
        <v>4085</v>
      </c>
      <c r="FQ36" s="105">
        <v>11224</v>
      </c>
      <c r="FR36" s="105">
        <v>3357</v>
      </c>
      <c r="FS36" s="105">
        <v>7878</v>
      </c>
      <c r="FT36" s="105">
        <v>8325</v>
      </c>
      <c r="FU36" s="105">
        <v>7014</v>
      </c>
      <c r="FV36" s="105">
        <v>9590</v>
      </c>
      <c r="FW36" s="105">
        <v>20815</v>
      </c>
      <c r="FX36" s="105">
        <v>1477</v>
      </c>
      <c r="FY36" s="105">
        <v>1232</v>
      </c>
      <c r="FZ36" s="105">
        <v>7389</v>
      </c>
      <c r="GA36" s="139">
        <f t="shared" si="55"/>
        <v>-0.282760629004077</v>
      </c>
      <c r="GB36" s="139">
        <f t="shared" si="56"/>
        <v>4.99756493506494</v>
      </c>
      <c r="GD36" s="105">
        <f t="shared" si="57"/>
        <v>160553</v>
      </c>
      <c r="GE36" s="105">
        <f t="shared" si="92"/>
        <v>150873</v>
      </c>
      <c r="GF36" s="105">
        <f t="shared" si="93"/>
        <v>25888</v>
      </c>
      <c r="GG36" s="105">
        <f t="shared" si="58"/>
        <v>26317</v>
      </c>
      <c r="GH36" s="105">
        <f t="shared" si="59"/>
        <v>40153</v>
      </c>
      <c r="GI36" s="105">
        <f t="shared" si="60"/>
        <v>89459</v>
      </c>
      <c r="GK36" s="105">
        <f t="shared" si="94"/>
        <v>6360</v>
      </c>
      <c r="GL36" s="105">
        <f t="shared" si="95"/>
        <v>4828</v>
      </c>
      <c r="GM36" s="105">
        <f t="shared" si="96"/>
        <v>3149</v>
      </c>
      <c r="GN36" s="105">
        <f t="shared" si="97"/>
        <v>4000</v>
      </c>
      <c r="GO36" s="105">
        <f t="shared" si="98"/>
        <v>10038</v>
      </c>
      <c r="GP36" s="105">
        <f t="shared" si="99"/>
        <v>9130</v>
      </c>
      <c r="GQ36" s="105">
        <f t="shared" si="100"/>
        <v>9120</v>
      </c>
      <c r="GR36" s="105">
        <f t="shared" si="101"/>
        <v>7920</v>
      </c>
      <c r="GS36" s="105">
        <f t="shared" si="102"/>
        <v>6117</v>
      </c>
      <c r="GT36" s="105">
        <f t="shared" si="75"/>
        <v>16996</v>
      </c>
      <c r="GU36" s="105">
        <f t="shared" si="103"/>
        <v>15114</v>
      </c>
      <c r="GV36" s="105">
        <f t="shared" si="104"/>
        <v>17366</v>
      </c>
      <c r="GW36" s="105">
        <f t="shared" si="105"/>
        <v>19560</v>
      </c>
      <c r="GX36" s="105">
        <f t="shared" si="106"/>
        <v>37419</v>
      </c>
      <c r="GY36" s="139">
        <f t="shared" si="33"/>
        <v>1.20163567898329</v>
      </c>
      <c r="GZ36" s="139">
        <f t="shared" si="34"/>
        <v>0.913036809815951</v>
      </c>
      <c r="HA36" s="158"/>
      <c r="HB36" s="148" t="s">
        <v>893</v>
      </c>
      <c r="HC36" s="148" t="s">
        <v>893</v>
      </c>
      <c r="HD36" s="149">
        <v>12425</v>
      </c>
      <c r="HE36" s="149">
        <v>10314</v>
      </c>
      <c r="HF36" s="149">
        <v>14755</v>
      </c>
      <c r="HG36" s="149">
        <v>18867</v>
      </c>
      <c r="HH36" s="149">
        <v>18821</v>
      </c>
      <c r="HI36" s="149">
        <v>21801</v>
      </c>
      <c r="HJ36" s="149">
        <v>23297</v>
      </c>
      <c r="HK36" s="149">
        <v>26022</v>
      </c>
      <c r="HL36" s="149">
        <v>26313</v>
      </c>
      <c r="HM36" s="149">
        <v>25741</v>
      </c>
      <c r="HN36" s="149">
        <v>27503</v>
      </c>
      <c r="HO36" s="149">
        <v>25392</v>
      </c>
      <c r="HP36" s="149">
        <v>18999</v>
      </c>
      <c r="HQ36" s="149">
        <v>12174</v>
      </c>
      <c r="HR36" s="149">
        <v>22170</v>
      </c>
      <c r="HS36" s="149">
        <v>24931</v>
      </c>
      <c r="HT36" s="149">
        <v>20699</v>
      </c>
      <c r="HU36" s="149">
        <v>22298</v>
      </c>
      <c r="HV36" s="149">
        <v>18761</v>
      </c>
      <c r="HW36" s="149">
        <v>16886</v>
      </c>
      <c r="HX36" s="149">
        <v>15640</v>
      </c>
      <c r="HY36" s="149">
        <v>15661</v>
      </c>
      <c r="HZ36" s="149">
        <v>12326</v>
      </c>
      <c r="IA36" s="149">
        <v>17290</v>
      </c>
      <c r="IB36" s="149">
        <v>12645</v>
      </c>
      <c r="IC36" s="149">
        <v>2469</v>
      </c>
      <c r="ID36" s="149">
        <v>10479</v>
      </c>
      <c r="IE36" s="149">
        <v>16542</v>
      </c>
      <c r="IF36" s="149">
        <v>15031</v>
      </c>
      <c r="IG36" s="149">
        <v>17920</v>
      </c>
      <c r="IH36" s="149">
        <v>16484</v>
      </c>
      <c r="II36" s="149">
        <v>17810</v>
      </c>
      <c r="IJ36" s="149">
        <v>23377</v>
      </c>
      <c r="IK36" s="149">
        <v>24126</v>
      </c>
      <c r="IL36" s="149">
        <v>30609</v>
      </c>
      <c r="IM36" s="149">
        <v>33520</v>
      </c>
      <c r="IN36" s="149">
        <v>26186</v>
      </c>
      <c r="IO36" s="149">
        <v>15516</v>
      </c>
      <c r="IP36" s="149">
        <v>35370</v>
      </c>
      <c r="IQ36" s="149">
        <v>33485</v>
      </c>
      <c r="IR36" s="149">
        <v>35696</v>
      </c>
      <c r="IS36" s="149">
        <v>42278</v>
      </c>
      <c r="IT36" s="149">
        <v>47633</v>
      </c>
      <c r="IU36" s="149">
        <v>56067</v>
      </c>
      <c r="IV36" s="149">
        <v>67254</v>
      </c>
      <c r="IW36" s="149">
        <v>64233</v>
      </c>
      <c r="IX36" s="149">
        <f>SUM(IX3:IX34)</f>
        <v>86008</v>
      </c>
      <c r="IY36" s="149">
        <f>SUM(IY3:IY34)</f>
        <v>87890</v>
      </c>
      <c r="IZ36" s="149">
        <f>SUM(IZ3:IZ34)</f>
        <v>82625</v>
      </c>
      <c r="JA36" s="149">
        <f>SUM(JA3:JA34)</f>
        <v>71501</v>
      </c>
      <c r="JB36" s="149">
        <f>SUM(JB3:JB34)</f>
        <v>84558</v>
      </c>
      <c r="JC36" s="149">
        <v>66193</v>
      </c>
      <c r="JD36" s="149">
        <v>98906</v>
      </c>
      <c r="JE36" s="149">
        <v>119977</v>
      </c>
      <c r="JF36" s="149">
        <v>136563</v>
      </c>
      <c r="JG36" s="149">
        <v>155715</v>
      </c>
      <c r="JH36" s="149">
        <v>167459</v>
      </c>
      <c r="JI36" s="149">
        <v>163575</v>
      </c>
      <c r="JJ36" s="149">
        <v>167315</v>
      </c>
      <c r="JK36" s="149">
        <v>183928</v>
      </c>
      <c r="JL36" s="149">
        <v>118792</v>
      </c>
      <c r="JM36" s="149">
        <v>142507</v>
      </c>
      <c r="JN36" s="149">
        <v>149104</v>
      </c>
      <c r="JO36" s="149">
        <v>167215</v>
      </c>
      <c r="JP36" s="149">
        <v>493166</v>
      </c>
      <c r="JQ36" s="149">
        <v>185197</v>
      </c>
      <c r="JR36" s="149">
        <v>191804</v>
      </c>
      <c r="JS36" s="149">
        <v>238461</v>
      </c>
      <c r="JT36" s="149">
        <v>258547</v>
      </c>
      <c r="JU36" s="149">
        <v>295042</v>
      </c>
      <c r="JV36" s="149">
        <v>307757</v>
      </c>
      <c r="JW36" s="149">
        <v>358260</v>
      </c>
      <c r="JX36" s="149">
        <v>275350</v>
      </c>
      <c r="JY36" s="148">
        <v>179700</v>
      </c>
      <c r="JZ36" s="148">
        <v>306374</v>
      </c>
      <c r="KA36" s="152">
        <f t="shared" si="61"/>
        <v>1.05476714239725</v>
      </c>
      <c r="KB36" s="152">
        <f t="shared" si="62"/>
        <v>0.704919309961046</v>
      </c>
      <c r="KD36" s="139"/>
      <c r="KE36" s="105">
        <f t="shared" si="72"/>
        <v>217835</v>
      </c>
      <c r="KF36" s="105">
        <f>SUM(IB36:IM36)</f>
        <v>221012</v>
      </c>
      <c r="KG36" s="105"/>
      <c r="KH36" s="105"/>
      <c r="KI36" s="105"/>
      <c r="KK36" s="105">
        <f>SUM(IH36:IJ36)</f>
        <v>57671</v>
      </c>
      <c r="KL36" s="105">
        <f>SUM(IK36:IM36)</f>
        <v>88255</v>
      </c>
      <c r="KM36" s="105">
        <f>SUM(IN36:IP36)</f>
        <v>77072</v>
      </c>
      <c r="KN36" s="105">
        <f>SUM(IQ36:IS36)</f>
        <v>111459</v>
      </c>
      <c r="KO36" s="105">
        <f>SUM(IT36:IV36)</f>
        <v>170954</v>
      </c>
      <c r="KP36" s="105">
        <f>SUM(IW36:IY36)</f>
        <v>238131</v>
      </c>
      <c r="KQ36" s="105">
        <f>SUM(IZ36:JB36)</f>
        <v>238684</v>
      </c>
      <c r="KR36" s="105">
        <f>IF(SUM(JC36:JE36)=0,"",SUM(JC36:JE36))</f>
        <v>285076</v>
      </c>
      <c r="KS36" s="105">
        <f>SUM(JF36:JH36)</f>
        <v>459737</v>
      </c>
      <c r="KT36" s="105">
        <f t="shared" si="67"/>
        <v>514818</v>
      </c>
      <c r="KU36" s="149">
        <f t="shared" si="68"/>
        <v>410403</v>
      </c>
      <c r="KV36" s="149">
        <f t="shared" si="69"/>
        <v>845578</v>
      </c>
      <c r="KW36" s="149">
        <f t="shared" si="70"/>
        <v>688812</v>
      </c>
      <c r="KX36" s="149">
        <f t="shared" si="71"/>
        <v>961059</v>
      </c>
      <c r="KY36" s="152">
        <f t="shared" si="43"/>
        <v>0.866793701851917</v>
      </c>
      <c r="KZ36" s="152">
        <f t="shared" si="44"/>
        <v>0.395241372101531</v>
      </c>
    </row>
    <row r="37" ht="15" spans="3:312">
      <c r="C37" s="138" t="s">
        <v>875</v>
      </c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>
        <v>417</v>
      </c>
      <c r="R37" s="105">
        <v>1706</v>
      </c>
      <c r="S37" s="105">
        <v>1377</v>
      </c>
      <c r="T37" s="105">
        <v>2056</v>
      </c>
      <c r="U37" s="105">
        <v>1902</v>
      </c>
      <c r="V37" s="105">
        <v>1093</v>
      </c>
      <c r="W37" s="105">
        <v>847</v>
      </c>
      <c r="X37" s="105">
        <v>1518</v>
      </c>
      <c r="Y37" s="105">
        <v>2056</v>
      </c>
      <c r="Z37" s="105">
        <v>1099</v>
      </c>
      <c r="AA37" s="105">
        <v>1516</v>
      </c>
      <c r="AB37" s="105">
        <v>1027</v>
      </c>
      <c r="AC37" s="105">
        <v>567</v>
      </c>
      <c r="AD37" s="105">
        <v>1173</v>
      </c>
      <c r="AE37" s="105">
        <v>1388</v>
      </c>
      <c r="AF37" s="105">
        <v>1503</v>
      </c>
      <c r="AG37" s="105">
        <v>2028</v>
      </c>
      <c r="AH37" s="105">
        <v>2036</v>
      </c>
      <c r="AI37" s="105">
        <v>2057</v>
      </c>
      <c r="AJ37" s="105">
        <v>2107</v>
      </c>
      <c r="AK37" s="105">
        <v>3003</v>
      </c>
      <c r="AL37" s="105">
        <v>3018</v>
      </c>
      <c r="AM37" s="105">
        <v>2588</v>
      </c>
      <c r="AN37" s="105">
        <v>2040</v>
      </c>
      <c r="AO37" s="105">
        <v>1006</v>
      </c>
      <c r="AP37" s="105">
        <v>2503</v>
      </c>
      <c r="AQ37" s="105">
        <v>3027</v>
      </c>
      <c r="AR37" s="105">
        <v>3082</v>
      </c>
      <c r="AS37" s="105">
        <v>4007</v>
      </c>
      <c r="AT37" s="105">
        <v>4027</v>
      </c>
      <c r="AU37" s="105">
        <v>2787</v>
      </c>
      <c r="AV37" s="105">
        <v>5005</v>
      </c>
      <c r="AW37" s="105">
        <v>5025</v>
      </c>
      <c r="AX37" s="105">
        <v>5027</v>
      </c>
      <c r="AY37" s="105">
        <v>5062</v>
      </c>
      <c r="AZ37" s="105">
        <v>2200</v>
      </c>
      <c r="BA37" s="105">
        <v>1557</v>
      </c>
      <c r="BB37" s="105">
        <v>3719</v>
      </c>
      <c r="BC37" s="105">
        <v>1521</v>
      </c>
      <c r="BD37" s="105">
        <v>3003</v>
      </c>
      <c r="BE37" s="105">
        <v>4031</v>
      </c>
      <c r="BF37" s="105">
        <v>4566</v>
      </c>
      <c r="BG37" s="105">
        <v>4567</v>
      </c>
      <c r="BH37" s="105">
        <v>3003</v>
      </c>
      <c r="BI37" s="105">
        <v>1117</v>
      </c>
      <c r="BJ37" s="105">
        <v>153</v>
      </c>
      <c r="BK37" s="105">
        <v>30</v>
      </c>
      <c r="BL37" s="105">
        <v>0</v>
      </c>
      <c r="BM37" s="105">
        <v>0</v>
      </c>
      <c r="BN37" s="105">
        <v>0</v>
      </c>
      <c r="BO37" s="105">
        <v>0</v>
      </c>
      <c r="BP37" s="105">
        <v>0</v>
      </c>
      <c r="BQ37" s="105">
        <v>0</v>
      </c>
      <c r="BR37" s="105">
        <v>0</v>
      </c>
      <c r="BS37" s="105">
        <v>0</v>
      </c>
      <c r="BT37" s="105">
        <v>0</v>
      </c>
      <c r="BU37" s="105">
        <v>0</v>
      </c>
      <c r="BV37" s="105">
        <v>0</v>
      </c>
      <c r="BW37" s="105">
        <v>0</v>
      </c>
      <c r="BX37" s="105">
        <v>0</v>
      </c>
      <c r="BY37" s="138">
        <v>0</v>
      </c>
      <c r="BZ37" s="138">
        <v>0</v>
      </c>
      <c r="CA37" s="139" t="str">
        <f t="shared" si="45"/>
        <v/>
      </c>
      <c r="CB37" s="139" t="str">
        <f t="shared" si="46"/>
        <v/>
      </c>
      <c r="CC37" s="105">
        <f t="shared" si="76"/>
        <v>15587</v>
      </c>
      <c r="CD37" s="105">
        <f t="shared" si="77"/>
        <v>22495</v>
      </c>
      <c r="CE37" s="105">
        <f t="shared" si="78"/>
        <v>9203</v>
      </c>
      <c r="CF37" s="105">
        <f t="shared" si="79"/>
        <v>8609</v>
      </c>
      <c r="CG37" s="105">
        <f t="shared" si="80"/>
        <v>5549</v>
      </c>
      <c r="CH37" s="105">
        <f t="shared" si="81"/>
        <v>10116</v>
      </c>
      <c r="CI37" s="105">
        <f t="shared" si="82"/>
        <v>11819</v>
      </c>
      <c r="CJ37" s="105">
        <f t="shared" si="83"/>
        <v>15114</v>
      </c>
      <c r="CK37" s="105">
        <f t="shared" si="84"/>
        <v>7476</v>
      </c>
      <c r="CL37" s="105">
        <f t="shared" si="85"/>
        <v>8555</v>
      </c>
      <c r="CM37" s="105">
        <f t="shared" si="86"/>
        <v>12136</v>
      </c>
      <c r="CN37" s="105">
        <f t="shared" si="87"/>
        <v>1300</v>
      </c>
      <c r="CO37" s="105">
        <f t="shared" si="88"/>
        <v>0</v>
      </c>
      <c r="CP37" s="105">
        <f t="shared" si="89"/>
        <v>0</v>
      </c>
      <c r="CQ37" s="105">
        <f t="shared" si="90"/>
        <v>0</v>
      </c>
      <c r="CR37" s="105">
        <f t="shared" si="91"/>
        <v>0</v>
      </c>
      <c r="CS37" s="139" t="str">
        <f t="shared" si="15"/>
        <v/>
      </c>
      <c r="CT37" s="164" t="str">
        <f t="shared" si="16"/>
        <v/>
      </c>
      <c r="CU37" s="165">
        <f t="shared" si="48"/>
        <v>0</v>
      </c>
      <c r="CV37" s="165">
        <f t="shared" si="49"/>
        <v>15587</v>
      </c>
      <c r="CW37" s="165">
        <f t="shared" si="50"/>
        <v>22495</v>
      </c>
      <c r="CX37" s="165">
        <f t="shared" si="51"/>
        <v>42598</v>
      </c>
      <c r="CY37" s="165">
        <f t="shared" si="52"/>
        <v>29467</v>
      </c>
      <c r="CZ37" s="165">
        <f t="shared" si="53"/>
        <v>0</v>
      </c>
      <c r="DA37" s="165">
        <f t="shared" si="54"/>
        <v>0</v>
      </c>
      <c r="DB37" s="166"/>
      <c r="DC37" s="138" t="s">
        <v>865</v>
      </c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5"/>
      <c r="DO37" s="105">
        <v>100</v>
      </c>
      <c r="DP37" s="105"/>
      <c r="DQ37" s="105"/>
      <c r="DR37" s="105"/>
      <c r="DS37" s="105"/>
      <c r="DT37" s="105"/>
      <c r="DU37" s="105"/>
      <c r="DV37" s="105"/>
      <c r="DW37" s="105"/>
      <c r="DX37" s="105">
        <v>239</v>
      </c>
      <c r="DY37" s="105">
        <v>764</v>
      </c>
      <c r="DZ37" s="105">
        <v>521</v>
      </c>
      <c r="EA37" s="105">
        <v>31</v>
      </c>
      <c r="EB37" s="105">
        <v>9</v>
      </c>
      <c r="EC37" s="105"/>
      <c r="ED37" s="105">
        <v>6</v>
      </c>
      <c r="EE37" s="105"/>
      <c r="EF37" s="105">
        <v>616</v>
      </c>
      <c r="EG37" s="105"/>
      <c r="EH37" s="105">
        <v>19</v>
      </c>
      <c r="EI37" s="105"/>
      <c r="EJ37" s="105">
        <v>16</v>
      </c>
      <c r="EK37" s="105">
        <v>554</v>
      </c>
      <c r="EL37" s="105">
        <v>557</v>
      </c>
      <c r="EM37" s="105"/>
      <c r="EN37" s="105">
        <v>323</v>
      </c>
      <c r="EO37" s="105">
        <v>131</v>
      </c>
      <c r="EP37" s="105">
        <v>511</v>
      </c>
      <c r="EQ37" s="105">
        <v>551</v>
      </c>
      <c r="ER37" s="105">
        <v>601</v>
      </c>
      <c r="ES37" s="105">
        <v>224</v>
      </c>
      <c r="ET37" s="105">
        <v>186</v>
      </c>
      <c r="EU37" s="105">
        <v>297</v>
      </c>
      <c r="EV37" s="105">
        <v>452</v>
      </c>
      <c r="EW37" s="105">
        <v>349</v>
      </c>
      <c r="EX37" s="105">
        <v>448</v>
      </c>
      <c r="EY37" s="105">
        <v>953</v>
      </c>
      <c r="EZ37" s="105">
        <v>1011</v>
      </c>
      <c r="FA37" s="105">
        <v>332</v>
      </c>
      <c r="FB37" s="105">
        <v>563</v>
      </c>
      <c r="FC37" s="105">
        <v>34</v>
      </c>
      <c r="FD37" s="105">
        <v>183</v>
      </c>
      <c r="FE37" s="105">
        <v>797</v>
      </c>
      <c r="FF37" s="105">
        <v>352</v>
      </c>
      <c r="FG37" s="105">
        <v>455</v>
      </c>
      <c r="FH37" s="105">
        <v>847</v>
      </c>
      <c r="FI37" s="105">
        <v>566</v>
      </c>
      <c r="FJ37" s="105">
        <v>1023</v>
      </c>
      <c r="FK37" s="105">
        <v>565</v>
      </c>
      <c r="FL37" s="105">
        <v>122</v>
      </c>
      <c r="FM37" s="105">
        <v>74</v>
      </c>
      <c r="FN37" s="105">
        <v>592</v>
      </c>
      <c r="FO37" s="105">
        <v>283</v>
      </c>
      <c r="FP37" s="105">
        <v>921</v>
      </c>
      <c r="FQ37" s="105">
        <v>1356</v>
      </c>
      <c r="FR37" s="105">
        <v>507</v>
      </c>
      <c r="FS37" s="105">
        <v>295</v>
      </c>
      <c r="FT37" s="105">
        <v>177</v>
      </c>
      <c r="FU37" s="105">
        <v>144</v>
      </c>
      <c r="FV37" s="105">
        <v>0</v>
      </c>
      <c r="FW37" s="105">
        <v>2</v>
      </c>
      <c r="FX37" s="105">
        <v>111</v>
      </c>
      <c r="FY37" s="105">
        <v>409</v>
      </c>
      <c r="FZ37" s="105">
        <v>13</v>
      </c>
      <c r="GA37" s="139">
        <f t="shared" si="55"/>
        <v>-0.978040540540541</v>
      </c>
      <c r="GB37" s="139">
        <f t="shared" si="56"/>
        <v>-0.968215158924205</v>
      </c>
      <c r="GD37" s="105">
        <f t="shared" si="57"/>
        <v>100</v>
      </c>
      <c r="GE37" s="105">
        <f t="shared" si="92"/>
        <v>1555</v>
      </c>
      <c r="GF37" s="105">
        <f t="shared" si="93"/>
        <v>1777</v>
      </c>
      <c r="GG37" s="105">
        <f t="shared" si="58"/>
        <v>5026</v>
      </c>
      <c r="GH37" s="105">
        <f t="shared" si="59"/>
        <v>6728</v>
      </c>
      <c r="GI37" s="105">
        <f t="shared" si="60"/>
        <v>4473</v>
      </c>
      <c r="GK37" s="105">
        <f t="shared" si="94"/>
        <v>35</v>
      </c>
      <c r="GL37" s="105">
        <f t="shared" si="95"/>
        <v>1111</v>
      </c>
      <c r="GM37" s="105">
        <f t="shared" si="96"/>
        <v>965</v>
      </c>
      <c r="GN37" s="105">
        <f t="shared" si="97"/>
        <v>1376</v>
      </c>
      <c r="GO37" s="105">
        <f t="shared" si="98"/>
        <v>935</v>
      </c>
      <c r="GP37" s="105">
        <f t="shared" si="99"/>
        <v>1750</v>
      </c>
      <c r="GQ37" s="105">
        <f t="shared" si="100"/>
        <v>1906</v>
      </c>
      <c r="GR37" s="105">
        <f t="shared" si="101"/>
        <v>1014</v>
      </c>
      <c r="GS37" s="105">
        <f t="shared" si="102"/>
        <v>1654</v>
      </c>
      <c r="GT37" s="105">
        <f t="shared" si="75"/>
        <v>2154</v>
      </c>
      <c r="GU37" s="105">
        <f t="shared" si="103"/>
        <v>788</v>
      </c>
      <c r="GV37" s="105">
        <f t="shared" si="104"/>
        <v>2560</v>
      </c>
      <c r="GW37" s="105">
        <f t="shared" si="105"/>
        <v>979</v>
      </c>
      <c r="GX37" s="105">
        <f t="shared" si="106"/>
        <v>146</v>
      </c>
      <c r="GY37" s="139">
        <f t="shared" si="33"/>
        <v>-0.9322191272052</v>
      </c>
      <c r="GZ37" s="139">
        <f t="shared" si="34"/>
        <v>-0.850868232890705</v>
      </c>
      <c r="HA37" s="158"/>
      <c r="HB37" s="158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</row>
    <row r="38" ht="15" spans="3:312">
      <c r="C38" s="138" t="s">
        <v>892</v>
      </c>
      <c r="D38" s="105">
        <v>7930</v>
      </c>
      <c r="E38" s="105">
        <v>4435</v>
      </c>
      <c r="F38" s="105">
        <v>8876</v>
      </c>
      <c r="G38" s="105">
        <v>10155</v>
      </c>
      <c r="H38" s="105">
        <v>19589</v>
      </c>
      <c r="I38" s="105">
        <v>9667</v>
      </c>
      <c r="J38" s="105">
        <v>6033</v>
      </c>
      <c r="K38" s="105">
        <v>9178</v>
      </c>
      <c r="L38" s="105">
        <v>10738</v>
      </c>
      <c r="M38" s="105">
        <v>27814</v>
      </c>
      <c r="N38" s="105">
        <v>18315</v>
      </c>
      <c r="O38" s="105">
        <v>27823</v>
      </c>
      <c r="P38" s="105">
        <v>4512</v>
      </c>
      <c r="Q38" s="105">
        <v>2866</v>
      </c>
      <c r="R38" s="105">
        <v>17990</v>
      </c>
      <c r="S38" s="105">
        <v>5009</v>
      </c>
      <c r="T38" s="105">
        <v>8982</v>
      </c>
      <c r="U38" s="105">
        <v>26072</v>
      </c>
      <c r="V38" s="105">
        <v>12509</v>
      </c>
      <c r="W38" s="105">
        <v>10705</v>
      </c>
      <c r="X38" s="105">
        <v>10009</v>
      </c>
      <c r="Y38" s="105">
        <v>8601</v>
      </c>
      <c r="Z38" s="105">
        <v>7005</v>
      </c>
      <c r="AA38" s="105">
        <v>36613</v>
      </c>
      <c r="AB38" s="105">
        <v>2006</v>
      </c>
      <c r="AC38" s="105">
        <v>1002</v>
      </c>
      <c r="AD38" s="105">
        <v>5992</v>
      </c>
      <c r="AE38" s="105">
        <v>586</v>
      </c>
      <c r="AF38" s="105">
        <v>2106</v>
      </c>
      <c r="AG38" s="105">
        <v>3008</v>
      </c>
      <c r="AH38" s="105">
        <v>2009</v>
      </c>
      <c r="AI38" s="105">
        <v>2106</v>
      </c>
      <c r="AJ38" s="105">
        <v>2245</v>
      </c>
      <c r="AK38" s="105">
        <v>2037</v>
      </c>
      <c r="AL38" s="105">
        <v>1754</v>
      </c>
      <c r="AM38" s="105">
        <v>1037</v>
      </c>
      <c r="AN38" s="105">
        <v>1072</v>
      </c>
      <c r="AO38" s="105">
        <v>1012</v>
      </c>
      <c r="AP38" s="105">
        <v>1065</v>
      </c>
      <c r="AQ38" s="105">
        <v>1300</v>
      </c>
      <c r="AR38" s="105">
        <v>1200</v>
      </c>
      <c r="AS38" s="105">
        <v>1500</v>
      </c>
      <c r="AT38" s="105">
        <v>3490</v>
      </c>
      <c r="AU38" s="105">
        <v>4074</v>
      </c>
      <c r="AV38" s="105">
        <v>2474</v>
      </c>
      <c r="AW38" s="105">
        <v>2468</v>
      </c>
      <c r="AX38" s="105">
        <v>2464</v>
      </c>
      <c r="AY38" s="105">
        <v>4198</v>
      </c>
      <c r="AZ38" s="105">
        <v>2122</v>
      </c>
      <c r="BA38" s="105">
        <v>1263</v>
      </c>
      <c r="BB38" s="105">
        <v>5735</v>
      </c>
      <c r="BC38" s="105">
        <v>2061</v>
      </c>
      <c r="BD38" s="105">
        <v>2262</v>
      </c>
      <c r="BE38" s="105">
        <v>3597</v>
      </c>
      <c r="BF38" s="105">
        <v>3640</v>
      </c>
      <c r="BG38" s="105">
        <v>1225</v>
      </c>
      <c r="BH38" s="105">
        <v>1252</v>
      </c>
      <c r="BI38" s="105">
        <v>1081</v>
      </c>
      <c r="BJ38" s="105">
        <v>6052</v>
      </c>
      <c r="BK38" s="105">
        <v>9863</v>
      </c>
      <c r="BL38" s="105">
        <v>2125</v>
      </c>
      <c r="BM38" s="105">
        <v>2687</v>
      </c>
      <c r="BN38" s="105">
        <v>10302</v>
      </c>
      <c r="BO38" s="105">
        <v>4946</v>
      </c>
      <c r="BP38" s="105">
        <v>4085</v>
      </c>
      <c r="BQ38" s="105">
        <v>11224</v>
      </c>
      <c r="BR38" s="105">
        <v>3357</v>
      </c>
      <c r="BS38" s="105">
        <v>2029</v>
      </c>
      <c r="BT38" s="105">
        <v>8325</v>
      </c>
      <c r="BU38" s="105">
        <v>7014</v>
      </c>
      <c r="BV38" s="105">
        <v>9590</v>
      </c>
      <c r="BW38" s="105">
        <v>20815</v>
      </c>
      <c r="BX38" s="105">
        <v>1477</v>
      </c>
      <c r="BY38" s="138">
        <v>1232</v>
      </c>
      <c r="BZ38" s="138">
        <v>7389</v>
      </c>
      <c r="CA38" s="139">
        <f t="shared" si="45"/>
        <v>-0.282760629004077</v>
      </c>
      <c r="CB38" s="139">
        <f t="shared" si="46"/>
        <v>4.99756493506494</v>
      </c>
      <c r="CC38" s="105">
        <f t="shared" si="76"/>
        <v>150873</v>
      </c>
      <c r="CD38" s="105">
        <f t="shared" si="77"/>
        <v>25888</v>
      </c>
      <c r="CE38" s="105">
        <f t="shared" si="78"/>
        <v>8397</v>
      </c>
      <c r="CF38" s="105">
        <f t="shared" si="79"/>
        <v>4828</v>
      </c>
      <c r="CG38" s="105">
        <f t="shared" si="80"/>
        <v>3149</v>
      </c>
      <c r="CH38" s="105">
        <f t="shared" si="81"/>
        <v>4000</v>
      </c>
      <c r="CI38" s="105">
        <f t="shared" si="82"/>
        <v>10038</v>
      </c>
      <c r="CJ38" s="105">
        <f t="shared" si="83"/>
        <v>9130</v>
      </c>
      <c r="CK38" s="105">
        <f t="shared" si="84"/>
        <v>9120</v>
      </c>
      <c r="CL38" s="105">
        <f t="shared" si="85"/>
        <v>7920</v>
      </c>
      <c r="CM38" s="105">
        <f t="shared" si="86"/>
        <v>6117</v>
      </c>
      <c r="CN38" s="105">
        <f t="shared" si="87"/>
        <v>16996</v>
      </c>
      <c r="CO38" s="105">
        <f t="shared" si="88"/>
        <v>15114</v>
      </c>
      <c r="CP38" s="105">
        <f t="shared" si="89"/>
        <v>20255</v>
      </c>
      <c r="CQ38" s="105">
        <f t="shared" si="90"/>
        <v>13711</v>
      </c>
      <c r="CR38" s="105">
        <f t="shared" si="91"/>
        <v>37419</v>
      </c>
      <c r="CS38" s="139">
        <f t="shared" si="15"/>
        <v>1.20163567898329</v>
      </c>
      <c r="CT38" s="164">
        <f t="shared" si="16"/>
        <v>1.72912260229013</v>
      </c>
      <c r="CU38" s="165">
        <f t="shared" si="48"/>
        <v>160553</v>
      </c>
      <c r="CV38" s="165">
        <f t="shared" si="49"/>
        <v>150873</v>
      </c>
      <c r="CW38" s="165">
        <f t="shared" si="50"/>
        <v>25888</v>
      </c>
      <c r="CX38" s="165">
        <f t="shared" si="51"/>
        <v>26317</v>
      </c>
      <c r="CY38" s="165">
        <f t="shared" si="52"/>
        <v>40153</v>
      </c>
      <c r="CZ38" s="165">
        <f t="shared" si="53"/>
        <v>86499</v>
      </c>
      <c r="DA38" s="165">
        <f t="shared" si="54"/>
        <v>10098</v>
      </c>
      <c r="DB38" s="166"/>
      <c r="DC38" s="138" t="s">
        <v>894</v>
      </c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5"/>
      <c r="DO38" s="105"/>
      <c r="DP38" s="105"/>
      <c r="DQ38" s="105"/>
      <c r="DR38" s="105"/>
      <c r="DS38" s="105"/>
      <c r="DT38" s="105"/>
      <c r="DU38" s="105"/>
      <c r="DV38" s="105"/>
      <c r="DW38" s="105"/>
      <c r="DX38" s="105"/>
      <c r="DY38" s="105"/>
      <c r="DZ38" s="105"/>
      <c r="EA38" s="105"/>
      <c r="EB38" s="105"/>
      <c r="EC38" s="105"/>
      <c r="ED38" s="105"/>
      <c r="EE38" s="105"/>
      <c r="EF38" s="105"/>
      <c r="EG38" s="105">
        <v>207</v>
      </c>
      <c r="EH38" s="105">
        <v>309</v>
      </c>
      <c r="EI38" s="105">
        <v>411</v>
      </c>
      <c r="EJ38" s="105">
        <v>260</v>
      </c>
      <c r="EK38" s="105">
        <v>277</v>
      </c>
      <c r="EL38" s="105">
        <v>553</v>
      </c>
      <c r="EM38" s="105">
        <v>583</v>
      </c>
      <c r="EN38" s="105">
        <v>506</v>
      </c>
      <c r="EO38" s="105">
        <v>375</v>
      </c>
      <c r="EP38" s="105">
        <v>597</v>
      </c>
      <c r="EQ38" s="105">
        <v>537</v>
      </c>
      <c r="ER38" s="105">
        <v>229</v>
      </c>
      <c r="ES38" s="105">
        <v>302</v>
      </c>
      <c r="ET38" s="105">
        <v>155</v>
      </c>
      <c r="EU38" s="105">
        <v>123</v>
      </c>
      <c r="EV38" s="105">
        <v>96</v>
      </c>
      <c r="EW38" s="105">
        <v>44</v>
      </c>
      <c r="EX38" s="105">
        <v>28</v>
      </c>
      <c r="EY38" s="105">
        <v>19</v>
      </c>
      <c r="EZ38" s="105">
        <v>134</v>
      </c>
      <c r="FA38" s="105">
        <v>15</v>
      </c>
      <c r="FB38" s="105">
        <v>415</v>
      </c>
      <c r="FC38" s="105">
        <v>190</v>
      </c>
      <c r="FD38" s="105">
        <v>367</v>
      </c>
      <c r="FE38" s="105">
        <v>305</v>
      </c>
      <c r="FF38" s="105">
        <v>808</v>
      </c>
      <c r="FG38" s="105">
        <v>180</v>
      </c>
      <c r="FH38" s="105">
        <v>794</v>
      </c>
      <c r="FI38" s="105">
        <v>458</v>
      </c>
      <c r="FJ38" s="105">
        <v>633</v>
      </c>
      <c r="FK38" s="105">
        <v>327</v>
      </c>
      <c r="FL38" s="105">
        <v>29</v>
      </c>
      <c r="FM38" s="105">
        <v>26</v>
      </c>
      <c r="FN38" s="105">
        <v>37</v>
      </c>
      <c r="FO38" s="105">
        <v>0</v>
      </c>
      <c r="FP38" s="105">
        <v>0</v>
      </c>
      <c r="FQ38" s="105">
        <v>0</v>
      </c>
      <c r="FR38" s="105">
        <v>0</v>
      </c>
      <c r="FS38" s="105">
        <v>0</v>
      </c>
      <c r="FT38" s="105">
        <v>0</v>
      </c>
      <c r="FU38" s="105">
        <v>0</v>
      </c>
      <c r="FV38" s="105">
        <v>0</v>
      </c>
      <c r="FW38" s="105">
        <v>0</v>
      </c>
      <c r="FX38" s="105">
        <v>0</v>
      </c>
      <c r="FY38" s="105">
        <v>0</v>
      </c>
      <c r="FZ38" s="105">
        <v>0</v>
      </c>
      <c r="GA38" s="139" t="str">
        <f t="shared" si="55"/>
        <v/>
      </c>
      <c r="GB38" s="139" t="str">
        <f t="shared" si="56"/>
        <v/>
      </c>
      <c r="GD38" s="105">
        <f t="shared" si="57"/>
        <v>0</v>
      </c>
      <c r="GE38" s="105">
        <f t="shared" si="92"/>
        <v>0</v>
      </c>
      <c r="GF38" s="105">
        <f t="shared" si="93"/>
        <v>2600</v>
      </c>
      <c r="GG38" s="105">
        <f t="shared" si="58"/>
        <v>3011</v>
      </c>
      <c r="GH38" s="105">
        <f t="shared" si="59"/>
        <v>4626</v>
      </c>
      <c r="GI38" s="105">
        <f t="shared" si="60"/>
        <v>92</v>
      </c>
      <c r="GK38" s="105">
        <f t="shared" si="94"/>
        <v>980</v>
      </c>
      <c r="GL38" s="105">
        <f t="shared" si="95"/>
        <v>1413</v>
      </c>
      <c r="GM38" s="105">
        <f t="shared" si="96"/>
        <v>1478</v>
      </c>
      <c r="GN38" s="105">
        <f t="shared" si="97"/>
        <v>1068</v>
      </c>
      <c r="GO38" s="105">
        <f t="shared" si="98"/>
        <v>374</v>
      </c>
      <c r="GP38" s="105">
        <f t="shared" si="99"/>
        <v>91</v>
      </c>
      <c r="GQ38" s="105">
        <f t="shared" si="100"/>
        <v>564</v>
      </c>
      <c r="GR38" s="105">
        <f t="shared" si="101"/>
        <v>862</v>
      </c>
      <c r="GS38" s="105">
        <f t="shared" si="102"/>
        <v>1782</v>
      </c>
      <c r="GT38" s="105">
        <f t="shared" si="75"/>
        <v>1418</v>
      </c>
      <c r="GU38" s="105">
        <f t="shared" si="103"/>
        <v>92</v>
      </c>
      <c r="GV38" s="105">
        <f t="shared" si="104"/>
        <v>0</v>
      </c>
      <c r="GW38" s="105">
        <f t="shared" si="105"/>
        <v>0</v>
      </c>
      <c r="GX38" s="105">
        <f t="shared" si="106"/>
        <v>0</v>
      </c>
      <c r="GY38" s="139" t="str">
        <f t="shared" si="33"/>
        <v/>
      </c>
      <c r="GZ38" s="139" t="str">
        <f t="shared" si="34"/>
        <v/>
      </c>
      <c r="HA38" s="158"/>
      <c r="HB38" s="158"/>
      <c r="HC38" s="31"/>
      <c r="HD38" s="31"/>
      <c r="HE38" s="31"/>
      <c r="HF38" s="31"/>
      <c r="HG38" s="31"/>
      <c r="HH38" s="31"/>
      <c r="HI38" s="31"/>
      <c r="HJ38" s="31"/>
      <c r="HK38" s="31"/>
      <c r="HL38" s="31"/>
      <c r="HM38" s="31"/>
      <c r="HN38" s="31"/>
      <c r="HO38" s="31"/>
      <c r="HP38" s="31"/>
      <c r="HQ38" s="31"/>
      <c r="HR38" s="31"/>
      <c r="HS38" s="31"/>
      <c r="HT38" s="31"/>
      <c r="HU38" s="31"/>
      <c r="HV38" s="31"/>
      <c r="HW38" s="31"/>
      <c r="HX38" s="31"/>
      <c r="HY38" s="31"/>
      <c r="HZ38" s="31"/>
      <c r="IA38" s="31"/>
      <c r="IB38" s="31"/>
      <c r="IC38" s="31"/>
      <c r="ID38" s="31"/>
      <c r="IE38" s="31"/>
      <c r="IF38" s="31"/>
      <c r="IG38" s="31"/>
    </row>
    <row r="39" ht="15" spans="3:312">
      <c r="C39" s="138" t="s">
        <v>863</v>
      </c>
      <c r="D39" s="105">
        <v>72</v>
      </c>
      <c r="E39" s="105"/>
      <c r="F39" s="105"/>
      <c r="G39" s="105"/>
      <c r="H39" s="105">
        <v>45</v>
      </c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>
        <v>231</v>
      </c>
      <c r="W39" s="105">
        <v>85</v>
      </c>
      <c r="X39" s="105">
        <v>214</v>
      </c>
      <c r="Y39" s="105">
        <v>367</v>
      </c>
      <c r="Z39" s="105">
        <v>200</v>
      </c>
      <c r="AA39" s="105">
        <v>197</v>
      </c>
      <c r="AB39" s="105">
        <v>397</v>
      </c>
      <c r="AC39" s="105">
        <v>59</v>
      </c>
      <c r="AD39" s="105">
        <v>127</v>
      </c>
      <c r="AE39" s="105">
        <v>347</v>
      </c>
      <c r="AF39" s="105">
        <v>309</v>
      </c>
      <c r="AG39" s="105">
        <v>335</v>
      </c>
      <c r="AH39" s="105">
        <v>346</v>
      </c>
      <c r="AI39" s="105">
        <v>457</v>
      </c>
      <c r="AJ39" s="105">
        <v>488</v>
      </c>
      <c r="AK39" s="105">
        <v>518</v>
      </c>
      <c r="AL39" s="105">
        <v>732</v>
      </c>
      <c r="AM39" s="105">
        <v>709</v>
      </c>
      <c r="AN39" s="105">
        <v>996</v>
      </c>
      <c r="AO39" s="105">
        <v>351</v>
      </c>
      <c r="AP39" s="105">
        <v>780</v>
      </c>
      <c r="AQ39" s="105">
        <v>620</v>
      </c>
      <c r="AR39" s="105">
        <v>633</v>
      </c>
      <c r="AS39" s="105">
        <v>684</v>
      </c>
      <c r="AT39" s="105">
        <v>739</v>
      </c>
      <c r="AU39" s="105">
        <v>643</v>
      </c>
      <c r="AV39" s="105">
        <v>442</v>
      </c>
      <c r="AW39" s="105">
        <v>1243</v>
      </c>
      <c r="AX39" s="105">
        <v>1632</v>
      </c>
      <c r="AY39" s="105">
        <v>1098</v>
      </c>
      <c r="AZ39" s="105">
        <v>950</v>
      </c>
      <c r="BA39" s="105">
        <v>717</v>
      </c>
      <c r="BB39" s="105">
        <v>753</v>
      </c>
      <c r="BC39" s="105">
        <v>214</v>
      </c>
      <c r="BD39" s="105">
        <v>277</v>
      </c>
      <c r="BE39" s="105">
        <v>385</v>
      </c>
      <c r="BF39" s="105">
        <v>609</v>
      </c>
      <c r="BG39" s="105">
        <v>1181</v>
      </c>
      <c r="BH39" s="105">
        <v>679</v>
      </c>
      <c r="BI39" s="105">
        <v>948</v>
      </c>
      <c r="BJ39" s="105">
        <v>909</v>
      </c>
      <c r="BK39" s="105">
        <v>1963</v>
      </c>
      <c r="BL39" s="105">
        <v>1685</v>
      </c>
      <c r="BM39" s="105">
        <v>881</v>
      </c>
      <c r="BN39" s="105">
        <v>1202</v>
      </c>
      <c r="BO39" s="105">
        <v>1002</v>
      </c>
      <c r="BP39" s="105">
        <v>944</v>
      </c>
      <c r="BQ39" s="105">
        <v>1067</v>
      </c>
      <c r="BR39" s="105">
        <v>988</v>
      </c>
      <c r="BS39" s="105">
        <v>0</v>
      </c>
      <c r="BT39" s="105">
        <v>1085</v>
      </c>
      <c r="BU39" s="105">
        <v>950</v>
      </c>
      <c r="BV39" s="105">
        <v>1058</v>
      </c>
      <c r="BW39" s="105">
        <v>1181</v>
      </c>
      <c r="BX39" s="105">
        <v>573</v>
      </c>
      <c r="BY39" s="138">
        <v>300</v>
      </c>
      <c r="BZ39" s="138">
        <v>595</v>
      </c>
      <c r="CA39" s="139">
        <f t="shared" si="45"/>
        <v>-0.504991680532446</v>
      </c>
      <c r="CB39" s="139">
        <f t="shared" si="46"/>
        <v>0.983333333333333</v>
      </c>
      <c r="CC39" s="105">
        <f t="shared" si="76"/>
        <v>1294</v>
      </c>
      <c r="CD39" s="105">
        <f t="shared" si="77"/>
        <v>4824</v>
      </c>
      <c r="CE39" s="105">
        <f t="shared" si="78"/>
        <v>1809</v>
      </c>
      <c r="CF39" s="105">
        <f t="shared" si="79"/>
        <v>1959</v>
      </c>
      <c r="CG39" s="105">
        <f t="shared" si="80"/>
        <v>2127</v>
      </c>
      <c r="CH39" s="105">
        <f t="shared" si="81"/>
        <v>1937</v>
      </c>
      <c r="CI39" s="105">
        <f t="shared" si="82"/>
        <v>1824</v>
      </c>
      <c r="CJ39" s="105">
        <f t="shared" si="83"/>
        <v>3973</v>
      </c>
      <c r="CK39" s="105">
        <f t="shared" si="84"/>
        <v>2420</v>
      </c>
      <c r="CL39" s="105">
        <f t="shared" si="85"/>
        <v>876</v>
      </c>
      <c r="CM39" s="105">
        <f t="shared" si="86"/>
        <v>2469</v>
      </c>
      <c r="CN39" s="105">
        <f t="shared" si="87"/>
        <v>3820</v>
      </c>
      <c r="CO39" s="105">
        <f t="shared" si="88"/>
        <v>3768</v>
      </c>
      <c r="CP39" s="105">
        <f t="shared" si="89"/>
        <v>3013</v>
      </c>
      <c r="CQ39" s="105">
        <f t="shared" si="90"/>
        <v>2073</v>
      </c>
      <c r="CR39" s="105">
        <f t="shared" si="91"/>
        <v>3189</v>
      </c>
      <c r="CS39" s="139">
        <f t="shared" si="15"/>
        <v>-0.165183246073298</v>
      </c>
      <c r="CT39" s="164">
        <f t="shared" si="16"/>
        <v>0.5383502170767</v>
      </c>
      <c r="CU39" s="165">
        <f t="shared" si="48"/>
        <v>117</v>
      </c>
      <c r="CV39" s="165">
        <f t="shared" si="49"/>
        <v>1294</v>
      </c>
      <c r="CW39" s="165">
        <f t="shared" si="50"/>
        <v>4824</v>
      </c>
      <c r="CX39" s="165">
        <f t="shared" si="51"/>
        <v>9861</v>
      </c>
      <c r="CY39" s="165">
        <f t="shared" si="52"/>
        <v>9585</v>
      </c>
      <c r="CZ39" s="165">
        <f t="shared" si="53"/>
        <v>12043</v>
      </c>
      <c r="DA39" s="165">
        <f t="shared" si="54"/>
        <v>1468</v>
      </c>
      <c r="DB39" s="166"/>
      <c r="DC39" s="138" t="s">
        <v>855</v>
      </c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5"/>
      <c r="DO39" s="105"/>
      <c r="DP39" s="105"/>
      <c r="DQ39" s="105"/>
      <c r="DR39" s="105"/>
      <c r="DS39" s="105"/>
      <c r="DT39" s="105"/>
      <c r="DU39" s="105"/>
      <c r="DV39" s="105"/>
      <c r="DW39" s="105"/>
      <c r="DX39" s="105"/>
      <c r="DY39" s="105"/>
      <c r="DZ39" s="105"/>
      <c r="EA39" s="105"/>
      <c r="EB39" s="105"/>
      <c r="EC39" s="105"/>
      <c r="ED39" s="105"/>
      <c r="EE39" s="105"/>
      <c r="EF39" s="105"/>
      <c r="EG39" s="105"/>
      <c r="EH39" s="105"/>
      <c r="EI39" s="105"/>
      <c r="EJ39" s="105"/>
      <c r="EK39" s="105"/>
      <c r="EL39" s="105"/>
      <c r="EM39" s="105"/>
      <c r="EN39" s="105"/>
      <c r="EO39" s="105"/>
      <c r="EP39" s="105"/>
      <c r="EQ39" s="105"/>
      <c r="ER39" s="105"/>
      <c r="ES39" s="105"/>
      <c r="ET39" s="105"/>
      <c r="EU39" s="105"/>
      <c r="EV39" s="105">
        <v>196</v>
      </c>
      <c r="EW39" s="105">
        <v>146</v>
      </c>
      <c r="EX39" s="105">
        <v>206</v>
      </c>
      <c r="EY39" s="105">
        <v>572</v>
      </c>
      <c r="EZ39" s="105">
        <v>367</v>
      </c>
      <c r="FA39" s="105">
        <v>133</v>
      </c>
      <c r="FB39" s="105">
        <v>197</v>
      </c>
      <c r="FC39" s="105">
        <v>248</v>
      </c>
      <c r="FD39" s="105">
        <v>265</v>
      </c>
      <c r="FE39" s="105">
        <v>334</v>
      </c>
      <c r="FF39" s="105">
        <v>954</v>
      </c>
      <c r="FG39" s="105">
        <v>208</v>
      </c>
      <c r="FH39" s="105">
        <v>705</v>
      </c>
      <c r="FI39" s="105">
        <v>968</v>
      </c>
      <c r="FJ39" s="105">
        <v>689</v>
      </c>
      <c r="FK39" s="105">
        <v>451</v>
      </c>
      <c r="FL39" s="105">
        <v>193</v>
      </c>
      <c r="FM39" s="105">
        <v>834</v>
      </c>
      <c r="FN39" s="105">
        <v>1752</v>
      </c>
      <c r="FO39" s="105">
        <v>706</v>
      </c>
      <c r="FP39" s="105">
        <v>2206</v>
      </c>
      <c r="FQ39" s="105">
        <v>2188</v>
      </c>
      <c r="FR39" s="105">
        <v>2588</v>
      </c>
      <c r="FS39" s="105">
        <v>1623</v>
      </c>
      <c r="FT39" s="105">
        <v>693</v>
      </c>
      <c r="FU39" s="105">
        <v>653</v>
      </c>
      <c r="FV39" s="105">
        <v>443</v>
      </c>
      <c r="FW39" s="105">
        <v>1074</v>
      </c>
      <c r="FX39" s="105">
        <v>446</v>
      </c>
      <c r="FY39" s="105">
        <v>398</v>
      </c>
      <c r="FZ39" s="105">
        <v>564</v>
      </c>
      <c r="GA39" s="139">
        <f t="shared" si="55"/>
        <v>-0.678082191780822</v>
      </c>
      <c r="GB39" s="139">
        <f t="shared" si="56"/>
        <v>0.417085427135678</v>
      </c>
      <c r="GD39" s="105">
        <f t="shared" si="57"/>
        <v>0</v>
      </c>
      <c r="GE39" s="105">
        <f t="shared" si="92"/>
        <v>0</v>
      </c>
      <c r="GF39" s="105">
        <f t="shared" si="93"/>
        <v>0</v>
      </c>
      <c r="GG39" s="105">
        <f t="shared" si="58"/>
        <v>1120</v>
      </c>
      <c r="GH39" s="105">
        <f t="shared" si="59"/>
        <v>5519</v>
      </c>
      <c r="GI39" s="105">
        <f t="shared" si="60"/>
        <v>14953</v>
      </c>
      <c r="GK39" s="105">
        <f t="shared" si="94"/>
        <v>0</v>
      </c>
      <c r="GL39" s="105">
        <f t="shared" si="95"/>
        <v>0</v>
      </c>
      <c r="GM39" s="105">
        <f t="shared" si="96"/>
        <v>0</v>
      </c>
      <c r="GN39" s="105">
        <f t="shared" si="97"/>
        <v>0</v>
      </c>
      <c r="GO39" s="105">
        <f t="shared" si="98"/>
        <v>196</v>
      </c>
      <c r="GP39" s="105">
        <f t="shared" si="99"/>
        <v>924</v>
      </c>
      <c r="GQ39" s="105">
        <f t="shared" si="100"/>
        <v>697</v>
      </c>
      <c r="GR39" s="105">
        <f t="shared" si="101"/>
        <v>847</v>
      </c>
      <c r="GS39" s="105">
        <f t="shared" si="102"/>
        <v>1867</v>
      </c>
      <c r="GT39" s="105">
        <f t="shared" si="75"/>
        <v>2108</v>
      </c>
      <c r="GU39" s="105">
        <f t="shared" si="103"/>
        <v>2779</v>
      </c>
      <c r="GV39" s="105">
        <f t="shared" si="104"/>
        <v>5100</v>
      </c>
      <c r="GW39" s="105">
        <f t="shared" si="105"/>
        <v>4904</v>
      </c>
      <c r="GX39" s="105">
        <f t="shared" si="106"/>
        <v>2170</v>
      </c>
      <c r="GY39" s="139">
        <f t="shared" si="33"/>
        <v>0.0294117647058822</v>
      </c>
      <c r="GZ39" s="139">
        <f t="shared" si="34"/>
        <v>-0.557504078303426</v>
      </c>
      <c r="HA39" s="158"/>
      <c r="HB39" s="158"/>
      <c r="HC39" s="31"/>
      <c r="HD39" s="31"/>
      <c r="HE39" s="31"/>
      <c r="HF39" s="31"/>
      <c r="HG39" s="31"/>
      <c r="HH39" s="31"/>
      <c r="HI39" s="31"/>
      <c r="HJ39" s="31"/>
      <c r="HK39" s="31"/>
      <c r="HL39" s="31"/>
      <c r="HM39" s="31"/>
      <c r="HN39" s="31"/>
      <c r="HO39" s="31"/>
      <c r="HP39" s="31"/>
      <c r="HQ39" s="31"/>
      <c r="HR39" s="31"/>
      <c r="HS39" s="31"/>
      <c r="HT39" s="31"/>
      <c r="HU39" s="31"/>
      <c r="HV39" s="31"/>
      <c r="HW39" s="31"/>
      <c r="HX39" s="31"/>
      <c r="HY39" s="31"/>
      <c r="HZ39" s="31"/>
      <c r="IA39" s="31"/>
      <c r="IB39" s="31"/>
      <c r="IC39" s="31"/>
      <c r="ID39" s="31"/>
      <c r="IE39" s="31"/>
      <c r="IF39" s="31"/>
      <c r="IG39" s="31"/>
    </row>
    <row r="40" ht="15" spans="3:312">
      <c r="C40" s="138" t="s">
        <v>865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>
        <v>200</v>
      </c>
      <c r="P40" s="105">
        <v>7</v>
      </c>
      <c r="Q40" s="105">
        <v>163</v>
      </c>
      <c r="R40" s="105"/>
      <c r="S40" s="105">
        <v>225</v>
      </c>
      <c r="T40" s="105">
        <v>305</v>
      </c>
      <c r="U40" s="105">
        <v>845</v>
      </c>
      <c r="V40" s="105"/>
      <c r="W40" s="105"/>
      <c r="X40" s="105">
        <v>239</v>
      </c>
      <c r="Y40" s="105">
        <v>764</v>
      </c>
      <c r="Z40" s="105">
        <v>521</v>
      </c>
      <c r="AA40" s="105">
        <v>31</v>
      </c>
      <c r="AB40" s="105">
        <v>9</v>
      </c>
      <c r="AC40" s="105"/>
      <c r="AD40" s="105">
        <v>6</v>
      </c>
      <c r="AE40" s="105"/>
      <c r="AF40" s="105">
        <v>617</v>
      </c>
      <c r="AG40" s="105"/>
      <c r="AH40" s="105">
        <v>19</v>
      </c>
      <c r="AI40" s="105"/>
      <c r="AJ40" s="105">
        <v>16</v>
      </c>
      <c r="AK40" s="105">
        <v>554</v>
      </c>
      <c r="AL40" s="105">
        <v>557</v>
      </c>
      <c r="AM40" s="105"/>
      <c r="AN40" s="105">
        <v>323</v>
      </c>
      <c r="AO40" s="105">
        <v>131</v>
      </c>
      <c r="AP40" s="105">
        <v>511</v>
      </c>
      <c r="AQ40" s="105">
        <v>551</v>
      </c>
      <c r="AR40" s="105">
        <v>601</v>
      </c>
      <c r="AS40" s="105">
        <v>224</v>
      </c>
      <c r="AT40" s="105">
        <v>186</v>
      </c>
      <c r="AU40" s="105">
        <v>297</v>
      </c>
      <c r="AV40" s="105">
        <v>452</v>
      </c>
      <c r="AW40" s="105">
        <v>349</v>
      </c>
      <c r="AX40" s="105">
        <v>1067</v>
      </c>
      <c r="AY40" s="105">
        <v>2171</v>
      </c>
      <c r="AZ40" s="105">
        <v>1519</v>
      </c>
      <c r="BA40" s="105">
        <v>958</v>
      </c>
      <c r="BB40" s="105">
        <v>987</v>
      </c>
      <c r="BC40" s="105">
        <v>73</v>
      </c>
      <c r="BD40" s="105">
        <v>366</v>
      </c>
      <c r="BE40" s="105">
        <v>1234</v>
      </c>
      <c r="BF40" s="105">
        <v>1061</v>
      </c>
      <c r="BG40" s="105">
        <v>1159</v>
      </c>
      <c r="BH40" s="105">
        <v>1283</v>
      </c>
      <c r="BI40" s="105">
        <v>645</v>
      </c>
      <c r="BJ40" s="105">
        <v>1026</v>
      </c>
      <c r="BK40" s="105">
        <v>569</v>
      </c>
      <c r="BL40" s="105">
        <v>486</v>
      </c>
      <c r="BM40" s="105">
        <v>417</v>
      </c>
      <c r="BN40" s="105">
        <v>1505</v>
      </c>
      <c r="BO40" s="105">
        <v>979</v>
      </c>
      <c r="BP40" s="105">
        <v>1299</v>
      </c>
      <c r="BQ40" s="105">
        <v>1613</v>
      </c>
      <c r="BR40" s="105">
        <v>812</v>
      </c>
      <c r="BS40" s="105">
        <v>1491</v>
      </c>
      <c r="BT40" s="105">
        <v>2633</v>
      </c>
      <c r="BU40" s="105">
        <v>1351</v>
      </c>
      <c r="BV40" s="105">
        <v>1887</v>
      </c>
      <c r="BW40" s="105">
        <v>1242</v>
      </c>
      <c r="BX40" s="105">
        <v>755</v>
      </c>
      <c r="BY40" s="138">
        <v>980</v>
      </c>
      <c r="BZ40" s="138">
        <v>1007</v>
      </c>
      <c r="CA40" s="139">
        <f t="shared" si="45"/>
        <v>-0.330897009966777</v>
      </c>
      <c r="CB40" s="139">
        <f t="shared" si="46"/>
        <v>0.0275510204081633</v>
      </c>
      <c r="CC40" s="105">
        <f t="shared" si="76"/>
        <v>3100</v>
      </c>
      <c r="CD40" s="105">
        <f t="shared" si="77"/>
        <v>1778</v>
      </c>
      <c r="CE40" s="105">
        <f t="shared" si="78"/>
        <v>589</v>
      </c>
      <c r="CF40" s="105">
        <f t="shared" si="79"/>
        <v>1111</v>
      </c>
      <c r="CG40" s="105">
        <f t="shared" si="80"/>
        <v>965</v>
      </c>
      <c r="CH40" s="105">
        <f t="shared" si="81"/>
        <v>1376</v>
      </c>
      <c r="CI40" s="105">
        <f t="shared" si="82"/>
        <v>935</v>
      </c>
      <c r="CJ40" s="105">
        <f t="shared" si="83"/>
        <v>3587</v>
      </c>
      <c r="CK40" s="105">
        <f t="shared" si="84"/>
        <v>3464</v>
      </c>
      <c r="CL40" s="105">
        <f t="shared" si="85"/>
        <v>1673</v>
      </c>
      <c r="CM40" s="105">
        <f t="shared" si="86"/>
        <v>3503</v>
      </c>
      <c r="CN40" s="105">
        <f t="shared" si="87"/>
        <v>2240</v>
      </c>
      <c r="CO40" s="105">
        <f t="shared" si="88"/>
        <v>2408</v>
      </c>
      <c r="CP40" s="105">
        <f t="shared" si="89"/>
        <v>3891</v>
      </c>
      <c r="CQ40" s="105">
        <f t="shared" si="90"/>
        <v>4936</v>
      </c>
      <c r="CR40" s="105">
        <f t="shared" si="91"/>
        <v>4480</v>
      </c>
      <c r="CS40" s="139">
        <f t="shared" si="15"/>
        <v>1</v>
      </c>
      <c r="CT40" s="164">
        <f t="shared" si="16"/>
        <v>-0.0923824959481362</v>
      </c>
      <c r="CU40" s="165">
        <f t="shared" si="48"/>
        <v>200</v>
      </c>
      <c r="CV40" s="165">
        <f t="shared" si="49"/>
        <v>3100</v>
      </c>
      <c r="CW40" s="165">
        <f t="shared" si="50"/>
        <v>1778</v>
      </c>
      <c r="CX40" s="165">
        <f t="shared" si="51"/>
        <v>6863</v>
      </c>
      <c r="CY40" s="165">
        <f t="shared" si="52"/>
        <v>10880</v>
      </c>
      <c r="CZ40" s="165">
        <f t="shared" si="53"/>
        <v>15715</v>
      </c>
      <c r="DA40" s="165">
        <f t="shared" si="54"/>
        <v>2742</v>
      </c>
      <c r="DB40" s="166"/>
      <c r="DC40" s="138" t="s">
        <v>895</v>
      </c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5"/>
      <c r="DO40" s="105"/>
      <c r="DP40" s="105"/>
      <c r="DQ40" s="105"/>
      <c r="DR40" s="105"/>
      <c r="DS40" s="105"/>
      <c r="DT40" s="105"/>
      <c r="DU40" s="105"/>
      <c r="DV40" s="105"/>
      <c r="DW40" s="105"/>
      <c r="DX40" s="105"/>
      <c r="DY40" s="105"/>
      <c r="DZ40" s="105"/>
      <c r="EA40" s="105"/>
      <c r="EB40" s="105"/>
      <c r="EC40" s="105"/>
      <c r="ED40" s="105"/>
      <c r="EE40" s="105"/>
      <c r="EF40" s="105"/>
      <c r="EG40" s="105"/>
      <c r="EH40" s="105"/>
      <c r="EI40" s="105"/>
      <c r="EJ40" s="105"/>
      <c r="EK40" s="105"/>
      <c r="EL40" s="105"/>
      <c r="EM40" s="105"/>
      <c r="EN40" s="105"/>
      <c r="EO40" s="105"/>
      <c r="EP40" s="105"/>
      <c r="EQ40" s="105"/>
      <c r="ER40" s="105"/>
      <c r="ES40" s="105"/>
      <c r="ET40" s="105"/>
      <c r="EU40" s="105"/>
      <c r="EV40" s="105"/>
      <c r="EW40" s="105">
        <v>200</v>
      </c>
      <c r="EX40" s="105">
        <v>288</v>
      </c>
      <c r="EY40" s="105">
        <v>1080</v>
      </c>
      <c r="EZ40" s="105">
        <v>565</v>
      </c>
      <c r="FA40" s="105">
        <v>315</v>
      </c>
      <c r="FB40" s="105">
        <v>500</v>
      </c>
      <c r="FC40" s="105">
        <v>420</v>
      </c>
      <c r="FD40" s="105">
        <v>145</v>
      </c>
      <c r="FE40" s="105">
        <v>354</v>
      </c>
      <c r="FF40" s="105">
        <v>603</v>
      </c>
      <c r="FG40" s="105">
        <v>608</v>
      </c>
      <c r="FH40" s="105">
        <v>561</v>
      </c>
      <c r="FI40" s="105">
        <v>256</v>
      </c>
      <c r="FJ40" s="105">
        <v>405</v>
      </c>
      <c r="FK40" s="105">
        <v>425</v>
      </c>
      <c r="FL40" s="105">
        <v>162</v>
      </c>
      <c r="FM40" s="105">
        <v>127</v>
      </c>
      <c r="FN40" s="105">
        <v>0</v>
      </c>
      <c r="FO40" s="105"/>
      <c r="FP40" s="105">
        <v>0</v>
      </c>
      <c r="FQ40" s="105">
        <v>0</v>
      </c>
      <c r="FR40" s="105">
        <v>0</v>
      </c>
      <c r="FS40" s="105">
        <v>0</v>
      </c>
      <c r="FT40" s="105">
        <v>0</v>
      </c>
      <c r="FU40" s="105">
        <v>0</v>
      </c>
      <c r="FV40" s="105">
        <v>0</v>
      </c>
      <c r="FW40" s="105">
        <v>0</v>
      </c>
      <c r="FX40" s="105">
        <v>0</v>
      </c>
      <c r="FY40" s="105">
        <v>0</v>
      </c>
      <c r="FZ40" s="105">
        <v>0</v>
      </c>
      <c r="GA40" s="139" t="str">
        <f t="shared" si="55"/>
        <v/>
      </c>
      <c r="GB40" s="139" t="str">
        <f t="shared" si="56"/>
        <v/>
      </c>
      <c r="GD40" s="105">
        <f t="shared" si="57"/>
        <v>0</v>
      </c>
      <c r="GE40" s="105">
        <f t="shared" si="92"/>
        <v>0</v>
      </c>
      <c r="GF40" s="105">
        <f t="shared" si="93"/>
        <v>0</v>
      </c>
      <c r="GG40" s="105">
        <f t="shared" si="58"/>
        <v>1568</v>
      </c>
      <c r="GH40" s="105">
        <f t="shared" si="59"/>
        <v>5157</v>
      </c>
      <c r="GI40" s="105">
        <f t="shared" si="60"/>
        <v>289</v>
      </c>
      <c r="GK40" s="105">
        <f t="shared" si="94"/>
        <v>0</v>
      </c>
      <c r="GL40" s="105">
        <f t="shared" si="95"/>
        <v>0</v>
      </c>
      <c r="GM40" s="105">
        <f t="shared" si="96"/>
        <v>0</v>
      </c>
      <c r="GN40" s="105">
        <f t="shared" si="97"/>
        <v>0</v>
      </c>
      <c r="GO40" s="105">
        <f t="shared" si="98"/>
        <v>0</v>
      </c>
      <c r="GP40" s="105">
        <f t="shared" si="99"/>
        <v>1568</v>
      </c>
      <c r="GQ40" s="105">
        <f t="shared" si="100"/>
        <v>1380</v>
      </c>
      <c r="GR40" s="105">
        <f t="shared" si="101"/>
        <v>919</v>
      </c>
      <c r="GS40" s="105">
        <f t="shared" si="102"/>
        <v>1772</v>
      </c>
      <c r="GT40" s="105">
        <f t="shared" si="75"/>
        <v>1086</v>
      </c>
      <c r="GU40" s="105">
        <f t="shared" si="103"/>
        <v>289</v>
      </c>
      <c r="GV40" s="105">
        <f t="shared" si="104"/>
        <v>0</v>
      </c>
      <c r="GW40" s="105">
        <f t="shared" si="105"/>
        <v>0</v>
      </c>
      <c r="GX40" s="105">
        <f t="shared" si="106"/>
        <v>0</v>
      </c>
      <c r="GY40" s="139" t="str">
        <f t="shared" si="33"/>
        <v/>
      </c>
      <c r="GZ40" s="139" t="str">
        <f t="shared" si="34"/>
        <v/>
      </c>
      <c r="HA40" s="158"/>
      <c r="HB40" s="158"/>
      <c r="HC40" s="31"/>
      <c r="HD40" s="31"/>
      <c r="HE40" s="31"/>
      <c r="HF40" s="31"/>
      <c r="HG40" s="31"/>
      <c r="HH40" s="31"/>
      <c r="HI40" s="31"/>
      <c r="HJ40" s="31"/>
      <c r="HK40" s="31"/>
      <c r="HL40" s="31"/>
      <c r="HM40" s="31"/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/>
      <c r="IA40" s="31"/>
      <c r="IB40" s="31"/>
      <c r="IC40" s="31"/>
      <c r="ID40" s="31"/>
      <c r="IE40" s="31"/>
      <c r="IF40" s="31"/>
      <c r="IG40" s="31"/>
    </row>
    <row r="41" ht="15" spans="3:312">
      <c r="C41" s="138" t="s">
        <v>896</v>
      </c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>
        <v>88</v>
      </c>
      <c r="AX41" s="105">
        <v>275</v>
      </c>
      <c r="AY41" s="105">
        <v>423</v>
      </c>
      <c r="AZ41" s="105">
        <v>35</v>
      </c>
      <c r="BA41" s="105">
        <v>51</v>
      </c>
      <c r="BB41" s="105">
        <v>497</v>
      </c>
      <c r="BC41" s="105">
        <v>378</v>
      </c>
      <c r="BD41" s="105">
        <v>198</v>
      </c>
      <c r="BE41" s="105">
        <v>253</v>
      </c>
      <c r="BF41" s="105">
        <v>186</v>
      </c>
      <c r="BG41" s="105">
        <v>275</v>
      </c>
      <c r="BH41" s="105">
        <v>347</v>
      </c>
      <c r="BI41" s="105">
        <v>593</v>
      </c>
      <c r="BJ41" s="105">
        <v>116</v>
      </c>
      <c r="BK41" s="105">
        <v>895</v>
      </c>
      <c r="BL41" s="105">
        <v>781</v>
      </c>
      <c r="BM41" s="105">
        <v>152</v>
      </c>
      <c r="BN41" s="105">
        <v>38</v>
      </c>
      <c r="BO41" s="105">
        <v>60</v>
      </c>
      <c r="BP41" s="105">
        <v>106</v>
      </c>
      <c r="BQ41" s="105">
        <v>80</v>
      </c>
      <c r="BR41" s="105">
        <v>176</v>
      </c>
      <c r="BS41" s="105">
        <v>210</v>
      </c>
      <c r="BT41" s="105">
        <v>692</v>
      </c>
      <c r="BU41" s="105">
        <v>1098</v>
      </c>
      <c r="BV41" s="105">
        <v>1879</v>
      </c>
      <c r="BW41" s="105">
        <v>1742</v>
      </c>
      <c r="BX41" s="105">
        <v>841</v>
      </c>
      <c r="BY41" s="138">
        <v>456</v>
      </c>
      <c r="BZ41" s="138">
        <v>669</v>
      </c>
      <c r="CA41" s="139">
        <f t="shared" si="45"/>
        <v>16.6052631578947</v>
      </c>
      <c r="CB41" s="139">
        <f t="shared" si="46"/>
        <v>0.467105263157895</v>
      </c>
      <c r="CC41" s="105">
        <f t="shared" si="76"/>
        <v>0</v>
      </c>
      <c r="CD41" s="105">
        <f t="shared" si="77"/>
        <v>0</v>
      </c>
      <c r="CE41" s="105">
        <f t="shared" si="78"/>
        <v>0</v>
      </c>
      <c r="CF41" s="105">
        <f t="shared" si="79"/>
        <v>0</v>
      </c>
      <c r="CG41" s="105">
        <f t="shared" si="80"/>
        <v>0</v>
      </c>
      <c r="CH41" s="105">
        <f t="shared" si="81"/>
        <v>0</v>
      </c>
      <c r="CI41" s="105">
        <f t="shared" si="82"/>
        <v>0</v>
      </c>
      <c r="CJ41" s="105">
        <f t="shared" si="83"/>
        <v>786</v>
      </c>
      <c r="CK41" s="105">
        <f t="shared" si="84"/>
        <v>583</v>
      </c>
      <c r="CL41" s="105">
        <f t="shared" si="85"/>
        <v>829</v>
      </c>
      <c r="CM41" s="105">
        <f t="shared" si="86"/>
        <v>808</v>
      </c>
      <c r="CN41" s="105">
        <f t="shared" si="87"/>
        <v>1604</v>
      </c>
      <c r="CO41" s="105">
        <f t="shared" si="88"/>
        <v>971</v>
      </c>
      <c r="CP41" s="105">
        <f t="shared" si="89"/>
        <v>246</v>
      </c>
      <c r="CQ41" s="105">
        <f t="shared" si="90"/>
        <v>1078</v>
      </c>
      <c r="CR41" s="105">
        <f t="shared" si="91"/>
        <v>4719</v>
      </c>
      <c r="CS41" s="139">
        <f t="shared" si="15"/>
        <v>1.94201995012469</v>
      </c>
      <c r="CT41" s="164">
        <f t="shared" si="16"/>
        <v>3.37755102040816</v>
      </c>
      <c r="CU41" s="165">
        <f t="shared" si="48"/>
        <v>0</v>
      </c>
      <c r="CV41" s="165">
        <f t="shared" si="49"/>
        <v>0</v>
      </c>
      <c r="CW41" s="165">
        <f t="shared" si="50"/>
        <v>0</v>
      </c>
      <c r="CX41" s="165">
        <f t="shared" si="51"/>
        <v>786</v>
      </c>
      <c r="CY41" s="165">
        <f t="shared" si="52"/>
        <v>3824</v>
      </c>
      <c r="CZ41" s="165">
        <f t="shared" si="53"/>
        <v>7014</v>
      </c>
      <c r="DA41" s="165">
        <f t="shared" si="54"/>
        <v>1966</v>
      </c>
      <c r="DB41" s="166"/>
      <c r="DC41" s="138" t="s">
        <v>896</v>
      </c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5"/>
      <c r="DS41" s="105"/>
      <c r="DT41" s="105"/>
      <c r="DU41" s="105"/>
      <c r="DV41" s="105"/>
      <c r="DW41" s="105"/>
      <c r="DX41" s="105"/>
      <c r="DY41" s="105"/>
      <c r="DZ41" s="105"/>
      <c r="EA41" s="105"/>
      <c r="EB41" s="105"/>
      <c r="EC41" s="105"/>
      <c r="ED41" s="105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>
        <v>88</v>
      </c>
      <c r="EX41" s="105">
        <v>275</v>
      </c>
      <c r="EY41" s="105">
        <v>423</v>
      </c>
      <c r="EZ41" s="105">
        <v>35</v>
      </c>
      <c r="FA41" s="105">
        <v>51</v>
      </c>
      <c r="FB41" s="105">
        <v>497</v>
      </c>
      <c r="FC41" s="105">
        <v>378</v>
      </c>
      <c r="FD41" s="105">
        <v>198</v>
      </c>
      <c r="FE41" s="105">
        <v>253</v>
      </c>
      <c r="FF41" s="105">
        <v>186</v>
      </c>
      <c r="FG41" s="105">
        <v>275</v>
      </c>
      <c r="FH41" s="105">
        <v>347</v>
      </c>
      <c r="FI41" s="105">
        <v>593</v>
      </c>
      <c r="FJ41" s="105">
        <v>116</v>
      </c>
      <c r="FK41" s="105">
        <v>895</v>
      </c>
      <c r="FL41" s="105">
        <v>781</v>
      </c>
      <c r="FM41" s="105">
        <v>152</v>
      </c>
      <c r="FN41" s="105">
        <v>38</v>
      </c>
      <c r="FO41" s="105">
        <v>82</v>
      </c>
      <c r="FP41" s="105">
        <v>106</v>
      </c>
      <c r="FQ41" s="105">
        <v>80</v>
      </c>
      <c r="FR41" s="105">
        <v>176</v>
      </c>
      <c r="FS41" s="105">
        <v>617</v>
      </c>
      <c r="FT41" s="105">
        <v>692</v>
      </c>
      <c r="FU41" s="105">
        <v>1098</v>
      </c>
      <c r="FV41" s="105">
        <v>1879</v>
      </c>
      <c r="FW41" s="105">
        <v>1742</v>
      </c>
      <c r="FX41" s="105">
        <v>841</v>
      </c>
      <c r="FY41" s="105">
        <v>456</v>
      </c>
      <c r="FZ41" s="105">
        <v>669</v>
      </c>
      <c r="GA41" s="139">
        <f t="shared" si="55"/>
        <v>16.6052631578947</v>
      </c>
      <c r="GB41" s="139">
        <f t="shared" si="56"/>
        <v>0.467105263157895</v>
      </c>
      <c r="GD41" s="105">
        <f t="shared" si="57"/>
        <v>0</v>
      </c>
      <c r="GE41" s="105">
        <f t="shared" si="92"/>
        <v>0</v>
      </c>
      <c r="GF41" s="105">
        <f t="shared" si="93"/>
        <v>0</v>
      </c>
      <c r="GG41" s="105">
        <f t="shared" si="58"/>
        <v>786</v>
      </c>
      <c r="GH41" s="105">
        <f t="shared" si="59"/>
        <v>3824</v>
      </c>
      <c r="GI41" s="105">
        <f t="shared" si="60"/>
        <v>7443</v>
      </c>
      <c r="GK41" s="105">
        <f t="shared" si="94"/>
        <v>0</v>
      </c>
      <c r="GL41" s="105">
        <f t="shared" si="95"/>
        <v>0</v>
      </c>
      <c r="GM41" s="105">
        <f t="shared" si="96"/>
        <v>0</v>
      </c>
      <c r="GN41" s="105">
        <f t="shared" si="97"/>
        <v>0</v>
      </c>
      <c r="GO41" s="105">
        <f t="shared" si="98"/>
        <v>0</v>
      </c>
      <c r="GP41" s="105">
        <f t="shared" si="99"/>
        <v>786</v>
      </c>
      <c r="GQ41" s="105">
        <f t="shared" si="100"/>
        <v>583</v>
      </c>
      <c r="GR41" s="105">
        <f t="shared" si="101"/>
        <v>829</v>
      </c>
      <c r="GS41" s="105">
        <f t="shared" si="102"/>
        <v>808</v>
      </c>
      <c r="GT41" s="105">
        <f t="shared" si="75"/>
        <v>1604</v>
      </c>
      <c r="GU41" s="105">
        <f t="shared" si="103"/>
        <v>971</v>
      </c>
      <c r="GV41" s="105">
        <f t="shared" si="104"/>
        <v>268</v>
      </c>
      <c r="GW41" s="105">
        <f t="shared" si="105"/>
        <v>1485</v>
      </c>
      <c r="GX41" s="105">
        <f t="shared" si="106"/>
        <v>4719</v>
      </c>
      <c r="GY41" s="139">
        <f t="shared" si="33"/>
        <v>1.94201995012469</v>
      </c>
      <c r="GZ41" s="139">
        <f t="shared" si="34"/>
        <v>2.17777777777778</v>
      </c>
      <c r="HA41" s="158"/>
      <c r="HB41" s="158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</row>
    <row r="42" ht="15" spans="3:312">
      <c r="C42" s="145" t="s">
        <v>897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>
        <v>304</v>
      </c>
      <c r="BI42" s="105">
        <v>474</v>
      </c>
      <c r="BJ42" s="105">
        <v>439</v>
      </c>
      <c r="BK42" s="105">
        <v>116</v>
      </c>
      <c r="BL42" s="105">
        <v>67</v>
      </c>
      <c r="BM42" s="105">
        <v>64</v>
      </c>
      <c r="BN42" s="105">
        <v>329</v>
      </c>
      <c r="BO42" s="105">
        <v>495</v>
      </c>
      <c r="BP42" s="105">
        <v>297</v>
      </c>
      <c r="BQ42" s="105">
        <v>102</v>
      </c>
      <c r="BR42" s="105">
        <v>115</v>
      </c>
      <c r="BS42" s="105">
        <v>3609</v>
      </c>
      <c r="BT42" s="105">
        <v>3557</v>
      </c>
      <c r="BU42" s="105">
        <v>4161</v>
      </c>
      <c r="BV42" s="105">
        <v>3936</v>
      </c>
      <c r="BW42" s="105">
        <v>2400</v>
      </c>
      <c r="BX42" s="105">
        <v>2363</v>
      </c>
      <c r="BY42" s="138">
        <v>1329</v>
      </c>
      <c r="BZ42" s="138">
        <v>2446</v>
      </c>
      <c r="CA42" s="139">
        <f t="shared" si="45"/>
        <v>6.43465045592705</v>
      </c>
      <c r="CB42" s="139">
        <f t="shared" si="46"/>
        <v>0.840481565086531</v>
      </c>
      <c r="CC42" s="105">
        <f t="shared" si="76"/>
        <v>0</v>
      </c>
      <c r="CD42" s="105">
        <f t="shared" si="77"/>
        <v>0</v>
      </c>
      <c r="CE42" s="105">
        <f t="shared" si="78"/>
        <v>0</v>
      </c>
      <c r="CF42" s="105">
        <f t="shared" si="79"/>
        <v>0</v>
      </c>
      <c r="CG42" s="105">
        <f t="shared" si="80"/>
        <v>0</v>
      </c>
      <c r="CH42" s="105">
        <f t="shared" si="81"/>
        <v>0</v>
      </c>
      <c r="CI42" s="105">
        <f t="shared" si="82"/>
        <v>0</v>
      </c>
      <c r="CJ42" s="105">
        <f t="shared" si="83"/>
        <v>0</v>
      </c>
      <c r="CK42" s="105">
        <f t="shared" si="84"/>
        <v>0</v>
      </c>
      <c r="CL42" s="105">
        <f t="shared" si="85"/>
        <v>0</v>
      </c>
      <c r="CM42" s="105">
        <f t="shared" si="86"/>
        <v>304</v>
      </c>
      <c r="CN42" s="105">
        <f t="shared" si="87"/>
        <v>1029</v>
      </c>
      <c r="CO42" s="105">
        <f t="shared" si="88"/>
        <v>460</v>
      </c>
      <c r="CP42" s="105">
        <f t="shared" si="89"/>
        <v>894</v>
      </c>
      <c r="CQ42" s="105">
        <f t="shared" si="90"/>
        <v>7281</v>
      </c>
      <c r="CR42" s="105">
        <f t="shared" si="91"/>
        <v>10497</v>
      </c>
      <c r="CS42" s="139">
        <f t="shared" si="15"/>
        <v>9.20116618075802</v>
      </c>
      <c r="CT42" s="164">
        <f t="shared" si="16"/>
        <v>0.441697569015245</v>
      </c>
      <c r="CU42" s="165">
        <f t="shared" si="48"/>
        <v>0</v>
      </c>
      <c r="CV42" s="165">
        <f t="shared" si="49"/>
        <v>0</v>
      </c>
      <c r="CW42" s="165">
        <f t="shared" si="50"/>
        <v>0</v>
      </c>
      <c r="CX42" s="165">
        <f t="shared" si="51"/>
        <v>0</v>
      </c>
      <c r="CY42" s="165">
        <f t="shared" si="52"/>
        <v>1333</v>
      </c>
      <c r="CZ42" s="165">
        <f t="shared" si="53"/>
        <v>19132</v>
      </c>
      <c r="DA42" s="165">
        <f t="shared" si="54"/>
        <v>6138</v>
      </c>
      <c r="DB42" s="166"/>
      <c r="DC42" s="145" t="s">
        <v>897</v>
      </c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5"/>
      <c r="DO42" s="105"/>
      <c r="DP42" s="105"/>
      <c r="DQ42" s="105"/>
      <c r="DR42" s="105"/>
      <c r="DS42" s="105"/>
      <c r="DT42" s="105"/>
      <c r="DU42" s="105"/>
      <c r="DV42" s="105"/>
      <c r="DW42" s="105"/>
      <c r="DX42" s="105"/>
      <c r="DY42" s="105"/>
      <c r="DZ42" s="105"/>
      <c r="EA42" s="105"/>
      <c r="EB42" s="105"/>
      <c r="EC42" s="105"/>
      <c r="ED42" s="105"/>
      <c r="EE42" s="105"/>
      <c r="EF42" s="105"/>
      <c r="EG42" s="105"/>
      <c r="EH42" s="105"/>
      <c r="EI42" s="105"/>
      <c r="EJ42" s="105"/>
      <c r="EK42" s="105"/>
      <c r="EL42" s="105"/>
      <c r="EM42" s="105"/>
      <c r="EN42" s="105"/>
      <c r="EO42" s="105"/>
      <c r="EP42" s="105"/>
      <c r="EQ42" s="105"/>
      <c r="ER42" s="105"/>
      <c r="ES42" s="105"/>
      <c r="ET42" s="105"/>
      <c r="EU42" s="105"/>
      <c r="EV42" s="105"/>
      <c r="EW42" s="105"/>
      <c r="EX42" s="105"/>
      <c r="EY42" s="105"/>
      <c r="EZ42" s="105"/>
      <c r="FA42" s="105"/>
      <c r="FB42" s="105"/>
      <c r="FC42" s="105"/>
      <c r="FD42" s="105"/>
      <c r="FE42" s="105"/>
      <c r="FF42" s="105"/>
      <c r="FG42" s="105"/>
      <c r="FH42" s="105">
        <v>304</v>
      </c>
      <c r="FI42" s="105">
        <v>474</v>
      </c>
      <c r="FJ42" s="105">
        <v>439</v>
      </c>
      <c r="FK42" s="105">
        <v>116</v>
      </c>
      <c r="FL42" s="105">
        <v>67</v>
      </c>
      <c r="FM42" s="105">
        <v>64</v>
      </c>
      <c r="FN42" s="105">
        <v>329</v>
      </c>
      <c r="FO42" s="105">
        <v>421</v>
      </c>
      <c r="FP42" s="105">
        <v>297</v>
      </c>
      <c r="FQ42" s="105">
        <v>102</v>
      </c>
      <c r="FR42" s="105">
        <v>115</v>
      </c>
      <c r="FS42" s="105">
        <v>96</v>
      </c>
      <c r="FT42" s="105">
        <v>322</v>
      </c>
      <c r="FU42" s="105">
        <v>1117</v>
      </c>
      <c r="FV42" s="105">
        <v>2414</v>
      </c>
      <c r="FW42" s="105">
        <v>1208</v>
      </c>
      <c r="FX42" s="105">
        <v>986</v>
      </c>
      <c r="FY42" s="105">
        <v>582</v>
      </c>
      <c r="FZ42" s="105">
        <v>1471</v>
      </c>
      <c r="GA42" s="139">
        <f t="shared" si="55"/>
        <v>3.47112462006079</v>
      </c>
      <c r="GB42" s="139">
        <f t="shared" si="56"/>
        <v>1.52749140893471</v>
      </c>
      <c r="GD42" s="105">
        <f t="shared" si="57"/>
        <v>0</v>
      </c>
      <c r="GE42" s="105">
        <f t="shared" si="92"/>
        <v>0</v>
      </c>
      <c r="GF42" s="105">
        <f t="shared" si="93"/>
        <v>0</v>
      </c>
      <c r="GG42" s="105">
        <f t="shared" si="58"/>
        <v>0</v>
      </c>
      <c r="GH42" s="105">
        <f t="shared" si="59"/>
        <v>1333</v>
      </c>
      <c r="GI42" s="105">
        <f t="shared" si="60"/>
        <v>6552</v>
      </c>
      <c r="GK42" s="105">
        <f t="shared" si="94"/>
        <v>0</v>
      </c>
      <c r="GL42" s="105">
        <f t="shared" si="95"/>
        <v>0</v>
      </c>
      <c r="GM42" s="105">
        <f t="shared" si="96"/>
        <v>0</v>
      </c>
      <c r="GN42" s="105">
        <f t="shared" si="97"/>
        <v>0</v>
      </c>
      <c r="GO42" s="105">
        <f t="shared" si="98"/>
        <v>0</v>
      </c>
      <c r="GP42" s="105">
        <f t="shared" si="99"/>
        <v>0</v>
      </c>
      <c r="GQ42" s="105">
        <f t="shared" si="100"/>
        <v>0</v>
      </c>
      <c r="GR42" s="105" t="str">
        <f t="shared" si="101"/>
        <v/>
      </c>
      <c r="GS42" s="105">
        <f t="shared" si="102"/>
        <v>304</v>
      </c>
      <c r="GT42" s="105">
        <f t="shared" si="75"/>
        <v>1029</v>
      </c>
      <c r="GU42" s="105">
        <f t="shared" si="103"/>
        <v>460</v>
      </c>
      <c r="GV42" s="105">
        <f t="shared" si="104"/>
        <v>820</v>
      </c>
      <c r="GW42" s="105">
        <f t="shared" si="105"/>
        <v>533</v>
      </c>
      <c r="GX42" s="105">
        <f t="shared" si="106"/>
        <v>4739</v>
      </c>
      <c r="GY42" s="139">
        <f t="shared" si="33"/>
        <v>3.60544217687075</v>
      </c>
      <c r="GZ42" s="139">
        <f t="shared" si="34"/>
        <v>7.89118198874296</v>
      </c>
      <c r="HA42" s="158"/>
      <c r="HB42" s="158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</row>
    <row r="43" ht="15" spans="3:312">
      <c r="C43" s="138" t="s">
        <v>894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>
        <v>207</v>
      </c>
      <c r="AH43" s="105">
        <v>309</v>
      </c>
      <c r="AI43" s="105">
        <v>411</v>
      </c>
      <c r="AJ43" s="105">
        <v>260</v>
      </c>
      <c r="AK43" s="105">
        <v>277</v>
      </c>
      <c r="AL43" s="105">
        <v>553</v>
      </c>
      <c r="AM43" s="105">
        <v>583</v>
      </c>
      <c r="AN43" s="105">
        <v>506</v>
      </c>
      <c r="AO43" s="105">
        <v>375</v>
      </c>
      <c r="AP43" s="105">
        <v>597</v>
      </c>
      <c r="AQ43" s="105">
        <v>537</v>
      </c>
      <c r="AR43" s="105">
        <v>229</v>
      </c>
      <c r="AS43" s="105">
        <v>302</v>
      </c>
      <c r="AT43" s="105">
        <v>155</v>
      </c>
      <c r="AU43" s="105">
        <v>123</v>
      </c>
      <c r="AV43" s="105">
        <v>96</v>
      </c>
      <c r="AW43" s="105">
        <v>44</v>
      </c>
      <c r="AX43" s="105">
        <v>28</v>
      </c>
      <c r="AY43" s="105">
        <v>19</v>
      </c>
      <c r="AZ43" s="105">
        <v>134</v>
      </c>
      <c r="BA43" s="105">
        <v>15</v>
      </c>
      <c r="BB43" s="105">
        <v>415</v>
      </c>
      <c r="BC43" s="105">
        <v>190</v>
      </c>
      <c r="BD43" s="105">
        <v>367</v>
      </c>
      <c r="BE43" s="105">
        <v>305</v>
      </c>
      <c r="BF43" s="105">
        <v>808</v>
      </c>
      <c r="BG43" s="105">
        <v>180</v>
      </c>
      <c r="BH43" s="105">
        <v>794</v>
      </c>
      <c r="BI43" s="105">
        <v>458</v>
      </c>
      <c r="BJ43" s="105">
        <v>633</v>
      </c>
      <c r="BK43" s="105">
        <v>327</v>
      </c>
      <c r="BL43" s="105">
        <v>29</v>
      </c>
      <c r="BM43" s="105">
        <v>26</v>
      </c>
      <c r="BN43" s="105">
        <v>37</v>
      </c>
      <c r="BO43" s="105">
        <v>19</v>
      </c>
      <c r="BP43" s="105">
        <v>0</v>
      </c>
      <c r="BQ43" s="105">
        <v>0</v>
      </c>
      <c r="BR43" s="105">
        <v>0</v>
      </c>
      <c r="BS43" s="105">
        <v>0</v>
      </c>
      <c r="BT43" s="105">
        <v>0</v>
      </c>
      <c r="BU43" s="105">
        <v>0</v>
      </c>
      <c r="BV43" s="105">
        <v>0</v>
      </c>
      <c r="BW43" s="105">
        <v>0</v>
      </c>
      <c r="BX43" s="105">
        <v>0</v>
      </c>
      <c r="BY43" s="138">
        <v>0</v>
      </c>
      <c r="BZ43" s="138">
        <v>0</v>
      </c>
      <c r="CA43" s="139">
        <f t="shared" si="45"/>
        <v>-1</v>
      </c>
      <c r="CB43" s="139" t="str">
        <f t="shared" si="46"/>
        <v/>
      </c>
      <c r="CC43" s="105">
        <f t="shared" si="76"/>
        <v>0</v>
      </c>
      <c r="CD43" s="105">
        <f t="shared" si="77"/>
        <v>2600</v>
      </c>
      <c r="CE43" s="105">
        <f t="shared" si="78"/>
        <v>1257</v>
      </c>
      <c r="CF43" s="105">
        <f t="shared" si="79"/>
        <v>1413</v>
      </c>
      <c r="CG43" s="105">
        <f t="shared" si="80"/>
        <v>1478</v>
      </c>
      <c r="CH43" s="105">
        <f t="shared" si="81"/>
        <v>1068</v>
      </c>
      <c r="CI43" s="105">
        <f t="shared" si="82"/>
        <v>374</v>
      </c>
      <c r="CJ43" s="105">
        <f t="shared" si="83"/>
        <v>91</v>
      </c>
      <c r="CK43" s="105">
        <f t="shared" si="84"/>
        <v>564</v>
      </c>
      <c r="CL43" s="105">
        <f t="shared" si="85"/>
        <v>862</v>
      </c>
      <c r="CM43" s="105">
        <f t="shared" si="86"/>
        <v>1782</v>
      </c>
      <c r="CN43" s="105">
        <f t="shared" si="87"/>
        <v>1418</v>
      </c>
      <c r="CO43" s="105">
        <f t="shared" si="88"/>
        <v>92</v>
      </c>
      <c r="CP43" s="105">
        <f t="shared" si="89"/>
        <v>19</v>
      </c>
      <c r="CQ43" s="105">
        <f t="shared" si="90"/>
        <v>0</v>
      </c>
      <c r="CR43" s="105">
        <f t="shared" si="91"/>
        <v>0</v>
      </c>
      <c r="CS43" s="139" t="str">
        <f t="shared" si="15"/>
        <v/>
      </c>
      <c r="CT43" s="164" t="str">
        <f t="shared" si="16"/>
        <v/>
      </c>
      <c r="CU43" s="165">
        <f t="shared" si="48"/>
        <v>0</v>
      </c>
      <c r="CV43" s="165">
        <f t="shared" si="49"/>
        <v>0</v>
      </c>
      <c r="CW43" s="165">
        <f t="shared" si="50"/>
        <v>2600</v>
      </c>
      <c r="CX43" s="165">
        <f t="shared" si="51"/>
        <v>3011</v>
      </c>
      <c r="CY43" s="165">
        <f t="shared" si="52"/>
        <v>4626</v>
      </c>
      <c r="CZ43" s="165">
        <f t="shared" si="53"/>
        <v>111</v>
      </c>
      <c r="DA43" s="165">
        <f t="shared" si="54"/>
        <v>0</v>
      </c>
      <c r="DB43" s="166"/>
      <c r="DC43" s="138" t="s">
        <v>877</v>
      </c>
      <c r="DD43" s="105"/>
      <c r="DE43" s="105">
        <v>46</v>
      </c>
      <c r="DF43" s="105">
        <v>90</v>
      </c>
      <c r="DG43" s="105">
        <v>112</v>
      </c>
      <c r="DH43" s="105">
        <v>118</v>
      </c>
      <c r="DI43" s="105">
        <v>125</v>
      </c>
      <c r="DJ43" s="105">
        <v>374</v>
      </c>
      <c r="DK43" s="105">
        <v>1096</v>
      </c>
      <c r="DL43" s="105">
        <v>1434</v>
      </c>
      <c r="DM43" s="105">
        <v>698</v>
      </c>
      <c r="DN43" s="105">
        <v>425</v>
      </c>
      <c r="DO43" s="105">
        <v>650</v>
      </c>
      <c r="DP43" s="105">
        <v>6</v>
      </c>
      <c r="DQ43" s="105"/>
      <c r="DR43" s="105"/>
      <c r="DS43" s="105"/>
      <c r="DT43" s="105"/>
      <c r="DU43" s="105"/>
      <c r="DV43" s="105"/>
      <c r="DW43" s="105"/>
      <c r="DX43" s="105"/>
      <c r="DY43" s="105"/>
      <c r="DZ43" s="105"/>
      <c r="EA43" s="105"/>
      <c r="EB43" s="105"/>
      <c r="EC43" s="105"/>
      <c r="ED43" s="105"/>
      <c r="EE43" s="105"/>
      <c r="EF43" s="105"/>
      <c r="EG43" s="105"/>
      <c r="EH43" s="105"/>
      <c r="EI43" s="105"/>
      <c r="EJ43" s="105"/>
      <c r="EK43" s="105"/>
      <c r="EL43" s="105"/>
      <c r="EM43" s="105"/>
      <c r="EN43" s="105"/>
      <c r="EO43" s="105"/>
      <c r="EP43" s="105"/>
      <c r="EQ43" s="105"/>
      <c r="ER43" s="105"/>
      <c r="ES43" s="105"/>
      <c r="ET43" s="105"/>
      <c r="EU43" s="105"/>
      <c r="EV43" s="105"/>
      <c r="EW43" s="105"/>
      <c r="EX43" s="105"/>
      <c r="EY43" s="105">
        <v>104</v>
      </c>
      <c r="EZ43" s="105"/>
      <c r="FA43" s="105"/>
      <c r="FB43" s="105"/>
      <c r="FC43" s="105"/>
      <c r="FD43" s="105">
        <v>455</v>
      </c>
      <c r="FE43" s="105">
        <v>792</v>
      </c>
      <c r="FF43" s="105">
        <v>520</v>
      </c>
      <c r="FG43" s="105">
        <v>331</v>
      </c>
      <c r="FH43" s="105">
        <v>272</v>
      </c>
      <c r="FI43" s="105">
        <v>278</v>
      </c>
      <c r="FJ43" s="105">
        <v>677</v>
      </c>
      <c r="FK43" s="105">
        <v>1535</v>
      </c>
      <c r="FL43" s="105">
        <v>3</v>
      </c>
      <c r="FM43" s="105">
        <v>84</v>
      </c>
      <c r="FN43" s="105">
        <v>283</v>
      </c>
      <c r="FO43" s="105">
        <v>115</v>
      </c>
      <c r="FP43" s="105">
        <v>46</v>
      </c>
      <c r="FQ43" s="105">
        <v>77</v>
      </c>
      <c r="FR43" s="105">
        <v>341</v>
      </c>
      <c r="FS43" s="105">
        <v>515</v>
      </c>
      <c r="FT43" s="105">
        <v>120</v>
      </c>
      <c r="FU43" s="105">
        <v>81</v>
      </c>
      <c r="FV43" s="105">
        <v>52</v>
      </c>
      <c r="FW43" s="105">
        <v>576</v>
      </c>
      <c r="FX43" s="105">
        <v>159</v>
      </c>
      <c r="FY43" s="105">
        <v>84</v>
      </c>
      <c r="FZ43" s="105">
        <v>22</v>
      </c>
      <c r="GA43" s="139">
        <f t="shared" si="55"/>
        <v>-0.92226148409894</v>
      </c>
      <c r="GB43" s="139">
        <f t="shared" si="56"/>
        <v>-0.738095238095238</v>
      </c>
      <c r="GD43" s="105">
        <f t="shared" si="57"/>
        <v>5168</v>
      </c>
      <c r="GE43" s="105">
        <f t="shared" si="92"/>
        <v>6</v>
      </c>
      <c r="GF43" s="105">
        <f t="shared" si="93"/>
        <v>0</v>
      </c>
      <c r="GG43" s="105">
        <f t="shared" si="58"/>
        <v>104</v>
      </c>
      <c r="GH43" s="105">
        <f t="shared" si="59"/>
        <v>4860</v>
      </c>
      <c r="GI43" s="105">
        <f t="shared" si="60"/>
        <v>2293</v>
      </c>
      <c r="GK43" s="105">
        <f t="shared" si="94"/>
        <v>0</v>
      </c>
      <c r="GL43" s="105">
        <f t="shared" si="95"/>
        <v>0</v>
      </c>
      <c r="GM43" s="105">
        <f t="shared" si="96"/>
        <v>0</v>
      </c>
      <c r="GN43" s="105">
        <f t="shared" si="97"/>
        <v>0</v>
      </c>
      <c r="GO43" s="105">
        <f t="shared" si="98"/>
        <v>0</v>
      </c>
      <c r="GP43" s="105">
        <f t="shared" si="99"/>
        <v>104</v>
      </c>
      <c r="GQ43" s="105">
        <f t="shared" si="100"/>
        <v>0</v>
      </c>
      <c r="GR43" s="105">
        <f t="shared" si="101"/>
        <v>1247</v>
      </c>
      <c r="GS43" s="105">
        <f t="shared" si="102"/>
        <v>1123</v>
      </c>
      <c r="GT43" s="105">
        <f t="shared" si="75"/>
        <v>2490</v>
      </c>
      <c r="GU43" s="105">
        <f t="shared" si="103"/>
        <v>370</v>
      </c>
      <c r="GV43" s="105">
        <f t="shared" si="104"/>
        <v>238</v>
      </c>
      <c r="GW43" s="105">
        <f t="shared" si="105"/>
        <v>976</v>
      </c>
      <c r="GX43" s="105">
        <f t="shared" si="106"/>
        <v>709</v>
      </c>
      <c r="GY43" s="139">
        <f t="shared" si="33"/>
        <v>-0.715261044176707</v>
      </c>
      <c r="GZ43" s="139">
        <f t="shared" si="34"/>
        <v>-0.273565573770492</v>
      </c>
      <c r="HA43" s="158"/>
      <c r="HB43" s="158"/>
      <c r="HC43" s="31"/>
      <c r="HD43" s="31"/>
      <c r="HE43" s="31"/>
      <c r="HF43" s="31"/>
      <c r="HG43" s="31"/>
      <c r="HH43" s="31"/>
      <c r="HI43" s="31"/>
      <c r="HJ43" s="31"/>
      <c r="HK43" s="31"/>
      <c r="HL43" s="31"/>
      <c r="HM43" s="31"/>
      <c r="HN43" s="31"/>
      <c r="HO43" s="31"/>
      <c r="HP43" s="31"/>
      <c r="HQ43" s="31"/>
      <c r="HR43" s="31"/>
      <c r="HS43" s="31"/>
      <c r="HT43" s="31"/>
      <c r="HU43" s="31"/>
      <c r="HV43" s="31"/>
      <c r="HW43" s="31"/>
      <c r="HX43" s="31"/>
      <c r="HY43" s="31"/>
      <c r="HZ43" s="31"/>
      <c r="IA43" s="31"/>
      <c r="IB43" s="31"/>
      <c r="IC43" s="31"/>
      <c r="ID43" s="31"/>
      <c r="IE43" s="31"/>
      <c r="IF43" s="31"/>
      <c r="IG43" s="31"/>
    </row>
    <row r="44" ht="15" spans="3:312">
      <c r="C44" s="138" t="s">
        <v>890</v>
      </c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>
        <v>1893</v>
      </c>
      <c r="AM44" s="105">
        <v>429</v>
      </c>
      <c r="AN44" s="105">
        <v>502</v>
      </c>
      <c r="AO44" s="105">
        <v>98</v>
      </c>
      <c r="AP44" s="105">
        <v>256</v>
      </c>
      <c r="AQ44" s="105">
        <v>401</v>
      </c>
      <c r="AR44" s="105">
        <v>414</v>
      </c>
      <c r="AS44" s="105">
        <v>494</v>
      </c>
      <c r="AT44" s="105">
        <v>697</v>
      </c>
      <c r="AU44" s="105">
        <v>798</v>
      </c>
      <c r="AV44" s="105">
        <v>816</v>
      </c>
      <c r="AW44" s="105">
        <v>832</v>
      </c>
      <c r="AX44" s="105"/>
      <c r="AY44" s="105"/>
      <c r="AZ44" s="105">
        <v>1683</v>
      </c>
      <c r="BA44" s="105">
        <v>1618</v>
      </c>
      <c r="BB44" s="105">
        <v>1686</v>
      </c>
      <c r="BC44" s="105">
        <v>765</v>
      </c>
      <c r="BD44" s="105">
        <v>557</v>
      </c>
      <c r="BE44" s="105">
        <v>1816</v>
      </c>
      <c r="BF44" s="105">
        <v>1544</v>
      </c>
      <c r="BG44" s="105">
        <v>435</v>
      </c>
      <c r="BH44" s="105">
        <v>1305</v>
      </c>
      <c r="BI44" s="105">
        <v>408</v>
      </c>
      <c r="BJ44" s="105">
        <v>3632</v>
      </c>
      <c r="BK44" s="105">
        <v>5887</v>
      </c>
      <c r="BL44" s="105">
        <v>629</v>
      </c>
      <c r="BM44" s="105">
        <v>156</v>
      </c>
      <c r="BN44" s="105">
        <v>916</v>
      </c>
      <c r="BO44" s="105">
        <v>0</v>
      </c>
      <c r="BP44" s="105">
        <v>0</v>
      </c>
      <c r="BQ44" s="105">
        <v>0</v>
      </c>
      <c r="BR44" s="105">
        <v>0</v>
      </c>
      <c r="BS44" s="105">
        <v>1008</v>
      </c>
      <c r="BT44" s="105">
        <v>518</v>
      </c>
      <c r="BU44" s="105">
        <v>1145</v>
      </c>
      <c r="BV44" s="105">
        <v>671</v>
      </c>
      <c r="BW44" s="105">
        <v>2403</v>
      </c>
      <c r="BX44" s="105">
        <v>0</v>
      </c>
      <c r="BY44" s="138">
        <v>141</v>
      </c>
      <c r="BZ44" s="138">
        <v>300</v>
      </c>
      <c r="CA44" s="139">
        <f t="shared" si="45"/>
        <v>-0.672489082969432</v>
      </c>
      <c r="CB44" s="139">
        <f t="shared" si="46"/>
        <v>1.12765957446809</v>
      </c>
      <c r="CC44" s="105">
        <f t="shared" si="76"/>
        <v>0</v>
      </c>
      <c r="CD44" s="105">
        <f t="shared" si="77"/>
        <v>2322</v>
      </c>
      <c r="CE44" s="105">
        <f t="shared" si="78"/>
        <v>0</v>
      </c>
      <c r="CF44" s="105">
        <f t="shared" si="79"/>
        <v>2322</v>
      </c>
      <c r="CG44" s="105">
        <f t="shared" si="80"/>
        <v>856</v>
      </c>
      <c r="CH44" s="105">
        <f t="shared" si="81"/>
        <v>1309</v>
      </c>
      <c r="CI44" s="105">
        <f t="shared" si="82"/>
        <v>2311</v>
      </c>
      <c r="CJ44" s="105">
        <f t="shared" si="83"/>
        <v>832</v>
      </c>
      <c r="CK44" s="105">
        <f t="shared" si="84"/>
        <v>4987</v>
      </c>
      <c r="CL44" s="105">
        <f t="shared" si="85"/>
        <v>3138</v>
      </c>
      <c r="CM44" s="105">
        <f t="shared" si="86"/>
        <v>3284</v>
      </c>
      <c r="CN44" s="105">
        <f t="shared" si="87"/>
        <v>9927</v>
      </c>
      <c r="CO44" s="105">
        <f t="shared" si="88"/>
        <v>1701</v>
      </c>
      <c r="CP44" s="105">
        <f t="shared" si="89"/>
        <v>0</v>
      </c>
      <c r="CQ44" s="105">
        <f t="shared" si="90"/>
        <v>1526</v>
      </c>
      <c r="CR44" s="105">
        <f t="shared" si="91"/>
        <v>4219</v>
      </c>
      <c r="CS44" s="139">
        <f t="shared" si="15"/>
        <v>-0.574997481615795</v>
      </c>
      <c r="CT44" s="164">
        <f t="shared" si="16"/>
        <v>1.76474442988204</v>
      </c>
      <c r="CU44" s="165">
        <f t="shared" si="48"/>
        <v>0</v>
      </c>
      <c r="CV44" s="165">
        <f t="shared" si="49"/>
        <v>0</v>
      </c>
      <c r="CW44" s="165">
        <f t="shared" si="50"/>
        <v>2322</v>
      </c>
      <c r="CX44" s="165">
        <f t="shared" si="51"/>
        <v>5308</v>
      </c>
      <c r="CY44" s="165">
        <f t="shared" si="52"/>
        <v>21336</v>
      </c>
      <c r="CZ44" s="165">
        <f t="shared" si="53"/>
        <v>7446</v>
      </c>
      <c r="DA44" s="165">
        <f t="shared" si="54"/>
        <v>441</v>
      </c>
      <c r="DB44" s="166"/>
      <c r="DC44" s="138" t="s">
        <v>898</v>
      </c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5"/>
      <c r="DO44" s="105"/>
      <c r="DP44" s="105"/>
      <c r="DQ44" s="105"/>
      <c r="DR44" s="105"/>
      <c r="DS44" s="105"/>
      <c r="DT44" s="105"/>
      <c r="DU44" s="105"/>
      <c r="DV44" s="105"/>
      <c r="DW44" s="105"/>
      <c r="DX44" s="105"/>
      <c r="DY44" s="105"/>
      <c r="DZ44" s="105"/>
      <c r="EA44" s="105"/>
      <c r="EB44" s="105"/>
      <c r="EC44" s="105"/>
      <c r="ED44" s="105"/>
      <c r="EE44" s="105"/>
      <c r="EF44" s="105"/>
      <c r="EG44" s="105"/>
      <c r="EH44" s="105"/>
      <c r="EI44" s="105"/>
      <c r="EJ44" s="105"/>
      <c r="EK44" s="105"/>
      <c r="EL44" s="105"/>
      <c r="EM44" s="105"/>
      <c r="EN44" s="105"/>
      <c r="EO44" s="105"/>
      <c r="EP44" s="105"/>
      <c r="EQ44" s="105"/>
      <c r="ER44" s="105"/>
      <c r="ES44" s="105"/>
      <c r="ET44" s="105"/>
      <c r="EU44" s="105"/>
      <c r="EV44" s="105"/>
      <c r="EW44" s="105"/>
      <c r="EX44" s="105"/>
      <c r="EY44" s="105">
        <v>699</v>
      </c>
      <c r="EZ44" s="105">
        <v>301</v>
      </c>
      <c r="FA44" s="105">
        <v>360</v>
      </c>
      <c r="FB44" s="105">
        <v>378</v>
      </c>
      <c r="FC44" s="105">
        <v>488</v>
      </c>
      <c r="FD44" s="105">
        <v>644</v>
      </c>
      <c r="FE44" s="105">
        <v>588</v>
      </c>
      <c r="FF44" s="105">
        <v>704</v>
      </c>
      <c r="FG44" s="105">
        <v>127</v>
      </c>
      <c r="FH44" s="105">
        <v>144</v>
      </c>
      <c r="FI44" s="105">
        <v>152</v>
      </c>
      <c r="FJ44" s="105">
        <v>184</v>
      </c>
      <c r="FK44" s="105"/>
      <c r="FL44" s="105">
        <v>0</v>
      </c>
      <c r="FM44" s="105">
        <v>0</v>
      </c>
      <c r="FN44" s="105">
        <v>0</v>
      </c>
      <c r="FO44" s="105">
        <v>0</v>
      </c>
      <c r="FP44" s="105">
        <v>0</v>
      </c>
      <c r="FQ44" s="105">
        <v>0</v>
      </c>
      <c r="FR44" s="105">
        <v>0</v>
      </c>
      <c r="FS44" s="105">
        <v>0</v>
      </c>
      <c r="FT44" s="105">
        <v>0</v>
      </c>
      <c r="FU44" s="105">
        <v>0</v>
      </c>
      <c r="FV44" s="105">
        <v>0</v>
      </c>
      <c r="FW44" s="105">
        <v>0</v>
      </c>
      <c r="FX44" s="105">
        <v>0</v>
      </c>
      <c r="FY44" s="105">
        <v>0</v>
      </c>
      <c r="FZ44" s="105">
        <v>0</v>
      </c>
      <c r="GA44" s="139" t="str">
        <f t="shared" si="55"/>
        <v/>
      </c>
      <c r="GB44" s="139" t="str">
        <f t="shared" si="56"/>
        <v/>
      </c>
      <c r="GD44" s="105">
        <f t="shared" si="57"/>
        <v>0</v>
      </c>
      <c r="GE44" s="105">
        <f t="shared" si="92"/>
        <v>0</v>
      </c>
      <c r="GF44" s="105">
        <f t="shared" si="93"/>
        <v>0</v>
      </c>
      <c r="GG44" s="105">
        <f t="shared" si="58"/>
        <v>699</v>
      </c>
      <c r="GH44" s="105">
        <f t="shared" si="59"/>
        <v>3734</v>
      </c>
      <c r="GI44" s="105">
        <f t="shared" si="60"/>
        <v>0</v>
      </c>
      <c r="GK44" s="105">
        <f t="shared" si="94"/>
        <v>0</v>
      </c>
      <c r="GL44" s="105">
        <f t="shared" si="95"/>
        <v>0</v>
      </c>
      <c r="GM44" s="105">
        <f t="shared" si="96"/>
        <v>0</v>
      </c>
      <c r="GN44" s="105">
        <f t="shared" si="97"/>
        <v>0</v>
      </c>
      <c r="GO44" s="105">
        <f t="shared" si="98"/>
        <v>0</v>
      </c>
      <c r="GP44" s="105">
        <f t="shared" si="99"/>
        <v>699</v>
      </c>
      <c r="GQ44" s="105">
        <f t="shared" si="100"/>
        <v>1039</v>
      </c>
      <c r="GR44" s="105">
        <f t="shared" si="101"/>
        <v>1720</v>
      </c>
      <c r="GS44" s="105">
        <f t="shared" si="102"/>
        <v>975</v>
      </c>
      <c r="GT44" s="105"/>
      <c r="GU44" s="105">
        <f t="shared" si="103"/>
        <v>0</v>
      </c>
      <c r="GV44" s="105">
        <f t="shared" si="104"/>
        <v>0</v>
      </c>
      <c r="GW44" s="105">
        <f t="shared" si="105"/>
        <v>0</v>
      </c>
      <c r="GX44" s="105">
        <f t="shared" si="106"/>
        <v>0</v>
      </c>
      <c r="GY44" s="139" t="str">
        <f t="shared" si="33"/>
        <v/>
      </c>
      <c r="GZ44" s="139" t="str">
        <f t="shared" si="34"/>
        <v/>
      </c>
      <c r="HA44" s="158"/>
      <c r="HB44" s="158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  <c r="IA44" s="31"/>
      <c r="IB44" s="31"/>
      <c r="IC44" s="31"/>
      <c r="ID44" s="31"/>
      <c r="IE44" s="31"/>
      <c r="IF44" s="31"/>
      <c r="IG44" s="31"/>
    </row>
    <row r="45" ht="15" spans="3:312">
      <c r="C45" s="138" t="s">
        <v>877</v>
      </c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>
        <v>440</v>
      </c>
      <c r="AD45" s="105">
        <v>2045</v>
      </c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>
        <v>50</v>
      </c>
      <c r="BB45" s="105">
        <v>45</v>
      </c>
      <c r="BC45" s="105">
        <v>13</v>
      </c>
      <c r="BD45" s="105">
        <v>485</v>
      </c>
      <c r="BE45" s="105">
        <v>804</v>
      </c>
      <c r="BF45" s="105">
        <v>552</v>
      </c>
      <c r="BG45" s="105">
        <v>340</v>
      </c>
      <c r="BH45" s="105">
        <v>284</v>
      </c>
      <c r="BI45" s="105">
        <v>313</v>
      </c>
      <c r="BJ45" s="105">
        <v>677</v>
      </c>
      <c r="BK45" s="105">
        <v>1535</v>
      </c>
      <c r="BL45" s="105">
        <v>3</v>
      </c>
      <c r="BM45" s="105">
        <v>84</v>
      </c>
      <c r="BN45" s="105">
        <v>283</v>
      </c>
      <c r="BO45" s="105">
        <v>115</v>
      </c>
      <c r="BP45" s="105">
        <v>46</v>
      </c>
      <c r="BQ45" s="105">
        <v>77</v>
      </c>
      <c r="BR45" s="105">
        <v>341</v>
      </c>
      <c r="BS45" s="105">
        <v>516</v>
      </c>
      <c r="BT45" s="105">
        <v>120</v>
      </c>
      <c r="BU45" s="105">
        <v>81</v>
      </c>
      <c r="BV45" s="105">
        <v>52</v>
      </c>
      <c r="BW45" s="105">
        <v>577</v>
      </c>
      <c r="BX45" s="105">
        <v>159</v>
      </c>
      <c r="BY45" s="138">
        <v>84</v>
      </c>
      <c r="BZ45" s="138">
        <v>22</v>
      </c>
      <c r="CA45" s="139">
        <f t="shared" si="45"/>
        <v>-0.92226148409894</v>
      </c>
      <c r="CB45" s="139">
        <f t="shared" si="46"/>
        <v>-0.738095238095238</v>
      </c>
      <c r="CC45" s="105">
        <f t="shared" si="76"/>
        <v>0</v>
      </c>
      <c r="CD45" s="105">
        <f t="shared" si="77"/>
        <v>2485</v>
      </c>
      <c r="CE45" s="105">
        <f t="shared" si="78"/>
        <v>0</v>
      </c>
      <c r="CF45" s="105">
        <f t="shared" si="79"/>
        <v>0</v>
      </c>
      <c r="CG45" s="105">
        <f t="shared" si="80"/>
        <v>0</v>
      </c>
      <c r="CH45" s="105">
        <f t="shared" si="81"/>
        <v>0</v>
      </c>
      <c r="CI45" s="105">
        <f t="shared" si="82"/>
        <v>0</v>
      </c>
      <c r="CJ45" s="105">
        <f t="shared" si="83"/>
        <v>0</v>
      </c>
      <c r="CK45" s="105">
        <f t="shared" si="84"/>
        <v>95</v>
      </c>
      <c r="CL45" s="105">
        <f t="shared" si="85"/>
        <v>1302</v>
      </c>
      <c r="CM45" s="105">
        <f t="shared" si="86"/>
        <v>1176</v>
      </c>
      <c r="CN45" s="105">
        <f t="shared" si="87"/>
        <v>2525</v>
      </c>
      <c r="CO45" s="105">
        <f t="shared" si="88"/>
        <v>370</v>
      </c>
      <c r="CP45" s="105">
        <f t="shared" si="89"/>
        <v>238</v>
      </c>
      <c r="CQ45" s="105">
        <f t="shared" si="90"/>
        <v>977</v>
      </c>
      <c r="CR45" s="105">
        <f t="shared" si="91"/>
        <v>710</v>
      </c>
      <c r="CS45" s="139">
        <f t="shared" si="15"/>
        <v>-0.718811881188119</v>
      </c>
      <c r="CT45" s="164">
        <f t="shared" si="16"/>
        <v>-0.273285568065507</v>
      </c>
      <c r="CU45" s="165">
        <f t="shared" si="48"/>
        <v>0</v>
      </c>
      <c r="CV45" s="165">
        <f t="shared" si="49"/>
        <v>0</v>
      </c>
      <c r="CW45" s="165">
        <f t="shared" si="50"/>
        <v>2485</v>
      </c>
      <c r="CX45" s="165">
        <f t="shared" si="51"/>
        <v>0</v>
      </c>
      <c r="CY45" s="165">
        <f t="shared" si="52"/>
        <v>5098</v>
      </c>
      <c r="CZ45" s="165">
        <f t="shared" si="53"/>
        <v>2295</v>
      </c>
      <c r="DA45" s="165">
        <f t="shared" si="54"/>
        <v>265</v>
      </c>
      <c r="DB45" s="166"/>
      <c r="DC45" s="138" t="s">
        <v>899</v>
      </c>
      <c r="DD45" s="105">
        <v>1897</v>
      </c>
      <c r="DE45" s="105">
        <v>2098</v>
      </c>
      <c r="DF45" s="105">
        <v>2280</v>
      </c>
      <c r="DG45" s="105">
        <v>3000</v>
      </c>
      <c r="DH45" s="105">
        <v>4534</v>
      </c>
      <c r="DI45" s="105">
        <v>3638</v>
      </c>
      <c r="DJ45" s="105">
        <v>2500</v>
      </c>
      <c r="DK45" s="105">
        <v>2002</v>
      </c>
      <c r="DL45" s="105">
        <v>3177</v>
      </c>
      <c r="DM45" s="105">
        <v>5002</v>
      </c>
      <c r="DN45" s="105">
        <v>3644</v>
      </c>
      <c r="DO45" s="105">
        <v>13319</v>
      </c>
      <c r="DP45" s="105">
        <v>3302</v>
      </c>
      <c r="DQ45" s="105">
        <v>2243</v>
      </c>
      <c r="DR45" s="105">
        <v>2478</v>
      </c>
      <c r="DS45" s="105">
        <v>1006</v>
      </c>
      <c r="DT45" s="105">
        <v>1643</v>
      </c>
      <c r="DU45" s="105">
        <v>1010</v>
      </c>
      <c r="DV45" s="105">
        <v>338</v>
      </c>
      <c r="DW45" s="105">
        <v>510</v>
      </c>
      <c r="DX45" s="105">
        <v>520</v>
      </c>
      <c r="DY45" s="105">
        <v>1001</v>
      </c>
      <c r="DZ45" s="105">
        <v>212</v>
      </c>
      <c r="EA45" s="105">
        <v>1108</v>
      </c>
      <c r="EB45" s="105">
        <v>410</v>
      </c>
      <c r="EC45" s="105">
        <v>20</v>
      </c>
      <c r="ED45" s="105">
        <v>130</v>
      </c>
      <c r="EE45" s="105">
        <v>242</v>
      </c>
      <c r="EF45" s="105">
        <v>703</v>
      </c>
      <c r="EG45" s="105">
        <v>772</v>
      </c>
      <c r="EH45" s="105">
        <v>352</v>
      </c>
      <c r="EI45" s="105">
        <v>220</v>
      </c>
      <c r="EJ45" s="105">
        <v>128</v>
      </c>
      <c r="EK45" s="105">
        <v>152</v>
      </c>
      <c r="EL45" s="105">
        <v>212</v>
      </c>
      <c r="EM45" s="105">
        <v>501</v>
      </c>
      <c r="EN45" s="105">
        <v>153</v>
      </c>
      <c r="EO45" s="105">
        <v>74</v>
      </c>
      <c r="EP45" s="105">
        <v>193</v>
      </c>
      <c r="EQ45" s="105">
        <v>350</v>
      </c>
      <c r="ER45" s="105">
        <v>106</v>
      </c>
      <c r="ES45" s="105">
        <v>306</v>
      </c>
      <c r="ET45" s="105">
        <v>320</v>
      </c>
      <c r="EU45" s="105">
        <v>323</v>
      </c>
      <c r="EV45" s="105">
        <v>497</v>
      </c>
      <c r="EW45" s="105">
        <v>111</v>
      </c>
      <c r="EX45" s="105">
        <v>731</v>
      </c>
      <c r="EY45" s="105">
        <v>579</v>
      </c>
      <c r="EZ45" s="105">
        <v>566</v>
      </c>
      <c r="FA45" s="105">
        <v>466</v>
      </c>
      <c r="FB45" s="105">
        <v>1005</v>
      </c>
      <c r="FC45" s="105">
        <v>404</v>
      </c>
      <c r="FD45" s="105">
        <v>763</v>
      </c>
      <c r="FE45" s="105">
        <v>357</v>
      </c>
      <c r="FF45" s="105">
        <v>150</v>
      </c>
      <c r="FG45" s="105">
        <v>170</v>
      </c>
      <c r="FH45" s="105">
        <v>139</v>
      </c>
      <c r="FI45" s="105">
        <v>12</v>
      </c>
      <c r="FJ45" s="105">
        <v>127</v>
      </c>
      <c r="FK45" s="105">
        <v>690</v>
      </c>
      <c r="FL45" s="105">
        <v>139</v>
      </c>
      <c r="FM45" s="105">
        <v>18</v>
      </c>
      <c r="FN45" s="105">
        <v>9</v>
      </c>
      <c r="FO45" s="105">
        <v>59</v>
      </c>
      <c r="FP45" s="105">
        <v>12</v>
      </c>
      <c r="FQ45" s="105">
        <v>19</v>
      </c>
      <c r="FR45" s="105">
        <v>23</v>
      </c>
      <c r="FS45" s="105">
        <v>0</v>
      </c>
      <c r="FT45" s="105">
        <v>117</v>
      </c>
      <c r="FU45" s="105">
        <v>333</v>
      </c>
      <c r="FV45" s="105">
        <v>475</v>
      </c>
      <c r="FW45" s="105">
        <v>405</v>
      </c>
      <c r="FX45" s="105">
        <v>163</v>
      </c>
      <c r="FY45" s="105">
        <v>57</v>
      </c>
      <c r="FZ45" s="105">
        <v>108</v>
      </c>
      <c r="GA45" s="139">
        <f t="shared" si="55"/>
        <v>11</v>
      </c>
      <c r="GB45" s="139">
        <f t="shared" si="56"/>
        <v>0.894736842105263</v>
      </c>
      <c r="GD45" s="105">
        <f t="shared" si="57"/>
        <v>47091</v>
      </c>
      <c r="GE45" s="105">
        <f t="shared" si="92"/>
        <v>15371</v>
      </c>
      <c r="GF45" s="105">
        <f t="shared" si="93"/>
        <v>3842</v>
      </c>
      <c r="GG45" s="105">
        <f t="shared" si="58"/>
        <v>3743</v>
      </c>
      <c r="GH45" s="105">
        <f t="shared" si="59"/>
        <v>4849</v>
      </c>
      <c r="GI45" s="105">
        <f t="shared" si="60"/>
        <v>1609</v>
      </c>
      <c r="GK45" s="105">
        <f t="shared" si="94"/>
        <v>700</v>
      </c>
      <c r="GL45" s="105">
        <f t="shared" si="95"/>
        <v>865</v>
      </c>
      <c r="GM45" s="105">
        <f t="shared" si="96"/>
        <v>420</v>
      </c>
      <c r="GN45" s="105">
        <f t="shared" si="97"/>
        <v>762</v>
      </c>
      <c r="GO45" s="105">
        <f t="shared" si="98"/>
        <v>1140</v>
      </c>
      <c r="GP45" s="105">
        <f t="shared" si="99"/>
        <v>1421</v>
      </c>
      <c r="GQ45" s="105">
        <f t="shared" si="100"/>
        <v>2037</v>
      </c>
      <c r="GR45" s="105">
        <f t="shared" si="101"/>
        <v>1524</v>
      </c>
      <c r="GS45" s="105">
        <f t="shared" si="102"/>
        <v>459</v>
      </c>
      <c r="GT45" s="105">
        <f>SUM(FI45:FK45)</f>
        <v>829</v>
      </c>
      <c r="GU45" s="105">
        <f t="shared" si="103"/>
        <v>166</v>
      </c>
      <c r="GV45" s="105">
        <f t="shared" si="104"/>
        <v>90</v>
      </c>
      <c r="GW45" s="105">
        <f t="shared" si="105"/>
        <v>140</v>
      </c>
      <c r="GX45" s="105">
        <f t="shared" si="106"/>
        <v>1213</v>
      </c>
      <c r="GY45" s="139">
        <f t="shared" si="33"/>
        <v>0.463208685162847</v>
      </c>
      <c r="GZ45" s="139">
        <f t="shared" si="34"/>
        <v>7.66428571428571</v>
      </c>
      <c r="HA45" s="158"/>
      <c r="HB45" s="158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  <c r="IA45" s="31"/>
      <c r="IB45" s="31"/>
      <c r="IC45" s="31"/>
      <c r="ID45" s="31"/>
      <c r="IE45" s="31"/>
      <c r="IF45" s="31"/>
      <c r="IG45" s="31"/>
    </row>
    <row r="46" ht="15" spans="3:312">
      <c r="C46" s="138" t="s">
        <v>895</v>
      </c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>
        <v>200</v>
      </c>
      <c r="AX46" s="105">
        <v>288</v>
      </c>
      <c r="AY46" s="105">
        <v>1080</v>
      </c>
      <c r="AZ46" s="105">
        <v>565</v>
      </c>
      <c r="BA46" s="105">
        <v>315</v>
      </c>
      <c r="BB46" s="105">
        <v>500</v>
      </c>
      <c r="BC46" s="105">
        <v>420</v>
      </c>
      <c r="BD46" s="105">
        <v>145</v>
      </c>
      <c r="BE46" s="105">
        <v>354</v>
      </c>
      <c r="BF46" s="105">
        <v>603</v>
      </c>
      <c r="BG46" s="105">
        <v>608</v>
      </c>
      <c r="BH46" s="105">
        <v>561</v>
      </c>
      <c r="BI46" s="105">
        <v>256</v>
      </c>
      <c r="BJ46" s="105">
        <v>405</v>
      </c>
      <c r="BK46" s="105">
        <v>425</v>
      </c>
      <c r="BL46" s="105">
        <v>162</v>
      </c>
      <c r="BM46" s="105">
        <v>127</v>
      </c>
      <c r="BN46" s="105">
        <v>0</v>
      </c>
      <c r="BO46" s="105">
        <v>0</v>
      </c>
      <c r="BP46" s="105">
        <v>0</v>
      </c>
      <c r="BQ46" s="105">
        <v>0</v>
      </c>
      <c r="BR46" s="105">
        <v>0</v>
      </c>
      <c r="BS46" s="105"/>
      <c r="BT46" s="105">
        <v>0</v>
      </c>
      <c r="BU46" s="105">
        <v>0</v>
      </c>
      <c r="BV46" s="105">
        <v>0</v>
      </c>
      <c r="BW46" s="105">
        <v>0</v>
      </c>
      <c r="BX46" s="105">
        <v>0</v>
      </c>
      <c r="BY46" s="138">
        <v>0</v>
      </c>
      <c r="BZ46" s="138">
        <v>0</v>
      </c>
      <c r="CA46" s="139" t="str">
        <f t="shared" si="45"/>
        <v/>
      </c>
      <c r="CB46" s="139" t="str">
        <f t="shared" si="46"/>
        <v/>
      </c>
      <c r="CC46" s="105">
        <f t="shared" si="76"/>
        <v>0</v>
      </c>
      <c r="CD46" s="105">
        <f t="shared" si="77"/>
        <v>0</v>
      </c>
      <c r="CE46" s="105">
        <f t="shared" si="78"/>
        <v>0</v>
      </c>
      <c r="CF46" s="105">
        <f t="shared" si="79"/>
        <v>0</v>
      </c>
      <c r="CG46" s="105">
        <f t="shared" si="80"/>
        <v>0</v>
      </c>
      <c r="CH46" s="105">
        <f t="shared" si="81"/>
        <v>0</v>
      </c>
      <c r="CI46" s="105">
        <f t="shared" si="82"/>
        <v>0</v>
      </c>
      <c r="CJ46" s="105">
        <f t="shared" si="83"/>
        <v>1568</v>
      </c>
      <c r="CK46" s="105">
        <f t="shared" si="84"/>
        <v>1380</v>
      </c>
      <c r="CL46" s="105">
        <f t="shared" si="85"/>
        <v>919</v>
      </c>
      <c r="CM46" s="105">
        <f t="shared" si="86"/>
        <v>1772</v>
      </c>
      <c r="CN46" s="105">
        <f t="shared" si="87"/>
        <v>1086</v>
      </c>
      <c r="CO46" s="105">
        <f t="shared" si="88"/>
        <v>289</v>
      </c>
      <c r="CP46" s="105">
        <f t="shared" si="89"/>
        <v>0</v>
      </c>
      <c r="CQ46" s="105">
        <f t="shared" si="90"/>
        <v>0</v>
      </c>
      <c r="CR46" s="105">
        <f t="shared" si="91"/>
        <v>0</v>
      </c>
      <c r="CS46" s="139" t="str">
        <f t="shared" si="15"/>
        <v/>
      </c>
      <c r="CT46" s="164" t="str">
        <f t="shared" si="16"/>
        <v/>
      </c>
      <c r="CU46" s="165">
        <f t="shared" si="48"/>
        <v>0</v>
      </c>
      <c r="CV46" s="165">
        <f t="shared" si="49"/>
        <v>0</v>
      </c>
      <c r="CW46" s="165">
        <f t="shared" si="50"/>
        <v>0</v>
      </c>
      <c r="CX46" s="165">
        <f t="shared" si="51"/>
        <v>1568</v>
      </c>
      <c r="CY46" s="165">
        <f t="shared" si="52"/>
        <v>5157</v>
      </c>
      <c r="CZ46" s="165">
        <f t="shared" si="53"/>
        <v>289</v>
      </c>
      <c r="DA46" s="165">
        <f t="shared" si="54"/>
        <v>0</v>
      </c>
      <c r="DB46" s="166"/>
      <c r="DC46" s="138" t="s">
        <v>874</v>
      </c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>
        <v>865</v>
      </c>
      <c r="EA46" s="105">
        <v>1178</v>
      </c>
      <c r="EB46" s="105">
        <v>1236</v>
      </c>
      <c r="EC46" s="105"/>
      <c r="ED46" s="105">
        <v>221</v>
      </c>
      <c r="EE46" s="105">
        <v>606</v>
      </c>
      <c r="EF46" s="105">
        <v>1074</v>
      </c>
      <c r="EG46" s="105">
        <v>394</v>
      </c>
      <c r="EH46" s="105">
        <v>629</v>
      </c>
      <c r="EI46" s="105">
        <v>694</v>
      </c>
      <c r="EJ46" s="105">
        <v>587</v>
      </c>
      <c r="EK46" s="105">
        <v>744</v>
      </c>
      <c r="EL46" s="105">
        <v>812</v>
      </c>
      <c r="EM46" s="105">
        <v>860</v>
      </c>
      <c r="EN46" s="105">
        <v>777</v>
      </c>
      <c r="EO46" s="105">
        <v>417</v>
      </c>
      <c r="EP46" s="105">
        <v>905</v>
      </c>
      <c r="EQ46" s="105">
        <v>682</v>
      </c>
      <c r="ER46" s="105">
        <v>248</v>
      </c>
      <c r="ES46" s="105">
        <v>380</v>
      </c>
      <c r="ET46" s="105">
        <v>119</v>
      </c>
      <c r="EU46" s="105">
        <v>287</v>
      </c>
      <c r="EV46" s="105">
        <v>172</v>
      </c>
      <c r="EW46" s="105">
        <v>253</v>
      </c>
      <c r="EX46" s="105">
        <v>71</v>
      </c>
      <c r="EY46" s="105">
        <v>431</v>
      </c>
      <c r="EZ46" s="105">
        <v>239</v>
      </c>
      <c r="FA46" s="105">
        <v>414</v>
      </c>
      <c r="FB46" s="105">
        <v>22</v>
      </c>
      <c r="FC46" s="105">
        <v>78</v>
      </c>
      <c r="FD46" s="105">
        <v>70</v>
      </c>
      <c r="FE46" s="105">
        <v>72</v>
      </c>
      <c r="FF46" s="105">
        <v>60</v>
      </c>
      <c r="FG46" s="105">
        <v>144</v>
      </c>
      <c r="FH46" s="105">
        <v>49</v>
      </c>
      <c r="FI46" s="105"/>
      <c r="FJ46" s="105">
        <v>1045</v>
      </c>
      <c r="FK46" s="105">
        <v>3553</v>
      </c>
      <c r="FL46" s="105">
        <v>930</v>
      </c>
      <c r="FM46" s="105">
        <v>593</v>
      </c>
      <c r="FN46" s="105">
        <v>590</v>
      </c>
      <c r="FO46" s="105">
        <v>1870</v>
      </c>
      <c r="FP46" s="105">
        <v>833</v>
      </c>
      <c r="FQ46" s="105">
        <v>1028</v>
      </c>
      <c r="FR46" s="105">
        <v>1194</v>
      </c>
      <c r="FS46" s="105">
        <v>109</v>
      </c>
      <c r="FT46" s="105">
        <v>252</v>
      </c>
      <c r="FU46" s="105">
        <v>189</v>
      </c>
      <c r="FV46" s="105">
        <v>319</v>
      </c>
      <c r="FW46" s="105">
        <v>38</v>
      </c>
      <c r="FX46" s="105">
        <v>37</v>
      </c>
      <c r="FY46" s="105">
        <v>5</v>
      </c>
      <c r="FZ46" s="105">
        <v>6</v>
      </c>
      <c r="GA46" s="139">
        <f t="shared" si="55"/>
        <v>-0.989830508474576</v>
      </c>
      <c r="GB46" s="139">
        <f t="shared" si="56"/>
        <v>0.2</v>
      </c>
      <c r="GD46" s="105">
        <f t="shared" si="57"/>
        <v>0</v>
      </c>
      <c r="GE46" s="105">
        <f t="shared" si="92"/>
        <v>2043</v>
      </c>
      <c r="GF46" s="105">
        <f t="shared" si="93"/>
        <v>7857</v>
      </c>
      <c r="GG46" s="105">
        <f t="shared" si="58"/>
        <v>4742</v>
      </c>
      <c r="GH46" s="105">
        <f t="shared" si="59"/>
        <v>1148</v>
      </c>
      <c r="GI46" s="105">
        <f t="shared" si="60"/>
        <v>7945</v>
      </c>
      <c r="GK46" s="105">
        <f t="shared" si="94"/>
        <v>1910</v>
      </c>
      <c r="GL46" s="105">
        <f t="shared" si="95"/>
        <v>2416</v>
      </c>
      <c r="GM46" s="105">
        <f t="shared" si="96"/>
        <v>2099</v>
      </c>
      <c r="GN46" s="105">
        <f t="shared" si="97"/>
        <v>1310</v>
      </c>
      <c r="GO46" s="105">
        <f t="shared" si="98"/>
        <v>578</v>
      </c>
      <c r="GP46" s="105">
        <f t="shared" si="99"/>
        <v>755</v>
      </c>
      <c r="GQ46" s="105">
        <f t="shared" si="100"/>
        <v>675</v>
      </c>
      <c r="GR46" s="105">
        <f t="shared" si="101"/>
        <v>220</v>
      </c>
      <c r="GS46" s="105">
        <f t="shared" si="102"/>
        <v>253</v>
      </c>
      <c r="GT46" s="105"/>
      <c r="GU46" s="105">
        <f t="shared" si="103"/>
        <v>2113</v>
      </c>
      <c r="GV46" s="105">
        <f t="shared" si="104"/>
        <v>3731</v>
      </c>
      <c r="GW46" s="105">
        <f t="shared" si="105"/>
        <v>1555</v>
      </c>
      <c r="GX46" s="105">
        <f t="shared" si="106"/>
        <v>546</v>
      </c>
      <c r="GY46" s="139" t="str">
        <f t="shared" si="33"/>
        <v/>
      </c>
      <c r="GZ46" s="139">
        <f t="shared" si="34"/>
        <v>-0.64887459807074</v>
      </c>
      <c r="HA46" s="158"/>
      <c r="HB46" s="158"/>
      <c r="HC46" s="31"/>
      <c r="HD46" s="31"/>
      <c r="HE46" s="31"/>
      <c r="HF46" s="31"/>
      <c r="HG46" s="31"/>
      <c r="HH46" s="31"/>
      <c r="HI46" s="31"/>
      <c r="HJ46" s="31"/>
      <c r="HK46" s="31"/>
      <c r="HL46" s="31"/>
      <c r="HM46" s="31"/>
      <c r="HN46" s="31"/>
      <c r="HO46" s="31"/>
      <c r="HP46" s="31"/>
      <c r="HQ46" s="31"/>
      <c r="HR46" s="31"/>
      <c r="HS46" s="31"/>
      <c r="HT46" s="31"/>
      <c r="HU46" s="31"/>
      <c r="HV46" s="31"/>
      <c r="HW46" s="31"/>
      <c r="HX46" s="31"/>
      <c r="HY46" s="31"/>
      <c r="HZ46" s="31"/>
      <c r="IA46" s="31"/>
      <c r="IB46" s="31"/>
      <c r="IC46" s="31"/>
      <c r="ID46" s="31"/>
      <c r="IE46" s="31"/>
      <c r="IF46" s="31"/>
      <c r="IG46" s="31"/>
    </row>
    <row r="47" ht="15" spans="3:312">
      <c r="C47" s="138" t="s">
        <v>872</v>
      </c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>
        <v>194</v>
      </c>
      <c r="R47" s="105">
        <v>1775</v>
      </c>
      <c r="S47" s="105">
        <v>1362</v>
      </c>
      <c r="T47" s="105">
        <v>638</v>
      </c>
      <c r="U47" s="105">
        <v>923</v>
      </c>
      <c r="V47" s="105">
        <v>591</v>
      </c>
      <c r="W47" s="105">
        <v>833</v>
      </c>
      <c r="X47" s="105">
        <v>621</v>
      </c>
      <c r="Y47" s="105">
        <v>362</v>
      </c>
      <c r="Z47" s="105">
        <v>526</v>
      </c>
      <c r="AA47" s="105">
        <v>1133</v>
      </c>
      <c r="AB47" s="105">
        <v>928</v>
      </c>
      <c r="AC47" s="105">
        <v>59</v>
      </c>
      <c r="AD47" s="105">
        <v>382</v>
      </c>
      <c r="AE47" s="105">
        <v>731</v>
      </c>
      <c r="AF47" s="105">
        <v>573</v>
      </c>
      <c r="AG47" s="105">
        <v>714</v>
      </c>
      <c r="AH47" s="105">
        <v>808</v>
      </c>
      <c r="AI47" s="105">
        <v>324</v>
      </c>
      <c r="AJ47" s="105">
        <v>776</v>
      </c>
      <c r="AK47" s="105">
        <v>812</v>
      </c>
      <c r="AL47" s="105">
        <v>867</v>
      </c>
      <c r="AM47" s="105">
        <v>821</v>
      </c>
      <c r="AN47" s="105">
        <v>546</v>
      </c>
      <c r="AO47" s="105">
        <v>376</v>
      </c>
      <c r="AP47" s="105">
        <v>399</v>
      </c>
      <c r="AQ47" s="105">
        <v>803</v>
      </c>
      <c r="AR47" s="105">
        <v>1589</v>
      </c>
      <c r="AS47" s="105">
        <v>1423</v>
      </c>
      <c r="AT47" s="105">
        <v>1188</v>
      </c>
      <c r="AU47" s="105">
        <v>673</v>
      </c>
      <c r="AV47" s="105">
        <v>2155</v>
      </c>
      <c r="AW47" s="105">
        <v>727</v>
      </c>
      <c r="AX47" s="105">
        <v>1121</v>
      </c>
      <c r="AY47" s="105">
        <v>1146</v>
      </c>
      <c r="AZ47" s="105">
        <v>617</v>
      </c>
      <c r="BA47" s="105">
        <v>849</v>
      </c>
      <c r="BB47" s="105">
        <v>507</v>
      </c>
      <c r="BC47" s="105">
        <v>239</v>
      </c>
      <c r="BD47" s="105">
        <v>315</v>
      </c>
      <c r="BE47" s="105">
        <v>1557</v>
      </c>
      <c r="BF47" s="105">
        <v>549</v>
      </c>
      <c r="BG47" s="105">
        <v>406</v>
      </c>
      <c r="BH47" s="105">
        <v>100</v>
      </c>
      <c r="BI47" s="105">
        <v>256</v>
      </c>
      <c r="BJ47" s="105">
        <v>182</v>
      </c>
      <c r="BK47" s="105">
        <v>1093</v>
      </c>
      <c r="BL47" s="105">
        <v>511</v>
      </c>
      <c r="BM47" s="105">
        <v>1240</v>
      </c>
      <c r="BN47" s="105">
        <v>3364</v>
      </c>
      <c r="BO47" s="105">
        <v>3633</v>
      </c>
      <c r="BP47" s="105">
        <v>3291</v>
      </c>
      <c r="BQ47" s="105">
        <v>3198</v>
      </c>
      <c r="BR47" s="105">
        <v>1532</v>
      </c>
      <c r="BS47" s="105">
        <v>5408</v>
      </c>
      <c r="BT47" s="105">
        <v>4123</v>
      </c>
      <c r="BU47" s="105">
        <v>3011</v>
      </c>
      <c r="BV47" s="105">
        <v>3067</v>
      </c>
      <c r="BW47" s="105">
        <v>1832</v>
      </c>
      <c r="BX47" s="105">
        <v>2266</v>
      </c>
      <c r="BY47" s="138">
        <v>1597</v>
      </c>
      <c r="BZ47" s="138">
        <v>5238</v>
      </c>
      <c r="CA47" s="139">
        <f t="shared" si="45"/>
        <v>0.557074910820452</v>
      </c>
      <c r="CB47" s="139">
        <f t="shared" si="46"/>
        <v>2.27989981214778</v>
      </c>
      <c r="CC47" s="105">
        <f t="shared" si="76"/>
        <v>8958</v>
      </c>
      <c r="CD47" s="105">
        <f t="shared" si="77"/>
        <v>7795</v>
      </c>
      <c r="CE47" s="105">
        <f t="shared" si="78"/>
        <v>2720</v>
      </c>
      <c r="CF47" s="105">
        <f t="shared" si="79"/>
        <v>2500</v>
      </c>
      <c r="CG47" s="105">
        <f t="shared" si="80"/>
        <v>1321</v>
      </c>
      <c r="CH47" s="105">
        <f t="shared" si="81"/>
        <v>3815</v>
      </c>
      <c r="CI47" s="105">
        <f t="shared" si="82"/>
        <v>4016</v>
      </c>
      <c r="CJ47" s="105">
        <f t="shared" si="83"/>
        <v>2994</v>
      </c>
      <c r="CK47" s="105">
        <f t="shared" si="84"/>
        <v>1973</v>
      </c>
      <c r="CL47" s="105">
        <f t="shared" si="85"/>
        <v>2111</v>
      </c>
      <c r="CM47" s="105">
        <f t="shared" si="86"/>
        <v>1055</v>
      </c>
      <c r="CN47" s="105">
        <f t="shared" si="87"/>
        <v>1531</v>
      </c>
      <c r="CO47" s="105">
        <f t="shared" si="88"/>
        <v>5115</v>
      </c>
      <c r="CP47" s="105">
        <f t="shared" si="89"/>
        <v>10122</v>
      </c>
      <c r="CQ47" s="105">
        <f t="shared" si="90"/>
        <v>11063</v>
      </c>
      <c r="CR47" s="105">
        <f t="shared" si="91"/>
        <v>7910</v>
      </c>
      <c r="CS47" s="139">
        <f t="shared" si="15"/>
        <v>4.16655780535598</v>
      </c>
      <c r="CT47" s="164">
        <f t="shared" si="16"/>
        <v>-0.285004067612763</v>
      </c>
      <c r="CU47" s="165">
        <f t="shared" si="48"/>
        <v>0</v>
      </c>
      <c r="CV47" s="165">
        <f t="shared" si="49"/>
        <v>8958</v>
      </c>
      <c r="CW47" s="165">
        <f t="shared" si="50"/>
        <v>7795</v>
      </c>
      <c r="CX47" s="165">
        <f t="shared" si="51"/>
        <v>12146</v>
      </c>
      <c r="CY47" s="165">
        <f t="shared" si="52"/>
        <v>6670</v>
      </c>
      <c r="CZ47" s="165">
        <f t="shared" si="53"/>
        <v>34210</v>
      </c>
      <c r="DA47" s="165">
        <f t="shared" si="54"/>
        <v>9101</v>
      </c>
      <c r="DB47" s="166"/>
      <c r="DC47" s="138" t="s">
        <v>900</v>
      </c>
      <c r="DD47" s="105">
        <v>504</v>
      </c>
      <c r="DE47" s="105">
        <v>3</v>
      </c>
      <c r="DF47" s="105">
        <v>1538</v>
      </c>
      <c r="DG47" s="105">
        <v>2834</v>
      </c>
      <c r="DH47" s="105">
        <v>4509</v>
      </c>
      <c r="DI47" s="105">
        <v>2251</v>
      </c>
      <c r="DJ47" s="105">
        <v>2999</v>
      </c>
      <c r="DK47" s="105">
        <v>2789</v>
      </c>
      <c r="DL47" s="105">
        <v>2215</v>
      </c>
      <c r="DM47" s="105">
        <v>2867</v>
      </c>
      <c r="DN47" s="105">
        <v>4692</v>
      </c>
      <c r="DO47" s="105">
        <v>4266</v>
      </c>
      <c r="DP47" s="105">
        <v>425</v>
      </c>
      <c r="DQ47" s="105">
        <v>264</v>
      </c>
      <c r="DR47" s="105">
        <v>412</v>
      </c>
      <c r="DS47" s="105">
        <v>210</v>
      </c>
      <c r="DT47" s="105">
        <v>187</v>
      </c>
      <c r="DU47" s="105">
        <v>273</v>
      </c>
      <c r="DV47" s="105">
        <v>53</v>
      </c>
      <c r="DW47" s="105">
        <v>7</v>
      </c>
      <c r="DX47" s="105"/>
      <c r="DY47" s="105"/>
      <c r="DZ47" s="105"/>
      <c r="EA47" s="105"/>
      <c r="EB47" s="105"/>
      <c r="EC47" s="105"/>
      <c r="ED47" s="105">
        <v>110</v>
      </c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105"/>
      <c r="ER47" s="105"/>
      <c r="ES47" s="105"/>
      <c r="ET47" s="105"/>
      <c r="EU47" s="105"/>
      <c r="EV47" s="105"/>
      <c r="EW47" s="105"/>
      <c r="EX47" s="105"/>
      <c r="EY47" s="105"/>
      <c r="EZ47" s="105"/>
      <c r="FA47" s="105"/>
      <c r="FB47" s="105"/>
      <c r="FC47" s="105"/>
      <c r="FD47" s="105"/>
      <c r="FE47" s="105">
        <v>27</v>
      </c>
      <c r="FF47" s="105">
        <v>24</v>
      </c>
      <c r="FG47" s="105">
        <v>9</v>
      </c>
      <c r="FH47" s="105">
        <v>31</v>
      </c>
      <c r="FI47" s="105">
        <v>22</v>
      </c>
      <c r="FJ47" s="105">
        <v>11</v>
      </c>
      <c r="FK47" s="105">
        <v>5</v>
      </c>
      <c r="FL47" s="105">
        <v>9</v>
      </c>
      <c r="FM47" s="105">
        <v>2</v>
      </c>
      <c r="FN47" s="105">
        <v>19</v>
      </c>
      <c r="FO47" s="105">
        <v>16</v>
      </c>
      <c r="FP47" s="105">
        <v>5</v>
      </c>
      <c r="FQ47" s="105">
        <v>58</v>
      </c>
      <c r="FR47" s="105">
        <v>29</v>
      </c>
      <c r="FS47" s="105">
        <v>22</v>
      </c>
      <c r="FT47" s="105">
        <v>6</v>
      </c>
      <c r="FU47" s="105">
        <v>5</v>
      </c>
      <c r="FV47" s="105">
        <v>4</v>
      </c>
      <c r="FW47" s="105">
        <v>10</v>
      </c>
      <c r="FX47" s="105">
        <v>5</v>
      </c>
      <c r="FY47" s="105">
        <v>0</v>
      </c>
      <c r="FZ47" s="105">
        <v>0</v>
      </c>
      <c r="GA47" s="139" t="str">
        <f t="shared" si="55"/>
        <v/>
      </c>
      <c r="GB47" s="139" t="str">
        <f t="shared" si="56"/>
        <v/>
      </c>
      <c r="GD47" s="105">
        <f t="shared" si="57"/>
        <v>31467</v>
      </c>
      <c r="GE47" s="105">
        <f t="shared" si="92"/>
        <v>1831</v>
      </c>
      <c r="GF47" s="105">
        <f t="shared" si="93"/>
        <v>110</v>
      </c>
      <c r="GG47" s="105">
        <f t="shared" si="58"/>
        <v>0</v>
      </c>
      <c r="GH47" s="105">
        <f t="shared" si="59"/>
        <v>129</v>
      </c>
      <c r="GI47" s="105">
        <f t="shared" si="60"/>
        <v>185</v>
      </c>
      <c r="GK47" s="105">
        <f t="shared" si="94"/>
        <v>0</v>
      </c>
      <c r="GL47" s="105">
        <f t="shared" si="95"/>
        <v>0</v>
      </c>
      <c r="GM47" s="105">
        <f t="shared" si="96"/>
        <v>0</v>
      </c>
      <c r="GN47" s="105">
        <f t="shared" si="97"/>
        <v>0</v>
      </c>
      <c r="GO47" s="105">
        <f t="shared" si="98"/>
        <v>0</v>
      </c>
      <c r="GP47" s="105">
        <f t="shared" si="99"/>
        <v>0</v>
      </c>
      <c r="GQ47" s="105">
        <f t="shared" si="100"/>
        <v>0</v>
      </c>
      <c r="GR47" s="105">
        <f t="shared" si="101"/>
        <v>27</v>
      </c>
      <c r="GS47" s="105">
        <f t="shared" si="102"/>
        <v>64</v>
      </c>
      <c r="GT47" s="105">
        <f>SUM(FI47:FK47)</f>
        <v>38</v>
      </c>
      <c r="GU47" s="105">
        <f t="shared" si="103"/>
        <v>30</v>
      </c>
      <c r="GV47" s="105">
        <f t="shared" si="104"/>
        <v>79</v>
      </c>
      <c r="GW47" s="105">
        <f t="shared" si="105"/>
        <v>57</v>
      </c>
      <c r="GX47" s="105">
        <f t="shared" si="106"/>
        <v>19</v>
      </c>
      <c r="GY47" s="139">
        <f t="shared" si="33"/>
        <v>-0.5</v>
      </c>
      <c r="GZ47" s="139">
        <f t="shared" si="34"/>
        <v>-0.666666666666667</v>
      </c>
      <c r="HA47" s="158"/>
      <c r="HB47" s="158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</row>
    <row r="48" ht="15" spans="3:312">
      <c r="C48" s="145" t="s">
        <v>868</v>
      </c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>
        <v>305</v>
      </c>
      <c r="BI48" s="105">
        <v>201</v>
      </c>
      <c r="BJ48" s="105">
        <v>130</v>
      </c>
      <c r="BK48" s="105">
        <v>63</v>
      </c>
      <c r="BL48" s="105">
        <v>7</v>
      </c>
      <c r="BM48" s="105">
        <v>1</v>
      </c>
      <c r="BN48" s="105">
        <v>2</v>
      </c>
      <c r="BO48" s="105">
        <v>1</v>
      </c>
      <c r="BP48" s="105">
        <v>0</v>
      </c>
      <c r="BQ48" s="105">
        <v>0</v>
      </c>
      <c r="BR48" s="105">
        <v>0</v>
      </c>
      <c r="BS48" s="105">
        <v>0</v>
      </c>
      <c r="BT48" s="105">
        <v>0</v>
      </c>
      <c r="BU48" s="105">
        <v>0</v>
      </c>
      <c r="BV48" s="105">
        <v>0</v>
      </c>
      <c r="BW48" s="105">
        <v>0</v>
      </c>
      <c r="BX48" s="105">
        <v>0</v>
      </c>
      <c r="BY48" s="138">
        <v>0</v>
      </c>
      <c r="BZ48" s="138">
        <v>0</v>
      </c>
      <c r="CA48" s="139">
        <f t="shared" si="45"/>
        <v>-1</v>
      </c>
      <c r="CB48" s="139" t="str">
        <f t="shared" si="46"/>
        <v/>
      </c>
      <c r="CC48" s="105">
        <f t="shared" si="76"/>
        <v>0</v>
      </c>
      <c r="CD48" s="105">
        <f t="shared" si="77"/>
        <v>0</v>
      </c>
      <c r="CE48" s="105">
        <f t="shared" si="78"/>
        <v>0</v>
      </c>
      <c r="CF48" s="105">
        <f t="shared" si="79"/>
        <v>0</v>
      </c>
      <c r="CG48" s="105">
        <f t="shared" si="80"/>
        <v>0</v>
      </c>
      <c r="CH48" s="105">
        <f t="shared" si="81"/>
        <v>0</v>
      </c>
      <c r="CI48" s="105">
        <f t="shared" si="82"/>
        <v>0</v>
      </c>
      <c r="CJ48" s="105">
        <f t="shared" si="83"/>
        <v>0</v>
      </c>
      <c r="CK48" s="105">
        <f t="shared" si="84"/>
        <v>0</v>
      </c>
      <c r="CL48" s="105">
        <f t="shared" si="85"/>
        <v>0</v>
      </c>
      <c r="CM48" s="105">
        <f t="shared" si="86"/>
        <v>305</v>
      </c>
      <c r="CN48" s="105">
        <f t="shared" si="87"/>
        <v>394</v>
      </c>
      <c r="CO48" s="105">
        <f t="shared" si="88"/>
        <v>10</v>
      </c>
      <c r="CP48" s="105">
        <f t="shared" si="89"/>
        <v>1</v>
      </c>
      <c r="CQ48" s="105">
        <f t="shared" si="90"/>
        <v>0</v>
      </c>
      <c r="CR48" s="105">
        <f t="shared" si="91"/>
        <v>0</v>
      </c>
      <c r="CS48" s="139" t="str">
        <f t="shared" si="15"/>
        <v/>
      </c>
      <c r="CT48" s="164" t="str">
        <f t="shared" si="16"/>
        <v/>
      </c>
      <c r="CU48" s="165">
        <f t="shared" si="48"/>
        <v>0</v>
      </c>
      <c r="CV48" s="165">
        <f t="shared" si="49"/>
        <v>0</v>
      </c>
      <c r="CW48" s="165">
        <f t="shared" si="50"/>
        <v>0</v>
      </c>
      <c r="CX48" s="165">
        <f t="shared" si="51"/>
        <v>0</v>
      </c>
      <c r="CY48" s="165">
        <f t="shared" si="52"/>
        <v>699</v>
      </c>
      <c r="CZ48" s="165">
        <f t="shared" si="53"/>
        <v>11</v>
      </c>
      <c r="DA48" s="165">
        <f t="shared" si="54"/>
        <v>0</v>
      </c>
      <c r="DB48" s="166"/>
      <c r="DC48" s="138" t="s">
        <v>888</v>
      </c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5"/>
      <c r="DO48" s="105"/>
      <c r="DP48" s="105"/>
      <c r="DQ48" s="105">
        <v>76</v>
      </c>
      <c r="DR48" s="105">
        <v>137</v>
      </c>
      <c r="DS48" s="105">
        <v>65</v>
      </c>
      <c r="DT48" s="105">
        <v>39</v>
      </c>
      <c r="DU48" s="105">
        <v>15</v>
      </c>
      <c r="DV48" s="105">
        <v>19</v>
      </c>
      <c r="DW48" s="105">
        <v>37</v>
      </c>
      <c r="DX48" s="105">
        <v>50</v>
      </c>
      <c r="DY48" s="105">
        <v>38</v>
      </c>
      <c r="DZ48" s="105">
        <v>38</v>
      </c>
      <c r="EA48" s="105">
        <v>27</v>
      </c>
      <c r="EB48" s="105">
        <v>7</v>
      </c>
      <c r="EC48" s="105">
        <v>1</v>
      </c>
      <c r="ED48" s="105">
        <v>5</v>
      </c>
      <c r="EE48" s="105">
        <v>7</v>
      </c>
      <c r="EF48" s="105">
        <v>15</v>
      </c>
      <c r="EG48" s="105">
        <v>160</v>
      </c>
      <c r="EH48" s="105"/>
      <c r="EI48" s="105"/>
      <c r="EJ48" s="105"/>
      <c r="EK48" s="105"/>
      <c r="EL48" s="105"/>
      <c r="EM48" s="105"/>
      <c r="EN48" s="105"/>
      <c r="EO48" s="105"/>
      <c r="EP48" s="105"/>
      <c r="EQ48" s="105"/>
      <c r="ER48" s="105"/>
      <c r="ES48" s="105"/>
      <c r="ET48" s="105"/>
      <c r="EU48" s="105"/>
      <c r="EV48" s="105"/>
      <c r="EW48" s="105"/>
      <c r="EX48" s="105"/>
      <c r="EY48" s="105"/>
      <c r="EZ48" s="105"/>
      <c r="FA48" s="105">
        <v>79</v>
      </c>
      <c r="FB48" s="105">
        <v>105</v>
      </c>
      <c r="FC48" s="105">
        <v>161</v>
      </c>
      <c r="FD48" s="105">
        <v>93</v>
      </c>
      <c r="FE48" s="105">
        <v>54</v>
      </c>
      <c r="FF48" s="105">
        <v>54</v>
      </c>
      <c r="FG48" s="105">
        <v>61</v>
      </c>
      <c r="FH48" s="105">
        <v>26</v>
      </c>
      <c r="FI48" s="105">
        <v>10</v>
      </c>
      <c r="FJ48" s="105">
        <v>5</v>
      </c>
      <c r="FK48" s="105">
        <v>3</v>
      </c>
      <c r="FL48" s="105">
        <v>5</v>
      </c>
      <c r="FM48" s="105">
        <v>2</v>
      </c>
      <c r="FN48" s="105">
        <v>171</v>
      </c>
      <c r="FO48" s="105">
        <v>0</v>
      </c>
      <c r="FP48" s="105">
        <v>10</v>
      </c>
      <c r="FQ48" s="105">
        <v>6</v>
      </c>
      <c r="FR48" s="105">
        <v>0</v>
      </c>
      <c r="FS48" s="105">
        <v>0</v>
      </c>
      <c r="FT48" s="105">
        <v>0</v>
      </c>
      <c r="FU48" s="105">
        <v>0</v>
      </c>
      <c r="FV48" s="105">
        <v>0</v>
      </c>
      <c r="FW48" s="105">
        <v>0</v>
      </c>
      <c r="FX48" s="105">
        <v>0</v>
      </c>
      <c r="FY48" s="105">
        <v>0</v>
      </c>
      <c r="FZ48" s="105">
        <v>0</v>
      </c>
      <c r="GA48" s="139" t="str">
        <f t="shared" si="55"/>
        <v/>
      </c>
      <c r="GB48" s="139" t="str">
        <f t="shared" si="56"/>
        <v/>
      </c>
      <c r="GD48" s="105">
        <f t="shared" si="57"/>
        <v>0</v>
      </c>
      <c r="GE48" s="105">
        <f t="shared" si="92"/>
        <v>541</v>
      </c>
      <c r="GF48" s="105">
        <f t="shared" si="93"/>
        <v>195</v>
      </c>
      <c r="GG48" s="105">
        <f t="shared" si="58"/>
        <v>0</v>
      </c>
      <c r="GH48" s="105">
        <f t="shared" si="59"/>
        <v>651</v>
      </c>
      <c r="GI48" s="105">
        <f t="shared" si="60"/>
        <v>194</v>
      </c>
      <c r="GK48" s="105">
        <f t="shared" si="94"/>
        <v>0</v>
      </c>
      <c r="GL48" s="105">
        <f t="shared" si="95"/>
        <v>0</v>
      </c>
      <c r="GM48" s="105">
        <f t="shared" si="96"/>
        <v>0</v>
      </c>
      <c r="GN48" s="105">
        <f t="shared" si="97"/>
        <v>0</v>
      </c>
      <c r="GO48" s="105">
        <f t="shared" si="98"/>
        <v>0</v>
      </c>
      <c r="GP48" s="105">
        <f t="shared" si="99"/>
        <v>0</v>
      </c>
      <c r="GQ48" s="105">
        <f t="shared" si="100"/>
        <v>184</v>
      </c>
      <c r="GR48" s="105">
        <f t="shared" si="101"/>
        <v>308</v>
      </c>
      <c r="GS48" s="105">
        <f t="shared" si="102"/>
        <v>141</v>
      </c>
      <c r="GT48" s="105">
        <f>SUM(FI48:FK48)</f>
        <v>18</v>
      </c>
      <c r="GU48" s="105">
        <f t="shared" si="103"/>
        <v>178</v>
      </c>
      <c r="GV48" s="105">
        <f t="shared" si="104"/>
        <v>16</v>
      </c>
      <c r="GW48" s="105">
        <f t="shared" si="105"/>
        <v>0</v>
      </c>
      <c r="GX48" s="105">
        <f t="shared" si="106"/>
        <v>0</v>
      </c>
      <c r="GY48" s="139" t="str">
        <f t="shared" si="33"/>
        <v/>
      </c>
      <c r="GZ48" s="139" t="str">
        <f t="shared" si="34"/>
        <v/>
      </c>
      <c r="HA48" s="158"/>
      <c r="HB48" s="158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</row>
    <row r="49" ht="15" spans="3:241">
      <c r="C49" s="145" t="s">
        <v>901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67">
        <v>701</v>
      </c>
      <c r="BF49" s="167">
        <v>1010</v>
      </c>
      <c r="BG49" s="167">
        <v>516</v>
      </c>
      <c r="BH49" s="167">
        <v>402</v>
      </c>
      <c r="BI49" s="105">
        <v>183</v>
      </c>
      <c r="BJ49" s="105">
        <v>170</v>
      </c>
      <c r="BK49" s="105">
        <v>146</v>
      </c>
      <c r="BL49" s="105">
        <v>135</v>
      </c>
      <c r="BM49" s="105">
        <v>51</v>
      </c>
      <c r="BN49" s="105">
        <v>73</v>
      </c>
      <c r="BO49" s="105">
        <v>100</v>
      </c>
      <c r="BP49" s="105">
        <v>0</v>
      </c>
      <c r="BQ49" s="105">
        <v>0</v>
      </c>
      <c r="BR49" s="105">
        <v>0</v>
      </c>
      <c r="BS49" s="105"/>
      <c r="BT49" s="105">
        <v>0</v>
      </c>
      <c r="BU49" s="105">
        <v>0</v>
      </c>
      <c r="BV49" s="105">
        <v>0</v>
      </c>
      <c r="BW49" s="105">
        <v>0</v>
      </c>
      <c r="BX49" s="105">
        <v>0</v>
      </c>
      <c r="BY49" s="138">
        <v>0</v>
      </c>
      <c r="BZ49" s="138">
        <v>0</v>
      </c>
      <c r="CA49" s="139">
        <f t="shared" si="45"/>
        <v>-1</v>
      </c>
      <c r="CB49" s="139" t="str">
        <f t="shared" si="46"/>
        <v/>
      </c>
      <c r="CC49" s="105">
        <f t="shared" si="76"/>
        <v>0</v>
      </c>
      <c r="CD49" s="105">
        <f t="shared" si="77"/>
        <v>0</v>
      </c>
      <c r="CE49" s="105">
        <f t="shared" si="78"/>
        <v>0</v>
      </c>
      <c r="CF49" s="105">
        <f t="shared" si="79"/>
        <v>0</v>
      </c>
      <c r="CG49" s="105">
        <f t="shared" si="80"/>
        <v>0</v>
      </c>
      <c r="CH49" s="105">
        <f t="shared" si="81"/>
        <v>0</v>
      </c>
      <c r="CI49" s="105">
        <f t="shared" si="82"/>
        <v>0</v>
      </c>
      <c r="CJ49" s="105">
        <f t="shared" si="83"/>
        <v>0</v>
      </c>
      <c r="CK49" s="105">
        <f t="shared" si="84"/>
        <v>0</v>
      </c>
      <c r="CL49" s="105">
        <f t="shared" si="85"/>
        <v>701</v>
      </c>
      <c r="CM49" s="105">
        <f t="shared" si="86"/>
        <v>1928</v>
      </c>
      <c r="CN49" s="105">
        <f t="shared" si="87"/>
        <v>499</v>
      </c>
      <c r="CO49" s="105">
        <f t="shared" si="88"/>
        <v>259</v>
      </c>
      <c r="CP49" s="105">
        <f t="shared" si="89"/>
        <v>100</v>
      </c>
      <c r="CQ49" s="105">
        <f t="shared" si="90"/>
        <v>0</v>
      </c>
      <c r="CR49" s="105">
        <f t="shared" si="91"/>
        <v>0</v>
      </c>
      <c r="CS49" s="139" t="str">
        <f t="shared" si="15"/>
        <v/>
      </c>
      <c r="CT49" s="164" t="str">
        <f t="shared" si="16"/>
        <v/>
      </c>
      <c r="CU49" s="165">
        <f t="shared" si="48"/>
        <v>0</v>
      </c>
      <c r="CV49" s="165">
        <f t="shared" si="49"/>
        <v>0</v>
      </c>
      <c r="CW49" s="165">
        <f t="shared" si="50"/>
        <v>0</v>
      </c>
      <c r="CX49" s="165">
        <f t="shared" si="51"/>
        <v>0</v>
      </c>
      <c r="CY49" s="165">
        <f t="shared" si="52"/>
        <v>3128</v>
      </c>
      <c r="CZ49" s="165">
        <f t="shared" si="53"/>
        <v>359</v>
      </c>
      <c r="DA49" s="165">
        <f t="shared" si="54"/>
        <v>0</v>
      </c>
      <c r="DB49" s="166"/>
      <c r="DC49" s="138" t="s">
        <v>902</v>
      </c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5"/>
      <c r="DO49" s="105"/>
      <c r="DP49" s="105"/>
      <c r="DQ49" s="105"/>
      <c r="DR49" s="105"/>
      <c r="DS49" s="105"/>
      <c r="DT49" s="105"/>
      <c r="DU49" s="105"/>
      <c r="DV49" s="105"/>
      <c r="DW49" s="105"/>
      <c r="DX49" s="105"/>
      <c r="DY49" s="105"/>
      <c r="DZ49" s="105"/>
      <c r="EA49" s="105"/>
      <c r="EB49" s="105"/>
      <c r="EC49" s="105"/>
      <c r="ED49" s="105"/>
      <c r="EE49" s="105"/>
      <c r="EF49" s="105"/>
      <c r="EG49" s="105"/>
      <c r="EH49" s="105"/>
      <c r="EI49" s="105">
        <v>100</v>
      </c>
      <c r="EJ49" s="105">
        <v>20</v>
      </c>
      <c r="EK49" s="105">
        <v>20</v>
      </c>
      <c r="EL49" s="105">
        <v>27</v>
      </c>
      <c r="EM49" s="105">
        <v>301</v>
      </c>
      <c r="EN49" s="105">
        <v>42</v>
      </c>
      <c r="EO49" s="105"/>
      <c r="EP49" s="105">
        <v>16</v>
      </c>
      <c r="EQ49" s="105"/>
      <c r="ER49" s="105"/>
      <c r="ES49" s="105">
        <v>4</v>
      </c>
      <c r="ET49" s="105">
        <v>10</v>
      </c>
      <c r="EU49" s="105">
        <v>2</v>
      </c>
      <c r="EV49" s="105">
        <v>1</v>
      </c>
      <c r="EW49" s="105"/>
      <c r="EX49" s="105">
        <v>591</v>
      </c>
      <c r="EY49" s="105">
        <v>1553</v>
      </c>
      <c r="EZ49" s="105">
        <v>14</v>
      </c>
      <c r="FA49" s="105">
        <v>16</v>
      </c>
      <c r="FB49" s="105"/>
      <c r="FC49" s="105">
        <v>453</v>
      </c>
      <c r="FD49" s="105">
        <v>350</v>
      </c>
      <c r="FE49" s="105">
        <v>235</v>
      </c>
      <c r="FF49" s="105">
        <v>240</v>
      </c>
      <c r="FG49" s="105">
        <v>309</v>
      </c>
      <c r="FH49" s="105">
        <v>9</v>
      </c>
      <c r="FI49" s="105">
        <v>151</v>
      </c>
      <c r="FJ49" s="105">
        <v>19</v>
      </c>
      <c r="FK49" s="105">
        <v>2460</v>
      </c>
      <c r="FL49" s="105">
        <v>18</v>
      </c>
      <c r="FM49" s="105">
        <v>23</v>
      </c>
      <c r="FN49" s="105">
        <v>18</v>
      </c>
      <c r="FO49" s="105">
        <v>189</v>
      </c>
      <c r="FP49" s="105">
        <v>184</v>
      </c>
      <c r="FQ49" s="105">
        <v>50</v>
      </c>
      <c r="FR49" s="105">
        <v>100</v>
      </c>
      <c r="FS49" s="105">
        <v>90</v>
      </c>
      <c r="FT49" s="105">
        <v>102</v>
      </c>
      <c r="FU49" s="105">
        <v>114</v>
      </c>
      <c r="FV49" s="105">
        <v>208</v>
      </c>
      <c r="FW49" s="105">
        <v>355</v>
      </c>
      <c r="FX49" s="105">
        <v>1494</v>
      </c>
      <c r="FY49" s="105">
        <v>434</v>
      </c>
      <c r="FZ49" s="105">
        <v>1057</v>
      </c>
      <c r="GA49" s="139">
        <f t="shared" si="55"/>
        <v>57.7222222222222</v>
      </c>
      <c r="GB49" s="139">
        <f t="shared" si="56"/>
        <v>1.43548387096774</v>
      </c>
      <c r="GD49" s="105">
        <f t="shared" si="57"/>
        <v>0</v>
      </c>
      <c r="GE49" s="105">
        <f t="shared" si="92"/>
        <v>0</v>
      </c>
      <c r="GF49" s="105">
        <f t="shared" si="93"/>
        <v>468</v>
      </c>
      <c r="GG49" s="105">
        <f t="shared" si="58"/>
        <v>2219</v>
      </c>
      <c r="GH49" s="105">
        <f t="shared" si="59"/>
        <v>4256</v>
      </c>
      <c r="GI49" s="105">
        <f t="shared" si="60"/>
        <v>1451</v>
      </c>
      <c r="GK49" s="105">
        <f t="shared" si="94"/>
        <v>120</v>
      </c>
      <c r="GL49" s="105">
        <f t="shared" si="95"/>
        <v>348</v>
      </c>
      <c r="GM49" s="105">
        <f t="shared" si="96"/>
        <v>58</v>
      </c>
      <c r="GN49" s="105">
        <f t="shared" si="97"/>
        <v>4</v>
      </c>
      <c r="GO49" s="105">
        <f t="shared" si="98"/>
        <v>13</v>
      </c>
      <c r="GP49" s="105">
        <f t="shared" si="99"/>
        <v>2144</v>
      </c>
      <c r="GQ49" s="105">
        <f t="shared" si="100"/>
        <v>30</v>
      </c>
      <c r="GR49" s="105">
        <f t="shared" si="101"/>
        <v>1038</v>
      </c>
      <c r="GS49" s="105">
        <f t="shared" si="102"/>
        <v>558</v>
      </c>
      <c r="GT49" s="105">
        <f>SUM(FI49:FK49)</f>
        <v>2630</v>
      </c>
      <c r="GU49" s="105">
        <f t="shared" si="103"/>
        <v>59</v>
      </c>
      <c r="GV49" s="105">
        <f t="shared" si="104"/>
        <v>423</v>
      </c>
      <c r="GW49" s="105">
        <f t="shared" si="105"/>
        <v>292</v>
      </c>
      <c r="GX49" s="105">
        <f t="shared" si="106"/>
        <v>677</v>
      </c>
      <c r="GY49" s="139">
        <f t="shared" si="33"/>
        <v>-0.742585551330798</v>
      </c>
      <c r="GZ49" s="139">
        <f t="shared" si="34"/>
        <v>1.31849315068493</v>
      </c>
      <c r="HA49" s="158"/>
      <c r="HB49" s="158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31"/>
      <c r="HN49" s="31"/>
      <c r="HO49" s="31"/>
      <c r="HP49" s="31"/>
      <c r="HQ49" s="31"/>
      <c r="HR49" s="31"/>
      <c r="HS49" s="31"/>
      <c r="HT49" s="31"/>
      <c r="HU49" s="31"/>
      <c r="HV49" s="31"/>
      <c r="HW49" s="31"/>
      <c r="HX49" s="31"/>
      <c r="HY49" s="31"/>
      <c r="HZ49" s="31"/>
      <c r="IA49" s="31"/>
      <c r="IB49" s="31"/>
      <c r="IC49" s="31"/>
      <c r="ID49" s="31"/>
      <c r="IE49" s="31"/>
      <c r="IF49" s="31"/>
      <c r="IG49" s="31"/>
    </row>
    <row r="50" ht="15" spans="3:241">
      <c r="C50" s="138" t="s">
        <v>898</v>
      </c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>
        <v>699</v>
      </c>
      <c r="AZ50" s="105">
        <v>301</v>
      </c>
      <c r="BA50" s="105">
        <v>360</v>
      </c>
      <c r="BB50" s="105">
        <v>378</v>
      </c>
      <c r="BC50" s="105">
        <v>488</v>
      </c>
      <c r="BD50" s="105">
        <v>644</v>
      </c>
      <c r="BE50" s="105">
        <v>588</v>
      </c>
      <c r="BF50" s="105">
        <v>704</v>
      </c>
      <c r="BG50" s="105">
        <v>127</v>
      </c>
      <c r="BH50" s="105">
        <v>144</v>
      </c>
      <c r="BI50" s="105">
        <v>152</v>
      </c>
      <c r="BJ50" s="105">
        <v>184</v>
      </c>
      <c r="BK50" s="105"/>
      <c r="BL50" s="105">
        <v>0</v>
      </c>
      <c r="BM50" s="105">
        <v>0</v>
      </c>
      <c r="BN50" s="105">
        <v>0</v>
      </c>
      <c r="BO50" s="105">
        <v>0</v>
      </c>
      <c r="BP50" s="105">
        <v>0</v>
      </c>
      <c r="BQ50" s="105">
        <v>0</v>
      </c>
      <c r="BR50" s="105">
        <v>0</v>
      </c>
      <c r="BS50" s="105">
        <v>0</v>
      </c>
      <c r="BT50" s="105">
        <v>0</v>
      </c>
      <c r="BU50" s="105">
        <v>0</v>
      </c>
      <c r="BV50" s="105">
        <v>0</v>
      </c>
      <c r="BW50" s="105">
        <v>0</v>
      </c>
      <c r="BX50" s="105">
        <v>0</v>
      </c>
      <c r="BY50" s="138">
        <v>0</v>
      </c>
      <c r="BZ50" s="138">
        <v>0</v>
      </c>
      <c r="CA50" s="139" t="str">
        <f t="shared" si="45"/>
        <v/>
      </c>
      <c r="CB50" s="139" t="str">
        <f t="shared" si="46"/>
        <v/>
      </c>
      <c r="CC50" s="105">
        <f t="shared" si="76"/>
        <v>0</v>
      </c>
      <c r="CD50" s="105">
        <f t="shared" si="77"/>
        <v>0</v>
      </c>
      <c r="CE50" s="105">
        <f t="shared" si="78"/>
        <v>0</v>
      </c>
      <c r="CF50" s="105">
        <f t="shared" si="79"/>
        <v>0</v>
      </c>
      <c r="CG50" s="105">
        <f t="shared" si="80"/>
        <v>0</v>
      </c>
      <c r="CH50" s="105">
        <f t="shared" si="81"/>
        <v>0</v>
      </c>
      <c r="CI50" s="105">
        <f t="shared" si="82"/>
        <v>0</v>
      </c>
      <c r="CJ50" s="105">
        <f t="shared" si="83"/>
        <v>699</v>
      </c>
      <c r="CK50" s="105">
        <f t="shared" si="84"/>
        <v>1039</v>
      </c>
      <c r="CL50" s="105">
        <f t="shared" si="85"/>
        <v>1720</v>
      </c>
      <c r="CM50" s="105">
        <f t="shared" si="86"/>
        <v>975</v>
      </c>
      <c r="CN50" s="105">
        <f t="shared" si="87"/>
        <v>336</v>
      </c>
      <c r="CO50" s="105">
        <f t="shared" si="88"/>
        <v>0</v>
      </c>
      <c r="CP50" s="105">
        <f t="shared" si="89"/>
        <v>0</v>
      </c>
      <c r="CQ50" s="105">
        <f t="shared" si="90"/>
        <v>0</v>
      </c>
      <c r="CR50" s="105">
        <f t="shared" si="91"/>
        <v>0</v>
      </c>
      <c r="CS50" s="139" t="str">
        <f t="shared" si="15"/>
        <v/>
      </c>
      <c r="CT50" s="164" t="str">
        <f t="shared" si="16"/>
        <v/>
      </c>
      <c r="CU50" s="165">
        <f t="shared" si="48"/>
        <v>0</v>
      </c>
      <c r="CV50" s="165">
        <f t="shared" si="49"/>
        <v>0</v>
      </c>
      <c r="CW50" s="165">
        <f t="shared" si="50"/>
        <v>0</v>
      </c>
      <c r="CX50" s="165">
        <f t="shared" si="51"/>
        <v>699</v>
      </c>
      <c r="CY50" s="165">
        <f t="shared" si="52"/>
        <v>4070</v>
      </c>
      <c r="CZ50" s="165">
        <f t="shared" si="53"/>
        <v>0</v>
      </c>
      <c r="DA50" s="165">
        <f t="shared" si="54"/>
        <v>0</v>
      </c>
      <c r="DB50" s="166"/>
      <c r="DC50" s="138" t="s">
        <v>884</v>
      </c>
      <c r="DD50" s="105"/>
      <c r="DE50" s="105"/>
      <c r="DF50" s="105"/>
      <c r="DG50" s="105"/>
      <c r="DH50" s="105">
        <v>170</v>
      </c>
      <c r="DI50" s="105">
        <v>1</v>
      </c>
      <c r="DJ50" s="105">
        <v>14</v>
      </c>
      <c r="DK50" s="105">
        <v>2</v>
      </c>
      <c r="DL50" s="105">
        <v>30</v>
      </c>
      <c r="DM50" s="105">
        <v>2</v>
      </c>
      <c r="DN50" s="105">
        <v>576</v>
      </c>
      <c r="DO50" s="105">
        <v>169</v>
      </c>
      <c r="DP50" s="105">
        <v>3</v>
      </c>
      <c r="DQ50" s="105">
        <v>8</v>
      </c>
      <c r="DR50" s="105">
        <v>164</v>
      </c>
      <c r="DS50" s="105">
        <v>1</v>
      </c>
      <c r="DT50" s="105">
        <v>137</v>
      </c>
      <c r="DU50" s="105">
        <v>2</v>
      </c>
      <c r="DV50" s="105">
        <v>60</v>
      </c>
      <c r="DW50" s="105">
        <v>300</v>
      </c>
      <c r="DX50" s="105"/>
      <c r="DY50" s="105"/>
      <c r="DZ50" s="105"/>
      <c r="EA50" s="105">
        <v>1</v>
      </c>
      <c r="EB50" s="105"/>
      <c r="EC50" s="105"/>
      <c r="ED50" s="105"/>
      <c r="EE50" s="105"/>
      <c r="EF50" s="105"/>
      <c r="EG50" s="105"/>
      <c r="EH50" s="105">
        <v>574</v>
      </c>
      <c r="EI50" s="105">
        <v>10</v>
      </c>
      <c r="EJ50" s="105">
        <v>30</v>
      </c>
      <c r="EK50" s="105">
        <v>18</v>
      </c>
      <c r="EL50" s="105">
        <v>95</v>
      </c>
      <c r="EM50" s="105">
        <v>307</v>
      </c>
      <c r="EN50" s="105">
        <v>18</v>
      </c>
      <c r="EO50" s="105">
        <v>2</v>
      </c>
      <c r="EP50" s="105"/>
      <c r="EQ50" s="105">
        <v>7</v>
      </c>
      <c r="ER50" s="105">
        <v>51</v>
      </c>
      <c r="ES50" s="105">
        <v>2</v>
      </c>
      <c r="ET50" s="105">
        <v>4</v>
      </c>
      <c r="EU50" s="105">
        <v>31</v>
      </c>
      <c r="EV50" s="105">
        <v>43</v>
      </c>
      <c r="EW50" s="105">
        <v>155</v>
      </c>
      <c r="EX50" s="105">
        <v>65</v>
      </c>
      <c r="EY50" s="105">
        <v>57</v>
      </c>
      <c r="EZ50" s="105">
        <v>19</v>
      </c>
      <c r="FA50" s="105">
        <v>131</v>
      </c>
      <c r="FB50" s="105"/>
      <c r="FC50" s="105"/>
      <c r="FD50" s="105"/>
      <c r="FE50" s="105">
        <v>92</v>
      </c>
      <c r="FF50" s="105">
        <v>200</v>
      </c>
      <c r="FG50" s="105">
        <v>205</v>
      </c>
      <c r="FH50" s="105">
        <v>3</v>
      </c>
      <c r="FI50" s="105"/>
      <c r="FJ50" s="105"/>
      <c r="FK50" s="105"/>
      <c r="FL50" s="105">
        <v>0</v>
      </c>
      <c r="FM50" s="105">
        <v>0</v>
      </c>
      <c r="FN50" s="105">
        <v>0</v>
      </c>
      <c r="FO50" s="105">
        <v>0</v>
      </c>
      <c r="FP50" s="105">
        <v>0</v>
      </c>
      <c r="FQ50" s="105">
        <v>0</v>
      </c>
      <c r="FR50" s="105">
        <v>0</v>
      </c>
      <c r="FS50" s="105">
        <v>0</v>
      </c>
      <c r="FT50" s="105">
        <v>0</v>
      </c>
      <c r="FU50" s="105">
        <v>0</v>
      </c>
      <c r="FV50" s="105">
        <v>0</v>
      </c>
      <c r="FW50" s="105">
        <v>0</v>
      </c>
      <c r="FX50" s="105">
        <v>0</v>
      </c>
      <c r="FY50" s="105">
        <v>0</v>
      </c>
      <c r="FZ50" s="105">
        <v>0</v>
      </c>
      <c r="GA50" s="139" t="str">
        <f t="shared" si="55"/>
        <v/>
      </c>
      <c r="GB50" s="139" t="str">
        <f t="shared" si="56"/>
        <v/>
      </c>
      <c r="GD50" s="105">
        <f t="shared" si="57"/>
        <v>964</v>
      </c>
      <c r="GE50" s="105">
        <f t="shared" si="92"/>
        <v>676</v>
      </c>
      <c r="GF50" s="105">
        <f t="shared" si="93"/>
        <v>1034</v>
      </c>
      <c r="GG50" s="105">
        <f t="shared" si="58"/>
        <v>435</v>
      </c>
      <c r="GH50" s="105">
        <f t="shared" si="59"/>
        <v>650</v>
      </c>
      <c r="GI50" s="105">
        <f t="shared" si="60"/>
        <v>0</v>
      </c>
      <c r="GK50" s="105">
        <f t="shared" si="94"/>
        <v>614</v>
      </c>
      <c r="GL50" s="105">
        <f t="shared" si="95"/>
        <v>420</v>
      </c>
      <c r="GM50" s="105">
        <f t="shared" si="96"/>
        <v>20</v>
      </c>
      <c r="GN50" s="105">
        <f t="shared" si="97"/>
        <v>60</v>
      </c>
      <c r="GO50" s="105">
        <f t="shared" si="98"/>
        <v>78</v>
      </c>
      <c r="GP50" s="105">
        <f t="shared" si="99"/>
        <v>277</v>
      </c>
      <c r="GQ50" s="105">
        <f t="shared" si="100"/>
        <v>150</v>
      </c>
      <c r="GR50" s="105">
        <f t="shared" si="101"/>
        <v>92</v>
      </c>
      <c r="GS50" s="105">
        <f t="shared" si="102"/>
        <v>408</v>
      </c>
      <c r="GT50" s="105"/>
      <c r="GU50" s="105">
        <f t="shared" si="103"/>
        <v>0</v>
      </c>
      <c r="GV50" s="105">
        <f t="shared" si="104"/>
        <v>0</v>
      </c>
      <c r="GW50" s="105">
        <f t="shared" si="105"/>
        <v>0</v>
      </c>
      <c r="GX50" s="105">
        <f t="shared" si="106"/>
        <v>0</v>
      </c>
      <c r="GY50" s="139" t="str">
        <f t="shared" si="33"/>
        <v/>
      </c>
      <c r="GZ50" s="139" t="str">
        <f t="shared" si="34"/>
        <v/>
      </c>
      <c r="HA50" s="158"/>
      <c r="HB50" s="158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</row>
    <row r="51" ht="15" spans="3:241">
      <c r="C51" s="138" t="s">
        <v>902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>
        <v>100</v>
      </c>
      <c r="AJ51" s="105">
        <v>20</v>
      </c>
      <c r="AK51" s="105">
        <v>20</v>
      </c>
      <c r="AL51" s="105">
        <v>27</v>
      </c>
      <c r="AM51" s="105">
        <v>301</v>
      </c>
      <c r="AN51" s="105">
        <v>42</v>
      </c>
      <c r="AO51" s="105"/>
      <c r="AP51" s="105">
        <v>16</v>
      </c>
      <c r="AQ51" s="105"/>
      <c r="AR51" s="105"/>
      <c r="AS51" s="105">
        <v>4</v>
      </c>
      <c r="AT51" s="105">
        <v>10</v>
      </c>
      <c r="AU51" s="105">
        <v>2</v>
      </c>
      <c r="AV51" s="105">
        <v>1</v>
      </c>
      <c r="AW51" s="105"/>
      <c r="AX51" s="105">
        <v>591</v>
      </c>
      <c r="AY51" s="105">
        <v>1553</v>
      </c>
      <c r="AZ51" s="105">
        <v>14</v>
      </c>
      <c r="BA51" s="105">
        <v>16</v>
      </c>
      <c r="BB51" s="105"/>
      <c r="BC51" s="105">
        <v>453</v>
      </c>
      <c r="BD51" s="105">
        <v>350</v>
      </c>
      <c r="BE51" s="105">
        <v>235</v>
      </c>
      <c r="BF51" s="105">
        <v>240</v>
      </c>
      <c r="BG51" s="105">
        <v>309</v>
      </c>
      <c r="BH51" s="105">
        <v>9</v>
      </c>
      <c r="BI51" s="105">
        <v>151</v>
      </c>
      <c r="BJ51" s="105">
        <v>19</v>
      </c>
      <c r="BK51" s="105">
        <v>2460</v>
      </c>
      <c r="BL51" s="105">
        <v>18</v>
      </c>
      <c r="BM51" s="105">
        <v>23</v>
      </c>
      <c r="BN51" s="105">
        <v>18</v>
      </c>
      <c r="BO51" s="105">
        <v>189</v>
      </c>
      <c r="BP51" s="105">
        <v>184</v>
      </c>
      <c r="BQ51" s="105">
        <v>50</v>
      </c>
      <c r="BR51" s="105">
        <v>100</v>
      </c>
      <c r="BS51" s="105">
        <v>90</v>
      </c>
      <c r="BT51" s="105">
        <v>102</v>
      </c>
      <c r="BU51" s="105">
        <v>114</v>
      </c>
      <c r="BV51" s="105">
        <v>208</v>
      </c>
      <c r="BW51" s="105">
        <v>355</v>
      </c>
      <c r="BX51" s="105">
        <v>1494</v>
      </c>
      <c r="BY51" s="138">
        <v>434</v>
      </c>
      <c r="BZ51" s="138">
        <v>1057</v>
      </c>
      <c r="CA51" s="139">
        <f t="shared" si="45"/>
        <v>57.7222222222222</v>
      </c>
      <c r="CB51" s="139">
        <f t="shared" si="46"/>
        <v>1.43548387096774</v>
      </c>
      <c r="CC51" s="105">
        <f t="shared" si="76"/>
        <v>0</v>
      </c>
      <c r="CD51" s="105">
        <f t="shared" si="77"/>
        <v>468</v>
      </c>
      <c r="CE51" s="105">
        <f t="shared" si="78"/>
        <v>140</v>
      </c>
      <c r="CF51" s="105">
        <f t="shared" si="79"/>
        <v>348</v>
      </c>
      <c r="CG51" s="105">
        <f t="shared" si="80"/>
        <v>58</v>
      </c>
      <c r="CH51" s="105">
        <f t="shared" si="81"/>
        <v>4</v>
      </c>
      <c r="CI51" s="105">
        <f t="shared" si="82"/>
        <v>13</v>
      </c>
      <c r="CJ51" s="105">
        <f t="shared" si="83"/>
        <v>2144</v>
      </c>
      <c r="CK51" s="105">
        <f t="shared" si="84"/>
        <v>30</v>
      </c>
      <c r="CL51" s="105">
        <f t="shared" si="85"/>
        <v>1038</v>
      </c>
      <c r="CM51" s="105">
        <f t="shared" si="86"/>
        <v>558</v>
      </c>
      <c r="CN51" s="105">
        <f t="shared" si="87"/>
        <v>2630</v>
      </c>
      <c r="CO51" s="105">
        <f t="shared" si="88"/>
        <v>59</v>
      </c>
      <c r="CP51" s="105">
        <f t="shared" si="89"/>
        <v>423</v>
      </c>
      <c r="CQ51" s="105">
        <f t="shared" si="90"/>
        <v>292</v>
      </c>
      <c r="CR51" s="105">
        <f t="shared" si="91"/>
        <v>677</v>
      </c>
      <c r="CS51" s="139">
        <f t="shared" si="15"/>
        <v>-0.742585551330798</v>
      </c>
      <c r="CT51" s="164">
        <f t="shared" si="16"/>
        <v>1.31849315068493</v>
      </c>
      <c r="CU51" s="165">
        <f t="shared" si="48"/>
        <v>0</v>
      </c>
      <c r="CV51" s="165">
        <f t="shared" si="49"/>
        <v>0</v>
      </c>
      <c r="CW51" s="165">
        <f t="shared" si="50"/>
        <v>468</v>
      </c>
      <c r="CX51" s="165">
        <f t="shared" si="51"/>
        <v>2219</v>
      </c>
      <c r="CY51" s="165">
        <f t="shared" si="52"/>
        <v>4256</v>
      </c>
      <c r="CZ51" s="165">
        <f t="shared" si="53"/>
        <v>1451</v>
      </c>
      <c r="DA51" s="165">
        <f t="shared" si="54"/>
        <v>2985</v>
      </c>
      <c r="DB51" s="166"/>
      <c r="DC51" s="138" t="s">
        <v>872</v>
      </c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5"/>
      <c r="DO51" s="105"/>
      <c r="DP51" s="105"/>
      <c r="DQ51" s="105"/>
      <c r="DR51" s="105"/>
      <c r="DS51" s="105"/>
      <c r="DT51" s="105"/>
      <c r="DU51" s="105"/>
      <c r="DV51" s="105"/>
      <c r="DW51" s="105"/>
      <c r="DX51" s="105"/>
      <c r="DY51" s="105"/>
      <c r="DZ51" s="105"/>
      <c r="EA51" s="105"/>
      <c r="EB51" s="105"/>
      <c r="EC51" s="105"/>
      <c r="ED51" s="105"/>
      <c r="EE51" s="105"/>
      <c r="EF51" s="105"/>
      <c r="EG51" s="105"/>
      <c r="EH51" s="105">
        <v>141</v>
      </c>
      <c r="EI51" s="105"/>
      <c r="EJ51" s="105">
        <v>97</v>
      </c>
      <c r="EK51" s="105">
        <v>152</v>
      </c>
      <c r="EL51" s="105">
        <v>194</v>
      </c>
      <c r="EM51" s="105">
        <v>319</v>
      </c>
      <c r="EN51" s="105">
        <v>118</v>
      </c>
      <c r="EO51" s="105">
        <v>106</v>
      </c>
      <c r="EP51" s="105">
        <v>172</v>
      </c>
      <c r="EQ51" s="105">
        <v>62</v>
      </c>
      <c r="ER51" s="105">
        <v>422</v>
      </c>
      <c r="ES51" s="105">
        <v>135</v>
      </c>
      <c r="ET51" s="105">
        <v>197</v>
      </c>
      <c r="EU51" s="105">
        <v>117</v>
      </c>
      <c r="EV51" s="105">
        <v>1245</v>
      </c>
      <c r="EW51" s="105">
        <v>154</v>
      </c>
      <c r="EX51" s="105">
        <v>108</v>
      </c>
      <c r="EY51" s="105">
        <v>59</v>
      </c>
      <c r="EZ51" s="105">
        <v>18</v>
      </c>
      <c r="FA51" s="105">
        <v>63</v>
      </c>
      <c r="FB51" s="105">
        <v>64</v>
      </c>
      <c r="FC51" s="105">
        <v>42</v>
      </c>
      <c r="FD51" s="105">
        <v>123</v>
      </c>
      <c r="FE51" s="105">
        <v>204</v>
      </c>
      <c r="FF51" s="105">
        <v>52</v>
      </c>
      <c r="FG51" s="105">
        <v>41</v>
      </c>
      <c r="FH51" s="105">
        <v>1</v>
      </c>
      <c r="FI51" s="105">
        <v>13</v>
      </c>
      <c r="FJ51" s="105">
        <v>1</v>
      </c>
      <c r="FK51" s="105"/>
      <c r="FL51" s="105">
        <v>0</v>
      </c>
      <c r="FM51" s="105">
        <v>0</v>
      </c>
      <c r="FN51" s="105">
        <v>1484</v>
      </c>
      <c r="FO51" s="105">
        <v>2766</v>
      </c>
      <c r="FP51" s="105">
        <v>3223</v>
      </c>
      <c r="FQ51" s="105">
        <v>3132</v>
      </c>
      <c r="FR51" s="105">
        <v>1476</v>
      </c>
      <c r="FS51" s="105">
        <v>5392</v>
      </c>
      <c r="FT51" s="105">
        <v>4112</v>
      </c>
      <c r="FU51" s="105">
        <v>3000</v>
      </c>
      <c r="FV51" s="105">
        <v>3065</v>
      </c>
      <c r="FW51" s="105">
        <v>1831</v>
      </c>
      <c r="FX51" s="105">
        <v>2266</v>
      </c>
      <c r="FY51" s="105">
        <v>1597</v>
      </c>
      <c r="FZ51" s="105">
        <v>5195</v>
      </c>
      <c r="GA51" s="139">
        <f t="shared" si="55"/>
        <v>2.50067385444744</v>
      </c>
      <c r="GB51" s="139">
        <f t="shared" si="56"/>
        <v>2.25297432686287</v>
      </c>
      <c r="GD51" s="105">
        <f t="shared" si="57"/>
        <v>0</v>
      </c>
      <c r="GE51" s="105">
        <f t="shared" si="92"/>
        <v>0</v>
      </c>
      <c r="GF51" s="105">
        <f t="shared" si="93"/>
        <v>903</v>
      </c>
      <c r="GG51" s="105">
        <f t="shared" si="58"/>
        <v>2895</v>
      </c>
      <c r="GH51" s="105">
        <f t="shared" si="59"/>
        <v>608</v>
      </c>
      <c r="GI51" s="105">
        <f t="shared" si="60"/>
        <v>29481</v>
      </c>
      <c r="GK51" s="105">
        <f t="shared" si="94"/>
        <v>238</v>
      </c>
      <c r="GL51" s="105">
        <f t="shared" si="95"/>
        <v>665</v>
      </c>
      <c r="GM51" s="105">
        <f t="shared" si="96"/>
        <v>396</v>
      </c>
      <c r="GN51" s="105">
        <f t="shared" si="97"/>
        <v>619</v>
      </c>
      <c r="GO51" s="105">
        <f t="shared" si="98"/>
        <v>1559</v>
      </c>
      <c r="GP51" s="105">
        <f t="shared" si="99"/>
        <v>321</v>
      </c>
      <c r="GQ51" s="105">
        <f t="shared" si="100"/>
        <v>145</v>
      </c>
      <c r="GR51" s="105">
        <f t="shared" si="101"/>
        <v>369</v>
      </c>
      <c r="GS51" s="105">
        <f t="shared" si="102"/>
        <v>94</v>
      </c>
      <c r="GT51" s="105"/>
      <c r="GU51" s="105">
        <f t="shared" si="103"/>
        <v>1484</v>
      </c>
      <c r="GV51" s="105">
        <f t="shared" si="104"/>
        <v>9121</v>
      </c>
      <c r="GW51" s="105">
        <f t="shared" si="105"/>
        <v>10980</v>
      </c>
      <c r="GX51" s="105">
        <f t="shared" si="106"/>
        <v>7896</v>
      </c>
      <c r="GY51" s="139" t="str">
        <f t="shared" si="33"/>
        <v/>
      </c>
      <c r="GZ51" s="139">
        <f t="shared" si="34"/>
        <v>-0.280874316939891</v>
      </c>
      <c r="HA51" s="158"/>
      <c r="HB51" s="158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</row>
    <row r="52" ht="15" spans="3:241">
      <c r="C52" s="138" t="s">
        <v>871</v>
      </c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>
        <v>204</v>
      </c>
      <c r="AS52" s="105">
        <v>193</v>
      </c>
      <c r="AT52" s="105">
        <v>145</v>
      </c>
      <c r="AU52" s="105">
        <v>4</v>
      </c>
      <c r="AV52" s="105"/>
      <c r="AW52" s="105">
        <v>25</v>
      </c>
      <c r="AX52" s="105">
        <v>225</v>
      </c>
      <c r="AY52" s="105">
        <v>101</v>
      </c>
      <c r="AZ52" s="105">
        <v>272</v>
      </c>
      <c r="BA52" s="105">
        <v>237</v>
      </c>
      <c r="BB52" s="105">
        <v>373</v>
      </c>
      <c r="BC52" s="105">
        <v>129</v>
      </c>
      <c r="BD52" s="105">
        <v>146</v>
      </c>
      <c r="BE52" s="105">
        <v>131</v>
      </c>
      <c r="BF52" s="105">
        <v>4</v>
      </c>
      <c r="BG52" s="105">
        <v>208</v>
      </c>
      <c r="BH52" s="105">
        <v>188</v>
      </c>
      <c r="BI52" s="105">
        <v>97</v>
      </c>
      <c r="BJ52" s="105">
        <v>152</v>
      </c>
      <c r="BK52" s="105">
        <v>37</v>
      </c>
      <c r="BL52" s="105">
        <v>91</v>
      </c>
      <c r="BM52" s="105">
        <v>97</v>
      </c>
      <c r="BN52" s="105">
        <v>245</v>
      </c>
      <c r="BO52" s="105">
        <v>215</v>
      </c>
      <c r="BP52" s="105">
        <v>140</v>
      </c>
      <c r="BQ52" s="105">
        <v>109</v>
      </c>
      <c r="BR52" s="105">
        <v>90</v>
      </c>
      <c r="BS52" s="105">
        <v>112</v>
      </c>
      <c r="BT52" s="105">
        <v>73</v>
      </c>
      <c r="BU52" s="105">
        <v>95</v>
      </c>
      <c r="BV52" s="105">
        <v>100</v>
      </c>
      <c r="BW52" s="105">
        <v>22</v>
      </c>
      <c r="BX52" s="105">
        <v>0</v>
      </c>
      <c r="BY52" s="138">
        <v>0</v>
      </c>
      <c r="BZ52" s="138">
        <v>0</v>
      </c>
      <c r="CA52" s="139">
        <f t="shared" si="45"/>
        <v>-1</v>
      </c>
      <c r="CB52" s="139" t="str">
        <f t="shared" si="46"/>
        <v/>
      </c>
      <c r="CC52" s="105">
        <f t="shared" si="76"/>
        <v>0</v>
      </c>
      <c r="CD52" s="105">
        <f t="shared" si="77"/>
        <v>0</v>
      </c>
      <c r="CE52" s="105">
        <f t="shared" si="78"/>
        <v>0</v>
      </c>
      <c r="CF52" s="105">
        <f t="shared" si="79"/>
        <v>0</v>
      </c>
      <c r="CG52" s="105">
        <f t="shared" si="80"/>
        <v>0</v>
      </c>
      <c r="CH52" s="105">
        <f t="shared" si="81"/>
        <v>397</v>
      </c>
      <c r="CI52" s="105">
        <f t="shared" si="82"/>
        <v>149</v>
      </c>
      <c r="CJ52" s="105">
        <f t="shared" si="83"/>
        <v>351</v>
      </c>
      <c r="CK52" s="105">
        <f t="shared" si="84"/>
        <v>882</v>
      </c>
      <c r="CL52" s="105">
        <f t="shared" si="85"/>
        <v>406</v>
      </c>
      <c r="CM52" s="105">
        <f t="shared" si="86"/>
        <v>400</v>
      </c>
      <c r="CN52" s="105">
        <f t="shared" si="87"/>
        <v>286</v>
      </c>
      <c r="CO52" s="105">
        <f t="shared" si="88"/>
        <v>433</v>
      </c>
      <c r="CP52" s="105">
        <f t="shared" si="89"/>
        <v>464</v>
      </c>
      <c r="CQ52" s="105">
        <f t="shared" si="90"/>
        <v>275</v>
      </c>
      <c r="CR52" s="105">
        <f t="shared" si="91"/>
        <v>217</v>
      </c>
      <c r="CS52" s="139">
        <f t="shared" si="15"/>
        <v>-0.241258741258741</v>
      </c>
      <c r="CT52" s="164">
        <f t="shared" si="16"/>
        <v>-0.210909090909091</v>
      </c>
      <c r="CU52" s="165">
        <f t="shared" si="48"/>
        <v>0</v>
      </c>
      <c r="CV52" s="165">
        <f t="shared" si="49"/>
        <v>0</v>
      </c>
      <c r="CW52" s="165">
        <f t="shared" si="50"/>
        <v>0</v>
      </c>
      <c r="CX52" s="165">
        <f t="shared" si="51"/>
        <v>897</v>
      </c>
      <c r="CY52" s="165">
        <f t="shared" si="52"/>
        <v>1974</v>
      </c>
      <c r="CZ52" s="165">
        <f t="shared" si="53"/>
        <v>1389</v>
      </c>
      <c r="DA52" s="165">
        <f t="shared" si="54"/>
        <v>0</v>
      </c>
      <c r="DB52" s="166"/>
      <c r="DC52" s="138" t="s">
        <v>903</v>
      </c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5"/>
      <c r="DO52" s="105"/>
      <c r="DP52" s="105"/>
      <c r="DQ52" s="105"/>
      <c r="DR52" s="105">
        <v>177</v>
      </c>
      <c r="DS52" s="105">
        <v>24</v>
      </c>
      <c r="DT52" s="105">
        <v>15</v>
      </c>
      <c r="DU52" s="105">
        <v>401</v>
      </c>
      <c r="DV52" s="105">
        <v>552</v>
      </c>
      <c r="DW52" s="105">
        <v>385</v>
      </c>
      <c r="DX52" s="105">
        <v>366</v>
      </c>
      <c r="DY52" s="105">
        <v>203</v>
      </c>
      <c r="DZ52" s="105">
        <v>10</v>
      </c>
      <c r="EA52" s="105">
        <v>55</v>
      </c>
      <c r="EB52" s="105">
        <v>20</v>
      </c>
      <c r="EC52" s="105"/>
      <c r="ED52" s="105"/>
      <c r="EE52" s="105">
        <v>13</v>
      </c>
      <c r="EF52" s="105">
        <v>3</v>
      </c>
      <c r="EG52" s="105">
        <v>24</v>
      </c>
      <c r="EH52" s="105"/>
      <c r="EI52" s="105"/>
      <c r="EJ52" s="105"/>
      <c r="EK52" s="105"/>
      <c r="EL52" s="105"/>
      <c r="EM52" s="105"/>
      <c r="EN52" s="105"/>
      <c r="EO52" s="105"/>
      <c r="EP52" s="105"/>
      <c r="EQ52" s="105"/>
      <c r="ER52" s="105"/>
      <c r="ES52" s="105"/>
      <c r="ET52" s="105"/>
      <c r="EU52" s="105"/>
      <c r="EV52" s="105"/>
      <c r="EW52" s="105"/>
      <c r="EX52" s="105"/>
      <c r="EY52" s="105"/>
      <c r="EZ52" s="105"/>
      <c r="FA52" s="105">
        <v>379</v>
      </c>
      <c r="FB52" s="105">
        <v>261</v>
      </c>
      <c r="FC52" s="105">
        <v>361</v>
      </c>
      <c r="FD52" s="105">
        <v>606</v>
      </c>
      <c r="FE52" s="105">
        <v>618</v>
      </c>
      <c r="FF52" s="105">
        <v>623</v>
      </c>
      <c r="FG52" s="105"/>
      <c r="FH52" s="105"/>
      <c r="FI52" s="105"/>
      <c r="FJ52" s="105"/>
      <c r="FK52" s="105">
        <v>885</v>
      </c>
      <c r="FL52" s="105">
        <v>337</v>
      </c>
      <c r="FM52" s="105">
        <v>0</v>
      </c>
      <c r="FN52" s="105">
        <v>225</v>
      </c>
      <c r="FO52" s="105">
        <v>228</v>
      </c>
      <c r="FP52" s="105">
        <v>148</v>
      </c>
      <c r="FQ52" s="105">
        <v>168</v>
      </c>
      <c r="FR52" s="105">
        <v>100</v>
      </c>
      <c r="FS52" s="105">
        <v>160</v>
      </c>
      <c r="FT52" s="105">
        <v>180</v>
      </c>
      <c r="FU52" s="105">
        <v>164</v>
      </c>
      <c r="FV52" s="105">
        <v>182</v>
      </c>
      <c r="FW52" s="105">
        <v>0</v>
      </c>
      <c r="FX52" s="105">
        <v>0</v>
      </c>
      <c r="FY52" s="105">
        <v>0</v>
      </c>
      <c r="FZ52" s="105">
        <v>0</v>
      </c>
      <c r="GA52" s="139" t="str">
        <f t="shared" si="55"/>
        <v/>
      </c>
      <c r="GB52" s="139" t="str">
        <f t="shared" si="56"/>
        <v/>
      </c>
      <c r="GD52" s="105">
        <f t="shared" si="57"/>
        <v>0</v>
      </c>
      <c r="GE52" s="105">
        <f t="shared" si="92"/>
        <v>2188</v>
      </c>
      <c r="GF52" s="105">
        <f t="shared" si="93"/>
        <v>60</v>
      </c>
      <c r="GG52" s="105">
        <f t="shared" si="58"/>
        <v>0</v>
      </c>
      <c r="GH52" s="105">
        <f t="shared" si="59"/>
        <v>3733</v>
      </c>
      <c r="GI52" s="105">
        <f t="shared" si="60"/>
        <v>1892</v>
      </c>
      <c r="GK52" s="105">
        <f t="shared" si="94"/>
        <v>0</v>
      </c>
      <c r="GL52" s="105">
        <f t="shared" si="95"/>
        <v>0</v>
      </c>
      <c r="GM52" s="105">
        <f t="shared" si="96"/>
        <v>0</v>
      </c>
      <c r="GN52" s="105">
        <f t="shared" si="97"/>
        <v>0</v>
      </c>
      <c r="GO52" s="105">
        <f t="shared" si="98"/>
        <v>0</v>
      </c>
      <c r="GP52" s="105">
        <f t="shared" si="99"/>
        <v>0</v>
      </c>
      <c r="GQ52" s="105">
        <f t="shared" si="100"/>
        <v>640</v>
      </c>
      <c r="GR52" s="105">
        <f t="shared" si="101"/>
        <v>1585</v>
      </c>
      <c r="GS52" s="105">
        <f t="shared" si="102"/>
        <v>623</v>
      </c>
      <c r="GT52" s="105">
        <f t="shared" ref="GT52:GT59" si="107">SUM(FI52:FK52)</f>
        <v>885</v>
      </c>
      <c r="GU52" s="105">
        <f t="shared" si="103"/>
        <v>562</v>
      </c>
      <c r="GV52" s="105">
        <f t="shared" si="104"/>
        <v>544</v>
      </c>
      <c r="GW52" s="105">
        <f t="shared" si="105"/>
        <v>440</v>
      </c>
      <c r="GX52" s="105">
        <f t="shared" si="106"/>
        <v>346</v>
      </c>
      <c r="GY52" s="139">
        <f t="shared" si="33"/>
        <v>-0.609039548022599</v>
      </c>
      <c r="GZ52" s="139">
        <f t="shared" si="34"/>
        <v>-0.213636363636364</v>
      </c>
      <c r="HA52" s="158"/>
      <c r="HB52" s="158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</row>
    <row r="53" ht="15" spans="3:241">
      <c r="C53" s="138" t="s">
        <v>874</v>
      </c>
      <c r="D53" s="105"/>
      <c r="E53" s="105"/>
      <c r="F53" s="105"/>
      <c r="G53" s="105">
        <v>3270</v>
      </c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>
        <v>1204</v>
      </c>
      <c r="T53" s="105">
        <v>1771</v>
      </c>
      <c r="U53" s="105">
        <v>1185</v>
      </c>
      <c r="V53" s="105">
        <v>1040</v>
      </c>
      <c r="W53" s="105">
        <v>506</v>
      </c>
      <c r="X53" s="105">
        <v>250</v>
      </c>
      <c r="Y53" s="105">
        <v>478</v>
      </c>
      <c r="Z53" s="105">
        <v>1378</v>
      </c>
      <c r="AA53" s="105">
        <v>1954</v>
      </c>
      <c r="AB53" s="105">
        <v>1722</v>
      </c>
      <c r="AC53" s="105"/>
      <c r="AD53" s="105">
        <v>508</v>
      </c>
      <c r="AE53" s="105">
        <v>1043</v>
      </c>
      <c r="AF53" s="105">
        <v>1390</v>
      </c>
      <c r="AG53" s="105">
        <v>1036</v>
      </c>
      <c r="AH53" s="105">
        <v>1278</v>
      </c>
      <c r="AI53" s="105">
        <v>1004</v>
      </c>
      <c r="AJ53" s="105">
        <v>989</v>
      </c>
      <c r="AK53" s="105">
        <v>1150</v>
      </c>
      <c r="AL53" s="105">
        <v>988</v>
      </c>
      <c r="AM53" s="105">
        <v>1071</v>
      </c>
      <c r="AN53" s="105">
        <v>1153</v>
      </c>
      <c r="AO53" s="105">
        <v>517</v>
      </c>
      <c r="AP53" s="105">
        <v>1149</v>
      </c>
      <c r="AQ53" s="105">
        <v>1131</v>
      </c>
      <c r="AR53" s="105">
        <v>945</v>
      </c>
      <c r="AS53" s="105">
        <v>1047</v>
      </c>
      <c r="AT53" s="105">
        <v>824</v>
      </c>
      <c r="AU53" s="105">
        <v>847</v>
      </c>
      <c r="AV53" s="105">
        <v>9352</v>
      </c>
      <c r="AW53" s="105">
        <v>1140</v>
      </c>
      <c r="AX53" s="105">
        <v>480</v>
      </c>
      <c r="AY53" s="105">
        <v>870</v>
      </c>
      <c r="AZ53" s="105">
        <v>836</v>
      </c>
      <c r="BA53" s="105">
        <v>702</v>
      </c>
      <c r="BB53" s="105">
        <v>623</v>
      </c>
      <c r="BC53" s="105">
        <v>387</v>
      </c>
      <c r="BD53" s="105">
        <v>552</v>
      </c>
      <c r="BE53" s="105">
        <v>387</v>
      </c>
      <c r="BF53" s="105">
        <v>402</v>
      </c>
      <c r="BG53" s="105">
        <v>264</v>
      </c>
      <c r="BH53" s="105">
        <v>106</v>
      </c>
      <c r="BI53" s="105">
        <v>45</v>
      </c>
      <c r="BJ53" s="105">
        <v>1093</v>
      </c>
      <c r="BK53" s="105">
        <v>3606</v>
      </c>
      <c r="BL53" s="105">
        <v>999</v>
      </c>
      <c r="BM53" s="105">
        <v>642</v>
      </c>
      <c r="BN53" s="105">
        <v>653</v>
      </c>
      <c r="BO53" s="105">
        <v>701</v>
      </c>
      <c r="BP53" s="105">
        <v>898</v>
      </c>
      <c r="BQ53" s="105">
        <v>1046</v>
      </c>
      <c r="BR53" s="105">
        <v>1223</v>
      </c>
      <c r="BS53" s="105">
        <v>141</v>
      </c>
      <c r="BT53" s="105">
        <v>264</v>
      </c>
      <c r="BU53" s="105">
        <v>194</v>
      </c>
      <c r="BV53" s="105">
        <v>348</v>
      </c>
      <c r="BW53" s="105">
        <v>45</v>
      </c>
      <c r="BX53" s="105">
        <v>42</v>
      </c>
      <c r="BY53" s="138">
        <v>92</v>
      </c>
      <c r="BZ53" s="138">
        <v>16</v>
      </c>
      <c r="CA53" s="139">
        <f t="shared" si="45"/>
        <v>-0.975497702909648</v>
      </c>
      <c r="CB53" s="139">
        <f t="shared" si="46"/>
        <v>-0.826086956521739</v>
      </c>
      <c r="CC53" s="105">
        <f t="shared" si="76"/>
        <v>9766</v>
      </c>
      <c r="CD53" s="105">
        <f t="shared" si="77"/>
        <v>12179</v>
      </c>
      <c r="CE53" s="105">
        <f t="shared" si="78"/>
        <v>4421</v>
      </c>
      <c r="CF53" s="105">
        <f t="shared" si="79"/>
        <v>3209</v>
      </c>
      <c r="CG53" s="105">
        <f t="shared" si="80"/>
        <v>2819</v>
      </c>
      <c r="CH53" s="105">
        <f t="shared" si="81"/>
        <v>3123</v>
      </c>
      <c r="CI53" s="105">
        <f t="shared" si="82"/>
        <v>11023</v>
      </c>
      <c r="CJ53" s="105">
        <f t="shared" si="83"/>
        <v>2490</v>
      </c>
      <c r="CK53" s="105">
        <f t="shared" si="84"/>
        <v>2161</v>
      </c>
      <c r="CL53" s="105">
        <f t="shared" si="85"/>
        <v>1326</v>
      </c>
      <c r="CM53" s="105">
        <f t="shared" si="86"/>
        <v>772</v>
      </c>
      <c r="CN53" s="105">
        <f t="shared" si="87"/>
        <v>4744</v>
      </c>
      <c r="CO53" s="105">
        <f t="shared" si="88"/>
        <v>2294</v>
      </c>
      <c r="CP53" s="105">
        <f t="shared" si="89"/>
        <v>2645</v>
      </c>
      <c r="CQ53" s="105">
        <f t="shared" si="90"/>
        <v>1628</v>
      </c>
      <c r="CR53" s="105">
        <f t="shared" si="91"/>
        <v>587</v>
      </c>
      <c r="CS53" s="139">
        <f t="shared" si="15"/>
        <v>-0.876264755480607</v>
      </c>
      <c r="CT53" s="164">
        <f t="shared" si="16"/>
        <v>-0.639434889434889</v>
      </c>
      <c r="CU53" s="165">
        <f t="shared" si="48"/>
        <v>3270</v>
      </c>
      <c r="CV53" s="165">
        <f t="shared" si="49"/>
        <v>9766</v>
      </c>
      <c r="CW53" s="165">
        <f t="shared" si="50"/>
        <v>12179</v>
      </c>
      <c r="CX53" s="165">
        <f t="shared" si="51"/>
        <v>19455</v>
      </c>
      <c r="CY53" s="165">
        <f t="shared" si="52"/>
        <v>9003</v>
      </c>
      <c r="CZ53" s="165">
        <f t="shared" si="53"/>
        <v>7154</v>
      </c>
      <c r="DA53" s="165">
        <f t="shared" si="54"/>
        <v>150</v>
      </c>
      <c r="DB53" s="166"/>
      <c r="DC53" s="138" t="s">
        <v>904</v>
      </c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5"/>
      <c r="DO53" s="105"/>
      <c r="DP53" s="105"/>
      <c r="DQ53" s="105"/>
      <c r="DR53" s="105"/>
      <c r="DS53" s="105"/>
      <c r="DT53" s="105"/>
      <c r="DU53" s="105"/>
      <c r="DV53" s="105"/>
      <c r="DW53" s="105"/>
      <c r="DX53" s="105"/>
      <c r="DY53" s="105"/>
      <c r="DZ53" s="105"/>
      <c r="EA53" s="105"/>
      <c r="EB53" s="105"/>
      <c r="EC53" s="105"/>
      <c r="ED53" s="105"/>
      <c r="EE53" s="105"/>
      <c r="EF53" s="105"/>
      <c r="EG53" s="105"/>
      <c r="EH53" s="105"/>
      <c r="EI53" s="105"/>
      <c r="EJ53" s="105"/>
      <c r="EK53" s="105"/>
      <c r="EL53" s="105"/>
      <c r="EM53" s="105"/>
      <c r="EN53" s="105"/>
      <c r="EO53" s="105"/>
      <c r="EP53" s="105"/>
      <c r="EQ53" s="105"/>
      <c r="ER53" s="105"/>
      <c r="ES53" s="105">
        <v>3658</v>
      </c>
      <c r="ET53" s="105">
        <v>2188</v>
      </c>
      <c r="EU53" s="105">
        <v>2522</v>
      </c>
      <c r="EV53" s="105">
        <v>2752</v>
      </c>
      <c r="EW53" s="105">
        <v>8654</v>
      </c>
      <c r="EX53" s="105">
        <v>5715</v>
      </c>
      <c r="EY53" s="105">
        <v>4991</v>
      </c>
      <c r="EZ53" s="105">
        <v>3767</v>
      </c>
      <c r="FA53" s="105">
        <v>2564</v>
      </c>
      <c r="FB53" s="105">
        <v>2819</v>
      </c>
      <c r="FC53" s="105">
        <v>1826</v>
      </c>
      <c r="FD53" s="105">
        <v>794</v>
      </c>
      <c r="FE53" s="105">
        <v>694</v>
      </c>
      <c r="FF53" s="105"/>
      <c r="FG53" s="105"/>
      <c r="FH53" s="105"/>
      <c r="FI53" s="105"/>
      <c r="FJ53" s="105"/>
      <c r="FK53" s="105"/>
      <c r="FL53" s="105">
        <v>0</v>
      </c>
      <c r="FM53" s="105">
        <v>0</v>
      </c>
      <c r="FN53" s="105">
        <v>0</v>
      </c>
      <c r="FO53" s="105"/>
      <c r="FP53" s="105">
        <v>0</v>
      </c>
      <c r="FQ53" s="105">
        <v>0</v>
      </c>
      <c r="FR53" s="105">
        <v>0</v>
      </c>
      <c r="FS53" s="105">
        <v>0</v>
      </c>
      <c r="FT53" s="105">
        <v>0</v>
      </c>
      <c r="FU53" s="105">
        <v>0</v>
      </c>
      <c r="FV53" s="105">
        <v>0</v>
      </c>
      <c r="FW53" s="105">
        <v>0</v>
      </c>
      <c r="FX53" s="105">
        <v>0</v>
      </c>
      <c r="FY53" s="105">
        <v>0</v>
      </c>
      <c r="FZ53" s="105">
        <v>0</v>
      </c>
      <c r="GA53" s="139" t="str">
        <f t="shared" si="55"/>
        <v/>
      </c>
      <c r="GB53" s="139" t="str">
        <f t="shared" si="56"/>
        <v/>
      </c>
      <c r="GD53" s="105">
        <f t="shared" si="57"/>
        <v>0</v>
      </c>
      <c r="GE53" s="105">
        <f t="shared" si="92"/>
        <v>0</v>
      </c>
      <c r="GF53" s="105">
        <f t="shared" si="93"/>
        <v>0</v>
      </c>
      <c r="GG53" s="105">
        <f t="shared" si="58"/>
        <v>30480</v>
      </c>
      <c r="GH53" s="105">
        <f t="shared" si="59"/>
        <v>12464</v>
      </c>
      <c r="GI53" s="105">
        <f t="shared" si="60"/>
        <v>0</v>
      </c>
      <c r="GK53" s="105">
        <f t="shared" si="94"/>
        <v>0</v>
      </c>
      <c r="GL53" s="105">
        <f t="shared" si="95"/>
        <v>0</v>
      </c>
      <c r="GM53" s="105">
        <f t="shared" si="96"/>
        <v>0</v>
      </c>
      <c r="GN53" s="105">
        <f t="shared" si="97"/>
        <v>3658</v>
      </c>
      <c r="GO53" s="105">
        <f t="shared" si="98"/>
        <v>7462</v>
      </c>
      <c r="GP53" s="105">
        <f t="shared" si="99"/>
        <v>19360</v>
      </c>
      <c r="GQ53" s="105">
        <f t="shared" si="100"/>
        <v>9150</v>
      </c>
      <c r="GR53" s="105">
        <f t="shared" si="101"/>
        <v>3314</v>
      </c>
      <c r="GS53" s="105">
        <f t="shared" si="102"/>
        <v>0</v>
      </c>
      <c r="GT53" s="105">
        <f t="shared" si="107"/>
        <v>0</v>
      </c>
      <c r="GU53" s="105">
        <f t="shared" si="103"/>
        <v>0</v>
      </c>
      <c r="GV53" s="105">
        <f t="shared" si="104"/>
        <v>0</v>
      </c>
      <c r="GW53" s="105">
        <f t="shared" si="105"/>
        <v>0</v>
      </c>
      <c r="GX53" s="105">
        <f t="shared" si="106"/>
        <v>0</v>
      </c>
      <c r="GY53" s="139" t="str">
        <f t="shared" si="33"/>
        <v/>
      </c>
      <c r="GZ53" s="139" t="str">
        <f t="shared" si="34"/>
        <v/>
      </c>
      <c r="HA53" s="158"/>
      <c r="HB53" s="158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</row>
    <row r="54" ht="15" spans="3:241">
      <c r="C54" s="138" t="s">
        <v>876</v>
      </c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>
        <v>204</v>
      </c>
      <c r="AA54" s="105">
        <v>408</v>
      </c>
      <c r="AB54" s="105">
        <v>81</v>
      </c>
      <c r="AC54" s="105">
        <v>77</v>
      </c>
      <c r="AD54" s="105">
        <v>527</v>
      </c>
      <c r="AE54" s="105">
        <v>306</v>
      </c>
      <c r="AF54" s="105">
        <v>268</v>
      </c>
      <c r="AG54" s="105">
        <v>265</v>
      </c>
      <c r="AH54" s="105">
        <v>175</v>
      </c>
      <c r="AI54" s="105">
        <v>313</v>
      </c>
      <c r="AJ54" s="105">
        <v>176</v>
      </c>
      <c r="AK54" s="105">
        <v>466</v>
      </c>
      <c r="AL54" s="105">
        <v>534</v>
      </c>
      <c r="AM54" s="105">
        <v>290</v>
      </c>
      <c r="AN54" s="105">
        <v>56</v>
      </c>
      <c r="AO54" s="105">
        <v>7</v>
      </c>
      <c r="AP54" s="105">
        <v>263</v>
      </c>
      <c r="AQ54" s="105">
        <v>196</v>
      </c>
      <c r="AR54" s="105">
        <v>278</v>
      </c>
      <c r="AS54" s="105">
        <v>838</v>
      </c>
      <c r="AT54" s="105">
        <v>22</v>
      </c>
      <c r="AU54" s="105">
        <v>239</v>
      </c>
      <c r="AV54" s="105">
        <v>241</v>
      </c>
      <c r="AW54" s="105">
        <v>396</v>
      </c>
      <c r="AX54" s="105">
        <v>142</v>
      </c>
      <c r="AY54" s="105">
        <v>100</v>
      </c>
      <c r="AZ54" s="105">
        <v>74</v>
      </c>
      <c r="BA54" s="105">
        <v>128</v>
      </c>
      <c r="BB54" s="105">
        <v>3</v>
      </c>
      <c r="BC54" s="105">
        <v>15</v>
      </c>
      <c r="BD54" s="105">
        <v>3</v>
      </c>
      <c r="BE54" s="105">
        <v>19</v>
      </c>
      <c r="BF54" s="105">
        <v>32</v>
      </c>
      <c r="BG54" s="105">
        <v>18</v>
      </c>
      <c r="BH54" s="105">
        <v>43</v>
      </c>
      <c r="BI54" s="105">
        <v>41</v>
      </c>
      <c r="BJ54" s="105">
        <v>28</v>
      </c>
      <c r="BK54" s="105"/>
      <c r="BL54" s="105">
        <v>0</v>
      </c>
      <c r="BM54" s="105">
        <v>0</v>
      </c>
      <c r="BN54" s="105">
        <v>1</v>
      </c>
      <c r="BO54" s="105">
        <v>23</v>
      </c>
      <c r="BP54" s="105">
        <v>3</v>
      </c>
      <c r="BQ54" s="105">
        <v>0</v>
      </c>
      <c r="BR54" s="105">
        <v>0</v>
      </c>
      <c r="BS54" s="105">
        <v>0</v>
      </c>
      <c r="BT54" s="105">
        <v>0</v>
      </c>
      <c r="BU54" s="105">
        <v>0</v>
      </c>
      <c r="BV54" s="105">
        <v>0</v>
      </c>
      <c r="BW54" s="105">
        <v>0</v>
      </c>
      <c r="BX54" s="105">
        <v>0</v>
      </c>
      <c r="BY54" s="138">
        <v>0</v>
      </c>
      <c r="BZ54" s="138">
        <v>0</v>
      </c>
      <c r="CA54" s="139">
        <f t="shared" si="45"/>
        <v>-1</v>
      </c>
      <c r="CB54" s="139" t="str">
        <f t="shared" si="46"/>
        <v/>
      </c>
      <c r="CC54" s="105">
        <f t="shared" si="76"/>
        <v>612</v>
      </c>
      <c r="CD54" s="105">
        <f t="shared" si="77"/>
        <v>3478</v>
      </c>
      <c r="CE54" s="105">
        <f t="shared" si="78"/>
        <v>1130</v>
      </c>
      <c r="CF54" s="105">
        <f t="shared" si="79"/>
        <v>1290</v>
      </c>
      <c r="CG54" s="105">
        <f t="shared" si="80"/>
        <v>326</v>
      </c>
      <c r="CH54" s="105">
        <f t="shared" si="81"/>
        <v>1312</v>
      </c>
      <c r="CI54" s="105">
        <f t="shared" si="82"/>
        <v>502</v>
      </c>
      <c r="CJ54" s="105">
        <f t="shared" si="83"/>
        <v>638</v>
      </c>
      <c r="CK54" s="105">
        <f t="shared" si="84"/>
        <v>205</v>
      </c>
      <c r="CL54" s="105">
        <f t="shared" si="85"/>
        <v>37</v>
      </c>
      <c r="CM54" s="105">
        <f t="shared" si="86"/>
        <v>93</v>
      </c>
      <c r="CN54" s="105">
        <f t="shared" si="87"/>
        <v>69</v>
      </c>
      <c r="CO54" s="105">
        <f t="shared" si="88"/>
        <v>1</v>
      </c>
      <c r="CP54" s="105">
        <f t="shared" si="89"/>
        <v>26</v>
      </c>
      <c r="CQ54" s="105">
        <f t="shared" si="90"/>
        <v>0</v>
      </c>
      <c r="CR54" s="105">
        <f t="shared" si="91"/>
        <v>0</v>
      </c>
      <c r="CS54" s="139" t="str">
        <f t="shared" si="15"/>
        <v/>
      </c>
      <c r="CT54" s="164" t="str">
        <f t="shared" si="16"/>
        <v/>
      </c>
      <c r="CU54" s="165">
        <f t="shared" si="48"/>
        <v>0</v>
      </c>
      <c r="CV54" s="165">
        <f t="shared" si="49"/>
        <v>612</v>
      </c>
      <c r="CW54" s="165">
        <f t="shared" si="50"/>
        <v>3478</v>
      </c>
      <c r="CX54" s="165">
        <f t="shared" si="51"/>
        <v>2778</v>
      </c>
      <c r="CY54" s="165">
        <f t="shared" si="52"/>
        <v>404</v>
      </c>
      <c r="CZ54" s="165">
        <f t="shared" si="53"/>
        <v>27</v>
      </c>
      <c r="DA54" s="165">
        <f t="shared" si="54"/>
        <v>0</v>
      </c>
      <c r="DB54" s="166"/>
      <c r="DC54" s="138" t="s">
        <v>905</v>
      </c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5"/>
      <c r="DO54" s="105"/>
      <c r="DP54" s="105"/>
      <c r="DQ54" s="105"/>
      <c r="DR54" s="105"/>
      <c r="DS54" s="105"/>
      <c r="DT54" s="105"/>
      <c r="DU54" s="105"/>
      <c r="DV54" s="105"/>
      <c r="DW54" s="105"/>
      <c r="DX54" s="105"/>
      <c r="DY54" s="105"/>
      <c r="DZ54" s="105"/>
      <c r="EA54" s="105">
        <v>612</v>
      </c>
      <c r="EB54" s="105">
        <v>201</v>
      </c>
      <c r="EC54" s="105">
        <v>51</v>
      </c>
      <c r="ED54" s="105">
        <v>211</v>
      </c>
      <c r="EE54" s="105">
        <v>221</v>
      </c>
      <c r="EF54" s="105">
        <v>345</v>
      </c>
      <c r="EG54" s="105">
        <v>472</v>
      </c>
      <c r="EH54" s="105">
        <v>426</v>
      </c>
      <c r="EI54" s="105">
        <v>450</v>
      </c>
      <c r="EJ54" s="105">
        <v>510</v>
      </c>
      <c r="EK54" s="105">
        <v>520</v>
      </c>
      <c r="EL54" s="105">
        <v>526</v>
      </c>
      <c r="EM54" s="105">
        <v>627</v>
      </c>
      <c r="EN54" s="105">
        <v>236</v>
      </c>
      <c r="EO54" s="105">
        <v>117</v>
      </c>
      <c r="EP54" s="105">
        <v>212</v>
      </c>
      <c r="EQ54" s="105">
        <v>241</v>
      </c>
      <c r="ER54" s="105">
        <v>255</v>
      </c>
      <c r="ES54" s="105">
        <v>88</v>
      </c>
      <c r="ET54" s="105">
        <v>150</v>
      </c>
      <c r="EU54" s="105">
        <v>160</v>
      </c>
      <c r="EV54" s="105">
        <v>150</v>
      </c>
      <c r="EW54" s="105">
        <v>110</v>
      </c>
      <c r="EX54" s="105">
        <v>70</v>
      </c>
      <c r="EY54" s="105">
        <v>51</v>
      </c>
      <c r="EZ54" s="105">
        <v>40</v>
      </c>
      <c r="FA54" s="105">
        <v>23</v>
      </c>
      <c r="FB54" s="105">
        <v>18</v>
      </c>
      <c r="FC54" s="105">
        <v>15</v>
      </c>
      <c r="FD54" s="105">
        <v>9</v>
      </c>
      <c r="FE54" s="105">
        <v>14</v>
      </c>
      <c r="FF54" s="105"/>
      <c r="FG54" s="105"/>
      <c r="FH54" s="105"/>
      <c r="FI54" s="105"/>
      <c r="FJ54" s="105"/>
      <c r="FK54" s="105"/>
      <c r="FL54" s="105">
        <v>0</v>
      </c>
      <c r="FM54" s="105">
        <v>0</v>
      </c>
      <c r="FN54" s="105">
        <v>0</v>
      </c>
      <c r="FO54" s="105">
        <v>0</v>
      </c>
      <c r="FP54" s="105">
        <v>0</v>
      </c>
      <c r="FQ54" s="105">
        <v>0</v>
      </c>
      <c r="FR54" s="105">
        <v>0</v>
      </c>
      <c r="FS54" s="105">
        <v>0</v>
      </c>
      <c r="FT54" s="105">
        <v>0</v>
      </c>
      <c r="FU54" s="105">
        <v>0</v>
      </c>
      <c r="FV54" s="105">
        <v>0</v>
      </c>
      <c r="FW54" s="105">
        <v>0</v>
      </c>
      <c r="FX54" s="105">
        <v>0</v>
      </c>
      <c r="FY54" s="105">
        <v>0</v>
      </c>
      <c r="FZ54" s="105">
        <v>0</v>
      </c>
      <c r="GA54" s="139" t="str">
        <f t="shared" si="55"/>
        <v/>
      </c>
      <c r="GB54" s="139" t="str">
        <f t="shared" si="56"/>
        <v/>
      </c>
      <c r="GD54" s="105">
        <f t="shared" si="57"/>
        <v>0</v>
      </c>
      <c r="GE54" s="105">
        <f t="shared" si="92"/>
        <v>612</v>
      </c>
      <c r="GF54" s="105">
        <f t="shared" si="93"/>
        <v>4560</v>
      </c>
      <c r="GG54" s="105">
        <f t="shared" si="58"/>
        <v>1840</v>
      </c>
      <c r="GH54" s="105">
        <f t="shared" si="59"/>
        <v>119</v>
      </c>
      <c r="GI54" s="105">
        <f t="shared" si="60"/>
        <v>0</v>
      </c>
      <c r="GK54" s="105">
        <f t="shared" si="94"/>
        <v>1386</v>
      </c>
      <c r="GL54" s="105">
        <f t="shared" si="95"/>
        <v>1673</v>
      </c>
      <c r="GM54" s="105">
        <f t="shared" si="96"/>
        <v>565</v>
      </c>
      <c r="GN54" s="105">
        <f t="shared" si="97"/>
        <v>584</v>
      </c>
      <c r="GO54" s="105">
        <f t="shared" si="98"/>
        <v>460</v>
      </c>
      <c r="GP54" s="105">
        <f t="shared" si="99"/>
        <v>231</v>
      </c>
      <c r="GQ54" s="105">
        <f t="shared" si="100"/>
        <v>81</v>
      </c>
      <c r="GR54" s="105">
        <f t="shared" si="101"/>
        <v>38</v>
      </c>
      <c r="GS54" s="105">
        <f t="shared" si="102"/>
        <v>0</v>
      </c>
      <c r="GT54" s="105">
        <f t="shared" si="107"/>
        <v>0</v>
      </c>
      <c r="GU54" s="105">
        <f t="shared" si="103"/>
        <v>0</v>
      </c>
      <c r="GV54" s="105">
        <f t="shared" si="104"/>
        <v>0</v>
      </c>
      <c r="GW54" s="105">
        <f t="shared" si="105"/>
        <v>0</v>
      </c>
      <c r="GX54" s="105">
        <f t="shared" si="106"/>
        <v>0</v>
      </c>
      <c r="GY54" s="139" t="str">
        <f t="shared" si="33"/>
        <v/>
      </c>
      <c r="GZ54" s="139" t="str">
        <f t="shared" si="34"/>
        <v/>
      </c>
      <c r="HA54" s="158"/>
      <c r="HB54" s="158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</row>
    <row r="55" ht="15" spans="3:241">
      <c r="C55" s="145" t="s">
        <v>906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67">
        <v>27</v>
      </c>
      <c r="BF55" s="167">
        <v>24</v>
      </c>
      <c r="BG55" s="167">
        <v>9</v>
      </c>
      <c r="BH55" s="167">
        <v>31</v>
      </c>
      <c r="BI55" s="105">
        <v>22</v>
      </c>
      <c r="BJ55" s="105">
        <v>11</v>
      </c>
      <c r="BK55" s="105">
        <v>5</v>
      </c>
      <c r="BL55" s="105">
        <v>9</v>
      </c>
      <c r="BM55" s="105">
        <v>2</v>
      </c>
      <c r="BN55" s="105">
        <v>19</v>
      </c>
      <c r="BO55" s="105">
        <v>16</v>
      </c>
      <c r="BP55" s="105">
        <v>5</v>
      </c>
      <c r="BQ55" s="105">
        <v>58</v>
      </c>
      <c r="BR55" s="105">
        <v>29</v>
      </c>
      <c r="BS55" s="105">
        <v>22</v>
      </c>
      <c r="BT55" s="105">
        <v>6</v>
      </c>
      <c r="BU55" s="105">
        <v>5</v>
      </c>
      <c r="BV55" s="105">
        <v>4</v>
      </c>
      <c r="BW55" s="105">
        <v>10</v>
      </c>
      <c r="BX55" s="105">
        <v>5</v>
      </c>
      <c r="BY55" s="138">
        <v>0</v>
      </c>
      <c r="BZ55" s="138">
        <v>0</v>
      </c>
      <c r="CA55" s="139">
        <f t="shared" si="45"/>
        <v>-1</v>
      </c>
      <c r="CB55" s="139" t="str">
        <f t="shared" si="46"/>
        <v/>
      </c>
      <c r="CC55" s="105">
        <f t="shared" si="76"/>
        <v>0</v>
      </c>
      <c r="CD55" s="105">
        <f t="shared" si="77"/>
        <v>0</v>
      </c>
      <c r="CE55" s="105">
        <f t="shared" si="78"/>
        <v>0</v>
      </c>
      <c r="CF55" s="105">
        <f t="shared" si="79"/>
        <v>0</v>
      </c>
      <c r="CG55" s="105">
        <f t="shared" si="80"/>
        <v>0</v>
      </c>
      <c r="CH55" s="105">
        <f t="shared" si="81"/>
        <v>0</v>
      </c>
      <c r="CI55" s="105">
        <f t="shared" si="82"/>
        <v>0</v>
      </c>
      <c r="CJ55" s="105">
        <f t="shared" si="83"/>
        <v>0</v>
      </c>
      <c r="CK55" s="105">
        <f t="shared" si="84"/>
        <v>0</v>
      </c>
      <c r="CL55" s="105">
        <f t="shared" si="85"/>
        <v>27</v>
      </c>
      <c r="CM55" s="105">
        <f t="shared" si="86"/>
        <v>64</v>
      </c>
      <c r="CN55" s="105">
        <f t="shared" si="87"/>
        <v>38</v>
      </c>
      <c r="CO55" s="105">
        <f t="shared" si="88"/>
        <v>30</v>
      </c>
      <c r="CP55" s="105">
        <f t="shared" si="89"/>
        <v>79</v>
      </c>
      <c r="CQ55" s="105">
        <f t="shared" si="90"/>
        <v>57</v>
      </c>
      <c r="CR55" s="105">
        <f t="shared" si="91"/>
        <v>19</v>
      </c>
      <c r="CS55" s="139">
        <f t="shared" si="15"/>
        <v>-0.5</v>
      </c>
      <c r="CT55" s="164">
        <f t="shared" si="16"/>
        <v>-0.666666666666667</v>
      </c>
      <c r="CU55" s="165">
        <f t="shared" si="48"/>
        <v>0</v>
      </c>
      <c r="CV55" s="165">
        <f t="shared" si="49"/>
        <v>0</v>
      </c>
      <c r="CW55" s="165">
        <f t="shared" si="50"/>
        <v>0</v>
      </c>
      <c r="CX55" s="165">
        <f t="shared" si="51"/>
        <v>0</v>
      </c>
      <c r="CY55" s="165">
        <f t="shared" si="52"/>
        <v>129</v>
      </c>
      <c r="CZ55" s="165">
        <f t="shared" si="53"/>
        <v>185</v>
      </c>
      <c r="DA55" s="165">
        <f t="shared" si="54"/>
        <v>5</v>
      </c>
      <c r="DB55" s="166"/>
      <c r="DC55" s="138" t="s">
        <v>907</v>
      </c>
      <c r="DD55" s="105"/>
      <c r="DE55" s="105"/>
      <c r="DF55" s="105"/>
      <c r="DG55" s="105"/>
      <c r="DH55" s="105"/>
      <c r="DI55" s="105"/>
      <c r="DJ55" s="105"/>
      <c r="DK55" s="105"/>
      <c r="DL55" s="105">
        <v>862</v>
      </c>
      <c r="DM55" s="105">
        <v>535</v>
      </c>
      <c r="DN55" s="105">
        <v>4204</v>
      </c>
      <c r="DO55" s="105">
        <v>3551</v>
      </c>
      <c r="DP55" s="105">
        <v>485</v>
      </c>
      <c r="DQ55" s="105"/>
      <c r="DR55" s="105"/>
      <c r="DS55" s="105"/>
      <c r="DT55" s="105"/>
      <c r="DU55" s="105"/>
      <c r="DV55" s="105"/>
      <c r="DW55" s="105"/>
      <c r="DX55" s="105"/>
      <c r="DY55" s="105"/>
      <c r="DZ55" s="105"/>
      <c r="EA55" s="105"/>
      <c r="EB55" s="105"/>
      <c r="EC55" s="105"/>
      <c r="ED55" s="105"/>
      <c r="EE55" s="105"/>
      <c r="EF55" s="105"/>
      <c r="EG55" s="105"/>
      <c r="EH55" s="105"/>
      <c r="EI55" s="105"/>
      <c r="EJ55" s="105"/>
      <c r="EK55" s="105"/>
      <c r="EL55" s="105"/>
      <c r="EM55" s="105"/>
      <c r="EN55" s="105"/>
      <c r="EO55" s="105"/>
      <c r="EP55" s="105"/>
      <c r="EQ55" s="105"/>
      <c r="ER55" s="105"/>
      <c r="ES55" s="105"/>
      <c r="ET55" s="105"/>
      <c r="EU55" s="105"/>
      <c r="EV55" s="105"/>
      <c r="EW55" s="105"/>
      <c r="EX55" s="105"/>
      <c r="EY55" s="105"/>
      <c r="EZ55" s="105">
        <v>1560</v>
      </c>
      <c r="FA55" s="105">
        <v>1086</v>
      </c>
      <c r="FB55" s="105">
        <v>1325</v>
      </c>
      <c r="FC55" s="105">
        <v>1180</v>
      </c>
      <c r="FD55" s="105">
        <v>505</v>
      </c>
      <c r="FE55" s="105"/>
      <c r="FF55" s="105"/>
      <c r="FG55" s="105"/>
      <c r="FH55" s="105"/>
      <c r="FI55" s="105"/>
      <c r="FJ55" s="105"/>
      <c r="FK55" s="105"/>
      <c r="FL55" s="105">
        <v>0</v>
      </c>
      <c r="FM55" s="105">
        <v>0</v>
      </c>
      <c r="FN55" s="105">
        <v>0</v>
      </c>
      <c r="FO55" s="105"/>
      <c r="FP55" s="105">
        <v>0</v>
      </c>
      <c r="FQ55" s="105">
        <v>0</v>
      </c>
      <c r="FR55" s="105">
        <v>0</v>
      </c>
      <c r="FS55" s="105">
        <v>0</v>
      </c>
      <c r="FT55" s="105">
        <v>0</v>
      </c>
      <c r="FU55" s="105">
        <v>0</v>
      </c>
      <c r="FV55" s="105">
        <v>0</v>
      </c>
      <c r="FW55" s="105">
        <v>0</v>
      </c>
      <c r="FX55" s="105">
        <v>0</v>
      </c>
      <c r="FY55" s="105">
        <v>0</v>
      </c>
      <c r="FZ55" s="105">
        <v>0</v>
      </c>
      <c r="GA55" s="139" t="str">
        <f t="shared" si="55"/>
        <v/>
      </c>
      <c r="GB55" s="139" t="str">
        <f t="shared" si="56"/>
        <v/>
      </c>
      <c r="GD55" s="105">
        <f t="shared" si="57"/>
        <v>9152</v>
      </c>
      <c r="GE55" s="105">
        <f t="shared" si="92"/>
        <v>485</v>
      </c>
      <c r="GF55" s="105">
        <f t="shared" si="93"/>
        <v>0</v>
      </c>
      <c r="GG55" s="105">
        <f t="shared" si="58"/>
        <v>0</v>
      </c>
      <c r="GH55" s="105">
        <f t="shared" si="59"/>
        <v>5656</v>
      </c>
      <c r="GI55" s="105">
        <f t="shared" si="60"/>
        <v>0</v>
      </c>
      <c r="GK55" s="105">
        <f t="shared" si="94"/>
        <v>0</v>
      </c>
      <c r="GL55" s="105">
        <f t="shared" si="95"/>
        <v>0</v>
      </c>
      <c r="GM55" s="105">
        <f t="shared" si="96"/>
        <v>0</v>
      </c>
      <c r="GN55" s="105">
        <f t="shared" si="97"/>
        <v>0</v>
      </c>
      <c r="GO55" s="105">
        <f t="shared" si="98"/>
        <v>0</v>
      </c>
      <c r="GP55" s="105">
        <f t="shared" si="99"/>
        <v>0</v>
      </c>
      <c r="GQ55" s="105">
        <f t="shared" si="100"/>
        <v>3971</v>
      </c>
      <c r="GR55" s="105">
        <f t="shared" si="101"/>
        <v>1685</v>
      </c>
      <c r="GS55" s="105">
        <f t="shared" si="102"/>
        <v>0</v>
      </c>
      <c r="GT55" s="105">
        <f t="shared" si="107"/>
        <v>0</v>
      </c>
      <c r="GU55" s="105">
        <f t="shared" si="103"/>
        <v>0</v>
      </c>
      <c r="GV55" s="105">
        <f t="shared" si="104"/>
        <v>0</v>
      </c>
      <c r="GW55" s="105">
        <f t="shared" si="105"/>
        <v>0</v>
      </c>
      <c r="GX55" s="105">
        <f t="shared" si="106"/>
        <v>0</v>
      </c>
      <c r="GY55" s="139" t="str">
        <f t="shared" si="33"/>
        <v/>
      </c>
      <c r="GZ55" s="139" t="str">
        <f t="shared" si="34"/>
        <v/>
      </c>
      <c r="HA55" s="158"/>
      <c r="HB55" s="158"/>
      <c r="HC55" s="31"/>
      <c r="HD55" s="31"/>
      <c r="HE55" s="31"/>
      <c r="HF55" s="31"/>
      <c r="HG55" s="31"/>
      <c r="HH55" s="31"/>
      <c r="HI55" s="31"/>
      <c r="HJ55" s="31"/>
      <c r="HK55" s="31"/>
      <c r="HL55" s="31"/>
      <c r="HM55" s="31"/>
      <c r="HN55" s="31"/>
      <c r="HO55" s="31"/>
      <c r="HP55" s="31"/>
      <c r="HQ55" s="31"/>
      <c r="HR55" s="31"/>
      <c r="HS55" s="31"/>
      <c r="HT55" s="31"/>
      <c r="HU55" s="31"/>
      <c r="HV55" s="31"/>
      <c r="HW55" s="31"/>
      <c r="HX55" s="31"/>
      <c r="HY55" s="31"/>
      <c r="HZ55" s="31"/>
      <c r="IA55" s="31"/>
      <c r="IB55" s="31"/>
      <c r="IC55" s="31"/>
      <c r="ID55" s="31"/>
      <c r="IE55" s="31"/>
      <c r="IF55" s="31"/>
      <c r="IG55" s="31"/>
    </row>
    <row r="56" ht="15" spans="3:241">
      <c r="C56" s="138" t="s">
        <v>899</v>
      </c>
      <c r="D56" s="105">
        <v>1897</v>
      </c>
      <c r="E56" s="105">
        <v>2098</v>
      </c>
      <c r="F56" s="105">
        <v>2280</v>
      </c>
      <c r="G56" s="105">
        <v>3000</v>
      </c>
      <c r="H56" s="105">
        <v>4534</v>
      </c>
      <c r="I56" s="105">
        <v>3638</v>
      </c>
      <c r="J56" s="105">
        <v>2500</v>
      </c>
      <c r="K56" s="105">
        <v>2002</v>
      </c>
      <c r="L56" s="105">
        <v>3177</v>
      </c>
      <c r="M56" s="105">
        <v>5002</v>
      </c>
      <c r="N56" s="105">
        <v>3644</v>
      </c>
      <c r="O56" s="105">
        <v>13319</v>
      </c>
      <c r="P56" s="105">
        <v>3302</v>
      </c>
      <c r="Q56" s="105">
        <v>2243</v>
      </c>
      <c r="R56" s="105">
        <v>2478</v>
      </c>
      <c r="S56" s="105">
        <v>1006</v>
      </c>
      <c r="T56" s="105">
        <v>1643</v>
      </c>
      <c r="U56" s="105">
        <v>1010</v>
      </c>
      <c r="V56" s="105">
        <v>338</v>
      </c>
      <c r="W56" s="105">
        <v>510</v>
      </c>
      <c r="X56" s="105">
        <v>520</v>
      </c>
      <c r="Y56" s="105">
        <v>1001</v>
      </c>
      <c r="Z56" s="105">
        <v>212</v>
      </c>
      <c r="AA56" s="105">
        <v>1108</v>
      </c>
      <c r="AB56" s="105">
        <v>410</v>
      </c>
      <c r="AC56" s="105">
        <v>20</v>
      </c>
      <c r="AD56" s="105">
        <v>130</v>
      </c>
      <c r="AE56" s="105">
        <v>242</v>
      </c>
      <c r="AF56" s="105">
        <v>703</v>
      </c>
      <c r="AG56" s="105">
        <v>772</v>
      </c>
      <c r="AH56" s="105">
        <v>352</v>
      </c>
      <c r="AI56" s="105">
        <v>220</v>
      </c>
      <c r="AJ56" s="105">
        <v>128</v>
      </c>
      <c r="AK56" s="105">
        <v>152</v>
      </c>
      <c r="AL56" s="105">
        <v>212</v>
      </c>
      <c r="AM56" s="105">
        <v>501</v>
      </c>
      <c r="AN56" s="105">
        <v>153</v>
      </c>
      <c r="AO56" s="105">
        <v>74</v>
      </c>
      <c r="AP56" s="105">
        <v>193</v>
      </c>
      <c r="AQ56" s="105">
        <v>350</v>
      </c>
      <c r="AR56" s="105">
        <v>106</v>
      </c>
      <c r="AS56" s="105">
        <v>306</v>
      </c>
      <c r="AT56" s="105">
        <v>320</v>
      </c>
      <c r="AU56" s="105">
        <v>323</v>
      </c>
      <c r="AV56" s="105">
        <v>497</v>
      </c>
      <c r="AW56" s="105">
        <v>111</v>
      </c>
      <c r="AX56" s="105">
        <v>731</v>
      </c>
      <c r="AY56" s="105">
        <v>579</v>
      </c>
      <c r="AZ56" s="105">
        <v>566</v>
      </c>
      <c r="BA56" s="105">
        <v>466</v>
      </c>
      <c r="BB56" s="105">
        <v>1005</v>
      </c>
      <c r="BC56" s="105">
        <v>404</v>
      </c>
      <c r="BD56" s="105">
        <v>763</v>
      </c>
      <c r="BE56" s="105">
        <v>357</v>
      </c>
      <c r="BF56" s="105">
        <v>150</v>
      </c>
      <c r="BG56" s="105">
        <v>170</v>
      </c>
      <c r="BH56" s="105">
        <v>139</v>
      </c>
      <c r="BI56" s="105">
        <v>12</v>
      </c>
      <c r="BJ56" s="105">
        <v>127</v>
      </c>
      <c r="BK56" s="105">
        <v>690</v>
      </c>
      <c r="BL56" s="105">
        <v>139</v>
      </c>
      <c r="BM56" s="105">
        <v>18</v>
      </c>
      <c r="BN56" s="105">
        <v>9</v>
      </c>
      <c r="BO56" s="105">
        <v>19</v>
      </c>
      <c r="BP56" s="105">
        <v>12</v>
      </c>
      <c r="BQ56" s="105">
        <v>19</v>
      </c>
      <c r="BR56" s="105">
        <v>23</v>
      </c>
      <c r="BS56" s="105">
        <v>407</v>
      </c>
      <c r="BT56" s="105">
        <v>117</v>
      </c>
      <c r="BU56" s="105">
        <v>333</v>
      </c>
      <c r="BV56" s="105">
        <v>475</v>
      </c>
      <c r="BW56" s="105">
        <v>405</v>
      </c>
      <c r="BX56" s="105">
        <v>163</v>
      </c>
      <c r="BY56" s="138">
        <v>57</v>
      </c>
      <c r="BZ56" s="138">
        <v>108</v>
      </c>
      <c r="CA56" s="139">
        <f t="shared" si="45"/>
        <v>11</v>
      </c>
      <c r="CB56" s="139">
        <f t="shared" si="46"/>
        <v>0.894736842105263</v>
      </c>
      <c r="CC56" s="105">
        <f t="shared" si="76"/>
        <v>15371</v>
      </c>
      <c r="CD56" s="105">
        <f t="shared" si="77"/>
        <v>3842</v>
      </c>
      <c r="CE56" s="105">
        <f t="shared" si="78"/>
        <v>852</v>
      </c>
      <c r="CF56" s="105">
        <f t="shared" si="79"/>
        <v>865</v>
      </c>
      <c r="CG56" s="105">
        <f t="shared" si="80"/>
        <v>420</v>
      </c>
      <c r="CH56" s="105">
        <f t="shared" si="81"/>
        <v>762</v>
      </c>
      <c r="CI56" s="105">
        <f t="shared" si="82"/>
        <v>1140</v>
      </c>
      <c r="CJ56" s="105">
        <f t="shared" si="83"/>
        <v>1421</v>
      </c>
      <c r="CK56" s="105">
        <f t="shared" si="84"/>
        <v>2037</v>
      </c>
      <c r="CL56" s="105">
        <f t="shared" si="85"/>
        <v>1524</v>
      </c>
      <c r="CM56" s="105">
        <f t="shared" si="86"/>
        <v>459</v>
      </c>
      <c r="CN56" s="105">
        <f t="shared" si="87"/>
        <v>829</v>
      </c>
      <c r="CO56" s="105">
        <f t="shared" si="88"/>
        <v>166</v>
      </c>
      <c r="CP56" s="105">
        <f t="shared" si="89"/>
        <v>50</v>
      </c>
      <c r="CQ56" s="105">
        <f t="shared" si="90"/>
        <v>547</v>
      </c>
      <c r="CR56" s="105">
        <f t="shared" si="91"/>
        <v>1213</v>
      </c>
      <c r="CS56" s="139">
        <f t="shared" si="15"/>
        <v>0.463208685162847</v>
      </c>
      <c r="CT56" s="164">
        <f t="shared" si="16"/>
        <v>1.21755027422303</v>
      </c>
      <c r="CU56" s="165">
        <f t="shared" si="48"/>
        <v>47091</v>
      </c>
      <c r="CV56" s="165">
        <f t="shared" si="49"/>
        <v>15371</v>
      </c>
      <c r="CW56" s="165">
        <f t="shared" si="50"/>
        <v>3842</v>
      </c>
      <c r="CX56" s="165">
        <f t="shared" si="51"/>
        <v>3743</v>
      </c>
      <c r="CY56" s="165">
        <f t="shared" si="52"/>
        <v>4849</v>
      </c>
      <c r="CZ56" s="165">
        <f t="shared" si="53"/>
        <v>1976</v>
      </c>
      <c r="DA56" s="165">
        <f t="shared" si="54"/>
        <v>328</v>
      </c>
      <c r="DB56" s="166"/>
      <c r="DC56" s="138" t="s">
        <v>908</v>
      </c>
      <c r="DD56" s="105"/>
      <c r="DE56" s="105"/>
      <c r="DF56" s="105"/>
      <c r="DG56" s="105"/>
      <c r="DH56" s="105"/>
      <c r="DI56" s="105"/>
      <c r="DJ56" s="105"/>
      <c r="DK56" s="105"/>
      <c r="DL56" s="105"/>
      <c r="DM56" s="105">
        <v>696</v>
      </c>
      <c r="DN56" s="105">
        <v>2400</v>
      </c>
      <c r="DO56" s="105">
        <v>2110</v>
      </c>
      <c r="DP56" s="105">
        <v>502</v>
      </c>
      <c r="DQ56" s="105">
        <v>291</v>
      </c>
      <c r="DR56" s="105">
        <v>152</v>
      </c>
      <c r="DS56" s="105">
        <v>2232</v>
      </c>
      <c r="DT56" s="105">
        <v>3335</v>
      </c>
      <c r="DU56" s="105">
        <v>1340</v>
      </c>
      <c r="DV56" s="105"/>
      <c r="DW56" s="105">
        <v>54</v>
      </c>
      <c r="DX56" s="105">
        <v>50</v>
      </c>
      <c r="DY56" s="105">
        <v>39</v>
      </c>
      <c r="DZ56" s="105">
        <v>52</v>
      </c>
      <c r="EA56" s="105">
        <v>62</v>
      </c>
      <c r="EB56" s="105">
        <v>51</v>
      </c>
      <c r="EC56" s="105">
        <v>1</v>
      </c>
      <c r="ED56" s="105">
        <v>138</v>
      </c>
      <c r="EE56" s="105">
        <v>314</v>
      </c>
      <c r="EF56" s="105">
        <v>233</v>
      </c>
      <c r="EG56" s="105">
        <v>718</v>
      </c>
      <c r="EH56" s="105">
        <v>791</v>
      </c>
      <c r="EI56" s="105">
        <v>350</v>
      </c>
      <c r="EJ56" s="105">
        <v>1435</v>
      </c>
      <c r="EK56" s="105"/>
      <c r="EL56" s="105">
        <v>14</v>
      </c>
      <c r="EM56" s="105"/>
      <c r="EN56" s="105"/>
      <c r="EO56" s="105"/>
      <c r="EP56" s="105"/>
      <c r="EQ56" s="105"/>
      <c r="ER56" s="105"/>
      <c r="ES56" s="105"/>
      <c r="ET56" s="105"/>
      <c r="EU56" s="105"/>
      <c r="EV56" s="105"/>
      <c r="EW56" s="105"/>
      <c r="EX56" s="105"/>
      <c r="EY56" s="105"/>
      <c r="EZ56" s="105"/>
      <c r="FA56" s="105">
        <v>1389</v>
      </c>
      <c r="FB56" s="105">
        <v>1184</v>
      </c>
      <c r="FC56" s="105"/>
      <c r="FD56" s="105"/>
      <c r="FE56" s="105"/>
      <c r="FF56" s="105"/>
      <c r="FG56" s="105"/>
      <c r="FH56" s="105"/>
      <c r="FI56" s="105"/>
      <c r="FJ56" s="105"/>
      <c r="FK56" s="105"/>
      <c r="FL56" s="105">
        <v>0</v>
      </c>
      <c r="FM56" s="105">
        <v>0</v>
      </c>
      <c r="FN56" s="105">
        <v>0</v>
      </c>
      <c r="FO56" s="105">
        <v>421</v>
      </c>
      <c r="FP56" s="105">
        <v>0</v>
      </c>
      <c r="FQ56" s="105">
        <v>0</v>
      </c>
      <c r="FR56" s="105">
        <v>0</v>
      </c>
      <c r="FS56" s="105">
        <v>0</v>
      </c>
      <c r="FT56" s="105">
        <v>0</v>
      </c>
      <c r="FU56" s="105">
        <v>689</v>
      </c>
      <c r="FV56" s="105">
        <v>0</v>
      </c>
      <c r="FW56" s="105">
        <v>0</v>
      </c>
      <c r="FX56" s="105">
        <v>0</v>
      </c>
      <c r="FY56" s="105">
        <v>0</v>
      </c>
      <c r="FZ56" s="105">
        <v>0</v>
      </c>
      <c r="GA56" s="139" t="str">
        <f t="shared" si="55"/>
        <v/>
      </c>
      <c r="GB56" s="139" t="str">
        <f t="shared" si="56"/>
        <v/>
      </c>
      <c r="GD56" s="105">
        <f t="shared" si="57"/>
        <v>5206</v>
      </c>
      <c r="GE56" s="105">
        <f t="shared" si="92"/>
        <v>8109</v>
      </c>
      <c r="GF56" s="105">
        <f t="shared" si="93"/>
        <v>4045</v>
      </c>
      <c r="GG56" s="105">
        <f t="shared" si="58"/>
        <v>0</v>
      </c>
      <c r="GH56" s="105">
        <f t="shared" si="59"/>
        <v>2573</v>
      </c>
      <c r="GI56" s="105">
        <f t="shared" si="60"/>
        <v>1110</v>
      </c>
      <c r="GK56" s="105">
        <f t="shared" si="94"/>
        <v>2576</v>
      </c>
      <c r="GL56" s="105">
        <f t="shared" si="95"/>
        <v>14</v>
      </c>
      <c r="GM56" s="105">
        <f t="shared" si="96"/>
        <v>0</v>
      </c>
      <c r="GN56" s="105">
        <f t="shared" si="97"/>
        <v>0</v>
      </c>
      <c r="GO56" s="105">
        <f t="shared" si="98"/>
        <v>0</v>
      </c>
      <c r="GP56" s="105">
        <f t="shared" si="99"/>
        <v>0</v>
      </c>
      <c r="GQ56" s="105">
        <f t="shared" si="100"/>
        <v>2573</v>
      </c>
      <c r="GR56" s="105" t="str">
        <f t="shared" si="101"/>
        <v/>
      </c>
      <c r="GS56" s="105">
        <f t="shared" si="102"/>
        <v>0</v>
      </c>
      <c r="GT56" s="105">
        <f t="shared" si="107"/>
        <v>0</v>
      </c>
      <c r="GU56" s="105">
        <f t="shared" si="103"/>
        <v>0</v>
      </c>
      <c r="GV56" s="105">
        <f t="shared" si="104"/>
        <v>421</v>
      </c>
      <c r="GW56" s="105">
        <f t="shared" si="105"/>
        <v>0</v>
      </c>
      <c r="GX56" s="105">
        <f t="shared" si="106"/>
        <v>689</v>
      </c>
      <c r="GY56" s="139" t="str">
        <f t="shared" si="33"/>
        <v/>
      </c>
      <c r="GZ56" s="139" t="str">
        <f t="shared" si="34"/>
        <v/>
      </c>
      <c r="HA56" s="158"/>
      <c r="HB56" s="158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</row>
    <row r="57" ht="15" spans="3:241">
      <c r="C57" s="138" t="s">
        <v>888</v>
      </c>
      <c r="D57" s="105"/>
      <c r="E57" s="105">
        <v>247</v>
      </c>
      <c r="F57" s="105">
        <v>415</v>
      </c>
      <c r="G57" s="105">
        <v>308</v>
      </c>
      <c r="H57" s="105">
        <v>198</v>
      </c>
      <c r="I57" s="105">
        <v>255</v>
      </c>
      <c r="J57" s="105">
        <v>335</v>
      </c>
      <c r="K57" s="105">
        <v>153</v>
      </c>
      <c r="L57" s="105">
        <v>218</v>
      </c>
      <c r="M57" s="105">
        <v>198</v>
      </c>
      <c r="N57" s="105">
        <v>239</v>
      </c>
      <c r="O57" s="105">
        <v>304</v>
      </c>
      <c r="P57" s="105">
        <v>86</v>
      </c>
      <c r="Q57" s="105">
        <v>105</v>
      </c>
      <c r="R57" s="105">
        <v>204</v>
      </c>
      <c r="S57" s="105">
        <v>174</v>
      </c>
      <c r="T57" s="105">
        <v>99</v>
      </c>
      <c r="U57" s="105">
        <v>533</v>
      </c>
      <c r="V57" s="105">
        <v>19</v>
      </c>
      <c r="W57" s="105">
        <v>37</v>
      </c>
      <c r="X57" s="105">
        <v>50</v>
      </c>
      <c r="Y57" s="105">
        <v>38</v>
      </c>
      <c r="Z57" s="105">
        <v>38</v>
      </c>
      <c r="AA57" s="105">
        <v>27</v>
      </c>
      <c r="AB57" s="105">
        <v>7</v>
      </c>
      <c r="AC57" s="105">
        <v>1</v>
      </c>
      <c r="AD57" s="105">
        <v>5</v>
      </c>
      <c r="AE57" s="105">
        <v>7</v>
      </c>
      <c r="AF57" s="105">
        <v>15</v>
      </c>
      <c r="AG57" s="105">
        <v>164</v>
      </c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>
        <v>79</v>
      </c>
      <c r="BB57" s="105">
        <v>105</v>
      </c>
      <c r="BC57" s="105">
        <v>161</v>
      </c>
      <c r="BD57" s="105">
        <v>93</v>
      </c>
      <c r="BE57" s="105">
        <v>54</v>
      </c>
      <c r="BF57" s="105">
        <v>54</v>
      </c>
      <c r="BG57" s="105">
        <v>61</v>
      </c>
      <c r="BH57" s="105">
        <v>26</v>
      </c>
      <c r="BI57" s="105">
        <v>10</v>
      </c>
      <c r="BJ57" s="105">
        <v>5</v>
      </c>
      <c r="BK57" s="105">
        <v>3</v>
      </c>
      <c r="BL57" s="105">
        <v>5</v>
      </c>
      <c r="BM57" s="105">
        <v>2</v>
      </c>
      <c r="BN57" s="105">
        <v>171</v>
      </c>
      <c r="BO57" s="105">
        <v>5</v>
      </c>
      <c r="BP57" s="105">
        <v>10</v>
      </c>
      <c r="BQ57" s="105">
        <v>6</v>
      </c>
      <c r="BR57" s="105">
        <v>0</v>
      </c>
      <c r="BS57" s="105">
        <v>0</v>
      </c>
      <c r="BT57" s="105">
        <v>0</v>
      </c>
      <c r="BU57" s="105">
        <v>0</v>
      </c>
      <c r="BV57" s="105">
        <v>0</v>
      </c>
      <c r="BW57" s="105">
        <v>0</v>
      </c>
      <c r="BX57" s="105">
        <v>0</v>
      </c>
      <c r="BY57" s="138">
        <v>0</v>
      </c>
      <c r="BZ57" s="138">
        <v>0</v>
      </c>
      <c r="CA57" s="139">
        <f t="shared" si="45"/>
        <v>-1</v>
      </c>
      <c r="CB57" s="139" t="str">
        <f t="shared" si="46"/>
        <v/>
      </c>
      <c r="CC57" s="105">
        <f t="shared" si="76"/>
        <v>1410</v>
      </c>
      <c r="CD57" s="105">
        <f t="shared" si="77"/>
        <v>199</v>
      </c>
      <c r="CE57" s="105">
        <f t="shared" si="78"/>
        <v>0</v>
      </c>
      <c r="CF57" s="105">
        <f t="shared" si="79"/>
        <v>0</v>
      </c>
      <c r="CG57" s="105">
        <f t="shared" si="80"/>
        <v>0</v>
      </c>
      <c r="CH57" s="105">
        <f t="shared" si="81"/>
        <v>0</v>
      </c>
      <c r="CI57" s="105">
        <f t="shared" si="82"/>
        <v>0</v>
      </c>
      <c r="CJ57" s="105">
        <f t="shared" si="83"/>
        <v>0</v>
      </c>
      <c r="CK57" s="105">
        <f t="shared" si="84"/>
        <v>184</v>
      </c>
      <c r="CL57" s="105">
        <f t="shared" si="85"/>
        <v>308</v>
      </c>
      <c r="CM57" s="105">
        <f t="shared" si="86"/>
        <v>141</v>
      </c>
      <c r="CN57" s="105">
        <f t="shared" si="87"/>
        <v>18</v>
      </c>
      <c r="CO57" s="105">
        <f t="shared" si="88"/>
        <v>178</v>
      </c>
      <c r="CP57" s="105">
        <f t="shared" si="89"/>
        <v>21</v>
      </c>
      <c r="CQ57" s="105">
        <f t="shared" si="90"/>
        <v>0</v>
      </c>
      <c r="CR57" s="105">
        <f t="shared" si="91"/>
        <v>0</v>
      </c>
      <c r="CS57" s="139" t="str">
        <f t="shared" si="15"/>
        <v/>
      </c>
      <c r="CT57" s="164" t="str">
        <f t="shared" si="16"/>
        <v/>
      </c>
      <c r="CU57" s="165">
        <f t="shared" si="48"/>
        <v>2870</v>
      </c>
      <c r="CV57" s="165">
        <f t="shared" si="49"/>
        <v>1410</v>
      </c>
      <c r="CW57" s="165">
        <f t="shared" si="50"/>
        <v>199</v>
      </c>
      <c r="CX57" s="165">
        <f t="shared" si="51"/>
        <v>0</v>
      </c>
      <c r="CY57" s="165">
        <f t="shared" si="52"/>
        <v>651</v>
      </c>
      <c r="CZ57" s="165">
        <f t="shared" si="53"/>
        <v>199</v>
      </c>
      <c r="DA57" s="165">
        <f t="shared" si="54"/>
        <v>0</v>
      </c>
      <c r="DB57" s="166"/>
      <c r="DC57" s="138" t="s">
        <v>909</v>
      </c>
      <c r="DD57" s="105"/>
      <c r="DE57" s="105"/>
      <c r="DF57" s="105">
        <v>346</v>
      </c>
      <c r="DG57" s="105">
        <v>567</v>
      </c>
      <c r="DH57" s="105">
        <v>330</v>
      </c>
      <c r="DI57" s="105">
        <v>461</v>
      </c>
      <c r="DJ57" s="105">
        <v>322</v>
      </c>
      <c r="DK57" s="105">
        <v>777</v>
      </c>
      <c r="DL57" s="105">
        <v>1050</v>
      </c>
      <c r="DM57" s="105">
        <v>805</v>
      </c>
      <c r="DN57" s="105">
        <v>811</v>
      </c>
      <c r="DO57" s="105">
        <v>1480</v>
      </c>
      <c r="DP57" s="105">
        <v>344</v>
      </c>
      <c r="DQ57" s="105">
        <v>180</v>
      </c>
      <c r="DR57" s="105">
        <v>239</v>
      </c>
      <c r="DS57" s="105">
        <v>200</v>
      </c>
      <c r="DT57" s="105">
        <v>220</v>
      </c>
      <c r="DU57" s="105">
        <v>200</v>
      </c>
      <c r="DV57" s="105">
        <v>180</v>
      </c>
      <c r="DW57" s="105">
        <v>150</v>
      </c>
      <c r="DX57" s="105">
        <v>222</v>
      </c>
      <c r="DY57" s="105">
        <v>239</v>
      </c>
      <c r="DZ57" s="105">
        <v>200</v>
      </c>
      <c r="EA57" s="105">
        <v>192</v>
      </c>
      <c r="EB57" s="105">
        <v>108</v>
      </c>
      <c r="EC57" s="105">
        <v>101</v>
      </c>
      <c r="ED57" s="105">
        <v>18</v>
      </c>
      <c r="EE57" s="105">
        <v>25</v>
      </c>
      <c r="EF57" s="105">
        <v>50</v>
      </c>
      <c r="EG57" s="105">
        <v>100</v>
      </c>
      <c r="EH57" s="105">
        <v>211</v>
      </c>
      <c r="EI57" s="105">
        <v>465</v>
      </c>
      <c r="EJ57" s="105">
        <v>686</v>
      </c>
      <c r="EK57" s="105">
        <v>788</v>
      </c>
      <c r="EL57" s="105">
        <v>906</v>
      </c>
      <c r="EM57" s="105">
        <v>1012</v>
      </c>
      <c r="EN57" s="105">
        <v>519</v>
      </c>
      <c r="EO57" s="105">
        <v>502</v>
      </c>
      <c r="EP57" s="105">
        <v>568</v>
      </c>
      <c r="EQ57" s="105">
        <v>698</v>
      </c>
      <c r="ER57" s="105">
        <v>702</v>
      </c>
      <c r="ES57" s="105">
        <v>620</v>
      </c>
      <c r="ET57" s="105">
        <v>363</v>
      </c>
      <c r="EU57" s="105">
        <v>356</v>
      </c>
      <c r="EV57" s="105">
        <v>367</v>
      </c>
      <c r="EW57" s="105">
        <v>322</v>
      </c>
      <c r="EX57" s="105">
        <v>304</v>
      </c>
      <c r="EY57" s="105">
        <v>261</v>
      </c>
      <c r="EZ57" s="105">
        <v>264</v>
      </c>
      <c r="FA57" s="105">
        <v>252</v>
      </c>
      <c r="FB57" s="105"/>
      <c r="FC57" s="105"/>
      <c r="FD57" s="105"/>
      <c r="FE57" s="105"/>
      <c r="FF57" s="105"/>
      <c r="FG57" s="105"/>
      <c r="FH57" s="105"/>
      <c r="FI57" s="105"/>
      <c r="FJ57" s="105"/>
      <c r="FK57" s="105"/>
      <c r="FL57" s="105">
        <v>0</v>
      </c>
      <c r="FM57" s="105">
        <v>0</v>
      </c>
      <c r="FN57" s="105">
        <v>0</v>
      </c>
      <c r="FO57" s="105"/>
      <c r="FP57" s="105">
        <v>0</v>
      </c>
      <c r="FQ57" s="105">
        <v>0</v>
      </c>
      <c r="FR57" s="105">
        <v>0</v>
      </c>
      <c r="FS57" s="105">
        <v>0</v>
      </c>
      <c r="FT57" s="105">
        <v>0</v>
      </c>
      <c r="FU57" s="105">
        <v>0</v>
      </c>
      <c r="FV57" s="105">
        <v>0</v>
      </c>
      <c r="FW57" s="105">
        <v>0</v>
      </c>
      <c r="FX57" s="105">
        <v>0</v>
      </c>
      <c r="FY57" s="105">
        <v>0</v>
      </c>
      <c r="FZ57" s="105">
        <v>0</v>
      </c>
      <c r="GA57" s="139" t="str">
        <f t="shared" si="55"/>
        <v/>
      </c>
      <c r="GB57" s="139" t="str">
        <f t="shared" si="56"/>
        <v/>
      </c>
      <c r="GD57" s="105">
        <f t="shared" si="57"/>
        <v>6949</v>
      </c>
      <c r="GE57" s="105">
        <f t="shared" si="92"/>
        <v>2566</v>
      </c>
      <c r="GF57" s="105">
        <f t="shared" si="93"/>
        <v>4470</v>
      </c>
      <c r="GG57" s="105">
        <f t="shared" si="58"/>
        <v>5582</v>
      </c>
      <c r="GH57" s="105">
        <f t="shared" si="59"/>
        <v>516</v>
      </c>
      <c r="GI57" s="105">
        <f t="shared" si="60"/>
        <v>0</v>
      </c>
      <c r="GK57" s="105">
        <f t="shared" si="94"/>
        <v>1362</v>
      </c>
      <c r="GL57" s="105">
        <f t="shared" si="95"/>
        <v>2706</v>
      </c>
      <c r="GM57" s="105">
        <f t="shared" si="96"/>
        <v>1589</v>
      </c>
      <c r="GN57" s="105">
        <f t="shared" si="97"/>
        <v>2020</v>
      </c>
      <c r="GO57" s="105">
        <f t="shared" si="98"/>
        <v>1086</v>
      </c>
      <c r="GP57" s="105">
        <f t="shared" si="99"/>
        <v>887</v>
      </c>
      <c r="GQ57" s="105">
        <f t="shared" si="100"/>
        <v>516</v>
      </c>
      <c r="GR57" s="105" t="str">
        <f t="shared" si="101"/>
        <v/>
      </c>
      <c r="GS57" s="105">
        <f t="shared" si="102"/>
        <v>0</v>
      </c>
      <c r="GT57" s="105">
        <f t="shared" si="107"/>
        <v>0</v>
      </c>
      <c r="GU57" s="105">
        <f t="shared" si="103"/>
        <v>0</v>
      </c>
      <c r="GV57" s="105">
        <f t="shared" si="104"/>
        <v>0</v>
      </c>
      <c r="GW57" s="105">
        <f t="shared" si="105"/>
        <v>0</v>
      </c>
      <c r="GX57" s="105">
        <f t="shared" si="106"/>
        <v>0</v>
      </c>
      <c r="GY57" s="139" t="str">
        <f t="shared" si="33"/>
        <v/>
      </c>
      <c r="GZ57" s="139" t="str">
        <f t="shared" si="34"/>
        <v/>
      </c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</row>
    <row r="58" ht="15" spans="3:241">
      <c r="C58" s="138" t="s">
        <v>884</v>
      </c>
      <c r="D58" s="105"/>
      <c r="E58" s="105"/>
      <c r="F58" s="105"/>
      <c r="G58" s="105"/>
      <c r="H58" s="105">
        <v>170</v>
      </c>
      <c r="I58" s="105">
        <v>1</v>
      </c>
      <c r="J58" s="105">
        <v>14</v>
      </c>
      <c r="K58" s="105">
        <v>2</v>
      </c>
      <c r="L58" s="105">
        <v>30</v>
      </c>
      <c r="M58" s="105">
        <v>2</v>
      </c>
      <c r="N58" s="105">
        <v>576</v>
      </c>
      <c r="O58" s="105">
        <v>169</v>
      </c>
      <c r="P58" s="105">
        <v>76</v>
      </c>
      <c r="Q58" s="105">
        <v>300</v>
      </c>
      <c r="R58" s="105">
        <v>488</v>
      </c>
      <c r="S58" s="105">
        <v>238</v>
      </c>
      <c r="T58" s="105">
        <v>315</v>
      </c>
      <c r="U58" s="105">
        <v>296</v>
      </c>
      <c r="V58" s="105">
        <v>146</v>
      </c>
      <c r="W58" s="105">
        <v>409</v>
      </c>
      <c r="X58" s="105">
        <v>139</v>
      </c>
      <c r="Y58" s="105">
        <v>121</v>
      </c>
      <c r="Z58" s="105">
        <v>254</v>
      </c>
      <c r="AA58" s="105">
        <v>200</v>
      </c>
      <c r="AB58" s="105">
        <v>343</v>
      </c>
      <c r="AC58" s="105">
        <v>2</v>
      </c>
      <c r="AD58" s="105">
        <v>15</v>
      </c>
      <c r="AE58" s="105">
        <v>14</v>
      </c>
      <c r="AF58" s="105">
        <v>75</v>
      </c>
      <c r="AG58" s="105">
        <v>168</v>
      </c>
      <c r="AH58" s="105">
        <v>598</v>
      </c>
      <c r="AI58" s="105">
        <v>136</v>
      </c>
      <c r="AJ58" s="105">
        <v>68</v>
      </c>
      <c r="AK58" s="105">
        <v>31</v>
      </c>
      <c r="AL58" s="105">
        <v>203</v>
      </c>
      <c r="AM58" s="105">
        <v>532</v>
      </c>
      <c r="AN58" s="105">
        <v>38</v>
      </c>
      <c r="AO58" s="105">
        <v>13</v>
      </c>
      <c r="AP58" s="105"/>
      <c r="AQ58" s="105">
        <v>97</v>
      </c>
      <c r="AR58" s="105">
        <v>114</v>
      </c>
      <c r="AS58" s="105">
        <v>85</v>
      </c>
      <c r="AT58" s="105">
        <v>44</v>
      </c>
      <c r="AU58" s="105">
        <v>51</v>
      </c>
      <c r="AV58" s="105">
        <v>101</v>
      </c>
      <c r="AW58" s="105">
        <v>173</v>
      </c>
      <c r="AX58" s="105">
        <v>114</v>
      </c>
      <c r="AY58" s="105">
        <v>97</v>
      </c>
      <c r="AZ58" s="105">
        <v>58</v>
      </c>
      <c r="BA58" s="105">
        <v>170</v>
      </c>
      <c r="BB58" s="105"/>
      <c r="BC58" s="105"/>
      <c r="BD58" s="105"/>
      <c r="BE58" s="105">
        <v>92</v>
      </c>
      <c r="BF58" s="105">
        <v>200</v>
      </c>
      <c r="BG58" s="105">
        <v>205</v>
      </c>
      <c r="BH58" s="105">
        <v>3</v>
      </c>
      <c r="BI58" s="105"/>
      <c r="BJ58" s="105"/>
      <c r="BK58" s="105"/>
      <c r="BL58" s="105">
        <v>0</v>
      </c>
      <c r="BM58" s="105">
        <v>0</v>
      </c>
      <c r="BN58" s="105">
        <v>0</v>
      </c>
      <c r="BO58" s="105">
        <v>0</v>
      </c>
      <c r="BP58" s="105">
        <v>0</v>
      </c>
      <c r="BQ58" s="105">
        <v>0</v>
      </c>
      <c r="BR58" s="105">
        <v>0</v>
      </c>
      <c r="BS58" s="105">
        <v>0</v>
      </c>
      <c r="BT58" s="105">
        <v>0</v>
      </c>
      <c r="BU58" s="105">
        <v>21</v>
      </c>
      <c r="BV58" s="105">
        <v>0</v>
      </c>
      <c r="BW58" s="105">
        <v>1096</v>
      </c>
      <c r="BX58" s="105">
        <v>763</v>
      </c>
      <c r="BY58" s="138">
        <v>165</v>
      </c>
      <c r="BZ58" s="138">
        <v>323</v>
      </c>
      <c r="CA58" s="139" t="str">
        <f t="shared" si="45"/>
        <v/>
      </c>
      <c r="CB58" s="139">
        <f t="shared" si="46"/>
        <v>0.957575757575758</v>
      </c>
      <c r="CC58" s="105">
        <f t="shared" si="76"/>
        <v>2982</v>
      </c>
      <c r="CD58" s="105">
        <f t="shared" si="77"/>
        <v>2185</v>
      </c>
      <c r="CE58" s="105">
        <f t="shared" si="78"/>
        <v>833</v>
      </c>
      <c r="CF58" s="105">
        <f t="shared" si="79"/>
        <v>766</v>
      </c>
      <c r="CG58" s="105">
        <f t="shared" si="80"/>
        <v>51</v>
      </c>
      <c r="CH58" s="105">
        <f t="shared" si="81"/>
        <v>296</v>
      </c>
      <c r="CI58" s="105">
        <f t="shared" si="82"/>
        <v>196</v>
      </c>
      <c r="CJ58" s="105">
        <f t="shared" si="83"/>
        <v>384</v>
      </c>
      <c r="CK58" s="105">
        <f t="shared" si="84"/>
        <v>228</v>
      </c>
      <c r="CL58" s="105">
        <f t="shared" si="85"/>
        <v>92</v>
      </c>
      <c r="CM58" s="105">
        <f t="shared" si="86"/>
        <v>408</v>
      </c>
      <c r="CN58" s="105">
        <f t="shared" si="87"/>
        <v>0</v>
      </c>
      <c r="CO58" s="105">
        <f t="shared" si="88"/>
        <v>0</v>
      </c>
      <c r="CP58" s="105">
        <f t="shared" si="89"/>
        <v>0</v>
      </c>
      <c r="CQ58" s="105">
        <f t="shared" si="90"/>
        <v>0</v>
      </c>
      <c r="CR58" s="105">
        <f t="shared" si="91"/>
        <v>1117</v>
      </c>
      <c r="CS58" s="139" t="str">
        <f t="shared" si="15"/>
        <v/>
      </c>
      <c r="CT58" s="164" t="str">
        <f t="shared" si="16"/>
        <v/>
      </c>
      <c r="CU58" s="165">
        <f t="shared" si="48"/>
        <v>964</v>
      </c>
      <c r="CV58" s="165">
        <f t="shared" si="49"/>
        <v>2982</v>
      </c>
      <c r="CW58" s="165">
        <f t="shared" si="50"/>
        <v>2185</v>
      </c>
      <c r="CX58" s="165">
        <f t="shared" si="51"/>
        <v>927</v>
      </c>
      <c r="CY58" s="165">
        <f t="shared" si="52"/>
        <v>728</v>
      </c>
      <c r="CZ58" s="165">
        <f t="shared" si="53"/>
        <v>1117</v>
      </c>
      <c r="DA58" s="165">
        <f t="shared" si="54"/>
        <v>1251</v>
      </c>
      <c r="DB58" s="166"/>
      <c r="DC58" s="138" t="s">
        <v>910</v>
      </c>
      <c r="DD58" s="105">
        <v>63</v>
      </c>
      <c r="DE58" s="105">
        <v>761</v>
      </c>
      <c r="DF58" s="105">
        <v>590</v>
      </c>
      <c r="DG58" s="105">
        <v>1326</v>
      </c>
      <c r="DH58" s="105">
        <v>3307</v>
      </c>
      <c r="DI58" s="105">
        <v>1</v>
      </c>
      <c r="DJ58" s="105"/>
      <c r="DK58" s="105"/>
      <c r="DL58" s="105">
        <v>401</v>
      </c>
      <c r="DM58" s="105">
        <v>726</v>
      </c>
      <c r="DN58" s="105">
        <v>1166</v>
      </c>
      <c r="DO58" s="105">
        <v>2151</v>
      </c>
      <c r="DP58" s="105"/>
      <c r="DQ58" s="105">
        <v>60</v>
      </c>
      <c r="DR58" s="105"/>
      <c r="DS58" s="105"/>
      <c r="DT58" s="105"/>
      <c r="DU58" s="105">
        <v>1098</v>
      </c>
      <c r="DV58" s="105"/>
      <c r="DW58" s="105"/>
      <c r="DX58" s="105"/>
      <c r="DY58" s="105"/>
      <c r="DZ58" s="105"/>
      <c r="EA58" s="105"/>
      <c r="EB58" s="105"/>
      <c r="EC58" s="105"/>
      <c r="ED58" s="105"/>
      <c r="EE58" s="105"/>
      <c r="EF58" s="105"/>
      <c r="EG58" s="105"/>
      <c r="EH58" s="105"/>
      <c r="EI58" s="105"/>
      <c r="EJ58" s="105"/>
      <c r="EK58" s="105">
        <v>50</v>
      </c>
      <c r="EL58" s="105">
        <v>207</v>
      </c>
      <c r="EM58" s="105">
        <v>674</v>
      </c>
      <c r="EN58" s="105"/>
      <c r="EO58" s="105">
        <v>48</v>
      </c>
      <c r="EP58" s="105"/>
      <c r="EQ58" s="105"/>
      <c r="ER58" s="105"/>
      <c r="ES58" s="105"/>
      <c r="ET58" s="105"/>
      <c r="EU58" s="105"/>
      <c r="EV58" s="105"/>
      <c r="EW58" s="105">
        <v>205</v>
      </c>
      <c r="EX58" s="105">
        <v>24</v>
      </c>
      <c r="EY58" s="105">
        <v>26</v>
      </c>
      <c r="EZ58" s="105">
        <v>50</v>
      </c>
      <c r="FA58" s="105"/>
      <c r="FB58" s="105"/>
      <c r="FC58" s="105"/>
      <c r="FD58" s="105"/>
      <c r="FE58" s="105"/>
      <c r="FF58" s="105"/>
      <c r="FG58" s="105"/>
      <c r="FH58" s="105"/>
      <c r="FI58" s="105"/>
      <c r="FJ58" s="105"/>
      <c r="FK58" s="105"/>
      <c r="FL58" s="105">
        <v>0</v>
      </c>
      <c r="FM58" s="105">
        <v>0</v>
      </c>
      <c r="FN58" s="105">
        <v>0</v>
      </c>
      <c r="FO58" s="105">
        <v>4</v>
      </c>
      <c r="FP58" s="105">
        <v>0</v>
      </c>
      <c r="FQ58" s="105">
        <v>0</v>
      </c>
      <c r="FR58" s="105">
        <v>0</v>
      </c>
      <c r="FS58" s="105">
        <v>0</v>
      </c>
      <c r="FT58" s="105">
        <v>0</v>
      </c>
      <c r="FU58" s="105">
        <v>0</v>
      </c>
      <c r="FV58" s="105">
        <v>0</v>
      </c>
      <c r="FW58" s="105">
        <v>0</v>
      </c>
      <c r="FX58" s="105">
        <v>20</v>
      </c>
      <c r="FY58" s="105">
        <v>3</v>
      </c>
      <c r="FZ58" s="105">
        <v>10</v>
      </c>
      <c r="GA58" s="139" t="str">
        <f t="shared" si="55"/>
        <v/>
      </c>
      <c r="GB58" s="139">
        <f t="shared" si="56"/>
        <v>2.33333333333333</v>
      </c>
      <c r="GD58" s="105">
        <f t="shared" si="57"/>
        <v>10492</v>
      </c>
      <c r="GE58" s="105">
        <f t="shared" si="92"/>
        <v>1158</v>
      </c>
      <c r="GF58" s="105">
        <f t="shared" si="93"/>
        <v>931</v>
      </c>
      <c r="GG58" s="105">
        <f t="shared" si="58"/>
        <v>303</v>
      </c>
      <c r="GH58" s="105">
        <f t="shared" si="59"/>
        <v>50</v>
      </c>
      <c r="GI58" s="105">
        <f t="shared" si="60"/>
        <v>4</v>
      </c>
      <c r="GK58" s="105">
        <f t="shared" si="94"/>
        <v>0</v>
      </c>
      <c r="GL58" s="105">
        <f t="shared" si="95"/>
        <v>931</v>
      </c>
      <c r="GM58" s="105">
        <f t="shared" si="96"/>
        <v>48</v>
      </c>
      <c r="GN58" s="105">
        <f t="shared" si="97"/>
        <v>0</v>
      </c>
      <c r="GO58" s="105">
        <f t="shared" si="98"/>
        <v>0</v>
      </c>
      <c r="GP58" s="105">
        <f t="shared" si="99"/>
        <v>255</v>
      </c>
      <c r="GQ58" s="105">
        <f t="shared" si="100"/>
        <v>50</v>
      </c>
      <c r="GR58" s="105" t="str">
        <f t="shared" si="101"/>
        <v/>
      </c>
      <c r="GS58" s="105">
        <f t="shared" si="102"/>
        <v>0</v>
      </c>
      <c r="GT58" s="105">
        <f t="shared" si="107"/>
        <v>0</v>
      </c>
      <c r="GU58" s="105">
        <f t="shared" si="103"/>
        <v>0</v>
      </c>
      <c r="GV58" s="105">
        <f t="shared" si="104"/>
        <v>4</v>
      </c>
      <c r="GW58" s="105">
        <f t="shared" si="105"/>
        <v>0</v>
      </c>
      <c r="GX58" s="105">
        <f t="shared" si="106"/>
        <v>0</v>
      </c>
      <c r="GY58" s="139" t="str">
        <f t="shared" si="33"/>
        <v/>
      </c>
      <c r="GZ58" s="139" t="str">
        <f t="shared" si="34"/>
        <v/>
      </c>
      <c r="HC58" s="31"/>
      <c r="HD58" s="31"/>
      <c r="HE58" s="31"/>
      <c r="HF58" s="31"/>
      <c r="HG58" s="31"/>
      <c r="HH58" s="31"/>
      <c r="HI58" s="31"/>
      <c r="HJ58" s="31"/>
      <c r="HK58" s="31"/>
      <c r="HL58" s="31"/>
      <c r="HM58" s="31"/>
      <c r="HN58" s="31"/>
      <c r="HO58" s="31"/>
      <c r="HP58" s="31"/>
      <c r="HQ58" s="31"/>
      <c r="HR58" s="31"/>
      <c r="HS58" s="31"/>
      <c r="HT58" s="31"/>
      <c r="HU58" s="31"/>
      <c r="HV58" s="31"/>
      <c r="HW58" s="31"/>
      <c r="HX58" s="31"/>
      <c r="HY58" s="31"/>
      <c r="HZ58" s="31"/>
      <c r="IA58" s="31"/>
      <c r="IB58" s="31"/>
      <c r="IC58" s="31"/>
      <c r="ID58" s="31"/>
      <c r="IE58" s="31"/>
      <c r="IF58" s="31"/>
      <c r="IG58" s="31"/>
    </row>
    <row r="59" ht="15" spans="3:241">
      <c r="C59" s="138" t="s">
        <v>879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>
        <v>31</v>
      </c>
      <c r="AH59" s="105">
        <v>17</v>
      </c>
      <c r="AI59" s="105">
        <v>9</v>
      </c>
      <c r="AJ59" s="105"/>
      <c r="AK59" s="105">
        <v>12</v>
      </c>
      <c r="AL59" s="105">
        <v>86</v>
      </c>
      <c r="AM59" s="105">
        <v>23</v>
      </c>
      <c r="AN59" s="105">
        <v>33</v>
      </c>
      <c r="AO59" s="105">
        <v>23</v>
      </c>
      <c r="AP59" s="105">
        <v>111</v>
      </c>
      <c r="AQ59" s="105">
        <v>240</v>
      </c>
      <c r="AR59" s="105">
        <v>68</v>
      </c>
      <c r="AS59" s="105">
        <v>147</v>
      </c>
      <c r="AT59" s="105">
        <v>37</v>
      </c>
      <c r="AU59" s="105">
        <v>49</v>
      </c>
      <c r="AV59" s="105">
        <v>21</v>
      </c>
      <c r="AW59" s="105">
        <v>68</v>
      </c>
      <c r="AX59" s="105">
        <v>48</v>
      </c>
      <c r="AY59" s="105">
        <v>142</v>
      </c>
      <c r="AZ59" s="105">
        <v>14</v>
      </c>
      <c r="BA59" s="105">
        <v>9</v>
      </c>
      <c r="BB59" s="105">
        <v>17</v>
      </c>
      <c r="BC59" s="105">
        <v>38</v>
      </c>
      <c r="BD59" s="105">
        <v>32</v>
      </c>
      <c r="BE59" s="105">
        <v>19</v>
      </c>
      <c r="BF59" s="105">
        <v>15</v>
      </c>
      <c r="BG59" s="105">
        <v>10</v>
      </c>
      <c r="BH59" s="105"/>
      <c r="BI59" s="105"/>
      <c r="BJ59" s="105"/>
      <c r="BK59" s="105"/>
      <c r="BL59" s="105">
        <v>0</v>
      </c>
      <c r="BM59" s="105">
        <v>0</v>
      </c>
      <c r="BN59" s="105">
        <v>0</v>
      </c>
      <c r="BO59" s="105">
        <v>0</v>
      </c>
      <c r="BP59" s="105">
        <v>0</v>
      </c>
      <c r="BQ59" s="105">
        <v>0</v>
      </c>
      <c r="BR59" s="105">
        <v>0</v>
      </c>
      <c r="BS59" s="105">
        <v>251</v>
      </c>
      <c r="BT59" s="105">
        <v>1</v>
      </c>
      <c r="BU59" s="105">
        <v>0</v>
      </c>
      <c r="BV59" s="105">
        <v>1</v>
      </c>
      <c r="BW59" s="105">
        <v>2</v>
      </c>
      <c r="BX59" s="105">
        <v>0</v>
      </c>
      <c r="BY59" s="138">
        <v>0</v>
      </c>
      <c r="BZ59" s="138">
        <v>0</v>
      </c>
      <c r="CA59" s="139" t="str">
        <f t="shared" si="45"/>
        <v/>
      </c>
      <c r="CB59" s="139" t="str">
        <f t="shared" si="46"/>
        <v/>
      </c>
      <c r="CC59" s="105">
        <f t="shared" si="76"/>
        <v>0</v>
      </c>
      <c r="CD59" s="105">
        <f t="shared" si="77"/>
        <v>178</v>
      </c>
      <c r="CE59" s="105">
        <f t="shared" si="78"/>
        <v>38</v>
      </c>
      <c r="CF59" s="105">
        <f t="shared" si="79"/>
        <v>121</v>
      </c>
      <c r="CG59" s="105">
        <f t="shared" si="80"/>
        <v>167</v>
      </c>
      <c r="CH59" s="105">
        <f t="shared" si="81"/>
        <v>455</v>
      </c>
      <c r="CI59" s="105">
        <f t="shared" si="82"/>
        <v>107</v>
      </c>
      <c r="CJ59" s="105">
        <f t="shared" si="83"/>
        <v>258</v>
      </c>
      <c r="CK59" s="105">
        <f t="shared" si="84"/>
        <v>40</v>
      </c>
      <c r="CL59" s="105">
        <f t="shared" si="85"/>
        <v>89</v>
      </c>
      <c r="CM59" s="105">
        <f t="shared" si="86"/>
        <v>25</v>
      </c>
      <c r="CN59" s="105">
        <f t="shared" si="87"/>
        <v>0</v>
      </c>
      <c r="CO59" s="105">
        <f t="shared" si="88"/>
        <v>0</v>
      </c>
      <c r="CP59" s="105">
        <f t="shared" si="89"/>
        <v>0</v>
      </c>
      <c r="CQ59" s="105">
        <f t="shared" si="90"/>
        <v>252</v>
      </c>
      <c r="CR59" s="105">
        <f t="shared" si="91"/>
        <v>3</v>
      </c>
      <c r="CS59" s="139" t="str">
        <f t="shared" si="15"/>
        <v/>
      </c>
      <c r="CT59" s="164">
        <f t="shared" si="16"/>
        <v>-0.988095238095238</v>
      </c>
      <c r="CU59" s="165">
        <f t="shared" si="48"/>
        <v>0</v>
      </c>
      <c r="CV59" s="165">
        <f t="shared" si="49"/>
        <v>0</v>
      </c>
      <c r="CW59" s="165">
        <f t="shared" si="50"/>
        <v>178</v>
      </c>
      <c r="CX59" s="165">
        <f t="shared" si="51"/>
        <v>987</v>
      </c>
      <c r="CY59" s="165">
        <f t="shared" si="52"/>
        <v>154</v>
      </c>
      <c r="CZ59" s="165">
        <f t="shared" si="53"/>
        <v>255</v>
      </c>
      <c r="DA59" s="165">
        <f t="shared" si="54"/>
        <v>0</v>
      </c>
      <c r="DB59" s="166"/>
      <c r="DC59" s="138" t="s">
        <v>911</v>
      </c>
      <c r="DD59" s="105"/>
      <c r="DE59" s="105"/>
      <c r="DF59" s="105"/>
      <c r="DG59" s="105"/>
      <c r="DH59" s="105"/>
      <c r="DI59" s="105"/>
      <c r="DJ59" s="105"/>
      <c r="DK59" s="105"/>
      <c r="DL59" s="105"/>
      <c r="DM59" s="105"/>
      <c r="DN59" s="105"/>
      <c r="DO59" s="105"/>
      <c r="DP59" s="105"/>
      <c r="DQ59" s="105"/>
      <c r="DR59" s="105"/>
      <c r="DS59" s="105"/>
      <c r="DT59" s="105"/>
      <c r="DU59" s="105"/>
      <c r="DV59" s="105"/>
      <c r="DW59" s="105"/>
      <c r="DX59" s="105"/>
      <c r="DY59" s="105"/>
      <c r="DZ59" s="105"/>
      <c r="EA59" s="105"/>
      <c r="EB59" s="105"/>
      <c r="EC59" s="105"/>
      <c r="ED59" s="105"/>
      <c r="EE59" s="105"/>
      <c r="EF59" s="105"/>
      <c r="EG59" s="105"/>
      <c r="EH59" s="105"/>
      <c r="EI59" s="105"/>
      <c r="EJ59" s="105"/>
      <c r="EK59" s="105"/>
      <c r="EL59" s="105"/>
      <c r="EM59" s="105"/>
      <c r="EN59" s="105">
        <v>14</v>
      </c>
      <c r="EO59" s="105">
        <v>4</v>
      </c>
      <c r="EP59" s="105">
        <v>4</v>
      </c>
      <c r="EQ59" s="105">
        <v>2</v>
      </c>
      <c r="ER59" s="105">
        <v>1</v>
      </c>
      <c r="ES59" s="105"/>
      <c r="ET59" s="105"/>
      <c r="EU59" s="105"/>
      <c r="EV59" s="105"/>
      <c r="EW59" s="105"/>
      <c r="EX59" s="105"/>
      <c r="EY59" s="105"/>
      <c r="EZ59" s="105"/>
      <c r="FA59" s="105"/>
      <c r="FB59" s="105"/>
      <c r="FC59" s="105"/>
      <c r="FD59" s="105"/>
      <c r="FE59" s="105"/>
      <c r="FF59" s="105"/>
      <c r="FG59" s="105"/>
      <c r="FH59" s="105"/>
      <c r="FI59" s="105"/>
      <c r="FJ59" s="105"/>
      <c r="FK59" s="105">
        <v>975</v>
      </c>
      <c r="FL59" s="105">
        <v>362</v>
      </c>
      <c r="FM59" s="105">
        <v>575</v>
      </c>
      <c r="FN59" s="105">
        <v>301</v>
      </c>
      <c r="FO59" s="105">
        <v>3043</v>
      </c>
      <c r="FP59" s="105">
        <v>916</v>
      </c>
      <c r="FQ59" s="105">
        <v>937</v>
      </c>
      <c r="FR59" s="105">
        <v>831</v>
      </c>
      <c r="FS59" s="105">
        <v>799</v>
      </c>
      <c r="FT59" s="105">
        <v>189</v>
      </c>
      <c r="FU59" s="105">
        <v>182</v>
      </c>
      <c r="FV59" s="105">
        <v>316</v>
      </c>
      <c r="FW59" s="105">
        <v>536</v>
      </c>
      <c r="FX59" s="105">
        <v>166</v>
      </c>
      <c r="FY59" s="105">
        <v>352</v>
      </c>
      <c r="FZ59" s="105">
        <v>24</v>
      </c>
      <c r="GA59" s="139">
        <f t="shared" si="55"/>
        <v>-0.920265780730897</v>
      </c>
      <c r="GB59" s="139">
        <f t="shared" si="56"/>
        <v>-0.931818181818182</v>
      </c>
      <c r="GD59" s="105">
        <f t="shared" si="57"/>
        <v>0</v>
      </c>
      <c r="GE59" s="105">
        <f t="shared" si="92"/>
        <v>0</v>
      </c>
      <c r="GF59" s="105">
        <f t="shared" si="93"/>
        <v>0</v>
      </c>
      <c r="GG59" s="105">
        <f t="shared" si="58"/>
        <v>25</v>
      </c>
      <c r="GH59" s="105">
        <f t="shared" si="59"/>
        <v>975</v>
      </c>
      <c r="GI59" s="105">
        <f t="shared" si="60"/>
        <v>8987</v>
      </c>
      <c r="GK59" s="105">
        <f t="shared" si="94"/>
        <v>0</v>
      </c>
      <c r="GL59" s="105">
        <f t="shared" si="95"/>
        <v>0</v>
      </c>
      <c r="GM59" s="105">
        <f t="shared" si="96"/>
        <v>22</v>
      </c>
      <c r="GN59" s="105">
        <f t="shared" si="97"/>
        <v>3</v>
      </c>
      <c r="GO59" s="105">
        <f t="shared" si="98"/>
        <v>0</v>
      </c>
      <c r="GP59" s="105">
        <f t="shared" si="99"/>
        <v>0</v>
      </c>
      <c r="GQ59" s="105">
        <f t="shared" si="100"/>
        <v>0</v>
      </c>
      <c r="GR59" s="105" t="str">
        <f t="shared" si="101"/>
        <v/>
      </c>
      <c r="GS59" s="105">
        <f t="shared" si="102"/>
        <v>0</v>
      </c>
      <c r="GT59" s="105">
        <f t="shared" si="107"/>
        <v>975</v>
      </c>
      <c r="GU59" s="105">
        <f t="shared" si="103"/>
        <v>1238</v>
      </c>
      <c r="GV59" s="105">
        <f t="shared" si="104"/>
        <v>4896</v>
      </c>
      <c r="GW59" s="105">
        <f t="shared" si="105"/>
        <v>1819</v>
      </c>
      <c r="GX59" s="105">
        <f t="shared" si="106"/>
        <v>1034</v>
      </c>
      <c r="GY59" s="139">
        <f t="shared" si="33"/>
        <v>0.0605128205128205</v>
      </c>
      <c r="GZ59" s="139">
        <f t="shared" si="34"/>
        <v>-0.431555799890049</v>
      </c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</row>
    <row r="60" ht="15" spans="3:241">
      <c r="C60" s="138" t="s">
        <v>903</v>
      </c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>
        <v>177</v>
      </c>
      <c r="S60" s="105">
        <v>24</v>
      </c>
      <c r="T60" s="105">
        <v>15</v>
      </c>
      <c r="U60" s="105">
        <v>401</v>
      </c>
      <c r="V60" s="105">
        <v>552</v>
      </c>
      <c r="W60" s="105">
        <v>385</v>
      </c>
      <c r="X60" s="105">
        <v>366</v>
      </c>
      <c r="Y60" s="105">
        <v>203</v>
      </c>
      <c r="Z60" s="105">
        <v>10</v>
      </c>
      <c r="AA60" s="105">
        <v>55</v>
      </c>
      <c r="AB60" s="105">
        <v>20</v>
      </c>
      <c r="AC60" s="105"/>
      <c r="AD60" s="105"/>
      <c r="AE60" s="105">
        <v>13</v>
      </c>
      <c r="AF60" s="105">
        <v>3</v>
      </c>
      <c r="AG60" s="105">
        <v>24</v>
      </c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>
        <v>379</v>
      </c>
      <c r="BB60" s="105">
        <v>261</v>
      </c>
      <c r="BC60" s="105">
        <v>361</v>
      </c>
      <c r="BD60" s="105">
        <v>606</v>
      </c>
      <c r="BE60" s="105">
        <v>618</v>
      </c>
      <c r="BF60" s="105">
        <v>623</v>
      </c>
      <c r="BG60" s="105"/>
      <c r="BH60" s="105"/>
      <c r="BI60" s="105"/>
      <c r="BJ60" s="105"/>
      <c r="BK60" s="105">
        <v>885</v>
      </c>
      <c r="BL60" s="105">
        <v>337</v>
      </c>
      <c r="BM60" s="105">
        <v>0</v>
      </c>
      <c r="BN60" s="105">
        <v>225</v>
      </c>
      <c r="BO60" s="105">
        <v>176</v>
      </c>
      <c r="BP60" s="105">
        <v>148</v>
      </c>
      <c r="BQ60" s="105">
        <v>168</v>
      </c>
      <c r="BR60" s="105">
        <v>100</v>
      </c>
      <c r="BS60" s="105">
        <v>175</v>
      </c>
      <c r="BT60" s="105">
        <v>180</v>
      </c>
      <c r="BU60" s="105">
        <v>164</v>
      </c>
      <c r="BV60" s="105">
        <v>182</v>
      </c>
      <c r="BW60" s="105">
        <v>0</v>
      </c>
      <c r="BX60" s="105">
        <v>0</v>
      </c>
      <c r="BY60" s="138">
        <v>0</v>
      </c>
      <c r="BZ60" s="138">
        <v>0</v>
      </c>
      <c r="CA60" s="139">
        <f t="shared" si="45"/>
        <v>-1</v>
      </c>
      <c r="CB60" s="139" t="str">
        <f t="shared" si="46"/>
        <v/>
      </c>
      <c r="CC60" s="105">
        <f t="shared" si="76"/>
        <v>2188</v>
      </c>
      <c r="CD60" s="105">
        <f t="shared" si="77"/>
        <v>60</v>
      </c>
      <c r="CE60" s="105">
        <f t="shared" si="78"/>
        <v>0</v>
      </c>
      <c r="CF60" s="105">
        <f t="shared" si="79"/>
        <v>0</v>
      </c>
      <c r="CG60" s="105">
        <f t="shared" si="80"/>
        <v>0</v>
      </c>
      <c r="CH60" s="105">
        <f t="shared" si="81"/>
        <v>0</v>
      </c>
      <c r="CI60" s="105">
        <f t="shared" si="82"/>
        <v>0</v>
      </c>
      <c r="CJ60" s="105">
        <f t="shared" si="83"/>
        <v>0</v>
      </c>
      <c r="CK60" s="105">
        <f t="shared" si="84"/>
        <v>640</v>
      </c>
      <c r="CL60" s="105">
        <f t="shared" si="85"/>
        <v>1585</v>
      </c>
      <c r="CM60" s="105">
        <f t="shared" si="86"/>
        <v>623</v>
      </c>
      <c r="CN60" s="105">
        <f t="shared" si="87"/>
        <v>885</v>
      </c>
      <c r="CO60" s="105">
        <f t="shared" si="88"/>
        <v>562</v>
      </c>
      <c r="CP60" s="105">
        <f t="shared" si="89"/>
        <v>492</v>
      </c>
      <c r="CQ60" s="105">
        <f t="shared" si="90"/>
        <v>455</v>
      </c>
      <c r="CR60" s="105">
        <f t="shared" si="91"/>
        <v>346</v>
      </c>
      <c r="CS60" s="139">
        <f t="shared" si="15"/>
        <v>-0.609039548022599</v>
      </c>
      <c r="CT60" s="164">
        <f t="shared" si="16"/>
        <v>-0.23956043956044</v>
      </c>
      <c r="CU60" s="165">
        <f t="shared" si="48"/>
        <v>0</v>
      </c>
      <c r="CV60" s="165">
        <f t="shared" si="49"/>
        <v>2188</v>
      </c>
      <c r="CW60" s="165">
        <f t="shared" si="50"/>
        <v>60</v>
      </c>
      <c r="CX60" s="165">
        <f t="shared" si="51"/>
        <v>0</v>
      </c>
      <c r="CY60" s="165">
        <f t="shared" si="52"/>
        <v>3733</v>
      </c>
      <c r="CZ60" s="165">
        <f t="shared" si="53"/>
        <v>1855</v>
      </c>
      <c r="DA60" s="165">
        <f t="shared" si="54"/>
        <v>0</v>
      </c>
      <c r="DB60" s="166"/>
      <c r="DC60" s="138" t="s">
        <v>876</v>
      </c>
      <c r="DD60" s="105"/>
      <c r="DE60" s="105"/>
      <c r="DF60" s="105"/>
      <c r="DG60" s="105"/>
      <c r="DH60" s="105"/>
      <c r="DI60" s="105"/>
      <c r="DJ60" s="105"/>
      <c r="DK60" s="105"/>
      <c r="DL60" s="105"/>
      <c r="DM60" s="105"/>
      <c r="DN60" s="105"/>
      <c r="DO60" s="105"/>
      <c r="DP60" s="105"/>
      <c r="DQ60" s="105"/>
      <c r="DR60" s="105"/>
      <c r="DS60" s="105"/>
      <c r="DT60" s="105"/>
      <c r="DU60" s="105"/>
      <c r="DV60" s="105"/>
      <c r="DW60" s="105"/>
      <c r="DX60" s="105"/>
      <c r="DY60" s="105"/>
      <c r="DZ60" s="105">
        <v>204</v>
      </c>
      <c r="EA60" s="105">
        <v>408</v>
      </c>
      <c r="EB60" s="105">
        <v>81</v>
      </c>
      <c r="EC60" s="105">
        <v>77</v>
      </c>
      <c r="ED60" s="105">
        <v>527</v>
      </c>
      <c r="EE60" s="105">
        <v>284</v>
      </c>
      <c r="EF60" s="105">
        <v>213</v>
      </c>
      <c r="EG60" s="105">
        <v>242</v>
      </c>
      <c r="EH60" s="105">
        <v>47</v>
      </c>
      <c r="EI60" s="105">
        <v>28</v>
      </c>
      <c r="EJ60" s="105">
        <v>56</v>
      </c>
      <c r="EK60" s="105">
        <v>145</v>
      </c>
      <c r="EL60" s="105">
        <v>93</v>
      </c>
      <c r="EM60" s="105">
        <v>118</v>
      </c>
      <c r="EN60" s="105">
        <v>24</v>
      </c>
      <c r="EO60" s="105">
        <v>7</v>
      </c>
      <c r="EP60" s="105">
        <v>22</v>
      </c>
      <c r="EQ60" s="105">
        <v>58</v>
      </c>
      <c r="ER60" s="105">
        <v>113</v>
      </c>
      <c r="ES60" s="105">
        <v>783</v>
      </c>
      <c r="ET60" s="105">
        <v>12</v>
      </c>
      <c r="EU60" s="105">
        <v>233</v>
      </c>
      <c r="EV60" s="105">
        <v>234</v>
      </c>
      <c r="EW60" s="105">
        <v>260</v>
      </c>
      <c r="EX60" s="105">
        <v>44</v>
      </c>
      <c r="EY60" s="105">
        <v>54</v>
      </c>
      <c r="EZ60" s="105"/>
      <c r="FA60" s="105"/>
      <c r="FB60" s="105"/>
      <c r="FC60" s="105"/>
      <c r="FD60" s="105"/>
      <c r="FE60" s="105"/>
      <c r="FF60" s="105"/>
      <c r="FG60" s="105"/>
      <c r="FH60" s="105"/>
      <c r="FI60" s="105"/>
      <c r="FJ60" s="105"/>
      <c r="FK60" s="105"/>
      <c r="FL60" s="105">
        <v>0</v>
      </c>
      <c r="FM60" s="105">
        <v>0</v>
      </c>
      <c r="FN60" s="105">
        <v>0</v>
      </c>
      <c r="FO60" s="105">
        <v>0</v>
      </c>
      <c r="FP60" s="105">
        <v>0</v>
      </c>
      <c r="FQ60" s="105">
        <v>0</v>
      </c>
      <c r="FR60" s="105">
        <v>0</v>
      </c>
      <c r="FS60" s="105">
        <v>0</v>
      </c>
      <c r="FT60" s="105">
        <v>0</v>
      </c>
      <c r="FU60" s="105">
        <v>0</v>
      </c>
      <c r="FV60" s="105">
        <v>0</v>
      </c>
      <c r="FW60" s="105">
        <v>0</v>
      </c>
      <c r="FX60" s="105">
        <v>0</v>
      </c>
      <c r="FY60" s="105">
        <v>0</v>
      </c>
      <c r="FZ60" s="105">
        <v>0</v>
      </c>
      <c r="GA60" s="139" t="str">
        <f t="shared" si="55"/>
        <v/>
      </c>
      <c r="GB60" s="139" t="str">
        <f t="shared" si="56"/>
        <v/>
      </c>
      <c r="GD60" s="105">
        <f t="shared" si="57"/>
        <v>0</v>
      </c>
      <c r="GE60" s="105">
        <f t="shared" si="92"/>
        <v>612</v>
      </c>
      <c r="GF60" s="105">
        <f t="shared" si="93"/>
        <v>1911</v>
      </c>
      <c r="GG60" s="105">
        <f t="shared" si="58"/>
        <v>1844</v>
      </c>
      <c r="GH60" s="105">
        <f t="shared" si="59"/>
        <v>0</v>
      </c>
      <c r="GI60" s="105">
        <f t="shared" si="60"/>
        <v>0</v>
      </c>
      <c r="GK60" s="105">
        <f t="shared" si="94"/>
        <v>131</v>
      </c>
      <c r="GL60" s="105">
        <f t="shared" si="95"/>
        <v>356</v>
      </c>
      <c r="GM60" s="105">
        <f t="shared" si="96"/>
        <v>53</v>
      </c>
      <c r="GN60" s="105">
        <f t="shared" si="97"/>
        <v>954</v>
      </c>
      <c r="GO60" s="105">
        <f t="shared" si="98"/>
        <v>479</v>
      </c>
      <c r="GP60" s="105">
        <f t="shared" si="99"/>
        <v>358</v>
      </c>
      <c r="GQ60" s="105">
        <f t="shared" si="100"/>
        <v>0</v>
      </c>
      <c r="GR60" s="105" t="str">
        <f t="shared" si="101"/>
        <v/>
      </c>
      <c r="GS60" s="105">
        <f t="shared" si="102"/>
        <v>0</v>
      </c>
      <c r="GT60" s="105"/>
      <c r="GU60" s="105">
        <f t="shared" si="103"/>
        <v>0</v>
      </c>
      <c r="GV60" s="105">
        <f t="shared" si="104"/>
        <v>0</v>
      </c>
      <c r="GW60" s="105">
        <f t="shared" si="105"/>
        <v>0</v>
      </c>
      <c r="GX60" s="105">
        <f t="shared" si="106"/>
        <v>0</v>
      </c>
      <c r="GY60" s="139" t="str">
        <f t="shared" si="33"/>
        <v/>
      </c>
      <c r="GZ60" s="139" t="str">
        <f t="shared" si="34"/>
        <v/>
      </c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</row>
    <row r="61" ht="15" spans="3:241">
      <c r="C61" s="138" t="s">
        <v>904</v>
      </c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>
        <v>3658</v>
      </c>
      <c r="AT61" s="105">
        <v>2188</v>
      </c>
      <c r="AU61" s="105">
        <v>2522</v>
      </c>
      <c r="AV61" s="105">
        <v>2752</v>
      </c>
      <c r="AW61" s="105">
        <v>8654</v>
      </c>
      <c r="AX61" s="105">
        <v>5715</v>
      </c>
      <c r="AY61" s="105">
        <v>4991</v>
      </c>
      <c r="AZ61" s="105">
        <v>3767</v>
      </c>
      <c r="BA61" s="105">
        <v>2564</v>
      </c>
      <c r="BB61" s="105">
        <v>2819</v>
      </c>
      <c r="BC61" s="105">
        <v>1826</v>
      </c>
      <c r="BD61" s="105">
        <v>794</v>
      </c>
      <c r="BE61" s="105">
        <v>694</v>
      </c>
      <c r="BF61" s="105"/>
      <c r="BG61" s="105"/>
      <c r="BH61" s="105"/>
      <c r="BI61" s="105"/>
      <c r="BJ61" s="105"/>
      <c r="BK61" s="105"/>
      <c r="BL61" s="105">
        <v>0</v>
      </c>
      <c r="BM61" s="105">
        <v>0</v>
      </c>
      <c r="BN61" s="105">
        <v>0</v>
      </c>
      <c r="BO61" s="105">
        <v>0</v>
      </c>
      <c r="BP61" s="105">
        <v>0</v>
      </c>
      <c r="BQ61" s="105">
        <v>0</v>
      </c>
      <c r="BR61" s="105">
        <v>0</v>
      </c>
      <c r="BS61" s="105"/>
      <c r="BT61" s="105">
        <v>0</v>
      </c>
      <c r="BU61" s="105">
        <v>0</v>
      </c>
      <c r="BV61" s="105">
        <v>0</v>
      </c>
      <c r="BW61" s="105">
        <v>0</v>
      </c>
      <c r="BX61" s="105">
        <v>0</v>
      </c>
      <c r="BY61" s="138">
        <v>0</v>
      </c>
      <c r="BZ61" s="138">
        <v>0</v>
      </c>
      <c r="CA61" s="139" t="str">
        <f t="shared" si="45"/>
        <v/>
      </c>
      <c r="CB61" s="139" t="str">
        <f t="shared" si="46"/>
        <v/>
      </c>
      <c r="CC61" s="105">
        <f t="shared" si="76"/>
        <v>0</v>
      </c>
      <c r="CD61" s="105">
        <f t="shared" si="77"/>
        <v>0</v>
      </c>
      <c r="CE61" s="105">
        <f t="shared" si="78"/>
        <v>0</v>
      </c>
      <c r="CF61" s="105">
        <f t="shared" si="79"/>
        <v>0</v>
      </c>
      <c r="CG61" s="105">
        <f t="shared" si="80"/>
        <v>0</v>
      </c>
      <c r="CH61" s="105">
        <f t="shared" si="81"/>
        <v>3658</v>
      </c>
      <c r="CI61" s="105">
        <f t="shared" si="82"/>
        <v>7462</v>
      </c>
      <c r="CJ61" s="105">
        <f t="shared" si="83"/>
        <v>19360</v>
      </c>
      <c r="CK61" s="105">
        <f t="shared" si="84"/>
        <v>9150</v>
      </c>
      <c r="CL61" s="105">
        <f t="shared" si="85"/>
        <v>3314</v>
      </c>
      <c r="CM61" s="105">
        <f t="shared" si="86"/>
        <v>0</v>
      </c>
      <c r="CN61" s="105">
        <f t="shared" si="87"/>
        <v>0</v>
      </c>
      <c r="CO61" s="105">
        <f t="shared" si="88"/>
        <v>0</v>
      </c>
      <c r="CP61" s="105">
        <f t="shared" si="89"/>
        <v>0</v>
      </c>
      <c r="CQ61" s="105">
        <f t="shared" si="90"/>
        <v>0</v>
      </c>
      <c r="CR61" s="105">
        <f t="shared" si="91"/>
        <v>0</v>
      </c>
      <c r="CS61" s="139" t="str">
        <f t="shared" si="15"/>
        <v/>
      </c>
      <c r="CT61" s="164" t="str">
        <f t="shared" si="16"/>
        <v/>
      </c>
      <c r="CU61" s="165">
        <f t="shared" si="48"/>
        <v>0</v>
      </c>
      <c r="CV61" s="165">
        <f t="shared" si="49"/>
        <v>0</v>
      </c>
      <c r="CW61" s="165">
        <f t="shared" si="50"/>
        <v>0</v>
      </c>
      <c r="CX61" s="165">
        <f t="shared" si="51"/>
        <v>30480</v>
      </c>
      <c r="CY61" s="165">
        <f t="shared" si="52"/>
        <v>12464</v>
      </c>
      <c r="CZ61" s="165">
        <f t="shared" si="53"/>
        <v>0</v>
      </c>
      <c r="DA61" s="165">
        <f t="shared" si="54"/>
        <v>0</v>
      </c>
      <c r="DB61" s="166"/>
      <c r="DC61" s="138" t="s">
        <v>912</v>
      </c>
      <c r="DD61" s="105"/>
      <c r="DE61" s="105"/>
      <c r="DF61" s="105">
        <v>928</v>
      </c>
      <c r="DG61" s="105">
        <v>465</v>
      </c>
      <c r="DH61" s="105">
        <v>547</v>
      </c>
      <c r="DI61" s="105">
        <v>3</v>
      </c>
      <c r="DJ61" s="105"/>
      <c r="DK61" s="105"/>
      <c r="DL61" s="105">
        <v>230</v>
      </c>
      <c r="DM61" s="105">
        <v>305</v>
      </c>
      <c r="DN61" s="105">
        <v>1126</v>
      </c>
      <c r="DO61" s="105">
        <v>304</v>
      </c>
      <c r="DP61" s="105"/>
      <c r="DQ61" s="105"/>
      <c r="DR61" s="105"/>
      <c r="DS61" s="105"/>
      <c r="DT61" s="105"/>
      <c r="DU61" s="105"/>
      <c r="DV61" s="105"/>
      <c r="DW61" s="105"/>
      <c r="DX61" s="105"/>
      <c r="DY61" s="105"/>
      <c r="DZ61" s="105"/>
      <c r="EA61" s="105"/>
      <c r="EB61" s="105"/>
      <c r="EC61" s="105"/>
      <c r="ED61" s="105"/>
      <c r="EE61" s="105"/>
      <c r="EF61" s="105"/>
      <c r="EG61" s="105"/>
      <c r="EH61" s="105"/>
      <c r="EI61" s="105"/>
      <c r="EJ61" s="105"/>
      <c r="EK61" s="105"/>
      <c r="EL61" s="105"/>
      <c r="EM61" s="105"/>
      <c r="EN61" s="105"/>
      <c r="EO61" s="105"/>
      <c r="EP61" s="105"/>
      <c r="EQ61" s="105"/>
      <c r="ER61" s="105"/>
      <c r="ES61" s="105"/>
      <c r="ET61" s="105"/>
      <c r="EU61" s="105"/>
      <c r="EV61" s="105"/>
      <c r="EW61" s="105"/>
      <c r="EX61" s="105"/>
      <c r="EY61" s="105"/>
      <c r="EZ61" s="105"/>
      <c r="FA61" s="105"/>
      <c r="FB61" s="105"/>
      <c r="FC61" s="105"/>
      <c r="FD61" s="105"/>
      <c r="FE61" s="105"/>
      <c r="FF61" s="105"/>
      <c r="FG61" s="105"/>
      <c r="FH61" s="105"/>
      <c r="FI61" s="105"/>
      <c r="FJ61" s="105"/>
      <c r="FK61" s="105"/>
      <c r="FL61" s="105"/>
      <c r="FM61" s="105"/>
      <c r="FN61" s="105"/>
      <c r="FO61" s="105"/>
      <c r="FP61" s="105"/>
      <c r="FQ61" s="105"/>
      <c r="FR61" s="105"/>
      <c r="FS61" s="105">
        <v>0</v>
      </c>
      <c r="FT61" s="105">
        <v>0</v>
      </c>
      <c r="FU61" s="105">
        <v>0</v>
      </c>
      <c r="FV61" s="105">
        <v>0</v>
      </c>
      <c r="FW61" s="105">
        <v>0</v>
      </c>
      <c r="FX61" s="105">
        <v>0</v>
      </c>
      <c r="FY61" s="105" t="e">
        <v>#N/A</v>
      </c>
      <c r="FZ61" s="105"/>
      <c r="GA61" s="139" t="str">
        <f t="shared" si="55"/>
        <v/>
      </c>
      <c r="GB61" s="139" t="str">
        <f t="shared" si="56"/>
        <v/>
      </c>
      <c r="GD61" s="105">
        <f t="shared" si="57"/>
        <v>3908</v>
      </c>
      <c r="GE61" s="105">
        <f t="shared" si="92"/>
        <v>0</v>
      </c>
      <c r="GF61" s="105">
        <f t="shared" si="93"/>
        <v>0</v>
      </c>
      <c r="GG61" s="105">
        <f t="shared" si="58"/>
        <v>0</v>
      </c>
      <c r="GH61" s="105">
        <f t="shared" si="59"/>
        <v>0</v>
      </c>
      <c r="GI61" s="105">
        <f t="shared" si="60"/>
        <v>0</v>
      </c>
      <c r="GK61" s="105">
        <f t="shared" si="94"/>
        <v>0</v>
      </c>
      <c r="GL61" s="105">
        <f t="shared" si="95"/>
        <v>0</v>
      </c>
      <c r="GM61" s="105">
        <f t="shared" si="96"/>
        <v>0</v>
      </c>
      <c r="GN61" s="105">
        <f t="shared" si="97"/>
        <v>0</v>
      </c>
      <c r="GO61" s="105">
        <f t="shared" si="98"/>
        <v>0</v>
      </c>
      <c r="GP61" s="105">
        <f t="shared" si="99"/>
        <v>0</v>
      </c>
      <c r="GQ61" s="105">
        <f t="shared" si="100"/>
        <v>0</v>
      </c>
      <c r="GR61" s="105" t="str">
        <f t="shared" si="101"/>
        <v/>
      </c>
      <c r="GS61" s="105">
        <f t="shared" si="102"/>
        <v>0</v>
      </c>
      <c r="GT61" s="105">
        <f>SUM(FI61:FK61)</f>
        <v>0</v>
      </c>
      <c r="GU61" s="105"/>
      <c r="GV61" s="105">
        <f t="shared" si="104"/>
        <v>0</v>
      </c>
      <c r="GW61" s="105">
        <f t="shared" si="105"/>
        <v>0</v>
      </c>
      <c r="GX61" s="105">
        <f t="shared" si="106"/>
        <v>0</v>
      </c>
      <c r="GY61" s="139" t="str">
        <f t="shared" si="33"/>
        <v/>
      </c>
      <c r="GZ61" s="139" t="str">
        <f t="shared" si="34"/>
        <v/>
      </c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</row>
    <row r="62" ht="15" spans="3:241">
      <c r="C62" s="138" t="s">
        <v>905</v>
      </c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>
        <v>612</v>
      </c>
      <c r="AB62" s="105">
        <v>201</v>
      </c>
      <c r="AC62" s="105">
        <v>51</v>
      </c>
      <c r="AD62" s="105">
        <v>211</v>
      </c>
      <c r="AE62" s="105">
        <v>221</v>
      </c>
      <c r="AF62" s="105">
        <v>345</v>
      </c>
      <c r="AG62" s="105">
        <v>472</v>
      </c>
      <c r="AH62" s="105">
        <v>426</v>
      </c>
      <c r="AI62" s="105">
        <v>450</v>
      </c>
      <c r="AJ62" s="105">
        <v>510</v>
      </c>
      <c r="AK62" s="105">
        <v>520</v>
      </c>
      <c r="AL62" s="105">
        <v>526</v>
      </c>
      <c r="AM62" s="105">
        <v>627</v>
      </c>
      <c r="AN62" s="105">
        <v>236</v>
      </c>
      <c r="AO62" s="105">
        <v>117</v>
      </c>
      <c r="AP62" s="105">
        <v>212</v>
      </c>
      <c r="AQ62" s="105">
        <v>241</v>
      </c>
      <c r="AR62" s="105">
        <v>255</v>
      </c>
      <c r="AS62" s="105">
        <v>88</v>
      </c>
      <c r="AT62" s="105">
        <v>150</v>
      </c>
      <c r="AU62" s="105">
        <v>160</v>
      </c>
      <c r="AV62" s="105">
        <v>150</v>
      </c>
      <c r="AW62" s="105">
        <v>110</v>
      </c>
      <c r="AX62" s="105">
        <v>70</v>
      </c>
      <c r="AY62" s="105">
        <v>51</v>
      </c>
      <c r="AZ62" s="105">
        <v>40</v>
      </c>
      <c r="BA62" s="105">
        <v>23</v>
      </c>
      <c r="BB62" s="105">
        <v>18</v>
      </c>
      <c r="BC62" s="105">
        <v>15</v>
      </c>
      <c r="BD62" s="105">
        <v>9</v>
      </c>
      <c r="BE62" s="105">
        <v>14</v>
      </c>
      <c r="BF62" s="105"/>
      <c r="BG62" s="105"/>
      <c r="BH62" s="105"/>
      <c r="BI62" s="105"/>
      <c r="BJ62" s="105"/>
      <c r="BK62" s="105"/>
      <c r="BL62" s="105">
        <v>0</v>
      </c>
      <c r="BM62" s="105">
        <v>0</v>
      </c>
      <c r="BN62" s="105">
        <v>0</v>
      </c>
      <c r="BO62" s="105">
        <v>0</v>
      </c>
      <c r="BP62" s="105">
        <v>0</v>
      </c>
      <c r="BQ62" s="105">
        <v>0</v>
      </c>
      <c r="BR62" s="105">
        <v>0</v>
      </c>
      <c r="BS62" s="105">
        <v>0</v>
      </c>
      <c r="BT62" s="105">
        <v>0</v>
      </c>
      <c r="BU62" s="105">
        <v>0</v>
      </c>
      <c r="BV62" s="105">
        <v>0</v>
      </c>
      <c r="BW62" s="105">
        <v>0</v>
      </c>
      <c r="BX62" s="105">
        <v>0</v>
      </c>
      <c r="BY62" s="138">
        <v>0</v>
      </c>
      <c r="BZ62" s="138">
        <v>0</v>
      </c>
      <c r="CA62" s="139" t="str">
        <f t="shared" si="45"/>
        <v/>
      </c>
      <c r="CB62" s="139" t="str">
        <f t="shared" si="46"/>
        <v/>
      </c>
      <c r="CC62" s="105">
        <f t="shared" si="76"/>
        <v>612</v>
      </c>
      <c r="CD62" s="105">
        <f t="shared" si="77"/>
        <v>4560</v>
      </c>
      <c r="CE62" s="105">
        <f t="shared" si="78"/>
        <v>1906</v>
      </c>
      <c r="CF62" s="105">
        <f t="shared" si="79"/>
        <v>1673</v>
      </c>
      <c r="CG62" s="105">
        <f t="shared" si="80"/>
        <v>565</v>
      </c>
      <c r="CH62" s="105">
        <f t="shared" si="81"/>
        <v>584</v>
      </c>
      <c r="CI62" s="105">
        <f t="shared" si="82"/>
        <v>460</v>
      </c>
      <c r="CJ62" s="105">
        <f t="shared" si="83"/>
        <v>231</v>
      </c>
      <c r="CK62" s="105">
        <f t="shared" si="84"/>
        <v>81</v>
      </c>
      <c r="CL62" s="105">
        <f t="shared" si="85"/>
        <v>38</v>
      </c>
      <c r="CM62" s="105">
        <f t="shared" si="86"/>
        <v>0</v>
      </c>
      <c r="CN62" s="105">
        <f t="shared" si="87"/>
        <v>0</v>
      </c>
      <c r="CO62" s="105">
        <f t="shared" si="88"/>
        <v>0</v>
      </c>
      <c r="CP62" s="105">
        <f t="shared" si="89"/>
        <v>0</v>
      </c>
      <c r="CQ62" s="105">
        <f t="shared" si="90"/>
        <v>0</v>
      </c>
      <c r="CR62" s="105">
        <f t="shared" si="91"/>
        <v>0</v>
      </c>
      <c r="CS62" s="139" t="str">
        <f t="shared" si="15"/>
        <v/>
      </c>
      <c r="CT62" s="164" t="str">
        <f t="shared" si="16"/>
        <v/>
      </c>
      <c r="CU62" s="165">
        <f t="shared" si="48"/>
        <v>0</v>
      </c>
      <c r="CV62" s="165">
        <f t="shared" si="49"/>
        <v>612</v>
      </c>
      <c r="CW62" s="165">
        <f t="shared" si="50"/>
        <v>4560</v>
      </c>
      <c r="CX62" s="165">
        <f t="shared" si="51"/>
        <v>1840</v>
      </c>
      <c r="CY62" s="165">
        <f t="shared" si="52"/>
        <v>119</v>
      </c>
      <c r="CZ62" s="165">
        <f t="shared" si="53"/>
        <v>0</v>
      </c>
      <c r="DA62" s="165">
        <f t="shared" si="54"/>
        <v>0</v>
      </c>
      <c r="DB62" s="166"/>
      <c r="DC62" s="138" t="s">
        <v>913</v>
      </c>
      <c r="DD62" s="105"/>
      <c r="DE62" s="105"/>
      <c r="DF62" s="105"/>
      <c r="DG62" s="105"/>
      <c r="DH62" s="105"/>
      <c r="DI62" s="105"/>
      <c r="DJ62" s="105"/>
      <c r="DK62" s="105"/>
      <c r="DL62" s="105"/>
      <c r="DM62" s="105"/>
      <c r="DN62" s="105"/>
      <c r="DO62" s="105"/>
      <c r="DP62" s="105"/>
      <c r="DQ62" s="105"/>
      <c r="DR62" s="105"/>
      <c r="DS62" s="105"/>
      <c r="DT62" s="105"/>
      <c r="DU62" s="105"/>
      <c r="DV62" s="105"/>
      <c r="DW62" s="105"/>
      <c r="DX62" s="105"/>
      <c r="DY62" s="105">
        <v>258</v>
      </c>
      <c r="DZ62" s="105">
        <v>1426</v>
      </c>
      <c r="EA62" s="105">
        <v>1205</v>
      </c>
      <c r="EB62" s="105">
        <v>142</v>
      </c>
      <c r="EC62" s="105"/>
      <c r="ED62" s="105"/>
      <c r="EE62" s="105"/>
      <c r="EF62" s="105"/>
      <c r="EG62" s="105"/>
      <c r="EH62" s="105"/>
      <c r="EI62" s="105"/>
      <c r="EJ62" s="105"/>
      <c r="EK62" s="105"/>
      <c r="EL62" s="105"/>
      <c r="EM62" s="105"/>
      <c r="EN62" s="105"/>
      <c r="EO62" s="105"/>
      <c r="EP62" s="105"/>
      <c r="EQ62" s="105"/>
      <c r="ER62" s="105"/>
      <c r="ES62" s="105"/>
      <c r="ET62" s="105"/>
      <c r="EU62" s="105"/>
      <c r="EV62" s="105"/>
      <c r="EW62" s="105"/>
      <c r="EX62" s="105"/>
      <c r="EY62" s="105"/>
      <c r="EZ62" s="105"/>
      <c r="FA62" s="105"/>
      <c r="FB62" s="105"/>
      <c r="FC62" s="105"/>
      <c r="FD62" s="105"/>
      <c r="FE62" s="105"/>
      <c r="FF62" s="105"/>
      <c r="FG62" s="105"/>
      <c r="FH62" s="105"/>
      <c r="FI62" s="105"/>
      <c r="FJ62" s="105"/>
      <c r="FK62" s="105"/>
      <c r="FL62" s="105">
        <v>0</v>
      </c>
      <c r="FM62" s="105">
        <v>0</v>
      </c>
      <c r="FN62" s="105">
        <v>0</v>
      </c>
      <c r="FO62" s="105"/>
      <c r="FP62" s="105">
        <v>0</v>
      </c>
      <c r="FQ62" s="105">
        <v>0</v>
      </c>
      <c r="FR62" s="105">
        <v>0</v>
      </c>
      <c r="FS62" s="105">
        <v>0</v>
      </c>
      <c r="FT62" s="105">
        <v>0</v>
      </c>
      <c r="FU62" s="105">
        <v>0</v>
      </c>
      <c r="FV62" s="105">
        <v>0</v>
      </c>
      <c r="FW62" s="105">
        <v>0</v>
      </c>
      <c r="FX62" s="105">
        <v>0</v>
      </c>
      <c r="FY62" s="105">
        <v>0</v>
      </c>
      <c r="FZ62" s="105">
        <v>0</v>
      </c>
      <c r="GA62" s="139" t="str">
        <f t="shared" si="55"/>
        <v/>
      </c>
      <c r="GB62" s="139" t="str">
        <f t="shared" si="56"/>
        <v/>
      </c>
      <c r="GD62" s="105">
        <f t="shared" si="57"/>
        <v>0</v>
      </c>
      <c r="GE62" s="105">
        <f t="shared" si="92"/>
        <v>2889</v>
      </c>
      <c r="GF62" s="105">
        <f t="shared" si="93"/>
        <v>142</v>
      </c>
      <c r="GG62" s="105">
        <f t="shared" si="58"/>
        <v>0</v>
      </c>
      <c r="GH62" s="105">
        <f t="shared" si="59"/>
        <v>0</v>
      </c>
      <c r="GI62" s="105">
        <f t="shared" si="60"/>
        <v>0</v>
      </c>
      <c r="GK62" s="105">
        <f t="shared" si="94"/>
        <v>0</v>
      </c>
      <c r="GL62" s="105">
        <f t="shared" si="95"/>
        <v>0</v>
      </c>
      <c r="GM62" s="105">
        <f t="shared" si="96"/>
        <v>0</v>
      </c>
      <c r="GN62" s="105">
        <f t="shared" si="97"/>
        <v>0</v>
      </c>
      <c r="GO62" s="105">
        <f t="shared" si="98"/>
        <v>0</v>
      </c>
      <c r="GP62" s="105">
        <f t="shared" si="99"/>
        <v>0</v>
      </c>
      <c r="GQ62" s="105">
        <f t="shared" si="100"/>
        <v>0</v>
      </c>
      <c r="GR62" s="105" t="str">
        <f t="shared" si="101"/>
        <v/>
      </c>
      <c r="GS62" s="105">
        <f t="shared" si="102"/>
        <v>0</v>
      </c>
      <c r="GT62" s="105"/>
      <c r="GU62" s="105">
        <f t="shared" ref="GU62:GU67" si="108">SUM(FL62:FN62)</f>
        <v>0</v>
      </c>
      <c r="GV62" s="105">
        <f t="shared" si="104"/>
        <v>0</v>
      </c>
      <c r="GW62" s="105">
        <f t="shared" si="105"/>
        <v>0</v>
      </c>
      <c r="GX62" s="105">
        <f t="shared" si="106"/>
        <v>0</v>
      </c>
      <c r="GY62" s="139" t="str">
        <f t="shared" si="33"/>
        <v/>
      </c>
      <c r="GZ62" s="139" t="str">
        <f t="shared" si="34"/>
        <v/>
      </c>
      <c r="HC62" s="31"/>
      <c r="HD62" s="31"/>
      <c r="HE62" s="31"/>
      <c r="HF62" s="31"/>
      <c r="HG62" s="31"/>
      <c r="HH62" s="31"/>
      <c r="HI62" s="31"/>
      <c r="HJ62" s="31"/>
      <c r="HK62" s="31"/>
      <c r="HL62" s="31"/>
      <c r="HM62" s="31"/>
      <c r="HN62" s="31"/>
      <c r="HO62" s="31"/>
      <c r="HP62" s="31"/>
      <c r="HQ62" s="31"/>
      <c r="HR62" s="31"/>
      <c r="HS62" s="31"/>
      <c r="HT62" s="31"/>
      <c r="HU62" s="31"/>
      <c r="HV62" s="31"/>
      <c r="HW62" s="31"/>
      <c r="HX62" s="31"/>
      <c r="HY62" s="31"/>
      <c r="HZ62" s="31"/>
      <c r="IA62" s="31"/>
      <c r="IB62" s="31"/>
      <c r="IC62" s="31"/>
      <c r="ID62" s="31"/>
      <c r="IE62" s="31"/>
      <c r="IF62" s="31"/>
      <c r="IG62" s="31"/>
    </row>
    <row r="63" ht="15" spans="3:241">
      <c r="C63" s="138" t="s">
        <v>907</v>
      </c>
      <c r="D63" s="105"/>
      <c r="E63" s="105"/>
      <c r="F63" s="105"/>
      <c r="G63" s="105"/>
      <c r="H63" s="105"/>
      <c r="I63" s="105"/>
      <c r="J63" s="105"/>
      <c r="K63" s="105"/>
      <c r="L63" s="105">
        <v>862</v>
      </c>
      <c r="M63" s="105">
        <v>535</v>
      </c>
      <c r="N63" s="105">
        <v>4204</v>
      </c>
      <c r="O63" s="105">
        <v>3551</v>
      </c>
      <c r="P63" s="105">
        <v>485</v>
      </c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>
        <v>1560</v>
      </c>
      <c r="BA63" s="105">
        <v>1086</v>
      </c>
      <c r="BB63" s="105">
        <v>1325</v>
      </c>
      <c r="BC63" s="105">
        <v>1180</v>
      </c>
      <c r="BD63" s="105">
        <v>505</v>
      </c>
      <c r="BE63" s="105"/>
      <c r="BF63" s="105"/>
      <c r="BG63" s="105"/>
      <c r="BH63" s="105"/>
      <c r="BI63" s="105"/>
      <c r="BJ63" s="105"/>
      <c r="BK63" s="105"/>
      <c r="BL63" s="105">
        <v>0</v>
      </c>
      <c r="BM63" s="105">
        <v>0</v>
      </c>
      <c r="BN63" s="105">
        <v>0</v>
      </c>
      <c r="BO63" s="105">
        <v>0</v>
      </c>
      <c r="BP63" s="105">
        <v>0</v>
      </c>
      <c r="BQ63" s="105">
        <v>0</v>
      </c>
      <c r="BR63" s="105">
        <v>0</v>
      </c>
      <c r="BS63" s="105"/>
      <c r="BT63" s="105">
        <v>0</v>
      </c>
      <c r="BU63" s="105">
        <v>0</v>
      </c>
      <c r="BV63" s="105">
        <v>0</v>
      </c>
      <c r="BW63" s="105">
        <v>0</v>
      </c>
      <c r="BX63" s="105">
        <v>0</v>
      </c>
      <c r="BY63" s="138">
        <v>0</v>
      </c>
      <c r="BZ63" s="138">
        <v>0</v>
      </c>
      <c r="CA63" s="139" t="str">
        <f t="shared" si="45"/>
        <v/>
      </c>
      <c r="CB63" s="139" t="str">
        <f t="shared" si="46"/>
        <v/>
      </c>
      <c r="CC63" s="105">
        <f t="shared" si="76"/>
        <v>485</v>
      </c>
      <c r="CD63" s="105">
        <f t="shared" si="77"/>
        <v>0</v>
      </c>
      <c r="CE63" s="105">
        <f t="shared" si="78"/>
        <v>0</v>
      </c>
      <c r="CF63" s="105">
        <f t="shared" si="79"/>
        <v>0</v>
      </c>
      <c r="CG63" s="105">
        <f t="shared" si="80"/>
        <v>0</v>
      </c>
      <c r="CH63" s="105">
        <f t="shared" si="81"/>
        <v>0</v>
      </c>
      <c r="CI63" s="105">
        <f t="shared" si="82"/>
        <v>0</v>
      </c>
      <c r="CJ63" s="105">
        <f t="shared" si="83"/>
        <v>0</v>
      </c>
      <c r="CK63" s="105">
        <f t="shared" si="84"/>
        <v>3971</v>
      </c>
      <c r="CL63" s="105">
        <f t="shared" si="85"/>
        <v>1685</v>
      </c>
      <c r="CM63" s="105">
        <f t="shared" si="86"/>
        <v>0</v>
      </c>
      <c r="CN63" s="105">
        <f t="shared" si="87"/>
        <v>0</v>
      </c>
      <c r="CO63" s="105">
        <f t="shared" si="88"/>
        <v>0</v>
      </c>
      <c r="CP63" s="105">
        <f t="shared" si="89"/>
        <v>0</v>
      </c>
      <c r="CQ63" s="105">
        <f t="shared" si="90"/>
        <v>0</v>
      </c>
      <c r="CR63" s="105">
        <f t="shared" si="91"/>
        <v>0</v>
      </c>
      <c r="CS63" s="139" t="str">
        <f t="shared" si="15"/>
        <v/>
      </c>
      <c r="CT63" s="164" t="str">
        <f t="shared" si="16"/>
        <v/>
      </c>
      <c r="CU63" s="165">
        <f t="shared" si="48"/>
        <v>9152</v>
      </c>
      <c r="CV63" s="165">
        <f t="shared" si="49"/>
        <v>485</v>
      </c>
      <c r="CW63" s="165">
        <f t="shared" si="50"/>
        <v>0</v>
      </c>
      <c r="CX63" s="165">
        <f t="shared" si="51"/>
        <v>0</v>
      </c>
      <c r="CY63" s="165">
        <f t="shared" si="52"/>
        <v>5656</v>
      </c>
      <c r="CZ63" s="165">
        <f t="shared" si="53"/>
        <v>0</v>
      </c>
      <c r="DA63" s="165">
        <f t="shared" si="54"/>
        <v>0</v>
      </c>
      <c r="DB63" s="166"/>
      <c r="DC63" s="138" t="s">
        <v>914</v>
      </c>
      <c r="DD63" s="105"/>
      <c r="DE63" s="105"/>
      <c r="DF63" s="105"/>
      <c r="DG63" s="105"/>
      <c r="DH63" s="105"/>
      <c r="DI63" s="105"/>
      <c r="DJ63" s="105"/>
      <c r="DK63" s="105"/>
      <c r="DL63" s="105"/>
      <c r="DM63" s="105"/>
      <c r="DN63" s="105"/>
      <c r="DO63" s="105">
        <v>665</v>
      </c>
      <c r="DP63" s="105">
        <v>262</v>
      </c>
      <c r="DQ63" s="105">
        <v>148</v>
      </c>
      <c r="DR63" s="105">
        <v>284</v>
      </c>
      <c r="DS63" s="105">
        <v>94</v>
      </c>
      <c r="DT63" s="105">
        <v>112</v>
      </c>
      <c r="DU63" s="105">
        <v>375</v>
      </c>
      <c r="DV63" s="105">
        <v>56</v>
      </c>
      <c r="DW63" s="105">
        <v>50</v>
      </c>
      <c r="DX63" s="105">
        <v>42</v>
      </c>
      <c r="DY63" s="105">
        <v>34</v>
      </c>
      <c r="DZ63" s="105">
        <v>47</v>
      </c>
      <c r="EA63" s="105">
        <v>30</v>
      </c>
      <c r="EB63" s="105"/>
      <c r="EC63" s="105">
        <v>17</v>
      </c>
      <c r="ED63" s="105"/>
      <c r="EE63" s="105">
        <v>7</v>
      </c>
      <c r="EF63" s="105">
        <v>390</v>
      </c>
      <c r="EG63" s="105"/>
      <c r="EH63" s="105">
        <v>14</v>
      </c>
      <c r="EI63" s="105">
        <v>27</v>
      </c>
      <c r="EJ63" s="105">
        <v>29</v>
      </c>
      <c r="EK63" s="105">
        <v>38</v>
      </c>
      <c r="EL63" s="105">
        <v>19</v>
      </c>
      <c r="EM63" s="105">
        <v>36</v>
      </c>
      <c r="EN63" s="105">
        <v>198</v>
      </c>
      <c r="EO63" s="105"/>
      <c r="EP63" s="105">
        <v>3</v>
      </c>
      <c r="EQ63" s="105">
        <v>107</v>
      </c>
      <c r="ER63" s="105">
        <v>143</v>
      </c>
      <c r="ES63" s="105"/>
      <c r="ET63" s="105"/>
      <c r="EU63" s="105"/>
      <c r="EV63" s="105"/>
      <c r="EW63" s="105"/>
      <c r="EX63" s="105"/>
      <c r="EY63" s="105"/>
      <c r="EZ63" s="105"/>
      <c r="FA63" s="105"/>
      <c r="FB63" s="105"/>
      <c r="FC63" s="105"/>
      <c r="FD63" s="105"/>
      <c r="FE63" s="105"/>
      <c r="FF63" s="105"/>
      <c r="FG63" s="105"/>
      <c r="FH63" s="105"/>
      <c r="FI63" s="105"/>
      <c r="FJ63" s="105"/>
      <c r="FK63" s="105"/>
      <c r="FL63" s="105">
        <v>0</v>
      </c>
      <c r="FM63" s="105">
        <v>0</v>
      </c>
      <c r="FN63" s="105">
        <v>0</v>
      </c>
      <c r="FO63" s="105">
        <v>0</v>
      </c>
      <c r="FP63" s="105">
        <v>0</v>
      </c>
      <c r="FQ63" s="105">
        <v>0</v>
      </c>
      <c r="FR63" s="105">
        <v>0</v>
      </c>
      <c r="FS63" s="105">
        <v>0</v>
      </c>
      <c r="FT63" s="105">
        <v>0</v>
      </c>
      <c r="FU63" s="105">
        <v>0</v>
      </c>
      <c r="FV63" s="105">
        <v>0</v>
      </c>
      <c r="FW63" s="105">
        <v>0</v>
      </c>
      <c r="FX63" s="105">
        <v>0</v>
      </c>
      <c r="FY63" s="105">
        <v>0</v>
      </c>
      <c r="FZ63" s="105">
        <v>0</v>
      </c>
      <c r="GA63" s="139" t="str">
        <f t="shared" si="55"/>
        <v/>
      </c>
      <c r="GB63" s="139" t="str">
        <f t="shared" si="56"/>
        <v/>
      </c>
      <c r="GD63" s="105">
        <f t="shared" si="57"/>
        <v>665</v>
      </c>
      <c r="GE63" s="105">
        <f t="shared" si="92"/>
        <v>1534</v>
      </c>
      <c r="GF63" s="105">
        <f t="shared" si="93"/>
        <v>577</v>
      </c>
      <c r="GG63" s="105">
        <f t="shared" si="58"/>
        <v>451</v>
      </c>
      <c r="GH63" s="105">
        <f t="shared" si="59"/>
        <v>0</v>
      </c>
      <c r="GI63" s="105">
        <f t="shared" si="60"/>
        <v>0</v>
      </c>
      <c r="GK63" s="105">
        <f t="shared" si="94"/>
        <v>70</v>
      </c>
      <c r="GL63" s="105">
        <f t="shared" si="95"/>
        <v>93</v>
      </c>
      <c r="GM63" s="105">
        <f t="shared" si="96"/>
        <v>201</v>
      </c>
      <c r="GN63" s="105">
        <f t="shared" si="97"/>
        <v>250</v>
      </c>
      <c r="GO63" s="105">
        <f t="shared" si="98"/>
        <v>0</v>
      </c>
      <c r="GP63" s="105">
        <f t="shared" si="99"/>
        <v>0</v>
      </c>
      <c r="GQ63" s="105">
        <f t="shared" si="100"/>
        <v>0</v>
      </c>
      <c r="GR63" s="105" t="str">
        <f t="shared" si="101"/>
        <v/>
      </c>
      <c r="GS63" s="105">
        <f t="shared" si="102"/>
        <v>0</v>
      </c>
      <c r="GT63" s="105"/>
      <c r="GU63" s="105">
        <f t="shared" si="108"/>
        <v>0</v>
      </c>
      <c r="GV63" s="105">
        <f t="shared" si="104"/>
        <v>0</v>
      </c>
      <c r="GW63" s="105">
        <f t="shared" si="105"/>
        <v>0</v>
      </c>
      <c r="GX63" s="105">
        <f t="shared" si="106"/>
        <v>0</v>
      </c>
      <c r="GY63" s="139" t="str">
        <f t="shared" si="33"/>
        <v/>
      </c>
      <c r="GZ63" s="139" t="str">
        <f t="shared" si="34"/>
        <v/>
      </c>
      <c r="HC63" s="31"/>
      <c r="HD63" s="31"/>
      <c r="HE63" s="31"/>
      <c r="HF63" s="31"/>
      <c r="HG63" s="31"/>
      <c r="HH63" s="31"/>
      <c r="HI63" s="31"/>
      <c r="HJ63" s="31"/>
      <c r="HK63" s="31"/>
      <c r="HL63" s="31"/>
      <c r="HM63" s="31"/>
      <c r="HN63" s="31"/>
      <c r="HO63" s="31"/>
      <c r="HP63" s="31"/>
      <c r="HQ63" s="31"/>
      <c r="HR63" s="31"/>
      <c r="HS63" s="31"/>
      <c r="HT63" s="31"/>
      <c r="HU63" s="31"/>
      <c r="HV63" s="31"/>
      <c r="HW63" s="31"/>
      <c r="HX63" s="31"/>
      <c r="HY63" s="31"/>
      <c r="HZ63" s="31"/>
      <c r="IA63" s="31"/>
      <c r="IB63" s="31"/>
      <c r="IC63" s="31"/>
      <c r="ID63" s="31"/>
      <c r="IE63" s="31"/>
      <c r="IF63" s="31"/>
      <c r="IG63" s="31"/>
    </row>
    <row r="64" ht="15" spans="3:241">
      <c r="C64" s="138" t="s">
        <v>908</v>
      </c>
      <c r="D64" s="105"/>
      <c r="E64" s="105"/>
      <c r="F64" s="105"/>
      <c r="G64" s="105"/>
      <c r="H64" s="105"/>
      <c r="I64" s="105"/>
      <c r="J64" s="105"/>
      <c r="K64" s="105"/>
      <c r="L64" s="105"/>
      <c r="M64" s="105">
        <v>696</v>
      </c>
      <c r="N64" s="105">
        <v>2400</v>
      </c>
      <c r="O64" s="105">
        <v>2110</v>
      </c>
      <c r="P64" s="105">
        <v>502</v>
      </c>
      <c r="Q64" s="105">
        <v>291</v>
      </c>
      <c r="R64" s="105">
        <v>152</v>
      </c>
      <c r="S64" s="105">
        <v>2232</v>
      </c>
      <c r="T64" s="105">
        <v>3335</v>
      </c>
      <c r="U64" s="105">
        <v>1340</v>
      </c>
      <c r="V64" s="105"/>
      <c r="W64" s="105">
        <v>54</v>
      </c>
      <c r="X64" s="105">
        <v>50</v>
      </c>
      <c r="Y64" s="105">
        <v>39</v>
      </c>
      <c r="Z64" s="105">
        <v>52</v>
      </c>
      <c r="AA64" s="105">
        <v>62</v>
      </c>
      <c r="AB64" s="105">
        <v>51</v>
      </c>
      <c r="AC64" s="105">
        <v>1</v>
      </c>
      <c r="AD64" s="105">
        <v>138</v>
      </c>
      <c r="AE64" s="105">
        <v>314</v>
      </c>
      <c r="AF64" s="105">
        <v>233</v>
      </c>
      <c r="AG64" s="105">
        <v>718</v>
      </c>
      <c r="AH64" s="105">
        <v>791</v>
      </c>
      <c r="AI64" s="105">
        <v>350</v>
      </c>
      <c r="AJ64" s="105">
        <v>1435</v>
      </c>
      <c r="AK64" s="105"/>
      <c r="AL64" s="105">
        <v>14</v>
      </c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>
        <v>0</v>
      </c>
      <c r="BA64" s="105">
        <v>1389</v>
      </c>
      <c r="BB64" s="105">
        <v>1184</v>
      </c>
      <c r="BC64" s="105"/>
      <c r="BD64" s="105"/>
      <c r="BE64" s="105"/>
      <c r="BF64" s="105"/>
      <c r="BG64" s="105"/>
      <c r="BH64" s="105"/>
      <c r="BI64" s="105"/>
      <c r="BJ64" s="105"/>
      <c r="BK64" s="105"/>
      <c r="BL64" s="105">
        <v>0</v>
      </c>
      <c r="BM64" s="105">
        <v>0</v>
      </c>
      <c r="BN64" s="105">
        <v>0</v>
      </c>
      <c r="BO64" s="105">
        <v>0</v>
      </c>
      <c r="BP64" s="105">
        <v>0</v>
      </c>
      <c r="BQ64" s="105">
        <v>0</v>
      </c>
      <c r="BR64" s="105"/>
      <c r="BS64" s="105"/>
      <c r="BT64" s="105">
        <v>0</v>
      </c>
      <c r="BU64" s="105">
        <v>689</v>
      </c>
      <c r="BV64" s="105">
        <v>0</v>
      </c>
      <c r="BW64" s="105">
        <v>0</v>
      </c>
      <c r="BX64" s="105">
        <v>0</v>
      </c>
      <c r="BY64" s="138">
        <v>0</v>
      </c>
      <c r="BZ64" s="138">
        <v>0</v>
      </c>
      <c r="CA64" s="139" t="str">
        <f t="shared" si="45"/>
        <v/>
      </c>
      <c r="CB64" s="139" t="str">
        <f t="shared" si="46"/>
        <v/>
      </c>
      <c r="CC64" s="105">
        <f t="shared" si="76"/>
        <v>8109</v>
      </c>
      <c r="CD64" s="105">
        <f t="shared" si="77"/>
        <v>4045</v>
      </c>
      <c r="CE64" s="105">
        <f t="shared" si="78"/>
        <v>2576</v>
      </c>
      <c r="CF64" s="105">
        <f t="shared" si="79"/>
        <v>14</v>
      </c>
      <c r="CG64" s="105">
        <f t="shared" si="80"/>
        <v>0</v>
      </c>
      <c r="CH64" s="105">
        <f t="shared" si="81"/>
        <v>0</v>
      </c>
      <c r="CI64" s="105">
        <f t="shared" si="82"/>
        <v>0</v>
      </c>
      <c r="CJ64" s="105">
        <f t="shared" si="83"/>
        <v>0</v>
      </c>
      <c r="CK64" s="105">
        <f t="shared" si="84"/>
        <v>2573</v>
      </c>
      <c r="CL64" s="105">
        <f t="shared" si="85"/>
        <v>0</v>
      </c>
      <c r="CM64" s="105">
        <f t="shared" si="86"/>
        <v>0</v>
      </c>
      <c r="CN64" s="105">
        <f t="shared" si="87"/>
        <v>0</v>
      </c>
      <c r="CO64" s="105">
        <f t="shared" si="88"/>
        <v>0</v>
      </c>
      <c r="CP64" s="105">
        <f t="shared" si="89"/>
        <v>0</v>
      </c>
      <c r="CQ64" s="105">
        <f t="shared" si="90"/>
        <v>0</v>
      </c>
      <c r="CR64" s="105">
        <f t="shared" si="91"/>
        <v>689</v>
      </c>
      <c r="CS64" s="139" t="str">
        <f t="shared" si="15"/>
        <v/>
      </c>
      <c r="CT64" s="164" t="str">
        <f t="shared" si="16"/>
        <v/>
      </c>
      <c r="CU64" s="165">
        <f t="shared" si="48"/>
        <v>5206</v>
      </c>
      <c r="CV64" s="165">
        <f t="shared" si="49"/>
        <v>8109</v>
      </c>
      <c r="CW64" s="165">
        <f t="shared" si="50"/>
        <v>4045</v>
      </c>
      <c r="CX64" s="165">
        <f t="shared" si="51"/>
        <v>0</v>
      </c>
      <c r="CY64" s="165">
        <f t="shared" si="52"/>
        <v>2573</v>
      </c>
      <c r="CZ64" s="165">
        <f t="shared" si="53"/>
        <v>689</v>
      </c>
      <c r="DA64" s="165">
        <f t="shared" si="54"/>
        <v>0</v>
      </c>
      <c r="DB64" s="166"/>
      <c r="DC64" s="138" t="s">
        <v>889</v>
      </c>
      <c r="DD64" s="105"/>
      <c r="DE64" s="105"/>
      <c r="DF64" s="105"/>
      <c r="DG64" s="105"/>
      <c r="DH64" s="105"/>
      <c r="DI64" s="105"/>
      <c r="DJ64" s="105">
        <v>240</v>
      </c>
      <c r="DK64" s="105">
        <v>256</v>
      </c>
      <c r="DL64" s="105">
        <v>269</v>
      </c>
      <c r="DM64" s="105">
        <v>283</v>
      </c>
      <c r="DN64" s="105">
        <v>290</v>
      </c>
      <c r="DO64" s="105">
        <v>1502</v>
      </c>
      <c r="DP64" s="105">
        <v>302</v>
      </c>
      <c r="DQ64" s="105">
        <v>316</v>
      </c>
      <c r="DR64" s="105">
        <v>320</v>
      </c>
      <c r="DS64" s="105">
        <v>326</v>
      </c>
      <c r="DT64" s="105">
        <v>330</v>
      </c>
      <c r="DU64" s="105">
        <v>321</v>
      </c>
      <c r="DV64" s="105">
        <v>326</v>
      </c>
      <c r="DW64" s="105">
        <v>243</v>
      </c>
      <c r="DX64" s="105">
        <v>250</v>
      </c>
      <c r="DY64" s="105">
        <v>225</v>
      </c>
      <c r="DZ64" s="105">
        <v>190</v>
      </c>
      <c r="EA64" s="105">
        <v>180</v>
      </c>
      <c r="EB64" s="105"/>
      <c r="EC64" s="105"/>
      <c r="ED64" s="105"/>
      <c r="EE64" s="105">
        <v>10</v>
      </c>
      <c r="EF64" s="105"/>
      <c r="EG64" s="105"/>
      <c r="EH64" s="105"/>
      <c r="EI64" s="105"/>
      <c r="EJ64" s="105"/>
      <c r="EK64" s="105"/>
      <c r="EL64" s="105"/>
      <c r="EM64" s="105"/>
      <c r="EN64" s="105"/>
      <c r="EO64" s="105"/>
      <c r="EP64" s="105"/>
      <c r="EQ64" s="105"/>
      <c r="ER64" s="105"/>
      <c r="ES64" s="105"/>
      <c r="ET64" s="105"/>
      <c r="EU64" s="105"/>
      <c r="EV64" s="105"/>
      <c r="EW64" s="105"/>
      <c r="EX64" s="105"/>
      <c r="EY64" s="105"/>
      <c r="EZ64" s="105"/>
      <c r="FA64" s="105"/>
      <c r="FB64" s="105"/>
      <c r="FC64" s="105"/>
      <c r="FD64" s="105"/>
      <c r="FE64" s="105"/>
      <c r="FF64" s="105"/>
      <c r="FG64" s="105"/>
      <c r="FH64" s="105"/>
      <c r="FI64" s="105"/>
      <c r="FJ64" s="105"/>
      <c r="FK64" s="105"/>
      <c r="FL64" s="105">
        <v>0</v>
      </c>
      <c r="FM64" s="105">
        <v>0</v>
      </c>
      <c r="FN64" s="105">
        <v>0</v>
      </c>
      <c r="FO64" s="105"/>
      <c r="FP64" s="105">
        <v>0</v>
      </c>
      <c r="FQ64" s="105">
        <v>0</v>
      </c>
      <c r="FR64" s="105">
        <v>0</v>
      </c>
      <c r="FS64" s="105">
        <v>0</v>
      </c>
      <c r="FT64" s="105">
        <v>0</v>
      </c>
      <c r="FU64" s="105">
        <v>0</v>
      </c>
      <c r="FV64" s="105">
        <v>0</v>
      </c>
      <c r="FW64" s="105">
        <v>0</v>
      </c>
      <c r="FX64" s="105">
        <v>0</v>
      </c>
      <c r="FY64" s="105">
        <v>0</v>
      </c>
      <c r="FZ64" s="105">
        <v>0</v>
      </c>
      <c r="GA64" s="139" t="str">
        <f t="shared" si="55"/>
        <v/>
      </c>
      <c r="GB64" s="139" t="str">
        <f t="shared" si="56"/>
        <v/>
      </c>
      <c r="GD64" s="105">
        <f t="shared" si="57"/>
        <v>2840</v>
      </c>
      <c r="GE64" s="105">
        <f t="shared" si="92"/>
        <v>3329</v>
      </c>
      <c r="GF64" s="105">
        <f t="shared" si="93"/>
        <v>10</v>
      </c>
      <c r="GG64" s="105">
        <f t="shared" si="58"/>
        <v>0</v>
      </c>
      <c r="GH64" s="105">
        <f t="shared" si="59"/>
        <v>0</v>
      </c>
      <c r="GI64" s="105">
        <f t="shared" si="60"/>
        <v>0</v>
      </c>
      <c r="GK64" s="105">
        <f t="shared" si="94"/>
        <v>0</v>
      </c>
      <c r="GL64" s="105">
        <f t="shared" si="95"/>
        <v>0</v>
      </c>
      <c r="GM64" s="105">
        <f t="shared" si="96"/>
        <v>0</v>
      </c>
      <c r="GN64" s="105">
        <f t="shared" si="97"/>
        <v>0</v>
      </c>
      <c r="GO64" s="105">
        <f t="shared" si="98"/>
        <v>0</v>
      </c>
      <c r="GP64" s="105">
        <f t="shared" si="99"/>
        <v>0</v>
      </c>
      <c r="GQ64" s="105">
        <f t="shared" si="100"/>
        <v>0</v>
      </c>
      <c r="GR64" s="105" t="str">
        <f t="shared" si="101"/>
        <v/>
      </c>
      <c r="GS64" s="105">
        <f t="shared" si="102"/>
        <v>0</v>
      </c>
      <c r="GT64" s="105"/>
      <c r="GU64" s="105">
        <f t="shared" si="108"/>
        <v>0</v>
      </c>
      <c r="GV64" s="105">
        <f t="shared" si="104"/>
        <v>0</v>
      </c>
      <c r="GW64" s="105">
        <f t="shared" si="105"/>
        <v>0</v>
      </c>
      <c r="GX64" s="105">
        <f t="shared" si="106"/>
        <v>0</v>
      </c>
      <c r="GY64" s="139" t="str">
        <f t="shared" si="33"/>
        <v/>
      </c>
      <c r="GZ64" s="139" t="str">
        <f t="shared" si="34"/>
        <v/>
      </c>
      <c r="HC64" s="31"/>
      <c r="HD64" s="31"/>
      <c r="HE64" s="31"/>
      <c r="HF64" s="31"/>
      <c r="HG64" s="31"/>
      <c r="HH64" s="31"/>
      <c r="HI64" s="31"/>
      <c r="HJ64" s="31"/>
      <c r="HK64" s="31"/>
      <c r="HL64" s="31"/>
      <c r="HM64" s="31"/>
      <c r="HN64" s="31"/>
      <c r="HO64" s="31"/>
      <c r="HP64" s="31"/>
      <c r="HQ64" s="31"/>
      <c r="HR64" s="31"/>
      <c r="HS64" s="31"/>
      <c r="HT64" s="31"/>
      <c r="HU64" s="31"/>
      <c r="HV64" s="31"/>
      <c r="HW64" s="31"/>
      <c r="HX64" s="31"/>
      <c r="HY64" s="31"/>
      <c r="HZ64" s="31"/>
      <c r="IA64" s="31"/>
      <c r="IB64" s="31"/>
      <c r="IC64" s="31"/>
      <c r="ID64" s="31"/>
      <c r="IE64" s="31"/>
      <c r="IF64" s="31"/>
      <c r="IG64" s="31"/>
    </row>
    <row r="65" ht="15" spans="3:242">
      <c r="C65" s="138" t="s">
        <v>911</v>
      </c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>
        <v>14</v>
      </c>
      <c r="AO65" s="105">
        <v>4</v>
      </c>
      <c r="AP65" s="105">
        <v>4</v>
      </c>
      <c r="AQ65" s="105">
        <v>2</v>
      </c>
      <c r="AR65" s="105">
        <v>1</v>
      </c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>
        <v>975</v>
      </c>
      <c r="BL65" s="105">
        <v>362</v>
      </c>
      <c r="BM65" s="105">
        <v>575</v>
      </c>
      <c r="BN65" s="105">
        <v>301</v>
      </c>
      <c r="BO65" s="105">
        <v>300</v>
      </c>
      <c r="BP65" s="105">
        <v>916</v>
      </c>
      <c r="BQ65" s="105">
        <v>937</v>
      </c>
      <c r="BR65" s="105">
        <v>831</v>
      </c>
      <c r="BS65" s="105">
        <v>6512</v>
      </c>
      <c r="BT65" s="105">
        <v>189</v>
      </c>
      <c r="BU65" s="105">
        <v>182</v>
      </c>
      <c r="BV65" s="105">
        <v>316</v>
      </c>
      <c r="BW65" s="105">
        <v>536</v>
      </c>
      <c r="BX65" s="105">
        <v>166</v>
      </c>
      <c r="BY65" s="138">
        <v>352</v>
      </c>
      <c r="BZ65" s="138">
        <v>24</v>
      </c>
      <c r="CA65" s="139">
        <f t="shared" si="45"/>
        <v>-0.920265780730897</v>
      </c>
      <c r="CB65" s="139">
        <f t="shared" si="46"/>
        <v>-0.931818181818182</v>
      </c>
      <c r="CC65" s="105">
        <f t="shared" si="76"/>
        <v>0</v>
      </c>
      <c r="CD65" s="105">
        <f t="shared" si="77"/>
        <v>0</v>
      </c>
      <c r="CE65" s="105">
        <f t="shared" si="78"/>
        <v>0</v>
      </c>
      <c r="CF65" s="105">
        <f t="shared" si="79"/>
        <v>0</v>
      </c>
      <c r="CG65" s="105">
        <f t="shared" si="80"/>
        <v>22</v>
      </c>
      <c r="CH65" s="105">
        <f t="shared" si="81"/>
        <v>3</v>
      </c>
      <c r="CI65" s="105">
        <f t="shared" si="82"/>
        <v>0</v>
      </c>
      <c r="CJ65" s="105">
        <f t="shared" si="83"/>
        <v>0</v>
      </c>
      <c r="CK65" s="105">
        <f t="shared" si="84"/>
        <v>0</v>
      </c>
      <c r="CL65" s="105">
        <f t="shared" si="85"/>
        <v>0</v>
      </c>
      <c r="CM65" s="105">
        <f t="shared" si="86"/>
        <v>0</v>
      </c>
      <c r="CN65" s="105">
        <f t="shared" si="87"/>
        <v>975</v>
      </c>
      <c r="CO65" s="105">
        <f t="shared" si="88"/>
        <v>1238</v>
      </c>
      <c r="CP65" s="105">
        <f t="shared" si="89"/>
        <v>2153</v>
      </c>
      <c r="CQ65" s="105">
        <f t="shared" si="90"/>
        <v>7532</v>
      </c>
      <c r="CR65" s="105">
        <f t="shared" si="91"/>
        <v>1034</v>
      </c>
      <c r="CS65" s="139">
        <f t="shared" si="15"/>
        <v>0.0605128205128205</v>
      </c>
      <c r="CT65" s="164">
        <f t="shared" si="16"/>
        <v>-0.862719065321296</v>
      </c>
      <c r="CU65" s="165">
        <f t="shared" si="48"/>
        <v>0</v>
      </c>
      <c r="CV65" s="165">
        <f t="shared" si="49"/>
        <v>0</v>
      </c>
      <c r="CW65" s="165">
        <f t="shared" si="50"/>
        <v>0</v>
      </c>
      <c r="CX65" s="165">
        <f t="shared" si="51"/>
        <v>25</v>
      </c>
      <c r="CY65" s="165">
        <f t="shared" si="52"/>
        <v>975</v>
      </c>
      <c r="CZ65" s="165">
        <f t="shared" si="53"/>
        <v>11957</v>
      </c>
      <c r="DA65" s="165">
        <f t="shared" si="54"/>
        <v>542</v>
      </c>
      <c r="DB65" s="166"/>
      <c r="DC65" s="138" t="s">
        <v>915</v>
      </c>
      <c r="DD65" s="105">
        <v>692</v>
      </c>
      <c r="DE65" s="105">
        <v>335</v>
      </c>
      <c r="DF65" s="105">
        <v>3081</v>
      </c>
      <c r="DG65" s="105">
        <v>3236</v>
      </c>
      <c r="DH65" s="105">
        <v>3558</v>
      </c>
      <c r="DI65" s="105">
        <v>4151</v>
      </c>
      <c r="DJ65" s="105">
        <v>4717</v>
      </c>
      <c r="DK65" s="105">
        <v>5683</v>
      </c>
      <c r="DL65" s="105">
        <v>7639</v>
      </c>
      <c r="DM65" s="105">
        <v>8983</v>
      </c>
      <c r="DN65" s="105">
        <v>6197</v>
      </c>
      <c r="DO65" s="105">
        <v>3438</v>
      </c>
      <c r="DP65" s="105">
        <v>4028</v>
      </c>
      <c r="DQ65" s="105">
        <v>886</v>
      </c>
      <c r="DR65" s="105">
        <v>5649</v>
      </c>
      <c r="DS65" s="105">
        <v>2181</v>
      </c>
      <c r="DT65" s="105">
        <v>1213</v>
      </c>
      <c r="DU65" s="105">
        <v>951</v>
      </c>
      <c r="DV65" s="105">
        <v>485</v>
      </c>
      <c r="DW65" s="105"/>
      <c r="DX65" s="105"/>
      <c r="DY65" s="105"/>
      <c r="DZ65" s="105"/>
      <c r="EA65" s="105"/>
      <c r="EB65" s="105"/>
      <c r="EC65" s="105"/>
      <c r="ED65" s="105"/>
      <c r="EE65" s="105"/>
      <c r="EF65" s="105"/>
      <c r="EG65" s="105"/>
      <c r="EH65" s="105"/>
      <c r="EI65" s="105"/>
      <c r="EJ65" s="105"/>
      <c r="EK65" s="105"/>
      <c r="EL65" s="105"/>
      <c r="EM65" s="105"/>
      <c r="EN65" s="105"/>
      <c r="EO65" s="105"/>
      <c r="EP65" s="105"/>
      <c r="EQ65" s="105"/>
      <c r="ER65" s="105"/>
      <c r="ES65" s="105"/>
      <c r="ET65" s="105"/>
      <c r="EU65" s="105"/>
      <c r="EV65" s="105"/>
      <c r="EW65" s="105"/>
      <c r="EX65" s="105"/>
      <c r="EY65" s="105"/>
      <c r="EZ65" s="105"/>
      <c r="FA65" s="105"/>
      <c r="FB65" s="105"/>
      <c r="FC65" s="105"/>
      <c r="FD65" s="105"/>
      <c r="FE65" s="105"/>
      <c r="FF65" s="105"/>
      <c r="FG65" s="105"/>
      <c r="FH65" s="105"/>
      <c r="FI65" s="105"/>
      <c r="FJ65" s="105"/>
      <c r="FK65" s="105"/>
      <c r="FL65" s="105">
        <v>0</v>
      </c>
      <c r="FM65" s="105">
        <v>0</v>
      </c>
      <c r="FN65" s="105">
        <v>0</v>
      </c>
      <c r="FO65" s="105"/>
      <c r="FP65" s="105">
        <v>0</v>
      </c>
      <c r="FQ65" s="105">
        <v>0</v>
      </c>
      <c r="FR65" s="105">
        <v>0</v>
      </c>
      <c r="FS65" s="105">
        <v>0</v>
      </c>
      <c r="FT65" s="105">
        <v>0</v>
      </c>
      <c r="FU65" s="105">
        <v>0</v>
      </c>
      <c r="FV65" s="105">
        <v>0</v>
      </c>
      <c r="FW65" s="105">
        <v>0</v>
      </c>
      <c r="FX65" s="105">
        <v>0</v>
      </c>
      <c r="FY65" s="105" t="e">
        <v>#N/A</v>
      </c>
      <c r="FZ65" s="105"/>
      <c r="GA65" s="139" t="str">
        <f t="shared" si="55"/>
        <v/>
      </c>
      <c r="GB65" s="139" t="str">
        <f t="shared" si="56"/>
        <v/>
      </c>
      <c r="GD65" s="105">
        <f t="shared" si="57"/>
        <v>51710</v>
      </c>
      <c r="GE65" s="105">
        <f t="shared" si="92"/>
        <v>15393</v>
      </c>
      <c r="GF65" s="105">
        <f t="shared" si="93"/>
        <v>0</v>
      </c>
      <c r="GG65" s="105">
        <f t="shared" si="58"/>
        <v>0</v>
      </c>
      <c r="GH65" s="105">
        <f t="shared" si="59"/>
        <v>0</v>
      </c>
      <c r="GI65" s="105">
        <f t="shared" si="60"/>
        <v>0</v>
      </c>
      <c r="GK65" s="105">
        <f t="shared" si="94"/>
        <v>0</v>
      </c>
      <c r="GL65" s="105">
        <f t="shared" si="95"/>
        <v>0</v>
      </c>
      <c r="GM65" s="105">
        <f t="shared" si="96"/>
        <v>0</v>
      </c>
      <c r="GN65" s="105">
        <f t="shared" si="97"/>
        <v>0</v>
      </c>
      <c r="GO65" s="105">
        <f t="shared" si="98"/>
        <v>0</v>
      </c>
      <c r="GP65" s="105">
        <f t="shared" si="99"/>
        <v>0</v>
      </c>
      <c r="GQ65" s="105">
        <f t="shared" si="100"/>
        <v>0</v>
      </c>
      <c r="GR65" s="105" t="str">
        <f t="shared" si="101"/>
        <v/>
      </c>
      <c r="GS65" s="105">
        <f t="shared" si="102"/>
        <v>0</v>
      </c>
      <c r="GT65" s="105"/>
      <c r="GU65" s="105">
        <f t="shared" si="108"/>
        <v>0</v>
      </c>
      <c r="GV65" s="105">
        <f t="shared" si="104"/>
        <v>0</v>
      </c>
      <c r="GW65" s="105">
        <f t="shared" si="105"/>
        <v>0</v>
      </c>
      <c r="GX65" s="105">
        <f t="shared" si="106"/>
        <v>0</v>
      </c>
      <c r="GY65" s="139" t="str">
        <f t="shared" si="33"/>
        <v/>
      </c>
      <c r="GZ65" s="139" t="str">
        <f t="shared" si="34"/>
        <v/>
      </c>
      <c r="HC65" s="31"/>
      <c r="HD65" s="31"/>
      <c r="HE65" s="31"/>
      <c r="HF65" s="31"/>
      <c r="HG65" s="31"/>
      <c r="HH65" s="31"/>
      <c r="HI65" s="31"/>
      <c r="HJ65" s="31"/>
      <c r="HK65" s="31"/>
      <c r="HL65" s="31"/>
      <c r="HM65" s="31"/>
      <c r="HN65" s="31"/>
      <c r="HO65" s="31"/>
      <c r="HP65" s="31"/>
      <c r="HQ65" s="31"/>
      <c r="HR65" s="31"/>
      <c r="HS65" s="31"/>
      <c r="HT65" s="31"/>
      <c r="HU65" s="31"/>
      <c r="HV65" s="31"/>
      <c r="HW65" s="31"/>
      <c r="HX65" s="31"/>
      <c r="HY65" s="31"/>
      <c r="HZ65" s="31"/>
      <c r="IA65" s="31"/>
      <c r="IB65" s="31"/>
      <c r="IC65" s="31"/>
      <c r="ID65" s="31"/>
      <c r="IE65" s="31"/>
      <c r="IF65" s="31"/>
      <c r="IG65" s="31"/>
    </row>
    <row r="66" ht="15" spans="3:242">
      <c r="C66" s="138" t="s">
        <v>912</v>
      </c>
      <c r="D66" s="105"/>
      <c r="E66" s="105"/>
      <c r="F66" s="105">
        <v>928</v>
      </c>
      <c r="G66" s="105">
        <v>465</v>
      </c>
      <c r="H66" s="105">
        <v>547</v>
      </c>
      <c r="I66" s="105">
        <v>3</v>
      </c>
      <c r="J66" s="105"/>
      <c r="K66" s="105"/>
      <c r="L66" s="105">
        <v>230</v>
      </c>
      <c r="M66" s="105">
        <v>305</v>
      </c>
      <c r="N66" s="105">
        <v>1126</v>
      </c>
      <c r="O66" s="105">
        <v>304</v>
      </c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  <c r="BO66" s="105"/>
      <c r="BP66" s="105"/>
      <c r="BQ66" s="105"/>
      <c r="BR66" s="105"/>
      <c r="BS66" s="105"/>
      <c r="BT66" s="105"/>
      <c r="BU66" s="105"/>
      <c r="BV66" s="105"/>
      <c r="BW66" s="105"/>
      <c r="BX66" s="105" t="e">
        <v>#N/A</v>
      </c>
      <c r="BY66" s="138" t="e">
        <v>#N/A</v>
      </c>
      <c r="BZ66" s="138"/>
      <c r="CA66" s="139" t="str">
        <f t="shared" si="45"/>
        <v/>
      </c>
      <c r="CB66" s="139" t="str">
        <f t="shared" si="46"/>
        <v/>
      </c>
      <c r="CC66" s="105">
        <f t="shared" si="76"/>
        <v>0</v>
      </c>
      <c r="CD66" s="105">
        <f t="shared" si="77"/>
        <v>0</v>
      </c>
      <c r="CE66" s="105">
        <f t="shared" si="78"/>
        <v>0</v>
      </c>
      <c r="CF66" s="105">
        <f t="shared" si="79"/>
        <v>0</v>
      </c>
      <c r="CG66" s="105">
        <f t="shared" si="80"/>
        <v>0</v>
      </c>
      <c r="CH66" s="105">
        <f t="shared" si="81"/>
        <v>0</v>
      </c>
      <c r="CI66" s="105">
        <f t="shared" si="82"/>
        <v>0</v>
      </c>
      <c r="CJ66" s="105">
        <f t="shared" si="83"/>
        <v>0</v>
      </c>
      <c r="CK66" s="105">
        <f t="shared" si="84"/>
        <v>0</v>
      </c>
      <c r="CL66" s="105">
        <f t="shared" si="85"/>
        <v>0</v>
      </c>
      <c r="CM66" s="105">
        <f t="shared" si="86"/>
        <v>0</v>
      </c>
      <c r="CN66" s="105">
        <f t="shared" si="87"/>
        <v>0</v>
      </c>
      <c r="CO66" s="105">
        <f t="shared" si="88"/>
        <v>0</v>
      </c>
      <c r="CP66" s="105">
        <f t="shared" si="89"/>
        <v>0</v>
      </c>
      <c r="CQ66" s="105">
        <f t="shared" si="90"/>
        <v>0</v>
      </c>
      <c r="CR66" s="105">
        <f t="shared" si="91"/>
        <v>0</v>
      </c>
      <c r="CS66" s="139" t="str">
        <f t="shared" si="15"/>
        <v/>
      </c>
      <c r="CT66" s="164" t="str">
        <f t="shared" si="16"/>
        <v/>
      </c>
      <c r="CU66" s="165">
        <f t="shared" si="48"/>
        <v>3908</v>
      </c>
      <c r="CV66" s="165">
        <f t="shared" si="49"/>
        <v>0</v>
      </c>
      <c r="CW66" s="165">
        <f t="shared" si="50"/>
        <v>0</v>
      </c>
      <c r="CX66" s="165">
        <f t="shared" si="51"/>
        <v>0</v>
      </c>
      <c r="CY66" s="165">
        <f t="shared" si="52"/>
        <v>0</v>
      </c>
      <c r="CZ66" s="165">
        <f t="shared" si="53"/>
        <v>0</v>
      </c>
      <c r="DA66" s="165" t="e">
        <f t="shared" si="54"/>
        <v>#N/A</v>
      </c>
      <c r="DB66" s="166"/>
      <c r="DC66" s="138" t="s">
        <v>916</v>
      </c>
      <c r="DD66" s="105">
        <v>3356</v>
      </c>
      <c r="DE66" s="105">
        <v>3048</v>
      </c>
      <c r="DF66" s="105">
        <v>5031</v>
      </c>
      <c r="DG66" s="105">
        <v>3808</v>
      </c>
      <c r="DH66" s="105">
        <v>2506</v>
      </c>
      <c r="DI66" s="105">
        <v>1859</v>
      </c>
      <c r="DJ66" s="105">
        <v>3651</v>
      </c>
      <c r="DK66" s="105">
        <v>4450</v>
      </c>
      <c r="DL66" s="105">
        <v>6747</v>
      </c>
      <c r="DM66" s="105">
        <v>4790</v>
      </c>
      <c r="DN66" s="105">
        <v>4503</v>
      </c>
      <c r="DO66" s="105">
        <v>8489</v>
      </c>
      <c r="DP66" s="105">
        <v>4045</v>
      </c>
      <c r="DQ66" s="105">
        <v>1686</v>
      </c>
      <c r="DR66" s="105">
        <v>3744</v>
      </c>
      <c r="DS66" s="105">
        <v>5024</v>
      </c>
      <c r="DT66" s="105">
        <v>6616</v>
      </c>
      <c r="DU66" s="105">
        <v>8750</v>
      </c>
      <c r="DV66" s="105">
        <v>236</v>
      </c>
      <c r="DW66" s="105">
        <v>373</v>
      </c>
      <c r="DX66" s="105">
        <v>352</v>
      </c>
      <c r="DY66" s="105">
        <v>280</v>
      </c>
      <c r="DZ66" s="105">
        <v>697</v>
      </c>
      <c r="EA66" s="105">
        <v>500</v>
      </c>
      <c r="EB66" s="105">
        <v>132</v>
      </c>
      <c r="EC66" s="105">
        <v>40</v>
      </c>
      <c r="ED66" s="105">
        <v>374</v>
      </c>
      <c r="EE66" s="105">
        <v>644</v>
      </c>
      <c r="EF66" s="105">
        <v>473</v>
      </c>
      <c r="EG66" s="105">
        <v>376</v>
      </c>
      <c r="EH66" s="105">
        <v>474</v>
      </c>
      <c r="EI66" s="105">
        <v>640</v>
      </c>
      <c r="EJ66" s="105">
        <v>473</v>
      </c>
      <c r="EK66" s="105">
        <v>566</v>
      </c>
      <c r="EL66" s="105">
        <v>829</v>
      </c>
      <c r="EM66" s="105">
        <v>678</v>
      </c>
      <c r="EN66" s="105">
        <v>65</v>
      </c>
      <c r="EO66" s="105">
        <v>42</v>
      </c>
      <c r="EP66" s="105">
        <v>71</v>
      </c>
      <c r="EQ66" s="105"/>
      <c r="ER66" s="105"/>
      <c r="ES66" s="105"/>
      <c r="ET66" s="105"/>
      <c r="EU66" s="105"/>
      <c r="EV66" s="105"/>
      <c r="EW66" s="105"/>
      <c r="EX66" s="105"/>
      <c r="EY66" s="105"/>
      <c r="EZ66" s="105"/>
      <c r="FA66" s="105"/>
      <c r="FB66" s="105"/>
      <c r="FC66" s="105"/>
      <c r="FD66" s="105"/>
      <c r="FE66" s="105"/>
      <c r="FF66" s="105"/>
      <c r="FG66" s="105"/>
      <c r="FH66" s="105"/>
      <c r="FI66" s="105"/>
      <c r="FJ66" s="105"/>
      <c r="FK66" s="105">
        <v>3794</v>
      </c>
      <c r="FL66" s="105">
        <v>186</v>
      </c>
      <c r="FM66" s="105">
        <v>449</v>
      </c>
      <c r="FN66" s="105">
        <v>534</v>
      </c>
      <c r="FO66" s="105">
        <v>169</v>
      </c>
      <c r="FP66" s="105">
        <v>145</v>
      </c>
      <c r="FQ66" s="105">
        <v>16</v>
      </c>
      <c r="FR66" s="105">
        <v>2195</v>
      </c>
      <c r="FS66" s="105">
        <v>2505</v>
      </c>
      <c r="FT66" s="105">
        <v>1238</v>
      </c>
      <c r="FU66" s="105">
        <v>2692</v>
      </c>
      <c r="FV66" s="105">
        <v>1506</v>
      </c>
      <c r="FW66" s="105">
        <v>1132</v>
      </c>
      <c r="FX66" s="105">
        <v>635</v>
      </c>
      <c r="FY66" s="105">
        <v>579</v>
      </c>
      <c r="FZ66" s="105">
        <v>823</v>
      </c>
      <c r="GA66" s="139">
        <f t="shared" si="55"/>
        <v>0.541198501872659</v>
      </c>
      <c r="GB66" s="139">
        <f t="shared" si="56"/>
        <v>0.421416234887737</v>
      </c>
      <c r="GD66" s="105">
        <f t="shared" si="57"/>
        <v>52238</v>
      </c>
      <c r="GE66" s="105">
        <f t="shared" si="92"/>
        <v>32303</v>
      </c>
      <c r="GF66" s="105">
        <f t="shared" si="93"/>
        <v>5699</v>
      </c>
      <c r="GG66" s="105">
        <f t="shared" si="58"/>
        <v>178</v>
      </c>
      <c r="GH66" s="105">
        <f t="shared" si="59"/>
        <v>3794</v>
      </c>
      <c r="GI66" s="105">
        <f t="shared" si="60"/>
        <v>12767</v>
      </c>
      <c r="GK66" s="105">
        <f t="shared" si="94"/>
        <v>1587</v>
      </c>
      <c r="GL66" s="105">
        <f t="shared" si="95"/>
        <v>2073</v>
      </c>
      <c r="GM66" s="105">
        <f t="shared" si="96"/>
        <v>178</v>
      </c>
      <c r="GN66" s="105">
        <f t="shared" si="97"/>
        <v>0</v>
      </c>
      <c r="GO66" s="105">
        <f t="shared" si="98"/>
        <v>0</v>
      </c>
      <c r="GP66" s="105">
        <f t="shared" si="99"/>
        <v>0</v>
      </c>
      <c r="GQ66" s="105">
        <f t="shared" si="100"/>
        <v>0</v>
      </c>
      <c r="GR66" s="105" t="str">
        <f t="shared" si="101"/>
        <v/>
      </c>
      <c r="GS66" s="105">
        <f t="shared" si="102"/>
        <v>0</v>
      </c>
      <c r="GT66" s="105">
        <f>SUM(FI66:FK66)</f>
        <v>3794</v>
      </c>
      <c r="GU66" s="105">
        <f t="shared" si="108"/>
        <v>1169</v>
      </c>
      <c r="GV66" s="105">
        <f t="shared" si="104"/>
        <v>330</v>
      </c>
      <c r="GW66" s="105">
        <f t="shared" si="105"/>
        <v>5938</v>
      </c>
      <c r="GX66" s="105">
        <f t="shared" si="106"/>
        <v>5330</v>
      </c>
      <c r="GY66" s="139">
        <f t="shared" si="33"/>
        <v>0.404849762783342</v>
      </c>
      <c r="GZ66" s="139">
        <f t="shared" si="34"/>
        <v>-0.102391377568205</v>
      </c>
      <c r="IH66" s="154"/>
    </row>
    <row r="67" ht="15" spans="3:242">
      <c r="C67" s="138" t="s">
        <v>913</v>
      </c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>
        <v>258</v>
      </c>
      <c r="Z67" s="105">
        <v>1426</v>
      </c>
      <c r="AA67" s="105">
        <v>1205</v>
      </c>
      <c r="AB67" s="105">
        <v>142</v>
      </c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>
        <v>0</v>
      </c>
      <c r="BM67" s="105">
        <v>0</v>
      </c>
      <c r="BN67" s="105">
        <v>0</v>
      </c>
      <c r="BO67" s="105">
        <v>0</v>
      </c>
      <c r="BP67" s="105">
        <v>0</v>
      </c>
      <c r="BQ67" s="105">
        <v>0</v>
      </c>
      <c r="BR67" s="105">
        <v>0</v>
      </c>
      <c r="BS67" s="105"/>
      <c r="BT67" s="105">
        <v>0</v>
      </c>
      <c r="BU67" s="105">
        <v>0</v>
      </c>
      <c r="BV67" s="105">
        <v>0</v>
      </c>
      <c r="BW67" s="105">
        <v>0</v>
      </c>
      <c r="BX67" s="105">
        <v>0</v>
      </c>
      <c r="BY67" s="138">
        <v>0</v>
      </c>
      <c r="BZ67" s="138">
        <v>0</v>
      </c>
      <c r="CA67" s="139" t="str">
        <f t="shared" si="45"/>
        <v/>
      </c>
      <c r="CB67" s="139" t="str">
        <f t="shared" si="46"/>
        <v/>
      </c>
      <c r="CC67" s="105">
        <f t="shared" ref="CC67:CC79" si="109">SUM(P67:AA67)</f>
        <v>2889</v>
      </c>
      <c r="CD67" s="105">
        <f t="shared" ref="CD67:CD79" si="110">SUM(AB67:AM67)</f>
        <v>142</v>
      </c>
      <c r="CE67" s="105">
        <f t="shared" ref="CE67:CE79" si="111">SUM(AH67:AK67)</f>
        <v>0</v>
      </c>
      <c r="CF67" s="105">
        <f t="shared" ref="CF67:CF79" si="112">SUM(AK67:AM67)</f>
        <v>0</v>
      </c>
      <c r="CG67" s="105">
        <f t="shared" ref="CG67:CG79" si="113">SUM(AN67:AP67)</f>
        <v>0</v>
      </c>
      <c r="CH67" s="105">
        <f t="shared" ref="CH67:CH79" si="114">SUM(AQ67:AS67)</f>
        <v>0</v>
      </c>
      <c r="CI67" s="105">
        <f t="shared" ref="CI67:CI79" si="115">SUM(AT67:AV67)</f>
        <v>0</v>
      </c>
      <c r="CJ67" s="105">
        <f t="shared" ref="CJ67:CJ79" si="116">SUM(AW67:AY67)</f>
        <v>0</v>
      </c>
      <c r="CK67" s="105">
        <f t="shared" ref="CK67:CK79" si="117">SUM(AZ67:BB67)</f>
        <v>0</v>
      </c>
      <c r="CL67" s="105">
        <f t="shared" ref="CL67:CL79" si="118">SUM(BC67:BE67)</f>
        <v>0</v>
      </c>
      <c r="CM67" s="105">
        <f t="shared" ref="CM67:CM79" si="119">SUM(BF67:BH67)</f>
        <v>0</v>
      </c>
      <c r="CN67" s="105">
        <f t="shared" ref="CN67:CN86" si="120">SUM(BI67:BK67)</f>
        <v>0</v>
      </c>
      <c r="CO67" s="105">
        <f t="shared" ref="CO67:CO86" si="121">SUM(BL67:BN67)</f>
        <v>0</v>
      </c>
      <c r="CP67" s="105">
        <f t="shared" ref="CP67:CP86" si="122">SUM(BO67:BQ67)</f>
        <v>0</v>
      </c>
      <c r="CQ67" s="105">
        <f t="shared" ref="CQ67:CQ86" si="123">SUM(BR67:BT67)</f>
        <v>0</v>
      </c>
      <c r="CR67" s="105">
        <f t="shared" ref="CR67:CR86" si="124">SUM(BU67:BW67)</f>
        <v>0</v>
      </c>
      <c r="CS67" s="139" t="str">
        <f t="shared" ref="CS67:CS86" si="125">IFERROR(IF(CR67/CN67-1=-1,"",CR67/CN67-1),"")</f>
        <v/>
      </c>
      <c r="CT67" s="164" t="str">
        <f t="shared" ref="CT67:CT86" si="126">IFERROR(IF(CR67/CQ67-1=-1,"",CR67/CQ67-1),"")</f>
        <v/>
      </c>
      <c r="CU67" s="165">
        <f t="shared" si="48"/>
        <v>0</v>
      </c>
      <c r="CV67" s="165">
        <f t="shared" si="49"/>
        <v>2889</v>
      </c>
      <c r="CW67" s="165">
        <f t="shared" si="50"/>
        <v>142</v>
      </c>
      <c r="CX67" s="165">
        <f t="shared" si="51"/>
        <v>0</v>
      </c>
      <c r="CY67" s="165">
        <f t="shared" si="52"/>
        <v>0</v>
      </c>
      <c r="CZ67" s="165">
        <f t="shared" si="53"/>
        <v>0</v>
      </c>
      <c r="DA67" s="165">
        <f t="shared" si="54"/>
        <v>0</v>
      </c>
      <c r="DB67" s="166"/>
      <c r="DC67" s="138" t="s">
        <v>917</v>
      </c>
      <c r="DD67" s="105">
        <v>107</v>
      </c>
      <c r="DE67" s="105">
        <v>284</v>
      </c>
      <c r="DF67" s="105">
        <v>364</v>
      </c>
      <c r="DG67" s="105">
        <v>410</v>
      </c>
      <c r="DH67" s="105">
        <v>1477</v>
      </c>
      <c r="DI67" s="105">
        <v>15</v>
      </c>
      <c r="DJ67" s="105"/>
      <c r="DK67" s="105"/>
      <c r="DL67" s="105">
        <v>184</v>
      </c>
      <c r="DM67" s="105">
        <v>303</v>
      </c>
      <c r="DN67" s="105">
        <v>343</v>
      </c>
      <c r="DO67" s="105">
        <v>182</v>
      </c>
      <c r="DP67" s="105">
        <v>86</v>
      </c>
      <c r="DQ67" s="105">
        <v>1</v>
      </c>
      <c r="DR67" s="105">
        <v>344</v>
      </c>
      <c r="DS67" s="105">
        <v>75</v>
      </c>
      <c r="DT67" s="105">
        <v>54</v>
      </c>
      <c r="DU67" s="105">
        <v>14</v>
      </c>
      <c r="DV67" s="105">
        <v>45</v>
      </c>
      <c r="DW67" s="105">
        <v>40</v>
      </c>
      <c r="DX67" s="105"/>
      <c r="DY67" s="105"/>
      <c r="DZ67" s="105"/>
      <c r="EA67" s="105"/>
      <c r="EB67" s="105"/>
      <c r="EC67" s="105"/>
      <c r="ED67" s="105"/>
      <c r="EE67" s="105"/>
      <c r="EF67" s="105"/>
      <c r="EG67" s="105"/>
      <c r="EH67" s="105"/>
      <c r="EI67" s="105"/>
      <c r="EJ67" s="105"/>
      <c r="EK67" s="105"/>
      <c r="EL67" s="105"/>
      <c r="EM67" s="105"/>
      <c r="EN67" s="105"/>
      <c r="EO67" s="105"/>
      <c r="EP67" s="105"/>
      <c r="EQ67" s="105"/>
      <c r="ER67" s="105"/>
      <c r="ES67" s="105"/>
      <c r="ET67" s="105"/>
      <c r="EU67" s="105"/>
      <c r="EV67" s="105"/>
      <c r="EW67" s="105"/>
      <c r="EX67" s="105"/>
      <c r="EY67" s="105"/>
      <c r="EZ67" s="105"/>
      <c r="FA67" s="105"/>
      <c r="FB67" s="105"/>
      <c r="FC67" s="105"/>
      <c r="FD67" s="105"/>
      <c r="FE67" s="105"/>
      <c r="FF67" s="105"/>
      <c r="FG67" s="105"/>
      <c r="FH67" s="105"/>
      <c r="FI67" s="105"/>
      <c r="FJ67" s="105"/>
      <c r="FK67" s="105"/>
      <c r="FL67" s="105">
        <v>0</v>
      </c>
      <c r="FM67" s="105">
        <v>0</v>
      </c>
      <c r="FN67" s="105">
        <v>0</v>
      </c>
      <c r="FO67" s="105"/>
      <c r="FP67" s="105">
        <v>0</v>
      </c>
      <c r="FQ67" s="105">
        <v>0</v>
      </c>
      <c r="FR67" s="105">
        <v>0</v>
      </c>
      <c r="FS67" s="105">
        <v>0</v>
      </c>
      <c r="FT67" s="105">
        <v>0</v>
      </c>
      <c r="FU67" s="105">
        <v>0</v>
      </c>
      <c r="FV67" s="105">
        <v>0</v>
      </c>
      <c r="FW67" s="105">
        <v>0</v>
      </c>
      <c r="FX67" s="105">
        <v>0</v>
      </c>
      <c r="FY67" s="105" t="e">
        <v>#N/A</v>
      </c>
      <c r="FZ67" s="105"/>
      <c r="GA67" s="139" t="str">
        <f t="shared" si="55"/>
        <v/>
      </c>
      <c r="GB67" s="139" t="str">
        <f t="shared" si="56"/>
        <v/>
      </c>
      <c r="GD67" s="105">
        <f t="shared" si="57"/>
        <v>3669</v>
      </c>
      <c r="GE67" s="105">
        <f t="shared" ref="GE67:GE72" si="127">SUM(DP67:EA67)</f>
        <v>659</v>
      </c>
      <c r="GF67" s="105">
        <f t="shared" si="93"/>
        <v>0</v>
      </c>
      <c r="GG67" s="105">
        <f t="shared" si="58"/>
        <v>0</v>
      </c>
      <c r="GH67" s="105">
        <f t="shared" si="59"/>
        <v>0</v>
      </c>
      <c r="GI67" s="105">
        <f t="shared" si="60"/>
        <v>0</v>
      </c>
      <c r="GK67" s="105">
        <f t="shared" ref="GK67:GK72" si="128">SUM(EH67:EJ67)</f>
        <v>0</v>
      </c>
      <c r="GL67" s="105">
        <f t="shared" ref="GL67:GL72" si="129">SUM(EK67:EM67)</f>
        <v>0</v>
      </c>
      <c r="GM67" s="105">
        <f t="shared" ref="GM67:GM72" si="130">SUM(EN67:EP67)</f>
        <v>0</v>
      </c>
      <c r="GN67" s="105">
        <f t="shared" ref="GN67:GN72" si="131">SUM(EQ67:ES67)</f>
        <v>0</v>
      </c>
      <c r="GO67" s="105">
        <f t="shared" ref="GO67:GO72" si="132">SUM(ET67:EV67)</f>
        <v>0</v>
      </c>
      <c r="GP67" s="105">
        <f t="shared" ref="GP67:GP72" si="133">SUM(EW67:EY67)</f>
        <v>0</v>
      </c>
      <c r="GQ67" s="105">
        <f t="shared" ref="GQ67:GQ72" si="134">SUM(EZ67:FB67)</f>
        <v>0</v>
      </c>
      <c r="GR67" s="105" t="str">
        <f t="shared" ref="GR67:GR72" si="135">IF(SUM(FC67:FE67)=0,"",SUM(FC67:FE67))</f>
        <v/>
      </c>
      <c r="GS67" s="105">
        <f t="shared" ref="GS67:GS80" si="136">SUM(FF67:FH67)</f>
        <v>0</v>
      </c>
      <c r="GT67" s="105"/>
      <c r="GU67" s="105">
        <f t="shared" si="108"/>
        <v>0</v>
      </c>
      <c r="GV67" s="105">
        <f t="shared" ref="GV67:GV80" si="137">SUM(FO67:FQ67)</f>
        <v>0</v>
      </c>
      <c r="GW67" s="105">
        <f t="shared" ref="GW67:GW80" si="138">SUM(FR67:FT67)</f>
        <v>0</v>
      </c>
      <c r="GX67" s="105">
        <f t="shared" ref="GX67:GX80" si="139">SUM(FU67:FW67)</f>
        <v>0</v>
      </c>
      <c r="GY67" s="139" t="str">
        <f t="shared" ref="GY67:GY80" si="140">IFERROR(IF(GX67/GT67-1=-1,"",GX67/GT67-1),"")</f>
        <v/>
      </c>
      <c r="GZ67" s="139" t="str">
        <f t="shared" ref="GZ67:GZ80" si="141">IFERROR(IF(GX67/GW67-1=-1,"",GX67/GW67-1),"")</f>
        <v/>
      </c>
      <c r="IH67" s="154"/>
    </row>
    <row r="68" ht="15" spans="3:242">
      <c r="C68" s="138" t="s">
        <v>914</v>
      </c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>
        <v>665</v>
      </c>
      <c r="P68" s="105">
        <v>262</v>
      </c>
      <c r="Q68" s="105">
        <v>148</v>
      </c>
      <c r="R68" s="105">
        <v>284</v>
      </c>
      <c r="S68" s="105">
        <v>94</v>
      </c>
      <c r="T68" s="105">
        <v>112</v>
      </c>
      <c r="U68" s="105">
        <v>375</v>
      </c>
      <c r="V68" s="105">
        <v>56</v>
      </c>
      <c r="W68" s="105">
        <v>50</v>
      </c>
      <c r="X68" s="105">
        <v>42</v>
      </c>
      <c r="Y68" s="105">
        <v>34</v>
      </c>
      <c r="Z68" s="105">
        <v>47</v>
      </c>
      <c r="AA68" s="105">
        <v>30</v>
      </c>
      <c r="AB68" s="105"/>
      <c r="AC68" s="105">
        <v>17</v>
      </c>
      <c r="AD68" s="105"/>
      <c r="AE68" s="105">
        <v>7</v>
      </c>
      <c r="AF68" s="105">
        <v>390</v>
      </c>
      <c r="AG68" s="105"/>
      <c r="AH68" s="105">
        <v>14</v>
      </c>
      <c r="AI68" s="105">
        <v>27</v>
      </c>
      <c r="AJ68" s="105">
        <v>29</v>
      </c>
      <c r="AK68" s="105">
        <v>38</v>
      </c>
      <c r="AL68" s="105">
        <v>19</v>
      </c>
      <c r="AM68" s="105">
        <v>36</v>
      </c>
      <c r="AN68" s="105">
        <v>198</v>
      </c>
      <c r="AO68" s="105"/>
      <c r="AP68" s="105">
        <v>3</v>
      </c>
      <c r="AQ68" s="105">
        <v>107</v>
      </c>
      <c r="AR68" s="105">
        <v>143</v>
      </c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>
        <v>0</v>
      </c>
      <c r="BM68" s="105">
        <v>0</v>
      </c>
      <c r="BN68" s="105">
        <v>0</v>
      </c>
      <c r="BO68" s="105">
        <v>0</v>
      </c>
      <c r="BP68" s="105">
        <v>0</v>
      </c>
      <c r="BQ68" s="105">
        <v>0</v>
      </c>
      <c r="BR68" s="105">
        <v>0</v>
      </c>
      <c r="BS68" s="105">
        <v>0</v>
      </c>
      <c r="BT68" s="105">
        <v>0</v>
      </c>
      <c r="BU68" s="105">
        <v>0</v>
      </c>
      <c r="BV68" s="105">
        <v>0</v>
      </c>
      <c r="BW68" s="105">
        <v>0</v>
      </c>
      <c r="BX68" s="105">
        <v>0</v>
      </c>
      <c r="BY68" s="138">
        <v>0</v>
      </c>
      <c r="BZ68" s="138">
        <v>0</v>
      </c>
      <c r="CA68" s="139" t="str">
        <f t="shared" ref="CA68:CA86" si="142">IFERROR(IF(BZ68/BN68=-1,"",BZ68/BN68-1),"")</f>
        <v/>
      </c>
      <c r="CB68" s="139" t="str">
        <f t="shared" ref="CB68:CB86" si="143">IFERROR(IF(BZ68/BY68=-1,"",BZ68/BY68-1),"")</f>
        <v/>
      </c>
      <c r="CC68" s="105">
        <f t="shared" si="109"/>
        <v>1534</v>
      </c>
      <c r="CD68" s="105">
        <f t="shared" si="110"/>
        <v>577</v>
      </c>
      <c r="CE68" s="105">
        <f t="shared" si="111"/>
        <v>108</v>
      </c>
      <c r="CF68" s="105">
        <f t="shared" si="112"/>
        <v>93</v>
      </c>
      <c r="CG68" s="105">
        <f t="shared" si="113"/>
        <v>201</v>
      </c>
      <c r="CH68" s="105">
        <f t="shared" si="114"/>
        <v>250</v>
      </c>
      <c r="CI68" s="105">
        <f t="shared" si="115"/>
        <v>0</v>
      </c>
      <c r="CJ68" s="105">
        <f t="shared" si="116"/>
        <v>0</v>
      </c>
      <c r="CK68" s="105">
        <f t="shared" si="117"/>
        <v>0</v>
      </c>
      <c r="CL68" s="105">
        <f t="shared" si="118"/>
        <v>0</v>
      </c>
      <c r="CM68" s="105">
        <f t="shared" si="119"/>
        <v>0</v>
      </c>
      <c r="CN68" s="105">
        <f t="shared" si="120"/>
        <v>0</v>
      </c>
      <c r="CO68" s="105">
        <f t="shared" si="121"/>
        <v>0</v>
      </c>
      <c r="CP68" s="105">
        <f t="shared" si="122"/>
        <v>0</v>
      </c>
      <c r="CQ68" s="105">
        <f t="shared" si="123"/>
        <v>0</v>
      </c>
      <c r="CR68" s="105">
        <f t="shared" si="124"/>
        <v>0</v>
      </c>
      <c r="CS68" s="139" t="str">
        <f t="shared" si="125"/>
        <v/>
      </c>
      <c r="CT68" s="164" t="str">
        <f t="shared" si="126"/>
        <v/>
      </c>
      <c r="CU68" s="165">
        <f t="shared" ref="CU68:CU86" si="144">SUM(D68:O68)</f>
        <v>665</v>
      </c>
      <c r="CV68" s="165">
        <f t="shared" ref="CV68:CV86" si="145">SUM(P68:AA68)</f>
        <v>1534</v>
      </c>
      <c r="CW68" s="165">
        <f t="shared" ref="CW68:CW86" si="146">SUM(AB68:AM68)</f>
        <v>577</v>
      </c>
      <c r="CX68" s="165">
        <f t="shared" ref="CX68:CX86" si="147">SUM(AN68:AY68)</f>
        <v>451</v>
      </c>
      <c r="CY68" s="165">
        <f t="shared" ref="CY68:CY86" si="148">SUM(AZ68:BK68)</f>
        <v>0</v>
      </c>
      <c r="CZ68" s="165">
        <f t="shared" ref="CZ68:CZ86" si="149">SUM(BL68:BW68)</f>
        <v>0</v>
      </c>
      <c r="DA68" s="165">
        <f t="shared" ref="DA68:DA86" si="150">SUM(BX68:BZ68)</f>
        <v>0</v>
      </c>
      <c r="DB68" s="166"/>
      <c r="DC68" s="138" t="s">
        <v>918</v>
      </c>
      <c r="DD68" s="105"/>
      <c r="DE68" s="105"/>
      <c r="DF68" s="105"/>
      <c r="DG68" s="105"/>
      <c r="DH68" s="105"/>
      <c r="DI68" s="105"/>
      <c r="DJ68" s="105"/>
      <c r="DK68" s="105">
        <v>1154</v>
      </c>
      <c r="DL68" s="105"/>
      <c r="DM68" s="105"/>
      <c r="DN68" s="105"/>
      <c r="DO68" s="105"/>
      <c r="DP68" s="105"/>
      <c r="DQ68" s="105"/>
      <c r="DR68" s="105"/>
      <c r="DS68" s="105"/>
      <c r="DT68" s="105"/>
      <c r="DU68" s="105"/>
      <c r="DV68" s="105"/>
      <c r="DW68" s="105"/>
      <c r="DX68" s="105"/>
      <c r="DY68" s="105"/>
      <c r="DZ68" s="105"/>
      <c r="EA68" s="105"/>
      <c r="EB68" s="105"/>
      <c r="EC68" s="105"/>
      <c r="ED68" s="105"/>
      <c r="EE68" s="105"/>
      <c r="EF68" s="105"/>
      <c r="EG68" s="105"/>
      <c r="EH68" s="105"/>
      <c r="EI68" s="105"/>
      <c r="EJ68" s="105"/>
      <c r="EK68" s="105"/>
      <c r="EL68" s="105"/>
      <c r="EM68" s="105"/>
      <c r="EN68" s="105"/>
      <c r="EO68" s="105"/>
      <c r="EP68" s="105"/>
      <c r="EQ68" s="105"/>
      <c r="ER68" s="105"/>
      <c r="ES68" s="105"/>
      <c r="ET68" s="105"/>
      <c r="EU68" s="105"/>
      <c r="EV68" s="105"/>
      <c r="EW68" s="105"/>
      <c r="EX68" s="105"/>
      <c r="EY68" s="105"/>
      <c r="EZ68" s="105"/>
      <c r="FA68" s="105"/>
      <c r="FB68" s="105"/>
      <c r="FC68" s="105"/>
      <c r="FD68" s="105"/>
      <c r="FE68" s="105"/>
      <c r="FF68" s="105"/>
      <c r="FG68" s="105"/>
      <c r="FH68" s="105"/>
      <c r="FI68" s="105"/>
      <c r="FJ68" s="105"/>
      <c r="FK68" s="105"/>
      <c r="FL68" s="105"/>
      <c r="FM68" s="105"/>
      <c r="FN68" s="105"/>
      <c r="FO68" s="105">
        <v>0</v>
      </c>
      <c r="FP68" s="105"/>
      <c r="FQ68" s="105"/>
      <c r="FR68" s="105"/>
      <c r="FS68" s="105">
        <v>0</v>
      </c>
      <c r="FT68" s="105">
        <v>0</v>
      </c>
      <c r="FU68" s="105">
        <v>0</v>
      </c>
      <c r="FV68" s="105">
        <v>0</v>
      </c>
      <c r="FW68" s="105">
        <v>0</v>
      </c>
      <c r="FX68" s="105">
        <v>0</v>
      </c>
      <c r="FY68" s="105" t="e">
        <v>#N/A</v>
      </c>
      <c r="FZ68" s="105"/>
      <c r="GA68" s="139" t="str">
        <f t="shared" ref="GA68:GA80" si="151">IFERROR(IF(FZ68/FN68-1=-1,"",FZ68/FN68-1),"")</f>
        <v/>
      </c>
      <c r="GB68" s="139" t="str">
        <f t="shared" ref="GB68:GB80" si="152">IFERROR(IF(FZ68/FY68=-1,"",FZ68/FY68-1),"")</f>
        <v/>
      </c>
      <c r="GD68" s="105">
        <f t="shared" ref="GD68:GD79" si="153">SUM(DD68:DO68)</f>
        <v>1154</v>
      </c>
      <c r="GE68" s="105">
        <f t="shared" si="127"/>
        <v>0</v>
      </c>
      <c r="GF68" s="105">
        <f t="shared" ref="GF68:GF80" si="154">SUM(EB68:EM68)</f>
        <v>0</v>
      </c>
      <c r="GG68" s="105">
        <f t="shared" ref="GG68:GG79" si="155">SUM(GM68:GP68)</f>
        <v>0</v>
      </c>
      <c r="GH68" s="105">
        <f t="shared" ref="GH68:GH79" si="156">SUM(GQ68:GT68)</f>
        <v>0</v>
      </c>
      <c r="GI68" s="105">
        <f t="shared" ref="GI68:GI79" si="157">SUM(GU68:GX68)</f>
        <v>0</v>
      </c>
      <c r="GK68" s="105">
        <f t="shared" si="128"/>
        <v>0</v>
      </c>
      <c r="GL68" s="105">
        <f t="shared" si="129"/>
        <v>0</v>
      </c>
      <c r="GM68" s="105">
        <f t="shared" si="130"/>
        <v>0</v>
      </c>
      <c r="GN68" s="105">
        <f t="shared" si="131"/>
        <v>0</v>
      </c>
      <c r="GO68" s="105">
        <f t="shared" si="132"/>
        <v>0</v>
      </c>
      <c r="GP68" s="105">
        <f t="shared" si="133"/>
        <v>0</v>
      </c>
      <c r="GQ68" s="105">
        <f t="shared" si="134"/>
        <v>0</v>
      </c>
      <c r="GR68" s="105" t="str">
        <f t="shared" si="135"/>
        <v/>
      </c>
      <c r="GS68" s="105">
        <f t="shared" si="136"/>
        <v>0</v>
      </c>
      <c r="GT68" s="105">
        <f>SUM(FI68:FK68)</f>
        <v>0</v>
      </c>
      <c r="GU68" s="105"/>
      <c r="GV68" s="105">
        <f t="shared" si="137"/>
        <v>0</v>
      </c>
      <c r="GW68" s="105">
        <f t="shared" si="138"/>
        <v>0</v>
      </c>
      <c r="GX68" s="105">
        <f t="shared" si="139"/>
        <v>0</v>
      </c>
      <c r="GY68" s="139" t="str">
        <f t="shared" si="140"/>
        <v/>
      </c>
      <c r="GZ68" s="139" t="str">
        <f t="shared" si="141"/>
        <v/>
      </c>
      <c r="IH68" s="154"/>
    </row>
    <row r="69" ht="15" spans="3:242">
      <c r="C69" s="138" t="s">
        <v>886</v>
      </c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>
        <v>38</v>
      </c>
      <c r="AK69" s="105">
        <v>30</v>
      </c>
      <c r="AL69" s="105">
        <v>112</v>
      </c>
      <c r="AM69" s="105">
        <v>92</v>
      </c>
      <c r="AN69" s="105">
        <v>42</v>
      </c>
      <c r="AO69" s="105">
        <v>28</v>
      </c>
      <c r="AP69" s="105">
        <v>41</v>
      </c>
      <c r="AQ69" s="105">
        <v>25</v>
      </c>
      <c r="AR69" s="105">
        <v>18</v>
      </c>
      <c r="AS69" s="105">
        <v>13</v>
      </c>
      <c r="AT69" s="105">
        <v>31</v>
      </c>
      <c r="AU69" s="105">
        <v>8</v>
      </c>
      <c r="AV69" s="105">
        <v>27</v>
      </c>
      <c r="AW69" s="105">
        <v>34</v>
      </c>
      <c r="AX69" s="105">
        <v>24</v>
      </c>
      <c r="AY69" s="105">
        <v>825</v>
      </c>
      <c r="AZ69" s="105">
        <v>29</v>
      </c>
      <c r="BA69" s="105">
        <v>65</v>
      </c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>
        <v>0</v>
      </c>
      <c r="BM69" s="105">
        <v>0</v>
      </c>
      <c r="BN69" s="105">
        <v>0</v>
      </c>
      <c r="BO69" s="105">
        <v>0</v>
      </c>
      <c r="BP69" s="105">
        <v>0</v>
      </c>
      <c r="BQ69" s="105">
        <v>0</v>
      </c>
      <c r="BR69" s="105">
        <v>0</v>
      </c>
      <c r="BS69" s="105">
        <v>0</v>
      </c>
      <c r="BT69" s="105">
        <v>0</v>
      </c>
      <c r="BU69" s="105">
        <v>0</v>
      </c>
      <c r="BV69" s="105">
        <v>0</v>
      </c>
      <c r="BW69" s="105">
        <v>0</v>
      </c>
      <c r="BX69" s="105">
        <v>0</v>
      </c>
      <c r="BY69" s="138">
        <v>0</v>
      </c>
      <c r="BZ69" s="138">
        <v>0</v>
      </c>
      <c r="CA69" s="139" t="str">
        <f t="shared" si="142"/>
        <v/>
      </c>
      <c r="CB69" s="139" t="str">
        <f t="shared" si="143"/>
        <v/>
      </c>
      <c r="CC69" s="105">
        <f t="shared" si="109"/>
        <v>0</v>
      </c>
      <c r="CD69" s="105">
        <f t="shared" si="110"/>
        <v>272</v>
      </c>
      <c r="CE69" s="105">
        <f t="shared" si="111"/>
        <v>68</v>
      </c>
      <c r="CF69" s="105">
        <f t="shared" si="112"/>
        <v>234</v>
      </c>
      <c r="CG69" s="105">
        <f t="shared" si="113"/>
        <v>111</v>
      </c>
      <c r="CH69" s="105">
        <f t="shared" si="114"/>
        <v>56</v>
      </c>
      <c r="CI69" s="105">
        <f t="shared" si="115"/>
        <v>66</v>
      </c>
      <c r="CJ69" s="105">
        <f t="shared" si="116"/>
        <v>883</v>
      </c>
      <c r="CK69" s="105">
        <f t="shared" si="117"/>
        <v>94</v>
      </c>
      <c r="CL69" s="105">
        <f t="shared" si="118"/>
        <v>0</v>
      </c>
      <c r="CM69" s="105">
        <f t="shared" si="119"/>
        <v>0</v>
      </c>
      <c r="CN69" s="105">
        <f t="shared" si="120"/>
        <v>0</v>
      </c>
      <c r="CO69" s="105">
        <f t="shared" si="121"/>
        <v>0</v>
      </c>
      <c r="CP69" s="105">
        <f t="shared" si="122"/>
        <v>0</v>
      </c>
      <c r="CQ69" s="105">
        <f t="shared" si="123"/>
        <v>0</v>
      </c>
      <c r="CR69" s="105">
        <f t="shared" si="124"/>
        <v>0</v>
      </c>
      <c r="CS69" s="139" t="str">
        <f t="shared" si="125"/>
        <v/>
      </c>
      <c r="CT69" s="164" t="str">
        <f t="shared" si="126"/>
        <v/>
      </c>
      <c r="CU69" s="165">
        <f t="shared" si="144"/>
        <v>0</v>
      </c>
      <c r="CV69" s="165">
        <f t="shared" si="145"/>
        <v>0</v>
      </c>
      <c r="CW69" s="165">
        <f t="shared" si="146"/>
        <v>272</v>
      </c>
      <c r="CX69" s="165">
        <f t="shared" si="147"/>
        <v>1116</v>
      </c>
      <c r="CY69" s="165">
        <f t="shared" si="148"/>
        <v>94</v>
      </c>
      <c r="CZ69" s="165">
        <f t="shared" si="149"/>
        <v>0</v>
      </c>
      <c r="DA69" s="165">
        <f t="shared" si="150"/>
        <v>0</v>
      </c>
      <c r="DB69" s="166"/>
      <c r="DC69" s="138" t="s">
        <v>879</v>
      </c>
      <c r="DD69" s="105"/>
      <c r="DE69" s="105"/>
      <c r="DF69" s="105"/>
      <c r="DG69" s="105"/>
      <c r="DH69" s="105"/>
      <c r="DI69" s="105"/>
      <c r="DJ69" s="105"/>
      <c r="DK69" s="105"/>
      <c r="DL69" s="105"/>
      <c r="DM69" s="105"/>
      <c r="DN69" s="105"/>
      <c r="DO69" s="105"/>
      <c r="DP69" s="105"/>
      <c r="DQ69" s="105"/>
      <c r="DR69" s="105"/>
      <c r="DS69" s="105"/>
      <c r="DT69" s="105"/>
      <c r="DU69" s="105"/>
      <c r="DV69" s="105"/>
      <c r="DW69" s="105"/>
      <c r="DX69" s="105"/>
      <c r="DY69" s="105"/>
      <c r="DZ69" s="105"/>
      <c r="EA69" s="105"/>
      <c r="EB69" s="105"/>
      <c r="EC69" s="105"/>
      <c r="ED69" s="105"/>
      <c r="EE69" s="105"/>
      <c r="EF69" s="105"/>
      <c r="EG69" s="105">
        <v>31</v>
      </c>
      <c r="EH69" s="105">
        <v>3</v>
      </c>
      <c r="EI69" s="105"/>
      <c r="EJ69" s="105"/>
      <c r="EK69" s="105">
        <v>1</v>
      </c>
      <c r="EL69" s="105">
        <v>1</v>
      </c>
      <c r="EM69" s="105">
        <v>1</v>
      </c>
      <c r="EN69" s="105">
        <v>2</v>
      </c>
      <c r="EO69" s="105"/>
      <c r="EP69" s="105">
        <v>63</v>
      </c>
      <c r="EQ69" s="105">
        <v>174</v>
      </c>
      <c r="ER69" s="105"/>
      <c r="ES69" s="105">
        <v>45</v>
      </c>
      <c r="ET69" s="105"/>
      <c r="EU69" s="105"/>
      <c r="EV69" s="105"/>
      <c r="EW69" s="105"/>
      <c r="EX69" s="105"/>
      <c r="EY69" s="105">
        <v>61</v>
      </c>
      <c r="EZ69" s="105"/>
      <c r="FA69" s="105"/>
      <c r="FB69" s="105"/>
      <c r="FC69" s="105"/>
      <c r="FD69" s="105"/>
      <c r="FE69" s="105"/>
      <c r="FF69" s="105"/>
      <c r="FG69" s="105"/>
      <c r="FH69" s="105"/>
      <c r="FI69" s="105"/>
      <c r="FJ69" s="105"/>
      <c r="FK69" s="105"/>
      <c r="FL69" s="105">
        <v>0</v>
      </c>
      <c r="FM69" s="105">
        <v>0</v>
      </c>
      <c r="FN69" s="105">
        <v>0</v>
      </c>
      <c r="FO69" s="105">
        <v>284</v>
      </c>
      <c r="FP69" s="105">
        <v>0</v>
      </c>
      <c r="FQ69" s="105">
        <v>0</v>
      </c>
      <c r="FR69" s="105">
        <v>0</v>
      </c>
      <c r="FS69" s="105">
        <v>0</v>
      </c>
      <c r="FT69" s="105">
        <v>0</v>
      </c>
      <c r="FU69" s="105">
        <v>0</v>
      </c>
      <c r="FV69" s="105">
        <v>0</v>
      </c>
      <c r="FW69" s="105">
        <v>0</v>
      </c>
      <c r="FX69" s="105">
        <v>0</v>
      </c>
      <c r="FY69" s="105">
        <v>0</v>
      </c>
      <c r="FZ69" s="105">
        <v>0</v>
      </c>
      <c r="GA69" s="139" t="str">
        <f t="shared" si="151"/>
        <v/>
      </c>
      <c r="GB69" s="139" t="str">
        <f t="shared" si="152"/>
        <v/>
      </c>
      <c r="GD69" s="105">
        <f t="shared" si="153"/>
        <v>0</v>
      </c>
      <c r="GE69" s="105">
        <f t="shared" si="127"/>
        <v>0</v>
      </c>
      <c r="GF69" s="105">
        <f t="shared" si="154"/>
        <v>37</v>
      </c>
      <c r="GG69" s="105">
        <f t="shared" si="155"/>
        <v>345</v>
      </c>
      <c r="GH69" s="105">
        <f t="shared" si="156"/>
        <v>0</v>
      </c>
      <c r="GI69" s="105">
        <f t="shared" si="157"/>
        <v>284</v>
      </c>
      <c r="GK69" s="105">
        <f t="shared" si="128"/>
        <v>3</v>
      </c>
      <c r="GL69" s="105">
        <f t="shared" si="129"/>
        <v>3</v>
      </c>
      <c r="GM69" s="105">
        <f t="shared" si="130"/>
        <v>65</v>
      </c>
      <c r="GN69" s="105">
        <f t="shared" si="131"/>
        <v>219</v>
      </c>
      <c r="GO69" s="105">
        <f t="shared" si="132"/>
        <v>0</v>
      </c>
      <c r="GP69" s="105">
        <f t="shared" si="133"/>
        <v>61</v>
      </c>
      <c r="GQ69" s="105">
        <f t="shared" si="134"/>
        <v>0</v>
      </c>
      <c r="GR69" s="105" t="str">
        <f t="shared" si="135"/>
        <v/>
      </c>
      <c r="GS69" s="105">
        <f t="shared" si="136"/>
        <v>0</v>
      </c>
      <c r="GT69" s="105"/>
      <c r="GU69" s="105">
        <f t="shared" ref="GU69:GU80" si="158">SUM(FL69:FN69)</f>
        <v>0</v>
      </c>
      <c r="GV69" s="105">
        <f t="shared" si="137"/>
        <v>284</v>
      </c>
      <c r="GW69" s="105">
        <f t="shared" si="138"/>
        <v>0</v>
      </c>
      <c r="GX69" s="105">
        <f t="shared" si="139"/>
        <v>0</v>
      </c>
      <c r="GY69" s="139" t="str">
        <f t="shared" si="140"/>
        <v/>
      </c>
      <c r="GZ69" s="139" t="str">
        <f t="shared" si="141"/>
        <v/>
      </c>
      <c r="IH69" s="154"/>
    </row>
    <row r="70" ht="15" spans="3:242">
      <c r="C70" s="138" t="s">
        <v>910</v>
      </c>
      <c r="D70" s="105">
        <v>63</v>
      </c>
      <c r="E70" s="105">
        <v>761</v>
      </c>
      <c r="F70" s="105">
        <v>590</v>
      </c>
      <c r="G70" s="105">
        <v>1326</v>
      </c>
      <c r="H70" s="105">
        <v>3307</v>
      </c>
      <c r="I70" s="105">
        <v>1</v>
      </c>
      <c r="J70" s="105"/>
      <c r="K70" s="105"/>
      <c r="L70" s="105">
        <v>401</v>
      </c>
      <c r="M70" s="105">
        <v>726</v>
      </c>
      <c r="N70" s="105">
        <v>1166</v>
      </c>
      <c r="O70" s="105">
        <v>2151</v>
      </c>
      <c r="P70" s="105"/>
      <c r="Q70" s="105">
        <v>60</v>
      </c>
      <c r="R70" s="105"/>
      <c r="S70" s="105"/>
      <c r="T70" s="105"/>
      <c r="U70" s="105">
        <v>1098</v>
      </c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>
        <v>50</v>
      </c>
      <c r="AL70" s="105">
        <v>207</v>
      </c>
      <c r="AM70" s="105">
        <v>674</v>
      </c>
      <c r="AN70" s="105"/>
      <c r="AO70" s="105">
        <v>48</v>
      </c>
      <c r="AP70" s="105"/>
      <c r="AQ70" s="105"/>
      <c r="AR70" s="105"/>
      <c r="AS70" s="105"/>
      <c r="AT70" s="105"/>
      <c r="AU70" s="105"/>
      <c r="AV70" s="105"/>
      <c r="AW70" s="105">
        <v>205</v>
      </c>
      <c r="AX70" s="105">
        <v>24</v>
      </c>
      <c r="AY70" s="105">
        <v>26</v>
      </c>
      <c r="AZ70" s="105">
        <v>50</v>
      </c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>
        <v>0</v>
      </c>
      <c r="BM70" s="105">
        <v>0</v>
      </c>
      <c r="BN70" s="105">
        <v>0</v>
      </c>
      <c r="BO70" s="105">
        <v>0</v>
      </c>
      <c r="BP70" s="105">
        <v>0</v>
      </c>
      <c r="BQ70" s="105">
        <v>0</v>
      </c>
      <c r="BR70" s="105">
        <v>0</v>
      </c>
      <c r="BS70" s="105">
        <v>0</v>
      </c>
      <c r="BT70" s="105">
        <v>0</v>
      </c>
      <c r="BU70" s="105">
        <v>0</v>
      </c>
      <c r="BV70" s="105">
        <v>0</v>
      </c>
      <c r="BW70" s="105">
        <v>0</v>
      </c>
      <c r="BX70" s="105">
        <v>20</v>
      </c>
      <c r="BY70" s="138">
        <v>3</v>
      </c>
      <c r="BZ70" s="138">
        <v>10</v>
      </c>
      <c r="CA70" s="139" t="str">
        <f t="shared" si="142"/>
        <v/>
      </c>
      <c r="CB70" s="139">
        <f t="shared" si="143"/>
        <v>2.33333333333333</v>
      </c>
      <c r="CC70" s="105">
        <f t="shared" si="109"/>
        <v>1158</v>
      </c>
      <c r="CD70" s="105">
        <f t="shared" si="110"/>
        <v>931</v>
      </c>
      <c r="CE70" s="105">
        <f t="shared" si="111"/>
        <v>50</v>
      </c>
      <c r="CF70" s="105">
        <f t="shared" si="112"/>
        <v>931</v>
      </c>
      <c r="CG70" s="105">
        <f t="shared" si="113"/>
        <v>48</v>
      </c>
      <c r="CH70" s="105">
        <f t="shared" si="114"/>
        <v>0</v>
      </c>
      <c r="CI70" s="105">
        <f t="shared" si="115"/>
        <v>0</v>
      </c>
      <c r="CJ70" s="105">
        <f t="shared" si="116"/>
        <v>255</v>
      </c>
      <c r="CK70" s="105">
        <f t="shared" si="117"/>
        <v>50</v>
      </c>
      <c r="CL70" s="105">
        <f t="shared" si="118"/>
        <v>0</v>
      </c>
      <c r="CM70" s="105">
        <f t="shared" si="119"/>
        <v>0</v>
      </c>
      <c r="CN70" s="105">
        <f t="shared" si="120"/>
        <v>0</v>
      </c>
      <c r="CO70" s="105">
        <f t="shared" si="121"/>
        <v>0</v>
      </c>
      <c r="CP70" s="105">
        <f t="shared" si="122"/>
        <v>0</v>
      </c>
      <c r="CQ70" s="105">
        <f t="shared" si="123"/>
        <v>0</v>
      </c>
      <c r="CR70" s="105">
        <f t="shared" si="124"/>
        <v>0</v>
      </c>
      <c r="CS70" s="139" t="str">
        <f t="shared" si="125"/>
        <v/>
      </c>
      <c r="CT70" s="164" t="str">
        <f t="shared" si="126"/>
        <v/>
      </c>
      <c r="CU70" s="165">
        <f t="shared" si="144"/>
        <v>10492</v>
      </c>
      <c r="CV70" s="165">
        <f t="shared" si="145"/>
        <v>1158</v>
      </c>
      <c r="CW70" s="165">
        <f t="shared" si="146"/>
        <v>931</v>
      </c>
      <c r="CX70" s="165">
        <f t="shared" si="147"/>
        <v>303</v>
      </c>
      <c r="CY70" s="165">
        <f t="shared" si="148"/>
        <v>50</v>
      </c>
      <c r="CZ70" s="165">
        <f t="shared" si="149"/>
        <v>0</v>
      </c>
      <c r="DA70" s="165">
        <f t="shared" si="150"/>
        <v>33</v>
      </c>
      <c r="DB70" s="166"/>
      <c r="DC70" s="138" t="s">
        <v>883</v>
      </c>
      <c r="DD70" s="105"/>
      <c r="DE70" s="105"/>
      <c r="DF70" s="105"/>
      <c r="DG70" s="105">
        <v>287</v>
      </c>
      <c r="DH70" s="105"/>
      <c r="DI70" s="105">
        <v>175</v>
      </c>
      <c r="DJ70" s="105">
        <v>149</v>
      </c>
      <c r="DK70" s="105">
        <v>42</v>
      </c>
      <c r="DL70" s="105">
        <v>89</v>
      </c>
      <c r="DM70" s="105">
        <v>3</v>
      </c>
      <c r="DN70" s="105">
        <v>190</v>
      </c>
      <c r="DO70" s="105">
        <v>884</v>
      </c>
      <c r="DP70" s="105">
        <v>93</v>
      </c>
      <c r="DQ70" s="105"/>
      <c r="DR70" s="105">
        <v>27</v>
      </c>
      <c r="DS70" s="105">
        <v>6</v>
      </c>
      <c r="DT70" s="105">
        <v>1859</v>
      </c>
      <c r="DU70" s="105">
        <v>101</v>
      </c>
      <c r="DV70" s="105"/>
      <c r="DW70" s="105"/>
      <c r="DX70" s="105"/>
      <c r="DY70" s="105"/>
      <c r="DZ70" s="105"/>
      <c r="EA70" s="105"/>
      <c r="EB70" s="105"/>
      <c r="EC70" s="105"/>
      <c r="ED70" s="105">
        <v>29</v>
      </c>
      <c r="EE70" s="105">
        <v>82</v>
      </c>
      <c r="EF70" s="105">
        <v>53</v>
      </c>
      <c r="EG70" s="105">
        <v>28</v>
      </c>
      <c r="EH70" s="105">
        <v>22</v>
      </c>
      <c r="EI70" s="105">
        <v>14</v>
      </c>
      <c r="EJ70" s="105">
        <v>70</v>
      </c>
      <c r="EK70" s="105">
        <v>41</v>
      </c>
      <c r="EL70" s="105">
        <v>23</v>
      </c>
      <c r="EM70" s="105">
        <v>124</v>
      </c>
      <c r="EN70" s="105">
        <v>59</v>
      </c>
      <c r="EO70" s="105">
        <v>12</v>
      </c>
      <c r="EP70" s="105">
        <v>4</v>
      </c>
      <c r="EQ70" s="105"/>
      <c r="ER70" s="105"/>
      <c r="ES70" s="105"/>
      <c r="ET70" s="105"/>
      <c r="EU70" s="105"/>
      <c r="EV70" s="105"/>
      <c r="EW70" s="105"/>
      <c r="EX70" s="105"/>
      <c r="EY70" s="105"/>
      <c r="EZ70" s="105"/>
      <c r="FA70" s="105"/>
      <c r="FB70" s="105"/>
      <c r="FC70" s="105"/>
      <c r="FD70" s="105"/>
      <c r="FE70" s="105"/>
      <c r="FF70" s="105"/>
      <c r="FG70" s="105"/>
      <c r="FH70" s="105"/>
      <c r="FI70" s="105"/>
      <c r="FJ70" s="105"/>
      <c r="FK70" s="105"/>
      <c r="FL70" s="105">
        <v>0</v>
      </c>
      <c r="FM70" s="105">
        <v>0</v>
      </c>
      <c r="FN70" s="105">
        <v>0</v>
      </c>
      <c r="FO70" s="105">
        <v>1010</v>
      </c>
      <c r="FP70" s="105">
        <v>968</v>
      </c>
      <c r="FQ70" s="105">
        <v>867</v>
      </c>
      <c r="FR70" s="105">
        <v>915</v>
      </c>
      <c r="FS70" s="105">
        <v>1781</v>
      </c>
      <c r="FT70" s="105">
        <v>2123</v>
      </c>
      <c r="FU70" s="105">
        <v>1396</v>
      </c>
      <c r="FV70" s="105">
        <v>1740</v>
      </c>
      <c r="FW70" s="105">
        <v>1664</v>
      </c>
      <c r="FX70" s="105">
        <v>791</v>
      </c>
      <c r="FY70" s="105">
        <v>497</v>
      </c>
      <c r="FZ70" s="105">
        <v>574</v>
      </c>
      <c r="GA70" s="139" t="str">
        <f t="shared" si="151"/>
        <v/>
      </c>
      <c r="GB70" s="139">
        <f t="shared" si="152"/>
        <v>0.154929577464789</v>
      </c>
      <c r="GD70" s="105">
        <f t="shared" si="153"/>
        <v>1819</v>
      </c>
      <c r="GE70" s="105">
        <f t="shared" si="127"/>
        <v>2086</v>
      </c>
      <c r="GF70" s="105">
        <f t="shared" si="154"/>
        <v>486</v>
      </c>
      <c r="GG70" s="105">
        <f t="shared" si="155"/>
        <v>75</v>
      </c>
      <c r="GH70" s="105">
        <f t="shared" si="156"/>
        <v>0</v>
      </c>
      <c r="GI70" s="105">
        <f t="shared" si="157"/>
        <v>12464</v>
      </c>
      <c r="GK70" s="105">
        <f t="shared" si="128"/>
        <v>106</v>
      </c>
      <c r="GL70" s="105">
        <f t="shared" si="129"/>
        <v>188</v>
      </c>
      <c r="GM70" s="105">
        <f t="shared" si="130"/>
        <v>75</v>
      </c>
      <c r="GN70" s="105">
        <f t="shared" si="131"/>
        <v>0</v>
      </c>
      <c r="GO70" s="105">
        <f t="shared" si="132"/>
        <v>0</v>
      </c>
      <c r="GP70" s="105">
        <f t="shared" si="133"/>
        <v>0</v>
      </c>
      <c r="GQ70" s="105">
        <f t="shared" si="134"/>
        <v>0</v>
      </c>
      <c r="GR70" s="105" t="str">
        <f t="shared" si="135"/>
        <v/>
      </c>
      <c r="GS70" s="105">
        <f t="shared" si="136"/>
        <v>0</v>
      </c>
      <c r="GT70" s="105"/>
      <c r="GU70" s="105">
        <f t="shared" si="158"/>
        <v>0</v>
      </c>
      <c r="GV70" s="105">
        <f t="shared" si="137"/>
        <v>2845</v>
      </c>
      <c r="GW70" s="105">
        <f t="shared" si="138"/>
        <v>4819</v>
      </c>
      <c r="GX70" s="105">
        <f t="shared" si="139"/>
        <v>4800</v>
      </c>
      <c r="GY70" s="139" t="str">
        <f t="shared" si="140"/>
        <v/>
      </c>
      <c r="GZ70" s="139">
        <f t="shared" si="141"/>
        <v>-0.00394272670678564</v>
      </c>
      <c r="IH70" s="154"/>
    </row>
    <row r="71" ht="15" spans="3:242">
      <c r="C71" s="138" t="s">
        <v>889</v>
      </c>
      <c r="D71" s="105"/>
      <c r="E71" s="105"/>
      <c r="F71" s="105"/>
      <c r="G71" s="105"/>
      <c r="H71" s="105">
        <v>320</v>
      </c>
      <c r="I71" s="105"/>
      <c r="J71" s="105">
        <v>300</v>
      </c>
      <c r="K71" s="105">
        <v>320</v>
      </c>
      <c r="L71" s="105">
        <v>342</v>
      </c>
      <c r="M71" s="105">
        <v>374</v>
      </c>
      <c r="N71" s="105">
        <v>392</v>
      </c>
      <c r="O71" s="105">
        <v>1612</v>
      </c>
      <c r="P71" s="105">
        <v>420</v>
      </c>
      <c r="Q71" s="105">
        <v>438</v>
      </c>
      <c r="R71" s="105">
        <v>446</v>
      </c>
      <c r="S71" s="105">
        <v>456</v>
      </c>
      <c r="T71" s="105">
        <v>465</v>
      </c>
      <c r="U71" s="105">
        <v>458</v>
      </c>
      <c r="V71" s="105">
        <v>466</v>
      </c>
      <c r="W71" s="105">
        <v>309</v>
      </c>
      <c r="X71" s="105">
        <v>300</v>
      </c>
      <c r="Y71" s="105">
        <v>225</v>
      </c>
      <c r="Z71" s="105">
        <v>210</v>
      </c>
      <c r="AA71" s="105">
        <v>180</v>
      </c>
      <c r="AB71" s="105"/>
      <c r="AC71" s="105"/>
      <c r="AD71" s="105"/>
      <c r="AE71" s="105">
        <v>10</v>
      </c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>
        <v>0</v>
      </c>
      <c r="BM71" s="105">
        <v>0</v>
      </c>
      <c r="BN71" s="105">
        <v>0</v>
      </c>
      <c r="BO71" s="105">
        <v>0</v>
      </c>
      <c r="BP71" s="105">
        <v>0</v>
      </c>
      <c r="BQ71" s="105">
        <v>0</v>
      </c>
      <c r="BR71" s="105">
        <v>0</v>
      </c>
      <c r="BS71" s="105"/>
      <c r="BT71" s="105">
        <v>0</v>
      </c>
      <c r="BU71" s="105">
        <v>0</v>
      </c>
      <c r="BV71" s="105">
        <v>0</v>
      </c>
      <c r="BW71" s="105">
        <v>0</v>
      </c>
      <c r="BX71" s="105">
        <v>0</v>
      </c>
      <c r="BY71" s="138">
        <v>0</v>
      </c>
      <c r="BZ71" s="138">
        <v>0</v>
      </c>
      <c r="CA71" s="139" t="str">
        <f t="shared" si="142"/>
        <v/>
      </c>
      <c r="CB71" s="139" t="str">
        <f t="shared" si="143"/>
        <v/>
      </c>
      <c r="CC71" s="105">
        <f t="shared" si="109"/>
        <v>4373</v>
      </c>
      <c r="CD71" s="105">
        <f t="shared" si="110"/>
        <v>10</v>
      </c>
      <c r="CE71" s="105">
        <f t="shared" si="111"/>
        <v>0</v>
      </c>
      <c r="CF71" s="105">
        <f t="shared" si="112"/>
        <v>0</v>
      </c>
      <c r="CG71" s="105">
        <f t="shared" si="113"/>
        <v>0</v>
      </c>
      <c r="CH71" s="105">
        <f t="shared" si="114"/>
        <v>0</v>
      </c>
      <c r="CI71" s="105">
        <f t="shared" si="115"/>
        <v>0</v>
      </c>
      <c r="CJ71" s="105">
        <f t="shared" si="116"/>
        <v>0</v>
      </c>
      <c r="CK71" s="105">
        <f t="shared" si="117"/>
        <v>0</v>
      </c>
      <c r="CL71" s="105">
        <f t="shared" si="118"/>
        <v>0</v>
      </c>
      <c r="CM71" s="105">
        <f t="shared" si="119"/>
        <v>0</v>
      </c>
      <c r="CN71" s="105">
        <f t="shared" si="120"/>
        <v>0</v>
      </c>
      <c r="CO71" s="105">
        <f t="shared" si="121"/>
        <v>0</v>
      </c>
      <c r="CP71" s="105">
        <f t="shared" si="122"/>
        <v>0</v>
      </c>
      <c r="CQ71" s="105">
        <f t="shared" si="123"/>
        <v>0</v>
      </c>
      <c r="CR71" s="105">
        <f t="shared" si="124"/>
        <v>0</v>
      </c>
      <c r="CS71" s="139" t="str">
        <f t="shared" si="125"/>
        <v/>
      </c>
      <c r="CT71" s="164" t="str">
        <f t="shared" si="126"/>
        <v/>
      </c>
      <c r="CU71" s="165">
        <f t="shared" si="144"/>
        <v>3660</v>
      </c>
      <c r="CV71" s="165">
        <f t="shared" si="145"/>
        <v>4373</v>
      </c>
      <c r="CW71" s="165">
        <f t="shared" si="146"/>
        <v>10</v>
      </c>
      <c r="CX71" s="165">
        <f t="shared" si="147"/>
        <v>0</v>
      </c>
      <c r="CY71" s="165">
        <f t="shared" si="148"/>
        <v>0</v>
      </c>
      <c r="CZ71" s="165">
        <f t="shared" si="149"/>
        <v>0</v>
      </c>
      <c r="DA71" s="165">
        <f t="shared" si="150"/>
        <v>0</v>
      </c>
      <c r="DB71" s="166"/>
      <c r="DC71" s="138" t="s">
        <v>919</v>
      </c>
      <c r="DD71" s="105"/>
      <c r="DE71" s="105">
        <v>46</v>
      </c>
      <c r="DF71" s="105">
        <v>90</v>
      </c>
      <c r="DG71" s="105">
        <v>112</v>
      </c>
      <c r="DH71" s="105">
        <v>118</v>
      </c>
      <c r="DI71" s="105">
        <v>125</v>
      </c>
      <c r="DJ71" s="105">
        <v>374</v>
      </c>
      <c r="DK71" s="105">
        <v>1096</v>
      </c>
      <c r="DL71" s="105">
        <v>1434</v>
      </c>
      <c r="DM71" s="105">
        <v>698</v>
      </c>
      <c r="DN71" s="105">
        <v>425</v>
      </c>
      <c r="DO71" s="105">
        <v>650</v>
      </c>
      <c r="DP71" s="105">
        <v>6</v>
      </c>
      <c r="DQ71" s="105"/>
      <c r="DR71" s="105"/>
      <c r="DS71" s="105"/>
      <c r="DT71" s="105"/>
      <c r="DU71" s="105"/>
      <c r="DV71" s="105"/>
      <c r="DW71" s="105"/>
      <c r="DX71" s="105"/>
      <c r="DY71" s="105"/>
      <c r="DZ71" s="105"/>
      <c r="EA71" s="105"/>
      <c r="EB71" s="105"/>
      <c r="EC71" s="105"/>
      <c r="ED71" s="105"/>
      <c r="EE71" s="105"/>
      <c r="EF71" s="105"/>
      <c r="EG71" s="105"/>
      <c r="EH71" s="105"/>
      <c r="EI71" s="105"/>
      <c r="EJ71" s="105"/>
      <c r="EK71" s="105"/>
      <c r="EL71" s="105"/>
      <c r="EM71" s="105"/>
      <c r="EN71" s="105"/>
      <c r="EO71" s="105"/>
      <c r="EP71" s="105"/>
      <c r="EQ71" s="105"/>
      <c r="ER71" s="105"/>
      <c r="ES71" s="105"/>
      <c r="ET71" s="105"/>
      <c r="EU71" s="105"/>
      <c r="EV71" s="105"/>
      <c r="EW71" s="105"/>
      <c r="EX71" s="105"/>
      <c r="EY71" s="105">
        <v>104</v>
      </c>
      <c r="EZ71" s="105"/>
      <c r="FA71" s="105"/>
      <c r="FB71" s="105"/>
      <c r="FC71" s="105"/>
      <c r="FD71" s="105"/>
      <c r="FE71" s="105"/>
      <c r="FF71" s="105"/>
      <c r="FG71" s="105"/>
      <c r="FH71" s="105"/>
      <c r="FI71" s="105"/>
      <c r="FJ71" s="105"/>
      <c r="FK71" s="105"/>
      <c r="FL71" s="105">
        <v>0</v>
      </c>
      <c r="FM71" s="105">
        <v>0</v>
      </c>
      <c r="FN71" s="105">
        <v>0</v>
      </c>
      <c r="FO71" s="105">
        <v>0</v>
      </c>
      <c r="FP71" s="105">
        <v>0</v>
      </c>
      <c r="FQ71" s="105">
        <v>0</v>
      </c>
      <c r="FR71" s="105">
        <v>0</v>
      </c>
      <c r="FS71" s="105">
        <v>0</v>
      </c>
      <c r="FT71" s="105">
        <v>0</v>
      </c>
      <c r="FU71" s="105">
        <v>0</v>
      </c>
      <c r="FV71" s="105">
        <v>0</v>
      </c>
      <c r="FW71" s="105">
        <v>0</v>
      </c>
      <c r="FX71" s="105">
        <v>0</v>
      </c>
      <c r="FY71" s="105" t="e">
        <v>#N/A</v>
      </c>
      <c r="FZ71" s="105"/>
      <c r="GA71" s="139" t="str">
        <f t="shared" si="151"/>
        <v/>
      </c>
      <c r="GB71" s="139" t="str">
        <f t="shared" si="152"/>
        <v/>
      </c>
      <c r="GD71" s="105">
        <f t="shared" si="153"/>
        <v>5168</v>
      </c>
      <c r="GE71" s="105">
        <f t="shared" si="127"/>
        <v>6</v>
      </c>
      <c r="GF71" s="105">
        <f t="shared" si="154"/>
        <v>0</v>
      </c>
      <c r="GG71" s="105">
        <f t="shared" si="155"/>
        <v>104</v>
      </c>
      <c r="GH71" s="105">
        <f t="shared" si="156"/>
        <v>0</v>
      </c>
      <c r="GI71" s="105">
        <f t="shared" si="157"/>
        <v>0</v>
      </c>
      <c r="GK71" s="105">
        <f t="shared" si="128"/>
        <v>0</v>
      </c>
      <c r="GL71" s="105">
        <f t="shared" si="129"/>
        <v>0</v>
      </c>
      <c r="GM71" s="105">
        <f t="shared" si="130"/>
        <v>0</v>
      </c>
      <c r="GN71" s="105">
        <f t="shared" si="131"/>
        <v>0</v>
      </c>
      <c r="GO71" s="105">
        <f t="shared" si="132"/>
        <v>0</v>
      </c>
      <c r="GP71" s="105">
        <f t="shared" si="133"/>
        <v>104</v>
      </c>
      <c r="GQ71" s="105">
        <f t="shared" si="134"/>
        <v>0</v>
      </c>
      <c r="GR71" s="105" t="str">
        <f t="shared" si="135"/>
        <v/>
      </c>
      <c r="GS71" s="105">
        <f t="shared" si="136"/>
        <v>0</v>
      </c>
      <c r="GT71" s="105"/>
      <c r="GU71" s="105">
        <f t="shared" si="158"/>
        <v>0</v>
      </c>
      <c r="GV71" s="105">
        <f t="shared" si="137"/>
        <v>0</v>
      </c>
      <c r="GW71" s="105">
        <f t="shared" si="138"/>
        <v>0</v>
      </c>
      <c r="GX71" s="105">
        <f t="shared" si="139"/>
        <v>0</v>
      </c>
      <c r="GY71" s="139" t="str">
        <f t="shared" si="140"/>
        <v/>
      </c>
      <c r="GZ71" s="139" t="str">
        <f t="shared" si="141"/>
        <v/>
      </c>
      <c r="IH71" s="154"/>
    </row>
    <row r="72" ht="15" spans="3:242">
      <c r="C72" s="138" t="s">
        <v>915</v>
      </c>
      <c r="D72" s="105">
        <v>692</v>
      </c>
      <c r="E72" s="105">
        <v>335</v>
      </c>
      <c r="F72" s="105">
        <v>3081</v>
      </c>
      <c r="G72" s="105">
        <v>3236</v>
      </c>
      <c r="H72" s="105">
        <v>3558</v>
      </c>
      <c r="I72" s="105">
        <v>4151</v>
      </c>
      <c r="J72" s="105">
        <v>4717</v>
      </c>
      <c r="K72" s="105">
        <v>5683</v>
      </c>
      <c r="L72" s="105">
        <v>7639</v>
      </c>
      <c r="M72" s="105">
        <v>8983</v>
      </c>
      <c r="N72" s="105">
        <v>6197</v>
      </c>
      <c r="O72" s="105">
        <v>3438</v>
      </c>
      <c r="P72" s="105">
        <v>4028</v>
      </c>
      <c r="Q72" s="105">
        <v>886</v>
      </c>
      <c r="R72" s="105">
        <v>5649</v>
      </c>
      <c r="S72" s="105">
        <v>2181</v>
      </c>
      <c r="T72" s="105">
        <v>1213</v>
      </c>
      <c r="U72" s="105">
        <v>951</v>
      </c>
      <c r="V72" s="105">
        <v>485</v>
      </c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>
        <v>0</v>
      </c>
      <c r="BM72" s="105">
        <v>0</v>
      </c>
      <c r="BN72" s="105">
        <v>0</v>
      </c>
      <c r="BO72" s="105">
        <v>0</v>
      </c>
      <c r="BP72" s="105">
        <v>0</v>
      </c>
      <c r="BQ72" s="105">
        <v>0</v>
      </c>
      <c r="BR72" s="105">
        <v>0</v>
      </c>
      <c r="BS72" s="105"/>
      <c r="BT72" s="105">
        <v>0</v>
      </c>
      <c r="BU72" s="105">
        <v>0</v>
      </c>
      <c r="BV72" s="105">
        <v>0</v>
      </c>
      <c r="BW72" s="105">
        <v>0</v>
      </c>
      <c r="BX72" s="105" t="e">
        <v>#N/A</v>
      </c>
      <c r="BY72" s="138" t="e">
        <v>#N/A</v>
      </c>
      <c r="BZ72" s="138"/>
      <c r="CA72" s="139" t="str">
        <f t="shared" si="142"/>
        <v/>
      </c>
      <c r="CB72" s="139" t="str">
        <f t="shared" si="143"/>
        <v/>
      </c>
      <c r="CC72" s="105">
        <f t="shared" si="109"/>
        <v>15393</v>
      </c>
      <c r="CD72" s="105">
        <f t="shared" si="110"/>
        <v>0</v>
      </c>
      <c r="CE72" s="105">
        <f t="shared" si="111"/>
        <v>0</v>
      </c>
      <c r="CF72" s="105">
        <f t="shared" si="112"/>
        <v>0</v>
      </c>
      <c r="CG72" s="105">
        <f t="shared" si="113"/>
        <v>0</v>
      </c>
      <c r="CH72" s="105">
        <f t="shared" si="114"/>
        <v>0</v>
      </c>
      <c r="CI72" s="105">
        <f t="shared" si="115"/>
        <v>0</v>
      </c>
      <c r="CJ72" s="105">
        <f t="shared" si="116"/>
        <v>0</v>
      </c>
      <c r="CK72" s="105">
        <f t="shared" si="117"/>
        <v>0</v>
      </c>
      <c r="CL72" s="105">
        <f t="shared" si="118"/>
        <v>0</v>
      </c>
      <c r="CM72" s="105">
        <f t="shared" si="119"/>
        <v>0</v>
      </c>
      <c r="CN72" s="105">
        <f t="shared" si="120"/>
        <v>0</v>
      </c>
      <c r="CO72" s="105">
        <f t="shared" si="121"/>
        <v>0</v>
      </c>
      <c r="CP72" s="105">
        <f t="shared" si="122"/>
        <v>0</v>
      </c>
      <c r="CQ72" s="105">
        <f t="shared" si="123"/>
        <v>0</v>
      </c>
      <c r="CR72" s="105">
        <f t="shared" si="124"/>
        <v>0</v>
      </c>
      <c r="CS72" s="139" t="str">
        <f t="shared" si="125"/>
        <v/>
      </c>
      <c r="CT72" s="164" t="str">
        <f t="shared" si="126"/>
        <v/>
      </c>
      <c r="CU72" s="165">
        <f t="shared" si="144"/>
        <v>51710</v>
      </c>
      <c r="CV72" s="165">
        <f t="shared" si="145"/>
        <v>15393</v>
      </c>
      <c r="CW72" s="165">
        <f t="shared" si="146"/>
        <v>0</v>
      </c>
      <c r="CX72" s="165">
        <f t="shared" si="147"/>
        <v>0</v>
      </c>
      <c r="CY72" s="165">
        <f t="shared" si="148"/>
        <v>0</v>
      </c>
      <c r="CZ72" s="165">
        <f t="shared" si="149"/>
        <v>0</v>
      </c>
      <c r="DA72" s="165" t="e">
        <f t="shared" si="150"/>
        <v>#N/A</v>
      </c>
      <c r="DB72" s="166"/>
      <c r="DC72" s="138" t="s">
        <v>920</v>
      </c>
      <c r="DD72" s="105">
        <v>504</v>
      </c>
      <c r="DE72" s="105">
        <v>3</v>
      </c>
      <c r="DF72" s="105">
        <v>1538</v>
      </c>
      <c r="DG72" s="105">
        <v>2834</v>
      </c>
      <c r="DH72" s="105">
        <v>4509</v>
      </c>
      <c r="DI72" s="105">
        <v>2251</v>
      </c>
      <c r="DJ72" s="105">
        <v>2999</v>
      </c>
      <c r="DK72" s="105">
        <v>2789</v>
      </c>
      <c r="DL72" s="105">
        <v>2215</v>
      </c>
      <c r="DM72" s="105">
        <v>2867</v>
      </c>
      <c r="DN72" s="105">
        <v>4692</v>
      </c>
      <c r="DO72" s="105">
        <v>4266</v>
      </c>
      <c r="DP72" s="105">
        <v>425</v>
      </c>
      <c r="DQ72" s="105">
        <v>264</v>
      </c>
      <c r="DR72" s="105">
        <v>412</v>
      </c>
      <c r="DS72" s="105">
        <v>210</v>
      </c>
      <c r="DT72" s="105">
        <v>187</v>
      </c>
      <c r="DU72" s="105">
        <v>273</v>
      </c>
      <c r="DV72" s="105">
        <v>53</v>
      </c>
      <c r="DW72" s="105">
        <v>7</v>
      </c>
      <c r="DX72" s="105"/>
      <c r="DY72" s="105"/>
      <c r="DZ72" s="105"/>
      <c r="EA72" s="105"/>
      <c r="EB72" s="105"/>
      <c r="EC72" s="105"/>
      <c r="ED72" s="105">
        <v>110</v>
      </c>
      <c r="EE72" s="105"/>
      <c r="EF72" s="105"/>
      <c r="EG72" s="105"/>
      <c r="EH72" s="105"/>
      <c r="EI72" s="105"/>
      <c r="EJ72" s="105"/>
      <c r="EK72" s="105"/>
      <c r="EL72" s="105"/>
      <c r="EM72" s="105"/>
      <c r="EN72" s="105"/>
      <c r="EO72" s="105"/>
      <c r="EP72" s="105"/>
      <c r="EQ72" s="105"/>
      <c r="ER72" s="105"/>
      <c r="ES72" s="105"/>
      <c r="ET72" s="105"/>
      <c r="EU72" s="105"/>
      <c r="EV72" s="105"/>
      <c r="EW72" s="105"/>
      <c r="EX72" s="105"/>
      <c r="EY72" s="105"/>
      <c r="EZ72" s="105"/>
      <c r="FA72" s="105"/>
      <c r="FB72" s="105"/>
      <c r="FC72" s="105"/>
      <c r="FD72" s="105"/>
      <c r="FE72" s="105"/>
      <c r="FF72" s="105"/>
      <c r="FG72" s="105"/>
      <c r="FH72" s="105"/>
      <c r="FI72" s="105"/>
      <c r="FJ72" s="105"/>
      <c r="FK72" s="105"/>
      <c r="FL72" s="105">
        <v>0</v>
      </c>
      <c r="FM72" s="105">
        <v>0</v>
      </c>
      <c r="FN72" s="105">
        <v>0</v>
      </c>
      <c r="FO72" s="105">
        <v>0</v>
      </c>
      <c r="FP72" s="105">
        <v>0</v>
      </c>
      <c r="FQ72" s="105">
        <v>0</v>
      </c>
      <c r="FR72" s="105">
        <v>0</v>
      </c>
      <c r="FS72" s="105">
        <v>0</v>
      </c>
      <c r="FT72" s="105">
        <v>0</v>
      </c>
      <c r="FU72" s="105">
        <v>0</v>
      </c>
      <c r="FV72" s="105">
        <v>0</v>
      </c>
      <c r="FW72" s="105">
        <v>0</v>
      </c>
      <c r="FX72" s="105">
        <v>0</v>
      </c>
      <c r="FY72" s="105">
        <v>0</v>
      </c>
      <c r="FZ72" s="105">
        <v>0</v>
      </c>
      <c r="GA72" s="139" t="str">
        <f t="shared" si="151"/>
        <v/>
      </c>
      <c r="GB72" s="139" t="str">
        <f t="shared" si="152"/>
        <v/>
      </c>
      <c r="GD72" s="105">
        <f t="shared" si="153"/>
        <v>31467</v>
      </c>
      <c r="GE72" s="105">
        <f t="shared" si="127"/>
        <v>1831</v>
      </c>
      <c r="GF72" s="105">
        <f t="shared" si="154"/>
        <v>110</v>
      </c>
      <c r="GG72" s="105">
        <f t="shared" si="155"/>
        <v>0</v>
      </c>
      <c r="GH72" s="105">
        <f t="shared" si="156"/>
        <v>0</v>
      </c>
      <c r="GI72" s="105">
        <f t="shared" si="157"/>
        <v>0</v>
      </c>
      <c r="GK72" s="105">
        <f t="shared" si="128"/>
        <v>0</v>
      </c>
      <c r="GL72" s="105">
        <f t="shared" si="129"/>
        <v>0</v>
      </c>
      <c r="GM72" s="105">
        <f t="shared" si="130"/>
        <v>0</v>
      </c>
      <c r="GN72" s="105">
        <f t="shared" si="131"/>
        <v>0</v>
      </c>
      <c r="GO72" s="105">
        <f t="shared" si="132"/>
        <v>0</v>
      </c>
      <c r="GP72" s="105">
        <f t="shared" si="133"/>
        <v>0</v>
      </c>
      <c r="GQ72" s="105">
        <f t="shared" si="134"/>
        <v>0</v>
      </c>
      <c r="GR72" s="105" t="str">
        <f t="shared" si="135"/>
        <v/>
      </c>
      <c r="GS72" s="105">
        <f t="shared" si="136"/>
        <v>0</v>
      </c>
      <c r="GT72" s="105"/>
      <c r="GU72" s="105">
        <f t="shared" si="158"/>
        <v>0</v>
      </c>
      <c r="GV72" s="105">
        <f t="shared" si="137"/>
        <v>0</v>
      </c>
      <c r="GW72" s="105">
        <f t="shared" si="138"/>
        <v>0</v>
      </c>
      <c r="GX72" s="105">
        <f t="shared" si="139"/>
        <v>0</v>
      </c>
      <c r="GY72" s="139" t="str">
        <f t="shared" si="140"/>
        <v/>
      </c>
      <c r="GZ72" s="139" t="str">
        <f t="shared" si="141"/>
        <v/>
      </c>
      <c r="IH72" s="154"/>
    </row>
    <row r="73" ht="15" spans="3:242">
      <c r="C73" s="138" t="s">
        <v>916</v>
      </c>
      <c r="D73" s="105">
        <v>3356</v>
      </c>
      <c r="E73" s="105">
        <v>3048</v>
      </c>
      <c r="F73" s="105">
        <v>5031</v>
      </c>
      <c r="G73" s="105">
        <v>3808</v>
      </c>
      <c r="H73" s="105">
        <v>2506</v>
      </c>
      <c r="I73" s="105">
        <v>1859</v>
      </c>
      <c r="J73" s="105">
        <v>3651</v>
      </c>
      <c r="K73" s="105">
        <v>4450</v>
      </c>
      <c r="L73" s="105">
        <v>6747</v>
      </c>
      <c r="M73" s="105">
        <v>4790</v>
      </c>
      <c r="N73" s="105">
        <v>4503</v>
      </c>
      <c r="O73" s="105">
        <v>8489</v>
      </c>
      <c r="P73" s="105">
        <v>4045</v>
      </c>
      <c r="Q73" s="105">
        <v>1686</v>
      </c>
      <c r="R73" s="105">
        <v>3744</v>
      </c>
      <c r="S73" s="105">
        <v>5024</v>
      </c>
      <c r="T73" s="105">
        <v>6616</v>
      </c>
      <c r="U73" s="105">
        <v>8750</v>
      </c>
      <c r="V73" s="105">
        <v>236</v>
      </c>
      <c r="W73" s="105">
        <v>373</v>
      </c>
      <c r="X73" s="105">
        <v>352</v>
      </c>
      <c r="Y73" s="105">
        <v>280</v>
      </c>
      <c r="Z73" s="105">
        <v>697</v>
      </c>
      <c r="AA73" s="105">
        <v>500</v>
      </c>
      <c r="AB73" s="105">
        <v>132</v>
      </c>
      <c r="AC73" s="105">
        <v>40</v>
      </c>
      <c r="AD73" s="105">
        <v>374</v>
      </c>
      <c r="AE73" s="105">
        <v>644</v>
      </c>
      <c r="AF73" s="105">
        <v>473</v>
      </c>
      <c r="AG73" s="105">
        <v>376</v>
      </c>
      <c r="AH73" s="105">
        <v>474</v>
      </c>
      <c r="AI73" s="105">
        <v>640</v>
      </c>
      <c r="AJ73" s="105">
        <v>473</v>
      </c>
      <c r="AK73" s="105">
        <v>566</v>
      </c>
      <c r="AL73" s="105">
        <v>829</v>
      </c>
      <c r="AM73" s="105">
        <v>678</v>
      </c>
      <c r="AN73" s="105">
        <v>65</v>
      </c>
      <c r="AO73" s="105">
        <v>42</v>
      </c>
      <c r="AP73" s="105">
        <v>71</v>
      </c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>
        <v>3794</v>
      </c>
      <c r="BL73" s="105">
        <v>186</v>
      </c>
      <c r="BM73" s="105">
        <v>449</v>
      </c>
      <c r="BN73" s="105">
        <v>534</v>
      </c>
      <c r="BO73" s="105">
        <v>657</v>
      </c>
      <c r="BP73" s="105">
        <v>145</v>
      </c>
      <c r="BQ73" s="105">
        <v>16</v>
      </c>
      <c r="BR73" s="105">
        <v>2195</v>
      </c>
      <c r="BS73" s="105">
        <v>2571</v>
      </c>
      <c r="BT73" s="105">
        <v>1984</v>
      </c>
      <c r="BU73" s="105">
        <v>3386</v>
      </c>
      <c r="BV73" s="105">
        <v>1722</v>
      </c>
      <c r="BW73" s="105">
        <v>1492</v>
      </c>
      <c r="BX73" s="105">
        <v>762</v>
      </c>
      <c r="BY73" s="138">
        <v>667</v>
      </c>
      <c r="BZ73" s="138">
        <v>1096</v>
      </c>
      <c r="CA73" s="139">
        <f t="shared" si="142"/>
        <v>1.05243445692884</v>
      </c>
      <c r="CB73" s="139">
        <f t="shared" si="143"/>
        <v>0.643178410794603</v>
      </c>
      <c r="CC73" s="105">
        <f t="shared" si="109"/>
        <v>32303</v>
      </c>
      <c r="CD73" s="105">
        <f t="shared" si="110"/>
        <v>5699</v>
      </c>
      <c r="CE73" s="105">
        <f t="shared" si="111"/>
        <v>2153</v>
      </c>
      <c r="CF73" s="105">
        <f t="shared" si="112"/>
        <v>2073</v>
      </c>
      <c r="CG73" s="105">
        <f t="shared" si="113"/>
        <v>178</v>
      </c>
      <c r="CH73" s="105">
        <f t="shared" si="114"/>
        <v>0</v>
      </c>
      <c r="CI73" s="105">
        <f t="shared" si="115"/>
        <v>0</v>
      </c>
      <c r="CJ73" s="105">
        <f t="shared" si="116"/>
        <v>0</v>
      </c>
      <c r="CK73" s="105">
        <f t="shared" si="117"/>
        <v>0</v>
      </c>
      <c r="CL73" s="105">
        <f t="shared" si="118"/>
        <v>0</v>
      </c>
      <c r="CM73" s="105">
        <f t="shared" si="119"/>
        <v>0</v>
      </c>
      <c r="CN73" s="105">
        <f t="shared" si="120"/>
        <v>3794</v>
      </c>
      <c r="CO73" s="105">
        <f t="shared" si="121"/>
        <v>1169</v>
      </c>
      <c r="CP73" s="105">
        <f t="shared" si="122"/>
        <v>818</v>
      </c>
      <c r="CQ73" s="105">
        <f t="shared" si="123"/>
        <v>6750</v>
      </c>
      <c r="CR73" s="105">
        <f t="shared" si="124"/>
        <v>6600</v>
      </c>
      <c r="CS73" s="139">
        <f t="shared" si="125"/>
        <v>0.739588824459673</v>
      </c>
      <c r="CT73" s="164">
        <f t="shared" si="126"/>
        <v>-0.0222222222222223</v>
      </c>
      <c r="CU73" s="165">
        <f t="shared" si="144"/>
        <v>52238</v>
      </c>
      <c r="CV73" s="165">
        <f t="shared" si="145"/>
        <v>32303</v>
      </c>
      <c r="CW73" s="165">
        <f t="shared" si="146"/>
        <v>5699</v>
      </c>
      <c r="CX73" s="165">
        <f t="shared" si="147"/>
        <v>178</v>
      </c>
      <c r="CY73" s="165">
        <f t="shared" si="148"/>
        <v>3794</v>
      </c>
      <c r="CZ73" s="165">
        <f t="shared" si="149"/>
        <v>15337</v>
      </c>
      <c r="DA73" s="165">
        <f t="shared" si="150"/>
        <v>2525</v>
      </c>
      <c r="DB73" s="166"/>
      <c r="DC73" s="138" t="s">
        <v>921</v>
      </c>
      <c r="DD73" s="105"/>
      <c r="DE73" s="105"/>
      <c r="DF73" s="105"/>
      <c r="DG73" s="105"/>
      <c r="DH73" s="105"/>
      <c r="DI73" s="105"/>
      <c r="DJ73" s="105"/>
      <c r="DK73" s="105"/>
      <c r="DL73" s="105"/>
      <c r="DM73" s="105"/>
      <c r="DN73" s="105"/>
      <c r="DO73" s="105"/>
      <c r="DP73" s="105"/>
      <c r="DQ73" s="105"/>
      <c r="DR73" s="105"/>
      <c r="DS73" s="105"/>
      <c r="DT73" s="105"/>
      <c r="DU73" s="105"/>
      <c r="DV73" s="105"/>
      <c r="DW73" s="105"/>
      <c r="DX73" s="105"/>
      <c r="DY73" s="105"/>
      <c r="DZ73" s="105"/>
      <c r="EA73" s="105"/>
      <c r="EB73" s="105"/>
      <c r="EC73" s="105"/>
      <c r="ED73" s="105"/>
      <c r="EE73" s="105"/>
      <c r="EF73" s="105"/>
      <c r="EG73" s="105"/>
      <c r="EH73" s="105"/>
      <c r="EI73" s="105"/>
      <c r="EJ73" s="105"/>
      <c r="EK73" s="105"/>
      <c r="EL73" s="105"/>
      <c r="EM73" s="105"/>
      <c r="EN73" s="105"/>
      <c r="EO73" s="105"/>
      <c r="EP73" s="105"/>
      <c r="EQ73" s="105"/>
      <c r="ER73" s="105"/>
      <c r="ES73" s="105"/>
      <c r="ET73" s="105"/>
      <c r="EU73" s="105"/>
      <c r="EV73" s="105"/>
      <c r="EW73" s="105"/>
      <c r="EX73" s="105"/>
      <c r="EY73" s="105"/>
      <c r="EZ73" s="105"/>
      <c r="FA73" s="105"/>
      <c r="FB73" s="105"/>
      <c r="FC73" s="105"/>
      <c r="FD73" s="105"/>
      <c r="FE73" s="105"/>
      <c r="FF73" s="105"/>
      <c r="FG73" s="105"/>
      <c r="FH73" s="105"/>
      <c r="FI73" s="105"/>
      <c r="FJ73" s="105"/>
      <c r="FK73" s="105"/>
      <c r="FL73" s="105"/>
      <c r="FM73" s="105">
        <v>3616</v>
      </c>
      <c r="FN73" s="105">
        <v>5911</v>
      </c>
      <c r="FO73" s="105">
        <v>5940</v>
      </c>
      <c r="FP73" s="105">
        <v>2624</v>
      </c>
      <c r="FQ73" s="105">
        <v>2882</v>
      </c>
      <c r="FR73" s="105">
        <v>1892</v>
      </c>
      <c r="FS73" s="105">
        <v>4115</v>
      </c>
      <c r="FT73" s="105">
        <v>4767</v>
      </c>
      <c r="FU73" s="105">
        <v>7757</v>
      </c>
      <c r="FV73" s="105">
        <v>4302</v>
      </c>
      <c r="FW73" s="105">
        <v>5415</v>
      </c>
      <c r="FX73" s="105">
        <v>2928</v>
      </c>
      <c r="FY73" s="105">
        <v>2946</v>
      </c>
      <c r="FZ73" s="105">
        <v>3113</v>
      </c>
      <c r="GA73" s="139">
        <f t="shared" si="151"/>
        <v>-0.473354762307562</v>
      </c>
      <c r="GB73" s="139">
        <f t="shared" si="152"/>
        <v>0.0566870332654448</v>
      </c>
      <c r="GD73" s="105">
        <f t="shared" si="153"/>
        <v>0</v>
      </c>
      <c r="GE73" s="105"/>
      <c r="GF73" s="105"/>
      <c r="GG73" s="105">
        <f t="shared" si="155"/>
        <v>0</v>
      </c>
      <c r="GH73" s="105">
        <f t="shared" si="156"/>
        <v>0</v>
      </c>
      <c r="GI73" s="105">
        <f t="shared" si="157"/>
        <v>49221</v>
      </c>
      <c r="GK73" s="105"/>
      <c r="GL73" s="105"/>
      <c r="GM73" s="105"/>
      <c r="GN73" s="105"/>
      <c r="GO73" s="105"/>
      <c r="GP73" s="105"/>
      <c r="GQ73" s="105"/>
      <c r="GR73" s="105"/>
      <c r="GS73" s="105">
        <f t="shared" si="136"/>
        <v>0</v>
      </c>
      <c r="GT73" s="105"/>
      <c r="GU73" s="105">
        <f t="shared" si="158"/>
        <v>9527</v>
      </c>
      <c r="GV73" s="105">
        <f t="shared" si="137"/>
        <v>11446</v>
      </c>
      <c r="GW73" s="105">
        <f t="shared" si="138"/>
        <v>10774</v>
      </c>
      <c r="GX73" s="105">
        <f t="shared" si="139"/>
        <v>17474</v>
      </c>
      <c r="GY73" s="139" t="str">
        <f t="shared" si="140"/>
        <v/>
      </c>
      <c r="GZ73" s="139">
        <f t="shared" si="141"/>
        <v>0.621867458696863</v>
      </c>
      <c r="IH73" s="154"/>
    </row>
    <row r="74" ht="15" spans="3:242">
      <c r="C74" s="138" t="s">
        <v>917</v>
      </c>
      <c r="D74" s="105">
        <v>107</v>
      </c>
      <c r="E74" s="105">
        <v>284</v>
      </c>
      <c r="F74" s="105">
        <v>364</v>
      </c>
      <c r="G74" s="105">
        <v>410</v>
      </c>
      <c r="H74" s="105">
        <v>1477</v>
      </c>
      <c r="I74" s="105">
        <v>15</v>
      </c>
      <c r="J74" s="105"/>
      <c r="K74" s="105"/>
      <c r="L74" s="105">
        <v>184</v>
      </c>
      <c r="M74" s="105">
        <v>303</v>
      </c>
      <c r="N74" s="105">
        <v>343</v>
      </c>
      <c r="O74" s="105">
        <v>182</v>
      </c>
      <c r="P74" s="105">
        <v>86</v>
      </c>
      <c r="Q74" s="105">
        <v>1</v>
      </c>
      <c r="R74" s="105">
        <v>344</v>
      </c>
      <c r="S74" s="105">
        <v>75</v>
      </c>
      <c r="T74" s="105">
        <v>54</v>
      </c>
      <c r="U74" s="105">
        <v>14</v>
      </c>
      <c r="V74" s="105">
        <v>45</v>
      </c>
      <c r="W74" s="105">
        <v>40</v>
      </c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>
        <v>0</v>
      </c>
      <c r="BM74" s="105">
        <v>0</v>
      </c>
      <c r="BN74" s="105">
        <v>0</v>
      </c>
      <c r="BO74" s="105">
        <v>0</v>
      </c>
      <c r="BP74" s="105">
        <v>0</v>
      </c>
      <c r="BQ74" s="105">
        <v>0</v>
      </c>
      <c r="BR74" s="105">
        <v>0</v>
      </c>
      <c r="BS74" s="105"/>
      <c r="BT74" s="105">
        <v>0</v>
      </c>
      <c r="BU74" s="105">
        <v>0</v>
      </c>
      <c r="BV74" s="105">
        <v>0</v>
      </c>
      <c r="BW74" s="105">
        <v>0</v>
      </c>
      <c r="BX74" s="105" t="e">
        <v>#N/A</v>
      </c>
      <c r="BY74" s="138" t="e">
        <v>#N/A</v>
      </c>
      <c r="BZ74" s="138"/>
      <c r="CA74" s="139" t="str">
        <f t="shared" si="142"/>
        <v/>
      </c>
      <c r="CB74" s="139" t="str">
        <f t="shared" si="143"/>
        <v/>
      </c>
      <c r="CC74" s="105">
        <f t="shared" si="109"/>
        <v>659</v>
      </c>
      <c r="CD74" s="105">
        <f t="shared" si="110"/>
        <v>0</v>
      </c>
      <c r="CE74" s="105">
        <f t="shared" si="111"/>
        <v>0</v>
      </c>
      <c r="CF74" s="105">
        <f t="shared" si="112"/>
        <v>0</v>
      </c>
      <c r="CG74" s="105">
        <f t="shared" si="113"/>
        <v>0</v>
      </c>
      <c r="CH74" s="105">
        <f t="shared" si="114"/>
        <v>0</v>
      </c>
      <c r="CI74" s="105">
        <f t="shared" si="115"/>
        <v>0</v>
      </c>
      <c r="CJ74" s="105">
        <f t="shared" si="116"/>
        <v>0</v>
      </c>
      <c r="CK74" s="105">
        <f t="shared" si="117"/>
        <v>0</v>
      </c>
      <c r="CL74" s="105">
        <f t="shared" si="118"/>
        <v>0</v>
      </c>
      <c r="CM74" s="105">
        <f t="shared" si="119"/>
        <v>0</v>
      </c>
      <c r="CN74" s="105">
        <f t="shared" si="120"/>
        <v>0</v>
      </c>
      <c r="CO74" s="105">
        <f t="shared" si="121"/>
        <v>0</v>
      </c>
      <c r="CP74" s="105">
        <f t="shared" si="122"/>
        <v>0</v>
      </c>
      <c r="CQ74" s="105">
        <f t="shared" si="123"/>
        <v>0</v>
      </c>
      <c r="CR74" s="105">
        <f t="shared" si="124"/>
        <v>0</v>
      </c>
      <c r="CS74" s="139" t="str">
        <f t="shared" si="125"/>
        <v/>
      </c>
      <c r="CT74" s="164" t="str">
        <f t="shared" si="126"/>
        <v/>
      </c>
      <c r="CU74" s="165">
        <f t="shared" si="144"/>
        <v>3669</v>
      </c>
      <c r="CV74" s="165">
        <f t="shared" si="145"/>
        <v>659</v>
      </c>
      <c r="CW74" s="165">
        <f t="shared" si="146"/>
        <v>0</v>
      </c>
      <c r="CX74" s="165">
        <f t="shared" si="147"/>
        <v>0</v>
      </c>
      <c r="CY74" s="165">
        <f t="shared" si="148"/>
        <v>0</v>
      </c>
      <c r="CZ74" s="165">
        <f t="shared" si="149"/>
        <v>0</v>
      </c>
      <c r="DA74" s="165" t="e">
        <f t="shared" si="150"/>
        <v>#N/A</v>
      </c>
      <c r="DB74" s="166"/>
      <c r="DC74" s="138" t="s">
        <v>922</v>
      </c>
      <c r="DD74" s="105"/>
      <c r="DE74" s="105"/>
      <c r="DF74" s="105"/>
      <c r="DG74" s="105"/>
      <c r="DH74" s="105"/>
      <c r="DI74" s="105"/>
      <c r="DJ74" s="105"/>
      <c r="DK74" s="105"/>
      <c r="DL74" s="105"/>
      <c r="DM74" s="105"/>
      <c r="DN74" s="105"/>
      <c r="DO74" s="105"/>
      <c r="DP74" s="105"/>
      <c r="DQ74" s="105"/>
      <c r="DR74" s="105"/>
      <c r="DS74" s="105"/>
      <c r="DT74" s="105"/>
      <c r="DU74" s="105"/>
      <c r="DV74" s="105"/>
      <c r="DW74" s="105"/>
      <c r="DX74" s="105"/>
      <c r="DY74" s="105"/>
      <c r="DZ74" s="105"/>
      <c r="EA74" s="105"/>
      <c r="EB74" s="105"/>
      <c r="EC74" s="105"/>
      <c r="ED74" s="105"/>
      <c r="EE74" s="105"/>
      <c r="EF74" s="105"/>
      <c r="EG74" s="105"/>
      <c r="EH74" s="105"/>
      <c r="EI74" s="105"/>
      <c r="EJ74" s="105"/>
      <c r="EK74" s="105"/>
      <c r="EL74" s="105"/>
      <c r="EM74" s="105"/>
      <c r="EN74" s="105"/>
      <c r="EO74" s="105"/>
      <c r="EP74" s="105"/>
      <c r="EQ74" s="105"/>
      <c r="ER74" s="105"/>
      <c r="ES74" s="105"/>
      <c r="ET74" s="105"/>
      <c r="EU74" s="105"/>
      <c r="EV74" s="105"/>
      <c r="EW74" s="105"/>
      <c r="EX74" s="105"/>
      <c r="EY74" s="105"/>
      <c r="EZ74" s="105"/>
      <c r="FA74" s="105"/>
      <c r="FB74" s="105"/>
      <c r="FC74" s="105"/>
      <c r="FD74" s="105"/>
      <c r="FE74" s="105"/>
      <c r="FF74" s="105"/>
      <c r="FG74" s="105"/>
      <c r="FH74" s="105"/>
      <c r="FI74" s="105"/>
      <c r="FJ74" s="105"/>
      <c r="FK74" s="105"/>
      <c r="FL74" s="105"/>
      <c r="FM74" s="105">
        <v>2018</v>
      </c>
      <c r="FN74" s="105">
        <v>2221</v>
      </c>
      <c r="FO74" s="105">
        <v>1610</v>
      </c>
      <c r="FP74" s="105">
        <v>1738</v>
      </c>
      <c r="FQ74" s="105">
        <v>1753</v>
      </c>
      <c r="FR74" s="105">
        <v>1200</v>
      </c>
      <c r="FS74" s="105">
        <v>1000</v>
      </c>
      <c r="FT74" s="105">
        <v>2519</v>
      </c>
      <c r="FU74" s="105">
        <v>2671</v>
      </c>
      <c r="FV74" s="105">
        <v>1744</v>
      </c>
      <c r="FW74" s="105">
        <v>1926</v>
      </c>
      <c r="FX74" s="105">
        <v>1311</v>
      </c>
      <c r="FY74" s="105">
        <v>1914</v>
      </c>
      <c r="FZ74" s="105">
        <v>5318</v>
      </c>
      <c r="GA74" s="139">
        <f t="shared" si="151"/>
        <v>1.39441692931112</v>
      </c>
      <c r="GB74" s="139">
        <f t="shared" si="152"/>
        <v>1.77847439916405</v>
      </c>
      <c r="GD74" s="105">
        <f t="shared" si="153"/>
        <v>0</v>
      </c>
      <c r="GE74" s="105"/>
      <c r="GF74" s="105"/>
      <c r="GG74" s="105">
        <f t="shared" si="155"/>
        <v>0</v>
      </c>
      <c r="GH74" s="105">
        <f t="shared" si="156"/>
        <v>0</v>
      </c>
      <c r="GI74" s="105">
        <f t="shared" si="157"/>
        <v>20400</v>
      </c>
      <c r="GK74" s="105"/>
      <c r="GL74" s="105"/>
      <c r="GM74" s="105"/>
      <c r="GN74" s="105"/>
      <c r="GO74" s="105"/>
      <c r="GP74" s="105"/>
      <c r="GQ74" s="105"/>
      <c r="GR74" s="105"/>
      <c r="GS74" s="105">
        <f t="shared" si="136"/>
        <v>0</v>
      </c>
      <c r="GT74" s="105"/>
      <c r="GU74" s="105">
        <f t="shared" si="158"/>
        <v>4239</v>
      </c>
      <c r="GV74" s="105">
        <f t="shared" si="137"/>
        <v>5101</v>
      </c>
      <c r="GW74" s="105">
        <f t="shared" si="138"/>
        <v>4719</v>
      </c>
      <c r="GX74" s="105">
        <f t="shared" si="139"/>
        <v>6341</v>
      </c>
      <c r="GY74" s="139" t="str">
        <f t="shared" si="140"/>
        <v/>
      </c>
      <c r="GZ74" s="139">
        <f t="shared" si="141"/>
        <v>0.343716889171435</v>
      </c>
      <c r="IH74" s="154"/>
    </row>
    <row r="75" ht="15" spans="3:242">
      <c r="C75" s="138" t="s">
        <v>918</v>
      </c>
      <c r="D75" s="105"/>
      <c r="E75" s="105"/>
      <c r="F75" s="105"/>
      <c r="G75" s="105"/>
      <c r="H75" s="105"/>
      <c r="I75" s="105"/>
      <c r="J75" s="105"/>
      <c r="K75" s="105">
        <v>1154</v>
      </c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105"/>
      <c r="BS75" s="105">
        <v>0</v>
      </c>
      <c r="BT75" s="105">
        <v>0</v>
      </c>
      <c r="BU75" s="105">
        <v>0</v>
      </c>
      <c r="BV75" s="105">
        <v>0</v>
      </c>
      <c r="BW75" s="105" t="e">
        <v>#N/A</v>
      </c>
      <c r="BX75" s="105" t="e">
        <v>#N/A</v>
      </c>
      <c r="BY75" s="138" t="e">
        <v>#N/A</v>
      </c>
      <c r="BZ75" s="138"/>
      <c r="CA75" s="139" t="str">
        <f t="shared" si="142"/>
        <v/>
      </c>
      <c r="CB75" s="139" t="str">
        <f t="shared" si="143"/>
        <v/>
      </c>
      <c r="CC75" s="105">
        <f t="shared" si="109"/>
        <v>0</v>
      </c>
      <c r="CD75" s="105">
        <f t="shared" si="110"/>
        <v>0</v>
      </c>
      <c r="CE75" s="105">
        <f t="shared" si="111"/>
        <v>0</v>
      </c>
      <c r="CF75" s="105">
        <f t="shared" si="112"/>
        <v>0</v>
      </c>
      <c r="CG75" s="105">
        <f t="shared" si="113"/>
        <v>0</v>
      </c>
      <c r="CH75" s="105">
        <f t="shared" si="114"/>
        <v>0</v>
      </c>
      <c r="CI75" s="105">
        <f t="shared" si="115"/>
        <v>0</v>
      </c>
      <c r="CJ75" s="105">
        <f t="shared" si="116"/>
        <v>0</v>
      </c>
      <c r="CK75" s="105">
        <f t="shared" si="117"/>
        <v>0</v>
      </c>
      <c r="CL75" s="105">
        <f t="shared" si="118"/>
        <v>0</v>
      </c>
      <c r="CM75" s="105">
        <f t="shared" si="119"/>
        <v>0</v>
      </c>
      <c r="CN75" s="105">
        <f t="shared" si="120"/>
        <v>0</v>
      </c>
      <c r="CO75" s="105">
        <f t="shared" si="121"/>
        <v>0</v>
      </c>
      <c r="CP75" s="105">
        <f t="shared" si="122"/>
        <v>0</v>
      </c>
      <c r="CQ75" s="105">
        <f t="shared" si="123"/>
        <v>0</v>
      </c>
      <c r="CR75" s="105" t="e">
        <f t="shared" si="124"/>
        <v>#N/A</v>
      </c>
      <c r="CS75" s="139" t="str">
        <f t="shared" si="125"/>
        <v/>
      </c>
      <c r="CT75" s="164" t="str">
        <f t="shared" si="126"/>
        <v/>
      </c>
      <c r="CU75" s="165">
        <f t="shared" si="144"/>
        <v>1154</v>
      </c>
      <c r="CV75" s="165">
        <f t="shared" si="145"/>
        <v>0</v>
      </c>
      <c r="CW75" s="165">
        <f t="shared" si="146"/>
        <v>0</v>
      </c>
      <c r="CX75" s="165">
        <f t="shared" si="147"/>
        <v>0</v>
      </c>
      <c r="CY75" s="165">
        <f t="shared" si="148"/>
        <v>0</v>
      </c>
      <c r="CZ75" s="165" t="e">
        <f t="shared" si="149"/>
        <v>#N/A</v>
      </c>
      <c r="DA75" s="165" t="e">
        <f t="shared" si="150"/>
        <v>#N/A</v>
      </c>
      <c r="DB75" s="166"/>
      <c r="DC75" s="138" t="s">
        <v>923</v>
      </c>
      <c r="DD75" s="105"/>
      <c r="DE75" s="105"/>
      <c r="DF75" s="105"/>
      <c r="DG75" s="105"/>
      <c r="DH75" s="105"/>
      <c r="DI75" s="105"/>
      <c r="DJ75" s="105"/>
      <c r="DK75" s="105"/>
      <c r="DL75" s="105"/>
      <c r="DM75" s="105"/>
      <c r="DN75" s="105"/>
      <c r="DO75" s="105"/>
      <c r="DP75" s="105"/>
      <c r="DQ75" s="105"/>
      <c r="DR75" s="105"/>
      <c r="DS75" s="105"/>
      <c r="DT75" s="105"/>
      <c r="DU75" s="105"/>
      <c r="DV75" s="105"/>
      <c r="DW75" s="105"/>
      <c r="DX75" s="105"/>
      <c r="DY75" s="105"/>
      <c r="DZ75" s="105"/>
      <c r="EA75" s="105"/>
      <c r="EB75" s="105"/>
      <c r="EC75" s="105"/>
      <c r="ED75" s="105"/>
      <c r="EE75" s="105"/>
      <c r="EF75" s="105"/>
      <c r="EG75" s="105"/>
      <c r="EH75" s="105"/>
      <c r="EI75" s="105"/>
      <c r="EJ75" s="105"/>
      <c r="EK75" s="105"/>
      <c r="EL75" s="105"/>
      <c r="EM75" s="105"/>
      <c r="EN75" s="105"/>
      <c r="EO75" s="105"/>
      <c r="EP75" s="105"/>
      <c r="EQ75" s="105"/>
      <c r="ER75" s="105"/>
      <c r="ES75" s="105"/>
      <c r="ET75" s="105"/>
      <c r="EU75" s="105"/>
      <c r="EV75" s="105"/>
      <c r="EW75" s="105"/>
      <c r="EX75" s="105"/>
      <c r="EY75" s="105"/>
      <c r="EZ75" s="105"/>
      <c r="FA75" s="105"/>
      <c r="FB75" s="105"/>
      <c r="FC75" s="105"/>
      <c r="FD75" s="105"/>
      <c r="FE75" s="105"/>
      <c r="FF75" s="105"/>
      <c r="FG75" s="105"/>
      <c r="FH75" s="105"/>
      <c r="FI75" s="105"/>
      <c r="FJ75" s="105"/>
      <c r="FK75" s="105"/>
      <c r="FL75" s="105"/>
      <c r="FM75" s="105">
        <v>1251</v>
      </c>
      <c r="FN75" s="105">
        <v>2007</v>
      </c>
      <c r="FO75" s="105">
        <v>2009</v>
      </c>
      <c r="FP75" s="105">
        <v>2009</v>
      </c>
      <c r="FQ75" s="105">
        <v>2007</v>
      </c>
      <c r="FR75" s="105">
        <v>1722</v>
      </c>
      <c r="FS75" s="105">
        <v>1803</v>
      </c>
      <c r="FT75" s="105">
        <v>1805</v>
      </c>
      <c r="FU75" s="105">
        <v>4018</v>
      </c>
      <c r="FV75" s="105">
        <v>8703</v>
      </c>
      <c r="FW75" s="105">
        <v>10412</v>
      </c>
      <c r="FX75" s="105">
        <v>5001</v>
      </c>
      <c r="FY75" s="105">
        <v>2000</v>
      </c>
      <c r="FZ75" s="105">
        <v>3000</v>
      </c>
      <c r="GA75" s="139">
        <f t="shared" si="151"/>
        <v>0.494768310911809</v>
      </c>
      <c r="GB75" s="139">
        <f t="shared" si="152"/>
        <v>0.5</v>
      </c>
      <c r="GD75" s="105">
        <f t="shared" si="153"/>
        <v>0</v>
      </c>
      <c r="GE75" s="105"/>
      <c r="GF75" s="105"/>
      <c r="GG75" s="105">
        <f t="shared" si="155"/>
        <v>0</v>
      </c>
      <c r="GH75" s="105">
        <f t="shared" si="156"/>
        <v>0</v>
      </c>
      <c r="GI75" s="105">
        <f t="shared" si="157"/>
        <v>37746</v>
      </c>
      <c r="GK75" s="105"/>
      <c r="GL75" s="105"/>
      <c r="GM75" s="105"/>
      <c r="GN75" s="105"/>
      <c r="GO75" s="105"/>
      <c r="GP75" s="105"/>
      <c r="GQ75" s="105"/>
      <c r="GR75" s="105"/>
      <c r="GS75" s="105">
        <f t="shared" si="136"/>
        <v>0</v>
      </c>
      <c r="GT75" s="105"/>
      <c r="GU75" s="105">
        <f t="shared" si="158"/>
        <v>3258</v>
      </c>
      <c r="GV75" s="105">
        <f t="shared" si="137"/>
        <v>6025</v>
      </c>
      <c r="GW75" s="105">
        <f t="shared" si="138"/>
        <v>5330</v>
      </c>
      <c r="GX75" s="105">
        <f t="shared" si="139"/>
        <v>23133</v>
      </c>
      <c r="GY75" s="139" t="str">
        <f t="shared" si="140"/>
        <v/>
      </c>
      <c r="GZ75" s="139">
        <f t="shared" si="141"/>
        <v>3.34015009380863</v>
      </c>
      <c r="IH75" s="154"/>
    </row>
    <row r="76" ht="15" spans="3:242">
      <c r="C76" s="138" t="s">
        <v>883</v>
      </c>
      <c r="D76" s="105"/>
      <c r="E76" s="105"/>
      <c r="F76" s="105"/>
      <c r="G76" s="105">
        <v>287</v>
      </c>
      <c r="H76" s="105"/>
      <c r="I76" s="105">
        <v>175</v>
      </c>
      <c r="J76" s="105">
        <v>149</v>
      </c>
      <c r="K76" s="105">
        <v>42</v>
      </c>
      <c r="L76" s="105">
        <v>89</v>
      </c>
      <c r="M76" s="105">
        <v>3</v>
      </c>
      <c r="N76" s="105">
        <v>190</v>
      </c>
      <c r="O76" s="105">
        <v>884</v>
      </c>
      <c r="P76" s="105">
        <v>93</v>
      </c>
      <c r="Q76" s="105"/>
      <c r="R76" s="105">
        <v>27</v>
      </c>
      <c r="S76" s="105">
        <v>6</v>
      </c>
      <c r="T76" s="105">
        <v>1859</v>
      </c>
      <c r="U76" s="105">
        <v>101</v>
      </c>
      <c r="V76" s="105"/>
      <c r="W76" s="105"/>
      <c r="X76" s="105"/>
      <c r="Y76" s="105"/>
      <c r="Z76" s="105"/>
      <c r="AA76" s="105"/>
      <c r="AB76" s="105"/>
      <c r="AC76" s="105">
        <v>66</v>
      </c>
      <c r="AD76" s="105">
        <v>436</v>
      </c>
      <c r="AE76" s="105">
        <v>433</v>
      </c>
      <c r="AF76" s="105">
        <v>391</v>
      </c>
      <c r="AG76" s="105">
        <v>301</v>
      </c>
      <c r="AH76" s="105">
        <v>271</v>
      </c>
      <c r="AI76" s="105">
        <v>243</v>
      </c>
      <c r="AJ76" s="105">
        <v>445</v>
      </c>
      <c r="AK76" s="105">
        <v>350</v>
      </c>
      <c r="AL76" s="105">
        <v>462</v>
      </c>
      <c r="AM76" s="105">
        <v>481</v>
      </c>
      <c r="AN76" s="105">
        <v>459</v>
      </c>
      <c r="AO76" s="105">
        <v>122</v>
      </c>
      <c r="AP76" s="105">
        <v>520</v>
      </c>
      <c r="AQ76" s="105">
        <v>416</v>
      </c>
      <c r="AR76" s="105">
        <v>450</v>
      </c>
      <c r="AS76" s="105">
        <v>416</v>
      </c>
      <c r="AT76" s="105">
        <v>330</v>
      </c>
      <c r="AU76" s="105">
        <v>350</v>
      </c>
      <c r="AV76" s="105">
        <v>410</v>
      </c>
      <c r="AW76" s="105">
        <v>370</v>
      </c>
      <c r="AX76" s="105">
        <v>425</v>
      </c>
      <c r="AY76" s="105">
        <v>515</v>
      </c>
      <c r="AZ76" s="105">
        <v>175</v>
      </c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>
        <v>6002</v>
      </c>
      <c r="BL76" s="105">
        <v>6438</v>
      </c>
      <c r="BM76" s="105">
        <v>7325</v>
      </c>
      <c r="BN76" s="105">
        <v>10398</v>
      </c>
      <c r="BO76" s="105">
        <v>10368</v>
      </c>
      <c r="BP76" s="105">
        <v>11005</v>
      </c>
      <c r="BQ76" s="105">
        <v>11058</v>
      </c>
      <c r="BR76" s="105">
        <v>11146</v>
      </c>
      <c r="BS76" s="105">
        <v>11515</v>
      </c>
      <c r="BT76" s="105">
        <v>12059</v>
      </c>
      <c r="BU76" s="105">
        <v>11500</v>
      </c>
      <c r="BV76" s="105">
        <v>11843</v>
      </c>
      <c r="BW76" s="105">
        <v>11929</v>
      </c>
      <c r="BX76" s="105">
        <v>9068</v>
      </c>
      <c r="BY76" s="138">
        <v>4598</v>
      </c>
      <c r="BZ76" s="138">
        <v>10279</v>
      </c>
      <c r="CA76" s="139">
        <f t="shared" si="142"/>
        <v>-0.0114445085593383</v>
      </c>
      <c r="CB76" s="139">
        <f t="shared" si="143"/>
        <v>1.23553719008264</v>
      </c>
      <c r="CC76" s="105">
        <f t="shared" si="109"/>
        <v>2086</v>
      </c>
      <c r="CD76" s="105">
        <f t="shared" si="110"/>
        <v>3879</v>
      </c>
      <c r="CE76" s="105">
        <f t="shared" si="111"/>
        <v>1309</v>
      </c>
      <c r="CF76" s="105">
        <f t="shared" si="112"/>
        <v>1293</v>
      </c>
      <c r="CG76" s="105">
        <f t="shared" si="113"/>
        <v>1101</v>
      </c>
      <c r="CH76" s="105">
        <f t="shared" si="114"/>
        <v>1282</v>
      </c>
      <c r="CI76" s="105">
        <f t="shared" si="115"/>
        <v>1090</v>
      </c>
      <c r="CJ76" s="105">
        <f t="shared" si="116"/>
        <v>1310</v>
      </c>
      <c r="CK76" s="105">
        <f t="shared" si="117"/>
        <v>175</v>
      </c>
      <c r="CL76" s="105">
        <f t="shared" si="118"/>
        <v>0</v>
      </c>
      <c r="CM76" s="105">
        <f t="shared" si="119"/>
        <v>0</v>
      </c>
      <c r="CN76" s="105">
        <f t="shared" si="120"/>
        <v>6002</v>
      </c>
      <c r="CO76" s="105">
        <f t="shared" si="121"/>
        <v>24161</v>
      </c>
      <c r="CP76" s="105">
        <f t="shared" si="122"/>
        <v>32431</v>
      </c>
      <c r="CQ76" s="105">
        <f t="shared" si="123"/>
        <v>34720</v>
      </c>
      <c r="CR76" s="105">
        <f t="shared" si="124"/>
        <v>35272</v>
      </c>
      <c r="CS76" s="139">
        <f t="shared" si="125"/>
        <v>4.87670776407864</v>
      </c>
      <c r="CT76" s="164">
        <f t="shared" si="126"/>
        <v>0.0158986175115208</v>
      </c>
      <c r="CU76" s="165">
        <f t="shared" si="144"/>
        <v>1819</v>
      </c>
      <c r="CV76" s="165">
        <f t="shared" si="145"/>
        <v>2086</v>
      </c>
      <c r="CW76" s="165">
        <f t="shared" si="146"/>
        <v>3879</v>
      </c>
      <c r="CX76" s="165">
        <f t="shared" si="147"/>
        <v>4783</v>
      </c>
      <c r="CY76" s="165">
        <f t="shared" si="148"/>
        <v>6177</v>
      </c>
      <c r="CZ76" s="165">
        <f t="shared" si="149"/>
        <v>126584</v>
      </c>
      <c r="DA76" s="165">
        <f t="shared" si="150"/>
        <v>23945</v>
      </c>
      <c r="DB76" s="166"/>
      <c r="DC76" s="138" t="s">
        <v>924</v>
      </c>
      <c r="DD76" s="105"/>
      <c r="DE76" s="105"/>
      <c r="DF76" s="105"/>
      <c r="DG76" s="105"/>
      <c r="DH76" s="105"/>
      <c r="DI76" s="105"/>
      <c r="DJ76" s="105"/>
      <c r="DK76" s="105"/>
      <c r="DL76" s="105"/>
      <c r="DM76" s="105"/>
      <c r="DN76" s="105"/>
      <c r="DO76" s="105"/>
      <c r="DP76" s="105"/>
      <c r="DQ76" s="105"/>
      <c r="DR76" s="105"/>
      <c r="DS76" s="105"/>
      <c r="DT76" s="105"/>
      <c r="DU76" s="105"/>
      <c r="DV76" s="105"/>
      <c r="DW76" s="105"/>
      <c r="DX76" s="105"/>
      <c r="DY76" s="105"/>
      <c r="DZ76" s="105"/>
      <c r="EA76" s="105"/>
      <c r="EB76" s="105"/>
      <c r="EC76" s="105"/>
      <c r="ED76" s="105"/>
      <c r="EE76" s="105"/>
      <c r="EF76" s="105"/>
      <c r="EG76" s="105"/>
      <c r="EH76" s="105"/>
      <c r="EI76" s="105"/>
      <c r="EJ76" s="105"/>
      <c r="EK76" s="105"/>
      <c r="EL76" s="105"/>
      <c r="EM76" s="105"/>
      <c r="EN76" s="105"/>
      <c r="EO76" s="105"/>
      <c r="EP76" s="105"/>
      <c r="EQ76" s="105"/>
      <c r="ER76" s="105"/>
      <c r="ES76" s="105"/>
      <c r="ET76" s="105"/>
      <c r="EU76" s="105"/>
      <c r="EV76" s="105"/>
      <c r="EW76" s="105"/>
      <c r="EX76" s="105"/>
      <c r="EY76" s="105"/>
      <c r="EZ76" s="105"/>
      <c r="FA76" s="105"/>
      <c r="FB76" s="105"/>
      <c r="FC76" s="105"/>
      <c r="FD76" s="105"/>
      <c r="FE76" s="105"/>
      <c r="FF76" s="105"/>
      <c r="FG76" s="105"/>
      <c r="FH76" s="105"/>
      <c r="FI76" s="105"/>
      <c r="FJ76" s="105"/>
      <c r="FK76" s="105"/>
      <c r="FL76" s="105"/>
      <c r="FM76" s="105">
        <v>1038</v>
      </c>
      <c r="FN76" s="105">
        <v>2483</v>
      </c>
      <c r="FO76" s="105">
        <v>1596</v>
      </c>
      <c r="FP76" s="105">
        <v>1950</v>
      </c>
      <c r="FQ76" s="105">
        <v>2106</v>
      </c>
      <c r="FR76" s="105">
        <v>2045</v>
      </c>
      <c r="FS76" s="105">
        <v>844</v>
      </c>
      <c r="FT76" s="105">
        <v>1121</v>
      </c>
      <c r="FU76" s="105">
        <v>2043</v>
      </c>
      <c r="FV76" s="105">
        <v>2513</v>
      </c>
      <c r="FW76" s="105">
        <v>6217</v>
      </c>
      <c r="FX76" s="105">
        <v>6394</v>
      </c>
      <c r="FY76" s="105">
        <v>2765</v>
      </c>
      <c r="FZ76" s="105">
        <v>4164</v>
      </c>
      <c r="GA76" s="139">
        <f t="shared" si="151"/>
        <v>0.677003624647604</v>
      </c>
      <c r="GB76" s="139">
        <f t="shared" si="152"/>
        <v>0.505967450271248</v>
      </c>
      <c r="GD76" s="105">
        <f t="shared" si="153"/>
        <v>0</v>
      </c>
      <c r="GE76" s="105"/>
      <c r="GF76" s="105"/>
      <c r="GG76" s="105">
        <f t="shared" si="155"/>
        <v>0</v>
      </c>
      <c r="GH76" s="105">
        <f t="shared" si="156"/>
        <v>0</v>
      </c>
      <c r="GI76" s="105">
        <f t="shared" si="157"/>
        <v>23956</v>
      </c>
      <c r="GK76" s="105"/>
      <c r="GL76" s="105"/>
      <c r="GM76" s="105"/>
      <c r="GN76" s="105"/>
      <c r="GO76" s="105"/>
      <c r="GP76" s="105"/>
      <c r="GQ76" s="105"/>
      <c r="GR76" s="105"/>
      <c r="GS76" s="105">
        <f t="shared" si="136"/>
        <v>0</v>
      </c>
      <c r="GT76" s="105"/>
      <c r="GU76" s="105">
        <f t="shared" si="158"/>
        <v>3521</v>
      </c>
      <c r="GV76" s="105">
        <f t="shared" si="137"/>
        <v>5652</v>
      </c>
      <c r="GW76" s="105">
        <f t="shared" si="138"/>
        <v>4010</v>
      </c>
      <c r="GX76" s="105">
        <f t="shared" si="139"/>
        <v>10773</v>
      </c>
      <c r="GY76" s="139" t="str">
        <f t="shared" si="140"/>
        <v/>
      </c>
      <c r="GZ76" s="139">
        <f t="shared" si="141"/>
        <v>1.68653366583541</v>
      </c>
      <c r="IH76" s="154"/>
    </row>
    <row r="77" ht="15" spans="3:242">
      <c r="C77" s="138" t="s">
        <v>919</v>
      </c>
      <c r="D77" s="105"/>
      <c r="E77" s="105">
        <v>46</v>
      </c>
      <c r="F77" s="105">
        <v>90</v>
      </c>
      <c r="G77" s="105">
        <v>112</v>
      </c>
      <c r="H77" s="105">
        <v>118</v>
      </c>
      <c r="I77" s="105">
        <v>125</v>
      </c>
      <c r="J77" s="105">
        <v>374</v>
      </c>
      <c r="K77" s="105">
        <v>1096</v>
      </c>
      <c r="L77" s="105">
        <v>1434</v>
      </c>
      <c r="M77" s="105">
        <v>698</v>
      </c>
      <c r="N77" s="105">
        <v>425</v>
      </c>
      <c r="O77" s="105">
        <v>650</v>
      </c>
      <c r="P77" s="105">
        <v>6</v>
      </c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>
        <v>104</v>
      </c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>
        <v>0</v>
      </c>
      <c r="BM77" s="105">
        <v>0</v>
      </c>
      <c r="BN77" s="105">
        <v>0</v>
      </c>
      <c r="BO77" s="105">
        <v>0</v>
      </c>
      <c r="BP77" s="105">
        <v>0</v>
      </c>
      <c r="BQ77" s="105">
        <v>0</v>
      </c>
      <c r="BR77" s="105">
        <v>0</v>
      </c>
      <c r="BS77" s="105">
        <v>0</v>
      </c>
      <c r="BT77" s="105">
        <v>0</v>
      </c>
      <c r="BU77" s="105">
        <v>0</v>
      </c>
      <c r="BV77" s="105">
        <v>0</v>
      </c>
      <c r="BW77" s="105">
        <v>0</v>
      </c>
      <c r="BX77" s="105" t="e">
        <v>#N/A</v>
      </c>
      <c r="BY77" s="138" t="e">
        <v>#N/A</v>
      </c>
      <c r="BZ77" s="138"/>
      <c r="CA77" s="139" t="str">
        <f t="shared" si="142"/>
        <v/>
      </c>
      <c r="CB77" s="139" t="str">
        <f t="shared" si="143"/>
        <v/>
      </c>
      <c r="CC77" s="105">
        <f t="shared" si="109"/>
        <v>6</v>
      </c>
      <c r="CD77" s="105">
        <f t="shared" si="110"/>
        <v>0</v>
      </c>
      <c r="CE77" s="105">
        <f t="shared" si="111"/>
        <v>0</v>
      </c>
      <c r="CF77" s="105">
        <f t="shared" si="112"/>
        <v>0</v>
      </c>
      <c r="CG77" s="105">
        <f t="shared" si="113"/>
        <v>0</v>
      </c>
      <c r="CH77" s="105">
        <f t="shared" si="114"/>
        <v>0</v>
      </c>
      <c r="CI77" s="105">
        <f t="shared" si="115"/>
        <v>0</v>
      </c>
      <c r="CJ77" s="105">
        <f t="shared" si="116"/>
        <v>104</v>
      </c>
      <c r="CK77" s="105">
        <f t="shared" si="117"/>
        <v>0</v>
      </c>
      <c r="CL77" s="105">
        <f t="shared" si="118"/>
        <v>0</v>
      </c>
      <c r="CM77" s="105">
        <f t="shared" si="119"/>
        <v>0</v>
      </c>
      <c r="CN77" s="105">
        <f t="shared" si="120"/>
        <v>0</v>
      </c>
      <c r="CO77" s="105">
        <f t="shared" si="121"/>
        <v>0</v>
      </c>
      <c r="CP77" s="105">
        <f t="shared" si="122"/>
        <v>0</v>
      </c>
      <c r="CQ77" s="105">
        <f t="shared" si="123"/>
        <v>0</v>
      </c>
      <c r="CR77" s="105">
        <f t="shared" si="124"/>
        <v>0</v>
      </c>
      <c r="CS77" s="139" t="str">
        <f t="shared" si="125"/>
        <v/>
      </c>
      <c r="CT77" s="164" t="str">
        <f t="shared" si="126"/>
        <v/>
      </c>
      <c r="CU77" s="165">
        <f t="shared" si="144"/>
        <v>5168</v>
      </c>
      <c r="CV77" s="165">
        <f t="shared" si="145"/>
        <v>6</v>
      </c>
      <c r="CW77" s="165">
        <f t="shared" si="146"/>
        <v>0</v>
      </c>
      <c r="CX77" s="165">
        <f t="shared" si="147"/>
        <v>104</v>
      </c>
      <c r="CY77" s="165">
        <f t="shared" si="148"/>
        <v>0</v>
      </c>
      <c r="CZ77" s="165">
        <f t="shared" si="149"/>
        <v>0</v>
      </c>
      <c r="DA77" s="165" t="e">
        <f t="shared" si="150"/>
        <v>#N/A</v>
      </c>
      <c r="DB77" s="166"/>
      <c r="DC77" s="138" t="s">
        <v>925</v>
      </c>
      <c r="DD77" s="105"/>
      <c r="DE77" s="105"/>
      <c r="DF77" s="105"/>
      <c r="DG77" s="105"/>
      <c r="DH77" s="105"/>
      <c r="DI77" s="105"/>
      <c r="DJ77" s="105"/>
      <c r="DK77" s="105"/>
      <c r="DL77" s="105"/>
      <c r="DM77" s="105"/>
      <c r="DN77" s="105"/>
      <c r="DO77" s="105"/>
      <c r="DP77" s="105"/>
      <c r="DQ77" s="105"/>
      <c r="DR77" s="105"/>
      <c r="DS77" s="105"/>
      <c r="DT77" s="105"/>
      <c r="DU77" s="105"/>
      <c r="DV77" s="105"/>
      <c r="DW77" s="105"/>
      <c r="DX77" s="105"/>
      <c r="DY77" s="105"/>
      <c r="DZ77" s="105"/>
      <c r="EA77" s="105"/>
      <c r="EB77" s="105"/>
      <c r="EC77" s="105"/>
      <c r="ED77" s="105"/>
      <c r="EE77" s="105"/>
      <c r="EF77" s="105"/>
      <c r="EG77" s="105"/>
      <c r="EH77" s="105"/>
      <c r="EI77" s="105"/>
      <c r="EJ77" s="105"/>
      <c r="EK77" s="105"/>
      <c r="EL77" s="105"/>
      <c r="EM77" s="105"/>
      <c r="EN77" s="105"/>
      <c r="EO77" s="105"/>
      <c r="EP77" s="105"/>
      <c r="EQ77" s="105"/>
      <c r="ER77" s="105"/>
      <c r="ES77" s="105"/>
      <c r="ET77" s="105"/>
      <c r="EU77" s="105"/>
      <c r="EV77" s="105"/>
      <c r="EW77" s="105"/>
      <c r="EX77" s="105"/>
      <c r="EY77" s="105"/>
      <c r="EZ77" s="105"/>
      <c r="FA77" s="105"/>
      <c r="FB77" s="105"/>
      <c r="FC77" s="105"/>
      <c r="FD77" s="105"/>
      <c r="FE77" s="105"/>
      <c r="FF77" s="105"/>
      <c r="FG77" s="105"/>
      <c r="FH77" s="105"/>
      <c r="FI77" s="105"/>
      <c r="FJ77" s="105"/>
      <c r="FK77" s="105"/>
      <c r="FL77" s="105"/>
      <c r="FM77" s="105">
        <v>200</v>
      </c>
      <c r="FN77" s="105">
        <v>501</v>
      </c>
      <c r="FO77" s="105">
        <v>1788</v>
      </c>
      <c r="FP77" s="105">
        <v>2349</v>
      </c>
      <c r="FQ77" s="105">
        <v>2473</v>
      </c>
      <c r="FR77" s="105">
        <v>1802</v>
      </c>
      <c r="FS77" s="105">
        <v>1502</v>
      </c>
      <c r="FT77" s="105">
        <v>2161</v>
      </c>
      <c r="FU77" s="105">
        <v>1001</v>
      </c>
      <c r="FV77" s="105">
        <v>1749</v>
      </c>
      <c r="FW77" s="105">
        <v>4464</v>
      </c>
      <c r="FX77" s="105">
        <v>1856</v>
      </c>
      <c r="FY77" s="105">
        <v>480</v>
      </c>
      <c r="FZ77" s="105">
        <v>310</v>
      </c>
      <c r="GA77" s="139">
        <f t="shared" si="151"/>
        <v>-0.3812375249501</v>
      </c>
      <c r="GB77" s="139">
        <f t="shared" si="152"/>
        <v>-0.354166666666667</v>
      </c>
      <c r="GD77" s="105">
        <f t="shared" si="153"/>
        <v>0</v>
      </c>
      <c r="GE77" s="105"/>
      <c r="GF77" s="105"/>
      <c r="GG77" s="105">
        <f t="shared" si="155"/>
        <v>0</v>
      </c>
      <c r="GH77" s="105">
        <f t="shared" si="156"/>
        <v>0</v>
      </c>
      <c r="GI77" s="105">
        <f t="shared" si="157"/>
        <v>19990</v>
      </c>
      <c r="GK77" s="105"/>
      <c r="GL77" s="105"/>
      <c r="GM77" s="105"/>
      <c r="GN77" s="105"/>
      <c r="GO77" s="105"/>
      <c r="GP77" s="105"/>
      <c r="GQ77" s="105"/>
      <c r="GR77" s="105"/>
      <c r="GS77" s="105">
        <f t="shared" si="136"/>
        <v>0</v>
      </c>
      <c r="GT77" s="105"/>
      <c r="GU77" s="105">
        <f t="shared" si="158"/>
        <v>701</v>
      </c>
      <c r="GV77" s="105">
        <f t="shared" si="137"/>
        <v>6610</v>
      </c>
      <c r="GW77" s="105">
        <f t="shared" si="138"/>
        <v>5465</v>
      </c>
      <c r="GX77" s="105">
        <f t="shared" si="139"/>
        <v>7214</v>
      </c>
      <c r="GY77" s="139" t="str">
        <f t="shared" si="140"/>
        <v/>
      </c>
      <c r="GZ77" s="139">
        <f t="shared" si="141"/>
        <v>0.32003659652333</v>
      </c>
      <c r="IH77" s="154"/>
    </row>
    <row r="78" ht="15" spans="3:242">
      <c r="C78" s="138" t="s">
        <v>909</v>
      </c>
      <c r="D78" s="105"/>
      <c r="E78" s="105"/>
      <c r="F78" s="105">
        <v>346</v>
      </c>
      <c r="G78" s="105">
        <v>567</v>
      </c>
      <c r="H78" s="105">
        <v>330</v>
      </c>
      <c r="I78" s="105">
        <v>461</v>
      </c>
      <c r="J78" s="105">
        <v>322</v>
      </c>
      <c r="K78" s="105">
        <v>777</v>
      </c>
      <c r="L78" s="105">
        <v>1050</v>
      </c>
      <c r="M78" s="105">
        <v>805</v>
      </c>
      <c r="N78" s="105">
        <v>811</v>
      </c>
      <c r="O78" s="105">
        <v>1480</v>
      </c>
      <c r="P78" s="105">
        <v>344</v>
      </c>
      <c r="Q78" s="105">
        <v>180</v>
      </c>
      <c r="R78" s="105">
        <v>239</v>
      </c>
      <c r="S78" s="105">
        <v>200</v>
      </c>
      <c r="T78" s="105">
        <v>220</v>
      </c>
      <c r="U78" s="105">
        <v>200</v>
      </c>
      <c r="V78" s="105">
        <v>180</v>
      </c>
      <c r="W78" s="105">
        <v>150</v>
      </c>
      <c r="X78" s="105">
        <v>222</v>
      </c>
      <c r="Y78" s="105">
        <v>239</v>
      </c>
      <c r="Z78" s="105">
        <v>200</v>
      </c>
      <c r="AA78" s="105">
        <v>192</v>
      </c>
      <c r="AB78" s="105">
        <v>108</v>
      </c>
      <c r="AC78" s="105">
        <v>101</v>
      </c>
      <c r="AD78" s="105">
        <v>18</v>
      </c>
      <c r="AE78" s="105">
        <v>25</v>
      </c>
      <c r="AF78" s="105">
        <v>50</v>
      </c>
      <c r="AG78" s="105">
        <v>100</v>
      </c>
      <c r="AH78" s="105">
        <v>211</v>
      </c>
      <c r="AI78" s="105">
        <v>465</v>
      </c>
      <c r="AJ78" s="105">
        <v>686</v>
      </c>
      <c r="AK78" s="105">
        <v>788</v>
      </c>
      <c r="AL78" s="105">
        <v>906</v>
      </c>
      <c r="AM78" s="105">
        <v>1012</v>
      </c>
      <c r="AN78" s="105">
        <v>519</v>
      </c>
      <c r="AO78" s="105">
        <v>502</v>
      </c>
      <c r="AP78" s="105">
        <v>568</v>
      </c>
      <c r="AQ78" s="105">
        <v>698</v>
      </c>
      <c r="AR78" s="105">
        <v>702</v>
      </c>
      <c r="AS78" s="105">
        <v>620</v>
      </c>
      <c r="AT78" s="105">
        <v>363</v>
      </c>
      <c r="AU78" s="105">
        <v>356</v>
      </c>
      <c r="AV78" s="105">
        <v>367</v>
      </c>
      <c r="AW78" s="105">
        <v>322</v>
      </c>
      <c r="AX78" s="105">
        <v>304</v>
      </c>
      <c r="AY78" s="105">
        <v>261</v>
      </c>
      <c r="AZ78" s="105">
        <v>264</v>
      </c>
      <c r="BA78" s="105">
        <v>252</v>
      </c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>
        <v>0</v>
      </c>
      <c r="BM78" s="105">
        <v>0</v>
      </c>
      <c r="BN78" s="105">
        <v>0</v>
      </c>
      <c r="BO78" s="105">
        <v>0</v>
      </c>
      <c r="BP78" s="105">
        <v>0</v>
      </c>
      <c r="BQ78" s="105">
        <v>0</v>
      </c>
      <c r="BR78" s="105">
        <v>0</v>
      </c>
      <c r="BS78" s="105"/>
      <c r="BT78" s="105">
        <v>0</v>
      </c>
      <c r="BU78" s="105">
        <v>0</v>
      </c>
      <c r="BV78" s="105">
        <v>0</v>
      </c>
      <c r="BW78" s="105">
        <v>0</v>
      </c>
      <c r="BX78" s="105">
        <v>0</v>
      </c>
      <c r="BY78" s="138">
        <v>0</v>
      </c>
      <c r="BZ78" s="138">
        <v>0</v>
      </c>
      <c r="CA78" s="139" t="str">
        <f t="shared" si="142"/>
        <v/>
      </c>
      <c r="CB78" s="139" t="str">
        <f t="shared" si="143"/>
        <v/>
      </c>
      <c r="CC78" s="105">
        <f t="shared" si="109"/>
        <v>2566</v>
      </c>
      <c r="CD78" s="105">
        <f t="shared" si="110"/>
        <v>4470</v>
      </c>
      <c r="CE78" s="105">
        <f t="shared" si="111"/>
        <v>2150</v>
      </c>
      <c r="CF78" s="105">
        <f t="shared" si="112"/>
        <v>2706</v>
      </c>
      <c r="CG78" s="105">
        <f t="shared" si="113"/>
        <v>1589</v>
      </c>
      <c r="CH78" s="105">
        <f t="shared" si="114"/>
        <v>2020</v>
      </c>
      <c r="CI78" s="105">
        <f t="shared" si="115"/>
        <v>1086</v>
      </c>
      <c r="CJ78" s="105">
        <f t="shared" si="116"/>
        <v>887</v>
      </c>
      <c r="CK78" s="105">
        <f t="shared" si="117"/>
        <v>516</v>
      </c>
      <c r="CL78" s="105">
        <f t="shared" si="118"/>
        <v>0</v>
      </c>
      <c r="CM78" s="105">
        <f t="shared" si="119"/>
        <v>0</v>
      </c>
      <c r="CN78" s="105">
        <f t="shared" si="120"/>
        <v>0</v>
      </c>
      <c r="CO78" s="105">
        <f t="shared" si="121"/>
        <v>0</v>
      </c>
      <c r="CP78" s="105">
        <f t="shared" si="122"/>
        <v>0</v>
      </c>
      <c r="CQ78" s="105">
        <f t="shared" si="123"/>
        <v>0</v>
      </c>
      <c r="CR78" s="105">
        <f t="shared" si="124"/>
        <v>0</v>
      </c>
      <c r="CS78" s="139" t="str">
        <f t="shared" si="125"/>
        <v/>
      </c>
      <c r="CT78" s="164" t="str">
        <f t="shared" si="126"/>
        <v/>
      </c>
      <c r="CU78" s="165">
        <f t="shared" si="144"/>
        <v>6949</v>
      </c>
      <c r="CV78" s="165">
        <f t="shared" si="145"/>
        <v>2566</v>
      </c>
      <c r="CW78" s="165">
        <f t="shared" si="146"/>
        <v>4470</v>
      </c>
      <c r="CX78" s="165">
        <f t="shared" si="147"/>
        <v>5582</v>
      </c>
      <c r="CY78" s="165">
        <f t="shared" si="148"/>
        <v>516</v>
      </c>
      <c r="CZ78" s="165">
        <f t="shared" si="149"/>
        <v>0</v>
      </c>
      <c r="DA78" s="165">
        <f t="shared" si="150"/>
        <v>0</v>
      </c>
      <c r="DB78" s="166"/>
      <c r="DC78" s="138" t="s">
        <v>863</v>
      </c>
      <c r="DD78" s="105"/>
      <c r="DE78" s="105"/>
      <c r="DF78" s="105"/>
      <c r="DG78" s="105"/>
      <c r="DH78" s="105"/>
      <c r="DI78" s="105"/>
      <c r="DJ78" s="105"/>
      <c r="DK78" s="105"/>
      <c r="DL78" s="105"/>
      <c r="DM78" s="105"/>
      <c r="DN78" s="105"/>
      <c r="DO78" s="105"/>
      <c r="DP78" s="105"/>
      <c r="DQ78" s="105"/>
      <c r="DR78" s="105"/>
      <c r="DS78" s="105"/>
      <c r="DT78" s="105"/>
      <c r="DU78" s="105"/>
      <c r="DV78" s="105"/>
      <c r="DW78" s="105"/>
      <c r="DX78" s="105"/>
      <c r="DY78" s="105"/>
      <c r="DZ78" s="105"/>
      <c r="EA78" s="105"/>
      <c r="EB78" s="105"/>
      <c r="EC78" s="105"/>
      <c r="ED78" s="105"/>
      <c r="EE78" s="105"/>
      <c r="EF78" s="105"/>
      <c r="EG78" s="105"/>
      <c r="EH78" s="105"/>
      <c r="EI78" s="105"/>
      <c r="EJ78" s="105"/>
      <c r="EK78" s="105"/>
      <c r="EL78" s="105"/>
      <c r="EM78" s="105"/>
      <c r="EN78" s="105"/>
      <c r="EO78" s="105"/>
      <c r="EP78" s="105"/>
      <c r="EQ78" s="105"/>
      <c r="ER78" s="105"/>
      <c r="ES78" s="105"/>
      <c r="ET78" s="105"/>
      <c r="EU78" s="105"/>
      <c r="EV78" s="105"/>
      <c r="EW78" s="105"/>
      <c r="EX78" s="105"/>
      <c r="EY78" s="105"/>
      <c r="EZ78" s="105"/>
      <c r="FA78" s="105"/>
      <c r="FB78" s="105"/>
      <c r="FC78" s="105"/>
      <c r="FD78" s="105"/>
      <c r="FE78" s="105"/>
      <c r="FF78" s="105"/>
      <c r="FG78" s="105"/>
      <c r="FH78" s="105"/>
      <c r="FI78" s="105"/>
      <c r="FJ78" s="105"/>
      <c r="FK78" s="105"/>
      <c r="FL78" s="105"/>
      <c r="FM78" s="105">
        <v>132</v>
      </c>
      <c r="FN78" s="105">
        <v>378</v>
      </c>
      <c r="FO78" s="105">
        <v>770</v>
      </c>
      <c r="FP78" s="105">
        <v>216</v>
      </c>
      <c r="FQ78" s="105">
        <v>217</v>
      </c>
      <c r="FR78" s="105">
        <v>228</v>
      </c>
      <c r="FS78" s="105">
        <v>172</v>
      </c>
      <c r="FT78" s="105">
        <v>216</v>
      </c>
      <c r="FU78" s="105">
        <v>279</v>
      </c>
      <c r="FV78" s="105">
        <v>214</v>
      </c>
      <c r="FW78" s="105">
        <v>196</v>
      </c>
      <c r="FX78" s="105">
        <v>60</v>
      </c>
      <c r="FY78" s="105">
        <v>34</v>
      </c>
      <c r="FZ78" s="105">
        <v>55</v>
      </c>
      <c r="GA78" s="139">
        <f t="shared" si="151"/>
        <v>-0.854497354497355</v>
      </c>
      <c r="GB78" s="139">
        <f t="shared" si="152"/>
        <v>0.617647058823529</v>
      </c>
      <c r="GD78" s="105">
        <f t="shared" si="153"/>
        <v>0</v>
      </c>
      <c r="GE78" s="105"/>
      <c r="GF78" s="105"/>
      <c r="GG78" s="105">
        <f t="shared" si="155"/>
        <v>0</v>
      </c>
      <c r="GH78" s="105">
        <f t="shared" si="156"/>
        <v>0</v>
      </c>
      <c r="GI78" s="105">
        <f t="shared" si="157"/>
        <v>3018</v>
      </c>
      <c r="GK78" s="105"/>
      <c r="GL78" s="105"/>
      <c r="GM78" s="105"/>
      <c r="GN78" s="105"/>
      <c r="GO78" s="105"/>
      <c r="GP78" s="105"/>
      <c r="GQ78" s="105"/>
      <c r="GR78" s="105"/>
      <c r="GS78" s="105">
        <f t="shared" si="136"/>
        <v>0</v>
      </c>
      <c r="GT78" s="105"/>
      <c r="GU78" s="105">
        <f t="shared" si="158"/>
        <v>510</v>
      </c>
      <c r="GV78" s="105">
        <f t="shared" si="137"/>
        <v>1203</v>
      </c>
      <c r="GW78" s="105">
        <f t="shared" si="138"/>
        <v>616</v>
      </c>
      <c r="GX78" s="105">
        <f t="shared" si="139"/>
        <v>689</v>
      </c>
      <c r="GY78" s="139" t="str">
        <f t="shared" si="140"/>
        <v/>
      </c>
      <c r="GZ78" s="139">
        <f t="shared" si="141"/>
        <v>0.118506493506493</v>
      </c>
      <c r="IH78" s="154"/>
    </row>
    <row r="79" ht="15" spans="3:242">
      <c r="C79" s="138" t="s">
        <v>920</v>
      </c>
      <c r="D79" s="105">
        <v>504</v>
      </c>
      <c r="E79" s="105">
        <v>3</v>
      </c>
      <c r="F79" s="105">
        <v>1538</v>
      </c>
      <c r="G79" s="105">
        <v>2834</v>
      </c>
      <c r="H79" s="105">
        <v>4509</v>
      </c>
      <c r="I79" s="105">
        <v>2251</v>
      </c>
      <c r="J79" s="105">
        <v>2999</v>
      </c>
      <c r="K79" s="105">
        <v>2789</v>
      </c>
      <c r="L79" s="105">
        <v>2215</v>
      </c>
      <c r="M79" s="105">
        <v>2867</v>
      </c>
      <c r="N79" s="105">
        <v>4692</v>
      </c>
      <c r="O79" s="105">
        <v>4266</v>
      </c>
      <c r="P79" s="105">
        <v>425</v>
      </c>
      <c r="Q79" s="105">
        <v>264</v>
      </c>
      <c r="R79" s="105">
        <v>412</v>
      </c>
      <c r="S79" s="105">
        <v>210</v>
      </c>
      <c r="T79" s="105">
        <v>187</v>
      </c>
      <c r="U79" s="105">
        <v>273</v>
      </c>
      <c r="V79" s="105">
        <v>53</v>
      </c>
      <c r="W79" s="105">
        <v>7</v>
      </c>
      <c r="X79" s="105"/>
      <c r="Y79" s="105"/>
      <c r="Z79" s="105"/>
      <c r="AA79" s="105"/>
      <c r="AB79" s="105"/>
      <c r="AC79" s="105"/>
      <c r="AD79" s="105">
        <v>110</v>
      </c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>
        <v>0</v>
      </c>
      <c r="BM79" s="105">
        <v>0</v>
      </c>
      <c r="BN79" s="105">
        <v>0</v>
      </c>
      <c r="BO79" s="105">
        <v>0</v>
      </c>
      <c r="BP79" s="105">
        <v>0</v>
      </c>
      <c r="BQ79" s="105">
        <v>0</v>
      </c>
      <c r="BR79" s="105">
        <v>0</v>
      </c>
      <c r="BS79" s="105">
        <v>0</v>
      </c>
      <c r="BT79" s="105">
        <v>0</v>
      </c>
      <c r="BU79" s="105">
        <v>0</v>
      </c>
      <c r="BV79" s="105">
        <v>0</v>
      </c>
      <c r="BW79" s="105">
        <v>0</v>
      </c>
      <c r="BX79" s="105">
        <v>0</v>
      </c>
      <c r="BY79" s="138">
        <v>0</v>
      </c>
      <c r="BZ79" s="138">
        <v>0</v>
      </c>
      <c r="CA79" s="139" t="str">
        <f t="shared" si="142"/>
        <v/>
      </c>
      <c r="CB79" s="139" t="str">
        <f t="shared" si="143"/>
        <v/>
      </c>
      <c r="CC79" s="105">
        <f t="shared" si="109"/>
        <v>1831</v>
      </c>
      <c r="CD79" s="105">
        <f t="shared" si="110"/>
        <v>110</v>
      </c>
      <c r="CE79" s="105">
        <f t="shared" si="111"/>
        <v>0</v>
      </c>
      <c r="CF79" s="105">
        <f t="shared" si="112"/>
        <v>0</v>
      </c>
      <c r="CG79" s="105">
        <f t="shared" si="113"/>
        <v>0</v>
      </c>
      <c r="CH79" s="105">
        <f t="shared" si="114"/>
        <v>0</v>
      </c>
      <c r="CI79" s="105">
        <f t="shared" si="115"/>
        <v>0</v>
      </c>
      <c r="CJ79" s="105">
        <f t="shared" si="116"/>
        <v>0</v>
      </c>
      <c r="CK79" s="105">
        <f t="shared" si="117"/>
        <v>0</v>
      </c>
      <c r="CL79" s="105">
        <f t="shared" si="118"/>
        <v>0</v>
      </c>
      <c r="CM79" s="105">
        <f t="shared" si="119"/>
        <v>0</v>
      </c>
      <c r="CN79" s="105">
        <f t="shared" si="120"/>
        <v>0</v>
      </c>
      <c r="CO79" s="105">
        <f t="shared" si="121"/>
        <v>0</v>
      </c>
      <c r="CP79" s="105">
        <f t="shared" si="122"/>
        <v>0</v>
      </c>
      <c r="CQ79" s="105">
        <f t="shared" si="123"/>
        <v>0</v>
      </c>
      <c r="CR79" s="105">
        <f t="shared" si="124"/>
        <v>0</v>
      </c>
      <c r="CS79" s="139" t="str">
        <f t="shared" si="125"/>
        <v/>
      </c>
      <c r="CT79" s="164" t="str">
        <f t="shared" si="126"/>
        <v/>
      </c>
      <c r="CU79" s="165">
        <f t="shared" si="144"/>
        <v>31467</v>
      </c>
      <c r="CV79" s="165">
        <f t="shared" si="145"/>
        <v>1831</v>
      </c>
      <c r="CW79" s="165">
        <f t="shared" si="146"/>
        <v>110</v>
      </c>
      <c r="CX79" s="165">
        <f t="shared" si="147"/>
        <v>0</v>
      </c>
      <c r="CY79" s="165">
        <f t="shared" si="148"/>
        <v>0</v>
      </c>
      <c r="CZ79" s="165">
        <f t="shared" si="149"/>
        <v>0</v>
      </c>
      <c r="DA79" s="165">
        <f t="shared" si="150"/>
        <v>0</v>
      </c>
      <c r="DB79" s="166"/>
      <c r="DC79" s="138" t="s">
        <v>926</v>
      </c>
      <c r="DD79" s="105"/>
      <c r="DE79" s="105"/>
      <c r="DF79" s="105"/>
      <c r="DG79" s="105"/>
      <c r="DH79" s="105"/>
      <c r="DI79" s="105"/>
      <c r="DJ79" s="105"/>
      <c r="DK79" s="105"/>
      <c r="DL79" s="105"/>
      <c r="DM79" s="105"/>
      <c r="DN79" s="105"/>
      <c r="DO79" s="105"/>
      <c r="DP79" s="105"/>
      <c r="DQ79" s="105"/>
      <c r="DR79" s="105"/>
      <c r="DS79" s="105"/>
      <c r="DT79" s="105"/>
      <c r="DU79" s="105"/>
      <c r="DV79" s="105"/>
      <c r="DW79" s="105"/>
      <c r="DX79" s="105"/>
      <c r="DY79" s="105"/>
      <c r="DZ79" s="105"/>
      <c r="EA79" s="105"/>
      <c r="EB79" s="105"/>
      <c r="EC79" s="105"/>
      <c r="ED79" s="105"/>
      <c r="EE79" s="105"/>
      <c r="EF79" s="105"/>
      <c r="EG79" s="105"/>
      <c r="EH79" s="105"/>
      <c r="EI79" s="105"/>
      <c r="EJ79" s="105"/>
      <c r="EK79" s="105"/>
      <c r="EL79" s="105"/>
      <c r="EM79" s="105"/>
      <c r="EN79" s="105"/>
      <c r="EO79" s="105"/>
      <c r="EP79" s="105"/>
      <c r="EQ79" s="105"/>
      <c r="ER79" s="105"/>
      <c r="ES79" s="105"/>
      <c r="ET79" s="105"/>
      <c r="EU79" s="105"/>
      <c r="EV79" s="105"/>
      <c r="EW79" s="105"/>
      <c r="EX79" s="105"/>
      <c r="EY79" s="105"/>
      <c r="EZ79" s="105"/>
      <c r="FA79" s="105"/>
      <c r="FB79" s="105"/>
      <c r="FC79" s="105"/>
      <c r="FD79" s="105"/>
      <c r="FE79" s="105"/>
      <c r="FF79" s="105"/>
      <c r="FG79" s="105"/>
      <c r="FH79" s="105"/>
      <c r="FI79" s="105"/>
      <c r="FJ79" s="105"/>
      <c r="FK79" s="105"/>
      <c r="FL79" s="105"/>
      <c r="FM79" s="105">
        <v>74</v>
      </c>
      <c r="FN79" s="105">
        <v>74</v>
      </c>
      <c r="FO79" s="105">
        <v>0</v>
      </c>
      <c r="FP79" s="105">
        <v>0</v>
      </c>
      <c r="FQ79" s="105">
        <v>0</v>
      </c>
      <c r="FR79" s="105">
        <v>0</v>
      </c>
      <c r="FS79" s="105">
        <v>68</v>
      </c>
      <c r="FT79" s="105">
        <v>70</v>
      </c>
      <c r="FU79" s="105">
        <v>1008</v>
      </c>
      <c r="FV79" s="105">
        <v>820</v>
      </c>
      <c r="FW79" s="105">
        <v>636</v>
      </c>
      <c r="FX79" s="105">
        <v>748</v>
      </c>
      <c r="FY79" s="105">
        <v>273</v>
      </c>
      <c r="FZ79" s="105">
        <v>324</v>
      </c>
      <c r="GA79" s="139">
        <f t="shared" si="151"/>
        <v>3.37837837837838</v>
      </c>
      <c r="GB79" s="139">
        <f t="shared" si="152"/>
        <v>0.186813186813187</v>
      </c>
      <c r="GD79" s="105">
        <f t="shared" si="153"/>
        <v>0</v>
      </c>
      <c r="GE79" s="105"/>
      <c r="GF79" s="105"/>
      <c r="GG79" s="105">
        <f t="shared" si="155"/>
        <v>0</v>
      </c>
      <c r="GH79" s="105">
        <f t="shared" si="156"/>
        <v>0</v>
      </c>
      <c r="GI79" s="105">
        <f t="shared" si="157"/>
        <v>2750</v>
      </c>
      <c r="GK79" s="105"/>
      <c r="GL79" s="105"/>
      <c r="GM79" s="105"/>
      <c r="GN79" s="105"/>
      <c r="GO79" s="105"/>
      <c r="GP79" s="105"/>
      <c r="GQ79" s="105"/>
      <c r="GR79" s="105"/>
      <c r="GS79" s="105">
        <f t="shared" si="136"/>
        <v>0</v>
      </c>
      <c r="GT79" s="105"/>
      <c r="GU79" s="105">
        <f t="shared" si="158"/>
        <v>148</v>
      </c>
      <c r="GV79" s="105">
        <f t="shared" si="137"/>
        <v>0</v>
      </c>
      <c r="GW79" s="105">
        <f t="shared" si="138"/>
        <v>138</v>
      </c>
      <c r="GX79" s="105">
        <f t="shared" si="139"/>
        <v>2464</v>
      </c>
      <c r="GY79" s="139" t="str">
        <f t="shared" si="140"/>
        <v/>
      </c>
      <c r="GZ79" s="139">
        <f t="shared" si="141"/>
        <v>16.8550724637681</v>
      </c>
      <c r="IH79" s="154"/>
    </row>
    <row r="80" ht="15" spans="3:242">
      <c r="C80" s="145" t="s">
        <v>891</v>
      </c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>
        <v>4559</v>
      </c>
      <c r="BN80" s="105">
        <v>4956</v>
      </c>
      <c r="BO80" s="105">
        <v>4059</v>
      </c>
      <c r="BP80" s="105">
        <v>5341</v>
      </c>
      <c r="BQ80" s="105">
        <v>6878</v>
      </c>
      <c r="BR80" s="105">
        <v>5220</v>
      </c>
      <c r="BS80" s="105">
        <v>5227</v>
      </c>
      <c r="BT80" s="105">
        <v>8151</v>
      </c>
      <c r="BU80" s="105">
        <v>15610</v>
      </c>
      <c r="BV80" s="105">
        <v>24264</v>
      </c>
      <c r="BW80" s="105">
        <v>38924</v>
      </c>
      <c r="BX80" s="105">
        <v>43028</v>
      </c>
      <c r="BY80" s="138">
        <v>31854</v>
      </c>
      <c r="BZ80" s="138">
        <v>28921</v>
      </c>
      <c r="CA80" s="139">
        <f t="shared" si="142"/>
        <v>4.83555286521388</v>
      </c>
      <c r="CB80" s="139">
        <f t="shared" si="143"/>
        <v>-0.092076348339298</v>
      </c>
      <c r="CC80" s="105"/>
      <c r="CD80" s="105"/>
      <c r="CE80" s="105"/>
      <c r="CF80" s="105"/>
      <c r="CG80" s="105"/>
      <c r="CH80" s="105"/>
      <c r="CI80" s="105"/>
      <c r="CJ80" s="105"/>
      <c r="CK80" s="105"/>
      <c r="CL80" s="105"/>
      <c r="CM80" s="105"/>
      <c r="CN80" s="105">
        <f t="shared" si="120"/>
        <v>0</v>
      </c>
      <c r="CO80" s="105">
        <f t="shared" si="121"/>
        <v>9515</v>
      </c>
      <c r="CP80" s="105">
        <f t="shared" si="122"/>
        <v>16278</v>
      </c>
      <c r="CQ80" s="105">
        <f t="shared" si="123"/>
        <v>18598</v>
      </c>
      <c r="CR80" s="105">
        <f t="shared" si="124"/>
        <v>78798</v>
      </c>
      <c r="CS80" s="139" t="str">
        <f t="shared" si="125"/>
        <v/>
      </c>
      <c r="CT80" s="164">
        <f t="shared" si="126"/>
        <v>3.23690719432197</v>
      </c>
      <c r="CU80" s="165">
        <f t="shared" si="144"/>
        <v>0</v>
      </c>
      <c r="CV80" s="165">
        <f t="shared" si="145"/>
        <v>0</v>
      </c>
      <c r="CW80" s="165">
        <f t="shared" si="146"/>
        <v>0</v>
      </c>
      <c r="CX80" s="165">
        <f t="shared" si="147"/>
        <v>0</v>
      </c>
      <c r="CY80" s="165">
        <f t="shared" si="148"/>
        <v>0</v>
      </c>
      <c r="CZ80" s="165">
        <f t="shared" si="149"/>
        <v>123189</v>
      </c>
      <c r="DA80" s="165">
        <f t="shared" si="150"/>
        <v>103803</v>
      </c>
      <c r="DB80" s="166"/>
      <c r="DC80" s="148" t="s">
        <v>893</v>
      </c>
      <c r="DD80" s="149">
        <v>19604</v>
      </c>
      <c r="DE80" s="149">
        <v>18182</v>
      </c>
      <c r="DF80" s="149">
        <v>40964</v>
      </c>
      <c r="DG80" s="149">
        <v>54504</v>
      </c>
      <c r="DH80" s="149">
        <v>73478</v>
      </c>
      <c r="DI80" s="149">
        <v>49940</v>
      </c>
      <c r="DJ80" s="149">
        <v>47808</v>
      </c>
      <c r="DK80" s="149">
        <v>58237</v>
      </c>
      <c r="DL80" s="149">
        <v>72602</v>
      </c>
      <c r="DM80" s="149">
        <v>94051</v>
      </c>
      <c r="DN80" s="149">
        <v>103760</v>
      </c>
      <c r="DO80" s="149">
        <v>134839</v>
      </c>
      <c r="DP80" s="149">
        <v>72138</v>
      </c>
      <c r="DQ80" s="149">
        <v>37980</v>
      </c>
      <c r="DR80" s="149">
        <v>87619</v>
      </c>
      <c r="DS80" s="149">
        <v>66114</v>
      </c>
      <c r="DT80" s="149">
        <v>76294</v>
      </c>
      <c r="DU80" s="149">
        <v>112174</v>
      </c>
      <c r="DV80" s="149">
        <v>48522</v>
      </c>
      <c r="DW80" s="149">
        <v>54454</v>
      </c>
      <c r="DX80" s="149">
        <v>49874</v>
      </c>
      <c r="DY80" s="149">
        <v>50378</v>
      </c>
      <c r="DZ80" s="149">
        <v>66842</v>
      </c>
      <c r="EA80" s="149">
        <v>121921</v>
      </c>
      <c r="EB80" s="149">
        <v>30300</v>
      </c>
      <c r="EC80" s="149">
        <v>12903</v>
      </c>
      <c r="ED80" s="149">
        <v>46182</v>
      </c>
      <c r="EE80" s="149">
        <v>42080</v>
      </c>
      <c r="EF80" s="149">
        <v>54830</v>
      </c>
      <c r="EG80" s="149">
        <v>65879</v>
      </c>
      <c r="EH80" s="149">
        <v>70091</v>
      </c>
      <c r="EI80" s="149">
        <v>81026</v>
      </c>
      <c r="EJ80" s="149">
        <v>102777</v>
      </c>
      <c r="EK80" s="149">
        <v>120508</v>
      </c>
      <c r="EL80" s="149">
        <v>152660</v>
      </c>
      <c r="EM80" s="149">
        <v>173208</v>
      </c>
      <c r="EN80" s="149">
        <v>135824</v>
      </c>
      <c r="EO80" s="149">
        <v>82443</v>
      </c>
      <c r="EP80" s="149">
        <v>166109</v>
      </c>
      <c r="EQ80" s="149">
        <v>146047</v>
      </c>
      <c r="ER80" s="149">
        <v>162402</v>
      </c>
      <c r="ES80" s="149">
        <v>192625</v>
      </c>
      <c r="ET80" s="149">
        <v>197401</v>
      </c>
      <c r="EU80" s="149">
        <v>245576</v>
      </c>
      <c r="EV80" s="149">
        <v>280217</v>
      </c>
      <c r="EW80" s="149">
        <v>302872</v>
      </c>
      <c r="EX80" s="149">
        <f>SUM(EX3:EX72)</f>
        <v>344856</v>
      </c>
      <c r="EY80" s="149">
        <f>SUM(EY3:EY72)</f>
        <v>416678</v>
      </c>
      <c r="EZ80" s="149">
        <f>SUM(EZ3:EZ72)</f>
        <v>330457</v>
      </c>
      <c r="FA80" s="149">
        <f>SUM(FA3:FA72)</f>
        <v>248480</v>
      </c>
      <c r="FB80" s="149">
        <f>SUM(FB3:FB72)</f>
        <v>370496</v>
      </c>
      <c r="FC80" s="149">
        <v>212757</v>
      </c>
      <c r="FD80" s="149">
        <v>319239</v>
      </c>
      <c r="FE80" s="149">
        <v>440355</v>
      </c>
      <c r="FF80" s="149">
        <v>417934</v>
      </c>
      <c r="FG80" s="149">
        <v>467835</v>
      </c>
      <c r="FH80" s="149">
        <v>481363</v>
      </c>
      <c r="FI80" s="149">
        <v>481452</v>
      </c>
      <c r="FJ80" s="149">
        <v>481452</v>
      </c>
      <c r="FK80" s="149">
        <v>560979</v>
      </c>
      <c r="FL80" s="149">
        <v>226794</v>
      </c>
      <c r="FM80" s="149">
        <v>319813</v>
      </c>
      <c r="FN80" s="149">
        <v>437080</v>
      </c>
      <c r="FO80" s="149">
        <v>441323</v>
      </c>
      <c r="FP80" s="149">
        <v>426486</v>
      </c>
      <c r="FQ80" s="149">
        <v>480619</v>
      </c>
      <c r="FR80" s="149">
        <v>455503</v>
      </c>
      <c r="FS80" s="149">
        <v>559341</v>
      </c>
      <c r="FT80" s="149">
        <v>569379</v>
      </c>
      <c r="FU80" s="149">
        <v>584180</v>
      </c>
      <c r="FV80" s="149">
        <v>648851</v>
      </c>
      <c r="FW80" s="149">
        <v>745474</v>
      </c>
      <c r="FX80" s="149">
        <v>406737</v>
      </c>
      <c r="FY80" s="149">
        <v>267811</v>
      </c>
      <c r="FZ80" s="149">
        <v>509628</v>
      </c>
      <c r="GA80" s="152">
        <f t="shared" si="151"/>
        <v>0.16598334401025</v>
      </c>
      <c r="GB80" s="152">
        <f t="shared" si="152"/>
        <v>0.902939012960633</v>
      </c>
      <c r="GD80" s="139"/>
      <c r="GE80" s="105">
        <f>SUM(DP80:EA80)</f>
        <v>844310</v>
      </c>
      <c r="GF80" s="105">
        <f t="shared" si="154"/>
        <v>952444</v>
      </c>
      <c r="GG80" s="105"/>
      <c r="GH80" s="105"/>
      <c r="GI80" s="105"/>
      <c r="GK80" s="105">
        <f>SUM(EH80:EJ80)</f>
        <v>253894</v>
      </c>
      <c r="GL80" s="105">
        <f>SUM(EK80:EM80)</f>
        <v>446376</v>
      </c>
      <c r="GM80" s="105">
        <f>SUM(EN80:EP80)</f>
        <v>384376</v>
      </c>
      <c r="GN80" s="105">
        <f>SUM(EQ80:ES80)</f>
        <v>501074</v>
      </c>
      <c r="GO80" s="105">
        <f>SUM(ET80:EV80)</f>
        <v>723194</v>
      </c>
      <c r="GP80" s="105">
        <f>SUM(EW80:EY80)</f>
        <v>1064406</v>
      </c>
      <c r="GQ80" s="105">
        <f>SUM(EZ80:FB80)</f>
        <v>949433</v>
      </c>
      <c r="GR80" s="105">
        <f>IF(SUM(FC80:FE80)=0,"",SUM(FC80:FE80))</f>
        <v>972351</v>
      </c>
      <c r="GS80" s="105">
        <f t="shared" si="136"/>
        <v>1367132</v>
      </c>
      <c r="GT80" s="105">
        <f>SUM(FI80:FK80)</f>
        <v>1523883</v>
      </c>
      <c r="GU80" s="149">
        <f t="shared" si="158"/>
        <v>983687</v>
      </c>
      <c r="GV80" s="149">
        <f t="shared" si="137"/>
        <v>1348428</v>
      </c>
      <c r="GW80" s="149">
        <f t="shared" si="138"/>
        <v>1584223</v>
      </c>
      <c r="GX80" s="149">
        <f t="shared" si="139"/>
        <v>1978505</v>
      </c>
      <c r="GY80" s="152">
        <f t="shared" si="140"/>
        <v>0.298331302337515</v>
      </c>
      <c r="GZ80" s="152">
        <f t="shared" si="141"/>
        <v>0.24888036595858</v>
      </c>
      <c r="IH80" s="154"/>
    </row>
    <row r="81" ht="15" spans="3:242">
      <c r="C81" s="145" t="s">
        <v>921</v>
      </c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>
        <v>3616</v>
      </c>
      <c r="BN81" s="105">
        <v>5911</v>
      </c>
      <c r="BO81" s="105">
        <v>4390</v>
      </c>
      <c r="BP81" s="105">
        <v>2624</v>
      </c>
      <c r="BQ81" s="105">
        <v>2882</v>
      </c>
      <c r="BR81" s="105">
        <v>1892</v>
      </c>
      <c r="BS81" s="105">
        <v>4115</v>
      </c>
      <c r="BT81" s="105">
        <v>4767</v>
      </c>
      <c r="BU81" s="105">
        <v>7757</v>
      </c>
      <c r="BV81" s="105">
        <v>4302</v>
      </c>
      <c r="BW81" s="105">
        <v>5415</v>
      </c>
      <c r="BX81" s="105">
        <v>2928</v>
      </c>
      <c r="BY81" s="138">
        <v>2946</v>
      </c>
      <c r="BZ81" s="138">
        <v>3113</v>
      </c>
      <c r="CA81" s="139">
        <f t="shared" si="142"/>
        <v>-0.473354762307562</v>
      </c>
      <c r="CB81" s="139">
        <f t="shared" si="143"/>
        <v>0.0566870332654448</v>
      </c>
      <c r="CC81" s="105"/>
      <c r="CD81" s="105"/>
      <c r="CE81" s="105"/>
      <c r="CF81" s="105"/>
      <c r="CG81" s="105"/>
      <c r="CH81" s="105"/>
      <c r="CI81" s="105"/>
      <c r="CJ81" s="105"/>
      <c r="CK81" s="105"/>
      <c r="CL81" s="105"/>
      <c r="CM81" s="105"/>
      <c r="CN81" s="105">
        <f t="shared" si="120"/>
        <v>0</v>
      </c>
      <c r="CO81" s="105">
        <f t="shared" si="121"/>
        <v>9527</v>
      </c>
      <c r="CP81" s="105">
        <f t="shared" si="122"/>
        <v>9896</v>
      </c>
      <c r="CQ81" s="105">
        <f t="shared" si="123"/>
        <v>10774</v>
      </c>
      <c r="CR81" s="105">
        <f t="shared" si="124"/>
        <v>17474</v>
      </c>
      <c r="CS81" s="139" t="str">
        <f t="shared" si="125"/>
        <v/>
      </c>
      <c r="CT81" s="164">
        <f t="shared" si="126"/>
        <v>0.621867458696863</v>
      </c>
      <c r="CU81" s="165">
        <f t="shared" si="144"/>
        <v>0</v>
      </c>
      <c r="CV81" s="165">
        <f t="shared" si="145"/>
        <v>0</v>
      </c>
      <c r="CW81" s="165">
        <f t="shared" si="146"/>
        <v>0</v>
      </c>
      <c r="CX81" s="165">
        <f t="shared" si="147"/>
        <v>0</v>
      </c>
      <c r="CY81" s="165">
        <f t="shared" si="148"/>
        <v>0</v>
      </c>
      <c r="CZ81" s="165">
        <f t="shared" si="149"/>
        <v>47671</v>
      </c>
      <c r="DA81" s="165">
        <f t="shared" si="150"/>
        <v>8987</v>
      </c>
      <c r="DB81" s="166"/>
      <c r="IH81" s="154"/>
    </row>
    <row r="82" ht="15" spans="3:242">
      <c r="C82" s="145" t="s">
        <v>927</v>
      </c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  <c r="BK82" s="105"/>
      <c r="BL82" s="105"/>
      <c r="BM82" s="105">
        <v>2018</v>
      </c>
      <c r="BN82" s="105">
        <v>2221</v>
      </c>
      <c r="BO82" s="105">
        <v>1610</v>
      </c>
      <c r="BP82" s="105">
        <v>1738</v>
      </c>
      <c r="BQ82" s="105">
        <v>1753</v>
      </c>
      <c r="BR82" s="105">
        <v>1200</v>
      </c>
      <c r="BS82" s="105"/>
      <c r="BT82" s="105">
        <v>2519</v>
      </c>
      <c r="BU82" s="105">
        <v>2671</v>
      </c>
      <c r="BV82" s="105">
        <v>1744</v>
      </c>
      <c r="BW82" s="105">
        <v>1926</v>
      </c>
      <c r="BX82" s="105">
        <v>1311</v>
      </c>
      <c r="BY82" s="138">
        <v>1914</v>
      </c>
      <c r="BZ82" s="138">
        <v>5318</v>
      </c>
      <c r="CA82" s="139">
        <f t="shared" si="142"/>
        <v>1.39441692931112</v>
      </c>
      <c r="CB82" s="139">
        <f t="shared" si="143"/>
        <v>1.77847439916405</v>
      </c>
      <c r="CC82" s="105"/>
      <c r="CD82" s="105"/>
      <c r="CE82" s="105"/>
      <c r="CF82" s="105"/>
      <c r="CG82" s="105"/>
      <c r="CH82" s="105"/>
      <c r="CI82" s="105"/>
      <c r="CJ82" s="105"/>
      <c r="CK82" s="105"/>
      <c r="CL82" s="105"/>
      <c r="CM82" s="105"/>
      <c r="CN82" s="105">
        <f t="shared" si="120"/>
        <v>0</v>
      </c>
      <c r="CO82" s="105">
        <f t="shared" si="121"/>
        <v>4239</v>
      </c>
      <c r="CP82" s="105">
        <f t="shared" si="122"/>
        <v>5101</v>
      </c>
      <c r="CQ82" s="105">
        <f t="shared" si="123"/>
        <v>3719</v>
      </c>
      <c r="CR82" s="105">
        <f t="shared" si="124"/>
        <v>6341</v>
      </c>
      <c r="CS82" s="139" t="str">
        <f t="shared" si="125"/>
        <v/>
      </c>
      <c r="CT82" s="164">
        <f t="shared" si="126"/>
        <v>0.705028233396074</v>
      </c>
      <c r="CU82" s="165">
        <f t="shared" si="144"/>
        <v>0</v>
      </c>
      <c r="CV82" s="165">
        <f t="shared" si="145"/>
        <v>0</v>
      </c>
      <c r="CW82" s="165">
        <f t="shared" si="146"/>
        <v>0</v>
      </c>
      <c r="CX82" s="165">
        <f t="shared" si="147"/>
        <v>0</v>
      </c>
      <c r="CY82" s="165">
        <f t="shared" si="148"/>
        <v>0</v>
      </c>
      <c r="CZ82" s="165">
        <f t="shared" si="149"/>
        <v>19400</v>
      </c>
      <c r="DA82" s="165">
        <f t="shared" si="150"/>
        <v>8543</v>
      </c>
      <c r="DB82" s="166"/>
      <c r="IH82" s="154"/>
    </row>
    <row r="83" ht="15" spans="3:242">
      <c r="C83" s="145" t="s">
        <v>928</v>
      </c>
      <c r="D83" s="105" t="s">
        <v>923</v>
      </c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>
        <v>1251</v>
      </c>
      <c r="BN83" s="105">
        <v>2007</v>
      </c>
      <c r="BO83" s="105">
        <v>2009</v>
      </c>
      <c r="BP83" s="105">
        <v>2009</v>
      </c>
      <c r="BQ83" s="105">
        <v>2007</v>
      </c>
      <c r="BR83" s="105">
        <v>1722</v>
      </c>
      <c r="BS83" s="105">
        <v>1803</v>
      </c>
      <c r="BT83" s="105">
        <v>1805</v>
      </c>
      <c r="BU83" s="105">
        <v>4018</v>
      </c>
      <c r="BV83" s="105">
        <v>8703</v>
      </c>
      <c r="BW83" s="105">
        <v>10412</v>
      </c>
      <c r="BX83" s="105">
        <v>5001</v>
      </c>
      <c r="BY83" s="138">
        <v>2000</v>
      </c>
      <c r="BZ83" s="138">
        <v>3000</v>
      </c>
      <c r="CA83" s="139">
        <f t="shared" si="142"/>
        <v>0.494768310911809</v>
      </c>
      <c r="CB83" s="139">
        <f t="shared" si="143"/>
        <v>0.5</v>
      </c>
      <c r="CC83" s="105"/>
      <c r="CD83" s="105"/>
      <c r="CE83" s="105"/>
      <c r="CF83" s="105"/>
      <c r="CG83" s="105"/>
      <c r="CH83" s="105"/>
      <c r="CI83" s="105"/>
      <c r="CJ83" s="105"/>
      <c r="CK83" s="105"/>
      <c r="CL83" s="105"/>
      <c r="CM83" s="105"/>
      <c r="CN83" s="105">
        <f t="shared" si="120"/>
        <v>0</v>
      </c>
      <c r="CO83" s="105">
        <f t="shared" si="121"/>
        <v>3258</v>
      </c>
      <c r="CP83" s="105">
        <f t="shared" si="122"/>
        <v>6025</v>
      </c>
      <c r="CQ83" s="105">
        <f t="shared" si="123"/>
        <v>5330</v>
      </c>
      <c r="CR83" s="105">
        <f t="shared" si="124"/>
        <v>23133</v>
      </c>
      <c r="CS83" s="139" t="str">
        <f t="shared" si="125"/>
        <v/>
      </c>
      <c r="CT83" s="164">
        <f t="shared" si="126"/>
        <v>3.34015009380863</v>
      </c>
      <c r="CU83" s="165">
        <f t="shared" si="144"/>
        <v>0</v>
      </c>
      <c r="CV83" s="165">
        <f t="shared" si="145"/>
        <v>0</v>
      </c>
      <c r="CW83" s="165">
        <f t="shared" si="146"/>
        <v>0</v>
      </c>
      <c r="CX83" s="165">
        <f t="shared" si="147"/>
        <v>0</v>
      </c>
      <c r="CY83" s="165">
        <f t="shared" si="148"/>
        <v>0</v>
      </c>
      <c r="CZ83" s="165">
        <f t="shared" si="149"/>
        <v>37746</v>
      </c>
      <c r="DA83" s="165">
        <f t="shared" si="150"/>
        <v>10001</v>
      </c>
      <c r="DB83" s="166"/>
      <c r="IH83" s="154"/>
    </row>
    <row r="84" ht="15" spans="3:242">
      <c r="C84" s="145" t="s">
        <v>929</v>
      </c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>
        <v>200</v>
      </c>
      <c r="BN84" s="105">
        <v>501</v>
      </c>
      <c r="BO84" s="105">
        <v>1300</v>
      </c>
      <c r="BP84" s="105">
        <v>2349</v>
      </c>
      <c r="BQ84" s="105">
        <v>2473</v>
      </c>
      <c r="BR84" s="105">
        <v>1802</v>
      </c>
      <c r="BS84" s="105">
        <v>1906</v>
      </c>
      <c r="BT84" s="105">
        <v>2161</v>
      </c>
      <c r="BU84" s="105">
        <v>1001</v>
      </c>
      <c r="BV84" s="105">
        <v>1749</v>
      </c>
      <c r="BW84" s="105">
        <v>4464</v>
      </c>
      <c r="BX84" s="105">
        <v>1856</v>
      </c>
      <c r="BY84" s="138">
        <v>480</v>
      </c>
      <c r="BZ84" s="138">
        <v>310</v>
      </c>
      <c r="CA84" s="139">
        <f t="shared" si="142"/>
        <v>-0.3812375249501</v>
      </c>
      <c r="CB84" s="139">
        <f t="shared" si="143"/>
        <v>-0.354166666666667</v>
      </c>
      <c r="CC84" s="105"/>
      <c r="CD84" s="105"/>
      <c r="CE84" s="105"/>
      <c r="CF84" s="105"/>
      <c r="CG84" s="105"/>
      <c r="CH84" s="105"/>
      <c r="CI84" s="105"/>
      <c r="CJ84" s="105"/>
      <c r="CK84" s="105"/>
      <c r="CL84" s="105"/>
      <c r="CM84" s="105"/>
      <c r="CN84" s="105">
        <f t="shared" si="120"/>
        <v>0</v>
      </c>
      <c r="CO84" s="105">
        <f t="shared" si="121"/>
        <v>701</v>
      </c>
      <c r="CP84" s="105">
        <f t="shared" si="122"/>
        <v>6122</v>
      </c>
      <c r="CQ84" s="105">
        <f t="shared" si="123"/>
        <v>5869</v>
      </c>
      <c r="CR84" s="105">
        <f t="shared" si="124"/>
        <v>7214</v>
      </c>
      <c r="CS84" s="139" t="str">
        <f t="shared" si="125"/>
        <v/>
      </c>
      <c r="CT84" s="164">
        <f t="shared" si="126"/>
        <v>0.229170216391208</v>
      </c>
      <c r="CU84" s="165">
        <f t="shared" si="144"/>
        <v>0</v>
      </c>
      <c r="CV84" s="165">
        <f t="shared" si="145"/>
        <v>0</v>
      </c>
      <c r="CW84" s="165">
        <f t="shared" si="146"/>
        <v>0</v>
      </c>
      <c r="CX84" s="165">
        <f t="shared" si="147"/>
        <v>0</v>
      </c>
      <c r="CY84" s="165">
        <f t="shared" si="148"/>
        <v>0</v>
      </c>
      <c r="CZ84" s="165">
        <f t="shared" si="149"/>
        <v>19906</v>
      </c>
      <c r="DA84" s="165">
        <f t="shared" si="150"/>
        <v>2646</v>
      </c>
      <c r="DB84" s="166"/>
      <c r="IH84" s="154"/>
    </row>
    <row r="85" ht="15" spans="3:242">
      <c r="C85" s="145" t="s">
        <v>930</v>
      </c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>
        <v>74</v>
      </c>
      <c r="BN85" s="105">
        <v>74</v>
      </c>
      <c r="BO85" s="105">
        <v>0</v>
      </c>
      <c r="BP85" s="105">
        <v>0</v>
      </c>
      <c r="BQ85" s="105">
        <v>0</v>
      </c>
      <c r="BR85" s="105">
        <v>0</v>
      </c>
      <c r="BS85" s="105">
        <v>68</v>
      </c>
      <c r="BT85" s="105">
        <v>70</v>
      </c>
      <c r="BU85" s="105">
        <v>1008</v>
      </c>
      <c r="BV85" s="105">
        <v>820</v>
      </c>
      <c r="BW85" s="105">
        <v>636</v>
      </c>
      <c r="BX85" s="105">
        <v>748</v>
      </c>
      <c r="BY85" s="138">
        <v>273</v>
      </c>
      <c r="BZ85" s="138">
        <v>324</v>
      </c>
      <c r="CA85" s="139">
        <f t="shared" si="142"/>
        <v>3.37837837837838</v>
      </c>
      <c r="CB85" s="139">
        <f t="shared" si="143"/>
        <v>0.186813186813187</v>
      </c>
      <c r="CC85" s="105"/>
      <c r="CD85" s="105"/>
      <c r="CE85" s="105"/>
      <c r="CF85" s="105"/>
      <c r="CG85" s="105"/>
      <c r="CH85" s="105"/>
      <c r="CI85" s="105"/>
      <c r="CJ85" s="105"/>
      <c r="CK85" s="105"/>
      <c r="CL85" s="105"/>
      <c r="CM85" s="105"/>
      <c r="CN85" s="105">
        <f t="shared" si="120"/>
        <v>0</v>
      </c>
      <c r="CO85" s="105">
        <f t="shared" si="121"/>
        <v>148</v>
      </c>
      <c r="CP85" s="105">
        <f t="shared" si="122"/>
        <v>0</v>
      </c>
      <c r="CQ85" s="105">
        <f t="shared" si="123"/>
        <v>138</v>
      </c>
      <c r="CR85" s="105">
        <f t="shared" si="124"/>
        <v>2464</v>
      </c>
      <c r="CS85" s="139" t="str">
        <f t="shared" si="125"/>
        <v/>
      </c>
      <c r="CT85" s="164">
        <f t="shared" si="126"/>
        <v>16.8550724637681</v>
      </c>
      <c r="CU85" s="165">
        <f t="shared" si="144"/>
        <v>0</v>
      </c>
      <c r="CV85" s="165">
        <f t="shared" si="145"/>
        <v>0</v>
      </c>
      <c r="CW85" s="165">
        <f t="shared" si="146"/>
        <v>0</v>
      </c>
      <c r="CX85" s="165">
        <f t="shared" si="147"/>
        <v>0</v>
      </c>
      <c r="CY85" s="165">
        <f t="shared" si="148"/>
        <v>0</v>
      </c>
      <c r="CZ85" s="165">
        <f t="shared" si="149"/>
        <v>2750</v>
      </c>
      <c r="DA85" s="165">
        <f t="shared" si="150"/>
        <v>1345</v>
      </c>
      <c r="DB85" s="166"/>
    </row>
    <row r="86" ht="15" spans="3:242">
      <c r="C86" s="148" t="s">
        <v>893</v>
      </c>
      <c r="D86" s="149">
        <v>32029</v>
      </c>
      <c r="E86" s="149">
        <v>28496</v>
      </c>
      <c r="F86" s="149">
        <v>55719</v>
      </c>
      <c r="G86" s="149">
        <v>73371</v>
      </c>
      <c r="H86" s="149">
        <v>92299</v>
      </c>
      <c r="I86" s="149">
        <v>71741</v>
      </c>
      <c r="J86" s="149">
        <v>71105</v>
      </c>
      <c r="K86" s="149">
        <v>84259</v>
      </c>
      <c r="L86" s="149">
        <v>98915</v>
      </c>
      <c r="M86" s="149">
        <v>119792</v>
      </c>
      <c r="N86" s="149">
        <v>131263</v>
      </c>
      <c r="O86" s="149">
        <v>160231</v>
      </c>
      <c r="P86" s="149">
        <v>91137</v>
      </c>
      <c r="Q86" s="149">
        <v>50154</v>
      </c>
      <c r="R86" s="149">
        <v>109789</v>
      </c>
      <c r="S86" s="149">
        <v>91045</v>
      </c>
      <c r="T86" s="149">
        <v>96993</v>
      </c>
      <c r="U86" s="149">
        <v>134472</v>
      </c>
      <c r="V86" s="149">
        <v>67283</v>
      </c>
      <c r="W86" s="149">
        <v>71340</v>
      </c>
      <c r="X86" s="149">
        <v>65514</v>
      </c>
      <c r="Y86" s="149">
        <v>66039</v>
      </c>
      <c r="Z86" s="149">
        <v>79168</v>
      </c>
      <c r="AA86" s="149">
        <v>139211</v>
      </c>
      <c r="AB86" s="149">
        <v>42945</v>
      </c>
      <c r="AC86" s="149">
        <v>15372</v>
      </c>
      <c r="AD86" s="149">
        <v>56661</v>
      </c>
      <c r="AE86" s="149">
        <v>58622</v>
      </c>
      <c r="AF86" s="149">
        <v>69861</v>
      </c>
      <c r="AG86" s="149">
        <v>83799</v>
      </c>
      <c r="AH86" s="149">
        <v>86575</v>
      </c>
      <c r="AI86" s="149">
        <v>98836</v>
      </c>
      <c r="AJ86" s="149">
        <v>126154</v>
      </c>
      <c r="AK86" s="149">
        <v>144634</v>
      </c>
      <c r="AL86" s="149">
        <v>183269</v>
      </c>
      <c r="AM86" s="149">
        <v>206728</v>
      </c>
      <c r="AN86" s="149">
        <v>162010</v>
      </c>
      <c r="AO86" s="149">
        <v>97959</v>
      </c>
      <c r="AP86" s="149">
        <v>201479</v>
      </c>
      <c r="AQ86" s="149">
        <v>179532</v>
      </c>
      <c r="AR86" s="149">
        <v>198098</v>
      </c>
      <c r="AS86" s="149">
        <v>234903</v>
      </c>
      <c r="AT86" s="149">
        <v>245034</v>
      </c>
      <c r="AU86" s="149">
        <v>301643</v>
      </c>
      <c r="AV86" s="149">
        <v>347471</v>
      </c>
      <c r="AW86" s="149">
        <v>367105</v>
      </c>
      <c r="AX86" s="149">
        <f>SUM(AX3:AX79)</f>
        <v>430864</v>
      </c>
      <c r="AY86" s="149">
        <f>SUM(AY3:AY79)</f>
        <v>504464</v>
      </c>
      <c r="AZ86" s="149">
        <f>SUM(AZ3:AZ79)</f>
        <v>413082</v>
      </c>
      <c r="BA86" s="149">
        <f>SUM(BA3:BA79)</f>
        <v>319981</v>
      </c>
      <c r="BB86" s="149">
        <f>SUM(BB3:BB79)</f>
        <v>455054</v>
      </c>
      <c r="BC86" s="149">
        <v>278950</v>
      </c>
      <c r="BD86" s="149">
        <v>418145</v>
      </c>
      <c r="BE86" s="149">
        <v>560332</v>
      </c>
      <c r="BF86" s="149">
        <v>554497</v>
      </c>
      <c r="BG86" s="149">
        <v>623550</v>
      </c>
      <c r="BH86" s="149">
        <v>648822</v>
      </c>
      <c r="BI86" s="149">
        <v>645027</v>
      </c>
      <c r="BJ86" s="149">
        <v>701365</v>
      </c>
      <c r="BK86" s="149">
        <v>744907</v>
      </c>
      <c r="BL86" s="149">
        <v>345586</v>
      </c>
      <c r="BM86" s="149">
        <f>SUM(BM3:BM85)</f>
        <v>462320</v>
      </c>
      <c r="BN86" s="149">
        <v>586184</v>
      </c>
      <c r="BO86" s="149">
        <v>543272</v>
      </c>
      <c r="BP86" s="149">
        <v>596737</v>
      </c>
      <c r="BQ86" s="149">
        <v>665816</v>
      </c>
      <c r="BR86" s="149">
        <v>647307</v>
      </c>
      <c r="BS86" s="149">
        <v>806188</v>
      </c>
      <c r="BT86" s="149">
        <v>827926</v>
      </c>
      <c r="BU86" s="149">
        <v>879222</v>
      </c>
      <c r="BV86" s="149">
        <v>956608</v>
      </c>
      <c r="BW86" s="149">
        <v>1103734</v>
      </c>
      <c r="BX86" s="149">
        <v>682087</v>
      </c>
      <c r="BY86" s="148">
        <v>447511</v>
      </c>
      <c r="BZ86" s="148">
        <v>816002</v>
      </c>
      <c r="CA86" s="152">
        <f t="shared" si="142"/>
        <v>0.39205778390403</v>
      </c>
      <c r="CB86" s="152">
        <f t="shared" si="143"/>
        <v>0.823423334845401</v>
      </c>
      <c r="CC86" s="149">
        <f>SUM(P86:AA86)</f>
        <v>1062145</v>
      </c>
      <c r="CD86" s="149">
        <f>SUM(AB86:AM86)</f>
        <v>1173456</v>
      </c>
      <c r="CE86" s="149">
        <f>SUM(AH86:AK86)</f>
        <v>456199</v>
      </c>
      <c r="CF86" s="149">
        <f>SUM(AK86:AM86)</f>
        <v>534631</v>
      </c>
      <c r="CG86" s="149">
        <f>SUM(AN86:AP86)</f>
        <v>461448</v>
      </c>
      <c r="CH86" s="149">
        <f>SUM(AQ86:AS86)</f>
        <v>612533</v>
      </c>
      <c r="CI86" s="149">
        <f>SUM(AT86:AV86)</f>
        <v>894148</v>
      </c>
      <c r="CJ86" s="149">
        <f>SUM(AW86:AY86)</f>
        <v>1302433</v>
      </c>
      <c r="CK86" s="149">
        <f>SUM(AZ86:BB86)</f>
        <v>1188117</v>
      </c>
      <c r="CL86" s="149">
        <f>SUM(BC86:BE86)</f>
        <v>1257427</v>
      </c>
      <c r="CM86" s="149">
        <f>SUM(BF86:BH86)</f>
        <v>1826869</v>
      </c>
      <c r="CN86" s="149">
        <f t="shared" si="120"/>
        <v>2091299</v>
      </c>
      <c r="CO86" s="149">
        <f t="shared" si="121"/>
        <v>1394090</v>
      </c>
      <c r="CP86" s="149">
        <f t="shared" si="122"/>
        <v>1805825</v>
      </c>
      <c r="CQ86" s="149">
        <f t="shared" si="123"/>
        <v>2281421</v>
      </c>
      <c r="CR86" s="149">
        <f t="shared" si="124"/>
        <v>2939564</v>
      </c>
      <c r="CS86" s="152">
        <f t="shared" si="125"/>
        <v>0.405616317896198</v>
      </c>
      <c r="CT86" s="168">
        <f t="shared" si="126"/>
        <v>0.288479416994934</v>
      </c>
      <c r="CU86" s="165">
        <f t="shared" si="144"/>
        <v>1019220</v>
      </c>
      <c r="CV86" s="165">
        <f t="shared" si="145"/>
        <v>1062145</v>
      </c>
      <c r="CW86" s="165">
        <f t="shared" si="146"/>
        <v>1173456</v>
      </c>
      <c r="CX86" s="165">
        <f t="shared" si="147"/>
        <v>3270562</v>
      </c>
      <c r="CY86" s="165">
        <f t="shared" si="148"/>
        <v>6363712</v>
      </c>
      <c r="CZ86" s="165">
        <f t="shared" si="149"/>
        <v>8420900</v>
      </c>
      <c r="DA86" s="165">
        <f t="shared" si="150"/>
        <v>1945600</v>
      </c>
      <c r="DB86" s="169"/>
    </row>
    <row r="87" ht="15" spans="3:242">
      <c r="C87" s="170" t="s">
        <v>931</v>
      </c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70"/>
      <c r="AK87" s="170"/>
      <c r="AL87" s="170"/>
      <c r="AM87" s="170"/>
      <c r="AN87" s="170"/>
      <c r="AO87" s="170"/>
      <c r="AP87" s="170"/>
      <c r="AQ87" s="170"/>
      <c r="AR87" s="170"/>
      <c r="AS87" s="170"/>
      <c r="AT87" s="170"/>
      <c r="AU87" s="170"/>
      <c r="AV87" s="170"/>
      <c r="AW87" s="170"/>
      <c r="AX87" s="170"/>
      <c r="AY87" s="170"/>
      <c r="AZ87" s="170"/>
      <c r="BA87" s="170"/>
      <c r="BB87" s="170"/>
      <c r="BC87" s="170"/>
      <c r="BD87" s="170"/>
      <c r="BE87" s="170"/>
      <c r="BF87" s="170"/>
      <c r="BG87" s="170"/>
      <c r="BH87" s="170"/>
      <c r="BI87" s="170"/>
      <c r="BJ87" s="170"/>
      <c r="BK87" s="170"/>
      <c r="CU87" s="171"/>
      <c r="CV87" s="171"/>
      <c r="CW87" s="171"/>
      <c r="CX87" s="171"/>
      <c r="CY87" s="171"/>
      <c r="CZ87" s="171"/>
      <c r="DA87" s="172"/>
    </row>
  </sheetData>
  <sheetProtection formatCells="0" insertHyperlinks="0" autoFilter="0"/>
  <sortState ref="C3:CN79">
    <sortCondition ref="BI3:BI79" descending="1"/>
  </sortState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NE382"/>
  <sheetViews>
    <sheetView zoomScale="80" zoomScaleNormal="80" workbookViewId="0">
      <pane xSplit="2" ySplit="2" topLeftCell="MJ3" activePane="bottomRight" state="frozen"/>
      <selection/>
      <selection pane="topRight"/>
      <selection pane="bottomLeft"/>
      <selection pane="bottomRight" activeCell="MF4" sqref="MF4"/>
    </sheetView>
  </sheetViews>
  <sheetFormatPr defaultColWidth="8.75" defaultRowHeight="14.25"/>
  <cols>
    <col min="1" max="1" width="18.5" style="31" customWidth="1"/>
    <col min="2" max="2" width="23.5" style="31" customWidth="1"/>
    <col min="3" max="3" width="11.75" style="31" hidden="1" customWidth="1" outlineLevel="1"/>
    <col min="4" max="11" width="9.5" style="31" hidden="1" customWidth="1" outlineLevel="1"/>
    <col min="12" max="14" width="10.75" style="31" hidden="1" customWidth="1" outlineLevel="1"/>
    <col min="15" max="16" width="9.5" style="31" hidden="1" customWidth="1" outlineLevel="1"/>
    <col min="17" max="17" width="10.75" style="31" hidden="1" customWidth="1" outlineLevel="1"/>
    <col min="18" max="19" width="9.5" style="31" hidden="1" customWidth="1" outlineLevel="1"/>
    <col min="20" max="20" width="10.75" style="31" hidden="1" customWidth="1" outlineLevel="1"/>
    <col min="21" max="25" width="9.5" style="31" hidden="1" customWidth="1" outlineLevel="1"/>
    <col min="26" max="26" width="11" style="31" hidden="1" customWidth="1" outlineLevel="1"/>
    <col min="27" max="34" width="10.5" style="31" hidden="1" customWidth="1" outlineLevel="1"/>
    <col min="35" max="59" width="11.5" style="31" hidden="1" customWidth="1" outlineLevel="1"/>
    <col min="60" max="62" width="14" style="31" hidden="1" customWidth="1" outlineLevel="1"/>
    <col min="63" max="63" width="14" style="31" customWidth="1" collapsed="1"/>
    <col min="64" max="77" width="14" style="31" customWidth="1"/>
    <col min="78" max="78" width="12.75" style="31" customWidth="1"/>
    <col min="79" max="79" width="14" style="31" customWidth="1"/>
    <col min="80" max="81" width="11.125" style="31" customWidth="1"/>
    <col min="82" max="82" width="9.5" style="31" customWidth="1"/>
    <col min="83" max="86" width="11.125" style="31" customWidth="1"/>
    <col min="87" max="87" width="12.875" style="31" customWidth="1"/>
    <col min="88" max="88" width="12.5" style="45" customWidth="1"/>
    <col min="89" max="90" width="12.5" style="31" customWidth="1"/>
    <col min="91" max="91" width="13.125" style="31" customWidth="1"/>
    <col min="92" max="93" width="12.875" style="31" customWidth="1"/>
    <col min="94" max="94" width="13.375" style="31" customWidth="1"/>
    <col min="95" max="95" width="13.5" style="31" customWidth="1"/>
    <col min="96" max="101" width="13" style="31" customWidth="1"/>
    <col min="102" max="103" width="9.5" style="31" customWidth="1"/>
    <col min="104" max="104" width="20.5" style="31" customWidth="1"/>
    <col min="105" max="105" width="11.75" style="31" hidden="1" customWidth="1" outlineLevel="1"/>
    <col min="106" max="114" width="9.5" style="31" hidden="1" customWidth="1" outlineLevel="1"/>
    <col min="115" max="116" width="10.75" style="31" hidden="1" customWidth="1" outlineLevel="1"/>
    <col min="117" max="118" width="9.5" style="31" hidden="1" customWidth="1" outlineLevel="1"/>
    <col min="119" max="119" width="10" style="31" hidden="1" customWidth="1" outlineLevel="1"/>
    <col min="120" max="121" width="9.5" style="31" hidden="1" customWidth="1" outlineLevel="1"/>
    <col min="122" max="122" width="10.75" style="31" hidden="1" customWidth="1" outlineLevel="1"/>
    <col min="123" max="127" width="9.5" style="31" hidden="1" customWidth="1" outlineLevel="1"/>
    <col min="128" max="128" width="10.75" style="31" hidden="1" customWidth="1" outlineLevel="1"/>
    <col min="129" max="136" width="9.5" style="31" hidden="1" customWidth="1" outlineLevel="1"/>
    <col min="137" max="161" width="11.75" style="31" hidden="1" customWidth="1" outlineLevel="1"/>
    <col min="162" max="164" width="13.5" style="31" hidden="1" customWidth="1" outlineLevel="1"/>
    <col min="165" max="165" width="13.75" style="31" customWidth="1" collapsed="1"/>
    <col min="166" max="181" width="13.75" style="31" customWidth="1"/>
    <col min="182" max="182" width="13.25" style="31" customWidth="1"/>
    <col min="183" max="185" width="9.5" style="31" customWidth="1"/>
    <col min="186" max="186" width="11.125" style="31" customWidth="1"/>
    <col min="187" max="187" width="9.5" style="31" customWidth="1"/>
    <col min="188" max="189" width="11.125" style="31" customWidth="1"/>
    <col min="190" max="190" width="12.75" style="31" customWidth="1"/>
    <col min="191" max="191" width="11.75" style="31" customWidth="1"/>
    <col min="192" max="192" width="11.5" style="31" customWidth="1"/>
    <col min="193" max="193" width="11.375" style="31" customWidth="1"/>
    <col min="194" max="194" width="11" style="31" customWidth="1"/>
    <col min="195" max="195" width="11.375" style="31" customWidth="1"/>
    <col min="196" max="196" width="11.5" style="31" customWidth="1"/>
    <col min="197" max="197" width="11.75" style="31" customWidth="1"/>
    <col min="198" max="198" width="12.125" style="31" customWidth="1"/>
    <col min="199" max="199" width="12.5" style="31" customWidth="1"/>
    <col min="200" max="206" width="13.75" style="31" customWidth="1"/>
    <col min="207" max="207" width="25.75" style="31" customWidth="1"/>
    <col min="208" max="208" width="11.75" style="31" hidden="1" customWidth="1" outlineLevel="1"/>
    <col min="209" max="260" width="9.5" style="31" hidden="1" customWidth="1" outlineLevel="1"/>
    <col min="261" max="261" width="9" style="31" hidden="1" customWidth="1" outlineLevel="1"/>
    <col min="262" max="264" width="9.5" style="31" hidden="1" customWidth="1" outlineLevel="1"/>
    <col min="265" max="268" width="13.5" style="31" hidden="1" customWidth="1" outlineLevel="1"/>
    <col min="269" max="269" width="13.5" style="31" customWidth="1" collapsed="1"/>
    <col min="270" max="315" width="13.5" style="31" hidden="1" customWidth="1" outlineLevel="1"/>
    <col min="316" max="316" width="12.75" style="31" hidden="1" customWidth="1" outlineLevel="1"/>
    <col min="317" max="317" width="13.75" style="31" hidden="1" customWidth="1" outlineLevel="1"/>
    <col min="318" max="318" width="11.75" style="31" hidden="1" customWidth="1" outlineLevel="1"/>
    <col min="319" max="329" width="12" style="31" hidden="1" customWidth="1" outlineLevel="1"/>
    <col min="330" max="330" width="12" style="31" customWidth="1" collapsed="1"/>
    <col min="331" max="332" width="12.5" style="31" customWidth="1"/>
    <col min="333" max="344" width="8.75" style="31"/>
    <col min="345" max="345" width="13.5" style="31" customWidth="1"/>
    <col min="346" max="346" width="14.25" style="31" customWidth="1"/>
    <col min="347" max="347" width="7.25" style="31" customWidth="1"/>
    <col min="348" max="351" width="9.5" style="31" customWidth="1"/>
    <col min="352" max="353" width="11.125" style="31" customWidth="1"/>
    <col min="354" max="354" width="7.5" style="31" customWidth="1"/>
    <col min="355" max="16384" width="8.75" style="31"/>
  </cols>
  <sheetData>
    <row r="1" ht="15" spans="1:369">
      <c r="B1" s="128" t="s">
        <v>932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CJ1" s="31"/>
      <c r="CK1" s="130"/>
      <c r="CY1" s="131"/>
      <c r="CZ1" s="128" t="s">
        <v>933</v>
      </c>
      <c r="DA1" s="128" t="s">
        <v>933</v>
      </c>
      <c r="DB1" s="129"/>
      <c r="DC1" s="129"/>
      <c r="DD1" s="129"/>
      <c r="DE1" s="129"/>
      <c r="DF1" s="129"/>
      <c r="DG1" s="129"/>
      <c r="DH1" s="129"/>
      <c r="DI1" s="129"/>
      <c r="DJ1" s="129"/>
      <c r="DK1" s="129"/>
      <c r="DL1" s="129"/>
      <c r="DM1" s="129"/>
      <c r="DN1" s="129"/>
      <c r="DO1" s="129"/>
      <c r="DP1" s="129"/>
      <c r="DQ1" s="129"/>
      <c r="DR1" s="129"/>
      <c r="DS1" s="129"/>
      <c r="DT1" s="129"/>
      <c r="DU1" s="129"/>
      <c r="DV1" s="129"/>
      <c r="DW1" s="129"/>
      <c r="DX1" s="129"/>
      <c r="DY1" s="129"/>
      <c r="DZ1" s="129"/>
      <c r="EA1" s="129"/>
      <c r="EB1" s="129"/>
      <c r="EC1" s="129"/>
      <c r="ED1" s="129"/>
      <c r="EE1" s="129"/>
      <c r="EF1" s="129"/>
      <c r="EG1" s="131"/>
      <c r="EH1" s="131"/>
      <c r="EI1" s="131"/>
      <c r="EJ1" s="131"/>
      <c r="EK1" s="131"/>
      <c r="EL1" s="131"/>
      <c r="EM1" s="131"/>
      <c r="EN1" s="131"/>
      <c r="EO1" s="131"/>
      <c r="EP1" s="131"/>
      <c r="EQ1" s="131"/>
      <c r="ER1" s="131"/>
      <c r="ES1" s="131"/>
      <c r="ET1" s="131"/>
      <c r="EU1" s="131"/>
      <c r="EV1" s="131"/>
      <c r="EW1" s="131"/>
      <c r="EX1" s="131"/>
      <c r="EY1" s="131"/>
      <c r="EZ1" s="131"/>
      <c r="FA1" s="131"/>
      <c r="FB1" s="131"/>
      <c r="FC1" s="131"/>
      <c r="FD1" s="131"/>
      <c r="FE1" s="131"/>
      <c r="FF1" s="131"/>
      <c r="GZ1" s="128" t="s">
        <v>934</v>
      </c>
      <c r="HA1" s="128"/>
      <c r="HB1" s="128"/>
      <c r="HC1" s="128"/>
      <c r="HD1" s="128"/>
      <c r="HE1" s="128"/>
      <c r="HF1" s="128"/>
      <c r="HG1" s="128"/>
      <c r="HH1" s="128"/>
      <c r="HI1" s="128"/>
      <c r="HJ1" s="128"/>
      <c r="HK1" s="128"/>
      <c r="HL1" s="128"/>
      <c r="HM1" s="128"/>
      <c r="HN1" s="128"/>
      <c r="HO1" s="128"/>
      <c r="HP1" s="128"/>
      <c r="HQ1" s="128"/>
      <c r="HR1" s="128"/>
      <c r="HS1" s="128"/>
      <c r="HT1" s="128"/>
      <c r="HU1" s="128"/>
      <c r="HV1" s="128"/>
      <c r="HW1" s="128"/>
      <c r="HX1" s="128"/>
      <c r="HY1" s="128"/>
      <c r="HZ1" s="128"/>
      <c r="IA1" s="128"/>
      <c r="IB1" s="128"/>
      <c r="IC1" s="128"/>
      <c r="ID1" s="128"/>
      <c r="IE1" s="128"/>
      <c r="IF1" s="131"/>
      <c r="IG1" s="131"/>
      <c r="IH1" s="131"/>
      <c r="II1" s="131"/>
      <c r="IJ1" s="131"/>
      <c r="IK1" s="131"/>
      <c r="IL1" s="131"/>
      <c r="IM1" s="131"/>
      <c r="IN1" s="131"/>
      <c r="IO1" s="131"/>
      <c r="IP1" s="131"/>
      <c r="IQ1" s="131"/>
      <c r="IR1" s="131"/>
      <c r="IS1" s="131"/>
      <c r="IT1" s="131"/>
      <c r="IU1" s="131"/>
      <c r="IV1" s="131"/>
      <c r="IW1" s="131"/>
      <c r="IX1" s="131"/>
      <c r="IY1" s="131"/>
      <c r="IZ1" s="131"/>
      <c r="JA1" s="131"/>
      <c r="JB1" s="131"/>
      <c r="JC1" s="131"/>
      <c r="JD1" s="131"/>
      <c r="JE1" s="131"/>
      <c r="JI1" s="128" t="s">
        <v>934</v>
      </c>
      <c r="JJ1" s="128"/>
      <c r="JK1" s="128"/>
      <c r="JL1" s="128"/>
      <c r="JM1" s="128"/>
      <c r="JN1" s="128"/>
      <c r="JO1" s="128"/>
      <c r="JP1" s="128"/>
      <c r="JQ1" s="128"/>
      <c r="JR1" s="128"/>
      <c r="JS1" s="128"/>
      <c r="JT1" s="128"/>
      <c r="JU1" s="128"/>
      <c r="JV1" s="128"/>
      <c r="JW1" s="128"/>
      <c r="JX1" s="128"/>
      <c r="JY1" s="128"/>
      <c r="JZ1" s="128"/>
      <c r="KA1" s="128"/>
      <c r="KB1" s="128"/>
      <c r="KC1" s="128"/>
      <c r="KD1" s="128"/>
      <c r="KE1" s="128"/>
      <c r="KF1" s="128"/>
      <c r="KG1" s="128"/>
      <c r="KH1" s="128"/>
      <c r="KI1" s="128"/>
      <c r="KJ1" s="128"/>
      <c r="KK1" s="128"/>
      <c r="KL1" s="128"/>
      <c r="KM1" s="128"/>
      <c r="KN1" s="128"/>
      <c r="KO1" s="131"/>
      <c r="KP1" s="131"/>
      <c r="KQ1" s="131"/>
      <c r="KR1" s="131"/>
      <c r="KS1" s="131"/>
      <c r="KT1" s="131"/>
      <c r="KU1" s="131"/>
      <c r="KV1" s="131"/>
      <c r="KW1" s="131"/>
      <c r="KX1" s="131"/>
      <c r="KY1" s="131"/>
      <c r="KZ1" s="131"/>
      <c r="LA1" s="131"/>
      <c r="LB1" s="131"/>
      <c r="LC1" s="131"/>
      <c r="LD1" s="131"/>
      <c r="LE1" s="131"/>
      <c r="LF1" s="131"/>
      <c r="LG1" s="131"/>
      <c r="LH1" s="131"/>
      <c r="LI1" s="131"/>
      <c r="LJ1" s="131"/>
      <c r="LK1" s="131"/>
      <c r="LL1" s="131"/>
      <c r="LM1" s="131"/>
      <c r="LN1" s="131"/>
    </row>
    <row r="2" ht="15" spans="1:369">
      <c r="B2" s="132" t="s">
        <v>935</v>
      </c>
      <c r="C2" s="133">
        <v>43101</v>
      </c>
      <c r="D2" s="133">
        <v>43132</v>
      </c>
      <c r="E2" s="133">
        <v>43160</v>
      </c>
      <c r="F2" s="133">
        <v>43191</v>
      </c>
      <c r="G2" s="133">
        <v>43221</v>
      </c>
      <c r="H2" s="133">
        <v>43252</v>
      </c>
      <c r="I2" s="133">
        <v>43282</v>
      </c>
      <c r="J2" s="133">
        <v>43313</v>
      </c>
      <c r="K2" s="133">
        <v>43344</v>
      </c>
      <c r="L2" s="133">
        <v>43374</v>
      </c>
      <c r="M2" s="133">
        <v>43405</v>
      </c>
      <c r="N2" s="133">
        <v>43435</v>
      </c>
      <c r="O2" s="133">
        <v>43466</v>
      </c>
      <c r="P2" s="133">
        <v>43497</v>
      </c>
      <c r="Q2" s="133">
        <v>43525</v>
      </c>
      <c r="R2" s="133">
        <v>43556</v>
      </c>
      <c r="S2" s="133">
        <v>43586</v>
      </c>
      <c r="T2" s="133">
        <v>43617</v>
      </c>
      <c r="U2" s="133">
        <v>43647</v>
      </c>
      <c r="V2" s="133">
        <v>43678</v>
      </c>
      <c r="W2" s="133">
        <v>43709</v>
      </c>
      <c r="X2" s="133">
        <v>43739</v>
      </c>
      <c r="Y2" s="133">
        <v>43770</v>
      </c>
      <c r="Z2" s="133">
        <v>43800</v>
      </c>
      <c r="AA2" s="133">
        <v>43831</v>
      </c>
      <c r="AB2" s="133">
        <v>43862</v>
      </c>
      <c r="AC2" s="133">
        <v>43891</v>
      </c>
      <c r="AD2" s="133">
        <v>43922</v>
      </c>
      <c r="AE2" s="133">
        <v>43952</v>
      </c>
      <c r="AF2" s="133">
        <v>43983</v>
      </c>
      <c r="AG2" s="133">
        <v>44013</v>
      </c>
      <c r="AH2" s="133">
        <v>44044</v>
      </c>
      <c r="AI2" s="133">
        <v>44075</v>
      </c>
      <c r="AJ2" s="133">
        <v>44105</v>
      </c>
      <c r="AK2" s="133">
        <v>44136</v>
      </c>
      <c r="AL2" s="133">
        <v>44166</v>
      </c>
      <c r="AM2" s="133">
        <v>44197</v>
      </c>
      <c r="AN2" s="133">
        <v>44228</v>
      </c>
      <c r="AO2" s="133">
        <v>44256</v>
      </c>
      <c r="AP2" s="133">
        <v>44287</v>
      </c>
      <c r="AQ2" s="133">
        <v>44317</v>
      </c>
      <c r="AR2" s="133">
        <v>44348</v>
      </c>
      <c r="AS2" s="133">
        <v>44378</v>
      </c>
      <c r="AT2" s="133">
        <v>44409</v>
      </c>
      <c r="AU2" s="133">
        <v>44440</v>
      </c>
      <c r="AV2" s="133">
        <v>44470</v>
      </c>
      <c r="AW2" s="133">
        <v>44501</v>
      </c>
      <c r="AX2" s="133">
        <v>44531</v>
      </c>
      <c r="AY2" s="133">
        <v>44562</v>
      </c>
      <c r="AZ2" s="133">
        <v>44593</v>
      </c>
      <c r="BA2" s="133">
        <v>44621</v>
      </c>
      <c r="BB2" s="133">
        <v>44652</v>
      </c>
      <c r="BC2" s="133">
        <v>44682</v>
      </c>
      <c r="BD2" s="133">
        <v>44713</v>
      </c>
      <c r="BE2" s="133">
        <v>44743</v>
      </c>
      <c r="BF2" s="133">
        <v>44774</v>
      </c>
      <c r="BG2" s="133">
        <v>44805</v>
      </c>
      <c r="BH2" s="133">
        <v>44835</v>
      </c>
      <c r="BI2" s="133">
        <v>44866</v>
      </c>
      <c r="BJ2" s="133">
        <v>44896</v>
      </c>
      <c r="BK2" s="133">
        <v>44927</v>
      </c>
      <c r="BL2" s="133">
        <v>44958</v>
      </c>
      <c r="BM2" s="133">
        <v>44986</v>
      </c>
      <c r="BN2" s="133">
        <v>45017</v>
      </c>
      <c r="BO2" s="133">
        <v>45047</v>
      </c>
      <c r="BP2" s="133">
        <v>45078</v>
      </c>
      <c r="BQ2" s="133">
        <v>45108</v>
      </c>
      <c r="BR2" s="133">
        <v>45139</v>
      </c>
      <c r="BS2" s="133">
        <v>45170</v>
      </c>
      <c r="BT2" s="133">
        <v>45200</v>
      </c>
      <c r="BU2" s="133">
        <v>45231</v>
      </c>
      <c r="BV2" s="133">
        <v>45261</v>
      </c>
      <c r="BW2" s="133">
        <v>45292</v>
      </c>
      <c r="BX2" s="133">
        <v>45323</v>
      </c>
      <c r="BY2" s="133">
        <v>45352</v>
      </c>
      <c r="BZ2" s="134" t="s">
        <v>811</v>
      </c>
      <c r="CA2" s="134" t="s">
        <v>812</v>
      </c>
      <c r="CB2" s="135" t="s">
        <v>837</v>
      </c>
      <c r="CC2" s="135" t="s">
        <v>813</v>
      </c>
      <c r="CD2" s="135" t="s">
        <v>814</v>
      </c>
      <c r="CE2" s="135" t="s">
        <v>832</v>
      </c>
      <c r="CF2" s="135" t="s">
        <v>833</v>
      </c>
      <c r="CG2" s="135" t="s">
        <v>834</v>
      </c>
      <c r="CH2" s="135" t="s">
        <v>936</v>
      </c>
      <c r="CI2" s="135" t="s">
        <v>815</v>
      </c>
      <c r="CJ2" s="135" t="s">
        <v>816</v>
      </c>
      <c r="CK2" s="135" t="s">
        <v>817</v>
      </c>
      <c r="CL2" s="135" t="s">
        <v>818</v>
      </c>
      <c r="CM2" s="135" t="s">
        <v>819</v>
      </c>
      <c r="CN2" s="135" t="s">
        <v>820</v>
      </c>
      <c r="CO2" s="135" t="s">
        <v>821</v>
      </c>
      <c r="CP2" s="135" t="s">
        <v>822</v>
      </c>
      <c r="CQ2" s="135" t="s">
        <v>823</v>
      </c>
      <c r="CR2" s="135" t="s">
        <v>824</v>
      </c>
      <c r="CS2" s="135" t="s">
        <v>825</v>
      </c>
      <c r="CT2" s="135" t="s">
        <v>826</v>
      </c>
      <c r="CU2" s="135" t="s">
        <v>827</v>
      </c>
      <c r="CV2" s="135" t="s">
        <v>828</v>
      </c>
      <c r="CW2" s="135" t="s">
        <v>829</v>
      </c>
      <c r="CX2" s="135" t="s">
        <v>830</v>
      </c>
      <c r="CY2" s="131"/>
      <c r="CZ2" s="132" t="s">
        <v>935</v>
      </c>
      <c r="DA2" s="132" t="s">
        <v>935</v>
      </c>
      <c r="DB2" s="133">
        <v>43101</v>
      </c>
      <c r="DC2" s="133">
        <v>43132</v>
      </c>
      <c r="DD2" s="133">
        <v>43160</v>
      </c>
      <c r="DE2" s="133">
        <v>43191</v>
      </c>
      <c r="DF2" s="133">
        <v>43221</v>
      </c>
      <c r="DG2" s="133">
        <v>43252</v>
      </c>
      <c r="DH2" s="133">
        <v>43282</v>
      </c>
      <c r="DI2" s="133">
        <v>43313</v>
      </c>
      <c r="DJ2" s="133">
        <v>43344</v>
      </c>
      <c r="DK2" s="133">
        <v>43374</v>
      </c>
      <c r="DL2" s="133">
        <v>43405</v>
      </c>
      <c r="DM2" s="133">
        <v>43435</v>
      </c>
      <c r="DN2" s="133">
        <v>43466</v>
      </c>
      <c r="DO2" s="133">
        <v>43497</v>
      </c>
      <c r="DP2" s="133">
        <v>43525</v>
      </c>
      <c r="DQ2" s="133">
        <v>43556</v>
      </c>
      <c r="DR2" s="133">
        <v>43586</v>
      </c>
      <c r="DS2" s="133">
        <v>43617</v>
      </c>
      <c r="DT2" s="133">
        <v>43647</v>
      </c>
      <c r="DU2" s="133">
        <v>43678</v>
      </c>
      <c r="DV2" s="133">
        <v>43709</v>
      </c>
      <c r="DW2" s="133">
        <v>43739</v>
      </c>
      <c r="DX2" s="133">
        <v>43770</v>
      </c>
      <c r="DY2" s="133">
        <v>43800</v>
      </c>
      <c r="DZ2" s="133">
        <v>43831</v>
      </c>
      <c r="EA2" s="133">
        <v>43862</v>
      </c>
      <c r="EB2" s="133">
        <v>43891</v>
      </c>
      <c r="EC2" s="133">
        <v>43922</v>
      </c>
      <c r="ED2" s="133">
        <v>43952</v>
      </c>
      <c r="EE2" s="133">
        <v>43983</v>
      </c>
      <c r="EF2" s="133">
        <v>44013</v>
      </c>
      <c r="EG2" s="133">
        <v>44044</v>
      </c>
      <c r="EH2" s="133">
        <v>44075</v>
      </c>
      <c r="EI2" s="133">
        <v>44105</v>
      </c>
      <c r="EJ2" s="133">
        <v>44136</v>
      </c>
      <c r="EK2" s="133">
        <v>44166</v>
      </c>
      <c r="EL2" s="133">
        <v>44197</v>
      </c>
      <c r="EM2" s="133">
        <v>44228</v>
      </c>
      <c r="EN2" s="133">
        <v>44256</v>
      </c>
      <c r="EO2" s="133">
        <v>44287</v>
      </c>
      <c r="EP2" s="133">
        <v>44317</v>
      </c>
      <c r="EQ2" s="133">
        <v>44348</v>
      </c>
      <c r="ER2" s="133">
        <v>44378</v>
      </c>
      <c r="ES2" s="133">
        <v>44409</v>
      </c>
      <c r="ET2" s="133">
        <v>44440</v>
      </c>
      <c r="EU2" s="133">
        <v>44470</v>
      </c>
      <c r="EV2" s="133">
        <v>44501</v>
      </c>
      <c r="EW2" s="133">
        <v>44531</v>
      </c>
      <c r="EX2" s="133">
        <v>44562</v>
      </c>
      <c r="EY2" s="133">
        <v>44593</v>
      </c>
      <c r="EZ2" s="133">
        <v>44621</v>
      </c>
      <c r="FA2" s="133">
        <v>44652</v>
      </c>
      <c r="FB2" s="133">
        <v>44682</v>
      </c>
      <c r="FC2" s="133">
        <v>44713</v>
      </c>
      <c r="FD2" s="133">
        <v>44743</v>
      </c>
      <c r="FE2" s="133">
        <v>44774</v>
      </c>
      <c r="FF2" s="133">
        <v>44805</v>
      </c>
      <c r="FG2" s="133">
        <v>44835</v>
      </c>
      <c r="FH2" s="133">
        <v>44866</v>
      </c>
      <c r="FI2" s="133">
        <v>44896</v>
      </c>
      <c r="FJ2" s="133">
        <v>44927</v>
      </c>
      <c r="FK2" s="133">
        <v>44958</v>
      </c>
      <c r="FL2" s="133">
        <v>44986</v>
      </c>
      <c r="FM2" s="133">
        <v>45017</v>
      </c>
      <c r="FN2" s="133">
        <v>45047</v>
      </c>
      <c r="FO2" s="133">
        <v>45078</v>
      </c>
      <c r="FP2" s="133">
        <v>45108</v>
      </c>
      <c r="FQ2" s="133">
        <v>45139</v>
      </c>
      <c r="FR2" s="133">
        <v>45170</v>
      </c>
      <c r="FS2" s="133">
        <v>45200</v>
      </c>
      <c r="FT2" s="133">
        <v>45231</v>
      </c>
      <c r="FU2" s="133">
        <v>45261</v>
      </c>
      <c r="FV2" s="133">
        <v>45292</v>
      </c>
      <c r="FW2" s="133">
        <v>45323</v>
      </c>
      <c r="FX2" s="133">
        <v>45352</v>
      </c>
      <c r="FY2" s="134" t="s">
        <v>811</v>
      </c>
      <c r="FZ2" s="134" t="s">
        <v>812</v>
      </c>
      <c r="GA2" s="136" t="s">
        <v>837</v>
      </c>
      <c r="GB2" s="136" t="s">
        <v>937</v>
      </c>
      <c r="GC2" s="136" t="s">
        <v>814</v>
      </c>
      <c r="GD2" s="136" t="s">
        <v>832</v>
      </c>
      <c r="GE2" s="136" t="s">
        <v>833</v>
      </c>
      <c r="GF2" s="136" t="s">
        <v>834</v>
      </c>
      <c r="GG2" s="136" t="s">
        <v>936</v>
      </c>
      <c r="GH2" s="135" t="s">
        <v>938</v>
      </c>
      <c r="GI2" s="135" t="s">
        <v>815</v>
      </c>
      <c r="GJ2" s="135" t="s">
        <v>816</v>
      </c>
      <c r="GK2" s="135" t="s">
        <v>817</v>
      </c>
      <c r="GL2" s="135" t="s">
        <v>818</v>
      </c>
      <c r="GM2" s="135" t="s">
        <v>819</v>
      </c>
      <c r="GN2" s="135" t="s">
        <v>820</v>
      </c>
      <c r="GO2" s="135" t="s">
        <v>821</v>
      </c>
      <c r="GP2" s="135" t="s">
        <v>822</v>
      </c>
      <c r="GQ2" s="135" t="s">
        <v>823</v>
      </c>
      <c r="GR2" s="135" t="s">
        <v>824</v>
      </c>
      <c r="GS2" s="135" t="s">
        <v>825</v>
      </c>
      <c r="GT2" s="135" t="s">
        <v>826</v>
      </c>
      <c r="GU2" s="135" t="s">
        <v>827</v>
      </c>
      <c r="GV2" s="135" t="s">
        <v>828</v>
      </c>
      <c r="GW2" s="135" t="s">
        <v>829</v>
      </c>
      <c r="GX2" s="135" t="s">
        <v>830</v>
      </c>
      <c r="GZ2" s="132" t="s">
        <v>935</v>
      </c>
      <c r="HA2" s="133">
        <v>43101</v>
      </c>
      <c r="HB2" s="133">
        <v>43132</v>
      </c>
      <c r="HC2" s="133">
        <v>43160</v>
      </c>
      <c r="HD2" s="133">
        <v>43191</v>
      </c>
      <c r="HE2" s="133">
        <v>43221</v>
      </c>
      <c r="HF2" s="133">
        <v>43252</v>
      </c>
      <c r="HG2" s="133">
        <v>43282</v>
      </c>
      <c r="HH2" s="133">
        <v>43313</v>
      </c>
      <c r="HI2" s="133">
        <v>43344</v>
      </c>
      <c r="HJ2" s="133">
        <v>43374</v>
      </c>
      <c r="HK2" s="133">
        <v>43405</v>
      </c>
      <c r="HL2" s="133">
        <v>43435</v>
      </c>
      <c r="HM2" s="133">
        <v>43466</v>
      </c>
      <c r="HN2" s="133">
        <v>43497</v>
      </c>
      <c r="HO2" s="133">
        <v>43525</v>
      </c>
      <c r="HP2" s="133">
        <v>43556</v>
      </c>
      <c r="HQ2" s="133">
        <v>43586</v>
      </c>
      <c r="HR2" s="133">
        <v>43617</v>
      </c>
      <c r="HS2" s="133">
        <v>43647</v>
      </c>
      <c r="HT2" s="133">
        <v>43678</v>
      </c>
      <c r="HU2" s="133">
        <v>43709</v>
      </c>
      <c r="HV2" s="133">
        <v>43739</v>
      </c>
      <c r="HW2" s="133">
        <v>43770</v>
      </c>
      <c r="HX2" s="133">
        <v>43800</v>
      </c>
      <c r="HY2" s="133">
        <v>43831</v>
      </c>
      <c r="HZ2" s="133">
        <v>43862</v>
      </c>
      <c r="IA2" s="133">
        <v>43891</v>
      </c>
      <c r="IB2" s="133">
        <v>43922</v>
      </c>
      <c r="IC2" s="133">
        <v>43952</v>
      </c>
      <c r="ID2" s="133">
        <v>43983</v>
      </c>
      <c r="IE2" s="133">
        <v>44013</v>
      </c>
      <c r="IF2" s="133">
        <v>44044</v>
      </c>
      <c r="IG2" s="133">
        <v>44075</v>
      </c>
      <c r="IH2" s="133">
        <v>44105</v>
      </c>
      <c r="II2" s="133">
        <v>44136</v>
      </c>
      <c r="IJ2" s="133">
        <v>44166</v>
      </c>
      <c r="IK2" s="133">
        <v>44197</v>
      </c>
      <c r="IL2" s="133">
        <v>44228</v>
      </c>
      <c r="IM2" s="133">
        <v>44256</v>
      </c>
      <c r="IN2" s="133">
        <v>44287</v>
      </c>
      <c r="IO2" s="133">
        <v>44317</v>
      </c>
      <c r="IP2" s="133">
        <v>44348</v>
      </c>
      <c r="IQ2" s="133">
        <v>44378</v>
      </c>
      <c r="IR2" s="133">
        <v>44409</v>
      </c>
      <c r="IS2" s="133">
        <v>44440</v>
      </c>
      <c r="IT2" s="133">
        <v>44470</v>
      </c>
      <c r="IU2" s="133">
        <v>44501</v>
      </c>
      <c r="IV2" s="133">
        <v>44531</v>
      </c>
      <c r="IW2" s="133">
        <v>44562</v>
      </c>
      <c r="IX2" s="133">
        <v>44593</v>
      </c>
      <c r="IY2" s="133">
        <v>44621</v>
      </c>
      <c r="IZ2" s="133">
        <v>44652</v>
      </c>
      <c r="JA2" s="133">
        <v>44682</v>
      </c>
      <c r="JB2" s="133">
        <v>44713</v>
      </c>
      <c r="JC2" s="133">
        <v>44743</v>
      </c>
      <c r="JD2" s="133">
        <v>44774</v>
      </c>
      <c r="JE2" s="133">
        <v>44805</v>
      </c>
      <c r="JF2" s="133">
        <v>44835</v>
      </c>
      <c r="JG2" s="133">
        <v>44866</v>
      </c>
      <c r="JH2" s="133"/>
      <c r="JI2" s="132" t="s">
        <v>935</v>
      </c>
      <c r="JJ2" s="133">
        <v>43101</v>
      </c>
      <c r="JK2" s="133">
        <v>43132</v>
      </c>
      <c r="JL2" s="133">
        <v>43160</v>
      </c>
      <c r="JM2" s="133">
        <v>43191</v>
      </c>
      <c r="JN2" s="133">
        <v>43221</v>
      </c>
      <c r="JO2" s="133">
        <v>43252</v>
      </c>
      <c r="JP2" s="133">
        <v>43282</v>
      </c>
      <c r="JQ2" s="133">
        <v>43313</v>
      </c>
      <c r="JR2" s="133">
        <v>43344</v>
      </c>
      <c r="JS2" s="133">
        <v>43374</v>
      </c>
      <c r="JT2" s="133">
        <v>43405</v>
      </c>
      <c r="JU2" s="133">
        <v>43435</v>
      </c>
      <c r="JV2" s="133">
        <v>43466</v>
      </c>
      <c r="JW2" s="133">
        <v>43497</v>
      </c>
      <c r="JX2" s="133">
        <v>43525</v>
      </c>
      <c r="JY2" s="133">
        <v>43556</v>
      </c>
      <c r="JZ2" s="133">
        <v>43586</v>
      </c>
      <c r="KA2" s="133">
        <v>43617</v>
      </c>
      <c r="KB2" s="133">
        <v>43647</v>
      </c>
      <c r="KC2" s="133">
        <v>43678</v>
      </c>
      <c r="KD2" s="133">
        <v>43709</v>
      </c>
      <c r="KE2" s="133">
        <v>43739</v>
      </c>
      <c r="KF2" s="133">
        <v>43770</v>
      </c>
      <c r="KG2" s="133">
        <v>43800</v>
      </c>
      <c r="KH2" s="133">
        <v>43831</v>
      </c>
      <c r="KI2" s="133">
        <v>43862</v>
      </c>
      <c r="KJ2" s="133">
        <v>43891</v>
      </c>
      <c r="KK2" s="133">
        <v>43922</v>
      </c>
      <c r="KL2" s="133">
        <v>43952</v>
      </c>
      <c r="KM2" s="133">
        <v>43983</v>
      </c>
      <c r="KN2" s="133">
        <v>44013</v>
      </c>
      <c r="KO2" s="133">
        <v>44044</v>
      </c>
      <c r="KP2" s="133">
        <v>44075</v>
      </c>
      <c r="KQ2" s="133">
        <v>44105</v>
      </c>
      <c r="KR2" s="133">
        <v>44136</v>
      </c>
      <c r="KS2" s="133">
        <v>44166</v>
      </c>
      <c r="KT2" s="133">
        <v>44197</v>
      </c>
      <c r="KU2" s="133">
        <v>44228</v>
      </c>
      <c r="KV2" s="133">
        <v>44256</v>
      </c>
      <c r="KW2" s="133">
        <v>44287</v>
      </c>
      <c r="KX2" s="133">
        <v>44317</v>
      </c>
      <c r="KY2" s="133">
        <v>44348</v>
      </c>
      <c r="KZ2" s="133">
        <v>44378</v>
      </c>
      <c r="LA2" s="133">
        <v>44409</v>
      </c>
      <c r="LB2" s="133">
        <v>44440</v>
      </c>
      <c r="LC2" s="133">
        <v>44470</v>
      </c>
      <c r="LD2" s="133">
        <v>44501</v>
      </c>
      <c r="LE2" s="133">
        <v>44531</v>
      </c>
      <c r="LF2" s="133">
        <v>44562</v>
      </c>
      <c r="LG2" s="133">
        <v>44593</v>
      </c>
      <c r="LH2" s="133">
        <v>44621</v>
      </c>
      <c r="LI2" s="133">
        <v>44652</v>
      </c>
      <c r="LJ2" s="133">
        <v>44682</v>
      </c>
      <c r="LK2" s="133">
        <v>44713</v>
      </c>
      <c r="LL2" s="133">
        <v>44743</v>
      </c>
      <c r="LM2" s="133">
        <v>44774</v>
      </c>
      <c r="LN2" s="133">
        <v>44805</v>
      </c>
      <c r="LO2" s="133">
        <v>44835</v>
      </c>
      <c r="LP2" s="133">
        <v>44866</v>
      </c>
      <c r="LQ2" s="133">
        <v>44896</v>
      </c>
      <c r="LR2" s="133">
        <v>44927</v>
      </c>
      <c r="LS2" s="133">
        <v>44958</v>
      </c>
      <c r="LT2" s="133">
        <v>44986</v>
      </c>
      <c r="LU2" s="133">
        <v>45017</v>
      </c>
      <c r="LV2" s="133">
        <v>45047</v>
      </c>
      <c r="LW2" s="133">
        <v>45078</v>
      </c>
      <c r="LX2" s="133">
        <v>45108</v>
      </c>
      <c r="LY2" s="133">
        <v>45139</v>
      </c>
      <c r="LZ2" s="133">
        <v>45170</v>
      </c>
      <c r="MA2" s="133">
        <v>45200</v>
      </c>
      <c r="MB2" s="133">
        <v>45231</v>
      </c>
      <c r="MC2" s="133">
        <v>45261</v>
      </c>
      <c r="MD2" s="133">
        <v>45292</v>
      </c>
      <c r="ME2" s="133">
        <v>45323</v>
      </c>
      <c r="MF2" s="133">
        <v>45352</v>
      </c>
      <c r="MG2" s="134" t="s">
        <v>811</v>
      </c>
      <c r="MH2" s="134" t="s">
        <v>812</v>
      </c>
      <c r="MJ2" s="136" t="s">
        <v>837</v>
      </c>
      <c r="MK2" s="136" t="s">
        <v>937</v>
      </c>
      <c r="ML2" s="136" t="s">
        <v>814</v>
      </c>
      <c r="MM2" s="136" t="s">
        <v>832</v>
      </c>
      <c r="MN2" s="136" t="s">
        <v>833</v>
      </c>
      <c r="MO2" s="136" t="s">
        <v>834</v>
      </c>
      <c r="MQ2" s="135" t="s">
        <v>816</v>
      </c>
      <c r="MR2" s="135" t="s">
        <v>817</v>
      </c>
      <c r="MS2" s="135" t="s">
        <v>818</v>
      </c>
      <c r="MT2" s="135" t="s">
        <v>819</v>
      </c>
      <c r="MU2" s="135" t="s">
        <v>820</v>
      </c>
      <c r="MV2" s="135" t="s">
        <v>821</v>
      </c>
      <c r="MW2" s="135" t="s">
        <v>822</v>
      </c>
      <c r="MX2" s="135" t="s">
        <v>823</v>
      </c>
      <c r="MY2" s="135" t="s">
        <v>824</v>
      </c>
      <c r="MZ2" s="135" t="s">
        <v>825</v>
      </c>
      <c r="NA2" s="135" t="s">
        <v>826</v>
      </c>
      <c r="NB2" s="135" t="s">
        <v>827</v>
      </c>
      <c r="NC2" s="135" t="s">
        <v>828</v>
      </c>
      <c r="ND2" s="135" t="s">
        <v>829</v>
      </c>
      <c r="NE2" s="135" t="s">
        <v>830</v>
      </c>
    </row>
    <row r="3" ht="15" spans="1:369">
      <c r="A3" s="137"/>
      <c r="B3" s="138" t="s">
        <v>939</v>
      </c>
      <c r="C3" s="105">
        <v>2681</v>
      </c>
      <c r="D3" s="105">
        <v>4418</v>
      </c>
      <c r="E3" s="105">
        <v>4685</v>
      </c>
      <c r="F3" s="105">
        <v>3137</v>
      </c>
      <c r="G3" s="105">
        <v>3268</v>
      </c>
      <c r="H3" s="105">
        <v>3372</v>
      </c>
      <c r="I3" s="105">
        <v>2408</v>
      </c>
      <c r="J3" s="105">
        <v>1916</v>
      </c>
      <c r="K3" s="105">
        <v>3014</v>
      </c>
      <c r="L3" s="105">
        <v>3160</v>
      </c>
      <c r="M3" s="105">
        <v>3075</v>
      </c>
      <c r="N3" s="105">
        <v>4544</v>
      </c>
      <c r="O3" s="105">
        <v>1855</v>
      </c>
      <c r="P3" s="105">
        <v>1383</v>
      </c>
      <c r="Q3" s="105">
        <v>1100</v>
      </c>
      <c r="R3" s="105">
        <v>1622</v>
      </c>
      <c r="S3" s="105">
        <v>2149</v>
      </c>
      <c r="T3" s="105">
        <v>1627</v>
      </c>
      <c r="U3" s="105">
        <v>1890</v>
      </c>
      <c r="V3" s="105">
        <v>1947</v>
      </c>
      <c r="W3" s="105">
        <v>1880</v>
      </c>
      <c r="X3" s="105">
        <v>1068</v>
      </c>
      <c r="Y3" s="105">
        <v>1094</v>
      </c>
      <c r="Z3" s="105">
        <v>1117</v>
      </c>
      <c r="AA3" s="105">
        <v>614</v>
      </c>
      <c r="AB3" s="105">
        <v>77</v>
      </c>
      <c r="AC3" s="105">
        <v>505</v>
      </c>
      <c r="AD3" s="105">
        <v>756</v>
      </c>
      <c r="AE3" s="105">
        <v>643</v>
      </c>
      <c r="AF3" s="105">
        <v>1060</v>
      </c>
      <c r="AG3" s="105">
        <v>1102</v>
      </c>
      <c r="AH3" s="105">
        <v>515</v>
      </c>
      <c r="AI3" s="105">
        <v>532</v>
      </c>
      <c r="AJ3" s="105">
        <v>586</v>
      </c>
      <c r="AK3" s="105">
        <v>1136</v>
      </c>
      <c r="AL3" s="105">
        <v>864</v>
      </c>
      <c r="AM3" s="105">
        <v>582</v>
      </c>
      <c r="AN3" s="105">
        <v>110</v>
      </c>
      <c r="AO3" s="105">
        <v>724</v>
      </c>
      <c r="AP3" s="105">
        <v>1442</v>
      </c>
      <c r="AQ3" s="105">
        <v>3009</v>
      </c>
      <c r="AR3" s="105">
        <v>5450</v>
      </c>
      <c r="AS3" s="105">
        <v>7264</v>
      </c>
      <c r="AT3" s="105">
        <v>8726</v>
      </c>
      <c r="AU3" s="105">
        <v>10278</v>
      </c>
      <c r="AV3" s="105">
        <v>11706</v>
      </c>
      <c r="AW3" s="105">
        <v>15097</v>
      </c>
      <c r="AX3" s="105">
        <v>15120</v>
      </c>
      <c r="AY3" s="105">
        <v>16411</v>
      </c>
      <c r="AZ3" s="105">
        <v>19057</v>
      </c>
      <c r="BA3" s="105">
        <v>22381</v>
      </c>
      <c r="BB3" s="105">
        <v>20181</v>
      </c>
      <c r="BC3" s="105">
        <v>26460</v>
      </c>
      <c r="BD3" s="105">
        <v>26517</v>
      </c>
      <c r="BE3" s="105">
        <v>33072</v>
      </c>
      <c r="BF3" s="105">
        <v>36812</v>
      </c>
      <c r="BG3" s="105">
        <v>40524</v>
      </c>
      <c r="BH3" s="105">
        <v>50777</v>
      </c>
      <c r="BI3" s="105">
        <v>57146</v>
      </c>
      <c r="BJ3" s="105">
        <v>61688</v>
      </c>
      <c r="BK3" s="105">
        <v>42684</v>
      </c>
      <c r="BL3" s="105">
        <v>45178</v>
      </c>
      <c r="BM3" s="105">
        <v>33806</v>
      </c>
      <c r="BN3" s="105">
        <v>31236</v>
      </c>
      <c r="BO3" s="105">
        <v>36799</v>
      </c>
      <c r="BP3" s="105">
        <v>40185</v>
      </c>
      <c r="BQ3" s="105">
        <v>42850</v>
      </c>
      <c r="BR3" s="105">
        <v>47700</v>
      </c>
      <c r="BS3" s="105">
        <v>52768</v>
      </c>
      <c r="BT3" s="105">
        <v>52983</v>
      </c>
      <c r="BU3" s="105">
        <v>50615</v>
      </c>
      <c r="BV3" s="105">
        <v>59936</v>
      </c>
      <c r="BW3" s="105">
        <v>42152</v>
      </c>
      <c r="BX3" s="105">
        <v>26076</v>
      </c>
      <c r="BY3" s="105">
        <v>60634</v>
      </c>
      <c r="BZ3" s="139">
        <f>IFERROR(IF(BY3/BM3-1=-1,"",BY3/BM3-1),"")</f>
        <v>0.793586937230077</v>
      </c>
      <c r="CA3" s="139">
        <f>IFERROR(IF(BY3/BX3-1=-1,"",BY3/BX3-1),"")</f>
        <v>1.32527995091272</v>
      </c>
      <c r="CB3" s="140">
        <f>SUM(C3:N4)</f>
        <v>39678</v>
      </c>
      <c r="CC3" s="140">
        <f t="shared" ref="CC3:CC18" si="0">SUM(O3:Z3)</f>
        <v>18732</v>
      </c>
      <c r="CD3" s="140">
        <f t="shared" ref="CD3:CD18" si="1">SUM(AA3:AL3)</f>
        <v>8390</v>
      </c>
      <c r="CE3" s="141">
        <f>SUM(CK3:CN3)</f>
        <v>79508</v>
      </c>
      <c r="CF3" s="141">
        <f>SUM(CO3:CR3)</f>
        <v>411026</v>
      </c>
      <c r="CG3" s="141">
        <f>SUM(CS3:CV3)</f>
        <v>536740</v>
      </c>
      <c r="CH3" s="141">
        <f>SUM(BW3:BY3)</f>
        <v>128862</v>
      </c>
      <c r="CI3" s="142">
        <f t="shared" ref="CI3:CI18" si="2">SUM(AG3:AI3)</f>
        <v>2149</v>
      </c>
      <c r="CJ3" s="142">
        <f t="shared" ref="CJ3:CJ18" si="3">SUM(AJ3:AL3)</f>
        <v>2586</v>
      </c>
      <c r="CK3" s="143">
        <f t="shared" ref="CK3:CK18" si="4">SUM(AM3:AO3)</f>
        <v>1416</v>
      </c>
      <c r="CL3" s="105">
        <f t="shared" ref="CL3:CL18" si="5">SUM(AP3:AR3)</f>
        <v>9901</v>
      </c>
      <c r="CM3" s="105">
        <f t="shared" ref="CM3:CM18" si="6">SUM(AS3:AU3)</f>
        <v>26268</v>
      </c>
      <c r="CN3" s="105">
        <f t="shared" ref="CN3:CN18" si="7">SUM(AV3:AX3)</f>
        <v>41923</v>
      </c>
      <c r="CO3" s="105">
        <f t="shared" ref="CO3:CO18" si="8">IF(SUM(AY3:BA3)=0,"",SUM(AY3:BA3))</f>
        <v>57849</v>
      </c>
      <c r="CP3" s="105">
        <f t="shared" ref="CP3:CP18" si="9">IF(SUM(BB3:BD3)=0,"",SUM(BB3:BD3))</f>
        <v>73158</v>
      </c>
      <c r="CQ3" s="105">
        <f t="shared" ref="CQ3:CQ18" si="10">SUM(BE3:BG3)</f>
        <v>110408</v>
      </c>
      <c r="CR3" s="105">
        <f t="shared" ref="CR3:CR18" si="11">SUM(BH3:BJ3)</f>
        <v>169611</v>
      </c>
      <c r="CS3" s="105">
        <f t="shared" ref="CS3:CS42" si="12">SUM(BK3:BM3)</f>
        <v>121668</v>
      </c>
      <c r="CT3" s="105">
        <f t="shared" ref="CT3:CT66" si="13">SUM(BN3:BP3)</f>
        <v>108220</v>
      </c>
      <c r="CU3" s="105">
        <f t="shared" ref="CU3:CU66" si="14">SUM(BQ3:BS3)</f>
        <v>143318</v>
      </c>
      <c r="CV3" s="105">
        <f t="shared" ref="CV3:CV66" si="15">SUM(BT3:BV3)</f>
        <v>163534</v>
      </c>
      <c r="CW3" s="139">
        <f t="shared" ref="CW3:CW66" si="16">IFERROR(IF(CV3/CR3-1=-1,"",CV3/CR3-1),"")</f>
        <v>-0.0358290441068091</v>
      </c>
      <c r="CX3" s="139">
        <f t="shared" ref="CX3:CX66" si="17">IFERROR(IF(CV3/CU3-1=-1,"",CV3/CU3-1),"")</f>
        <v>0.141056950278402</v>
      </c>
      <c r="CY3" s="131"/>
      <c r="CZ3" s="138" t="s">
        <v>43</v>
      </c>
      <c r="DA3" s="138" t="s">
        <v>43</v>
      </c>
      <c r="DB3" s="105"/>
      <c r="DC3" s="105"/>
      <c r="DD3" s="105"/>
      <c r="DE3" s="105"/>
      <c r="DF3" s="105"/>
      <c r="DG3" s="105"/>
      <c r="DH3" s="105"/>
      <c r="DI3" s="105"/>
      <c r="DJ3" s="105"/>
      <c r="DK3" s="105"/>
      <c r="DL3" s="105"/>
      <c r="DM3" s="105"/>
      <c r="DN3" s="105"/>
      <c r="DO3" s="105"/>
      <c r="DP3" s="105"/>
      <c r="DQ3" s="105"/>
      <c r="DR3" s="105"/>
      <c r="DS3" s="105"/>
      <c r="DT3" s="105"/>
      <c r="DU3" s="105"/>
      <c r="DV3" s="105"/>
      <c r="DW3" s="105"/>
      <c r="DX3" s="105"/>
      <c r="DY3" s="105"/>
      <c r="DZ3" s="105"/>
      <c r="EA3" s="105"/>
      <c r="EB3" s="105"/>
      <c r="EC3" s="105"/>
      <c r="ED3" s="105"/>
      <c r="EE3" s="105"/>
      <c r="EF3" s="105"/>
      <c r="EG3" s="105"/>
      <c r="EH3" s="105"/>
      <c r="EI3" s="105"/>
      <c r="EJ3" s="105"/>
      <c r="EK3" s="105"/>
      <c r="EL3" s="105">
        <v>1641</v>
      </c>
      <c r="EM3" s="105">
        <v>4630</v>
      </c>
      <c r="EN3" s="105">
        <v>10151</v>
      </c>
      <c r="EO3" s="105">
        <v>5407</v>
      </c>
      <c r="EP3" s="105">
        <v>12728</v>
      </c>
      <c r="EQ3" s="105">
        <v>11623</v>
      </c>
      <c r="ER3" s="105">
        <v>10354</v>
      </c>
      <c r="ES3" s="105">
        <v>17198</v>
      </c>
      <c r="ET3" s="105">
        <v>33544</v>
      </c>
      <c r="EU3" s="105">
        <v>25538</v>
      </c>
      <c r="EV3" s="105">
        <v>26759</v>
      </c>
      <c r="EW3" s="105">
        <v>40558</v>
      </c>
      <c r="EX3" s="105">
        <f t="shared" ref="EX3:EX12" si="18">VLOOKUP($DA3,$B$3:$BA$348,50,0)</f>
        <v>33297</v>
      </c>
      <c r="EY3" s="105">
        <f t="shared" ref="EY3:EY12" si="19">VLOOKUP($DA3,$B$3:$BA$348,51,0)</f>
        <v>32403</v>
      </c>
      <c r="EZ3" s="105">
        <f t="shared" ref="EZ3:EZ12" si="20">VLOOKUP($DA3,$B$3:$BA$348,52,0)</f>
        <v>39790</v>
      </c>
      <c r="FA3" s="105">
        <v>960</v>
      </c>
      <c r="FB3" s="105">
        <v>20032</v>
      </c>
      <c r="FC3" s="105">
        <v>52557</v>
      </c>
      <c r="FD3" s="105">
        <v>15745</v>
      </c>
      <c r="FE3" s="105">
        <v>62169</v>
      </c>
      <c r="FF3" s="105">
        <v>51802</v>
      </c>
      <c r="FG3" s="105">
        <v>41488</v>
      </c>
      <c r="FH3" s="105">
        <v>69098</v>
      </c>
      <c r="FI3" s="105">
        <v>35750</v>
      </c>
      <c r="FJ3" s="105">
        <v>14184</v>
      </c>
      <c r="FK3" s="105">
        <v>25526</v>
      </c>
      <c r="FL3" s="105">
        <v>54937</v>
      </c>
      <c r="FM3" s="105">
        <v>26760</v>
      </c>
      <c r="FN3" s="105">
        <v>31054</v>
      </c>
      <c r="FO3" s="105">
        <v>51471</v>
      </c>
      <c r="FP3" s="105">
        <v>23632</v>
      </c>
      <c r="FQ3" s="105">
        <v>65316</v>
      </c>
      <c r="FR3" s="105">
        <v>53249</v>
      </c>
      <c r="FS3" s="105">
        <v>47164</v>
      </c>
      <c r="FT3" s="105">
        <v>58433</v>
      </c>
      <c r="FU3" s="105">
        <v>62158</v>
      </c>
      <c r="FV3" s="105">
        <v>41873</v>
      </c>
      <c r="FW3" s="105">
        <v>36248</v>
      </c>
      <c r="FX3" s="105">
        <v>57586</v>
      </c>
      <c r="FY3" s="144">
        <f>IFERROR(IF(FX3/FL3-1=-1,"",FX3/FL3--1),"")</f>
        <v>2.04821886888618</v>
      </c>
      <c r="FZ3" s="144">
        <f>IFERROR(IF(FX3/FW3-1=-1,"",FX3/FW3-1),"")</f>
        <v>0.588666960935776</v>
      </c>
      <c r="GA3" s="140">
        <f>SUM(DB3:DM3)</f>
        <v>0</v>
      </c>
      <c r="GB3" s="140">
        <v>0</v>
      </c>
      <c r="GC3" s="140">
        <v>0</v>
      </c>
      <c r="GD3" s="141">
        <f>SUM(GK3:GN3)</f>
        <v>200131</v>
      </c>
      <c r="GE3" s="141">
        <f>SUM(GO3:GR3)</f>
        <v>455091</v>
      </c>
      <c r="GF3" s="141">
        <f>SUM(GS3:GV3)</f>
        <v>513884</v>
      </c>
      <c r="GG3" s="141">
        <f>SUM(FV3:FX3)</f>
        <v>135707</v>
      </c>
      <c r="GH3" s="142">
        <v>0</v>
      </c>
      <c r="GI3" s="142">
        <v>0</v>
      </c>
      <c r="GJ3" s="142">
        <v>0</v>
      </c>
      <c r="GK3" s="143">
        <v>16422</v>
      </c>
      <c r="GL3" s="105">
        <v>29758</v>
      </c>
      <c r="GM3" s="105">
        <v>61096</v>
      </c>
      <c r="GN3" s="105">
        <v>92855</v>
      </c>
      <c r="GO3" s="105">
        <v>105490</v>
      </c>
      <c r="GP3" s="105">
        <v>73549</v>
      </c>
      <c r="GQ3" s="105">
        <f t="shared" ref="GQ3:GQ18" si="21">SUM(FD3:FF3)</f>
        <v>129716</v>
      </c>
      <c r="GR3" s="105">
        <f t="shared" ref="GR3:GR18" si="22">SUM(FG3:FI3)</f>
        <v>146336</v>
      </c>
      <c r="GS3" s="105">
        <f t="shared" ref="GS3:GS18" si="23">SUM(FJ3:FL3)</f>
        <v>94647</v>
      </c>
      <c r="GT3" s="105">
        <f t="shared" ref="GT3:GT18" si="24">SUM(FM3:FO3)</f>
        <v>109285</v>
      </c>
      <c r="GU3" s="105">
        <f t="shared" ref="GU3:GU18" si="25">SUM(FP3:FR3)</f>
        <v>142197</v>
      </c>
      <c r="GV3" s="105">
        <f>SUM(FS3:FU3)</f>
        <v>167755</v>
      </c>
      <c r="GW3" s="139">
        <f>IFERROR(IF(GV3/GR3-1=-1,"",GV3/GR3-1),"")</f>
        <v>0.146368631095561</v>
      </c>
      <c r="GX3" s="139">
        <f>IFERROR(IF(GV3/GU3-1=-1,"",GV3/GU3-1),"")</f>
        <v>0.179736562656033</v>
      </c>
      <c r="GZ3" s="138" t="s">
        <v>939</v>
      </c>
      <c r="HA3" s="105">
        <v>2681</v>
      </c>
      <c r="HB3" s="105">
        <v>4418</v>
      </c>
      <c r="HC3" s="105">
        <v>4685</v>
      </c>
      <c r="HD3" s="105">
        <v>3137</v>
      </c>
      <c r="HE3" s="105">
        <v>3268</v>
      </c>
      <c r="HF3" s="105">
        <v>3372</v>
      </c>
      <c r="HG3" s="105">
        <v>2408</v>
      </c>
      <c r="HH3" s="105">
        <v>1916</v>
      </c>
      <c r="HI3" s="105">
        <v>3014</v>
      </c>
      <c r="HJ3" s="105">
        <v>3160</v>
      </c>
      <c r="HK3" s="105">
        <v>3075</v>
      </c>
      <c r="HL3" s="105">
        <v>4544</v>
      </c>
      <c r="HM3" s="105">
        <v>1855</v>
      </c>
      <c r="HN3" s="105">
        <v>1383</v>
      </c>
      <c r="HO3" s="105">
        <v>1100</v>
      </c>
      <c r="HP3" s="105">
        <v>1622</v>
      </c>
      <c r="HQ3" s="105">
        <v>2149</v>
      </c>
      <c r="HR3" s="105">
        <v>1627</v>
      </c>
      <c r="HS3" s="105">
        <v>1890</v>
      </c>
      <c r="HT3" s="105">
        <v>1947</v>
      </c>
      <c r="HU3" s="105">
        <v>1880</v>
      </c>
      <c r="HV3" s="105">
        <v>1068</v>
      </c>
      <c r="HW3" s="105">
        <v>1094</v>
      </c>
      <c r="HX3" s="105">
        <v>1117</v>
      </c>
      <c r="HY3" s="105">
        <v>614</v>
      </c>
      <c r="HZ3" s="105">
        <v>77</v>
      </c>
      <c r="IA3" s="105">
        <v>505</v>
      </c>
      <c r="IB3" s="105">
        <v>756</v>
      </c>
      <c r="IC3" s="105">
        <v>643</v>
      </c>
      <c r="ID3" s="105">
        <v>1060</v>
      </c>
      <c r="IE3" s="105">
        <v>1102</v>
      </c>
      <c r="IF3" s="105">
        <v>515</v>
      </c>
      <c r="IG3" s="105">
        <v>532</v>
      </c>
      <c r="IH3" s="105">
        <v>586</v>
      </c>
      <c r="II3" s="105">
        <v>1136</v>
      </c>
      <c r="IJ3" s="105">
        <v>864</v>
      </c>
      <c r="IK3" s="105">
        <v>582</v>
      </c>
      <c r="IL3" s="105">
        <v>110</v>
      </c>
      <c r="IM3" s="105">
        <v>724</v>
      </c>
      <c r="IN3" s="105">
        <v>1442</v>
      </c>
      <c r="IO3" s="105">
        <v>3009</v>
      </c>
      <c r="IP3" s="105">
        <v>5450</v>
      </c>
      <c r="IQ3" s="105">
        <v>7264</v>
      </c>
      <c r="IR3" s="105">
        <v>8726</v>
      </c>
      <c r="IS3" s="105">
        <v>10278</v>
      </c>
      <c r="IT3" s="105">
        <v>11706</v>
      </c>
      <c r="IU3" s="105">
        <v>15097</v>
      </c>
      <c r="IV3" s="105">
        <v>15120</v>
      </c>
      <c r="IW3" s="105">
        <f>VLOOKUP($GZ3,$B$3:$BA$348,50,0)</f>
        <v>16411</v>
      </c>
      <c r="IX3" s="105">
        <f>VLOOKUP($GZ3,$B$3:$BA$348,51,0)</f>
        <v>19057</v>
      </c>
      <c r="IY3" s="105">
        <f>VLOOKUP($GZ3,$B$3:$BA$348,52,0)</f>
        <v>22381</v>
      </c>
      <c r="IZ3" s="105">
        <v>20181</v>
      </c>
      <c r="JA3" s="105">
        <v>26460</v>
      </c>
      <c r="JB3" s="105">
        <v>26517</v>
      </c>
      <c r="JC3" s="105">
        <v>33072</v>
      </c>
      <c r="JD3" s="105">
        <v>36812</v>
      </c>
      <c r="JE3" s="105">
        <v>40524</v>
      </c>
      <c r="JF3" s="105">
        <v>50777</v>
      </c>
      <c r="JG3" s="105">
        <v>57146</v>
      </c>
      <c r="JH3" s="105"/>
      <c r="JI3" s="138" t="s">
        <v>939</v>
      </c>
      <c r="JJ3" s="105">
        <v>2681</v>
      </c>
      <c r="JK3" s="105">
        <v>4418</v>
      </c>
      <c r="JL3" s="105">
        <v>4685</v>
      </c>
      <c r="JM3" s="105">
        <v>3137</v>
      </c>
      <c r="JN3" s="105">
        <v>3268</v>
      </c>
      <c r="JO3" s="105">
        <v>3372</v>
      </c>
      <c r="JP3" s="105">
        <v>2408</v>
      </c>
      <c r="JQ3" s="105">
        <v>1916</v>
      </c>
      <c r="JR3" s="105">
        <v>3014</v>
      </c>
      <c r="JS3" s="105">
        <v>3160</v>
      </c>
      <c r="JT3" s="105">
        <v>3075</v>
      </c>
      <c r="JU3" s="105">
        <v>4544</v>
      </c>
      <c r="JV3" s="105">
        <v>1855</v>
      </c>
      <c r="JW3" s="105">
        <v>1383</v>
      </c>
      <c r="JX3" s="105">
        <v>1100</v>
      </c>
      <c r="JY3" s="105">
        <v>1622</v>
      </c>
      <c r="JZ3" s="105">
        <v>2149</v>
      </c>
      <c r="KA3" s="105">
        <v>1627</v>
      </c>
      <c r="KB3" s="105">
        <v>1890</v>
      </c>
      <c r="KC3" s="105">
        <v>1947</v>
      </c>
      <c r="KD3" s="105">
        <v>1880</v>
      </c>
      <c r="KE3" s="105">
        <v>1068</v>
      </c>
      <c r="KF3" s="105">
        <v>1094</v>
      </c>
      <c r="KG3" s="105">
        <v>1117</v>
      </c>
      <c r="KH3" s="105">
        <v>614</v>
      </c>
      <c r="KI3" s="105">
        <v>77</v>
      </c>
      <c r="KJ3" s="105">
        <v>505</v>
      </c>
      <c r="KK3" s="105">
        <v>756</v>
      </c>
      <c r="KL3" s="105">
        <v>643</v>
      </c>
      <c r="KM3" s="105">
        <v>1060</v>
      </c>
      <c r="KN3" s="105">
        <v>1102</v>
      </c>
      <c r="KO3" s="105">
        <v>515</v>
      </c>
      <c r="KP3" s="105">
        <v>532</v>
      </c>
      <c r="KQ3" s="105">
        <v>586</v>
      </c>
      <c r="KR3" s="105">
        <v>1136</v>
      </c>
      <c r="KS3" s="105">
        <v>864</v>
      </c>
      <c r="KT3" s="105">
        <v>582</v>
      </c>
      <c r="KU3" s="105">
        <v>110</v>
      </c>
      <c r="KV3" s="105">
        <v>724</v>
      </c>
      <c r="KW3" s="105">
        <v>1442</v>
      </c>
      <c r="KX3" s="105">
        <v>3009</v>
      </c>
      <c r="KY3" s="105">
        <v>5450</v>
      </c>
      <c r="KZ3" s="105">
        <v>7264</v>
      </c>
      <c r="LA3" s="105">
        <v>8726</v>
      </c>
      <c r="LB3" s="105">
        <v>10278</v>
      </c>
      <c r="LC3" s="105">
        <v>11706</v>
      </c>
      <c r="LD3" s="105">
        <v>15097</v>
      </c>
      <c r="LE3" s="105">
        <v>15120</v>
      </c>
      <c r="LF3" s="105" t="e">
        <f>VLOOKUP($GY3,$B$3:$BA$348,50,0)</f>
        <v>#N/A</v>
      </c>
      <c r="LG3" s="105" t="e">
        <f>VLOOKUP($GY3,$B$3:$BA$348,51,0)</f>
        <v>#N/A</v>
      </c>
      <c r="LH3" s="105" t="e">
        <f>VLOOKUP($GY3,$B$3:$BA$348,52,0)</f>
        <v>#N/A</v>
      </c>
      <c r="LI3" s="105">
        <v>20181</v>
      </c>
      <c r="LJ3" s="105">
        <v>26460</v>
      </c>
      <c r="LK3" s="105">
        <v>26517</v>
      </c>
      <c r="LL3" s="105">
        <v>33072</v>
      </c>
      <c r="LM3" s="105">
        <v>36812</v>
      </c>
      <c r="LN3" s="105">
        <v>40524</v>
      </c>
      <c r="LO3" s="105">
        <v>50777</v>
      </c>
      <c r="LP3" s="105">
        <v>57146</v>
      </c>
      <c r="LQ3" s="105">
        <v>61688</v>
      </c>
      <c r="LR3" s="105">
        <v>42684</v>
      </c>
      <c r="LS3" s="105">
        <v>45178</v>
      </c>
      <c r="LT3" s="105">
        <v>33806</v>
      </c>
      <c r="LU3" s="105">
        <v>31236</v>
      </c>
      <c r="LV3" s="105">
        <v>36799</v>
      </c>
      <c r="LW3" s="105">
        <v>40185</v>
      </c>
      <c r="LX3" s="105">
        <v>42850</v>
      </c>
      <c r="LY3" s="105">
        <v>47700</v>
      </c>
      <c r="LZ3" s="105">
        <v>52768</v>
      </c>
      <c r="MA3" s="105">
        <v>52983</v>
      </c>
      <c r="MB3" s="105">
        <v>50615</v>
      </c>
      <c r="MC3" s="105">
        <v>59936</v>
      </c>
      <c r="MD3" s="105">
        <v>42152</v>
      </c>
      <c r="ME3" s="105">
        <v>26076</v>
      </c>
      <c r="MF3" s="105">
        <v>60634</v>
      </c>
      <c r="MG3" s="144">
        <f>IFERROR(IF(MF3/LT3-1=-1,"",MF3/LT3-1),"")</f>
        <v>0.793586937230077</v>
      </c>
      <c r="MH3" s="144">
        <f>IFERROR(IF(MF3/ME3-1=-1,"",MF3/ME3-1),"")</f>
        <v>1.32527995091272</v>
      </c>
      <c r="MJ3" s="143">
        <f>SUM(JJ3:JU3)</f>
        <v>39678</v>
      </c>
      <c r="MK3" s="143">
        <f t="shared" ref="MK3:MK18" si="26">SUM(JV3:KG3)</f>
        <v>18732</v>
      </c>
      <c r="ML3" s="143">
        <f t="shared" ref="ML3:ML18" si="27">SUM(KH3:KS3)</f>
        <v>8390</v>
      </c>
      <c r="MM3" s="142">
        <f>SUM(MR3:MU3)</f>
        <v>79508</v>
      </c>
      <c r="MN3" s="142">
        <f>SUM(IF(ISNA(MV3),0,MV3),IF(ISNA(MW3),0,MW3),IF(ISNA(MX3),0,MX3),IF(ISNA(MY3),0,MY3))</f>
        <v>353177</v>
      </c>
      <c r="MO3" s="142">
        <f>SUM(MZ3:NC3)</f>
        <v>536740</v>
      </c>
      <c r="MQ3" s="142">
        <f t="shared" ref="MQ3:MQ18" si="28">SUM(KQ3:KS3)</f>
        <v>2586</v>
      </c>
      <c r="MR3" s="143">
        <f t="shared" ref="MR3:MR18" si="29">SUM(KT3:KV3)</f>
        <v>1416</v>
      </c>
      <c r="MS3" s="105">
        <f t="shared" ref="MS3:MS18" si="30">SUM(KW3:KY3)</f>
        <v>9901</v>
      </c>
      <c r="MT3" s="105">
        <f t="shared" ref="MT3:MT18" si="31">SUM(KZ3:LB3)</f>
        <v>26268</v>
      </c>
      <c r="MU3" s="105">
        <f t="shared" ref="MU3:MU18" si="32">IF(SUM(LC3:LE3)=0,"",SUM(LC3:LE3))</f>
        <v>41923</v>
      </c>
      <c r="MV3" s="105" t="e">
        <f t="shared" ref="MV3:MV18" si="33">IF(SUM(LF3:LH3)=0,"",SUM(LF3:LH3))</f>
        <v>#N/A</v>
      </c>
      <c r="MW3" s="105">
        <f t="shared" ref="MW3:MW18" si="34">IF(SUM(LI3:LK3)=0,"",SUM(LI3:LK3))</f>
        <v>73158</v>
      </c>
      <c r="MX3" s="105">
        <f t="shared" ref="MX3:MX18" si="35">SUM(LL3:LN3)</f>
        <v>110408</v>
      </c>
      <c r="MY3" s="105">
        <f t="shared" ref="MY3:MY8" si="36">SUM((LO3:LQ3))</f>
        <v>169611</v>
      </c>
      <c r="MZ3" s="105">
        <f t="shared" ref="MZ3:MZ18" si="37">SUM((LR3:LT3))</f>
        <v>121668</v>
      </c>
      <c r="NA3" s="105">
        <f t="shared" ref="NA3:NA18" si="38">SUM(LU3:LW3)</f>
        <v>108220</v>
      </c>
      <c r="NB3" s="105">
        <f t="shared" ref="NB3:NB18" si="39">SUM(LX3:LZ3)</f>
        <v>143318</v>
      </c>
      <c r="NC3" s="105">
        <f t="shared" ref="NC3:NC34" si="40">SUM(MA3:MC3)</f>
        <v>163534</v>
      </c>
      <c r="ND3" s="144">
        <f>IFERROR(IF(NC3/MY3-1=-1,"",NC3/MY3-1),"")</f>
        <v>-0.0358290441068091</v>
      </c>
      <c r="NE3" s="144">
        <f>IFERROR(IF(NC3/NB3-1=-1,"",NC3/NB3-1),"")</f>
        <v>0.141056950278402</v>
      </c>
    </row>
    <row r="4" ht="15" spans="1:369">
      <c r="A4" s="137"/>
      <c r="B4" s="138" t="s">
        <v>940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>
        <v>7348</v>
      </c>
      <c r="AH4" s="105">
        <v>15000</v>
      </c>
      <c r="AI4" s="105">
        <v>20150</v>
      </c>
      <c r="AJ4" s="105">
        <v>23762</v>
      </c>
      <c r="AK4" s="105">
        <v>28246</v>
      </c>
      <c r="AL4" s="105">
        <v>32097</v>
      </c>
      <c r="AM4" s="105">
        <v>36762</v>
      </c>
      <c r="AN4" s="105">
        <v>20167</v>
      </c>
      <c r="AO4" s="105">
        <v>39745</v>
      </c>
      <c r="AP4" s="105">
        <v>29251</v>
      </c>
      <c r="AQ4" s="105">
        <v>26742</v>
      </c>
      <c r="AR4" s="105">
        <v>30100</v>
      </c>
      <c r="AS4" s="105">
        <v>26907</v>
      </c>
      <c r="AT4" s="105">
        <v>41188</v>
      </c>
      <c r="AU4" s="105">
        <v>35176</v>
      </c>
      <c r="AV4" s="105">
        <v>39128</v>
      </c>
      <c r="AW4" s="105">
        <v>45576</v>
      </c>
      <c r="AX4" s="105">
        <v>55742</v>
      </c>
      <c r="AY4" s="105">
        <v>37048</v>
      </c>
      <c r="AZ4" s="105">
        <v>22110</v>
      </c>
      <c r="BA4" s="105">
        <v>47563</v>
      </c>
      <c r="BB4" s="105">
        <v>27181</v>
      </c>
      <c r="BC4" s="105">
        <v>34037</v>
      </c>
      <c r="BD4" s="105">
        <v>46249</v>
      </c>
      <c r="BE4" s="105">
        <v>56605</v>
      </c>
      <c r="BF4" s="105">
        <v>49119</v>
      </c>
      <c r="BG4" s="105">
        <v>44711</v>
      </c>
      <c r="BH4" s="105">
        <v>47868</v>
      </c>
      <c r="BI4" s="105">
        <v>68567</v>
      </c>
      <c r="BJ4" s="105">
        <v>73009</v>
      </c>
      <c r="BK4" s="105">
        <v>16416</v>
      </c>
      <c r="BL4" s="105">
        <v>30267</v>
      </c>
      <c r="BM4" s="105">
        <v>23159</v>
      </c>
      <c r="BN4" s="105">
        <v>7760</v>
      </c>
      <c r="BO4" s="105">
        <v>3984</v>
      </c>
      <c r="BP4" s="105">
        <v>13763</v>
      </c>
      <c r="BQ4" s="105">
        <v>15499</v>
      </c>
      <c r="BR4" s="105">
        <v>5364</v>
      </c>
      <c r="BS4" s="105">
        <v>287</v>
      </c>
      <c r="BT4" s="105">
        <v>8367</v>
      </c>
      <c r="BU4" s="105">
        <v>24027</v>
      </c>
      <c r="BV4" s="105">
        <v>50561</v>
      </c>
      <c r="BW4" s="105">
        <v>5984</v>
      </c>
      <c r="BX4" s="105">
        <v>13596</v>
      </c>
      <c r="BY4" s="105">
        <v>9835</v>
      </c>
      <c r="BZ4" s="139">
        <f t="shared" ref="BZ4:BZ67" si="41">IFERROR(IF(BY4/BM4-1=-1,"",BY4/BM4-1),"")</f>
        <v>-0.575327086661773</v>
      </c>
      <c r="CA4" s="139">
        <f t="shared" ref="CA4:CA67" si="42">IFERROR(IF(BY4/BX4-1=-1,"",BY4/BX4-1),"")</f>
        <v>-0.276625478081789</v>
      </c>
      <c r="CB4" s="140">
        <f t="shared" ref="CB4:CB67" si="43">SUM(C4:N5)</f>
        <v>0</v>
      </c>
      <c r="CC4" s="140">
        <f t="shared" si="0"/>
        <v>0</v>
      </c>
      <c r="CD4" s="140">
        <f t="shared" si="1"/>
        <v>126603</v>
      </c>
      <c r="CE4" s="141">
        <f t="shared" ref="CE4:CE67" si="44">SUM(CK4:CN4)</f>
        <v>426484</v>
      </c>
      <c r="CF4" s="141">
        <f t="shared" ref="CF4:CF67" si="45">SUM(CO4:CR4)</f>
        <v>554067</v>
      </c>
      <c r="CG4" s="141">
        <f t="shared" ref="CG4:CG67" si="46">SUM(CS4:CV4)</f>
        <v>199454</v>
      </c>
      <c r="CH4" s="141">
        <f t="shared" ref="CH4:CH67" si="47">SUM(BW4:BY4)</f>
        <v>29415</v>
      </c>
      <c r="CI4" s="142">
        <f t="shared" si="2"/>
        <v>42498</v>
      </c>
      <c r="CJ4" s="142">
        <f t="shared" si="3"/>
        <v>84105</v>
      </c>
      <c r="CK4" s="143">
        <f t="shared" si="4"/>
        <v>96674</v>
      </c>
      <c r="CL4" s="105">
        <f t="shared" si="5"/>
        <v>86093</v>
      </c>
      <c r="CM4" s="105">
        <f t="shared" si="6"/>
        <v>103271</v>
      </c>
      <c r="CN4" s="105">
        <f t="shared" si="7"/>
        <v>140446</v>
      </c>
      <c r="CO4" s="105">
        <f t="shared" si="8"/>
        <v>106721</v>
      </c>
      <c r="CP4" s="105">
        <f t="shared" si="9"/>
        <v>107467</v>
      </c>
      <c r="CQ4" s="105">
        <f t="shared" si="10"/>
        <v>150435</v>
      </c>
      <c r="CR4" s="105">
        <f t="shared" si="11"/>
        <v>189444</v>
      </c>
      <c r="CS4" s="105">
        <f t="shared" si="12"/>
        <v>69842</v>
      </c>
      <c r="CT4" s="105">
        <f t="shared" si="13"/>
        <v>25507</v>
      </c>
      <c r="CU4" s="105">
        <f t="shared" si="14"/>
        <v>21150</v>
      </c>
      <c r="CV4" s="105">
        <f t="shared" si="15"/>
        <v>82955</v>
      </c>
      <c r="CW4" s="139">
        <f t="shared" si="16"/>
        <v>-0.562113342201389</v>
      </c>
      <c r="CX4" s="139">
        <f t="shared" si="17"/>
        <v>2.92222222222222</v>
      </c>
      <c r="CY4" s="131"/>
      <c r="CZ4" s="138" t="s">
        <v>940</v>
      </c>
      <c r="DA4" s="138" t="s">
        <v>940</v>
      </c>
      <c r="DB4" s="105"/>
      <c r="DC4" s="105"/>
      <c r="DD4" s="105"/>
      <c r="DE4" s="105"/>
      <c r="DF4" s="105"/>
      <c r="DG4" s="105"/>
      <c r="DH4" s="105"/>
      <c r="DI4" s="105"/>
      <c r="DJ4" s="105"/>
      <c r="DK4" s="105"/>
      <c r="DL4" s="105"/>
      <c r="DM4" s="105"/>
      <c r="DN4" s="105"/>
      <c r="DO4" s="105"/>
      <c r="DP4" s="105"/>
      <c r="DQ4" s="105"/>
      <c r="DR4" s="105"/>
      <c r="DS4" s="105"/>
      <c r="DT4" s="105"/>
      <c r="DU4" s="105"/>
      <c r="DV4" s="105"/>
      <c r="DW4" s="105"/>
      <c r="DX4" s="105"/>
      <c r="DY4" s="105"/>
      <c r="DZ4" s="105"/>
      <c r="EA4" s="105"/>
      <c r="EB4" s="105"/>
      <c r="EC4" s="105"/>
      <c r="ED4" s="105"/>
      <c r="EE4" s="105"/>
      <c r="EF4" s="105">
        <v>7348</v>
      </c>
      <c r="EG4" s="105">
        <v>15000</v>
      </c>
      <c r="EH4" s="105">
        <v>20150</v>
      </c>
      <c r="EI4" s="105">
        <v>23762</v>
      </c>
      <c r="EJ4" s="105">
        <v>28246</v>
      </c>
      <c r="EK4" s="105">
        <v>32097</v>
      </c>
      <c r="EL4" s="105">
        <v>36762</v>
      </c>
      <c r="EM4" s="105">
        <v>20167</v>
      </c>
      <c r="EN4" s="105">
        <v>39745</v>
      </c>
      <c r="EO4" s="105">
        <v>29251</v>
      </c>
      <c r="EP4" s="105">
        <v>26742</v>
      </c>
      <c r="EQ4" s="105">
        <v>30100</v>
      </c>
      <c r="ER4" s="105">
        <v>26907</v>
      </c>
      <c r="ES4" s="105">
        <v>41188</v>
      </c>
      <c r="ET4" s="105">
        <v>35176</v>
      </c>
      <c r="EU4" s="105">
        <v>39128</v>
      </c>
      <c r="EV4" s="105">
        <v>45576</v>
      </c>
      <c r="EW4" s="105">
        <v>55742</v>
      </c>
      <c r="EX4" s="105">
        <f t="shared" si="18"/>
        <v>37048</v>
      </c>
      <c r="EY4" s="105">
        <f t="shared" si="19"/>
        <v>22110</v>
      </c>
      <c r="EZ4" s="105">
        <f t="shared" si="20"/>
        <v>47563</v>
      </c>
      <c r="FA4" s="105">
        <v>27181</v>
      </c>
      <c r="FB4" s="105">
        <v>34037</v>
      </c>
      <c r="FC4" s="105">
        <v>46249</v>
      </c>
      <c r="FD4" s="105">
        <v>56605</v>
      </c>
      <c r="FE4" s="105">
        <v>49119</v>
      </c>
      <c r="FF4" s="105">
        <v>44711</v>
      </c>
      <c r="FG4" s="105">
        <v>47868</v>
      </c>
      <c r="FH4" s="105">
        <v>68567</v>
      </c>
      <c r="FI4" s="105">
        <v>73009</v>
      </c>
      <c r="FJ4" s="105">
        <v>16416</v>
      </c>
      <c r="FK4" s="105">
        <v>30267</v>
      </c>
      <c r="FL4" s="105">
        <v>23159</v>
      </c>
      <c r="FM4" s="105">
        <v>18086</v>
      </c>
      <c r="FN4" s="105">
        <v>20346</v>
      </c>
      <c r="FO4" s="105">
        <v>13763</v>
      </c>
      <c r="FP4" s="105">
        <v>15499</v>
      </c>
      <c r="FQ4" s="105">
        <v>2068</v>
      </c>
      <c r="FR4" s="105">
        <v>287</v>
      </c>
      <c r="FS4" s="105">
        <v>8367</v>
      </c>
      <c r="FT4" s="105">
        <v>24027</v>
      </c>
      <c r="FU4" s="105">
        <v>50561</v>
      </c>
      <c r="FV4" s="105">
        <v>5984</v>
      </c>
      <c r="FW4" s="105">
        <v>13596</v>
      </c>
      <c r="FX4" s="105">
        <v>9835</v>
      </c>
      <c r="FY4" s="144">
        <f t="shared" ref="FY4:FY67" si="48">IFERROR(IF(FX4/FL4-1=-1,"",FX4/FL4--1),"")</f>
        <v>1.42467291333823</v>
      </c>
      <c r="FZ4" s="144">
        <f t="shared" ref="FZ4:FZ67" si="49">IFERROR(IF(FX4/FW4-1=-1,"",FX4/FW4-1),"")</f>
        <v>-0.276625478081789</v>
      </c>
      <c r="GA4" s="140">
        <f t="shared" ref="GA4:GA67" si="50">SUM(DB4:DM4)</f>
        <v>0</v>
      </c>
      <c r="GB4" s="140">
        <v>0</v>
      </c>
      <c r="GC4" s="140">
        <v>126603</v>
      </c>
      <c r="GD4" s="141">
        <f t="shared" ref="GD4:GD67" si="51">SUM(EL4:EW4)</f>
        <v>426484</v>
      </c>
      <c r="GE4" s="141">
        <f t="shared" ref="GE4:GE67" si="52">SUM(EX4:FI4)</f>
        <v>554067</v>
      </c>
      <c r="GF4" s="141">
        <f t="shared" ref="GF4:GF67" si="53">SUM(GS4:GV4)</f>
        <v>222846</v>
      </c>
      <c r="GG4" s="141">
        <f t="shared" ref="GG4:GG67" si="54">SUM(FV4:FX4)</f>
        <v>29415</v>
      </c>
      <c r="GH4" s="142">
        <v>0</v>
      </c>
      <c r="GI4" s="142">
        <v>42498</v>
      </c>
      <c r="GJ4" s="142">
        <v>84105</v>
      </c>
      <c r="GK4" s="143">
        <v>96674</v>
      </c>
      <c r="GL4" s="105">
        <v>86093</v>
      </c>
      <c r="GM4" s="105">
        <v>103271</v>
      </c>
      <c r="GN4" s="105">
        <v>140446</v>
      </c>
      <c r="GO4" s="105">
        <v>106721</v>
      </c>
      <c r="GP4" s="105">
        <v>107467</v>
      </c>
      <c r="GQ4" s="105">
        <f t="shared" si="21"/>
        <v>150435</v>
      </c>
      <c r="GR4" s="105">
        <f t="shared" si="22"/>
        <v>189444</v>
      </c>
      <c r="GS4" s="105">
        <f t="shared" si="23"/>
        <v>69842</v>
      </c>
      <c r="GT4" s="105">
        <f t="shared" si="24"/>
        <v>52195</v>
      </c>
      <c r="GU4" s="105">
        <f t="shared" si="25"/>
        <v>17854</v>
      </c>
      <c r="GV4" s="105">
        <f t="shared" ref="GV4:GV67" si="55">SUM(FS4:FU4)</f>
        <v>82955</v>
      </c>
      <c r="GW4" s="139">
        <f t="shared" ref="GW4:GW21" si="56">IFERROR(IF(GV4/GR4-1=-1,"",GV4/GR4-1),"")</f>
        <v>-0.562113342201389</v>
      </c>
      <c r="GX4" s="139">
        <f t="shared" ref="GX4:GX21" si="57">IFERROR(IF(GV4/GU4-1=-1,"",GV4/GU4-1),"")</f>
        <v>3.64629774840372</v>
      </c>
      <c r="GZ4" s="138" t="s">
        <v>941</v>
      </c>
      <c r="HA4" s="105"/>
      <c r="HB4" s="105"/>
      <c r="HC4" s="105"/>
      <c r="HD4" s="105"/>
      <c r="HE4" s="105"/>
      <c r="HF4" s="105"/>
      <c r="HG4" s="105"/>
      <c r="HH4" s="105"/>
      <c r="HI4" s="105"/>
      <c r="HJ4" s="105"/>
      <c r="HK4" s="105"/>
      <c r="HL4" s="105"/>
      <c r="HM4" s="105"/>
      <c r="HN4" s="105"/>
      <c r="HO4" s="105"/>
      <c r="HP4" s="105"/>
      <c r="HQ4" s="105"/>
      <c r="HR4" s="105"/>
      <c r="HS4" s="105"/>
      <c r="HT4" s="105"/>
      <c r="HU4" s="105"/>
      <c r="HV4" s="105"/>
      <c r="HW4" s="105"/>
      <c r="HX4" s="105"/>
      <c r="HY4" s="105"/>
      <c r="HZ4" s="105"/>
      <c r="IA4" s="105"/>
      <c r="IB4" s="105"/>
      <c r="IC4" s="105"/>
      <c r="ID4" s="105"/>
      <c r="IE4" s="105"/>
      <c r="IF4" s="105"/>
      <c r="IG4" s="105"/>
      <c r="IH4" s="105"/>
      <c r="II4" s="105"/>
      <c r="IJ4" s="105"/>
      <c r="IK4" s="105">
        <v>106</v>
      </c>
      <c r="IL4" s="105">
        <v>347</v>
      </c>
      <c r="IM4" s="105">
        <v>2509</v>
      </c>
      <c r="IN4" s="105">
        <v>3603</v>
      </c>
      <c r="IO4" s="105">
        <v>5542</v>
      </c>
      <c r="IP4" s="105">
        <v>9269</v>
      </c>
      <c r="IQ4" s="105">
        <v>11230</v>
      </c>
      <c r="IR4" s="105">
        <v>13043</v>
      </c>
      <c r="IS4" s="105">
        <v>15164</v>
      </c>
      <c r="IT4" s="105">
        <v>17503</v>
      </c>
      <c r="IU4" s="105">
        <v>18054</v>
      </c>
      <c r="IV4" s="105">
        <v>17286</v>
      </c>
      <c r="IW4" s="105">
        <f>VLOOKUP($GZ4,$B$3:$BA$348,50,0)</f>
        <v>18449</v>
      </c>
      <c r="IX4" s="105">
        <f>VLOOKUP($GZ4,$B$3:$BA$348,51,0)</f>
        <v>14243</v>
      </c>
      <c r="IY4" s="105">
        <f>VLOOKUP($GZ4,$B$3:$BA$348,52,0)</f>
        <v>14260</v>
      </c>
      <c r="IZ4" s="105">
        <v>12465</v>
      </c>
      <c r="JA4" s="105">
        <v>11095</v>
      </c>
      <c r="JB4" s="105">
        <v>12111</v>
      </c>
      <c r="JC4" s="105">
        <v>18817</v>
      </c>
      <c r="JD4" s="105">
        <v>24242</v>
      </c>
      <c r="JE4" s="105">
        <v>24452</v>
      </c>
      <c r="JF4" s="105">
        <v>20006</v>
      </c>
      <c r="JG4" s="105">
        <v>12628</v>
      </c>
      <c r="JH4" s="105"/>
      <c r="JI4" s="138" t="s">
        <v>941</v>
      </c>
      <c r="JJ4" s="105"/>
      <c r="JK4" s="105"/>
      <c r="JL4" s="105"/>
      <c r="JM4" s="105"/>
      <c r="JN4" s="105"/>
      <c r="JO4" s="105"/>
      <c r="JP4" s="105"/>
      <c r="JQ4" s="105"/>
      <c r="JR4" s="105"/>
      <c r="JS4" s="105"/>
      <c r="JT4" s="105"/>
      <c r="JU4" s="105"/>
      <c r="JV4" s="105"/>
      <c r="JW4" s="105"/>
      <c r="JX4" s="105"/>
      <c r="JY4" s="105"/>
      <c r="JZ4" s="105"/>
      <c r="KA4" s="105"/>
      <c r="KB4" s="105"/>
      <c r="KC4" s="105"/>
      <c r="KD4" s="105"/>
      <c r="KE4" s="105"/>
      <c r="KF4" s="105"/>
      <c r="KG4" s="105"/>
      <c r="KH4" s="105"/>
      <c r="KI4" s="105"/>
      <c r="KJ4" s="105"/>
      <c r="KK4" s="105"/>
      <c r="KL4" s="105"/>
      <c r="KM4" s="105"/>
      <c r="KN4" s="105"/>
      <c r="KO4" s="105"/>
      <c r="KP4" s="105"/>
      <c r="KQ4" s="105"/>
      <c r="KR4" s="105"/>
      <c r="KS4" s="105"/>
      <c r="KT4" s="105">
        <v>106</v>
      </c>
      <c r="KU4" s="105">
        <v>347</v>
      </c>
      <c r="KV4" s="105">
        <v>2509</v>
      </c>
      <c r="KW4" s="105">
        <v>3603</v>
      </c>
      <c r="KX4" s="105">
        <v>5542</v>
      </c>
      <c r="KY4" s="105">
        <v>9269</v>
      </c>
      <c r="KZ4" s="105">
        <v>11230</v>
      </c>
      <c r="LA4" s="105">
        <v>13043</v>
      </c>
      <c r="LB4" s="105">
        <v>15164</v>
      </c>
      <c r="LC4" s="105">
        <v>17503</v>
      </c>
      <c r="LD4" s="105">
        <v>18054</v>
      </c>
      <c r="LE4" s="105">
        <v>17286</v>
      </c>
      <c r="LF4" s="105" t="e">
        <f>VLOOKUP($GY4,$B$3:$BA$348,50,0)</f>
        <v>#N/A</v>
      </c>
      <c r="LG4" s="105" t="e">
        <f>VLOOKUP($GY4,$B$3:$BA$348,51,0)</f>
        <v>#N/A</v>
      </c>
      <c r="LH4" s="105" t="e">
        <f>VLOOKUP($GY4,$B$3:$BA$348,52,0)</f>
        <v>#N/A</v>
      </c>
      <c r="LI4" s="105">
        <v>12465</v>
      </c>
      <c r="LJ4" s="105">
        <v>11095</v>
      </c>
      <c r="LK4" s="105">
        <v>12111</v>
      </c>
      <c r="LL4" s="105">
        <v>18817</v>
      </c>
      <c r="LM4" s="105">
        <v>24242</v>
      </c>
      <c r="LN4" s="105">
        <v>24452</v>
      </c>
      <c r="LO4" s="105">
        <v>20006</v>
      </c>
      <c r="LP4" s="105">
        <v>12628</v>
      </c>
      <c r="LQ4" s="105">
        <v>12580</v>
      </c>
      <c r="LR4" s="105">
        <v>5087</v>
      </c>
      <c r="LS4" s="105">
        <v>19000</v>
      </c>
      <c r="LT4" s="105">
        <v>30421</v>
      </c>
      <c r="LU4" s="105">
        <v>31285</v>
      </c>
      <c r="LV4" s="105">
        <v>30591</v>
      </c>
      <c r="LW4" s="105">
        <v>30666</v>
      </c>
      <c r="LX4" s="105">
        <v>30700</v>
      </c>
      <c r="LY4" s="105">
        <v>31154</v>
      </c>
      <c r="LZ4" s="105">
        <v>31165</v>
      </c>
      <c r="MA4" s="105">
        <v>28890</v>
      </c>
      <c r="MB4" s="105">
        <v>28952</v>
      </c>
      <c r="MC4" s="105">
        <v>29460</v>
      </c>
      <c r="MD4" s="105">
        <v>16486</v>
      </c>
      <c r="ME4" s="105">
        <v>12020</v>
      </c>
      <c r="MF4" s="105">
        <v>23128</v>
      </c>
      <c r="MG4" s="144">
        <f t="shared" ref="MG4:MG67" si="58">IFERROR(IF(MF4/LT4-1=-1,"",MF4/LT4-1),"")</f>
        <v>-0.239735708885309</v>
      </c>
      <c r="MH4" s="144">
        <f t="shared" ref="MH4:MH67" si="59">IFERROR(IF(MF4/ME4-1=-1,"",MF4/ME4-1),"")</f>
        <v>0.924126455906822</v>
      </c>
      <c r="MJ4" s="143">
        <f t="shared" ref="MJ4:MJ67" si="60">SUM(JJ4:JU4)</f>
        <v>0</v>
      </c>
      <c r="MK4" s="143">
        <f t="shared" si="26"/>
        <v>0</v>
      </c>
      <c r="ML4" s="143">
        <f t="shared" si="27"/>
        <v>0</v>
      </c>
      <c r="MM4" s="142">
        <f t="shared" ref="MM4:MM67" si="61">SUM(MR4:MU4)</f>
        <v>113656</v>
      </c>
      <c r="MN4" s="142">
        <f t="shared" ref="MN4:MN67" si="62">SUM(IF(ISNA(MV4),0,MV4),IF(ISNA(MW4),0,MW4),IF(ISNA(MX4),0,MX4),IF(ISNA(MY4),0,MY4))</f>
        <v>148396</v>
      </c>
      <c r="MO4" s="142">
        <f t="shared" ref="MO4:MO67" si="63">SUM(MZ4:NC4)</f>
        <v>327371</v>
      </c>
      <c r="MQ4" s="142">
        <f t="shared" si="28"/>
        <v>0</v>
      </c>
      <c r="MR4" s="143">
        <f t="shared" si="29"/>
        <v>2962</v>
      </c>
      <c r="MS4" s="105">
        <f t="shared" si="30"/>
        <v>18414</v>
      </c>
      <c r="MT4" s="105">
        <f t="shared" si="31"/>
        <v>39437</v>
      </c>
      <c r="MU4" s="105">
        <f t="shared" si="32"/>
        <v>52843</v>
      </c>
      <c r="MV4" s="105" t="e">
        <f t="shared" si="33"/>
        <v>#N/A</v>
      </c>
      <c r="MW4" s="105">
        <f t="shared" si="34"/>
        <v>35671</v>
      </c>
      <c r="MX4" s="105">
        <f t="shared" si="35"/>
        <v>67511</v>
      </c>
      <c r="MY4" s="105">
        <f t="shared" si="36"/>
        <v>45214</v>
      </c>
      <c r="MZ4" s="105">
        <f t="shared" si="37"/>
        <v>54508</v>
      </c>
      <c r="NA4" s="105">
        <f t="shared" si="38"/>
        <v>92542</v>
      </c>
      <c r="NB4" s="105">
        <f t="shared" si="39"/>
        <v>93019</v>
      </c>
      <c r="NC4" s="105">
        <f t="shared" si="40"/>
        <v>87302</v>
      </c>
      <c r="ND4" s="144">
        <f t="shared" ref="ND4:ND67" si="64">IFERROR(IF(NC4/MY4-1=-1,"",NC4/MY4-1),"")</f>
        <v>0.930862122351484</v>
      </c>
      <c r="NE4" s="144">
        <f t="shared" ref="NE4:NE67" si="65">IFERROR(IF(NC4/NB4-1=-1,"",NC4/NB4-1),"")</f>
        <v>-0.0614605618207033</v>
      </c>
    </row>
    <row r="5" ht="15" spans="1:369">
      <c r="A5" s="137"/>
      <c r="B5" s="138" t="s">
        <v>43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>
        <v>1641</v>
      </c>
      <c r="AN5" s="105">
        <v>4630</v>
      </c>
      <c r="AO5" s="105">
        <v>10151</v>
      </c>
      <c r="AP5" s="105">
        <v>5407</v>
      </c>
      <c r="AQ5" s="105">
        <v>12728</v>
      </c>
      <c r="AR5" s="105">
        <v>11623</v>
      </c>
      <c r="AS5" s="105">
        <v>10354</v>
      </c>
      <c r="AT5" s="105">
        <v>17198</v>
      </c>
      <c r="AU5" s="105">
        <v>33544</v>
      </c>
      <c r="AV5" s="105">
        <v>25538</v>
      </c>
      <c r="AW5" s="105">
        <v>26759</v>
      </c>
      <c r="AX5" s="105">
        <v>40558</v>
      </c>
      <c r="AY5" s="105">
        <v>33297</v>
      </c>
      <c r="AZ5" s="105">
        <v>32403</v>
      </c>
      <c r="BA5" s="105">
        <v>39790</v>
      </c>
      <c r="BB5" s="105">
        <v>960</v>
      </c>
      <c r="BC5" s="105">
        <v>20032</v>
      </c>
      <c r="BD5" s="105">
        <v>52557</v>
      </c>
      <c r="BE5" s="105">
        <v>15745</v>
      </c>
      <c r="BF5" s="105">
        <v>62169</v>
      </c>
      <c r="BG5" s="105">
        <v>51802</v>
      </c>
      <c r="BH5" s="105">
        <v>41488</v>
      </c>
      <c r="BI5" s="105">
        <v>69098</v>
      </c>
      <c r="BJ5" s="105">
        <v>35750</v>
      </c>
      <c r="BK5" s="105">
        <v>14184</v>
      </c>
      <c r="BL5" s="105">
        <v>25526</v>
      </c>
      <c r="BM5" s="105">
        <v>54937</v>
      </c>
      <c r="BN5" s="105">
        <v>49059</v>
      </c>
      <c r="BO5" s="105">
        <v>50480</v>
      </c>
      <c r="BP5" s="105">
        <v>51471</v>
      </c>
      <c r="BQ5" s="105">
        <v>23632</v>
      </c>
      <c r="BR5" s="105">
        <v>65316</v>
      </c>
      <c r="BS5" s="105">
        <v>53249</v>
      </c>
      <c r="BT5" s="105">
        <v>47164</v>
      </c>
      <c r="BU5" s="105">
        <v>58433</v>
      </c>
      <c r="BV5" s="105">
        <v>62158</v>
      </c>
      <c r="BW5" s="105">
        <v>41873</v>
      </c>
      <c r="BX5" s="105">
        <v>36248</v>
      </c>
      <c r="BY5" s="105">
        <v>57586</v>
      </c>
      <c r="BZ5" s="139">
        <f t="shared" si="41"/>
        <v>0.0482188688861787</v>
      </c>
      <c r="CA5" s="139">
        <f t="shared" si="42"/>
        <v>0.588666960935776</v>
      </c>
      <c r="CB5" s="140">
        <f t="shared" si="43"/>
        <v>0</v>
      </c>
      <c r="CC5" s="140">
        <f t="shared" si="0"/>
        <v>0</v>
      </c>
      <c r="CD5" s="140">
        <f t="shared" si="1"/>
        <v>0</v>
      </c>
      <c r="CE5" s="141">
        <f t="shared" si="44"/>
        <v>200131</v>
      </c>
      <c r="CF5" s="141">
        <f t="shared" si="45"/>
        <v>455091</v>
      </c>
      <c r="CG5" s="141">
        <f t="shared" si="46"/>
        <v>555609</v>
      </c>
      <c r="CH5" s="141">
        <f t="shared" si="47"/>
        <v>135707</v>
      </c>
      <c r="CI5" s="142">
        <f t="shared" si="2"/>
        <v>0</v>
      </c>
      <c r="CJ5" s="142">
        <f t="shared" si="3"/>
        <v>0</v>
      </c>
      <c r="CK5" s="143">
        <f t="shared" si="4"/>
        <v>16422</v>
      </c>
      <c r="CL5" s="105">
        <f t="shared" si="5"/>
        <v>29758</v>
      </c>
      <c r="CM5" s="105">
        <f t="shared" si="6"/>
        <v>61096</v>
      </c>
      <c r="CN5" s="105">
        <f t="shared" si="7"/>
        <v>92855</v>
      </c>
      <c r="CO5" s="105">
        <f t="shared" si="8"/>
        <v>105490</v>
      </c>
      <c r="CP5" s="105">
        <f t="shared" si="9"/>
        <v>73549</v>
      </c>
      <c r="CQ5" s="105">
        <f t="shared" si="10"/>
        <v>129716</v>
      </c>
      <c r="CR5" s="105">
        <f t="shared" si="11"/>
        <v>146336</v>
      </c>
      <c r="CS5" s="105">
        <f t="shared" si="12"/>
        <v>94647</v>
      </c>
      <c r="CT5" s="105">
        <f t="shared" si="13"/>
        <v>151010</v>
      </c>
      <c r="CU5" s="105">
        <f t="shared" si="14"/>
        <v>142197</v>
      </c>
      <c r="CV5" s="105">
        <f t="shared" si="15"/>
        <v>167755</v>
      </c>
      <c r="CW5" s="139">
        <f t="shared" si="16"/>
        <v>0.146368631095561</v>
      </c>
      <c r="CX5" s="139">
        <f t="shared" si="17"/>
        <v>0.179736562656033</v>
      </c>
      <c r="CY5" s="131"/>
      <c r="CZ5" s="138" t="s">
        <v>45</v>
      </c>
      <c r="DA5" s="138" t="s">
        <v>45</v>
      </c>
      <c r="DB5" s="105"/>
      <c r="DC5" s="105"/>
      <c r="DD5" s="105"/>
      <c r="DE5" s="105"/>
      <c r="DF5" s="105"/>
      <c r="DG5" s="105"/>
      <c r="DH5" s="105"/>
      <c r="DI5" s="105"/>
      <c r="DJ5" s="105"/>
      <c r="DK5" s="105"/>
      <c r="DL5" s="105"/>
      <c r="DM5" s="105"/>
      <c r="DN5" s="105"/>
      <c r="DO5" s="105"/>
      <c r="DP5" s="105"/>
      <c r="DQ5" s="105"/>
      <c r="DR5" s="105"/>
      <c r="DS5" s="105"/>
      <c r="DT5" s="105"/>
      <c r="DU5" s="105"/>
      <c r="DV5" s="105"/>
      <c r="DW5" s="105"/>
      <c r="DX5" s="105"/>
      <c r="DY5" s="105"/>
      <c r="DZ5" s="105"/>
      <c r="EA5" s="105">
        <v>3000</v>
      </c>
      <c r="EB5" s="105">
        <v>10160</v>
      </c>
      <c r="EC5" s="105">
        <v>3635</v>
      </c>
      <c r="ED5" s="105">
        <v>11095</v>
      </c>
      <c r="EE5" s="105">
        <v>14954</v>
      </c>
      <c r="EF5" s="105">
        <v>11014</v>
      </c>
      <c r="EG5" s="105">
        <v>11811</v>
      </c>
      <c r="EH5" s="105">
        <v>11329</v>
      </c>
      <c r="EI5" s="105">
        <v>12143</v>
      </c>
      <c r="EJ5" s="105">
        <v>21604</v>
      </c>
      <c r="EK5" s="105">
        <v>23804</v>
      </c>
      <c r="EL5" s="105">
        <v>13843</v>
      </c>
      <c r="EM5" s="105">
        <v>13688</v>
      </c>
      <c r="EN5" s="105">
        <v>25327</v>
      </c>
      <c r="EO5" s="105">
        <v>20438</v>
      </c>
      <c r="EP5" s="105">
        <v>20735</v>
      </c>
      <c r="EQ5" s="105">
        <v>21532</v>
      </c>
      <c r="ER5" s="105">
        <v>22614</v>
      </c>
      <c r="ES5" s="105">
        <v>27066</v>
      </c>
      <c r="ET5" s="105">
        <v>22462</v>
      </c>
      <c r="EU5" s="105">
        <v>28853</v>
      </c>
      <c r="EV5" s="105">
        <v>26100</v>
      </c>
      <c r="EW5" s="105">
        <v>30289</v>
      </c>
      <c r="EX5" s="105">
        <f t="shared" si="18"/>
        <v>26548</v>
      </c>
      <c r="EY5" s="105">
        <f t="shared" si="19"/>
        <v>24112</v>
      </c>
      <c r="EZ5" s="105">
        <f t="shared" si="20"/>
        <v>26024</v>
      </c>
      <c r="FA5" s="105">
        <v>552</v>
      </c>
      <c r="FB5" s="105">
        <v>12133</v>
      </c>
      <c r="FC5" s="105">
        <v>26349</v>
      </c>
      <c r="FD5" s="105">
        <v>12472</v>
      </c>
      <c r="FE5" s="105">
        <v>14796</v>
      </c>
      <c r="FF5" s="105">
        <v>31333</v>
      </c>
      <c r="FG5" s="105">
        <v>30216</v>
      </c>
      <c r="FH5" s="105">
        <v>31193</v>
      </c>
      <c r="FI5" s="105">
        <v>20046</v>
      </c>
      <c r="FJ5" s="105">
        <v>12659</v>
      </c>
      <c r="FK5" s="105">
        <v>8397</v>
      </c>
      <c r="FL5" s="105">
        <v>21726</v>
      </c>
      <c r="FM5" s="105">
        <v>13196</v>
      </c>
      <c r="FN5" s="105">
        <v>11454</v>
      </c>
      <c r="FO5" s="105">
        <v>22741</v>
      </c>
      <c r="FP5" s="105">
        <v>7791</v>
      </c>
      <c r="FQ5" s="105">
        <v>18843</v>
      </c>
      <c r="FR5" s="105">
        <v>20824</v>
      </c>
      <c r="FS5" s="105">
        <v>24951</v>
      </c>
      <c r="FT5" s="105">
        <v>23999</v>
      </c>
      <c r="FU5" s="105">
        <v>31981</v>
      </c>
      <c r="FV5" s="105">
        <v>29574</v>
      </c>
      <c r="FW5" s="105">
        <v>24117</v>
      </c>
      <c r="FX5" s="105">
        <v>31478</v>
      </c>
      <c r="FY5" s="144">
        <f t="shared" si="48"/>
        <v>2.44886311332045</v>
      </c>
      <c r="FZ5" s="144">
        <f t="shared" si="49"/>
        <v>0.305220383961521</v>
      </c>
      <c r="GA5" s="140">
        <f t="shared" si="50"/>
        <v>0</v>
      </c>
      <c r="GB5" s="140">
        <v>0</v>
      </c>
      <c r="GC5" s="140">
        <v>134549</v>
      </c>
      <c r="GD5" s="141">
        <f t="shared" si="51"/>
        <v>272947</v>
      </c>
      <c r="GE5" s="141">
        <f t="shared" si="52"/>
        <v>255774</v>
      </c>
      <c r="GF5" s="141">
        <f t="shared" si="53"/>
        <v>218562</v>
      </c>
      <c r="GG5" s="141">
        <f t="shared" si="54"/>
        <v>85169</v>
      </c>
      <c r="GH5" s="142">
        <v>29684</v>
      </c>
      <c r="GI5" s="142">
        <v>34154</v>
      </c>
      <c r="GJ5" s="142">
        <v>57551</v>
      </c>
      <c r="GK5" s="143">
        <v>52858</v>
      </c>
      <c r="GL5" s="105">
        <v>62705</v>
      </c>
      <c r="GM5" s="105">
        <v>72142</v>
      </c>
      <c r="GN5" s="105">
        <v>85242</v>
      </c>
      <c r="GO5" s="105">
        <v>76684</v>
      </c>
      <c r="GP5" s="105">
        <v>39034</v>
      </c>
      <c r="GQ5" s="105">
        <f t="shared" si="21"/>
        <v>58601</v>
      </c>
      <c r="GR5" s="105">
        <f t="shared" si="22"/>
        <v>81455</v>
      </c>
      <c r="GS5" s="105">
        <f t="shared" si="23"/>
        <v>42782</v>
      </c>
      <c r="GT5" s="105">
        <f t="shared" si="24"/>
        <v>47391</v>
      </c>
      <c r="GU5" s="105">
        <f t="shared" si="25"/>
        <v>47458</v>
      </c>
      <c r="GV5" s="105">
        <f t="shared" si="55"/>
        <v>80931</v>
      </c>
      <c r="GW5" s="139">
        <f t="shared" si="56"/>
        <v>-0.00643299981584922</v>
      </c>
      <c r="GX5" s="139">
        <f t="shared" si="57"/>
        <v>0.705318386784104</v>
      </c>
      <c r="GZ5" s="138" t="s">
        <v>942</v>
      </c>
      <c r="HA5" s="105"/>
      <c r="HB5" s="105"/>
      <c r="HC5" s="105"/>
      <c r="HD5" s="105"/>
      <c r="HE5" s="105"/>
      <c r="HF5" s="105"/>
      <c r="HG5" s="105"/>
      <c r="HH5" s="105"/>
      <c r="HI5" s="105"/>
      <c r="HJ5" s="105"/>
      <c r="HK5" s="105"/>
      <c r="HL5" s="105"/>
      <c r="HM5" s="105"/>
      <c r="HN5" s="105"/>
      <c r="HO5" s="105"/>
      <c r="HP5" s="105"/>
      <c r="HQ5" s="105"/>
      <c r="HR5" s="105"/>
      <c r="HS5" s="105"/>
      <c r="HT5" s="105"/>
      <c r="HU5" s="105"/>
      <c r="HV5" s="105"/>
      <c r="HW5" s="105"/>
      <c r="HX5" s="105"/>
      <c r="HY5" s="105"/>
      <c r="HZ5" s="105"/>
      <c r="IA5" s="105"/>
      <c r="IB5" s="105"/>
      <c r="IC5" s="105"/>
      <c r="ID5" s="105"/>
      <c r="IE5" s="105"/>
      <c r="IF5" s="105">
        <v>1600</v>
      </c>
      <c r="IG5" s="105">
        <v>1988</v>
      </c>
      <c r="IH5" s="105">
        <v>2490</v>
      </c>
      <c r="II5" s="105">
        <v>2623</v>
      </c>
      <c r="IJ5" s="105">
        <v>3082</v>
      </c>
      <c r="IK5" s="105">
        <v>2805</v>
      </c>
      <c r="IL5" s="105">
        <v>928</v>
      </c>
      <c r="IM5" s="105">
        <v>2367</v>
      </c>
      <c r="IN5" s="105">
        <v>2430</v>
      </c>
      <c r="IO5" s="105">
        <v>2451</v>
      </c>
      <c r="IP5" s="105">
        <v>2571</v>
      </c>
      <c r="IQ5" s="105">
        <v>2615</v>
      </c>
      <c r="IR5" s="105">
        <v>2837</v>
      </c>
      <c r="IS5" s="105">
        <v>2452</v>
      </c>
      <c r="IT5" s="105">
        <v>2800</v>
      </c>
      <c r="IU5" s="105">
        <v>2820</v>
      </c>
      <c r="IV5" s="105">
        <v>3400</v>
      </c>
      <c r="IW5" s="105">
        <v>2730</v>
      </c>
      <c r="IX5" s="105">
        <v>349</v>
      </c>
      <c r="IY5" s="105">
        <v>2181</v>
      </c>
      <c r="IZ5" s="105">
        <v>3196</v>
      </c>
      <c r="JA5" s="105">
        <v>11250</v>
      </c>
      <c r="JB5" s="105">
        <v>12494</v>
      </c>
      <c r="JC5" s="105">
        <v>12743</v>
      </c>
      <c r="JD5" s="105">
        <v>12812</v>
      </c>
      <c r="JE5" s="105">
        <v>18267</v>
      </c>
      <c r="JF5" s="105">
        <v>18321</v>
      </c>
      <c r="JG5" s="105">
        <v>18403</v>
      </c>
      <c r="JH5" s="105"/>
      <c r="JI5" s="138" t="s">
        <v>942</v>
      </c>
      <c r="JJ5" s="105"/>
      <c r="JK5" s="105"/>
      <c r="JL5" s="105"/>
      <c r="JM5" s="105"/>
      <c r="JN5" s="105"/>
      <c r="JO5" s="105"/>
      <c r="JP5" s="105"/>
      <c r="JQ5" s="105"/>
      <c r="JR5" s="105"/>
      <c r="JS5" s="105"/>
      <c r="JT5" s="105"/>
      <c r="JU5" s="105"/>
      <c r="JV5" s="105"/>
      <c r="JW5" s="105"/>
      <c r="JX5" s="105"/>
      <c r="JY5" s="105"/>
      <c r="JZ5" s="105"/>
      <c r="KA5" s="105"/>
      <c r="KB5" s="105"/>
      <c r="KC5" s="105"/>
      <c r="KD5" s="105"/>
      <c r="KE5" s="105"/>
      <c r="KF5" s="105"/>
      <c r="KG5" s="105"/>
      <c r="KH5" s="105"/>
      <c r="KI5" s="105"/>
      <c r="KJ5" s="105"/>
      <c r="KK5" s="105"/>
      <c r="KL5" s="105"/>
      <c r="KM5" s="105"/>
      <c r="KN5" s="105"/>
      <c r="KO5" s="105">
        <v>1600</v>
      </c>
      <c r="KP5" s="105">
        <v>1988</v>
      </c>
      <c r="KQ5" s="105">
        <v>2490</v>
      </c>
      <c r="KR5" s="105">
        <v>2623</v>
      </c>
      <c r="KS5" s="105">
        <v>3082</v>
      </c>
      <c r="KT5" s="105">
        <v>2805</v>
      </c>
      <c r="KU5" s="105">
        <v>928</v>
      </c>
      <c r="KV5" s="105">
        <v>2367</v>
      </c>
      <c r="KW5" s="105">
        <v>2430</v>
      </c>
      <c r="KX5" s="105">
        <v>2451</v>
      </c>
      <c r="KY5" s="105">
        <v>2571</v>
      </c>
      <c r="KZ5" s="105">
        <v>2615</v>
      </c>
      <c r="LA5" s="105">
        <v>2837</v>
      </c>
      <c r="LB5" s="105">
        <v>2452</v>
      </c>
      <c r="LC5" s="105">
        <v>2800</v>
      </c>
      <c r="LD5" s="105">
        <v>2820</v>
      </c>
      <c r="LE5" s="105">
        <v>3400</v>
      </c>
      <c r="LF5" s="105">
        <v>2730</v>
      </c>
      <c r="LG5" s="105">
        <v>349</v>
      </c>
      <c r="LH5" s="105">
        <v>2181</v>
      </c>
      <c r="LI5" s="105">
        <v>3196</v>
      </c>
      <c r="LJ5" s="105">
        <v>11250</v>
      </c>
      <c r="LK5" s="105">
        <v>12494</v>
      </c>
      <c r="LL5" s="105">
        <v>12743</v>
      </c>
      <c r="LM5" s="105">
        <v>12812</v>
      </c>
      <c r="LN5" s="105">
        <v>18267</v>
      </c>
      <c r="LO5" s="105">
        <v>18321</v>
      </c>
      <c r="LP5" s="105">
        <v>18403</v>
      </c>
      <c r="LQ5" s="105">
        <v>16605</v>
      </c>
      <c r="LR5" s="105">
        <v>6639</v>
      </c>
      <c r="LS5" s="105">
        <v>6643</v>
      </c>
      <c r="LT5" s="105">
        <v>6805</v>
      </c>
      <c r="LU5" s="105">
        <v>6573</v>
      </c>
      <c r="LV5" s="105">
        <v>10150</v>
      </c>
      <c r="LW5" s="105">
        <v>12173</v>
      </c>
      <c r="LX5" s="105">
        <v>13603</v>
      </c>
      <c r="LY5" s="105">
        <v>12355</v>
      </c>
      <c r="LZ5" s="105">
        <v>12382</v>
      </c>
      <c r="MA5" s="105">
        <v>10977</v>
      </c>
      <c r="MB5" s="105">
        <v>11035</v>
      </c>
      <c r="MC5" s="105">
        <v>12546</v>
      </c>
      <c r="MD5" s="105">
        <v>8500</v>
      </c>
      <c r="ME5" s="105">
        <v>5300</v>
      </c>
      <c r="MF5" s="105">
        <v>14010</v>
      </c>
      <c r="MG5" s="144">
        <f t="shared" si="58"/>
        <v>1.05878030859662</v>
      </c>
      <c r="MH5" s="144">
        <f t="shared" si="59"/>
        <v>1.64339622641509</v>
      </c>
      <c r="MJ5" s="143">
        <f t="shared" si="60"/>
        <v>0</v>
      </c>
      <c r="MK5" s="143">
        <f t="shared" si="26"/>
        <v>0</v>
      </c>
      <c r="ML5" s="143">
        <f t="shared" si="27"/>
        <v>11783</v>
      </c>
      <c r="MM5" s="142">
        <f t="shared" si="61"/>
        <v>30476</v>
      </c>
      <c r="MN5" s="142">
        <f t="shared" si="62"/>
        <v>129351</v>
      </c>
      <c r="MO5" s="142">
        <f t="shared" si="63"/>
        <v>121881</v>
      </c>
      <c r="MQ5" s="142">
        <f t="shared" si="28"/>
        <v>8195</v>
      </c>
      <c r="MR5" s="143">
        <f t="shared" si="29"/>
        <v>6100</v>
      </c>
      <c r="MS5" s="105">
        <f t="shared" si="30"/>
        <v>7452</v>
      </c>
      <c r="MT5" s="105">
        <f t="shared" si="31"/>
        <v>7904</v>
      </c>
      <c r="MU5" s="105">
        <f t="shared" si="32"/>
        <v>9020</v>
      </c>
      <c r="MV5" s="105">
        <f t="shared" si="33"/>
        <v>5260</v>
      </c>
      <c r="MW5" s="105">
        <f t="shared" si="34"/>
        <v>26940</v>
      </c>
      <c r="MX5" s="105">
        <f t="shared" si="35"/>
        <v>43822</v>
      </c>
      <c r="MY5" s="105">
        <f t="shared" si="36"/>
        <v>53329</v>
      </c>
      <c r="MZ5" s="105">
        <f t="shared" si="37"/>
        <v>20087</v>
      </c>
      <c r="NA5" s="105">
        <f t="shared" si="38"/>
        <v>28896</v>
      </c>
      <c r="NB5" s="105">
        <f t="shared" si="39"/>
        <v>38340</v>
      </c>
      <c r="NC5" s="105">
        <f t="shared" si="40"/>
        <v>34558</v>
      </c>
      <c r="ND5" s="144">
        <f t="shared" si="64"/>
        <v>-0.351984848768963</v>
      </c>
      <c r="NE5" s="144">
        <f t="shared" si="65"/>
        <v>-0.0986437141366718</v>
      </c>
    </row>
    <row r="6" ht="15" spans="1:369">
      <c r="A6" s="137"/>
      <c r="B6" s="138" t="s">
        <v>45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>
        <v>3000</v>
      </c>
      <c r="AC6" s="105">
        <v>10160</v>
      </c>
      <c r="AD6" s="105">
        <v>3635</v>
      </c>
      <c r="AE6" s="105">
        <v>11095</v>
      </c>
      <c r="AF6" s="105">
        <v>14954</v>
      </c>
      <c r="AG6" s="105">
        <v>11014</v>
      </c>
      <c r="AH6" s="105">
        <v>11811</v>
      </c>
      <c r="AI6" s="105">
        <v>11329</v>
      </c>
      <c r="AJ6" s="105">
        <v>12143</v>
      </c>
      <c r="AK6" s="105">
        <v>21604</v>
      </c>
      <c r="AL6" s="105">
        <v>23804</v>
      </c>
      <c r="AM6" s="105">
        <v>13843</v>
      </c>
      <c r="AN6" s="105">
        <v>13688</v>
      </c>
      <c r="AO6" s="105">
        <v>25327</v>
      </c>
      <c r="AP6" s="105">
        <v>20438</v>
      </c>
      <c r="AQ6" s="105">
        <v>20735</v>
      </c>
      <c r="AR6" s="105">
        <v>21532</v>
      </c>
      <c r="AS6" s="105">
        <v>22614</v>
      </c>
      <c r="AT6" s="105">
        <v>27066</v>
      </c>
      <c r="AU6" s="105">
        <v>22462</v>
      </c>
      <c r="AV6" s="105">
        <v>28853</v>
      </c>
      <c r="AW6" s="105">
        <v>26100</v>
      </c>
      <c r="AX6" s="105">
        <v>30289</v>
      </c>
      <c r="AY6" s="105">
        <v>26548</v>
      </c>
      <c r="AZ6" s="105">
        <v>24112</v>
      </c>
      <c r="BA6" s="105">
        <v>26024</v>
      </c>
      <c r="BB6" s="105">
        <v>552</v>
      </c>
      <c r="BC6" s="105">
        <v>12133</v>
      </c>
      <c r="BD6" s="105">
        <v>26349</v>
      </c>
      <c r="BE6" s="105">
        <v>12472</v>
      </c>
      <c r="BF6" s="105">
        <v>14796</v>
      </c>
      <c r="BG6" s="105">
        <v>31333</v>
      </c>
      <c r="BH6" s="105">
        <v>30216</v>
      </c>
      <c r="BI6" s="105">
        <v>31193</v>
      </c>
      <c r="BJ6" s="105">
        <v>20046</v>
      </c>
      <c r="BK6" s="105">
        <v>12659</v>
      </c>
      <c r="BL6" s="105">
        <v>8397</v>
      </c>
      <c r="BM6" s="105">
        <v>21726</v>
      </c>
      <c r="BN6" s="105">
        <v>26783</v>
      </c>
      <c r="BO6" s="105">
        <v>27215</v>
      </c>
      <c r="BP6" s="105">
        <v>22741</v>
      </c>
      <c r="BQ6" s="105">
        <v>7791</v>
      </c>
      <c r="BR6" s="105">
        <v>18843</v>
      </c>
      <c r="BS6" s="105">
        <v>20824</v>
      </c>
      <c r="BT6" s="105">
        <v>24951</v>
      </c>
      <c r="BU6" s="105">
        <v>23999</v>
      </c>
      <c r="BV6" s="105">
        <v>31981</v>
      </c>
      <c r="BW6" s="105">
        <v>29574</v>
      </c>
      <c r="BX6" s="105">
        <v>24117</v>
      </c>
      <c r="BY6" s="105">
        <v>31478</v>
      </c>
      <c r="BZ6" s="139">
        <f t="shared" si="41"/>
        <v>0.448863113320445</v>
      </c>
      <c r="CA6" s="139">
        <f t="shared" si="42"/>
        <v>0.305220383961521</v>
      </c>
      <c r="CB6" s="140">
        <f t="shared" si="43"/>
        <v>0</v>
      </c>
      <c r="CC6" s="140">
        <f t="shared" si="0"/>
        <v>0</v>
      </c>
      <c r="CD6" s="140">
        <f t="shared" si="1"/>
        <v>134549</v>
      </c>
      <c r="CE6" s="141">
        <f t="shared" si="44"/>
        <v>272947</v>
      </c>
      <c r="CF6" s="141">
        <f t="shared" si="45"/>
        <v>255774</v>
      </c>
      <c r="CG6" s="141">
        <f t="shared" si="46"/>
        <v>247910</v>
      </c>
      <c r="CH6" s="141">
        <f t="shared" si="47"/>
        <v>85169</v>
      </c>
      <c r="CI6" s="142">
        <f t="shared" si="2"/>
        <v>34154</v>
      </c>
      <c r="CJ6" s="142">
        <f t="shared" si="3"/>
        <v>57551</v>
      </c>
      <c r="CK6" s="143">
        <f t="shared" si="4"/>
        <v>52858</v>
      </c>
      <c r="CL6" s="105">
        <f t="shared" si="5"/>
        <v>62705</v>
      </c>
      <c r="CM6" s="105">
        <f t="shared" si="6"/>
        <v>72142</v>
      </c>
      <c r="CN6" s="105">
        <f t="shared" si="7"/>
        <v>85242</v>
      </c>
      <c r="CO6" s="105">
        <f t="shared" si="8"/>
        <v>76684</v>
      </c>
      <c r="CP6" s="105">
        <f t="shared" si="9"/>
        <v>39034</v>
      </c>
      <c r="CQ6" s="105">
        <f t="shared" si="10"/>
        <v>58601</v>
      </c>
      <c r="CR6" s="105">
        <f t="shared" si="11"/>
        <v>81455</v>
      </c>
      <c r="CS6" s="105">
        <f t="shared" si="12"/>
        <v>42782</v>
      </c>
      <c r="CT6" s="105">
        <f t="shared" si="13"/>
        <v>76739</v>
      </c>
      <c r="CU6" s="105">
        <f t="shared" si="14"/>
        <v>47458</v>
      </c>
      <c r="CV6" s="105">
        <f t="shared" si="15"/>
        <v>80931</v>
      </c>
      <c r="CW6" s="139">
        <f t="shared" si="16"/>
        <v>-0.00643299981584922</v>
      </c>
      <c r="CX6" s="139">
        <f t="shared" si="17"/>
        <v>0.705318386784104</v>
      </c>
      <c r="CY6" s="131"/>
      <c r="CZ6" s="138" t="s">
        <v>943</v>
      </c>
      <c r="DA6" s="138" t="s">
        <v>943</v>
      </c>
      <c r="DB6" s="105"/>
      <c r="DC6" s="105"/>
      <c r="DD6" s="105"/>
      <c r="DE6" s="105"/>
      <c r="DF6" s="105"/>
      <c r="DG6" s="105"/>
      <c r="DH6" s="105"/>
      <c r="DI6" s="105"/>
      <c r="DJ6" s="105"/>
      <c r="DK6" s="105"/>
      <c r="DL6" s="105"/>
      <c r="DM6" s="105"/>
      <c r="DN6" s="105"/>
      <c r="DO6" s="105"/>
      <c r="DP6" s="105"/>
      <c r="DQ6" s="105"/>
      <c r="DR6" s="105"/>
      <c r="DS6" s="105"/>
      <c r="DT6" s="105"/>
      <c r="DU6" s="105"/>
      <c r="DV6" s="105"/>
      <c r="DW6" s="105"/>
      <c r="DX6" s="105"/>
      <c r="DY6" s="105"/>
      <c r="DZ6" s="105"/>
      <c r="EA6" s="105"/>
      <c r="EB6" s="105"/>
      <c r="EC6" s="105"/>
      <c r="ED6" s="105"/>
      <c r="EE6" s="105"/>
      <c r="EF6" s="105"/>
      <c r="EG6" s="105"/>
      <c r="EH6" s="105"/>
      <c r="EI6" s="105"/>
      <c r="EJ6" s="105"/>
      <c r="EK6" s="105"/>
      <c r="EL6" s="105"/>
      <c r="EM6" s="105"/>
      <c r="EN6" s="105"/>
      <c r="EO6" s="105"/>
      <c r="EP6" s="105"/>
      <c r="EQ6" s="105"/>
      <c r="ER6" s="105"/>
      <c r="ES6" s="105">
        <v>1755</v>
      </c>
      <c r="ET6" s="105">
        <v>3000</v>
      </c>
      <c r="EU6" s="105">
        <v>6018</v>
      </c>
      <c r="EV6" s="105">
        <v>8809</v>
      </c>
      <c r="EW6" s="105">
        <v>10016</v>
      </c>
      <c r="EX6" s="105">
        <f t="shared" si="18"/>
        <v>10602</v>
      </c>
      <c r="EY6" s="105">
        <f t="shared" si="19"/>
        <v>8565</v>
      </c>
      <c r="EZ6" s="105">
        <f t="shared" si="20"/>
        <v>10501</v>
      </c>
      <c r="FA6" s="105">
        <v>12040</v>
      </c>
      <c r="FB6" s="105">
        <v>6430</v>
      </c>
      <c r="FC6" s="105">
        <v>10376</v>
      </c>
      <c r="FD6" s="105">
        <v>21005</v>
      </c>
      <c r="FE6" s="105">
        <v>23469</v>
      </c>
      <c r="FF6" s="105">
        <v>24956</v>
      </c>
      <c r="FG6" s="105">
        <v>25336</v>
      </c>
      <c r="FH6" s="105">
        <v>26063</v>
      </c>
      <c r="FI6" s="105">
        <v>26074</v>
      </c>
      <c r="FJ6" s="105">
        <v>17629</v>
      </c>
      <c r="FK6" s="105">
        <v>22861</v>
      </c>
      <c r="FL6" s="105">
        <v>30077</v>
      </c>
      <c r="FM6" s="105">
        <v>30462</v>
      </c>
      <c r="FN6" s="105">
        <v>30679</v>
      </c>
      <c r="FO6" s="105">
        <v>31140</v>
      </c>
      <c r="FP6" s="105">
        <v>31950</v>
      </c>
      <c r="FQ6" s="105">
        <v>32745</v>
      </c>
      <c r="FR6" s="105">
        <v>32927</v>
      </c>
      <c r="FS6" s="105">
        <v>35189</v>
      </c>
      <c r="FT6" s="105">
        <v>35246</v>
      </c>
      <c r="FU6" s="105">
        <v>36514</v>
      </c>
      <c r="FV6" s="105">
        <v>18905</v>
      </c>
      <c r="FW6" s="105">
        <v>13725</v>
      </c>
      <c r="FX6" s="105">
        <v>21048</v>
      </c>
      <c r="FY6" s="144">
        <f t="shared" si="48"/>
        <v>1.69980383681883</v>
      </c>
      <c r="FZ6" s="144">
        <f t="shared" si="49"/>
        <v>0.533551912568306</v>
      </c>
      <c r="GA6" s="140">
        <f t="shared" si="50"/>
        <v>0</v>
      </c>
      <c r="GB6" s="140">
        <v>0</v>
      </c>
      <c r="GC6" s="140">
        <v>0</v>
      </c>
      <c r="GD6" s="141">
        <f t="shared" si="51"/>
        <v>29598</v>
      </c>
      <c r="GE6" s="141">
        <f t="shared" si="52"/>
        <v>205417</v>
      </c>
      <c r="GF6" s="141">
        <f t="shared" si="53"/>
        <v>367419</v>
      </c>
      <c r="GG6" s="141">
        <f t="shared" si="54"/>
        <v>53678</v>
      </c>
      <c r="GH6" s="142">
        <v>0</v>
      </c>
      <c r="GI6" s="142">
        <v>0</v>
      </c>
      <c r="GJ6" s="142">
        <v>0</v>
      </c>
      <c r="GK6" s="143">
        <v>0</v>
      </c>
      <c r="GL6" s="105">
        <v>0</v>
      </c>
      <c r="GM6" s="105">
        <v>4755</v>
      </c>
      <c r="GN6" s="105">
        <v>24843</v>
      </c>
      <c r="GO6" s="105">
        <v>29668</v>
      </c>
      <c r="GP6" s="105">
        <v>28846</v>
      </c>
      <c r="GQ6" s="105">
        <f t="shared" si="21"/>
        <v>69430</v>
      </c>
      <c r="GR6" s="105">
        <f t="shared" si="22"/>
        <v>77473</v>
      </c>
      <c r="GS6" s="105">
        <f t="shared" si="23"/>
        <v>70567</v>
      </c>
      <c r="GT6" s="105">
        <f t="shared" si="24"/>
        <v>92281</v>
      </c>
      <c r="GU6" s="105">
        <f t="shared" si="25"/>
        <v>97622</v>
      </c>
      <c r="GV6" s="105">
        <f t="shared" si="55"/>
        <v>106949</v>
      </c>
      <c r="GW6" s="139">
        <f t="shared" si="56"/>
        <v>0.380468034024757</v>
      </c>
      <c r="GX6" s="139">
        <f t="shared" si="57"/>
        <v>0.0955419884862019</v>
      </c>
      <c r="GZ6" s="138" t="s">
        <v>944</v>
      </c>
      <c r="HA6" s="105">
        <v>1089</v>
      </c>
      <c r="HB6" s="105">
        <v>204</v>
      </c>
      <c r="HC6" s="105">
        <v>398</v>
      </c>
      <c r="HD6" s="105">
        <v>177</v>
      </c>
      <c r="HE6" s="105">
        <v>411</v>
      </c>
      <c r="HF6" s="105">
        <v>1005</v>
      </c>
      <c r="HG6" s="105">
        <v>3551</v>
      </c>
      <c r="HH6" s="105">
        <v>5043</v>
      </c>
      <c r="HI6" s="105">
        <v>6019</v>
      </c>
      <c r="HJ6" s="105">
        <v>6037</v>
      </c>
      <c r="HK6" s="105">
        <v>6405</v>
      </c>
      <c r="HL6" s="105">
        <v>6807</v>
      </c>
      <c r="HM6" s="105">
        <v>6908</v>
      </c>
      <c r="HN6" s="105">
        <v>3216</v>
      </c>
      <c r="HO6" s="105">
        <v>4763</v>
      </c>
      <c r="HP6" s="105">
        <v>3833</v>
      </c>
      <c r="HQ6" s="105">
        <v>2458</v>
      </c>
      <c r="HR6" s="105">
        <v>2996</v>
      </c>
      <c r="HS6" s="105">
        <v>2100</v>
      </c>
      <c r="HT6" s="105">
        <v>1658</v>
      </c>
      <c r="HU6" s="105">
        <v>2012</v>
      </c>
      <c r="HV6" s="105">
        <v>2016</v>
      </c>
      <c r="HW6" s="105">
        <v>1026</v>
      </c>
      <c r="HX6" s="105">
        <v>1028</v>
      </c>
      <c r="HY6" s="105">
        <v>1005</v>
      </c>
      <c r="HZ6" s="105">
        <v>106</v>
      </c>
      <c r="IA6" s="105">
        <v>602</v>
      </c>
      <c r="IB6" s="105">
        <v>1122</v>
      </c>
      <c r="IC6" s="105">
        <v>1135</v>
      </c>
      <c r="ID6" s="105">
        <v>1197</v>
      </c>
      <c r="IE6" s="105">
        <v>1305</v>
      </c>
      <c r="IF6" s="105">
        <v>1525</v>
      </c>
      <c r="IG6" s="105">
        <v>3032</v>
      </c>
      <c r="IH6" s="105">
        <v>3721</v>
      </c>
      <c r="II6" s="105">
        <v>3007</v>
      </c>
      <c r="IJ6" s="105">
        <v>3468</v>
      </c>
      <c r="IK6" s="105">
        <v>1522</v>
      </c>
      <c r="IL6" s="105">
        <v>806</v>
      </c>
      <c r="IM6" s="105">
        <v>1360</v>
      </c>
      <c r="IN6" s="105">
        <v>1147</v>
      </c>
      <c r="IO6" s="105">
        <v>1885</v>
      </c>
      <c r="IP6" s="105">
        <v>2810</v>
      </c>
      <c r="IQ6" s="105">
        <v>3892</v>
      </c>
      <c r="IR6" s="105">
        <v>5433</v>
      </c>
      <c r="IS6" s="105">
        <v>5822</v>
      </c>
      <c r="IT6" s="105">
        <v>6762</v>
      </c>
      <c r="IU6" s="105">
        <v>8013</v>
      </c>
      <c r="IV6" s="105">
        <v>8700</v>
      </c>
      <c r="IW6" s="105">
        <f>VLOOKUP($GZ6,$B$3:$BA$348,50,0)</f>
        <v>8847</v>
      </c>
      <c r="IX6" s="105">
        <f>VLOOKUP($GZ6,$B$3:$BA$348,51,0)</f>
        <v>10026</v>
      </c>
      <c r="IY6" s="105">
        <f>VLOOKUP($GZ6,$B$3:$BA$348,52,0)</f>
        <v>9056</v>
      </c>
      <c r="IZ6" s="105">
        <v>8818</v>
      </c>
      <c r="JA6" s="105">
        <v>6914</v>
      </c>
      <c r="JB6" s="105">
        <v>5051</v>
      </c>
      <c r="JC6" s="105">
        <v>8608</v>
      </c>
      <c r="JD6" s="105">
        <v>8147</v>
      </c>
      <c r="JE6" s="105">
        <v>12308</v>
      </c>
      <c r="JF6" s="105">
        <v>14298</v>
      </c>
      <c r="JG6" s="105">
        <v>16771</v>
      </c>
      <c r="JH6" s="105"/>
      <c r="JI6" s="138" t="s">
        <v>944</v>
      </c>
      <c r="JJ6" s="105">
        <v>1089</v>
      </c>
      <c r="JK6" s="105">
        <v>204</v>
      </c>
      <c r="JL6" s="105">
        <v>398</v>
      </c>
      <c r="JM6" s="105">
        <v>177</v>
      </c>
      <c r="JN6" s="105">
        <v>411</v>
      </c>
      <c r="JO6" s="105">
        <v>1005</v>
      </c>
      <c r="JP6" s="105">
        <v>3551</v>
      </c>
      <c r="JQ6" s="105">
        <v>5043</v>
      </c>
      <c r="JR6" s="105">
        <v>6019</v>
      </c>
      <c r="JS6" s="105">
        <v>6037</v>
      </c>
      <c r="JT6" s="105">
        <v>6405</v>
      </c>
      <c r="JU6" s="105">
        <v>6807</v>
      </c>
      <c r="JV6" s="105">
        <v>6908</v>
      </c>
      <c r="JW6" s="105">
        <v>3216</v>
      </c>
      <c r="JX6" s="105">
        <v>4763</v>
      </c>
      <c r="JY6" s="105">
        <v>3833</v>
      </c>
      <c r="JZ6" s="105">
        <v>2458</v>
      </c>
      <c r="KA6" s="105">
        <v>2996</v>
      </c>
      <c r="KB6" s="105">
        <v>2100</v>
      </c>
      <c r="KC6" s="105">
        <v>1658</v>
      </c>
      <c r="KD6" s="105">
        <v>2012</v>
      </c>
      <c r="KE6" s="105">
        <v>2016</v>
      </c>
      <c r="KF6" s="105">
        <v>1026</v>
      </c>
      <c r="KG6" s="105">
        <v>1028</v>
      </c>
      <c r="KH6" s="105">
        <v>1005</v>
      </c>
      <c r="KI6" s="105">
        <v>106</v>
      </c>
      <c r="KJ6" s="105">
        <v>602</v>
      </c>
      <c r="KK6" s="105">
        <v>1122</v>
      </c>
      <c r="KL6" s="105">
        <v>1135</v>
      </c>
      <c r="KM6" s="105">
        <v>1197</v>
      </c>
      <c r="KN6" s="105">
        <v>1305</v>
      </c>
      <c r="KO6" s="105">
        <v>1525</v>
      </c>
      <c r="KP6" s="105">
        <v>3032</v>
      </c>
      <c r="KQ6" s="105">
        <v>3721</v>
      </c>
      <c r="KR6" s="105">
        <v>3007</v>
      </c>
      <c r="KS6" s="105">
        <v>3468</v>
      </c>
      <c r="KT6" s="105">
        <v>1522</v>
      </c>
      <c r="KU6" s="105">
        <v>806</v>
      </c>
      <c r="KV6" s="105">
        <v>1360</v>
      </c>
      <c r="KW6" s="105">
        <v>1147</v>
      </c>
      <c r="KX6" s="105">
        <v>1885</v>
      </c>
      <c r="KY6" s="105">
        <v>2810</v>
      </c>
      <c r="KZ6" s="105">
        <v>3892</v>
      </c>
      <c r="LA6" s="105">
        <v>5433</v>
      </c>
      <c r="LB6" s="105">
        <v>5822</v>
      </c>
      <c r="LC6" s="105">
        <v>6762</v>
      </c>
      <c r="LD6" s="105">
        <v>8013</v>
      </c>
      <c r="LE6" s="105">
        <v>8700</v>
      </c>
      <c r="LF6" s="105" t="e">
        <f>VLOOKUP($GY6,$B$3:$BA$348,50,0)</f>
        <v>#N/A</v>
      </c>
      <c r="LG6" s="105" t="e">
        <f>VLOOKUP($GY6,$B$3:$BA$348,51,0)</f>
        <v>#N/A</v>
      </c>
      <c r="LH6" s="105" t="e">
        <f>VLOOKUP($GY6,$B$3:$BA$348,52,0)</f>
        <v>#N/A</v>
      </c>
      <c r="LI6" s="105">
        <v>8818</v>
      </c>
      <c r="LJ6" s="105">
        <v>6914</v>
      </c>
      <c r="LK6" s="105">
        <v>5051</v>
      </c>
      <c r="LL6" s="105">
        <v>8608</v>
      </c>
      <c r="LM6" s="105">
        <v>8147</v>
      </c>
      <c r="LN6" s="105">
        <v>12308</v>
      </c>
      <c r="LO6" s="105">
        <v>14298</v>
      </c>
      <c r="LP6" s="105">
        <v>16771</v>
      </c>
      <c r="LQ6" s="105">
        <v>16843</v>
      </c>
      <c r="LR6" s="105">
        <v>7698</v>
      </c>
      <c r="LS6" s="105">
        <v>10783</v>
      </c>
      <c r="LT6" s="105">
        <v>10837</v>
      </c>
      <c r="LU6" s="105">
        <v>11110</v>
      </c>
      <c r="LV6" s="105">
        <v>11266</v>
      </c>
      <c r="LW6" s="105">
        <v>12015</v>
      </c>
      <c r="LX6" s="105">
        <v>12443</v>
      </c>
      <c r="LY6" s="105">
        <v>10820</v>
      </c>
      <c r="LZ6" s="105">
        <v>8887</v>
      </c>
      <c r="MA6" s="105">
        <v>8935</v>
      </c>
      <c r="MB6" s="105">
        <v>8951</v>
      </c>
      <c r="MC6" s="105">
        <v>10265</v>
      </c>
      <c r="MD6" s="105">
        <v>4400</v>
      </c>
      <c r="ME6" s="105">
        <v>5169</v>
      </c>
      <c r="MF6" s="105">
        <v>12987</v>
      </c>
      <c r="MG6" s="144">
        <f t="shared" si="58"/>
        <v>0.198394389591215</v>
      </c>
      <c r="MH6" s="144">
        <f t="shared" si="59"/>
        <v>1.51247823563552</v>
      </c>
      <c r="MJ6" s="143">
        <f t="shared" si="60"/>
        <v>37146</v>
      </c>
      <c r="MK6" s="143">
        <f t="shared" si="26"/>
        <v>34014</v>
      </c>
      <c r="ML6" s="143">
        <f t="shared" si="27"/>
        <v>21225</v>
      </c>
      <c r="MM6" s="142">
        <f t="shared" si="61"/>
        <v>48152</v>
      </c>
      <c r="MN6" s="142">
        <f t="shared" si="62"/>
        <v>97758</v>
      </c>
      <c r="MO6" s="142">
        <f t="shared" si="63"/>
        <v>124010</v>
      </c>
      <c r="MQ6" s="142">
        <f t="shared" si="28"/>
        <v>10196</v>
      </c>
      <c r="MR6" s="143">
        <f t="shared" si="29"/>
        <v>3688</v>
      </c>
      <c r="MS6" s="105">
        <f t="shared" si="30"/>
        <v>5842</v>
      </c>
      <c r="MT6" s="105">
        <f t="shared" si="31"/>
        <v>15147</v>
      </c>
      <c r="MU6" s="105">
        <f t="shared" si="32"/>
        <v>23475</v>
      </c>
      <c r="MV6" s="105" t="e">
        <f t="shared" si="33"/>
        <v>#N/A</v>
      </c>
      <c r="MW6" s="105">
        <f t="shared" si="34"/>
        <v>20783</v>
      </c>
      <c r="MX6" s="105">
        <f t="shared" si="35"/>
        <v>29063</v>
      </c>
      <c r="MY6" s="105">
        <f t="shared" si="36"/>
        <v>47912</v>
      </c>
      <c r="MZ6" s="105">
        <f t="shared" si="37"/>
        <v>29318</v>
      </c>
      <c r="NA6" s="105">
        <f t="shared" si="38"/>
        <v>34391</v>
      </c>
      <c r="NB6" s="105">
        <f t="shared" si="39"/>
        <v>32150</v>
      </c>
      <c r="NC6" s="105">
        <f t="shared" si="40"/>
        <v>28151</v>
      </c>
      <c r="ND6" s="144">
        <f t="shared" si="64"/>
        <v>-0.41244364668559</v>
      </c>
      <c r="NE6" s="144">
        <f t="shared" si="65"/>
        <v>-0.124385692068429</v>
      </c>
    </row>
    <row r="7" ht="15" spans="1:369">
      <c r="A7" s="137"/>
      <c r="B7" s="138" t="s">
        <v>945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>
        <v>2000</v>
      </c>
      <c r="AZ7" s="105">
        <v>4517</v>
      </c>
      <c r="BA7" s="105">
        <v>10025</v>
      </c>
      <c r="BB7" s="105">
        <v>10100</v>
      </c>
      <c r="BC7" s="105">
        <v>11500</v>
      </c>
      <c r="BD7" s="105">
        <v>16704</v>
      </c>
      <c r="BE7" s="105">
        <v>19719</v>
      </c>
      <c r="BF7" s="105">
        <v>18006</v>
      </c>
      <c r="BG7" s="105">
        <v>23069</v>
      </c>
      <c r="BH7" s="105">
        <v>27548</v>
      </c>
      <c r="BI7" s="105">
        <v>29402</v>
      </c>
      <c r="BJ7" s="105">
        <v>29468</v>
      </c>
      <c r="BK7" s="105">
        <v>23231</v>
      </c>
      <c r="BL7" s="105">
        <v>33612</v>
      </c>
      <c r="BM7" s="105">
        <v>40400</v>
      </c>
      <c r="BN7" s="105">
        <v>39160</v>
      </c>
      <c r="BO7" s="105">
        <v>31410</v>
      </c>
      <c r="BP7" s="105">
        <v>30012</v>
      </c>
      <c r="BQ7" s="105">
        <v>30101</v>
      </c>
      <c r="BR7" s="105">
        <v>30772</v>
      </c>
      <c r="BS7" s="105">
        <v>31672</v>
      </c>
      <c r="BT7" s="105">
        <v>40019</v>
      </c>
      <c r="BU7" s="105">
        <v>40798</v>
      </c>
      <c r="BV7" s="105">
        <v>41015</v>
      </c>
      <c r="BW7" s="105">
        <v>17246</v>
      </c>
      <c r="BX7" s="105">
        <v>8083</v>
      </c>
      <c r="BY7" s="105">
        <v>20895</v>
      </c>
      <c r="BZ7" s="139">
        <f t="shared" si="41"/>
        <v>-0.48279702970297</v>
      </c>
      <c r="CA7" s="139">
        <f t="shared" si="42"/>
        <v>1.58505505381665</v>
      </c>
      <c r="CB7" s="140">
        <f t="shared" si="43"/>
        <v>0</v>
      </c>
      <c r="CC7" s="140">
        <f t="shared" si="0"/>
        <v>0</v>
      </c>
      <c r="CD7" s="140">
        <f t="shared" si="1"/>
        <v>0</v>
      </c>
      <c r="CE7" s="141">
        <f t="shared" si="44"/>
        <v>0</v>
      </c>
      <c r="CF7" s="141">
        <f t="shared" si="45"/>
        <v>202058</v>
      </c>
      <c r="CG7" s="141">
        <f t="shared" si="46"/>
        <v>412202</v>
      </c>
      <c r="CH7" s="141">
        <f t="shared" si="47"/>
        <v>46224</v>
      </c>
      <c r="CI7" s="142">
        <f t="shared" si="2"/>
        <v>0</v>
      </c>
      <c r="CJ7" s="142">
        <f t="shared" si="3"/>
        <v>0</v>
      </c>
      <c r="CK7" s="143">
        <f t="shared" si="4"/>
        <v>0</v>
      </c>
      <c r="CL7" s="105">
        <f t="shared" si="5"/>
        <v>0</v>
      </c>
      <c r="CM7" s="105">
        <f t="shared" si="6"/>
        <v>0</v>
      </c>
      <c r="CN7" s="105">
        <f t="shared" si="7"/>
        <v>0</v>
      </c>
      <c r="CO7" s="105">
        <f t="shared" si="8"/>
        <v>16542</v>
      </c>
      <c r="CP7" s="105">
        <f t="shared" si="9"/>
        <v>38304</v>
      </c>
      <c r="CQ7" s="105">
        <f t="shared" si="10"/>
        <v>60794</v>
      </c>
      <c r="CR7" s="105">
        <f t="shared" si="11"/>
        <v>86418</v>
      </c>
      <c r="CS7" s="105">
        <f t="shared" si="12"/>
        <v>97243</v>
      </c>
      <c r="CT7" s="105">
        <f t="shared" si="13"/>
        <v>100582</v>
      </c>
      <c r="CU7" s="105">
        <f t="shared" si="14"/>
        <v>92545</v>
      </c>
      <c r="CV7" s="105">
        <f t="shared" si="15"/>
        <v>121832</v>
      </c>
      <c r="CW7" s="139">
        <f t="shared" si="16"/>
        <v>0.409798884491657</v>
      </c>
      <c r="CX7" s="139">
        <f t="shared" si="17"/>
        <v>0.316462261602464</v>
      </c>
      <c r="CY7" s="131"/>
      <c r="CZ7" s="138" t="s">
        <v>945</v>
      </c>
      <c r="DA7" s="138" t="s">
        <v>945</v>
      </c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5"/>
      <c r="DO7" s="105"/>
      <c r="DP7" s="105"/>
      <c r="DQ7" s="105"/>
      <c r="DR7" s="105"/>
      <c r="DS7" s="105"/>
      <c r="DT7" s="105"/>
      <c r="DU7" s="105"/>
      <c r="DV7" s="105"/>
      <c r="DW7" s="105"/>
      <c r="DX7" s="105"/>
      <c r="DY7" s="105"/>
      <c r="DZ7" s="105"/>
      <c r="EA7" s="105"/>
      <c r="EB7" s="105"/>
      <c r="EC7" s="105"/>
      <c r="ED7" s="105"/>
      <c r="EE7" s="105"/>
      <c r="EF7" s="105"/>
      <c r="EG7" s="105"/>
      <c r="EH7" s="105"/>
      <c r="EI7" s="105"/>
      <c r="EJ7" s="105"/>
      <c r="EK7" s="105"/>
      <c r="EL7" s="105"/>
      <c r="EM7" s="105"/>
      <c r="EN7" s="105"/>
      <c r="EO7" s="105"/>
      <c r="EP7" s="105"/>
      <c r="EQ7" s="105"/>
      <c r="ER7" s="105"/>
      <c r="ES7" s="105"/>
      <c r="ET7" s="105"/>
      <c r="EU7" s="105"/>
      <c r="EV7" s="105"/>
      <c r="EW7" s="105"/>
      <c r="EX7" s="105">
        <f t="shared" si="18"/>
        <v>2000</v>
      </c>
      <c r="EY7" s="105">
        <f t="shared" si="19"/>
        <v>4517</v>
      </c>
      <c r="EZ7" s="105">
        <f t="shared" si="20"/>
        <v>10025</v>
      </c>
      <c r="FA7" s="105">
        <v>10100</v>
      </c>
      <c r="FB7" s="105">
        <v>11500</v>
      </c>
      <c r="FC7" s="105">
        <v>16704</v>
      </c>
      <c r="FD7" s="105">
        <v>19719</v>
      </c>
      <c r="FE7" s="105">
        <v>18006</v>
      </c>
      <c r="FF7" s="105">
        <v>23069</v>
      </c>
      <c r="FG7" s="105">
        <v>27548</v>
      </c>
      <c r="FH7" s="105">
        <v>29402</v>
      </c>
      <c r="FI7" s="105">
        <v>29468</v>
      </c>
      <c r="FJ7" s="105">
        <v>23231</v>
      </c>
      <c r="FK7" s="105">
        <v>33612</v>
      </c>
      <c r="FL7" s="105">
        <v>40400</v>
      </c>
      <c r="FM7" s="105">
        <v>39160</v>
      </c>
      <c r="FN7" s="105">
        <v>31410</v>
      </c>
      <c r="FO7" s="105">
        <v>30012</v>
      </c>
      <c r="FP7" s="105">
        <v>30101</v>
      </c>
      <c r="FQ7" s="105">
        <v>30772</v>
      </c>
      <c r="FR7" s="105">
        <v>31672</v>
      </c>
      <c r="FS7" s="105">
        <v>40019</v>
      </c>
      <c r="FT7" s="105">
        <v>40798</v>
      </c>
      <c r="FU7" s="105">
        <v>41015</v>
      </c>
      <c r="FV7" s="105">
        <v>17246</v>
      </c>
      <c r="FW7" s="105">
        <v>8083</v>
      </c>
      <c r="FX7" s="105">
        <v>20895</v>
      </c>
      <c r="FY7" s="144">
        <f t="shared" si="48"/>
        <v>1.51720297029703</v>
      </c>
      <c r="FZ7" s="144">
        <f t="shared" si="49"/>
        <v>1.58505505381665</v>
      </c>
      <c r="GA7" s="140">
        <f t="shared" si="50"/>
        <v>0</v>
      </c>
      <c r="GB7" s="140">
        <v>0</v>
      </c>
      <c r="GC7" s="140">
        <v>0</v>
      </c>
      <c r="GD7" s="141">
        <f t="shared" si="51"/>
        <v>0</v>
      </c>
      <c r="GE7" s="141">
        <f t="shared" si="52"/>
        <v>202058</v>
      </c>
      <c r="GF7" s="141">
        <f t="shared" si="53"/>
        <v>412202</v>
      </c>
      <c r="GG7" s="141">
        <f t="shared" si="54"/>
        <v>46224</v>
      </c>
      <c r="GH7" s="142">
        <v>0</v>
      </c>
      <c r="GI7" s="142">
        <v>0</v>
      </c>
      <c r="GJ7" s="142">
        <v>0</v>
      </c>
      <c r="GK7" s="143">
        <v>0</v>
      </c>
      <c r="GL7" s="105">
        <v>0</v>
      </c>
      <c r="GM7" s="105">
        <v>0</v>
      </c>
      <c r="GN7" s="105">
        <v>0</v>
      </c>
      <c r="GO7" s="105">
        <v>16542</v>
      </c>
      <c r="GP7" s="105">
        <v>38304</v>
      </c>
      <c r="GQ7" s="105">
        <f t="shared" si="21"/>
        <v>60794</v>
      </c>
      <c r="GR7" s="105">
        <f t="shared" si="22"/>
        <v>86418</v>
      </c>
      <c r="GS7" s="105">
        <f t="shared" si="23"/>
        <v>97243</v>
      </c>
      <c r="GT7" s="105">
        <f t="shared" si="24"/>
        <v>100582</v>
      </c>
      <c r="GU7" s="105">
        <f t="shared" si="25"/>
        <v>92545</v>
      </c>
      <c r="GV7" s="105">
        <f t="shared" si="55"/>
        <v>121832</v>
      </c>
      <c r="GW7" s="139">
        <f t="shared" si="56"/>
        <v>0.409798884491657</v>
      </c>
      <c r="GX7" s="139">
        <f t="shared" si="57"/>
        <v>0.316462261602464</v>
      </c>
      <c r="GZ7" s="138" t="s">
        <v>946</v>
      </c>
      <c r="HA7" s="105"/>
      <c r="HB7" s="105"/>
      <c r="HC7" s="105"/>
      <c r="HD7" s="105"/>
      <c r="HE7" s="105"/>
      <c r="HF7" s="105"/>
      <c r="HG7" s="105"/>
      <c r="HH7" s="105"/>
      <c r="HI7" s="105"/>
      <c r="HJ7" s="105"/>
      <c r="HK7" s="105"/>
      <c r="HL7" s="105"/>
      <c r="HM7" s="105"/>
      <c r="HN7" s="105"/>
      <c r="HO7" s="105"/>
      <c r="HP7" s="105"/>
      <c r="HQ7" s="105"/>
      <c r="HR7" s="105"/>
      <c r="HS7" s="105"/>
      <c r="HT7" s="105"/>
      <c r="HU7" s="105"/>
      <c r="HV7" s="105"/>
      <c r="HW7" s="105"/>
      <c r="HX7" s="105"/>
      <c r="HY7" s="105"/>
      <c r="HZ7" s="105"/>
      <c r="IA7" s="105"/>
      <c r="IB7" s="105"/>
      <c r="IC7" s="105"/>
      <c r="ID7" s="105"/>
      <c r="IE7" s="105"/>
      <c r="IF7" s="105"/>
      <c r="IG7" s="105"/>
      <c r="IH7" s="105"/>
      <c r="II7" s="105"/>
      <c r="IJ7" s="105"/>
      <c r="IK7" s="105"/>
      <c r="IL7" s="105"/>
      <c r="IM7" s="105"/>
      <c r="IN7" s="105"/>
      <c r="IO7" s="105"/>
      <c r="IP7" s="105"/>
      <c r="IQ7" s="105"/>
      <c r="IR7" s="105"/>
      <c r="IS7" s="105"/>
      <c r="IT7" s="105"/>
      <c r="IU7" s="105"/>
      <c r="IV7" s="105"/>
      <c r="IW7" s="105"/>
      <c r="IX7" s="105"/>
      <c r="IY7" s="105"/>
      <c r="IZ7" s="105"/>
      <c r="JA7" s="105"/>
      <c r="JB7" s="105"/>
      <c r="JC7" s="105"/>
      <c r="JD7" s="105"/>
      <c r="JE7" s="105">
        <v>10123</v>
      </c>
      <c r="JF7" s="105">
        <v>9181</v>
      </c>
      <c r="JG7" s="105">
        <v>9087</v>
      </c>
      <c r="JH7" s="105"/>
      <c r="JI7" s="138" t="s">
        <v>946</v>
      </c>
      <c r="JJ7" s="105"/>
      <c r="JK7" s="105"/>
      <c r="JL7" s="105"/>
      <c r="JM7" s="105"/>
      <c r="JN7" s="105"/>
      <c r="JO7" s="105"/>
      <c r="JP7" s="105"/>
      <c r="JQ7" s="105"/>
      <c r="JR7" s="105"/>
      <c r="JS7" s="105"/>
      <c r="JT7" s="105"/>
      <c r="JU7" s="105"/>
      <c r="JV7" s="105"/>
      <c r="JW7" s="105"/>
      <c r="JX7" s="105"/>
      <c r="JY7" s="105"/>
      <c r="JZ7" s="105"/>
      <c r="KA7" s="105"/>
      <c r="KB7" s="105"/>
      <c r="KC7" s="105"/>
      <c r="KD7" s="105"/>
      <c r="KE7" s="105"/>
      <c r="KF7" s="105"/>
      <c r="KG7" s="105"/>
      <c r="KH7" s="105"/>
      <c r="KI7" s="105"/>
      <c r="KJ7" s="105"/>
      <c r="KK7" s="105"/>
      <c r="KL7" s="105"/>
      <c r="KM7" s="105"/>
      <c r="KN7" s="105"/>
      <c r="KO7" s="105"/>
      <c r="KP7" s="105"/>
      <c r="KQ7" s="105"/>
      <c r="KR7" s="105"/>
      <c r="KS7" s="105"/>
      <c r="KT7" s="105"/>
      <c r="KU7" s="105"/>
      <c r="KV7" s="105"/>
      <c r="KW7" s="105"/>
      <c r="KX7" s="105"/>
      <c r="KY7" s="105"/>
      <c r="KZ7" s="105"/>
      <c r="LA7" s="105"/>
      <c r="LB7" s="105"/>
      <c r="LC7" s="105"/>
      <c r="LD7" s="105"/>
      <c r="LE7" s="105"/>
      <c r="LF7" s="105"/>
      <c r="LG7" s="105"/>
      <c r="LH7" s="105"/>
      <c r="LI7" s="105"/>
      <c r="LJ7" s="105"/>
      <c r="LK7" s="105"/>
      <c r="LL7" s="105"/>
      <c r="LM7" s="105"/>
      <c r="LN7" s="105">
        <v>10123</v>
      </c>
      <c r="LO7" s="105">
        <v>9181</v>
      </c>
      <c r="LP7" s="105">
        <v>9087</v>
      </c>
      <c r="LQ7" s="105">
        <v>10582</v>
      </c>
      <c r="LR7" s="105">
        <v>7996</v>
      </c>
      <c r="LS7" s="105">
        <v>7299</v>
      </c>
      <c r="LT7" s="105">
        <v>5831</v>
      </c>
      <c r="LU7" s="105">
        <v>6082</v>
      </c>
      <c r="LV7" s="105">
        <v>6852</v>
      </c>
      <c r="LW7" s="105">
        <v>8451</v>
      </c>
      <c r="LX7" s="105">
        <v>9425</v>
      </c>
      <c r="LY7" s="105">
        <v>10933</v>
      </c>
      <c r="LZ7" s="105">
        <v>11884</v>
      </c>
      <c r="MA7" s="105">
        <v>12756</v>
      </c>
      <c r="MB7" s="105">
        <v>11955</v>
      </c>
      <c r="MC7" s="105">
        <v>14913</v>
      </c>
      <c r="MD7" s="105">
        <v>8762</v>
      </c>
      <c r="ME7" s="105">
        <v>6336</v>
      </c>
      <c r="MF7" s="105">
        <v>8595</v>
      </c>
      <c r="MG7" s="144">
        <f t="shared" si="58"/>
        <v>0.474018178700051</v>
      </c>
      <c r="MH7" s="144">
        <f t="shared" si="59"/>
        <v>0.356534090909091</v>
      </c>
      <c r="MJ7" s="143">
        <f t="shared" si="60"/>
        <v>0</v>
      </c>
      <c r="MK7" s="143">
        <f t="shared" si="26"/>
        <v>0</v>
      </c>
      <c r="ML7" s="143">
        <f t="shared" si="27"/>
        <v>0</v>
      </c>
      <c r="MM7" s="142">
        <f t="shared" si="61"/>
        <v>0</v>
      </c>
      <c r="MN7" s="142">
        <f t="shared" si="62"/>
        <v>38973</v>
      </c>
      <c r="MO7" s="142">
        <f t="shared" si="63"/>
        <v>114377</v>
      </c>
      <c r="MQ7" s="142">
        <f t="shared" si="28"/>
        <v>0</v>
      </c>
      <c r="MR7" s="143">
        <f t="shared" si="29"/>
        <v>0</v>
      </c>
      <c r="MS7" s="105">
        <f t="shared" si="30"/>
        <v>0</v>
      </c>
      <c r="MT7" s="105">
        <f t="shared" si="31"/>
        <v>0</v>
      </c>
      <c r="MU7" s="105" t="str">
        <f t="shared" si="32"/>
        <v/>
      </c>
      <c r="MV7" s="105" t="str">
        <f t="shared" si="33"/>
        <v/>
      </c>
      <c r="MW7" s="105" t="str">
        <f t="shared" si="34"/>
        <v/>
      </c>
      <c r="MX7" s="105">
        <f t="shared" si="35"/>
        <v>10123</v>
      </c>
      <c r="MY7" s="105">
        <f t="shared" si="36"/>
        <v>28850</v>
      </c>
      <c r="MZ7" s="105">
        <f t="shared" si="37"/>
        <v>21126</v>
      </c>
      <c r="NA7" s="105">
        <f t="shared" si="38"/>
        <v>21385</v>
      </c>
      <c r="NB7" s="105">
        <f t="shared" si="39"/>
        <v>32242</v>
      </c>
      <c r="NC7" s="105">
        <f t="shared" si="40"/>
        <v>39624</v>
      </c>
      <c r="ND7" s="144">
        <f t="shared" si="64"/>
        <v>0.373448873483536</v>
      </c>
      <c r="NE7" s="144">
        <f t="shared" si="65"/>
        <v>0.228956020098009</v>
      </c>
    </row>
    <row r="8" ht="15" spans="1:369">
      <c r="A8" s="137"/>
      <c r="B8" s="138" t="s">
        <v>943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>
        <v>1755</v>
      </c>
      <c r="AU8" s="105">
        <v>3000</v>
      </c>
      <c r="AV8" s="105">
        <v>6018</v>
      </c>
      <c r="AW8" s="105">
        <v>8809</v>
      </c>
      <c r="AX8" s="105">
        <v>10016</v>
      </c>
      <c r="AY8" s="105">
        <v>10602</v>
      </c>
      <c r="AZ8" s="105">
        <v>8565</v>
      </c>
      <c r="BA8" s="105">
        <v>10501</v>
      </c>
      <c r="BB8" s="105">
        <v>12040</v>
      </c>
      <c r="BC8" s="105">
        <v>6430</v>
      </c>
      <c r="BD8" s="105">
        <v>10376</v>
      </c>
      <c r="BE8" s="105">
        <v>21005</v>
      </c>
      <c r="BF8" s="105">
        <v>23469</v>
      </c>
      <c r="BG8" s="105">
        <v>24956</v>
      </c>
      <c r="BH8" s="105">
        <v>25336</v>
      </c>
      <c r="BI8" s="105">
        <v>26063</v>
      </c>
      <c r="BJ8" s="105">
        <v>26074</v>
      </c>
      <c r="BK8" s="105">
        <v>17629</v>
      </c>
      <c r="BL8" s="105">
        <v>22861</v>
      </c>
      <c r="BM8" s="105">
        <v>30077</v>
      </c>
      <c r="BN8" s="105">
        <v>30462</v>
      </c>
      <c r="BO8" s="105">
        <v>30679</v>
      </c>
      <c r="BP8" s="105">
        <v>31140</v>
      </c>
      <c r="BQ8" s="105">
        <v>31950</v>
      </c>
      <c r="BR8" s="105">
        <v>32745</v>
      </c>
      <c r="BS8" s="105">
        <v>32927</v>
      </c>
      <c r="BT8" s="105">
        <v>35189</v>
      </c>
      <c r="BU8" s="105">
        <v>35246</v>
      </c>
      <c r="BV8" s="105">
        <v>36514</v>
      </c>
      <c r="BW8" s="105">
        <v>18905</v>
      </c>
      <c r="BX8" s="105">
        <v>13725</v>
      </c>
      <c r="BY8" s="105">
        <v>21048</v>
      </c>
      <c r="BZ8" s="139">
        <f t="shared" si="41"/>
        <v>-0.300196163181168</v>
      </c>
      <c r="CA8" s="139">
        <f t="shared" si="42"/>
        <v>0.533551912568306</v>
      </c>
      <c r="CB8" s="140">
        <f t="shared" si="43"/>
        <v>0</v>
      </c>
      <c r="CC8" s="140">
        <f t="shared" si="0"/>
        <v>0</v>
      </c>
      <c r="CD8" s="140">
        <f t="shared" si="1"/>
        <v>0</v>
      </c>
      <c r="CE8" s="141">
        <f t="shared" si="44"/>
        <v>29598</v>
      </c>
      <c r="CF8" s="141">
        <f t="shared" si="45"/>
        <v>205417</v>
      </c>
      <c r="CG8" s="141">
        <f t="shared" si="46"/>
        <v>367419</v>
      </c>
      <c r="CH8" s="141">
        <f t="shared" si="47"/>
        <v>53678</v>
      </c>
      <c r="CI8" s="142">
        <f t="shared" si="2"/>
        <v>0</v>
      </c>
      <c r="CJ8" s="142">
        <f t="shared" si="3"/>
        <v>0</v>
      </c>
      <c r="CK8" s="143">
        <f t="shared" si="4"/>
        <v>0</v>
      </c>
      <c r="CL8" s="105">
        <f t="shared" si="5"/>
        <v>0</v>
      </c>
      <c r="CM8" s="105">
        <f t="shared" si="6"/>
        <v>4755</v>
      </c>
      <c r="CN8" s="105">
        <f t="shared" si="7"/>
        <v>24843</v>
      </c>
      <c r="CO8" s="105">
        <f t="shared" si="8"/>
        <v>29668</v>
      </c>
      <c r="CP8" s="105">
        <f t="shared" si="9"/>
        <v>28846</v>
      </c>
      <c r="CQ8" s="105">
        <f t="shared" si="10"/>
        <v>69430</v>
      </c>
      <c r="CR8" s="105">
        <f t="shared" si="11"/>
        <v>77473</v>
      </c>
      <c r="CS8" s="105">
        <f t="shared" si="12"/>
        <v>70567</v>
      </c>
      <c r="CT8" s="105">
        <f t="shared" si="13"/>
        <v>92281</v>
      </c>
      <c r="CU8" s="105">
        <f t="shared" si="14"/>
        <v>97622</v>
      </c>
      <c r="CV8" s="105">
        <f t="shared" si="15"/>
        <v>106949</v>
      </c>
      <c r="CW8" s="139">
        <f t="shared" si="16"/>
        <v>0.380468034024757</v>
      </c>
      <c r="CX8" s="139">
        <f t="shared" si="17"/>
        <v>0.0955419884862019</v>
      </c>
      <c r="CY8" s="131"/>
      <c r="CZ8" s="138" t="s">
        <v>49</v>
      </c>
      <c r="DA8" s="138" t="s">
        <v>49</v>
      </c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5"/>
      <c r="DO8" s="105"/>
      <c r="DP8" s="105"/>
      <c r="DQ8" s="105"/>
      <c r="DR8" s="105">
        <v>668</v>
      </c>
      <c r="DS8" s="105">
        <v>2016</v>
      </c>
      <c r="DT8" s="105">
        <v>3406</v>
      </c>
      <c r="DU8" s="105">
        <v>3815</v>
      </c>
      <c r="DV8" s="105">
        <v>4006</v>
      </c>
      <c r="DW8" s="105">
        <v>4217</v>
      </c>
      <c r="DX8" s="105">
        <v>5538</v>
      </c>
      <c r="DY8" s="105">
        <v>8460</v>
      </c>
      <c r="DZ8" s="105">
        <v>2648</v>
      </c>
      <c r="EA8" s="105">
        <v>1433</v>
      </c>
      <c r="EB8" s="105">
        <v>2957</v>
      </c>
      <c r="EC8" s="105">
        <v>3586</v>
      </c>
      <c r="ED8" s="105">
        <v>3892</v>
      </c>
      <c r="EE8" s="105">
        <v>3695</v>
      </c>
      <c r="EF8" s="105">
        <v>3685</v>
      </c>
      <c r="EG8" s="105">
        <v>4071</v>
      </c>
      <c r="EH8" s="105">
        <v>4548</v>
      </c>
      <c r="EI8" s="105">
        <v>4630</v>
      </c>
      <c r="EJ8" s="105">
        <v>5084</v>
      </c>
      <c r="EK8" s="105">
        <v>5397</v>
      </c>
      <c r="EL8" s="105">
        <v>6092</v>
      </c>
      <c r="EM8" s="105">
        <v>2724</v>
      </c>
      <c r="EN8" s="105">
        <v>5738</v>
      </c>
      <c r="EO8" s="105">
        <v>5077</v>
      </c>
      <c r="EP8" s="105">
        <v>4905</v>
      </c>
      <c r="EQ8" s="105">
        <v>5002</v>
      </c>
      <c r="ER8" s="105">
        <v>5072</v>
      </c>
      <c r="ES8" s="105">
        <v>5238</v>
      </c>
      <c r="ET8" s="105">
        <v>7679</v>
      </c>
      <c r="EU8" s="105">
        <v>7819</v>
      </c>
      <c r="EV8" s="105">
        <v>7465</v>
      </c>
      <c r="EW8" s="105">
        <v>6409</v>
      </c>
      <c r="EX8" s="105">
        <f t="shared" si="18"/>
        <v>7049</v>
      </c>
      <c r="EY8" s="105">
        <f t="shared" si="19"/>
        <v>3380</v>
      </c>
      <c r="EZ8" s="105">
        <f t="shared" si="20"/>
        <v>6798</v>
      </c>
      <c r="FA8" s="105">
        <v>3291</v>
      </c>
      <c r="FB8" s="105">
        <v>10503</v>
      </c>
      <c r="FC8" s="105">
        <v>8903</v>
      </c>
      <c r="FD8" s="105">
        <v>6864</v>
      </c>
      <c r="FE8" s="105">
        <v>11695</v>
      </c>
      <c r="FF8" s="105">
        <v>13522</v>
      </c>
      <c r="FG8" s="105">
        <v>14507</v>
      </c>
      <c r="FH8" s="105">
        <v>15323</v>
      </c>
      <c r="FI8" s="105">
        <v>13844</v>
      </c>
      <c r="FJ8" s="105">
        <v>4091</v>
      </c>
      <c r="FK8" s="105">
        <v>16827</v>
      </c>
      <c r="FL8" s="105">
        <v>26392</v>
      </c>
      <c r="FM8" s="105">
        <v>19569</v>
      </c>
      <c r="FN8" s="105">
        <v>25233</v>
      </c>
      <c r="FO8" s="105">
        <v>22487</v>
      </c>
      <c r="FP8" s="105">
        <v>22437</v>
      </c>
      <c r="FQ8" s="105">
        <v>22896</v>
      </c>
      <c r="FR8" s="105">
        <v>21546</v>
      </c>
      <c r="FS8" s="105">
        <v>11730</v>
      </c>
      <c r="FT8" s="105">
        <v>12195</v>
      </c>
      <c r="FU8" s="105">
        <v>15824</v>
      </c>
      <c r="FV8" s="105">
        <v>3528</v>
      </c>
      <c r="FW8" s="105">
        <v>3440</v>
      </c>
      <c r="FX8" s="105">
        <v>12339</v>
      </c>
      <c r="FY8" s="144">
        <f t="shared" si="48"/>
        <v>1.46752803879964</v>
      </c>
      <c r="FZ8" s="144">
        <f t="shared" si="49"/>
        <v>2.58691860465116</v>
      </c>
      <c r="GA8" s="140">
        <f t="shared" si="50"/>
        <v>0</v>
      </c>
      <c r="GB8" s="140">
        <v>32126</v>
      </c>
      <c r="GC8" s="140">
        <v>45626</v>
      </c>
      <c r="GD8" s="141">
        <f t="shared" si="51"/>
        <v>69220</v>
      </c>
      <c r="GE8" s="141">
        <f t="shared" si="52"/>
        <v>115679</v>
      </c>
      <c r="GF8" s="141">
        <f t="shared" si="53"/>
        <v>221227</v>
      </c>
      <c r="GG8" s="141">
        <f t="shared" si="54"/>
        <v>19307</v>
      </c>
      <c r="GH8" s="142">
        <v>11173</v>
      </c>
      <c r="GI8" s="142">
        <v>12304</v>
      </c>
      <c r="GJ8" s="142">
        <v>15111</v>
      </c>
      <c r="GK8" s="143">
        <v>14554</v>
      </c>
      <c r="GL8" s="105">
        <v>14984</v>
      </c>
      <c r="GM8" s="105">
        <v>17989</v>
      </c>
      <c r="GN8" s="105">
        <v>21693</v>
      </c>
      <c r="GO8" s="105">
        <v>17227</v>
      </c>
      <c r="GP8" s="105">
        <v>22697</v>
      </c>
      <c r="GQ8" s="105">
        <f t="shared" si="21"/>
        <v>32081</v>
      </c>
      <c r="GR8" s="105">
        <f t="shared" si="22"/>
        <v>43674</v>
      </c>
      <c r="GS8" s="105">
        <f t="shared" si="23"/>
        <v>47310</v>
      </c>
      <c r="GT8" s="105">
        <f t="shared" si="24"/>
        <v>67289</v>
      </c>
      <c r="GU8" s="105">
        <f t="shared" si="25"/>
        <v>66879</v>
      </c>
      <c r="GV8" s="105">
        <f t="shared" si="55"/>
        <v>39749</v>
      </c>
      <c r="GW8" s="139">
        <f t="shared" si="56"/>
        <v>-0.0898704034436965</v>
      </c>
      <c r="GX8" s="139">
        <f t="shared" si="57"/>
        <v>-0.405657979335815</v>
      </c>
      <c r="GZ8" s="138" t="s">
        <v>947</v>
      </c>
      <c r="HA8" s="105"/>
      <c r="HB8" s="105"/>
      <c r="HC8" s="105"/>
      <c r="HD8" s="105"/>
      <c r="HE8" s="105"/>
      <c r="HF8" s="105"/>
      <c r="HG8" s="105"/>
      <c r="HH8" s="105"/>
      <c r="HI8" s="105"/>
      <c r="HJ8" s="105"/>
      <c r="HK8" s="105"/>
      <c r="HL8" s="105"/>
      <c r="HM8" s="105"/>
      <c r="HN8" s="105"/>
      <c r="HO8" s="105"/>
      <c r="HP8" s="105"/>
      <c r="HQ8" s="105"/>
      <c r="HR8" s="105"/>
      <c r="HS8" s="105"/>
      <c r="HT8" s="105"/>
      <c r="HU8" s="105"/>
      <c r="HV8" s="105"/>
      <c r="HW8" s="105"/>
      <c r="HX8" s="105"/>
      <c r="HY8" s="105"/>
      <c r="HZ8" s="105"/>
      <c r="IA8" s="105"/>
      <c r="IB8" s="105"/>
      <c r="IC8" s="105"/>
      <c r="ID8" s="105"/>
      <c r="IE8" s="105"/>
      <c r="IF8" s="105"/>
      <c r="IG8" s="105"/>
      <c r="IH8" s="105"/>
      <c r="II8" s="105"/>
      <c r="IJ8" s="105"/>
      <c r="IK8" s="105"/>
      <c r="IL8" s="105"/>
      <c r="IM8" s="105"/>
      <c r="IN8" s="105"/>
      <c r="IO8" s="105"/>
      <c r="IP8" s="105"/>
      <c r="IQ8" s="105"/>
      <c r="IR8" s="105"/>
      <c r="IS8" s="105"/>
      <c r="IT8" s="105"/>
      <c r="IU8" s="105"/>
      <c r="IV8" s="105"/>
      <c r="IW8" s="105"/>
      <c r="IX8" s="105"/>
      <c r="IY8" s="105">
        <v>1476</v>
      </c>
      <c r="IZ8" s="105">
        <v>2040</v>
      </c>
      <c r="JA8" s="105">
        <v>4558</v>
      </c>
      <c r="JB8" s="105">
        <v>7464</v>
      </c>
      <c r="JC8" s="105">
        <v>7548</v>
      </c>
      <c r="JD8" s="105">
        <v>8725</v>
      </c>
      <c r="JE8" s="105">
        <v>9101</v>
      </c>
      <c r="JF8" s="105">
        <v>9111</v>
      </c>
      <c r="JG8" s="105">
        <v>6032</v>
      </c>
      <c r="JH8" s="105"/>
      <c r="JI8" s="138" t="s">
        <v>947</v>
      </c>
      <c r="JJ8" s="105"/>
      <c r="JK8" s="105"/>
      <c r="JL8" s="105"/>
      <c r="JM8" s="105"/>
      <c r="JN8" s="105"/>
      <c r="JO8" s="105"/>
      <c r="JP8" s="105"/>
      <c r="JQ8" s="105"/>
      <c r="JR8" s="105"/>
      <c r="JS8" s="105"/>
      <c r="JT8" s="105"/>
      <c r="JU8" s="105"/>
      <c r="JV8" s="105"/>
      <c r="JW8" s="105"/>
      <c r="JX8" s="105"/>
      <c r="JY8" s="105"/>
      <c r="JZ8" s="105"/>
      <c r="KA8" s="105"/>
      <c r="KB8" s="105"/>
      <c r="KC8" s="105"/>
      <c r="KD8" s="105"/>
      <c r="KE8" s="105"/>
      <c r="KF8" s="105"/>
      <c r="KG8" s="105"/>
      <c r="KH8" s="105"/>
      <c r="KI8" s="105"/>
      <c r="KJ8" s="105"/>
      <c r="KK8" s="105"/>
      <c r="KL8" s="105"/>
      <c r="KM8" s="105"/>
      <c r="KN8" s="105"/>
      <c r="KO8" s="105"/>
      <c r="KP8" s="105"/>
      <c r="KQ8" s="105"/>
      <c r="KR8" s="105"/>
      <c r="KS8" s="105"/>
      <c r="KT8" s="105"/>
      <c r="KU8" s="105"/>
      <c r="KV8" s="105"/>
      <c r="KW8" s="105"/>
      <c r="KX8" s="105"/>
      <c r="KY8" s="105"/>
      <c r="KZ8" s="105"/>
      <c r="LA8" s="105"/>
      <c r="LB8" s="105"/>
      <c r="LC8" s="105"/>
      <c r="LD8" s="105"/>
      <c r="LE8" s="105"/>
      <c r="LF8" s="105"/>
      <c r="LG8" s="105"/>
      <c r="LH8" s="105">
        <v>1476</v>
      </c>
      <c r="LI8" s="105">
        <v>2040</v>
      </c>
      <c r="LJ8" s="105">
        <v>4558</v>
      </c>
      <c r="LK8" s="105">
        <v>7464</v>
      </c>
      <c r="LL8" s="105">
        <v>7548</v>
      </c>
      <c r="LM8" s="105">
        <v>8725</v>
      </c>
      <c r="LN8" s="105">
        <v>9101</v>
      </c>
      <c r="LO8" s="105">
        <v>9111</v>
      </c>
      <c r="LP8" s="105">
        <v>6032</v>
      </c>
      <c r="LQ8" s="105">
        <v>6107</v>
      </c>
      <c r="LR8" s="105">
        <v>4966</v>
      </c>
      <c r="LS8" s="105">
        <v>4970</v>
      </c>
      <c r="LT8" s="105">
        <v>3911</v>
      </c>
      <c r="LU8" s="105">
        <v>5380</v>
      </c>
      <c r="LV8" s="105">
        <v>10457</v>
      </c>
      <c r="LW8" s="105">
        <v>10222</v>
      </c>
      <c r="LX8" s="105">
        <v>11994</v>
      </c>
      <c r="LY8" s="105">
        <v>12092</v>
      </c>
      <c r="LZ8" s="105">
        <v>7950</v>
      </c>
      <c r="MA8" s="105">
        <v>7966</v>
      </c>
      <c r="MB8" s="105">
        <v>5950</v>
      </c>
      <c r="MC8" s="105">
        <v>6150</v>
      </c>
      <c r="MD8" s="105">
        <v>3450</v>
      </c>
      <c r="ME8" s="105">
        <v>7110</v>
      </c>
      <c r="MF8" s="105">
        <v>28964</v>
      </c>
      <c r="MG8" s="144">
        <f t="shared" si="58"/>
        <v>6.40577857325492</v>
      </c>
      <c r="MH8" s="144">
        <f t="shared" si="59"/>
        <v>3.07369901547117</v>
      </c>
      <c r="MJ8" s="143">
        <f t="shared" si="60"/>
        <v>0</v>
      </c>
      <c r="MK8" s="143">
        <f t="shared" si="26"/>
        <v>0</v>
      </c>
      <c r="ML8" s="143">
        <f t="shared" si="27"/>
        <v>0</v>
      </c>
      <c r="MM8" s="142">
        <f t="shared" si="61"/>
        <v>0</v>
      </c>
      <c r="MN8" s="142">
        <f t="shared" si="62"/>
        <v>62162</v>
      </c>
      <c r="MO8" s="142">
        <f t="shared" si="63"/>
        <v>92008</v>
      </c>
      <c r="MQ8" s="142">
        <f t="shared" si="28"/>
        <v>0</v>
      </c>
      <c r="MR8" s="143">
        <f t="shared" si="29"/>
        <v>0</v>
      </c>
      <c r="MS8" s="105">
        <f t="shared" si="30"/>
        <v>0</v>
      </c>
      <c r="MT8" s="105">
        <f t="shared" si="31"/>
        <v>0</v>
      </c>
      <c r="MU8" s="105" t="str">
        <f t="shared" si="32"/>
        <v/>
      </c>
      <c r="MV8" s="105">
        <f t="shared" si="33"/>
        <v>1476</v>
      </c>
      <c r="MW8" s="105">
        <f t="shared" si="34"/>
        <v>14062</v>
      </c>
      <c r="MX8" s="105">
        <f t="shared" si="35"/>
        <v>25374</v>
      </c>
      <c r="MY8" s="105">
        <f t="shared" si="36"/>
        <v>21250</v>
      </c>
      <c r="MZ8" s="105">
        <f t="shared" si="37"/>
        <v>13847</v>
      </c>
      <c r="NA8" s="105">
        <f t="shared" si="38"/>
        <v>26059</v>
      </c>
      <c r="NB8" s="105">
        <f t="shared" si="39"/>
        <v>32036</v>
      </c>
      <c r="NC8" s="105">
        <f t="shared" si="40"/>
        <v>20066</v>
      </c>
      <c r="ND8" s="144">
        <f t="shared" si="64"/>
        <v>-0.0557176470588235</v>
      </c>
      <c r="NE8" s="144">
        <f t="shared" si="65"/>
        <v>-0.373642152578349</v>
      </c>
    </row>
    <row r="9" ht="15" spans="1:369">
      <c r="A9" s="137"/>
      <c r="B9" s="138" t="s">
        <v>941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>
        <v>106</v>
      </c>
      <c r="AN9" s="105">
        <v>347</v>
      </c>
      <c r="AO9" s="105">
        <v>2509</v>
      </c>
      <c r="AP9" s="105">
        <v>3603</v>
      </c>
      <c r="AQ9" s="105">
        <v>5542</v>
      </c>
      <c r="AR9" s="105">
        <v>9269</v>
      </c>
      <c r="AS9" s="105">
        <v>11230</v>
      </c>
      <c r="AT9" s="105">
        <v>13043</v>
      </c>
      <c r="AU9" s="105">
        <v>15164</v>
      </c>
      <c r="AV9" s="105">
        <v>17503</v>
      </c>
      <c r="AW9" s="105">
        <v>18054</v>
      </c>
      <c r="AX9" s="105">
        <v>17286</v>
      </c>
      <c r="AY9" s="105">
        <v>18449</v>
      </c>
      <c r="AZ9" s="105">
        <v>14243</v>
      </c>
      <c r="BA9" s="105">
        <v>14260</v>
      </c>
      <c r="BB9" s="105">
        <v>12465</v>
      </c>
      <c r="BC9" s="105">
        <v>11095</v>
      </c>
      <c r="BD9" s="105">
        <v>12111</v>
      </c>
      <c r="BE9" s="105">
        <v>18817</v>
      </c>
      <c r="BF9" s="105">
        <v>24242</v>
      </c>
      <c r="BG9" s="105">
        <v>24452</v>
      </c>
      <c r="BH9" s="105">
        <v>20006</v>
      </c>
      <c r="BI9" s="105">
        <v>12628</v>
      </c>
      <c r="BJ9" s="105">
        <v>12580</v>
      </c>
      <c r="BK9" s="105">
        <v>5087</v>
      </c>
      <c r="BL9" s="105">
        <v>19000</v>
      </c>
      <c r="BM9" s="105">
        <v>30421</v>
      </c>
      <c r="BN9" s="105"/>
      <c r="BO9" s="105">
        <v>30591</v>
      </c>
      <c r="BP9" s="105">
        <v>30666</v>
      </c>
      <c r="BQ9" s="105">
        <v>30700</v>
      </c>
      <c r="BR9" s="105">
        <v>31154</v>
      </c>
      <c r="BS9" s="105">
        <v>31165</v>
      </c>
      <c r="BT9" s="105">
        <v>28890</v>
      </c>
      <c r="BU9" s="105">
        <v>28952</v>
      </c>
      <c r="BV9" s="105">
        <v>29460</v>
      </c>
      <c r="BW9" s="105">
        <v>16486</v>
      </c>
      <c r="BX9" s="105">
        <v>12020</v>
      </c>
      <c r="BY9" s="105">
        <v>23128</v>
      </c>
      <c r="BZ9" s="139">
        <f t="shared" si="41"/>
        <v>-0.239735708885309</v>
      </c>
      <c r="CA9" s="139">
        <f t="shared" si="42"/>
        <v>0.924126455906822</v>
      </c>
      <c r="CB9" s="140">
        <f t="shared" si="43"/>
        <v>0</v>
      </c>
      <c r="CC9" s="140">
        <f t="shared" si="0"/>
        <v>0</v>
      </c>
      <c r="CD9" s="140">
        <f t="shared" si="1"/>
        <v>0</v>
      </c>
      <c r="CE9" s="141">
        <f t="shared" si="44"/>
        <v>113656</v>
      </c>
      <c r="CF9" s="141">
        <f t="shared" si="45"/>
        <v>195348</v>
      </c>
      <c r="CG9" s="141">
        <f t="shared" si="46"/>
        <v>296086</v>
      </c>
      <c r="CH9" s="141">
        <f t="shared" si="47"/>
        <v>51634</v>
      </c>
      <c r="CI9" s="142">
        <f t="shared" si="2"/>
        <v>0</v>
      </c>
      <c r="CJ9" s="142">
        <f t="shared" si="3"/>
        <v>0</v>
      </c>
      <c r="CK9" s="143">
        <f t="shared" si="4"/>
        <v>2962</v>
      </c>
      <c r="CL9" s="105">
        <f t="shared" si="5"/>
        <v>18414</v>
      </c>
      <c r="CM9" s="105">
        <f t="shared" si="6"/>
        <v>39437</v>
      </c>
      <c r="CN9" s="105">
        <f t="shared" si="7"/>
        <v>52843</v>
      </c>
      <c r="CO9" s="105">
        <f t="shared" si="8"/>
        <v>46952</v>
      </c>
      <c r="CP9" s="105">
        <f t="shared" si="9"/>
        <v>35671</v>
      </c>
      <c r="CQ9" s="105">
        <f t="shared" si="10"/>
        <v>67511</v>
      </c>
      <c r="CR9" s="105">
        <f t="shared" si="11"/>
        <v>45214</v>
      </c>
      <c r="CS9" s="105">
        <f t="shared" si="12"/>
        <v>54508</v>
      </c>
      <c r="CT9" s="105">
        <f t="shared" si="13"/>
        <v>61257</v>
      </c>
      <c r="CU9" s="105">
        <f t="shared" si="14"/>
        <v>93019</v>
      </c>
      <c r="CV9" s="105">
        <f t="shared" si="15"/>
        <v>87302</v>
      </c>
      <c r="CW9" s="139">
        <f t="shared" si="16"/>
        <v>0.930862122351484</v>
      </c>
      <c r="CX9" s="139">
        <f t="shared" si="17"/>
        <v>-0.0614605618207033</v>
      </c>
      <c r="CY9" s="131"/>
      <c r="CZ9" s="138" t="s">
        <v>51</v>
      </c>
      <c r="DA9" s="138" t="s">
        <v>51</v>
      </c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5"/>
      <c r="DO9" s="105"/>
      <c r="DP9" s="105"/>
      <c r="DQ9" s="105"/>
      <c r="DR9" s="105"/>
      <c r="DS9" s="105"/>
      <c r="DT9" s="105"/>
      <c r="DU9" s="105"/>
      <c r="DV9" s="105"/>
      <c r="DW9" s="105"/>
      <c r="DX9" s="105"/>
      <c r="DY9" s="105"/>
      <c r="DZ9" s="105"/>
      <c r="EA9" s="105"/>
      <c r="EB9" s="105"/>
      <c r="EC9" s="105"/>
      <c r="ED9" s="105"/>
      <c r="EE9" s="105"/>
      <c r="EF9" s="105"/>
      <c r="EG9" s="105"/>
      <c r="EH9" s="105"/>
      <c r="EI9" s="105"/>
      <c r="EJ9" s="105"/>
      <c r="EK9" s="105"/>
      <c r="EL9" s="105"/>
      <c r="EM9" s="105"/>
      <c r="EN9" s="105"/>
      <c r="EO9" s="105">
        <v>2000</v>
      </c>
      <c r="EP9" s="105">
        <v>2203</v>
      </c>
      <c r="EQ9" s="105">
        <v>2233</v>
      </c>
      <c r="ER9" s="105">
        <v>3109</v>
      </c>
      <c r="ES9" s="105">
        <v>4124</v>
      </c>
      <c r="ET9" s="105">
        <v>5003</v>
      </c>
      <c r="EU9" s="105">
        <v>3384</v>
      </c>
      <c r="EV9" s="105">
        <v>6032</v>
      </c>
      <c r="EW9" s="105">
        <v>6020</v>
      </c>
      <c r="EX9" s="105">
        <f t="shared" si="18"/>
        <v>6413</v>
      </c>
      <c r="EY9" s="105">
        <f t="shared" si="19"/>
        <v>2986</v>
      </c>
      <c r="EZ9" s="105">
        <f t="shared" si="20"/>
        <v>9501</v>
      </c>
      <c r="FA9" s="105">
        <v>5261</v>
      </c>
      <c r="FB9" s="105">
        <v>8289</v>
      </c>
      <c r="FC9" s="105">
        <v>11801</v>
      </c>
      <c r="FD9" s="105">
        <v>12530</v>
      </c>
      <c r="FE9" s="105">
        <v>11012</v>
      </c>
      <c r="FF9" s="105">
        <v>13408</v>
      </c>
      <c r="FG9" s="105">
        <v>12615</v>
      </c>
      <c r="FH9" s="105">
        <v>11560</v>
      </c>
      <c r="FI9" s="105">
        <v>14311</v>
      </c>
      <c r="FJ9" s="105">
        <v>4792</v>
      </c>
      <c r="FK9" s="105">
        <v>12996</v>
      </c>
      <c r="FL9" s="105">
        <v>13267</v>
      </c>
      <c r="FM9" s="105">
        <v>21065</v>
      </c>
      <c r="FN9" s="105">
        <v>19306</v>
      </c>
      <c r="FO9" s="105">
        <v>20583</v>
      </c>
      <c r="FP9" s="105">
        <v>17861</v>
      </c>
      <c r="FQ9" s="105">
        <v>18227</v>
      </c>
      <c r="FR9" s="105">
        <v>27496</v>
      </c>
      <c r="FS9" s="105">
        <v>27304</v>
      </c>
      <c r="FT9" s="105">
        <v>22640</v>
      </c>
      <c r="FU9" s="105">
        <v>24018</v>
      </c>
      <c r="FV9" s="105">
        <v>5791</v>
      </c>
      <c r="FW9" s="105">
        <v>5609</v>
      </c>
      <c r="FX9" s="105">
        <v>13616</v>
      </c>
      <c r="FY9" s="144">
        <f t="shared" si="48"/>
        <v>2.02630587171177</v>
      </c>
      <c r="FZ9" s="144">
        <f t="shared" si="49"/>
        <v>1.42752718844714</v>
      </c>
      <c r="GA9" s="140">
        <f t="shared" si="50"/>
        <v>0</v>
      </c>
      <c r="GB9" s="140">
        <v>0</v>
      </c>
      <c r="GC9" s="140">
        <v>0</v>
      </c>
      <c r="GD9" s="141">
        <f t="shared" si="51"/>
        <v>34108</v>
      </c>
      <c r="GE9" s="141">
        <f t="shared" si="52"/>
        <v>119687</v>
      </c>
      <c r="GF9" s="141">
        <f t="shared" si="53"/>
        <v>229555</v>
      </c>
      <c r="GG9" s="141">
        <f t="shared" si="54"/>
        <v>25016</v>
      </c>
      <c r="GH9" s="142">
        <v>0</v>
      </c>
      <c r="GI9" s="142">
        <v>0</v>
      </c>
      <c r="GJ9" s="142">
        <v>0</v>
      </c>
      <c r="GK9" s="143">
        <v>0</v>
      </c>
      <c r="GL9" s="105">
        <v>6436</v>
      </c>
      <c r="GM9" s="105">
        <v>12236</v>
      </c>
      <c r="GN9" s="105">
        <v>15436</v>
      </c>
      <c r="GO9" s="105">
        <v>18900</v>
      </c>
      <c r="GP9" s="105">
        <v>25351</v>
      </c>
      <c r="GQ9" s="105">
        <f t="shared" si="21"/>
        <v>36950</v>
      </c>
      <c r="GR9" s="105">
        <f t="shared" si="22"/>
        <v>38486</v>
      </c>
      <c r="GS9" s="105">
        <f t="shared" si="23"/>
        <v>31055</v>
      </c>
      <c r="GT9" s="105">
        <f t="shared" si="24"/>
        <v>60954</v>
      </c>
      <c r="GU9" s="105">
        <f t="shared" si="25"/>
        <v>63584</v>
      </c>
      <c r="GV9" s="105">
        <f t="shared" si="55"/>
        <v>73962</v>
      </c>
      <c r="GW9" s="139">
        <f t="shared" si="56"/>
        <v>0.921789741724263</v>
      </c>
      <c r="GX9" s="139">
        <f t="shared" si="57"/>
        <v>0.163217161550075</v>
      </c>
      <c r="GZ9" s="138" t="s">
        <v>948</v>
      </c>
      <c r="HA9" s="105"/>
      <c r="HB9" s="105"/>
      <c r="HC9" s="105"/>
      <c r="HD9" s="105"/>
      <c r="HE9" s="105"/>
      <c r="HF9" s="105"/>
      <c r="HG9" s="105"/>
      <c r="HH9" s="105"/>
      <c r="HI9" s="105"/>
      <c r="HJ9" s="105"/>
      <c r="HK9" s="105"/>
      <c r="HL9" s="105"/>
      <c r="HM9" s="105"/>
      <c r="HN9" s="105"/>
      <c r="HO9" s="105"/>
      <c r="HP9" s="105"/>
      <c r="HQ9" s="105"/>
      <c r="HR9" s="105"/>
      <c r="HS9" s="105"/>
      <c r="HT9" s="105"/>
      <c r="HU9" s="105"/>
      <c r="HV9" s="105"/>
      <c r="HW9" s="105"/>
      <c r="HX9" s="105"/>
      <c r="HY9" s="105"/>
      <c r="HZ9" s="105"/>
      <c r="IA9" s="105"/>
      <c r="IB9" s="105"/>
      <c r="IC9" s="105"/>
      <c r="ID9" s="105"/>
      <c r="IE9" s="105"/>
      <c r="IF9" s="105"/>
      <c r="IG9" s="105"/>
      <c r="IH9" s="105"/>
      <c r="II9" s="105"/>
      <c r="IJ9" s="105"/>
      <c r="IK9" s="105"/>
      <c r="IL9" s="105"/>
      <c r="IM9" s="105"/>
      <c r="IN9" s="105"/>
      <c r="IO9" s="105"/>
      <c r="IP9" s="105"/>
      <c r="IQ9" s="105"/>
      <c r="IR9" s="105"/>
      <c r="IS9" s="105"/>
      <c r="IT9" s="105"/>
      <c r="IU9" s="105"/>
      <c r="IV9" s="105"/>
      <c r="IW9" s="105">
        <v>816</v>
      </c>
      <c r="IX9" s="105">
        <v>1061</v>
      </c>
      <c r="IY9" s="105">
        <v>3045</v>
      </c>
      <c r="IZ9" s="105">
        <v>3245</v>
      </c>
      <c r="JA9" s="105">
        <v>5033</v>
      </c>
      <c r="JB9" s="105">
        <v>7021</v>
      </c>
      <c r="JC9" s="105">
        <v>6128</v>
      </c>
      <c r="JD9" s="105">
        <v>16840</v>
      </c>
      <c r="JE9" s="105">
        <v>5352</v>
      </c>
      <c r="JF9" s="105">
        <v>3497</v>
      </c>
      <c r="JG9" s="105">
        <v>2938</v>
      </c>
      <c r="JH9" s="105"/>
      <c r="JI9" s="138" t="s">
        <v>948</v>
      </c>
      <c r="JJ9" s="105"/>
      <c r="JK9" s="105"/>
      <c r="JL9" s="105"/>
      <c r="JM9" s="105"/>
      <c r="JN9" s="105"/>
      <c r="JO9" s="105"/>
      <c r="JP9" s="105"/>
      <c r="JQ9" s="105"/>
      <c r="JR9" s="105"/>
      <c r="JS9" s="105"/>
      <c r="JT9" s="105"/>
      <c r="JU9" s="105"/>
      <c r="JV9" s="105"/>
      <c r="JW9" s="105"/>
      <c r="JX9" s="105"/>
      <c r="JY9" s="105"/>
      <c r="JZ9" s="105"/>
      <c r="KA9" s="105"/>
      <c r="KB9" s="105"/>
      <c r="KC9" s="105"/>
      <c r="KD9" s="105"/>
      <c r="KE9" s="105"/>
      <c r="KF9" s="105"/>
      <c r="KG9" s="105"/>
      <c r="KH9" s="105"/>
      <c r="KI9" s="105"/>
      <c r="KJ9" s="105"/>
      <c r="KK9" s="105"/>
      <c r="KL9" s="105"/>
      <c r="KM9" s="105"/>
      <c r="KN9" s="105"/>
      <c r="KO9" s="105"/>
      <c r="KP9" s="105"/>
      <c r="KQ9" s="105"/>
      <c r="KR9" s="105"/>
      <c r="KS9" s="105"/>
      <c r="KT9" s="105"/>
      <c r="KU9" s="105"/>
      <c r="KV9" s="105"/>
      <c r="KW9" s="105"/>
      <c r="KX9" s="105"/>
      <c r="KY9" s="105"/>
      <c r="KZ9" s="105"/>
      <c r="LA9" s="105"/>
      <c r="LB9" s="105"/>
      <c r="LC9" s="105"/>
      <c r="LD9" s="105"/>
      <c r="LE9" s="105"/>
      <c r="LF9" s="105">
        <v>816</v>
      </c>
      <c r="LG9" s="105">
        <v>1061</v>
      </c>
      <c r="LH9" s="105">
        <v>3045</v>
      </c>
      <c r="LI9" s="105">
        <v>3245</v>
      </c>
      <c r="LJ9" s="105">
        <v>5033</v>
      </c>
      <c r="LK9" s="105">
        <v>7021</v>
      </c>
      <c r="LL9" s="105">
        <v>6128</v>
      </c>
      <c r="LM9" s="105">
        <v>16840</v>
      </c>
      <c r="LN9" s="105">
        <v>5352</v>
      </c>
      <c r="LO9" s="105">
        <v>3497</v>
      </c>
      <c r="LP9" s="105">
        <v>2938</v>
      </c>
      <c r="LQ9" s="105"/>
      <c r="LR9" s="105"/>
      <c r="LS9" s="105"/>
      <c r="LT9" s="105"/>
      <c r="LU9" s="105">
        <v>613</v>
      </c>
      <c r="LV9" s="105">
        <v>2389</v>
      </c>
      <c r="LW9" s="105">
        <v>3988</v>
      </c>
      <c r="LX9" s="105">
        <v>1892</v>
      </c>
      <c r="LY9" s="105"/>
      <c r="LZ9" s="105"/>
      <c r="MA9" s="105"/>
      <c r="MB9" s="105"/>
      <c r="MC9" s="105"/>
      <c r="MD9" s="105">
        <v>0</v>
      </c>
      <c r="ME9" s="105" t="e">
        <v>#N/A</v>
      </c>
      <c r="MF9" s="105">
        <v>0</v>
      </c>
      <c r="MG9" s="144" t="str">
        <f t="shared" si="58"/>
        <v/>
      </c>
      <c r="MH9" s="144" t="str">
        <f t="shared" si="59"/>
        <v/>
      </c>
      <c r="MJ9" s="143">
        <f t="shared" si="60"/>
        <v>0</v>
      </c>
      <c r="MK9" s="143">
        <f t="shared" si="26"/>
        <v>0</v>
      </c>
      <c r="ML9" s="143">
        <f t="shared" si="27"/>
        <v>0</v>
      </c>
      <c r="MM9" s="142">
        <f t="shared" si="61"/>
        <v>0</v>
      </c>
      <c r="MN9" s="142">
        <f t="shared" si="62"/>
        <v>48541</v>
      </c>
      <c r="MO9" s="142">
        <f t="shared" si="63"/>
        <v>8882</v>
      </c>
      <c r="MQ9" s="142">
        <f t="shared" si="28"/>
        <v>0</v>
      </c>
      <c r="MR9" s="143">
        <f t="shared" si="29"/>
        <v>0</v>
      </c>
      <c r="MS9" s="105">
        <f t="shared" si="30"/>
        <v>0</v>
      </c>
      <c r="MT9" s="105">
        <f t="shared" si="31"/>
        <v>0</v>
      </c>
      <c r="MU9" s="105" t="str">
        <f t="shared" si="32"/>
        <v/>
      </c>
      <c r="MV9" s="105">
        <f t="shared" si="33"/>
        <v>4922</v>
      </c>
      <c r="MW9" s="105">
        <f t="shared" si="34"/>
        <v>15299</v>
      </c>
      <c r="MX9" s="105">
        <f t="shared" si="35"/>
        <v>28320</v>
      </c>
      <c r="MY9" s="105"/>
      <c r="MZ9" s="105">
        <f t="shared" si="37"/>
        <v>0</v>
      </c>
      <c r="NA9" s="105">
        <f t="shared" si="38"/>
        <v>6990</v>
      </c>
      <c r="NB9" s="105">
        <f t="shared" si="39"/>
        <v>1892</v>
      </c>
      <c r="NC9" s="105">
        <f t="shared" si="40"/>
        <v>0</v>
      </c>
      <c r="ND9" s="144" t="str">
        <f t="shared" si="64"/>
        <v/>
      </c>
      <c r="NE9" s="144" t="str">
        <f t="shared" si="65"/>
        <v/>
      </c>
    </row>
    <row r="10" ht="15" spans="1:369">
      <c r="A10" s="137"/>
      <c r="B10" s="138" t="s">
        <v>942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>
        <v>1600</v>
      </c>
      <c r="AI10" s="105">
        <v>1988</v>
      </c>
      <c r="AJ10" s="105">
        <v>2490</v>
      </c>
      <c r="AK10" s="105">
        <v>2623</v>
      </c>
      <c r="AL10" s="105">
        <v>3082</v>
      </c>
      <c r="AM10" s="105">
        <v>2805</v>
      </c>
      <c r="AN10" s="105">
        <v>928</v>
      </c>
      <c r="AO10" s="105">
        <v>2367</v>
      </c>
      <c r="AP10" s="105">
        <v>2430</v>
      </c>
      <c r="AQ10" s="105">
        <v>2451</v>
      </c>
      <c r="AR10" s="105">
        <v>2571</v>
      </c>
      <c r="AS10" s="105">
        <v>2615</v>
      </c>
      <c r="AT10" s="105">
        <v>2837</v>
      </c>
      <c r="AU10" s="105">
        <v>2452</v>
      </c>
      <c r="AV10" s="105">
        <v>2800</v>
      </c>
      <c r="AW10" s="105">
        <v>2820</v>
      </c>
      <c r="AX10" s="105">
        <v>3400</v>
      </c>
      <c r="AY10" s="105">
        <v>2730</v>
      </c>
      <c r="AZ10" s="105">
        <v>349</v>
      </c>
      <c r="BA10" s="105">
        <v>2181</v>
      </c>
      <c r="BB10" s="105">
        <v>3196</v>
      </c>
      <c r="BC10" s="105">
        <v>11250</v>
      </c>
      <c r="BD10" s="105">
        <v>12494</v>
      </c>
      <c r="BE10" s="105">
        <v>12743</v>
      </c>
      <c r="BF10" s="105">
        <v>12812</v>
      </c>
      <c r="BG10" s="105">
        <v>18267</v>
      </c>
      <c r="BH10" s="105">
        <v>18321</v>
      </c>
      <c r="BI10" s="105">
        <v>18403</v>
      </c>
      <c r="BJ10" s="105">
        <v>16605</v>
      </c>
      <c r="BK10" s="105">
        <v>6639</v>
      </c>
      <c r="BL10" s="105">
        <v>6643</v>
      </c>
      <c r="BM10" s="105">
        <v>6805</v>
      </c>
      <c r="BN10" s="105">
        <v>6573</v>
      </c>
      <c r="BO10" s="105">
        <v>10150</v>
      </c>
      <c r="BP10" s="105">
        <v>12173</v>
      </c>
      <c r="BQ10" s="105">
        <v>13603</v>
      </c>
      <c r="BR10" s="105">
        <v>12355</v>
      </c>
      <c r="BS10" s="105">
        <v>12382</v>
      </c>
      <c r="BT10" s="105">
        <v>10977</v>
      </c>
      <c r="BU10" s="105">
        <v>11035</v>
      </c>
      <c r="BV10" s="105">
        <v>12546</v>
      </c>
      <c r="BW10" s="105">
        <v>8500</v>
      </c>
      <c r="BX10" s="105">
        <v>5300</v>
      </c>
      <c r="BY10" s="105">
        <v>14010</v>
      </c>
      <c r="BZ10" s="139">
        <f t="shared" si="41"/>
        <v>1.05878030859662</v>
      </c>
      <c r="CA10" s="139">
        <f t="shared" si="42"/>
        <v>1.64339622641509</v>
      </c>
      <c r="CB10" s="140">
        <f t="shared" si="43"/>
        <v>0</v>
      </c>
      <c r="CC10" s="140">
        <f t="shared" si="0"/>
        <v>0</v>
      </c>
      <c r="CD10" s="140">
        <f t="shared" si="1"/>
        <v>11783</v>
      </c>
      <c r="CE10" s="141">
        <f t="shared" si="44"/>
        <v>30476</v>
      </c>
      <c r="CF10" s="141">
        <f t="shared" si="45"/>
        <v>129351</v>
      </c>
      <c r="CG10" s="141">
        <f t="shared" si="46"/>
        <v>121881</v>
      </c>
      <c r="CH10" s="141">
        <f t="shared" si="47"/>
        <v>27810</v>
      </c>
      <c r="CI10" s="142">
        <f t="shared" si="2"/>
        <v>3588</v>
      </c>
      <c r="CJ10" s="142">
        <f t="shared" si="3"/>
        <v>8195</v>
      </c>
      <c r="CK10" s="143">
        <f t="shared" si="4"/>
        <v>6100</v>
      </c>
      <c r="CL10" s="105">
        <f t="shared" si="5"/>
        <v>7452</v>
      </c>
      <c r="CM10" s="105">
        <f t="shared" si="6"/>
        <v>7904</v>
      </c>
      <c r="CN10" s="105">
        <f t="shared" si="7"/>
        <v>9020</v>
      </c>
      <c r="CO10" s="105">
        <f t="shared" si="8"/>
        <v>5260</v>
      </c>
      <c r="CP10" s="105">
        <f t="shared" si="9"/>
        <v>26940</v>
      </c>
      <c r="CQ10" s="105">
        <f t="shared" si="10"/>
        <v>43822</v>
      </c>
      <c r="CR10" s="105">
        <f t="shared" si="11"/>
        <v>53329</v>
      </c>
      <c r="CS10" s="105">
        <f t="shared" si="12"/>
        <v>20087</v>
      </c>
      <c r="CT10" s="105">
        <f t="shared" si="13"/>
        <v>28896</v>
      </c>
      <c r="CU10" s="105">
        <f t="shared" si="14"/>
        <v>38340</v>
      </c>
      <c r="CV10" s="105">
        <f t="shared" si="15"/>
        <v>34558</v>
      </c>
      <c r="CW10" s="139">
        <f t="shared" si="16"/>
        <v>-0.351984848768963</v>
      </c>
      <c r="CX10" s="139">
        <f t="shared" si="17"/>
        <v>-0.0986437141366718</v>
      </c>
      <c r="CY10" s="131"/>
      <c r="CZ10" s="138" t="s">
        <v>949</v>
      </c>
      <c r="DA10" s="138" t="s">
        <v>949</v>
      </c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5"/>
      <c r="DO10" s="105"/>
      <c r="DP10" s="105"/>
      <c r="DQ10" s="105"/>
      <c r="DR10" s="105"/>
      <c r="DS10" s="105"/>
      <c r="DT10" s="105"/>
      <c r="DU10" s="105"/>
      <c r="DV10" s="105"/>
      <c r="DW10" s="105"/>
      <c r="DX10" s="105"/>
      <c r="DY10" s="105"/>
      <c r="DZ10" s="105"/>
      <c r="EA10" s="105"/>
      <c r="EB10" s="105"/>
      <c r="EC10" s="105"/>
      <c r="ED10" s="105"/>
      <c r="EE10" s="105"/>
      <c r="EF10" s="105">
        <v>1205</v>
      </c>
      <c r="EG10" s="105">
        <v>2400</v>
      </c>
      <c r="EH10" s="105">
        <v>3624</v>
      </c>
      <c r="EI10" s="105">
        <v>5055</v>
      </c>
      <c r="EJ10" s="105">
        <v>7482</v>
      </c>
      <c r="EK10" s="105">
        <v>9007</v>
      </c>
      <c r="EL10" s="105">
        <v>9298</v>
      </c>
      <c r="EM10" s="105">
        <v>4100</v>
      </c>
      <c r="EN10" s="105">
        <v>7956</v>
      </c>
      <c r="EO10" s="105">
        <v>5747</v>
      </c>
      <c r="EP10" s="105">
        <v>5763</v>
      </c>
      <c r="EQ10" s="105">
        <v>5815</v>
      </c>
      <c r="ER10" s="105">
        <v>5907</v>
      </c>
      <c r="ES10" s="105">
        <v>6198</v>
      </c>
      <c r="ET10" s="105">
        <v>7796</v>
      </c>
      <c r="EU10" s="105">
        <v>8287</v>
      </c>
      <c r="EV10" s="105">
        <v>10021</v>
      </c>
      <c r="EW10" s="105">
        <v>10301</v>
      </c>
      <c r="EX10" s="105">
        <f t="shared" si="18"/>
        <v>10051</v>
      </c>
      <c r="EY10" s="105">
        <f t="shared" si="19"/>
        <v>8942</v>
      </c>
      <c r="EZ10" s="105">
        <f t="shared" si="20"/>
        <v>10178</v>
      </c>
      <c r="FA10" s="105">
        <v>10225</v>
      </c>
      <c r="FB10" s="105">
        <v>12684</v>
      </c>
      <c r="FC10" s="105">
        <v>12945</v>
      </c>
      <c r="FD10" s="105">
        <v>13106</v>
      </c>
      <c r="FE10" s="105">
        <v>13191</v>
      </c>
      <c r="FF10" s="105">
        <v>13230</v>
      </c>
      <c r="FG10" s="105">
        <v>13293</v>
      </c>
      <c r="FH10" s="105">
        <v>13383</v>
      </c>
      <c r="FI10" s="105">
        <v>13438</v>
      </c>
      <c r="FJ10" s="105">
        <v>5576</v>
      </c>
      <c r="FK10" s="105">
        <v>5701</v>
      </c>
      <c r="FL10" s="105">
        <v>6745</v>
      </c>
      <c r="FM10" s="105">
        <v>7756</v>
      </c>
      <c r="FN10" s="105">
        <v>10237</v>
      </c>
      <c r="FO10" s="105">
        <v>11033</v>
      </c>
      <c r="FP10" s="105">
        <v>11634</v>
      </c>
      <c r="FQ10" s="105">
        <v>10405</v>
      </c>
      <c r="FR10" s="105">
        <v>10412</v>
      </c>
      <c r="FS10" s="105">
        <v>9290</v>
      </c>
      <c r="FT10" s="105">
        <v>9357</v>
      </c>
      <c r="FU10" s="105">
        <v>8356</v>
      </c>
      <c r="FV10" s="105">
        <v>2601</v>
      </c>
      <c r="FW10" s="105">
        <v>2378</v>
      </c>
      <c r="FX10" s="105">
        <v>6003</v>
      </c>
      <c r="FY10" s="144">
        <f t="shared" si="48"/>
        <v>1.88999258710156</v>
      </c>
      <c r="FZ10" s="144">
        <f t="shared" si="49"/>
        <v>1.52439024390244</v>
      </c>
      <c r="GA10" s="140">
        <f t="shared" si="50"/>
        <v>0</v>
      </c>
      <c r="GB10" s="140">
        <v>0</v>
      </c>
      <c r="GC10" s="140">
        <v>28773</v>
      </c>
      <c r="GD10" s="141">
        <f t="shared" si="51"/>
        <v>87189</v>
      </c>
      <c r="GE10" s="141">
        <f t="shared" si="52"/>
        <v>144666</v>
      </c>
      <c r="GF10" s="141">
        <f t="shared" si="53"/>
        <v>106502</v>
      </c>
      <c r="GG10" s="141">
        <f t="shared" si="54"/>
        <v>10982</v>
      </c>
      <c r="GH10" s="142">
        <v>0</v>
      </c>
      <c r="GI10" s="142">
        <v>7229</v>
      </c>
      <c r="GJ10" s="142">
        <v>21544</v>
      </c>
      <c r="GK10" s="143">
        <v>21354</v>
      </c>
      <c r="GL10" s="105">
        <v>17325</v>
      </c>
      <c r="GM10" s="105">
        <v>19901</v>
      </c>
      <c r="GN10" s="105">
        <v>28609</v>
      </c>
      <c r="GO10" s="105">
        <v>29171</v>
      </c>
      <c r="GP10" s="105">
        <v>35854</v>
      </c>
      <c r="GQ10" s="105">
        <f t="shared" si="21"/>
        <v>39527</v>
      </c>
      <c r="GR10" s="105">
        <f t="shared" si="22"/>
        <v>40114</v>
      </c>
      <c r="GS10" s="105">
        <f t="shared" si="23"/>
        <v>18022</v>
      </c>
      <c r="GT10" s="105">
        <f t="shared" si="24"/>
        <v>29026</v>
      </c>
      <c r="GU10" s="105">
        <f t="shared" si="25"/>
        <v>32451</v>
      </c>
      <c r="GV10" s="105">
        <f t="shared" si="55"/>
        <v>27003</v>
      </c>
      <c r="GW10" s="139">
        <f t="shared" si="56"/>
        <v>-0.326843496036297</v>
      </c>
      <c r="GX10" s="139">
        <f t="shared" si="57"/>
        <v>-0.167883886474993</v>
      </c>
      <c r="GZ10" s="145" t="s">
        <v>950</v>
      </c>
      <c r="HA10" s="105"/>
      <c r="HB10" s="105"/>
      <c r="HC10" s="105"/>
      <c r="HD10" s="105"/>
      <c r="HE10" s="105"/>
      <c r="HF10" s="105"/>
      <c r="HG10" s="105"/>
      <c r="HH10" s="105"/>
      <c r="HI10" s="105"/>
      <c r="HJ10" s="105"/>
      <c r="HK10" s="105"/>
      <c r="HL10" s="105"/>
      <c r="HM10" s="105"/>
      <c r="HN10" s="105"/>
      <c r="HO10" s="105"/>
      <c r="HP10" s="105"/>
      <c r="HQ10" s="105"/>
      <c r="HR10" s="105"/>
      <c r="HS10" s="105"/>
      <c r="HT10" s="105"/>
      <c r="HU10" s="105"/>
      <c r="HV10" s="105"/>
      <c r="HW10" s="105"/>
      <c r="HX10" s="105"/>
      <c r="HY10" s="105"/>
      <c r="HZ10" s="105"/>
      <c r="IA10" s="105"/>
      <c r="IB10" s="105"/>
      <c r="IC10" s="105"/>
      <c r="ID10" s="105"/>
      <c r="IE10" s="105"/>
      <c r="IF10" s="105"/>
      <c r="IG10" s="105"/>
      <c r="IH10" s="105"/>
      <c r="II10" s="105"/>
      <c r="IJ10" s="105"/>
      <c r="IK10" s="105"/>
      <c r="IL10" s="105"/>
      <c r="IM10" s="105"/>
      <c r="IN10" s="105"/>
      <c r="IO10" s="105"/>
      <c r="IP10" s="105"/>
      <c r="IQ10" s="105"/>
      <c r="IR10" s="105"/>
      <c r="IS10" s="105"/>
      <c r="IT10" s="105"/>
      <c r="IU10" s="105"/>
      <c r="IV10" s="105"/>
      <c r="IW10" s="105"/>
      <c r="IX10" s="105"/>
      <c r="IY10" s="105"/>
      <c r="IZ10" s="105"/>
      <c r="JA10" s="105"/>
      <c r="JB10" s="105">
        <v>4035</v>
      </c>
      <c r="JC10" s="105">
        <v>5586</v>
      </c>
      <c r="JD10" s="105">
        <v>6300</v>
      </c>
      <c r="JE10" s="105">
        <v>5000</v>
      </c>
      <c r="JF10" s="105">
        <v>2056</v>
      </c>
      <c r="JG10" s="105">
        <v>3</v>
      </c>
      <c r="JH10" s="105"/>
      <c r="JI10" s="145" t="s">
        <v>950</v>
      </c>
      <c r="JJ10" s="105"/>
      <c r="JK10" s="105"/>
      <c r="JL10" s="105"/>
      <c r="JM10" s="105"/>
      <c r="JN10" s="105"/>
      <c r="JO10" s="105"/>
      <c r="JP10" s="105"/>
      <c r="JQ10" s="105"/>
      <c r="JR10" s="105"/>
      <c r="JS10" s="105"/>
      <c r="JT10" s="105"/>
      <c r="JU10" s="105"/>
      <c r="JV10" s="105"/>
      <c r="JW10" s="105"/>
      <c r="JX10" s="105"/>
      <c r="JY10" s="105"/>
      <c r="JZ10" s="105"/>
      <c r="KA10" s="105"/>
      <c r="KB10" s="105"/>
      <c r="KC10" s="105"/>
      <c r="KD10" s="105"/>
      <c r="KE10" s="105"/>
      <c r="KF10" s="105"/>
      <c r="KG10" s="105"/>
      <c r="KH10" s="105"/>
      <c r="KI10" s="105"/>
      <c r="KJ10" s="105"/>
      <c r="KK10" s="105"/>
      <c r="KL10" s="105"/>
      <c r="KM10" s="105"/>
      <c r="KN10" s="105"/>
      <c r="KO10" s="105"/>
      <c r="KP10" s="105"/>
      <c r="KQ10" s="105"/>
      <c r="KR10" s="105"/>
      <c r="KS10" s="105"/>
      <c r="KT10" s="105"/>
      <c r="KU10" s="105"/>
      <c r="KV10" s="105"/>
      <c r="KW10" s="105"/>
      <c r="KX10" s="105"/>
      <c r="KY10" s="105"/>
      <c r="KZ10" s="105"/>
      <c r="LA10" s="105"/>
      <c r="LB10" s="105"/>
      <c r="LC10" s="105"/>
      <c r="LD10" s="105"/>
      <c r="LE10" s="105"/>
      <c r="LF10" s="105"/>
      <c r="LG10" s="105"/>
      <c r="LH10" s="105"/>
      <c r="LI10" s="105"/>
      <c r="LJ10" s="105"/>
      <c r="LK10" s="105">
        <v>4035</v>
      </c>
      <c r="LL10" s="105">
        <v>5586</v>
      </c>
      <c r="LM10" s="105">
        <v>6300</v>
      </c>
      <c r="LN10" s="105">
        <v>5000</v>
      </c>
      <c r="LO10" s="105">
        <v>2056</v>
      </c>
      <c r="LP10" s="105">
        <v>3</v>
      </c>
      <c r="LQ10" s="105"/>
      <c r="LR10" s="105">
        <v>0</v>
      </c>
      <c r="LS10" s="105">
        <v>0</v>
      </c>
      <c r="LT10" s="105">
        <v>0</v>
      </c>
      <c r="LU10" s="105"/>
      <c r="LV10" s="105"/>
      <c r="LW10" s="105">
        <v>0</v>
      </c>
      <c r="LX10" s="105">
        <v>0</v>
      </c>
      <c r="LY10" s="105"/>
      <c r="LZ10" s="105"/>
      <c r="MA10" s="105"/>
      <c r="MB10" s="105"/>
      <c r="MC10" s="105"/>
      <c r="MD10" s="105">
        <v>0</v>
      </c>
      <c r="ME10" s="105" t="e">
        <v>#N/A</v>
      </c>
      <c r="MF10" s="105">
        <v>0</v>
      </c>
      <c r="MG10" s="144" t="str">
        <f t="shared" si="58"/>
        <v/>
      </c>
      <c r="MH10" s="144" t="str">
        <f t="shared" si="59"/>
        <v/>
      </c>
      <c r="MJ10" s="143">
        <f t="shared" si="60"/>
        <v>0</v>
      </c>
      <c r="MK10" s="143">
        <f t="shared" si="26"/>
        <v>0</v>
      </c>
      <c r="ML10" s="143">
        <f t="shared" si="27"/>
        <v>0</v>
      </c>
      <c r="MM10" s="142">
        <f t="shared" si="61"/>
        <v>0</v>
      </c>
      <c r="MN10" s="142">
        <f t="shared" si="62"/>
        <v>20921</v>
      </c>
      <c r="MO10" s="142">
        <f t="shared" si="63"/>
        <v>0</v>
      </c>
      <c r="MQ10" s="142">
        <f t="shared" si="28"/>
        <v>0</v>
      </c>
      <c r="MR10" s="143">
        <f t="shared" si="29"/>
        <v>0</v>
      </c>
      <c r="MS10" s="105">
        <f t="shared" si="30"/>
        <v>0</v>
      </c>
      <c r="MT10" s="105">
        <f t="shared" si="31"/>
        <v>0</v>
      </c>
      <c r="MU10" s="105" t="str">
        <f t="shared" si="32"/>
        <v/>
      </c>
      <c r="MV10" s="105" t="str">
        <f t="shared" si="33"/>
        <v/>
      </c>
      <c r="MW10" s="105">
        <f t="shared" si="34"/>
        <v>4035</v>
      </c>
      <c r="MX10" s="105">
        <f t="shared" si="35"/>
        <v>16886</v>
      </c>
      <c r="MY10" s="105"/>
      <c r="MZ10" s="105">
        <f t="shared" si="37"/>
        <v>0</v>
      </c>
      <c r="NA10" s="105">
        <f t="shared" si="38"/>
        <v>0</v>
      </c>
      <c r="NB10" s="105">
        <f t="shared" si="39"/>
        <v>0</v>
      </c>
      <c r="NC10" s="105">
        <f t="shared" si="40"/>
        <v>0</v>
      </c>
      <c r="ND10" s="144" t="str">
        <f t="shared" si="64"/>
        <v/>
      </c>
      <c r="NE10" s="144" t="str">
        <f t="shared" si="65"/>
        <v/>
      </c>
    </row>
    <row r="11" ht="15" spans="1:369">
      <c r="A11" s="137"/>
      <c r="B11" s="138" t="s">
        <v>49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>
        <v>668</v>
      </c>
      <c r="T11" s="105">
        <v>2016</v>
      </c>
      <c r="U11" s="105">
        <v>3406</v>
      </c>
      <c r="V11" s="105">
        <v>3815</v>
      </c>
      <c r="W11" s="105">
        <v>4006</v>
      </c>
      <c r="X11" s="105">
        <v>4217</v>
      </c>
      <c r="Y11" s="105">
        <v>5538</v>
      </c>
      <c r="Z11" s="105">
        <v>8460</v>
      </c>
      <c r="AA11" s="105">
        <v>2648</v>
      </c>
      <c r="AB11" s="105">
        <v>1433</v>
      </c>
      <c r="AC11" s="105">
        <v>2957</v>
      </c>
      <c r="AD11" s="105">
        <v>3586</v>
      </c>
      <c r="AE11" s="105">
        <v>3892</v>
      </c>
      <c r="AF11" s="105">
        <v>3695</v>
      </c>
      <c r="AG11" s="105">
        <v>3685</v>
      </c>
      <c r="AH11" s="105">
        <v>4071</v>
      </c>
      <c r="AI11" s="105">
        <v>4548</v>
      </c>
      <c r="AJ11" s="105">
        <v>4630</v>
      </c>
      <c r="AK11" s="105">
        <v>5084</v>
      </c>
      <c r="AL11" s="105">
        <v>5397</v>
      </c>
      <c r="AM11" s="105">
        <v>6092</v>
      </c>
      <c r="AN11" s="105">
        <v>2724</v>
      </c>
      <c r="AO11" s="105">
        <v>5738</v>
      </c>
      <c r="AP11" s="105">
        <v>5077</v>
      </c>
      <c r="AQ11" s="105">
        <v>4905</v>
      </c>
      <c r="AR11" s="105">
        <v>5002</v>
      </c>
      <c r="AS11" s="105">
        <v>5072</v>
      </c>
      <c r="AT11" s="105">
        <v>5238</v>
      </c>
      <c r="AU11" s="105">
        <v>7679</v>
      </c>
      <c r="AV11" s="105">
        <v>7819</v>
      </c>
      <c r="AW11" s="105">
        <v>7465</v>
      </c>
      <c r="AX11" s="105">
        <v>6409</v>
      </c>
      <c r="AY11" s="105">
        <v>7049</v>
      </c>
      <c r="AZ11" s="105">
        <v>3380</v>
      </c>
      <c r="BA11" s="105">
        <v>6798</v>
      </c>
      <c r="BB11" s="105">
        <v>3291</v>
      </c>
      <c r="BC11" s="105">
        <v>10503</v>
      </c>
      <c r="BD11" s="105">
        <v>8903</v>
      </c>
      <c r="BE11" s="105">
        <v>6864</v>
      </c>
      <c r="BF11" s="105">
        <v>11695</v>
      </c>
      <c r="BG11" s="105">
        <v>13522</v>
      </c>
      <c r="BH11" s="105">
        <v>14507</v>
      </c>
      <c r="BI11" s="105">
        <v>15323</v>
      </c>
      <c r="BJ11" s="105">
        <v>13844</v>
      </c>
      <c r="BK11" s="105">
        <v>4091</v>
      </c>
      <c r="BL11" s="105">
        <v>16827</v>
      </c>
      <c r="BM11" s="105">
        <v>26392</v>
      </c>
      <c r="BN11" s="105">
        <v>19569</v>
      </c>
      <c r="BO11" s="105">
        <v>25233</v>
      </c>
      <c r="BP11" s="105">
        <v>22487</v>
      </c>
      <c r="BQ11" s="105">
        <v>22437</v>
      </c>
      <c r="BR11" s="105">
        <v>22896</v>
      </c>
      <c r="BS11" s="105">
        <v>21546</v>
      </c>
      <c r="BT11" s="105">
        <v>11730</v>
      </c>
      <c r="BU11" s="105">
        <v>12195</v>
      </c>
      <c r="BV11" s="105">
        <v>15824</v>
      </c>
      <c r="BW11" s="105">
        <v>3528</v>
      </c>
      <c r="BX11" s="105">
        <v>3440</v>
      </c>
      <c r="BY11" s="105">
        <v>12339</v>
      </c>
      <c r="BZ11" s="139">
        <f t="shared" si="41"/>
        <v>-0.532471961200364</v>
      </c>
      <c r="CA11" s="139">
        <f t="shared" si="42"/>
        <v>2.58691860465116</v>
      </c>
      <c r="CB11" s="140">
        <f t="shared" si="43"/>
        <v>37146</v>
      </c>
      <c r="CC11" s="140">
        <f t="shared" si="0"/>
        <v>32126</v>
      </c>
      <c r="CD11" s="140">
        <f t="shared" si="1"/>
        <v>45626</v>
      </c>
      <c r="CE11" s="141">
        <f t="shared" si="44"/>
        <v>69220</v>
      </c>
      <c r="CF11" s="141">
        <f t="shared" si="45"/>
        <v>115679</v>
      </c>
      <c r="CG11" s="141">
        <f t="shared" si="46"/>
        <v>221227</v>
      </c>
      <c r="CH11" s="141">
        <f t="shared" si="47"/>
        <v>19307</v>
      </c>
      <c r="CI11" s="142">
        <f t="shared" si="2"/>
        <v>12304</v>
      </c>
      <c r="CJ11" s="142">
        <f t="shared" si="3"/>
        <v>15111</v>
      </c>
      <c r="CK11" s="143">
        <f t="shared" si="4"/>
        <v>14554</v>
      </c>
      <c r="CL11" s="105">
        <f t="shared" si="5"/>
        <v>14984</v>
      </c>
      <c r="CM11" s="105">
        <f t="shared" si="6"/>
        <v>17989</v>
      </c>
      <c r="CN11" s="105">
        <f t="shared" si="7"/>
        <v>21693</v>
      </c>
      <c r="CO11" s="105">
        <f t="shared" si="8"/>
        <v>17227</v>
      </c>
      <c r="CP11" s="105">
        <f t="shared" si="9"/>
        <v>22697</v>
      </c>
      <c r="CQ11" s="105">
        <f t="shared" si="10"/>
        <v>32081</v>
      </c>
      <c r="CR11" s="105">
        <f t="shared" si="11"/>
        <v>43674</v>
      </c>
      <c r="CS11" s="105">
        <f t="shared" si="12"/>
        <v>47310</v>
      </c>
      <c r="CT11" s="105">
        <f t="shared" si="13"/>
        <v>67289</v>
      </c>
      <c r="CU11" s="105">
        <f t="shared" si="14"/>
        <v>66879</v>
      </c>
      <c r="CV11" s="105">
        <f t="shared" si="15"/>
        <v>39749</v>
      </c>
      <c r="CW11" s="139">
        <f t="shared" si="16"/>
        <v>-0.0898704034436965</v>
      </c>
      <c r="CX11" s="139">
        <f t="shared" si="17"/>
        <v>-0.405657979335815</v>
      </c>
      <c r="CY11" s="131"/>
      <c r="CZ11" s="138" t="s">
        <v>951</v>
      </c>
      <c r="DA11" s="138" t="s">
        <v>951</v>
      </c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5"/>
      <c r="DO11" s="105"/>
      <c r="DP11" s="105"/>
      <c r="DQ11" s="105"/>
      <c r="DR11" s="105"/>
      <c r="DS11" s="105"/>
      <c r="DT11" s="105"/>
      <c r="DU11" s="105"/>
      <c r="DV11" s="105"/>
      <c r="DW11" s="105"/>
      <c r="DX11" s="105"/>
      <c r="DY11" s="105"/>
      <c r="DZ11" s="105"/>
      <c r="EA11" s="105"/>
      <c r="EB11" s="105"/>
      <c r="EC11" s="105"/>
      <c r="ED11" s="105"/>
      <c r="EE11" s="105"/>
      <c r="EF11" s="105"/>
      <c r="EG11" s="105"/>
      <c r="EH11" s="105"/>
      <c r="EI11" s="105"/>
      <c r="EJ11" s="105">
        <v>1337</v>
      </c>
      <c r="EK11" s="105">
        <v>1696</v>
      </c>
      <c r="EL11" s="105">
        <v>2076</v>
      </c>
      <c r="EM11" s="105">
        <v>2002</v>
      </c>
      <c r="EN11" s="105">
        <v>3206</v>
      </c>
      <c r="EO11" s="105">
        <v>3846</v>
      </c>
      <c r="EP11" s="105">
        <v>3409</v>
      </c>
      <c r="EQ11" s="105">
        <v>3533</v>
      </c>
      <c r="ER11" s="105">
        <v>4469</v>
      </c>
      <c r="ES11" s="105">
        <v>4611</v>
      </c>
      <c r="ET11" s="105">
        <v>5009</v>
      </c>
      <c r="EU11" s="105">
        <v>5178</v>
      </c>
      <c r="EV11" s="105">
        <v>7027</v>
      </c>
      <c r="EW11" s="105">
        <v>5280</v>
      </c>
      <c r="EX11" s="105">
        <f t="shared" si="18"/>
        <v>6482</v>
      </c>
      <c r="EY11" s="105">
        <f t="shared" si="19"/>
        <v>4073</v>
      </c>
      <c r="EZ11" s="105">
        <f t="shared" si="20"/>
        <v>8122</v>
      </c>
      <c r="FA11" s="105">
        <v>5694</v>
      </c>
      <c r="FB11" s="105">
        <v>7884</v>
      </c>
      <c r="FC11" s="105">
        <v>9147</v>
      </c>
      <c r="FD11" s="105">
        <v>8967</v>
      </c>
      <c r="FE11" s="105">
        <v>10236</v>
      </c>
      <c r="FF11" s="105">
        <v>11935</v>
      </c>
      <c r="FG11" s="105">
        <v>11721</v>
      </c>
      <c r="FH11" s="105">
        <v>11263</v>
      </c>
      <c r="FI11" s="105">
        <v>3323</v>
      </c>
      <c r="FJ11" s="105">
        <v>3487</v>
      </c>
      <c r="FK11" s="105">
        <v>5013</v>
      </c>
      <c r="FL11" s="105">
        <v>4793</v>
      </c>
      <c r="FM11" s="105">
        <v>4727</v>
      </c>
      <c r="FN11" s="105">
        <v>5138</v>
      </c>
      <c r="FO11" s="105">
        <v>3469</v>
      </c>
      <c r="FP11" s="105">
        <v>2583</v>
      </c>
      <c r="FQ11" s="105">
        <v>5609</v>
      </c>
      <c r="FR11" s="105">
        <v>0</v>
      </c>
      <c r="FS11" s="105">
        <v>0</v>
      </c>
      <c r="FT11" s="105">
        <v>0</v>
      </c>
      <c r="FU11" s="105">
        <v>0</v>
      </c>
      <c r="FV11" s="105">
        <v>0</v>
      </c>
      <c r="FW11" s="105">
        <v>0</v>
      </c>
      <c r="FX11" s="105">
        <v>0</v>
      </c>
      <c r="FY11" s="144" t="str">
        <f t="shared" si="48"/>
        <v/>
      </c>
      <c r="FZ11" s="144" t="str">
        <f t="shared" si="49"/>
        <v/>
      </c>
      <c r="GA11" s="140">
        <f t="shared" si="50"/>
        <v>0</v>
      </c>
      <c r="GB11" s="140">
        <v>0</v>
      </c>
      <c r="GC11" s="140">
        <v>3033</v>
      </c>
      <c r="GD11" s="141">
        <f t="shared" si="51"/>
        <v>49646</v>
      </c>
      <c r="GE11" s="141">
        <f t="shared" si="52"/>
        <v>98847</v>
      </c>
      <c r="GF11" s="141">
        <f t="shared" si="53"/>
        <v>34819</v>
      </c>
      <c r="GG11" s="141">
        <f t="shared" si="54"/>
        <v>0</v>
      </c>
      <c r="GH11" s="142">
        <v>0</v>
      </c>
      <c r="GI11" s="142">
        <v>0</v>
      </c>
      <c r="GJ11" s="142">
        <v>3033</v>
      </c>
      <c r="GK11" s="143">
        <v>7284</v>
      </c>
      <c r="GL11" s="105">
        <v>10788</v>
      </c>
      <c r="GM11" s="105">
        <v>14089</v>
      </c>
      <c r="GN11" s="105">
        <v>17485</v>
      </c>
      <c r="GO11" s="105">
        <v>18677</v>
      </c>
      <c r="GP11" s="105">
        <v>22725</v>
      </c>
      <c r="GQ11" s="105">
        <f t="shared" si="21"/>
        <v>31138</v>
      </c>
      <c r="GR11" s="105">
        <f t="shared" si="22"/>
        <v>26307</v>
      </c>
      <c r="GS11" s="105">
        <f t="shared" si="23"/>
        <v>13293</v>
      </c>
      <c r="GT11" s="105">
        <f t="shared" si="24"/>
        <v>13334</v>
      </c>
      <c r="GU11" s="105">
        <f t="shared" si="25"/>
        <v>8192</v>
      </c>
      <c r="GV11" s="105">
        <f t="shared" si="55"/>
        <v>0</v>
      </c>
      <c r="GW11" s="139" t="str">
        <f t="shared" si="56"/>
        <v/>
      </c>
      <c r="GX11" s="139" t="str">
        <f t="shared" si="57"/>
        <v/>
      </c>
      <c r="GZ11" s="138" t="s">
        <v>952</v>
      </c>
      <c r="HA11" s="105"/>
      <c r="HB11" s="105"/>
      <c r="HC11" s="105"/>
      <c r="HD11" s="105"/>
      <c r="HE11" s="105"/>
      <c r="HF11" s="105"/>
      <c r="HG11" s="105"/>
      <c r="HH11" s="105"/>
      <c r="HI11" s="105"/>
      <c r="HJ11" s="105"/>
      <c r="HK11" s="105"/>
      <c r="HL11" s="105"/>
      <c r="HM11" s="105"/>
      <c r="HN11" s="105"/>
      <c r="HO11" s="105"/>
      <c r="HP11" s="105"/>
      <c r="HQ11" s="105"/>
      <c r="HR11" s="105"/>
      <c r="HS11" s="105"/>
      <c r="HT11" s="105"/>
      <c r="HU11" s="105"/>
      <c r="HV11" s="105"/>
      <c r="HW11" s="105"/>
      <c r="HX11" s="105"/>
      <c r="HY11" s="105"/>
      <c r="HZ11" s="105"/>
      <c r="IA11" s="105"/>
      <c r="IB11" s="105"/>
      <c r="IC11" s="105"/>
      <c r="ID11" s="105"/>
      <c r="IE11" s="105"/>
      <c r="IF11" s="105"/>
      <c r="IG11" s="105"/>
      <c r="IH11" s="105"/>
      <c r="II11" s="105"/>
      <c r="IJ11" s="105"/>
      <c r="IK11" s="105"/>
      <c r="IL11" s="105"/>
      <c r="IM11" s="105"/>
      <c r="IN11" s="105"/>
      <c r="IO11" s="105"/>
      <c r="IP11" s="105"/>
      <c r="IQ11" s="105"/>
      <c r="IR11" s="105"/>
      <c r="IS11" s="105"/>
      <c r="IT11" s="105"/>
      <c r="IU11" s="105"/>
      <c r="IV11" s="105"/>
      <c r="IW11" s="105"/>
      <c r="IX11" s="105"/>
      <c r="IY11" s="105"/>
      <c r="IZ11" s="105"/>
      <c r="JA11" s="105"/>
      <c r="JB11" s="105"/>
      <c r="JC11" s="105">
        <v>1100</v>
      </c>
      <c r="JD11" s="105">
        <v>5336</v>
      </c>
      <c r="JE11" s="105">
        <v>4746</v>
      </c>
      <c r="JF11" s="105">
        <v>5226</v>
      </c>
      <c r="JG11" s="105">
        <v>3529</v>
      </c>
      <c r="JH11" s="105"/>
      <c r="JI11" s="138" t="s">
        <v>952</v>
      </c>
      <c r="JJ11" s="105"/>
      <c r="JK11" s="105"/>
      <c r="JL11" s="105"/>
      <c r="JM11" s="105"/>
      <c r="JN11" s="105"/>
      <c r="JO11" s="105"/>
      <c r="JP11" s="105"/>
      <c r="JQ11" s="105"/>
      <c r="JR11" s="105"/>
      <c r="JS11" s="105"/>
      <c r="JT11" s="105"/>
      <c r="JU11" s="105"/>
      <c r="JV11" s="105"/>
      <c r="JW11" s="105"/>
      <c r="JX11" s="105"/>
      <c r="JY11" s="105"/>
      <c r="JZ11" s="105"/>
      <c r="KA11" s="105"/>
      <c r="KB11" s="105"/>
      <c r="KC11" s="105"/>
      <c r="KD11" s="105"/>
      <c r="KE11" s="105"/>
      <c r="KF11" s="105"/>
      <c r="KG11" s="105"/>
      <c r="KH11" s="105"/>
      <c r="KI11" s="105"/>
      <c r="KJ11" s="105"/>
      <c r="KK11" s="105"/>
      <c r="KL11" s="105"/>
      <c r="KM11" s="105"/>
      <c r="KN11" s="105"/>
      <c r="KO11" s="105"/>
      <c r="KP11" s="105"/>
      <c r="KQ11" s="105"/>
      <c r="KR11" s="105"/>
      <c r="KS11" s="105"/>
      <c r="KT11" s="105"/>
      <c r="KU11" s="105"/>
      <c r="KV11" s="105"/>
      <c r="KW11" s="105"/>
      <c r="KX11" s="105"/>
      <c r="KY11" s="105"/>
      <c r="KZ11" s="105"/>
      <c r="LA11" s="105"/>
      <c r="LB11" s="105"/>
      <c r="LC11" s="105"/>
      <c r="LD11" s="105"/>
      <c r="LE11" s="105"/>
      <c r="LF11" s="105"/>
      <c r="LG11" s="105"/>
      <c r="LH11" s="105"/>
      <c r="LI11" s="105"/>
      <c r="LJ11" s="105"/>
      <c r="LK11" s="105"/>
      <c r="LL11" s="105">
        <v>1100</v>
      </c>
      <c r="LM11" s="105">
        <v>5336</v>
      </c>
      <c r="LN11" s="105">
        <v>4746</v>
      </c>
      <c r="LO11" s="105">
        <v>5226</v>
      </c>
      <c r="LP11" s="105">
        <v>3529</v>
      </c>
      <c r="LQ11" s="105">
        <v>3957</v>
      </c>
      <c r="LR11" s="105">
        <v>1737</v>
      </c>
      <c r="LS11" s="105">
        <v>1223</v>
      </c>
      <c r="LT11" s="105">
        <v>1333</v>
      </c>
      <c r="LU11" s="105">
        <v>828</v>
      </c>
      <c r="LV11" s="105">
        <v>626</v>
      </c>
      <c r="LW11" s="105">
        <v>432</v>
      </c>
      <c r="LX11" s="105">
        <v>769</v>
      </c>
      <c r="LY11" s="105">
        <v>988</v>
      </c>
      <c r="LZ11" s="105">
        <v>5248</v>
      </c>
      <c r="MA11" s="105">
        <v>12193</v>
      </c>
      <c r="MB11" s="105">
        <v>17542</v>
      </c>
      <c r="MC11" s="105">
        <v>25546</v>
      </c>
      <c r="MD11" s="105">
        <v>29998</v>
      </c>
      <c r="ME11" s="105">
        <v>21090</v>
      </c>
      <c r="MF11" s="105">
        <v>18600</v>
      </c>
      <c r="MG11" s="144">
        <f t="shared" si="58"/>
        <v>12.953488372093</v>
      </c>
      <c r="MH11" s="144">
        <f t="shared" si="59"/>
        <v>-0.118065433854908</v>
      </c>
      <c r="MJ11" s="143">
        <f t="shared" si="60"/>
        <v>0</v>
      </c>
      <c r="MK11" s="143">
        <f t="shared" si="26"/>
        <v>0</v>
      </c>
      <c r="ML11" s="143">
        <f t="shared" si="27"/>
        <v>0</v>
      </c>
      <c r="MM11" s="142">
        <f t="shared" si="61"/>
        <v>0</v>
      </c>
      <c r="MN11" s="142">
        <f t="shared" si="62"/>
        <v>23894</v>
      </c>
      <c r="MO11" s="142">
        <f t="shared" si="63"/>
        <v>68465</v>
      </c>
      <c r="MQ11" s="142">
        <f t="shared" si="28"/>
        <v>0</v>
      </c>
      <c r="MR11" s="143">
        <f t="shared" si="29"/>
        <v>0</v>
      </c>
      <c r="MS11" s="105">
        <f t="shared" si="30"/>
        <v>0</v>
      </c>
      <c r="MT11" s="105">
        <f t="shared" si="31"/>
        <v>0</v>
      </c>
      <c r="MU11" s="105" t="str">
        <f t="shared" si="32"/>
        <v/>
      </c>
      <c r="MV11" s="105" t="str">
        <f t="shared" si="33"/>
        <v/>
      </c>
      <c r="MW11" s="105" t="str">
        <f t="shared" si="34"/>
        <v/>
      </c>
      <c r="MX11" s="105">
        <f t="shared" si="35"/>
        <v>11182</v>
      </c>
      <c r="MY11" s="105">
        <f>SUM((LO11:LQ11))</f>
        <v>12712</v>
      </c>
      <c r="MZ11" s="105">
        <f t="shared" si="37"/>
        <v>4293</v>
      </c>
      <c r="NA11" s="105">
        <f t="shared" si="38"/>
        <v>1886</v>
      </c>
      <c r="NB11" s="105">
        <f t="shared" si="39"/>
        <v>7005</v>
      </c>
      <c r="NC11" s="105">
        <f t="shared" si="40"/>
        <v>55281</v>
      </c>
      <c r="ND11" s="144">
        <f t="shared" si="64"/>
        <v>3.34872561359345</v>
      </c>
      <c r="NE11" s="144">
        <f t="shared" si="65"/>
        <v>6.89164882226981</v>
      </c>
    </row>
    <row r="12" ht="15" spans="1:369">
      <c r="A12" s="137"/>
      <c r="B12" s="138" t="s">
        <v>944</v>
      </c>
      <c r="C12" s="105">
        <v>1089</v>
      </c>
      <c r="D12" s="105">
        <v>204</v>
      </c>
      <c r="E12" s="105">
        <v>398</v>
      </c>
      <c r="F12" s="105">
        <v>177</v>
      </c>
      <c r="G12" s="105">
        <v>411</v>
      </c>
      <c r="H12" s="105">
        <v>1005</v>
      </c>
      <c r="I12" s="105">
        <v>3551</v>
      </c>
      <c r="J12" s="105">
        <v>5043</v>
      </c>
      <c r="K12" s="105">
        <v>6019</v>
      </c>
      <c r="L12" s="105">
        <v>6037</v>
      </c>
      <c r="M12" s="105">
        <v>6405</v>
      </c>
      <c r="N12" s="105">
        <v>6807</v>
      </c>
      <c r="O12" s="105">
        <v>6908</v>
      </c>
      <c r="P12" s="105">
        <v>3216</v>
      </c>
      <c r="Q12" s="105">
        <v>4763</v>
      </c>
      <c r="R12" s="105">
        <v>3833</v>
      </c>
      <c r="S12" s="105">
        <v>2458</v>
      </c>
      <c r="T12" s="105">
        <v>2996</v>
      </c>
      <c r="U12" s="105">
        <v>2100</v>
      </c>
      <c r="V12" s="105">
        <v>1658</v>
      </c>
      <c r="W12" s="105">
        <v>2012</v>
      </c>
      <c r="X12" s="105">
        <v>2016</v>
      </c>
      <c r="Y12" s="105">
        <v>1026</v>
      </c>
      <c r="Z12" s="105">
        <v>1028</v>
      </c>
      <c r="AA12" s="105">
        <v>1005</v>
      </c>
      <c r="AB12" s="105">
        <v>106</v>
      </c>
      <c r="AC12" s="105">
        <v>602</v>
      </c>
      <c r="AD12" s="105">
        <v>1122</v>
      </c>
      <c r="AE12" s="105">
        <v>1135</v>
      </c>
      <c r="AF12" s="105">
        <v>1197</v>
      </c>
      <c r="AG12" s="105">
        <v>1305</v>
      </c>
      <c r="AH12" s="105">
        <v>1525</v>
      </c>
      <c r="AI12" s="105">
        <v>3032</v>
      </c>
      <c r="AJ12" s="105">
        <v>3721</v>
      </c>
      <c r="AK12" s="105">
        <v>3007</v>
      </c>
      <c r="AL12" s="105">
        <v>3468</v>
      </c>
      <c r="AM12" s="105">
        <v>1522</v>
      </c>
      <c r="AN12" s="105">
        <v>806</v>
      </c>
      <c r="AO12" s="105">
        <v>1360</v>
      </c>
      <c r="AP12" s="105">
        <v>1147</v>
      </c>
      <c r="AQ12" s="105">
        <v>1885</v>
      </c>
      <c r="AR12" s="105">
        <v>2810</v>
      </c>
      <c r="AS12" s="105">
        <v>3892</v>
      </c>
      <c r="AT12" s="105">
        <v>5433</v>
      </c>
      <c r="AU12" s="105">
        <v>5822</v>
      </c>
      <c r="AV12" s="105">
        <v>6762</v>
      </c>
      <c r="AW12" s="105">
        <v>8013</v>
      </c>
      <c r="AX12" s="105">
        <v>8700</v>
      </c>
      <c r="AY12" s="105">
        <v>8847</v>
      </c>
      <c r="AZ12" s="105">
        <v>10026</v>
      </c>
      <c r="BA12" s="105">
        <v>9056</v>
      </c>
      <c r="BB12" s="105">
        <v>8818</v>
      </c>
      <c r="BC12" s="105">
        <v>6914</v>
      </c>
      <c r="BD12" s="105">
        <v>5051</v>
      </c>
      <c r="BE12" s="105">
        <v>8608</v>
      </c>
      <c r="BF12" s="105">
        <v>8147</v>
      </c>
      <c r="BG12" s="105">
        <v>12308</v>
      </c>
      <c r="BH12" s="105">
        <v>14298</v>
      </c>
      <c r="BI12" s="105">
        <v>16771</v>
      </c>
      <c r="BJ12" s="105">
        <v>16843</v>
      </c>
      <c r="BK12" s="105">
        <v>7698</v>
      </c>
      <c r="BL12" s="105">
        <v>10783</v>
      </c>
      <c r="BM12" s="105">
        <v>10837</v>
      </c>
      <c r="BN12" s="105">
        <v>11110</v>
      </c>
      <c r="BO12" s="105">
        <v>11266</v>
      </c>
      <c r="BP12" s="105">
        <v>12015</v>
      </c>
      <c r="BQ12" s="105">
        <v>12443</v>
      </c>
      <c r="BR12" s="105">
        <v>10820</v>
      </c>
      <c r="BS12" s="105">
        <v>8887</v>
      </c>
      <c r="BT12" s="105">
        <v>8935</v>
      </c>
      <c r="BU12" s="105">
        <v>8951</v>
      </c>
      <c r="BV12" s="105">
        <v>10265</v>
      </c>
      <c r="BW12" s="105">
        <v>4400</v>
      </c>
      <c r="BX12" s="105">
        <v>5169</v>
      </c>
      <c r="BY12" s="105">
        <v>12987</v>
      </c>
      <c r="BZ12" s="139">
        <f t="shared" si="41"/>
        <v>0.198394389591215</v>
      </c>
      <c r="CA12" s="139">
        <f t="shared" si="42"/>
        <v>1.51247823563552</v>
      </c>
      <c r="CB12" s="140">
        <f t="shared" si="43"/>
        <v>37146</v>
      </c>
      <c r="CC12" s="140">
        <f t="shared" si="0"/>
        <v>34014</v>
      </c>
      <c r="CD12" s="140">
        <f t="shared" si="1"/>
        <v>21225</v>
      </c>
      <c r="CE12" s="141">
        <f t="shared" si="44"/>
        <v>48152</v>
      </c>
      <c r="CF12" s="141">
        <f t="shared" si="45"/>
        <v>125687</v>
      </c>
      <c r="CG12" s="141">
        <f t="shared" si="46"/>
        <v>124010</v>
      </c>
      <c r="CH12" s="141">
        <f t="shared" si="47"/>
        <v>22556</v>
      </c>
      <c r="CI12" s="142">
        <f t="shared" si="2"/>
        <v>5862</v>
      </c>
      <c r="CJ12" s="142">
        <f t="shared" si="3"/>
        <v>10196</v>
      </c>
      <c r="CK12" s="143">
        <f t="shared" si="4"/>
        <v>3688</v>
      </c>
      <c r="CL12" s="105">
        <f t="shared" si="5"/>
        <v>5842</v>
      </c>
      <c r="CM12" s="105">
        <f t="shared" si="6"/>
        <v>15147</v>
      </c>
      <c r="CN12" s="105">
        <f t="shared" si="7"/>
        <v>23475</v>
      </c>
      <c r="CO12" s="105">
        <f t="shared" si="8"/>
        <v>27929</v>
      </c>
      <c r="CP12" s="105">
        <f t="shared" si="9"/>
        <v>20783</v>
      </c>
      <c r="CQ12" s="105">
        <f t="shared" si="10"/>
        <v>29063</v>
      </c>
      <c r="CR12" s="105">
        <f t="shared" si="11"/>
        <v>47912</v>
      </c>
      <c r="CS12" s="105">
        <f t="shared" si="12"/>
        <v>29318</v>
      </c>
      <c r="CT12" s="105">
        <f t="shared" si="13"/>
        <v>34391</v>
      </c>
      <c r="CU12" s="105">
        <f t="shared" si="14"/>
        <v>32150</v>
      </c>
      <c r="CV12" s="105">
        <f t="shared" si="15"/>
        <v>28151</v>
      </c>
      <c r="CW12" s="139">
        <f t="shared" si="16"/>
        <v>-0.41244364668559</v>
      </c>
      <c r="CX12" s="139">
        <f t="shared" si="17"/>
        <v>-0.124385692068429</v>
      </c>
      <c r="CY12" s="131"/>
      <c r="CZ12" s="138" t="s">
        <v>953</v>
      </c>
      <c r="DA12" s="138" t="s">
        <v>953</v>
      </c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5"/>
      <c r="DO12" s="105"/>
      <c r="DP12" s="105"/>
      <c r="DQ12" s="105"/>
      <c r="DR12" s="105"/>
      <c r="DS12" s="105"/>
      <c r="DT12" s="105"/>
      <c r="DU12" s="105"/>
      <c r="DV12" s="105"/>
      <c r="DW12" s="105"/>
      <c r="DX12" s="105"/>
      <c r="DY12" s="105"/>
      <c r="DZ12" s="105"/>
      <c r="EA12" s="105"/>
      <c r="EB12" s="105"/>
      <c r="EC12" s="105"/>
      <c r="ED12" s="105"/>
      <c r="EE12" s="105"/>
      <c r="EF12" s="105"/>
      <c r="EG12" s="105"/>
      <c r="EH12" s="105"/>
      <c r="EI12" s="105"/>
      <c r="EJ12" s="105"/>
      <c r="EK12" s="105"/>
      <c r="EL12" s="105"/>
      <c r="EM12" s="105"/>
      <c r="EN12" s="105"/>
      <c r="EO12" s="105">
        <v>1561</v>
      </c>
      <c r="EP12" s="105">
        <v>3263</v>
      </c>
      <c r="EQ12" s="105">
        <v>4272</v>
      </c>
      <c r="ER12" s="105">
        <v>5523</v>
      </c>
      <c r="ES12" s="105">
        <v>7633</v>
      </c>
      <c r="ET12" s="105">
        <v>8396</v>
      </c>
      <c r="EU12" s="105">
        <v>8405</v>
      </c>
      <c r="EV12" s="105">
        <v>10097</v>
      </c>
      <c r="EW12" s="105">
        <v>7001</v>
      </c>
      <c r="EX12" s="105">
        <f t="shared" si="18"/>
        <v>7086</v>
      </c>
      <c r="EY12" s="105">
        <f t="shared" si="19"/>
        <v>8264</v>
      </c>
      <c r="EZ12" s="105">
        <f t="shared" si="20"/>
        <v>8682</v>
      </c>
      <c r="FA12" s="105">
        <v>7827</v>
      </c>
      <c r="FB12" s="105">
        <v>6848</v>
      </c>
      <c r="FC12" s="105">
        <v>11269</v>
      </c>
      <c r="FD12" s="105">
        <v>11276</v>
      </c>
      <c r="FE12" s="105">
        <v>11447</v>
      </c>
      <c r="FF12" s="105">
        <v>11606</v>
      </c>
      <c r="FG12" s="105">
        <v>12189</v>
      </c>
      <c r="FH12" s="105">
        <v>12870</v>
      </c>
      <c r="FI12" s="105">
        <v>10569</v>
      </c>
      <c r="FJ12" s="105">
        <v>6503</v>
      </c>
      <c r="FK12" s="105">
        <v>8434</v>
      </c>
      <c r="FL12" s="105">
        <v>8679</v>
      </c>
      <c r="FM12" s="105">
        <v>8718</v>
      </c>
      <c r="FN12" s="105">
        <v>10816</v>
      </c>
      <c r="FO12" s="105">
        <v>11420</v>
      </c>
      <c r="FP12" s="105">
        <v>11455</v>
      </c>
      <c r="FQ12" s="105">
        <v>11654</v>
      </c>
      <c r="FR12" s="105">
        <v>11837</v>
      </c>
      <c r="FS12" s="105">
        <v>11876</v>
      </c>
      <c r="FT12" s="105">
        <v>11900</v>
      </c>
      <c r="FU12" s="105">
        <v>15200</v>
      </c>
      <c r="FV12" s="105">
        <v>4613</v>
      </c>
      <c r="FW12" s="105">
        <v>3610</v>
      </c>
      <c r="FX12" s="105">
        <v>16910</v>
      </c>
      <c r="FY12" s="144">
        <f t="shared" si="48"/>
        <v>2.94838114990206</v>
      </c>
      <c r="FZ12" s="144">
        <f t="shared" si="49"/>
        <v>3.68421052631579</v>
      </c>
      <c r="GA12" s="140">
        <f t="shared" si="50"/>
        <v>0</v>
      </c>
      <c r="GB12" s="140">
        <v>0</v>
      </c>
      <c r="GC12" s="140">
        <v>0</v>
      </c>
      <c r="GD12" s="141">
        <f t="shared" si="51"/>
        <v>56151</v>
      </c>
      <c r="GE12" s="141">
        <f t="shared" si="52"/>
        <v>119933</v>
      </c>
      <c r="GF12" s="141">
        <f t="shared" si="53"/>
        <v>128492</v>
      </c>
      <c r="GG12" s="141">
        <f t="shared" si="54"/>
        <v>25133</v>
      </c>
      <c r="GH12" s="142">
        <v>0</v>
      </c>
      <c r="GI12" s="142">
        <v>0</v>
      </c>
      <c r="GJ12" s="142">
        <v>0</v>
      </c>
      <c r="GK12" s="143">
        <v>0</v>
      </c>
      <c r="GL12" s="105">
        <v>9096</v>
      </c>
      <c r="GM12" s="105">
        <v>21552</v>
      </c>
      <c r="GN12" s="105">
        <v>25503</v>
      </c>
      <c r="GO12" s="105">
        <v>24032</v>
      </c>
      <c r="GP12" s="105">
        <v>25944</v>
      </c>
      <c r="GQ12" s="105">
        <f t="shared" si="21"/>
        <v>34329</v>
      </c>
      <c r="GR12" s="105">
        <f t="shared" si="22"/>
        <v>35628</v>
      </c>
      <c r="GS12" s="105">
        <f t="shared" si="23"/>
        <v>23616</v>
      </c>
      <c r="GT12" s="105">
        <f t="shared" si="24"/>
        <v>30954</v>
      </c>
      <c r="GU12" s="105">
        <f t="shared" si="25"/>
        <v>34946</v>
      </c>
      <c r="GV12" s="105">
        <f t="shared" si="55"/>
        <v>38976</v>
      </c>
      <c r="GW12" s="139">
        <f t="shared" si="56"/>
        <v>0.0939710340181878</v>
      </c>
      <c r="GX12" s="139">
        <f t="shared" si="57"/>
        <v>0.115320780632977</v>
      </c>
      <c r="GZ12" s="138" t="s">
        <v>954</v>
      </c>
      <c r="HA12" s="105"/>
      <c r="HB12" s="105"/>
      <c r="HC12" s="105"/>
      <c r="HD12" s="105"/>
      <c r="HE12" s="105"/>
      <c r="HF12" s="105"/>
      <c r="HG12" s="105"/>
      <c r="HH12" s="105"/>
      <c r="HI12" s="105"/>
      <c r="HJ12" s="105"/>
      <c r="HK12" s="105"/>
      <c r="HL12" s="105"/>
      <c r="HM12" s="105"/>
      <c r="HN12" s="105"/>
      <c r="HO12" s="105"/>
      <c r="HP12" s="105"/>
      <c r="HQ12" s="105"/>
      <c r="HR12" s="105"/>
      <c r="HS12" s="105"/>
      <c r="HT12" s="105"/>
      <c r="HU12" s="105"/>
      <c r="HV12" s="105"/>
      <c r="HW12" s="105"/>
      <c r="HX12" s="105"/>
      <c r="HY12" s="105"/>
      <c r="HZ12" s="105"/>
      <c r="IA12" s="105"/>
      <c r="IB12" s="105"/>
      <c r="IC12" s="105"/>
      <c r="ID12" s="105"/>
      <c r="IE12" s="105"/>
      <c r="IF12" s="105"/>
      <c r="IG12" s="105"/>
      <c r="IH12" s="105"/>
      <c r="II12" s="105">
        <v>2018</v>
      </c>
      <c r="IJ12" s="105">
        <v>1946</v>
      </c>
      <c r="IK12" s="105">
        <v>947</v>
      </c>
      <c r="IL12" s="105">
        <v>777</v>
      </c>
      <c r="IM12" s="105">
        <v>1992</v>
      </c>
      <c r="IN12" s="105">
        <v>1407</v>
      </c>
      <c r="IO12" s="105">
        <v>1860</v>
      </c>
      <c r="IP12" s="105">
        <v>1621</v>
      </c>
      <c r="IQ12" s="105">
        <v>2944</v>
      </c>
      <c r="IR12" s="105">
        <v>2387</v>
      </c>
      <c r="IS12" s="105">
        <v>3644</v>
      </c>
      <c r="IT12" s="105">
        <v>2768</v>
      </c>
      <c r="IU12" s="105">
        <v>2616</v>
      </c>
      <c r="IV12" s="105">
        <v>1640</v>
      </c>
      <c r="IW12" s="105">
        <v>870</v>
      </c>
      <c r="IX12" s="105">
        <v>1048</v>
      </c>
      <c r="IY12" s="105">
        <v>1537</v>
      </c>
      <c r="IZ12" s="105">
        <v>369</v>
      </c>
      <c r="JA12" s="105">
        <v>2526</v>
      </c>
      <c r="JB12" s="105">
        <v>4074</v>
      </c>
      <c r="JC12" s="105">
        <v>3797</v>
      </c>
      <c r="JD12" s="105">
        <v>4084</v>
      </c>
      <c r="JE12" s="105">
        <v>3342</v>
      </c>
      <c r="JF12" s="105">
        <v>4005</v>
      </c>
      <c r="JG12" s="105">
        <v>2997</v>
      </c>
      <c r="JH12" s="105"/>
      <c r="JI12" s="138" t="s">
        <v>954</v>
      </c>
      <c r="JJ12" s="105"/>
      <c r="JK12" s="105"/>
      <c r="JL12" s="105"/>
      <c r="JM12" s="105"/>
      <c r="JN12" s="105"/>
      <c r="JO12" s="105"/>
      <c r="JP12" s="105"/>
      <c r="JQ12" s="105"/>
      <c r="JR12" s="105"/>
      <c r="JS12" s="105"/>
      <c r="JT12" s="105"/>
      <c r="JU12" s="105"/>
      <c r="JV12" s="105"/>
      <c r="JW12" s="105"/>
      <c r="JX12" s="105"/>
      <c r="JY12" s="105"/>
      <c r="JZ12" s="105"/>
      <c r="KA12" s="105"/>
      <c r="KB12" s="105"/>
      <c r="KC12" s="105"/>
      <c r="KD12" s="105"/>
      <c r="KE12" s="105"/>
      <c r="KF12" s="105"/>
      <c r="KG12" s="105"/>
      <c r="KH12" s="105"/>
      <c r="KI12" s="105"/>
      <c r="KJ12" s="105"/>
      <c r="KK12" s="105"/>
      <c r="KL12" s="105"/>
      <c r="KM12" s="105"/>
      <c r="KN12" s="105"/>
      <c r="KO12" s="105"/>
      <c r="KP12" s="105"/>
      <c r="KQ12" s="105"/>
      <c r="KR12" s="105">
        <v>2018</v>
      </c>
      <c r="KS12" s="105">
        <v>1946</v>
      </c>
      <c r="KT12" s="105">
        <v>947</v>
      </c>
      <c r="KU12" s="105">
        <v>777</v>
      </c>
      <c r="KV12" s="105">
        <v>1992</v>
      </c>
      <c r="KW12" s="105">
        <v>1407</v>
      </c>
      <c r="KX12" s="105">
        <v>1860</v>
      </c>
      <c r="KY12" s="105">
        <v>1621</v>
      </c>
      <c r="KZ12" s="105">
        <v>2944</v>
      </c>
      <c r="LA12" s="105">
        <v>2387</v>
      </c>
      <c r="LB12" s="105">
        <v>3644</v>
      </c>
      <c r="LC12" s="105">
        <v>2768</v>
      </c>
      <c r="LD12" s="105">
        <v>2616</v>
      </c>
      <c r="LE12" s="105">
        <v>1640</v>
      </c>
      <c r="LF12" s="105">
        <v>870</v>
      </c>
      <c r="LG12" s="105">
        <v>1048</v>
      </c>
      <c r="LH12" s="105">
        <v>1537</v>
      </c>
      <c r="LI12" s="105">
        <v>369</v>
      </c>
      <c r="LJ12" s="105">
        <v>2526</v>
      </c>
      <c r="LK12" s="105">
        <v>4074</v>
      </c>
      <c r="LL12" s="105">
        <v>3797</v>
      </c>
      <c r="LM12" s="105">
        <v>4084</v>
      </c>
      <c r="LN12" s="105">
        <v>3342</v>
      </c>
      <c r="LO12" s="105">
        <v>4005</v>
      </c>
      <c r="LP12" s="105">
        <v>2997</v>
      </c>
      <c r="LQ12" s="105"/>
      <c r="LR12" s="105">
        <v>0</v>
      </c>
      <c r="LS12" s="105">
        <v>0</v>
      </c>
      <c r="LT12" s="105">
        <v>0</v>
      </c>
      <c r="LU12" s="105">
        <v>403</v>
      </c>
      <c r="LV12" s="105">
        <v>192</v>
      </c>
      <c r="LW12" s="105">
        <v>0</v>
      </c>
      <c r="LX12" s="105">
        <v>0</v>
      </c>
      <c r="LY12" s="105">
        <v>0</v>
      </c>
      <c r="LZ12" s="105">
        <v>0</v>
      </c>
      <c r="MA12" s="105">
        <v>0</v>
      </c>
      <c r="MB12" s="105">
        <v>0</v>
      </c>
      <c r="MC12" s="105">
        <v>0</v>
      </c>
      <c r="MD12" s="105">
        <v>0</v>
      </c>
      <c r="ME12" s="105">
        <v>0</v>
      </c>
      <c r="MF12" s="105">
        <v>0</v>
      </c>
      <c r="MG12" s="144" t="str">
        <f t="shared" si="58"/>
        <v/>
      </c>
      <c r="MH12" s="144" t="str">
        <f t="shared" si="59"/>
        <v/>
      </c>
      <c r="MJ12" s="143">
        <f t="shared" si="60"/>
        <v>0</v>
      </c>
      <c r="MK12" s="143">
        <f t="shared" si="26"/>
        <v>0</v>
      </c>
      <c r="ML12" s="143">
        <f t="shared" si="27"/>
        <v>3964</v>
      </c>
      <c r="MM12" s="142">
        <f t="shared" si="61"/>
        <v>24603</v>
      </c>
      <c r="MN12" s="142">
        <f t="shared" si="62"/>
        <v>21647</v>
      </c>
      <c r="MO12" s="142">
        <f t="shared" si="63"/>
        <v>595</v>
      </c>
      <c r="MQ12" s="142">
        <f t="shared" si="28"/>
        <v>3964</v>
      </c>
      <c r="MR12" s="143">
        <f t="shared" si="29"/>
        <v>3716</v>
      </c>
      <c r="MS12" s="105">
        <f t="shared" si="30"/>
        <v>4888</v>
      </c>
      <c r="MT12" s="105">
        <f t="shared" si="31"/>
        <v>8975</v>
      </c>
      <c r="MU12" s="105">
        <f t="shared" si="32"/>
        <v>7024</v>
      </c>
      <c r="MV12" s="105">
        <f t="shared" si="33"/>
        <v>3455</v>
      </c>
      <c r="MW12" s="105">
        <f t="shared" si="34"/>
        <v>6969</v>
      </c>
      <c r="MX12" s="105">
        <f t="shared" si="35"/>
        <v>11223</v>
      </c>
      <c r="MY12" s="105"/>
      <c r="MZ12" s="105">
        <f t="shared" si="37"/>
        <v>0</v>
      </c>
      <c r="NA12" s="105">
        <f t="shared" si="38"/>
        <v>595</v>
      </c>
      <c r="NB12" s="105">
        <f t="shared" si="39"/>
        <v>0</v>
      </c>
      <c r="NC12" s="105">
        <f t="shared" si="40"/>
        <v>0</v>
      </c>
      <c r="ND12" s="144" t="str">
        <f t="shared" si="64"/>
        <v/>
      </c>
      <c r="NE12" s="144" t="str">
        <f t="shared" si="65"/>
        <v/>
      </c>
    </row>
    <row r="13" ht="15" spans="1:369">
      <c r="B13" s="138" t="s">
        <v>949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>
        <v>1205</v>
      </c>
      <c r="AH13" s="105">
        <v>2400</v>
      </c>
      <c r="AI13" s="105">
        <v>3624</v>
      </c>
      <c r="AJ13" s="105">
        <v>5055</v>
      </c>
      <c r="AK13" s="105">
        <v>7482</v>
      </c>
      <c r="AL13" s="105">
        <v>9007</v>
      </c>
      <c r="AM13" s="105">
        <v>9298</v>
      </c>
      <c r="AN13" s="105">
        <v>4100</v>
      </c>
      <c r="AO13" s="105">
        <v>7956</v>
      </c>
      <c r="AP13" s="105">
        <v>5747</v>
      </c>
      <c r="AQ13" s="105">
        <v>5763</v>
      </c>
      <c r="AR13" s="105">
        <v>5815</v>
      </c>
      <c r="AS13" s="105">
        <v>5907</v>
      </c>
      <c r="AT13" s="105">
        <v>6198</v>
      </c>
      <c r="AU13" s="105">
        <v>7796</v>
      </c>
      <c r="AV13" s="105">
        <v>8287</v>
      </c>
      <c r="AW13" s="105">
        <v>10021</v>
      </c>
      <c r="AX13" s="105">
        <v>10301</v>
      </c>
      <c r="AY13" s="105">
        <v>10051</v>
      </c>
      <c r="AZ13" s="105">
        <v>8942</v>
      </c>
      <c r="BA13" s="105">
        <v>10178</v>
      </c>
      <c r="BB13" s="105">
        <v>10225</v>
      </c>
      <c r="BC13" s="105">
        <v>12684</v>
      </c>
      <c r="BD13" s="105">
        <v>12945</v>
      </c>
      <c r="BE13" s="105">
        <v>13106</v>
      </c>
      <c r="BF13" s="105">
        <v>13191</v>
      </c>
      <c r="BG13" s="105">
        <v>13230</v>
      </c>
      <c r="BH13" s="105">
        <v>13293</v>
      </c>
      <c r="BI13" s="105">
        <v>13383</v>
      </c>
      <c r="BJ13" s="105">
        <v>13438</v>
      </c>
      <c r="BK13" s="105">
        <v>5576</v>
      </c>
      <c r="BL13" s="105">
        <v>5701</v>
      </c>
      <c r="BM13" s="105">
        <v>6745</v>
      </c>
      <c r="BN13" s="105">
        <v>7756</v>
      </c>
      <c r="BO13" s="105">
        <v>10237</v>
      </c>
      <c r="BP13" s="105">
        <v>11033</v>
      </c>
      <c r="BQ13" s="105">
        <v>11634</v>
      </c>
      <c r="BR13" s="105">
        <v>10405</v>
      </c>
      <c r="BS13" s="105">
        <v>10412</v>
      </c>
      <c r="BT13" s="105">
        <v>9290</v>
      </c>
      <c r="BU13" s="105">
        <v>9357</v>
      </c>
      <c r="BV13" s="105">
        <v>8356</v>
      </c>
      <c r="BW13" s="105">
        <v>2601</v>
      </c>
      <c r="BX13" s="105">
        <v>2378</v>
      </c>
      <c r="BY13" s="105">
        <v>6003</v>
      </c>
      <c r="BZ13" s="139">
        <f t="shared" si="41"/>
        <v>-0.110007412898443</v>
      </c>
      <c r="CA13" s="139">
        <f t="shared" si="42"/>
        <v>1.52439024390244</v>
      </c>
      <c r="CB13" s="140">
        <f t="shared" si="43"/>
        <v>0</v>
      </c>
      <c r="CC13" s="140">
        <f t="shared" si="0"/>
        <v>0</v>
      </c>
      <c r="CD13" s="140">
        <f t="shared" si="1"/>
        <v>28773</v>
      </c>
      <c r="CE13" s="141">
        <f t="shared" si="44"/>
        <v>87189</v>
      </c>
      <c r="CF13" s="141">
        <f t="shared" si="45"/>
        <v>144666</v>
      </c>
      <c r="CG13" s="141">
        <f t="shared" si="46"/>
        <v>106502</v>
      </c>
      <c r="CH13" s="141">
        <f t="shared" si="47"/>
        <v>10982</v>
      </c>
      <c r="CI13" s="142">
        <f t="shared" si="2"/>
        <v>7229</v>
      </c>
      <c r="CJ13" s="142">
        <f t="shared" si="3"/>
        <v>21544</v>
      </c>
      <c r="CK13" s="143">
        <f t="shared" si="4"/>
        <v>21354</v>
      </c>
      <c r="CL13" s="105">
        <f t="shared" si="5"/>
        <v>17325</v>
      </c>
      <c r="CM13" s="105">
        <f t="shared" si="6"/>
        <v>19901</v>
      </c>
      <c r="CN13" s="105">
        <f t="shared" si="7"/>
        <v>28609</v>
      </c>
      <c r="CO13" s="105">
        <f t="shared" si="8"/>
        <v>29171</v>
      </c>
      <c r="CP13" s="105">
        <f t="shared" si="9"/>
        <v>35854</v>
      </c>
      <c r="CQ13" s="105">
        <f t="shared" si="10"/>
        <v>39527</v>
      </c>
      <c r="CR13" s="105">
        <f t="shared" si="11"/>
        <v>40114</v>
      </c>
      <c r="CS13" s="105">
        <f t="shared" si="12"/>
        <v>18022</v>
      </c>
      <c r="CT13" s="105">
        <f t="shared" si="13"/>
        <v>29026</v>
      </c>
      <c r="CU13" s="105">
        <f t="shared" si="14"/>
        <v>32451</v>
      </c>
      <c r="CV13" s="105">
        <f t="shared" si="15"/>
        <v>27003</v>
      </c>
      <c r="CW13" s="139">
        <f t="shared" si="16"/>
        <v>-0.326843496036297</v>
      </c>
      <c r="CX13" s="139">
        <f t="shared" si="17"/>
        <v>-0.167883886474993</v>
      </c>
      <c r="CY13" s="131"/>
      <c r="CZ13" s="138" t="s">
        <v>955</v>
      </c>
      <c r="DA13" s="138" t="s">
        <v>955</v>
      </c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5"/>
      <c r="DO13" s="105"/>
      <c r="DP13" s="105"/>
      <c r="DQ13" s="105"/>
      <c r="DR13" s="105"/>
      <c r="DS13" s="105"/>
      <c r="DT13" s="105"/>
      <c r="DU13" s="105"/>
      <c r="DV13" s="105"/>
      <c r="DW13" s="105"/>
      <c r="DX13" s="105"/>
      <c r="DY13" s="105"/>
      <c r="DZ13" s="105"/>
      <c r="EA13" s="105"/>
      <c r="EB13" s="105"/>
      <c r="EC13" s="105"/>
      <c r="ED13" s="105"/>
      <c r="EE13" s="105"/>
      <c r="EF13" s="105"/>
      <c r="EG13" s="105"/>
      <c r="EH13" s="105"/>
      <c r="EI13" s="105"/>
      <c r="EJ13" s="105"/>
      <c r="EK13" s="105"/>
      <c r="EL13" s="105"/>
      <c r="EM13" s="105"/>
      <c r="EN13" s="105"/>
      <c r="EO13" s="105"/>
      <c r="EP13" s="105"/>
      <c r="EQ13" s="105"/>
      <c r="ER13" s="105"/>
      <c r="ES13" s="105"/>
      <c r="ET13" s="105"/>
      <c r="EU13" s="105"/>
      <c r="EV13" s="105"/>
      <c r="EW13" s="105"/>
      <c r="EX13" s="105"/>
      <c r="EY13" s="105"/>
      <c r="EZ13" s="105"/>
      <c r="FA13" s="105"/>
      <c r="FB13" s="105"/>
      <c r="FC13" s="105"/>
      <c r="FD13" s="105">
        <v>7412</v>
      </c>
      <c r="FE13" s="105">
        <v>10783</v>
      </c>
      <c r="FF13" s="105">
        <v>11267</v>
      </c>
      <c r="FG13" s="105">
        <v>13235</v>
      </c>
      <c r="FH13" s="105">
        <v>13235</v>
      </c>
      <c r="FI13" s="105">
        <v>12468</v>
      </c>
      <c r="FJ13" s="105">
        <v>4711</v>
      </c>
      <c r="FK13" s="105">
        <v>9105</v>
      </c>
      <c r="FL13" s="105">
        <v>10217</v>
      </c>
      <c r="FM13" s="105">
        <v>7643</v>
      </c>
      <c r="FN13" s="105">
        <v>8491</v>
      </c>
      <c r="FO13" s="105">
        <v>10714</v>
      </c>
      <c r="FP13" s="105">
        <v>14103</v>
      </c>
      <c r="FQ13" s="105">
        <v>11788</v>
      </c>
      <c r="FR13" s="105">
        <v>14484</v>
      </c>
      <c r="FS13" s="105">
        <v>14417</v>
      </c>
      <c r="FT13" s="105">
        <v>14943</v>
      </c>
      <c r="FU13" s="105">
        <v>13537</v>
      </c>
      <c r="FV13" s="105">
        <v>15689</v>
      </c>
      <c r="FW13" s="105">
        <v>4224</v>
      </c>
      <c r="FX13" s="105">
        <v>9340</v>
      </c>
      <c r="FY13" s="144">
        <f t="shared" si="48"/>
        <v>1.9141626700597</v>
      </c>
      <c r="FZ13" s="144">
        <f t="shared" si="49"/>
        <v>1.21117424242424</v>
      </c>
      <c r="GA13" s="140">
        <f t="shared" si="50"/>
        <v>0</v>
      </c>
      <c r="GB13" s="140">
        <v>0</v>
      </c>
      <c r="GC13" s="140">
        <v>0</v>
      </c>
      <c r="GD13" s="141">
        <f t="shared" si="51"/>
        <v>0</v>
      </c>
      <c r="GE13" s="141">
        <f t="shared" si="52"/>
        <v>68400</v>
      </c>
      <c r="GF13" s="141">
        <f t="shared" si="53"/>
        <v>134153</v>
      </c>
      <c r="GG13" s="141">
        <f t="shared" si="54"/>
        <v>29253</v>
      </c>
      <c r="GH13" s="142">
        <v>0</v>
      </c>
      <c r="GI13" s="142">
        <v>0</v>
      </c>
      <c r="GJ13" s="142">
        <v>0</v>
      </c>
      <c r="GK13" s="143">
        <v>0</v>
      </c>
      <c r="GL13" s="105">
        <v>0</v>
      </c>
      <c r="GM13" s="105">
        <v>0</v>
      </c>
      <c r="GN13" s="105">
        <v>0</v>
      </c>
      <c r="GO13" s="105" t="s">
        <v>956</v>
      </c>
      <c r="GP13" s="105" t="s">
        <v>956</v>
      </c>
      <c r="GQ13" s="105">
        <f t="shared" si="21"/>
        <v>29462</v>
      </c>
      <c r="GR13" s="105">
        <f t="shared" si="22"/>
        <v>38938</v>
      </c>
      <c r="GS13" s="105">
        <f t="shared" si="23"/>
        <v>24033</v>
      </c>
      <c r="GT13" s="105">
        <f t="shared" si="24"/>
        <v>26848</v>
      </c>
      <c r="GU13" s="105">
        <f t="shared" si="25"/>
        <v>40375</v>
      </c>
      <c r="GV13" s="105">
        <f t="shared" si="55"/>
        <v>42897</v>
      </c>
      <c r="GW13" s="139">
        <f t="shared" si="56"/>
        <v>0.101674456828805</v>
      </c>
      <c r="GX13" s="139">
        <f t="shared" si="57"/>
        <v>0.0624643962848297</v>
      </c>
      <c r="GZ13" s="138" t="s">
        <v>957</v>
      </c>
      <c r="HA13" s="105"/>
      <c r="HB13" s="105"/>
      <c r="HC13" s="105"/>
      <c r="HD13" s="105"/>
      <c r="HE13" s="105"/>
      <c r="HF13" s="105"/>
      <c r="HG13" s="105"/>
      <c r="HH13" s="105"/>
      <c r="HI13" s="105"/>
      <c r="HJ13" s="105"/>
      <c r="HK13" s="105"/>
      <c r="HL13" s="105"/>
      <c r="HM13" s="105"/>
      <c r="HN13" s="105"/>
      <c r="HO13" s="105"/>
      <c r="HP13" s="105"/>
      <c r="HQ13" s="105"/>
      <c r="HR13" s="105"/>
      <c r="HS13" s="105"/>
      <c r="HT13" s="105"/>
      <c r="HU13" s="105"/>
      <c r="HV13" s="105"/>
      <c r="HW13" s="105"/>
      <c r="HX13" s="105"/>
      <c r="HY13" s="105"/>
      <c r="HZ13" s="105"/>
      <c r="IA13" s="105"/>
      <c r="IB13" s="105"/>
      <c r="IC13" s="105"/>
      <c r="ID13" s="105"/>
      <c r="IE13" s="105"/>
      <c r="IF13" s="105"/>
      <c r="IG13" s="105"/>
      <c r="IH13" s="105"/>
      <c r="II13" s="105"/>
      <c r="IJ13" s="105"/>
      <c r="IK13" s="105"/>
      <c r="IL13" s="105"/>
      <c r="IM13" s="105"/>
      <c r="IN13" s="105"/>
      <c r="IO13" s="105"/>
      <c r="IP13" s="105"/>
      <c r="IQ13" s="105"/>
      <c r="IR13" s="105"/>
      <c r="IS13" s="105"/>
      <c r="IT13" s="105"/>
      <c r="IU13" s="105"/>
      <c r="IV13" s="105"/>
      <c r="IW13" s="105"/>
      <c r="IX13" s="105"/>
      <c r="IY13" s="105"/>
      <c r="IZ13" s="105"/>
      <c r="JA13" s="105"/>
      <c r="JB13" s="105"/>
      <c r="JC13" s="105"/>
      <c r="JD13" s="105"/>
      <c r="JE13" s="105">
        <v>3338</v>
      </c>
      <c r="JF13" s="105">
        <v>5117</v>
      </c>
      <c r="JG13" s="105">
        <v>4505</v>
      </c>
      <c r="JH13" s="105"/>
      <c r="JI13" s="138" t="s">
        <v>957</v>
      </c>
      <c r="JJ13" s="105"/>
      <c r="JK13" s="105"/>
      <c r="JL13" s="105"/>
      <c r="JM13" s="105"/>
      <c r="JN13" s="105"/>
      <c r="JO13" s="105"/>
      <c r="JP13" s="105"/>
      <c r="JQ13" s="105"/>
      <c r="JR13" s="105"/>
      <c r="JS13" s="105"/>
      <c r="JT13" s="105"/>
      <c r="JU13" s="105"/>
      <c r="JV13" s="105"/>
      <c r="JW13" s="105"/>
      <c r="JX13" s="105"/>
      <c r="JY13" s="105"/>
      <c r="JZ13" s="105"/>
      <c r="KA13" s="105"/>
      <c r="KB13" s="105"/>
      <c r="KC13" s="105"/>
      <c r="KD13" s="105"/>
      <c r="KE13" s="105"/>
      <c r="KF13" s="105"/>
      <c r="KG13" s="105"/>
      <c r="KH13" s="105"/>
      <c r="KI13" s="105"/>
      <c r="KJ13" s="105"/>
      <c r="KK13" s="105"/>
      <c r="KL13" s="105"/>
      <c r="KM13" s="105"/>
      <c r="KN13" s="105"/>
      <c r="KO13" s="105"/>
      <c r="KP13" s="105"/>
      <c r="KQ13" s="105"/>
      <c r="KR13" s="105"/>
      <c r="KS13" s="105"/>
      <c r="KT13" s="105"/>
      <c r="KU13" s="105"/>
      <c r="KV13" s="105"/>
      <c r="KW13" s="105"/>
      <c r="KX13" s="105"/>
      <c r="KY13" s="105"/>
      <c r="KZ13" s="105"/>
      <c r="LA13" s="105"/>
      <c r="LB13" s="105"/>
      <c r="LC13" s="105"/>
      <c r="LD13" s="105"/>
      <c r="LE13" s="105"/>
      <c r="LF13" s="105"/>
      <c r="LG13" s="105"/>
      <c r="LH13" s="105"/>
      <c r="LI13" s="105"/>
      <c r="LJ13" s="105"/>
      <c r="LK13" s="105"/>
      <c r="LL13" s="105"/>
      <c r="LM13" s="105"/>
      <c r="LN13" s="105">
        <v>3338</v>
      </c>
      <c r="LO13" s="105">
        <v>5117</v>
      </c>
      <c r="LP13" s="105">
        <v>4505</v>
      </c>
      <c r="LQ13" s="105">
        <v>8401</v>
      </c>
      <c r="LR13" s="105">
        <v>3417</v>
      </c>
      <c r="LS13" s="105">
        <v>1990</v>
      </c>
      <c r="LT13" s="105">
        <v>7054</v>
      </c>
      <c r="LU13" s="105">
        <v>6228</v>
      </c>
      <c r="LV13" s="105">
        <v>4993</v>
      </c>
      <c r="LW13" s="105">
        <v>5963</v>
      </c>
      <c r="LX13" s="105">
        <v>3215</v>
      </c>
      <c r="LY13" s="105">
        <v>1417</v>
      </c>
      <c r="LZ13" s="105">
        <v>6000</v>
      </c>
      <c r="MA13" s="105">
        <v>4841</v>
      </c>
      <c r="MB13" s="105">
        <v>4573</v>
      </c>
      <c r="MC13" s="105">
        <v>5333</v>
      </c>
      <c r="MD13" s="105">
        <v>4552</v>
      </c>
      <c r="ME13" s="105">
        <v>1891</v>
      </c>
      <c r="MF13" s="105">
        <v>4203</v>
      </c>
      <c r="MG13" s="144">
        <f t="shared" si="58"/>
        <v>-0.404167848029487</v>
      </c>
      <c r="MH13" s="144">
        <f t="shared" si="59"/>
        <v>1.22263352723427</v>
      </c>
      <c r="MJ13" s="143">
        <f t="shared" si="60"/>
        <v>0</v>
      </c>
      <c r="MK13" s="143">
        <f t="shared" si="26"/>
        <v>0</v>
      </c>
      <c r="ML13" s="143">
        <f t="shared" si="27"/>
        <v>0</v>
      </c>
      <c r="MM13" s="142">
        <f t="shared" si="61"/>
        <v>0</v>
      </c>
      <c r="MN13" s="142">
        <f t="shared" si="62"/>
        <v>21361</v>
      </c>
      <c r="MO13" s="142">
        <f t="shared" si="63"/>
        <v>55024</v>
      </c>
      <c r="MQ13" s="142">
        <f t="shared" si="28"/>
        <v>0</v>
      </c>
      <c r="MR13" s="143">
        <f t="shared" si="29"/>
        <v>0</v>
      </c>
      <c r="MS13" s="105">
        <f t="shared" si="30"/>
        <v>0</v>
      </c>
      <c r="MT13" s="105">
        <f t="shared" si="31"/>
        <v>0</v>
      </c>
      <c r="MU13" s="105" t="str">
        <f t="shared" si="32"/>
        <v/>
      </c>
      <c r="MV13" s="105" t="str">
        <f t="shared" si="33"/>
        <v/>
      </c>
      <c r="MW13" s="105" t="str">
        <f t="shared" si="34"/>
        <v/>
      </c>
      <c r="MX13" s="105">
        <f t="shared" si="35"/>
        <v>3338</v>
      </c>
      <c r="MY13" s="105">
        <f t="shared" ref="MY13:MY18" si="66">SUM((LO13:LQ13))</f>
        <v>18023</v>
      </c>
      <c r="MZ13" s="105">
        <f t="shared" si="37"/>
        <v>12461</v>
      </c>
      <c r="NA13" s="105">
        <f t="shared" si="38"/>
        <v>17184</v>
      </c>
      <c r="NB13" s="105">
        <f t="shared" si="39"/>
        <v>10632</v>
      </c>
      <c r="NC13" s="105">
        <f t="shared" si="40"/>
        <v>14747</v>
      </c>
      <c r="ND13" s="144">
        <f t="shared" si="64"/>
        <v>-0.181767741219553</v>
      </c>
      <c r="NE13" s="144">
        <f t="shared" si="65"/>
        <v>0.387039127163281</v>
      </c>
    </row>
    <row r="14" ht="15" spans="1:369">
      <c r="B14" s="138" t="s">
        <v>955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>
        <v>7412</v>
      </c>
      <c r="BF14" s="105">
        <v>10783</v>
      </c>
      <c r="BG14" s="105">
        <v>11267</v>
      </c>
      <c r="BH14" s="105">
        <v>13235</v>
      </c>
      <c r="BI14" s="105">
        <v>13235</v>
      </c>
      <c r="BJ14" s="105">
        <v>12468</v>
      </c>
      <c r="BK14" s="105">
        <v>4711</v>
      </c>
      <c r="BL14" s="105">
        <v>9105</v>
      </c>
      <c r="BM14" s="105">
        <v>10217</v>
      </c>
      <c r="BN14" s="105">
        <v>7759</v>
      </c>
      <c r="BO14" s="105">
        <v>12074</v>
      </c>
      <c r="BP14" s="105">
        <v>10714</v>
      </c>
      <c r="BQ14" s="105">
        <v>14103</v>
      </c>
      <c r="BR14" s="105">
        <v>11788</v>
      </c>
      <c r="BS14" s="105">
        <v>14484</v>
      </c>
      <c r="BT14" s="105">
        <v>14417</v>
      </c>
      <c r="BU14" s="105">
        <v>14943</v>
      </c>
      <c r="BV14" s="105">
        <v>13537</v>
      </c>
      <c r="BW14" s="105">
        <v>15689</v>
      </c>
      <c r="BX14" s="105">
        <v>4224</v>
      </c>
      <c r="BY14" s="105">
        <v>9340</v>
      </c>
      <c r="BZ14" s="139">
        <f t="shared" si="41"/>
        <v>-0.0858373299402956</v>
      </c>
      <c r="CA14" s="139">
        <f t="shared" si="42"/>
        <v>1.21117424242424</v>
      </c>
      <c r="CB14" s="140">
        <f t="shared" si="43"/>
        <v>0</v>
      </c>
      <c r="CC14" s="140">
        <f t="shared" si="0"/>
        <v>0</v>
      </c>
      <c r="CD14" s="140">
        <f t="shared" si="1"/>
        <v>0</v>
      </c>
      <c r="CE14" s="141">
        <f t="shared" si="44"/>
        <v>0</v>
      </c>
      <c r="CF14" s="141">
        <f t="shared" si="45"/>
        <v>68400</v>
      </c>
      <c r="CG14" s="141">
        <f t="shared" si="46"/>
        <v>137852</v>
      </c>
      <c r="CH14" s="141">
        <f t="shared" si="47"/>
        <v>29253</v>
      </c>
      <c r="CI14" s="142">
        <f t="shared" si="2"/>
        <v>0</v>
      </c>
      <c r="CJ14" s="142">
        <f t="shared" si="3"/>
        <v>0</v>
      </c>
      <c r="CK14" s="143">
        <f t="shared" si="4"/>
        <v>0</v>
      </c>
      <c r="CL14" s="105">
        <f t="shared" si="5"/>
        <v>0</v>
      </c>
      <c r="CM14" s="105">
        <f t="shared" si="6"/>
        <v>0</v>
      </c>
      <c r="CN14" s="105">
        <f t="shared" si="7"/>
        <v>0</v>
      </c>
      <c r="CO14" s="105" t="str">
        <f t="shared" si="8"/>
        <v/>
      </c>
      <c r="CP14" s="105" t="str">
        <f t="shared" si="9"/>
        <v/>
      </c>
      <c r="CQ14" s="105">
        <f t="shared" si="10"/>
        <v>29462</v>
      </c>
      <c r="CR14" s="105">
        <f t="shared" si="11"/>
        <v>38938</v>
      </c>
      <c r="CS14" s="105">
        <f t="shared" si="12"/>
        <v>24033</v>
      </c>
      <c r="CT14" s="105">
        <f t="shared" si="13"/>
        <v>30547</v>
      </c>
      <c r="CU14" s="105">
        <f t="shared" si="14"/>
        <v>40375</v>
      </c>
      <c r="CV14" s="105">
        <f t="shared" si="15"/>
        <v>42897</v>
      </c>
      <c r="CW14" s="139">
        <f t="shared" si="16"/>
        <v>0.101674456828805</v>
      </c>
      <c r="CX14" s="139">
        <f t="shared" si="17"/>
        <v>0.0624643962848297</v>
      </c>
      <c r="CY14" s="131"/>
      <c r="CZ14" s="138" t="s">
        <v>958</v>
      </c>
      <c r="DA14" s="138" t="s">
        <v>958</v>
      </c>
      <c r="DB14" s="105">
        <v>1428</v>
      </c>
      <c r="DC14" s="105">
        <v>2753</v>
      </c>
      <c r="DD14" s="105">
        <v>3279</v>
      </c>
      <c r="DE14" s="105">
        <v>3799</v>
      </c>
      <c r="DF14" s="105">
        <v>3055</v>
      </c>
      <c r="DG14" s="105">
        <v>4434</v>
      </c>
      <c r="DH14" s="105">
        <v>3665</v>
      </c>
      <c r="DI14" s="105">
        <v>4613</v>
      </c>
      <c r="DJ14" s="105">
        <v>5310</v>
      </c>
      <c r="DK14" s="105">
        <v>5547</v>
      </c>
      <c r="DL14" s="105">
        <v>4352</v>
      </c>
      <c r="DM14" s="105">
        <v>4732</v>
      </c>
      <c r="DN14" s="105">
        <v>3375</v>
      </c>
      <c r="DO14" s="105">
        <v>3157</v>
      </c>
      <c r="DP14" s="105">
        <v>2838</v>
      </c>
      <c r="DQ14" s="105">
        <v>4129</v>
      </c>
      <c r="DR14" s="105">
        <v>3818</v>
      </c>
      <c r="DS14" s="105">
        <v>4965</v>
      </c>
      <c r="DT14" s="105">
        <v>2405</v>
      </c>
      <c r="DU14" s="105">
        <v>2345</v>
      </c>
      <c r="DV14" s="105">
        <v>2584</v>
      </c>
      <c r="DW14" s="105">
        <v>2414</v>
      </c>
      <c r="DX14" s="105">
        <v>1861</v>
      </c>
      <c r="DY14" s="105">
        <v>5510</v>
      </c>
      <c r="DZ14" s="105">
        <v>751</v>
      </c>
      <c r="EA14" s="105">
        <v>470</v>
      </c>
      <c r="EB14" s="105">
        <v>1073</v>
      </c>
      <c r="EC14" s="105">
        <v>2299</v>
      </c>
      <c r="ED14" s="105">
        <v>2563</v>
      </c>
      <c r="EE14" s="105">
        <v>2632</v>
      </c>
      <c r="EF14" s="105">
        <v>3056</v>
      </c>
      <c r="EG14" s="105">
        <v>3307</v>
      </c>
      <c r="EH14" s="105">
        <v>3823</v>
      </c>
      <c r="EI14" s="105">
        <v>4745</v>
      </c>
      <c r="EJ14" s="105">
        <v>6805</v>
      </c>
      <c r="EK14" s="105">
        <v>7074</v>
      </c>
      <c r="EL14" s="105">
        <v>6316</v>
      </c>
      <c r="EM14" s="105">
        <v>1591</v>
      </c>
      <c r="EN14" s="105">
        <v>5310</v>
      </c>
      <c r="EO14" s="105">
        <v>5617</v>
      </c>
      <c r="EP14" s="105">
        <v>5632</v>
      </c>
      <c r="EQ14" s="105">
        <v>6317</v>
      </c>
      <c r="ER14" s="105">
        <v>5565</v>
      </c>
      <c r="ES14" s="105">
        <v>5975</v>
      </c>
      <c r="ET14" s="105">
        <v>7815</v>
      </c>
      <c r="EU14" s="105">
        <v>7433</v>
      </c>
      <c r="EV14" s="105">
        <v>9291</v>
      </c>
      <c r="EW14" s="105">
        <v>10141</v>
      </c>
      <c r="EX14" s="105">
        <f>VLOOKUP($DA14,$B$3:$BA$348,50,0)</f>
        <v>9412</v>
      </c>
      <c r="EY14" s="105">
        <f>VLOOKUP($DA14,$B$3:$BA$348,51,0)</f>
        <v>3735</v>
      </c>
      <c r="EZ14" s="105">
        <f>VLOOKUP($DA14,$B$3:$BA$348,52,0)</f>
        <v>8240</v>
      </c>
      <c r="FA14" s="105">
        <v>6086</v>
      </c>
      <c r="FB14" s="105">
        <v>9754</v>
      </c>
      <c r="FC14" s="105">
        <v>9692</v>
      </c>
      <c r="FD14" s="105">
        <v>11489</v>
      </c>
      <c r="FE14" s="105">
        <v>10037</v>
      </c>
      <c r="FF14" s="105">
        <v>9292</v>
      </c>
      <c r="FG14" s="105">
        <v>9940</v>
      </c>
      <c r="FH14" s="105">
        <v>4020</v>
      </c>
      <c r="FI14" s="105">
        <v>3972</v>
      </c>
      <c r="FJ14" s="105">
        <v>1035</v>
      </c>
      <c r="FK14" s="105">
        <v>2128</v>
      </c>
      <c r="FL14" s="105">
        <v>1872</v>
      </c>
      <c r="FM14" s="105">
        <v>2439</v>
      </c>
      <c r="FN14" s="105">
        <v>1429</v>
      </c>
      <c r="FO14" s="105">
        <v>1541</v>
      </c>
      <c r="FP14" s="105">
        <v>2110</v>
      </c>
      <c r="FQ14" s="105">
        <v>2324</v>
      </c>
      <c r="FR14" s="105">
        <v>2746</v>
      </c>
      <c r="FS14" s="105">
        <v>2426</v>
      </c>
      <c r="FT14" s="105">
        <v>3277</v>
      </c>
      <c r="FU14" s="105">
        <v>3523</v>
      </c>
      <c r="FV14" s="105">
        <v>1576</v>
      </c>
      <c r="FW14" s="105">
        <v>857</v>
      </c>
      <c r="FX14" s="105">
        <v>1340</v>
      </c>
      <c r="FY14" s="144">
        <f t="shared" si="48"/>
        <v>1.71581196581197</v>
      </c>
      <c r="FZ14" s="144">
        <f t="shared" si="49"/>
        <v>0.563593932322054</v>
      </c>
      <c r="GA14" s="140">
        <f t="shared" si="50"/>
        <v>46967</v>
      </c>
      <c r="GB14" s="140">
        <v>39401</v>
      </c>
      <c r="GC14" s="140">
        <v>38598</v>
      </c>
      <c r="GD14" s="141">
        <f t="shared" si="51"/>
        <v>77003</v>
      </c>
      <c r="GE14" s="141">
        <f t="shared" si="52"/>
        <v>95669</v>
      </c>
      <c r="GF14" s="141">
        <f t="shared" si="53"/>
        <v>26850</v>
      </c>
      <c r="GG14" s="141">
        <f t="shared" si="54"/>
        <v>3773</v>
      </c>
      <c r="GH14" s="142">
        <v>7494</v>
      </c>
      <c r="GI14" s="142">
        <v>10186</v>
      </c>
      <c r="GJ14" s="142">
        <v>18624</v>
      </c>
      <c r="GK14" s="143">
        <v>13217</v>
      </c>
      <c r="GL14" s="105">
        <v>17566</v>
      </c>
      <c r="GM14" s="105">
        <v>19355</v>
      </c>
      <c r="GN14" s="105">
        <v>26865</v>
      </c>
      <c r="GO14" s="105">
        <v>21387</v>
      </c>
      <c r="GP14" s="105">
        <v>25532</v>
      </c>
      <c r="GQ14" s="105">
        <f t="shared" si="21"/>
        <v>30818</v>
      </c>
      <c r="GR14" s="105">
        <f t="shared" si="22"/>
        <v>17932</v>
      </c>
      <c r="GS14" s="105">
        <f t="shared" si="23"/>
        <v>5035</v>
      </c>
      <c r="GT14" s="105">
        <f t="shared" si="24"/>
        <v>5409</v>
      </c>
      <c r="GU14" s="105">
        <f t="shared" si="25"/>
        <v>7180</v>
      </c>
      <c r="GV14" s="105">
        <f t="shared" si="55"/>
        <v>9226</v>
      </c>
      <c r="GW14" s="139">
        <f t="shared" si="56"/>
        <v>-0.485500780727192</v>
      </c>
      <c r="GX14" s="139">
        <f t="shared" si="57"/>
        <v>0.284958217270195</v>
      </c>
      <c r="GZ14" s="138" t="s">
        <v>959</v>
      </c>
      <c r="HA14" s="105"/>
      <c r="HB14" s="105"/>
      <c r="HC14" s="105"/>
      <c r="HD14" s="105"/>
      <c r="HE14" s="105"/>
      <c r="HF14" s="105"/>
      <c r="HG14" s="105"/>
      <c r="HH14" s="105"/>
      <c r="HI14" s="105"/>
      <c r="HJ14" s="105"/>
      <c r="HK14" s="105"/>
      <c r="HL14" s="105"/>
      <c r="HM14" s="105"/>
      <c r="HN14" s="105"/>
      <c r="HO14" s="105"/>
      <c r="HP14" s="105"/>
      <c r="HQ14" s="105"/>
      <c r="HR14" s="105"/>
      <c r="HS14" s="105"/>
      <c r="HT14" s="105"/>
      <c r="HU14" s="105"/>
      <c r="HV14" s="105"/>
      <c r="HW14" s="105"/>
      <c r="HX14" s="105"/>
      <c r="HY14" s="105"/>
      <c r="HZ14" s="105"/>
      <c r="IA14" s="105"/>
      <c r="IB14" s="105"/>
      <c r="IC14" s="105"/>
      <c r="ID14" s="105"/>
      <c r="IE14" s="105"/>
      <c r="IF14" s="105"/>
      <c r="IG14" s="105"/>
      <c r="IH14" s="105"/>
      <c r="II14" s="105"/>
      <c r="IJ14" s="105"/>
      <c r="IK14" s="105"/>
      <c r="IL14" s="105"/>
      <c r="IM14" s="105"/>
      <c r="IN14" s="105"/>
      <c r="IO14" s="105"/>
      <c r="IP14" s="105"/>
      <c r="IQ14" s="105"/>
      <c r="IR14" s="105"/>
      <c r="IS14" s="105"/>
      <c r="IT14" s="105"/>
      <c r="IU14" s="105"/>
      <c r="IV14" s="105"/>
      <c r="IW14" s="105">
        <v>1245</v>
      </c>
      <c r="IX14" s="105">
        <v>1050</v>
      </c>
      <c r="IY14" s="105">
        <v>1018</v>
      </c>
      <c r="IZ14" s="105">
        <v>52</v>
      </c>
      <c r="JA14" s="105">
        <v>1183</v>
      </c>
      <c r="JB14" s="105">
        <v>604</v>
      </c>
      <c r="JC14" s="105">
        <v>16</v>
      </c>
      <c r="JD14" s="105">
        <v>2736</v>
      </c>
      <c r="JE14" s="105">
        <v>2725</v>
      </c>
      <c r="JF14" s="105">
        <v>1164</v>
      </c>
      <c r="JG14" s="105">
        <v>1092</v>
      </c>
      <c r="JH14" s="105"/>
      <c r="JI14" s="138" t="s">
        <v>959</v>
      </c>
      <c r="JJ14" s="105"/>
      <c r="JK14" s="105"/>
      <c r="JL14" s="105"/>
      <c r="JM14" s="105"/>
      <c r="JN14" s="105"/>
      <c r="JO14" s="105"/>
      <c r="JP14" s="105"/>
      <c r="JQ14" s="105"/>
      <c r="JR14" s="105"/>
      <c r="JS14" s="105"/>
      <c r="JT14" s="105"/>
      <c r="JU14" s="105"/>
      <c r="JV14" s="105"/>
      <c r="JW14" s="105"/>
      <c r="JX14" s="105"/>
      <c r="JY14" s="105"/>
      <c r="JZ14" s="105"/>
      <c r="KA14" s="105"/>
      <c r="KB14" s="105"/>
      <c r="KC14" s="105"/>
      <c r="KD14" s="105"/>
      <c r="KE14" s="105"/>
      <c r="KF14" s="105"/>
      <c r="KG14" s="105"/>
      <c r="KH14" s="105"/>
      <c r="KI14" s="105"/>
      <c r="KJ14" s="105"/>
      <c r="KK14" s="105"/>
      <c r="KL14" s="105"/>
      <c r="KM14" s="105"/>
      <c r="KN14" s="105"/>
      <c r="KO14" s="105"/>
      <c r="KP14" s="105"/>
      <c r="KQ14" s="105"/>
      <c r="KR14" s="105"/>
      <c r="KS14" s="105"/>
      <c r="KT14" s="105"/>
      <c r="KU14" s="105"/>
      <c r="KV14" s="105"/>
      <c r="KW14" s="105"/>
      <c r="KX14" s="105"/>
      <c r="KY14" s="105"/>
      <c r="KZ14" s="105"/>
      <c r="LA14" s="105"/>
      <c r="LB14" s="105"/>
      <c r="LC14" s="105"/>
      <c r="LD14" s="105"/>
      <c r="LE14" s="105"/>
      <c r="LF14" s="105">
        <v>1245</v>
      </c>
      <c r="LG14" s="105">
        <v>1050</v>
      </c>
      <c r="LH14" s="105">
        <v>1018</v>
      </c>
      <c r="LI14" s="105">
        <v>52</v>
      </c>
      <c r="LJ14" s="105">
        <v>1183</v>
      </c>
      <c r="LK14" s="105">
        <v>604</v>
      </c>
      <c r="LL14" s="105">
        <v>16</v>
      </c>
      <c r="LM14" s="105">
        <v>2736</v>
      </c>
      <c r="LN14" s="105">
        <v>2725</v>
      </c>
      <c r="LO14" s="105">
        <v>1164</v>
      </c>
      <c r="LP14" s="105">
        <v>1092</v>
      </c>
      <c r="LQ14" s="105">
        <v>2391</v>
      </c>
      <c r="LR14" s="105">
        <v>456</v>
      </c>
      <c r="LS14" s="105">
        <v>325</v>
      </c>
      <c r="LT14" s="105">
        <v>223</v>
      </c>
      <c r="LU14" s="105">
        <v>0</v>
      </c>
      <c r="LV14" s="105">
        <v>0</v>
      </c>
      <c r="LW14" s="105">
        <v>192</v>
      </c>
      <c r="LX14" s="105">
        <v>432</v>
      </c>
      <c r="LY14" s="105">
        <v>561</v>
      </c>
      <c r="LZ14" s="105">
        <v>2728</v>
      </c>
      <c r="MA14" s="105">
        <v>233</v>
      </c>
      <c r="MB14" s="105">
        <v>716</v>
      </c>
      <c r="MC14" s="105">
        <v>34</v>
      </c>
      <c r="MD14" s="105">
        <v>3</v>
      </c>
      <c r="ME14" s="105">
        <v>0</v>
      </c>
      <c r="MF14" s="105">
        <v>4</v>
      </c>
      <c r="MG14" s="144">
        <f t="shared" si="58"/>
        <v>-0.982062780269058</v>
      </c>
      <c r="MH14" s="144" t="str">
        <f t="shared" si="59"/>
        <v/>
      </c>
      <c r="MJ14" s="143">
        <f t="shared" si="60"/>
        <v>0</v>
      </c>
      <c r="MK14" s="143">
        <f t="shared" si="26"/>
        <v>0</v>
      </c>
      <c r="ML14" s="143">
        <f t="shared" si="27"/>
        <v>0</v>
      </c>
      <c r="MM14" s="142">
        <f t="shared" si="61"/>
        <v>0</v>
      </c>
      <c r="MN14" s="142">
        <f t="shared" si="62"/>
        <v>15276</v>
      </c>
      <c r="MO14" s="142">
        <f t="shared" si="63"/>
        <v>5900</v>
      </c>
      <c r="MQ14" s="142">
        <f t="shared" si="28"/>
        <v>0</v>
      </c>
      <c r="MR14" s="143">
        <f t="shared" si="29"/>
        <v>0</v>
      </c>
      <c r="MS14" s="105">
        <f t="shared" si="30"/>
        <v>0</v>
      </c>
      <c r="MT14" s="105">
        <f t="shared" si="31"/>
        <v>0</v>
      </c>
      <c r="MU14" s="105" t="str">
        <f t="shared" si="32"/>
        <v/>
      </c>
      <c r="MV14" s="105">
        <f t="shared" si="33"/>
        <v>3313</v>
      </c>
      <c r="MW14" s="105">
        <f t="shared" si="34"/>
        <v>1839</v>
      </c>
      <c r="MX14" s="105">
        <f t="shared" si="35"/>
        <v>5477</v>
      </c>
      <c r="MY14" s="105">
        <f t="shared" si="66"/>
        <v>4647</v>
      </c>
      <c r="MZ14" s="105">
        <f t="shared" si="37"/>
        <v>1004</v>
      </c>
      <c r="NA14" s="105">
        <f t="shared" si="38"/>
        <v>192</v>
      </c>
      <c r="NB14" s="105">
        <f t="shared" si="39"/>
        <v>3721</v>
      </c>
      <c r="NC14" s="105">
        <f t="shared" si="40"/>
        <v>983</v>
      </c>
      <c r="ND14" s="144">
        <f t="shared" si="64"/>
        <v>-0.788465676780719</v>
      </c>
      <c r="NE14" s="144">
        <f t="shared" si="65"/>
        <v>-0.735823703305563</v>
      </c>
    </row>
    <row r="15" ht="15" spans="1:369">
      <c r="B15" s="138" t="s">
        <v>51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>
        <v>2000</v>
      </c>
      <c r="AQ15" s="105">
        <v>2203</v>
      </c>
      <c r="AR15" s="105">
        <v>2233</v>
      </c>
      <c r="AS15" s="105">
        <v>3109</v>
      </c>
      <c r="AT15" s="105">
        <v>4124</v>
      </c>
      <c r="AU15" s="105">
        <v>5003</v>
      </c>
      <c r="AV15" s="105">
        <v>3384</v>
      </c>
      <c r="AW15" s="105">
        <v>6032</v>
      </c>
      <c r="AX15" s="105">
        <v>6020</v>
      </c>
      <c r="AY15" s="105">
        <v>6413</v>
      </c>
      <c r="AZ15" s="105">
        <v>2986</v>
      </c>
      <c r="BA15" s="105">
        <v>9501</v>
      </c>
      <c r="BB15" s="105">
        <v>5261</v>
      </c>
      <c r="BC15" s="105">
        <v>8289</v>
      </c>
      <c r="BD15" s="105">
        <v>11801</v>
      </c>
      <c r="BE15" s="105">
        <v>12530</v>
      </c>
      <c r="BF15" s="105">
        <v>11012</v>
      </c>
      <c r="BG15" s="105">
        <v>13408</v>
      </c>
      <c r="BH15" s="105">
        <v>12615</v>
      </c>
      <c r="BI15" s="105">
        <v>11560</v>
      </c>
      <c r="BJ15" s="105">
        <v>14311</v>
      </c>
      <c r="BK15" s="105">
        <v>4792</v>
      </c>
      <c r="BL15" s="105">
        <v>12996</v>
      </c>
      <c r="BM15" s="105">
        <v>13267</v>
      </c>
      <c r="BN15" s="105">
        <v>21065</v>
      </c>
      <c r="BO15" s="105">
        <v>19306</v>
      </c>
      <c r="BP15" s="105">
        <v>20583</v>
      </c>
      <c r="BQ15" s="105">
        <v>17861</v>
      </c>
      <c r="BR15" s="105">
        <v>18224</v>
      </c>
      <c r="BS15" s="105">
        <v>27496</v>
      </c>
      <c r="BT15" s="105">
        <v>27304</v>
      </c>
      <c r="BU15" s="105">
        <v>22640</v>
      </c>
      <c r="BV15" s="105">
        <v>24018</v>
      </c>
      <c r="BW15" s="105">
        <v>5791</v>
      </c>
      <c r="BX15" s="105">
        <v>5609</v>
      </c>
      <c r="BY15" s="105">
        <v>13616</v>
      </c>
      <c r="BZ15" s="139">
        <f t="shared" si="41"/>
        <v>0.0263058717117661</v>
      </c>
      <c r="CA15" s="139">
        <f t="shared" si="42"/>
        <v>1.42752718844714</v>
      </c>
      <c r="CB15" s="140">
        <f t="shared" si="43"/>
        <v>0</v>
      </c>
      <c r="CC15" s="140">
        <f t="shared" si="0"/>
        <v>0</v>
      </c>
      <c r="CD15" s="140">
        <f t="shared" si="1"/>
        <v>0</v>
      </c>
      <c r="CE15" s="141">
        <f t="shared" si="44"/>
        <v>34108</v>
      </c>
      <c r="CF15" s="141">
        <f t="shared" si="45"/>
        <v>119687</v>
      </c>
      <c r="CG15" s="141">
        <f t="shared" si="46"/>
        <v>229552</v>
      </c>
      <c r="CH15" s="141">
        <f t="shared" si="47"/>
        <v>25016</v>
      </c>
      <c r="CI15" s="142">
        <f t="shared" si="2"/>
        <v>0</v>
      </c>
      <c r="CJ15" s="142">
        <f t="shared" si="3"/>
        <v>0</v>
      </c>
      <c r="CK15" s="143">
        <f t="shared" si="4"/>
        <v>0</v>
      </c>
      <c r="CL15" s="105">
        <f t="shared" si="5"/>
        <v>6436</v>
      </c>
      <c r="CM15" s="105">
        <f t="shared" si="6"/>
        <v>12236</v>
      </c>
      <c r="CN15" s="105">
        <f t="shared" si="7"/>
        <v>15436</v>
      </c>
      <c r="CO15" s="105">
        <f t="shared" si="8"/>
        <v>18900</v>
      </c>
      <c r="CP15" s="105">
        <f t="shared" si="9"/>
        <v>25351</v>
      </c>
      <c r="CQ15" s="105">
        <f t="shared" si="10"/>
        <v>36950</v>
      </c>
      <c r="CR15" s="105">
        <f t="shared" si="11"/>
        <v>38486</v>
      </c>
      <c r="CS15" s="105">
        <f t="shared" si="12"/>
        <v>31055</v>
      </c>
      <c r="CT15" s="105">
        <f t="shared" si="13"/>
        <v>60954</v>
      </c>
      <c r="CU15" s="105">
        <f t="shared" si="14"/>
        <v>63581</v>
      </c>
      <c r="CV15" s="105">
        <f t="shared" si="15"/>
        <v>73962</v>
      </c>
      <c r="CW15" s="139">
        <f t="shared" si="16"/>
        <v>0.921789741724263</v>
      </c>
      <c r="CX15" s="139">
        <f t="shared" si="17"/>
        <v>0.163272046680612</v>
      </c>
      <c r="CY15" s="131"/>
      <c r="CZ15" s="138" t="s">
        <v>960</v>
      </c>
      <c r="DA15" s="138" t="s">
        <v>960</v>
      </c>
      <c r="DB15" s="105">
        <v>561</v>
      </c>
      <c r="DC15" s="105">
        <v>29</v>
      </c>
      <c r="DD15" s="105">
        <v>507</v>
      </c>
      <c r="DE15" s="105">
        <v>1102</v>
      </c>
      <c r="DF15" s="105">
        <v>624</v>
      </c>
      <c r="DG15" s="105">
        <v>340</v>
      </c>
      <c r="DH15" s="105">
        <v>400</v>
      </c>
      <c r="DI15" s="105">
        <v>263</v>
      </c>
      <c r="DJ15" s="105">
        <v>674</v>
      </c>
      <c r="DK15" s="105">
        <v>855</v>
      </c>
      <c r="DL15" s="105">
        <v>1395</v>
      </c>
      <c r="DM15" s="105">
        <v>1937</v>
      </c>
      <c r="DN15" s="105">
        <v>1282</v>
      </c>
      <c r="DO15" s="105">
        <v>603</v>
      </c>
      <c r="DP15" s="105">
        <v>1444</v>
      </c>
      <c r="DQ15" s="105">
        <v>525</v>
      </c>
      <c r="DR15" s="105">
        <v>1243</v>
      </c>
      <c r="DS15" s="105">
        <v>3524</v>
      </c>
      <c r="DT15" s="105">
        <v>148</v>
      </c>
      <c r="DU15" s="105">
        <v>373</v>
      </c>
      <c r="DV15" s="105">
        <v>331</v>
      </c>
      <c r="DW15" s="105">
        <v>1121</v>
      </c>
      <c r="DX15" s="105">
        <v>2552</v>
      </c>
      <c r="DY15" s="105">
        <v>1826</v>
      </c>
      <c r="DZ15" s="105">
        <v>155</v>
      </c>
      <c r="EA15" s="105">
        <v>2</v>
      </c>
      <c r="EB15" s="105">
        <v>35</v>
      </c>
      <c r="EC15" s="105">
        <v>59</v>
      </c>
      <c r="ED15" s="105">
        <v>395</v>
      </c>
      <c r="EE15" s="105">
        <v>402</v>
      </c>
      <c r="EF15" s="105">
        <v>506</v>
      </c>
      <c r="EG15" s="105">
        <v>23</v>
      </c>
      <c r="EH15" s="105">
        <v>200</v>
      </c>
      <c r="EI15" s="105">
        <v>1331</v>
      </c>
      <c r="EJ15" s="105">
        <v>909</v>
      </c>
      <c r="EK15" s="105">
        <v>695</v>
      </c>
      <c r="EL15" s="105">
        <v>26</v>
      </c>
      <c r="EM15" s="105"/>
      <c r="EN15" s="105">
        <v>855</v>
      </c>
      <c r="EO15" s="105">
        <v>1035</v>
      </c>
      <c r="EP15" s="105">
        <v>2067</v>
      </c>
      <c r="EQ15" s="105">
        <v>3500</v>
      </c>
      <c r="ER15" s="105">
        <v>3120</v>
      </c>
      <c r="ES15" s="105">
        <v>2416</v>
      </c>
      <c r="ET15" s="105">
        <v>4771</v>
      </c>
      <c r="EU15" s="105">
        <v>4322</v>
      </c>
      <c r="EV15" s="105">
        <v>4690</v>
      </c>
      <c r="EW15" s="105">
        <v>3609</v>
      </c>
      <c r="EX15" s="105">
        <v>3053</v>
      </c>
      <c r="EY15" s="105">
        <v>2641</v>
      </c>
      <c r="EZ15" s="105">
        <v>4345</v>
      </c>
      <c r="FA15" s="105">
        <v>4306</v>
      </c>
      <c r="FB15" s="105">
        <v>4666</v>
      </c>
      <c r="FC15" s="105">
        <v>8193</v>
      </c>
      <c r="FD15" s="105">
        <v>7556</v>
      </c>
      <c r="FE15" s="105">
        <v>7410</v>
      </c>
      <c r="FF15" s="105">
        <v>8692</v>
      </c>
      <c r="FG15" s="105">
        <v>10032</v>
      </c>
      <c r="FH15" s="105">
        <v>6210</v>
      </c>
      <c r="FI15" s="105">
        <v>7368</v>
      </c>
      <c r="FJ15" s="105">
        <v>1323</v>
      </c>
      <c r="FK15" s="105">
        <v>956</v>
      </c>
      <c r="FL15" s="105">
        <v>639</v>
      </c>
      <c r="FM15" s="105">
        <v>3191</v>
      </c>
      <c r="FN15" s="105">
        <v>3089</v>
      </c>
      <c r="FO15" s="105">
        <v>3054</v>
      </c>
      <c r="FP15" s="105">
        <v>2923</v>
      </c>
      <c r="FQ15" s="105">
        <v>4279</v>
      </c>
      <c r="FR15" s="105">
        <v>3304</v>
      </c>
      <c r="FS15" s="105">
        <v>3140</v>
      </c>
      <c r="FT15" s="105">
        <v>3865</v>
      </c>
      <c r="FU15" s="105">
        <v>2223</v>
      </c>
      <c r="FV15" s="105">
        <v>2351</v>
      </c>
      <c r="FW15" s="105">
        <v>631</v>
      </c>
      <c r="FX15" s="105">
        <v>802</v>
      </c>
      <c r="FY15" s="144">
        <f t="shared" si="48"/>
        <v>2.25508607198748</v>
      </c>
      <c r="FZ15" s="144">
        <f t="shared" si="49"/>
        <v>0.270998415213946</v>
      </c>
      <c r="GA15" s="140">
        <f t="shared" si="50"/>
        <v>8687</v>
      </c>
      <c r="GB15" s="140">
        <v>14972</v>
      </c>
      <c r="GC15" s="140">
        <v>4712</v>
      </c>
      <c r="GD15" s="141">
        <f t="shared" si="51"/>
        <v>30411</v>
      </c>
      <c r="GE15" s="141">
        <f t="shared" si="52"/>
        <v>74472</v>
      </c>
      <c r="GF15" s="141">
        <f t="shared" si="53"/>
        <v>31986</v>
      </c>
      <c r="GG15" s="141">
        <f t="shared" si="54"/>
        <v>3784</v>
      </c>
      <c r="GH15" s="142">
        <v>856</v>
      </c>
      <c r="GI15" s="142">
        <v>729</v>
      </c>
      <c r="GJ15" s="142">
        <v>2935</v>
      </c>
      <c r="GK15" s="143">
        <v>881</v>
      </c>
      <c r="GL15" s="105">
        <v>6602</v>
      </c>
      <c r="GM15" s="105">
        <v>10307</v>
      </c>
      <c r="GN15" s="105">
        <v>12621</v>
      </c>
      <c r="GO15" s="105">
        <v>10039</v>
      </c>
      <c r="GP15" s="105">
        <v>17165</v>
      </c>
      <c r="GQ15" s="105">
        <f t="shared" si="21"/>
        <v>23658</v>
      </c>
      <c r="GR15" s="105">
        <f t="shared" si="22"/>
        <v>23610</v>
      </c>
      <c r="GS15" s="105">
        <f t="shared" si="23"/>
        <v>2918</v>
      </c>
      <c r="GT15" s="105">
        <f t="shared" si="24"/>
        <v>9334</v>
      </c>
      <c r="GU15" s="105">
        <f t="shared" si="25"/>
        <v>10506</v>
      </c>
      <c r="GV15" s="105">
        <f t="shared" si="55"/>
        <v>9228</v>
      </c>
      <c r="GW15" s="139">
        <f t="shared" si="56"/>
        <v>-0.609148665819568</v>
      </c>
      <c r="GX15" s="139">
        <f t="shared" si="57"/>
        <v>-0.12164477441462</v>
      </c>
      <c r="GZ15" s="138" t="s">
        <v>961</v>
      </c>
      <c r="HA15" s="105"/>
      <c r="HB15" s="105"/>
      <c r="HC15" s="105"/>
      <c r="HD15" s="105"/>
      <c r="HE15" s="105"/>
      <c r="HF15" s="105"/>
      <c r="HG15" s="105"/>
      <c r="HH15" s="105"/>
      <c r="HI15" s="105"/>
      <c r="HJ15" s="105"/>
      <c r="HK15" s="105"/>
      <c r="HL15" s="105"/>
      <c r="HM15" s="105"/>
      <c r="HN15" s="105"/>
      <c r="HO15" s="105"/>
      <c r="HP15" s="105"/>
      <c r="HQ15" s="105"/>
      <c r="HR15" s="105"/>
      <c r="HS15" s="105"/>
      <c r="HT15" s="105"/>
      <c r="HU15" s="105"/>
      <c r="HV15" s="105"/>
      <c r="HW15" s="105"/>
      <c r="HX15" s="105"/>
      <c r="HY15" s="105"/>
      <c r="HZ15" s="105"/>
      <c r="IA15" s="105"/>
      <c r="IB15" s="105"/>
      <c r="IC15" s="105"/>
      <c r="ID15" s="105"/>
      <c r="IE15" s="105"/>
      <c r="IF15" s="105"/>
      <c r="IG15" s="105"/>
      <c r="IH15" s="105"/>
      <c r="II15" s="105"/>
      <c r="IJ15" s="105"/>
      <c r="IK15" s="105"/>
      <c r="IL15" s="105"/>
      <c r="IM15" s="105"/>
      <c r="IN15" s="105"/>
      <c r="IO15" s="105"/>
      <c r="IP15" s="105">
        <v>387</v>
      </c>
      <c r="IQ15" s="105">
        <v>553</v>
      </c>
      <c r="IR15" s="105">
        <v>868</v>
      </c>
      <c r="IS15" s="105">
        <v>634</v>
      </c>
      <c r="IT15" s="105">
        <v>910</v>
      </c>
      <c r="IU15" s="105">
        <v>1641</v>
      </c>
      <c r="IV15" s="105">
        <v>2591</v>
      </c>
      <c r="IW15" s="105">
        <v>2275</v>
      </c>
      <c r="IX15" s="105">
        <v>1756</v>
      </c>
      <c r="IY15" s="105">
        <v>2225</v>
      </c>
      <c r="IZ15" s="105">
        <v>432</v>
      </c>
      <c r="JA15" s="105">
        <v>1479</v>
      </c>
      <c r="JB15" s="105">
        <v>1905</v>
      </c>
      <c r="JC15" s="105">
        <v>2756</v>
      </c>
      <c r="JD15" s="105">
        <v>2338</v>
      </c>
      <c r="JE15" s="105">
        <v>2456</v>
      </c>
      <c r="JF15" s="105">
        <v>1772</v>
      </c>
      <c r="JG15" s="105">
        <v>2350</v>
      </c>
      <c r="JH15" s="105"/>
      <c r="JI15" s="138" t="s">
        <v>961</v>
      </c>
      <c r="JJ15" s="105"/>
      <c r="JK15" s="105"/>
      <c r="JL15" s="105"/>
      <c r="JM15" s="105"/>
      <c r="JN15" s="105"/>
      <c r="JO15" s="105"/>
      <c r="JP15" s="105"/>
      <c r="JQ15" s="105"/>
      <c r="JR15" s="105"/>
      <c r="JS15" s="105"/>
      <c r="JT15" s="105"/>
      <c r="JU15" s="105"/>
      <c r="JV15" s="105"/>
      <c r="JW15" s="105"/>
      <c r="JX15" s="105"/>
      <c r="JY15" s="105"/>
      <c r="JZ15" s="105"/>
      <c r="KA15" s="105"/>
      <c r="KB15" s="105"/>
      <c r="KC15" s="105"/>
      <c r="KD15" s="105"/>
      <c r="KE15" s="105"/>
      <c r="KF15" s="105"/>
      <c r="KG15" s="105"/>
      <c r="KH15" s="105"/>
      <c r="KI15" s="105"/>
      <c r="KJ15" s="105"/>
      <c r="KK15" s="105"/>
      <c r="KL15" s="105"/>
      <c r="KM15" s="105"/>
      <c r="KN15" s="105"/>
      <c r="KO15" s="105"/>
      <c r="KP15" s="105"/>
      <c r="KQ15" s="105"/>
      <c r="KR15" s="105"/>
      <c r="KS15" s="105"/>
      <c r="KT15" s="105"/>
      <c r="KU15" s="105"/>
      <c r="KV15" s="105"/>
      <c r="KW15" s="105"/>
      <c r="KX15" s="105"/>
      <c r="KY15" s="105">
        <v>387</v>
      </c>
      <c r="KZ15" s="105">
        <v>553</v>
      </c>
      <c r="LA15" s="105">
        <v>868</v>
      </c>
      <c r="LB15" s="105">
        <v>634</v>
      </c>
      <c r="LC15" s="105">
        <v>910</v>
      </c>
      <c r="LD15" s="105">
        <v>1641</v>
      </c>
      <c r="LE15" s="105">
        <v>2591</v>
      </c>
      <c r="LF15" s="105">
        <v>2275</v>
      </c>
      <c r="LG15" s="105">
        <v>1756</v>
      </c>
      <c r="LH15" s="105">
        <v>2225</v>
      </c>
      <c r="LI15" s="105">
        <v>432</v>
      </c>
      <c r="LJ15" s="105">
        <v>1479</v>
      </c>
      <c r="LK15" s="105">
        <v>1905</v>
      </c>
      <c r="LL15" s="105">
        <v>2756</v>
      </c>
      <c r="LM15" s="105">
        <v>2338</v>
      </c>
      <c r="LN15" s="105">
        <v>2456</v>
      </c>
      <c r="LO15" s="105">
        <v>1772</v>
      </c>
      <c r="LP15" s="105">
        <v>2350</v>
      </c>
      <c r="LQ15" s="105">
        <v>1254</v>
      </c>
      <c r="LR15" s="105">
        <v>1878</v>
      </c>
      <c r="LS15" s="105">
        <v>1746</v>
      </c>
      <c r="LT15" s="105">
        <v>2373</v>
      </c>
      <c r="LU15" s="105"/>
      <c r="LV15" s="105"/>
      <c r="LW15" s="105">
        <v>6</v>
      </c>
      <c r="LX15" s="105">
        <v>0</v>
      </c>
      <c r="LY15" s="105">
        <v>0</v>
      </c>
      <c r="LZ15" s="105">
        <v>0</v>
      </c>
      <c r="MA15" s="105">
        <v>0</v>
      </c>
      <c r="MB15" s="105">
        <v>0</v>
      </c>
      <c r="MC15" s="105">
        <v>0</v>
      </c>
      <c r="MD15" s="105">
        <v>0</v>
      </c>
      <c r="ME15" s="105">
        <v>0</v>
      </c>
      <c r="MF15" s="105">
        <v>0</v>
      </c>
      <c r="MG15" s="144" t="str">
        <f t="shared" si="58"/>
        <v/>
      </c>
      <c r="MH15" s="144" t="str">
        <f t="shared" si="59"/>
        <v/>
      </c>
      <c r="MJ15" s="143">
        <f t="shared" si="60"/>
        <v>0</v>
      </c>
      <c r="MK15" s="143">
        <f t="shared" si="26"/>
        <v>0</v>
      </c>
      <c r="ML15" s="143">
        <f t="shared" si="27"/>
        <v>0</v>
      </c>
      <c r="MM15" s="142">
        <f t="shared" si="61"/>
        <v>7584</v>
      </c>
      <c r="MN15" s="142">
        <f t="shared" si="62"/>
        <v>22998</v>
      </c>
      <c r="MO15" s="142">
        <f t="shared" si="63"/>
        <v>6003</v>
      </c>
      <c r="MQ15" s="142">
        <f t="shared" si="28"/>
        <v>0</v>
      </c>
      <c r="MR15" s="143">
        <f t="shared" si="29"/>
        <v>0</v>
      </c>
      <c r="MS15" s="105">
        <f t="shared" si="30"/>
        <v>387</v>
      </c>
      <c r="MT15" s="105">
        <f t="shared" si="31"/>
        <v>2055</v>
      </c>
      <c r="MU15" s="105">
        <f t="shared" si="32"/>
        <v>5142</v>
      </c>
      <c r="MV15" s="105">
        <f t="shared" si="33"/>
        <v>6256</v>
      </c>
      <c r="MW15" s="105">
        <f t="shared" si="34"/>
        <v>3816</v>
      </c>
      <c r="MX15" s="105">
        <f t="shared" si="35"/>
        <v>7550</v>
      </c>
      <c r="MY15" s="105">
        <f t="shared" si="66"/>
        <v>5376</v>
      </c>
      <c r="MZ15" s="105">
        <f t="shared" si="37"/>
        <v>5997</v>
      </c>
      <c r="NA15" s="105">
        <f t="shared" si="38"/>
        <v>6</v>
      </c>
      <c r="NB15" s="105">
        <f t="shared" si="39"/>
        <v>0</v>
      </c>
      <c r="NC15" s="105">
        <f t="shared" si="40"/>
        <v>0</v>
      </c>
      <c r="ND15" s="144" t="str">
        <f t="shared" si="64"/>
        <v/>
      </c>
      <c r="NE15" s="144" t="str">
        <f t="shared" si="65"/>
        <v/>
      </c>
    </row>
    <row r="16" ht="15" spans="1:369">
      <c r="B16" s="138" t="s">
        <v>953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>
        <v>1561</v>
      </c>
      <c r="AQ16" s="105">
        <v>3263</v>
      </c>
      <c r="AR16" s="105">
        <v>4272</v>
      </c>
      <c r="AS16" s="105">
        <v>5523</v>
      </c>
      <c r="AT16" s="105">
        <v>7633</v>
      </c>
      <c r="AU16" s="105">
        <v>8396</v>
      </c>
      <c r="AV16" s="105">
        <v>8405</v>
      </c>
      <c r="AW16" s="105">
        <v>10097</v>
      </c>
      <c r="AX16" s="105">
        <v>7001</v>
      </c>
      <c r="AY16" s="105">
        <v>7086</v>
      </c>
      <c r="AZ16" s="105">
        <v>8264</v>
      </c>
      <c r="BA16" s="105">
        <v>8682</v>
      </c>
      <c r="BB16" s="105">
        <v>7827</v>
      </c>
      <c r="BC16" s="105">
        <v>6848</v>
      </c>
      <c r="BD16" s="105">
        <v>11269</v>
      </c>
      <c r="BE16" s="105">
        <v>11276</v>
      </c>
      <c r="BF16" s="105">
        <v>11447</v>
      </c>
      <c r="BG16" s="105">
        <v>11606</v>
      </c>
      <c r="BH16" s="105">
        <v>12189</v>
      </c>
      <c r="BI16" s="105">
        <v>12870</v>
      </c>
      <c r="BJ16" s="105">
        <v>10569</v>
      </c>
      <c r="BK16" s="105">
        <v>6503</v>
      </c>
      <c r="BL16" s="105">
        <v>8434</v>
      </c>
      <c r="BM16" s="105">
        <v>8679</v>
      </c>
      <c r="BN16" s="105">
        <v>8718</v>
      </c>
      <c r="BO16" s="105">
        <v>10816</v>
      </c>
      <c r="BP16" s="105">
        <v>11420</v>
      </c>
      <c r="BQ16" s="105">
        <v>11455</v>
      </c>
      <c r="BR16" s="105">
        <v>11654</v>
      </c>
      <c r="BS16" s="105">
        <v>11837</v>
      </c>
      <c r="BT16" s="105">
        <v>11876</v>
      </c>
      <c r="BU16" s="105">
        <v>11900</v>
      </c>
      <c r="BV16" s="105">
        <v>15200</v>
      </c>
      <c r="BW16" s="105">
        <v>4613</v>
      </c>
      <c r="BX16" s="105">
        <v>3610</v>
      </c>
      <c r="BY16" s="105">
        <v>16910</v>
      </c>
      <c r="BZ16" s="139">
        <f t="shared" si="41"/>
        <v>0.948381149902062</v>
      </c>
      <c r="CA16" s="139">
        <f t="shared" si="42"/>
        <v>3.68421052631579</v>
      </c>
      <c r="CB16" s="140">
        <f t="shared" si="43"/>
        <v>0</v>
      </c>
      <c r="CC16" s="140">
        <f t="shared" si="0"/>
        <v>0</v>
      </c>
      <c r="CD16" s="140">
        <f t="shared" si="1"/>
        <v>0</v>
      </c>
      <c r="CE16" s="141">
        <f t="shared" si="44"/>
        <v>56151</v>
      </c>
      <c r="CF16" s="141">
        <f t="shared" si="45"/>
        <v>119933</v>
      </c>
      <c r="CG16" s="141">
        <f t="shared" si="46"/>
        <v>128492</v>
      </c>
      <c r="CH16" s="141">
        <f t="shared" si="47"/>
        <v>25133</v>
      </c>
      <c r="CI16" s="142">
        <f t="shared" si="2"/>
        <v>0</v>
      </c>
      <c r="CJ16" s="142">
        <f t="shared" si="3"/>
        <v>0</v>
      </c>
      <c r="CK16" s="143">
        <f t="shared" si="4"/>
        <v>0</v>
      </c>
      <c r="CL16" s="105">
        <f t="shared" si="5"/>
        <v>9096</v>
      </c>
      <c r="CM16" s="105">
        <f t="shared" si="6"/>
        <v>21552</v>
      </c>
      <c r="CN16" s="105">
        <f t="shared" si="7"/>
        <v>25503</v>
      </c>
      <c r="CO16" s="105">
        <f t="shared" si="8"/>
        <v>24032</v>
      </c>
      <c r="CP16" s="105">
        <f t="shared" si="9"/>
        <v>25944</v>
      </c>
      <c r="CQ16" s="105">
        <f t="shared" si="10"/>
        <v>34329</v>
      </c>
      <c r="CR16" s="105">
        <f t="shared" si="11"/>
        <v>35628</v>
      </c>
      <c r="CS16" s="105">
        <f t="shared" si="12"/>
        <v>23616</v>
      </c>
      <c r="CT16" s="105">
        <f t="shared" si="13"/>
        <v>30954</v>
      </c>
      <c r="CU16" s="105">
        <f t="shared" si="14"/>
        <v>34946</v>
      </c>
      <c r="CV16" s="105">
        <f t="shared" si="15"/>
        <v>38976</v>
      </c>
      <c r="CW16" s="139">
        <f t="shared" si="16"/>
        <v>0.0939710340181878</v>
      </c>
      <c r="CX16" s="139">
        <f t="shared" si="17"/>
        <v>0.115320780632977</v>
      </c>
      <c r="CY16" s="131"/>
      <c r="CZ16" s="138" t="s">
        <v>962</v>
      </c>
      <c r="DA16" s="138" t="s">
        <v>962</v>
      </c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5"/>
      <c r="DO16" s="105"/>
      <c r="DP16" s="105"/>
      <c r="DQ16" s="105"/>
      <c r="DR16" s="105"/>
      <c r="DS16" s="105"/>
      <c r="DT16" s="105"/>
      <c r="DU16" s="105"/>
      <c r="DV16" s="105"/>
      <c r="DW16" s="105"/>
      <c r="DX16" s="105"/>
      <c r="DY16" s="105"/>
      <c r="DZ16" s="105"/>
      <c r="EA16" s="105"/>
      <c r="EB16" s="105"/>
      <c r="EC16" s="105"/>
      <c r="ED16" s="105"/>
      <c r="EE16" s="105"/>
      <c r="EF16" s="105"/>
      <c r="EG16" s="105"/>
      <c r="EH16" s="105"/>
      <c r="EI16" s="105"/>
      <c r="EJ16" s="105"/>
      <c r="EK16" s="105"/>
      <c r="EL16" s="105"/>
      <c r="EM16" s="105"/>
      <c r="EN16" s="105"/>
      <c r="EO16" s="105"/>
      <c r="EP16" s="105"/>
      <c r="EQ16" s="105"/>
      <c r="ER16" s="105"/>
      <c r="ES16" s="105"/>
      <c r="ET16" s="105"/>
      <c r="EU16" s="105"/>
      <c r="EV16" s="105">
        <v>4289</v>
      </c>
      <c r="EW16" s="105">
        <v>8390</v>
      </c>
      <c r="EX16" s="105">
        <f>VLOOKUP($DA16,$B$3:$BA$348,50,0)</f>
        <v>9984</v>
      </c>
      <c r="EY16" s="105">
        <f>VLOOKUP($DA16,$B$3:$BA$348,51,0)</f>
        <v>6442</v>
      </c>
      <c r="EZ16" s="105">
        <f>VLOOKUP($DA16,$B$3:$BA$348,52,0)</f>
        <v>11687</v>
      </c>
      <c r="FA16" s="105">
        <v>7078</v>
      </c>
      <c r="FB16" s="105">
        <v>9243</v>
      </c>
      <c r="FC16" s="105">
        <v>9663</v>
      </c>
      <c r="FD16" s="105">
        <v>9391</v>
      </c>
      <c r="FE16" s="105">
        <v>8616</v>
      </c>
      <c r="FF16" s="105">
        <v>8650</v>
      </c>
      <c r="FG16" s="105">
        <v>7145</v>
      </c>
      <c r="FH16" s="105">
        <v>4048</v>
      </c>
      <c r="FI16" s="105">
        <v>4592</v>
      </c>
      <c r="FJ16" s="105">
        <v>2736</v>
      </c>
      <c r="FK16" s="105">
        <v>3134</v>
      </c>
      <c r="FL16" s="105">
        <v>3951</v>
      </c>
      <c r="FM16" s="105">
        <v>4253</v>
      </c>
      <c r="FN16" s="105">
        <v>5358</v>
      </c>
      <c r="FO16" s="105">
        <v>6041</v>
      </c>
      <c r="FP16" s="105">
        <v>5716</v>
      </c>
      <c r="FQ16" s="105">
        <v>5845</v>
      </c>
      <c r="FR16" s="105">
        <v>7294</v>
      </c>
      <c r="FS16" s="105">
        <v>7318</v>
      </c>
      <c r="FT16" s="105">
        <v>9219</v>
      </c>
      <c r="FU16" s="105">
        <v>7462</v>
      </c>
      <c r="FV16" s="105">
        <v>3618</v>
      </c>
      <c r="FW16" s="105">
        <v>618</v>
      </c>
      <c r="FX16" s="105">
        <v>1647</v>
      </c>
      <c r="FY16" s="144">
        <f t="shared" si="48"/>
        <v>1.41685649202733</v>
      </c>
      <c r="FZ16" s="144">
        <f t="shared" si="49"/>
        <v>1.66504854368932</v>
      </c>
      <c r="GA16" s="140">
        <f t="shared" si="50"/>
        <v>0</v>
      </c>
      <c r="GB16" s="140">
        <v>0</v>
      </c>
      <c r="GC16" s="140">
        <v>0</v>
      </c>
      <c r="GD16" s="141">
        <f t="shared" si="51"/>
        <v>12679</v>
      </c>
      <c r="GE16" s="141">
        <f t="shared" si="52"/>
        <v>96539</v>
      </c>
      <c r="GF16" s="141">
        <f t="shared" si="53"/>
        <v>68327</v>
      </c>
      <c r="GG16" s="141">
        <f t="shared" si="54"/>
        <v>5883</v>
      </c>
      <c r="GH16" s="142">
        <v>0</v>
      </c>
      <c r="GI16" s="142">
        <v>0</v>
      </c>
      <c r="GJ16" s="142">
        <v>0</v>
      </c>
      <c r="GK16" s="143">
        <v>0</v>
      </c>
      <c r="GL16" s="105">
        <v>0</v>
      </c>
      <c r="GM16" s="105">
        <v>0</v>
      </c>
      <c r="GN16" s="105">
        <v>12679</v>
      </c>
      <c r="GO16" s="105">
        <v>28113</v>
      </c>
      <c r="GP16" s="105">
        <v>25984</v>
      </c>
      <c r="GQ16" s="105">
        <f t="shared" si="21"/>
        <v>26657</v>
      </c>
      <c r="GR16" s="105">
        <f t="shared" si="22"/>
        <v>15785</v>
      </c>
      <c r="GS16" s="105">
        <f t="shared" si="23"/>
        <v>9821</v>
      </c>
      <c r="GT16" s="105">
        <f t="shared" si="24"/>
        <v>15652</v>
      </c>
      <c r="GU16" s="105">
        <f t="shared" si="25"/>
        <v>18855</v>
      </c>
      <c r="GV16" s="105">
        <f t="shared" si="55"/>
        <v>23999</v>
      </c>
      <c r="GW16" s="139">
        <f t="shared" si="56"/>
        <v>0.520367437440608</v>
      </c>
      <c r="GX16" s="139">
        <f t="shared" si="57"/>
        <v>0.272818880933439</v>
      </c>
      <c r="GZ16" s="138" t="s">
        <v>963</v>
      </c>
      <c r="HA16" s="105"/>
      <c r="HB16" s="105"/>
      <c r="HC16" s="105"/>
      <c r="HD16" s="105"/>
      <c r="HE16" s="105"/>
      <c r="HF16" s="105"/>
      <c r="HG16" s="105"/>
      <c r="HH16" s="105"/>
      <c r="HI16" s="105"/>
      <c r="HJ16" s="105"/>
      <c r="HK16" s="105"/>
      <c r="HL16" s="105"/>
      <c r="HM16" s="105"/>
      <c r="HN16" s="105"/>
      <c r="HO16" s="105"/>
      <c r="HP16" s="105"/>
      <c r="HQ16" s="105"/>
      <c r="HR16" s="105"/>
      <c r="HS16" s="105"/>
      <c r="HT16" s="105"/>
      <c r="HU16" s="105"/>
      <c r="HV16" s="105"/>
      <c r="HW16" s="105"/>
      <c r="HX16" s="105"/>
      <c r="HY16" s="105"/>
      <c r="HZ16" s="105"/>
      <c r="IA16" s="105"/>
      <c r="IB16" s="105"/>
      <c r="IC16" s="105"/>
      <c r="ID16" s="105"/>
      <c r="IE16" s="105"/>
      <c r="IF16" s="105"/>
      <c r="IG16" s="105"/>
      <c r="IH16" s="105"/>
      <c r="II16" s="105"/>
      <c r="IJ16" s="105"/>
      <c r="IK16" s="105"/>
      <c r="IL16" s="105"/>
      <c r="IM16" s="105"/>
      <c r="IN16" s="105"/>
      <c r="IO16" s="105"/>
      <c r="IP16" s="105"/>
      <c r="IQ16" s="105"/>
      <c r="IR16" s="105"/>
      <c r="IS16" s="105"/>
      <c r="IT16" s="105"/>
      <c r="IU16" s="105"/>
      <c r="IV16" s="105"/>
      <c r="IW16" s="105"/>
      <c r="IX16" s="105"/>
      <c r="IY16" s="105"/>
      <c r="IZ16" s="105"/>
      <c r="JA16" s="105"/>
      <c r="JB16" s="105"/>
      <c r="JC16" s="105"/>
      <c r="JD16" s="105"/>
      <c r="JE16" s="105">
        <v>2433</v>
      </c>
      <c r="JF16" s="105">
        <v>56</v>
      </c>
      <c r="JG16" s="105">
        <v>1604</v>
      </c>
      <c r="JH16" s="105"/>
      <c r="JI16" s="138" t="s">
        <v>963</v>
      </c>
      <c r="JJ16" s="105"/>
      <c r="JK16" s="105"/>
      <c r="JL16" s="105"/>
      <c r="JM16" s="105"/>
      <c r="JN16" s="105"/>
      <c r="JO16" s="105"/>
      <c r="JP16" s="105"/>
      <c r="JQ16" s="105"/>
      <c r="JR16" s="105"/>
      <c r="JS16" s="105"/>
      <c r="JT16" s="105"/>
      <c r="JU16" s="105"/>
      <c r="JV16" s="105"/>
      <c r="JW16" s="105"/>
      <c r="JX16" s="105"/>
      <c r="JY16" s="105"/>
      <c r="JZ16" s="105"/>
      <c r="KA16" s="105"/>
      <c r="KB16" s="105"/>
      <c r="KC16" s="105"/>
      <c r="KD16" s="105"/>
      <c r="KE16" s="105"/>
      <c r="KF16" s="105"/>
      <c r="KG16" s="105"/>
      <c r="KH16" s="105"/>
      <c r="KI16" s="105"/>
      <c r="KJ16" s="105"/>
      <c r="KK16" s="105"/>
      <c r="KL16" s="105"/>
      <c r="KM16" s="105"/>
      <c r="KN16" s="105"/>
      <c r="KO16" s="105"/>
      <c r="KP16" s="105"/>
      <c r="KQ16" s="105"/>
      <c r="KR16" s="105"/>
      <c r="KS16" s="105"/>
      <c r="KT16" s="105"/>
      <c r="KU16" s="105"/>
      <c r="KV16" s="105"/>
      <c r="KW16" s="105"/>
      <c r="KX16" s="105"/>
      <c r="KY16" s="105"/>
      <c r="KZ16" s="105"/>
      <c r="LA16" s="105"/>
      <c r="LB16" s="105"/>
      <c r="LC16" s="105"/>
      <c r="LD16" s="105"/>
      <c r="LE16" s="105"/>
      <c r="LF16" s="105"/>
      <c r="LG16" s="105"/>
      <c r="LH16" s="105"/>
      <c r="LI16" s="105"/>
      <c r="LJ16" s="105"/>
      <c r="LK16" s="105"/>
      <c r="LL16" s="105"/>
      <c r="LM16" s="105"/>
      <c r="LN16" s="105">
        <v>2433</v>
      </c>
      <c r="LO16" s="105">
        <v>56</v>
      </c>
      <c r="LP16" s="105">
        <v>1604</v>
      </c>
      <c r="LQ16" s="105">
        <v>1156</v>
      </c>
      <c r="LR16" s="105">
        <v>337</v>
      </c>
      <c r="LS16" s="105">
        <v>192</v>
      </c>
      <c r="LT16" s="105">
        <v>138</v>
      </c>
      <c r="LU16" s="105"/>
      <c r="LV16" s="105"/>
      <c r="LW16" s="105">
        <v>1125</v>
      </c>
      <c r="LX16" s="105">
        <v>7</v>
      </c>
      <c r="LY16" s="105">
        <v>484</v>
      </c>
      <c r="LZ16" s="105">
        <v>1250</v>
      </c>
      <c r="MA16" s="105">
        <v>313</v>
      </c>
      <c r="MB16" s="105">
        <v>593</v>
      </c>
      <c r="MC16" s="105">
        <v>1204</v>
      </c>
      <c r="MD16" s="105">
        <v>827</v>
      </c>
      <c r="ME16" s="105">
        <v>20</v>
      </c>
      <c r="MF16" s="105">
        <v>1623</v>
      </c>
      <c r="MG16" s="144">
        <f t="shared" si="58"/>
        <v>10.7608695652174</v>
      </c>
      <c r="MH16" s="144">
        <f t="shared" si="59"/>
        <v>80.15</v>
      </c>
      <c r="MJ16" s="143">
        <f t="shared" si="60"/>
        <v>0</v>
      </c>
      <c r="MK16" s="143">
        <f t="shared" si="26"/>
        <v>0</v>
      </c>
      <c r="ML16" s="143">
        <f t="shared" si="27"/>
        <v>0</v>
      </c>
      <c r="MM16" s="142">
        <f t="shared" si="61"/>
        <v>0</v>
      </c>
      <c r="MN16" s="142">
        <f t="shared" si="62"/>
        <v>5249</v>
      </c>
      <c r="MO16" s="142">
        <f t="shared" si="63"/>
        <v>5643</v>
      </c>
      <c r="MQ16" s="142">
        <f t="shared" si="28"/>
        <v>0</v>
      </c>
      <c r="MR16" s="143">
        <f t="shared" si="29"/>
        <v>0</v>
      </c>
      <c r="MS16" s="105">
        <f t="shared" si="30"/>
        <v>0</v>
      </c>
      <c r="MT16" s="105">
        <f t="shared" si="31"/>
        <v>0</v>
      </c>
      <c r="MU16" s="105" t="str">
        <f t="shared" si="32"/>
        <v/>
      </c>
      <c r="MV16" s="105" t="str">
        <f t="shared" si="33"/>
        <v/>
      </c>
      <c r="MW16" s="105" t="str">
        <f t="shared" si="34"/>
        <v/>
      </c>
      <c r="MX16" s="105">
        <f t="shared" si="35"/>
        <v>2433</v>
      </c>
      <c r="MY16" s="105">
        <f t="shared" si="66"/>
        <v>2816</v>
      </c>
      <c r="MZ16" s="105">
        <f t="shared" si="37"/>
        <v>667</v>
      </c>
      <c r="NA16" s="105">
        <f t="shared" si="38"/>
        <v>1125</v>
      </c>
      <c r="NB16" s="105">
        <f t="shared" si="39"/>
        <v>1741</v>
      </c>
      <c r="NC16" s="105">
        <f t="shared" si="40"/>
        <v>2110</v>
      </c>
      <c r="ND16" s="144">
        <f t="shared" si="64"/>
        <v>-0.250710227272727</v>
      </c>
      <c r="NE16" s="144">
        <f t="shared" si="65"/>
        <v>0.211947156806433</v>
      </c>
    </row>
    <row r="17" ht="15" spans="2:369">
      <c r="B17" s="138" t="s">
        <v>951</v>
      </c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>
        <v>1337</v>
      </c>
      <c r="AL17" s="105">
        <v>1696</v>
      </c>
      <c r="AM17" s="105">
        <v>2076</v>
      </c>
      <c r="AN17" s="105">
        <v>2002</v>
      </c>
      <c r="AO17" s="105">
        <v>3206</v>
      </c>
      <c r="AP17" s="105">
        <v>3846</v>
      </c>
      <c r="AQ17" s="105">
        <v>3409</v>
      </c>
      <c r="AR17" s="105">
        <v>3533</v>
      </c>
      <c r="AS17" s="105">
        <v>4469</v>
      </c>
      <c r="AT17" s="105">
        <v>4611</v>
      </c>
      <c r="AU17" s="105">
        <v>5009</v>
      </c>
      <c r="AV17" s="105">
        <v>5178</v>
      </c>
      <c r="AW17" s="105">
        <v>7027</v>
      </c>
      <c r="AX17" s="105">
        <v>5280</v>
      </c>
      <c r="AY17" s="105">
        <v>6482</v>
      </c>
      <c r="AZ17" s="105">
        <v>4073</v>
      </c>
      <c r="BA17" s="105">
        <v>8122</v>
      </c>
      <c r="BB17" s="105">
        <v>5694</v>
      </c>
      <c r="BC17" s="105">
        <v>7884</v>
      </c>
      <c r="BD17" s="105">
        <v>9147</v>
      </c>
      <c r="BE17" s="105">
        <v>8967</v>
      </c>
      <c r="BF17" s="105">
        <v>10236</v>
      </c>
      <c r="BG17" s="105">
        <v>11935</v>
      </c>
      <c r="BH17" s="105">
        <v>11721</v>
      </c>
      <c r="BI17" s="105">
        <v>11263</v>
      </c>
      <c r="BJ17" s="105">
        <v>3323</v>
      </c>
      <c r="BK17" s="105">
        <v>3487</v>
      </c>
      <c r="BL17" s="105">
        <v>5013</v>
      </c>
      <c r="BM17" s="105">
        <v>4793</v>
      </c>
      <c r="BN17" s="105">
        <v>4727</v>
      </c>
      <c r="BO17" s="105">
        <v>5138</v>
      </c>
      <c r="BP17" s="105">
        <v>3469</v>
      </c>
      <c r="BQ17" s="105">
        <v>2583</v>
      </c>
      <c r="BR17" s="105">
        <v>5609</v>
      </c>
      <c r="BS17" s="105">
        <v>0</v>
      </c>
      <c r="BT17" s="105">
        <v>0</v>
      </c>
      <c r="BU17" s="105">
        <v>0</v>
      </c>
      <c r="BV17" s="105">
        <v>0</v>
      </c>
      <c r="BW17" s="105">
        <v>0</v>
      </c>
      <c r="BX17" s="105">
        <v>0</v>
      </c>
      <c r="BY17" s="105">
        <v>0</v>
      </c>
      <c r="BZ17" s="139" t="str">
        <f t="shared" si="41"/>
        <v/>
      </c>
      <c r="CA17" s="139" t="str">
        <f t="shared" si="42"/>
        <v/>
      </c>
      <c r="CB17" s="140">
        <f t="shared" si="43"/>
        <v>0</v>
      </c>
      <c r="CC17" s="140">
        <f t="shared" si="0"/>
        <v>0</v>
      </c>
      <c r="CD17" s="140">
        <f t="shared" si="1"/>
        <v>3033</v>
      </c>
      <c r="CE17" s="141">
        <f t="shared" si="44"/>
        <v>49646</v>
      </c>
      <c r="CF17" s="141">
        <f t="shared" si="45"/>
        <v>98847</v>
      </c>
      <c r="CG17" s="141">
        <f t="shared" si="46"/>
        <v>34819</v>
      </c>
      <c r="CH17" s="141">
        <f t="shared" si="47"/>
        <v>0</v>
      </c>
      <c r="CI17" s="142">
        <f t="shared" si="2"/>
        <v>0</v>
      </c>
      <c r="CJ17" s="142">
        <f t="shared" si="3"/>
        <v>3033</v>
      </c>
      <c r="CK17" s="143">
        <f t="shared" si="4"/>
        <v>7284</v>
      </c>
      <c r="CL17" s="105">
        <f t="shared" si="5"/>
        <v>10788</v>
      </c>
      <c r="CM17" s="105">
        <f t="shared" si="6"/>
        <v>14089</v>
      </c>
      <c r="CN17" s="105">
        <f t="shared" si="7"/>
        <v>17485</v>
      </c>
      <c r="CO17" s="105">
        <f t="shared" si="8"/>
        <v>18677</v>
      </c>
      <c r="CP17" s="105">
        <f t="shared" si="9"/>
        <v>22725</v>
      </c>
      <c r="CQ17" s="105">
        <f t="shared" si="10"/>
        <v>31138</v>
      </c>
      <c r="CR17" s="105">
        <f t="shared" si="11"/>
        <v>26307</v>
      </c>
      <c r="CS17" s="105">
        <f t="shared" si="12"/>
        <v>13293</v>
      </c>
      <c r="CT17" s="105">
        <f t="shared" si="13"/>
        <v>13334</v>
      </c>
      <c r="CU17" s="105">
        <f t="shared" si="14"/>
        <v>8192</v>
      </c>
      <c r="CV17" s="105">
        <f t="shared" si="15"/>
        <v>0</v>
      </c>
      <c r="CW17" s="139" t="str">
        <f t="shared" si="16"/>
        <v/>
      </c>
      <c r="CX17" s="139" t="str">
        <f t="shared" si="17"/>
        <v/>
      </c>
      <c r="CY17" s="131"/>
      <c r="CZ17" s="138" t="s">
        <v>964</v>
      </c>
      <c r="DA17" s="138" t="s">
        <v>964</v>
      </c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5"/>
      <c r="DO17" s="105"/>
      <c r="DP17" s="105"/>
      <c r="DQ17" s="105"/>
      <c r="DR17" s="105"/>
      <c r="DS17" s="105"/>
      <c r="DT17" s="105"/>
      <c r="DU17" s="105"/>
      <c r="DV17" s="105"/>
      <c r="DW17" s="105"/>
      <c r="DX17" s="105"/>
      <c r="DY17" s="105"/>
      <c r="DZ17" s="105"/>
      <c r="EA17" s="105"/>
      <c r="EB17" s="105"/>
      <c r="EC17" s="105"/>
      <c r="ED17" s="105"/>
      <c r="EE17" s="105"/>
      <c r="EF17" s="105"/>
      <c r="EG17" s="105"/>
      <c r="EH17" s="105"/>
      <c r="EI17" s="105"/>
      <c r="EJ17" s="105"/>
      <c r="EK17" s="105"/>
      <c r="EL17" s="105"/>
      <c r="EM17" s="105"/>
      <c r="EN17" s="105"/>
      <c r="EO17" s="105"/>
      <c r="EP17" s="105"/>
      <c r="EQ17" s="105"/>
      <c r="ER17" s="105"/>
      <c r="ES17" s="105"/>
      <c r="ET17" s="105"/>
      <c r="EU17" s="105">
        <v>199</v>
      </c>
      <c r="EV17" s="105">
        <v>2012</v>
      </c>
      <c r="EW17" s="105">
        <v>3796</v>
      </c>
      <c r="EX17" s="105">
        <v>3530</v>
      </c>
      <c r="EY17" s="105">
        <v>2916</v>
      </c>
      <c r="EZ17" s="105">
        <v>1795</v>
      </c>
      <c r="FA17" s="105">
        <v>2137</v>
      </c>
      <c r="FB17" s="105">
        <v>4330</v>
      </c>
      <c r="FC17" s="105">
        <v>4302</v>
      </c>
      <c r="FD17" s="105">
        <v>5022</v>
      </c>
      <c r="FE17" s="105">
        <v>7166</v>
      </c>
      <c r="FF17" s="105">
        <v>8276</v>
      </c>
      <c r="FG17" s="105">
        <v>10119</v>
      </c>
      <c r="FH17" s="105">
        <v>11011</v>
      </c>
      <c r="FI17" s="105">
        <v>11337</v>
      </c>
      <c r="FJ17" s="105">
        <v>3116</v>
      </c>
      <c r="FK17" s="105">
        <v>4839</v>
      </c>
      <c r="FL17" s="105">
        <v>4517</v>
      </c>
      <c r="FM17" s="105">
        <v>6463</v>
      </c>
      <c r="FN17" s="105">
        <v>6223</v>
      </c>
      <c r="FO17" s="105">
        <v>6147</v>
      </c>
      <c r="FP17" s="105">
        <v>6170</v>
      </c>
      <c r="FQ17" s="105">
        <v>6822</v>
      </c>
      <c r="FR17" s="105">
        <v>8701</v>
      </c>
      <c r="FS17" s="105">
        <v>8517</v>
      </c>
      <c r="FT17" s="105">
        <v>6751</v>
      </c>
      <c r="FU17" s="105">
        <v>7980</v>
      </c>
      <c r="FV17" s="105">
        <v>5272</v>
      </c>
      <c r="FW17" s="105">
        <v>2663</v>
      </c>
      <c r="FX17" s="105">
        <v>7503</v>
      </c>
      <c r="FY17" s="144">
        <f t="shared" si="48"/>
        <v>2.66105822448528</v>
      </c>
      <c r="FZ17" s="144">
        <f t="shared" si="49"/>
        <v>1.81749906120916</v>
      </c>
      <c r="GA17" s="140">
        <f t="shared" si="50"/>
        <v>0</v>
      </c>
      <c r="GB17" s="140">
        <v>0</v>
      </c>
      <c r="GC17" s="140">
        <v>0</v>
      </c>
      <c r="GD17" s="141">
        <f t="shared" si="51"/>
        <v>6007</v>
      </c>
      <c r="GE17" s="141">
        <f t="shared" si="52"/>
        <v>71941</v>
      </c>
      <c r="GF17" s="141">
        <f t="shared" si="53"/>
        <v>76246</v>
      </c>
      <c r="GG17" s="141">
        <f t="shared" si="54"/>
        <v>15438</v>
      </c>
      <c r="GH17" s="142">
        <v>0</v>
      </c>
      <c r="GI17" s="142">
        <v>0</v>
      </c>
      <c r="GJ17" s="142">
        <v>0</v>
      </c>
      <c r="GK17" s="143">
        <v>0</v>
      </c>
      <c r="GL17" s="105">
        <v>0</v>
      </c>
      <c r="GM17" s="105">
        <v>0</v>
      </c>
      <c r="GN17" s="105">
        <v>6007</v>
      </c>
      <c r="GO17" s="105">
        <v>8241</v>
      </c>
      <c r="GP17" s="105">
        <v>10769</v>
      </c>
      <c r="GQ17" s="105">
        <f t="shared" si="21"/>
        <v>20464</v>
      </c>
      <c r="GR17" s="105">
        <f t="shared" si="22"/>
        <v>32467</v>
      </c>
      <c r="GS17" s="105">
        <f t="shared" si="23"/>
        <v>12472</v>
      </c>
      <c r="GT17" s="105">
        <f t="shared" si="24"/>
        <v>18833</v>
      </c>
      <c r="GU17" s="105">
        <f t="shared" si="25"/>
        <v>21693</v>
      </c>
      <c r="GV17" s="105">
        <f t="shared" si="55"/>
        <v>23248</v>
      </c>
      <c r="GW17" s="139">
        <f t="shared" si="56"/>
        <v>-0.283949856777651</v>
      </c>
      <c r="GX17" s="139">
        <f t="shared" si="57"/>
        <v>0.0716821094362237</v>
      </c>
      <c r="GZ17" s="138" t="s">
        <v>965</v>
      </c>
      <c r="HA17" s="105"/>
      <c r="HB17" s="105"/>
      <c r="HC17" s="105"/>
      <c r="HD17" s="105"/>
      <c r="HE17" s="105"/>
      <c r="HF17" s="105"/>
      <c r="HG17" s="105"/>
      <c r="HH17" s="105">
        <v>399</v>
      </c>
      <c r="HI17" s="105">
        <v>228</v>
      </c>
      <c r="HJ17" s="105">
        <v>989</v>
      </c>
      <c r="HK17" s="105">
        <v>1411</v>
      </c>
      <c r="HL17" s="105">
        <v>1503</v>
      </c>
      <c r="HM17" s="105">
        <v>741</v>
      </c>
      <c r="HN17" s="105">
        <v>432</v>
      </c>
      <c r="HO17" s="105">
        <v>675</v>
      </c>
      <c r="HP17" s="105">
        <v>293</v>
      </c>
      <c r="HQ17" s="105"/>
      <c r="HR17" s="105">
        <v>462</v>
      </c>
      <c r="HS17" s="105"/>
      <c r="HT17" s="105"/>
      <c r="HU17" s="105"/>
      <c r="HV17" s="105">
        <v>184</v>
      </c>
      <c r="HW17" s="105">
        <v>273</v>
      </c>
      <c r="HX17" s="105">
        <v>231</v>
      </c>
      <c r="HY17" s="105">
        <v>78</v>
      </c>
      <c r="HZ17" s="105">
        <v>17</v>
      </c>
      <c r="IA17" s="105">
        <v>5</v>
      </c>
      <c r="IB17" s="105">
        <v>16</v>
      </c>
      <c r="IC17" s="105">
        <v>100</v>
      </c>
      <c r="ID17" s="105">
        <v>152</v>
      </c>
      <c r="IE17" s="105">
        <v>100</v>
      </c>
      <c r="IF17" s="105">
        <v>74</v>
      </c>
      <c r="IG17" s="105">
        <v>100</v>
      </c>
      <c r="IH17" s="105">
        <v>71</v>
      </c>
      <c r="II17" s="105">
        <v>8</v>
      </c>
      <c r="IJ17" s="105">
        <v>62</v>
      </c>
      <c r="IK17" s="105">
        <v>299</v>
      </c>
      <c r="IL17" s="105">
        <v>102</v>
      </c>
      <c r="IM17" s="105">
        <v>307</v>
      </c>
      <c r="IN17" s="105">
        <v>62</v>
      </c>
      <c r="IO17" s="105">
        <v>315</v>
      </c>
      <c r="IP17" s="105">
        <v>266</v>
      </c>
      <c r="IQ17" s="105">
        <v>128</v>
      </c>
      <c r="IR17" s="105">
        <v>388</v>
      </c>
      <c r="IS17" s="105">
        <v>127</v>
      </c>
      <c r="IT17" s="105">
        <v>1142</v>
      </c>
      <c r="IU17" s="105">
        <v>517</v>
      </c>
      <c r="IV17" s="105">
        <v>727</v>
      </c>
      <c r="IW17" s="105">
        <v>100</v>
      </c>
      <c r="IX17" s="105">
        <v>253</v>
      </c>
      <c r="IY17" s="105">
        <v>370</v>
      </c>
      <c r="IZ17" s="105">
        <v>738</v>
      </c>
      <c r="JA17" s="105">
        <v>1709</v>
      </c>
      <c r="JB17" s="105">
        <v>2057</v>
      </c>
      <c r="JC17" s="105">
        <v>1027</v>
      </c>
      <c r="JD17" s="105">
        <v>1438</v>
      </c>
      <c r="JE17" s="105">
        <v>2126</v>
      </c>
      <c r="JF17" s="105">
        <v>1740</v>
      </c>
      <c r="JG17" s="105">
        <v>1734</v>
      </c>
      <c r="JH17" s="105"/>
      <c r="JI17" s="138" t="s">
        <v>965</v>
      </c>
      <c r="JJ17" s="105"/>
      <c r="JK17" s="105"/>
      <c r="JL17" s="105"/>
      <c r="JM17" s="105"/>
      <c r="JN17" s="105"/>
      <c r="JO17" s="105"/>
      <c r="JP17" s="105"/>
      <c r="JQ17" s="105">
        <v>399</v>
      </c>
      <c r="JR17" s="105">
        <v>228</v>
      </c>
      <c r="JS17" s="105">
        <v>989</v>
      </c>
      <c r="JT17" s="105">
        <v>1411</v>
      </c>
      <c r="JU17" s="105">
        <v>1503</v>
      </c>
      <c r="JV17" s="105">
        <v>741</v>
      </c>
      <c r="JW17" s="105">
        <v>432</v>
      </c>
      <c r="JX17" s="105">
        <v>675</v>
      </c>
      <c r="JY17" s="105">
        <v>293</v>
      </c>
      <c r="JZ17" s="105"/>
      <c r="KA17" s="105">
        <v>462</v>
      </c>
      <c r="KB17" s="105"/>
      <c r="KC17" s="105"/>
      <c r="KD17" s="105"/>
      <c r="KE17" s="105">
        <v>184</v>
      </c>
      <c r="KF17" s="105">
        <v>273</v>
      </c>
      <c r="KG17" s="105">
        <v>231</v>
      </c>
      <c r="KH17" s="105">
        <v>78</v>
      </c>
      <c r="KI17" s="105">
        <v>17</v>
      </c>
      <c r="KJ17" s="105">
        <v>5</v>
      </c>
      <c r="KK17" s="105">
        <v>16</v>
      </c>
      <c r="KL17" s="105">
        <v>100</v>
      </c>
      <c r="KM17" s="105">
        <v>152</v>
      </c>
      <c r="KN17" s="105">
        <v>100</v>
      </c>
      <c r="KO17" s="105">
        <v>74</v>
      </c>
      <c r="KP17" s="105">
        <v>100</v>
      </c>
      <c r="KQ17" s="105">
        <v>71</v>
      </c>
      <c r="KR17" s="105">
        <v>8</v>
      </c>
      <c r="KS17" s="105">
        <v>62</v>
      </c>
      <c r="KT17" s="105">
        <v>299</v>
      </c>
      <c r="KU17" s="105">
        <v>102</v>
      </c>
      <c r="KV17" s="105">
        <v>307</v>
      </c>
      <c r="KW17" s="105">
        <v>62</v>
      </c>
      <c r="KX17" s="105">
        <v>315</v>
      </c>
      <c r="KY17" s="105">
        <v>266</v>
      </c>
      <c r="KZ17" s="105">
        <v>128</v>
      </c>
      <c r="LA17" s="105">
        <v>388</v>
      </c>
      <c r="LB17" s="105">
        <v>127</v>
      </c>
      <c r="LC17" s="105">
        <v>1142</v>
      </c>
      <c r="LD17" s="105">
        <v>517</v>
      </c>
      <c r="LE17" s="105">
        <v>727</v>
      </c>
      <c r="LF17" s="105">
        <v>100</v>
      </c>
      <c r="LG17" s="105">
        <v>253</v>
      </c>
      <c r="LH17" s="105">
        <v>370</v>
      </c>
      <c r="LI17" s="105">
        <v>738</v>
      </c>
      <c r="LJ17" s="105">
        <v>1709</v>
      </c>
      <c r="LK17" s="105">
        <v>2057</v>
      </c>
      <c r="LL17" s="105">
        <v>1027</v>
      </c>
      <c r="LM17" s="105">
        <v>1438</v>
      </c>
      <c r="LN17" s="105">
        <v>2126</v>
      </c>
      <c r="LO17" s="105">
        <v>1740</v>
      </c>
      <c r="LP17" s="105">
        <v>1734</v>
      </c>
      <c r="LQ17" s="105">
        <v>4427</v>
      </c>
      <c r="LR17" s="105">
        <v>54</v>
      </c>
      <c r="LS17" s="105">
        <v>328</v>
      </c>
      <c r="LT17" s="105">
        <v>120</v>
      </c>
      <c r="LU17" s="105">
        <v>1502</v>
      </c>
      <c r="LV17" s="105">
        <v>1097</v>
      </c>
      <c r="LW17" s="105">
        <v>1529</v>
      </c>
      <c r="LX17" s="105">
        <v>1042</v>
      </c>
      <c r="LY17" s="105">
        <v>845</v>
      </c>
      <c r="LZ17" s="105">
        <v>858</v>
      </c>
      <c r="MA17" s="105">
        <v>1001</v>
      </c>
      <c r="MB17" s="105">
        <v>1195</v>
      </c>
      <c r="MC17" s="105">
        <v>732</v>
      </c>
      <c r="MD17" s="105">
        <v>767</v>
      </c>
      <c r="ME17" s="105">
        <v>1560</v>
      </c>
      <c r="MF17" s="105">
        <v>1949</v>
      </c>
      <c r="MG17" s="144">
        <f t="shared" si="58"/>
        <v>15.2416666666667</v>
      </c>
      <c r="MH17" s="144">
        <f t="shared" si="59"/>
        <v>0.249358974358974</v>
      </c>
      <c r="MJ17" s="143">
        <f t="shared" si="60"/>
        <v>4530</v>
      </c>
      <c r="MK17" s="143">
        <f t="shared" si="26"/>
        <v>3291</v>
      </c>
      <c r="ML17" s="143">
        <f t="shared" si="27"/>
        <v>783</v>
      </c>
      <c r="MM17" s="142">
        <f t="shared" si="61"/>
        <v>4380</v>
      </c>
      <c r="MN17" s="142">
        <f t="shared" si="62"/>
        <v>17719</v>
      </c>
      <c r="MO17" s="142">
        <f t="shared" si="63"/>
        <v>10303</v>
      </c>
      <c r="MQ17" s="142">
        <f t="shared" si="28"/>
        <v>141</v>
      </c>
      <c r="MR17" s="143">
        <f t="shared" si="29"/>
        <v>708</v>
      </c>
      <c r="MS17" s="105">
        <f t="shared" si="30"/>
        <v>643</v>
      </c>
      <c r="MT17" s="105">
        <f t="shared" si="31"/>
        <v>643</v>
      </c>
      <c r="MU17" s="105">
        <f t="shared" si="32"/>
        <v>2386</v>
      </c>
      <c r="MV17" s="105">
        <f t="shared" si="33"/>
        <v>723</v>
      </c>
      <c r="MW17" s="105">
        <f t="shared" si="34"/>
        <v>4504</v>
      </c>
      <c r="MX17" s="105">
        <f t="shared" si="35"/>
        <v>4591</v>
      </c>
      <c r="MY17" s="105">
        <f t="shared" si="66"/>
        <v>7901</v>
      </c>
      <c r="MZ17" s="105">
        <f t="shared" si="37"/>
        <v>502</v>
      </c>
      <c r="NA17" s="105">
        <f t="shared" si="38"/>
        <v>4128</v>
      </c>
      <c r="NB17" s="105">
        <f t="shared" si="39"/>
        <v>2745</v>
      </c>
      <c r="NC17" s="105">
        <f t="shared" si="40"/>
        <v>2928</v>
      </c>
      <c r="ND17" s="144">
        <f t="shared" si="64"/>
        <v>-0.629413998228072</v>
      </c>
      <c r="NE17" s="144">
        <f t="shared" si="65"/>
        <v>0.0666666666666667</v>
      </c>
    </row>
    <row r="18" ht="15" spans="2:369">
      <c r="B18" s="138" t="s">
        <v>966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>
        <v>1726</v>
      </c>
      <c r="BG18" s="105">
        <v>7473</v>
      </c>
      <c r="BH18" s="105">
        <v>11267</v>
      </c>
      <c r="BI18" s="105">
        <v>15356</v>
      </c>
      <c r="BJ18" s="105">
        <v>15378</v>
      </c>
      <c r="BK18" s="105">
        <v>6618</v>
      </c>
      <c r="BL18" s="105">
        <v>7754</v>
      </c>
      <c r="BM18" s="105">
        <v>6000</v>
      </c>
      <c r="BN18" s="105">
        <v>6212</v>
      </c>
      <c r="BO18" s="105">
        <v>8079</v>
      </c>
      <c r="BP18" s="105">
        <v>8134</v>
      </c>
      <c r="BQ18" s="105">
        <v>5650</v>
      </c>
      <c r="BR18" s="105">
        <v>5700</v>
      </c>
      <c r="BS18" s="105">
        <v>6983</v>
      </c>
      <c r="BT18" s="105">
        <v>7308</v>
      </c>
      <c r="BU18" s="105">
        <v>7849</v>
      </c>
      <c r="BV18" s="105">
        <v>7990</v>
      </c>
      <c r="BW18" s="105">
        <v>4327</v>
      </c>
      <c r="BX18" s="105">
        <v>2247</v>
      </c>
      <c r="BY18" s="105">
        <v>6952</v>
      </c>
      <c r="BZ18" s="139">
        <f t="shared" si="41"/>
        <v>0.158666666666667</v>
      </c>
      <c r="CA18" s="139">
        <f t="shared" si="42"/>
        <v>2.09390298175345</v>
      </c>
      <c r="CB18" s="140">
        <f t="shared" si="43"/>
        <v>0</v>
      </c>
      <c r="CC18" s="140">
        <f t="shared" si="0"/>
        <v>0</v>
      </c>
      <c r="CD18" s="140">
        <f t="shared" si="1"/>
        <v>0</v>
      </c>
      <c r="CE18" s="141">
        <f t="shared" si="44"/>
        <v>0</v>
      </c>
      <c r="CF18" s="141">
        <f t="shared" si="45"/>
        <v>51200</v>
      </c>
      <c r="CG18" s="141">
        <f t="shared" si="46"/>
        <v>84277</v>
      </c>
      <c r="CH18" s="141">
        <f t="shared" si="47"/>
        <v>13526</v>
      </c>
      <c r="CI18" s="142">
        <f t="shared" si="2"/>
        <v>0</v>
      </c>
      <c r="CJ18" s="142">
        <f t="shared" si="3"/>
        <v>0</v>
      </c>
      <c r="CK18" s="143">
        <f t="shared" si="4"/>
        <v>0</v>
      </c>
      <c r="CL18" s="105">
        <f t="shared" si="5"/>
        <v>0</v>
      </c>
      <c r="CM18" s="105">
        <f t="shared" si="6"/>
        <v>0</v>
      </c>
      <c r="CN18" s="105">
        <f t="shared" si="7"/>
        <v>0</v>
      </c>
      <c r="CO18" s="105" t="str">
        <f t="shared" si="8"/>
        <v/>
      </c>
      <c r="CP18" s="105" t="str">
        <f t="shared" si="9"/>
        <v/>
      </c>
      <c r="CQ18" s="105">
        <f t="shared" si="10"/>
        <v>9199</v>
      </c>
      <c r="CR18" s="105">
        <f t="shared" si="11"/>
        <v>42001</v>
      </c>
      <c r="CS18" s="105">
        <f t="shared" si="12"/>
        <v>20372</v>
      </c>
      <c r="CT18" s="105">
        <f t="shared" si="13"/>
        <v>22425</v>
      </c>
      <c r="CU18" s="105">
        <f t="shared" si="14"/>
        <v>18333</v>
      </c>
      <c r="CV18" s="105">
        <f t="shared" si="15"/>
        <v>23147</v>
      </c>
      <c r="CW18" s="139">
        <f t="shared" si="16"/>
        <v>-0.44889407395062</v>
      </c>
      <c r="CX18" s="139">
        <f t="shared" si="17"/>
        <v>0.2625865924835</v>
      </c>
      <c r="CY18" s="131"/>
      <c r="CZ18" s="138" t="s">
        <v>966</v>
      </c>
      <c r="DA18" s="138" t="s">
        <v>966</v>
      </c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5"/>
      <c r="DO18" s="105"/>
      <c r="DP18" s="105"/>
      <c r="DQ18" s="105"/>
      <c r="DR18" s="105"/>
      <c r="DS18" s="105"/>
      <c r="DT18" s="105"/>
      <c r="DU18" s="105"/>
      <c r="DV18" s="105"/>
      <c r="DW18" s="105"/>
      <c r="DX18" s="105"/>
      <c r="DY18" s="105"/>
      <c r="DZ18" s="105"/>
      <c r="EA18" s="105"/>
      <c r="EB18" s="105"/>
      <c r="EC18" s="105"/>
      <c r="ED18" s="105"/>
      <c r="EE18" s="105"/>
      <c r="EF18" s="105"/>
      <c r="EG18" s="105"/>
      <c r="EH18" s="105"/>
      <c r="EI18" s="105"/>
      <c r="EJ18" s="105"/>
      <c r="EK18" s="105"/>
      <c r="EL18" s="105"/>
      <c r="EM18" s="105"/>
      <c r="EN18" s="105"/>
      <c r="EO18" s="105"/>
      <c r="EP18" s="105"/>
      <c r="EQ18" s="105"/>
      <c r="ER18" s="105"/>
      <c r="ES18" s="105"/>
      <c r="ET18" s="105"/>
      <c r="EU18" s="105"/>
      <c r="EV18" s="105"/>
      <c r="EW18" s="105"/>
      <c r="EX18" s="105"/>
      <c r="EY18" s="105"/>
      <c r="EZ18" s="105"/>
      <c r="FA18" s="105"/>
      <c r="FB18" s="105"/>
      <c r="FC18" s="105"/>
      <c r="FD18" s="105"/>
      <c r="FE18" s="105">
        <v>1726</v>
      </c>
      <c r="FF18" s="105">
        <v>7473</v>
      </c>
      <c r="FG18" s="105">
        <v>11267</v>
      </c>
      <c r="FH18" s="105">
        <v>15356</v>
      </c>
      <c r="FI18" s="105">
        <v>15378</v>
      </c>
      <c r="FJ18" s="105">
        <v>6618</v>
      </c>
      <c r="FK18" s="105">
        <v>7754</v>
      </c>
      <c r="FL18" s="105">
        <v>6000</v>
      </c>
      <c r="FM18" s="105">
        <v>6212</v>
      </c>
      <c r="FN18" s="105">
        <v>8079</v>
      </c>
      <c r="FO18" s="105">
        <v>8134</v>
      </c>
      <c r="FP18" s="105">
        <v>5650</v>
      </c>
      <c r="FQ18" s="105">
        <v>5700</v>
      </c>
      <c r="FR18" s="105">
        <v>6983</v>
      </c>
      <c r="FS18" s="105">
        <v>7308</v>
      </c>
      <c r="FT18" s="105">
        <v>7849</v>
      </c>
      <c r="FU18" s="105">
        <v>7990</v>
      </c>
      <c r="FV18" s="105">
        <v>4327</v>
      </c>
      <c r="FW18" s="105">
        <v>2247</v>
      </c>
      <c r="FX18" s="105">
        <v>6952</v>
      </c>
      <c r="FY18" s="144">
        <f t="shared" si="48"/>
        <v>2.15866666666667</v>
      </c>
      <c r="FZ18" s="144">
        <f t="shared" si="49"/>
        <v>2.09390298175345</v>
      </c>
      <c r="GA18" s="140">
        <f t="shared" si="50"/>
        <v>0</v>
      </c>
      <c r="GB18" s="140">
        <v>0</v>
      </c>
      <c r="GC18" s="140">
        <v>0</v>
      </c>
      <c r="GD18" s="141">
        <f t="shared" si="51"/>
        <v>0</v>
      </c>
      <c r="GE18" s="141">
        <f t="shared" si="52"/>
        <v>51200</v>
      </c>
      <c r="GF18" s="141">
        <f t="shared" si="53"/>
        <v>84277</v>
      </c>
      <c r="GG18" s="141">
        <f t="shared" si="54"/>
        <v>13526</v>
      </c>
      <c r="GH18" s="142">
        <v>0</v>
      </c>
      <c r="GI18" s="142">
        <v>0</v>
      </c>
      <c r="GJ18" s="142">
        <v>0</v>
      </c>
      <c r="GK18" s="143">
        <v>0</v>
      </c>
      <c r="GL18" s="105">
        <v>0</v>
      </c>
      <c r="GM18" s="105">
        <v>0</v>
      </c>
      <c r="GN18" s="105">
        <v>0</v>
      </c>
      <c r="GO18" s="105" t="s">
        <v>956</v>
      </c>
      <c r="GP18" s="105" t="s">
        <v>956</v>
      </c>
      <c r="GQ18" s="105">
        <f t="shared" si="21"/>
        <v>9199</v>
      </c>
      <c r="GR18" s="105">
        <f t="shared" si="22"/>
        <v>42001</v>
      </c>
      <c r="GS18" s="105">
        <f t="shared" si="23"/>
        <v>20372</v>
      </c>
      <c r="GT18" s="105">
        <f t="shared" si="24"/>
        <v>22425</v>
      </c>
      <c r="GU18" s="105">
        <f t="shared" si="25"/>
        <v>18333</v>
      </c>
      <c r="GV18" s="105">
        <f t="shared" si="55"/>
        <v>23147</v>
      </c>
      <c r="GW18" s="139">
        <f t="shared" si="56"/>
        <v>-0.44889407395062</v>
      </c>
      <c r="GX18" s="139">
        <f t="shared" si="57"/>
        <v>0.2625865924835</v>
      </c>
      <c r="GZ18" s="138" t="s">
        <v>967</v>
      </c>
      <c r="HA18" s="105"/>
      <c r="HB18" s="105"/>
      <c r="HC18" s="105"/>
      <c r="HD18" s="105"/>
      <c r="HE18" s="105"/>
      <c r="HF18" s="105"/>
      <c r="HG18" s="105"/>
      <c r="HH18" s="105"/>
      <c r="HI18" s="105"/>
      <c r="HJ18" s="105"/>
      <c r="HK18" s="105"/>
      <c r="HL18" s="105"/>
      <c r="HM18" s="105"/>
      <c r="HN18" s="105"/>
      <c r="HO18" s="105"/>
      <c r="HP18" s="105"/>
      <c r="HQ18" s="105"/>
      <c r="HR18" s="105"/>
      <c r="HS18" s="105"/>
      <c r="HT18" s="105"/>
      <c r="HU18" s="105"/>
      <c r="HV18" s="105"/>
      <c r="HW18" s="105"/>
      <c r="HX18" s="105"/>
      <c r="HY18" s="105"/>
      <c r="HZ18" s="105"/>
      <c r="IA18" s="105"/>
      <c r="IB18" s="105">
        <v>1377</v>
      </c>
      <c r="IC18" s="105">
        <v>658</v>
      </c>
      <c r="ID18" s="105">
        <v>810</v>
      </c>
      <c r="IE18" s="105">
        <v>191</v>
      </c>
      <c r="IF18" s="105">
        <v>294</v>
      </c>
      <c r="IG18" s="105">
        <v>355</v>
      </c>
      <c r="IH18" s="105">
        <v>686</v>
      </c>
      <c r="II18" s="105">
        <v>517</v>
      </c>
      <c r="IJ18" s="105">
        <v>729</v>
      </c>
      <c r="IK18" s="105">
        <v>629</v>
      </c>
      <c r="IL18" s="105">
        <v>546</v>
      </c>
      <c r="IM18" s="105">
        <v>2352</v>
      </c>
      <c r="IN18" s="105">
        <v>1374</v>
      </c>
      <c r="IO18" s="105">
        <v>680</v>
      </c>
      <c r="IP18" s="105">
        <v>279</v>
      </c>
      <c r="IQ18" s="105">
        <v>667</v>
      </c>
      <c r="IR18" s="105">
        <v>775</v>
      </c>
      <c r="IS18" s="105">
        <v>258</v>
      </c>
      <c r="IT18" s="105">
        <v>122</v>
      </c>
      <c r="IU18" s="105">
        <v>1443</v>
      </c>
      <c r="IV18" s="105">
        <v>1151</v>
      </c>
      <c r="IW18" s="105">
        <v>461</v>
      </c>
      <c r="IX18" s="105">
        <v>889</v>
      </c>
      <c r="IY18" s="105">
        <v>410</v>
      </c>
      <c r="IZ18" s="105">
        <v>1</v>
      </c>
      <c r="JA18" s="105">
        <v>1362</v>
      </c>
      <c r="JB18" s="105">
        <v>1465</v>
      </c>
      <c r="JC18" s="105">
        <v>2455</v>
      </c>
      <c r="JD18" s="105">
        <v>1980</v>
      </c>
      <c r="JE18" s="105">
        <v>1956</v>
      </c>
      <c r="JF18" s="105">
        <v>754</v>
      </c>
      <c r="JG18" s="105">
        <v>220</v>
      </c>
      <c r="JH18" s="105"/>
      <c r="JI18" s="138" t="s">
        <v>967</v>
      </c>
      <c r="JJ18" s="105"/>
      <c r="JK18" s="105"/>
      <c r="JL18" s="105"/>
      <c r="JM18" s="105"/>
      <c r="JN18" s="105"/>
      <c r="JO18" s="105"/>
      <c r="JP18" s="105"/>
      <c r="JQ18" s="105"/>
      <c r="JR18" s="105"/>
      <c r="JS18" s="105"/>
      <c r="JT18" s="105"/>
      <c r="JU18" s="105"/>
      <c r="JV18" s="105"/>
      <c r="JW18" s="105"/>
      <c r="JX18" s="105"/>
      <c r="JY18" s="105"/>
      <c r="JZ18" s="105"/>
      <c r="KA18" s="105"/>
      <c r="KB18" s="105"/>
      <c r="KC18" s="105"/>
      <c r="KD18" s="105"/>
      <c r="KE18" s="105"/>
      <c r="KF18" s="105"/>
      <c r="KG18" s="105"/>
      <c r="KH18" s="105"/>
      <c r="KI18" s="105"/>
      <c r="KJ18" s="105"/>
      <c r="KK18" s="105">
        <v>1377</v>
      </c>
      <c r="KL18" s="105">
        <v>658</v>
      </c>
      <c r="KM18" s="105">
        <v>810</v>
      </c>
      <c r="KN18" s="105">
        <v>191</v>
      </c>
      <c r="KO18" s="105">
        <v>294</v>
      </c>
      <c r="KP18" s="105">
        <v>355</v>
      </c>
      <c r="KQ18" s="105">
        <v>686</v>
      </c>
      <c r="KR18" s="105">
        <v>517</v>
      </c>
      <c r="KS18" s="105">
        <v>729</v>
      </c>
      <c r="KT18" s="105">
        <v>629</v>
      </c>
      <c r="KU18" s="105">
        <v>546</v>
      </c>
      <c r="KV18" s="105">
        <v>2352</v>
      </c>
      <c r="KW18" s="105">
        <v>1374</v>
      </c>
      <c r="KX18" s="105">
        <v>680</v>
      </c>
      <c r="KY18" s="105">
        <v>279</v>
      </c>
      <c r="KZ18" s="105">
        <v>667</v>
      </c>
      <c r="LA18" s="105">
        <v>775</v>
      </c>
      <c r="LB18" s="105">
        <v>258</v>
      </c>
      <c r="LC18" s="105">
        <v>122</v>
      </c>
      <c r="LD18" s="105">
        <v>1443</v>
      </c>
      <c r="LE18" s="105">
        <v>1151</v>
      </c>
      <c r="LF18" s="105">
        <v>461</v>
      </c>
      <c r="LG18" s="105">
        <v>889</v>
      </c>
      <c r="LH18" s="105">
        <v>410</v>
      </c>
      <c r="LI18" s="105">
        <v>1</v>
      </c>
      <c r="LJ18" s="105">
        <v>1362</v>
      </c>
      <c r="LK18" s="105">
        <v>1465</v>
      </c>
      <c r="LL18" s="105">
        <v>2455</v>
      </c>
      <c r="LM18" s="105">
        <v>1980</v>
      </c>
      <c r="LN18" s="105">
        <v>1956</v>
      </c>
      <c r="LO18" s="105">
        <v>754</v>
      </c>
      <c r="LP18" s="105">
        <v>220</v>
      </c>
      <c r="LQ18" s="105">
        <v>246</v>
      </c>
      <c r="LR18" s="105">
        <v>1490</v>
      </c>
      <c r="LS18" s="105">
        <v>2566</v>
      </c>
      <c r="LT18" s="105">
        <v>1342</v>
      </c>
      <c r="LU18" s="105">
        <v>1233</v>
      </c>
      <c r="LV18" s="105">
        <v>1274</v>
      </c>
      <c r="LW18" s="105">
        <v>724</v>
      </c>
      <c r="LX18" s="105">
        <v>373</v>
      </c>
      <c r="LY18" s="105">
        <v>1076</v>
      </c>
      <c r="LZ18" s="105">
        <v>1265</v>
      </c>
      <c r="MA18" s="105">
        <v>1181</v>
      </c>
      <c r="MB18" s="105">
        <v>1000</v>
      </c>
      <c r="MC18" s="105">
        <v>1340</v>
      </c>
      <c r="MD18" s="105">
        <v>612</v>
      </c>
      <c r="ME18" s="105">
        <v>448</v>
      </c>
      <c r="MF18" s="105">
        <v>535</v>
      </c>
      <c r="MG18" s="144">
        <f t="shared" si="58"/>
        <v>-0.601341281669151</v>
      </c>
      <c r="MH18" s="144">
        <f t="shared" si="59"/>
        <v>0.194196428571429</v>
      </c>
      <c r="MJ18" s="143">
        <f t="shared" si="60"/>
        <v>0</v>
      </c>
      <c r="MK18" s="143">
        <f t="shared" si="26"/>
        <v>0</v>
      </c>
      <c r="ML18" s="143">
        <f t="shared" si="27"/>
        <v>5617</v>
      </c>
      <c r="MM18" s="142">
        <f t="shared" si="61"/>
        <v>10276</v>
      </c>
      <c r="MN18" s="142">
        <f t="shared" si="62"/>
        <v>12199</v>
      </c>
      <c r="MO18" s="142">
        <f t="shared" si="63"/>
        <v>14864</v>
      </c>
      <c r="MQ18" s="142">
        <f t="shared" si="28"/>
        <v>1932</v>
      </c>
      <c r="MR18" s="143">
        <f t="shared" si="29"/>
        <v>3527</v>
      </c>
      <c r="MS18" s="105">
        <f t="shared" si="30"/>
        <v>2333</v>
      </c>
      <c r="MT18" s="105">
        <f t="shared" si="31"/>
        <v>1700</v>
      </c>
      <c r="MU18" s="105">
        <f t="shared" si="32"/>
        <v>2716</v>
      </c>
      <c r="MV18" s="105">
        <f t="shared" si="33"/>
        <v>1760</v>
      </c>
      <c r="MW18" s="105">
        <f t="shared" si="34"/>
        <v>2828</v>
      </c>
      <c r="MX18" s="105">
        <f t="shared" si="35"/>
        <v>6391</v>
      </c>
      <c r="MY18" s="105">
        <f t="shared" si="66"/>
        <v>1220</v>
      </c>
      <c r="MZ18" s="105">
        <f t="shared" si="37"/>
        <v>5398</v>
      </c>
      <c r="NA18" s="105">
        <f t="shared" si="38"/>
        <v>3231</v>
      </c>
      <c r="NB18" s="105">
        <f t="shared" si="39"/>
        <v>2714</v>
      </c>
      <c r="NC18" s="105">
        <f t="shared" si="40"/>
        <v>3521</v>
      </c>
      <c r="ND18" s="144">
        <f t="shared" si="64"/>
        <v>1.88606557377049</v>
      </c>
      <c r="NE18" s="144">
        <f t="shared" si="65"/>
        <v>0.297347089167281</v>
      </c>
    </row>
    <row r="19" ht="15" spans="2:369">
      <c r="B19" s="138" t="s">
        <v>968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  <c r="BK19" s="105"/>
      <c r="BL19" s="105"/>
      <c r="BM19" s="105"/>
      <c r="BN19" s="105">
        <v>1500</v>
      </c>
      <c r="BO19" s="105">
        <v>14300</v>
      </c>
      <c r="BP19" s="105">
        <v>23005</v>
      </c>
      <c r="BQ19" s="105">
        <v>28001</v>
      </c>
      <c r="BR19" s="105">
        <v>34841</v>
      </c>
      <c r="BS19" s="105">
        <v>40092</v>
      </c>
      <c r="BT19" s="105">
        <v>43350</v>
      </c>
      <c r="BU19" s="105">
        <v>44603</v>
      </c>
      <c r="BV19" s="105">
        <v>50525</v>
      </c>
      <c r="BW19" s="105">
        <v>36447</v>
      </c>
      <c r="BX19" s="105">
        <v>13492</v>
      </c>
      <c r="BY19" s="105">
        <v>34830</v>
      </c>
      <c r="BZ19" s="139" t="str">
        <f t="shared" si="41"/>
        <v/>
      </c>
      <c r="CA19" s="139">
        <f t="shared" si="42"/>
        <v>1.58152979543433</v>
      </c>
      <c r="CB19" s="140">
        <f t="shared" si="43"/>
        <v>0</v>
      </c>
      <c r="CC19" s="140"/>
      <c r="CD19" s="140"/>
      <c r="CE19" s="141">
        <f t="shared" si="44"/>
        <v>0</v>
      </c>
      <c r="CF19" s="141">
        <f t="shared" si="45"/>
        <v>0</v>
      </c>
      <c r="CG19" s="141">
        <f t="shared" si="46"/>
        <v>280217</v>
      </c>
      <c r="CH19" s="141">
        <f t="shared" si="47"/>
        <v>84769</v>
      </c>
      <c r="CI19" s="142"/>
      <c r="CJ19" s="142"/>
      <c r="CK19" s="143"/>
      <c r="CL19" s="105"/>
      <c r="CM19" s="105"/>
      <c r="CN19" s="105"/>
      <c r="CO19" s="105"/>
      <c r="CP19" s="105"/>
      <c r="CQ19" s="105"/>
      <c r="CR19" s="105"/>
      <c r="CS19" s="105">
        <f t="shared" si="12"/>
        <v>0</v>
      </c>
      <c r="CT19" s="105">
        <f t="shared" si="13"/>
        <v>38805</v>
      </c>
      <c r="CU19" s="105">
        <f t="shared" si="14"/>
        <v>102934</v>
      </c>
      <c r="CV19" s="105">
        <f t="shared" si="15"/>
        <v>138478</v>
      </c>
      <c r="CW19" s="139" t="str">
        <f t="shared" si="16"/>
        <v/>
      </c>
      <c r="CX19" s="139">
        <f t="shared" si="17"/>
        <v>0.345308644374065</v>
      </c>
      <c r="CY19" s="131"/>
      <c r="CZ19" s="138" t="s">
        <v>43</v>
      </c>
      <c r="DA19" s="138" t="s">
        <v>43</v>
      </c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5"/>
      <c r="DO19" s="105"/>
      <c r="DP19" s="105"/>
      <c r="DQ19" s="105"/>
      <c r="DR19" s="105"/>
      <c r="DS19" s="105"/>
      <c r="DT19" s="105"/>
      <c r="DU19" s="105"/>
      <c r="DV19" s="105"/>
      <c r="DW19" s="105"/>
      <c r="DX19" s="105"/>
      <c r="DY19" s="105"/>
      <c r="DZ19" s="105"/>
      <c r="EA19" s="105"/>
      <c r="EB19" s="105"/>
      <c r="EC19" s="105"/>
      <c r="ED19" s="105"/>
      <c r="EE19" s="105"/>
      <c r="EF19" s="105"/>
      <c r="EG19" s="105"/>
      <c r="EH19" s="105"/>
      <c r="EI19" s="105"/>
      <c r="EJ19" s="105"/>
      <c r="EK19" s="105"/>
      <c r="EL19" s="105"/>
      <c r="EM19" s="105"/>
      <c r="EN19" s="105"/>
      <c r="EO19" s="105"/>
      <c r="EP19" s="105"/>
      <c r="EQ19" s="105"/>
      <c r="ER19" s="105"/>
      <c r="ES19" s="105"/>
      <c r="ET19" s="105"/>
      <c r="EU19" s="105"/>
      <c r="EV19" s="105"/>
      <c r="EW19" s="105"/>
      <c r="EX19" s="105"/>
      <c r="EY19" s="105"/>
      <c r="EZ19" s="105"/>
      <c r="FA19" s="105"/>
      <c r="FB19" s="105"/>
      <c r="FC19" s="105"/>
      <c r="FD19" s="105"/>
      <c r="FE19" s="105"/>
      <c r="FF19" s="105"/>
      <c r="FG19" s="105"/>
      <c r="FH19" s="105"/>
      <c r="FI19" s="105"/>
      <c r="FJ19" s="105"/>
      <c r="FK19" s="105"/>
      <c r="FL19" s="105"/>
      <c r="FM19" s="105"/>
      <c r="FN19" s="105"/>
      <c r="FO19" s="105"/>
      <c r="FP19" s="105"/>
      <c r="FQ19" s="105"/>
      <c r="FR19" s="105"/>
      <c r="FS19" s="105"/>
      <c r="FT19" s="105">
        <v>0</v>
      </c>
      <c r="FU19" s="105">
        <v>0</v>
      </c>
      <c r="FV19" s="105">
        <v>41873</v>
      </c>
      <c r="FW19" s="105">
        <v>36248</v>
      </c>
      <c r="FX19" s="105">
        <v>57586</v>
      </c>
      <c r="FY19" s="144" t="str">
        <f t="shared" si="48"/>
        <v/>
      </c>
      <c r="FZ19" s="144">
        <f t="shared" si="49"/>
        <v>0.588666960935776</v>
      </c>
      <c r="GA19" s="140">
        <f t="shared" si="50"/>
        <v>0</v>
      </c>
      <c r="GB19" s="140"/>
      <c r="GC19" s="140"/>
      <c r="GD19" s="141">
        <f t="shared" si="51"/>
        <v>0</v>
      </c>
      <c r="GE19" s="141">
        <f t="shared" si="52"/>
        <v>0</v>
      </c>
      <c r="GF19" s="141">
        <f t="shared" si="53"/>
        <v>0</v>
      </c>
      <c r="GG19" s="141">
        <f t="shared" si="54"/>
        <v>135707</v>
      </c>
      <c r="GH19" s="142"/>
      <c r="GI19" s="142"/>
      <c r="GJ19" s="142"/>
      <c r="GK19" s="143"/>
      <c r="GL19" s="105"/>
      <c r="GM19" s="105"/>
      <c r="GN19" s="105"/>
      <c r="GO19" s="105"/>
      <c r="GP19" s="105"/>
      <c r="GQ19" s="105"/>
      <c r="GR19" s="105"/>
      <c r="GS19" s="105"/>
      <c r="GT19" s="105"/>
      <c r="GU19" s="105"/>
      <c r="GV19" s="105">
        <f t="shared" si="55"/>
        <v>0</v>
      </c>
      <c r="GW19" s="139" t="str">
        <f t="shared" si="56"/>
        <v/>
      </c>
      <c r="GX19" s="139" t="str">
        <f t="shared" si="57"/>
        <v/>
      </c>
      <c r="GZ19" s="138" t="s">
        <v>939</v>
      </c>
      <c r="HA19" s="105"/>
      <c r="HB19" s="105"/>
      <c r="HC19" s="105"/>
      <c r="HD19" s="105"/>
      <c r="HE19" s="105"/>
      <c r="HF19" s="105"/>
      <c r="HG19" s="105"/>
      <c r="HH19" s="105"/>
      <c r="HI19" s="105"/>
      <c r="HJ19" s="105"/>
      <c r="HK19" s="105"/>
      <c r="HL19" s="105"/>
      <c r="HM19" s="105"/>
      <c r="HN19" s="105"/>
      <c r="HO19" s="105"/>
      <c r="HP19" s="105"/>
      <c r="HQ19" s="105"/>
      <c r="HR19" s="105"/>
      <c r="HS19" s="105"/>
      <c r="HT19" s="105"/>
      <c r="HU19" s="105"/>
      <c r="HV19" s="105"/>
      <c r="HW19" s="105"/>
      <c r="HX19" s="105"/>
      <c r="HY19" s="105"/>
      <c r="HZ19" s="105"/>
      <c r="IA19" s="105"/>
      <c r="IB19" s="105"/>
      <c r="IC19" s="105"/>
      <c r="ID19" s="105"/>
      <c r="IE19" s="105"/>
      <c r="IF19" s="105"/>
      <c r="IG19" s="105"/>
      <c r="IH19" s="105"/>
      <c r="II19" s="105"/>
      <c r="IJ19" s="105"/>
      <c r="IK19" s="105"/>
      <c r="IL19" s="105"/>
      <c r="IM19" s="105"/>
      <c r="IN19" s="105"/>
      <c r="IO19" s="105"/>
      <c r="IP19" s="105"/>
      <c r="IQ19" s="105"/>
      <c r="IR19" s="105"/>
      <c r="IS19" s="105"/>
      <c r="IT19" s="105"/>
      <c r="IU19" s="105"/>
      <c r="IV19" s="105"/>
      <c r="IW19" s="105"/>
      <c r="IX19" s="105"/>
      <c r="IY19" s="105"/>
      <c r="IZ19" s="105"/>
      <c r="JA19" s="105"/>
      <c r="JB19" s="105"/>
      <c r="JC19" s="105"/>
      <c r="JD19" s="105"/>
      <c r="JE19" s="105"/>
      <c r="JF19" s="105"/>
      <c r="JG19" s="105"/>
      <c r="JH19" s="105"/>
      <c r="JI19" s="138" t="s">
        <v>939</v>
      </c>
      <c r="JJ19" s="105"/>
      <c r="JK19" s="105"/>
      <c r="JL19" s="105"/>
      <c r="JM19" s="105"/>
      <c r="JN19" s="105"/>
      <c r="JO19" s="105"/>
      <c r="JP19" s="105"/>
      <c r="JQ19" s="105"/>
      <c r="JR19" s="105"/>
      <c r="JS19" s="105"/>
      <c r="JT19" s="105"/>
      <c r="JU19" s="105"/>
      <c r="JV19" s="105"/>
      <c r="JW19" s="105"/>
      <c r="JX19" s="105"/>
      <c r="JY19" s="105"/>
      <c r="JZ19" s="105"/>
      <c r="KA19" s="105"/>
      <c r="KB19" s="105"/>
      <c r="KC19" s="105"/>
      <c r="KD19" s="105"/>
      <c r="KE19" s="105"/>
      <c r="KF19" s="105"/>
      <c r="KG19" s="105"/>
      <c r="KH19" s="105"/>
      <c r="KI19" s="105"/>
      <c r="KJ19" s="105"/>
      <c r="KK19" s="105"/>
      <c r="KL19" s="105"/>
      <c r="KM19" s="105"/>
      <c r="KN19" s="105"/>
      <c r="KO19" s="105"/>
      <c r="KP19" s="105"/>
      <c r="KQ19" s="105"/>
      <c r="KR19" s="105"/>
      <c r="KS19" s="105"/>
      <c r="KT19" s="105"/>
      <c r="KU19" s="105"/>
      <c r="KV19" s="105"/>
      <c r="KW19" s="105"/>
      <c r="KX19" s="105"/>
      <c r="KY19" s="105"/>
      <c r="KZ19" s="105"/>
      <c r="LA19" s="105"/>
      <c r="LB19" s="105"/>
      <c r="LC19" s="105"/>
      <c r="LD19" s="105"/>
      <c r="LE19" s="105"/>
      <c r="LF19" s="105"/>
      <c r="LG19" s="105"/>
      <c r="LH19" s="105"/>
      <c r="LI19" s="105"/>
      <c r="LJ19" s="105"/>
      <c r="LK19" s="105"/>
      <c r="LL19" s="105"/>
      <c r="LM19" s="105"/>
      <c r="LN19" s="105"/>
      <c r="LO19" s="105"/>
      <c r="LP19" s="105"/>
      <c r="LQ19" s="105"/>
      <c r="LR19" s="105"/>
      <c r="LS19" s="105"/>
      <c r="LT19" s="105"/>
      <c r="LU19" s="105"/>
      <c r="LV19" s="105"/>
      <c r="LW19" s="105"/>
      <c r="LX19" s="105"/>
      <c r="LY19" s="105"/>
      <c r="LZ19" s="105"/>
      <c r="MA19" s="105"/>
      <c r="MB19" s="105"/>
      <c r="MC19" s="105"/>
      <c r="MD19" s="105">
        <v>42152</v>
      </c>
      <c r="ME19" s="105">
        <v>26076</v>
      </c>
      <c r="MF19" s="105">
        <v>60634</v>
      </c>
      <c r="MG19" s="144" t="str">
        <f t="shared" si="58"/>
        <v/>
      </c>
      <c r="MH19" s="144">
        <f t="shared" si="59"/>
        <v>1.32527995091272</v>
      </c>
      <c r="MJ19" s="143">
        <f t="shared" si="60"/>
        <v>0</v>
      </c>
      <c r="MK19" s="143"/>
      <c r="ML19" s="143"/>
      <c r="MM19" s="142">
        <f t="shared" si="61"/>
        <v>0</v>
      </c>
      <c r="MN19" s="142">
        <f t="shared" si="62"/>
        <v>0</v>
      </c>
      <c r="MO19" s="142">
        <f t="shared" si="63"/>
        <v>0</v>
      </c>
      <c r="MQ19" s="142"/>
      <c r="MR19" s="143"/>
      <c r="MS19" s="105"/>
      <c r="MT19" s="105"/>
      <c r="MU19" s="105"/>
      <c r="MV19" s="105"/>
      <c r="MW19" s="105"/>
      <c r="MX19" s="105"/>
      <c r="MY19" s="105"/>
      <c r="MZ19" s="105"/>
      <c r="NA19" s="105"/>
      <c r="NB19" s="105"/>
      <c r="NC19" s="105">
        <f t="shared" si="40"/>
        <v>0</v>
      </c>
      <c r="ND19" s="144" t="str">
        <f t="shared" si="64"/>
        <v/>
      </c>
      <c r="NE19" s="144" t="str">
        <f t="shared" si="65"/>
        <v/>
      </c>
    </row>
    <row r="20" ht="15" spans="2:369">
      <c r="B20" s="138" t="s">
        <v>969</v>
      </c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>
        <v>7756</v>
      </c>
      <c r="BN20" s="105">
        <v>16383</v>
      </c>
      <c r="BO20" s="105">
        <v>18019</v>
      </c>
      <c r="BP20" s="105">
        <v>19740</v>
      </c>
      <c r="BQ20" s="105">
        <v>19782</v>
      </c>
      <c r="BR20" s="105">
        <v>20214</v>
      </c>
      <c r="BS20" s="105">
        <v>22006</v>
      </c>
      <c r="BT20" s="105">
        <v>26703</v>
      </c>
      <c r="BU20" s="105">
        <v>31844</v>
      </c>
      <c r="BV20" s="105">
        <v>48979</v>
      </c>
      <c r="BW20" s="105">
        <v>2084</v>
      </c>
      <c r="BX20" s="105">
        <v>6546</v>
      </c>
      <c r="BY20" s="105">
        <v>8336</v>
      </c>
      <c r="BZ20" s="139">
        <f t="shared" si="41"/>
        <v>0.0747808148530169</v>
      </c>
      <c r="CA20" s="139">
        <f t="shared" si="42"/>
        <v>0.273449434769325</v>
      </c>
      <c r="CB20" s="140">
        <f t="shared" si="43"/>
        <v>0</v>
      </c>
      <c r="CC20" s="140"/>
      <c r="CD20" s="140"/>
      <c r="CE20" s="141">
        <f t="shared" si="44"/>
        <v>0</v>
      </c>
      <c r="CF20" s="141">
        <f t="shared" si="45"/>
        <v>0</v>
      </c>
      <c r="CG20" s="141">
        <f t="shared" si="46"/>
        <v>231426</v>
      </c>
      <c r="CH20" s="141">
        <f t="shared" si="47"/>
        <v>16966</v>
      </c>
      <c r="CI20" s="142"/>
      <c r="CJ20" s="142"/>
      <c r="CK20" s="143"/>
      <c r="CL20" s="105"/>
      <c r="CM20" s="105"/>
      <c r="CN20" s="105"/>
      <c r="CO20" s="105"/>
      <c r="CP20" s="105"/>
      <c r="CQ20" s="105"/>
      <c r="CR20" s="105"/>
      <c r="CS20" s="105">
        <f t="shared" si="12"/>
        <v>7756</v>
      </c>
      <c r="CT20" s="105">
        <f t="shared" si="13"/>
        <v>54142</v>
      </c>
      <c r="CU20" s="105">
        <f t="shared" si="14"/>
        <v>62002</v>
      </c>
      <c r="CV20" s="105">
        <f t="shared" si="15"/>
        <v>107526</v>
      </c>
      <c r="CW20" s="139" t="str">
        <f t="shared" si="16"/>
        <v/>
      </c>
      <c r="CX20" s="139">
        <f t="shared" si="17"/>
        <v>0.734234379536144</v>
      </c>
      <c r="CY20" s="131"/>
      <c r="CZ20" s="138" t="s">
        <v>940</v>
      </c>
      <c r="DA20" s="138" t="s">
        <v>940</v>
      </c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5"/>
      <c r="DO20" s="105"/>
      <c r="DP20" s="105"/>
      <c r="DQ20" s="105"/>
      <c r="DR20" s="105"/>
      <c r="DS20" s="105"/>
      <c r="DT20" s="105"/>
      <c r="DU20" s="105"/>
      <c r="DV20" s="105"/>
      <c r="DW20" s="105"/>
      <c r="DX20" s="105"/>
      <c r="DY20" s="105"/>
      <c r="DZ20" s="105"/>
      <c r="EA20" s="105"/>
      <c r="EB20" s="105"/>
      <c r="EC20" s="105"/>
      <c r="ED20" s="105"/>
      <c r="EE20" s="105"/>
      <c r="EF20" s="105"/>
      <c r="EG20" s="105"/>
      <c r="EH20" s="105"/>
      <c r="EI20" s="105"/>
      <c r="EJ20" s="105"/>
      <c r="EK20" s="105"/>
      <c r="EL20" s="105"/>
      <c r="EM20" s="105"/>
      <c r="EN20" s="105"/>
      <c r="EO20" s="105"/>
      <c r="EP20" s="105"/>
      <c r="EQ20" s="105"/>
      <c r="ER20" s="105"/>
      <c r="ES20" s="105"/>
      <c r="ET20" s="105"/>
      <c r="EU20" s="105"/>
      <c r="EV20" s="105"/>
      <c r="EW20" s="105"/>
      <c r="EX20" s="105"/>
      <c r="EY20" s="105"/>
      <c r="EZ20" s="105"/>
      <c r="FA20" s="105"/>
      <c r="FB20" s="105"/>
      <c r="FC20" s="105"/>
      <c r="FD20" s="105"/>
      <c r="FE20" s="105"/>
      <c r="FF20" s="105"/>
      <c r="FG20" s="105"/>
      <c r="FH20" s="105"/>
      <c r="FI20" s="105"/>
      <c r="FJ20" s="105"/>
      <c r="FK20" s="105"/>
      <c r="FL20" s="105"/>
      <c r="FM20" s="105"/>
      <c r="FN20" s="105"/>
      <c r="FO20" s="105"/>
      <c r="FP20" s="105"/>
      <c r="FQ20" s="105"/>
      <c r="FR20" s="105"/>
      <c r="FS20" s="105"/>
      <c r="FT20" s="105">
        <v>0</v>
      </c>
      <c r="FU20" s="105">
        <v>0</v>
      </c>
      <c r="FV20" s="105">
        <v>5984</v>
      </c>
      <c r="FW20" s="105">
        <v>13596</v>
      </c>
      <c r="FX20" s="105">
        <v>9835</v>
      </c>
      <c r="FY20" s="144" t="str">
        <f t="shared" si="48"/>
        <v/>
      </c>
      <c r="FZ20" s="144">
        <f t="shared" si="49"/>
        <v>-0.276625478081789</v>
      </c>
      <c r="GA20" s="140">
        <f t="shared" si="50"/>
        <v>0</v>
      </c>
      <c r="GB20" s="140"/>
      <c r="GC20" s="140"/>
      <c r="GD20" s="141">
        <f t="shared" si="51"/>
        <v>0</v>
      </c>
      <c r="GE20" s="141">
        <f t="shared" si="52"/>
        <v>0</v>
      </c>
      <c r="GF20" s="141">
        <f t="shared" si="53"/>
        <v>0</v>
      </c>
      <c r="GG20" s="141">
        <f t="shared" si="54"/>
        <v>29415</v>
      </c>
      <c r="GH20" s="142"/>
      <c r="GI20" s="142"/>
      <c r="GJ20" s="142"/>
      <c r="GK20" s="143"/>
      <c r="GL20" s="105"/>
      <c r="GM20" s="105"/>
      <c r="GN20" s="105"/>
      <c r="GO20" s="105"/>
      <c r="GP20" s="105"/>
      <c r="GQ20" s="105"/>
      <c r="GR20" s="105"/>
      <c r="GS20" s="105"/>
      <c r="GT20" s="105"/>
      <c r="GU20" s="105"/>
      <c r="GV20" s="105">
        <f t="shared" si="55"/>
        <v>0</v>
      </c>
      <c r="GW20" s="139" t="str">
        <f t="shared" si="56"/>
        <v/>
      </c>
      <c r="GX20" s="139" t="str">
        <f t="shared" si="57"/>
        <v/>
      </c>
      <c r="GZ20" s="138" t="s">
        <v>941</v>
      </c>
      <c r="HA20" s="105"/>
      <c r="HB20" s="105"/>
      <c r="HC20" s="105"/>
      <c r="HD20" s="105"/>
      <c r="HE20" s="105"/>
      <c r="HF20" s="105"/>
      <c r="HG20" s="105"/>
      <c r="HH20" s="105"/>
      <c r="HI20" s="105"/>
      <c r="HJ20" s="105"/>
      <c r="HK20" s="105"/>
      <c r="HL20" s="105"/>
      <c r="HM20" s="105"/>
      <c r="HN20" s="105"/>
      <c r="HO20" s="105"/>
      <c r="HP20" s="105"/>
      <c r="HQ20" s="105"/>
      <c r="HR20" s="105"/>
      <c r="HS20" s="105"/>
      <c r="HT20" s="105"/>
      <c r="HU20" s="105"/>
      <c r="HV20" s="105"/>
      <c r="HW20" s="105"/>
      <c r="HX20" s="105"/>
      <c r="HY20" s="105"/>
      <c r="HZ20" s="105"/>
      <c r="IA20" s="105"/>
      <c r="IB20" s="105"/>
      <c r="IC20" s="105"/>
      <c r="ID20" s="105"/>
      <c r="IE20" s="105"/>
      <c r="IF20" s="105"/>
      <c r="IG20" s="105"/>
      <c r="IH20" s="105"/>
      <c r="II20" s="105"/>
      <c r="IJ20" s="105"/>
      <c r="IK20" s="105"/>
      <c r="IL20" s="105"/>
      <c r="IM20" s="105"/>
      <c r="IN20" s="105"/>
      <c r="IO20" s="105"/>
      <c r="IP20" s="105"/>
      <c r="IQ20" s="105"/>
      <c r="IR20" s="105"/>
      <c r="IS20" s="105"/>
      <c r="IT20" s="105"/>
      <c r="IU20" s="105"/>
      <c r="IV20" s="105"/>
      <c r="IW20" s="105"/>
      <c r="IX20" s="105"/>
      <c r="IY20" s="105"/>
      <c r="IZ20" s="105"/>
      <c r="JA20" s="105"/>
      <c r="JB20" s="105"/>
      <c r="JC20" s="105"/>
      <c r="JD20" s="105"/>
      <c r="JE20" s="105"/>
      <c r="JF20" s="105"/>
      <c r="JG20" s="105"/>
      <c r="JH20" s="105"/>
      <c r="JI20" s="138" t="s">
        <v>941</v>
      </c>
      <c r="JJ20" s="105"/>
      <c r="JK20" s="105"/>
      <c r="JL20" s="105"/>
      <c r="JM20" s="105"/>
      <c r="JN20" s="105"/>
      <c r="JO20" s="105"/>
      <c r="JP20" s="105"/>
      <c r="JQ20" s="105"/>
      <c r="JR20" s="105"/>
      <c r="JS20" s="105"/>
      <c r="JT20" s="105"/>
      <c r="JU20" s="105"/>
      <c r="JV20" s="105"/>
      <c r="JW20" s="105"/>
      <c r="JX20" s="105"/>
      <c r="JY20" s="105"/>
      <c r="JZ20" s="105"/>
      <c r="KA20" s="105"/>
      <c r="KB20" s="105"/>
      <c r="KC20" s="105"/>
      <c r="KD20" s="105"/>
      <c r="KE20" s="105"/>
      <c r="KF20" s="105"/>
      <c r="KG20" s="105"/>
      <c r="KH20" s="105"/>
      <c r="KI20" s="105"/>
      <c r="KJ20" s="105"/>
      <c r="KK20" s="105"/>
      <c r="KL20" s="105"/>
      <c r="KM20" s="105"/>
      <c r="KN20" s="105"/>
      <c r="KO20" s="105"/>
      <c r="KP20" s="105"/>
      <c r="KQ20" s="105"/>
      <c r="KR20" s="105"/>
      <c r="KS20" s="105"/>
      <c r="KT20" s="105"/>
      <c r="KU20" s="105"/>
      <c r="KV20" s="105"/>
      <c r="KW20" s="105"/>
      <c r="KX20" s="105"/>
      <c r="KY20" s="105"/>
      <c r="KZ20" s="105"/>
      <c r="LA20" s="105"/>
      <c r="LB20" s="105"/>
      <c r="LC20" s="105"/>
      <c r="LD20" s="105"/>
      <c r="LE20" s="105"/>
      <c r="LF20" s="105"/>
      <c r="LG20" s="105"/>
      <c r="LH20" s="105"/>
      <c r="LI20" s="105"/>
      <c r="LJ20" s="105"/>
      <c r="LK20" s="105"/>
      <c r="LL20" s="105"/>
      <c r="LM20" s="105"/>
      <c r="LN20" s="105"/>
      <c r="LO20" s="105"/>
      <c r="LP20" s="105"/>
      <c r="LQ20" s="105"/>
      <c r="LR20" s="105"/>
      <c r="LS20" s="105"/>
      <c r="LT20" s="105"/>
      <c r="LU20" s="105"/>
      <c r="LV20" s="105"/>
      <c r="LW20" s="105"/>
      <c r="LX20" s="105"/>
      <c r="LY20" s="105"/>
      <c r="LZ20" s="105"/>
      <c r="MA20" s="105"/>
      <c r="MB20" s="105"/>
      <c r="MC20" s="105"/>
      <c r="MD20" s="105">
        <v>16486</v>
      </c>
      <c r="ME20" s="105">
        <v>12020</v>
      </c>
      <c r="MF20" s="105">
        <v>23128</v>
      </c>
      <c r="MG20" s="144" t="str">
        <f t="shared" si="58"/>
        <v/>
      </c>
      <c r="MH20" s="144">
        <f t="shared" si="59"/>
        <v>0.924126455906822</v>
      </c>
      <c r="MJ20" s="143">
        <f t="shared" si="60"/>
        <v>0</v>
      </c>
      <c r="MK20" s="143"/>
      <c r="ML20" s="143"/>
      <c r="MM20" s="142">
        <f t="shared" si="61"/>
        <v>0</v>
      </c>
      <c r="MN20" s="142">
        <f t="shared" si="62"/>
        <v>0</v>
      </c>
      <c r="MO20" s="142">
        <f t="shared" si="63"/>
        <v>0</v>
      </c>
      <c r="MQ20" s="142"/>
      <c r="MR20" s="143"/>
      <c r="MS20" s="105"/>
      <c r="MT20" s="105"/>
      <c r="MU20" s="105"/>
      <c r="MV20" s="105"/>
      <c r="MW20" s="105"/>
      <c r="MX20" s="105"/>
      <c r="MY20" s="105"/>
      <c r="MZ20" s="105"/>
      <c r="NA20" s="105"/>
      <c r="NB20" s="105"/>
      <c r="NC20" s="105">
        <f t="shared" si="40"/>
        <v>0</v>
      </c>
      <c r="ND20" s="144" t="str">
        <f t="shared" si="64"/>
        <v/>
      </c>
      <c r="NE20" s="144" t="str">
        <f t="shared" si="65"/>
        <v/>
      </c>
    </row>
    <row r="21" ht="15" spans="2:369">
      <c r="B21" s="138" t="s">
        <v>970</v>
      </c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>
        <v>5682</v>
      </c>
      <c r="AW21" s="105">
        <v>6131</v>
      </c>
      <c r="AX21" s="105">
        <v>8936</v>
      </c>
      <c r="AY21" s="105">
        <v>7947</v>
      </c>
      <c r="AZ21" s="105">
        <v>6210</v>
      </c>
      <c r="BA21" s="105">
        <v>4832</v>
      </c>
      <c r="BB21" s="105">
        <v>4294</v>
      </c>
      <c r="BC21" s="105">
        <v>7146</v>
      </c>
      <c r="BD21" s="105">
        <v>8176</v>
      </c>
      <c r="BE21" s="105">
        <v>8678</v>
      </c>
      <c r="BF21" s="105">
        <v>5476</v>
      </c>
      <c r="BG21" s="105">
        <v>4231</v>
      </c>
      <c r="BH21" s="105">
        <v>10785</v>
      </c>
      <c r="BI21" s="105">
        <v>5243</v>
      </c>
      <c r="BJ21" s="105">
        <v>7546</v>
      </c>
      <c r="BK21" s="105">
        <v>3082</v>
      </c>
      <c r="BL21" s="105">
        <v>4417</v>
      </c>
      <c r="BM21" s="105">
        <v>1587</v>
      </c>
      <c r="BN21" s="105"/>
      <c r="BO21" s="45"/>
      <c r="BP21" s="105">
        <v>0</v>
      </c>
      <c r="BQ21" s="105">
        <v>0</v>
      </c>
      <c r="BR21" s="105"/>
      <c r="BS21" s="105">
        <v>4028</v>
      </c>
      <c r="BT21" s="105">
        <v>0</v>
      </c>
      <c r="BU21" s="105">
        <v>1729</v>
      </c>
      <c r="BV21" s="105">
        <v>908</v>
      </c>
      <c r="BW21" s="105">
        <v>0</v>
      </c>
      <c r="BX21" s="105">
        <v>0</v>
      </c>
      <c r="BY21" s="105">
        <v>71</v>
      </c>
      <c r="BZ21" s="139">
        <f t="shared" si="41"/>
        <v>-0.95526149968494</v>
      </c>
      <c r="CA21" s="139" t="str">
        <f t="shared" si="42"/>
        <v/>
      </c>
      <c r="CB21" s="140">
        <f t="shared" si="43"/>
        <v>0</v>
      </c>
      <c r="CC21" s="140">
        <f t="shared" ref="CC21:CC84" si="67">SUM(O21:Z21)</f>
        <v>0</v>
      </c>
      <c r="CD21" s="140">
        <f t="shared" ref="CD21:CD84" si="68">SUM(AA21:AL21)</f>
        <v>0</v>
      </c>
      <c r="CE21" s="141">
        <f t="shared" si="44"/>
        <v>20749</v>
      </c>
      <c r="CF21" s="141">
        <f t="shared" si="45"/>
        <v>80564</v>
      </c>
      <c r="CG21" s="141">
        <f t="shared" si="46"/>
        <v>15751</v>
      </c>
      <c r="CH21" s="141">
        <f t="shared" si="47"/>
        <v>71</v>
      </c>
      <c r="CI21" s="142">
        <f t="shared" ref="CI21:CI84" si="69">SUM(AG21:AI21)</f>
        <v>0</v>
      </c>
      <c r="CJ21" s="142">
        <f t="shared" ref="CJ21:CJ84" si="70">SUM(AJ21:AL21)</f>
        <v>0</v>
      </c>
      <c r="CK21" s="143">
        <f t="shared" ref="CK21:CK84" si="71">SUM(AM21:AO21)</f>
        <v>0</v>
      </c>
      <c r="CL21" s="105">
        <f t="shared" ref="CL21:CL84" si="72">SUM(AP21:AR21)</f>
        <v>0</v>
      </c>
      <c r="CM21" s="105">
        <f t="shared" ref="CM21:CM84" si="73">SUM(AS21:AU21)</f>
        <v>0</v>
      </c>
      <c r="CN21" s="105">
        <f t="shared" ref="CN21:CN84" si="74">SUM(AV21:AX21)</f>
        <v>20749</v>
      </c>
      <c r="CO21" s="105">
        <f t="shared" ref="CO21:CO84" si="75">IF(SUM(AY21:BA21)=0,"",SUM(AY21:BA21))</f>
        <v>18989</v>
      </c>
      <c r="CP21" s="105">
        <f t="shared" ref="CP21:CP84" si="76">IF(SUM(BB21:BD21)=0,"",SUM(BB21:BD21))</f>
        <v>19616</v>
      </c>
      <c r="CQ21" s="105">
        <f t="shared" ref="CQ21:CQ52" si="77">SUM(BE21:BG21)</f>
        <v>18385</v>
      </c>
      <c r="CR21" s="105">
        <f t="shared" ref="CR21:CR38" si="78">SUM(BH21:BJ21)</f>
        <v>23574</v>
      </c>
      <c r="CS21" s="105">
        <f t="shared" si="12"/>
        <v>9086</v>
      </c>
      <c r="CT21" s="105">
        <f t="shared" si="13"/>
        <v>0</v>
      </c>
      <c r="CU21" s="105">
        <f t="shared" si="14"/>
        <v>4028</v>
      </c>
      <c r="CV21" s="105">
        <f t="shared" si="15"/>
        <v>2637</v>
      </c>
      <c r="CW21" s="139">
        <f t="shared" si="16"/>
        <v>-0.888139475693561</v>
      </c>
      <c r="CX21" s="139">
        <f t="shared" si="17"/>
        <v>-0.345332671300894</v>
      </c>
      <c r="CY21" s="131"/>
      <c r="CZ21" s="138" t="s">
        <v>971</v>
      </c>
      <c r="DA21" s="138" t="s">
        <v>971</v>
      </c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5"/>
      <c r="DO21" s="105"/>
      <c r="DP21" s="105"/>
      <c r="DQ21" s="105"/>
      <c r="DR21" s="105"/>
      <c r="DS21" s="105"/>
      <c r="DT21" s="105"/>
      <c r="DU21" s="105"/>
      <c r="DV21" s="105"/>
      <c r="DW21" s="105"/>
      <c r="DX21" s="105"/>
      <c r="DY21" s="105"/>
      <c r="DZ21" s="105"/>
      <c r="EA21" s="105"/>
      <c r="EB21" s="105"/>
      <c r="EC21" s="105"/>
      <c r="ED21" s="105"/>
      <c r="EE21" s="105"/>
      <c r="EF21" s="105"/>
      <c r="EG21" s="105"/>
      <c r="EH21" s="105"/>
      <c r="EI21" s="105"/>
      <c r="EJ21" s="105"/>
      <c r="EK21" s="105">
        <v>2016</v>
      </c>
      <c r="EL21" s="105">
        <v>2081</v>
      </c>
      <c r="EM21" s="105">
        <v>1534</v>
      </c>
      <c r="EN21" s="105">
        <v>2116</v>
      </c>
      <c r="EO21" s="105">
        <v>1264</v>
      </c>
      <c r="EP21" s="105">
        <v>1277</v>
      </c>
      <c r="EQ21" s="105">
        <v>3405</v>
      </c>
      <c r="ER21" s="105">
        <v>2779</v>
      </c>
      <c r="ES21" s="105">
        <v>4005</v>
      </c>
      <c r="ET21" s="105">
        <v>5085</v>
      </c>
      <c r="EU21" s="105">
        <v>7845</v>
      </c>
      <c r="EV21" s="105">
        <v>8855</v>
      </c>
      <c r="EW21" s="105">
        <v>10685</v>
      </c>
      <c r="EX21" s="105" t="e">
        <f>VLOOKUP($DA21,$B$3:$BA$348,50,0)</f>
        <v>#N/A</v>
      </c>
      <c r="EY21" s="105" t="e">
        <f>VLOOKUP($DA21,$B$3:$BA$348,51,0)</f>
        <v>#N/A</v>
      </c>
      <c r="EZ21" s="105" t="e">
        <f>VLOOKUP($DA21,$B$3:$BA$348,52,0)</f>
        <v>#N/A</v>
      </c>
      <c r="FA21" s="105">
        <v>1547</v>
      </c>
      <c r="FB21" s="105">
        <v>4023</v>
      </c>
      <c r="FC21" s="105">
        <v>8275</v>
      </c>
      <c r="FD21" s="105">
        <v>7313</v>
      </c>
      <c r="FE21" s="105">
        <v>8105</v>
      </c>
      <c r="FF21" s="105">
        <v>7099</v>
      </c>
      <c r="FG21" s="105">
        <v>5057</v>
      </c>
      <c r="FH21" s="105">
        <v>3630</v>
      </c>
      <c r="FI21" s="105">
        <v>3808</v>
      </c>
      <c r="FJ21" s="105">
        <v>1148</v>
      </c>
      <c r="FK21" s="105">
        <v>2420</v>
      </c>
      <c r="FL21" s="105">
        <v>3970</v>
      </c>
      <c r="FM21" s="105">
        <v>7097</v>
      </c>
      <c r="FN21" s="105">
        <v>7519</v>
      </c>
      <c r="FO21" s="105">
        <v>7658</v>
      </c>
      <c r="FP21" s="105">
        <v>7786</v>
      </c>
      <c r="FQ21" s="105">
        <v>9330</v>
      </c>
      <c r="FR21" s="105">
        <v>9128</v>
      </c>
      <c r="FS21" s="105">
        <v>9114</v>
      </c>
      <c r="FT21" s="105">
        <v>9013</v>
      </c>
      <c r="FU21" s="105">
        <v>8382</v>
      </c>
      <c r="FV21" s="105" t="e">
        <v>#N/A</v>
      </c>
      <c r="FW21" s="105" t="e">
        <v>#N/A</v>
      </c>
      <c r="FX21" s="105">
        <v>0</v>
      </c>
      <c r="FY21" s="144" t="str">
        <f t="shared" si="48"/>
        <v/>
      </c>
      <c r="FZ21" s="144" t="str">
        <f t="shared" si="49"/>
        <v/>
      </c>
      <c r="GA21" s="140">
        <f t="shared" si="50"/>
        <v>0</v>
      </c>
      <c r="GB21" s="140">
        <v>0</v>
      </c>
      <c r="GC21" s="140">
        <v>2016</v>
      </c>
      <c r="GD21" s="141">
        <f t="shared" si="51"/>
        <v>50931</v>
      </c>
      <c r="GE21" s="141" t="e">
        <f t="shared" si="52"/>
        <v>#N/A</v>
      </c>
      <c r="GF21" s="141">
        <f t="shared" si="53"/>
        <v>82565</v>
      </c>
      <c r="GG21" s="141" t="e">
        <f t="shared" si="54"/>
        <v>#N/A</v>
      </c>
      <c r="GH21" s="142">
        <v>0</v>
      </c>
      <c r="GI21" s="142">
        <v>0</v>
      </c>
      <c r="GJ21" s="142">
        <v>2016</v>
      </c>
      <c r="GK21" s="143">
        <v>5731</v>
      </c>
      <c r="GL21" s="105">
        <v>5946</v>
      </c>
      <c r="GM21" s="105">
        <v>11869</v>
      </c>
      <c r="GN21" s="105">
        <v>27385</v>
      </c>
      <c r="GO21" s="105">
        <v>19460</v>
      </c>
      <c r="GP21" s="105">
        <v>13845</v>
      </c>
      <c r="GQ21" s="105">
        <f t="shared" ref="GQ21:GQ36" si="79">SUM(FD21:FF21)</f>
        <v>22517</v>
      </c>
      <c r="GR21" s="105">
        <f t="shared" ref="GR21:GR50" si="80">SUM(FG21:FI21)</f>
        <v>12495</v>
      </c>
      <c r="GS21" s="105">
        <f t="shared" ref="GS21:GS36" si="81">SUM(FJ21:FL21)</f>
        <v>7538</v>
      </c>
      <c r="GT21" s="105">
        <f t="shared" ref="GT21:GT69" si="82">SUM(FM21:FO21)</f>
        <v>22274</v>
      </c>
      <c r="GU21" s="105">
        <f t="shared" ref="GU21:GU69" si="83">SUM(FP21:FR21)</f>
        <v>26244</v>
      </c>
      <c r="GV21" s="105">
        <f t="shared" si="55"/>
        <v>26509</v>
      </c>
      <c r="GW21" s="139">
        <f t="shared" si="56"/>
        <v>1.12156862745098</v>
      </c>
      <c r="GX21" s="139">
        <f t="shared" si="57"/>
        <v>0.0100975461057766</v>
      </c>
      <c r="GZ21" s="138" t="s">
        <v>942</v>
      </c>
      <c r="HA21" s="105"/>
      <c r="HB21" s="105"/>
      <c r="HC21" s="105"/>
      <c r="HD21" s="105"/>
      <c r="HE21" s="105"/>
      <c r="HF21" s="105"/>
      <c r="HG21" s="105"/>
      <c r="HH21" s="105"/>
      <c r="HI21" s="105"/>
      <c r="HJ21" s="105"/>
      <c r="HK21" s="105"/>
      <c r="HL21" s="105"/>
      <c r="HM21" s="105"/>
      <c r="HN21" s="105"/>
      <c r="HO21" s="105"/>
      <c r="HP21" s="105"/>
      <c r="HQ21" s="105"/>
      <c r="HR21" s="105"/>
      <c r="HS21" s="105"/>
      <c r="HT21" s="105"/>
      <c r="HU21" s="105"/>
      <c r="HV21" s="105"/>
      <c r="HW21" s="105"/>
      <c r="HX21" s="105"/>
      <c r="HY21" s="105"/>
      <c r="HZ21" s="105"/>
      <c r="IA21" s="105"/>
      <c r="IB21" s="105"/>
      <c r="IC21" s="105"/>
      <c r="ID21" s="105"/>
      <c r="IE21" s="105"/>
      <c r="IF21" s="105"/>
      <c r="IG21" s="105"/>
      <c r="IH21" s="105"/>
      <c r="II21" s="105"/>
      <c r="IJ21" s="105"/>
      <c r="IK21" s="105"/>
      <c r="IL21" s="105"/>
      <c r="IM21" s="105"/>
      <c r="IN21" s="105"/>
      <c r="IO21" s="105"/>
      <c r="IP21" s="105"/>
      <c r="IQ21" s="105"/>
      <c r="IR21" s="105"/>
      <c r="IS21" s="105"/>
      <c r="IT21" s="105"/>
      <c r="IU21" s="105"/>
      <c r="IV21" s="105"/>
      <c r="IW21" s="105"/>
      <c r="IX21" s="105"/>
      <c r="IY21" s="105"/>
      <c r="IZ21" s="105"/>
      <c r="JA21" s="105"/>
      <c r="JB21" s="105"/>
      <c r="JC21" s="105">
        <v>1035</v>
      </c>
      <c r="JD21" s="105">
        <v>1885</v>
      </c>
      <c r="JE21" s="105">
        <v>1911</v>
      </c>
      <c r="JF21" s="105">
        <v>2014</v>
      </c>
      <c r="JG21" s="105">
        <v>1745</v>
      </c>
      <c r="JH21" s="105"/>
      <c r="JI21" s="138" t="s">
        <v>942</v>
      </c>
      <c r="JJ21" s="105"/>
      <c r="JK21" s="105"/>
      <c r="JL21" s="105"/>
      <c r="JM21" s="105"/>
      <c r="JN21" s="105"/>
      <c r="JO21" s="105"/>
      <c r="JP21" s="105"/>
      <c r="JQ21" s="105"/>
      <c r="JR21" s="105"/>
      <c r="JS21" s="105"/>
      <c r="JT21" s="105"/>
      <c r="JU21" s="105"/>
      <c r="JV21" s="105"/>
      <c r="JW21" s="105"/>
      <c r="JX21" s="105"/>
      <c r="JY21" s="105"/>
      <c r="JZ21" s="105"/>
      <c r="KA21" s="105"/>
      <c r="KB21" s="105"/>
      <c r="KC21" s="105"/>
      <c r="KD21" s="105"/>
      <c r="KE21" s="105"/>
      <c r="KF21" s="105"/>
      <c r="KG21" s="105"/>
      <c r="KH21" s="105"/>
      <c r="KI21" s="105"/>
      <c r="KJ21" s="105"/>
      <c r="KK21" s="105"/>
      <c r="KL21" s="105"/>
      <c r="KM21" s="105"/>
      <c r="KN21" s="105"/>
      <c r="KO21" s="105"/>
      <c r="KP21" s="105"/>
      <c r="KQ21" s="105"/>
      <c r="KR21" s="105"/>
      <c r="KS21" s="105"/>
      <c r="KT21" s="105"/>
      <c r="KU21" s="105"/>
      <c r="KV21" s="105"/>
      <c r="KW21" s="105"/>
      <c r="KX21" s="105"/>
      <c r="KY21" s="105"/>
      <c r="KZ21" s="105"/>
      <c r="LA21" s="105"/>
      <c r="LB21" s="105"/>
      <c r="LC21" s="105"/>
      <c r="LD21" s="105"/>
      <c r="LE21" s="105"/>
      <c r="LF21" s="105"/>
      <c r="LG21" s="105"/>
      <c r="LH21" s="105"/>
      <c r="LI21" s="105"/>
      <c r="LJ21" s="105"/>
      <c r="LK21" s="105"/>
      <c r="LL21" s="105">
        <v>1035</v>
      </c>
      <c r="LM21" s="105">
        <v>1885</v>
      </c>
      <c r="LN21" s="105">
        <v>1911</v>
      </c>
      <c r="LO21" s="105">
        <v>2014</v>
      </c>
      <c r="LP21" s="105">
        <v>1745</v>
      </c>
      <c r="LQ21" s="105">
        <v>1064</v>
      </c>
      <c r="LR21" s="105">
        <v>857</v>
      </c>
      <c r="LS21" s="105">
        <v>841</v>
      </c>
      <c r="LT21" s="105">
        <v>1064</v>
      </c>
      <c r="LU21" s="105">
        <v>743</v>
      </c>
      <c r="LV21" s="105">
        <v>191</v>
      </c>
      <c r="LW21" s="105">
        <v>91</v>
      </c>
      <c r="LX21" s="105">
        <v>80</v>
      </c>
      <c r="LY21" s="105">
        <v>41</v>
      </c>
      <c r="LZ21" s="105">
        <v>17</v>
      </c>
      <c r="MA21" s="105">
        <v>19</v>
      </c>
      <c r="MB21" s="105">
        <v>39</v>
      </c>
      <c r="MC21" s="105">
        <v>21</v>
      </c>
      <c r="MD21" s="105">
        <v>8500</v>
      </c>
      <c r="ME21" s="105">
        <v>5300</v>
      </c>
      <c r="MF21" s="105">
        <v>14010</v>
      </c>
      <c r="MG21" s="144">
        <f t="shared" si="58"/>
        <v>12.1672932330827</v>
      </c>
      <c r="MH21" s="144">
        <f t="shared" si="59"/>
        <v>1.64339622641509</v>
      </c>
      <c r="MJ21" s="143">
        <f t="shared" si="60"/>
        <v>0</v>
      </c>
      <c r="MK21" s="143">
        <f t="shared" ref="MK21:MK84" si="84">SUM(JV21:KG21)</f>
        <v>0</v>
      </c>
      <c r="ML21" s="143">
        <f t="shared" ref="ML21:ML84" si="85">SUM(KH21:KS21)</f>
        <v>0</v>
      </c>
      <c r="MM21" s="142">
        <f t="shared" si="61"/>
        <v>0</v>
      </c>
      <c r="MN21" s="142">
        <f t="shared" si="62"/>
        <v>9654</v>
      </c>
      <c r="MO21" s="142">
        <f t="shared" si="63"/>
        <v>4004</v>
      </c>
      <c r="MQ21" s="142">
        <f t="shared" ref="MQ21:MQ52" si="86">SUM(KQ21:KS21)</f>
        <v>0</v>
      </c>
      <c r="MR21" s="143">
        <f t="shared" ref="MR21:MR52" si="87">SUM(KT21:KV21)</f>
        <v>0</v>
      </c>
      <c r="MS21" s="105">
        <f t="shared" ref="MS21:MS52" si="88">SUM(KW21:KY21)</f>
        <v>0</v>
      </c>
      <c r="MT21" s="105">
        <f t="shared" ref="MT21:MT52" si="89">SUM(KZ21:LB21)</f>
        <v>0</v>
      </c>
      <c r="MU21" s="105" t="str">
        <f t="shared" ref="MU21:MU68" si="90">IF(SUM(LC21:LE21)=0,"",SUM(LC21:LE21))</f>
        <v/>
      </c>
      <c r="MV21" s="105" t="str">
        <f t="shared" ref="MV21:MV52" si="91">IF(SUM(LF21:LH21)=0,"",SUM(LF21:LH21))</f>
        <v/>
      </c>
      <c r="MW21" s="105" t="str">
        <f t="shared" ref="MW21:MW52" si="92">IF(SUM(LI21:LK21)=0,"",SUM(LI21:LK21))</f>
        <v/>
      </c>
      <c r="MX21" s="105">
        <f t="shared" ref="MX21:MX57" si="93">SUM(LL21:LN21)</f>
        <v>4831</v>
      </c>
      <c r="MY21" s="105">
        <f>SUM((LO21:LQ21))</f>
        <v>4823</v>
      </c>
      <c r="MZ21" s="105">
        <f t="shared" ref="MZ21:MZ52" si="94">SUM((LR21:LT21))</f>
        <v>2762</v>
      </c>
      <c r="NA21" s="105">
        <f t="shared" ref="NA21:NA52" si="95">SUM(LU21:LW21)</f>
        <v>1025</v>
      </c>
      <c r="NB21" s="105">
        <f t="shared" ref="NB21:NB52" si="96">SUM(LX21:LZ21)</f>
        <v>138</v>
      </c>
      <c r="NC21" s="105">
        <f t="shared" si="40"/>
        <v>79</v>
      </c>
      <c r="ND21" s="144">
        <f t="shared" si="64"/>
        <v>-0.983620153431474</v>
      </c>
      <c r="NE21" s="144">
        <f t="shared" si="65"/>
        <v>-0.427536231884058</v>
      </c>
    </row>
    <row r="22" ht="15" spans="2:369">
      <c r="B22" s="138" t="s">
        <v>964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>
        <v>199</v>
      </c>
      <c r="AW22" s="105">
        <v>2012</v>
      </c>
      <c r="AX22" s="105">
        <v>3796</v>
      </c>
      <c r="AY22" s="105">
        <v>3530</v>
      </c>
      <c r="AZ22" s="105">
        <v>2916</v>
      </c>
      <c r="BA22" s="105">
        <v>1795</v>
      </c>
      <c r="BB22" s="105">
        <v>2137</v>
      </c>
      <c r="BC22" s="105">
        <v>4330</v>
      </c>
      <c r="BD22" s="105">
        <v>4302</v>
      </c>
      <c r="BE22" s="105">
        <v>5022</v>
      </c>
      <c r="BF22" s="105">
        <v>7166</v>
      </c>
      <c r="BG22" s="105">
        <v>8276</v>
      </c>
      <c r="BH22" s="105">
        <v>10119</v>
      </c>
      <c r="BI22" s="105">
        <v>11011</v>
      </c>
      <c r="BJ22" s="105">
        <v>11337</v>
      </c>
      <c r="BK22" s="105">
        <v>3116</v>
      </c>
      <c r="BL22" s="105">
        <v>4839</v>
      </c>
      <c r="BM22" s="105">
        <v>4517</v>
      </c>
      <c r="BN22" s="105">
        <v>6463</v>
      </c>
      <c r="BO22" s="105">
        <v>6223</v>
      </c>
      <c r="BP22" s="105">
        <v>6147</v>
      </c>
      <c r="BQ22" s="105">
        <v>6170</v>
      </c>
      <c r="BR22" s="105">
        <v>6822</v>
      </c>
      <c r="BS22" s="105">
        <v>8701</v>
      </c>
      <c r="BT22" s="105">
        <v>8517</v>
      </c>
      <c r="BU22" s="105">
        <v>6751</v>
      </c>
      <c r="BV22" s="105">
        <v>7980</v>
      </c>
      <c r="BW22" s="105">
        <v>5272</v>
      </c>
      <c r="BX22" s="105">
        <v>2663</v>
      </c>
      <c r="BY22" s="105">
        <v>7503</v>
      </c>
      <c r="BZ22" s="139">
        <f t="shared" si="41"/>
        <v>0.661058224485278</v>
      </c>
      <c r="CA22" s="139">
        <f t="shared" si="42"/>
        <v>1.81749906120916</v>
      </c>
      <c r="CB22" s="140">
        <f t="shared" si="43"/>
        <v>8687</v>
      </c>
      <c r="CC22" s="140">
        <f t="shared" si="67"/>
        <v>0</v>
      </c>
      <c r="CD22" s="140">
        <f t="shared" si="68"/>
        <v>0</v>
      </c>
      <c r="CE22" s="141">
        <f t="shared" si="44"/>
        <v>6007</v>
      </c>
      <c r="CF22" s="141">
        <f t="shared" si="45"/>
        <v>71941</v>
      </c>
      <c r="CG22" s="141">
        <f t="shared" si="46"/>
        <v>76246</v>
      </c>
      <c r="CH22" s="141">
        <f t="shared" si="47"/>
        <v>15438</v>
      </c>
      <c r="CI22" s="142">
        <f t="shared" si="69"/>
        <v>0</v>
      </c>
      <c r="CJ22" s="142">
        <f t="shared" si="70"/>
        <v>0</v>
      </c>
      <c r="CK22" s="143">
        <f t="shared" si="71"/>
        <v>0</v>
      </c>
      <c r="CL22" s="105">
        <f t="shared" si="72"/>
        <v>0</v>
      </c>
      <c r="CM22" s="105">
        <f t="shared" si="73"/>
        <v>0</v>
      </c>
      <c r="CN22" s="105">
        <f t="shared" si="74"/>
        <v>6007</v>
      </c>
      <c r="CO22" s="105">
        <f t="shared" si="75"/>
        <v>8241</v>
      </c>
      <c r="CP22" s="105">
        <f t="shared" si="76"/>
        <v>10769</v>
      </c>
      <c r="CQ22" s="105">
        <f t="shared" si="77"/>
        <v>20464</v>
      </c>
      <c r="CR22" s="105">
        <f t="shared" si="78"/>
        <v>32467</v>
      </c>
      <c r="CS22" s="105">
        <f t="shared" si="12"/>
        <v>12472</v>
      </c>
      <c r="CT22" s="105">
        <f t="shared" si="13"/>
        <v>18833</v>
      </c>
      <c r="CU22" s="105">
        <f t="shared" si="14"/>
        <v>21693</v>
      </c>
      <c r="CV22" s="105">
        <f t="shared" si="15"/>
        <v>23248</v>
      </c>
      <c r="CW22" s="139">
        <f t="shared" si="16"/>
        <v>-0.283949856777651</v>
      </c>
      <c r="CX22" s="139">
        <f t="shared" si="17"/>
        <v>0.0716821094362237</v>
      </c>
      <c r="CY22" s="131"/>
      <c r="CZ22" s="138" t="s">
        <v>972</v>
      </c>
      <c r="DA22" s="138" t="s">
        <v>972</v>
      </c>
      <c r="DB22" s="105">
        <v>680</v>
      </c>
      <c r="DC22" s="105">
        <v>578</v>
      </c>
      <c r="DD22" s="105">
        <v>1300</v>
      </c>
      <c r="DE22" s="105">
        <v>2005</v>
      </c>
      <c r="DF22" s="105">
        <v>2065</v>
      </c>
      <c r="DG22" s="105"/>
      <c r="DH22" s="105"/>
      <c r="DI22" s="105">
        <v>135</v>
      </c>
      <c r="DJ22" s="105">
        <v>2395</v>
      </c>
      <c r="DK22" s="105">
        <v>1543</v>
      </c>
      <c r="DL22" s="105">
        <v>489</v>
      </c>
      <c r="DM22" s="105">
        <v>1107</v>
      </c>
      <c r="DN22" s="105"/>
      <c r="DO22" s="105">
        <v>515</v>
      </c>
      <c r="DP22" s="105">
        <v>619</v>
      </c>
      <c r="DQ22" s="105">
        <v>83</v>
      </c>
      <c r="DR22" s="105">
        <v>256</v>
      </c>
      <c r="DS22" s="105">
        <v>776</v>
      </c>
      <c r="DT22" s="105">
        <v>25</v>
      </c>
      <c r="DU22" s="105"/>
      <c r="DV22" s="105"/>
      <c r="DW22" s="105"/>
      <c r="DX22" s="105"/>
      <c r="DY22" s="105">
        <v>37</v>
      </c>
      <c r="DZ22" s="105">
        <v>180</v>
      </c>
      <c r="EA22" s="105">
        <v>38</v>
      </c>
      <c r="EB22" s="105">
        <v>619</v>
      </c>
      <c r="EC22" s="105">
        <v>355</v>
      </c>
      <c r="ED22" s="105">
        <v>1838</v>
      </c>
      <c r="EE22" s="105">
        <v>897</v>
      </c>
      <c r="EF22" s="105">
        <v>489</v>
      </c>
      <c r="EG22" s="105">
        <v>704</v>
      </c>
      <c r="EH22" s="105">
        <v>667</v>
      </c>
      <c r="EI22" s="105">
        <v>1141</v>
      </c>
      <c r="EJ22" s="105">
        <v>1728</v>
      </c>
      <c r="EK22" s="105">
        <v>2610</v>
      </c>
      <c r="EL22" s="105">
        <v>3240</v>
      </c>
      <c r="EM22" s="105">
        <v>3274</v>
      </c>
      <c r="EN22" s="105">
        <v>4080</v>
      </c>
      <c r="EO22" s="105">
        <v>3828</v>
      </c>
      <c r="EP22" s="105">
        <v>8371</v>
      </c>
      <c r="EQ22" s="105">
        <v>6358</v>
      </c>
      <c r="ER22" s="105">
        <v>8726</v>
      </c>
      <c r="ES22" s="105">
        <v>7358</v>
      </c>
      <c r="ET22" s="105">
        <v>7970</v>
      </c>
      <c r="EU22" s="105">
        <v>6386</v>
      </c>
      <c r="EV22" s="105">
        <v>6443</v>
      </c>
      <c r="EW22" s="105">
        <v>10404</v>
      </c>
      <c r="EX22" s="105">
        <f>VLOOKUP($DA22,$B$3:$BA$348,50,0)</f>
        <v>9852</v>
      </c>
      <c r="EY22" s="105">
        <f>VLOOKUP($DA22,$B$3:$BA$348,51,0)</f>
        <v>5613</v>
      </c>
      <c r="EZ22" s="105">
        <f>VLOOKUP($DA22,$B$3:$BA$348,52,0)</f>
        <v>10709</v>
      </c>
      <c r="FA22" s="105">
        <v>6692</v>
      </c>
      <c r="FB22" s="105">
        <v>8485</v>
      </c>
      <c r="FC22" s="105">
        <v>10161</v>
      </c>
      <c r="FD22" s="105">
        <v>10127</v>
      </c>
      <c r="FE22" s="105">
        <v>4255</v>
      </c>
      <c r="FF22" s="105">
        <v>6309</v>
      </c>
      <c r="FG22" s="105">
        <v>8835</v>
      </c>
      <c r="FH22" s="105">
        <v>8915</v>
      </c>
      <c r="FI22" s="105">
        <v>8674</v>
      </c>
      <c r="FJ22" s="105">
        <v>3545</v>
      </c>
      <c r="FK22" s="105">
        <v>712</v>
      </c>
      <c r="FL22" s="105">
        <v>4317</v>
      </c>
      <c r="FM22" s="105">
        <v>55</v>
      </c>
      <c r="FN22" s="105">
        <v>1611</v>
      </c>
      <c r="FO22" s="105">
        <v>1007</v>
      </c>
      <c r="FP22" s="105">
        <v>427</v>
      </c>
      <c r="FQ22" s="105">
        <v>498</v>
      </c>
      <c r="FR22" s="105">
        <v>937</v>
      </c>
      <c r="FS22" s="105">
        <v>1488</v>
      </c>
      <c r="FT22" s="105">
        <v>712</v>
      </c>
      <c r="FU22" s="105">
        <v>787</v>
      </c>
      <c r="FV22" s="105">
        <v>737</v>
      </c>
      <c r="FW22" s="105">
        <v>1244</v>
      </c>
      <c r="FX22" s="105">
        <v>672</v>
      </c>
      <c r="FY22" s="144">
        <f t="shared" si="48"/>
        <v>1.15566365531619</v>
      </c>
      <c r="FZ22" s="144">
        <f t="shared" si="49"/>
        <v>-0.459807073954984</v>
      </c>
      <c r="GA22" s="140">
        <f t="shared" si="50"/>
        <v>12297</v>
      </c>
      <c r="GB22" s="140">
        <v>2311</v>
      </c>
      <c r="GC22" s="140">
        <v>11266</v>
      </c>
      <c r="GD22" s="141">
        <f t="shared" si="51"/>
        <v>76438</v>
      </c>
      <c r="GE22" s="141">
        <f t="shared" si="52"/>
        <v>98627</v>
      </c>
      <c r="GF22" s="141">
        <f t="shared" si="53"/>
        <v>16096</v>
      </c>
      <c r="GG22" s="141">
        <f t="shared" si="54"/>
        <v>2653</v>
      </c>
      <c r="GH22" s="142">
        <v>3090</v>
      </c>
      <c r="GI22" s="142">
        <v>1860</v>
      </c>
      <c r="GJ22" s="142">
        <v>5479</v>
      </c>
      <c r="GK22" s="143">
        <v>10594</v>
      </c>
      <c r="GL22" s="105">
        <v>18557</v>
      </c>
      <c r="GM22" s="105">
        <v>24054</v>
      </c>
      <c r="GN22" s="105">
        <v>23233</v>
      </c>
      <c r="GO22" s="105">
        <v>26174</v>
      </c>
      <c r="GP22" s="105">
        <v>25338</v>
      </c>
      <c r="GQ22" s="105">
        <f t="shared" si="79"/>
        <v>20691</v>
      </c>
      <c r="GR22" s="105">
        <f t="shared" si="80"/>
        <v>26424</v>
      </c>
      <c r="GS22" s="105">
        <f t="shared" si="81"/>
        <v>8574</v>
      </c>
      <c r="GT22" s="105">
        <f t="shared" si="82"/>
        <v>2673</v>
      </c>
      <c r="GU22" s="105">
        <f t="shared" si="83"/>
        <v>1862</v>
      </c>
      <c r="GV22" s="105">
        <f t="shared" si="55"/>
        <v>2987</v>
      </c>
      <c r="GW22" s="139">
        <f t="shared" ref="GW22:GW85" si="97">IFERROR(IF(GV22/GR22-1=-1,"",GV22/GR22-1),"")</f>
        <v>-0.886958825310324</v>
      </c>
      <c r="GX22" s="139">
        <f t="shared" ref="GX22:GX85" si="98">IFERROR(IF(GV22/GU22-1=-1,"",GV22/GU22-1),"")</f>
        <v>0.604189044038668</v>
      </c>
      <c r="GZ22" s="138" t="s">
        <v>944</v>
      </c>
      <c r="HA22" s="105"/>
      <c r="HB22" s="105"/>
      <c r="HC22" s="105"/>
      <c r="HD22" s="105"/>
      <c r="HE22" s="105"/>
      <c r="HF22" s="105"/>
      <c r="HG22" s="105"/>
      <c r="HH22" s="105"/>
      <c r="HI22" s="105"/>
      <c r="HJ22" s="105"/>
      <c r="HK22" s="105"/>
      <c r="HL22" s="105"/>
      <c r="HM22" s="105"/>
      <c r="HN22" s="105"/>
      <c r="HO22" s="105"/>
      <c r="HP22" s="105"/>
      <c r="HQ22" s="105"/>
      <c r="HR22" s="105"/>
      <c r="HS22" s="105"/>
      <c r="HT22" s="105"/>
      <c r="HU22" s="105"/>
      <c r="HV22" s="105"/>
      <c r="HW22" s="105"/>
      <c r="HX22" s="105"/>
      <c r="HY22" s="105"/>
      <c r="HZ22" s="105"/>
      <c r="IA22" s="105"/>
      <c r="IB22" s="105"/>
      <c r="IC22" s="105"/>
      <c r="ID22" s="105"/>
      <c r="IE22" s="105"/>
      <c r="IF22" s="105"/>
      <c r="IG22" s="105"/>
      <c r="IH22" s="105"/>
      <c r="II22" s="105"/>
      <c r="IJ22" s="105"/>
      <c r="IK22" s="105"/>
      <c r="IL22" s="105"/>
      <c r="IM22" s="105"/>
      <c r="IN22" s="105"/>
      <c r="IO22" s="105"/>
      <c r="IP22" s="105"/>
      <c r="IQ22" s="105"/>
      <c r="IR22" s="105"/>
      <c r="IS22" s="105"/>
      <c r="IT22" s="105"/>
      <c r="IU22" s="105"/>
      <c r="IV22" s="105"/>
      <c r="IW22" s="105"/>
      <c r="IX22" s="105"/>
      <c r="IY22" s="105">
        <v>1185</v>
      </c>
      <c r="IZ22" s="105">
        <v>1215</v>
      </c>
      <c r="JA22" s="105">
        <v>1699</v>
      </c>
      <c r="JB22" s="105">
        <v>2237</v>
      </c>
      <c r="JC22" s="105">
        <v>2393</v>
      </c>
      <c r="JD22" s="105">
        <v>304</v>
      </c>
      <c r="JE22" s="105">
        <v>1526</v>
      </c>
      <c r="JF22" s="105">
        <v>772</v>
      </c>
      <c r="JG22" s="105"/>
      <c r="JH22" s="105"/>
      <c r="JI22" s="138" t="s">
        <v>944</v>
      </c>
      <c r="JJ22" s="105"/>
      <c r="JK22" s="105"/>
      <c r="JL22" s="105"/>
      <c r="JM22" s="105"/>
      <c r="JN22" s="105"/>
      <c r="JO22" s="105"/>
      <c r="JP22" s="105"/>
      <c r="JQ22" s="105"/>
      <c r="JR22" s="105"/>
      <c r="JS22" s="105"/>
      <c r="JT22" s="105"/>
      <c r="JU22" s="105"/>
      <c r="JV22" s="105"/>
      <c r="JW22" s="105"/>
      <c r="JX22" s="105"/>
      <c r="JY22" s="105"/>
      <c r="JZ22" s="105"/>
      <c r="KA22" s="105"/>
      <c r="KB22" s="105"/>
      <c r="KC22" s="105"/>
      <c r="KD22" s="105"/>
      <c r="KE22" s="105"/>
      <c r="KF22" s="105"/>
      <c r="KG22" s="105"/>
      <c r="KH22" s="105"/>
      <c r="KI22" s="105"/>
      <c r="KJ22" s="105"/>
      <c r="KK22" s="105"/>
      <c r="KL22" s="105"/>
      <c r="KM22" s="105"/>
      <c r="KN22" s="105"/>
      <c r="KO22" s="105"/>
      <c r="KP22" s="105"/>
      <c r="KQ22" s="105"/>
      <c r="KR22" s="105"/>
      <c r="KS22" s="105"/>
      <c r="KT22" s="105"/>
      <c r="KU22" s="105"/>
      <c r="KV22" s="105"/>
      <c r="KW22" s="105"/>
      <c r="KX22" s="105"/>
      <c r="KY22" s="105"/>
      <c r="KZ22" s="105"/>
      <c r="LA22" s="105"/>
      <c r="LB22" s="105"/>
      <c r="LC22" s="105"/>
      <c r="LD22" s="105"/>
      <c r="LE22" s="105"/>
      <c r="LF22" s="105"/>
      <c r="LG22" s="105"/>
      <c r="LH22" s="105">
        <v>1185</v>
      </c>
      <c r="LI22" s="105">
        <v>1215</v>
      </c>
      <c r="LJ22" s="105">
        <v>1699</v>
      </c>
      <c r="LK22" s="105">
        <v>2237</v>
      </c>
      <c r="LL22" s="105">
        <v>2393</v>
      </c>
      <c r="LM22" s="105">
        <v>304</v>
      </c>
      <c r="LN22" s="105">
        <v>1526</v>
      </c>
      <c r="LO22" s="105">
        <v>772</v>
      </c>
      <c r="LP22" s="105"/>
      <c r="LQ22" s="105">
        <v>547</v>
      </c>
      <c r="LR22" s="105">
        <v>1440</v>
      </c>
      <c r="LS22" s="105">
        <v>1049</v>
      </c>
      <c r="LT22" s="105">
        <v>529</v>
      </c>
      <c r="LU22" s="105">
        <v>500</v>
      </c>
      <c r="LV22" s="105">
        <v>387</v>
      </c>
      <c r="LW22" s="105">
        <v>602</v>
      </c>
      <c r="LX22" s="105">
        <v>455</v>
      </c>
      <c r="LY22" s="105">
        <v>198</v>
      </c>
      <c r="LZ22" s="105">
        <v>91</v>
      </c>
      <c r="MA22" s="105">
        <v>83</v>
      </c>
      <c r="MB22" s="105">
        <v>59</v>
      </c>
      <c r="MC22" s="105">
        <v>27</v>
      </c>
      <c r="MD22" s="105">
        <v>4400</v>
      </c>
      <c r="ME22" s="105">
        <v>5169</v>
      </c>
      <c r="MF22" s="105">
        <v>12987</v>
      </c>
      <c r="MG22" s="144">
        <f t="shared" si="58"/>
        <v>23.5500945179584</v>
      </c>
      <c r="MH22" s="144">
        <f t="shared" si="59"/>
        <v>1.51247823563552</v>
      </c>
      <c r="MJ22" s="143">
        <f t="shared" si="60"/>
        <v>0</v>
      </c>
      <c r="MK22" s="143">
        <f t="shared" si="84"/>
        <v>0</v>
      </c>
      <c r="ML22" s="143">
        <f t="shared" si="85"/>
        <v>0</v>
      </c>
      <c r="MM22" s="142">
        <f t="shared" si="61"/>
        <v>0</v>
      </c>
      <c r="MN22" s="142">
        <f t="shared" si="62"/>
        <v>11878</v>
      </c>
      <c r="MO22" s="142">
        <f t="shared" si="63"/>
        <v>5420</v>
      </c>
      <c r="MQ22" s="142">
        <f t="shared" si="86"/>
        <v>0</v>
      </c>
      <c r="MR22" s="143">
        <f t="shared" si="87"/>
        <v>0</v>
      </c>
      <c r="MS22" s="105">
        <f t="shared" si="88"/>
        <v>0</v>
      </c>
      <c r="MT22" s="105">
        <f t="shared" si="89"/>
        <v>0</v>
      </c>
      <c r="MU22" s="105" t="str">
        <f t="shared" si="90"/>
        <v/>
      </c>
      <c r="MV22" s="105">
        <f t="shared" si="91"/>
        <v>1185</v>
      </c>
      <c r="MW22" s="105">
        <f t="shared" si="92"/>
        <v>5151</v>
      </c>
      <c r="MX22" s="105">
        <f t="shared" si="93"/>
        <v>4223</v>
      </c>
      <c r="MY22" s="105">
        <f>SUM((LO22:LQ22))</f>
        <v>1319</v>
      </c>
      <c r="MZ22" s="105">
        <f t="shared" si="94"/>
        <v>3018</v>
      </c>
      <c r="NA22" s="105">
        <f t="shared" si="95"/>
        <v>1489</v>
      </c>
      <c r="NB22" s="105">
        <f t="shared" si="96"/>
        <v>744</v>
      </c>
      <c r="NC22" s="105">
        <f t="shared" si="40"/>
        <v>169</v>
      </c>
      <c r="ND22" s="144">
        <f t="shared" si="64"/>
        <v>-0.871872630780895</v>
      </c>
      <c r="NE22" s="144">
        <f t="shared" si="65"/>
        <v>-0.772849462365591</v>
      </c>
    </row>
    <row r="23" ht="15" spans="2:369">
      <c r="B23" s="138" t="s">
        <v>960</v>
      </c>
      <c r="C23" s="105">
        <v>561</v>
      </c>
      <c r="D23" s="105">
        <v>29</v>
      </c>
      <c r="E23" s="105">
        <v>507</v>
      </c>
      <c r="F23" s="105">
        <v>1102</v>
      </c>
      <c r="G23" s="105">
        <v>624</v>
      </c>
      <c r="H23" s="105">
        <v>340</v>
      </c>
      <c r="I23" s="105">
        <v>400</v>
      </c>
      <c r="J23" s="105">
        <v>263</v>
      </c>
      <c r="K23" s="105">
        <v>674</v>
      </c>
      <c r="L23" s="105">
        <v>855</v>
      </c>
      <c r="M23" s="105">
        <v>1395</v>
      </c>
      <c r="N23" s="105">
        <v>1937</v>
      </c>
      <c r="O23" s="105">
        <v>1282</v>
      </c>
      <c r="P23" s="105">
        <v>603</v>
      </c>
      <c r="Q23" s="105">
        <v>1444</v>
      </c>
      <c r="R23" s="105">
        <v>525</v>
      </c>
      <c r="S23" s="105">
        <v>1243</v>
      </c>
      <c r="T23" s="105">
        <v>3524</v>
      </c>
      <c r="U23" s="105">
        <v>148</v>
      </c>
      <c r="V23" s="105">
        <v>373</v>
      </c>
      <c r="W23" s="105">
        <v>331</v>
      </c>
      <c r="X23" s="105">
        <v>1121</v>
      </c>
      <c r="Y23" s="105">
        <v>2552</v>
      </c>
      <c r="Z23" s="105">
        <v>1826</v>
      </c>
      <c r="AA23" s="105">
        <v>155</v>
      </c>
      <c r="AB23" s="105">
        <v>2</v>
      </c>
      <c r="AC23" s="105">
        <v>35</v>
      </c>
      <c r="AD23" s="105">
        <v>59</v>
      </c>
      <c r="AE23" s="105">
        <v>395</v>
      </c>
      <c r="AF23" s="105">
        <v>402</v>
      </c>
      <c r="AG23" s="105">
        <v>506</v>
      </c>
      <c r="AH23" s="105">
        <v>23</v>
      </c>
      <c r="AI23" s="105">
        <v>200</v>
      </c>
      <c r="AJ23" s="105">
        <v>1331</v>
      </c>
      <c r="AK23" s="105">
        <v>909</v>
      </c>
      <c r="AL23" s="105">
        <v>695</v>
      </c>
      <c r="AM23" s="105">
        <v>26</v>
      </c>
      <c r="AN23" s="105"/>
      <c r="AO23" s="105">
        <v>855</v>
      </c>
      <c r="AP23" s="105">
        <v>1035</v>
      </c>
      <c r="AQ23" s="105">
        <v>2067</v>
      </c>
      <c r="AR23" s="105">
        <v>3500</v>
      </c>
      <c r="AS23" s="105">
        <v>3120</v>
      </c>
      <c r="AT23" s="105">
        <v>2416</v>
      </c>
      <c r="AU23" s="105">
        <v>4771</v>
      </c>
      <c r="AV23" s="105">
        <v>4322</v>
      </c>
      <c r="AW23" s="105">
        <v>4690</v>
      </c>
      <c r="AX23" s="105">
        <v>3609</v>
      </c>
      <c r="AY23" s="105">
        <v>3053</v>
      </c>
      <c r="AZ23" s="105">
        <v>2641</v>
      </c>
      <c r="BA23" s="105">
        <v>4345</v>
      </c>
      <c r="BB23" s="105">
        <v>4306</v>
      </c>
      <c r="BC23" s="105">
        <v>4666</v>
      </c>
      <c r="BD23" s="105">
        <v>8193</v>
      </c>
      <c r="BE23" s="105">
        <v>7556</v>
      </c>
      <c r="BF23" s="105">
        <v>7410</v>
      </c>
      <c r="BG23" s="105">
        <v>8692</v>
      </c>
      <c r="BH23" s="105">
        <v>10032</v>
      </c>
      <c r="BI23" s="105">
        <v>6210</v>
      </c>
      <c r="BJ23" s="105">
        <v>7368</v>
      </c>
      <c r="BK23" s="105">
        <v>1323</v>
      </c>
      <c r="BL23" s="105">
        <v>956</v>
      </c>
      <c r="BM23" s="105">
        <v>639</v>
      </c>
      <c r="BN23" s="105">
        <v>2336</v>
      </c>
      <c r="BO23" s="105">
        <v>2903</v>
      </c>
      <c r="BP23" s="105">
        <v>3054</v>
      </c>
      <c r="BQ23" s="105">
        <v>2923</v>
      </c>
      <c r="BR23" s="105">
        <v>4238</v>
      </c>
      <c r="BS23" s="105">
        <v>3304</v>
      </c>
      <c r="BT23" s="105">
        <v>3140</v>
      </c>
      <c r="BU23" s="105">
        <v>3865</v>
      </c>
      <c r="BV23" s="105">
        <v>2223</v>
      </c>
      <c r="BW23" s="105">
        <v>2351</v>
      </c>
      <c r="BX23" s="105">
        <v>631</v>
      </c>
      <c r="BY23" s="105">
        <v>802</v>
      </c>
      <c r="BZ23" s="139">
        <f t="shared" si="41"/>
        <v>0.25508607198748</v>
      </c>
      <c r="CA23" s="139">
        <f t="shared" si="42"/>
        <v>0.270998415213946</v>
      </c>
      <c r="CB23" s="140">
        <f t="shared" si="43"/>
        <v>55654</v>
      </c>
      <c r="CC23" s="140">
        <f t="shared" si="67"/>
        <v>14972</v>
      </c>
      <c r="CD23" s="140">
        <f t="shared" si="68"/>
        <v>4712</v>
      </c>
      <c r="CE23" s="141">
        <f t="shared" si="44"/>
        <v>30411</v>
      </c>
      <c r="CF23" s="141">
        <f t="shared" si="45"/>
        <v>74472</v>
      </c>
      <c r="CG23" s="141">
        <f t="shared" si="46"/>
        <v>30904</v>
      </c>
      <c r="CH23" s="141">
        <f t="shared" si="47"/>
        <v>3784</v>
      </c>
      <c r="CI23" s="142">
        <f t="shared" si="69"/>
        <v>729</v>
      </c>
      <c r="CJ23" s="142">
        <f t="shared" si="70"/>
        <v>2935</v>
      </c>
      <c r="CK23" s="143">
        <f t="shared" si="71"/>
        <v>881</v>
      </c>
      <c r="CL23" s="105">
        <f t="shared" si="72"/>
        <v>6602</v>
      </c>
      <c r="CM23" s="105">
        <f t="shared" si="73"/>
        <v>10307</v>
      </c>
      <c r="CN23" s="105">
        <f t="shared" si="74"/>
        <v>12621</v>
      </c>
      <c r="CO23" s="105">
        <f t="shared" si="75"/>
        <v>10039</v>
      </c>
      <c r="CP23" s="105">
        <f t="shared" si="76"/>
        <v>17165</v>
      </c>
      <c r="CQ23" s="105">
        <f t="shared" si="77"/>
        <v>23658</v>
      </c>
      <c r="CR23" s="105">
        <f t="shared" si="78"/>
        <v>23610</v>
      </c>
      <c r="CS23" s="105">
        <f t="shared" si="12"/>
        <v>2918</v>
      </c>
      <c r="CT23" s="105">
        <f t="shared" si="13"/>
        <v>8293</v>
      </c>
      <c r="CU23" s="105">
        <f t="shared" si="14"/>
        <v>10465</v>
      </c>
      <c r="CV23" s="105">
        <f t="shared" si="15"/>
        <v>9228</v>
      </c>
      <c r="CW23" s="139">
        <f t="shared" si="16"/>
        <v>-0.609148665819568</v>
      </c>
      <c r="CX23" s="139">
        <f t="shared" si="17"/>
        <v>-0.11820353559484</v>
      </c>
      <c r="CY23" s="131"/>
      <c r="CZ23" s="138" t="s">
        <v>973</v>
      </c>
      <c r="DA23" s="138" t="s">
        <v>973</v>
      </c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5"/>
      <c r="DO23" s="105"/>
      <c r="DP23" s="105"/>
      <c r="DQ23" s="105">
        <v>1017</v>
      </c>
      <c r="DR23" s="105">
        <v>1375</v>
      </c>
      <c r="DS23" s="105">
        <v>1743</v>
      </c>
      <c r="DT23" s="105">
        <v>1076</v>
      </c>
      <c r="DU23" s="105">
        <v>1176</v>
      </c>
      <c r="DV23" s="105">
        <v>1184</v>
      </c>
      <c r="DW23" s="105">
        <v>1565</v>
      </c>
      <c r="DX23" s="105">
        <v>2456</v>
      </c>
      <c r="DY23" s="105">
        <v>1070</v>
      </c>
      <c r="DZ23" s="105">
        <v>96</v>
      </c>
      <c r="EA23" s="105">
        <v>285</v>
      </c>
      <c r="EB23" s="105">
        <v>293</v>
      </c>
      <c r="EC23" s="105">
        <v>168</v>
      </c>
      <c r="ED23" s="105">
        <v>216</v>
      </c>
      <c r="EE23" s="105">
        <v>63</v>
      </c>
      <c r="EF23" s="105">
        <v>874</v>
      </c>
      <c r="EG23" s="105">
        <v>326</v>
      </c>
      <c r="EH23" s="105">
        <v>464</v>
      </c>
      <c r="EI23" s="105">
        <v>725</v>
      </c>
      <c r="EJ23" s="105">
        <v>948</v>
      </c>
      <c r="EK23" s="105">
        <v>593</v>
      </c>
      <c r="EL23" s="105">
        <v>75</v>
      </c>
      <c r="EM23" s="105"/>
      <c r="EN23" s="105">
        <v>25</v>
      </c>
      <c r="EO23" s="105">
        <v>284</v>
      </c>
      <c r="EP23" s="105">
        <v>772</v>
      </c>
      <c r="EQ23" s="105">
        <v>942</v>
      </c>
      <c r="ER23" s="105">
        <v>1291</v>
      </c>
      <c r="ES23" s="105">
        <v>1639</v>
      </c>
      <c r="ET23" s="105">
        <v>1676</v>
      </c>
      <c r="EU23" s="105">
        <v>2004</v>
      </c>
      <c r="EV23" s="105">
        <v>2072</v>
      </c>
      <c r="EW23" s="105">
        <v>4206</v>
      </c>
      <c r="EX23" s="105">
        <v>3585</v>
      </c>
      <c r="EY23" s="105">
        <v>2192</v>
      </c>
      <c r="EZ23" s="105">
        <v>2450</v>
      </c>
      <c r="FA23" s="105">
        <v>2513</v>
      </c>
      <c r="FB23" s="105">
        <v>4461</v>
      </c>
      <c r="FC23" s="105">
        <v>4744</v>
      </c>
      <c r="FD23" s="105">
        <v>5286</v>
      </c>
      <c r="FE23" s="105">
        <v>5895</v>
      </c>
      <c r="FF23" s="105">
        <v>6307</v>
      </c>
      <c r="FG23" s="105">
        <v>5701</v>
      </c>
      <c r="FH23" s="105">
        <v>4922</v>
      </c>
      <c r="FI23" s="105">
        <v>5305</v>
      </c>
      <c r="FJ23" s="105">
        <v>1563</v>
      </c>
      <c r="FK23" s="105">
        <v>2248</v>
      </c>
      <c r="FL23" s="105">
        <v>2479</v>
      </c>
      <c r="FM23" s="105">
        <v>3039</v>
      </c>
      <c r="FN23" s="105">
        <v>1894</v>
      </c>
      <c r="FO23" s="105">
        <v>1049</v>
      </c>
      <c r="FP23" s="105">
        <v>1121</v>
      </c>
      <c r="FQ23" s="105">
        <v>2106</v>
      </c>
      <c r="FR23" s="105">
        <v>1154</v>
      </c>
      <c r="FS23" s="105">
        <v>802</v>
      </c>
      <c r="FT23" s="105">
        <v>479</v>
      </c>
      <c r="FU23" s="105">
        <v>547</v>
      </c>
      <c r="FV23" s="105">
        <v>2802</v>
      </c>
      <c r="FW23" s="105">
        <v>1531</v>
      </c>
      <c r="FX23" s="105">
        <v>1481</v>
      </c>
      <c r="FY23" s="144">
        <f t="shared" si="48"/>
        <v>1.59741831383622</v>
      </c>
      <c r="FZ23" s="144">
        <f t="shared" si="49"/>
        <v>-0.0326583932070542</v>
      </c>
      <c r="GA23" s="140">
        <f t="shared" si="50"/>
        <v>0</v>
      </c>
      <c r="GB23" s="140">
        <v>12662</v>
      </c>
      <c r="GC23" s="140">
        <v>5051</v>
      </c>
      <c r="GD23" s="141">
        <f t="shared" si="51"/>
        <v>14986</v>
      </c>
      <c r="GE23" s="141">
        <f t="shared" si="52"/>
        <v>53361</v>
      </c>
      <c r="GF23" s="141">
        <f t="shared" si="53"/>
        <v>18481</v>
      </c>
      <c r="GG23" s="141">
        <f t="shared" si="54"/>
        <v>5814</v>
      </c>
      <c r="GH23" s="142">
        <v>447</v>
      </c>
      <c r="GI23" s="142">
        <v>1664</v>
      </c>
      <c r="GJ23" s="142">
        <v>2266</v>
      </c>
      <c r="GK23" s="143">
        <v>100</v>
      </c>
      <c r="GL23" s="105">
        <v>1998</v>
      </c>
      <c r="GM23" s="105">
        <v>4606</v>
      </c>
      <c r="GN23" s="105">
        <v>8282</v>
      </c>
      <c r="GO23" s="105">
        <v>8227</v>
      </c>
      <c r="GP23" s="105">
        <v>11718</v>
      </c>
      <c r="GQ23" s="105">
        <f t="shared" si="79"/>
        <v>17488</v>
      </c>
      <c r="GR23" s="105">
        <f t="shared" si="80"/>
        <v>15928</v>
      </c>
      <c r="GS23" s="105">
        <f t="shared" si="81"/>
        <v>6290</v>
      </c>
      <c r="GT23" s="105">
        <f t="shared" si="82"/>
        <v>5982</v>
      </c>
      <c r="GU23" s="105">
        <f t="shared" si="83"/>
        <v>4381</v>
      </c>
      <c r="GV23" s="105">
        <f t="shared" si="55"/>
        <v>1828</v>
      </c>
      <c r="GW23" s="139">
        <f t="shared" si="97"/>
        <v>-0.885233550979407</v>
      </c>
      <c r="GX23" s="139">
        <f t="shared" si="98"/>
        <v>-0.582743665829719</v>
      </c>
      <c r="GZ23" s="138" t="s">
        <v>974</v>
      </c>
      <c r="HA23" s="105"/>
      <c r="HB23" s="105"/>
      <c r="HC23" s="105"/>
      <c r="HD23" s="105"/>
      <c r="HE23" s="105"/>
      <c r="HF23" s="105"/>
      <c r="HG23" s="105"/>
      <c r="HH23" s="105"/>
      <c r="HI23" s="105"/>
      <c r="HJ23" s="105"/>
      <c r="HK23" s="105"/>
      <c r="HL23" s="105"/>
      <c r="HM23" s="105"/>
      <c r="HN23" s="105"/>
      <c r="HO23" s="105"/>
      <c r="HP23" s="105"/>
      <c r="HQ23" s="105"/>
      <c r="HR23" s="105"/>
      <c r="HS23" s="105"/>
      <c r="HT23" s="105"/>
      <c r="HU23" s="105"/>
      <c r="HV23" s="105"/>
      <c r="HW23" s="105"/>
      <c r="HX23" s="105"/>
      <c r="HY23" s="105">
        <v>1180</v>
      </c>
      <c r="HZ23" s="105">
        <v>269</v>
      </c>
      <c r="IA23" s="105">
        <v>1447</v>
      </c>
      <c r="IB23" s="105">
        <v>2622</v>
      </c>
      <c r="IC23" s="105">
        <v>2148</v>
      </c>
      <c r="ID23" s="105">
        <v>1834</v>
      </c>
      <c r="IE23" s="105">
        <v>2445</v>
      </c>
      <c r="IF23" s="105">
        <v>2711</v>
      </c>
      <c r="IG23" s="105">
        <v>3504</v>
      </c>
      <c r="IH23" s="105">
        <v>3692</v>
      </c>
      <c r="II23" s="105">
        <v>4646</v>
      </c>
      <c r="IJ23" s="105">
        <v>6126</v>
      </c>
      <c r="IK23" s="105">
        <v>5379</v>
      </c>
      <c r="IL23" s="105">
        <v>2300</v>
      </c>
      <c r="IM23" s="105">
        <v>4900</v>
      </c>
      <c r="IN23" s="105">
        <v>5539</v>
      </c>
      <c r="IO23" s="105">
        <v>4323</v>
      </c>
      <c r="IP23" s="105">
        <v>7713</v>
      </c>
      <c r="IQ23" s="105">
        <v>8589</v>
      </c>
      <c r="IR23" s="105">
        <v>9433</v>
      </c>
      <c r="IS23" s="105">
        <v>7094</v>
      </c>
      <c r="IT23" s="105">
        <v>7649</v>
      </c>
      <c r="IU23" s="105">
        <v>13485</v>
      </c>
      <c r="IV23" s="105">
        <v>14087</v>
      </c>
      <c r="IW23" s="105">
        <f>VLOOKUP($GZ23,$B$3:$BA$348,50,0)</f>
        <v>12268</v>
      </c>
      <c r="IX23" s="105">
        <f>VLOOKUP($GZ23,$B$3:$BA$348,51,0)</f>
        <v>8414</v>
      </c>
      <c r="IY23" s="105">
        <f>VLOOKUP($GZ23,$B$3:$BA$348,52,0)</f>
        <v>11034</v>
      </c>
      <c r="IZ23" s="105">
        <v>4168</v>
      </c>
      <c r="JA23" s="105">
        <v>11496</v>
      </c>
      <c r="JB23" s="105">
        <v>13024</v>
      </c>
      <c r="JC23" s="105">
        <v>10422</v>
      </c>
      <c r="JD23" s="105">
        <v>4571</v>
      </c>
      <c r="JE23" s="105">
        <v>1408</v>
      </c>
      <c r="JF23" s="105">
        <v>871</v>
      </c>
      <c r="JG23" s="105">
        <v>654</v>
      </c>
      <c r="JH23" s="105"/>
      <c r="JI23" s="138" t="s">
        <v>974</v>
      </c>
      <c r="JJ23" s="105"/>
      <c r="JK23" s="105"/>
      <c r="JL23" s="105"/>
      <c r="JM23" s="105"/>
      <c r="JN23" s="105"/>
      <c r="JO23" s="105"/>
      <c r="JP23" s="105"/>
      <c r="JQ23" s="105"/>
      <c r="JR23" s="105"/>
      <c r="JS23" s="105"/>
      <c r="JT23" s="105"/>
      <c r="JU23" s="105"/>
      <c r="JV23" s="105"/>
      <c r="JW23" s="105"/>
      <c r="JX23" s="105"/>
      <c r="JY23" s="105"/>
      <c r="JZ23" s="105"/>
      <c r="KA23" s="105"/>
      <c r="KB23" s="105"/>
      <c r="KC23" s="105"/>
      <c r="KD23" s="105"/>
      <c r="KE23" s="105"/>
      <c r="KF23" s="105"/>
      <c r="KG23" s="105"/>
      <c r="KH23" s="105">
        <v>1180</v>
      </c>
      <c r="KI23" s="105">
        <v>269</v>
      </c>
      <c r="KJ23" s="105">
        <v>1447</v>
      </c>
      <c r="KK23" s="105">
        <v>2622</v>
      </c>
      <c r="KL23" s="105">
        <v>2148</v>
      </c>
      <c r="KM23" s="105">
        <v>1834</v>
      </c>
      <c r="KN23" s="105">
        <v>2445</v>
      </c>
      <c r="KO23" s="105">
        <v>2711</v>
      </c>
      <c r="KP23" s="105">
        <v>3504</v>
      </c>
      <c r="KQ23" s="105">
        <v>3692</v>
      </c>
      <c r="KR23" s="105">
        <v>4646</v>
      </c>
      <c r="KS23" s="105">
        <v>6126</v>
      </c>
      <c r="KT23" s="105">
        <v>5379</v>
      </c>
      <c r="KU23" s="105">
        <v>2300</v>
      </c>
      <c r="KV23" s="105">
        <v>4900</v>
      </c>
      <c r="KW23" s="105">
        <v>5539</v>
      </c>
      <c r="KX23" s="105">
        <v>4323</v>
      </c>
      <c r="KY23" s="105">
        <v>7713</v>
      </c>
      <c r="KZ23" s="105">
        <v>8589</v>
      </c>
      <c r="LA23" s="105">
        <v>9433</v>
      </c>
      <c r="LB23" s="105">
        <v>7094</v>
      </c>
      <c r="LC23" s="105">
        <v>7649</v>
      </c>
      <c r="LD23" s="105">
        <v>13485</v>
      </c>
      <c r="LE23" s="105">
        <v>14087</v>
      </c>
      <c r="LF23" s="105" t="e">
        <f>VLOOKUP($GY23,$B$3:$BA$348,50,0)</f>
        <v>#N/A</v>
      </c>
      <c r="LG23" s="105" t="e">
        <f>VLOOKUP($GY23,$B$3:$BA$348,51,0)</f>
        <v>#N/A</v>
      </c>
      <c r="LH23" s="105" t="e">
        <f>VLOOKUP($GY23,$B$3:$BA$348,52,0)</f>
        <v>#N/A</v>
      </c>
      <c r="LI23" s="105">
        <v>4168</v>
      </c>
      <c r="LJ23" s="105">
        <v>11496</v>
      </c>
      <c r="LK23" s="105">
        <v>13024</v>
      </c>
      <c r="LL23" s="105">
        <v>10422</v>
      </c>
      <c r="LM23" s="105">
        <v>4571</v>
      </c>
      <c r="LN23" s="105">
        <v>1408</v>
      </c>
      <c r="LO23" s="105">
        <v>871</v>
      </c>
      <c r="LP23" s="105">
        <v>654</v>
      </c>
      <c r="LQ23" s="105">
        <v>462</v>
      </c>
      <c r="LR23" s="105">
        <v>1046</v>
      </c>
      <c r="LS23" s="105">
        <v>1129</v>
      </c>
      <c r="LT23" s="105">
        <v>1066</v>
      </c>
      <c r="LU23" s="105">
        <v>2226</v>
      </c>
      <c r="LV23" s="105">
        <v>2702</v>
      </c>
      <c r="LW23" s="105">
        <v>1399</v>
      </c>
      <c r="LX23" s="105">
        <v>5</v>
      </c>
      <c r="LY23" s="105">
        <v>0</v>
      </c>
      <c r="LZ23" s="105">
        <v>0</v>
      </c>
      <c r="MA23" s="105">
        <v>0</v>
      </c>
      <c r="MB23" s="105">
        <v>0</v>
      </c>
      <c r="MC23" s="105">
        <v>0</v>
      </c>
      <c r="MD23" s="105">
        <v>0</v>
      </c>
      <c r="ME23" s="105">
        <v>0</v>
      </c>
      <c r="MF23" s="105">
        <v>0</v>
      </c>
      <c r="MG23" s="144" t="str">
        <f t="shared" si="58"/>
        <v/>
      </c>
      <c r="MH23" s="144" t="str">
        <f t="shared" si="59"/>
        <v/>
      </c>
      <c r="MJ23" s="143">
        <f t="shared" si="60"/>
        <v>0</v>
      </c>
      <c r="MK23" s="143">
        <f t="shared" si="84"/>
        <v>0</v>
      </c>
      <c r="ML23" s="143">
        <f t="shared" si="85"/>
        <v>32624</v>
      </c>
      <c r="MM23" s="142">
        <f t="shared" si="61"/>
        <v>90491</v>
      </c>
      <c r="MN23" s="142">
        <f t="shared" si="62"/>
        <v>47076</v>
      </c>
      <c r="MO23" s="142">
        <f t="shared" si="63"/>
        <v>9573</v>
      </c>
      <c r="MQ23" s="142">
        <f t="shared" si="86"/>
        <v>14464</v>
      </c>
      <c r="MR23" s="143">
        <f t="shared" si="87"/>
        <v>12579</v>
      </c>
      <c r="MS23" s="105">
        <f t="shared" si="88"/>
        <v>17575</v>
      </c>
      <c r="MT23" s="105">
        <f t="shared" si="89"/>
        <v>25116</v>
      </c>
      <c r="MU23" s="105">
        <f t="shared" si="90"/>
        <v>35221</v>
      </c>
      <c r="MV23" s="105" t="e">
        <f t="shared" si="91"/>
        <v>#N/A</v>
      </c>
      <c r="MW23" s="105">
        <f t="shared" si="92"/>
        <v>28688</v>
      </c>
      <c r="MX23" s="105">
        <f t="shared" si="93"/>
        <v>16401</v>
      </c>
      <c r="MY23" s="105">
        <f>SUM((LO23:LQ23))</f>
        <v>1987</v>
      </c>
      <c r="MZ23" s="105">
        <f t="shared" si="94"/>
        <v>3241</v>
      </c>
      <c r="NA23" s="105">
        <f t="shared" si="95"/>
        <v>6327</v>
      </c>
      <c r="NB23" s="105">
        <f t="shared" si="96"/>
        <v>5</v>
      </c>
      <c r="NC23" s="105">
        <f t="shared" si="40"/>
        <v>0</v>
      </c>
      <c r="ND23" s="144" t="str">
        <f t="shared" si="64"/>
        <v/>
      </c>
      <c r="NE23" s="144" t="str">
        <f t="shared" si="65"/>
        <v/>
      </c>
    </row>
    <row r="24" ht="15" spans="2:369">
      <c r="B24" s="138" t="s">
        <v>958</v>
      </c>
      <c r="C24" s="105">
        <v>1428</v>
      </c>
      <c r="D24" s="105">
        <v>2753</v>
      </c>
      <c r="E24" s="105">
        <v>3279</v>
      </c>
      <c r="F24" s="105">
        <v>3799</v>
      </c>
      <c r="G24" s="105">
        <v>3055</v>
      </c>
      <c r="H24" s="105">
        <v>4434</v>
      </c>
      <c r="I24" s="105">
        <v>3665</v>
      </c>
      <c r="J24" s="105">
        <v>4613</v>
      </c>
      <c r="K24" s="105">
        <v>5310</v>
      </c>
      <c r="L24" s="105">
        <v>5547</v>
      </c>
      <c r="M24" s="105">
        <v>4352</v>
      </c>
      <c r="N24" s="105">
        <v>4732</v>
      </c>
      <c r="O24" s="105">
        <v>3375</v>
      </c>
      <c r="P24" s="105">
        <v>3157</v>
      </c>
      <c r="Q24" s="105">
        <v>2838</v>
      </c>
      <c r="R24" s="105">
        <v>4129</v>
      </c>
      <c r="S24" s="105">
        <v>3818</v>
      </c>
      <c r="T24" s="105">
        <v>4965</v>
      </c>
      <c r="U24" s="105">
        <v>2405</v>
      </c>
      <c r="V24" s="105">
        <v>2345</v>
      </c>
      <c r="W24" s="105">
        <v>2584</v>
      </c>
      <c r="X24" s="105">
        <v>2414</v>
      </c>
      <c r="Y24" s="105">
        <v>1861</v>
      </c>
      <c r="Z24" s="105">
        <v>5510</v>
      </c>
      <c r="AA24" s="105">
        <v>751</v>
      </c>
      <c r="AB24" s="105">
        <v>470</v>
      </c>
      <c r="AC24" s="105">
        <v>1073</v>
      </c>
      <c r="AD24" s="105">
        <v>2299</v>
      </c>
      <c r="AE24" s="105">
        <v>2563</v>
      </c>
      <c r="AF24" s="105">
        <v>2632</v>
      </c>
      <c r="AG24" s="105">
        <v>3056</v>
      </c>
      <c r="AH24" s="105">
        <v>3307</v>
      </c>
      <c r="AI24" s="105">
        <v>3823</v>
      </c>
      <c r="AJ24" s="105">
        <v>4745</v>
      </c>
      <c r="AK24" s="105">
        <v>6805</v>
      </c>
      <c r="AL24" s="105">
        <v>7074</v>
      </c>
      <c r="AM24" s="105">
        <v>6316</v>
      </c>
      <c r="AN24" s="105">
        <v>1591</v>
      </c>
      <c r="AO24" s="105">
        <v>5310</v>
      </c>
      <c r="AP24" s="105">
        <v>5617</v>
      </c>
      <c r="AQ24" s="105">
        <v>5632</v>
      </c>
      <c r="AR24" s="105">
        <v>6317</v>
      </c>
      <c r="AS24" s="105">
        <v>5565</v>
      </c>
      <c r="AT24" s="105">
        <v>5975</v>
      </c>
      <c r="AU24" s="105">
        <v>7815</v>
      </c>
      <c r="AV24" s="105">
        <v>7433</v>
      </c>
      <c r="AW24" s="105">
        <v>9291</v>
      </c>
      <c r="AX24" s="105">
        <v>10141</v>
      </c>
      <c r="AY24" s="105">
        <v>9412</v>
      </c>
      <c r="AZ24" s="105">
        <v>3735</v>
      </c>
      <c r="BA24" s="105">
        <v>8240</v>
      </c>
      <c r="BB24" s="105">
        <v>6086</v>
      </c>
      <c r="BC24" s="105">
        <v>9754</v>
      </c>
      <c r="BD24" s="105">
        <v>9692</v>
      </c>
      <c r="BE24" s="105">
        <v>11489</v>
      </c>
      <c r="BF24" s="105">
        <v>10037</v>
      </c>
      <c r="BG24" s="105">
        <v>9292</v>
      </c>
      <c r="BH24" s="105">
        <v>9940</v>
      </c>
      <c r="BI24" s="105">
        <v>4020</v>
      </c>
      <c r="BJ24" s="105">
        <v>3972</v>
      </c>
      <c r="BK24" s="105">
        <v>1035</v>
      </c>
      <c r="BL24" s="105">
        <v>2128</v>
      </c>
      <c r="BM24" s="105">
        <v>1872</v>
      </c>
      <c r="BN24" s="105"/>
      <c r="BO24" s="105"/>
      <c r="BP24" s="105">
        <v>1541</v>
      </c>
      <c r="BQ24" s="105">
        <v>2110</v>
      </c>
      <c r="BR24" s="105"/>
      <c r="BS24" s="105">
        <v>2746</v>
      </c>
      <c r="BT24" s="105">
        <v>2426</v>
      </c>
      <c r="BU24" s="105">
        <v>3277</v>
      </c>
      <c r="BV24" s="105">
        <v>3523</v>
      </c>
      <c r="BW24" s="105">
        <v>1576</v>
      </c>
      <c r="BX24" s="105">
        <v>857</v>
      </c>
      <c r="BY24" s="105">
        <v>1340</v>
      </c>
      <c r="BZ24" s="139">
        <f t="shared" si="41"/>
        <v>-0.284188034188034</v>
      </c>
      <c r="CA24" s="139">
        <f t="shared" si="42"/>
        <v>0.563593932322054</v>
      </c>
      <c r="CB24" s="140">
        <f t="shared" si="43"/>
        <v>46967</v>
      </c>
      <c r="CC24" s="140">
        <f t="shared" si="67"/>
        <v>39401</v>
      </c>
      <c r="CD24" s="140">
        <f t="shared" si="68"/>
        <v>38598</v>
      </c>
      <c r="CE24" s="141">
        <f t="shared" si="44"/>
        <v>77003</v>
      </c>
      <c r="CF24" s="141">
        <f t="shared" si="45"/>
        <v>95669</v>
      </c>
      <c r="CG24" s="141">
        <f t="shared" si="46"/>
        <v>20658</v>
      </c>
      <c r="CH24" s="141">
        <f t="shared" si="47"/>
        <v>3773</v>
      </c>
      <c r="CI24" s="142">
        <f t="shared" si="69"/>
        <v>10186</v>
      </c>
      <c r="CJ24" s="142">
        <f t="shared" si="70"/>
        <v>18624</v>
      </c>
      <c r="CK24" s="143">
        <f t="shared" si="71"/>
        <v>13217</v>
      </c>
      <c r="CL24" s="105">
        <f t="shared" si="72"/>
        <v>17566</v>
      </c>
      <c r="CM24" s="105">
        <f t="shared" si="73"/>
        <v>19355</v>
      </c>
      <c r="CN24" s="105">
        <f t="shared" si="74"/>
        <v>26865</v>
      </c>
      <c r="CO24" s="105">
        <f t="shared" si="75"/>
        <v>21387</v>
      </c>
      <c r="CP24" s="105">
        <f t="shared" si="76"/>
        <v>25532</v>
      </c>
      <c r="CQ24" s="105">
        <f t="shared" si="77"/>
        <v>30818</v>
      </c>
      <c r="CR24" s="105">
        <f t="shared" si="78"/>
        <v>17932</v>
      </c>
      <c r="CS24" s="105">
        <f t="shared" si="12"/>
        <v>5035</v>
      </c>
      <c r="CT24" s="105">
        <f t="shared" si="13"/>
        <v>1541</v>
      </c>
      <c r="CU24" s="105">
        <f t="shared" si="14"/>
        <v>4856</v>
      </c>
      <c r="CV24" s="105">
        <f t="shared" si="15"/>
        <v>9226</v>
      </c>
      <c r="CW24" s="139">
        <f t="shared" si="16"/>
        <v>-0.485500780727192</v>
      </c>
      <c r="CX24" s="139">
        <f t="shared" si="17"/>
        <v>0.899917627677101</v>
      </c>
      <c r="CY24" s="131"/>
      <c r="CZ24" s="138" t="s">
        <v>975</v>
      </c>
      <c r="DA24" s="138" t="s">
        <v>975</v>
      </c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5"/>
      <c r="DO24" s="105"/>
      <c r="DP24" s="105"/>
      <c r="DQ24" s="105"/>
      <c r="DR24" s="105"/>
      <c r="DS24" s="105"/>
      <c r="DT24" s="105"/>
      <c r="DU24" s="105"/>
      <c r="DV24" s="105"/>
      <c r="DW24" s="105"/>
      <c r="DX24" s="105"/>
      <c r="DY24" s="105"/>
      <c r="DZ24" s="105"/>
      <c r="EA24" s="105"/>
      <c r="EB24" s="105"/>
      <c r="EC24" s="105"/>
      <c r="ED24" s="105"/>
      <c r="EE24" s="105">
        <v>698</v>
      </c>
      <c r="EF24" s="105">
        <v>739</v>
      </c>
      <c r="EG24" s="105">
        <v>815</v>
      </c>
      <c r="EH24" s="105">
        <v>990</v>
      </c>
      <c r="EI24" s="105">
        <v>1681</v>
      </c>
      <c r="EJ24" s="105">
        <v>1927</v>
      </c>
      <c r="EK24" s="105">
        <v>2981</v>
      </c>
      <c r="EL24" s="105">
        <v>1637</v>
      </c>
      <c r="EM24" s="105">
        <v>371</v>
      </c>
      <c r="EN24" s="105">
        <v>2827</v>
      </c>
      <c r="EO24" s="105">
        <v>2729</v>
      </c>
      <c r="EP24" s="105">
        <v>3147</v>
      </c>
      <c r="EQ24" s="105">
        <v>3745</v>
      </c>
      <c r="ER24" s="105">
        <v>4283</v>
      </c>
      <c r="ES24" s="105">
        <v>4409</v>
      </c>
      <c r="ET24" s="105">
        <v>3807</v>
      </c>
      <c r="EU24" s="105">
        <v>3486</v>
      </c>
      <c r="EV24" s="105">
        <v>4177</v>
      </c>
      <c r="EW24" s="105">
        <v>5627</v>
      </c>
      <c r="EX24" s="105">
        <f>VLOOKUP($DA24,$B$3:$BA$348,50,0)</f>
        <v>6007</v>
      </c>
      <c r="EY24" s="105">
        <f>VLOOKUP($DA24,$B$3:$BA$348,51,0)</f>
        <v>1907</v>
      </c>
      <c r="EZ24" s="105">
        <f>VLOOKUP($DA24,$B$3:$BA$348,52,0)</f>
        <v>5853</v>
      </c>
      <c r="FA24" s="105">
        <v>7156</v>
      </c>
      <c r="FB24" s="105">
        <v>5724</v>
      </c>
      <c r="FC24" s="105">
        <v>6411</v>
      </c>
      <c r="FD24" s="105">
        <v>5462</v>
      </c>
      <c r="FE24" s="105">
        <v>6248</v>
      </c>
      <c r="FF24" s="105">
        <v>6080</v>
      </c>
      <c r="FG24" s="105">
        <v>3564</v>
      </c>
      <c r="FH24" s="105">
        <v>3570</v>
      </c>
      <c r="FI24" s="105">
        <v>3937</v>
      </c>
      <c r="FJ24" s="105">
        <v>501</v>
      </c>
      <c r="FK24" s="105">
        <v>1324</v>
      </c>
      <c r="FL24" s="105">
        <v>2100</v>
      </c>
      <c r="FM24" s="105">
        <v>1454</v>
      </c>
      <c r="FN24" s="105">
        <v>1994</v>
      </c>
      <c r="FO24" s="105">
        <v>1602</v>
      </c>
      <c r="FP24" s="105">
        <v>2164</v>
      </c>
      <c r="FQ24" s="105">
        <v>2056</v>
      </c>
      <c r="FR24" s="105">
        <v>4402</v>
      </c>
      <c r="FS24" s="105">
        <v>6381</v>
      </c>
      <c r="FT24" s="105">
        <v>7452</v>
      </c>
      <c r="FU24" s="105">
        <v>7024</v>
      </c>
      <c r="FV24" s="105">
        <v>4606</v>
      </c>
      <c r="FW24" s="105">
        <v>2043</v>
      </c>
      <c r="FX24" s="105">
        <v>2784</v>
      </c>
      <c r="FY24" s="144">
        <f t="shared" si="48"/>
        <v>2.32571428571429</v>
      </c>
      <c r="FZ24" s="144">
        <f t="shared" si="49"/>
        <v>0.362701908957415</v>
      </c>
      <c r="GA24" s="140">
        <f t="shared" si="50"/>
        <v>0</v>
      </c>
      <c r="GB24" s="140">
        <v>0</v>
      </c>
      <c r="GC24" s="140">
        <v>9831</v>
      </c>
      <c r="GD24" s="141">
        <f t="shared" si="51"/>
        <v>40245</v>
      </c>
      <c r="GE24" s="141">
        <f t="shared" si="52"/>
        <v>61919</v>
      </c>
      <c r="GF24" s="141">
        <f t="shared" si="53"/>
        <v>38454</v>
      </c>
      <c r="GG24" s="141">
        <f t="shared" si="54"/>
        <v>9433</v>
      </c>
      <c r="GH24" s="142">
        <v>698</v>
      </c>
      <c r="GI24" s="142">
        <v>2544</v>
      </c>
      <c r="GJ24" s="142">
        <v>6589</v>
      </c>
      <c r="GK24" s="143">
        <v>4835</v>
      </c>
      <c r="GL24" s="105">
        <v>9621</v>
      </c>
      <c r="GM24" s="105">
        <v>12499</v>
      </c>
      <c r="GN24" s="105">
        <v>13290</v>
      </c>
      <c r="GO24" s="105">
        <v>13767</v>
      </c>
      <c r="GP24" s="105">
        <v>19291</v>
      </c>
      <c r="GQ24" s="105">
        <f t="shared" si="79"/>
        <v>17790</v>
      </c>
      <c r="GR24" s="105">
        <f t="shared" si="80"/>
        <v>11071</v>
      </c>
      <c r="GS24" s="105">
        <f t="shared" si="81"/>
        <v>3925</v>
      </c>
      <c r="GT24" s="105">
        <f t="shared" si="82"/>
        <v>5050</v>
      </c>
      <c r="GU24" s="105">
        <f t="shared" si="83"/>
        <v>8622</v>
      </c>
      <c r="GV24" s="105">
        <f t="shared" si="55"/>
        <v>20857</v>
      </c>
      <c r="GW24" s="139">
        <f t="shared" si="97"/>
        <v>0.883930990877066</v>
      </c>
      <c r="GX24" s="139">
        <f t="shared" si="98"/>
        <v>1.4190443052656</v>
      </c>
      <c r="GZ24" s="138" t="s">
        <v>976</v>
      </c>
      <c r="HA24" s="105"/>
      <c r="HB24" s="105"/>
      <c r="HC24" s="105">
        <v>285</v>
      </c>
      <c r="HD24" s="105">
        <v>1186</v>
      </c>
      <c r="HE24" s="105">
        <v>795</v>
      </c>
      <c r="HF24" s="105">
        <v>835</v>
      </c>
      <c r="HG24" s="105">
        <v>1235</v>
      </c>
      <c r="HH24" s="105">
        <v>1676</v>
      </c>
      <c r="HI24" s="105">
        <v>2216</v>
      </c>
      <c r="HJ24" s="105">
        <v>2164</v>
      </c>
      <c r="HK24" s="105">
        <v>2650</v>
      </c>
      <c r="HL24" s="105">
        <v>452</v>
      </c>
      <c r="HM24" s="105">
        <v>25</v>
      </c>
      <c r="HN24" s="105">
        <v>259</v>
      </c>
      <c r="HO24" s="105">
        <v>2106</v>
      </c>
      <c r="HP24" s="105">
        <v>2615</v>
      </c>
      <c r="HQ24" s="105">
        <v>2331</v>
      </c>
      <c r="HR24" s="105">
        <v>2593</v>
      </c>
      <c r="HS24" s="105">
        <v>2752</v>
      </c>
      <c r="HT24" s="105">
        <v>3001</v>
      </c>
      <c r="HU24" s="105">
        <v>3393</v>
      </c>
      <c r="HV24" s="105">
        <v>2764</v>
      </c>
      <c r="HW24" s="105">
        <v>2917</v>
      </c>
      <c r="HX24" s="105">
        <v>2300</v>
      </c>
      <c r="HY24" s="105">
        <v>3000</v>
      </c>
      <c r="HZ24" s="105">
        <v>445</v>
      </c>
      <c r="IA24" s="105">
        <v>2093</v>
      </c>
      <c r="IB24" s="105">
        <v>2575</v>
      </c>
      <c r="IC24" s="105">
        <v>2598</v>
      </c>
      <c r="ID24" s="105">
        <v>2852</v>
      </c>
      <c r="IE24" s="105">
        <v>2400</v>
      </c>
      <c r="IF24" s="105">
        <v>1987</v>
      </c>
      <c r="IG24" s="105">
        <v>1007</v>
      </c>
      <c r="IH24" s="105">
        <v>2205</v>
      </c>
      <c r="II24" s="105">
        <v>2738</v>
      </c>
      <c r="IJ24" s="105">
        <v>1793</v>
      </c>
      <c r="IK24" s="105">
        <v>2516</v>
      </c>
      <c r="IL24" s="105">
        <v>1450</v>
      </c>
      <c r="IM24" s="105">
        <v>2062</v>
      </c>
      <c r="IN24" s="105">
        <v>1698</v>
      </c>
      <c r="IO24" s="105">
        <v>2333</v>
      </c>
      <c r="IP24" s="105">
        <v>1129</v>
      </c>
      <c r="IQ24" s="105">
        <v>1777</v>
      </c>
      <c r="IR24" s="105">
        <v>2140</v>
      </c>
      <c r="IS24" s="105">
        <v>2603</v>
      </c>
      <c r="IT24" s="105">
        <v>2025</v>
      </c>
      <c r="IU24" s="105">
        <v>2014</v>
      </c>
      <c r="IV24" s="105">
        <v>1951</v>
      </c>
      <c r="IW24" s="105">
        <v>3787</v>
      </c>
      <c r="IX24" s="105">
        <v>1177</v>
      </c>
      <c r="IY24" s="105">
        <v>979</v>
      </c>
      <c r="IZ24" s="105">
        <v>631</v>
      </c>
      <c r="JA24" s="105">
        <v>1708</v>
      </c>
      <c r="JB24" s="105">
        <v>1365</v>
      </c>
      <c r="JC24" s="105">
        <v>1338</v>
      </c>
      <c r="JD24" s="105">
        <v>1591</v>
      </c>
      <c r="JE24" s="105">
        <v>1393</v>
      </c>
      <c r="JF24" s="105">
        <v>1723</v>
      </c>
      <c r="JG24" s="105">
        <v>1223</v>
      </c>
      <c r="JH24" s="105"/>
      <c r="JI24" s="138" t="s">
        <v>976</v>
      </c>
      <c r="JJ24" s="105"/>
      <c r="JK24" s="105"/>
      <c r="JL24" s="105">
        <v>285</v>
      </c>
      <c r="JM24" s="105">
        <v>1186</v>
      </c>
      <c r="JN24" s="105">
        <v>795</v>
      </c>
      <c r="JO24" s="105">
        <v>835</v>
      </c>
      <c r="JP24" s="105">
        <v>1235</v>
      </c>
      <c r="JQ24" s="105">
        <v>1676</v>
      </c>
      <c r="JR24" s="105">
        <v>2216</v>
      </c>
      <c r="JS24" s="105">
        <v>2164</v>
      </c>
      <c r="JT24" s="105">
        <v>2650</v>
      </c>
      <c r="JU24" s="105">
        <v>452</v>
      </c>
      <c r="JV24" s="105">
        <v>25</v>
      </c>
      <c r="JW24" s="105">
        <v>259</v>
      </c>
      <c r="JX24" s="105">
        <v>2106</v>
      </c>
      <c r="JY24" s="105">
        <v>2615</v>
      </c>
      <c r="JZ24" s="105">
        <v>2331</v>
      </c>
      <c r="KA24" s="105">
        <v>2593</v>
      </c>
      <c r="KB24" s="105">
        <v>2752</v>
      </c>
      <c r="KC24" s="105">
        <v>3001</v>
      </c>
      <c r="KD24" s="105">
        <v>3393</v>
      </c>
      <c r="KE24" s="105">
        <v>2764</v>
      </c>
      <c r="KF24" s="105">
        <v>2917</v>
      </c>
      <c r="KG24" s="105">
        <v>2300</v>
      </c>
      <c r="KH24" s="105">
        <v>3000</v>
      </c>
      <c r="KI24" s="105">
        <v>445</v>
      </c>
      <c r="KJ24" s="105">
        <v>2093</v>
      </c>
      <c r="KK24" s="105">
        <v>2575</v>
      </c>
      <c r="KL24" s="105">
        <v>2598</v>
      </c>
      <c r="KM24" s="105">
        <v>2852</v>
      </c>
      <c r="KN24" s="105">
        <v>2400</v>
      </c>
      <c r="KO24" s="105">
        <v>1987</v>
      </c>
      <c r="KP24" s="105">
        <v>1007</v>
      </c>
      <c r="KQ24" s="105">
        <v>2205</v>
      </c>
      <c r="KR24" s="105">
        <v>2738</v>
      </c>
      <c r="KS24" s="105">
        <v>1793</v>
      </c>
      <c r="KT24" s="105">
        <v>2516</v>
      </c>
      <c r="KU24" s="105">
        <v>1450</v>
      </c>
      <c r="KV24" s="105">
        <v>2062</v>
      </c>
      <c r="KW24" s="105">
        <v>1698</v>
      </c>
      <c r="KX24" s="105">
        <v>2333</v>
      </c>
      <c r="KY24" s="105">
        <v>1129</v>
      </c>
      <c r="KZ24" s="105">
        <v>1777</v>
      </c>
      <c r="LA24" s="105">
        <v>2140</v>
      </c>
      <c r="LB24" s="105">
        <v>2603</v>
      </c>
      <c r="LC24" s="105">
        <v>2025</v>
      </c>
      <c r="LD24" s="105">
        <v>2014</v>
      </c>
      <c r="LE24" s="105">
        <v>1951</v>
      </c>
      <c r="LF24" s="105">
        <v>3787</v>
      </c>
      <c r="LG24" s="105">
        <v>1177</v>
      </c>
      <c r="LH24" s="105">
        <v>979</v>
      </c>
      <c r="LI24" s="105">
        <v>631</v>
      </c>
      <c r="LJ24" s="105">
        <v>1708</v>
      </c>
      <c r="LK24" s="105">
        <v>1365</v>
      </c>
      <c r="LL24" s="105">
        <v>1338</v>
      </c>
      <c r="LM24" s="105">
        <v>1591</v>
      </c>
      <c r="LN24" s="105">
        <v>1393</v>
      </c>
      <c r="LO24" s="105">
        <v>1723</v>
      </c>
      <c r="LP24" s="105">
        <v>1223</v>
      </c>
      <c r="LQ24" s="105">
        <v>685</v>
      </c>
      <c r="LR24" s="105">
        <v>1249</v>
      </c>
      <c r="LS24" s="105">
        <v>731</v>
      </c>
      <c r="LT24" s="105">
        <v>618</v>
      </c>
      <c r="LU24" s="105">
        <v>156</v>
      </c>
      <c r="LV24" s="105">
        <v>473</v>
      </c>
      <c r="LW24" s="105">
        <v>93</v>
      </c>
      <c r="LX24" s="105">
        <v>634</v>
      </c>
      <c r="LY24" s="105">
        <v>510</v>
      </c>
      <c r="LZ24" s="105">
        <v>415</v>
      </c>
      <c r="MA24" s="105">
        <v>414</v>
      </c>
      <c r="MB24" s="105">
        <v>177</v>
      </c>
      <c r="MC24" s="105">
        <v>229</v>
      </c>
      <c r="MD24" s="105">
        <v>46</v>
      </c>
      <c r="ME24" s="105">
        <v>17</v>
      </c>
      <c r="MF24" s="105">
        <v>5</v>
      </c>
      <c r="MG24" s="144">
        <f t="shared" si="58"/>
        <v>-0.991909385113269</v>
      </c>
      <c r="MH24" s="144">
        <f t="shared" si="59"/>
        <v>-0.705882352941176</v>
      </c>
      <c r="MJ24" s="143">
        <f t="shared" si="60"/>
        <v>13494</v>
      </c>
      <c r="MK24" s="143">
        <f t="shared" si="84"/>
        <v>27056</v>
      </c>
      <c r="ML24" s="143">
        <f t="shared" si="85"/>
        <v>25693</v>
      </c>
      <c r="MM24" s="142">
        <f t="shared" si="61"/>
        <v>23698</v>
      </c>
      <c r="MN24" s="142">
        <f t="shared" si="62"/>
        <v>17600</v>
      </c>
      <c r="MO24" s="142">
        <f t="shared" si="63"/>
        <v>5699</v>
      </c>
      <c r="MQ24" s="142">
        <f t="shared" si="86"/>
        <v>6736</v>
      </c>
      <c r="MR24" s="143">
        <f t="shared" si="87"/>
        <v>6028</v>
      </c>
      <c r="MS24" s="105">
        <f t="shared" si="88"/>
        <v>5160</v>
      </c>
      <c r="MT24" s="105">
        <f t="shared" si="89"/>
        <v>6520</v>
      </c>
      <c r="MU24" s="105">
        <f t="shared" si="90"/>
        <v>5990</v>
      </c>
      <c r="MV24" s="105">
        <f t="shared" si="91"/>
        <v>5943</v>
      </c>
      <c r="MW24" s="105">
        <f t="shared" si="92"/>
        <v>3704</v>
      </c>
      <c r="MX24" s="105">
        <f t="shared" si="93"/>
        <v>4322</v>
      </c>
      <c r="MY24" s="105">
        <f>SUM((LO24:LQ24))</f>
        <v>3631</v>
      </c>
      <c r="MZ24" s="105">
        <f t="shared" si="94"/>
        <v>2598</v>
      </c>
      <c r="NA24" s="105">
        <f t="shared" si="95"/>
        <v>722</v>
      </c>
      <c r="NB24" s="105">
        <f t="shared" si="96"/>
        <v>1559</v>
      </c>
      <c r="NC24" s="105">
        <f t="shared" si="40"/>
        <v>820</v>
      </c>
      <c r="ND24" s="144">
        <f t="shared" si="64"/>
        <v>-0.774166896171854</v>
      </c>
      <c r="NE24" s="144">
        <f t="shared" si="65"/>
        <v>-0.474021808851828</v>
      </c>
    </row>
    <row r="25" ht="15" spans="2:369">
      <c r="B25" s="138" t="s">
        <v>946</v>
      </c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>
        <v>10123</v>
      </c>
      <c r="BH25" s="105">
        <v>9181</v>
      </c>
      <c r="BI25" s="105">
        <v>9087</v>
      </c>
      <c r="BJ25" s="105">
        <v>10582</v>
      </c>
      <c r="BK25" s="105">
        <v>7996</v>
      </c>
      <c r="BL25" s="105">
        <v>7299</v>
      </c>
      <c r="BM25" s="105">
        <v>5831</v>
      </c>
      <c r="BN25" s="105">
        <v>6082</v>
      </c>
      <c r="BO25" s="105">
        <v>6852</v>
      </c>
      <c r="BP25" s="105">
        <v>8451</v>
      </c>
      <c r="BQ25" s="105">
        <v>9425</v>
      </c>
      <c r="BR25" s="105">
        <v>10933</v>
      </c>
      <c r="BS25" s="105">
        <v>11884</v>
      </c>
      <c r="BT25" s="105">
        <v>12756</v>
      </c>
      <c r="BU25" s="105">
        <v>11955</v>
      </c>
      <c r="BV25" s="105">
        <v>14913</v>
      </c>
      <c r="BW25" s="105">
        <v>8762</v>
      </c>
      <c r="BX25" s="105">
        <v>6336</v>
      </c>
      <c r="BY25" s="105">
        <v>8595</v>
      </c>
      <c r="BZ25" s="139">
        <f t="shared" si="41"/>
        <v>0.474018178700051</v>
      </c>
      <c r="CA25" s="139">
        <f t="shared" si="42"/>
        <v>0.356534090909091</v>
      </c>
      <c r="CB25" s="140">
        <f t="shared" si="43"/>
        <v>0</v>
      </c>
      <c r="CC25" s="140">
        <f t="shared" si="67"/>
        <v>0</v>
      </c>
      <c r="CD25" s="140">
        <f t="shared" si="68"/>
        <v>0</v>
      </c>
      <c r="CE25" s="141">
        <f t="shared" si="44"/>
        <v>0</v>
      </c>
      <c r="CF25" s="141">
        <f t="shared" si="45"/>
        <v>38973</v>
      </c>
      <c r="CG25" s="141">
        <f t="shared" si="46"/>
        <v>114377</v>
      </c>
      <c r="CH25" s="141">
        <f t="shared" si="47"/>
        <v>23693</v>
      </c>
      <c r="CI25" s="142">
        <f t="shared" si="69"/>
        <v>0</v>
      </c>
      <c r="CJ25" s="142">
        <f t="shared" si="70"/>
        <v>0</v>
      </c>
      <c r="CK25" s="143">
        <f t="shared" si="71"/>
        <v>0</v>
      </c>
      <c r="CL25" s="105">
        <f t="shared" si="72"/>
        <v>0</v>
      </c>
      <c r="CM25" s="105">
        <f t="shared" si="73"/>
        <v>0</v>
      </c>
      <c r="CN25" s="105">
        <f t="shared" si="74"/>
        <v>0</v>
      </c>
      <c r="CO25" s="105" t="str">
        <f t="shared" si="75"/>
        <v/>
      </c>
      <c r="CP25" s="105" t="str">
        <f t="shared" si="76"/>
        <v/>
      </c>
      <c r="CQ25" s="105">
        <f t="shared" si="77"/>
        <v>10123</v>
      </c>
      <c r="CR25" s="105">
        <f t="shared" si="78"/>
        <v>28850</v>
      </c>
      <c r="CS25" s="105">
        <f t="shared" si="12"/>
        <v>21126</v>
      </c>
      <c r="CT25" s="105">
        <f t="shared" si="13"/>
        <v>21385</v>
      </c>
      <c r="CU25" s="105">
        <f t="shared" si="14"/>
        <v>32242</v>
      </c>
      <c r="CV25" s="105">
        <f t="shared" si="15"/>
        <v>39624</v>
      </c>
      <c r="CW25" s="139">
        <f t="shared" si="16"/>
        <v>0.373448873483536</v>
      </c>
      <c r="CX25" s="139">
        <f t="shared" si="17"/>
        <v>0.228956020098009</v>
      </c>
      <c r="CY25" s="131"/>
      <c r="CZ25" s="138" t="s">
        <v>977</v>
      </c>
      <c r="DA25" s="138" t="s">
        <v>977</v>
      </c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5"/>
      <c r="DO25" s="105"/>
      <c r="DP25" s="105"/>
      <c r="DQ25" s="105"/>
      <c r="DR25" s="105"/>
      <c r="DS25" s="105"/>
      <c r="DT25" s="105"/>
      <c r="DU25" s="105"/>
      <c r="DV25" s="105"/>
      <c r="DW25" s="105"/>
      <c r="DX25" s="105"/>
      <c r="DY25" s="105"/>
      <c r="DZ25" s="105"/>
      <c r="EA25" s="105"/>
      <c r="EB25" s="105"/>
      <c r="EC25" s="105">
        <v>206</v>
      </c>
      <c r="ED25" s="105">
        <v>151</v>
      </c>
      <c r="EE25" s="105">
        <v>510</v>
      </c>
      <c r="EF25" s="105">
        <v>818</v>
      </c>
      <c r="EG25" s="105">
        <v>728</v>
      </c>
      <c r="EH25" s="105">
        <v>691</v>
      </c>
      <c r="EI25" s="105">
        <v>765</v>
      </c>
      <c r="EJ25" s="105">
        <v>603</v>
      </c>
      <c r="EK25" s="105">
        <v>776</v>
      </c>
      <c r="EL25" s="105">
        <v>119</v>
      </c>
      <c r="EM25" s="105"/>
      <c r="EN25" s="105">
        <v>40</v>
      </c>
      <c r="EO25" s="105">
        <v>169</v>
      </c>
      <c r="EP25" s="105">
        <v>1099</v>
      </c>
      <c r="EQ25" s="105">
        <v>1605</v>
      </c>
      <c r="ER25" s="105">
        <v>1542</v>
      </c>
      <c r="ES25" s="105">
        <v>2002</v>
      </c>
      <c r="ET25" s="105">
        <v>2690</v>
      </c>
      <c r="EU25" s="105">
        <v>2929</v>
      </c>
      <c r="EV25" s="105">
        <v>2986</v>
      </c>
      <c r="EW25" s="105">
        <v>4847</v>
      </c>
      <c r="EX25" s="105">
        <v>4527</v>
      </c>
      <c r="EY25" s="105">
        <v>3044</v>
      </c>
      <c r="EZ25" s="105">
        <v>3904</v>
      </c>
      <c r="FA25" s="105">
        <v>3119</v>
      </c>
      <c r="FB25" s="105">
        <v>3125</v>
      </c>
      <c r="FC25" s="105">
        <v>4010</v>
      </c>
      <c r="FD25" s="105">
        <v>5070</v>
      </c>
      <c r="FE25" s="105">
        <v>5781</v>
      </c>
      <c r="FF25" s="105">
        <v>6070</v>
      </c>
      <c r="FG25" s="105">
        <v>6295</v>
      </c>
      <c r="FH25" s="105">
        <v>3607</v>
      </c>
      <c r="FI25" s="105">
        <v>2469</v>
      </c>
      <c r="FJ25" s="105">
        <v>1012</v>
      </c>
      <c r="FK25" s="105">
        <v>3012</v>
      </c>
      <c r="FL25" s="105">
        <v>3056</v>
      </c>
      <c r="FM25" s="105">
        <v>3821</v>
      </c>
      <c r="FN25" s="105">
        <v>3963</v>
      </c>
      <c r="FO25" s="105">
        <v>5620</v>
      </c>
      <c r="FP25" s="105">
        <v>3433</v>
      </c>
      <c r="FQ25" s="105">
        <v>3617</v>
      </c>
      <c r="FR25" s="105">
        <v>3816</v>
      </c>
      <c r="FS25" s="105">
        <v>3967</v>
      </c>
      <c r="FT25" s="105">
        <v>0</v>
      </c>
      <c r="FU25" s="105">
        <v>0</v>
      </c>
      <c r="FV25" s="105">
        <v>0</v>
      </c>
      <c r="FW25" s="105">
        <v>0</v>
      </c>
      <c r="FX25" s="105">
        <v>0</v>
      </c>
      <c r="FY25" s="144" t="str">
        <f t="shared" si="48"/>
        <v/>
      </c>
      <c r="FZ25" s="144" t="str">
        <f t="shared" si="49"/>
        <v/>
      </c>
      <c r="GA25" s="140">
        <f t="shared" si="50"/>
        <v>0</v>
      </c>
      <c r="GB25" s="140">
        <v>0</v>
      </c>
      <c r="GC25" s="140">
        <v>5248</v>
      </c>
      <c r="GD25" s="141">
        <f t="shared" si="51"/>
        <v>20028</v>
      </c>
      <c r="GE25" s="141">
        <f t="shared" si="52"/>
        <v>51021</v>
      </c>
      <c r="GF25" s="141">
        <f t="shared" si="53"/>
        <v>35317</v>
      </c>
      <c r="GG25" s="141">
        <f t="shared" si="54"/>
        <v>0</v>
      </c>
      <c r="GH25" s="142">
        <v>867</v>
      </c>
      <c r="GI25" s="142">
        <v>2237</v>
      </c>
      <c r="GJ25" s="142">
        <v>2144</v>
      </c>
      <c r="GK25" s="143">
        <v>159</v>
      </c>
      <c r="GL25" s="105">
        <v>2873</v>
      </c>
      <c r="GM25" s="105">
        <v>6234</v>
      </c>
      <c r="GN25" s="105">
        <v>10762</v>
      </c>
      <c r="GO25" s="105">
        <v>11475</v>
      </c>
      <c r="GP25" s="105">
        <v>10254</v>
      </c>
      <c r="GQ25" s="105">
        <f t="shared" si="79"/>
        <v>16921</v>
      </c>
      <c r="GR25" s="105">
        <f t="shared" si="80"/>
        <v>12371</v>
      </c>
      <c r="GS25" s="105">
        <f t="shared" si="81"/>
        <v>7080</v>
      </c>
      <c r="GT25" s="105">
        <f t="shared" si="82"/>
        <v>13404</v>
      </c>
      <c r="GU25" s="105">
        <f t="shared" si="83"/>
        <v>10866</v>
      </c>
      <c r="GV25" s="105">
        <f t="shared" si="55"/>
        <v>3967</v>
      </c>
      <c r="GW25" s="139">
        <f t="shared" si="97"/>
        <v>-0.679330692749171</v>
      </c>
      <c r="GX25" s="139">
        <f t="shared" si="98"/>
        <v>-0.63491625253083</v>
      </c>
      <c r="GZ25" s="138" t="s">
        <v>978</v>
      </c>
      <c r="HA25" s="105"/>
      <c r="HB25" s="105"/>
      <c r="HC25" s="105"/>
      <c r="HD25" s="105"/>
      <c r="HE25" s="105"/>
      <c r="HF25" s="105"/>
      <c r="HG25" s="105"/>
      <c r="HH25" s="105"/>
      <c r="HI25" s="105"/>
      <c r="HJ25" s="105"/>
      <c r="HK25" s="105"/>
      <c r="HL25" s="105"/>
      <c r="HM25" s="105"/>
      <c r="HN25" s="105"/>
      <c r="HO25" s="105"/>
      <c r="HP25" s="105"/>
      <c r="HQ25" s="105"/>
      <c r="HR25" s="105"/>
      <c r="HS25" s="105">
        <v>720</v>
      </c>
      <c r="HT25" s="105">
        <v>331</v>
      </c>
      <c r="HU25" s="105">
        <v>750</v>
      </c>
      <c r="HV25" s="105">
        <v>293</v>
      </c>
      <c r="HW25" s="105">
        <v>191</v>
      </c>
      <c r="HX25" s="105">
        <v>207</v>
      </c>
      <c r="HY25" s="105">
        <v>47</v>
      </c>
      <c r="HZ25" s="105"/>
      <c r="IA25" s="105">
        <v>22</v>
      </c>
      <c r="IB25" s="105">
        <v>109</v>
      </c>
      <c r="IC25" s="105">
        <v>154</v>
      </c>
      <c r="ID25" s="105">
        <v>249</v>
      </c>
      <c r="IE25" s="105">
        <v>268</v>
      </c>
      <c r="IF25" s="105">
        <v>274</v>
      </c>
      <c r="IG25" s="105">
        <v>145</v>
      </c>
      <c r="IH25" s="105">
        <v>95</v>
      </c>
      <c r="II25" s="105">
        <v>215</v>
      </c>
      <c r="IJ25" s="105">
        <v>404</v>
      </c>
      <c r="IK25" s="105">
        <v>194</v>
      </c>
      <c r="IL25" s="105">
        <v>60</v>
      </c>
      <c r="IM25" s="105">
        <v>77</v>
      </c>
      <c r="IN25" s="105">
        <v>172</v>
      </c>
      <c r="IO25" s="105">
        <v>83</v>
      </c>
      <c r="IP25" s="105"/>
      <c r="IQ25" s="105">
        <v>60</v>
      </c>
      <c r="IR25" s="105">
        <v>87</v>
      </c>
      <c r="IS25" s="105"/>
      <c r="IT25" s="105"/>
      <c r="IU25" s="105"/>
      <c r="IV25" s="105"/>
      <c r="IW25" s="105">
        <v>102</v>
      </c>
      <c r="IX25" s="105">
        <v>624</v>
      </c>
      <c r="IY25" s="105">
        <v>1320</v>
      </c>
      <c r="IZ25" s="105">
        <v>1372</v>
      </c>
      <c r="JA25" s="105">
        <v>557</v>
      </c>
      <c r="JB25" s="105">
        <v>581</v>
      </c>
      <c r="JC25" s="105">
        <v>435</v>
      </c>
      <c r="JD25" s="105">
        <v>561</v>
      </c>
      <c r="JE25" s="105">
        <v>1380</v>
      </c>
      <c r="JF25" s="105">
        <v>1498</v>
      </c>
      <c r="JG25" s="105">
        <v>1596</v>
      </c>
      <c r="JH25" s="105"/>
      <c r="JI25" s="138" t="s">
        <v>978</v>
      </c>
      <c r="JJ25" s="105"/>
      <c r="JK25" s="105"/>
      <c r="JL25" s="105"/>
      <c r="JM25" s="105"/>
      <c r="JN25" s="105"/>
      <c r="JO25" s="105"/>
      <c r="JP25" s="105"/>
      <c r="JQ25" s="105"/>
      <c r="JR25" s="105"/>
      <c r="JS25" s="105"/>
      <c r="JT25" s="105"/>
      <c r="JU25" s="105"/>
      <c r="JV25" s="105"/>
      <c r="JW25" s="105"/>
      <c r="JX25" s="105"/>
      <c r="JY25" s="105"/>
      <c r="JZ25" s="105"/>
      <c r="KA25" s="105"/>
      <c r="KB25" s="105">
        <v>720</v>
      </c>
      <c r="KC25" s="105">
        <v>331</v>
      </c>
      <c r="KD25" s="105">
        <v>750</v>
      </c>
      <c r="KE25" s="105">
        <v>293</v>
      </c>
      <c r="KF25" s="105">
        <v>191</v>
      </c>
      <c r="KG25" s="105">
        <v>207</v>
      </c>
      <c r="KH25" s="105">
        <v>47</v>
      </c>
      <c r="KI25" s="105"/>
      <c r="KJ25" s="105">
        <v>22</v>
      </c>
      <c r="KK25" s="105">
        <v>109</v>
      </c>
      <c r="KL25" s="105">
        <v>154</v>
      </c>
      <c r="KM25" s="105">
        <v>249</v>
      </c>
      <c r="KN25" s="105">
        <v>268</v>
      </c>
      <c r="KO25" s="105">
        <v>274</v>
      </c>
      <c r="KP25" s="105">
        <v>145</v>
      </c>
      <c r="KQ25" s="105">
        <v>95</v>
      </c>
      <c r="KR25" s="105">
        <v>215</v>
      </c>
      <c r="KS25" s="105">
        <v>404</v>
      </c>
      <c r="KT25" s="105">
        <v>194</v>
      </c>
      <c r="KU25" s="105">
        <v>60</v>
      </c>
      <c r="KV25" s="105">
        <v>77</v>
      </c>
      <c r="KW25" s="105">
        <v>172</v>
      </c>
      <c r="KX25" s="105">
        <v>83</v>
      </c>
      <c r="KY25" s="105"/>
      <c r="KZ25" s="105">
        <v>60</v>
      </c>
      <c r="LA25" s="105">
        <v>87</v>
      </c>
      <c r="LB25" s="105"/>
      <c r="LC25" s="105"/>
      <c r="LD25" s="105"/>
      <c r="LE25" s="105"/>
      <c r="LF25" s="105">
        <v>102</v>
      </c>
      <c r="LG25" s="105">
        <v>624</v>
      </c>
      <c r="LH25" s="105">
        <v>1320</v>
      </c>
      <c r="LI25" s="105">
        <v>1372</v>
      </c>
      <c r="LJ25" s="105">
        <v>557</v>
      </c>
      <c r="LK25" s="105">
        <v>581</v>
      </c>
      <c r="LL25" s="105">
        <v>435</v>
      </c>
      <c r="LM25" s="105">
        <v>561</v>
      </c>
      <c r="LN25" s="105">
        <v>1380</v>
      </c>
      <c r="LO25" s="105">
        <v>1498</v>
      </c>
      <c r="LP25" s="105">
        <v>1596</v>
      </c>
      <c r="LQ25" s="105">
        <v>1029</v>
      </c>
      <c r="LR25" s="105">
        <v>493</v>
      </c>
      <c r="LS25" s="105">
        <v>1007</v>
      </c>
      <c r="LT25" s="105">
        <v>98</v>
      </c>
      <c r="LU25" s="105">
        <v>0</v>
      </c>
      <c r="LV25" s="105">
        <v>184</v>
      </c>
      <c r="LW25" s="105">
        <v>0</v>
      </c>
      <c r="LX25" s="105">
        <v>0</v>
      </c>
      <c r="LY25" s="105">
        <v>0</v>
      </c>
      <c r="LZ25" s="105">
        <v>0</v>
      </c>
      <c r="MA25" s="105">
        <v>0</v>
      </c>
      <c r="MB25" s="105">
        <v>0</v>
      </c>
      <c r="MC25" s="105">
        <v>0</v>
      </c>
      <c r="MD25" s="105">
        <v>0</v>
      </c>
      <c r="ME25" s="105">
        <v>0</v>
      </c>
      <c r="MF25" s="105">
        <v>0</v>
      </c>
      <c r="MG25" s="144" t="str">
        <f t="shared" si="58"/>
        <v/>
      </c>
      <c r="MH25" s="144" t="str">
        <f t="shared" si="59"/>
        <v/>
      </c>
      <c r="MJ25" s="143">
        <f t="shared" si="60"/>
        <v>0</v>
      </c>
      <c r="MK25" s="143">
        <f t="shared" si="84"/>
        <v>2492</v>
      </c>
      <c r="ML25" s="143">
        <f t="shared" si="85"/>
        <v>1982</v>
      </c>
      <c r="MM25" s="142">
        <f t="shared" si="61"/>
        <v>733</v>
      </c>
      <c r="MN25" s="142">
        <f t="shared" si="62"/>
        <v>11055</v>
      </c>
      <c r="MO25" s="142">
        <f t="shared" si="63"/>
        <v>1782</v>
      </c>
      <c r="MQ25" s="142">
        <f t="shared" si="86"/>
        <v>714</v>
      </c>
      <c r="MR25" s="143">
        <f t="shared" si="87"/>
        <v>331</v>
      </c>
      <c r="MS25" s="105">
        <f t="shared" si="88"/>
        <v>255</v>
      </c>
      <c r="MT25" s="105">
        <f t="shared" si="89"/>
        <v>147</v>
      </c>
      <c r="MU25" s="105" t="str">
        <f t="shared" si="90"/>
        <v/>
      </c>
      <c r="MV25" s="105">
        <f t="shared" si="91"/>
        <v>2046</v>
      </c>
      <c r="MW25" s="105">
        <f t="shared" si="92"/>
        <v>2510</v>
      </c>
      <c r="MX25" s="105">
        <f t="shared" si="93"/>
        <v>2376</v>
      </c>
      <c r="MY25" s="105">
        <f>SUM((LO25:LQ25))</f>
        <v>4123</v>
      </c>
      <c r="MZ25" s="105">
        <f t="shared" si="94"/>
        <v>1598</v>
      </c>
      <c r="NA25" s="105">
        <f t="shared" si="95"/>
        <v>184</v>
      </c>
      <c r="NB25" s="105">
        <f t="shared" si="96"/>
        <v>0</v>
      </c>
      <c r="NC25" s="105">
        <f t="shared" si="40"/>
        <v>0</v>
      </c>
      <c r="ND25" s="144" t="str">
        <f t="shared" si="64"/>
        <v/>
      </c>
      <c r="NE25" s="144" t="str">
        <f t="shared" si="65"/>
        <v/>
      </c>
    </row>
    <row r="26" ht="15" spans="2:369">
      <c r="B26" s="138" t="s">
        <v>947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>
        <v>1476</v>
      </c>
      <c r="BB26" s="105">
        <v>2040</v>
      </c>
      <c r="BC26" s="105">
        <v>4558</v>
      </c>
      <c r="BD26" s="105">
        <v>7464</v>
      </c>
      <c r="BE26" s="105">
        <v>7548</v>
      </c>
      <c r="BF26" s="105">
        <v>8725</v>
      </c>
      <c r="BG26" s="105">
        <v>9101</v>
      </c>
      <c r="BH26" s="105">
        <v>9111</v>
      </c>
      <c r="BI26" s="105">
        <v>6032</v>
      </c>
      <c r="BJ26" s="105">
        <v>6107</v>
      </c>
      <c r="BK26" s="105">
        <v>4966</v>
      </c>
      <c r="BL26" s="105">
        <v>4970</v>
      </c>
      <c r="BM26" s="105">
        <v>3911</v>
      </c>
      <c r="BN26" s="105">
        <v>5380</v>
      </c>
      <c r="BO26" s="105">
        <v>10457</v>
      </c>
      <c r="BP26" s="105">
        <v>10222</v>
      </c>
      <c r="BQ26" s="105">
        <v>11994</v>
      </c>
      <c r="BR26" s="105">
        <v>12092</v>
      </c>
      <c r="BS26" s="105">
        <v>7950</v>
      </c>
      <c r="BT26" s="105">
        <v>7966</v>
      </c>
      <c r="BU26" s="105">
        <v>5950</v>
      </c>
      <c r="BV26" s="105">
        <v>6150</v>
      </c>
      <c r="BW26" s="105">
        <v>3450</v>
      </c>
      <c r="BX26" s="105">
        <v>7110</v>
      </c>
      <c r="BY26" s="105">
        <v>28964</v>
      </c>
      <c r="BZ26" s="139">
        <f t="shared" si="41"/>
        <v>6.40577857325492</v>
      </c>
      <c r="CA26" s="139">
        <f t="shared" si="42"/>
        <v>3.07369901547117</v>
      </c>
      <c r="CB26" s="140">
        <f t="shared" si="43"/>
        <v>12297</v>
      </c>
      <c r="CC26" s="140">
        <f t="shared" si="67"/>
        <v>0</v>
      </c>
      <c r="CD26" s="140">
        <f t="shared" si="68"/>
        <v>0</v>
      </c>
      <c r="CE26" s="141">
        <f t="shared" si="44"/>
        <v>0</v>
      </c>
      <c r="CF26" s="141">
        <f t="shared" si="45"/>
        <v>62162</v>
      </c>
      <c r="CG26" s="141">
        <f t="shared" si="46"/>
        <v>92008</v>
      </c>
      <c r="CH26" s="141">
        <f t="shared" si="47"/>
        <v>39524</v>
      </c>
      <c r="CI26" s="142">
        <f t="shared" si="69"/>
        <v>0</v>
      </c>
      <c r="CJ26" s="142">
        <f t="shared" si="70"/>
        <v>0</v>
      </c>
      <c r="CK26" s="143">
        <f t="shared" si="71"/>
        <v>0</v>
      </c>
      <c r="CL26" s="105">
        <f t="shared" si="72"/>
        <v>0</v>
      </c>
      <c r="CM26" s="105">
        <f t="shared" si="73"/>
        <v>0</v>
      </c>
      <c r="CN26" s="105">
        <f t="shared" si="74"/>
        <v>0</v>
      </c>
      <c r="CO26" s="105">
        <f t="shared" si="75"/>
        <v>1476</v>
      </c>
      <c r="CP26" s="105">
        <f t="shared" si="76"/>
        <v>14062</v>
      </c>
      <c r="CQ26" s="105">
        <f t="shared" si="77"/>
        <v>25374</v>
      </c>
      <c r="CR26" s="105">
        <f t="shared" si="78"/>
        <v>21250</v>
      </c>
      <c r="CS26" s="105">
        <f t="shared" si="12"/>
        <v>13847</v>
      </c>
      <c r="CT26" s="105">
        <f t="shared" si="13"/>
        <v>26059</v>
      </c>
      <c r="CU26" s="105">
        <f t="shared" si="14"/>
        <v>32036</v>
      </c>
      <c r="CV26" s="105">
        <f t="shared" si="15"/>
        <v>20066</v>
      </c>
      <c r="CW26" s="139">
        <f t="shared" si="16"/>
        <v>-0.0557176470588235</v>
      </c>
      <c r="CX26" s="139">
        <f t="shared" si="17"/>
        <v>-0.373642152578349</v>
      </c>
      <c r="CY26" s="131"/>
      <c r="CZ26" s="138" t="s">
        <v>979</v>
      </c>
      <c r="DA26" s="138" t="s">
        <v>979</v>
      </c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5"/>
      <c r="DO26" s="105"/>
      <c r="DP26" s="105"/>
      <c r="DQ26" s="105"/>
      <c r="DR26" s="105"/>
      <c r="DS26" s="105"/>
      <c r="DT26" s="105">
        <v>99</v>
      </c>
      <c r="DU26" s="105">
        <v>454</v>
      </c>
      <c r="DV26" s="105">
        <v>752</v>
      </c>
      <c r="DW26" s="105">
        <v>765</v>
      </c>
      <c r="DX26" s="105">
        <v>479</v>
      </c>
      <c r="DY26" s="105">
        <v>665</v>
      </c>
      <c r="DZ26" s="105">
        <v>502</v>
      </c>
      <c r="EA26" s="105">
        <v>177</v>
      </c>
      <c r="EB26" s="105">
        <v>1003</v>
      </c>
      <c r="EC26" s="105">
        <v>1012</v>
      </c>
      <c r="ED26" s="105">
        <v>1015</v>
      </c>
      <c r="EE26" s="105">
        <v>1086</v>
      </c>
      <c r="EF26" s="105">
        <v>1198</v>
      </c>
      <c r="EG26" s="105">
        <v>849</v>
      </c>
      <c r="EH26" s="105">
        <v>859</v>
      </c>
      <c r="EI26" s="105">
        <v>1023</v>
      </c>
      <c r="EJ26" s="105">
        <v>1064</v>
      </c>
      <c r="EK26" s="105">
        <v>1044</v>
      </c>
      <c r="EL26" s="105">
        <v>135</v>
      </c>
      <c r="EM26" s="105">
        <v>62</v>
      </c>
      <c r="EN26" s="105">
        <v>182</v>
      </c>
      <c r="EO26" s="105">
        <v>1422</v>
      </c>
      <c r="EP26" s="105">
        <v>1619</v>
      </c>
      <c r="EQ26" s="105">
        <v>1985</v>
      </c>
      <c r="ER26" s="105">
        <v>2605</v>
      </c>
      <c r="ES26" s="105">
        <v>3579</v>
      </c>
      <c r="ET26" s="105">
        <v>4502</v>
      </c>
      <c r="EU26" s="105">
        <v>4588</v>
      </c>
      <c r="EV26" s="105">
        <v>4609</v>
      </c>
      <c r="EW26" s="105">
        <v>4052</v>
      </c>
      <c r="EX26" s="105"/>
      <c r="EY26" s="105">
        <v>3699</v>
      </c>
      <c r="EZ26" s="105">
        <v>4348</v>
      </c>
      <c r="FA26" s="105">
        <v>4927</v>
      </c>
      <c r="FB26" s="105">
        <v>5529</v>
      </c>
      <c r="FC26" s="105">
        <v>5560</v>
      </c>
      <c r="FD26" s="105">
        <v>5625</v>
      </c>
      <c r="FE26" s="105">
        <v>5688</v>
      </c>
      <c r="FF26" s="105">
        <v>5951</v>
      </c>
      <c r="FG26" s="105">
        <v>6066</v>
      </c>
      <c r="FH26" s="105">
        <v>6999</v>
      </c>
      <c r="FI26" s="105">
        <v>8391</v>
      </c>
      <c r="FJ26" s="105">
        <v>7181</v>
      </c>
      <c r="FK26" s="105">
        <v>7222</v>
      </c>
      <c r="FL26" s="105">
        <v>6704</v>
      </c>
      <c r="FM26" s="105">
        <v>4600</v>
      </c>
      <c r="FN26" s="105">
        <v>1031</v>
      </c>
      <c r="FO26" s="105">
        <v>2203</v>
      </c>
      <c r="FP26" s="105">
        <v>8408</v>
      </c>
      <c r="FQ26" s="105">
        <v>10240</v>
      </c>
      <c r="FR26" s="105">
        <v>10072</v>
      </c>
      <c r="FS26" s="105">
        <v>10982</v>
      </c>
      <c r="FT26" s="105">
        <v>11079</v>
      </c>
      <c r="FU26" s="105">
        <v>14100</v>
      </c>
      <c r="FV26" s="105">
        <v>6562</v>
      </c>
      <c r="FW26" s="105">
        <v>2597</v>
      </c>
      <c r="FX26" s="105">
        <v>11244</v>
      </c>
      <c r="FY26" s="144">
        <f t="shared" si="48"/>
        <v>2.6772076372315</v>
      </c>
      <c r="FZ26" s="144">
        <f t="shared" si="49"/>
        <v>3.32961108971891</v>
      </c>
      <c r="GA26" s="140">
        <f t="shared" si="50"/>
        <v>0</v>
      </c>
      <c r="GB26" s="140">
        <v>3214</v>
      </c>
      <c r="GC26" s="140">
        <v>10832</v>
      </c>
      <c r="GD26" s="141">
        <f t="shared" si="51"/>
        <v>29340</v>
      </c>
      <c r="GE26" s="141">
        <f t="shared" si="52"/>
        <v>62783</v>
      </c>
      <c r="GF26" s="141">
        <f t="shared" si="53"/>
        <v>93822</v>
      </c>
      <c r="GG26" s="141">
        <f t="shared" si="54"/>
        <v>20403</v>
      </c>
      <c r="GH26" s="142">
        <v>3113</v>
      </c>
      <c r="GI26" s="142">
        <v>2906</v>
      </c>
      <c r="GJ26" s="142">
        <v>3131</v>
      </c>
      <c r="GK26" s="143">
        <v>379</v>
      </c>
      <c r="GL26" s="105">
        <v>5026</v>
      </c>
      <c r="GM26" s="105">
        <v>10686</v>
      </c>
      <c r="GN26" s="105">
        <v>13249</v>
      </c>
      <c r="GO26" s="105">
        <v>8047</v>
      </c>
      <c r="GP26" s="105">
        <v>16016</v>
      </c>
      <c r="GQ26" s="105">
        <f t="shared" si="79"/>
        <v>17264</v>
      </c>
      <c r="GR26" s="105">
        <f t="shared" si="80"/>
        <v>21456</v>
      </c>
      <c r="GS26" s="105">
        <f t="shared" si="81"/>
        <v>21107</v>
      </c>
      <c r="GT26" s="105">
        <f t="shared" si="82"/>
        <v>7834</v>
      </c>
      <c r="GU26" s="105">
        <f t="shared" si="83"/>
        <v>28720</v>
      </c>
      <c r="GV26" s="105">
        <f t="shared" si="55"/>
        <v>36161</v>
      </c>
      <c r="GW26" s="139">
        <f t="shared" si="97"/>
        <v>0.685356077554064</v>
      </c>
      <c r="GX26" s="139">
        <f t="shared" si="98"/>
        <v>0.25908774373259</v>
      </c>
      <c r="GZ26" s="145" t="s">
        <v>980</v>
      </c>
      <c r="HA26" s="105"/>
      <c r="HB26" s="105"/>
      <c r="HC26" s="105"/>
      <c r="HD26" s="105"/>
      <c r="HE26" s="105"/>
      <c r="HF26" s="105"/>
      <c r="HG26" s="105"/>
      <c r="HH26" s="105"/>
      <c r="HI26" s="105"/>
      <c r="HJ26" s="105"/>
      <c r="HK26" s="105"/>
      <c r="HL26" s="105"/>
      <c r="HM26" s="105"/>
      <c r="HN26" s="105"/>
      <c r="HO26" s="105"/>
      <c r="HP26" s="105"/>
      <c r="HQ26" s="105"/>
      <c r="HR26" s="105"/>
      <c r="HS26" s="105"/>
      <c r="HT26" s="105"/>
      <c r="HU26" s="105"/>
      <c r="HV26" s="105"/>
      <c r="HW26" s="105"/>
      <c r="HX26" s="105"/>
      <c r="HY26" s="105"/>
      <c r="HZ26" s="105"/>
      <c r="IA26" s="105"/>
      <c r="IB26" s="105"/>
      <c r="IC26" s="105"/>
      <c r="ID26" s="105"/>
      <c r="IE26" s="105"/>
      <c r="IF26" s="105"/>
      <c r="IG26" s="105"/>
      <c r="IH26" s="105"/>
      <c r="II26" s="105"/>
      <c r="IJ26" s="105"/>
      <c r="IK26" s="105"/>
      <c r="IL26" s="105"/>
      <c r="IM26" s="105"/>
      <c r="IN26" s="105"/>
      <c r="IO26" s="105"/>
      <c r="IP26" s="105"/>
      <c r="IQ26" s="105"/>
      <c r="IR26" s="105"/>
      <c r="IS26" s="105"/>
      <c r="IT26" s="105"/>
      <c r="IU26" s="105"/>
      <c r="IV26" s="105"/>
      <c r="IW26" s="105"/>
      <c r="IX26" s="105"/>
      <c r="IY26" s="105"/>
      <c r="IZ26" s="105"/>
      <c r="JA26" s="105"/>
      <c r="JB26" s="105">
        <v>1313</v>
      </c>
      <c r="JC26" s="105">
        <v>1049</v>
      </c>
      <c r="JD26" s="105">
        <v>1007</v>
      </c>
      <c r="JE26" s="105">
        <v>1354</v>
      </c>
      <c r="JF26" s="105">
        <v>17</v>
      </c>
      <c r="JG26" s="105"/>
      <c r="JH26" s="105"/>
      <c r="JI26" s="145" t="s">
        <v>980</v>
      </c>
      <c r="JJ26" s="105"/>
      <c r="JK26" s="105"/>
      <c r="JL26" s="105"/>
      <c r="JM26" s="105"/>
      <c r="JN26" s="105"/>
      <c r="JO26" s="105"/>
      <c r="JP26" s="105"/>
      <c r="JQ26" s="105"/>
      <c r="JR26" s="105"/>
      <c r="JS26" s="105"/>
      <c r="JT26" s="105"/>
      <c r="JU26" s="105"/>
      <c r="JV26" s="105"/>
      <c r="JW26" s="105"/>
      <c r="JX26" s="105"/>
      <c r="JY26" s="105"/>
      <c r="JZ26" s="105"/>
      <c r="KA26" s="105"/>
      <c r="KB26" s="105"/>
      <c r="KC26" s="105"/>
      <c r="KD26" s="105"/>
      <c r="KE26" s="105"/>
      <c r="KF26" s="105"/>
      <c r="KG26" s="105"/>
      <c r="KH26" s="105"/>
      <c r="KI26" s="105"/>
      <c r="KJ26" s="105"/>
      <c r="KK26" s="105"/>
      <c r="KL26" s="105"/>
      <c r="KM26" s="105"/>
      <c r="KN26" s="105"/>
      <c r="KO26" s="105"/>
      <c r="KP26" s="105"/>
      <c r="KQ26" s="105"/>
      <c r="KR26" s="105"/>
      <c r="KS26" s="105"/>
      <c r="KT26" s="105"/>
      <c r="KU26" s="105"/>
      <c r="KV26" s="105"/>
      <c r="KW26" s="105"/>
      <c r="KX26" s="105"/>
      <c r="KY26" s="105"/>
      <c r="KZ26" s="105"/>
      <c r="LA26" s="105"/>
      <c r="LB26" s="105"/>
      <c r="LC26" s="105"/>
      <c r="LD26" s="105"/>
      <c r="LE26" s="105"/>
      <c r="LF26" s="105"/>
      <c r="LG26" s="105"/>
      <c r="LH26" s="105"/>
      <c r="LI26" s="105"/>
      <c r="LJ26" s="105"/>
      <c r="LK26" s="105">
        <v>1313</v>
      </c>
      <c r="LL26" s="105">
        <v>1049</v>
      </c>
      <c r="LM26" s="105">
        <v>1007</v>
      </c>
      <c r="LN26" s="105">
        <v>1354</v>
      </c>
      <c r="LO26" s="105">
        <v>17</v>
      </c>
      <c r="LP26" s="105"/>
      <c r="LQ26" s="105"/>
      <c r="LR26" s="105">
        <v>0</v>
      </c>
      <c r="LS26" s="105">
        <v>0</v>
      </c>
      <c r="LT26" s="105">
        <v>803</v>
      </c>
      <c r="LU26" s="105"/>
      <c r="LV26" s="105"/>
      <c r="LW26" s="105">
        <v>544</v>
      </c>
      <c r="LX26" s="105">
        <v>846</v>
      </c>
      <c r="LY26" s="105">
        <v>784</v>
      </c>
      <c r="LZ26" s="105">
        <v>1349</v>
      </c>
      <c r="MA26" s="105">
        <v>934</v>
      </c>
      <c r="MB26" s="105">
        <v>2035</v>
      </c>
      <c r="MC26" s="105">
        <v>1050</v>
      </c>
      <c r="MD26" s="105">
        <v>1602</v>
      </c>
      <c r="ME26" s="105">
        <v>861</v>
      </c>
      <c r="MF26" s="105">
        <v>984</v>
      </c>
      <c r="MG26" s="144">
        <f t="shared" si="58"/>
        <v>0.225404732254047</v>
      </c>
      <c r="MH26" s="144">
        <f t="shared" si="59"/>
        <v>0.142857142857143</v>
      </c>
      <c r="MJ26" s="143">
        <f t="shared" si="60"/>
        <v>0</v>
      </c>
      <c r="MK26" s="143">
        <f t="shared" si="84"/>
        <v>0</v>
      </c>
      <c r="ML26" s="143">
        <f t="shared" si="85"/>
        <v>0</v>
      </c>
      <c r="MM26" s="142">
        <f t="shared" si="61"/>
        <v>0</v>
      </c>
      <c r="MN26" s="142">
        <f t="shared" si="62"/>
        <v>4723</v>
      </c>
      <c r="MO26" s="142">
        <f t="shared" si="63"/>
        <v>8345</v>
      </c>
      <c r="MQ26" s="142">
        <f t="shared" si="86"/>
        <v>0</v>
      </c>
      <c r="MR26" s="143">
        <f t="shared" si="87"/>
        <v>0</v>
      </c>
      <c r="MS26" s="105">
        <f t="shared" si="88"/>
        <v>0</v>
      </c>
      <c r="MT26" s="105">
        <f t="shared" si="89"/>
        <v>0</v>
      </c>
      <c r="MU26" s="105" t="str">
        <f t="shared" si="90"/>
        <v/>
      </c>
      <c r="MV26" s="105" t="str">
        <f t="shared" si="91"/>
        <v/>
      </c>
      <c r="MW26" s="105">
        <f t="shared" si="92"/>
        <v>1313</v>
      </c>
      <c r="MX26" s="105">
        <f t="shared" si="93"/>
        <v>3410</v>
      </c>
      <c r="MY26" s="105"/>
      <c r="MZ26" s="105">
        <f t="shared" si="94"/>
        <v>803</v>
      </c>
      <c r="NA26" s="105">
        <f t="shared" si="95"/>
        <v>544</v>
      </c>
      <c r="NB26" s="105">
        <f t="shared" si="96"/>
        <v>2979</v>
      </c>
      <c r="NC26" s="105">
        <f t="shared" si="40"/>
        <v>4019</v>
      </c>
      <c r="ND26" s="144" t="str">
        <f t="shared" si="64"/>
        <v/>
      </c>
      <c r="NE26" s="144">
        <f t="shared" si="65"/>
        <v>0.349110439744881</v>
      </c>
    </row>
    <row r="27" ht="15" spans="2:369">
      <c r="B27" s="138" t="s">
        <v>972</v>
      </c>
      <c r="C27" s="105">
        <v>680</v>
      </c>
      <c r="D27" s="105">
        <v>578</v>
      </c>
      <c r="E27" s="105">
        <v>1300</v>
      </c>
      <c r="F27" s="105">
        <v>2005</v>
      </c>
      <c r="G27" s="105">
        <v>2065</v>
      </c>
      <c r="H27" s="105"/>
      <c r="I27" s="105"/>
      <c r="J27" s="105">
        <v>135</v>
      </c>
      <c r="K27" s="105">
        <v>2395</v>
      </c>
      <c r="L27" s="105">
        <v>1543</v>
      </c>
      <c r="M27" s="105">
        <v>489</v>
      </c>
      <c r="N27" s="105">
        <v>1107</v>
      </c>
      <c r="O27" s="105"/>
      <c r="P27" s="105">
        <v>515</v>
      </c>
      <c r="Q27" s="105">
        <v>619</v>
      </c>
      <c r="R27" s="105">
        <v>83</v>
      </c>
      <c r="S27" s="105">
        <v>256</v>
      </c>
      <c r="T27" s="105">
        <v>776</v>
      </c>
      <c r="U27" s="105">
        <v>25</v>
      </c>
      <c r="V27" s="105"/>
      <c r="W27" s="105"/>
      <c r="X27" s="105"/>
      <c r="Y27" s="105"/>
      <c r="Z27" s="105">
        <v>37</v>
      </c>
      <c r="AA27" s="105">
        <v>180</v>
      </c>
      <c r="AB27" s="105">
        <v>38</v>
      </c>
      <c r="AC27" s="105">
        <v>619</v>
      </c>
      <c r="AD27" s="105">
        <v>355</v>
      </c>
      <c r="AE27" s="105">
        <v>1838</v>
      </c>
      <c r="AF27" s="105">
        <v>897</v>
      </c>
      <c r="AG27" s="105">
        <v>489</v>
      </c>
      <c r="AH27" s="105">
        <v>704</v>
      </c>
      <c r="AI27" s="105">
        <v>667</v>
      </c>
      <c r="AJ27" s="105">
        <v>1141</v>
      </c>
      <c r="AK27" s="105">
        <v>1728</v>
      </c>
      <c r="AL27" s="105">
        <v>2610</v>
      </c>
      <c r="AM27" s="105">
        <v>3240</v>
      </c>
      <c r="AN27" s="105">
        <v>3274</v>
      </c>
      <c r="AO27" s="105">
        <v>4080</v>
      </c>
      <c r="AP27" s="105">
        <v>3828</v>
      </c>
      <c r="AQ27" s="105">
        <v>8371</v>
      </c>
      <c r="AR27" s="105">
        <v>6358</v>
      </c>
      <c r="AS27" s="105">
        <v>8726</v>
      </c>
      <c r="AT27" s="105">
        <v>7358</v>
      </c>
      <c r="AU27" s="105">
        <v>7970</v>
      </c>
      <c r="AV27" s="105">
        <v>6386</v>
      </c>
      <c r="AW27" s="105">
        <v>6443</v>
      </c>
      <c r="AX27" s="105">
        <v>10404</v>
      </c>
      <c r="AY27" s="105">
        <v>9852</v>
      </c>
      <c r="AZ27" s="105">
        <v>5613</v>
      </c>
      <c r="BA27" s="105">
        <v>10709</v>
      </c>
      <c r="BB27" s="105">
        <v>6692</v>
      </c>
      <c r="BC27" s="105">
        <v>8485</v>
      </c>
      <c r="BD27" s="105">
        <v>10161</v>
      </c>
      <c r="BE27" s="105">
        <v>10127</v>
      </c>
      <c r="BF27" s="105">
        <v>4255</v>
      </c>
      <c r="BG27" s="105">
        <v>6309</v>
      </c>
      <c r="BH27" s="105">
        <v>8835</v>
      </c>
      <c r="BI27" s="105">
        <v>8915</v>
      </c>
      <c r="BJ27" s="105">
        <v>8674</v>
      </c>
      <c r="BK27" s="105">
        <v>3545</v>
      </c>
      <c r="BL27" s="105">
        <v>712</v>
      </c>
      <c r="BM27" s="105">
        <v>4317</v>
      </c>
      <c r="BN27" s="105"/>
      <c r="BO27" s="105">
        <v>1611</v>
      </c>
      <c r="BP27" s="105">
        <v>1007</v>
      </c>
      <c r="BQ27" s="105">
        <v>427</v>
      </c>
      <c r="BR27" s="105"/>
      <c r="BS27" s="105">
        <v>937</v>
      </c>
      <c r="BT27" s="105">
        <v>1488</v>
      </c>
      <c r="BU27" s="105">
        <v>712</v>
      </c>
      <c r="BV27" s="105">
        <v>787</v>
      </c>
      <c r="BW27" s="105">
        <v>737</v>
      </c>
      <c r="BX27" s="105">
        <v>1244</v>
      </c>
      <c r="BY27" s="105">
        <v>672</v>
      </c>
      <c r="BZ27" s="139">
        <f t="shared" si="41"/>
        <v>-0.844336344683808</v>
      </c>
      <c r="CA27" s="139">
        <f t="shared" si="42"/>
        <v>-0.459807073954984</v>
      </c>
      <c r="CB27" s="140">
        <f t="shared" si="43"/>
        <v>12297</v>
      </c>
      <c r="CC27" s="140">
        <f t="shared" si="67"/>
        <v>2311</v>
      </c>
      <c r="CD27" s="140">
        <f t="shared" si="68"/>
        <v>11266</v>
      </c>
      <c r="CE27" s="141">
        <f t="shared" si="44"/>
        <v>76438</v>
      </c>
      <c r="CF27" s="141">
        <f t="shared" si="45"/>
        <v>98627</v>
      </c>
      <c r="CG27" s="141">
        <f t="shared" si="46"/>
        <v>15543</v>
      </c>
      <c r="CH27" s="141">
        <f t="shared" si="47"/>
        <v>2653</v>
      </c>
      <c r="CI27" s="142">
        <f t="shared" si="69"/>
        <v>1860</v>
      </c>
      <c r="CJ27" s="142">
        <f t="shared" si="70"/>
        <v>5479</v>
      </c>
      <c r="CK27" s="143">
        <f t="shared" si="71"/>
        <v>10594</v>
      </c>
      <c r="CL27" s="105">
        <f t="shared" si="72"/>
        <v>18557</v>
      </c>
      <c r="CM27" s="105">
        <f t="shared" si="73"/>
        <v>24054</v>
      </c>
      <c r="CN27" s="105">
        <f t="shared" si="74"/>
        <v>23233</v>
      </c>
      <c r="CO27" s="105">
        <f t="shared" si="75"/>
        <v>26174</v>
      </c>
      <c r="CP27" s="105">
        <f t="shared" si="76"/>
        <v>25338</v>
      </c>
      <c r="CQ27" s="105">
        <f t="shared" si="77"/>
        <v>20691</v>
      </c>
      <c r="CR27" s="105">
        <f t="shared" si="78"/>
        <v>26424</v>
      </c>
      <c r="CS27" s="105">
        <f t="shared" si="12"/>
        <v>8574</v>
      </c>
      <c r="CT27" s="105">
        <f t="shared" si="13"/>
        <v>2618</v>
      </c>
      <c r="CU27" s="105">
        <f t="shared" si="14"/>
        <v>1364</v>
      </c>
      <c r="CV27" s="105">
        <f t="shared" si="15"/>
        <v>2987</v>
      </c>
      <c r="CW27" s="139">
        <f t="shared" si="16"/>
        <v>-0.886958825310324</v>
      </c>
      <c r="CX27" s="139">
        <f t="shared" si="17"/>
        <v>1.18988269794721</v>
      </c>
      <c r="CY27" s="131"/>
      <c r="CZ27" s="138" t="s">
        <v>981</v>
      </c>
      <c r="DA27" s="138" t="s">
        <v>981</v>
      </c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5"/>
      <c r="DO27" s="105"/>
      <c r="DP27" s="105"/>
      <c r="DQ27" s="105"/>
      <c r="DR27" s="105"/>
      <c r="DS27" s="105"/>
      <c r="DT27" s="105"/>
      <c r="DU27" s="105"/>
      <c r="DV27" s="105"/>
      <c r="DW27" s="105"/>
      <c r="DX27" s="105"/>
      <c r="DY27" s="105"/>
      <c r="DZ27" s="105"/>
      <c r="EA27" s="105"/>
      <c r="EB27" s="105"/>
      <c r="EC27" s="105"/>
      <c r="ED27" s="105"/>
      <c r="EE27" s="105"/>
      <c r="EF27" s="105"/>
      <c r="EG27" s="105"/>
      <c r="EH27" s="105"/>
      <c r="EI27" s="105"/>
      <c r="EJ27" s="105"/>
      <c r="EK27" s="105"/>
      <c r="EL27" s="105"/>
      <c r="EM27" s="105">
        <v>524</v>
      </c>
      <c r="EN27" s="105">
        <v>1619</v>
      </c>
      <c r="EO27" s="105">
        <v>2249</v>
      </c>
      <c r="EP27" s="105">
        <v>2257</v>
      </c>
      <c r="EQ27" s="105">
        <v>2801</v>
      </c>
      <c r="ER27" s="105">
        <v>2788</v>
      </c>
      <c r="ES27" s="105">
        <v>3255</v>
      </c>
      <c r="ET27" s="105">
        <v>4290</v>
      </c>
      <c r="EU27" s="105">
        <v>5322</v>
      </c>
      <c r="EV27" s="105">
        <v>5456</v>
      </c>
      <c r="EW27" s="105">
        <v>5578</v>
      </c>
      <c r="EX27" s="105">
        <v>4509</v>
      </c>
      <c r="EY27" s="105">
        <v>3518</v>
      </c>
      <c r="EZ27" s="105">
        <v>3985</v>
      </c>
      <c r="FA27" s="105">
        <v>3209</v>
      </c>
      <c r="FB27" s="105">
        <v>4871</v>
      </c>
      <c r="FC27" s="105">
        <v>4752</v>
      </c>
      <c r="FD27" s="105">
        <v>3812</v>
      </c>
      <c r="FE27" s="105">
        <v>5506</v>
      </c>
      <c r="FF27" s="105">
        <v>5900</v>
      </c>
      <c r="FG27" s="105">
        <v>4176</v>
      </c>
      <c r="FH27" s="105">
        <v>1577</v>
      </c>
      <c r="FI27" s="105">
        <v>3775</v>
      </c>
      <c r="FJ27" s="105">
        <v>685</v>
      </c>
      <c r="FK27" s="105">
        <v>925</v>
      </c>
      <c r="FL27" s="105">
        <v>905</v>
      </c>
      <c r="FM27" s="105">
        <v>1522</v>
      </c>
      <c r="FN27" s="105">
        <v>2093</v>
      </c>
      <c r="FO27" s="105">
        <v>881</v>
      </c>
      <c r="FP27" s="105">
        <v>473</v>
      </c>
      <c r="FQ27" s="105">
        <v>674</v>
      </c>
      <c r="FR27" s="105">
        <v>1253</v>
      </c>
      <c r="FS27" s="105">
        <v>453</v>
      </c>
      <c r="FT27" s="105">
        <v>188</v>
      </c>
      <c r="FU27" s="105">
        <v>623</v>
      </c>
      <c r="FV27" s="105">
        <v>135</v>
      </c>
      <c r="FW27" s="105">
        <v>480</v>
      </c>
      <c r="FX27" s="105">
        <v>337</v>
      </c>
      <c r="FY27" s="144">
        <f t="shared" si="48"/>
        <v>1.37237569060773</v>
      </c>
      <c r="FZ27" s="144">
        <f t="shared" si="49"/>
        <v>-0.297916666666667</v>
      </c>
      <c r="GA27" s="140">
        <f t="shared" si="50"/>
        <v>0</v>
      </c>
      <c r="GB27" s="140">
        <v>0</v>
      </c>
      <c r="GC27" s="140">
        <v>0</v>
      </c>
      <c r="GD27" s="141">
        <f t="shared" si="51"/>
        <v>36139</v>
      </c>
      <c r="GE27" s="141">
        <f t="shared" si="52"/>
        <v>49590</v>
      </c>
      <c r="GF27" s="141">
        <f t="shared" si="53"/>
        <v>10675</v>
      </c>
      <c r="GG27" s="141">
        <f t="shared" si="54"/>
        <v>952</v>
      </c>
      <c r="GH27" s="142">
        <v>0</v>
      </c>
      <c r="GI27" s="142">
        <v>0</v>
      </c>
      <c r="GJ27" s="142">
        <v>0</v>
      </c>
      <c r="GK27" s="143">
        <v>2143</v>
      </c>
      <c r="GL27" s="105">
        <v>7307</v>
      </c>
      <c r="GM27" s="105">
        <v>10333</v>
      </c>
      <c r="GN27" s="105">
        <v>16356</v>
      </c>
      <c r="GO27" s="105">
        <v>12012</v>
      </c>
      <c r="GP27" s="105">
        <v>12832</v>
      </c>
      <c r="GQ27" s="105">
        <f t="shared" si="79"/>
        <v>15218</v>
      </c>
      <c r="GR27" s="105">
        <f t="shared" si="80"/>
        <v>9528</v>
      </c>
      <c r="GS27" s="105">
        <f t="shared" si="81"/>
        <v>2515</v>
      </c>
      <c r="GT27" s="105">
        <f t="shared" si="82"/>
        <v>4496</v>
      </c>
      <c r="GU27" s="105">
        <f t="shared" si="83"/>
        <v>2400</v>
      </c>
      <c r="GV27" s="105">
        <f t="shared" si="55"/>
        <v>1264</v>
      </c>
      <c r="GW27" s="139">
        <f t="shared" si="97"/>
        <v>-0.867338371116709</v>
      </c>
      <c r="GX27" s="139">
        <f t="shared" si="98"/>
        <v>-0.473333333333333</v>
      </c>
      <c r="GZ27" s="138" t="s">
        <v>982</v>
      </c>
      <c r="HA27" s="105"/>
      <c r="HB27" s="105"/>
      <c r="HC27" s="105"/>
      <c r="HD27" s="105"/>
      <c r="HE27" s="105"/>
      <c r="HF27" s="105"/>
      <c r="HG27" s="105"/>
      <c r="HH27" s="105"/>
      <c r="HI27" s="105"/>
      <c r="HJ27" s="105"/>
      <c r="HK27" s="105"/>
      <c r="HL27" s="105"/>
      <c r="HM27" s="105"/>
      <c r="HN27" s="105"/>
      <c r="HO27" s="105"/>
      <c r="HP27" s="105"/>
      <c r="HQ27" s="105"/>
      <c r="HR27" s="105"/>
      <c r="HS27" s="105"/>
      <c r="HT27" s="105"/>
      <c r="HU27" s="105"/>
      <c r="HV27" s="105"/>
      <c r="HW27" s="105"/>
      <c r="HX27" s="105"/>
      <c r="HY27" s="105"/>
      <c r="HZ27" s="105"/>
      <c r="IA27" s="105"/>
      <c r="IB27" s="105"/>
      <c r="IC27" s="105"/>
      <c r="ID27" s="105"/>
      <c r="IE27" s="105"/>
      <c r="IF27" s="105"/>
      <c r="IG27" s="105"/>
      <c r="IH27" s="105"/>
      <c r="II27" s="105"/>
      <c r="IJ27" s="105"/>
      <c r="IK27" s="105"/>
      <c r="IL27" s="105"/>
      <c r="IM27" s="105"/>
      <c r="IN27" s="105"/>
      <c r="IO27" s="105"/>
      <c r="IP27" s="105"/>
      <c r="IQ27" s="105"/>
      <c r="IR27" s="105"/>
      <c r="IS27" s="105"/>
      <c r="IT27" s="105"/>
      <c r="IU27" s="105"/>
      <c r="IV27" s="105"/>
      <c r="IW27" s="105"/>
      <c r="IX27" s="105"/>
      <c r="IY27" s="105"/>
      <c r="IZ27" s="105"/>
      <c r="JA27" s="105"/>
      <c r="JB27" s="105"/>
      <c r="JC27" s="105"/>
      <c r="JD27" s="105">
        <v>1559</v>
      </c>
      <c r="JE27" s="105">
        <v>1298</v>
      </c>
      <c r="JF27" s="105">
        <v>919</v>
      </c>
      <c r="JG27" s="105">
        <v>618</v>
      </c>
      <c r="JH27" s="105"/>
      <c r="JI27" s="138" t="s">
        <v>982</v>
      </c>
      <c r="JJ27" s="105"/>
      <c r="JK27" s="105"/>
      <c r="JL27" s="105"/>
      <c r="JM27" s="105"/>
      <c r="JN27" s="105"/>
      <c r="JO27" s="105"/>
      <c r="JP27" s="105"/>
      <c r="JQ27" s="105"/>
      <c r="JR27" s="105"/>
      <c r="JS27" s="105"/>
      <c r="JT27" s="105"/>
      <c r="JU27" s="105"/>
      <c r="JV27" s="105"/>
      <c r="JW27" s="105"/>
      <c r="JX27" s="105"/>
      <c r="JY27" s="105"/>
      <c r="JZ27" s="105"/>
      <c r="KA27" s="105"/>
      <c r="KB27" s="105"/>
      <c r="KC27" s="105"/>
      <c r="KD27" s="105"/>
      <c r="KE27" s="105"/>
      <c r="KF27" s="105"/>
      <c r="KG27" s="105"/>
      <c r="KH27" s="105"/>
      <c r="KI27" s="105"/>
      <c r="KJ27" s="105"/>
      <c r="KK27" s="105"/>
      <c r="KL27" s="105"/>
      <c r="KM27" s="105"/>
      <c r="KN27" s="105"/>
      <c r="KO27" s="105"/>
      <c r="KP27" s="105"/>
      <c r="KQ27" s="105"/>
      <c r="KR27" s="105"/>
      <c r="KS27" s="105"/>
      <c r="KT27" s="105"/>
      <c r="KU27" s="105"/>
      <c r="KV27" s="105"/>
      <c r="KW27" s="105"/>
      <c r="KX27" s="105"/>
      <c r="KY27" s="105"/>
      <c r="KZ27" s="105"/>
      <c r="LA27" s="105"/>
      <c r="LB27" s="105"/>
      <c r="LC27" s="105"/>
      <c r="LD27" s="105"/>
      <c r="LE27" s="105"/>
      <c r="LF27" s="105"/>
      <c r="LG27" s="105"/>
      <c r="LH27" s="105"/>
      <c r="LI27" s="105"/>
      <c r="LJ27" s="105"/>
      <c r="LK27" s="105"/>
      <c r="LL27" s="105"/>
      <c r="LM27" s="105">
        <v>1559</v>
      </c>
      <c r="LN27" s="105">
        <v>1298</v>
      </c>
      <c r="LO27" s="105">
        <v>919</v>
      </c>
      <c r="LP27" s="105">
        <v>618</v>
      </c>
      <c r="LQ27" s="105">
        <v>972</v>
      </c>
      <c r="LR27" s="105">
        <v>524</v>
      </c>
      <c r="LS27" s="105">
        <v>637</v>
      </c>
      <c r="LT27" s="105">
        <v>1656</v>
      </c>
      <c r="LU27" s="105">
        <v>1382</v>
      </c>
      <c r="LV27" s="105">
        <v>1208</v>
      </c>
      <c r="LW27" s="105">
        <v>1206</v>
      </c>
      <c r="LX27" s="105">
        <v>1894</v>
      </c>
      <c r="LY27" s="105">
        <v>1413</v>
      </c>
      <c r="LZ27" s="105">
        <v>1810</v>
      </c>
      <c r="MA27" s="105">
        <v>3004</v>
      </c>
      <c r="MB27" s="105">
        <v>3550</v>
      </c>
      <c r="MC27" s="105">
        <v>4879</v>
      </c>
      <c r="MD27" s="105">
        <v>3208</v>
      </c>
      <c r="ME27" s="105">
        <v>1166</v>
      </c>
      <c r="MF27" s="105">
        <v>2764</v>
      </c>
      <c r="MG27" s="144">
        <f t="shared" si="58"/>
        <v>0.669082125603865</v>
      </c>
      <c r="MH27" s="144">
        <f t="shared" si="59"/>
        <v>1.3704974271012</v>
      </c>
      <c r="MJ27" s="143">
        <f t="shared" si="60"/>
        <v>0</v>
      </c>
      <c r="MK27" s="143">
        <f t="shared" si="84"/>
        <v>0</v>
      </c>
      <c r="ML27" s="143">
        <f t="shared" si="85"/>
        <v>0</v>
      </c>
      <c r="MM27" s="142">
        <f t="shared" si="61"/>
        <v>0</v>
      </c>
      <c r="MN27" s="142">
        <f t="shared" si="62"/>
        <v>5366</v>
      </c>
      <c r="MO27" s="142">
        <f t="shared" si="63"/>
        <v>23163</v>
      </c>
      <c r="MQ27" s="142">
        <f t="shared" si="86"/>
        <v>0</v>
      </c>
      <c r="MR27" s="143">
        <f t="shared" si="87"/>
        <v>0</v>
      </c>
      <c r="MS27" s="105">
        <f t="shared" si="88"/>
        <v>0</v>
      </c>
      <c r="MT27" s="105">
        <f t="shared" si="89"/>
        <v>0</v>
      </c>
      <c r="MU27" s="105" t="str">
        <f t="shared" si="90"/>
        <v/>
      </c>
      <c r="MV27" s="105" t="str">
        <f t="shared" si="91"/>
        <v/>
      </c>
      <c r="MW27" s="105" t="str">
        <f t="shared" si="92"/>
        <v/>
      </c>
      <c r="MX27" s="105">
        <f t="shared" si="93"/>
        <v>2857</v>
      </c>
      <c r="MY27" s="105">
        <f t="shared" ref="MY27:MY48" si="99">SUM((LO27:LQ27))</f>
        <v>2509</v>
      </c>
      <c r="MZ27" s="105">
        <f t="shared" si="94"/>
        <v>2817</v>
      </c>
      <c r="NA27" s="105">
        <f t="shared" si="95"/>
        <v>3796</v>
      </c>
      <c r="NB27" s="105">
        <f t="shared" si="96"/>
        <v>5117</v>
      </c>
      <c r="NC27" s="105">
        <f t="shared" si="40"/>
        <v>11433</v>
      </c>
      <c r="ND27" s="144">
        <f t="shared" si="64"/>
        <v>3.55679553607015</v>
      </c>
      <c r="NE27" s="144">
        <f t="shared" si="65"/>
        <v>1.234316982607</v>
      </c>
    </row>
    <row r="28" ht="15" spans="2:369">
      <c r="B28" s="138" t="s">
        <v>962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>
        <v>4289</v>
      </c>
      <c r="AX28" s="105">
        <v>8390</v>
      </c>
      <c r="AY28" s="105">
        <v>9984</v>
      </c>
      <c r="AZ28" s="105">
        <v>6442</v>
      </c>
      <c r="BA28" s="105">
        <v>11687</v>
      </c>
      <c r="BB28" s="105">
        <v>7078</v>
      </c>
      <c r="BC28" s="105">
        <v>9243</v>
      </c>
      <c r="BD28" s="105">
        <v>9663</v>
      </c>
      <c r="BE28" s="105">
        <v>9391</v>
      </c>
      <c r="BF28" s="105">
        <v>8616</v>
      </c>
      <c r="BG28" s="105">
        <v>8650</v>
      </c>
      <c r="BH28" s="105">
        <v>7145</v>
      </c>
      <c r="BI28" s="105">
        <v>4048</v>
      </c>
      <c r="BJ28" s="105">
        <v>4592</v>
      </c>
      <c r="BK28" s="105">
        <v>2736</v>
      </c>
      <c r="BL28" s="105">
        <v>3134</v>
      </c>
      <c r="BM28" s="105">
        <v>3951</v>
      </c>
      <c r="BN28" s="105">
        <v>4253</v>
      </c>
      <c r="BO28" s="105">
        <v>5393</v>
      </c>
      <c r="BP28" s="105">
        <v>6041</v>
      </c>
      <c r="BQ28" s="105">
        <v>5716</v>
      </c>
      <c r="BR28" s="105">
        <v>5845</v>
      </c>
      <c r="BS28" s="105">
        <v>7294</v>
      </c>
      <c r="BT28" s="105">
        <v>7318</v>
      </c>
      <c r="BU28" s="105">
        <v>9219</v>
      </c>
      <c r="BV28" s="105">
        <v>7462</v>
      </c>
      <c r="BW28" s="105">
        <v>3618</v>
      </c>
      <c r="BX28" s="105">
        <v>618</v>
      </c>
      <c r="BY28" s="105">
        <v>1647</v>
      </c>
      <c r="BZ28" s="139">
        <f t="shared" si="41"/>
        <v>-0.583143507972665</v>
      </c>
      <c r="CA28" s="139">
        <f t="shared" si="42"/>
        <v>1.66504854368932</v>
      </c>
      <c r="CB28" s="140">
        <f t="shared" si="43"/>
        <v>0</v>
      </c>
      <c r="CC28" s="140">
        <f t="shared" si="67"/>
        <v>0</v>
      </c>
      <c r="CD28" s="140">
        <f t="shared" si="68"/>
        <v>0</v>
      </c>
      <c r="CE28" s="141">
        <f t="shared" si="44"/>
        <v>12679</v>
      </c>
      <c r="CF28" s="141">
        <f t="shared" si="45"/>
        <v>96539</v>
      </c>
      <c r="CG28" s="141">
        <f t="shared" si="46"/>
        <v>68362</v>
      </c>
      <c r="CH28" s="141">
        <f t="shared" si="47"/>
        <v>5883</v>
      </c>
      <c r="CI28" s="142">
        <f t="shared" si="69"/>
        <v>0</v>
      </c>
      <c r="CJ28" s="142">
        <f t="shared" si="70"/>
        <v>0</v>
      </c>
      <c r="CK28" s="143">
        <f t="shared" si="71"/>
        <v>0</v>
      </c>
      <c r="CL28" s="105">
        <f t="shared" si="72"/>
        <v>0</v>
      </c>
      <c r="CM28" s="105">
        <f t="shared" si="73"/>
        <v>0</v>
      </c>
      <c r="CN28" s="105">
        <f t="shared" si="74"/>
        <v>12679</v>
      </c>
      <c r="CO28" s="105">
        <f t="shared" si="75"/>
        <v>28113</v>
      </c>
      <c r="CP28" s="105">
        <f t="shared" si="76"/>
        <v>25984</v>
      </c>
      <c r="CQ28" s="105">
        <f t="shared" si="77"/>
        <v>26657</v>
      </c>
      <c r="CR28" s="105">
        <f t="shared" si="78"/>
        <v>15785</v>
      </c>
      <c r="CS28" s="105">
        <f t="shared" si="12"/>
        <v>9821</v>
      </c>
      <c r="CT28" s="105">
        <f t="shared" si="13"/>
        <v>15687</v>
      </c>
      <c r="CU28" s="105">
        <f t="shared" si="14"/>
        <v>18855</v>
      </c>
      <c r="CV28" s="105">
        <f t="shared" si="15"/>
        <v>23999</v>
      </c>
      <c r="CW28" s="139">
        <f t="shared" si="16"/>
        <v>0.520367437440608</v>
      </c>
      <c r="CX28" s="139">
        <f t="shared" si="17"/>
        <v>0.272818880933439</v>
      </c>
      <c r="CY28" s="131"/>
      <c r="CZ28" s="145" t="s">
        <v>983</v>
      </c>
      <c r="DA28" s="145" t="s">
        <v>983</v>
      </c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5"/>
      <c r="DO28" s="105"/>
      <c r="DP28" s="105"/>
      <c r="DQ28" s="105"/>
      <c r="DR28" s="105"/>
      <c r="DS28" s="105"/>
      <c r="DT28" s="105"/>
      <c r="DU28" s="105"/>
      <c r="DV28" s="105"/>
      <c r="DW28" s="105"/>
      <c r="DX28" s="105"/>
      <c r="DY28" s="105"/>
      <c r="DZ28" s="105"/>
      <c r="EA28" s="105"/>
      <c r="EB28" s="105"/>
      <c r="EC28" s="105"/>
      <c r="ED28" s="105"/>
      <c r="EE28" s="105"/>
      <c r="EF28" s="105"/>
      <c r="EG28" s="105"/>
      <c r="EH28" s="105"/>
      <c r="EI28" s="105"/>
      <c r="EJ28" s="105"/>
      <c r="EK28" s="105"/>
      <c r="EL28" s="105"/>
      <c r="EM28" s="105"/>
      <c r="EN28" s="105"/>
      <c r="EO28" s="105"/>
      <c r="EP28" s="105"/>
      <c r="EQ28" s="105"/>
      <c r="ER28" s="105"/>
      <c r="ES28" s="105"/>
      <c r="ET28" s="105"/>
      <c r="EU28" s="105"/>
      <c r="EV28" s="105"/>
      <c r="EW28" s="105"/>
      <c r="EX28" s="105"/>
      <c r="EY28" s="105"/>
      <c r="EZ28" s="105"/>
      <c r="FA28" s="105"/>
      <c r="FB28" s="105"/>
      <c r="FC28" s="105">
        <v>4033</v>
      </c>
      <c r="FD28" s="105">
        <v>5171</v>
      </c>
      <c r="FE28" s="105">
        <v>6320</v>
      </c>
      <c r="FF28" s="105">
        <v>5714</v>
      </c>
      <c r="FG28" s="105">
        <v>1496</v>
      </c>
      <c r="FH28" s="105">
        <v>2271</v>
      </c>
      <c r="FI28" s="105">
        <v>4357</v>
      </c>
      <c r="FJ28" s="105">
        <v>1522</v>
      </c>
      <c r="FK28" s="105">
        <v>1838</v>
      </c>
      <c r="FL28" s="105">
        <v>1092</v>
      </c>
      <c r="FM28" s="105">
        <v>2632</v>
      </c>
      <c r="FN28" s="105">
        <v>1493</v>
      </c>
      <c r="FO28" s="105">
        <v>1470</v>
      </c>
      <c r="FP28" s="105">
        <v>1591</v>
      </c>
      <c r="FQ28" s="105">
        <v>3541</v>
      </c>
      <c r="FR28" s="105">
        <v>4547</v>
      </c>
      <c r="FS28" s="105">
        <v>4578</v>
      </c>
      <c r="FT28" s="105">
        <v>4375</v>
      </c>
      <c r="FU28" s="105">
        <v>4228</v>
      </c>
      <c r="FV28" s="105">
        <v>4329</v>
      </c>
      <c r="FW28" s="105">
        <v>2071</v>
      </c>
      <c r="FX28" s="105">
        <v>1580</v>
      </c>
      <c r="FY28" s="144">
        <f t="shared" si="48"/>
        <v>2.44688644688645</v>
      </c>
      <c r="FZ28" s="144">
        <f t="shared" si="49"/>
        <v>-0.237083534524384</v>
      </c>
      <c r="GA28" s="140">
        <f t="shared" si="50"/>
        <v>0</v>
      </c>
      <c r="GB28" s="140">
        <v>0</v>
      </c>
      <c r="GC28" s="140">
        <v>0</v>
      </c>
      <c r="GD28" s="141">
        <f t="shared" si="51"/>
        <v>0</v>
      </c>
      <c r="GE28" s="141">
        <f t="shared" si="52"/>
        <v>29362</v>
      </c>
      <c r="GF28" s="141">
        <f t="shared" si="53"/>
        <v>32907</v>
      </c>
      <c r="GG28" s="141">
        <f t="shared" si="54"/>
        <v>7980</v>
      </c>
      <c r="GH28" s="142">
        <v>0</v>
      </c>
      <c r="GI28" s="142">
        <v>0</v>
      </c>
      <c r="GJ28" s="142">
        <v>0</v>
      </c>
      <c r="GK28" s="143">
        <v>0</v>
      </c>
      <c r="GL28" s="105">
        <v>0</v>
      </c>
      <c r="GM28" s="105">
        <v>0</v>
      </c>
      <c r="GN28" s="105">
        <v>0</v>
      </c>
      <c r="GO28" s="105" t="s">
        <v>956</v>
      </c>
      <c r="GP28" s="105">
        <v>4033</v>
      </c>
      <c r="GQ28" s="105">
        <f t="shared" si="79"/>
        <v>17205</v>
      </c>
      <c r="GR28" s="105">
        <f t="shared" si="80"/>
        <v>8124</v>
      </c>
      <c r="GS28" s="105">
        <f t="shared" si="81"/>
        <v>4452</v>
      </c>
      <c r="GT28" s="105">
        <f t="shared" si="82"/>
        <v>5595</v>
      </c>
      <c r="GU28" s="105">
        <f t="shared" si="83"/>
        <v>9679</v>
      </c>
      <c r="GV28" s="105">
        <f t="shared" si="55"/>
        <v>13181</v>
      </c>
      <c r="GW28" s="139">
        <f t="shared" si="97"/>
        <v>0.622476612506155</v>
      </c>
      <c r="GX28" s="139">
        <f t="shared" si="98"/>
        <v>0.361814237007955</v>
      </c>
      <c r="GZ28" s="138" t="s">
        <v>984</v>
      </c>
      <c r="HA28" s="105"/>
      <c r="HB28" s="105"/>
      <c r="HC28" s="105"/>
      <c r="HD28" s="105"/>
      <c r="HE28" s="105"/>
      <c r="HF28" s="105"/>
      <c r="HG28" s="105"/>
      <c r="HH28" s="105"/>
      <c r="HI28" s="105"/>
      <c r="HJ28" s="105"/>
      <c r="HK28" s="105"/>
      <c r="HL28" s="105"/>
      <c r="HM28" s="105">
        <v>873</v>
      </c>
      <c r="HN28" s="105">
        <v>1475</v>
      </c>
      <c r="HO28" s="105">
        <v>2731</v>
      </c>
      <c r="HP28" s="105">
        <v>3767</v>
      </c>
      <c r="HQ28" s="105">
        <v>2629</v>
      </c>
      <c r="HR28" s="105">
        <v>2086</v>
      </c>
      <c r="HS28" s="105">
        <v>994</v>
      </c>
      <c r="HT28" s="105">
        <v>673</v>
      </c>
      <c r="HU28" s="105">
        <v>949</v>
      </c>
      <c r="HV28" s="105">
        <v>597</v>
      </c>
      <c r="HW28" s="105">
        <v>409</v>
      </c>
      <c r="HX28" s="105">
        <v>3376</v>
      </c>
      <c r="HY28" s="105">
        <v>2217</v>
      </c>
      <c r="HZ28" s="105">
        <v>133</v>
      </c>
      <c r="IA28" s="105">
        <v>519</v>
      </c>
      <c r="IB28" s="105">
        <v>1137</v>
      </c>
      <c r="IC28" s="105">
        <v>1023</v>
      </c>
      <c r="ID28" s="105">
        <v>1357</v>
      </c>
      <c r="IE28" s="105">
        <v>991</v>
      </c>
      <c r="IF28" s="105">
        <v>992</v>
      </c>
      <c r="IG28" s="105">
        <v>3555</v>
      </c>
      <c r="IH28" s="105">
        <v>1173</v>
      </c>
      <c r="II28" s="105">
        <v>2164</v>
      </c>
      <c r="IJ28" s="105">
        <v>1662</v>
      </c>
      <c r="IK28" s="105">
        <v>225</v>
      </c>
      <c r="IL28" s="105">
        <v>639</v>
      </c>
      <c r="IM28" s="105">
        <v>1786</v>
      </c>
      <c r="IN28" s="105">
        <v>1012</v>
      </c>
      <c r="IO28" s="105">
        <v>1222</v>
      </c>
      <c r="IP28" s="105">
        <v>709</v>
      </c>
      <c r="IQ28" s="105">
        <v>265</v>
      </c>
      <c r="IR28" s="105">
        <v>1189</v>
      </c>
      <c r="IS28" s="105">
        <v>441</v>
      </c>
      <c r="IT28" s="105">
        <v>152</v>
      </c>
      <c r="IU28" s="105">
        <v>2157</v>
      </c>
      <c r="IV28" s="105">
        <v>91</v>
      </c>
      <c r="IW28" s="105">
        <v>731</v>
      </c>
      <c r="IX28" s="105">
        <v>3025</v>
      </c>
      <c r="IY28" s="105">
        <v>1894</v>
      </c>
      <c r="IZ28" s="105">
        <v>592</v>
      </c>
      <c r="JA28" s="105">
        <v>1257</v>
      </c>
      <c r="JB28" s="105">
        <v>2345</v>
      </c>
      <c r="JC28" s="105">
        <v>2048</v>
      </c>
      <c r="JD28" s="105">
        <v>799</v>
      </c>
      <c r="JE28" s="105">
        <v>1216</v>
      </c>
      <c r="JF28" s="105">
        <v>1183</v>
      </c>
      <c r="JG28" s="105">
        <v>656</v>
      </c>
      <c r="JH28" s="105"/>
      <c r="JI28" s="138" t="s">
        <v>984</v>
      </c>
      <c r="JJ28" s="105"/>
      <c r="JK28" s="105"/>
      <c r="JL28" s="105"/>
      <c r="JM28" s="105"/>
      <c r="JN28" s="105"/>
      <c r="JO28" s="105"/>
      <c r="JP28" s="105"/>
      <c r="JQ28" s="105"/>
      <c r="JR28" s="105"/>
      <c r="JS28" s="105"/>
      <c r="JT28" s="105"/>
      <c r="JU28" s="105"/>
      <c r="JV28" s="105">
        <v>873</v>
      </c>
      <c r="JW28" s="105">
        <v>1475</v>
      </c>
      <c r="JX28" s="105">
        <v>2731</v>
      </c>
      <c r="JY28" s="105">
        <v>3767</v>
      </c>
      <c r="JZ28" s="105">
        <v>2629</v>
      </c>
      <c r="KA28" s="105">
        <v>2086</v>
      </c>
      <c r="KB28" s="105">
        <v>994</v>
      </c>
      <c r="KC28" s="105">
        <v>673</v>
      </c>
      <c r="KD28" s="105">
        <v>949</v>
      </c>
      <c r="KE28" s="105">
        <v>597</v>
      </c>
      <c r="KF28" s="105">
        <v>409</v>
      </c>
      <c r="KG28" s="105">
        <v>3376</v>
      </c>
      <c r="KH28" s="105">
        <v>2217</v>
      </c>
      <c r="KI28" s="105">
        <v>133</v>
      </c>
      <c r="KJ28" s="105">
        <v>519</v>
      </c>
      <c r="KK28" s="105">
        <v>1137</v>
      </c>
      <c r="KL28" s="105">
        <v>1023</v>
      </c>
      <c r="KM28" s="105">
        <v>1357</v>
      </c>
      <c r="KN28" s="105">
        <v>991</v>
      </c>
      <c r="KO28" s="105">
        <v>992</v>
      </c>
      <c r="KP28" s="105">
        <v>3555</v>
      </c>
      <c r="KQ28" s="105">
        <v>1173</v>
      </c>
      <c r="KR28" s="105">
        <v>2164</v>
      </c>
      <c r="KS28" s="105">
        <v>1662</v>
      </c>
      <c r="KT28" s="105">
        <v>225</v>
      </c>
      <c r="KU28" s="105">
        <v>639</v>
      </c>
      <c r="KV28" s="105">
        <v>1786</v>
      </c>
      <c r="KW28" s="105">
        <v>1012</v>
      </c>
      <c r="KX28" s="105">
        <v>1222</v>
      </c>
      <c r="KY28" s="105">
        <v>709</v>
      </c>
      <c r="KZ28" s="105">
        <v>265</v>
      </c>
      <c r="LA28" s="105">
        <v>1189</v>
      </c>
      <c r="LB28" s="105">
        <v>441</v>
      </c>
      <c r="LC28" s="105">
        <v>152</v>
      </c>
      <c r="LD28" s="105">
        <v>2157</v>
      </c>
      <c r="LE28" s="105">
        <v>91</v>
      </c>
      <c r="LF28" s="105">
        <v>731</v>
      </c>
      <c r="LG28" s="105">
        <v>3025</v>
      </c>
      <c r="LH28" s="105">
        <v>1894</v>
      </c>
      <c r="LI28" s="105">
        <v>592</v>
      </c>
      <c r="LJ28" s="105">
        <v>1257</v>
      </c>
      <c r="LK28" s="105">
        <v>2345</v>
      </c>
      <c r="LL28" s="105">
        <v>2048</v>
      </c>
      <c r="LM28" s="105">
        <v>799</v>
      </c>
      <c r="LN28" s="105">
        <v>1216</v>
      </c>
      <c r="LO28" s="105">
        <v>1183</v>
      </c>
      <c r="LP28" s="105">
        <v>656</v>
      </c>
      <c r="LQ28" s="105">
        <v>443</v>
      </c>
      <c r="LR28" s="105">
        <v>529</v>
      </c>
      <c r="LS28" s="105">
        <v>977</v>
      </c>
      <c r="LT28" s="105">
        <v>1176</v>
      </c>
      <c r="LU28" s="105">
        <v>888</v>
      </c>
      <c r="LV28" s="105">
        <v>992</v>
      </c>
      <c r="LW28" s="105">
        <v>1277</v>
      </c>
      <c r="LX28" s="105">
        <v>921</v>
      </c>
      <c r="LY28" s="105">
        <v>953</v>
      </c>
      <c r="LZ28" s="105">
        <v>775</v>
      </c>
      <c r="MA28" s="105">
        <v>813</v>
      </c>
      <c r="MB28" s="105">
        <v>729</v>
      </c>
      <c r="MC28" s="105">
        <v>565</v>
      </c>
      <c r="MD28" s="105">
        <v>195</v>
      </c>
      <c r="ME28" s="105">
        <v>190</v>
      </c>
      <c r="MF28" s="105">
        <v>765</v>
      </c>
      <c r="MG28" s="144">
        <f t="shared" si="58"/>
        <v>-0.349489795918367</v>
      </c>
      <c r="MH28" s="144">
        <f t="shared" si="59"/>
        <v>3.02631578947368</v>
      </c>
      <c r="MJ28" s="143">
        <f t="shared" si="60"/>
        <v>0</v>
      </c>
      <c r="MK28" s="143">
        <f t="shared" si="84"/>
        <v>20559</v>
      </c>
      <c r="ML28" s="143">
        <f t="shared" si="85"/>
        <v>16923</v>
      </c>
      <c r="MM28" s="142">
        <f t="shared" si="61"/>
        <v>9888</v>
      </c>
      <c r="MN28" s="142">
        <f t="shared" si="62"/>
        <v>16189</v>
      </c>
      <c r="MO28" s="142">
        <f t="shared" si="63"/>
        <v>10595</v>
      </c>
      <c r="MQ28" s="142">
        <f t="shared" si="86"/>
        <v>4999</v>
      </c>
      <c r="MR28" s="143">
        <f t="shared" si="87"/>
        <v>2650</v>
      </c>
      <c r="MS28" s="105">
        <f t="shared" si="88"/>
        <v>2943</v>
      </c>
      <c r="MT28" s="105">
        <f t="shared" si="89"/>
        <v>1895</v>
      </c>
      <c r="MU28" s="105">
        <f t="shared" si="90"/>
        <v>2400</v>
      </c>
      <c r="MV28" s="105">
        <f t="shared" si="91"/>
        <v>5650</v>
      </c>
      <c r="MW28" s="105">
        <f t="shared" si="92"/>
        <v>4194</v>
      </c>
      <c r="MX28" s="105">
        <f t="shared" si="93"/>
        <v>4063</v>
      </c>
      <c r="MY28" s="105">
        <f t="shared" si="99"/>
        <v>2282</v>
      </c>
      <c r="MZ28" s="105">
        <f t="shared" si="94"/>
        <v>2682</v>
      </c>
      <c r="NA28" s="105">
        <f t="shared" si="95"/>
        <v>3157</v>
      </c>
      <c r="NB28" s="105">
        <f t="shared" si="96"/>
        <v>2649</v>
      </c>
      <c r="NC28" s="105">
        <f t="shared" si="40"/>
        <v>2107</v>
      </c>
      <c r="ND28" s="144">
        <f t="shared" si="64"/>
        <v>-0.0766871165644172</v>
      </c>
      <c r="NE28" s="144">
        <f t="shared" si="65"/>
        <v>-0.204605511513779</v>
      </c>
    </row>
    <row r="29" ht="15" spans="2:369">
      <c r="B29" s="138" t="s">
        <v>977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>
        <v>206</v>
      </c>
      <c r="AE29" s="105">
        <v>151</v>
      </c>
      <c r="AF29" s="105">
        <v>510</v>
      </c>
      <c r="AG29" s="105">
        <v>818</v>
      </c>
      <c r="AH29" s="105">
        <v>728</v>
      </c>
      <c r="AI29" s="105">
        <v>691</v>
      </c>
      <c r="AJ29" s="105">
        <v>765</v>
      </c>
      <c r="AK29" s="105">
        <v>603</v>
      </c>
      <c r="AL29" s="105">
        <v>776</v>
      </c>
      <c r="AM29" s="105">
        <v>119</v>
      </c>
      <c r="AN29" s="105"/>
      <c r="AO29" s="105">
        <v>40</v>
      </c>
      <c r="AP29" s="105">
        <v>169</v>
      </c>
      <c r="AQ29" s="105">
        <v>1099</v>
      </c>
      <c r="AR29" s="105">
        <v>1605</v>
      </c>
      <c r="AS29" s="105">
        <v>1542</v>
      </c>
      <c r="AT29" s="105">
        <v>2002</v>
      </c>
      <c r="AU29" s="105">
        <v>2690</v>
      </c>
      <c r="AV29" s="105">
        <v>2929</v>
      </c>
      <c r="AW29" s="105">
        <v>2986</v>
      </c>
      <c r="AX29" s="105">
        <v>4847</v>
      </c>
      <c r="AY29" s="105">
        <v>4527</v>
      </c>
      <c r="AZ29" s="105">
        <v>3044</v>
      </c>
      <c r="BA29" s="105">
        <v>3904</v>
      </c>
      <c r="BB29" s="105">
        <v>3119</v>
      </c>
      <c r="BC29" s="105">
        <v>3125</v>
      </c>
      <c r="BD29" s="105">
        <v>4010</v>
      </c>
      <c r="BE29" s="105">
        <v>5070</v>
      </c>
      <c r="BF29" s="105">
        <v>5781</v>
      </c>
      <c r="BG29" s="105">
        <v>6070</v>
      </c>
      <c r="BH29" s="105">
        <v>6295</v>
      </c>
      <c r="BI29" s="105">
        <v>3607</v>
      </c>
      <c r="BJ29" s="105">
        <v>2469</v>
      </c>
      <c r="BK29" s="105">
        <v>1012</v>
      </c>
      <c r="BL29" s="105">
        <v>3012</v>
      </c>
      <c r="BM29" s="105">
        <v>3056</v>
      </c>
      <c r="BN29" s="105">
        <v>3821</v>
      </c>
      <c r="BO29" s="105">
        <v>3963</v>
      </c>
      <c r="BP29" s="105">
        <v>5620</v>
      </c>
      <c r="BQ29" s="105">
        <v>3433</v>
      </c>
      <c r="BR29" s="105">
        <v>3617</v>
      </c>
      <c r="BS29" s="105">
        <v>3816</v>
      </c>
      <c r="BT29" s="105">
        <v>3967</v>
      </c>
      <c r="BU29" s="105">
        <v>0</v>
      </c>
      <c r="BV29" s="105">
        <v>0</v>
      </c>
      <c r="BW29" s="105">
        <v>0</v>
      </c>
      <c r="BX29" s="105">
        <v>0</v>
      </c>
      <c r="BY29" s="105">
        <v>0</v>
      </c>
      <c r="BZ29" s="139" t="str">
        <f t="shared" si="41"/>
        <v/>
      </c>
      <c r="CA29" s="139" t="str">
        <f t="shared" si="42"/>
        <v/>
      </c>
      <c r="CB29" s="140">
        <f t="shared" si="43"/>
        <v>0</v>
      </c>
      <c r="CC29" s="140">
        <f t="shared" si="67"/>
        <v>0</v>
      </c>
      <c r="CD29" s="140">
        <f t="shared" si="68"/>
        <v>5248</v>
      </c>
      <c r="CE29" s="141">
        <f t="shared" si="44"/>
        <v>20028</v>
      </c>
      <c r="CF29" s="141">
        <f t="shared" si="45"/>
        <v>51021</v>
      </c>
      <c r="CG29" s="141">
        <f t="shared" si="46"/>
        <v>35317</v>
      </c>
      <c r="CH29" s="141">
        <f t="shared" si="47"/>
        <v>0</v>
      </c>
      <c r="CI29" s="142">
        <f t="shared" si="69"/>
        <v>2237</v>
      </c>
      <c r="CJ29" s="142">
        <f t="shared" si="70"/>
        <v>2144</v>
      </c>
      <c r="CK29" s="143">
        <f t="shared" si="71"/>
        <v>159</v>
      </c>
      <c r="CL29" s="105">
        <f t="shared" si="72"/>
        <v>2873</v>
      </c>
      <c r="CM29" s="105">
        <f t="shared" si="73"/>
        <v>6234</v>
      </c>
      <c r="CN29" s="105">
        <f t="shared" si="74"/>
        <v>10762</v>
      </c>
      <c r="CO29" s="105">
        <f t="shared" si="75"/>
        <v>11475</v>
      </c>
      <c r="CP29" s="105">
        <f t="shared" si="76"/>
        <v>10254</v>
      </c>
      <c r="CQ29" s="105">
        <f t="shared" si="77"/>
        <v>16921</v>
      </c>
      <c r="CR29" s="105">
        <f t="shared" si="78"/>
        <v>12371</v>
      </c>
      <c r="CS29" s="105">
        <f t="shared" si="12"/>
        <v>7080</v>
      </c>
      <c r="CT29" s="105">
        <f t="shared" si="13"/>
        <v>13404</v>
      </c>
      <c r="CU29" s="105">
        <f t="shared" si="14"/>
        <v>10866</v>
      </c>
      <c r="CV29" s="105">
        <f t="shared" si="15"/>
        <v>3967</v>
      </c>
      <c r="CW29" s="139">
        <f t="shared" si="16"/>
        <v>-0.679330692749171</v>
      </c>
      <c r="CX29" s="139">
        <f t="shared" si="17"/>
        <v>-0.63491625253083</v>
      </c>
      <c r="CY29" s="131"/>
      <c r="CZ29" s="138" t="s">
        <v>985</v>
      </c>
      <c r="DA29" s="138" t="s">
        <v>985</v>
      </c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5"/>
      <c r="DO29" s="105"/>
      <c r="DP29" s="105"/>
      <c r="DQ29" s="105"/>
      <c r="DR29" s="105"/>
      <c r="DS29" s="105"/>
      <c r="DT29" s="105"/>
      <c r="DU29" s="105"/>
      <c r="DV29" s="105">
        <v>455</v>
      </c>
      <c r="DW29" s="105">
        <v>87</v>
      </c>
      <c r="DX29" s="105">
        <v>336</v>
      </c>
      <c r="DY29" s="105">
        <v>3746</v>
      </c>
      <c r="DZ29" s="105">
        <v>166</v>
      </c>
      <c r="EA29" s="105">
        <v>2</v>
      </c>
      <c r="EB29" s="105"/>
      <c r="EC29" s="105">
        <v>279</v>
      </c>
      <c r="ED29" s="105">
        <v>139</v>
      </c>
      <c r="EE29" s="105">
        <v>186</v>
      </c>
      <c r="EF29" s="105">
        <v>278</v>
      </c>
      <c r="EG29" s="105">
        <v>364</v>
      </c>
      <c r="EH29" s="105">
        <v>1682</v>
      </c>
      <c r="EI29" s="105">
        <v>1041</v>
      </c>
      <c r="EJ29" s="105">
        <v>696</v>
      </c>
      <c r="EK29" s="105">
        <v>1777</v>
      </c>
      <c r="EL29" s="105">
        <v>419</v>
      </c>
      <c r="EM29" s="105">
        <v>52</v>
      </c>
      <c r="EN29" s="105">
        <v>262</v>
      </c>
      <c r="EO29" s="105">
        <v>666</v>
      </c>
      <c r="EP29" s="105">
        <v>894</v>
      </c>
      <c r="EQ29" s="105">
        <v>494</v>
      </c>
      <c r="ER29" s="105">
        <v>551</v>
      </c>
      <c r="ES29" s="105">
        <v>1155</v>
      </c>
      <c r="ET29" s="105">
        <v>838</v>
      </c>
      <c r="EU29" s="105">
        <v>2352</v>
      </c>
      <c r="EV29" s="105">
        <v>2329</v>
      </c>
      <c r="EW29" s="105">
        <v>3262</v>
      </c>
      <c r="EX29" s="105">
        <v>2082</v>
      </c>
      <c r="EY29" s="105">
        <v>3043</v>
      </c>
      <c r="EZ29" s="105">
        <v>670</v>
      </c>
      <c r="FA29" s="105">
        <v>1471</v>
      </c>
      <c r="FB29" s="105">
        <v>2414</v>
      </c>
      <c r="FC29" s="105">
        <v>4522</v>
      </c>
      <c r="FD29" s="105">
        <v>4507</v>
      </c>
      <c r="FE29" s="105">
        <v>3751</v>
      </c>
      <c r="FF29" s="105">
        <v>5205</v>
      </c>
      <c r="FG29" s="105">
        <v>5784</v>
      </c>
      <c r="FH29" s="105">
        <v>2917</v>
      </c>
      <c r="FI29" s="105">
        <v>6418</v>
      </c>
      <c r="FJ29" s="105">
        <v>1406</v>
      </c>
      <c r="FK29" s="105">
        <v>2039</v>
      </c>
      <c r="FL29" s="105">
        <v>2743</v>
      </c>
      <c r="FM29" s="105">
        <v>1284</v>
      </c>
      <c r="FN29" s="105">
        <v>943</v>
      </c>
      <c r="FO29" s="105">
        <v>306</v>
      </c>
      <c r="FP29" s="105">
        <v>1215</v>
      </c>
      <c r="FQ29" s="105">
        <v>1799</v>
      </c>
      <c r="FR29" s="105">
        <v>1937</v>
      </c>
      <c r="FS29" s="105">
        <v>649</v>
      </c>
      <c r="FT29" s="105">
        <v>841</v>
      </c>
      <c r="FU29" s="105">
        <v>791</v>
      </c>
      <c r="FV29" s="105">
        <v>925</v>
      </c>
      <c r="FW29" s="105">
        <v>560</v>
      </c>
      <c r="FX29" s="105">
        <v>652</v>
      </c>
      <c r="FY29" s="144">
        <f t="shared" si="48"/>
        <v>1.23769595333576</v>
      </c>
      <c r="FZ29" s="144">
        <f t="shared" si="49"/>
        <v>0.164285714285714</v>
      </c>
      <c r="GA29" s="140">
        <f t="shared" si="50"/>
        <v>0</v>
      </c>
      <c r="GB29" s="140">
        <v>4624</v>
      </c>
      <c r="GC29" s="140">
        <v>6610</v>
      </c>
      <c r="GD29" s="141">
        <f t="shared" si="51"/>
        <v>13274</v>
      </c>
      <c r="GE29" s="141">
        <f t="shared" si="52"/>
        <v>42784</v>
      </c>
      <c r="GF29" s="141">
        <f t="shared" si="53"/>
        <v>15953</v>
      </c>
      <c r="GG29" s="141">
        <f t="shared" si="54"/>
        <v>2137</v>
      </c>
      <c r="GH29" s="142">
        <v>604</v>
      </c>
      <c r="GI29" s="142">
        <v>2324</v>
      </c>
      <c r="GJ29" s="142">
        <v>3514</v>
      </c>
      <c r="GK29" s="143">
        <v>733</v>
      </c>
      <c r="GL29" s="105">
        <v>2054</v>
      </c>
      <c r="GM29" s="105">
        <v>2544</v>
      </c>
      <c r="GN29" s="105">
        <v>7943</v>
      </c>
      <c r="GO29" s="105">
        <v>5795</v>
      </c>
      <c r="GP29" s="105">
        <v>8407</v>
      </c>
      <c r="GQ29" s="105">
        <f t="shared" si="79"/>
        <v>13463</v>
      </c>
      <c r="GR29" s="105">
        <f t="shared" si="80"/>
        <v>15119</v>
      </c>
      <c r="GS29" s="105">
        <f t="shared" si="81"/>
        <v>6188</v>
      </c>
      <c r="GT29" s="105">
        <f t="shared" si="82"/>
        <v>2533</v>
      </c>
      <c r="GU29" s="105">
        <f t="shared" si="83"/>
        <v>4951</v>
      </c>
      <c r="GV29" s="105">
        <f t="shared" si="55"/>
        <v>2281</v>
      </c>
      <c r="GW29" s="139">
        <f t="shared" si="97"/>
        <v>-0.84913023348105</v>
      </c>
      <c r="GX29" s="139">
        <f t="shared" si="98"/>
        <v>-0.539284992930721</v>
      </c>
      <c r="GZ29" s="138" t="s">
        <v>986</v>
      </c>
      <c r="HA29" s="105"/>
      <c r="HB29" s="105"/>
      <c r="HC29" s="105"/>
      <c r="HD29" s="105"/>
      <c r="HE29" s="105"/>
      <c r="HF29" s="105"/>
      <c r="HG29" s="105"/>
      <c r="HH29" s="105"/>
      <c r="HI29" s="105"/>
      <c r="HJ29" s="105"/>
      <c r="HK29" s="105"/>
      <c r="HL29" s="105"/>
      <c r="HM29" s="105"/>
      <c r="HN29" s="105"/>
      <c r="HO29" s="105"/>
      <c r="HP29" s="105"/>
      <c r="HQ29" s="105"/>
      <c r="HR29" s="105"/>
      <c r="HS29" s="105"/>
      <c r="HT29" s="105"/>
      <c r="HU29" s="105"/>
      <c r="HV29" s="105"/>
      <c r="HW29" s="105"/>
      <c r="HX29" s="105"/>
      <c r="HY29" s="105"/>
      <c r="HZ29" s="105"/>
      <c r="IA29" s="105"/>
      <c r="IB29" s="105"/>
      <c r="IC29" s="105"/>
      <c r="ID29" s="105"/>
      <c r="IE29" s="105"/>
      <c r="IF29" s="105"/>
      <c r="IG29" s="105"/>
      <c r="IH29" s="105"/>
      <c r="II29" s="105"/>
      <c r="IJ29" s="105"/>
      <c r="IK29" s="105"/>
      <c r="IL29" s="105"/>
      <c r="IM29" s="105"/>
      <c r="IN29" s="105"/>
      <c r="IO29" s="105"/>
      <c r="IP29" s="105"/>
      <c r="IQ29" s="105"/>
      <c r="IR29" s="105"/>
      <c r="IS29" s="105"/>
      <c r="IT29" s="105"/>
      <c r="IU29" s="105"/>
      <c r="IV29" s="105">
        <v>1160</v>
      </c>
      <c r="IW29" s="105">
        <v>1057</v>
      </c>
      <c r="IX29" s="105">
        <v>1061</v>
      </c>
      <c r="IY29" s="105">
        <v>1121</v>
      </c>
      <c r="IZ29" s="105">
        <v>1090</v>
      </c>
      <c r="JA29" s="105">
        <v>1507</v>
      </c>
      <c r="JB29" s="105">
        <v>2064</v>
      </c>
      <c r="JC29" s="105">
        <v>1471</v>
      </c>
      <c r="JD29" s="105">
        <v>978</v>
      </c>
      <c r="JE29" s="105">
        <v>1152</v>
      </c>
      <c r="JF29" s="105">
        <v>490</v>
      </c>
      <c r="JG29" s="105">
        <v>1090</v>
      </c>
      <c r="JH29" s="105"/>
      <c r="JI29" s="138" t="s">
        <v>986</v>
      </c>
      <c r="JJ29" s="105"/>
      <c r="JK29" s="105"/>
      <c r="JL29" s="105"/>
      <c r="JM29" s="105"/>
      <c r="JN29" s="105"/>
      <c r="JO29" s="105"/>
      <c r="JP29" s="105"/>
      <c r="JQ29" s="105"/>
      <c r="JR29" s="105"/>
      <c r="JS29" s="105"/>
      <c r="JT29" s="105"/>
      <c r="JU29" s="105"/>
      <c r="JV29" s="105"/>
      <c r="JW29" s="105"/>
      <c r="JX29" s="105"/>
      <c r="JY29" s="105"/>
      <c r="JZ29" s="105"/>
      <c r="KA29" s="105"/>
      <c r="KB29" s="105"/>
      <c r="KC29" s="105"/>
      <c r="KD29" s="105"/>
      <c r="KE29" s="105"/>
      <c r="KF29" s="105"/>
      <c r="KG29" s="105"/>
      <c r="KH29" s="105"/>
      <c r="KI29" s="105"/>
      <c r="KJ29" s="105"/>
      <c r="KK29" s="105"/>
      <c r="KL29" s="105"/>
      <c r="KM29" s="105"/>
      <c r="KN29" s="105"/>
      <c r="KO29" s="105"/>
      <c r="KP29" s="105"/>
      <c r="KQ29" s="105"/>
      <c r="KR29" s="105"/>
      <c r="KS29" s="105"/>
      <c r="KT29" s="105"/>
      <c r="KU29" s="105"/>
      <c r="KV29" s="105"/>
      <c r="KW29" s="105"/>
      <c r="KX29" s="105"/>
      <c r="KY29" s="105"/>
      <c r="KZ29" s="105"/>
      <c r="LA29" s="105"/>
      <c r="LB29" s="105"/>
      <c r="LC29" s="105"/>
      <c r="LD29" s="105"/>
      <c r="LE29" s="105">
        <v>1160</v>
      </c>
      <c r="LF29" s="105">
        <v>1057</v>
      </c>
      <c r="LG29" s="105">
        <v>1061</v>
      </c>
      <c r="LH29" s="105">
        <v>1121</v>
      </c>
      <c r="LI29" s="105">
        <v>1090</v>
      </c>
      <c r="LJ29" s="105">
        <v>1507</v>
      </c>
      <c r="LK29" s="105">
        <v>2064</v>
      </c>
      <c r="LL29" s="105">
        <v>1471</v>
      </c>
      <c r="LM29" s="105">
        <v>978</v>
      </c>
      <c r="LN29" s="105">
        <v>1152</v>
      </c>
      <c r="LO29" s="105">
        <v>490</v>
      </c>
      <c r="LP29" s="105">
        <v>1090</v>
      </c>
      <c r="LQ29" s="105">
        <v>1119</v>
      </c>
      <c r="LR29" s="105">
        <v>216</v>
      </c>
      <c r="LS29" s="105">
        <v>570</v>
      </c>
      <c r="LT29" s="105">
        <v>672</v>
      </c>
      <c r="LU29" s="105">
        <v>637</v>
      </c>
      <c r="LV29" s="105">
        <v>981</v>
      </c>
      <c r="LW29" s="105">
        <v>951</v>
      </c>
      <c r="LX29" s="105">
        <v>1292</v>
      </c>
      <c r="LY29" s="105">
        <v>1798</v>
      </c>
      <c r="LZ29" s="105">
        <v>930</v>
      </c>
      <c r="MA29" s="105">
        <v>894</v>
      </c>
      <c r="MB29" s="105">
        <v>263</v>
      </c>
      <c r="MC29" s="105">
        <v>714</v>
      </c>
      <c r="MD29" s="105">
        <v>1546</v>
      </c>
      <c r="ME29" s="105">
        <v>683</v>
      </c>
      <c r="MF29" s="105">
        <v>664</v>
      </c>
      <c r="MG29" s="144">
        <f t="shared" si="58"/>
        <v>-0.0119047619047619</v>
      </c>
      <c r="MH29" s="144">
        <f t="shared" si="59"/>
        <v>-0.027818448023426</v>
      </c>
      <c r="MJ29" s="143">
        <f t="shared" si="60"/>
        <v>0</v>
      </c>
      <c r="MK29" s="143">
        <f t="shared" si="84"/>
        <v>0</v>
      </c>
      <c r="ML29" s="143">
        <f t="shared" si="85"/>
        <v>0</v>
      </c>
      <c r="MM29" s="142">
        <f t="shared" si="61"/>
        <v>1160</v>
      </c>
      <c r="MN29" s="142">
        <f t="shared" si="62"/>
        <v>14200</v>
      </c>
      <c r="MO29" s="142">
        <f t="shared" si="63"/>
        <v>9918</v>
      </c>
      <c r="MQ29" s="142">
        <f t="shared" si="86"/>
        <v>0</v>
      </c>
      <c r="MR29" s="143">
        <f t="shared" si="87"/>
        <v>0</v>
      </c>
      <c r="MS29" s="105">
        <f t="shared" si="88"/>
        <v>0</v>
      </c>
      <c r="MT29" s="105">
        <f t="shared" si="89"/>
        <v>0</v>
      </c>
      <c r="MU29" s="105">
        <f t="shared" si="90"/>
        <v>1160</v>
      </c>
      <c r="MV29" s="105">
        <f t="shared" si="91"/>
        <v>3239</v>
      </c>
      <c r="MW29" s="105">
        <f t="shared" si="92"/>
        <v>4661</v>
      </c>
      <c r="MX29" s="105">
        <f t="shared" si="93"/>
        <v>3601</v>
      </c>
      <c r="MY29" s="105">
        <f t="shared" si="99"/>
        <v>2699</v>
      </c>
      <c r="MZ29" s="105">
        <f t="shared" si="94"/>
        <v>1458</v>
      </c>
      <c r="NA29" s="105">
        <f t="shared" si="95"/>
        <v>2569</v>
      </c>
      <c r="NB29" s="105">
        <f t="shared" si="96"/>
        <v>4020</v>
      </c>
      <c r="NC29" s="105">
        <f t="shared" si="40"/>
        <v>1871</v>
      </c>
      <c r="ND29" s="144">
        <f t="shared" si="64"/>
        <v>-0.306780288995924</v>
      </c>
      <c r="NE29" s="144">
        <f t="shared" si="65"/>
        <v>-0.534577114427861</v>
      </c>
    </row>
    <row r="30" ht="15" spans="2:369">
      <c r="B30" s="138" t="s">
        <v>979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>
        <v>99</v>
      </c>
      <c r="V30" s="105">
        <v>454</v>
      </c>
      <c r="W30" s="105">
        <v>752</v>
      </c>
      <c r="X30" s="105">
        <v>765</v>
      </c>
      <c r="Y30" s="105">
        <v>479</v>
      </c>
      <c r="Z30" s="105">
        <v>665</v>
      </c>
      <c r="AA30" s="105">
        <v>502</v>
      </c>
      <c r="AB30" s="105">
        <v>177</v>
      </c>
      <c r="AC30" s="105">
        <v>1003</v>
      </c>
      <c r="AD30" s="105">
        <v>1012</v>
      </c>
      <c r="AE30" s="105">
        <v>1015</v>
      </c>
      <c r="AF30" s="105">
        <v>1086</v>
      </c>
      <c r="AG30" s="105">
        <v>1198</v>
      </c>
      <c r="AH30" s="105">
        <v>849</v>
      </c>
      <c r="AI30" s="105">
        <v>859</v>
      </c>
      <c r="AJ30" s="105">
        <v>1023</v>
      </c>
      <c r="AK30" s="105">
        <v>1064</v>
      </c>
      <c r="AL30" s="105">
        <v>1044</v>
      </c>
      <c r="AM30" s="105">
        <v>135</v>
      </c>
      <c r="AN30" s="105">
        <v>62</v>
      </c>
      <c r="AO30" s="105">
        <v>182</v>
      </c>
      <c r="AP30" s="105">
        <v>1422</v>
      </c>
      <c r="AQ30" s="105">
        <v>1619</v>
      </c>
      <c r="AR30" s="105">
        <v>1985</v>
      </c>
      <c r="AS30" s="105">
        <v>2605</v>
      </c>
      <c r="AT30" s="105">
        <v>3579</v>
      </c>
      <c r="AU30" s="105">
        <v>4502</v>
      </c>
      <c r="AV30" s="105">
        <v>4588</v>
      </c>
      <c r="AW30" s="105">
        <v>4609</v>
      </c>
      <c r="AX30" s="105">
        <v>4052</v>
      </c>
      <c r="AY30" s="105"/>
      <c r="AZ30" s="105">
        <v>3699</v>
      </c>
      <c r="BA30" s="105">
        <v>4348</v>
      </c>
      <c r="BB30" s="105">
        <v>4927</v>
      </c>
      <c r="BC30" s="105">
        <v>5529</v>
      </c>
      <c r="BD30" s="105">
        <v>5560</v>
      </c>
      <c r="BE30" s="105">
        <v>5625</v>
      </c>
      <c r="BF30" s="105">
        <v>5688</v>
      </c>
      <c r="BG30" s="105">
        <v>5951</v>
      </c>
      <c r="BH30" s="105">
        <v>6066</v>
      </c>
      <c r="BI30" s="105">
        <v>6999</v>
      </c>
      <c r="BJ30" s="105">
        <v>8391</v>
      </c>
      <c r="BK30" s="105">
        <v>7181</v>
      </c>
      <c r="BL30" s="105">
        <v>7222</v>
      </c>
      <c r="BM30" s="105">
        <v>6704</v>
      </c>
      <c r="BN30" s="105"/>
      <c r="BO30" s="105"/>
      <c r="BP30" s="105">
        <v>2203</v>
      </c>
      <c r="BQ30" s="105">
        <v>8408</v>
      </c>
      <c r="BR30" s="105">
        <v>0</v>
      </c>
      <c r="BS30" s="105">
        <v>10072</v>
      </c>
      <c r="BT30" s="105">
        <v>10982</v>
      </c>
      <c r="BU30" s="105">
        <v>11079</v>
      </c>
      <c r="BV30" s="105">
        <v>14100</v>
      </c>
      <c r="BW30" s="105">
        <v>6562</v>
      </c>
      <c r="BX30" s="105">
        <v>2597</v>
      </c>
      <c r="BY30" s="105">
        <v>11244</v>
      </c>
      <c r="BZ30" s="139">
        <f t="shared" si="41"/>
        <v>0.677207637231504</v>
      </c>
      <c r="CA30" s="139">
        <f t="shared" si="42"/>
        <v>3.32961108971891</v>
      </c>
      <c r="CB30" s="140">
        <f t="shared" si="43"/>
        <v>0</v>
      </c>
      <c r="CC30" s="140">
        <f t="shared" si="67"/>
        <v>3214</v>
      </c>
      <c r="CD30" s="140">
        <f t="shared" si="68"/>
        <v>10832</v>
      </c>
      <c r="CE30" s="141">
        <f t="shared" si="44"/>
        <v>29340</v>
      </c>
      <c r="CF30" s="141">
        <f t="shared" si="45"/>
        <v>62783</v>
      </c>
      <c r="CG30" s="141">
        <f t="shared" si="46"/>
        <v>77951</v>
      </c>
      <c r="CH30" s="141">
        <f t="shared" si="47"/>
        <v>20403</v>
      </c>
      <c r="CI30" s="142">
        <f t="shared" si="69"/>
        <v>2906</v>
      </c>
      <c r="CJ30" s="142">
        <f t="shared" si="70"/>
        <v>3131</v>
      </c>
      <c r="CK30" s="143">
        <f t="shared" si="71"/>
        <v>379</v>
      </c>
      <c r="CL30" s="105">
        <f t="shared" si="72"/>
        <v>5026</v>
      </c>
      <c r="CM30" s="105">
        <f t="shared" si="73"/>
        <v>10686</v>
      </c>
      <c r="CN30" s="105">
        <f t="shared" si="74"/>
        <v>13249</v>
      </c>
      <c r="CO30" s="105">
        <f t="shared" si="75"/>
        <v>8047</v>
      </c>
      <c r="CP30" s="105">
        <f t="shared" si="76"/>
        <v>16016</v>
      </c>
      <c r="CQ30" s="105">
        <f t="shared" si="77"/>
        <v>17264</v>
      </c>
      <c r="CR30" s="105">
        <f t="shared" si="78"/>
        <v>21456</v>
      </c>
      <c r="CS30" s="105">
        <f t="shared" si="12"/>
        <v>21107</v>
      </c>
      <c r="CT30" s="105">
        <f t="shared" si="13"/>
        <v>2203</v>
      </c>
      <c r="CU30" s="105">
        <f t="shared" si="14"/>
        <v>18480</v>
      </c>
      <c r="CV30" s="105">
        <f t="shared" si="15"/>
        <v>36161</v>
      </c>
      <c r="CW30" s="139">
        <f t="shared" si="16"/>
        <v>0.685356077554064</v>
      </c>
      <c r="CX30" s="139">
        <f t="shared" si="17"/>
        <v>0.956764069264069</v>
      </c>
      <c r="CY30" s="131"/>
      <c r="CZ30" s="138" t="s">
        <v>987</v>
      </c>
      <c r="DA30" s="138" t="s">
        <v>987</v>
      </c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5"/>
      <c r="DO30" s="105"/>
      <c r="DP30" s="105"/>
      <c r="DQ30" s="105"/>
      <c r="DR30" s="105"/>
      <c r="DS30" s="105"/>
      <c r="DT30" s="105"/>
      <c r="DU30" s="105"/>
      <c r="DV30" s="105"/>
      <c r="DW30" s="105"/>
      <c r="DX30" s="105"/>
      <c r="DY30" s="105"/>
      <c r="DZ30" s="105"/>
      <c r="EA30" s="105"/>
      <c r="EB30" s="105"/>
      <c r="EC30" s="105"/>
      <c r="ED30" s="105"/>
      <c r="EE30" s="105">
        <v>302</v>
      </c>
      <c r="EF30" s="105">
        <v>1725</v>
      </c>
      <c r="EG30" s="105">
        <v>1996</v>
      </c>
      <c r="EH30" s="105">
        <v>2573</v>
      </c>
      <c r="EI30" s="105">
        <v>2104</v>
      </c>
      <c r="EJ30" s="105">
        <v>2732</v>
      </c>
      <c r="EK30" s="105">
        <v>3691</v>
      </c>
      <c r="EL30" s="105">
        <v>3710</v>
      </c>
      <c r="EM30" s="105">
        <v>1409</v>
      </c>
      <c r="EN30" s="105">
        <v>2855</v>
      </c>
      <c r="EO30" s="105">
        <v>2995</v>
      </c>
      <c r="EP30" s="105">
        <v>3797</v>
      </c>
      <c r="EQ30" s="105">
        <v>4730</v>
      </c>
      <c r="ER30" s="105">
        <v>6054</v>
      </c>
      <c r="ES30" s="105">
        <v>6165</v>
      </c>
      <c r="ET30" s="105">
        <v>7512</v>
      </c>
      <c r="EU30" s="105">
        <v>6044</v>
      </c>
      <c r="EV30" s="105">
        <v>7839</v>
      </c>
      <c r="EW30" s="105">
        <v>7459</v>
      </c>
      <c r="EX30" s="105">
        <f>VLOOKUP($DA30,$B$3:$BA$348,50,0)</f>
        <v>6707</v>
      </c>
      <c r="EY30" s="105">
        <f>VLOOKUP($DA30,$B$3:$BA$348,51,0)</f>
        <v>3537</v>
      </c>
      <c r="EZ30" s="105">
        <f>VLOOKUP($DA30,$B$3:$BA$348,52,0)</f>
        <v>9183</v>
      </c>
      <c r="FA30" s="105">
        <v>3714</v>
      </c>
      <c r="FB30" s="105">
        <v>4224</v>
      </c>
      <c r="FC30" s="105">
        <v>8045</v>
      </c>
      <c r="FD30" s="105">
        <v>6397</v>
      </c>
      <c r="FE30" s="105">
        <v>5745</v>
      </c>
      <c r="FF30" s="105">
        <v>4634</v>
      </c>
      <c r="FG30" s="105">
        <v>2104</v>
      </c>
      <c r="FH30" s="105">
        <v>1807</v>
      </c>
      <c r="FI30" s="105">
        <v>2969</v>
      </c>
      <c r="FJ30" s="105">
        <v>1022</v>
      </c>
      <c r="FK30" s="105">
        <v>2294</v>
      </c>
      <c r="FL30" s="105">
        <v>3030</v>
      </c>
      <c r="FM30" s="105">
        <v>4064</v>
      </c>
      <c r="FN30" s="105">
        <v>4439</v>
      </c>
      <c r="FO30" s="105">
        <v>5196</v>
      </c>
      <c r="FP30" s="105">
        <v>4908</v>
      </c>
      <c r="FQ30" s="105">
        <v>4400</v>
      </c>
      <c r="FR30" s="105">
        <v>5326</v>
      </c>
      <c r="FS30" s="105">
        <v>4288</v>
      </c>
      <c r="FT30" s="105">
        <v>3106</v>
      </c>
      <c r="FU30" s="105">
        <v>4302</v>
      </c>
      <c r="FV30" s="105">
        <v>1804</v>
      </c>
      <c r="FW30" s="105">
        <v>897</v>
      </c>
      <c r="FX30" s="105">
        <v>1860</v>
      </c>
      <c r="FY30" s="144">
        <f t="shared" si="48"/>
        <v>1.61386138613861</v>
      </c>
      <c r="FZ30" s="144">
        <f t="shared" si="49"/>
        <v>1.07357859531773</v>
      </c>
      <c r="GA30" s="140">
        <f t="shared" si="50"/>
        <v>0</v>
      </c>
      <c r="GB30" s="140">
        <v>0</v>
      </c>
      <c r="GC30" s="140">
        <v>15123</v>
      </c>
      <c r="GD30" s="141">
        <f t="shared" si="51"/>
        <v>60569</v>
      </c>
      <c r="GE30" s="141">
        <f t="shared" si="52"/>
        <v>59066</v>
      </c>
      <c r="GF30" s="141">
        <f t="shared" si="53"/>
        <v>46375</v>
      </c>
      <c r="GG30" s="141">
        <f t="shared" si="54"/>
        <v>4561</v>
      </c>
      <c r="GH30" s="142">
        <v>302</v>
      </c>
      <c r="GI30" s="142">
        <v>6294</v>
      </c>
      <c r="GJ30" s="142">
        <v>8527</v>
      </c>
      <c r="GK30" s="143">
        <v>7974</v>
      </c>
      <c r="GL30" s="105">
        <v>11522</v>
      </c>
      <c r="GM30" s="105">
        <v>19731</v>
      </c>
      <c r="GN30" s="105">
        <v>21342</v>
      </c>
      <c r="GO30" s="105">
        <v>19427</v>
      </c>
      <c r="GP30" s="105">
        <v>15983</v>
      </c>
      <c r="GQ30" s="105">
        <f t="shared" si="79"/>
        <v>16776</v>
      </c>
      <c r="GR30" s="105">
        <f t="shared" si="80"/>
        <v>6880</v>
      </c>
      <c r="GS30" s="105">
        <f t="shared" si="81"/>
        <v>6346</v>
      </c>
      <c r="GT30" s="105">
        <f t="shared" si="82"/>
        <v>13699</v>
      </c>
      <c r="GU30" s="105">
        <f t="shared" si="83"/>
        <v>14634</v>
      </c>
      <c r="GV30" s="105">
        <f t="shared" si="55"/>
        <v>11696</v>
      </c>
      <c r="GW30" s="139">
        <f t="shared" si="97"/>
        <v>0.7</v>
      </c>
      <c r="GX30" s="139">
        <f t="shared" si="98"/>
        <v>-0.200765340986743</v>
      </c>
      <c r="GZ30" s="138" t="s">
        <v>988</v>
      </c>
      <c r="HA30" s="105"/>
      <c r="HB30" s="105"/>
      <c r="HC30" s="105"/>
      <c r="HD30" s="105"/>
      <c r="HE30" s="105"/>
      <c r="HF30" s="105"/>
      <c r="HG30" s="105"/>
      <c r="HH30" s="105"/>
      <c r="HI30" s="105"/>
      <c r="HJ30" s="105"/>
      <c r="HK30" s="105"/>
      <c r="HL30" s="105"/>
      <c r="HM30" s="105"/>
      <c r="HN30" s="105"/>
      <c r="HO30" s="105"/>
      <c r="HP30" s="105"/>
      <c r="HQ30" s="105"/>
      <c r="HR30" s="105"/>
      <c r="HS30" s="105"/>
      <c r="HT30" s="105"/>
      <c r="HU30" s="105"/>
      <c r="HV30" s="105"/>
      <c r="HW30" s="105"/>
      <c r="HX30" s="105"/>
      <c r="HY30" s="105"/>
      <c r="HZ30" s="105"/>
      <c r="IA30" s="105"/>
      <c r="IB30" s="105"/>
      <c r="IC30" s="105"/>
      <c r="ID30" s="105"/>
      <c r="IE30" s="105"/>
      <c r="IF30" s="105"/>
      <c r="IG30" s="105"/>
      <c r="IH30" s="105"/>
      <c r="II30" s="105"/>
      <c r="IJ30" s="105"/>
      <c r="IK30" s="105"/>
      <c r="IL30" s="105"/>
      <c r="IM30" s="105"/>
      <c r="IN30" s="105"/>
      <c r="IO30" s="105"/>
      <c r="IP30" s="105"/>
      <c r="IQ30" s="105"/>
      <c r="IR30" s="105"/>
      <c r="IS30" s="105"/>
      <c r="IT30" s="105"/>
      <c r="IU30" s="105"/>
      <c r="IV30" s="105"/>
      <c r="IW30" s="105"/>
      <c r="IX30" s="105"/>
      <c r="IY30" s="105"/>
      <c r="IZ30" s="105"/>
      <c r="JA30" s="105"/>
      <c r="JB30" s="105"/>
      <c r="JC30" s="105"/>
      <c r="JD30" s="105"/>
      <c r="JE30" s="105">
        <v>895</v>
      </c>
      <c r="JF30" s="105">
        <v>251</v>
      </c>
      <c r="JG30" s="105">
        <v>545</v>
      </c>
      <c r="JH30" s="105"/>
      <c r="JI30" s="138" t="s">
        <v>988</v>
      </c>
      <c r="JJ30" s="105"/>
      <c r="JK30" s="105"/>
      <c r="JL30" s="105"/>
      <c r="JM30" s="105"/>
      <c r="JN30" s="105"/>
      <c r="JO30" s="105"/>
      <c r="JP30" s="105"/>
      <c r="JQ30" s="105"/>
      <c r="JR30" s="105"/>
      <c r="JS30" s="105"/>
      <c r="JT30" s="105"/>
      <c r="JU30" s="105"/>
      <c r="JV30" s="105"/>
      <c r="JW30" s="105"/>
      <c r="JX30" s="105"/>
      <c r="JY30" s="105"/>
      <c r="JZ30" s="105"/>
      <c r="KA30" s="105"/>
      <c r="KB30" s="105"/>
      <c r="KC30" s="105"/>
      <c r="KD30" s="105"/>
      <c r="KE30" s="105"/>
      <c r="KF30" s="105"/>
      <c r="KG30" s="105"/>
      <c r="KH30" s="105"/>
      <c r="KI30" s="105"/>
      <c r="KJ30" s="105"/>
      <c r="KK30" s="105"/>
      <c r="KL30" s="105"/>
      <c r="KM30" s="105"/>
      <c r="KN30" s="105"/>
      <c r="KO30" s="105"/>
      <c r="KP30" s="105"/>
      <c r="KQ30" s="105"/>
      <c r="KR30" s="105"/>
      <c r="KS30" s="105"/>
      <c r="KT30" s="105"/>
      <c r="KU30" s="105"/>
      <c r="KV30" s="105"/>
      <c r="KW30" s="105"/>
      <c r="KX30" s="105"/>
      <c r="KY30" s="105"/>
      <c r="KZ30" s="105"/>
      <c r="LA30" s="105"/>
      <c r="LB30" s="105"/>
      <c r="LC30" s="105"/>
      <c r="LD30" s="105"/>
      <c r="LE30" s="105"/>
      <c r="LF30" s="105"/>
      <c r="LG30" s="105"/>
      <c r="LH30" s="105"/>
      <c r="LI30" s="105"/>
      <c r="LJ30" s="105"/>
      <c r="LK30" s="105"/>
      <c r="LL30" s="105"/>
      <c r="LM30" s="105"/>
      <c r="LN30" s="105">
        <v>895</v>
      </c>
      <c r="LO30" s="105">
        <v>251</v>
      </c>
      <c r="LP30" s="105">
        <v>545</v>
      </c>
      <c r="LQ30" s="105">
        <v>369</v>
      </c>
      <c r="LR30" s="105">
        <v>319</v>
      </c>
      <c r="LS30" s="105">
        <v>377</v>
      </c>
      <c r="LT30" s="105">
        <v>351</v>
      </c>
      <c r="LU30" s="105">
        <v>227</v>
      </c>
      <c r="LV30" s="105">
        <v>512</v>
      </c>
      <c r="LW30" s="105">
        <v>552</v>
      </c>
      <c r="LX30" s="105">
        <v>581</v>
      </c>
      <c r="LY30" s="105">
        <v>573</v>
      </c>
      <c r="LZ30" s="105">
        <v>566</v>
      </c>
      <c r="MA30" s="105">
        <v>635</v>
      </c>
      <c r="MB30" s="105">
        <v>113</v>
      </c>
      <c r="MC30" s="105">
        <v>35</v>
      </c>
      <c r="MD30" s="105">
        <v>542</v>
      </c>
      <c r="ME30" s="105">
        <v>841</v>
      </c>
      <c r="MF30" s="105">
        <v>565</v>
      </c>
      <c r="MG30" s="144">
        <f t="shared" si="58"/>
        <v>0.60968660968661</v>
      </c>
      <c r="MH30" s="144">
        <f t="shared" si="59"/>
        <v>-0.328180737217598</v>
      </c>
      <c r="MJ30" s="143">
        <f t="shared" si="60"/>
        <v>0</v>
      </c>
      <c r="MK30" s="143">
        <f t="shared" si="84"/>
        <v>0</v>
      </c>
      <c r="ML30" s="143">
        <f t="shared" si="85"/>
        <v>0</v>
      </c>
      <c r="MM30" s="142">
        <f t="shared" si="61"/>
        <v>0</v>
      </c>
      <c r="MN30" s="142">
        <f t="shared" si="62"/>
        <v>2060</v>
      </c>
      <c r="MO30" s="142">
        <f t="shared" si="63"/>
        <v>4841</v>
      </c>
      <c r="MQ30" s="142">
        <f t="shared" si="86"/>
        <v>0</v>
      </c>
      <c r="MR30" s="143">
        <f t="shared" si="87"/>
        <v>0</v>
      </c>
      <c r="MS30" s="105">
        <f t="shared" si="88"/>
        <v>0</v>
      </c>
      <c r="MT30" s="105">
        <f t="shared" si="89"/>
        <v>0</v>
      </c>
      <c r="MU30" s="105" t="str">
        <f t="shared" si="90"/>
        <v/>
      </c>
      <c r="MV30" s="105" t="str">
        <f t="shared" si="91"/>
        <v/>
      </c>
      <c r="MW30" s="105" t="str">
        <f t="shared" si="92"/>
        <v/>
      </c>
      <c r="MX30" s="105">
        <f t="shared" si="93"/>
        <v>895</v>
      </c>
      <c r="MY30" s="105">
        <f t="shared" si="99"/>
        <v>1165</v>
      </c>
      <c r="MZ30" s="105">
        <f t="shared" si="94"/>
        <v>1047</v>
      </c>
      <c r="NA30" s="105">
        <f t="shared" si="95"/>
        <v>1291</v>
      </c>
      <c r="NB30" s="105">
        <f t="shared" si="96"/>
        <v>1720</v>
      </c>
      <c r="NC30" s="105">
        <f t="shared" si="40"/>
        <v>783</v>
      </c>
      <c r="ND30" s="144">
        <f t="shared" si="64"/>
        <v>-0.327896995708155</v>
      </c>
      <c r="NE30" s="144">
        <f t="shared" si="65"/>
        <v>-0.544767441860465</v>
      </c>
    </row>
    <row r="31" ht="15" spans="2:369">
      <c r="B31" s="138" t="s">
        <v>985</v>
      </c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>
        <v>455</v>
      </c>
      <c r="X31" s="105">
        <v>87</v>
      </c>
      <c r="Y31" s="105">
        <v>336</v>
      </c>
      <c r="Z31" s="105">
        <v>3746</v>
      </c>
      <c r="AA31" s="105">
        <v>166</v>
      </c>
      <c r="AB31" s="105">
        <v>2</v>
      </c>
      <c r="AC31" s="105"/>
      <c r="AD31" s="105">
        <v>279</v>
      </c>
      <c r="AE31" s="105">
        <v>139</v>
      </c>
      <c r="AF31" s="105">
        <v>186</v>
      </c>
      <c r="AG31" s="105">
        <v>278</v>
      </c>
      <c r="AH31" s="105">
        <v>364</v>
      </c>
      <c r="AI31" s="105">
        <v>1682</v>
      </c>
      <c r="AJ31" s="105">
        <v>1041</v>
      </c>
      <c r="AK31" s="105">
        <v>696</v>
      </c>
      <c r="AL31" s="105">
        <v>1777</v>
      </c>
      <c r="AM31" s="105">
        <v>419</v>
      </c>
      <c r="AN31" s="105">
        <v>52</v>
      </c>
      <c r="AO31" s="105">
        <v>262</v>
      </c>
      <c r="AP31" s="105">
        <v>666</v>
      </c>
      <c r="AQ31" s="105">
        <v>894</v>
      </c>
      <c r="AR31" s="105">
        <v>494</v>
      </c>
      <c r="AS31" s="105">
        <v>551</v>
      </c>
      <c r="AT31" s="105">
        <v>1155</v>
      </c>
      <c r="AU31" s="105">
        <v>838</v>
      </c>
      <c r="AV31" s="105">
        <v>2352</v>
      </c>
      <c r="AW31" s="105">
        <v>2329</v>
      </c>
      <c r="AX31" s="105">
        <v>3262</v>
      </c>
      <c r="AY31" s="105">
        <v>2082</v>
      </c>
      <c r="AZ31" s="105">
        <v>3043</v>
      </c>
      <c r="BA31" s="105">
        <v>670</v>
      </c>
      <c r="BB31" s="105">
        <v>1471</v>
      </c>
      <c r="BC31" s="105">
        <v>2414</v>
      </c>
      <c r="BD31" s="105">
        <v>4522</v>
      </c>
      <c r="BE31" s="105">
        <v>4507</v>
      </c>
      <c r="BF31" s="105">
        <v>3751</v>
      </c>
      <c r="BG31" s="105">
        <v>5205</v>
      </c>
      <c r="BH31" s="105">
        <v>5784</v>
      </c>
      <c r="BI31" s="105">
        <v>2917</v>
      </c>
      <c r="BJ31" s="105">
        <v>6418</v>
      </c>
      <c r="BK31" s="105">
        <v>1406</v>
      </c>
      <c r="BL31" s="105">
        <v>2039</v>
      </c>
      <c r="BM31" s="105">
        <v>2743</v>
      </c>
      <c r="BN31" s="105">
        <v>1182</v>
      </c>
      <c r="BO31" s="105">
        <v>941</v>
      </c>
      <c r="BP31" s="105">
        <v>306</v>
      </c>
      <c r="BQ31" s="105">
        <v>1215</v>
      </c>
      <c r="BR31" s="105">
        <v>1799</v>
      </c>
      <c r="BS31" s="105">
        <v>1937</v>
      </c>
      <c r="BT31" s="105">
        <v>649</v>
      </c>
      <c r="BU31" s="105">
        <v>841</v>
      </c>
      <c r="BV31" s="105">
        <v>791</v>
      </c>
      <c r="BW31" s="105">
        <v>925</v>
      </c>
      <c r="BX31" s="105">
        <v>560</v>
      </c>
      <c r="BY31" s="105">
        <v>652</v>
      </c>
      <c r="BZ31" s="139">
        <f t="shared" si="41"/>
        <v>-0.762304046664236</v>
      </c>
      <c r="CA31" s="139">
        <f t="shared" si="42"/>
        <v>0.164285714285714</v>
      </c>
      <c r="CB31" s="140">
        <f t="shared" si="43"/>
        <v>0</v>
      </c>
      <c r="CC31" s="140">
        <f t="shared" si="67"/>
        <v>4624</v>
      </c>
      <c r="CD31" s="140">
        <f t="shared" si="68"/>
        <v>6610</v>
      </c>
      <c r="CE31" s="141">
        <f t="shared" si="44"/>
        <v>13274</v>
      </c>
      <c r="CF31" s="141">
        <f t="shared" si="45"/>
        <v>42784</v>
      </c>
      <c r="CG31" s="141">
        <f t="shared" si="46"/>
        <v>15849</v>
      </c>
      <c r="CH31" s="141">
        <f t="shared" si="47"/>
        <v>2137</v>
      </c>
      <c r="CI31" s="142">
        <f t="shared" si="69"/>
        <v>2324</v>
      </c>
      <c r="CJ31" s="142">
        <f t="shared" si="70"/>
        <v>3514</v>
      </c>
      <c r="CK31" s="143">
        <f t="shared" si="71"/>
        <v>733</v>
      </c>
      <c r="CL31" s="105">
        <f t="shared" si="72"/>
        <v>2054</v>
      </c>
      <c r="CM31" s="105">
        <f t="shared" si="73"/>
        <v>2544</v>
      </c>
      <c r="CN31" s="105">
        <f t="shared" si="74"/>
        <v>7943</v>
      </c>
      <c r="CO31" s="105">
        <f t="shared" si="75"/>
        <v>5795</v>
      </c>
      <c r="CP31" s="105">
        <f t="shared" si="76"/>
        <v>8407</v>
      </c>
      <c r="CQ31" s="105">
        <f t="shared" si="77"/>
        <v>13463</v>
      </c>
      <c r="CR31" s="105">
        <f t="shared" si="78"/>
        <v>15119</v>
      </c>
      <c r="CS31" s="105">
        <f t="shared" si="12"/>
        <v>6188</v>
      </c>
      <c r="CT31" s="105">
        <f t="shared" si="13"/>
        <v>2429</v>
      </c>
      <c r="CU31" s="105">
        <f t="shared" si="14"/>
        <v>4951</v>
      </c>
      <c r="CV31" s="105">
        <f t="shared" si="15"/>
        <v>2281</v>
      </c>
      <c r="CW31" s="139">
        <f t="shared" si="16"/>
        <v>-0.84913023348105</v>
      </c>
      <c r="CX31" s="139">
        <f t="shared" si="17"/>
        <v>-0.539284992930721</v>
      </c>
      <c r="CY31" s="131"/>
      <c r="CZ31" s="138" t="s">
        <v>989</v>
      </c>
      <c r="DA31" s="138" t="s">
        <v>989</v>
      </c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5"/>
      <c r="DO31" s="105"/>
      <c r="DP31" s="105"/>
      <c r="DQ31" s="105"/>
      <c r="DR31" s="105"/>
      <c r="DS31" s="105"/>
      <c r="DT31" s="105"/>
      <c r="DU31" s="105"/>
      <c r="DV31" s="105"/>
      <c r="DW31" s="105"/>
      <c r="DX31" s="105"/>
      <c r="DY31" s="105"/>
      <c r="DZ31" s="105"/>
      <c r="EA31" s="105"/>
      <c r="EB31" s="105"/>
      <c r="EC31" s="105"/>
      <c r="ED31" s="105"/>
      <c r="EE31" s="105"/>
      <c r="EF31" s="105"/>
      <c r="EG31" s="105"/>
      <c r="EH31" s="105"/>
      <c r="EI31" s="105"/>
      <c r="EJ31" s="105"/>
      <c r="EK31" s="105"/>
      <c r="EL31" s="105"/>
      <c r="EM31" s="105"/>
      <c r="EN31" s="105"/>
      <c r="EO31" s="105"/>
      <c r="EP31" s="105"/>
      <c r="EQ31" s="105"/>
      <c r="ER31" s="105"/>
      <c r="ES31" s="105"/>
      <c r="ET31" s="105"/>
      <c r="EU31" s="105"/>
      <c r="EV31" s="105"/>
      <c r="EW31" s="105"/>
      <c r="EX31" s="105"/>
      <c r="EY31" s="105"/>
      <c r="EZ31" s="105">
        <v>110</v>
      </c>
      <c r="FA31" s="105">
        <v>475</v>
      </c>
      <c r="FB31" s="105">
        <v>3173</v>
      </c>
      <c r="FC31" s="105">
        <v>2488</v>
      </c>
      <c r="FD31" s="105">
        <v>2303</v>
      </c>
      <c r="FE31" s="105">
        <v>4055</v>
      </c>
      <c r="FF31" s="105">
        <v>4561</v>
      </c>
      <c r="FG31" s="105">
        <v>5024</v>
      </c>
      <c r="FH31" s="105">
        <v>3032</v>
      </c>
      <c r="FI31" s="105">
        <v>5492</v>
      </c>
      <c r="FJ31" s="105">
        <v>6703</v>
      </c>
      <c r="FK31" s="105">
        <v>2471</v>
      </c>
      <c r="FL31" s="105">
        <v>4890</v>
      </c>
      <c r="FM31" s="105">
        <v>7375</v>
      </c>
      <c r="FN31" s="105">
        <v>7972</v>
      </c>
      <c r="FO31" s="105">
        <v>7261</v>
      </c>
      <c r="FP31" s="105">
        <v>4458</v>
      </c>
      <c r="FQ31" s="105">
        <v>6710</v>
      </c>
      <c r="FR31" s="105">
        <v>8971</v>
      </c>
      <c r="FS31" s="105">
        <v>7932</v>
      </c>
      <c r="FT31" s="105">
        <v>8400</v>
      </c>
      <c r="FU31" s="105">
        <v>8791</v>
      </c>
      <c r="FV31" s="105">
        <v>5392</v>
      </c>
      <c r="FW31" s="105">
        <v>3361</v>
      </c>
      <c r="FX31" s="105">
        <v>6115</v>
      </c>
      <c r="FY31" s="144">
        <f t="shared" si="48"/>
        <v>2.25051124744376</v>
      </c>
      <c r="FZ31" s="144">
        <f t="shared" si="49"/>
        <v>0.819398988396311</v>
      </c>
      <c r="GA31" s="140">
        <f t="shared" si="50"/>
        <v>0</v>
      </c>
      <c r="GB31" s="140">
        <v>0</v>
      </c>
      <c r="GC31" s="140">
        <v>0</v>
      </c>
      <c r="GD31" s="141">
        <f t="shared" si="51"/>
        <v>0</v>
      </c>
      <c r="GE31" s="141">
        <f t="shared" si="52"/>
        <v>30713</v>
      </c>
      <c r="GF31" s="141">
        <f t="shared" si="53"/>
        <v>81934</v>
      </c>
      <c r="GG31" s="141">
        <f t="shared" si="54"/>
        <v>14868</v>
      </c>
      <c r="GH31" s="142">
        <v>0</v>
      </c>
      <c r="GI31" s="142">
        <v>0</v>
      </c>
      <c r="GJ31" s="142">
        <v>0</v>
      </c>
      <c r="GK31" s="143">
        <v>0</v>
      </c>
      <c r="GL31" s="105">
        <v>0</v>
      </c>
      <c r="GM31" s="105">
        <v>0</v>
      </c>
      <c r="GN31" s="105">
        <v>0</v>
      </c>
      <c r="GO31" s="105">
        <v>110</v>
      </c>
      <c r="GP31" s="105">
        <v>6136</v>
      </c>
      <c r="GQ31" s="105">
        <f t="shared" si="79"/>
        <v>10919</v>
      </c>
      <c r="GR31" s="105">
        <f t="shared" si="80"/>
        <v>13548</v>
      </c>
      <c r="GS31" s="105">
        <f t="shared" si="81"/>
        <v>14064</v>
      </c>
      <c r="GT31" s="105">
        <f t="shared" si="82"/>
        <v>22608</v>
      </c>
      <c r="GU31" s="105">
        <f t="shared" si="83"/>
        <v>20139</v>
      </c>
      <c r="GV31" s="105">
        <f t="shared" si="55"/>
        <v>25123</v>
      </c>
      <c r="GW31" s="139">
        <f t="shared" si="97"/>
        <v>0.854369648656628</v>
      </c>
      <c r="GX31" s="139">
        <f t="shared" si="98"/>
        <v>0.247480013903371</v>
      </c>
      <c r="GZ31" s="138" t="s">
        <v>990</v>
      </c>
      <c r="HA31" s="105"/>
      <c r="HB31" s="105"/>
      <c r="HC31" s="105"/>
      <c r="HD31" s="105"/>
      <c r="HE31" s="105"/>
      <c r="HF31" s="105"/>
      <c r="HG31" s="105"/>
      <c r="HH31" s="105"/>
      <c r="HI31" s="105"/>
      <c r="HJ31" s="105"/>
      <c r="HK31" s="105"/>
      <c r="HL31" s="105"/>
      <c r="HM31" s="105"/>
      <c r="HN31" s="105"/>
      <c r="HO31" s="105"/>
      <c r="HP31" s="105"/>
      <c r="HQ31" s="105"/>
      <c r="HR31" s="105"/>
      <c r="HS31" s="105"/>
      <c r="HT31" s="105"/>
      <c r="HU31" s="105"/>
      <c r="HV31" s="105"/>
      <c r="HW31" s="105"/>
      <c r="HX31" s="105"/>
      <c r="HY31" s="105"/>
      <c r="HZ31" s="105"/>
      <c r="IA31" s="105"/>
      <c r="IB31" s="105">
        <v>1062</v>
      </c>
      <c r="IC31" s="105">
        <v>965</v>
      </c>
      <c r="ID31" s="105">
        <v>1036</v>
      </c>
      <c r="IE31" s="105">
        <v>567</v>
      </c>
      <c r="IF31" s="105">
        <v>852</v>
      </c>
      <c r="IG31" s="105">
        <v>959</v>
      </c>
      <c r="IH31" s="105">
        <v>982</v>
      </c>
      <c r="II31" s="105">
        <v>869</v>
      </c>
      <c r="IJ31" s="105">
        <v>858</v>
      </c>
      <c r="IK31" s="105">
        <v>732</v>
      </c>
      <c r="IL31" s="105">
        <v>357</v>
      </c>
      <c r="IM31" s="105">
        <v>1422</v>
      </c>
      <c r="IN31" s="105">
        <v>1435</v>
      </c>
      <c r="IO31" s="105">
        <v>804</v>
      </c>
      <c r="IP31" s="105">
        <v>468</v>
      </c>
      <c r="IQ31" s="105">
        <v>559</v>
      </c>
      <c r="IR31" s="105">
        <v>828</v>
      </c>
      <c r="IS31" s="105">
        <v>200</v>
      </c>
      <c r="IT31" s="105">
        <v>401</v>
      </c>
      <c r="IU31" s="105">
        <v>1086</v>
      </c>
      <c r="IV31" s="105">
        <v>905</v>
      </c>
      <c r="IW31" s="105">
        <v>430</v>
      </c>
      <c r="IX31" s="105">
        <v>356</v>
      </c>
      <c r="IY31" s="105">
        <v>643</v>
      </c>
      <c r="IZ31" s="105">
        <v>528</v>
      </c>
      <c r="JA31" s="105">
        <v>929</v>
      </c>
      <c r="JB31" s="105">
        <v>1293</v>
      </c>
      <c r="JC31" s="105">
        <v>577</v>
      </c>
      <c r="JD31" s="105">
        <v>662</v>
      </c>
      <c r="JE31" s="105">
        <v>618</v>
      </c>
      <c r="JF31" s="105">
        <v>548</v>
      </c>
      <c r="JG31" s="105">
        <v>383</v>
      </c>
      <c r="JH31" s="105"/>
      <c r="JI31" s="138" t="s">
        <v>990</v>
      </c>
      <c r="JJ31" s="105"/>
      <c r="JK31" s="105"/>
      <c r="JL31" s="105"/>
      <c r="JM31" s="105"/>
      <c r="JN31" s="105"/>
      <c r="JO31" s="105"/>
      <c r="JP31" s="105"/>
      <c r="JQ31" s="105"/>
      <c r="JR31" s="105"/>
      <c r="JS31" s="105"/>
      <c r="JT31" s="105"/>
      <c r="JU31" s="105"/>
      <c r="JV31" s="105"/>
      <c r="JW31" s="105"/>
      <c r="JX31" s="105"/>
      <c r="JY31" s="105"/>
      <c r="JZ31" s="105"/>
      <c r="KA31" s="105"/>
      <c r="KB31" s="105"/>
      <c r="KC31" s="105"/>
      <c r="KD31" s="105"/>
      <c r="KE31" s="105"/>
      <c r="KF31" s="105"/>
      <c r="KG31" s="105"/>
      <c r="KH31" s="105"/>
      <c r="KI31" s="105"/>
      <c r="KJ31" s="105"/>
      <c r="KK31" s="105">
        <v>1062</v>
      </c>
      <c r="KL31" s="105">
        <v>965</v>
      </c>
      <c r="KM31" s="105">
        <v>1036</v>
      </c>
      <c r="KN31" s="105">
        <v>567</v>
      </c>
      <c r="KO31" s="105">
        <v>852</v>
      </c>
      <c r="KP31" s="105">
        <v>959</v>
      </c>
      <c r="KQ31" s="105">
        <v>982</v>
      </c>
      <c r="KR31" s="105">
        <v>869</v>
      </c>
      <c r="KS31" s="105">
        <v>858</v>
      </c>
      <c r="KT31" s="105">
        <v>732</v>
      </c>
      <c r="KU31" s="105">
        <v>357</v>
      </c>
      <c r="KV31" s="105">
        <v>1422</v>
      </c>
      <c r="KW31" s="105">
        <v>1435</v>
      </c>
      <c r="KX31" s="105">
        <v>804</v>
      </c>
      <c r="KY31" s="105">
        <v>468</v>
      </c>
      <c r="KZ31" s="105">
        <v>559</v>
      </c>
      <c r="LA31" s="105">
        <v>828</v>
      </c>
      <c r="LB31" s="105">
        <v>200</v>
      </c>
      <c r="LC31" s="105">
        <v>401</v>
      </c>
      <c r="LD31" s="105">
        <v>1086</v>
      </c>
      <c r="LE31" s="105">
        <v>905</v>
      </c>
      <c r="LF31" s="105">
        <v>430</v>
      </c>
      <c r="LG31" s="105">
        <v>356</v>
      </c>
      <c r="LH31" s="105">
        <v>643</v>
      </c>
      <c r="LI31" s="105">
        <v>528</v>
      </c>
      <c r="LJ31" s="105">
        <v>929</v>
      </c>
      <c r="LK31" s="105">
        <v>1293</v>
      </c>
      <c r="LL31" s="105">
        <v>577</v>
      </c>
      <c r="LM31" s="105">
        <v>662</v>
      </c>
      <c r="LN31" s="105">
        <v>618</v>
      </c>
      <c r="LO31" s="105">
        <v>548</v>
      </c>
      <c r="LP31" s="105">
        <v>383</v>
      </c>
      <c r="LQ31" s="105">
        <v>360</v>
      </c>
      <c r="LR31" s="105">
        <v>301</v>
      </c>
      <c r="LS31" s="105">
        <v>320</v>
      </c>
      <c r="LT31" s="105">
        <v>620</v>
      </c>
      <c r="LU31" s="105">
        <v>368</v>
      </c>
      <c r="LV31" s="105">
        <v>617</v>
      </c>
      <c r="LW31" s="105">
        <v>755</v>
      </c>
      <c r="LX31" s="105">
        <v>193</v>
      </c>
      <c r="LY31" s="105">
        <v>133</v>
      </c>
      <c r="LZ31" s="105">
        <v>222</v>
      </c>
      <c r="MA31" s="105">
        <v>74</v>
      </c>
      <c r="MB31" s="105">
        <v>141</v>
      </c>
      <c r="MC31" s="105">
        <v>68</v>
      </c>
      <c r="MD31" s="105">
        <v>21</v>
      </c>
      <c r="ME31" s="105">
        <v>5</v>
      </c>
      <c r="MF31" s="105">
        <v>2197</v>
      </c>
      <c r="MG31" s="144">
        <f t="shared" si="58"/>
        <v>2.54354838709677</v>
      </c>
      <c r="MH31" s="144">
        <f t="shared" si="59"/>
        <v>438.4</v>
      </c>
      <c r="MJ31" s="143">
        <f t="shared" si="60"/>
        <v>0</v>
      </c>
      <c r="MK31" s="143">
        <f t="shared" si="84"/>
        <v>0</v>
      </c>
      <c r="ML31" s="143">
        <f t="shared" si="85"/>
        <v>8150</v>
      </c>
      <c r="MM31" s="142">
        <f t="shared" si="61"/>
        <v>9197</v>
      </c>
      <c r="MN31" s="142">
        <f t="shared" si="62"/>
        <v>7327</v>
      </c>
      <c r="MO31" s="142">
        <f t="shared" si="63"/>
        <v>3812</v>
      </c>
      <c r="MQ31" s="142">
        <f t="shared" si="86"/>
        <v>2709</v>
      </c>
      <c r="MR31" s="143">
        <f t="shared" si="87"/>
        <v>2511</v>
      </c>
      <c r="MS31" s="105">
        <f t="shared" si="88"/>
        <v>2707</v>
      </c>
      <c r="MT31" s="105">
        <f t="shared" si="89"/>
        <v>1587</v>
      </c>
      <c r="MU31" s="105">
        <f t="shared" si="90"/>
        <v>2392</v>
      </c>
      <c r="MV31" s="105">
        <f t="shared" si="91"/>
        <v>1429</v>
      </c>
      <c r="MW31" s="105">
        <f t="shared" si="92"/>
        <v>2750</v>
      </c>
      <c r="MX31" s="105">
        <f t="shared" si="93"/>
        <v>1857</v>
      </c>
      <c r="MY31" s="105">
        <f t="shared" si="99"/>
        <v>1291</v>
      </c>
      <c r="MZ31" s="105">
        <f t="shared" si="94"/>
        <v>1241</v>
      </c>
      <c r="NA31" s="105">
        <f t="shared" si="95"/>
        <v>1740</v>
      </c>
      <c r="NB31" s="105">
        <f t="shared" si="96"/>
        <v>548</v>
      </c>
      <c r="NC31" s="105">
        <f t="shared" si="40"/>
        <v>283</v>
      </c>
      <c r="ND31" s="144">
        <f t="shared" si="64"/>
        <v>-0.780790085205267</v>
      </c>
      <c r="NE31" s="144">
        <f t="shared" si="65"/>
        <v>-0.483576642335766</v>
      </c>
    </row>
    <row r="32" ht="15" spans="2:369">
      <c r="B32" s="138" t="s">
        <v>973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>
        <v>1017</v>
      </c>
      <c r="S32" s="105">
        <v>1375</v>
      </c>
      <c r="T32" s="105">
        <v>1743</v>
      </c>
      <c r="U32" s="105">
        <v>1076</v>
      </c>
      <c r="V32" s="105">
        <v>1176</v>
      </c>
      <c r="W32" s="105">
        <v>1184</v>
      </c>
      <c r="X32" s="105">
        <v>1565</v>
      </c>
      <c r="Y32" s="105">
        <v>2456</v>
      </c>
      <c r="Z32" s="105">
        <v>1070</v>
      </c>
      <c r="AA32" s="105">
        <v>96</v>
      </c>
      <c r="AB32" s="105">
        <v>285</v>
      </c>
      <c r="AC32" s="105">
        <v>293</v>
      </c>
      <c r="AD32" s="105">
        <v>168</v>
      </c>
      <c r="AE32" s="105">
        <v>216</v>
      </c>
      <c r="AF32" s="105">
        <v>63</v>
      </c>
      <c r="AG32" s="105">
        <v>874</v>
      </c>
      <c r="AH32" s="105">
        <v>326</v>
      </c>
      <c r="AI32" s="105">
        <v>464</v>
      </c>
      <c r="AJ32" s="105">
        <v>725</v>
      </c>
      <c r="AK32" s="105">
        <v>948</v>
      </c>
      <c r="AL32" s="105">
        <v>593</v>
      </c>
      <c r="AM32" s="105">
        <v>75</v>
      </c>
      <c r="AN32" s="105"/>
      <c r="AO32" s="105">
        <v>25</v>
      </c>
      <c r="AP32" s="105">
        <v>284</v>
      </c>
      <c r="AQ32" s="105">
        <v>772</v>
      </c>
      <c r="AR32" s="105">
        <v>942</v>
      </c>
      <c r="AS32" s="105">
        <v>1291</v>
      </c>
      <c r="AT32" s="105">
        <v>1639</v>
      </c>
      <c r="AU32" s="105">
        <v>1676</v>
      </c>
      <c r="AV32" s="105">
        <v>2004</v>
      </c>
      <c r="AW32" s="105">
        <v>2072</v>
      </c>
      <c r="AX32" s="105">
        <v>4206</v>
      </c>
      <c r="AY32" s="105">
        <v>3585</v>
      </c>
      <c r="AZ32" s="105">
        <v>2192</v>
      </c>
      <c r="BA32" s="105">
        <v>2450</v>
      </c>
      <c r="BB32" s="105">
        <v>2513</v>
      </c>
      <c r="BC32" s="105">
        <v>4461</v>
      </c>
      <c r="BD32" s="105">
        <v>4744</v>
      </c>
      <c r="BE32" s="105">
        <v>5286</v>
      </c>
      <c r="BF32" s="105">
        <v>5895</v>
      </c>
      <c r="BG32" s="105">
        <v>6307</v>
      </c>
      <c r="BH32" s="105">
        <v>5701</v>
      </c>
      <c r="BI32" s="105">
        <v>4922</v>
      </c>
      <c r="BJ32" s="105">
        <v>5305</v>
      </c>
      <c r="BK32" s="105">
        <v>1563</v>
      </c>
      <c r="BL32" s="105">
        <v>2248</v>
      </c>
      <c r="BM32" s="105">
        <v>2479</v>
      </c>
      <c r="BN32" s="105">
        <v>3039</v>
      </c>
      <c r="BO32" s="105">
        <v>1894</v>
      </c>
      <c r="BP32" s="105">
        <v>1049</v>
      </c>
      <c r="BQ32" s="105">
        <v>1121</v>
      </c>
      <c r="BR32" s="105">
        <v>2106</v>
      </c>
      <c r="BS32" s="105">
        <v>1154</v>
      </c>
      <c r="BT32" s="105">
        <v>802</v>
      </c>
      <c r="BU32" s="105">
        <v>479</v>
      </c>
      <c r="BV32" s="105">
        <v>547</v>
      </c>
      <c r="BW32" s="105">
        <v>2802</v>
      </c>
      <c r="BX32" s="105">
        <v>1531</v>
      </c>
      <c r="BY32" s="105">
        <v>1481</v>
      </c>
      <c r="BZ32" s="139">
        <f t="shared" si="41"/>
        <v>-0.402581686163776</v>
      </c>
      <c r="CA32" s="139">
        <f t="shared" si="42"/>
        <v>-0.0326583932070542</v>
      </c>
      <c r="CB32" s="140">
        <f t="shared" si="43"/>
        <v>0</v>
      </c>
      <c r="CC32" s="140">
        <f t="shared" si="67"/>
        <v>12662</v>
      </c>
      <c r="CD32" s="140">
        <f t="shared" si="68"/>
        <v>5051</v>
      </c>
      <c r="CE32" s="141">
        <f t="shared" si="44"/>
        <v>14986</v>
      </c>
      <c r="CF32" s="141">
        <f t="shared" si="45"/>
        <v>53361</v>
      </c>
      <c r="CG32" s="141">
        <f t="shared" si="46"/>
        <v>18481</v>
      </c>
      <c r="CH32" s="141">
        <f t="shared" si="47"/>
        <v>5814</v>
      </c>
      <c r="CI32" s="142">
        <f t="shared" si="69"/>
        <v>1664</v>
      </c>
      <c r="CJ32" s="142">
        <f t="shared" si="70"/>
        <v>2266</v>
      </c>
      <c r="CK32" s="143">
        <f t="shared" si="71"/>
        <v>100</v>
      </c>
      <c r="CL32" s="105">
        <f t="shared" si="72"/>
        <v>1998</v>
      </c>
      <c r="CM32" s="105">
        <f t="shared" si="73"/>
        <v>4606</v>
      </c>
      <c r="CN32" s="105">
        <f t="shared" si="74"/>
        <v>8282</v>
      </c>
      <c r="CO32" s="105">
        <f t="shared" si="75"/>
        <v>8227</v>
      </c>
      <c r="CP32" s="105">
        <f t="shared" si="76"/>
        <v>11718</v>
      </c>
      <c r="CQ32" s="105">
        <f t="shared" si="77"/>
        <v>17488</v>
      </c>
      <c r="CR32" s="105">
        <f t="shared" si="78"/>
        <v>15928</v>
      </c>
      <c r="CS32" s="105">
        <f t="shared" si="12"/>
        <v>6290</v>
      </c>
      <c r="CT32" s="105">
        <f t="shared" si="13"/>
        <v>5982</v>
      </c>
      <c r="CU32" s="105">
        <f t="shared" si="14"/>
        <v>4381</v>
      </c>
      <c r="CV32" s="105">
        <f t="shared" si="15"/>
        <v>1828</v>
      </c>
      <c r="CW32" s="139">
        <f t="shared" si="16"/>
        <v>-0.885233550979407</v>
      </c>
      <c r="CX32" s="139">
        <f t="shared" si="17"/>
        <v>-0.582743665829719</v>
      </c>
      <c r="CY32" s="131"/>
      <c r="CZ32" s="146" t="s">
        <v>991</v>
      </c>
      <c r="DA32" s="146" t="s">
        <v>991</v>
      </c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5"/>
      <c r="DO32" s="105"/>
      <c r="DP32" s="105"/>
      <c r="DQ32" s="105"/>
      <c r="DR32" s="105"/>
      <c r="DS32" s="105"/>
      <c r="DT32" s="105"/>
      <c r="DU32" s="105"/>
      <c r="DV32" s="105"/>
      <c r="DW32" s="105"/>
      <c r="DX32" s="105"/>
      <c r="DY32" s="105"/>
      <c r="DZ32" s="105"/>
      <c r="EA32" s="105"/>
      <c r="EB32" s="105"/>
      <c r="EC32" s="105"/>
      <c r="ED32" s="105"/>
      <c r="EE32" s="105"/>
      <c r="EF32" s="105"/>
      <c r="EG32" s="105"/>
      <c r="EH32" s="105"/>
      <c r="EI32" s="105"/>
      <c r="EJ32" s="105"/>
      <c r="EK32" s="105"/>
      <c r="EL32" s="105"/>
      <c r="EM32" s="105"/>
      <c r="EN32" s="105"/>
      <c r="EO32" s="105"/>
      <c r="EP32" s="105"/>
      <c r="EQ32" s="105"/>
      <c r="ER32" s="105"/>
      <c r="ES32" s="105"/>
      <c r="ET32" s="105">
        <v>294</v>
      </c>
      <c r="EU32" s="105">
        <v>163</v>
      </c>
      <c r="EV32" s="105">
        <v>1422</v>
      </c>
      <c r="EW32" s="105">
        <v>2164</v>
      </c>
      <c r="EX32" s="105">
        <v>2069</v>
      </c>
      <c r="EY32" s="105">
        <v>1521</v>
      </c>
      <c r="EZ32" s="105">
        <v>4201</v>
      </c>
      <c r="FA32" s="105">
        <v>1931</v>
      </c>
      <c r="FB32" s="105">
        <v>4345</v>
      </c>
      <c r="FC32" s="105">
        <v>4848</v>
      </c>
      <c r="FD32" s="105">
        <v>6582</v>
      </c>
      <c r="FE32" s="105">
        <v>6277</v>
      </c>
      <c r="FF32" s="105">
        <v>4398</v>
      </c>
      <c r="FG32" s="105">
        <v>2159</v>
      </c>
      <c r="FH32" s="105">
        <v>2720</v>
      </c>
      <c r="FI32" s="105">
        <v>3320</v>
      </c>
      <c r="FJ32" s="105">
        <v>426</v>
      </c>
      <c r="FK32" s="105">
        <v>1712</v>
      </c>
      <c r="FL32" s="105">
        <v>3154</v>
      </c>
      <c r="FM32" s="105">
        <v>2469</v>
      </c>
      <c r="FN32" s="105">
        <v>3406</v>
      </c>
      <c r="FO32" s="105">
        <v>5577</v>
      </c>
      <c r="FP32" s="105">
        <v>5977</v>
      </c>
      <c r="FQ32" s="105">
        <v>6602</v>
      </c>
      <c r="FR32" s="105">
        <v>6323</v>
      </c>
      <c r="FS32" s="105">
        <v>6330</v>
      </c>
      <c r="FT32" s="105">
        <v>3163</v>
      </c>
      <c r="FU32" s="105">
        <v>4609</v>
      </c>
      <c r="FV32" s="105">
        <v>2724</v>
      </c>
      <c r="FW32" s="105">
        <v>831</v>
      </c>
      <c r="FX32" s="105">
        <v>3163</v>
      </c>
      <c r="FY32" s="144">
        <f t="shared" si="48"/>
        <v>2.00285351934052</v>
      </c>
      <c r="FZ32" s="144">
        <f t="shared" si="49"/>
        <v>2.80625752105897</v>
      </c>
      <c r="GA32" s="140">
        <f t="shared" si="50"/>
        <v>0</v>
      </c>
      <c r="GB32" s="140">
        <v>0</v>
      </c>
      <c r="GC32" s="140">
        <v>0</v>
      </c>
      <c r="GD32" s="141">
        <f t="shared" si="51"/>
        <v>4043</v>
      </c>
      <c r="GE32" s="141">
        <f t="shared" si="52"/>
        <v>44371</v>
      </c>
      <c r="GF32" s="141">
        <f t="shared" si="53"/>
        <v>49748</v>
      </c>
      <c r="GG32" s="141">
        <f t="shared" si="54"/>
        <v>6718</v>
      </c>
      <c r="GH32" s="142">
        <v>0</v>
      </c>
      <c r="GI32" s="142">
        <v>0</v>
      </c>
      <c r="GJ32" s="142">
        <v>0</v>
      </c>
      <c r="GK32" s="143">
        <v>0</v>
      </c>
      <c r="GL32" s="105">
        <v>0</v>
      </c>
      <c r="GM32" s="105">
        <v>294</v>
      </c>
      <c r="GN32" s="105">
        <v>3749</v>
      </c>
      <c r="GO32" s="105">
        <v>7791</v>
      </c>
      <c r="GP32" s="105">
        <v>11124</v>
      </c>
      <c r="GQ32" s="105">
        <f t="shared" si="79"/>
        <v>17257</v>
      </c>
      <c r="GR32" s="105">
        <f t="shared" si="80"/>
        <v>8199</v>
      </c>
      <c r="GS32" s="105">
        <f t="shared" si="81"/>
        <v>5292</v>
      </c>
      <c r="GT32" s="105">
        <f t="shared" si="82"/>
        <v>11452</v>
      </c>
      <c r="GU32" s="105">
        <f t="shared" si="83"/>
        <v>18902</v>
      </c>
      <c r="GV32" s="105">
        <f t="shared" si="55"/>
        <v>14102</v>
      </c>
      <c r="GW32" s="139">
        <f t="shared" si="97"/>
        <v>0.719965849493841</v>
      </c>
      <c r="GX32" s="139">
        <f t="shared" si="98"/>
        <v>-0.253941381864353</v>
      </c>
      <c r="GZ32" s="138" t="s">
        <v>992</v>
      </c>
      <c r="HA32" s="105"/>
      <c r="HB32" s="105"/>
      <c r="HC32" s="105"/>
      <c r="HD32" s="105"/>
      <c r="HE32" s="105"/>
      <c r="HF32" s="105"/>
      <c r="HG32" s="105"/>
      <c r="HH32" s="105"/>
      <c r="HI32" s="105"/>
      <c r="HJ32" s="105"/>
      <c r="HK32" s="105"/>
      <c r="HL32" s="105"/>
      <c r="HM32" s="105"/>
      <c r="HN32" s="105"/>
      <c r="HO32" s="105"/>
      <c r="HP32" s="105"/>
      <c r="HQ32" s="105"/>
      <c r="HR32" s="105"/>
      <c r="HS32" s="105"/>
      <c r="HT32" s="105"/>
      <c r="HU32" s="105"/>
      <c r="HV32" s="105"/>
      <c r="HW32" s="105"/>
      <c r="HX32" s="105"/>
      <c r="HY32" s="105"/>
      <c r="HZ32" s="105"/>
      <c r="IA32" s="105"/>
      <c r="IB32" s="105"/>
      <c r="IC32" s="105"/>
      <c r="ID32" s="105"/>
      <c r="IE32" s="105"/>
      <c r="IF32" s="105"/>
      <c r="IG32" s="105"/>
      <c r="IH32" s="105"/>
      <c r="II32" s="105"/>
      <c r="IJ32" s="105"/>
      <c r="IK32" s="105"/>
      <c r="IL32" s="105"/>
      <c r="IM32" s="105"/>
      <c r="IN32" s="105"/>
      <c r="IO32" s="105"/>
      <c r="IP32" s="105"/>
      <c r="IQ32" s="105"/>
      <c r="IR32" s="105"/>
      <c r="IS32" s="105">
        <v>1076</v>
      </c>
      <c r="IT32" s="105">
        <v>652</v>
      </c>
      <c r="IU32" s="105">
        <v>784</v>
      </c>
      <c r="IV32" s="105">
        <v>2758</v>
      </c>
      <c r="IW32" s="105">
        <v>1186</v>
      </c>
      <c r="IX32" s="105">
        <v>607</v>
      </c>
      <c r="IY32" s="105">
        <v>1188</v>
      </c>
      <c r="IZ32" s="105">
        <v>829</v>
      </c>
      <c r="JA32" s="105">
        <v>641</v>
      </c>
      <c r="JB32" s="105">
        <v>868</v>
      </c>
      <c r="JC32" s="105">
        <v>839</v>
      </c>
      <c r="JD32" s="105">
        <v>662</v>
      </c>
      <c r="JE32" s="105">
        <v>516</v>
      </c>
      <c r="JF32" s="105">
        <v>666</v>
      </c>
      <c r="JG32" s="105">
        <v>201</v>
      </c>
      <c r="JH32" s="105"/>
      <c r="JI32" s="138" t="s">
        <v>992</v>
      </c>
      <c r="JJ32" s="105"/>
      <c r="JK32" s="105"/>
      <c r="JL32" s="105"/>
      <c r="JM32" s="105"/>
      <c r="JN32" s="105"/>
      <c r="JO32" s="105"/>
      <c r="JP32" s="105"/>
      <c r="JQ32" s="105"/>
      <c r="JR32" s="105"/>
      <c r="JS32" s="105"/>
      <c r="JT32" s="105"/>
      <c r="JU32" s="105"/>
      <c r="JV32" s="105"/>
      <c r="JW32" s="105"/>
      <c r="JX32" s="105"/>
      <c r="JY32" s="105"/>
      <c r="JZ32" s="105"/>
      <c r="KA32" s="105"/>
      <c r="KB32" s="105"/>
      <c r="KC32" s="105"/>
      <c r="KD32" s="105"/>
      <c r="KE32" s="105"/>
      <c r="KF32" s="105"/>
      <c r="KG32" s="105"/>
      <c r="KH32" s="105"/>
      <c r="KI32" s="105"/>
      <c r="KJ32" s="105"/>
      <c r="KK32" s="105"/>
      <c r="KL32" s="105"/>
      <c r="KM32" s="105"/>
      <c r="KN32" s="105"/>
      <c r="KO32" s="105"/>
      <c r="KP32" s="105"/>
      <c r="KQ32" s="105"/>
      <c r="KR32" s="105"/>
      <c r="KS32" s="105"/>
      <c r="KT32" s="105"/>
      <c r="KU32" s="105"/>
      <c r="KV32" s="105"/>
      <c r="KW32" s="105"/>
      <c r="KX32" s="105"/>
      <c r="KY32" s="105"/>
      <c r="KZ32" s="105"/>
      <c r="LA32" s="105"/>
      <c r="LB32" s="105">
        <v>1076</v>
      </c>
      <c r="LC32" s="105">
        <v>652</v>
      </c>
      <c r="LD32" s="105">
        <v>784</v>
      </c>
      <c r="LE32" s="105">
        <v>2758</v>
      </c>
      <c r="LF32" s="105">
        <v>1186</v>
      </c>
      <c r="LG32" s="105">
        <v>607</v>
      </c>
      <c r="LH32" s="105">
        <v>1188</v>
      </c>
      <c r="LI32" s="105">
        <v>829</v>
      </c>
      <c r="LJ32" s="105">
        <v>641</v>
      </c>
      <c r="LK32" s="105">
        <v>868</v>
      </c>
      <c r="LL32" s="105">
        <v>839</v>
      </c>
      <c r="LM32" s="105">
        <v>662</v>
      </c>
      <c r="LN32" s="105">
        <v>516</v>
      </c>
      <c r="LO32" s="105">
        <v>666</v>
      </c>
      <c r="LP32" s="105">
        <v>201</v>
      </c>
      <c r="LQ32" s="105">
        <v>284</v>
      </c>
      <c r="LR32" s="105">
        <v>831</v>
      </c>
      <c r="LS32" s="105">
        <v>253</v>
      </c>
      <c r="LT32" s="105">
        <v>1029</v>
      </c>
      <c r="LU32" s="105">
        <v>1251</v>
      </c>
      <c r="LV32" s="105">
        <v>797</v>
      </c>
      <c r="LW32" s="105">
        <v>819</v>
      </c>
      <c r="LX32" s="105">
        <v>554</v>
      </c>
      <c r="LY32" s="105">
        <v>969</v>
      </c>
      <c r="LZ32" s="105">
        <v>2492</v>
      </c>
      <c r="MA32" s="105">
        <v>2405</v>
      </c>
      <c r="MB32" s="105">
        <v>2771</v>
      </c>
      <c r="MC32" s="105">
        <v>3015</v>
      </c>
      <c r="MD32" s="105">
        <v>2254</v>
      </c>
      <c r="ME32" s="105">
        <v>1252</v>
      </c>
      <c r="MF32" s="105">
        <v>2125</v>
      </c>
      <c r="MG32" s="144">
        <f t="shared" si="58"/>
        <v>1.06511175898931</v>
      </c>
      <c r="MH32" s="144">
        <f t="shared" si="59"/>
        <v>0.697284345047923</v>
      </c>
      <c r="MJ32" s="143">
        <f t="shared" si="60"/>
        <v>0</v>
      </c>
      <c r="MK32" s="143">
        <f t="shared" si="84"/>
        <v>0</v>
      </c>
      <c r="ML32" s="143">
        <f t="shared" si="85"/>
        <v>0</v>
      </c>
      <c r="MM32" s="142">
        <f t="shared" si="61"/>
        <v>5270</v>
      </c>
      <c r="MN32" s="142">
        <f t="shared" si="62"/>
        <v>8487</v>
      </c>
      <c r="MO32" s="142">
        <f t="shared" si="63"/>
        <v>17186</v>
      </c>
      <c r="MQ32" s="142">
        <f t="shared" si="86"/>
        <v>0</v>
      </c>
      <c r="MR32" s="143">
        <f t="shared" si="87"/>
        <v>0</v>
      </c>
      <c r="MS32" s="105">
        <f t="shared" si="88"/>
        <v>0</v>
      </c>
      <c r="MT32" s="105">
        <f t="shared" si="89"/>
        <v>1076</v>
      </c>
      <c r="MU32" s="105">
        <f t="shared" si="90"/>
        <v>4194</v>
      </c>
      <c r="MV32" s="105">
        <f t="shared" si="91"/>
        <v>2981</v>
      </c>
      <c r="MW32" s="105">
        <f t="shared" si="92"/>
        <v>2338</v>
      </c>
      <c r="MX32" s="105">
        <f t="shared" si="93"/>
        <v>2017</v>
      </c>
      <c r="MY32" s="105">
        <f t="shared" si="99"/>
        <v>1151</v>
      </c>
      <c r="MZ32" s="105">
        <f t="shared" si="94"/>
        <v>2113</v>
      </c>
      <c r="NA32" s="105">
        <f t="shared" si="95"/>
        <v>2867</v>
      </c>
      <c r="NB32" s="105">
        <f t="shared" si="96"/>
        <v>4015</v>
      </c>
      <c r="NC32" s="105">
        <f t="shared" si="40"/>
        <v>8191</v>
      </c>
      <c r="ND32" s="144">
        <f t="shared" si="64"/>
        <v>6.11642050390964</v>
      </c>
      <c r="NE32" s="144">
        <f t="shared" si="65"/>
        <v>1.040099626401</v>
      </c>
    </row>
    <row r="33" ht="15" spans="2:369">
      <c r="B33" s="138" t="s">
        <v>952</v>
      </c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>
        <v>1100</v>
      </c>
      <c r="BF33" s="105">
        <v>5336</v>
      </c>
      <c r="BG33" s="105">
        <v>4746</v>
      </c>
      <c r="BH33" s="105">
        <v>5226</v>
      </c>
      <c r="BI33" s="105">
        <v>3529</v>
      </c>
      <c r="BJ33" s="105">
        <v>3957</v>
      </c>
      <c r="BK33" s="105">
        <v>1737</v>
      </c>
      <c r="BL33" s="105">
        <v>1223</v>
      </c>
      <c r="BM33" s="105">
        <v>1333</v>
      </c>
      <c r="BN33" s="105">
        <v>828</v>
      </c>
      <c r="BO33" s="105">
        <v>626</v>
      </c>
      <c r="BP33" s="105">
        <v>432</v>
      </c>
      <c r="BQ33" s="105">
        <v>769</v>
      </c>
      <c r="BR33" s="105">
        <v>1588</v>
      </c>
      <c r="BS33" s="105">
        <v>5248</v>
      </c>
      <c r="BT33" s="105">
        <v>12193</v>
      </c>
      <c r="BU33" s="105">
        <v>17542</v>
      </c>
      <c r="BV33" s="105">
        <v>25546</v>
      </c>
      <c r="BW33" s="105">
        <v>29998</v>
      </c>
      <c r="BX33" s="105">
        <v>21090</v>
      </c>
      <c r="BY33" s="105">
        <v>18600</v>
      </c>
      <c r="BZ33" s="139">
        <f t="shared" si="41"/>
        <v>12.953488372093</v>
      </c>
      <c r="CA33" s="139">
        <f t="shared" si="42"/>
        <v>-0.118065433854908</v>
      </c>
      <c r="CB33" s="140">
        <f t="shared" si="43"/>
        <v>0</v>
      </c>
      <c r="CC33" s="140">
        <f t="shared" si="67"/>
        <v>0</v>
      </c>
      <c r="CD33" s="140">
        <f t="shared" si="68"/>
        <v>0</v>
      </c>
      <c r="CE33" s="141">
        <f t="shared" si="44"/>
        <v>0</v>
      </c>
      <c r="CF33" s="141">
        <f t="shared" si="45"/>
        <v>23894</v>
      </c>
      <c r="CG33" s="141">
        <f t="shared" si="46"/>
        <v>69065</v>
      </c>
      <c r="CH33" s="141">
        <f t="shared" si="47"/>
        <v>69688</v>
      </c>
      <c r="CI33" s="142">
        <f t="shared" si="69"/>
        <v>0</v>
      </c>
      <c r="CJ33" s="142">
        <f t="shared" si="70"/>
        <v>0</v>
      </c>
      <c r="CK33" s="143">
        <f t="shared" si="71"/>
        <v>0</v>
      </c>
      <c r="CL33" s="105">
        <f t="shared" si="72"/>
        <v>0</v>
      </c>
      <c r="CM33" s="105">
        <f t="shared" si="73"/>
        <v>0</v>
      </c>
      <c r="CN33" s="105">
        <f t="shared" si="74"/>
        <v>0</v>
      </c>
      <c r="CO33" s="105" t="str">
        <f t="shared" si="75"/>
        <v/>
      </c>
      <c r="CP33" s="105" t="str">
        <f t="shared" si="76"/>
        <v/>
      </c>
      <c r="CQ33" s="105">
        <f t="shared" si="77"/>
        <v>11182</v>
      </c>
      <c r="CR33" s="105">
        <f t="shared" si="78"/>
        <v>12712</v>
      </c>
      <c r="CS33" s="105">
        <f t="shared" si="12"/>
        <v>4293</v>
      </c>
      <c r="CT33" s="105">
        <f t="shared" si="13"/>
        <v>1886</v>
      </c>
      <c r="CU33" s="105">
        <f t="shared" si="14"/>
        <v>7605</v>
      </c>
      <c r="CV33" s="105">
        <f t="shared" si="15"/>
        <v>55281</v>
      </c>
      <c r="CW33" s="139">
        <f t="shared" si="16"/>
        <v>3.34872561359345</v>
      </c>
      <c r="CX33" s="139">
        <f t="shared" si="17"/>
        <v>6.26903353057199</v>
      </c>
      <c r="CY33" s="131"/>
      <c r="CZ33" s="138" t="s">
        <v>970</v>
      </c>
      <c r="DA33" s="138" t="s">
        <v>970</v>
      </c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5"/>
      <c r="DO33" s="105"/>
      <c r="DP33" s="105"/>
      <c r="DQ33" s="105"/>
      <c r="DR33" s="105"/>
      <c r="DS33" s="105"/>
      <c r="DT33" s="105"/>
      <c r="DU33" s="105"/>
      <c r="DV33" s="105"/>
      <c r="DW33" s="105"/>
      <c r="DX33" s="105"/>
      <c r="DY33" s="105"/>
      <c r="DZ33" s="105"/>
      <c r="EA33" s="105"/>
      <c r="EB33" s="105"/>
      <c r="EC33" s="105"/>
      <c r="ED33" s="105"/>
      <c r="EE33" s="105"/>
      <c r="EF33" s="105"/>
      <c r="EG33" s="105"/>
      <c r="EH33" s="105"/>
      <c r="EI33" s="105"/>
      <c r="EJ33" s="105"/>
      <c r="EK33" s="105"/>
      <c r="EL33" s="105"/>
      <c r="EM33" s="105"/>
      <c r="EN33" s="105"/>
      <c r="EO33" s="105"/>
      <c r="EP33" s="105"/>
      <c r="EQ33" s="105"/>
      <c r="ER33" s="105"/>
      <c r="ES33" s="105"/>
      <c r="ET33" s="105"/>
      <c r="EU33" s="105">
        <v>5682</v>
      </c>
      <c r="EV33" s="105">
        <v>6131</v>
      </c>
      <c r="EW33" s="105">
        <v>8936</v>
      </c>
      <c r="EX33" s="105">
        <v>7947</v>
      </c>
      <c r="EY33" s="105">
        <v>6210</v>
      </c>
      <c r="EZ33" s="105">
        <v>4832</v>
      </c>
      <c r="FA33" s="105">
        <v>4294</v>
      </c>
      <c r="FB33" s="105">
        <v>7146</v>
      </c>
      <c r="FC33" s="105">
        <v>8176</v>
      </c>
      <c r="FD33" s="105">
        <v>8678</v>
      </c>
      <c r="FE33" s="105">
        <v>5476</v>
      </c>
      <c r="FF33" s="105">
        <v>4231</v>
      </c>
      <c r="FG33" s="105">
        <v>10785</v>
      </c>
      <c r="FH33" s="105">
        <v>5243</v>
      </c>
      <c r="FI33" s="105">
        <v>7546</v>
      </c>
      <c r="FJ33" s="105">
        <v>3082</v>
      </c>
      <c r="FK33" s="105">
        <v>4417</v>
      </c>
      <c r="FL33" s="105">
        <v>1587</v>
      </c>
      <c r="FM33" s="105">
        <v>847</v>
      </c>
      <c r="FN33" s="105">
        <v>0</v>
      </c>
      <c r="FO33" s="105">
        <v>0</v>
      </c>
      <c r="FP33" s="105">
        <v>0</v>
      </c>
      <c r="FQ33" s="105">
        <v>3281</v>
      </c>
      <c r="FR33" s="105">
        <v>4028</v>
      </c>
      <c r="FS33" s="105">
        <v>0</v>
      </c>
      <c r="FT33" s="105">
        <v>1729</v>
      </c>
      <c r="FU33" s="105">
        <v>908</v>
      </c>
      <c r="FV33" s="105">
        <v>0</v>
      </c>
      <c r="FW33" s="105">
        <v>0</v>
      </c>
      <c r="FX33" s="105">
        <v>71</v>
      </c>
      <c r="FY33" s="144">
        <f t="shared" si="48"/>
        <v>1.04473850031506</v>
      </c>
      <c r="FZ33" s="144" t="str">
        <f t="shared" si="49"/>
        <v/>
      </c>
      <c r="GA33" s="140">
        <f t="shared" si="50"/>
        <v>0</v>
      </c>
      <c r="GB33" s="140">
        <v>0</v>
      </c>
      <c r="GC33" s="140">
        <v>0</v>
      </c>
      <c r="GD33" s="141">
        <f t="shared" si="51"/>
        <v>20749</v>
      </c>
      <c r="GE33" s="141">
        <f t="shared" si="52"/>
        <v>80564</v>
      </c>
      <c r="GF33" s="141">
        <f t="shared" si="53"/>
        <v>19879</v>
      </c>
      <c r="GG33" s="141">
        <f t="shared" si="54"/>
        <v>71</v>
      </c>
      <c r="GH33" s="142">
        <v>0</v>
      </c>
      <c r="GI33" s="142">
        <v>0</v>
      </c>
      <c r="GJ33" s="142">
        <v>0</v>
      </c>
      <c r="GK33" s="143">
        <v>0</v>
      </c>
      <c r="GL33" s="105">
        <v>0</v>
      </c>
      <c r="GM33" s="105">
        <v>0</v>
      </c>
      <c r="GN33" s="105">
        <v>20749</v>
      </c>
      <c r="GO33" s="105">
        <v>18989</v>
      </c>
      <c r="GP33" s="105">
        <v>19616</v>
      </c>
      <c r="GQ33" s="105">
        <f t="shared" si="79"/>
        <v>18385</v>
      </c>
      <c r="GR33" s="105">
        <f t="shared" si="80"/>
        <v>23574</v>
      </c>
      <c r="GS33" s="105">
        <f t="shared" si="81"/>
        <v>9086</v>
      </c>
      <c r="GT33" s="105">
        <f t="shared" si="82"/>
        <v>847</v>
      </c>
      <c r="GU33" s="105">
        <f t="shared" si="83"/>
        <v>7309</v>
      </c>
      <c r="GV33" s="105">
        <f t="shared" si="55"/>
        <v>2637</v>
      </c>
      <c r="GW33" s="139">
        <f t="shared" si="97"/>
        <v>-0.888139475693561</v>
      </c>
      <c r="GX33" s="139">
        <f t="shared" si="98"/>
        <v>-0.639211930496648</v>
      </c>
      <c r="GZ33" s="138" t="s">
        <v>993</v>
      </c>
      <c r="HA33" s="105"/>
      <c r="HB33" s="105"/>
      <c r="HC33" s="105"/>
      <c r="HD33" s="105"/>
      <c r="HE33" s="105"/>
      <c r="HF33" s="105"/>
      <c r="HG33" s="105"/>
      <c r="HH33" s="105"/>
      <c r="HI33" s="105"/>
      <c r="HJ33" s="105"/>
      <c r="HK33" s="105"/>
      <c r="HL33" s="105"/>
      <c r="HM33" s="105"/>
      <c r="HN33" s="105"/>
      <c r="HO33" s="105"/>
      <c r="HP33" s="105"/>
      <c r="HQ33" s="105"/>
      <c r="HR33" s="105"/>
      <c r="HS33" s="105"/>
      <c r="HT33" s="105"/>
      <c r="HU33" s="105"/>
      <c r="HV33" s="105"/>
      <c r="HW33" s="105"/>
      <c r="HX33" s="105"/>
      <c r="HY33" s="105"/>
      <c r="HZ33" s="105"/>
      <c r="IA33" s="105"/>
      <c r="IB33" s="105"/>
      <c r="IC33" s="105"/>
      <c r="ID33" s="105"/>
      <c r="IE33" s="105"/>
      <c r="IF33" s="105"/>
      <c r="IG33" s="105">
        <v>3</v>
      </c>
      <c r="IH33" s="105">
        <v>75</v>
      </c>
      <c r="II33" s="105">
        <v>3</v>
      </c>
      <c r="IJ33" s="105">
        <v>502</v>
      </c>
      <c r="IK33" s="105">
        <v>8</v>
      </c>
      <c r="IL33" s="105">
        <v>283</v>
      </c>
      <c r="IM33" s="105">
        <v>453</v>
      </c>
      <c r="IN33" s="105">
        <v>303</v>
      </c>
      <c r="IO33" s="105">
        <v>349</v>
      </c>
      <c r="IP33" s="105">
        <v>259</v>
      </c>
      <c r="IQ33" s="105">
        <v>680</v>
      </c>
      <c r="IR33" s="105">
        <v>533</v>
      </c>
      <c r="IS33" s="105">
        <v>662</v>
      </c>
      <c r="IT33" s="105">
        <v>464</v>
      </c>
      <c r="IU33" s="105">
        <v>748</v>
      </c>
      <c r="IV33" s="105">
        <v>1026</v>
      </c>
      <c r="IW33" s="105">
        <v>813</v>
      </c>
      <c r="IX33" s="105">
        <v>308</v>
      </c>
      <c r="IY33" s="105">
        <v>328</v>
      </c>
      <c r="IZ33" s="105">
        <v>850</v>
      </c>
      <c r="JA33" s="105">
        <v>349</v>
      </c>
      <c r="JB33" s="105">
        <v>1550</v>
      </c>
      <c r="JC33" s="105">
        <v>1540</v>
      </c>
      <c r="JD33" s="105">
        <v>690</v>
      </c>
      <c r="JE33" s="105">
        <v>470</v>
      </c>
      <c r="JF33" s="105"/>
      <c r="JG33" s="105">
        <v>127</v>
      </c>
      <c r="JH33" s="105"/>
      <c r="JI33" s="138" t="s">
        <v>993</v>
      </c>
      <c r="JJ33" s="105"/>
      <c r="JK33" s="105"/>
      <c r="JL33" s="105"/>
      <c r="JM33" s="105"/>
      <c r="JN33" s="105"/>
      <c r="JO33" s="105"/>
      <c r="JP33" s="105"/>
      <c r="JQ33" s="105"/>
      <c r="JR33" s="105"/>
      <c r="JS33" s="105"/>
      <c r="JT33" s="105"/>
      <c r="JU33" s="105"/>
      <c r="JV33" s="105"/>
      <c r="JW33" s="105"/>
      <c r="JX33" s="105"/>
      <c r="JY33" s="105"/>
      <c r="JZ33" s="105"/>
      <c r="KA33" s="105"/>
      <c r="KB33" s="105"/>
      <c r="KC33" s="105"/>
      <c r="KD33" s="105"/>
      <c r="KE33" s="105"/>
      <c r="KF33" s="105"/>
      <c r="KG33" s="105"/>
      <c r="KH33" s="105"/>
      <c r="KI33" s="105"/>
      <c r="KJ33" s="105"/>
      <c r="KK33" s="105"/>
      <c r="KL33" s="105"/>
      <c r="KM33" s="105"/>
      <c r="KN33" s="105"/>
      <c r="KO33" s="105"/>
      <c r="KP33" s="105">
        <v>3</v>
      </c>
      <c r="KQ33" s="105">
        <v>75</v>
      </c>
      <c r="KR33" s="105">
        <v>3</v>
      </c>
      <c r="KS33" s="105">
        <v>502</v>
      </c>
      <c r="KT33" s="105">
        <v>8</v>
      </c>
      <c r="KU33" s="105">
        <v>283</v>
      </c>
      <c r="KV33" s="105">
        <v>453</v>
      </c>
      <c r="KW33" s="105">
        <v>303</v>
      </c>
      <c r="KX33" s="105">
        <v>349</v>
      </c>
      <c r="KY33" s="105">
        <v>259</v>
      </c>
      <c r="KZ33" s="105">
        <v>680</v>
      </c>
      <c r="LA33" s="105">
        <v>533</v>
      </c>
      <c r="LB33" s="105">
        <v>662</v>
      </c>
      <c r="LC33" s="105">
        <v>464</v>
      </c>
      <c r="LD33" s="105">
        <v>748</v>
      </c>
      <c r="LE33" s="105">
        <v>1026</v>
      </c>
      <c r="LF33" s="105">
        <v>813</v>
      </c>
      <c r="LG33" s="105">
        <v>308</v>
      </c>
      <c r="LH33" s="105">
        <v>328</v>
      </c>
      <c r="LI33" s="105">
        <v>850</v>
      </c>
      <c r="LJ33" s="105">
        <v>349</v>
      </c>
      <c r="LK33" s="105">
        <v>1550</v>
      </c>
      <c r="LL33" s="105">
        <v>1540</v>
      </c>
      <c r="LM33" s="105">
        <v>690</v>
      </c>
      <c r="LN33" s="105">
        <v>470</v>
      </c>
      <c r="LO33" s="105"/>
      <c r="LP33" s="105">
        <v>127</v>
      </c>
      <c r="LQ33" s="105">
        <v>258</v>
      </c>
      <c r="LR33" s="105">
        <v>0</v>
      </c>
      <c r="LS33" s="105">
        <v>0</v>
      </c>
      <c r="LT33" s="105">
        <v>97</v>
      </c>
      <c r="LU33" s="105">
        <v>259</v>
      </c>
      <c r="LV33" s="105">
        <v>91</v>
      </c>
      <c r="LW33" s="105">
        <v>0</v>
      </c>
      <c r="LX33" s="105">
        <v>0</v>
      </c>
      <c r="LY33" s="105">
        <v>283</v>
      </c>
      <c r="LZ33" s="105">
        <v>995</v>
      </c>
      <c r="MA33" s="105">
        <v>1044</v>
      </c>
      <c r="MB33" s="105">
        <v>3543</v>
      </c>
      <c r="MC33" s="105">
        <v>2700</v>
      </c>
      <c r="MD33" s="105">
        <v>1467</v>
      </c>
      <c r="ME33" s="105">
        <v>503</v>
      </c>
      <c r="MF33" s="105">
        <v>445</v>
      </c>
      <c r="MG33" s="144">
        <f t="shared" si="58"/>
        <v>3.58762886597938</v>
      </c>
      <c r="MH33" s="144">
        <f t="shared" si="59"/>
        <v>-0.115308151093439</v>
      </c>
      <c r="MJ33" s="143">
        <f t="shared" si="60"/>
        <v>0</v>
      </c>
      <c r="MK33" s="143">
        <f t="shared" si="84"/>
        <v>0</v>
      </c>
      <c r="ML33" s="143">
        <f t="shared" si="85"/>
        <v>583</v>
      </c>
      <c r="MM33" s="142">
        <f t="shared" si="61"/>
        <v>5768</v>
      </c>
      <c r="MN33" s="142">
        <f t="shared" si="62"/>
        <v>7283</v>
      </c>
      <c r="MO33" s="142">
        <f t="shared" si="63"/>
        <v>9012</v>
      </c>
      <c r="MQ33" s="142">
        <f t="shared" si="86"/>
        <v>580</v>
      </c>
      <c r="MR33" s="143">
        <f t="shared" si="87"/>
        <v>744</v>
      </c>
      <c r="MS33" s="105">
        <f t="shared" si="88"/>
        <v>911</v>
      </c>
      <c r="MT33" s="105">
        <f t="shared" si="89"/>
        <v>1875</v>
      </c>
      <c r="MU33" s="105">
        <f t="shared" si="90"/>
        <v>2238</v>
      </c>
      <c r="MV33" s="105">
        <f t="shared" si="91"/>
        <v>1449</v>
      </c>
      <c r="MW33" s="105">
        <f t="shared" si="92"/>
        <v>2749</v>
      </c>
      <c r="MX33" s="105">
        <f t="shared" si="93"/>
        <v>2700</v>
      </c>
      <c r="MY33" s="105">
        <f t="shared" si="99"/>
        <v>385</v>
      </c>
      <c r="MZ33" s="105">
        <f t="shared" si="94"/>
        <v>97</v>
      </c>
      <c r="NA33" s="105">
        <f t="shared" si="95"/>
        <v>350</v>
      </c>
      <c r="NB33" s="105">
        <f t="shared" si="96"/>
        <v>1278</v>
      </c>
      <c r="NC33" s="105">
        <f t="shared" si="40"/>
        <v>7287</v>
      </c>
      <c r="ND33" s="144">
        <f t="shared" si="64"/>
        <v>17.9272727272727</v>
      </c>
      <c r="NE33" s="144">
        <f t="shared" si="65"/>
        <v>4.7018779342723</v>
      </c>
    </row>
    <row r="34" ht="15" spans="2:369">
      <c r="B34" s="138" t="s">
        <v>957</v>
      </c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>
        <v>3338</v>
      </c>
      <c r="BH34" s="105">
        <v>5117</v>
      </c>
      <c r="BI34" s="105">
        <v>4505</v>
      </c>
      <c r="BJ34" s="105">
        <v>8401</v>
      </c>
      <c r="BK34" s="105">
        <v>3417</v>
      </c>
      <c r="BL34" s="105">
        <v>1990</v>
      </c>
      <c r="BM34" s="105">
        <v>7054</v>
      </c>
      <c r="BN34" s="105">
        <v>6228</v>
      </c>
      <c r="BO34" s="105">
        <v>4993</v>
      </c>
      <c r="BP34" s="105">
        <v>5963</v>
      </c>
      <c r="BQ34" s="105">
        <v>3215</v>
      </c>
      <c r="BR34" s="105">
        <v>1417</v>
      </c>
      <c r="BS34" s="105">
        <v>6000</v>
      </c>
      <c r="BT34" s="105">
        <v>4841</v>
      </c>
      <c r="BU34" s="105">
        <v>4573</v>
      </c>
      <c r="BV34" s="105">
        <v>5333</v>
      </c>
      <c r="BW34" s="105">
        <v>4552</v>
      </c>
      <c r="BX34" s="105">
        <v>1891</v>
      </c>
      <c r="BY34" s="105">
        <v>4203</v>
      </c>
      <c r="BZ34" s="139">
        <f t="shared" si="41"/>
        <v>-0.404167848029487</v>
      </c>
      <c r="CA34" s="139">
        <f t="shared" si="42"/>
        <v>1.22263352723427</v>
      </c>
      <c r="CB34" s="140">
        <f t="shared" si="43"/>
        <v>0</v>
      </c>
      <c r="CC34" s="140">
        <f t="shared" si="67"/>
        <v>0</v>
      </c>
      <c r="CD34" s="140">
        <f t="shared" si="68"/>
        <v>0</v>
      </c>
      <c r="CE34" s="141">
        <f t="shared" si="44"/>
        <v>0</v>
      </c>
      <c r="CF34" s="141">
        <f t="shared" si="45"/>
        <v>21361</v>
      </c>
      <c r="CG34" s="141">
        <f t="shared" si="46"/>
        <v>55024</v>
      </c>
      <c r="CH34" s="141">
        <f t="shared" si="47"/>
        <v>10646</v>
      </c>
      <c r="CI34" s="142">
        <f t="shared" si="69"/>
        <v>0</v>
      </c>
      <c r="CJ34" s="142">
        <f t="shared" si="70"/>
        <v>0</v>
      </c>
      <c r="CK34" s="143">
        <f t="shared" si="71"/>
        <v>0</v>
      </c>
      <c r="CL34" s="105">
        <f t="shared" si="72"/>
        <v>0</v>
      </c>
      <c r="CM34" s="105">
        <f t="shared" si="73"/>
        <v>0</v>
      </c>
      <c r="CN34" s="105">
        <f t="shared" si="74"/>
        <v>0</v>
      </c>
      <c r="CO34" s="105" t="str">
        <f t="shared" si="75"/>
        <v/>
      </c>
      <c r="CP34" s="105" t="str">
        <f t="shared" si="76"/>
        <v/>
      </c>
      <c r="CQ34" s="105">
        <f t="shared" si="77"/>
        <v>3338</v>
      </c>
      <c r="CR34" s="105">
        <f t="shared" si="78"/>
        <v>18023</v>
      </c>
      <c r="CS34" s="105">
        <f t="shared" si="12"/>
        <v>12461</v>
      </c>
      <c r="CT34" s="105">
        <f t="shared" si="13"/>
        <v>17184</v>
      </c>
      <c r="CU34" s="105">
        <f t="shared" si="14"/>
        <v>10632</v>
      </c>
      <c r="CV34" s="105">
        <f t="shared" si="15"/>
        <v>14747</v>
      </c>
      <c r="CW34" s="139">
        <f t="shared" si="16"/>
        <v>-0.181767741219553</v>
      </c>
      <c r="CX34" s="139">
        <f t="shared" si="17"/>
        <v>0.387039127163281</v>
      </c>
      <c r="CY34" s="131"/>
      <c r="CZ34" s="138" t="s">
        <v>994</v>
      </c>
      <c r="DA34" s="138" t="s">
        <v>994</v>
      </c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5"/>
      <c r="DO34" s="105"/>
      <c r="DP34" s="105"/>
      <c r="DQ34" s="105"/>
      <c r="DR34" s="105"/>
      <c r="DS34" s="105"/>
      <c r="DT34" s="105"/>
      <c r="DU34" s="105"/>
      <c r="DV34" s="105"/>
      <c r="DW34" s="105"/>
      <c r="DX34" s="105"/>
      <c r="DY34" s="105"/>
      <c r="DZ34" s="105"/>
      <c r="EA34" s="105"/>
      <c r="EB34" s="105"/>
      <c r="EC34" s="105"/>
      <c r="ED34" s="105"/>
      <c r="EE34" s="105"/>
      <c r="EF34" s="105"/>
      <c r="EG34" s="105"/>
      <c r="EH34" s="105"/>
      <c r="EI34" s="105"/>
      <c r="EJ34" s="105"/>
      <c r="EK34" s="105"/>
      <c r="EL34" s="105"/>
      <c r="EM34" s="105"/>
      <c r="EN34" s="105"/>
      <c r="EO34" s="105"/>
      <c r="EP34" s="105"/>
      <c r="EQ34" s="105"/>
      <c r="ER34" s="105"/>
      <c r="ES34" s="105"/>
      <c r="ET34" s="105"/>
      <c r="EU34" s="105"/>
      <c r="EV34" s="105"/>
      <c r="EW34" s="105"/>
      <c r="EX34" s="105"/>
      <c r="EY34" s="105"/>
      <c r="EZ34" s="105"/>
      <c r="FA34" s="105"/>
      <c r="FB34" s="105"/>
      <c r="FC34" s="105"/>
      <c r="FD34" s="105"/>
      <c r="FE34" s="105"/>
      <c r="FF34" s="105">
        <v>4200</v>
      </c>
      <c r="FG34" s="105">
        <v>4550</v>
      </c>
      <c r="FH34" s="105">
        <v>3550</v>
      </c>
      <c r="FI34" s="105">
        <v>4355</v>
      </c>
      <c r="FJ34" s="105">
        <v>1500</v>
      </c>
      <c r="FK34" s="105">
        <v>1000</v>
      </c>
      <c r="FL34" s="105">
        <v>1000</v>
      </c>
      <c r="FM34" s="105">
        <v>0</v>
      </c>
      <c r="FN34" s="105">
        <v>0</v>
      </c>
      <c r="FO34" s="105">
        <v>0</v>
      </c>
      <c r="FP34" s="105">
        <v>0</v>
      </c>
      <c r="FQ34" s="105">
        <v>0</v>
      </c>
      <c r="FR34" s="105">
        <v>0</v>
      </c>
      <c r="FS34" s="105">
        <v>0</v>
      </c>
      <c r="FT34" s="105">
        <v>0</v>
      </c>
      <c r="FU34" s="105">
        <v>0</v>
      </c>
      <c r="FV34" s="105">
        <v>0</v>
      </c>
      <c r="FW34" s="105">
        <v>0</v>
      </c>
      <c r="FX34" s="105">
        <v>0</v>
      </c>
      <c r="FY34" s="144" t="str">
        <f t="shared" si="48"/>
        <v/>
      </c>
      <c r="FZ34" s="144" t="str">
        <f t="shared" si="49"/>
        <v/>
      </c>
      <c r="GA34" s="140">
        <f t="shared" si="50"/>
        <v>0</v>
      </c>
      <c r="GB34" s="140">
        <v>0</v>
      </c>
      <c r="GC34" s="140">
        <v>0</v>
      </c>
      <c r="GD34" s="141">
        <f t="shared" si="51"/>
        <v>0</v>
      </c>
      <c r="GE34" s="141">
        <f t="shared" si="52"/>
        <v>16655</v>
      </c>
      <c r="GF34" s="141">
        <f t="shared" si="53"/>
        <v>3500</v>
      </c>
      <c r="GG34" s="141">
        <f t="shared" si="54"/>
        <v>0</v>
      </c>
      <c r="GH34" s="142">
        <v>0</v>
      </c>
      <c r="GI34" s="142">
        <v>0</v>
      </c>
      <c r="GJ34" s="142">
        <v>0</v>
      </c>
      <c r="GK34" s="143">
        <v>0</v>
      </c>
      <c r="GL34" s="105">
        <v>0</v>
      </c>
      <c r="GM34" s="105">
        <v>0</v>
      </c>
      <c r="GN34" s="105">
        <v>0</v>
      </c>
      <c r="GO34" s="105" t="s">
        <v>956</v>
      </c>
      <c r="GP34" s="105" t="s">
        <v>956</v>
      </c>
      <c r="GQ34" s="105">
        <f t="shared" si="79"/>
        <v>4200</v>
      </c>
      <c r="GR34" s="105">
        <f t="shared" si="80"/>
        <v>12455</v>
      </c>
      <c r="GS34" s="105">
        <f t="shared" si="81"/>
        <v>3500</v>
      </c>
      <c r="GT34" s="105">
        <f t="shared" si="82"/>
        <v>0</v>
      </c>
      <c r="GU34" s="105">
        <f t="shared" si="83"/>
        <v>0</v>
      </c>
      <c r="GV34" s="105">
        <f t="shared" si="55"/>
        <v>0</v>
      </c>
      <c r="GW34" s="139" t="str">
        <f t="shared" si="97"/>
        <v/>
      </c>
      <c r="GX34" s="139" t="str">
        <f t="shared" si="98"/>
        <v/>
      </c>
      <c r="GZ34" s="138" t="s">
        <v>529</v>
      </c>
      <c r="HA34" s="105"/>
      <c r="HB34" s="105"/>
      <c r="HC34" s="105"/>
      <c r="HD34" s="105"/>
      <c r="HE34" s="105"/>
      <c r="HF34" s="105"/>
      <c r="HG34" s="105">
        <v>377</v>
      </c>
      <c r="HH34" s="105"/>
      <c r="HI34" s="105">
        <v>462</v>
      </c>
      <c r="HJ34" s="105">
        <v>281</v>
      </c>
      <c r="HK34" s="105">
        <v>375</v>
      </c>
      <c r="HL34" s="105">
        <v>340</v>
      </c>
      <c r="HM34" s="105">
        <v>466</v>
      </c>
      <c r="HN34" s="105">
        <v>80</v>
      </c>
      <c r="HO34" s="105">
        <v>1</v>
      </c>
      <c r="HP34" s="105"/>
      <c r="HQ34" s="105">
        <v>1</v>
      </c>
      <c r="HR34" s="105"/>
      <c r="HS34" s="105"/>
      <c r="HT34" s="105"/>
      <c r="HU34" s="105"/>
      <c r="HV34" s="105"/>
      <c r="HW34" s="105"/>
      <c r="HX34" s="105">
        <v>7</v>
      </c>
      <c r="HY34" s="105"/>
      <c r="HZ34" s="105">
        <v>48</v>
      </c>
      <c r="IA34" s="105">
        <v>417</v>
      </c>
      <c r="IB34" s="105">
        <v>317</v>
      </c>
      <c r="IC34" s="105">
        <v>343</v>
      </c>
      <c r="ID34" s="105">
        <v>295</v>
      </c>
      <c r="IE34" s="105">
        <v>847</v>
      </c>
      <c r="IF34" s="105">
        <v>859</v>
      </c>
      <c r="IG34" s="105">
        <v>844</v>
      </c>
      <c r="IH34" s="105">
        <v>736</v>
      </c>
      <c r="II34" s="105">
        <v>985</v>
      </c>
      <c r="IJ34" s="105">
        <v>823</v>
      </c>
      <c r="IK34" s="105">
        <v>437</v>
      </c>
      <c r="IL34" s="105">
        <v>275</v>
      </c>
      <c r="IM34" s="105">
        <v>541</v>
      </c>
      <c r="IN34" s="105">
        <v>510</v>
      </c>
      <c r="IO34" s="105">
        <v>546</v>
      </c>
      <c r="IP34" s="105">
        <v>496</v>
      </c>
      <c r="IQ34" s="105">
        <v>392</v>
      </c>
      <c r="IR34" s="105">
        <v>267</v>
      </c>
      <c r="IS34" s="105">
        <v>5</v>
      </c>
      <c r="IT34" s="105">
        <v>84</v>
      </c>
      <c r="IU34" s="105">
        <v>456</v>
      </c>
      <c r="IV34" s="105">
        <v>325</v>
      </c>
      <c r="IW34" s="105">
        <v>367</v>
      </c>
      <c r="IX34" s="105">
        <v>391</v>
      </c>
      <c r="IY34" s="105">
        <v>181</v>
      </c>
      <c r="IZ34" s="105">
        <v>28</v>
      </c>
      <c r="JA34" s="105">
        <v>281</v>
      </c>
      <c r="JB34" s="105">
        <v>93</v>
      </c>
      <c r="JC34" s="105">
        <v>467</v>
      </c>
      <c r="JD34" s="105">
        <v>425</v>
      </c>
      <c r="JE34" s="105">
        <v>452</v>
      </c>
      <c r="JF34" s="105">
        <v>131</v>
      </c>
      <c r="JG34" s="105">
        <v>88</v>
      </c>
      <c r="JH34" s="105"/>
      <c r="JI34" s="138" t="s">
        <v>529</v>
      </c>
      <c r="JJ34" s="105"/>
      <c r="JK34" s="105"/>
      <c r="JL34" s="105"/>
      <c r="JM34" s="105"/>
      <c r="JN34" s="105"/>
      <c r="JO34" s="105"/>
      <c r="JP34" s="105">
        <v>377</v>
      </c>
      <c r="JQ34" s="105"/>
      <c r="JR34" s="105">
        <v>462</v>
      </c>
      <c r="JS34" s="105">
        <v>281</v>
      </c>
      <c r="JT34" s="105">
        <v>375</v>
      </c>
      <c r="JU34" s="105">
        <v>340</v>
      </c>
      <c r="JV34" s="105">
        <v>466</v>
      </c>
      <c r="JW34" s="105">
        <v>80</v>
      </c>
      <c r="JX34" s="105">
        <v>1</v>
      </c>
      <c r="JY34" s="105"/>
      <c r="JZ34" s="105">
        <v>1</v>
      </c>
      <c r="KA34" s="105"/>
      <c r="KB34" s="105"/>
      <c r="KC34" s="105"/>
      <c r="KD34" s="105"/>
      <c r="KE34" s="105"/>
      <c r="KF34" s="105"/>
      <c r="KG34" s="105">
        <v>7</v>
      </c>
      <c r="KH34" s="105"/>
      <c r="KI34" s="105">
        <v>48</v>
      </c>
      <c r="KJ34" s="105">
        <v>417</v>
      </c>
      <c r="KK34" s="105">
        <v>317</v>
      </c>
      <c r="KL34" s="105">
        <v>343</v>
      </c>
      <c r="KM34" s="105">
        <v>295</v>
      </c>
      <c r="KN34" s="105">
        <v>847</v>
      </c>
      <c r="KO34" s="105">
        <v>859</v>
      </c>
      <c r="KP34" s="105">
        <v>844</v>
      </c>
      <c r="KQ34" s="105">
        <v>736</v>
      </c>
      <c r="KR34" s="105">
        <v>985</v>
      </c>
      <c r="KS34" s="105">
        <v>823</v>
      </c>
      <c r="KT34" s="105">
        <v>437</v>
      </c>
      <c r="KU34" s="105">
        <v>275</v>
      </c>
      <c r="KV34" s="105">
        <v>541</v>
      </c>
      <c r="KW34" s="105">
        <v>510</v>
      </c>
      <c r="KX34" s="105">
        <v>546</v>
      </c>
      <c r="KY34" s="105">
        <v>496</v>
      </c>
      <c r="KZ34" s="105">
        <v>392</v>
      </c>
      <c r="LA34" s="105">
        <v>267</v>
      </c>
      <c r="LB34" s="105">
        <v>5</v>
      </c>
      <c r="LC34" s="105">
        <v>84</v>
      </c>
      <c r="LD34" s="105">
        <v>456</v>
      </c>
      <c r="LE34" s="105">
        <v>325</v>
      </c>
      <c r="LF34" s="105">
        <v>367</v>
      </c>
      <c r="LG34" s="105">
        <v>391</v>
      </c>
      <c r="LH34" s="105">
        <v>181</v>
      </c>
      <c r="LI34" s="105">
        <v>28</v>
      </c>
      <c r="LJ34" s="105">
        <v>281</v>
      </c>
      <c r="LK34" s="105">
        <v>93</v>
      </c>
      <c r="LL34" s="105">
        <v>467</v>
      </c>
      <c r="LM34" s="105">
        <v>425</v>
      </c>
      <c r="LN34" s="105">
        <v>452</v>
      </c>
      <c r="LO34" s="105">
        <v>131</v>
      </c>
      <c r="LP34" s="105">
        <v>88</v>
      </c>
      <c r="LQ34" s="105">
        <v>334</v>
      </c>
      <c r="LR34" s="105">
        <v>367</v>
      </c>
      <c r="LS34" s="105">
        <v>314</v>
      </c>
      <c r="LT34" s="105">
        <v>411</v>
      </c>
      <c r="LU34" s="105"/>
      <c r="LV34" s="105"/>
      <c r="LW34" s="105">
        <v>24</v>
      </c>
      <c r="LX34" s="105">
        <v>16</v>
      </c>
      <c r="LY34" s="105">
        <v>0</v>
      </c>
      <c r="LZ34" s="105">
        <v>1</v>
      </c>
      <c r="MA34" s="105">
        <v>2</v>
      </c>
      <c r="MB34" s="105">
        <v>0</v>
      </c>
      <c r="MC34" s="105">
        <v>56</v>
      </c>
      <c r="MD34" s="105">
        <v>0</v>
      </c>
      <c r="ME34" s="105">
        <v>0</v>
      </c>
      <c r="MF34" s="105">
        <v>0</v>
      </c>
      <c r="MG34" s="144" t="str">
        <f t="shared" si="58"/>
        <v/>
      </c>
      <c r="MH34" s="144" t="str">
        <f t="shared" si="59"/>
        <v/>
      </c>
      <c r="MJ34" s="143">
        <f t="shared" si="60"/>
        <v>1835</v>
      </c>
      <c r="MK34" s="143">
        <f t="shared" si="84"/>
        <v>555</v>
      </c>
      <c r="ML34" s="143">
        <f t="shared" si="85"/>
        <v>6514</v>
      </c>
      <c r="MM34" s="142">
        <f t="shared" si="61"/>
        <v>4334</v>
      </c>
      <c r="MN34" s="142">
        <f t="shared" si="62"/>
        <v>3238</v>
      </c>
      <c r="MO34" s="142">
        <f t="shared" si="63"/>
        <v>1191</v>
      </c>
      <c r="MQ34" s="142">
        <f t="shared" si="86"/>
        <v>2544</v>
      </c>
      <c r="MR34" s="143">
        <f t="shared" si="87"/>
        <v>1253</v>
      </c>
      <c r="MS34" s="105">
        <f t="shared" si="88"/>
        <v>1552</v>
      </c>
      <c r="MT34" s="105">
        <f t="shared" si="89"/>
        <v>664</v>
      </c>
      <c r="MU34" s="105">
        <f t="shared" si="90"/>
        <v>865</v>
      </c>
      <c r="MV34" s="105">
        <f t="shared" si="91"/>
        <v>939</v>
      </c>
      <c r="MW34" s="105">
        <f t="shared" si="92"/>
        <v>402</v>
      </c>
      <c r="MX34" s="105">
        <f t="shared" si="93"/>
        <v>1344</v>
      </c>
      <c r="MY34" s="105">
        <f t="shared" si="99"/>
        <v>553</v>
      </c>
      <c r="MZ34" s="105">
        <f t="shared" si="94"/>
        <v>1092</v>
      </c>
      <c r="NA34" s="105">
        <f t="shared" si="95"/>
        <v>24</v>
      </c>
      <c r="NB34" s="105">
        <f t="shared" si="96"/>
        <v>17</v>
      </c>
      <c r="NC34" s="105">
        <f t="shared" si="40"/>
        <v>58</v>
      </c>
      <c r="ND34" s="144">
        <f t="shared" si="64"/>
        <v>-0.895117540687161</v>
      </c>
      <c r="NE34" s="144">
        <f t="shared" si="65"/>
        <v>2.41176470588235</v>
      </c>
    </row>
    <row r="35" ht="15" spans="2:369">
      <c r="B35" s="138" t="s">
        <v>995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>
        <v>2016</v>
      </c>
      <c r="AM35" s="105">
        <v>2081</v>
      </c>
      <c r="AN35" s="105">
        <v>1534</v>
      </c>
      <c r="AO35" s="105">
        <v>2116</v>
      </c>
      <c r="AP35" s="105">
        <v>1264</v>
      </c>
      <c r="AQ35" s="105">
        <v>1277</v>
      </c>
      <c r="AR35" s="105">
        <v>3405</v>
      </c>
      <c r="AS35" s="105">
        <v>2779</v>
      </c>
      <c r="AT35" s="105">
        <v>4005</v>
      </c>
      <c r="AU35" s="105">
        <v>5085</v>
      </c>
      <c r="AV35" s="105">
        <v>7845</v>
      </c>
      <c r="AW35" s="105">
        <v>8855</v>
      </c>
      <c r="AX35" s="105">
        <v>10685</v>
      </c>
      <c r="AY35" s="105">
        <v>9020</v>
      </c>
      <c r="AZ35" s="105">
        <v>4066</v>
      </c>
      <c r="BA35" s="105">
        <v>6374</v>
      </c>
      <c r="BB35" s="105">
        <v>1547</v>
      </c>
      <c r="BC35" s="105">
        <v>4023</v>
      </c>
      <c r="BD35" s="105">
        <v>8275</v>
      </c>
      <c r="BE35" s="105">
        <v>7313</v>
      </c>
      <c r="BF35" s="105">
        <v>8105</v>
      </c>
      <c r="BG35" s="105">
        <v>7099</v>
      </c>
      <c r="BH35" s="105">
        <v>5057</v>
      </c>
      <c r="BI35" s="105">
        <v>3630</v>
      </c>
      <c r="BJ35" s="105">
        <v>3808</v>
      </c>
      <c r="BK35" s="105">
        <v>1148</v>
      </c>
      <c r="BL35" s="105">
        <v>2420</v>
      </c>
      <c r="BM35" s="105">
        <v>3970</v>
      </c>
      <c r="BN35" s="105">
        <v>7912</v>
      </c>
      <c r="BO35" s="105">
        <v>9303</v>
      </c>
      <c r="BP35" s="105">
        <v>7658</v>
      </c>
      <c r="BQ35" s="105">
        <v>7786</v>
      </c>
      <c r="BR35" s="105">
        <v>9330</v>
      </c>
      <c r="BS35" s="105">
        <v>9128</v>
      </c>
      <c r="BT35" s="105">
        <v>9114</v>
      </c>
      <c r="BU35" s="105">
        <v>9013</v>
      </c>
      <c r="BV35" s="105">
        <v>8382</v>
      </c>
      <c r="BW35" s="105">
        <v>5273</v>
      </c>
      <c r="BX35" s="105">
        <v>2731</v>
      </c>
      <c r="BY35" s="105">
        <v>5297</v>
      </c>
      <c r="BZ35" s="139">
        <f t="shared" si="41"/>
        <v>0.334256926952141</v>
      </c>
      <c r="CA35" s="139">
        <f t="shared" si="42"/>
        <v>0.939582570487001</v>
      </c>
      <c r="CB35" s="140">
        <f t="shared" si="43"/>
        <v>0</v>
      </c>
      <c r="CC35" s="140">
        <f t="shared" si="67"/>
        <v>0</v>
      </c>
      <c r="CD35" s="140">
        <f t="shared" si="68"/>
        <v>2016</v>
      </c>
      <c r="CE35" s="141">
        <f t="shared" si="44"/>
        <v>50931</v>
      </c>
      <c r="CF35" s="141">
        <f t="shared" si="45"/>
        <v>68317</v>
      </c>
      <c r="CG35" s="141">
        <f t="shared" si="46"/>
        <v>85164</v>
      </c>
      <c r="CH35" s="141">
        <f t="shared" si="47"/>
        <v>13301</v>
      </c>
      <c r="CI35" s="142">
        <f t="shared" si="69"/>
        <v>0</v>
      </c>
      <c r="CJ35" s="142">
        <f t="shared" si="70"/>
        <v>2016</v>
      </c>
      <c r="CK35" s="143">
        <f t="shared" si="71"/>
        <v>5731</v>
      </c>
      <c r="CL35" s="105">
        <f t="shared" si="72"/>
        <v>5946</v>
      </c>
      <c r="CM35" s="105">
        <f t="shared" si="73"/>
        <v>11869</v>
      </c>
      <c r="CN35" s="105">
        <f t="shared" si="74"/>
        <v>27385</v>
      </c>
      <c r="CO35" s="105">
        <f t="shared" si="75"/>
        <v>19460</v>
      </c>
      <c r="CP35" s="105">
        <f t="shared" si="76"/>
        <v>13845</v>
      </c>
      <c r="CQ35" s="105">
        <f t="shared" si="77"/>
        <v>22517</v>
      </c>
      <c r="CR35" s="105">
        <f t="shared" si="78"/>
        <v>12495</v>
      </c>
      <c r="CS35" s="105">
        <f t="shared" si="12"/>
        <v>7538</v>
      </c>
      <c r="CT35" s="105">
        <f t="shared" si="13"/>
        <v>24873</v>
      </c>
      <c r="CU35" s="105">
        <f t="shared" si="14"/>
        <v>26244</v>
      </c>
      <c r="CV35" s="105">
        <f t="shared" si="15"/>
        <v>26509</v>
      </c>
      <c r="CW35" s="139">
        <f t="shared" si="16"/>
        <v>1.12156862745098</v>
      </c>
      <c r="CX35" s="139">
        <f t="shared" si="17"/>
        <v>0.0100975461057766</v>
      </c>
      <c r="CY35" s="131"/>
      <c r="CZ35" s="138" t="s">
        <v>996</v>
      </c>
      <c r="DA35" s="138" t="s">
        <v>996</v>
      </c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5"/>
      <c r="DO35" s="105"/>
      <c r="DP35" s="105"/>
      <c r="DQ35" s="105"/>
      <c r="DR35" s="105"/>
      <c r="DS35" s="105"/>
      <c r="DT35" s="105"/>
      <c r="DU35" s="105"/>
      <c r="DV35" s="105"/>
      <c r="DW35" s="105"/>
      <c r="DX35" s="105"/>
      <c r="DY35" s="105"/>
      <c r="DZ35" s="105"/>
      <c r="EA35" s="105"/>
      <c r="EB35" s="105"/>
      <c r="EC35" s="105"/>
      <c r="ED35" s="105"/>
      <c r="EE35" s="105"/>
      <c r="EF35" s="105"/>
      <c r="EG35" s="105"/>
      <c r="EH35" s="105"/>
      <c r="EI35" s="105"/>
      <c r="EJ35" s="105"/>
      <c r="EK35" s="105"/>
      <c r="EL35" s="105"/>
      <c r="EM35" s="105"/>
      <c r="EN35" s="105"/>
      <c r="EO35" s="105"/>
      <c r="EP35" s="105"/>
      <c r="EQ35" s="105"/>
      <c r="ER35" s="105"/>
      <c r="ES35" s="105"/>
      <c r="ET35" s="105">
        <v>636</v>
      </c>
      <c r="EU35" s="105">
        <v>216</v>
      </c>
      <c r="EV35" s="105">
        <v>682</v>
      </c>
      <c r="EW35" s="105">
        <v>6890</v>
      </c>
      <c r="EX35" s="105">
        <v>57</v>
      </c>
      <c r="EY35" s="105">
        <v>101</v>
      </c>
      <c r="EZ35" s="105">
        <v>204</v>
      </c>
      <c r="FA35" s="105">
        <v>41</v>
      </c>
      <c r="FB35" s="105">
        <v>1772</v>
      </c>
      <c r="FC35" s="105">
        <v>1871</v>
      </c>
      <c r="FD35" s="105">
        <v>1709</v>
      </c>
      <c r="FE35" s="105">
        <v>3266</v>
      </c>
      <c r="FF35" s="105">
        <v>3585</v>
      </c>
      <c r="FG35" s="105">
        <v>381</v>
      </c>
      <c r="FH35" s="105">
        <v>3013</v>
      </c>
      <c r="FI35" s="105">
        <v>4243</v>
      </c>
      <c r="FJ35" s="105">
        <v>328</v>
      </c>
      <c r="FK35" s="105">
        <v>1369</v>
      </c>
      <c r="FL35" s="105">
        <v>1926</v>
      </c>
      <c r="FM35" s="105">
        <v>2216</v>
      </c>
      <c r="FN35" s="105">
        <v>1318</v>
      </c>
      <c r="FO35" s="105">
        <v>3887</v>
      </c>
      <c r="FP35" s="105">
        <v>1356</v>
      </c>
      <c r="FQ35" s="105">
        <v>2051</v>
      </c>
      <c r="FR35" s="105">
        <v>1182</v>
      </c>
      <c r="FS35" s="105">
        <v>327</v>
      </c>
      <c r="FT35" s="105">
        <v>1779</v>
      </c>
      <c r="FU35" s="105">
        <v>3447</v>
      </c>
      <c r="FV35" s="105">
        <v>1400</v>
      </c>
      <c r="FW35" s="105">
        <v>436</v>
      </c>
      <c r="FX35" s="105">
        <v>2699</v>
      </c>
      <c r="FY35" s="144">
        <f t="shared" si="48"/>
        <v>2.40134994807892</v>
      </c>
      <c r="FZ35" s="144">
        <f t="shared" si="49"/>
        <v>5.19036697247706</v>
      </c>
      <c r="GA35" s="140">
        <f t="shared" si="50"/>
        <v>0</v>
      </c>
      <c r="GB35" s="140">
        <v>0</v>
      </c>
      <c r="GC35" s="140">
        <v>0</v>
      </c>
      <c r="GD35" s="141">
        <f t="shared" si="51"/>
        <v>8424</v>
      </c>
      <c r="GE35" s="141">
        <f t="shared" si="52"/>
        <v>20243</v>
      </c>
      <c r="GF35" s="141">
        <f t="shared" si="53"/>
        <v>21186</v>
      </c>
      <c r="GG35" s="141">
        <f t="shared" si="54"/>
        <v>4535</v>
      </c>
      <c r="GH35" s="142">
        <v>0</v>
      </c>
      <c r="GI35" s="142">
        <v>0</v>
      </c>
      <c r="GJ35" s="142">
        <v>0</v>
      </c>
      <c r="GK35" s="143">
        <v>0</v>
      </c>
      <c r="GL35" s="105">
        <v>0</v>
      </c>
      <c r="GM35" s="105">
        <v>636</v>
      </c>
      <c r="GN35" s="105">
        <v>7788</v>
      </c>
      <c r="GO35" s="105">
        <v>362</v>
      </c>
      <c r="GP35" s="105">
        <v>3684</v>
      </c>
      <c r="GQ35" s="105">
        <f t="shared" si="79"/>
        <v>8560</v>
      </c>
      <c r="GR35" s="105">
        <f t="shared" si="80"/>
        <v>7637</v>
      </c>
      <c r="GS35" s="105">
        <f t="shared" si="81"/>
        <v>3623</v>
      </c>
      <c r="GT35" s="105">
        <f t="shared" si="82"/>
        <v>7421</v>
      </c>
      <c r="GU35" s="105">
        <f t="shared" si="83"/>
        <v>4589</v>
      </c>
      <c r="GV35" s="105">
        <f t="shared" si="55"/>
        <v>5553</v>
      </c>
      <c r="GW35" s="139">
        <f t="shared" si="97"/>
        <v>-0.272882021736284</v>
      </c>
      <c r="GX35" s="139">
        <f t="shared" si="98"/>
        <v>0.210067552843757</v>
      </c>
      <c r="GZ35" s="138" t="s">
        <v>997</v>
      </c>
      <c r="HA35" s="105"/>
      <c r="HB35" s="105"/>
      <c r="HC35" s="105"/>
      <c r="HD35" s="105"/>
      <c r="HE35" s="105"/>
      <c r="HF35" s="105"/>
      <c r="HG35" s="105"/>
      <c r="HH35" s="105"/>
      <c r="HI35" s="105"/>
      <c r="HJ35" s="105"/>
      <c r="HK35" s="105"/>
      <c r="HL35" s="105"/>
      <c r="HM35" s="105"/>
      <c r="HN35" s="105"/>
      <c r="HO35" s="105"/>
      <c r="HP35" s="105"/>
      <c r="HQ35" s="105"/>
      <c r="HR35" s="105"/>
      <c r="HS35" s="105"/>
      <c r="HT35" s="105"/>
      <c r="HU35" s="105"/>
      <c r="HV35" s="105"/>
      <c r="HW35" s="105"/>
      <c r="HX35" s="105"/>
      <c r="HY35" s="105"/>
      <c r="HZ35" s="105"/>
      <c r="IA35" s="105"/>
      <c r="IB35" s="105"/>
      <c r="IC35" s="105"/>
      <c r="ID35" s="105"/>
      <c r="IE35" s="105"/>
      <c r="IF35" s="105"/>
      <c r="IG35" s="105"/>
      <c r="IH35" s="105"/>
      <c r="II35" s="105"/>
      <c r="IJ35" s="105"/>
      <c r="IK35" s="105"/>
      <c r="IL35" s="105"/>
      <c r="IM35" s="105"/>
      <c r="IN35" s="105"/>
      <c r="IO35" s="105"/>
      <c r="IP35" s="105"/>
      <c r="IQ35" s="105"/>
      <c r="IR35" s="105"/>
      <c r="IS35" s="105"/>
      <c r="IT35" s="105"/>
      <c r="IU35" s="105">
        <v>619</v>
      </c>
      <c r="IV35" s="105">
        <v>1218</v>
      </c>
      <c r="IW35" s="105">
        <v>508</v>
      </c>
      <c r="IX35" s="105">
        <v>626</v>
      </c>
      <c r="IY35" s="105">
        <v>424</v>
      </c>
      <c r="IZ35" s="105">
        <v>39</v>
      </c>
      <c r="JA35" s="105">
        <v>183</v>
      </c>
      <c r="JB35" s="105">
        <v>437</v>
      </c>
      <c r="JC35" s="105">
        <v>709</v>
      </c>
      <c r="JD35" s="105">
        <v>704</v>
      </c>
      <c r="JE35" s="105">
        <v>436</v>
      </c>
      <c r="JF35" s="105">
        <v>79</v>
      </c>
      <c r="JG35" s="105">
        <v>3</v>
      </c>
      <c r="JH35" s="105"/>
      <c r="JI35" s="138" t="s">
        <v>997</v>
      </c>
      <c r="JJ35" s="105"/>
      <c r="JK35" s="105"/>
      <c r="JL35" s="105"/>
      <c r="JM35" s="105"/>
      <c r="JN35" s="105"/>
      <c r="JO35" s="105"/>
      <c r="JP35" s="105"/>
      <c r="JQ35" s="105"/>
      <c r="JR35" s="105"/>
      <c r="JS35" s="105"/>
      <c r="JT35" s="105"/>
      <c r="JU35" s="105"/>
      <c r="JV35" s="105"/>
      <c r="JW35" s="105"/>
      <c r="JX35" s="105"/>
      <c r="JY35" s="105"/>
      <c r="JZ35" s="105"/>
      <c r="KA35" s="105"/>
      <c r="KB35" s="105"/>
      <c r="KC35" s="105"/>
      <c r="KD35" s="105"/>
      <c r="KE35" s="105"/>
      <c r="KF35" s="105"/>
      <c r="KG35" s="105"/>
      <c r="KH35" s="105"/>
      <c r="KI35" s="105"/>
      <c r="KJ35" s="105"/>
      <c r="KK35" s="105"/>
      <c r="KL35" s="105"/>
      <c r="KM35" s="105"/>
      <c r="KN35" s="105"/>
      <c r="KO35" s="105"/>
      <c r="KP35" s="105"/>
      <c r="KQ35" s="105"/>
      <c r="KR35" s="105"/>
      <c r="KS35" s="105"/>
      <c r="KT35" s="105"/>
      <c r="KU35" s="105"/>
      <c r="KV35" s="105"/>
      <c r="KW35" s="105"/>
      <c r="KX35" s="105"/>
      <c r="KY35" s="105"/>
      <c r="KZ35" s="105"/>
      <c r="LA35" s="105"/>
      <c r="LB35" s="105"/>
      <c r="LC35" s="105"/>
      <c r="LD35" s="105">
        <v>619</v>
      </c>
      <c r="LE35" s="105">
        <v>1218</v>
      </c>
      <c r="LF35" s="105">
        <v>508</v>
      </c>
      <c r="LG35" s="105">
        <v>626</v>
      </c>
      <c r="LH35" s="105">
        <v>424</v>
      </c>
      <c r="LI35" s="105">
        <v>39</v>
      </c>
      <c r="LJ35" s="105">
        <v>183</v>
      </c>
      <c r="LK35" s="105">
        <v>437</v>
      </c>
      <c r="LL35" s="105">
        <v>709</v>
      </c>
      <c r="LM35" s="105">
        <v>704</v>
      </c>
      <c r="LN35" s="105">
        <v>436</v>
      </c>
      <c r="LO35" s="105">
        <v>79</v>
      </c>
      <c r="LP35" s="105">
        <v>3</v>
      </c>
      <c r="LQ35" s="105">
        <v>4</v>
      </c>
      <c r="LR35" s="105">
        <v>364</v>
      </c>
      <c r="LS35" s="105">
        <v>343</v>
      </c>
      <c r="LT35" s="105">
        <v>913</v>
      </c>
      <c r="LU35" s="105"/>
      <c r="LV35" s="105"/>
      <c r="LW35" s="105">
        <v>257</v>
      </c>
      <c r="LX35" s="105">
        <v>305</v>
      </c>
      <c r="LY35" s="105">
        <v>435</v>
      </c>
      <c r="LZ35" s="105">
        <v>1179</v>
      </c>
      <c r="MA35" s="105">
        <v>374</v>
      </c>
      <c r="MB35" s="105">
        <v>545</v>
      </c>
      <c r="MC35" s="105">
        <v>101</v>
      </c>
      <c r="MD35" s="105">
        <v>64</v>
      </c>
      <c r="ME35" s="105">
        <v>42</v>
      </c>
      <c r="MF35" s="105">
        <v>91</v>
      </c>
      <c r="MG35" s="144">
        <f t="shared" si="58"/>
        <v>-0.900328587075575</v>
      </c>
      <c r="MH35" s="144">
        <f t="shared" si="59"/>
        <v>1.16666666666667</v>
      </c>
      <c r="MJ35" s="143">
        <f t="shared" si="60"/>
        <v>0</v>
      </c>
      <c r="MK35" s="143">
        <f t="shared" si="84"/>
        <v>0</v>
      </c>
      <c r="ML35" s="143">
        <f t="shared" si="85"/>
        <v>0</v>
      </c>
      <c r="MM35" s="142">
        <f t="shared" si="61"/>
        <v>1837</v>
      </c>
      <c r="MN35" s="142">
        <f t="shared" si="62"/>
        <v>4152</v>
      </c>
      <c r="MO35" s="142">
        <f t="shared" si="63"/>
        <v>4816</v>
      </c>
      <c r="MQ35" s="142">
        <f t="shared" si="86"/>
        <v>0</v>
      </c>
      <c r="MR35" s="143">
        <f t="shared" si="87"/>
        <v>0</v>
      </c>
      <c r="MS35" s="105">
        <f t="shared" si="88"/>
        <v>0</v>
      </c>
      <c r="MT35" s="105">
        <f t="shared" si="89"/>
        <v>0</v>
      </c>
      <c r="MU35" s="105">
        <f t="shared" si="90"/>
        <v>1837</v>
      </c>
      <c r="MV35" s="105">
        <f t="shared" si="91"/>
        <v>1558</v>
      </c>
      <c r="MW35" s="105">
        <f t="shared" si="92"/>
        <v>659</v>
      </c>
      <c r="MX35" s="105">
        <f t="shared" si="93"/>
        <v>1849</v>
      </c>
      <c r="MY35" s="105">
        <f t="shared" si="99"/>
        <v>86</v>
      </c>
      <c r="MZ35" s="105">
        <f t="shared" si="94"/>
        <v>1620</v>
      </c>
      <c r="NA35" s="105">
        <f t="shared" si="95"/>
        <v>257</v>
      </c>
      <c r="NB35" s="105">
        <f t="shared" si="96"/>
        <v>1919</v>
      </c>
      <c r="NC35" s="105">
        <f t="shared" ref="NC35:NC66" si="100">SUM(MA35:MC35)</f>
        <v>1020</v>
      </c>
      <c r="ND35" s="144">
        <f t="shared" si="64"/>
        <v>10.8604651162791</v>
      </c>
      <c r="NE35" s="144">
        <f t="shared" si="65"/>
        <v>-0.468473163105784</v>
      </c>
    </row>
    <row r="36" ht="15" spans="2:369">
      <c r="B36" s="138" t="s">
        <v>989</v>
      </c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>
        <v>10</v>
      </c>
      <c r="AP36" s="105">
        <v>20</v>
      </c>
      <c r="AQ36" s="105">
        <v>1000</v>
      </c>
      <c r="AR36" s="105">
        <v>2881</v>
      </c>
      <c r="AS36" s="105">
        <v>928</v>
      </c>
      <c r="AT36" s="105">
        <v>592</v>
      </c>
      <c r="AU36" s="105">
        <v>1168</v>
      </c>
      <c r="AV36" s="105">
        <v>2620</v>
      </c>
      <c r="AW36" s="105">
        <v>2128</v>
      </c>
      <c r="AX36" s="105">
        <v>5294</v>
      </c>
      <c r="AY36" s="105">
        <v>6</v>
      </c>
      <c r="AZ36" s="105">
        <v>26</v>
      </c>
      <c r="BA36" s="105">
        <v>110</v>
      </c>
      <c r="BB36" s="105">
        <v>475</v>
      </c>
      <c r="BC36" s="105">
        <v>3173</v>
      </c>
      <c r="BD36" s="105">
        <v>2488</v>
      </c>
      <c r="BE36" s="105">
        <v>2303</v>
      </c>
      <c r="BF36" s="105">
        <v>4055</v>
      </c>
      <c r="BG36" s="105">
        <v>4561</v>
      </c>
      <c r="BH36" s="105">
        <v>5024</v>
      </c>
      <c r="BI36" s="105">
        <v>3032</v>
      </c>
      <c r="BJ36" s="105">
        <v>5492</v>
      </c>
      <c r="BK36" s="105">
        <v>6703</v>
      </c>
      <c r="BL36" s="105">
        <v>2471</v>
      </c>
      <c r="BM36" s="105">
        <v>4890</v>
      </c>
      <c r="BN36" s="105">
        <v>7375</v>
      </c>
      <c r="BO36" s="105">
        <v>7972</v>
      </c>
      <c r="BP36" s="105">
        <v>7261</v>
      </c>
      <c r="BQ36" s="105">
        <v>4458</v>
      </c>
      <c r="BR36" s="105">
        <v>6710</v>
      </c>
      <c r="BS36" s="105">
        <v>8971</v>
      </c>
      <c r="BT36" s="105">
        <v>7932</v>
      </c>
      <c r="BU36" s="105">
        <v>8400</v>
      </c>
      <c r="BV36" s="105">
        <v>8791</v>
      </c>
      <c r="BW36" s="105">
        <v>5392</v>
      </c>
      <c r="BX36" s="105">
        <v>3361</v>
      </c>
      <c r="BY36" s="105">
        <v>6115</v>
      </c>
      <c r="BZ36" s="139">
        <f t="shared" si="41"/>
        <v>0.250511247443763</v>
      </c>
      <c r="CA36" s="139">
        <f t="shared" si="42"/>
        <v>0.819398988396311</v>
      </c>
      <c r="CB36" s="140">
        <f t="shared" si="43"/>
        <v>0</v>
      </c>
      <c r="CC36" s="140">
        <f t="shared" si="67"/>
        <v>0</v>
      </c>
      <c r="CD36" s="140">
        <f t="shared" si="68"/>
        <v>0</v>
      </c>
      <c r="CE36" s="141">
        <f t="shared" si="44"/>
        <v>16641</v>
      </c>
      <c r="CF36" s="141">
        <f t="shared" si="45"/>
        <v>30745</v>
      </c>
      <c r="CG36" s="141">
        <f t="shared" si="46"/>
        <v>81934</v>
      </c>
      <c r="CH36" s="141">
        <f t="shared" si="47"/>
        <v>14868</v>
      </c>
      <c r="CI36" s="142">
        <f t="shared" si="69"/>
        <v>0</v>
      </c>
      <c r="CJ36" s="142">
        <f t="shared" si="70"/>
        <v>0</v>
      </c>
      <c r="CK36" s="143">
        <f t="shared" si="71"/>
        <v>10</v>
      </c>
      <c r="CL36" s="105">
        <f t="shared" si="72"/>
        <v>3901</v>
      </c>
      <c r="CM36" s="105">
        <f t="shared" si="73"/>
        <v>2688</v>
      </c>
      <c r="CN36" s="105">
        <f t="shared" si="74"/>
        <v>10042</v>
      </c>
      <c r="CO36" s="105">
        <f t="shared" si="75"/>
        <v>142</v>
      </c>
      <c r="CP36" s="105">
        <f t="shared" si="76"/>
        <v>6136</v>
      </c>
      <c r="CQ36" s="105">
        <f t="shared" si="77"/>
        <v>10919</v>
      </c>
      <c r="CR36" s="105">
        <f t="shared" si="78"/>
        <v>13548</v>
      </c>
      <c r="CS36" s="105">
        <f t="shared" si="12"/>
        <v>14064</v>
      </c>
      <c r="CT36" s="105">
        <f t="shared" si="13"/>
        <v>22608</v>
      </c>
      <c r="CU36" s="105">
        <f t="shared" si="14"/>
        <v>20139</v>
      </c>
      <c r="CV36" s="105">
        <f t="shared" si="15"/>
        <v>25123</v>
      </c>
      <c r="CW36" s="139">
        <f t="shared" si="16"/>
        <v>0.854369648656628</v>
      </c>
      <c r="CX36" s="139">
        <f t="shared" si="17"/>
        <v>0.247480013903371</v>
      </c>
      <c r="CY36" s="131"/>
      <c r="CZ36" s="138" t="s">
        <v>57</v>
      </c>
      <c r="DA36" s="138" t="s">
        <v>57</v>
      </c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5"/>
      <c r="DO36" s="105"/>
      <c r="DP36" s="105"/>
      <c r="DQ36" s="105"/>
      <c r="DR36" s="105"/>
      <c r="DS36" s="105"/>
      <c r="DT36" s="105"/>
      <c r="DU36" s="105"/>
      <c r="DV36" s="105"/>
      <c r="DW36" s="105"/>
      <c r="DX36" s="105"/>
      <c r="DY36" s="105"/>
      <c r="DZ36" s="105"/>
      <c r="EA36" s="105"/>
      <c r="EB36" s="105"/>
      <c r="EC36" s="105"/>
      <c r="ED36" s="105"/>
      <c r="EE36" s="105"/>
      <c r="EF36" s="105"/>
      <c r="EG36" s="105"/>
      <c r="EH36" s="105"/>
      <c r="EI36" s="105"/>
      <c r="EJ36" s="105"/>
      <c r="EK36" s="105"/>
      <c r="EL36" s="105"/>
      <c r="EM36" s="105">
        <v>180</v>
      </c>
      <c r="EN36" s="105">
        <v>365</v>
      </c>
      <c r="EO36" s="105">
        <v>722</v>
      </c>
      <c r="EP36" s="105">
        <v>502</v>
      </c>
      <c r="EQ36" s="105">
        <v>2191</v>
      </c>
      <c r="ER36" s="105">
        <v>1216</v>
      </c>
      <c r="ES36" s="105">
        <v>2993</v>
      </c>
      <c r="ET36" s="105">
        <v>3858</v>
      </c>
      <c r="EU36" s="105">
        <v>3235</v>
      </c>
      <c r="EV36" s="105">
        <v>5187</v>
      </c>
      <c r="EW36" s="105">
        <v>6404</v>
      </c>
      <c r="EX36" s="105">
        <v>2206</v>
      </c>
      <c r="EY36" s="105">
        <v>2374</v>
      </c>
      <c r="EZ36" s="105">
        <v>3177</v>
      </c>
      <c r="FA36" s="105">
        <v>2610</v>
      </c>
      <c r="FB36" s="105">
        <v>3460</v>
      </c>
      <c r="FC36" s="105">
        <v>6140</v>
      </c>
      <c r="FD36" s="105">
        <v>6270</v>
      </c>
      <c r="FE36" s="105">
        <v>8178</v>
      </c>
      <c r="FF36" s="105">
        <v>3570</v>
      </c>
      <c r="FG36" s="105">
        <v>3557</v>
      </c>
      <c r="FH36" s="105">
        <v>3038</v>
      </c>
      <c r="FI36" s="105">
        <v>4168</v>
      </c>
      <c r="FJ36" s="105">
        <v>532</v>
      </c>
      <c r="FK36" s="105">
        <v>1641</v>
      </c>
      <c r="FL36" s="105">
        <v>2260</v>
      </c>
      <c r="FM36" s="105">
        <v>1639</v>
      </c>
      <c r="FN36" s="105">
        <v>3937</v>
      </c>
      <c r="FO36" s="105">
        <v>3792</v>
      </c>
      <c r="FP36" s="105">
        <v>3190</v>
      </c>
      <c r="FQ36" s="105">
        <v>2588</v>
      </c>
      <c r="FR36" s="105">
        <v>4173</v>
      </c>
      <c r="FS36" s="105">
        <v>4270</v>
      </c>
      <c r="FT36" s="105">
        <v>4070</v>
      </c>
      <c r="FU36" s="105">
        <v>5408</v>
      </c>
      <c r="FV36" s="105">
        <v>3617</v>
      </c>
      <c r="FW36" s="105">
        <v>1298</v>
      </c>
      <c r="FX36" s="105">
        <v>3334</v>
      </c>
      <c r="FY36" s="144">
        <f t="shared" si="48"/>
        <v>2.47522123893805</v>
      </c>
      <c r="FZ36" s="144">
        <f t="shared" si="49"/>
        <v>1.56856702619414</v>
      </c>
      <c r="GA36" s="140">
        <f t="shared" si="50"/>
        <v>0</v>
      </c>
      <c r="GB36" s="140">
        <v>0</v>
      </c>
      <c r="GC36" s="140">
        <v>0</v>
      </c>
      <c r="GD36" s="141">
        <f t="shared" si="51"/>
        <v>26853</v>
      </c>
      <c r="GE36" s="141">
        <f t="shared" si="52"/>
        <v>48748</v>
      </c>
      <c r="GF36" s="141">
        <f t="shared" si="53"/>
        <v>37500</v>
      </c>
      <c r="GG36" s="141">
        <f t="shared" si="54"/>
        <v>8249</v>
      </c>
      <c r="GH36" s="142">
        <v>0</v>
      </c>
      <c r="GI36" s="142">
        <v>0</v>
      </c>
      <c r="GJ36" s="142">
        <v>0</v>
      </c>
      <c r="GK36" s="143">
        <v>545</v>
      </c>
      <c r="GL36" s="105">
        <v>3415</v>
      </c>
      <c r="GM36" s="105">
        <v>8067</v>
      </c>
      <c r="GN36" s="105">
        <v>14826</v>
      </c>
      <c r="GO36" s="105">
        <v>7757</v>
      </c>
      <c r="GP36" s="105">
        <v>12210</v>
      </c>
      <c r="GQ36" s="105">
        <f t="shared" si="79"/>
        <v>18018</v>
      </c>
      <c r="GR36" s="105">
        <f t="shared" si="80"/>
        <v>10763</v>
      </c>
      <c r="GS36" s="105">
        <f t="shared" si="81"/>
        <v>4433</v>
      </c>
      <c r="GT36" s="105">
        <f t="shared" si="82"/>
        <v>9368</v>
      </c>
      <c r="GU36" s="105">
        <f t="shared" si="83"/>
        <v>9951</v>
      </c>
      <c r="GV36" s="105">
        <f t="shared" si="55"/>
        <v>13748</v>
      </c>
      <c r="GW36" s="139">
        <f t="shared" si="97"/>
        <v>0.277339031868438</v>
      </c>
      <c r="GX36" s="139">
        <f t="shared" si="98"/>
        <v>0.381569691488293</v>
      </c>
      <c r="GZ36" s="138" t="s">
        <v>998</v>
      </c>
      <c r="HA36" s="105"/>
      <c r="HB36" s="105"/>
      <c r="HC36" s="105"/>
      <c r="HD36" s="105"/>
      <c r="HE36" s="105"/>
      <c r="HF36" s="105"/>
      <c r="HG36" s="105"/>
      <c r="HH36" s="105"/>
      <c r="HI36" s="105"/>
      <c r="HJ36" s="105"/>
      <c r="HK36" s="105"/>
      <c r="HL36" s="105"/>
      <c r="HM36" s="105"/>
      <c r="HN36" s="105"/>
      <c r="HO36" s="105"/>
      <c r="HP36" s="105"/>
      <c r="HQ36" s="105"/>
      <c r="HR36" s="105"/>
      <c r="HS36" s="105">
        <v>120</v>
      </c>
      <c r="HT36" s="105">
        <v>23</v>
      </c>
      <c r="HU36" s="105">
        <v>74</v>
      </c>
      <c r="HV36" s="105">
        <v>110</v>
      </c>
      <c r="HW36" s="105">
        <v>71</v>
      </c>
      <c r="HX36" s="105">
        <v>72</v>
      </c>
      <c r="HY36" s="105">
        <v>105</v>
      </c>
      <c r="HZ36" s="105">
        <v>54</v>
      </c>
      <c r="IA36" s="105">
        <v>59</v>
      </c>
      <c r="IB36" s="105">
        <v>126</v>
      </c>
      <c r="IC36" s="105">
        <v>108</v>
      </c>
      <c r="ID36" s="105">
        <v>121</v>
      </c>
      <c r="IE36" s="105">
        <v>147</v>
      </c>
      <c r="IF36" s="105">
        <v>155</v>
      </c>
      <c r="IG36" s="105">
        <v>174</v>
      </c>
      <c r="IH36" s="105">
        <v>194</v>
      </c>
      <c r="II36" s="105">
        <v>294</v>
      </c>
      <c r="IJ36" s="105">
        <v>266</v>
      </c>
      <c r="IK36" s="105">
        <v>732</v>
      </c>
      <c r="IL36" s="105">
        <v>248</v>
      </c>
      <c r="IM36" s="105">
        <v>309</v>
      </c>
      <c r="IN36" s="105">
        <v>292</v>
      </c>
      <c r="IO36" s="105">
        <v>207</v>
      </c>
      <c r="IP36" s="105">
        <v>269</v>
      </c>
      <c r="IQ36" s="105">
        <v>356</v>
      </c>
      <c r="IR36" s="105">
        <v>248</v>
      </c>
      <c r="IS36" s="105">
        <v>134</v>
      </c>
      <c r="IT36" s="105">
        <v>415</v>
      </c>
      <c r="IU36" s="105">
        <v>677</v>
      </c>
      <c r="IV36" s="105">
        <v>388</v>
      </c>
      <c r="IW36" s="105">
        <v>357</v>
      </c>
      <c r="IX36" s="105">
        <v>314</v>
      </c>
      <c r="IY36" s="105">
        <v>226</v>
      </c>
      <c r="IZ36" s="105">
        <v>18</v>
      </c>
      <c r="JA36" s="105">
        <v>18</v>
      </c>
      <c r="JB36" s="105">
        <v>124</v>
      </c>
      <c r="JC36" s="105">
        <v>196</v>
      </c>
      <c r="JD36" s="105">
        <v>515</v>
      </c>
      <c r="JE36" s="105">
        <v>404</v>
      </c>
      <c r="JF36" s="105">
        <v>384</v>
      </c>
      <c r="JG36" s="105">
        <v>310</v>
      </c>
      <c r="JH36" s="105"/>
      <c r="JI36" s="138" t="s">
        <v>998</v>
      </c>
      <c r="JJ36" s="105"/>
      <c r="JK36" s="105"/>
      <c r="JL36" s="105"/>
      <c r="JM36" s="105"/>
      <c r="JN36" s="105"/>
      <c r="JO36" s="105"/>
      <c r="JP36" s="105"/>
      <c r="JQ36" s="105"/>
      <c r="JR36" s="105"/>
      <c r="JS36" s="105"/>
      <c r="JT36" s="105"/>
      <c r="JU36" s="105"/>
      <c r="JV36" s="105"/>
      <c r="JW36" s="105"/>
      <c r="JX36" s="105"/>
      <c r="JY36" s="105"/>
      <c r="JZ36" s="105"/>
      <c r="KA36" s="105"/>
      <c r="KB36" s="105">
        <v>120</v>
      </c>
      <c r="KC36" s="105">
        <v>23</v>
      </c>
      <c r="KD36" s="105">
        <v>74</v>
      </c>
      <c r="KE36" s="105">
        <v>110</v>
      </c>
      <c r="KF36" s="105">
        <v>71</v>
      </c>
      <c r="KG36" s="105">
        <v>72</v>
      </c>
      <c r="KH36" s="105">
        <v>105</v>
      </c>
      <c r="KI36" s="105">
        <v>54</v>
      </c>
      <c r="KJ36" s="105">
        <v>59</v>
      </c>
      <c r="KK36" s="105">
        <v>126</v>
      </c>
      <c r="KL36" s="105">
        <v>108</v>
      </c>
      <c r="KM36" s="105">
        <v>121</v>
      </c>
      <c r="KN36" s="105">
        <v>147</v>
      </c>
      <c r="KO36" s="105">
        <v>155</v>
      </c>
      <c r="KP36" s="105">
        <v>174</v>
      </c>
      <c r="KQ36" s="105">
        <v>194</v>
      </c>
      <c r="KR36" s="105">
        <v>294</v>
      </c>
      <c r="KS36" s="105">
        <v>266</v>
      </c>
      <c r="KT36" s="105">
        <v>732</v>
      </c>
      <c r="KU36" s="105">
        <v>248</v>
      </c>
      <c r="KV36" s="105">
        <v>309</v>
      </c>
      <c r="KW36" s="105">
        <v>292</v>
      </c>
      <c r="KX36" s="105">
        <v>207</v>
      </c>
      <c r="KY36" s="105">
        <v>269</v>
      </c>
      <c r="KZ36" s="105">
        <v>356</v>
      </c>
      <c r="LA36" s="105">
        <v>248</v>
      </c>
      <c r="LB36" s="105">
        <v>134</v>
      </c>
      <c r="LC36" s="105">
        <v>415</v>
      </c>
      <c r="LD36" s="105">
        <v>677</v>
      </c>
      <c r="LE36" s="105">
        <v>388</v>
      </c>
      <c r="LF36" s="105">
        <v>357</v>
      </c>
      <c r="LG36" s="105">
        <v>314</v>
      </c>
      <c r="LH36" s="105">
        <v>226</v>
      </c>
      <c r="LI36" s="105">
        <v>18</v>
      </c>
      <c r="LJ36" s="105">
        <v>18</v>
      </c>
      <c r="LK36" s="105">
        <v>124</v>
      </c>
      <c r="LL36" s="105">
        <v>196</v>
      </c>
      <c r="LM36" s="105">
        <v>515</v>
      </c>
      <c r="LN36" s="105">
        <v>404</v>
      </c>
      <c r="LO36" s="105">
        <v>384</v>
      </c>
      <c r="LP36" s="105">
        <v>310</v>
      </c>
      <c r="LQ36" s="105">
        <v>765</v>
      </c>
      <c r="LR36" s="105">
        <v>359</v>
      </c>
      <c r="LS36" s="105">
        <v>403</v>
      </c>
      <c r="LT36" s="105">
        <v>459</v>
      </c>
      <c r="LU36" s="105">
        <v>1326</v>
      </c>
      <c r="LV36" s="105">
        <v>2112</v>
      </c>
      <c r="LW36" s="105">
        <v>511</v>
      </c>
      <c r="LX36" s="105">
        <v>496</v>
      </c>
      <c r="LY36" s="105">
        <v>491</v>
      </c>
      <c r="LZ36" s="105">
        <v>588</v>
      </c>
      <c r="MA36" s="105">
        <v>423</v>
      </c>
      <c r="MB36" s="105">
        <v>624</v>
      </c>
      <c r="MC36" s="105">
        <v>662</v>
      </c>
      <c r="MD36" s="105">
        <v>344</v>
      </c>
      <c r="ME36" s="105">
        <v>155</v>
      </c>
      <c r="MF36" s="105">
        <v>333</v>
      </c>
      <c r="MG36" s="144">
        <f t="shared" si="58"/>
        <v>-0.274509803921569</v>
      </c>
      <c r="MH36" s="144">
        <f t="shared" si="59"/>
        <v>1.14838709677419</v>
      </c>
      <c r="MJ36" s="143">
        <f t="shared" si="60"/>
        <v>0</v>
      </c>
      <c r="MK36" s="143">
        <f t="shared" si="84"/>
        <v>470</v>
      </c>
      <c r="ML36" s="143">
        <f t="shared" si="85"/>
        <v>1803</v>
      </c>
      <c r="MM36" s="142">
        <f t="shared" si="61"/>
        <v>4275</v>
      </c>
      <c r="MN36" s="142">
        <f t="shared" si="62"/>
        <v>3631</v>
      </c>
      <c r="MO36" s="142">
        <f t="shared" si="63"/>
        <v>8454</v>
      </c>
      <c r="MQ36" s="142">
        <f t="shared" si="86"/>
        <v>754</v>
      </c>
      <c r="MR36" s="143">
        <f t="shared" si="87"/>
        <v>1289</v>
      </c>
      <c r="MS36" s="105">
        <f t="shared" si="88"/>
        <v>768</v>
      </c>
      <c r="MT36" s="105">
        <f t="shared" si="89"/>
        <v>738</v>
      </c>
      <c r="MU36" s="105">
        <f t="shared" si="90"/>
        <v>1480</v>
      </c>
      <c r="MV36" s="105">
        <f t="shared" si="91"/>
        <v>897</v>
      </c>
      <c r="MW36" s="105">
        <f t="shared" si="92"/>
        <v>160</v>
      </c>
      <c r="MX36" s="105">
        <f t="shared" si="93"/>
        <v>1115</v>
      </c>
      <c r="MY36" s="105">
        <f t="shared" si="99"/>
        <v>1459</v>
      </c>
      <c r="MZ36" s="105">
        <f t="shared" si="94"/>
        <v>1221</v>
      </c>
      <c r="NA36" s="105">
        <f t="shared" si="95"/>
        <v>3949</v>
      </c>
      <c r="NB36" s="105">
        <f t="shared" si="96"/>
        <v>1575</v>
      </c>
      <c r="NC36" s="105">
        <f t="shared" si="100"/>
        <v>1709</v>
      </c>
      <c r="ND36" s="144">
        <f t="shared" si="64"/>
        <v>0.171350239890336</v>
      </c>
      <c r="NE36" s="144">
        <f t="shared" si="65"/>
        <v>0.0850793650793651</v>
      </c>
    </row>
    <row r="37" ht="15" spans="2:369">
      <c r="B37" s="138" t="s">
        <v>994</v>
      </c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>
        <v>4200</v>
      </c>
      <c r="BH37" s="105">
        <v>4550</v>
      </c>
      <c r="BI37" s="105">
        <v>3550</v>
      </c>
      <c r="BJ37" s="105">
        <v>4355</v>
      </c>
      <c r="BK37" s="105">
        <v>1500</v>
      </c>
      <c r="BL37" s="105">
        <v>1000</v>
      </c>
      <c r="BM37" s="105">
        <v>1000</v>
      </c>
      <c r="BN37" s="105"/>
      <c r="BO37" s="105"/>
      <c r="BP37" s="105">
        <v>0</v>
      </c>
      <c r="BQ37" s="105">
        <v>0</v>
      </c>
      <c r="BR37" s="105"/>
      <c r="BS37" s="105">
        <v>0</v>
      </c>
      <c r="BT37" s="105">
        <v>0</v>
      </c>
      <c r="BU37" s="105">
        <v>0</v>
      </c>
      <c r="BV37" s="105">
        <v>0</v>
      </c>
      <c r="BW37" s="105">
        <v>0</v>
      </c>
      <c r="BX37" s="105">
        <v>0</v>
      </c>
      <c r="BY37" s="105">
        <v>0</v>
      </c>
      <c r="BZ37" s="139" t="str">
        <f t="shared" si="41"/>
        <v/>
      </c>
      <c r="CA37" s="139" t="str">
        <f t="shared" si="42"/>
        <v/>
      </c>
      <c r="CB37" s="140">
        <f t="shared" si="43"/>
        <v>0</v>
      </c>
      <c r="CC37" s="140">
        <f t="shared" si="67"/>
        <v>0</v>
      </c>
      <c r="CD37" s="140">
        <f t="shared" si="68"/>
        <v>0</v>
      </c>
      <c r="CE37" s="141">
        <f t="shared" si="44"/>
        <v>0</v>
      </c>
      <c r="CF37" s="141">
        <f t="shared" si="45"/>
        <v>16655</v>
      </c>
      <c r="CG37" s="141">
        <f t="shared" si="46"/>
        <v>3500</v>
      </c>
      <c r="CH37" s="141">
        <f t="shared" si="47"/>
        <v>0</v>
      </c>
      <c r="CI37" s="142">
        <f t="shared" si="69"/>
        <v>0</v>
      </c>
      <c r="CJ37" s="142">
        <f t="shared" si="70"/>
        <v>0</v>
      </c>
      <c r="CK37" s="143">
        <f t="shared" si="71"/>
        <v>0</v>
      </c>
      <c r="CL37" s="105">
        <f t="shared" si="72"/>
        <v>0</v>
      </c>
      <c r="CM37" s="105">
        <f t="shared" si="73"/>
        <v>0</v>
      </c>
      <c r="CN37" s="105">
        <f t="shared" si="74"/>
        <v>0</v>
      </c>
      <c r="CO37" s="105" t="str">
        <f t="shared" si="75"/>
        <v/>
      </c>
      <c r="CP37" s="105" t="str">
        <f t="shared" si="76"/>
        <v/>
      </c>
      <c r="CQ37" s="105">
        <f t="shared" si="77"/>
        <v>4200</v>
      </c>
      <c r="CR37" s="105">
        <f t="shared" si="78"/>
        <v>12455</v>
      </c>
      <c r="CS37" s="105">
        <f t="shared" si="12"/>
        <v>3500</v>
      </c>
      <c r="CT37" s="105">
        <f t="shared" si="13"/>
        <v>0</v>
      </c>
      <c r="CU37" s="105">
        <f t="shared" si="14"/>
        <v>0</v>
      </c>
      <c r="CV37" s="105">
        <f t="shared" si="15"/>
        <v>0</v>
      </c>
      <c r="CW37" s="139" t="str">
        <f t="shared" si="16"/>
        <v/>
      </c>
      <c r="CX37" s="139" t="str">
        <f t="shared" si="17"/>
        <v/>
      </c>
      <c r="CY37" s="131"/>
      <c r="CZ37" s="138" t="s">
        <v>999</v>
      </c>
      <c r="DA37" s="138" t="s">
        <v>999</v>
      </c>
      <c r="DB37" s="105"/>
      <c r="DC37" s="105"/>
      <c r="DD37" s="105">
        <v>714</v>
      </c>
      <c r="DE37" s="105">
        <v>1397</v>
      </c>
      <c r="DF37" s="105">
        <v>2996</v>
      </c>
      <c r="DG37" s="105">
        <v>4661</v>
      </c>
      <c r="DH37" s="105">
        <v>2939</v>
      </c>
      <c r="DI37" s="105">
        <v>3959</v>
      </c>
      <c r="DJ37" s="105">
        <v>2561</v>
      </c>
      <c r="DK37" s="105">
        <v>2337</v>
      </c>
      <c r="DL37" s="105">
        <v>1143</v>
      </c>
      <c r="DM37" s="105">
        <v>3301</v>
      </c>
      <c r="DN37" s="105">
        <v>2999</v>
      </c>
      <c r="DO37" s="105">
        <v>2369</v>
      </c>
      <c r="DP37" s="105">
        <v>3219</v>
      </c>
      <c r="DQ37" s="105">
        <v>4003</v>
      </c>
      <c r="DR37" s="105">
        <v>5488</v>
      </c>
      <c r="DS37" s="105">
        <v>4377</v>
      </c>
      <c r="DT37" s="105">
        <v>668</v>
      </c>
      <c r="DU37" s="105">
        <v>197</v>
      </c>
      <c r="DV37" s="105">
        <v>186</v>
      </c>
      <c r="DW37" s="105">
        <v>837</v>
      </c>
      <c r="DX37" s="105">
        <v>750</v>
      </c>
      <c r="DY37" s="105">
        <v>5457</v>
      </c>
      <c r="DZ37" s="105">
        <v>3068</v>
      </c>
      <c r="EA37" s="105">
        <v>277</v>
      </c>
      <c r="EB37" s="105">
        <v>804</v>
      </c>
      <c r="EC37" s="105">
        <v>450</v>
      </c>
      <c r="ED37" s="105">
        <v>1085</v>
      </c>
      <c r="EE37" s="105">
        <v>168</v>
      </c>
      <c r="EF37" s="105">
        <v>410</v>
      </c>
      <c r="EG37" s="105">
        <v>23</v>
      </c>
      <c r="EH37" s="105">
        <v>51</v>
      </c>
      <c r="EI37" s="105">
        <v>1906</v>
      </c>
      <c r="EJ37" s="105">
        <v>1380</v>
      </c>
      <c r="EK37" s="105">
        <v>3895</v>
      </c>
      <c r="EL37" s="105">
        <v>1076</v>
      </c>
      <c r="EM37" s="105">
        <v>970</v>
      </c>
      <c r="EN37" s="105">
        <v>1844</v>
      </c>
      <c r="EO37" s="105">
        <v>1047</v>
      </c>
      <c r="EP37" s="105">
        <v>1795</v>
      </c>
      <c r="EQ37" s="105">
        <v>3591</v>
      </c>
      <c r="ER37" s="105">
        <v>2458</v>
      </c>
      <c r="ES37" s="105">
        <v>2882</v>
      </c>
      <c r="ET37" s="105">
        <v>2069</v>
      </c>
      <c r="EU37" s="105">
        <v>2161</v>
      </c>
      <c r="EV37" s="105">
        <v>1314</v>
      </c>
      <c r="EW37" s="105">
        <v>2094</v>
      </c>
      <c r="EX37" s="105">
        <v>3353</v>
      </c>
      <c r="EY37" s="105">
        <v>2104</v>
      </c>
      <c r="EZ37" s="105">
        <v>3145</v>
      </c>
      <c r="FA37" s="105">
        <v>751</v>
      </c>
      <c r="FB37" s="105">
        <v>4747</v>
      </c>
      <c r="FC37" s="105">
        <v>1824</v>
      </c>
      <c r="FD37" s="105">
        <v>3000</v>
      </c>
      <c r="FE37" s="105">
        <v>3145</v>
      </c>
      <c r="FF37" s="105">
        <v>3537</v>
      </c>
      <c r="FG37" s="105">
        <v>3156</v>
      </c>
      <c r="FH37" s="105">
        <v>3039</v>
      </c>
      <c r="FI37" s="105">
        <v>4747</v>
      </c>
      <c r="FJ37" s="105">
        <v>87</v>
      </c>
      <c r="FK37" s="105">
        <v>681</v>
      </c>
      <c r="FL37" s="105">
        <v>1102</v>
      </c>
      <c r="FM37" s="105">
        <v>380</v>
      </c>
      <c r="FN37" s="105">
        <v>927</v>
      </c>
      <c r="FO37" s="105">
        <v>795</v>
      </c>
      <c r="FP37" s="105">
        <v>654</v>
      </c>
      <c r="FQ37" s="105">
        <v>1749</v>
      </c>
      <c r="FR37" s="105">
        <v>3402</v>
      </c>
      <c r="FS37" s="105">
        <v>1624</v>
      </c>
      <c r="FT37" s="105">
        <v>1584</v>
      </c>
      <c r="FU37" s="105">
        <v>2586</v>
      </c>
      <c r="FV37" s="105">
        <v>1673</v>
      </c>
      <c r="FW37" s="105">
        <v>235</v>
      </c>
      <c r="FX37" s="105">
        <v>867</v>
      </c>
      <c r="FY37" s="144">
        <f t="shared" si="48"/>
        <v>1.78675136116152</v>
      </c>
      <c r="FZ37" s="144">
        <f t="shared" si="49"/>
        <v>2.68936170212766</v>
      </c>
      <c r="GA37" s="140">
        <f t="shared" si="50"/>
        <v>26008</v>
      </c>
      <c r="GB37" s="140">
        <v>30550</v>
      </c>
      <c r="GC37" s="140">
        <v>13517</v>
      </c>
      <c r="GD37" s="141">
        <f t="shared" si="51"/>
        <v>23301</v>
      </c>
      <c r="GE37" s="141">
        <f t="shared" si="52"/>
        <v>36548</v>
      </c>
      <c r="GF37" s="141">
        <f t="shared" si="53"/>
        <v>15571</v>
      </c>
      <c r="GG37" s="141">
        <f t="shared" si="54"/>
        <v>2775</v>
      </c>
      <c r="GH37" s="142">
        <v>1703</v>
      </c>
      <c r="GI37" s="142">
        <v>484</v>
      </c>
      <c r="GJ37" s="142">
        <v>7181</v>
      </c>
      <c r="GK37" s="143">
        <v>3890</v>
      </c>
      <c r="GL37" s="105">
        <v>6433</v>
      </c>
      <c r="GM37" s="105">
        <v>7409</v>
      </c>
      <c r="GN37" s="105">
        <v>5569</v>
      </c>
      <c r="GO37" s="105">
        <v>8602</v>
      </c>
      <c r="GP37" s="105">
        <v>7322</v>
      </c>
      <c r="GQ37" s="105">
        <f t="shared" ref="GQ37:GQ68" si="101">SUM(FD37:FF37)</f>
        <v>9682</v>
      </c>
      <c r="GR37" s="105">
        <f t="shared" si="80"/>
        <v>10942</v>
      </c>
      <c r="GS37" s="105">
        <f t="shared" ref="GS37:GS68" si="102">SUM(FJ37:FL37)</f>
        <v>1870</v>
      </c>
      <c r="GT37" s="105">
        <f t="shared" si="82"/>
        <v>2102</v>
      </c>
      <c r="GU37" s="105">
        <f t="shared" si="83"/>
        <v>5805</v>
      </c>
      <c r="GV37" s="105">
        <f t="shared" si="55"/>
        <v>5794</v>
      </c>
      <c r="GW37" s="139">
        <f t="shared" si="97"/>
        <v>-0.470480716505209</v>
      </c>
      <c r="GX37" s="139">
        <f t="shared" si="98"/>
        <v>-0.0018949181739879</v>
      </c>
      <c r="GZ37" s="145" t="s">
        <v>1000</v>
      </c>
      <c r="HA37" s="105"/>
      <c r="HB37" s="105"/>
      <c r="HC37" s="105"/>
      <c r="HD37" s="105"/>
      <c r="HE37" s="105"/>
      <c r="HF37" s="105"/>
      <c r="HG37" s="105"/>
      <c r="HH37" s="105"/>
      <c r="HI37" s="105"/>
      <c r="HJ37" s="105"/>
      <c r="HK37" s="105"/>
      <c r="HL37" s="105"/>
      <c r="HM37" s="105"/>
      <c r="HN37" s="105"/>
      <c r="HO37" s="105"/>
      <c r="HP37" s="105"/>
      <c r="HQ37" s="105"/>
      <c r="HR37" s="105"/>
      <c r="HS37" s="105"/>
      <c r="HT37" s="105"/>
      <c r="HU37" s="105"/>
      <c r="HV37" s="105"/>
      <c r="HW37" s="105"/>
      <c r="HX37" s="105"/>
      <c r="HY37" s="105"/>
      <c r="HZ37" s="105"/>
      <c r="IA37" s="105"/>
      <c r="IB37" s="105"/>
      <c r="IC37" s="105"/>
      <c r="ID37" s="105"/>
      <c r="IE37" s="105"/>
      <c r="IF37" s="105"/>
      <c r="IG37" s="105"/>
      <c r="IH37" s="105"/>
      <c r="II37" s="105"/>
      <c r="IJ37" s="105"/>
      <c r="IK37" s="105"/>
      <c r="IL37" s="105"/>
      <c r="IM37" s="105"/>
      <c r="IN37" s="105"/>
      <c r="IO37" s="105"/>
      <c r="IP37" s="105"/>
      <c r="IQ37" s="105"/>
      <c r="IR37" s="105"/>
      <c r="IS37" s="105"/>
      <c r="IT37" s="105"/>
      <c r="IU37" s="105"/>
      <c r="IV37" s="105"/>
      <c r="IW37" s="105"/>
      <c r="IX37" s="105"/>
      <c r="IY37" s="105"/>
      <c r="IZ37" s="105"/>
      <c r="JA37" s="105"/>
      <c r="JB37" s="105">
        <v>701</v>
      </c>
      <c r="JC37" s="105">
        <v>1010</v>
      </c>
      <c r="JD37" s="105">
        <v>516</v>
      </c>
      <c r="JE37" s="105">
        <v>402</v>
      </c>
      <c r="JF37" s="105">
        <v>183</v>
      </c>
      <c r="JG37" s="105">
        <v>170</v>
      </c>
      <c r="JH37" s="105"/>
      <c r="JI37" s="145" t="s">
        <v>1000</v>
      </c>
      <c r="JJ37" s="105"/>
      <c r="JK37" s="105"/>
      <c r="JL37" s="105"/>
      <c r="JM37" s="105"/>
      <c r="JN37" s="105"/>
      <c r="JO37" s="105"/>
      <c r="JP37" s="105"/>
      <c r="JQ37" s="105"/>
      <c r="JR37" s="105"/>
      <c r="JS37" s="105"/>
      <c r="JT37" s="105"/>
      <c r="JU37" s="105"/>
      <c r="JV37" s="105"/>
      <c r="JW37" s="105"/>
      <c r="JX37" s="105"/>
      <c r="JY37" s="105"/>
      <c r="JZ37" s="105"/>
      <c r="KA37" s="105"/>
      <c r="KB37" s="105"/>
      <c r="KC37" s="105"/>
      <c r="KD37" s="105"/>
      <c r="KE37" s="105"/>
      <c r="KF37" s="105"/>
      <c r="KG37" s="105"/>
      <c r="KH37" s="105"/>
      <c r="KI37" s="105"/>
      <c r="KJ37" s="105"/>
      <c r="KK37" s="105"/>
      <c r="KL37" s="105"/>
      <c r="KM37" s="105"/>
      <c r="KN37" s="105"/>
      <c r="KO37" s="105"/>
      <c r="KP37" s="105"/>
      <c r="KQ37" s="105"/>
      <c r="KR37" s="105"/>
      <c r="KS37" s="105"/>
      <c r="KT37" s="105"/>
      <c r="KU37" s="105"/>
      <c r="KV37" s="105"/>
      <c r="KW37" s="105"/>
      <c r="KX37" s="105"/>
      <c r="KY37" s="105"/>
      <c r="KZ37" s="105"/>
      <c r="LA37" s="105"/>
      <c r="LB37" s="105"/>
      <c r="LC37" s="105"/>
      <c r="LD37" s="105"/>
      <c r="LE37" s="105"/>
      <c r="LF37" s="105"/>
      <c r="LG37" s="105"/>
      <c r="LH37" s="105"/>
      <c r="LI37" s="105"/>
      <c r="LJ37" s="105"/>
      <c r="LK37" s="105">
        <v>701</v>
      </c>
      <c r="LL37" s="105">
        <v>1010</v>
      </c>
      <c r="LM37" s="105">
        <v>516</v>
      </c>
      <c r="LN37" s="105">
        <v>402</v>
      </c>
      <c r="LO37" s="105">
        <v>183</v>
      </c>
      <c r="LP37" s="105">
        <v>170</v>
      </c>
      <c r="LQ37" s="105">
        <v>146</v>
      </c>
      <c r="LR37" s="105">
        <v>135</v>
      </c>
      <c r="LS37" s="105">
        <v>51</v>
      </c>
      <c r="LT37" s="105">
        <v>73</v>
      </c>
      <c r="LU37" s="105"/>
      <c r="LV37" s="105"/>
      <c r="LW37" s="105">
        <v>0</v>
      </c>
      <c r="LX37" s="105">
        <v>0</v>
      </c>
      <c r="LY37" s="105">
        <v>0</v>
      </c>
      <c r="LZ37" s="105">
        <v>0</v>
      </c>
      <c r="MA37" s="105">
        <v>0</v>
      </c>
      <c r="MB37" s="105">
        <v>0</v>
      </c>
      <c r="MC37" s="105">
        <v>0</v>
      </c>
      <c r="MD37" s="105">
        <v>0</v>
      </c>
      <c r="ME37" s="105">
        <v>0</v>
      </c>
      <c r="MF37" s="105">
        <v>0</v>
      </c>
      <c r="MG37" s="144" t="str">
        <f t="shared" si="58"/>
        <v/>
      </c>
      <c r="MH37" s="144" t="str">
        <f t="shared" si="59"/>
        <v/>
      </c>
      <c r="MJ37" s="143">
        <f t="shared" si="60"/>
        <v>0</v>
      </c>
      <c r="MK37" s="143">
        <f t="shared" si="84"/>
        <v>0</v>
      </c>
      <c r="ML37" s="143">
        <f t="shared" si="85"/>
        <v>0</v>
      </c>
      <c r="MM37" s="142">
        <f t="shared" si="61"/>
        <v>0</v>
      </c>
      <c r="MN37" s="142">
        <f t="shared" si="62"/>
        <v>3128</v>
      </c>
      <c r="MO37" s="142">
        <f t="shared" si="63"/>
        <v>259</v>
      </c>
      <c r="MQ37" s="142">
        <f t="shared" si="86"/>
        <v>0</v>
      </c>
      <c r="MR37" s="143">
        <f t="shared" si="87"/>
        <v>0</v>
      </c>
      <c r="MS37" s="105">
        <f t="shared" si="88"/>
        <v>0</v>
      </c>
      <c r="MT37" s="105">
        <f t="shared" si="89"/>
        <v>0</v>
      </c>
      <c r="MU37" s="105" t="str">
        <f t="shared" si="90"/>
        <v/>
      </c>
      <c r="MV37" s="105" t="str">
        <f t="shared" si="91"/>
        <v/>
      </c>
      <c r="MW37" s="105">
        <f t="shared" si="92"/>
        <v>701</v>
      </c>
      <c r="MX37" s="105">
        <f t="shared" si="93"/>
        <v>1928</v>
      </c>
      <c r="MY37" s="105">
        <f t="shared" si="99"/>
        <v>499</v>
      </c>
      <c r="MZ37" s="105">
        <f t="shared" si="94"/>
        <v>259</v>
      </c>
      <c r="NA37" s="105">
        <f t="shared" si="95"/>
        <v>0</v>
      </c>
      <c r="NB37" s="105">
        <f t="shared" si="96"/>
        <v>0</v>
      </c>
      <c r="NC37" s="105">
        <f t="shared" si="100"/>
        <v>0</v>
      </c>
      <c r="ND37" s="144" t="str">
        <f t="shared" si="64"/>
        <v/>
      </c>
      <c r="NE37" s="144" t="str">
        <f t="shared" si="65"/>
        <v/>
      </c>
    </row>
    <row r="38" ht="15" spans="2:369">
      <c r="B38" s="138" t="s">
        <v>981</v>
      </c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>
        <v>524</v>
      </c>
      <c r="AO38" s="105">
        <v>1619</v>
      </c>
      <c r="AP38" s="105">
        <v>2249</v>
      </c>
      <c r="AQ38" s="105">
        <v>2257</v>
      </c>
      <c r="AR38" s="105">
        <v>2801</v>
      </c>
      <c r="AS38" s="105">
        <v>2788</v>
      </c>
      <c r="AT38" s="105">
        <v>3255</v>
      </c>
      <c r="AU38" s="105">
        <v>4290</v>
      </c>
      <c r="AV38" s="105">
        <v>5322</v>
      </c>
      <c r="AW38" s="105">
        <v>5456</v>
      </c>
      <c r="AX38" s="105">
        <v>5578</v>
      </c>
      <c r="AY38" s="105">
        <v>4509</v>
      </c>
      <c r="AZ38" s="105">
        <v>3518</v>
      </c>
      <c r="BA38" s="105">
        <v>3985</v>
      </c>
      <c r="BB38" s="105">
        <v>3209</v>
      </c>
      <c r="BC38" s="105">
        <v>4871</v>
      </c>
      <c r="BD38" s="105">
        <v>4752</v>
      </c>
      <c r="BE38" s="105">
        <v>3812</v>
      </c>
      <c r="BF38" s="105">
        <v>5506</v>
      </c>
      <c r="BG38" s="105">
        <v>5900</v>
      </c>
      <c r="BH38" s="105">
        <v>4176</v>
      </c>
      <c r="BI38" s="105">
        <v>1577</v>
      </c>
      <c r="BJ38" s="105">
        <v>3775</v>
      </c>
      <c r="BK38" s="105">
        <v>685</v>
      </c>
      <c r="BL38" s="105">
        <v>925</v>
      </c>
      <c r="BM38" s="105">
        <v>905</v>
      </c>
      <c r="BN38" s="105">
        <v>1522</v>
      </c>
      <c r="BO38" s="105">
        <v>2093</v>
      </c>
      <c r="BP38" s="105">
        <v>881</v>
      </c>
      <c r="BQ38" s="105">
        <v>473</v>
      </c>
      <c r="BR38" s="105">
        <v>674</v>
      </c>
      <c r="BS38" s="105">
        <v>1253</v>
      </c>
      <c r="BT38" s="105">
        <v>453</v>
      </c>
      <c r="BU38" s="105">
        <v>188</v>
      </c>
      <c r="BV38" s="105">
        <v>623</v>
      </c>
      <c r="BW38" s="105">
        <v>135</v>
      </c>
      <c r="BX38" s="105">
        <v>480</v>
      </c>
      <c r="BY38" s="105">
        <v>337</v>
      </c>
      <c r="BZ38" s="139">
        <f t="shared" si="41"/>
        <v>-0.627624309392265</v>
      </c>
      <c r="CA38" s="139">
        <f t="shared" si="42"/>
        <v>-0.297916666666667</v>
      </c>
      <c r="CB38" s="140">
        <f t="shared" si="43"/>
        <v>0</v>
      </c>
      <c r="CC38" s="140">
        <f t="shared" si="67"/>
        <v>0</v>
      </c>
      <c r="CD38" s="140">
        <f t="shared" si="68"/>
        <v>0</v>
      </c>
      <c r="CE38" s="141">
        <f t="shared" si="44"/>
        <v>36139</v>
      </c>
      <c r="CF38" s="141">
        <f t="shared" si="45"/>
        <v>49590</v>
      </c>
      <c r="CG38" s="141">
        <f t="shared" si="46"/>
        <v>10675</v>
      </c>
      <c r="CH38" s="141">
        <f t="shared" si="47"/>
        <v>952</v>
      </c>
      <c r="CI38" s="142">
        <f t="shared" si="69"/>
        <v>0</v>
      </c>
      <c r="CJ38" s="142">
        <f t="shared" si="70"/>
        <v>0</v>
      </c>
      <c r="CK38" s="143">
        <f t="shared" si="71"/>
        <v>2143</v>
      </c>
      <c r="CL38" s="105">
        <f t="shared" si="72"/>
        <v>7307</v>
      </c>
      <c r="CM38" s="105">
        <f t="shared" si="73"/>
        <v>10333</v>
      </c>
      <c r="CN38" s="105">
        <f t="shared" si="74"/>
        <v>16356</v>
      </c>
      <c r="CO38" s="105">
        <f t="shared" si="75"/>
        <v>12012</v>
      </c>
      <c r="CP38" s="105">
        <f t="shared" si="76"/>
        <v>12832</v>
      </c>
      <c r="CQ38" s="105">
        <f t="shared" si="77"/>
        <v>15218</v>
      </c>
      <c r="CR38" s="105">
        <f t="shared" si="78"/>
        <v>9528</v>
      </c>
      <c r="CS38" s="105">
        <f t="shared" si="12"/>
        <v>2515</v>
      </c>
      <c r="CT38" s="105">
        <f t="shared" si="13"/>
        <v>4496</v>
      </c>
      <c r="CU38" s="105">
        <f t="shared" si="14"/>
        <v>2400</v>
      </c>
      <c r="CV38" s="105">
        <f t="shared" si="15"/>
        <v>1264</v>
      </c>
      <c r="CW38" s="139">
        <f t="shared" si="16"/>
        <v>-0.867338371116709</v>
      </c>
      <c r="CX38" s="139">
        <f t="shared" si="17"/>
        <v>-0.473333333333333</v>
      </c>
      <c r="CY38" s="131"/>
      <c r="CZ38" s="138" t="s">
        <v>1001</v>
      </c>
      <c r="DA38" s="138" t="s">
        <v>1001</v>
      </c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5"/>
      <c r="DO38" s="105"/>
      <c r="DP38" s="105"/>
      <c r="DQ38" s="105"/>
      <c r="DR38" s="105"/>
      <c r="DS38" s="105">
        <v>658</v>
      </c>
      <c r="DT38" s="105">
        <v>1066</v>
      </c>
      <c r="DU38" s="105">
        <v>2336</v>
      </c>
      <c r="DV38" s="105">
        <v>2190</v>
      </c>
      <c r="DW38" s="105">
        <v>1880</v>
      </c>
      <c r="DX38" s="105">
        <v>1407</v>
      </c>
      <c r="DY38" s="105">
        <v>2537</v>
      </c>
      <c r="DZ38" s="105">
        <v>1493</v>
      </c>
      <c r="EA38" s="105">
        <v>671</v>
      </c>
      <c r="EB38" s="105">
        <v>1479</v>
      </c>
      <c r="EC38" s="105">
        <v>2907</v>
      </c>
      <c r="ED38" s="105">
        <v>2685</v>
      </c>
      <c r="EE38" s="105">
        <v>2476</v>
      </c>
      <c r="EF38" s="105">
        <v>2610</v>
      </c>
      <c r="EG38" s="105">
        <v>2840</v>
      </c>
      <c r="EH38" s="105">
        <v>3226</v>
      </c>
      <c r="EI38" s="105">
        <v>2695</v>
      </c>
      <c r="EJ38" s="105">
        <v>2386</v>
      </c>
      <c r="EK38" s="105">
        <v>2493</v>
      </c>
      <c r="EL38" s="105">
        <v>2720</v>
      </c>
      <c r="EM38" s="105">
        <v>2216</v>
      </c>
      <c r="EN38" s="105">
        <v>3152</v>
      </c>
      <c r="EO38" s="105">
        <v>3163</v>
      </c>
      <c r="EP38" s="105">
        <v>3017</v>
      </c>
      <c r="EQ38" s="105">
        <v>3755</v>
      </c>
      <c r="ER38" s="105">
        <v>3669</v>
      </c>
      <c r="ES38" s="105">
        <v>2342</v>
      </c>
      <c r="ET38" s="105">
        <v>5260</v>
      </c>
      <c r="EU38" s="105">
        <v>2528</v>
      </c>
      <c r="EV38" s="105">
        <v>4713</v>
      </c>
      <c r="EW38" s="105">
        <v>4939</v>
      </c>
      <c r="EX38" s="105">
        <f>VLOOKUP($DA38,$B$3:$BA$348,50,0)</f>
        <v>5247</v>
      </c>
      <c r="EY38" s="105">
        <f>VLOOKUP($DA38,$B$3:$BA$348,51,0)</f>
        <v>3309</v>
      </c>
      <c r="EZ38" s="105">
        <f>VLOOKUP($DA38,$B$3:$BA$348,52,0)</f>
        <v>5064</v>
      </c>
      <c r="FA38" s="105">
        <v>1878</v>
      </c>
      <c r="FB38" s="105">
        <v>2936</v>
      </c>
      <c r="FC38" s="105">
        <v>5100</v>
      </c>
      <c r="FD38" s="105">
        <v>4836</v>
      </c>
      <c r="FE38" s="105">
        <v>4507</v>
      </c>
      <c r="FF38" s="105">
        <v>3507</v>
      </c>
      <c r="FG38" s="105">
        <v>1970</v>
      </c>
      <c r="FH38" s="105">
        <v>1927</v>
      </c>
      <c r="FI38" s="105">
        <v>1731</v>
      </c>
      <c r="FJ38" s="105">
        <v>872</v>
      </c>
      <c r="FK38" s="105">
        <v>2848</v>
      </c>
      <c r="FL38" s="105">
        <v>853</v>
      </c>
      <c r="FM38" s="105">
        <v>174</v>
      </c>
      <c r="FN38" s="105">
        <v>1016</v>
      </c>
      <c r="FO38" s="105">
        <v>4677</v>
      </c>
      <c r="FP38" s="105">
        <v>11118</v>
      </c>
      <c r="FQ38" s="105">
        <v>8601</v>
      </c>
      <c r="FR38" s="105">
        <v>7896</v>
      </c>
      <c r="FS38" s="105">
        <v>5875</v>
      </c>
      <c r="FT38" s="105">
        <v>5666</v>
      </c>
      <c r="FU38" s="105">
        <v>6943</v>
      </c>
      <c r="FV38" s="105">
        <v>3944</v>
      </c>
      <c r="FW38" s="105">
        <v>2959</v>
      </c>
      <c r="FX38" s="105">
        <v>3729</v>
      </c>
      <c r="FY38" s="144">
        <f t="shared" si="48"/>
        <v>5.37162954279015</v>
      </c>
      <c r="FZ38" s="144">
        <f t="shared" si="49"/>
        <v>0.260223048327137</v>
      </c>
      <c r="GA38" s="140">
        <f t="shared" si="50"/>
        <v>0</v>
      </c>
      <c r="GB38" s="140">
        <v>12074</v>
      </c>
      <c r="GC38" s="140">
        <v>27961</v>
      </c>
      <c r="GD38" s="141">
        <f t="shared" si="51"/>
        <v>41474</v>
      </c>
      <c r="GE38" s="141">
        <f t="shared" si="52"/>
        <v>42012</v>
      </c>
      <c r="GF38" s="141">
        <f t="shared" si="53"/>
        <v>56539</v>
      </c>
      <c r="GG38" s="141">
        <f t="shared" si="54"/>
        <v>10632</v>
      </c>
      <c r="GH38" s="142">
        <v>8068</v>
      </c>
      <c r="GI38" s="142">
        <v>8676</v>
      </c>
      <c r="GJ38" s="142">
        <v>7574</v>
      </c>
      <c r="GK38" s="143">
        <v>8088</v>
      </c>
      <c r="GL38" s="105">
        <v>9935</v>
      </c>
      <c r="GM38" s="105">
        <v>11271</v>
      </c>
      <c r="GN38" s="105">
        <v>12180</v>
      </c>
      <c r="GO38" s="105">
        <v>13620</v>
      </c>
      <c r="GP38" s="105">
        <v>9914</v>
      </c>
      <c r="GQ38" s="105">
        <f t="shared" si="101"/>
        <v>12850</v>
      </c>
      <c r="GR38" s="105">
        <f t="shared" si="80"/>
        <v>5628</v>
      </c>
      <c r="GS38" s="105">
        <f t="shared" si="102"/>
        <v>4573</v>
      </c>
      <c r="GT38" s="105">
        <f t="shared" si="82"/>
        <v>5867</v>
      </c>
      <c r="GU38" s="105">
        <f t="shared" si="83"/>
        <v>27615</v>
      </c>
      <c r="GV38" s="105">
        <f t="shared" si="55"/>
        <v>18484</v>
      </c>
      <c r="GW38" s="139">
        <f t="shared" si="97"/>
        <v>2.28429282160625</v>
      </c>
      <c r="GX38" s="139">
        <f t="shared" si="98"/>
        <v>-0.330653630273402</v>
      </c>
      <c r="GZ38" s="138" t="s">
        <v>1002</v>
      </c>
      <c r="HA38" s="105"/>
      <c r="HB38" s="105"/>
      <c r="HC38" s="105"/>
      <c r="HD38" s="105"/>
      <c r="HE38" s="105"/>
      <c r="HF38" s="105"/>
      <c r="HG38" s="105"/>
      <c r="HH38" s="105"/>
      <c r="HI38" s="105"/>
      <c r="HJ38" s="105"/>
      <c r="HK38" s="105"/>
      <c r="HL38" s="105"/>
      <c r="HM38" s="105"/>
      <c r="HN38" s="105"/>
      <c r="HO38" s="105"/>
      <c r="HP38" s="105"/>
      <c r="HQ38" s="105"/>
      <c r="HR38" s="105"/>
      <c r="HS38" s="105"/>
      <c r="HT38" s="105"/>
      <c r="HU38" s="105"/>
      <c r="HV38" s="105"/>
      <c r="HW38" s="105"/>
      <c r="HX38" s="105"/>
      <c r="HY38" s="105"/>
      <c r="HZ38" s="105"/>
      <c r="IA38" s="105"/>
      <c r="IB38" s="105"/>
      <c r="IC38" s="105"/>
      <c r="ID38" s="105"/>
      <c r="IE38" s="105"/>
      <c r="IF38" s="105"/>
      <c r="IG38" s="105"/>
      <c r="IH38" s="105"/>
      <c r="II38" s="105"/>
      <c r="IJ38" s="105"/>
      <c r="IK38" s="105"/>
      <c r="IL38" s="105"/>
      <c r="IM38" s="105"/>
      <c r="IN38" s="105"/>
      <c r="IO38" s="105"/>
      <c r="IP38" s="105"/>
      <c r="IQ38" s="105"/>
      <c r="IR38" s="105"/>
      <c r="IS38" s="105"/>
      <c r="IT38" s="105"/>
      <c r="IU38" s="105"/>
      <c r="IV38" s="105"/>
      <c r="IW38" s="105"/>
      <c r="IX38" s="105"/>
      <c r="IY38" s="105">
        <v>519</v>
      </c>
      <c r="IZ38" s="105">
        <v>1001</v>
      </c>
      <c r="JA38" s="105">
        <v>1110</v>
      </c>
      <c r="JB38" s="105">
        <v>1003</v>
      </c>
      <c r="JC38" s="105">
        <v>1025</v>
      </c>
      <c r="JD38" s="105">
        <v>813</v>
      </c>
      <c r="JE38" s="105">
        <v>358</v>
      </c>
      <c r="JF38" s="105">
        <v>282</v>
      </c>
      <c r="JG38" s="105">
        <v>277</v>
      </c>
      <c r="JH38" s="105"/>
      <c r="JI38" s="138" t="s">
        <v>1002</v>
      </c>
      <c r="JJ38" s="105"/>
      <c r="JK38" s="105"/>
      <c r="JL38" s="105"/>
      <c r="JM38" s="105"/>
      <c r="JN38" s="105"/>
      <c r="JO38" s="105"/>
      <c r="JP38" s="105"/>
      <c r="JQ38" s="105"/>
      <c r="JR38" s="105"/>
      <c r="JS38" s="105"/>
      <c r="JT38" s="105"/>
      <c r="JU38" s="105"/>
      <c r="JV38" s="105"/>
      <c r="JW38" s="105"/>
      <c r="JX38" s="105"/>
      <c r="JY38" s="105"/>
      <c r="JZ38" s="105"/>
      <c r="KA38" s="105"/>
      <c r="KB38" s="105"/>
      <c r="KC38" s="105"/>
      <c r="KD38" s="105"/>
      <c r="KE38" s="105"/>
      <c r="KF38" s="105"/>
      <c r="KG38" s="105"/>
      <c r="KH38" s="105"/>
      <c r="KI38" s="105"/>
      <c r="KJ38" s="105"/>
      <c r="KK38" s="105"/>
      <c r="KL38" s="105"/>
      <c r="KM38" s="105"/>
      <c r="KN38" s="105"/>
      <c r="KO38" s="105"/>
      <c r="KP38" s="105"/>
      <c r="KQ38" s="105"/>
      <c r="KR38" s="105"/>
      <c r="KS38" s="105"/>
      <c r="KT38" s="105"/>
      <c r="KU38" s="105"/>
      <c r="KV38" s="105"/>
      <c r="KW38" s="105"/>
      <c r="KX38" s="105"/>
      <c r="KY38" s="105"/>
      <c r="KZ38" s="105"/>
      <c r="LA38" s="105"/>
      <c r="LB38" s="105"/>
      <c r="LC38" s="105"/>
      <c r="LD38" s="105"/>
      <c r="LE38" s="105"/>
      <c r="LF38" s="105"/>
      <c r="LG38" s="105"/>
      <c r="LH38" s="105">
        <v>519</v>
      </c>
      <c r="LI38" s="105">
        <v>1001</v>
      </c>
      <c r="LJ38" s="105">
        <v>1110</v>
      </c>
      <c r="LK38" s="105">
        <v>1003</v>
      </c>
      <c r="LL38" s="105">
        <v>1025</v>
      </c>
      <c r="LM38" s="105">
        <v>813</v>
      </c>
      <c r="LN38" s="105">
        <v>358</v>
      </c>
      <c r="LO38" s="105">
        <v>282</v>
      </c>
      <c r="LP38" s="105">
        <v>277</v>
      </c>
      <c r="LQ38" s="105">
        <v>275</v>
      </c>
      <c r="LR38" s="105">
        <v>123</v>
      </c>
      <c r="LS38" s="105">
        <v>115</v>
      </c>
      <c r="LT38" s="105">
        <v>211</v>
      </c>
      <c r="LU38" s="105"/>
      <c r="LV38" s="105"/>
      <c r="LW38" s="105">
        <v>1005</v>
      </c>
      <c r="LX38" s="105">
        <v>1006</v>
      </c>
      <c r="LY38" s="105">
        <v>554</v>
      </c>
      <c r="LZ38" s="105">
        <v>505</v>
      </c>
      <c r="MA38" s="105">
        <v>394</v>
      </c>
      <c r="MB38" s="105">
        <v>180</v>
      </c>
      <c r="MC38" s="105">
        <v>214</v>
      </c>
      <c r="MD38" s="105">
        <v>165</v>
      </c>
      <c r="ME38" s="105">
        <v>132</v>
      </c>
      <c r="MF38" s="105">
        <v>436</v>
      </c>
      <c r="MG38" s="144">
        <f t="shared" si="58"/>
        <v>1.06635071090047</v>
      </c>
      <c r="MH38" s="144">
        <f t="shared" si="59"/>
        <v>2.3030303030303</v>
      </c>
      <c r="MJ38" s="143">
        <f t="shared" si="60"/>
        <v>0</v>
      </c>
      <c r="MK38" s="143">
        <f t="shared" si="84"/>
        <v>0</v>
      </c>
      <c r="ML38" s="143">
        <f t="shared" si="85"/>
        <v>0</v>
      </c>
      <c r="MM38" s="142">
        <f t="shared" si="61"/>
        <v>0</v>
      </c>
      <c r="MN38" s="142">
        <f t="shared" si="62"/>
        <v>6663</v>
      </c>
      <c r="MO38" s="142">
        <f t="shared" si="63"/>
        <v>4307</v>
      </c>
      <c r="MQ38" s="142">
        <f t="shared" si="86"/>
        <v>0</v>
      </c>
      <c r="MR38" s="143">
        <f t="shared" si="87"/>
        <v>0</v>
      </c>
      <c r="MS38" s="105">
        <f t="shared" si="88"/>
        <v>0</v>
      </c>
      <c r="MT38" s="105">
        <f t="shared" si="89"/>
        <v>0</v>
      </c>
      <c r="MU38" s="105" t="str">
        <f t="shared" si="90"/>
        <v/>
      </c>
      <c r="MV38" s="105">
        <f t="shared" si="91"/>
        <v>519</v>
      </c>
      <c r="MW38" s="105">
        <f t="shared" si="92"/>
        <v>3114</v>
      </c>
      <c r="MX38" s="105">
        <f t="shared" si="93"/>
        <v>2196</v>
      </c>
      <c r="MY38" s="105">
        <f t="shared" si="99"/>
        <v>834</v>
      </c>
      <c r="MZ38" s="105">
        <f t="shared" si="94"/>
        <v>449</v>
      </c>
      <c r="NA38" s="105">
        <f t="shared" si="95"/>
        <v>1005</v>
      </c>
      <c r="NB38" s="105">
        <f t="shared" si="96"/>
        <v>2065</v>
      </c>
      <c r="NC38" s="105">
        <f t="shared" si="100"/>
        <v>788</v>
      </c>
      <c r="ND38" s="144">
        <f t="shared" si="64"/>
        <v>-0.0551558752997602</v>
      </c>
      <c r="NE38" s="144">
        <f t="shared" si="65"/>
        <v>-0.618401937046005</v>
      </c>
    </row>
    <row r="39" ht="15" spans="2:369">
      <c r="B39" s="138" t="s">
        <v>954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>
        <v>2018</v>
      </c>
      <c r="AL39" s="105">
        <v>1946</v>
      </c>
      <c r="AM39" s="105">
        <v>947</v>
      </c>
      <c r="AN39" s="105">
        <v>777</v>
      </c>
      <c r="AO39" s="105">
        <v>1992</v>
      </c>
      <c r="AP39" s="105">
        <v>1407</v>
      </c>
      <c r="AQ39" s="105">
        <v>1860</v>
      </c>
      <c r="AR39" s="105">
        <v>1621</v>
      </c>
      <c r="AS39" s="105">
        <v>2944</v>
      </c>
      <c r="AT39" s="105">
        <v>2387</v>
      </c>
      <c r="AU39" s="105">
        <v>3644</v>
      </c>
      <c r="AV39" s="105">
        <v>2768</v>
      </c>
      <c r="AW39" s="105">
        <v>2616</v>
      </c>
      <c r="AX39" s="105">
        <v>1640</v>
      </c>
      <c r="AY39" s="105">
        <v>870</v>
      </c>
      <c r="AZ39" s="105">
        <v>1048</v>
      </c>
      <c r="BA39" s="105">
        <v>1537</v>
      </c>
      <c r="BB39" s="105">
        <v>369</v>
      </c>
      <c r="BC39" s="105">
        <v>2526</v>
      </c>
      <c r="BD39" s="105">
        <v>4074</v>
      </c>
      <c r="BE39" s="105">
        <v>3797</v>
      </c>
      <c r="BF39" s="105">
        <v>4084</v>
      </c>
      <c r="BG39" s="105">
        <v>3342</v>
      </c>
      <c r="BH39" s="105">
        <v>4005</v>
      </c>
      <c r="BI39" s="105">
        <v>2997</v>
      </c>
      <c r="BJ39" s="105"/>
      <c r="BK39" s="105">
        <v>0</v>
      </c>
      <c r="BL39" s="105">
        <v>0</v>
      </c>
      <c r="BM39" s="105">
        <v>0</v>
      </c>
      <c r="BN39" s="105"/>
      <c r="BO39" s="105"/>
      <c r="BP39" s="105">
        <v>0</v>
      </c>
      <c r="BQ39" s="105">
        <v>0</v>
      </c>
      <c r="BR39" s="105"/>
      <c r="BS39" s="105">
        <v>0</v>
      </c>
      <c r="BT39" s="105">
        <v>0</v>
      </c>
      <c r="BU39" s="105">
        <v>0</v>
      </c>
      <c r="BV39" s="105">
        <v>0</v>
      </c>
      <c r="BW39" s="105">
        <v>0</v>
      </c>
      <c r="BX39" s="105">
        <v>0</v>
      </c>
      <c r="BY39" s="105">
        <v>0</v>
      </c>
      <c r="BZ39" s="139" t="str">
        <f t="shared" si="41"/>
        <v/>
      </c>
      <c r="CA39" s="139" t="str">
        <f t="shared" si="42"/>
        <v/>
      </c>
      <c r="CB39" s="140">
        <f t="shared" si="43"/>
        <v>0</v>
      </c>
      <c r="CC39" s="140">
        <f t="shared" si="67"/>
        <v>0</v>
      </c>
      <c r="CD39" s="140">
        <f t="shared" si="68"/>
        <v>3964</v>
      </c>
      <c r="CE39" s="141">
        <f t="shared" si="44"/>
        <v>24603</v>
      </c>
      <c r="CF39" s="141">
        <f t="shared" si="45"/>
        <v>21647</v>
      </c>
      <c r="CG39" s="141">
        <f t="shared" si="46"/>
        <v>0</v>
      </c>
      <c r="CH39" s="141">
        <f t="shared" si="47"/>
        <v>0</v>
      </c>
      <c r="CI39" s="142">
        <f t="shared" si="69"/>
        <v>0</v>
      </c>
      <c r="CJ39" s="142">
        <f t="shared" si="70"/>
        <v>3964</v>
      </c>
      <c r="CK39" s="143">
        <f t="shared" si="71"/>
        <v>3716</v>
      </c>
      <c r="CL39" s="105">
        <f t="shared" si="72"/>
        <v>4888</v>
      </c>
      <c r="CM39" s="105">
        <f t="shared" si="73"/>
        <v>8975</v>
      </c>
      <c r="CN39" s="105">
        <f t="shared" si="74"/>
        <v>7024</v>
      </c>
      <c r="CO39" s="105">
        <f t="shared" si="75"/>
        <v>3455</v>
      </c>
      <c r="CP39" s="105">
        <f t="shared" si="76"/>
        <v>6969</v>
      </c>
      <c r="CQ39" s="105">
        <f t="shared" si="77"/>
        <v>11223</v>
      </c>
      <c r="CR39" s="105"/>
      <c r="CS39" s="105">
        <f t="shared" si="12"/>
        <v>0</v>
      </c>
      <c r="CT39" s="105">
        <f t="shared" si="13"/>
        <v>0</v>
      </c>
      <c r="CU39" s="105">
        <f t="shared" si="14"/>
        <v>0</v>
      </c>
      <c r="CV39" s="105">
        <f t="shared" si="15"/>
        <v>0</v>
      </c>
      <c r="CW39" s="139" t="str">
        <f t="shared" si="16"/>
        <v/>
      </c>
      <c r="CX39" s="139" t="str">
        <f t="shared" si="17"/>
        <v/>
      </c>
      <c r="CY39" s="131"/>
      <c r="CZ39" s="138" t="s">
        <v>1003</v>
      </c>
      <c r="DA39" s="138" t="s">
        <v>1003</v>
      </c>
      <c r="DB39" s="105"/>
      <c r="DC39" s="105"/>
      <c r="DD39" s="105"/>
      <c r="DE39" s="105"/>
      <c r="DF39" s="105"/>
      <c r="DG39" s="105"/>
      <c r="DH39" s="105"/>
      <c r="DI39" s="105"/>
      <c r="DJ39" s="105">
        <v>1003</v>
      </c>
      <c r="DK39" s="105"/>
      <c r="DL39" s="105">
        <v>5243</v>
      </c>
      <c r="DM39" s="105"/>
      <c r="DN39" s="105"/>
      <c r="DO39" s="105"/>
      <c r="DP39" s="105"/>
      <c r="DQ39" s="105"/>
      <c r="DR39" s="105"/>
      <c r="DS39" s="105"/>
      <c r="DT39" s="105"/>
      <c r="DU39" s="105"/>
      <c r="DV39" s="105"/>
      <c r="DW39" s="105"/>
      <c r="DX39" s="105"/>
      <c r="DY39" s="105">
        <v>846</v>
      </c>
      <c r="DZ39" s="105">
        <v>1690</v>
      </c>
      <c r="EA39" s="105">
        <v>1477</v>
      </c>
      <c r="EB39" s="105">
        <v>5411</v>
      </c>
      <c r="EC39" s="105">
        <v>5096</v>
      </c>
      <c r="ED39" s="105">
        <v>3201</v>
      </c>
      <c r="EE39" s="105">
        <v>4303</v>
      </c>
      <c r="EF39" s="105">
        <v>3400</v>
      </c>
      <c r="EG39" s="105">
        <v>2437</v>
      </c>
      <c r="EH39" s="105">
        <v>3474</v>
      </c>
      <c r="EI39" s="105">
        <v>3526</v>
      </c>
      <c r="EJ39" s="105">
        <v>4081</v>
      </c>
      <c r="EK39" s="105">
        <v>3713</v>
      </c>
      <c r="EL39" s="105">
        <v>1514</v>
      </c>
      <c r="EM39" s="105">
        <v>1133</v>
      </c>
      <c r="EN39" s="105">
        <v>1663</v>
      </c>
      <c r="EO39" s="105">
        <v>943</v>
      </c>
      <c r="EP39" s="105">
        <v>1470</v>
      </c>
      <c r="EQ39" s="105">
        <v>1968</v>
      </c>
      <c r="ER39" s="105">
        <v>2279</v>
      </c>
      <c r="ES39" s="105">
        <v>1708</v>
      </c>
      <c r="ET39" s="105">
        <v>1428</v>
      </c>
      <c r="EU39" s="105">
        <v>1817</v>
      </c>
      <c r="EV39" s="105">
        <v>1898</v>
      </c>
      <c r="EW39" s="105">
        <v>1656</v>
      </c>
      <c r="EX39" s="105">
        <v>1006</v>
      </c>
      <c r="EY39" s="105">
        <v>1995</v>
      </c>
      <c r="EZ39" s="105">
        <v>1855</v>
      </c>
      <c r="FA39" s="105">
        <v>3228</v>
      </c>
      <c r="FB39" s="105">
        <v>2810</v>
      </c>
      <c r="FC39" s="105">
        <v>3243</v>
      </c>
      <c r="FD39" s="105">
        <v>4021</v>
      </c>
      <c r="FE39" s="105">
        <v>3823</v>
      </c>
      <c r="FF39" s="105">
        <v>3457</v>
      </c>
      <c r="FG39" s="105">
        <v>2475</v>
      </c>
      <c r="FH39" s="105">
        <v>2822</v>
      </c>
      <c r="FI39" s="105">
        <v>3057</v>
      </c>
      <c r="FJ39" s="105">
        <v>2595</v>
      </c>
      <c r="FK39" s="105">
        <v>3106</v>
      </c>
      <c r="FL39" s="105">
        <v>1750</v>
      </c>
      <c r="FM39" s="105">
        <v>2199</v>
      </c>
      <c r="FN39" s="105">
        <v>2350</v>
      </c>
      <c r="FO39" s="105">
        <v>2153</v>
      </c>
      <c r="FP39" s="105">
        <v>2540</v>
      </c>
      <c r="FQ39" s="105">
        <v>2196</v>
      </c>
      <c r="FR39" s="105">
        <v>2070</v>
      </c>
      <c r="FS39" s="105">
        <v>2001</v>
      </c>
      <c r="FT39" s="105">
        <v>1588</v>
      </c>
      <c r="FU39" s="105">
        <v>1734</v>
      </c>
      <c r="FV39" s="105">
        <v>668</v>
      </c>
      <c r="FW39" s="105">
        <v>561</v>
      </c>
      <c r="FX39" s="105">
        <v>531</v>
      </c>
      <c r="FY39" s="144">
        <f t="shared" si="48"/>
        <v>1.30342857142857</v>
      </c>
      <c r="FZ39" s="144">
        <f t="shared" si="49"/>
        <v>-0.053475935828877</v>
      </c>
      <c r="GA39" s="140">
        <f t="shared" si="50"/>
        <v>6246</v>
      </c>
      <c r="GB39" s="140">
        <v>846</v>
      </c>
      <c r="GC39" s="140">
        <v>41809</v>
      </c>
      <c r="GD39" s="141">
        <f t="shared" si="51"/>
        <v>19477</v>
      </c>
      <c r="GE39" s="141">
        <f t="shared" si="52"/>
        <v>33792</v>
      </c>
      <c r="GF39" s="141">
        <f t="shared" si="53"/>
        <v>26282</v>
      </c>
      <c r="GG39" s="141">
        <f t="shared" si="54"/>
        <v>1760</v>
      </c>
      <c r="GH39" s="142">
        <v>12600</v>
      </c>
      <c r="GI39" s="142">
        <v>9311</v>
      </c>
      <c r="GJ39" s="142">
        <v>11320</v>
      </c>
      <c r="GK39" s="143">
        <v>4310</v>
      </c>
      <c r="GL39" s="105">
        <v>4381</v>
      </c>
      <c r="GM39" s="105">
        <v>5415</v>
      </c>
      <c r="GN39" s="105">
        <v>5371</v>
      </c>
      <c r="GO39" s="105">
        <v>4856</v>
      </c>
      <c r="GP39" s="105">
        <v>9281</v>
      </c>
      <c r="GQ39" s="105">
        <f t="shared" si="101"/>
        <v>11301</v>
      </c>
      <c r="GR39" s="105">
        <f t="shared" si="80"/>
        <v>8354</v>
      </c>
      <c r="GS39" s="105">
        <f t="shared" si="102"/>
        <v>7451</v>
      </c>
      <c r="GT39" s="105">
        <f t="shared" si="82"/>
        <v>6702</v>
      </c>
      <c r="GU39" s="105">
        <f t="shared" si="83"/>
        <v>6806</v>
      </c>
      <c r="GV39" s="105">
        <f t="shared" si="55"/>
        <v>5323</v>
      </c>
      <c r="GW39" s="139">
        <f t="shared" si="97"/>
        <v>-0.362820205889394</v>
      </c>
      <c r="GX39" s="139">
        <f t="shared" si="98"/>
        <v>-0.217895974140464</v>
      </c>
      <c r="GZ39" s="138" t="s">
        <v>1004</v>
      </c>
      <c r="HA39" s="105"/>
      <c r="HB39" s="105"/>
      <c r="HC39" s="105"/>
      <c r="HD39" s="105"/>
      <c r="HE39" s="105"/>
      <c r="HF39" s="105"/>
      <c r="HG39" s="105"/>
      <c r="HH39" s="105"/>
      <c r="HI39" s="105"/>
      <c r="HJ39" s="105"/>
      <c r="HK39" s="105"/>
      <c r="HL39" s="105"/>
      <c r="HM39" s="105"/>
      <c r="HN39" s="105"/>
      <c r="HO39" s="105"/>
      <c r="HP39" s="105"/>
      <c r="HQ39" s="105"/>
      <c r="HR39" s="105"/>
      <c r="HS39" s="105"/>
      <c r="HT39" s="105"/>
      <c r="HU39" s="105"/>
      <c r="HV39" s="105"/>
      <c r="HW39" s="105"/>
      <c r="HX39" s="105"/>
      <c r="HY39" s="105"/>
      <c r="HZ39" s="105"/>
      <c r="IA39" s="105"/>
      <c r="IB39" s="105"/>
      <c r="IC39" s="105"/>
      <c r="ID39" s="105"/>
      <c r="IE39" s="105"/>
      <c r="IF39" s="105"/>
      <c r="IG39" s="105"/>
      <c r="IH39" s="105"/>
      <c r="II39" s="105"/>
      <c r="IJ39" s="105"/>
      <c r="IK39" s="105"/>
      <c r="IL39" s="105"/>
      <c r="IM39" s="105"/>
      <c r="IN39" s="105"/>
      <c r="IO39" s="105"/>
      <c r="IP39" s="105"/>
      <c r="IQ39" s="105"/>
      <c r="IR39" s="105"/>
      <c r="IS39" s="105"/>
      <c r="IT39" s="105"/>
      <c r="IU39" s="105">
        <v>248</v>
      </c>
      <c r="IV39" s="105">
        <v>187</v>
      </c>
      <c r="IW39" s="105">
        <v>76</v>
      </c>
      <c r="IX39" s="105">
        <v>100</v>
      </c>
      <c r="IY39" s="105">
        <v>151</v>
      </c>
      <c r="IZ39" s="105">
        <v>107</v>
      </c>
      <c r="JA39" s="105">
        <v>394</v>
      </c>
      <c r="JB39" s="105">
        <v>622</v>
      </c>
      <c r="JC39" s="105">
        <v>420</v>
      </c>
      <c r="JD39" s="105">
        <v>528</v>
      </c>
      <c r="JE39" s="105">
        <v>351</v>
      </c>
      <c r="JF39" s="105">
        <v>299</v>
      </c>
      <c r="JG39" s="105">
        <v>511</v>
      </c>
      <c r="JH39" s="105"/>
      <c r="JI39" s="138" t="s">
        <v>1004</v>
      </c>
      <c r="JJ39" s="105"/>
      <c r="JK39" s="105"/>
      <c r="JL39" s="105"/>
      <c r="JM39" s="105"/>
      <c r="JN39" s="105"/>
      <c r="JO39" s="105"/>
      <c r="JP39" s="105"/>
      <c r="JQ39" s="105"/>
      <c r="JR39" s="105"/>
      <c r="JS39" s="105"/>
      <c r="JT39" s="105"/>
      <c r="JU39" s="105"/>
      <c r="JV39" s="105"/>
      <c r="JW39" s="105"/>
      <c r="JX39" s="105"/>
      <c r="JY39" s="105"/>
      <c r="JZ39" s="105"/>
      <c r="KA39" s="105"/>
      <c r="KB39" s="105"/>
      <c r="KC39" s="105"/>
      <c r="KD39" s="105"/>
      <c r="KE39" s="105"/>
      <c r="KF39" s="105"/>
      <c r="KG39" s="105"/>
      <c r="KH39" s="105"/>
      <c r="KI39" s="105"/>
      <c r="KJ39" s="105"/>
      <c r="KK39" s="105"/>
      <c r="KL39" s="105"/>
      <c r="KM39" s="105"/>
      <c r="KN39" s="105"/>
      <c r="KO39" s="105"/>
      <c r="KP39" s="105"/>
      <c r="KQ39" s="105"/>
      <c r="KR39" s="105"/>
      <c r="KS39" s="105"/>
      <c r="KT39" s="105"/>
      <c r="KU39" s="105"/>
      <c r="KV39" s="105"/>
      <c r="KW39" s="105"/>
      <c r="KX39" s="105"/>
      <c r="KY39" s="105"/>
      <c r="KZ39" s="105"/>
      <c r="LA39" s="105"/>
      <c r="LB39" s="105"/>
      <c r="LC39" s="105"/>
      <c r="LD39" s="105">
        <v>248</v>
      </c>
      <c r="LE39" s="105">
        <v>187</v>
      </c>
      <c r="LF39" s="105">
        <v>76</v>
      </c>
      <c r="LG39" s="105">
        <v>100</v>
      </c>
      <c r="LH39" s="105">
        <v>151</v>
      </c>
      <c r="LI39" s="105">
        <v>107</v>
      </c>
      <c r="LJ39" s="105">
        <v>394</v>
      </c>
      <c r="LK39" s="105">
        <v>622</v>
      </c>
      <c r="LL39" s="105">
        <v>420</v>
      </c>
      <c r="LM39" s="105">
        <v>528</v>
      </c>
      <c r="LN39" s="105">
        <v>351</v>
      </c>
      <c r="LO39" s="105">
        <v>299</v>
      </c>
      <c r="LP39" s="105">
        <v>511</v>
      </c>
      <c r="LQ39" s="105">
        <v>590</v>
      </c>
      <c r="LR39" s="105">
        <v>37</v>
      </c>
      <c r="LS39" s="105">
        <v>0</v>
      </c>
      <c r="LT39" s="105">
        <v>0</v>
      </c>
      <c r="LU39" s="105"/>
      <c r="LV39" s="105"/>
      <c r="LW39" s="105">
        <v>0</v>
      </c>
      <c r="LX39" s="105">
        <v>0</v>
      </c>
      <c r="LY39" s="105">
        <v>0</v>
      </c>
      <c r="LZ39" s="105">
        <v>0</v>
      </c>
      <c r="MA39" s="105">
        <v>0</v>
      </c>
      <c r="MB39" s="105">
        <v>0</v>
      </c>
      <c r="MC39" s="105">
        <v>0</v>
      </c>
      <c r="MD39" s="105">
        <v>0</v>
      </c>
      <c r="ME39" s="105">
        <v>0</v>
      </c>
      <c r="MF39" s="105">
        <v>0</v>
      </c>
      <c r="MG39" s="144" t="str">
        <f t="shared" si="58"/>
        <v/>
      </c>
      <c r="MH39" s="144" t="str">
        <f t="shared" si="59"/>
        <v/>
      </c>
      <c r="MJ39" s="143">
        <f t="shared" si="60"/>
        <v>0</v>
      </c>
      <c r="MK39" s="143">
        <f t="shared" si="84"/>
        <v>0</v>
      </c>
      <c r="ML39" s="143">
        <f t="shared" si="85"/>
        <v>0</v>
      </c>
      <c r="MM39" s="142">
        <f t="shared" si="61"/>
        <v>435</v>
      </c>
      <c r="MN39" s="142">
        <f t="shared" si="62"/>
        <v>4149</v>
      </c>
      <c r="MO39" s="142">
        <f t="shared" si="63"/>
        <v>37</v>
      </c>
      <c r="MQ39" s="142">
        <f t="shared" si="86"/>
        <v>0</v>
      </c>
      <c r="MR39" s="143">
        <f t="shared" si="87"/>
        <v>0</v>
      </c>
      <c r="MS39" s="105">
        <f t="shared" si="88"/>
        <v>0</v>
      </c>
      <c r="MT39" s="105">
        <f t="shared" si="89"/>
        <v>0</v>
      </c>
      <c r="MU39" s="105">
        <f t="shared" si="90"/>
        <v>435</v>
      </c>
      <c r="MV39" s="105">
        <f t="shared" si="91"/>
        <v>327</v>
      </c>
      <c r="MW39" s="105">
        <f t="shared" si="92"/>
        <v>1123</v>
      </c>
      <c r="MX39" s="105">
        <f t="shared" si="93"/>
        <v>1299</v>
      </c>
      <c r="MY39" s="105">
        <f t="shared" si="99"/>
        <v>1400</v>
      </c>
      <c r="MZ39" s="105">
        <f t="shared" si="94"/>
        <v>37</v>
      </c>
      <c r="NA39" s="105">
        <f t="shared" si="95"/>
        <v>0</v>
      </c>
      <c r="NB39" s="105">
        <f t="shared" si="96"/>
        <v>0</v>
      </c>
      <c r="NC39" s="105">
        <f t="shared" si="100"/>
        <v>0</v>
      </c>
      <c r="ND39" s="144" t="str">
        <f t="shared" si="64"/>
        <v/>
      </c>
      <c r="NE39" s="144" t="str">
        <f t="shared" si="65"/>
        <v/>
      </c>
    </row>
    <row r="40" ht="15" spans="2:369">
      <c r="B40" s="138" t="s">
        <v>1005</v>
      </c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>
        <v>200</v>
      </c>
      <c r="AV40" s="105">
        <v>523</v>
      </c>
      <c r="AW40" s="105">
        <v>1153</v>
      </c>
      <c r="AX40" s="105">
        <v>1557</v>
      </c>
      <c r="AY40" s="105"/>
      <c r="AZ40" s="105"/>
      <c r="BA40" s="105">
        <v>322</v>
      </c>
      <c r="BB40" s="105">
        <v>1414</v>
      </c>
      <c r="BC40" s="105">
        <v>1862</v>
      </c>
      <c r="BD40" s="105">
        <v>1310</v>
      </c>
      <c r="BE40" s="105">
        <v>1969</v>
      </c>
      <c r="BF40" s="105">
        <v>2940</v>
      </c>
      <c r="BG40" s="105">
        <v>2047</v>
      </c>
      <c r="BH40" s="105">
        <v>3648</v>
      </c>
      <c r="BI40" s="105">
        <v>2637</v>
      </c>
      <c r="BJ40" s="105">
        <v>3288</v>
      </c>
      <c r="BK40" s="105">
        <v>553</v>
      </c>
      <c r="BL40" s="105">
        <v>365</v>
      </c>
      <c r="BM40" s="105">
        <v>0</v>
      </c>
      <c r="BN40" s="105"/>
      <c r="BO40" s="105"/>
      <c r="BP40" s="105">
        <v>0</v>
      </c>
      <c r="BQ40" s="105">
        <v>0</v>
      </c>
      <c r="BR40" s="105"/>
      <c r="BS40" s="105">
        <v>0</v>
      </c>
      <c r="BT40" s="105">
        <v>0</v>
      </c>
      <c r="BU40" s="105">
        <v>0</v>
      </c>
      <c r="BV40" s="105">
        <v>0</v>
      </c>
      <c r="BW40" s="105">
        <v>0</v>
      </c>
      <c r="BX40" s="105">
        <v>0</v>
      </c>
      <c r="BY40" s="105">
        <v>0</v>
      </c>
      <c r="BZ40" s="139" t="str">
        <f t="shared" si="41"/>
        <v/>
      </c>
      <c r="CA40" s="139" t="str">
        <f t="shared" si="42"/>
        <v/>
      </c>
      <c r="CB40" s="140">
        <f t="shared" si="43"/>
        <v>0</v>
      </c>
      <c r="CC40" s="140">
        <f t="shared" si="67"/>
        <v>0</v>
      </c>
      <c r="CD40" s="140">
        <f t="shared" si="68"/>
        <v>0</v>
      </c>
      <c r="CE40" s="141">
        <f t="shared" si="44"/>
        <v>3433</v>
      </c>
      <c r="CF40" s="141">
        <f t="shared" si="45"/>
        <v>21437</v>
      </c>
      <c r="CG40" s="141">
        <f t="shared" si="46"/>
        <v>918</v>
      </c>
      <c r="CH40" s="141">
        <f t="shared" si="47"/>
        <v>0</v>
      </c>
      <c r="CI40" s="142">
        <f t="shared" si="69"/>
        <v>0</v>
      </c>
      <c r="CJ40" s="142">
        <f t="shared" si="70"/>
        <v>0</v>
      </c>
      <c r="CK40" s="143">
        <f t="shared" si="71"/>
        <v>0</v>
      </c>
      <c r="CL40" s="105">
        <f t="shared" si="72"/>
        <v>0</v>
      </c>
      <c r="CM40" s="105">
        <f t="shared" si="73"/>
        <v>200</v>
      </c>
      <c r="CN40" s="105">
        <f t="shared" si="74"/>
        <v>3233</v>
      </c>
      <c r="CO40" s="105">
        <f t="shared" si="75"/>
        <v>322</v>
      </c>
      <c r="CP40" s="105">
        <f t="shared" si="76"/>
        <v>4586</v>
      </c>
      <c r="CQ40" s="105">
        <f t="shared" si="77"/>
        <v>6956</v>
      </c>
      <c r="CR40" s="105">
        <f>SUM(BH40:BJ40)</f>
        <v>9573</v>
      </c>
      <c r="CS40" s="105">
        <f t="shared" si="12"/>
        <v>918</v>
      </c>
      <c r="CT40" s="105">
        <f t="shared" si="13"/>
        <v>0</v>
      </c>
      <c r="CU40" s="105">
        <f t="shared" si="14"/>
        <v>0</v>
      </c>
      <c r="CV40" s="105">
        <f t="shared" si="15"/>
        <v>0</v>
      </c>
      <c r="CW40" s="139" t="str">
        <f t="shared" si="16"/>
        <v/>
      </c>
      <c r="CX40" s="139" t="str">
        <f t="shared" si="17"/>
        <v/>
      </c>
      <c r="CY40" s="131"/>
      <c r="CZ40" s="138" t="s">
        <v>1006</v>
      </c>
      <c r="DA40" s="138" t="s">
        <v>1006</v>
      </c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5"/>
      <c r="DO40" s="105"/>
      <c r="DP40" s="105"/>
      <c r="DQ40" s="105"/>
      <c r="DR40" s="105"/>
      <c r="DS40" s="105"/>
      <c r="DT40" s="105"/>
      <c r="DU40" s="105"/>
      <c r="DV40" s="105"/>
      <c r="DW40" s="105"/>
      <c r="DX40" s="105"/>
      <c r="DY40" s="105"/>
      <c r="DZ40" s="105"/>
      <c r="EA40" s="105"/>
      <c r="EB40" s="105"/>
      <c r="EC40" s="105"/>
      <c r="ED40" s="105"/>
      <c r="EE40" s="105"/>
      <c r="EF40" s="105"/>
      <c r="EG40" s="105"/>
      <c r="EH40" s="105"/>
      <c r="EI40" s="105"/>
      <c r="EJ40" s="105"/>
      <c r="EK40" s="105"/>
      <c r="EL40" s="105"/>
      <c r="EM40" s="105"/>
      <c r="EN40" s="105"/>
      <c r="EO40" s="105"/>
      <c r="EP40" s="105"/>
      <c r="EQ40" s="105"/>
      <c r="ER40" s="105"/>
      <c r="ES40" s="105"/>
      <c r="ET40" s="105"/>
      <c r="EU40" s="105"/>
      <c r="EV40" s="105"/>
      <c r="EW40" s="105"/>
      <c r="EX40" s="105"/>
      <c r="EY40" s="105">
        <v>3262</v>
      </c>
      <c r="EZ40" s="105">
        <v>2707</v>
      </c>
      <c r="FA40" s="105">
        <v>2221</v>
      </c>
      <c r="FB40" s="105">
        <v>2967</v>
      </c>
      <c r="FC40" s="105">
        <v>2594</v>
      </c>
      <c r="FD40" s="105">
        <v>2276</v>
      </c>
      <c r="FE40" s="105">
        <v>6330</v>
      </c>
      <c r="FF40" s="105">
        <v>3116</v>
      </c>
      <c r="FG40" s="105">
        <v>2539</v>
      </c>
      <c r="FH40" s="105">
        <v>2374</v>
      </c>
      <c r="FI40" s="105">
        <v>2422</v>
      </c>
      <c r="FJ40" s="105">
        <v>482</v>
      </c>
      <c r="FK40" s="105">
        <v>771</v>
      </c>
      <c r="FL40" s="105">
        <v>627</v>
      </c>
      <c r="FM40" s="105">
        <v>380</v>
      </c>
      <c r="FN40" s="105">
        <v>290</v>
      </c>
      <c r="FO40" s="105">
        <v>274</v>
      </c>
      <c r="FP40" s="105">
        <v>333</v>
      </c>
      <c r="FQ40" s="105">
        <v>14</v>
      </c>
      <c r="FR40" s="105">
        <v>1225</v>
      </c>
      <c r="FS40" s="105">
        <v>0</v>
      </c>
      <c r="FT40" s="105">
        <v>15</v>
      </c>
      <c r="FU40" s="105">
        <v>0</v>
      </c>
      <c r="FV40" s="105">
        <v>0</v>
      </c>
      <c r="FW40" s="105">
        <v>0</v>
      </c>
      <c r="FX40" s="105">
        <v>0</v>
      </c>
      <c r="FY40" s="144" t="str">
        <f t="shared" si="48"/>
        <v/>
      </c>
      <c r="FZ40" s="144" t="str">
        <f t="shared" si="49"/>
        <v/>
      </c>
      <c r="GA40" s="140">
        <f t="shared" si="50"/>
        <v>0</v>
      </c>
      <c r="GB40" s="140">
        <v>0</v>
      </c>
      <c r="GC40" s="140">
        <v>0</v>
      </c>
      <c r="GD40" s="141">
        <f t="shared" si="51"/>
        <v>0</v>
      </c>
      <c r="GE40" s="141">
        <f t="shared" si="52"/>
        <v>32808</v>
      </c>
      <c r="GF40" s="141">
        <f t="shared" si="53"/>
        <v>4411</v>
      </c>
      <c r="GG40" s="141">
        <f t="shared" si="54"/>
        <v>0</v>
      </c>
      <c r="GH40" s="142">
        <v>0</v>
      </c>
      <c r="GI40" s="142">
        <v>0</v>
      </c>
      <c r="GJ40" s="142">
        <v>0</v>
      </c>
      <c r="GK40" s="143">
        <v>0</v>
      </c>
      <c r="GL40" s="105">
        <v>0</v>
      </c>
      <c r="GM40" s="105">
        <v>0</v>
      </c>
      <c r="GN40" s="105">
        <v>0</v>
      </c>
      <c r="GO40" s="105">
        <v>5969</v>
      </c>
      <c r="GP40" s="105">
        <v>7782</v>
      </c>
      <c r="GQ40" s="105">
        <f t="shared" si="101"/>
        <v>11722</v>
      </c>
      <c r="GR40" s="105">
        <f t="shared" si="80"/>
        <v>7335</v>
      </c>
      <c r="GS40" s="105">
        <f t="shared" si="102"/>
        <v>1880</v>
      </c>
      <c r="GT40" s="105">
        <f t="shared" si="82"/>
        <v>944</v>
      </c>
      <c r="GU40" s="105">
        <f t="shared" si="83"/>
        <v>1572</v>
      </c>
      <c r="GV40" s="105">
        <f t="shared" si="55"/>
        <v>15</v>
      </c>
      <c r="GW40" s="139">
        <f t="shared" si="97"/>
        <v>-0.997955010224949</v>
      </c>
      <c r="GX40" s="139">
        <f t="shared" si="98"/>
        <v>-0.990458015267176</v>
      </c>
      <c r="GZ40" s="138" t="s">
        <v>1007</v>
      </c>
      <c r="HA40" s="105"/>
      <c r="HB40" s="105"/>
      <c r="HC40" s="105"/>
      <c r="HD40" s="105"/>
      <c r="HE40" s="105"/>
      <c r="HF40" s="105"/>
      <c r="HG40" s="105"/>
      <c r="HH40" s="105"/>
      <c r="HI40" s="105"/>
      <c r="HJ40" s="105"/>
      <c r="HK40" s="105"/>
      <c r="HL40" s="105"/>
      <c r="HM40" s="105"/>
      <c r="HN40" s="105"/>
      <c r="HO40" s="105"/>
      <c r="HP40" s="105"/>
      <c r="HQ40" s="105"/>
      <c r="HR40" s="105"/>
      <c r="HS40" s="105"/>
      <c r="HT40" s="105"/>
      <c r="HU40" s="105"/>
      <c r="HV40" s="105"/>
      <c r="HW40" s="105"/>
      <c r="HX40" s="105"/>
      <c r="HY40" s="105"/>
      <c r="HZ40" s="105"/>
      <c r="IA40" s="105"/>
      <c r="IB40" s="105"/>
      <c r="IC40" s="105"/>
      <c r="ID40" s="105"/>
      <c r="IE40" s="105"/>
      <c r="IF40" s="105"/>
      <c r="IG40" s="105"/>
      <c r="IH40" s="105"/>
      <c r="II40" s="105"/>
      <c r="IJ40" s="105"/>
      <c r="IK40" s="105"/>
      <c r="IL40" s="105"/>
      <c r="IM40" s="105"/>
      <c r="IN40" s="105"/>
      <c r="IO40" s="105"/>
      <c r="IP40" s="105"/>
      <c r="IQ40" s="105"/>
      <c r="IR40" s="105"/>
      <c r="IS40" s="105"/>
      <c r="IT40" s="105"/>
      <c r="IU40" s="105"/>
      <c r="IV40" s="105"/>
      <c r="IW40" s="105"/>
      <c r="IX40" s="105"/>
      <c r="IY40" s="105"/>
      <c r="IZ40" s="105"/>
      <c r="JA40" s="105"/>
      <c r="JB40" s="105"/>
      <c r="JC40" s="105"/>
      <c r="JD40" s="105"/>
      <c r="JE40" s="105">
        <v>305</v>
      </c>
      <c r="JF40" s="105">
        <v>201</v>
      </c>
      <c r="JG40" s="105">
        <v>130</v>
      </c>
      <c r="JH40" s="105"/>
      <c r="JI40" s="138" t="s">
        <v>1007</v>
      </c>
      <c r="JJ40" s="105"/>
      <c r="JK40" s="105"/>
      <c r="JL40" s="105"/>
      <c r="JM40" s="105"/>
      <c r="JN40" s="105"/>
      <c r="JO40" s="105"/>
      <c r="JP40" s="105"/>
      <c r="JQ40" s="105"/>
      <c r="JR40" s="105"/>
      <c r="JS40" s="105"/>
      <c r="JT40" s="105"/>
      <c r="JU40" s="105"/>
      <c r="JV40" s="105"/>
      <c r="JW40" s="105"/>
      <c r="JX40" s="105"/>
      <c r="JY40" s="105"/>
      <c r="JZ40" s="105"/>
      <c r="KA40" s="105"/>
      <c r="KB40" s="105"/>
      <c r="KC40" s="105"/>
      <c r="KD40" s="105"/>
      <c r="KE40" s="105"/>
      <c r="KF40" s="105"/>
      <c r="KG40" s="105"/>
      <c r="KH40" s="105"/>
      <c r="KI40" s="105"/>
      <c r="KJ40" s="105"/>
      <c r="KK40" s="105"/>
      <c r="KL40" s="105"/>
      <c r="KM40" s="105"/>
      <c r="KN40" s="105"/>
      <c r="KO40" s="105"/>
      <c r="KP40" s="105"/>
      <c r="KQ40" s="105"/>
      <c r="KR40" s="105"/>
      <c r="KS40" s="105"/>
      <c r="KT40" s="105"/>
      <c r="KU40" s="105"/>
      <c r="KV40" s="105"/>
      <c r="KW40" s="105"/>
      <c r="KX40" s="105"/>
      <c r="KY40" s="105"/>
      <c r="KZ40" s="105"/>
      <c r="LA40" s="105"/>
      <c r="LB40" s="105"/>
      <c r="LC40" s="105"/>
      <c r="LD40" s="105"/>
      <c r="LE40" s="105"/>
      <c r="LF40" s="105"/>
      <c r="LG40" s="105"/>
      <c r="LH40" s="105"/>
      <c r="LI40" s="105"/>
      <c r="LJ40" s="105"/>
      <c r="LK40" s="105"/>
      <c r="LL40" s="105"/>
      <c r="LM40" s="105"/>
      <c r="LN40" s="105">
        <v>305</v>
      </c>
      <c r="LO40" s="105">
        <v>201</v>
      </c>
      <c r="LP40" s="105">
        <v>130</v>
      </c>
      <c r="LQ40" s="105">
        <v>63</v>
      </c>
      <c r="LR40" s="105">
        <v>7</v>
      </c>
      <c r="LS40" s="105">
        <v>1</v>
      </c>
      <c r="LT40" s="105">
        <v>2</v>
      </c>
      <c r="LU40" s="105">
        <v>0</v>
      </c>
      <c r="LV40" s="105">
        <v>0</v>
      </c>
      <c r="LW40" s="105">
        <v>0</v>
      </c>
      <c r="LX40" s="105">
        <v>0</v>
      </c>
      <c r="LY40" s="105">
        <v>0</v>
      </c>
      <c r="LZ40" s="105">
        <v>0</v>
      </c>
      <c r="MA40" s="105">
        <v>0</v>
      </c>
      <c r="MB40" s="105">
        <v>0</v>
      </c>
      <c r="MC40" s="105">
        <v>0</v>
      </c>
      <c r="MD40" s="105">
        <v>0</v>
      </c>
      <c r="ME40" s="105">
        <v>0</v>
      </c>
      <c r="MF40" s="105">
        <v>0</v>
      </c>
      <c r="MG40" s="144" t="str">
        <f t="shared" si="58"/>
        <v/>
      </c>
      <c r="MH40" s="144" t="str">
        <f t="shared" si="59"/>
        <v/>
      </c>
      <c r="MJ40" s="143">
        <f t="shared" si="60"/>
        <v>0</v>
      </c>
      <c r="MK40" s="143">
        <f t="shared" si="84"/>
        <v>0</v>
      </c>
      <c r="ML40" s="143">
        <f t="shared" si="85"/>
        <v>0</v>
      </c>
      <c r="MM40" s="142">
        <f t="shared" si="61"/>
        <v>0</v>
      </c>
      <c r="MN40" s="142">
        <f t="shared" si="62"/>
        <v>699</v>
      </c>
      <c r="MO40" s="142">
        <f t="shared" si="63"/>
        <v>10</v>
      </c>
      <c r="MQ40" s="142">
        <f t="shared" si="86"/>
        <v>0</v>
      </c>
      <c r="MR40" s="143">
        <f t="shared" si="87"/>
        <v>0</v>
      </c>
      <c r="MS40" s="105">
        <f t="shared" si="88"/>
        <v>0</v>
      </c>
      <c r="MT40" s="105">
        <f t="shared" si="89"/>
        <v>0</v>
      </c>
      <c r="MU40" s="105" t="str">
        <f t="shared" si="90"/>
        <v/>
      </c>
      <c r="MV40" s="105" t="str">
        <f t="shared" si="91"/>
        <v/>
      </c>
      <c r="MW40" s="105" t="str">
        <f t="shared" si="92"/>
        <v/>
      </c>
      <c r="MX40" s="105">
        <f t="shared" si="93"/>
        <v>305</v>
      </c>
      <c r="MY40" s="105">
        <f t="shared" si="99"/>
        <v>394</v>
      </c>
      <c r="MZ40" s="105">
        <f t="shared" si="94"/>
        <v>10</v>
      </c>
      <c r="NA40" s="105">
        <f t="shared" si="95"/>
        <v>0</v>
      </c>
      <c r="NB40" s="105">
        <f t="shared" si="96"/>
        <v>0</v>
      </c>
      <c r="NC40" s="105">
        <f t="shared" si="100"/>
        <v>0</v>
      </c>
      <c r="ND40" s="144" t="str">
        <f t="shared" si="64"/>
        <v/>
      </c>
      <c r="NE40" s="144" t="str">
        <f t="shared" si="65"/>
        <v/>
      </c>
    </row>
    <row r="41" ht="15" spans="2:369">
      <c r="B41" s="138" t="s">
        <v>975</v>
      </c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>
        <v>698</v>
      </c>
      <c r="AG41" s="105">
        <v>739</v>
      </c>
      <c r="AH41" s="105">
        <v>815</v>
      </c>
      <c r="AI41" s="105">
        <v>990</v>
      </c>
      <c r="AJ41" s="105">
        <v>1681</v>
      </c>
      <c r="AK41" s="105">
        <v>1927</v>
      </c>
      <c r="AL41" s="105">
        <v>2981</v>
      </c>
      <c r="AM41" s="105">
        <v>1637</v>
      </c>
      <c r="AN41" s="105">
        <v>371</v>
      </c>
      <c r="AO41" s="105">
        <v>2827</v>
      </c>
      <c r="AP41" s="105">
        <v>2729</v>
      </c>
      <c r="AQ41" s="105">
        <v>3147</v>
      </c>
      <c r="AR41" s="105">
        <v>3745</v>
      </c>
      <c r="AS41" s="105">
        <v>4283</v>
      </c>
      <c r="AT41" s="105">
        <v>4409</v>
      </c>
      <c r="AU41" s="105">
        <v>3807</v>
      </c>
      <c r="AV41" s="105">
        <v>3486</v>
      </c>
      <c r="AW41" s="105">
        <v>4177</v>
      </c>
      <c r="AX41" s="105">
        <v>5627</v>
      </c>
      <c r="AY41" s="105">
        <v>6007</v>
      </c>
      <c r="AZ41" s="105">
        <v>1907</v>
      </c>
      <c r="BA41" s="105">
        <v>5853</v>
      </c>
      <c r="BB41" s="105">
        <v>7156</v>
      </c>
      <c r="BC41" s="105">
        <v>5724</v>
      </c>
      <c r="BD41" s="105">
        <v>6411</v>
      </c>
      <c r="BE41" s="105">
        <v>5462</v>
      </c>
      <c r="BF41" s="105">
        <v>6248</v>
      </c>
      <c r="BG41" s="105">
        <v>6080</v>
      </c>
      <c r="BH41" s="105">
        <v>3564</v>
      </c>
      <c r="BI41" s="105">
        <v>3570</v>
      </c>
      <c r="BJ41" s="105">
        <v>3937</v>
      </c>
      <c r="BK41" s="105">
        <v>501</v>
      </c>
      <c r="BL41" s="105">
        <v>1324</v>
      </c>
      <c r="BM41" s="105">
        <v>2100</v>
      </c>
      <c r="BN41" s="105">
        <v>1454</v>
      </c>
      <c r="BO41" s="105">
        <v>1994</v>
      </c>
      <c r="BP41" s="105">
        <v>1602</v>
      </c>
      <c r="BQ41" s="105">
        <v>2164</v>
      </c>
      <c r="BR41" s="105">
        <v>2056</v>
      </c>
      <c r="BS41" s="105">
        <v>4402</v>
      </c>
      <c r="BT41" s="105">
        <v>6381</v>
      </c>
      <c r="BU41" s="105">
        <v>7452</v>
      </c>
      <c r="BV41" s="105">
        <v>7024</v>
      </c>
      <c r="BW41" s="105">
        <v>4606</v>
      </c>
      <c r="BX41" s="105">
        <v>2043</v>
      </c>
      <c r="BY41" s="105">
        <v>2784</v>
      </c>
      <c r="BZ41" s="139">
        <f t="shared" si="41"/>
        <v>0.325714285714286</v>
      </c>
      <c r="CA41" s="139">
        <f t="shared" si="42"/>
        <v>0.362701908957415</v>
      </c>
      <c r="CB41" s="140">
        <f t="shared" si="43"/>
        <v>0</v>
      </c>
      <c r="CC41" s="140">
        <f t="shared" si="67"/>
        <v>0</v>
      </c>
      <c r="CD41" s="140">
        <f t="shared" si="68"/>
        <v>9831</v>
      </c>
      <c r="CE41" s="141">
        <f t="shared" si="44"/>
        <v>40245</v>
      </c>
      <c r="CF41" s="141">
        <f t="shared" si="45"/>
        <v>61919</v>
      </c>
      <c r="CG41" s="141">
        <f t="shared" si="46"/>
        <v>38454</v>
      </c>
      <c r="CH41" s="141">
        <f t="shared" si="47"/>
        <v>9433</v>
      </c>
      <c r="CI41" s="142">
        <f t="shared" si="69"/>
        <v>2544</v>
      </c>
      <c r="CJ41" s="142">
        <f t="shared" si="70"/>
        <v>6589</v>
      </c>
      <c r="CK41" s="143">
        <f t="shared" si="71"/>
        <v>4835</v>
      </c>
      <c r="CL41" s="105">
        <f t="shared" si="72"/>
        <v>9621</v>
      </c>
      <c r="CM41" s="105">
        <f t="shared" si="73"/>
        <v>12499</v>
      </c>
      <c r="CN41" s="105">
        <f t="shared" si="74"/>
        <v>13290</v>
      </c>
      <c r="CO41" s="105">
        <f t="shared" si="75"/>
        <v>13767</v>
      </c>
      <c r="CP41" s="105">
        <f t="shared" si="76"/>
        <v>19291</v>
      </c>
      <c r="CQ41" s="105">
        <f t="shared" si="77"/>
        <v>17790</v>
      </c>
      <c r="CR41" s="105">
        <f>SUM(BH41:BJ41)</f>
        <v>11071</v>
      </c>
      <c r="CS41" s="105">
        <f t="shared" si="12"/>
        <v>3925</v>
      </c>
      <c r="CT41" s="105">
        <f t="shared" si="13"/>
        <v>5050</v>
      </c>
      <c r="CU41" s="105">
        <f t="shared" si="14"/>
        <v>8622</v>
      </c>
      <c r="CV41" s="105">
        <f t="shared" si="15"/>
        <v>20857</v>
      </c>
      <c r="CW41" s="139">
        <f t="shared" si="16"/>
        <v>0.883930990877066</v>
      </c>
      <c r="CX41" s="139">
        <f t="shared" si="17"/>
        <v>1.4190443052656</v>
      </c>
      <c r="CY41" s="131"/>
      <c r="CZ41" s="138" t="s">
        <v>1008</v>
      </c>
      <c r="DA41" s="138" t="s">
        <v>1008</v>
      </c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5"/>
      <c r="DS41" s="105"/>
      <c r="DT41" s="105"/>
      <c r="DU41" s="105"/>
      <c r="DV41" s="105"/>
      <c r="DW41" s="105"/>
      <c r="DX41" s="105"/>
      <c r="DY41" s="105"/>
      <c r="DZ41" s="105"/>
      <c r="EA41" s="105"/>
      <c r="EB41" s="105"/>
      <c r="EC41" s="105"/>
      <c r="ED41" s="105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/>
      <c r="EX41" s="105"/>
      <c r="EY41" s="105"/>
      <c r="EZ41" s="105">
        <v>163</v>
      </c>
      <c r="FA41" s="105">
        <v>693</v>
      </c>
      <c r="FB41" s="105">
        <v>1707</v>
      </c>
      <c r="FC41" s="105">
        <v>4349</v>
      </c>
      <c r="FD41" s="105">
        <v>2473</v>
      </c>
      <c r="FE41" s="105">
        <v>3126</v>
      </c>
      <c r="FF41" s="105">
        <v>2928</v>
      </c>
      <c r="FG41" s="105">
        <v>3048</v>
      </c>
      <c r="FH41" s="105">
        <v>3180</v>
      </c>
      <c r="FI41" s="105">
        <v>1379</v>
      </c>
      <c r="FJ41" s="105">
        <v>521</v>
      </c>
      <c r="FK41" s="105">
        <v>649</v>
      </c>
      <c r="FL41" s="105">
        <v>738</v>
      </c>
      <c r="FM41" s="105">
        <v>652</v>
      </c>
      <c r="FN41" s="105">
        <v>535</v>
      </c>
      <c r="FO41" s="105">
        <v>506</v>
      </c>
      <c r="FP41" s="105">
        <v>397</v>
      </c>
      <c r="FQ41" s="105">
        <v>349</v>
      </c>
      <c r="FR41" s="105">
        <v>245</v>
      </c>
      <c r="FS41" s="105">
        <v>332</v>
      </c>
      <c r="FT41" s="105">
        <v>253</v>
      </c>
      <c r="FU41" s="105">
        <v>466</v>
      </c>
      <c r="FV41" s="105">
        <v>210</v>
      </c>
      <c r="FW41" s="105">
        <v>135</v>
      </c>
      <c r="FX41" s="105">
        <v>713</v>
      </c>
      <c r="FY41" s="144">
        <f t="shared" si="48"/>
        <v>1.96612466124661</v>
      </c>
      <c r="FZ41" s="144">
        <f t="shared" si="49"/>
        <v>4.28148148148148</v>
      </c>
      <c r="GA41" s="140">
        <f t="shared" si="50"/>
        <v>0</v>
      </c>
      <c r="GB41" s="140">
        <v>0</v>
      </c>
      <c r="GC41" s="140">
        <v>0</v>
      </c>
      <c r="GD41" s="141">
        <f t="shared" si="51"/>
        <v>0</v>
      </c>
      <c r="GE41" s="141">
        <f t="shared" si="52"/>
        <v>23046</v>
      </c>
      <c r="GF41" s="141">
        <f t="shared" si="53"/>
        <v>5643</v>
      </c>
      <c r="GG41" s="141">
        <f t="shared" si="54"/>
        <v>1058</v>
      </c>
      <c r="GH41" s="142">
        <v>0</v>
      </c>
      <c r="GI41" s="142">
        <v>0</v>
      </c>
      <c r="GJ41" s="142">
        <v>0</v>
      </c>
      <c r="GK41" s="143">
        <v>0</v>
      </c>
      <c r="GL41" s="105">
        <v>0</v>
      </c>
      <c r="GM41" s="105">
        <v>0</v>
      </c>
      <c r="GN41" s="105">
        <v>0</v>
      </c>
      <c r="GO41" s="105">
        <v>163</v>
      </c>
      <c r="GP41" s="105">
        <v>6749</v>
      </c>
      <c r="GQ41" s="105">
        <f t="shared" si="101"/>
        <v>8527</v>
      </c>
      <c r="GR41" s="105">
        <f t="shared" si="80"/>
        <v>7607</v>
      </c>
      <c r="GS41" s="105">
        <f t="shared" si="102"/>
        <v>1908</v>
      </c>
      <c r="GT41" s="105">
        <f t="shared" si="82"/>
        <v>1693</v>
      </c>
      <c r="GU41" s="105">
        <f t="shared" si="83"/>
        <v>991</v>
      </c>
      <c r="GV41" s="105">
        <f t="shared" si="55"/>
        <v>1051</v>
      </c>
      <c r="GW41" s="139">
        <f t="shared" si="97"/>
        <v>-0.861837780991192</v>
      </c>
      <c r="GX41" s="139">
        <f t="shared" si="98"/>
        <v>0.060544904137235</v>
      </c>
      <c r="GZ41" s="138" t="s">
        <v>1009</v>
      </c>
      <c r="HA41" s="105"/>
      <c r="HB41" s="105"/>
      <c r="HC41" s="105"/>
      <c r="HD41" s="105"/>
      <c r="HE41" s="105"/>
      <c r="HF41" s="105"/>
      <c r="HG41" s="105"/>
      <c r="HH41" s="105"/>
      <c r="HI41" s="105"/>
      <c r="HJ41" s="105"/>
      <c r="HK41" s="105"/>
      <c r="HL41" s="105"/>
      <c r="HM41" s="105">
        <v>769</v>
      </c>
      <c r="HN41" s="105">
        <v>849</v>
      </c>
      <c r="HO41" s="105">
        <v>1574</v>
      </c>
      <c r="HP41" s="105">
        <v>1455</v>
      </c>
      <c r="HQ41" s="105">
        <v>1259</v>
      </c>
      <c r="HR41" s="105">
        <v>1503</v>
      </c>
      <c r="HS41" s="105">
        <v>730</v>
      </c>
      <c r="HT41" s="105">
        <v>587</v>
      </c>
      <c r="HU41" s="105">
        <v>649</v>
      </c>
      <c r="HV41" s="105">
        <v>695</v>
      </c>
      <c r="HW41" s="105">
        <v>554</v>
      </c>
      <c r="HX41" s="105">
        <v>543</v>
      </c>
      <c r="HY41" s="105">
        <v>234</v>
      </c>
      <c r="HZ41" s="105">
        <v>5</v>
      </c>
      <c r="IA41" s="105">
        <v>29</v>
      </c>
      <c r="IB41" s="105">
        <v>1035</v>
      </c>
      <c r="IC41" s="105">
        <v>1004</v>
      </c>
      <c r="ID41" s="105">
        <v>1446</v>
      </c>
      <c r="IE41" s="105">
        <v>983</v>
      </c>
      <c r="IF41" s="105">
        <v>877</v>
      </c>
      <c r="IG41" s="105">
        <v>1112</v>
      </c>
      <c r="IH41" s="105">
        <v>969</v>
      </c>
      <c r="II41" s="105">
        <v>1531</v>
      </c>
      <c r="IJ41" s="105">
        <v>2645</v>
      </c>
      <c r="IK41" s="105">
        <v>530</v>
      </c>
      <c r="IL41" s="105">
        <v>153</v>
      </c>
      <c r="IM41" s="105">
        <v>780</v>
      </c>
      <c r="IN41" s="105">
        <v>786</v>
      </c>
      <c r="IO41" s="105">
        <v>625</v>
      </c>
      <c r="IP41" s="105">
        <v>21</v>
      </c>
      <c r="IQ41" s="105">
        <v>1</v>
      </c>
      <c r="IR41" s="105">
        <v>296</v>
      </c>
      <c r="IS41" s="105">
        <v>778</v>
      </c>
      <c r="IT41" s="105">
        <v>507</v>
      </c>
      <c r="IU41" s="105">
        <v>1676</v>
      </c>
      <c r="IV41" s="105">
        <v>111</v>
      </c>
      <c r="IW41" s="105">
        <v>734</v>
      </c>
      <c r="IX41" s="105">
        <v>749</v>
      </c>
      <c r="IY41" s="105">
        <v>494</v>
      </c>
      <c r="IZ41" s="105">
        <v>124</v>
      </c>
      <c r="JA41" s="105">
        <v>46</v>
      </c>
      <c r="JB41" s="105">
        <v>1026</v>
      </c>
      <c r="JC41" s="105">
        <v>608</v>
      </c>
      <c r="JD41" s="105">
        <v>1384</v>
      </c>
      <c r="JE41" s="105">
        <v>233</v>
      </c>
      <c r="JF41" s="105">
        <v>345</v>
      </c>
      <c r="JG41" s="105">
        <v>133</v>
      </c>
      <c r="JH41" s="105"/>
      <c r="JI41" s="138" t="s">
        <v>1009</v>
      </c>
      <c r="JJ41" s="105"/>
      <c r="JK41" s="105"/>
      <c r="JL41" s="105"/>
      <c r="JM41" s="105"/>
      <c r="JN41" s="105"/>
      <c r="JO41" s="105"/>
      <c r="JP41" s="105"/>
      <c r="JQ41" s="105"/>
      <c r="JR41" s="105"/>
      <c r="JS41" s="105"/>
      <c r="JT41" s="105"/>
      <c r="JU41" s="105"/>
      <c r="JV41" s="105">
        <v>769</v>
      </c>
      <c r="JW41" s="105">
        <v>849</v>
      </c>
      <c r="JX41" s="105">
        <v>1574</v>
      </c>
      <c r="JY41" s="105">
        <v>1455</v>
      </c>
      <c r="JZ41" s="105">
        <v>1259</v>
      </c>
      <c r="KA41" s="105">
        <v>1503</v>
      </c>
      <c r="KB41" s="105">
        <v>730</v>
      </c>
      <c r="KC41" s="105">
        <v>587</v>
      </c>
      <c r="KD41" s="105">
        <v>649</v>
      </c>
      <c r="KE41" s="105">
        <v>695</v>
      </c>
      <c r="KF41" s="105">
        <v>554</v>
      </c>
      <c r="KG41" s="105">
        <v>543</v>
      </c>
      <c r="KH41" s="105">
        <v>234</v>
      </c>
      <c r="KI41" s="105">
        <v>5</v>
      </c>
      <c r="KJ41" s="105">
        <v>29</v>
      </c>
      <c r="KK41" s="105">
        <v>1035</v>
      </c>
      <c r="KL41" s="105">
        <v>1004</v>
      </c>
      <c r="KM41" s="105">
        <v>1446</v>
      </c>
      <c r="KN41" s="105">
        <v>983</v>
      </c>
      <c r="KO41" s="105">
        <v>877</v>
      </c>
      <c r="KP41" s="105">
        <v>1112</v>
      </c>
      <c r="KQ41" s="105">
        <v>969</v>
      </c>
      <c r="KR41" s="105">
        <v>1531</v>
      </c>
      <c r="KS41" s="105">
        <v>2645</v>
      </c>
      <c r="KT41" s="105">
        <v>530</v>
      </c>
      <c r="KU41" s="105">
        <v>153</v>
      </c>
      <c r="KV41" s="105">
        <v>780</v>
      </c>
      <c r="KW41" s="105">
        <v>786</v>
      </c>
      <c r="KX41" s="105">
        <v>625</v>
      </c>
      <c r="KY41" s="105">
        <v>21</v>
      </c>
      <c r="KZ41" s="105">
        <v>1</v>
      </c>
      <c r="LA41" s="105">
        <v>296</v>
      </c>
      <c r="LB41" s="105">
        <v>778</v>
      </c>
      <c r="LC41" s="105">
        <v>507</v>
      </c>
      <c r="LD41" s="105">
        <v>1676</v>
      </c>
      <c r="LE41" s="105">
        <v>111</v>
      </c>
      <c r="LF41" s="105">
        <v>734</v>
      </c>
      <c r="LG41" s="105">
        <v>749</v>
      </c>
      <c r="LH41" s="105">
        <v>494</v>
      </c>
      <c r="LI41" s="105">
        <v>124</v>
      </c>
      <c r="LJ41" s="105">
        <v>46</v>
      </c>
      <c r="LK41" s="105">
        <v>1026</v>
      </c>
      <c r="LL41" s="105">
        <v>608</v>
      </c>
      <c r="LM41" s="105">
        <v>1384</v>
      </c>
      <c r="LN41" s="105">
        <v>233</v>
      </c>
      <c r="LO41" s="105">
        <v>345</v>
      </c>
      <c r="LP41" s="105">
        <v>133</v>
      </c>
      <c r="LQ41" s="105">
        <v>91</v>
      </c>
      <c r="LR41" s="105">
        <v>229</v>
      </c>
      <c r="LS41" s="105">
        <v>423</v>
      </c>
      <c r="LT41" s="105">
        <v>587</v>
      </c>
      <c r="LU41" s="105"/>
      <c r="LV41" s="105"/>
      <c r="LW41" s="105">
        <v>461</v>
      </c>
      <c r="LX41" s="105">
        <v>279</v>
      </c>
      <c r="LY41" s="105">
        <v>462</v>
      </c>
      <c r="LZ41" s="105">
        <v>140</v>
      </c>
      <c r="MA41" s="105">
        <v>116</v>
      </c>
      <c r="MB41" s="105">
        <v>92</v>
      </c>
      <c r="MC41" s="105">
        <v>81</v>
      </c>
      <c r="MD41" s="105">
        <v>310</v>
      </c>
      <c r="ME41" s="105">
        <v>240</v>
      </c>
      <c r="MF41" s="105">
        <v>35</v>
      </c>
      <c r="MG41" s="144">
        <f t="shared" si="58"/>
        <v>-0.940374787052811</v>
      </c>
      <c r="MH41" s="144">
        <f t="shared" si="59"/>
        <v>-0.854166666666667</v>
      </c>
      <c r="MJ41" s="143">
        <f t="shared" si="60"/>
        <v>0</v>
      </c>
      <c r="MK41" s="143">
        <f t="shared" si="84"/>
        <v>11167</v>
      </c>
      <c r="ML41" s="143">
        <f t="shared" si="85"/>
        <v>11870</v>
      </c>
      <c r="MM41" s="142">
        <f t="shared" si="61"/>
        <v>6264</v>
      </c>
      <c r="MN41" s="142">
        <f t="shared" si="62"/>
        <v>5967</v>
      </c>
      <c r="MO41" s="142">
        <f t="shared" si="63"/>
        <v>2870</v>
      </c>
      <c r="MQ41" s="142">
        <f t="shared" si="86"/>
        <v>5145</v>
      </c>
      <c r="MR41" s="143">
        <f t="shared" si="87"/>
        <v>1463</v>
      </c>
      <c r="MS41" s="105">
        <f t="shared" si="88"/>
        <v>1432</v>
      </c>
      <c r="MT41" s="105">
        <f t="shared" si="89"/>
        <v>1075</v>
      </c>
      <c r="MU41" s="105">
        <f t="shared" si="90"/>
        <v>2294</v>
      </c>
      <c r="MV41" s="105">
        <f t="shared" si="91"/>
        <v>1977</v>
      </c>
      <c r="MW41" s="105">
        <f t="shared" si="92"/>
        <v>1196</v>
      </c>
      <c r="MX41" s="105">
        <f t="shared" si="93"/>
        <v>2225</v>
      </c>
      <c r="MY41" s="105">
        <f t="shared" si="99"/>
        <v>569</v>
      </c>
      <c r="MZ41" s="105">
        <f t="shared" si="94"/>
        <v>1239</v>
      </c>
      <c r="NA41" s="105">
        <f t="shared" si="95"/>
        <v>461</v>
      </c>
      <c r="NB41" s="105">
        <f t="shared" si="96"/>
        <v>881</v>
      </c>
      <c r="NC41" s="105">
        <f t="shared" si="100"/>
        <v>289</v>
      </c>
      <c r="ND41" s="144">
        <f t="shared" si="64"/>
        <v>-0.492091388400703</v>
      </c>
      <c r="NE41" s="144">
        <f t="shared" si="65"/>
        <v>-0.671963677639047</v>
      </c>
    </row>
    <row r="42" ht="15" spans="2:369">
      <c r="B42" s="138" t="s">
        <v>57</v>
      </c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>
        <v>180</v>
      </c>
      <c r="AO42" s="105">
        <v>365</v>
      </c>
      <c r="AP42" s="105">
        <v>722</v>
      </c>
      <c r="AQ42" s="105">
        <v>502</v>
      </c>
      <c r="AR42" s="105">
        <v>2191</v>
      </c>
      <c r="AS42" s="105">
        <v>1216</v>
      </c>
      <c r="AT42" s="105">
        <v>2993</v>
      </c>
      <c r="AU42" s="105">
        <v>3858</v>
      </c>
      <c r="AV42" s="105">
        <v>3235</v>
      </c>
      <c r="AW42" s="105">
        <v>5187</v>
      </c>
      <c r="AX42" s="105">
        <v>6404</v>
      </c>
      <c r="AY42" s="105">
        <v>2206</v>
      </c>
      <c r="AZ42" s="105">
        <v>2374</v>
      </c>
      <c r="BA42" s="105">
        <v>3177</v>
      </c>
      <c r="BB42" s="105">
        <v>2610</v>
      </c>
      <c r="BC42" s="105">
        <v>3460</v>
      </c>
      <c r="BD42" s="105">
        <v>6140</v>
      </c>
      <c r="BE42" s="105">
        <v>6270</v>
      </c>
      <c r="BF42" s="105">
        <v>8178</v>
      </c>
      <c r="BG42" s="105">
        <v>3570</v>
      </c>
      <c r="BH42" s="105">
        <v>3557</v>
      </c>
      <c r="BI42" s="105">
        <v>3038</v>
      </c>
      <c r="BJ42" s="105">
        <v>4168</v>
      </c>
      <c r="BK42" s="105">
        <v>532</v>
      </c>
      <c r="BL42" s="105">
        <v>1641</v>
      </c>
      <c r="BM42" s="105">
        <v>2260</v>
      </c>
      <c r="BN42" s="105">
        <v>1588</v>
      </c>
      <c r="BO42" s="105">
        <v>4052</v>
      </c>
      <c r="BP42" s="105">
        <v>3792</v>
      </c>
      <c r="BQ42" s="105">
        <v>3190</v>
      </c>
      <c r="BR42" s="105">
        <v>2588</v>
      </c>
      <c r="BS42" s="105">
        <v>4173</v>
      </c>
      <c r="BT42" s="105">
        <v>4270</v>
      </c>
      <c r="BU42" s="105">
        <v>4070</v>
      </c>
      <c r="BV42" s="105">
        <v>5408</v>
      </c>
      <c r="BW42" s="105">
        <v>3617</v>
      </c>
      <c r="BX42" s="105">
        <v>1298</v>
      </c>
      <c r="BY42" s="105">
        <v>3334</v>
      </c>
      <c r="BZ42" s="139">
        <f t="shared" si="41"/>
        <v>0.475221238938053</v>
      </c>
      <c r="CA42" s="139">
        <f t="shared" si="42"/>
        <v>1.56856702619414</v>
      </c>
      <c r="CB42" s="140">
        <f t="shared" si="43"/>
        <v>0</v>
      </c>
      <c r="CC42" s="140">
        <f t="shared" si="67"/>
        <v>0</v>
      </c>
      <c r="CD42" s="140">
        <f t="shared" si="68"/>
        <v>0</v>
      </c>
      <c r="CE42" s="141">
        <f t="shared" si="44"/>
        <v>26853</v>
      </c>
      <c r="CF42" s="141">
        <f t="shared" si="45"/>
        <v>48748</v>
      </c>
      <c r="CG42" s="141">
        <f t="shared" si="46"/>
        <v>37564</v>
      </c>
      <c r="CH42" s="141">
        <f t="shared" si="47"/>
        <v>8249</v>
      </c>
      <c r="CI42" s="142">
        <f t="shared" si="69"/>
        <v>0</v>
      </c>
      <c r="CJ42" s="142">
        <f t="shared" si="70"/>
        <v>0</v>
      </c>
      <c r="CK42" s="143">
        <f t="shared" si="71"/>
        <v>545</v>
      </c>
      <c r="CL42" s="105">
        <f t="shared" si="72"/>
        <v>3415</v>
      </c>
      <c r="CM42" s="105">
        <f t="shared" si="73"/>
        <v>8067</v>
      </c>
      <c r="CN42" s="105">
        <f t="shared" si="74"/>
        <v>14826</v>
      </c>
      <c r="CO42" s="105">
        <f t="shared" si="75"/>
        <v>7757</v>
      </c>
      <c r="CP42" s="105">
        <f t="shared" si="76"/>
        <v>12210</v>
      </c>
      <c r="CQ42" s="105">
        <f t="shared" si="77"/>
        <v>18018</v>
      </c>
      <c r="CR42" s="105">
        <f>SUM(BH42:BJ42)</f>
        <v>10763</v>
      </c>
      <c r="CS42" s="105">
        <f t="shared" si="12"/>
        <v>4433</v>
      </c>
      <c r="CT42" s="105">
        <f t="shared" si="13"/>
        <v>9432</v>
      </c>
      <c r="CU42" s="105">
        <f t="shared" si="14"/>
        <v>9951</v>
      </c>
      <c r="CV42" s="105">
        <f t="shared" si="15"/>
        <v>13748</v>
      </c>
      <c r="CW42" s="139">
        <f t="shared" si="16"/>
        <v>0.277339031868438</v>
      </c>
      <c r="CX42" s="139">
        <f t="shared" si="17"/>
        <v>0.381569691488293</v>
      </c>
      <c r="CY42" s="131"/>
      <c r="CZ42" s="138" t="s">
        <v>1010</v>
      </c>
      <c r="DA42" s="138" t="s">
        <v>1010</v>
      </c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5"/>
      <c r="DO42" s="105"/>
      <c r="DP42" s="105"/>
      <c r="DQ42" s="105"/>
      <c r="DR42" s="105"/>
      <c r="DS42" s="105"/>
      <c r="DT42" s="105"/>
      <c r="DU42" s="105"/>
      <c r="DV42" s="105"/>
      <c r="DW42" s="105"/>
      <c r="DX42" s="105"/>
      <c r="DY42" s="105"/>
      <c r="DZ42" s="105"/>
      <c r="EA42" s="105"/>
      <c r="EB42" s="105"/>
      <c r="EC42" s="105"/>
      <c r="ED42" s="105"/>
      <c r="EE42" s="105"/>
      <c r="EF42" s="105"/>
      <c r="EG42" s="105"/>
      <c r="EH42" s="105"/>
      <c r="EI42" s="105"/>
      <c r="EJ42" s="105"/>
      <c r="EK42" s="105"/>
      <c r="EL42" s="105"/>
      <c r="EM42" s="105"/>
      <c r="EN42" s="105"/>
      <c r="EO42" s="105"/>
      <c r="EP42" s="105"/>
      <c r="EQ42" s="105">
        <v>538</v>
      </c>
      <c r="ER42" s="105">
        <v>620</v>
      </c>
      <c r="ES42" s="105">
        <v>1302</v>
      </c>
      <c r="ET42" s="105">
        <v>1664</v>
      </c>
      <c r="EU42" s="105">
        <v>1776</v>
      </c>
      <c r="EV42" s="105">
        <v>2248</v>
      </c>
      <c r="EW42" s="105">
        <v>2218</v>
      </c>
      <c r="EX42" s="105">
        <v>881</v>
      </c>
      <c r="EY42" s="105">
        <v>1470</v>
      </c>
      <c r="EZ42" s="105">
        <v>2162</v>
      </c>
      <c r="FA42" s="105">
        <v>1195</v>
      </c>
      <c r="FB42" s="105">
        <v>1638</v>
      </c>
      <c r="FC42" s="105">
        <v>2882</v>
      </c>
      <c r="FD42" s="105">
        <v>2940</v>
      </c>
      <c r="FE42" s="105">
        <v>3300</v>
      </c>
      <c r="FF42" s="105">
        <v>2905</v>
      </c>
      <c r="FG42" s="105">
        <v>2944</v>
      </c>
      <c r="FH42" s="105">
        <v>2402</v>
      </c>
      <c r="FI42" s="105">
        <v>1321</v>
      </c>
      <c r="FJ42" s="105">
        <v>280</v>
      </c>
      <c r="FK42" s="105">
        <v>642</v>
      </c>
      <c r="FL42" s="105">
        <v>1157</v>
      </c>
      <c r="FM42" s="105">
        <v>1374</v>
      </c>
      <c r="FN42" s="105">
        <v>1365</v>
      </c>
      <c r="FO42" s="105">
        <v>1429</v>
      </c>
      <c r="FP42" s="105">
        <v>1354</v>
      </c>
      <c r="FQ42" s="105">
        <v>543</v>
      </c>
      <c r="FR42" s="105">
        <v>962</v>
      </c>
      <c r="FS42" s="105">
        <v>783</v>
      </c>
      <c r="FT42" s="105">
        <v>588</v>
      </c>
      <c r="FU42" s="105">
        <v>634</v>
      </c>
      <c r="FV42" s="105">
        <v>372</v>
      </c>
      <c r="FW42" s="105">
        <v>183</v>
      </c>
      <c r="FX42" s="105">
        <v>265</v>
      </c>
      <c r="FY42" s="144">
        <f t="shared" si="48"/>
        <v>1.22904062229905</v>
      </c>
      <c r="FZ42" s="144">
        <f t="shared" si="49"/>
        <v>0.448087431693989</v>
      </c>
      <c r="GA42" s="140">
        <f t="shared" si="50"/>
        <v>0</v>
      </c>
      <c r="GB42" s="140">
        <v>0</v>
      </c>
      <c r="GC42" s="140">
        <v>0</v>
      </c>
      <c r="GD42" s="141">
        <f t="shared" si="51"/>
        <v>10366</v>
      </c>
      <c r="GE42" s="141">
        <f t="shared" si="52"/>
        <v>26040</v>
      </c>
      <c r="GF42" s="141">
        <f t="shared" si="53"/>
        <v>11111</v>
      </c>
      <c r="GG42" s="141">
        <f t="shared" si="54"/>
        <v>820</v>
      </c>
      <c r="GH42" s="142">
        <v>0</v>
      </c>
      <c r="GI42" s="142">
        <v>0</v>
      </c>
      <c r="GJ42" s="142">
        <v>0</v>
      </c>
      <c r="GK42" s="143">
        <v>0</v>
      </c>
      <c r="GL42" s="105">
        <v>538</v>
      </c>
      <c r="GM42" s="105">
        <v>3586</v>
      </c>
      <c r="GN42" s="105">
        <v>6242</v>
      </c>
      <c r="GO42" s="105">
        <v>4513</v>
      </c>
      <c r="GP42" s="105">
        <v>5715</v>
      </c>
      <c r="GQ42" s="105">
        <f t="shared" si="101"/>
        <v>9145</v>
      </c>
      <c r="GR42" s="105">
        <f t="shared" si="80"/>
        <v>6667</v>
      </c>
      <c r="GS42" s="105">
        <f t="shared" si="102"/>
        <v>2079</v>
      </c>
      <c r="GT42" s="105">
        <f t="shared" si="82"/>
        <v>4168</v>
      </c>
      <c r="GU42" s="105">
        <f t="shared" si="83"/>
        <v>2859</v>
      </c>
      <c r="GV42" s="105">
        <f t="shared" si="55"/>
        <v>2005</v>
      </c>
      <c r="GW42" s="139">
        <f t="shared" si="97"/>
        <v>-0.699265036748163</v>
      </c>
      <c r="GX42" s="139">
        <f t="shared" si="98"/>
        <v>-0.298705841203218</v>
      </c>
      <c r="GZ42" s="138" t="s">
        <v>487</v>
      </c>
      <c r="HA42" s="105"/>
      <c r="HB42" s="105"/>
      <c r="HC42" s="105"/>
      <c r="HD42" s="105"/>
      <c r="HE42" s="105"/>
      <c r="HF42" s="105"/>
      <c r="HG42" s="105"/>
      <c r="HH42" s="105"/>
      <c r="HI42" s="105"/>
      <c r="HJ42" s="105"/>
      <c r="HK42" s="105"/>
      <c r="HL42" s="105"/>
      <c r="HM42" s="105"/>
      <c r="HN42" s="105"/>
      <c r="HO42" s="105"/>
      <c r="HP42" s="105"/>
      <c r="HQ42" s="105"/>
      <c r="HR42" s="105"/>
      <c r="HS42" s="105"/>
      <c r="HT42" s="105"/>
      <c r="HU42" s="105"/>
      <c r="HV42" s="105"/>
      <c r="HW42" s="105"/>
      <c r="HX42" s="105"/>
      <c r="HY42" s="105"/>
      <c r="HZ42" s="105"/>
      <c r="IA42" s="105"/>
      <c r="IB42" s="105"/>
      <c r="IC42" s="105"/>
      <c r="ID42" s="105"/>
      <c r="IE42" s="105">
        <v>541</v>
      </c>
      <c r="IF42" s="105">
        <v>263</v>
      </c>
      <c r="IG42" s="105">
        <v>476</v>
      </c>
      <c r="IH42" s="105">
        <v>338</v>
      </c>
      <c r="II42" s="105">
        <v>789</v>
      </c>
      <c r="IJ42" s="105">
        <v>990</v>
      </c>
      <c r="IK42" s="105">
        <v>1632</v>
      </c>
      <c r="IL42" s="105">
        <v>484</v>
      </c>
      <c r="IM42" s="105">
        <v>1514</v>
      </c>
      <c r="IN42" s="105">
        <v>1470</v>
      </c>
      <c r="IO42" s="105">
        <v>1255</v>
      </c>
      <c r="IP42" s="105">
        <v>1419</v>
      </c>
      <c r="IQ42" s="105">
        <v>833</v>
      </c>
      <c r="IR42" s="105">
        <v>1589</v>
      </c>
      <c r="IS42" s="105">
        <v>1770</v>
      </c>
      <c r="IT42" s="105">
        <v>454</v>
      </c>
      <c r="IU42" s="105">
        <v>2852</v>
      </c>
      <c r="IV42" s="105">
        <v>4710</v>
      </c>
      <c r="IW42" s="105">
        <v>3652</v>
      </c>
      <c r="IX42" s="105">
        <v>1234</v>
      </c>
      <c r="IY42" s="105">
        <v>836</v>
      </c>
      <c r="IZ42" s="105">
        <v>40</v>
      </c>
      <c r="JA42" s="105">
        <v>1189</v>
      </c>
      <c r="JB42" s="105">
        <v>1469</v>
      </c>
      <c r="JC42" s="105">
        <v>1024</v>
      </c>
      <c r="JD42" s="105">
        <v>1251</v>
      </c>
      <c r="JE42" s="105">
        <v>202</v>
      </c>
      <c r="JF42" s="105">
        <v>2200</v>
      </c>
      <c r="JG42" s="105">
        <v>1985</v>
      </c>
      <c r="JH42" s="105"/>
      <c r="JI42" s="138" t="s">
        <v>487</v>
      </c>
      <c r="JJ42" s="105"/>
      <c r="JK42" s="105"/>
      <c r="JL42" s="105"/>
      <c r="JM42" s="105"/>
      <c r="JN42" s="105"/>
      <c r="JO42" s="105"/>
      <c r="JP42" s="105"/>
      <c r="JQ42" s="105"/>
      <c r="JR42" s="105"/>
      <c r="JS42" s="105"/>
      <c r="JT42" s="105"/>
      <c r="JU42" s="105"/>
      <c r="JV42" s="105"/>
      <c r="JW42" s="105"/>
      <c r="JX42" s="105"/>
      <c r="JY42" s="105"/>
      <c r="JZ42" s="105"/>
      <c r="KA42" s="105"/>
      <c r="KB42" s="105"/>
      <c r="KC42" s="105"/>
      <c r="KD42" s="105"/>
      <c r="KE42" s="105"/>
      <c r="KF42" s="105"/>
      <c r="KG42" s="105"/>
      <c r="KH42" s="105"/>
      <c r="KI42" s="105"/>
      <c r="KJ42" s="105"/>
      <c r="KK42" s="105"/>
      <c r="KL42" s="105"/>
      <c r="KM42" s="105"/>
      <c r="KN42" s="105">
        <v>541</v>
      </c>
      <c r="KO42" s="105">
        <v>263</v>
      </c>
      <c r="KP42" s="105">
        <v>476</v>
      </c>
      <c r="KQ42" s="105">
        <v>338</v>
      </c>
      <c r="KR42" s="105">
        <v>789</v>
      </c>
      <c r="KS42" s="105">
        <v>990</v>
      </c>
      <c r="KT42" s="105">
        <v>1632</v>
      </c>
      <c r="KU42" s="105">
        <v>484</v>
      </c>
      <c r="KV42" s="105">
        <v>1514</v>
      </c>
      <c r="KW42" s="105">
        <v>1470</v>
      </c>
      <c r="KX42" s="105">
        <v>1255</v>
      </c>
      <c r="KY42" s="105">
        <v>1419</v>
      </c>
      <c r="KZ42" s="105">
        <v>833</v>
      </c>
      <c r="LA42" s="105">
        <v>1589</v>
      </c>
      <c r="LB42" s="105">
        <v>1770</v>
      </c>
      <c r="LC42" s="105">
        <v>454</v>
      </c>
      <c r="LD42" s="105">
        <v>2852</v>
      </c>
      <c r="LE42" s="105">
        <v>4710</v>
      </c>
      <c r="LF42" s="105">
        <v>3652</v>
      </c>
      <c r="LG42" s="105">
        <v>1234</v>
      </c>
      <c r="LH42" s="105">
        <v>836</v>
      </c>
      <c r="LI42" s="105">
        <v>40</v>
      </c>
      <c r="LJ42" s="105">
        <v>1189</v>
      </c>
      <c r="LK42" s="105">
        <v>1469</v>
      </c>
      <c r="LL42" s="105">
        <v>1024</v>
      </c>
      <c r="LM42" s="105">
        <v>1251</v>
      </c>
      <c r="LN42" s="105">
        <v>202</v>
      </c>
      <c r="LO42" s="105">
        <v>2200</v>
      </c>
      <c r="LP42" s="105">
        <v>1985</v>
      </c>
      <c r="LQ42" s="105">
        <v>560</v>
      </c>
      <c r="LR42" s="105">
        <v>1615</v>
      </c>
      <c r="LS42" s="105">
        <v>817</v>
      </c>
      <c r="LT42" s="105">
        <v>1138</v>
      </c>
      <c r="LU42" s="105">
        <v>491</v>
      </c>
      <c r="LV42" s="105">
        <v>11</v>
      </c>
      <c r="LW42" s="105">
        <v>0</v>
      </c>
      <c r="LX42" s="105">
        <v>0</v>
      </c>
      <c r="LY42" s="105">
        <v>0</v>
      </c>
      <c r="LZ42" s="105">
        <v>0</v>
      </c>
      <c r="MA42" s="105">
        <v>1</v>
      </c>
      <c r="MB42" s="105">
        <v>1</v>
      </c>
      <c r="MC42" s="105">
        <v>0</v>
      </c>
      <c r="MD42" s="105">
        <v>0</v>
      </c>
      <c r="ME42" s="105">
        <v>0</v>
      </c>
      <c r="MF42" s="105">
        <v>0</v>
      </c>
      <c r="MG42" s="144" t="str">
        <f t="shared" si="58"/>
        <v/>
      </c>
      <c r="MH42" s="144" t="str">
        <f t="shared" si="59"/>
        <v/>
      </c>
      <c r="MJ42" s="143">
        <f t="shared" si="60"/>
        <v>0</v>
      </c>
      <c r="MK42" s="143">
        <f t="shared" si="84"/>
        <v>0</v>
      </c>
      <c r="ML42" s="143">
        <f t="shared" si="85"/>
        <v>3397</v>
      </c>
      <c r="MM42" s="142">
        <f t="shared" si="61"/>
        <v>19982</v>
      </c>
      <c r="MN42" s="142">
        <f t="shared" si="62"/>
        <v>15642</v>
      </c>
      <c r="MO42" s="142">
        <f t="shared" si="63"/>
        <v>4074</v>
      </c>
      <c r="MQ42" s="142">
        <f t="shared" si="86"/>
        <v>2117</v>
      </c>
      <c r="MR42" s="143">
        <f t="shared" si="87"/>
        <v>3630</v>
      </c>
      <c r="MS42" s="105">
        <f t="shared" si="88"/>
        <v>4144</v>
      </c>
      <c r="MT42" s="105">
        <f t="shared" si="89"/>
        <v>4192</v>
      </c>
      <c r="MU42" s="105">
        <f t="shared" si="90"/>
        <v>8016</v>
      </c>
      <c r="MV42" s="105">
        <f t="shared" si="91"/>
        <v>5722</v>
      </c>
      <c r="MW42" s="105">
        <f t="shared" si="92"/>
        <v>2698</v>
      </c>
      <c r="MX42" s="105">
        <f t="shared" si="93"/>
        <v>2477</v>
      </c>
      <c r="MY42" s="105">
        <f t="shared" si="99"/>
        <v>4745</v>
      </c>
      <c r="MZ42" s="105">
        <f t="shared" si="94"/>
        <v>3570</v>
      </c>
      <c r="NA42" s="105">
        <f t="shared" si="95"/>
        <v>502</v>
      </c>
      <c r="NB42" s="105">
        <f t="shared" si="96"/>
        <v>0</v>
      </c>
      <c r="NC42" s="105">
        <f t="shared" si="100"/>
        <v>2</v>
      </c>
      <c r="ND42" s="144">
        <f t="shared" si="64"/>
        <v>-0.999578503688093</v>
      </c>
      <c r="NE42" s="144" t="str">
        <f t="shared" si="65"/>
        <v/>
      </c>
    </row>
    <row r="43" ht="15" spans="2:369">
      <c r="B43" s="138" t="s">
        <v>948</v>
      </c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>
        <v>816</v>
      </c>
      <c r="AZ43" s="105">
        <v>1061</v>
      </c>
      <c r="BA43" s="105">
        <v>3045</v>
      </c>
      <c r="BB43" s="105">
        <v>3245</v>
      </c>
      <c r="BC43" s="105">
        <v>5033</v>
      </c>
      <c r="BD43" s="105">
        <v>7021</v>
      </c>
      <c r="BE43" s="105">
        <v>6128</v>
      </c>
      <c r="BF43" s="105">
        <v>16840</v>
      </c>
      <c r="BG43" s="105">
        <v>5352</v>
      </c>
      <c r="BH43" s="105">
        <v>3497</v>
      </c>
      <c r="BI43" s="105">
        <v>2938</v>
      </c>
      <c r="BJ43" s="105"/>
      <c r="BK43" s="105"/>
      <c r="BL43" s="105"/>
      <c r="BM43" s="105"/>
      <c r="BN43" s="105">
        <v>1609</v>
      </c>
      <c r="BO43" s="105"/>
      <c r="BP43" s="105"/>
      <c r="BQ43" s="105"/>
      <c r="BR43" s="105"/>
      <c r="BS43" s="105">
        <v>0</v>
      </c>
      <c r="BT43" s="105">
        <v>0</v>
      </c>
      <c r="BU43" s="105">
        <v>0</v>
      </c>
      <c r="BV43" s="105">
        <v>0</v>
      </c>
      <c r="BW43" s="105" t="e">
        <v>#N/A</v>
      </c>
      <c r="BX43" s="105" t="e">
        <v>#N/A</v>
      </c>
      <c r="BY43" s="105"/>
      <c r="BZ43" s="139" t="str">
        <f t="shared" si="41"/>
        <v/>
      </c>
      <c r="CA43" s="139" t="str">
        <f t="shared" si="42"/>
        <v/>
      </c>
      <c r="CB43" s="140">
        <f t="shared" si="43"/>
        <v>0</v>
      </c>
      <c r="CC43" s="140">
        <f t="shared" si="67"/>
        <v>0</v>
      </c>
      <c r="CD43" s="140">
        <f t="shared" si="68"/>
        <v>0</v>
      </c>
      <c r="CE43" s="141">
        <f t="shared" si="44"/>
        <v>0</v>
      </c>
      <c r="CF43" s="141">
        <f t="shared" si="45"/>
        <v>48541</v>
      </c>
      <c r="CG43" s="141">
        <f t="shared" si="46"/>
        <v>1609</v>
      </c>
      <c r="CH43" s="141" t="e">
        <f t="shared" si="47"/>
        <v>#N/A</v>
      </c>
      <c r="CI43" s="142">
        <f t="shared" si="69"/>
        <v>0</v>
      </c>
      <c r="CJ43" s="142">
        <f t="shared" si="70"/>
        <v>0</v>
      </c>
      <c r="CK43" s="143">
        <f t="shared" si="71"/>
        <v>0</v>
      </c>
      <c r="CL43" s="105">
        <f t="shared" si="72"/>
        <v>0</v>
      </c>
      <c r="CM43" s="105">
        <f t="shared" si="73"/>
        <v>0</v>
      </c>
      <c r="CN43" s="105">
        <f t="shared" si="74"/>
        <v>0</v>
      </c>
      <c r="CO43" s="105">
        <f t="shared" si="75"/>
        <v>4922</v>
      </c>
      <c r="CP43" s="105">
        <f t="shared" si="76"/>
        <v>15299</v>
      </c>
      <c r="CQ43" s="105">
        <f t="shared" si="77"/>
        <v>28320</v>
      </c>
      <c r="CR43" s="105"/>
      <c r="CS43" s="105"/>
      <c r="CT43" s="105">
        <f t="shared" si="13"/>
        <v>1609</v>
      </c>
      <c r="CU43" s="105">
        <f t="shared" si="14"/>
        <v>0</v>
      </c>
      <c r="CV43" s="105">
        <f t="shared" si="15"/>
        <v>0</v>
      </c>
      <c r="CW43" s="139" t="str">
        <f t="shared" si="16"/>
        <v/>
      </c>
      <c r="CX43" s="139" t="str">
        <f t="shared" si="17"/>
        <v/>
      </c>
      <c r="CY43" s="131"/>
      <c r="CZ43" s="138" t="s">
        <v>1011</v>
      </c>
      <c r="DA43" s="138" t="s">
        <v>1011</v>
      </c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5"/>
      <c r="DO43" s="105"/>
      <c r="DP43" s="105"/>
      <c r="DQ43" s="105">
        <v>653</v>
      </c>
      <c r="DR43" s="105">
        <v>1015</v>
      </c>
      <c r="DS43" s="105">
        <v>248</v>
      </c>
      <c r="DT43" s="105">
        <v>477</v>
      </c>
      <c r="DU43" s="105">
        <v>1874</v>
      </c>
      <c r="DV43" s="105">
        <v>1800</v>
      </c>
      <c r="DW43" s="105">
        <v>2549</v>
      </c>
      <c r="DX43" s="105">
        <v>3687</v>
      </c>
      <c r="DY43" s="105">
        <v>4718</v>
      </c>
      <c r="DZ43" s="105">
        <v>1429</v>
      </c>
      <c r="EA43" s="105">
        <v>334</v>
      </c>
      <c r="EB43" s="105">
        <v>2531</v>
      </c>
      <c r="EC43" s="105">
        <v>24</v>
      </c>
      <c r="ED43" s="105">
        <v>156</v>
      </c>
      <c r="EE43" s="105">
        <v>1016</v>
      </c>
      <c r="EF43" s="105">
        <v>1752</v>
      </c>
      <c r="EG43" s="105">
        <v>1928</v>
      </c>
      <c r="EH43" s="105">
        <v>2793</v>
      </c>
      <c r="EI43" s="105">
        <v>3796</v>
      </c>
      <c r="EJ43" s="105">
        <v>3922</v>
      </c>
      <c r="EK43" s="105">
        <v>4303</v>
      </c>
      <c r="EL43" s="105">
        <v>713</v>
      </c>
      <c r="EM43" s="105">
        <v>417</v>
      </c>
      <c r="EN43" s="105">
        <v>852</v>
      </c>
      <c r="EO43" s="105">
        <v>476</v>
      </c>
      <c r="EP43" s="105">
        <v>493</v>
      </c>
      <c r="EQ43" s="105">
        <v>307</v>
      </c>
      <c r="ER43" s="105">
        <v>9</v>
      </c>
      <c r="ES43" s="105">
        <v>621</v>
      </c>
      <c r="ET43" s="105">
        <v>1984</v>
      </c>
      <c r="EU43" s="105">
        <v>2442</v>
      </c>
      <c r="EV43" s="105">
        <v>3102</v>
      </c>
      <c r="EW43" s="105">
        <v>2730</v>
      </c>
      <c r="EX43" s="105">
        <v>1958</v>
      </c>
      <c r="EY43" s="105">
        <v>1882</v>
      </c>
      <c r="EZ43" s="105">
        <v>1131</v>
      </c>
      <c r="FA43" s="105">
        <v>644</v>
      </c>
      <c r="FB43" s="105">
        <v>1092</v>
      </c>
      <c r="FC43" s="105">
        <v>3351</v>
      </c>
      <c r="FD43" s="105">
        <v>2583</v>
      </c>
      <c r="FE43" s="105">
        <v>3097</v>
      </c>
      <c r="FF43" s="105">
        <v>2836</v>
      </c>
      <c r="FG43" s="105">
        <v>3285</v>
      </c>
      <c r="FH43" s="105">
        <v>5473</v>
      </c>
      <c r="FI43" s="105">
        <v>7325</v>
      </c>
      <c r="FJ43" s="105">
        <v>4591</v>
      </c>
      <c r="FK43" s="105">
        <v>5029</v>
      </c>
      <c r="FL43" s="105">
        <v>12117</v>
      </c>
      <c r="FM43" s="105">
        <v>6305</v>
      </c>
      <c r="FN43" s="105">
        <v>7852</v>
      </c>
      <c r="FO43" s="105">
        <v>5260</v>
      </c>
      <c r="FP43" s="105">
        <v>1750</v>
      </c>
      <c r="FQ43" s="105">
        <v>2895</v>
      </c>
      <c r="FR43" s="105">
        <v>126</v>
      </c>
      <c r="FS43" s="105">
        <v>902</v>
      </c>
      <c r="FT43" s="105">
        <v>550</v>
      </c>
      <c r="FU43" s="105">
        <v>2041</v>
      </c>
      <c r="FV43" s="105">
        <v>232</v>
      </c>
      <c r="FW43" s="105">
        <v>381</v>
      </c>
      <c r="FX43" s="105">
        <v>2216</v>
      </c>
      <c r="FY43" s="144">
        <f t="shared" si="48"/>
        <v>1.18288355203433</v>
      </c>
      <c r="FZ43" s="144">
        <f t="shared" si="49"/>
        <v>4.81627296587927</v>
      </c>
      <c r="GA43" s="140">
        <f t="shared" si="50"/>
        <v>0</v>
      </c>
      <c r="GB43" s="140">
        <v>17021</v>
      </c>
      <c r="GC43" s="140">
        <v>23984</v>
      </c>
      <c r="GD43" s="141">
        <f t="shared" si="51"/>
        <v>14146</v>
      </c>
      <c r="GE43" s="141">
        <f t="shared" si="52"/>
        <v>34657</v>
      </c>
      <c r="GF43" s="141">
        <f t="shared" si="53"/>
        <v>49418</v>
      </c>
      <c r="GG43" s="141">
        <f t="shared" si="54"/>
        <v>2829</v>
      </c>
      <c r="GH43" s="142">
        <v>1196</v>
      </c>
      <c r="GI43" s="142">
        <v>6473</v>
      </c>
      <c r="GJ43" s="142">
        <v>12021</v>
      </c>
      <c r="GK43" s="143">
        <v>1982</v>
      </c>
      <c r="GL43" s="105">
        <v>1276</v>
      </c>
      <c r="GM43" s="105">
        <v>2614</v>
      </c>
      <c r="GN43" s="105">
        <v>8274</v>
      </c>
      <c r="GO43" s="105">
        <v>4971</v>
      </c>
      <c r="GP43" s="105">
        <v>5087</v>
      </c>
      <c r="GQ43" s="105">
        <f t="shared" si="101"/>
        <v>8516</v>
      </c>
      <c r="GR43" s="105">
        <f t="shared" si="80"/>
        <v>16083</v>
      </c>
      <c r="GS43" s="105">
        <f t="shared" si="102"/>
        <v>21737</v>
      </c>
      <c r="GT43" s="105">
        <f t="shared" si="82"/>
        <v>19417</v>
      </c>
      <c r="GU43" s="105">
        <f t="shared" si="83"/>
        <v>4771</v>
      </c>
      <c r="GV43" s="105">
        <f t="shared" si="55"/>
        <v>3493</v>
      </c>
      <c r="GW43" s="139">
        <f t="shared" si="97"/>
        <v>-0.782814151588634</v>
      </c>
      <c r="GX43" s="139">
        <f t="shared" si="98"/>
        <v>-0.267868371410606</v>
      </c>
      <c r="GZ43" s="138" t="s">
        <v>1012</v>
      </c>
      <c r="HA43" s="105"/>
      <c r="HB43" s="105"/>
      <c r="HC43" s="105"/>
      <c r="HD43" s="105"/>
      <c r="HE43" s="105"/>
      <c r="HF43" s="105"/>
      <c r="HG43" s="105"/>
      <c r="HH43" s="105"/>
      <c r="HI43" s="105"/>
      <c r="HJ43" s="105"/>
      <c r="HK43" s="105"/>
      <c r="HL43" s="105"/>
      <c r="HM43" s="105"/>
      <c r="HN43" s="105"/>
      <c r="HO43" s="105"/>
      <c r="HP43" s="105"/>
      <c r="HQ43" s="105"/>
      <c r="HR43" s="105"/>
      <c r="HS43" s="105"/>
      <c r="HT43" s="105"/>
      <c r="HU43" s="105"/>
      <c r="HV43" s="105"/>
      <c r="HW43" s="105"/>
      <c r="HX43" s="105"/>
      <c r="HY43" s="105"/>
      <c r="HZ43" s="105"/>
      <c r="IA43" s="105"/>
      <c r="IB43" s="105"/>
      <c r="IC43" s="105"/>
      <c r="ID43" s="105"/>
      <c r="IE43" s="105"/>
      <c r="IF43" s="105"/>
      <c r="IG43" s="105"/>
      <c r="IH43" s="105"/>
      <c r="II43" s="105"/>
      <c r="IJ43" s="105"/>
      <c r="IK43" s="105"/>
      <c r="IL43" s="105">
        <v>221</v>
      </c>
      <c r="IM43" s="105">
        <v>1916</v>
      </c>
      <c r="IN43" s="105">
        <v>433</v>
      </c>
      <c r="IO43" s="105">
        <v>1567</v>
      </c>
      <c r="IP43" s="105">
        <v>1296</v>
      </c>
      <c r="IQ43" s="105">
        <v>708</v>
      </c>
      <c r="IR43" s="105">
        <v>1319</v>
      </c>
      <c r="IS43" s="105">
        <v>746</v>
      </c>
      <c r="IT43" s="105">
        <v>245</v>
      </c>
      <c r="IU43" s="105">
        <v>365</v>
      </c>
      <c r="IV43" s="105">
        <v>1496</v>
      </c>
      <c r="IW43" s="105">
        <v>890</v>
      </c>
      <c r="IX43" s="105">
        <v>78</v>
      </c>
      <c r="IY43" s="105">
        <v>74</v>
      </c>
      <c r="IZ43" s="105">
        <v>160</v>
      </c>
      <c r="JA43" s="105">
        <v>64</v>
      </c>
      <c r="JB43" s="105">
        <v>158</v>
      </c>
      <c r="JC43" s="105">
        <v>161</v>
      </c>
      <c r="JD43" s="105">
        <v>350</v>
      </c>
      <c r="JE43" s="105">
        <v>196</v>
      </c>
      <c r="JF43" s="105">
        <v>3</v>
      </c>
      <c r="JG43" s="105">
        <v>31</v>
      </c>
      <c r="JH43" s="105"/>
      <c r="JI43" s="138" t="s">
        <v>1012</v>
      </c>
      <c r="JJ43" s="105"/>
      <c r="JK43" s="105"/>
      <c r="JL43" s="105"/>
      <c r="JM43" s="105"/>
      <c r="JN43" s="105"/>
      <c r="JO43" s="105"/>
      <c r="JP43" s="105"/>
      <c r="JQ43" s="105"/>
      <c r="JR43" s="105"/>
      <c r="JS43" s="105"/>
      <c r="JT43" s="105"/>
      <c r="JU43" s="105"/>
      <c r="JV43" s="105"/>
      <c r="JW43" s="105"/>
      <c r="JX43" s="105"/>
      <c r="JY43" s="105"/>
      <c r="JZ43" s="105"/>
      <c r="KA43" s="105"/>
      <c r="KB43" s="105"/>
      <c r="KC43" s="105"/>
      <c r="KD43" s="105"/>
      <c r="KE43" s="105"/>
      <c r="KF43" s="105"/>
      <c r="KG43" s="105"/>
      <c r="KH43" s="105"/>
      <c r="KI43" s="105"/>
      <c r="KJ43" s="105"/>
      <c r="KK43" s="105"/>
      <c r="KL43" s="105"/>
      <c r="KM43" s="105"/>
      <c r="KN43" s="105"/>
      <c r="KO43" s="105"/>
      <c r="KP43" s="105"/>
      <c r="KQ43" s="105"/>
      <c r="KR43" s="105"/>
      <c r="KS43" s="105"/>
      <c r="KT43" s="105"/>
      <c r="KU43" s="105">
        <v>221</v>
      </c>
      <c r="KV43" s="105">
        <v>1916</v>
      </c>
      <c r="KW43" s="105">
        <v>433</v>
      </c>
      <c r="KX43" s="105">
        <v>1567</v>
      </c>
      <c r="KY43" s="105">
        <v>1296</v>
      </c>
      <c r="KZ43" s="105">
        <v>708</v>
      </c>
      <c r="LA43" s="105">
        <v>1319</v>
      </c>
      <c r="LB43" s="105">
        <v>746</v>
      </c>
      <c r="LC43" s="105">
        <v>245</v>
      </c>
      <c r="LD43" s="105">
        <v>365</v>
      </c>
      <c r="LE43" s="105">
        <v>1496</v>
      </c>
      <c r="LF43" s="105">
        <v>890</v>
      </c>
      <c r="LG43" s="105">
        <v>78</v>
      </c>
      <c r="LH43" s="105">
        <v>74</v>
      </c>
      <c r="LI43" s="105">
        <v>160</v>
      </c>
      <c r="LJ43" s="105">
        <v>64</v>
      </c>
      <c r="LK43" s="105">
        <v>158</v>
      </c>
      <c r="LL43" s="105">
        <v>161</v>
      </c>
      <c r="LM43" s="105">
        <v>350</v>
      </c>
      <c r="LN43" s="105">
        <v>196</v>
      </c>
      <c r="LO43" s="105">
        <v>3</v>
      </c>
      <c r="LP43" s="105">
        <v>31</v>
      </c>
      <c r="LQ43" s="105">
        <v>18</v>
      </c>
      <c r="LR43" s="105">
        <v>9</v>
      </c>
      <c r="LS43" s="105">
        <v>3</v>
      </c>
      <c r="LT43" s="105">
        <v>18</v>
      </c>
      <c r="LU43" s="105">
        <v>17</v>
      </c>
      <c r="LV43" s="105">
        <v>39</v>
      </c>
      <c r="LW43" s="105">
        <v>0</v>
      </c>
      <c r="LX43" s="105">
        <v>0</v>
      </c>
      <c r="LY43" s="105">
        <v>0</v>
      </c>
      <c r="LZ43" s="105">
        <v>0</v>
      </c>
      <c r="MA43" s="105">
        <v>0</v>
      </c>
      <c r="MB43" s="105">
        <v>0</v>
      </c>
      <c r="MC43" s="105">
        <v>0</v>
      </c>
      <c r="MD43" s="105">
        <v>0</v>
      </c>
      <c r="ME43" s="105">
        <v>0</v>
      </c>
      <c r="MF43" s="105">
        <v>0</v>
      </c>
      <c r="MG43" s="144" t="str">
        <f t="shared" si="58"/>
        <v/>
      </c>
      <c r="MH43" s="144" t="str">
        <f t="shared" si="59"/>
        <v/>
      </c>
      <c r="MJ43" s="143">
        <f t="shared" si="60"/>
        <v>0</v>
      </c>
      <c r="MK43" s="143">
        <f t="shared" si="84"/>
        <v>0</v>
      </c>
      <c r="ML43" s="143">
        <f t="shared" si="85"/>
        <v>0</v>
      </c>
      <c r="MM43" s="142">
        <f t="shared" si="61"/>
        <v>10312</v>
      </c>
      <c r="MN43" s="142">
        <f t="shared" si="62"/>
        <v>2183</v>
      </c>
      <c r="MO43" s="142">
        <f t="shared" si="63"/>
        <v>86</v>
      </c>
      <c r="MQ43" s="142">
        <f t="shared" si="86"/>
        <v>0</v>
      </c>
      <c r="MR43" s="143">
        <f t="shared" si="87"/>
        <v>2137</v>
      </c>
      <c r="MS43" s="105">
        <f t="shared" si="88"/>
        <v>3296</v>
      </c>
      <c r="MT43" s="105">
        <f t="shared" si="89"/>
        <v>2773</v>
      </c>
      <c r="MU43" s="105">
        <f t="shared" si="90"/>
        <v>2106</v>
      </c>
      <c r="MV43" s="105">
        <f t="shared" si="91"/>
        <v>1042</v>
      </c>
      <c r="MW43" s="105">
        <f t="shared" si="92"/>
        <v>382</v>
      </c>
      <c r="MX43" s="105">
        <f t="shared" si="93"/>
        <v>707</v>
      </c>
      <c r="MY43" s="105">
        <f t="shared" si="99"/>
        <v>52</v>
      </c>
      <c r="MZ43" s="105">
        <f t="shared" si="94"/>
        <v>30</v>
      </c>
      <c r="NA43" s="105">
        <f t="shared" si="95"/>
        <v>56</v>
      </c>
      <c r="NB43" s="105">
        <f t="shared" si="96"/>
        <v>0</v>
      </c>
      <c r="NC43" s="105">
        <f t="shared" si="100"/>
        <v>0</v>
      </c>
      <c r="ND43" s="144" t="str">
        <f t="shared" si="64"/>
        <v/>
      </c>
      <c r="NE43" s="144" t="str">
        <f t="shared" si="65"/>
        <v/>
      </c>
    </row>
    <row r="44" ht="15" spans="2:369">
      <c r="B44" s="138" t="s">
        <v>1011</v>
      </c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>
        <v>653</v>
      </c>
      <c r="S44" s="105">
        <v>1015</v>
      </c>
      <c r="T44" s="105">
        <v>248</v>
      </c>
      <c r="U44" s="105">
        <v>477</v>
      </c>
      <c r="V44" s="105">
        <v>1874</v>
      </c>
      <c r="W44" s="105">
        <v>1800</v>
      </c>
      <c r="X44" s="105">
        <v>2549</v>
      </c>
      <c r="Y44" s="105">
        <v>3687</v>
      </c>
      <c r="Z44" s="105">
        <v>4718</v>
      </c>
      <c r="AA44" s="105">
        <v>1429</v>
      </c>
      <c r="AB44" s="105">
        <v>334</v>
      </c>
      <c r="AC44" s="105">
        <v>2531</v>
      </c>
      <c r="AD44" s="105">
        <v>24</v>
      </c>
      <c r="AE44" s="105">
        <v>156</v>
      </c>
      <c r="AF44" s="105">
        <v>1016</v>
      </c>
      <c r="AG44" s="105">
        <v>1752</v>
      </c>
      <c r="AH44" s="105">
        <v>1928</v>
      </c>
      <c r="AI44" s="105">
        <v>2793</v>
      </c>
      <c r="AJ44" s="105">
        <v>3796</v>
      </c>
      <c r="AK44" s="105">
        <v>3922</v>
      </c>
      <c r="AL44" s="105">
        <v>4303</v>
      </c>
      <c r="AM44" s="105">
        <v>713</v>
      </c>
      <c r="AN44" s="105">
        <v>417</v>
      </c>
      <c r="AO44" s="105">
        <v>852</v>
      </c>
      <c r="AP44" s="105">
        <v>476</v>
      </c>
      <c r="AQ44" s="105">
        <v>493</v>
      </c>
      <c r="AR44" s="105">
        <v>307</v>
      </c>
      <c r="AS44" s="105">
        <v>9</v>
      </c>
      <c r="AT44" s="105">
        <v>621</v>
      </c>
      <c r="AU44" s="105">
        <v>1984</v>
      </c>
      <c r="AV44" s="105">
        <v>2442</v>
      </c>
      <c r="AW44" s="105">
        <v>3102</v>
      </c>
      <c r="AX44" s="105">
        <v>2730</v>
      </c>
      <c r="AY44" s="105">
        <v>1958</v>
      </c>
      <c r="AZ44" s="105">
        <v>1882</v>
      </c>
      <c r="BA44" s="105">
        <v>1131</v>
      </c>
      <c r="BB44" s="105">
        <v>644</v>
      </c>
      <c r="BC44" s="105">
        <v>1092</v>
      </c>
      <c r="BD44" s="105">
        <v>3351</v>
      </c>
      <c r="BE44" s="105">
        <v>2583</v>
      </c>
      <c r="BF44" s="105">
        <v>3097</v>
      </c>
      <c r="BG44" s="105">
        <v>2836</v>
      </c>
      <c r="BH44" s="105">
        <v>3285</v>
      </c>
      <c r="BI44" s="105">
        <v>5473</v>
      </c>
      <c r="BJ44" s="105">
        <v>7325</v>
      </c>
      <c r="BK44" s="105">
        <v>4591</v>
      </c>
      <c r="BL44" s="105">
        <v>5029</v>
      </c>
      <c r="BM44" s="105">
        <v>12117</v>
      </c>
      <c r="BN44" s="105">
        <v>6305</v>
      </c>
      <c r="BO44" s="105">
        <v>7852</v>
      </c>
      <c r="BP44" s="105">
        <v>5260</v>
      </c>
      <c r="BQ44" s="105">
        <v>1750</v>
      </c>
      <c r="BR44" s="105">
        <v>2895</v>
      </c>
      <c r="BS44" s="105">
        <v>126</v>
      </c>
      <c r="BT44" s="105">
        <v>902</v>
      </c>
      <c r="BU44" s="105">
        <v>550</v>
      </c>
      <c r="BV44" s="105">
        <v>2041</v>
      </c>
      <c r="BW44" s="105">
        <v>232</v>
      </c>
      <c r="BX44" s="105">
        <v>381</v>
      </c>
      <c r="BY44" s="105">
        <v>2216</v>
      </c>
      <c r="BZ44" s="139">
        <f t="shared" si="41"/>
        <v>-0.817116447965668</v>
      </c>
      <c r="CA44" s="139">
        <f t="shared" si="42"/>
        <v>4.81627296587927</v>
      </c>
      <c r="CB44" s="140">
        <f t="shared" si="43"/>
        <v>26008</v>
      </c>
      <c r="CC44" s="140">
        <f t="shared" si="67"/>
        <v>17021</v>
      </c>
      <c r="CD44" s="140">
        <f t="shared" si="68"/>
        <v>23984</v>
      </c>
      <c r="CE44" s="141">
        <f t="shared" si="44"/>
        <v>14146</v>
      </c>
      <c r="CF44" s="141">
        <f t="shared" si="45"/>
        <v>34657</v>
      </c>
      <c r="CG44" s="141">
        <f t="shared" si="46"/>
        <v>49418</v>
      </c>
      <c r="CH44" s="141">
        <f t="shared" si="47"/>
        <v>2829</v>
      </c>
      <c r="CI44" s="142">
        <f t="shared" si="69"/>
        <v>6473</v>
      </c>
      <c r="CJ44" s="142">
        <f t="shared" si="70"/>
        <v>12021</v>
      </c>
      <c r="CK44" s="143">
        <f t="shared" si="71"/>
        <v>1982</v>
      </c>
      <c r="CL44" s="105">
        <f t="shared" si="72"/>
        <v>1276</v>
      </c>
      <c r="CM44" s="105">
        <f t="shared" si="73"/>
        <v>2614</v>
      </c>
      <c r="CN44" s="105">
        <f t="shared" si="74"/>
        <v>8274</v>
      </c>
      <c r="CO44" s="105">
        <f t="shared" si="75"/>
        <v>4971</v>
      </c>
      <c r="CP44" s="105">
        <f t="shared" si="76"/>
        <v>5087</v>
      </c>
      <c r="CQ44" s="105">
        <f t="shared" si="77"/>
        <v>8516</v>
      </c>
      <c r="CR44" s="105">
        <f t="shared" ref="CR44:CR68" si="103">SUM(BH44:BJ44)</f>
        <v>16083</v>
      </c>
      <c r="CS44" s="105">
        <f t="shared" ref="CS44:CS75" si="104">SUM(BK44:BM44)</f>
        <v>21737</v>
      </c>
      <c r="CT44" s="105">
        <f t="shared" si="13"/>
        <v>19417</v>
      </c>
      <c r="CU44" s="105">
        <f t="shared" si="14"/>
        <v>4771</v>
      </c>
      <c r="CV44" s="105">
        <f t="shared" si="15"/>
        <v>3493</v>
      </c>
      <c r="CW44" s="139">
        <f t="shared" si="16"/>
        <v>-0.782814151588634</v>
      </c>
      <c r="CX44" s="139">
        <f t="shared" si="17"/>
        <v>-0.267868371410606</v>
      </c>
      <c r="CY44" s="131"/>
      <c r="CZ44" s="138" t="s">
        <v>1013</v>
      </c>
      <c r="DA44" s="138" t="s">
        <v>1013</v>
      </c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5"/>
      <c r="DO44" s="105"/>
      <c r="DP44" s="105">
        <v>1594</v>
      </c>
      <c r="DQ44" s="105">
        <v>1651</v>
      </c>
      <c r="DR44" s="105">
        <v>1061</v>
      </c>
      <c r="DS44" s="105">
        <v>759</v>
      </c>
      <c r="DT44" s="105">
        <v>570</v>
      </c>
      <c r="DU44" s="105">
        <v>550</v>
      </c>
      <c r="DV44" s="105">
        <v>203</v>
      </c>
      <c r="DW44" s="105">
        <v>317</v>
      </c>
      <c r="DX44" s="105">
        <v>104</v>
      </c>
      <c r="DY44" s="105">
        <v>122</v>
      </c>
      <c r="DZ44" s="105">
        <v>44</v>
      </c>
      <c r="EA44" s="105">
        <v>15</v>
      </c>
      <c r="EB44" s="105">
        <v>205</v>
      </c>
      <c r="EC44" s="105">
        <v>221</v>
      </c>
      <c r="ED44" s="105">
        <v>231</v>
      </c>
      <c r="EE44" s="105">
        <v>258</v>
      </c>
      <c r="EF44" s="105">
        <v>289</v>
      </c>
      <c r="EG44" s="105">
        <v>110</v>
      </c>
      <c r="EH44" s="105">
        <v>14</v>
      </c>
      <c r="EI44" s="105"/>
      <c r="EJ44" s="105"/>
      <c r="EK44" s="105">
        <v>150</v>
      </c>
      <c r="EL44" s="105">
        <v>527</v>
      </c>
      <c r="EM44" s="105">
        <v>363</v>
      </c>
      <c r="EN44" s="105">
        <v>531</v>
      </c>
      <c r="EO44" s="105">
        <v>361</v>
      </c>
      <c r="EP44" s="105">
        <v>416</v>
      </c>
      <c r="EQ44" s="105">
        <v>329</v>
      </c>
      <c r="ER44" s="105">
        <v>784</v>
      </c>
      <c r="ES44" s="105">
        <v>807</v>
      </c>
      <c r="ET44" s="105">
        <v>432</v>
      </c>
      <c r="EU44" s="105">
        <v>100</v>
      </c>
      <c r="EV44" s="105">
        <v>112</v>
      </c>
      <c r="EW44" s="105">
        <v>300</v>
      </c>
      <c r="EX44" s="105">
        <v>213</v>
      </c>
      <c r="EY44" s="105">
        <v>400</v>
      </c>
      <c r="EZ44" s="105">
        <v>569</v>
      </c>
      <c r="FA44" s="105">
        <v>1313</v>
      </c>
      <c r="FB44" s="105">
        <v>1535</v>
      </c>
      <c r="FC44" s="105">
        <v>3083</v>
      </c>
      <c r="FD44" s="105">
        <v>3180</v>
      </c>
      <c r="FE44" s="105">
        <v>2668</v>
      </c>
      <c r="FF44" s="105">
        <v>2750</v>
      </c>
      <c r="FG44" s="105">
        <v>2863</v>
      </c>
      <c r="FH44" s="105">
        <v>3249</v>
      </c>
      <c r="FI44" s="105">
        <v>3322</v>
      </c>
      <c r="FJ44" s="105">
        <v>1192</v>
      </c>
      <c r="FK44" s="105">
        <v>1246</v>
      </c>
      <c r="FL44" s="105">
        <v>1296</v>
      </c>
      <c r="FM44" s="105">
        <v>649</v>
      </c>
      <c r="FN44" s="105">
        <v>605</v>
      </c>
      <c r="FO44" s="105">
        <v>642</v>
      </c>
      <c r="FP44" s="105">
        <v>219</v>
      </c>
      <c r="FQ44" s="105">
        <v>1422</v>
      </c>
      <c r="FR44" s="105">
        <v>1522</v>
      </c>
      <c r="FS44" s="105">
        <v>1638</v>
      </c>
      <c r="FT44" s="105">
        <v>1692</v>
      </c>
      <c r="FU44" s="105">
        <v>1051</v>
      </c>
      <c r="FV44" s="105">
        <v>811</v>
      </c>
      <c r="FW44" s="105">
        <v>188</v>
      </c>
      <c r="FX44" s="105">
        <v>1092</v>
      </c>
      <c r="FY44" s="144">
        <f t="shared" si="48"/>
        <v>1.84259259259259</v>
      </c>
      <c r="FZ44" s="144">
        <f t="shared" si="49"/>
        <v>4.80851063829787</v>
      </c>
      <c r="GA44" s="140">
        <f t="shared" si="50"/>
        <v>0</v>
      </c>
      <c r="GB44" s="140">
        <v>6931</v>
      </c>
      <c r="GC44" s="140">
        <v>1537</v>
      </c>
      <c r="GD44" s="141">
        <f t="shared" si="51"/>
        <v>5062</v>
      </c>
      <c r="GE44" s="141">
        <f t="shared" si="52"/>
        <v>25145</v>
      </c>
      <c r="GF44" s="141">
        <f t="shared" si="53"/>
        <v>13174</v>
      </c>
      <c r="GG44" s="141">
        <f t="shared" si="54"/>
        <v>2091</v>
      </c>
      <c r="GH44" s="142">
        <v>710</v>
      </c>
      <c r="GI44" s="142">
        <v>413</v>
      </c>
      <c r="GJ44" s="142">
        <v>150</v>
      </c>
      <c r="GK44" s="143">
        <v>1421</v>
      </c>
      <c r="GL44" s="105">
        <v>1106</v>
      </c>
      <c r="GM44" s="105">
        <v>2023</v>
      </c>
      <c r="GN44" s="105">
        <v>512</v>
      </c>
      <c r="GO44" s="105">
        <v>1182</v>
      </c>
      <c r="GP44" s="105">
        <v>5931</v>
      </c>
      <c r="GQ44" s="105">
        <f t="shared" si="101"/>
        <v>8598</v>
      </c>
      <c r="GR44" s="105">
        <f t="shared" si="80"/>
        <v>9434</v>
      </c>
      <c r="GS44" s="105">
        <f t="shared" si="102"/>
        <v>3734</v>
      </c>
      <c r="GT44" s="105">
        <f t="shared" si="82"/>
        <v>1896</v>
      </c>
      <c r="GU44" s="105">
        <f t="shared" si="83"/>
        <v>3163</v>
      </c>
      <c r="GV44" s="105">
        <f t="shared" si="55"/>
        <v>4381</v>
      </c>
      <c r="GW44" s="139">
        <f t="shared" si="97"/>
        <v>-0.53561585753657</v>
      </c>
      <c r="GX44" s="139">
        <f t="shared" si="98"/>
        <v>0.38507745810939</v>
      </c>
      <c r="GZ44" s="138" t="s">
        <v>1014</v>
      </c>
      <c r="HA44" s="105"/>
      <c r="HB44" s="105"/>
      <c r="HC44" s="105"/>
      <c r="HD44" s="105"/>
      <c r="HE44" s="105"/>
      <c r="HF44" s="105"/>
      <c r="HG44" s="105"/>
      <c r="HH44" s="105"/>
      <c r="HI44" s="105"/>
      <c r="HJ44" s="105"/>
      <c r="HK44" s="105"/>
      <c r="HL44" s="105"/>
      <c r="HM44" s="105"/>
      <c r="HN44" s="105"/>
      <c r="HO44" s="105"/>
      <c r="HP44" s="105"/>
      <c r="HQ44" s="105"/>
      <c r="HR44" s="105"/>
      <c r="HS44" s="105">
        <v>111</v>
      </c>
      <c r="HT44" s="105">
        <v>62</v>
      </c>
      <c r="HU44" s="105">
        <v>140</v>
      </c>
      <c r="HV44" s="105">
        <v>257</v>
      </c>
      <c r="HW44" s="105">
        <v>129</v>
      </c>
      <c r="HX44" s="105">
        <v>125</v>
      </c>
      <c r="HY44" s="105">
        <v>283</v>
      </c>
      <c r="HZ44" s="105">
        <v>3</v>
      </c>
      <c r="IA44" s="105">
        <v>58</v>
      </c>
      <c r="IB44" s="105">
        <v>188</v>
      </c>
      <c r="IC44" s="105">
        <v>154</v>
      </c>
      <c r="ID44" s="105">
        <v>180</v>
      </c>
      <c r="IE44" s="105">
        <v>172</v>
      </c>
      <c r="IF44" s="105">
        <v>235</v>
      </c>
      <c r="IG44" s="105">
        <v>239</v>
      </c>
      <c r="IH44" s="105">
        <v>274</v>
      </c>
      <c r="II44" s="105">
        <v>336</v>
      </c>
      <c r="IJ44" s="105">
        <v>278</v>
      </c>
      <c r="IK44" s="105">
        <v>177</v>
      </c>
      <c r="IL44" s="105">
        <v>45</v>
      </c>
      <c r="IM44" s="105">
        <v>319</v>
      </c>
      <c r="IN44" s="105">
        <v>237</v>
      </c>
      <c r="IO44" s="105">
        <v>334</v>
      </c>
      <c r="IP44" s="105">
        <v>307</v>
      </c>
      <c r="IQ44" s="105">
        <v>263</v>
      </c>
      <c r="IR44" s="105">
        <v>201</v>
      </c>
      <c r="IS44" s="105">
        <v>129</v>
      </c>
      <c r="IT44" s="105">
        <v>590</v>
      </c>
      <c r="IU44" s="105">
        <v>617</v>
      </c>
      <c r="IV44" s="105">
        <v>336</v>
      </c>
      <c r="IW44" s="105">
        <v>350</v>
      </c>
      <c r="IX44" s="105">
        <v>263</v>
      </c>
      <c r="IY44" s="105">
        <v>242</v>
      </c>
      <c r="IZ44" s="105">
        <v>22</v>
      </c>
      <c r="JA44" s="105">
        <v>56</v>
      </c>
      <c r="JB44" s="105">
        <v>83</v>
      </c>
      <c r="JC44" s="105">
        <v>103</v>
      </c>
      <c r="JD44" s="105">
        <v>395</v>
      </c>
      <c r="JE44" s="105">
        <v>195</v>
      </c>
      <c r="JF44" s="105">
        <v>478</v>
      </c>
      <c r="JG44" s="105">
        <v>411</v>
      </c>
      <c r="JH44" s="105"/>
      <c r="JI44" s="138" t="s">
        <v>1014</v>
      </c>
      <c r="JJ44" s="105"/>
      <c r="JK44" s="105"/>
      <c r="JL44" s="105"/>
      <c r="JM44" s="105"/>
      <c r="JN44" s="105"/>
      <c r="JO44" s="105"/>
      <c r="JP44" s="105"/>
      <c r="JQ44" s="105"/>
      <c r="JR44" s="105"/>
      <c r="JS44" s="105"/>
      <c r="JT44" s="105"/>
      <c r="JU44" s="105"/>
      <c r="JV44" s="105"/>
      <c r="JW44" s="105"/>
      <c r="JX44" s="105"/>
      <c r="JY44" s="105"/>
      <c r="JZ44" s="105"/>
      <c r="KA44" s="105"/>
      <c r="KB44" s="105">
        <v>111</v>
      </c>
      <c r="KC44" s="105">
        <v>62</v>
      </c>
      <c r="KD44" s="105">
        <v>140</v>
      </c>
      <c r="KE44" s="105">
        <v>257</v>
      </c>
      <c r="KF44" s="105">
        <v>129</v>
      </c>
      <c r="KG44" s="105">
        <v>125</v>
      </c>
      <c r="KH44" s="105">
        <v>283</v>
      </c>
      <c r="KI44" s="105">
        <v>3</v>
      </c>
      <c r="KJ44" s="105">
        <v>58</v>
      </c>
      <c r="KK44" s="105">
        <v>188</v>
      </c>
      <c r="KL44" s="105">
        <v>154</v>
      </c>
      <c r="KM44" s="105">
        <v>180</v>
      </c>
      <c r="KN44" s="105">
        <v>172</v>
      </c>
      <c r="KO44" s="105">
        <v>235</v>
      </c>
      <c r="KP44" s="105">
        <v>239</v>
      </c>
      <c r="KQ44" s="105">
        <v>274</v>
      </c>
      <c r="KR44" s="105">
        <v>336</v>
      </c>
      <c r="KS44" s="105">
        <v>278</v>
      </c>
      <c r="KT44" s="105">
        <v>177</v>
      </c>
      <c r="KU44" s="105">
        <v>45</v>
      </c>
      <c r="KV44" s="105">
        <v>319</v>
      </c>
      <c r="KW44" s="105">
        <v>237</v>
      </c>
      <c r="KX44" s="105">
        <v>334</v>
      </c>
      <c r="KY44" s="105">
        <v>307</v>
      </c>
      <c r="KZ44" s="105">
        <v>263</v>
      </c>
      <c r="LA44" s="105">
        <v>201</v>
      </c>
      <c r="LB44" s="105">
        <v>129</v>
      </c>
      <c r="LC44" s="105">
        <v>590</v>
      </c>
      <c r="LD44" s="105">
        <v>617</v>
      </c>
      <c r="LE44" s="105">
        <v>336</v>
      </c>
      <c r="LF44" s="105">
        <v>350</v>
      </c>
      <c r="LG44" s="105">
        <v>263</v>
      </c>
      <c r="LH44" s="105">
        <v>242</v>
      </c>
      <c r="LI44" s="105">
        <v>22</v>
      </c>
      <c r="LJ44" s="105">
        <v>56</v>
      </c>
      <c r="LK44" s="105">
        <v>83</v>
      </c>
      <c r="LL44" s="105">
        <v>103</v>
      </c>
      <c r="LM44" s="105">
        <v>395</v>
      </c>
      <c r="LN44" s="105">
        <v>195</v>
      </c>
      <c r="LO44" s="105">
        <v>478</v>
      </c>
      <c r="LP44" s="105">
        <v>411</v>
      </c>
      <c r="LQ44" s="105">
        <v>352</v>
      </c>
      <c r="LR44" s="105">
        <v>284</v>
      </c>
      <c r="LS44" s="105">
        <v>317</v>
      </c>
      <c r="LT44" s="105">
        <v>335</v>
      </c>
      <c r="LU44" s="105">
        <v>83</v>
      </c>
      <c r="LV44" s="105">
        <v>595</v>
      </c>
      <c r="LW44" s="105">
        <v>317</v>
      </c>
      <c r="LX44" s="105">
        <v>238</v>
      </c>
      <c r="LY44" s="105">
        <v>234</v>
      </c>
      <c r="LZ44" s="105">
        <v>248</v>
      </c>
      <c r="MA44" s="105">
        <v>230</v>
      </c>
      <c r="MB44" s="105">
        <v>198</v>
      </c>
      <c r="MC44" s="105">
        <v>289</v>
      </c>
      <c r="MD44" s="105">
        <v>143</v>
      </c>
      <c r="ME44" s="105">
        <v>108</v>
      </c>
      <c r="MF44" s="105">
        <v>202</v>
      </c>
      <c r="MG44" s="144">
        <f t="shared" si="58"/>
        <v>-0.397014925373134</v>
      </c>
      <c r="MH44" s="144">
        <f t="shared" si="59"/>
        <v>0.87037037037037</v>
      </c>
      <c r="MJ44" s="143">
        <f t="shared" si="60"/>
        <v>0</v>
      </c>
      <c r="MK44" s="143">
        <f t="shared" si="84"/>
        <v>824</v>
      </c>
      <c r="ML44" s="143">
        <f t="shared" si="85"/>
        <v>2400</v>
      </c>
      <c r="MM44" s="142">
        <f t="shared" si="61"/>
        <v>3555</v>
      </c>
      <c r="MN44" s="142">
        <f t="shared" si="62"/>
        <v>2950</v>
      </c>
      <c r="MO44" s="142">
        <f t="shared" si="63"/>
        <v>3368</v>
      </c>
      <c r="MQ44" s="142">
        <f t="shared" si="86"/>
        <v>888</v>
      </c>
      <c r="MR44" s="143">
        <f t="shared" si="87"/>
        <v>541</v>
      </c>
      <c r="MS44" s="105">
        <f t="shared" si="88"/>
        <v>878</v>
      </c>
      <c r="MT44" s="105">
        <f t="shared" si="89"/>
        <v>593</v>
      </c>
      <c r="MU44" s="105">
        <f t="shared" si="90"/>
        <v>1543</v>
      </c>
      <c r="MV44" s="105">
        <f t="shared" si="91"/>
        <v>855</v>
      </c>
      <c r="MW44" s="105">
        <f t="shared" si="92"/>
        <v>161</v>
      </c>
      <c r="MX44" s="105">
        <f t="shared" si="93"/>
        <v>693</v>
      </c>
      <c r="MY44" s="105">
        <f t="shared" si="99"/>
        <v>1241</v>
      </c>
      <c r="MZ44" s="105">
        <f t="shared" si="94"/>
        <v>936</v>
      </c>
      <c r="NA44" s="105">
        <f t="shared" si="95"/>
        <v>995</v>
      </c>
      <c r="NB44" s="105">
        <f t="shared" si="96"/>
        <v>720</v>
      </c>
      <c r="NC44" s="105">
        <f t="shared" si="100"/>
        <v>717</v>
      </c>
      <c r="ND44" s="144">
        <f t="shared" si="64"/>
        <v>-0.422240128928284</v>
      </c>
      <c r="NE44" s="144">
        <f t="shared" si="65"/>
        <v>-0.00416666666666665</v>
      </c>
    </row>
    <row r="45" ht="15" spans="2:369">
      <c r="B45" s="138" t="s">
        <v>999</v>
      </c>
      <c r="C45" s="105"/>
      <c r="D45" s="105"/>
      <c r="E45" s="105">
        <v>714</v>
      </c>
      <c r="F45" s="105">
        <v>1397</v>
      </c>
      <c r="G45" s="105">
        <v>2996</v>
      </c>
      <c r="H45" s="105">
        <v>4661</v>
      </c>
      <c r="I45" s="105">
        <v>2939</v>
      </c>
      <c r="J45" s="105">
        <v>3959</v>
      </c>
      <c r="K45" s="105">
        <v>2561</v>
      </c>
      <c r="L45" s="105">
        <v>2337</v>
      </c>
      <c r="M45" s="105">
        <v>1143</v>
      </c>
      <c r="N45" s="105">
        <v>3301</v>
      </c>
      <c r="O45" s="105">
        <v>2999</v>
      </c>
      <c r="P45" s="105">
        <v>2369</v>
      </c>
      <c r="Q45" s="105">
        <v>3219</v>
      </c>
      <c r="R45" s="105">
        <v>4003</v>
      </c>
      <c r="S45" s="105">
        <v>5488</v>
      </c>
      <c r="T45" s="105">
        <v>4377</v>
      </c>
      <c r="U45" s="105">
        <v>668</v>
      </c>
      <c r="V45" s="105">
        <v>197</v>
      </c>
      <c r="W45" s="105">
        <v>186</v>
      </c>
      <c r="X45" s="105">
        <v>837</v>
      </c>
      <c r="Y45" s="105">
        <v>750</v>
      </c>
      <c r="Z45" s="105">
        <v>5457</v>
      </c>
      <c r="AA45" s="105">
        <v>3068</v>
      </c>
      <c r="AB45" s="105">
        <v>277</v>
      </c>
      <c r="AC45" s="105">
        <v>804</v>
      </c>
      <c r="AD45" s="105">
        <v>450</v>
      </c>
      <c r="AE45" s="105">
        <v>1085</v>
      </c>
      <c r="AF45" s="105">
        <v>168</v>
      </c>
      <c r="AG45" s="105">
        <v>410</v>
      </c>
      <c r="AH45" s="105">
        <v>23</v>
      </c>
      <c r="AI45" s="105">
        <v>51</v>
      </c>
      <c r="AJ45" s="105">
        <v>1906</v>
      </c>
      <c r="AK45" s="105">
        <v>1380</v>
      </c>
      <c r="AL45" s="105">
        <v>3895</v>
      </c>
      <c r="AM45" s="105">
        <v>1076</v>
      </c>
      <c r="AN45" s="105">
        <v>970</v>
      </c>
      <c r="AO45" s="105">
        <v>1844</v>
      </c>
      <c r="AP45" s="105">
        <v>1047</v>
      </c>
      <c r="AQ45" s="105">
        <v>1795</v>
      </c>
      <c r="AR45" s="105">
        <v>3591</v>
      </c>
      <c r="AS45" s="105">
        <v>2458</v>
      </c>
      <c r="AT45" s="105">
        <v>2882</v>
      </c>
      <c r="AU45" s="105">
        <v>2069</v>
      </c>
      <c r="AV45" s="105">
        <v>2161</v>
      </c>
      <c r="AW45" s="105">
        <v>1314</v>
      </c>
      <c r="AX45" s="105">
        <v>2094</v>
      </c>
      <c r="AY45" s="105">
        <v>3353</v>
      </c>
      <c r="AZ45" s="105">
        <v>2104</v>
      </c>
      <c r="BA45" s="105">
        <v>3145</v>
      </c>
      <c r="BB45" s="105">
        <v>751</v>
      </c>
      <c r="BC45" s="105">
        <v>4747</v>
      </c>
      <c r="BD45" s="105">
        <v>1824</v>
      </c>
      <c r="BE45" s="105">
        <v>3000</v>
      </c>
      <c r="BF45" s="105">
        <v>3145</v>
      </c>
      <c r="BG45" s="105">
        <v>3537</v>
      </c>
      <c r="BH45" s="105">
        <v>3156</v>
      </c>
      <c r="BI45" s="105">
        <v>3039</v>
      </c>
      <c r="BJ45" s="105">
        <v>4747</v>
      </c>
      <c r="BK45" s="105">
        <v>87</v>
      </c>
      <c r="BL45" s="105">
        <v>681</v>
      </c>
      <c r="BM45" s="105">
        <v>1102</v>
      </c>
      <c r="BN45" s="105">
        <v>581</v>
      </c>
      <c r="BO45" s="105">
        <v>849</v>
      </c>
      <c r="BP45" s="105">
        <v>795</v>
      </c>
      <c r="BQ45" s="105">
        <v>654</v>
      </c>
      <c r="BR45" s="105">
        <v>588</v>
      </c>
      <c r="BS45" s="105">
        <v>3402</v>
      </c>
      <c r="BT45" s="105">
        <v>1624</v>
      </c>
      <c r="BU45" s="105">
        <v>1584</v>
      </c>
      <c r="BV45" s="105">
        <v>2586</v>
      </c>
      <c r="BW45" s="105">
        <v>1673</v>
      </c>
      <c r="BX45" s="105">
        <v>235</v>
      </c>
      <c r="BY45" s="105">
        <v>867</v>
      </c>
      <c r="BZ45" s="139">
        <f t="shared" si="41"/>
        <v>-0.213248638838475</v>
      </c>
      <c r="CA45" s="139">
        <f t="shared" si="42"/>
        <v>2.68936170212766</v>
      </c>
      <c r="CB45" s="140">
        <f t="shared" si="43"/>
        <v>26008</v>
      </c>
      <c r="CC45" s="140">
        <f t="shared" si="67"/>
        <v>30550</v>
      </c>
      <c r="CD45" s="140">
        <f t="shared" si="68"/>
        <v>13517</v>
      </c>
      <c r="CE45" s="141">
        <f t="shared" si="44"/>
        <v>23301</v>
      </c>
      <c r="CF45" s="141">
        <f t="shared" si="45"/>
        <v>36548</v>
      </c>
      <c r="CG45" s="141">
        <f t="shared" si="46"/>
        <v>14533</v>
      </c>
      <c r="CH45" s="141">
        <f t="shared" si="47"/>
        <v>2775</v>
      </c>
      <c r="CI45" s="142">
        <f t="shared" si="69"/>
        <v>484</v>
      </c>
      <c r="CJ45" s="142">
        <f t="shared" si="70"/>
        <v>7181</v>
      </c>
      <c r="CK45" s="143">
        <f t="shared" si="71"/>
        <v>3890</v>
      </c>
      <c r="CL45" s="105">
        <f t="shared" si="72"/>
        <v>6433</v>
      </c>
      <c r="CM45" s="105">
        <f t="shared" si="73"/>
        <v>7409</v>
      </c>
      <c r="CN45" s="105">
        <f t="shared" si="74"/>
        <v>5569</v>
      </c>
      <c r="CO45" s="105">
        <f t="shared" si="75"/>
        <v>8602</v>
      </c>
      <c r="CP45" s="105">
        <f t="shared" si="76"/>
        <v>7322</v>
      </c>
      <c r="CQ45" s="105">
        <f t="shared" si="77"/>
        <v>9682</v>
      </c>
      <c r="CR45" s="105">
        <f t="shared" si="103"/>
        <v>10942</v>
      </c>
      <c r="CS45" s="105">
        <f t="shared" si="104"/>
        <v>1870</v>
      </c>
      <c r="CT45" s="105">
        <f t="shared" si="13"/>
        <v>2225</v>
      </c>
      <c r="CU45" s="105">
        <f t="shared" si="14"/>
        <v>4644</v>
      </c>
      <c r="CV45" s="105">
        <f t="shared" si="15"/>
        <v>5794</v>
      </c>
      <c r="CW45" s="139">
        <f t="shared" si="16"/>
        <v>-0.470480716505209</v>
      </c>
      <c r="CX45" s="139">
        <f t="shared" si="17"/>
        <v>0.247631352282515</v>
      </c>
      <c r="CY45" s="131"/>
      <c r="CZ45" s="138" t="s">
        <v>1015</v>
      </c>
      <c r="DA45" s="138" t="s">
        <v>1015</v>
      </c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>
        <v>5000</v>
      </c>
      <c r="DN45" s="105"/>
      <c r="DO45" s="105"/>
      <c r="DP45" s="105"/>
      <c r="DQ45" s="105">
        <v>500</v>
      </c>
      <c r="DR45" s="105">
        <v>389</v>
      </c>
      <c r="DS45" s="105">
        <v>410</v>
      </c>
      <c r="DT45" s="105">
        <v>119</v>
      </c>
      <c r="DU45" s="105">
        <v>121</v>
      </c>
      <c r="DV45" s="105">
        <v>50</v>
      </c>
      <c r="DW45" s="105">
        <v>348</v>
      </c>
      <c r="DX45" s="105">
        <v>400</v>
      </c>
      <c r="DY45" s="105">
        <v>1005</v>
      </c>
      <c r="DZ45" s="105">
        <v>159</v>
      </c>
      <c r="EA45" s="105">
        <v>12</v>
      </c>
      <c r="EB45" s="105">
        <v>198</v>
      </c>
      <c r="EC45" s="105">
        <v>1298</v>
      </c>
      <c r="ED45" s="105">
        <v>3526</v>
      </c>
      <c r="EE45" s="105">
        <v>792</v>
      </c>
      <c r="EF45" s="105">
        <v>521</v>
      </c>
      <c r="EG45" s="105">
        <v>304</v>
      </c>
      <c r="EH45" s="105">
        <v>1833</v>
      </c>
      <c r="EI45" s="105">
        <v>613</v>
      </c>
      <c r="EJ45" s="105">
        <v>1259</v>
      </c>
      <c r="EK45" s="105">
        <v>2740</v>
      </c>
      <c r="EL45" s="105">
        <v>768</v>
      </c>
      <c r="EM45" s="105"/>
      <c r="EN45" s="105"/>
      <c r="EO45" s="105">
        <v>196</v>
      </c>
      <c r="EP45" s="105">
        <v>508</v>
      </c>
      <c r="EQ45" s="105">
        <v>600</v>
      </c>
      <c r="ER45" s="105">
        <v>787</v>
      </c>
      <c r="ES45" s="105">
        <v>1589</v>
      </c>
      <c r="ET45" s="105">
        <v>1770</v>
      </c>
      <c r="EU45" s="105">
        <v>454</v>
      </c>
      <c r="EV45" s="105">
        <v>2852</v>
      </c>
      <c r="EW45" s="105">
        <v>4710</v>
      </c>
      <c r="EX45" s="105">
        <v>3652</v>
      </c>
      <c r="EY45" s="105">
        <v>1234</v>
      </c>
      <c r="EZ45" s="105">
        <v>1340</v>
      </c>
      <c r="FA45" s="105">
        <v>442</v>
      </c>
      <c r="FB45" s="105">
        <v>2775</v>
      </c>
      <c r="FC45" s="105">
        <v>2947</v>
      </c>
      <c r="FD45" s="105">
        <v>3292</v>
      </c>
      <c r="FE45" s="105">
        <v>3307</v>
      </c>
      <c r="FF45" s="105">
        <v>2704</v>
      </c>
      <c r="FG45" s="105">
        <v>1770</v>
      </c>
      <c r="FH45" s="105">
        <v>2302</v>
      </c>
      <c r="FI45" s="105">
        <v>2239</v>
      </c>
      <c r="FJ45" s="105">
        <v>973</v>
      </c>
      <c r="FK45" s="105">
        <v>2295</v>
      </c>
      <c r="FL45" s="105">
        <v>1797</v>
      </c>
      <c r="FM45" s="105">
        <v>1602</v>
      </c>
      <c r="FN45" s="105">
        <v>1462</v>
      </c>
      <c r="FO45" s="105">
        <v>1933</v>
      </c>
      <c r="FP45" s="105">
        <v>2506</v>
      </c>
      <c r="FQ45" s="105">
        <v>3699</v>
      </c>
      <c r="FR45" s="105">
        <v>4103</v>
      </c>
      <c r="FS45" s="105">
        <v>5091</v>
      </c>
      <c r="FT45" s="105">
        <v>8076</v>
      </c>
      <c r="FU45" s="105">
        <v>12000</v>
      </c>
      <c r="FV45" s="105">
        <v>11560</v>
      </c>
      <c r="FW45" s="105">
        <v>5000</v>
      </c>
      <c r="FX45" s="105">
        <v>5736</v>
      </c>
      <c r="FY45" s="144">
        <f t="shared" si="48"/>
        <v>4.19198664440735</v>
      </c>
      <c r="FZ45" s="144">
        <f t="shared" si="49"/>
        <v>0.1472</v>
      </c>
      <c r="GA45" s="140">
        <f t="shared" si="50"/>
        <v>5000</v>
      </c>
      <c r="GB45" s="140">
        <v>3342</v>
      </c>
      <c r="GC45" s="140">
        <v>13255</v>
      </c>
      <c r="GD45" s="141">
        <f t="shared" si="51"/>
        <v>14234</v>
      </c>
      <c r="GE45" s="141">
        <f t="shared" si="52"/>
        <v>28004</v>
      </c>
      <c r="GF45" s="141">
        <f t="shared" si="53"/>
        <v>45537</v>
      </c>
      <c r="GG45" s="141">
        <f t="shared" si="54"/>
        <v>22296</v>
      </c>
      <c r="GH45" s="142">
        <v>5616</v>
      </c>
      <c r="GI45" s="142">
        <v>2658</v>
      </c>
      <c r="GJ45" s="142">
        <v>4612</v>
      </c>
      <c r="GK45" s="143">
        <v>768</v>
      </c>
      <c r="GL45" s="105">
        <v>1304</v>
      </c>
      <c r="GM45" s="105">
        <v>4146</v>
      </c>
      <c r="GN45" s="105">
        <v>8016</v>
      </c>
      <c r="GO45" s="105">
        <v>6226</v>
      </c>
      <c r="GP45" s="105">
        <v>6164</v>
      </c>
      <c r="GQ45" s="105">
        <f t="shared" si="101"/>
        <v>9303</v>
      </c>
      <c r="GR45" s="105">
        <f t="shared" si="80"/>
        <v>6311</v>
      </c>
      <c r="GS45" s="105">
        <f t="shared" si="102"/>
        <v>5065</v>
      </c>
      <c r="GT45" s="105">
        <f t="shared" si="82"/>
        <v>4997</v>
      </c>
      <c r="GU45" s="105">
        <f t="shared" si="83"/>
        <v>10308</v>
      </c>
      <c r="GV45" s="105">
        <f t="shared" si="55"/>
        <v>25167</v>
      </c>
      <c r="GW45" s="139">
        <f t="shared" si="97"/>
        <v>2.98779908096974</v>
      </c>
      <c r="GX45" s="139">
        <f t="shared" si="98"/>
        <v>1.44150174621653</v>
      </c>
      <c r="GZ45" s="138" t="s">
        <v>1016</v>
      </c>
      <c r="HA45" s="105"/>
      <c r="HB45" s="105"/>
      <c r="HC45" s="105"/>
      <c r="HD45" s="105"/>
      <c r="HE45" s="105"/>
      <c r="HF45" s="105"/>
      <c r="HG45" s="105"/>
      <c r="HH45" s="105"/>
      <c r="HI45" s="105"/>
      <c r="HJ45" s="105"/>
      <c r="HK45" s="105"/>
      <c r="HL45" s="105"/>
      <c r="HM45" s="105"/>
      <c r="HN45" s="105"/>
      <c r="HO45" s="105"/>
      <c r="HP45" s="105"/>
      <c r="HQ45" s="105"/>
      <c r="HR45" s="105"/>
      <c r="HS45" s="105"/>
      <c r="HT45" s="105"/>
      <c r="HU45" s="105"/>
      <c r="HV45" s="105"/>
      <c r="HW45" s="105"/>
      <c r="HX45" s="105"/>
      <c r="HY45" s="105"/>
      <c r="HZ45" s="105"/>
      <c r="IA45" s="105"/>
      <c r="IB45" s="105"/>
      <c r="IC45" s="105"/>
      <c r="ID45" s="105"/>
      <c r="IE45" s="105"/>
      <c r="IF45" s="105"/>
      <c r="IG45" s="105"/>
      <c r="IH45" s="105"/>
      <c r="II45" s="105"/>
      <c r="IJ45" s="105"/>
      <c r="IK45" s="105"/>
      <c r="IL45" s="105"/>
      <c r="IM45" s="105"/>
      <c r="IN45" s="105"/>
      <c r="IO45" s="105"/>
      <c r="IP45" s="105"/>
      <c r="IQ45" s="105"/>
      <c r="IR45" s="105"/>
      <c r="IS45" s="105"/>
      <c r="IT45" s="105"/>
      <c r="IU45" s="105">
        <v>84</v>
      </c>
      <c r="IV45" s="105">
        <v>43</v>
      </c>
      <c r="IW45" s="105">
        <v>46</v>
      </c>
      <c r="IX45" s="105">
        <v>38</v>
      </c>
      <c r="IY45" s="105">
        <v>126</v>
      </c>
      <c r="IZ45" s="105">
        <v>31</v>
      </c>
      <c r="JA45" s="105">
        <v>57</v>
      </c>
      <c r="JB45" s="105">
        <v>74</v>
      </c>
      <c r="JC45" s="105">
        <v>4</v>
      </c>
      <c r="JD45" s="105">
        <v>208</v>
      </c>
      <c r="JE45" s="105">
        <v>188</v>
      </c>
      <c r="JF45" s="105">
        <v>97</v>
      </c>
      <c r="JG45" s="105">
        <v>152</v>
      </c>
      <c r="JH45" s="105"/>
      <c r="JI45" s="138" t="s">
        <v>1016</v>
      </c>
      <c r="JJ45" s="105"/>
      <c r="JK45" s="105"/>
      <c r="JL45" s="105"/>
      <c r="JM45" s="105"/>
      <c r="JN45" s="105"/>
      <c r="JO45" s="105"/>
      <c r="JP45" s="105"/>
      <c r="JQ45" s="105"/>
      <c r="JR45" s="105"/>
      <c r="JS45" s="105"/>
      <c r="JT45" s="105"/>
      <c r="JU45" s="105"/>
      <c r="JV45" s="105"/>
      <c r="JW45" s="105"/>
      <c r="JX45" s="105"/>
      <c r="JY45" s="105"/>
      <c r="JZ45" s="105"/>
      <c r="KA45" s="105"/>
      <c r="KB45" s="105"/>
      <c r="KC45" s="105"/>
      <c r="KD45" s="105"/>
      <c r="KE45" s="105"/>
      <c r="KF45" s="105"/>
      <c r="KG45" s="105"/>
      <c r="KH45" s="105"/>
      <c r="KI45" s="105"/>
      <c r="KJ45" s="105"/>
      <c r="KK45" s="105"/>
      <c r="KL45" s="105"/>
      <c r="KM45" s="105"/>
      <c r="KN45" s="105"/>
      <c r="KO45" s="105"/>
      <c r="KP45" s="105"/>
      <c r="KQ45" s="105"/>
      <c r="KR45" s="105"/>
      <c r="KS45" s="105"/>
      <c r="KT45" s="105"/>
      <c r="KU45" s="105"/>
      <c r="KV45" s="105"/>
      <c r="KW45" s="105"/>
      <c r="KX45" s="105"/>
      <c r="KY45" s="105"/>
      <c r="KZ45" s="105"/>
      <c r="LA45" s="105"/>
      <c r="LB45" s="105"/>
      <c r="LC45" s="105"/>
      <c r="LD45" s="105">
        <v>84</v>
      </c>
      <c r="LE45" s="105">
        <v>43</v>
      </c>
      <c r="LF45" s="105">
        <v>46</v>
      </c>
      <c r="LG45" s="105">
        <v>38</v>
      </c>
      <c r="LH45" s="105">
        <v>126</v>
      </c>
      <c r="LI45" s="105">
        <v>31</v>
      </c>
      <c r="LJ45" s="105">
        <v>57</v>
      </c>
      <c r="LK45" s="105">
        <v>74</v>
      </c>
      <c r="LL45" s="105">
        <v>4</v>
      </c>
      <c r="LM45" s="105">
        <v>208</v>
      </c>
      <c r="LN45" s="105">
        <v>188</v>
      </c>
      <c r="LO45" s="105">
        <v>97</v>
      </c>
      <c r="LP45" s="105">
        <v>152</v>
      </c>
      <c r="LQ45" s="105">
        <v>37</v>
      </c>
      <c r="LR45" s="105">
        <v>91</v>
      </c>
      <c r="LS45" s="105">
        <v>97</v>
      </c>
      <c r="LT45" s="105">
        <v>126</v>
      </c>
      <c r="LU45" s="105">
        <v>37</v>
      </c>
      <c r="LV45" s="105">
        <v>44</v>
      </c>
      <c r="LW45" s="105">
        <v>48</v>
      </c>
      <c r="LX45" s="105">
        <v>47</v>
      </c>
      <c r="LY45" s="105">
        <v>48</v>
      </c>
      <c r="LZ45" s="105">
        <v>39</v>
      </c>
      <c r="MA45" s="105">
        <v>40</v>
      </c>
      <c r="MB45" s="105">
        <v>62</v>
      </c>
      <c r="MC45" s="105">
        <v>8</v>
      </c>
      <c r="MD45" s="105">
        <v>0</v>
      </c>
      <c r="ME45" s="105">
        <v>0</v>
      </c>
      <c r="MF45" s="105">
        <v>0</v>
      </c>
      <c r="MG45" s="144" t="str">
        <f t="shared" si="58"/>
        <v/>
      </c>
      <c r="MH45" s="144" t="str">
        <f t="shared" si="59"/>
        <v/>
      </c>
      <c r="MJ45" s="143">
        <f t="shared" si="60"/>
        <v>0</v>
      </c>
      <c r="MK45" s="143">
        <f t="shared" si="84"/>
        <v>0</v>
      </c>
      <c r="ML45" s="143">
        <f t="shared" si="85"/>
        <v>0</v>
      </c>
      <c r="MM45" s="142">
        <f t="shared" si="61"/>
        <v>127</v>
      </c>
      <c r="MN45" s="142">
        <f t="shared" si="62"/>
        <v>1058</v>
      </c>
      <c r="MO45" s="142">
        <f t="shared" si="63"/>
        <v>687</v>
      </c>
      <c r="MQ45" s="142">
        <f t="shared" si="86"/>
        <v>0</v>
      </c>
      <c r="MR45" s="143">
        <f t="shared" si="87"/>
        <v>0</v>
      </c>
      <c r="MS45" s="105">
        <f t="shared" si="88"/>
        <v>0</v>
      </c>
      <c r="MT45" s="105">
        <f t="shared" si="89"/>
        <v>0</v>
      </c>
      <c r="MU45" s="105">
        <f t="shared" si="90"/>
        <v>127</v>
      </c>
      <c r="MV45" s="105">
        <f t="shared" si="91"/>
        <v>210</v>
      </c>
      <c r="MW45" s="105">
        <f t="shared" si="92"/>
        <v>162</v>
      </c>
      <c r="MX45" s="105">
        <f t="shared" si="93"/>
        <v>400</v>
      </c>
      <c r="MY45" s="105">
        <f t="shared" si="99"/>
        <v>286</v>
      </c>
      <c r="MZ45" s="105">
        <f t="shared" si="94"/>
        <v>314</v>
      </c>
      <c r="NA45" s="105">
        <f t="shared" si="95"/>
        <v>129</v>
      </c>
      <c r="NB45" s="105">
        <f t="shared" si="96"/>
        <v>134</v>
      </c>
      <c r="NC45" s="105">
        <f t="shared" si="100"/>
        <v>110</v>
      </c>
      <c r="ND45" s="144">
        <f t="shared" si="64"/>
        <v>-0.615384615384615</v>
      </c>
      <c r="NE45" s="144">
        <f t="shared" si="65"/>
        <v>-0.17910447761194</v>
      </c>
    </row>
    <row r="46" ht="15" spans="2:369">
      <c r="B46" s="138" t="s">
        <v>1017</v>
      </c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>
        <v>97</v>
      </c>
      <c r="AD46" s="105">
        <v>566</v>
      </c>
      <c r="AE46" s="105">
        <v>531</v>
      </c>
      <c r="AF46" s="105">
        <v>2316</v>
      </c>
      <c r="AG46" s="105">
        <v>546</v>
      </c>
      <c r="AH46" s="105">
        <v>1</v>
      </c>
      <c r="AI46" s="105">
        <v>1880</v>
      </c>
      <c r="AJ46" s="105">
        <v>3054</v>
      </c>
      <c r="AK46" s="105">
        <v>467</v>
      </c>
      <c r="AL46" s="105">
        <v>2213</v>
      </c>
      <c r="AM46" s="105">
        <v>4675</v>
      </c>
      <c r="AN46" s="105">
        <v>13</v>
      </c>
      <c r="AO46" s="105">
        <v>2486</v>
      </c>
      <c r="AP46" s="105">
        <v>4130</v>
      </c>
      <c r="AQ46" s="105">
        <v>4431</v>
      </c>
      <c r="AR46" s="105">
        <v>2958</v>
      </c>
      <c r="AS46" s="105">
        <v>6183</v>
      </c>
      <c r="AT46" s="105">
        <v>8913</v>
      </c>
      <c r="AU46" s="105">
        <v>1209</v>
      </c>
      <c r="AV46" s="105">
        <v>9151</v>
      </c>
      <c r="AW46" s="105">
        <v>149</v>
      </c>
      <c r="AX46" s="105">
        <v>2539</v>
      </c>
      <c r="AY46" s="105">
        <v>5746</v>
      </c>
      <c r="AZ46" s="105">
        <v>2085</v>
      </c>
      <c r="BA46" s="105">
        <v>2269</v>
      </c>
      <c r="BB46" s="105">
        <v>1339</v>
      </c>
      <c r="BC46" s="105">
        <v>6263</v>
      </c>
      <c r="BD46" s="105">
        <v>4499</v>
      </c>
      <c r="BE46" s="105">
        <v>4678</v>
      </c>
      <c r="BF46" s="105">
        <v>5787</v>
      </c>
      <c r="BG46" s="105">
        <v>2506</v>
      </c>
      <c r="BH46" s="105">
        <v>3114</v>
      </c>
      <c r="BI46" s="105">
        <v>3914</v>
      </c>
      <c r="BJ46" s="105">
        <v>2978</v>
      </c>
      <c r="BK46" s="105">
        <v>0</v>
      </c>
      <c r="BL46" s="105">
        <v>1884</v>
      </c>
      <c r="BM46" s="105">
        <v>3493</v>
      </c>
      <c r="BN46" s="105">
        <v>3474</v>
      </c>
      <c r="BO46" s="105">
        <v>4048</v>
      </c>
      <c r="BP46" s="105">
        <v>4537</v>
      </c>
      <c r="BQ46" s="105">
        <v>1949</v>
      </c>
      <c r="BR46" s="105">
        <v>619</v>
      </c>
      <c r="BS46" s="105">
        <v>6</v>
      </c>
      <c r="BT46" s="105">
        <v>4</v>
      </c>
      <c r="BU46" s="105">
        <v>0</v>
      </c>
      <c r="BV46" s="105">
        <v>0</v>
      </c>
      <c r="BW46" s="105">
        <v>0</v>
      </c>
      <c r="BX46" s="105">
        <v>0</v>
      </c>
      <c r="BY46" s="105">
        <v>0</v>
      </c>
      <c r="BZ46" s="139" t="str">
        <f t="shared" si="41"/>
        <v/>
      </c>
      <c r="CA46" s="139" t="str">
        <f t="shared" si="42"/>
        <v/>
      </c>
      <c r="CB46" s="140">
        <f t="shared" si="43"/>
        <v>0</v>
      </c>
      <c r="CC46" s="140">
        <f t="shared" si="67"/>
        <v>0</v>
      </c>
      <c r="CD46" s="140">
        <f t="shared" si="68"/>
        <v>11671</v>
      </c>
      <c r="CE46" s="141">
        <f t="shared" si="44"/>
        <v>46837</v>
      </c>
      <c r="CF46" s="141">
        <f t="shared" si="45"/>
        <v>45178</v>
      </c>
      <c r="CG46" s="141">
        <f t="shared" si="46"/>
        <v>20014</v>
      </c>
      <c r="CH46" s="141">
        <f t="shared" si="47"/>
        <v>0</v>
      </c>
      <c r="CI46" s="142">
        <f t="shared" si="69"/>
        <v>2427</v>
      </c>
      <c r="CJ46" s="142">
        <f t="shared" si="70"/>
        <v>5734</v>
      </c>
      <c r="CK46" s="143">
        <f t="shared" si="71"/>
        <v>7174</v>
      </c>
      <c r="CL46" s="105">
        <f t="shared" si="72"/>
        <v>11519</v>
      </c>
      <c r="CM46" s="105">
        <f t="shared" si="73"/>
        <v>16305</v>
      </c>
      <c r="CN46" s="105">
        <f t="shared" si="74"/>
        <v>11839</v>
      </c>
      <c r="CO46" s="105">
        <f t="shared" si="75"/>
        <v>10100</v>
      </c>
      <c r="CP46" s="105">
        <f t="shared" si="76"/>
        <v>12101</v>
      </c>
      <c r="CQ46" s="105">
        <f t="shared" si="77"/>
        <v>12971</v>
      </c>
      <c r="CR46" s="105">
        <f t="shared" si="103"/>
        <v>10006</v>
      </c>
      <c r="CS46" s="105">
        <f t="shared" si="104"/>
        <v>5377</v>
      </c>
      <c r="CT46" s="105">
        <f t="shared" si="13"/>
        <v>12059</v>
      </c>
      <c r="CU46" s="105">
        <f t="shared" si="14"/>
        <v>2574</v>
      </c>
      <c r="CV46" s="105">
        <f t="shared" si="15"/>
        <v>4</v>
      </c>
      <c r="CW46" s="139">
        <f t="shared" si="16"/>
        <v>-0.999600239856086</v>
      </c>
      <c r="CX46" s="139">
        <f t="shared" si="17"/>
        <v>-0.998445998445998</v>
      </c>
      <c r="CY46" s="131"/>
      <c r="CZ46" s="138" t="s">
        <v>87</v>
      </c>
      <c r="DA46" s="138" t="s">
        <v>87</v>
      </c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>
        <v>328</v>
      </c>
      <c r="EF46" s="105">
        <v>1069</v>
      </c>
      <c r="EG46" s="105">
        <v>2086</v>
      </c>
      <c r="EH46" s="105">
        <v>2183</v>
      </c>
      <c r="EI46" s="105">
        <v>2006</v>
      </c>
      <c r="EJ46" s="105">
        <v>2002</v>
      </c>
      <c r="EK46" s="105">
        <v>1500</v>
      </c>
      <c r="EL46" s="105">
        <v>1201</v>
      </c>
      <c r="EM46" s="105">
        <v>503</v>
      </c>
      <c r="EN46" s="105">
        <v>1205</v>
      </c>
      <c r="EO46" s="105">
        <v>1153</v>
      </c>
      <c r="EP46" s="105">
        <v>1256</v>
      </c>
      <c r="EQ46" s="105">
        <v>1265</v>
      </c>
      <c r="ER46" s="105">
        <v>2183</v>
      </c>
      <c r="ES46" s="105">
        <v>2154</v>
      </c>
      <c r="ET46" s="105">
        <v>787</v>
      </c>
      <c r="EU46" s="105">
        <v>682</v>
      </c>
      <c r="EV46" s="105">
        <v>1422</v>
      </c>
      <c r="EW46" s="105">
        <v>2014</v>
      </c>
      <c r="EX46" s="105">
        <v>2230</v>
      </c>
      <c r="EY46" s="105">
        <v>2140</v>
      </c>
      <c r="EZ46" s="105">
        <v>3579</v>
      </c>
      <c r="FA46" s="105">
        <v>1337</v>
      </c>
      <c r="FB46" s="105">
        <v>1855</v>
      </c>
      <c r="FC46" s="105">
        <v>3002</v>
      </c>
      <c r="FD46" s="105">
        <v>5028</v>
      </c>
      <c r="FE46" s="105">
        <v>3879</v>
      </c>
      <c r="FF46" s="105">
        <v>2632</v>
      </c>
      <c r="FG46" s="105">
        <v>2671</v>
      </c>
      <c r="FH46" s="105">
        <v>1744</v>
      </c>
      <c r="FI46" s="105">
        <v>1727</v>
      </c>
      <c r="FJ46" s="105">
        <v>317</v>
      </c>
      <c r="FK46" s="105">
        <v>250</v>
      </c>
      <c r="FL46" s="105">
        <v>346</v>
      </c>
      <c r="FM46" s="105">
        <v>370</v>
      </c>
      <c r="FN46" s="105">
        <v>417</v>
      </c>
      <c r="FO46" s="105">
        <v>1778</v>
      </c>
      <c r="FP46" s="105">
        <v>2679</v>
      </c>
      <c r="FQ46" s="105">
        <v>1968</v>
      </c>
      <c r="FR46" s="105">
        <v>1758</v>
      </c>
      <c r="FS46" s="105">
        <v>1837</v>
      </c>
      <c r="FT46" s="105">
        <v>4599</v>
      </c>
      <c r="FU46" s="105">
        <v>4062</v>
      </c>
      <c r="FV46" s="105">
        <v>845</v>
      </c>
      <c r="FW46" s="105">
        <v>444</v>
      </c>
      <c r="FX46" s="105">
        <v>862</v>
      </c>
      <c r="FY46" s="144">
        <f t="shared" si="48"/>
        <v>3.49132947976879</v>
      </c>
      <c r="FZ46" s="144">
        <f t="shared" si="49"/>
        <v>0.941441441441441</v>
      </c>
      <c r="GA46" s="140">
        <f t="shared" si="50"/>
        <v>0</v>
      </c>
      <c r="GB46" s="140">
        <v>0</v>
      </c>
      <c r="GC46" s="140">
        <v>11174</v>
      </c>
      <c r="GD46" s="141">
        <f t="shared" si="51"/>
        <v>15825</v>
      </c>
      <c r="GE46" s="141">
        <f t="shared" si="52"/>
        <v>31824</v>
      </c>
      <c r="GF46" s="141">
        <f t="shared" si="53"/>
        <v>20381</v>
      </c>
      <c r="GG46" s="141">
        <f t="shared" si="54"/>
        <v>2151</v>
      </c>
      <c r="GH46" s="142">
        <v>328</v>
      </c>
      <c r="GI46" s="142">
        <v>5338</v>
      </c>
      <c r="GJ46" s="142">
        <v>5508</v>
      </c>
      <c r="GK46" s="143">
        <v>2909</v>
      </c>
      <c r="GL46" s="105">
        <v>3674</v>
      </c>
      <c r="GM46" s="105">
        <v>5124</v>
      </c>
      <c r="GN46" s="105">
        <v>4118</v>
      </c>
      <c r="GO46" s="105">
        <v>7949</v>
      </c>
      <c r="GP46" s="105">
        <v>6194</v>
      </c>
      <c r="GQ46" s="105">
        <f t="shared" si="101"/>
        <v>11539</v>
      </c>
      <c r="GR46" s="105">
        <f t="shared" si="80"/>
        <v>6142</v>
      </c>
      <c r="GS46" s="105">
        <f t="shared" si="102"/>
        <v>913</v>
      </c>
      <c r="GT46" s="105">
        <f t="shared" si="82"/>
        <v>2565</v>
      </c>
      <c r="GU46" s="105">
        <f t="shared" si="83"/>
        <v>6405</v>
      </c>
      <c r="GV46" s="105">
        <f t="shared" si="55"/>
        <v>10498</v>
      </c>
      <c r="GW46" s="139">
        <f t="shared" si="97"/>
        <v>0.709215239335721</v>
      </c>
      <c r="GX46" s="139">
        <f t="shared" si="98"/>
        <v>0.639032006245121</v>
      </c>
      <c r="GZ46" s="138" t="s">
        <v>550</v>
      </c>
      <c r="HA46" s="105"/>
      <c r="HB46" s="105"/>
      <c r="HC46" s="105"/>
      <c r="HD46" s="105"/>
      <c r="HE46" s="105"/>
      <c r="HF46" s="105"/>
      <c r="HG46" s="105"/>
      <c r="HH46" s="105"/>
      <c r="HI46" s="105"/>
      <c r="HJ46" s="105"/>
      <c r="HK46" s="105"/>
      <c r="HL46" s="105"/>
      <c r="HM46" s="105"/>
      <c r="HN46" s="105"/>
      <c r="HO46" s="105"/>
      <c r="HP46" s="105"/>
      <c r="HQ46" s="105"/>
      <c r="HR46" s="105"/>
      <c r="HS46" s="105"/>
      <c r="HT46" s="105"/>
      <c r="HU46" s="105"/>
      <c r="HV46" s="105"/>
      <c r="HW46" s="105"/>
      <c r="HX46" s="105"/>
      <c r="HY46" s="105"/>
      <c r="HZ46" s="105"/>
      <c r="IA46" s="105"/>
      <c r="IB46" s="105"/>
      <c r="IC46" s="105"/>
      <c r="ID46" s="105"/>
      <c r="IE46" s="105"/>
      <c r="IF46" s="105"/>
      <c r="IG46" s="105"/>
      <c r="IH46" s="105"/>
      <c r="II46" s="105"/>
      <c r="IJ46" s="105"/>
      <c r="IK46" s="105"/>
      <c r="IL46" s="105"/>
      <c r="IM46" s="105"/>
      <c r="IN46" s="105">
        <v>697</v>
      </c>
      <c r="IO46" s="105">
        <v>397</v>
      </c>
      <c r="IP46" s="105">
        <v>554</v>
      </c>
      <c r="IQ46" s="105">
        <v>451</v>
      </c>
      <c r="IR46" s="105">
        <v>403</v>
      </c>
      <c r="IS46" s="105">
        <v>411</v>
      </c>
      <c r="IT46" s="105">
        <v>291</v>
      </c>
      <c r="IU46" s="105">
        <v>544</v>
      </c>
      <c r="IV46" s="105">
        <v>564</v>
      </c>
      <c r="IW46" s="105">
        <v>518</v>
      </c>
      <c r="IX46" s="105">
        <v>527</v>
      </c>
      <c r="IY46" s="105">
        <v>94</v>
      </c>
      <c r="IZ46" s="105">
        <v>26</v>
      </c>
      <c r="JA46" s="105">
        <v>79</v>
      </c>
      <c r="JB46" s="105">
        <v>488</v>
      </c>
      <c r="JC46" s="105">
        <v>428</v>
      </c>
      <c r="JD46" s="105">
        <v>190</v>
      </c>
      <c r="JE46" s="105">
        <v>93</v>
      </c>
      <c r="JF46" s="105">
        <v>116</v>
      </c>
      <c r="JG46" s="105">
        <v>174</v>
      </c>
      <c r="JH46" s="105"/>
      <c r="JI46" s="138" t="s">
        <v>550</v>
      </c>
      <c r="JJ46" s="105"/>
      <c r="JK46" s="105"/>
      <c r="JL46" s="105"/>
      <c r="JM46" s="105"/>
      <c r="JN46" s="105"/>
      <c r="JO46" s="105"/>
      <c r="JP46" s="105"/>
      <c r="JQ46" s="105"/>
      <c r="JR46" s="105"/>
      <c r="JS46" s="105"/>
      <c r="JT46" s="105"/>
      <c r="JU46" s="105"/>
      <c r="JV46" s="105"/>
      <c r="JW46" s="105"/>
      <c r="JX46" s="105"/>
      <c r="JY46" s="105"/>
      <c r="JZ46" s="105"/>
      <c r="KA46" s="105"/>
      <c r="KB46" s="105"/>
      <c r="KC46" s="105"/>
      <c r="KD46" s="105"/>
      <c r="KE46" s="105"/>
      <c r="KF46" s="105"/>
      <c r="KG46" s="105"/>
      <c r="KH46" s="105"/>
      <c r="KI46" s="105"/>
      <c r="KJ46" s="105"/>
      <c r="KK46" s="105"/>
      <c r="KL46" s="105"/>
      <c r="KM46" s="105"/>
      <c r="KN46" s="105"/>
      <c r="KO46" s="105"/>
      <c r="KP46" s="105"/>
      <c r="KQ46" s="105"/>
      <c r="KR46" s="105"/>
      <c r="KS46" s="105"/>
      <c r="KT46" s="105"/>
      <c r="KU46" s="105"/>
      <c r="KV46" s="105"/>
      <c r="KW46" s="105">
        <v>697</v>
      </c>
      <c r="KX46" s="105">
        <v>397</v>
      </c>
      <c r="KY46" s="105">
        <v>554</v>
      </c>
      <c r="KZ46" s="105">
        <v>451</v>
      </c>
      <c r="LA46" s="105">
        <v>403</v>
      </c>
      <c r="LB46" s="105">
        <v>411</v>
      </c>
      <c r="LC46" s="105">
        <v>291</v>
      </c>
      <c r="LD46" s="105">
        <v>544</v>
      </c>
      <c r="LE46" s="105">
        <v>564</v>
      </c>
      <c r="LF46" s="105">
        <v>518</v>
      </c>
      <c r="LG46" s="105">
        <v>527</v>
      </c>
      <c r="LH46" s="105">
        <v>94</v>
      </c>
      <c r="LI46" s="105">
        <v>26</v>
      </c>
      <c r="LJ46" s="105">
        <v>79</v>
      </c>
      <c r="LK46" s="105">
        <v>488</v>
      </c>
      <c r="LL46" s="105">
        <v>428</v>
      </c>
      <c r="LM46" s="105">
        <v>190</v>
      </c>
      <c r="LN46" s="105">
        <v>93</v>
      </c>
      <c r="LO46" s="105">
        <v>116</v>
      </c>
      <c r="LP46" s="105">
        <v>174</v>
      </c>
      <c r="LQ46" s="105">
        <v>110</v>
      </c>
      <c r="LR46" s="105">
        <v>78</v>
      </c>
      <c r="LS46" s="105">
        <v>68</v>
      </c>
      <c r="LT46" s="105">
        <v>59</v>
      </c>
      <c r="LU46" s="105">
        <v>19</v>
      </c>
      <c r="LV46" s="105">
        <v>21</v>
      </c>
      <c r="LW46" s="105">
        <v>57</v>
      </c>
      <c r="LX46" s="105">
        <v>52</v>
      </c>
      <c r="LY46" s="105">
        <v>1</v>
      </c>
      <c r="LZ46" s="105">
        <v>11</v>
      </c>
      <c r="MA46" s="105">
        <v>11</v>
      </c>
      <c r="MB46" s="105">
        <v>2</v>
      </c>
      <c r="MC46" s="105">
        <v>1</v>
      </c>
      <c r="MD46" s="105">
        <v>0</v>
      </c>
      <c r="ME46" s="105">
        <v>0</v>
      </c>
      <c r="MF46" s="105">
        <v>43</v>
      </c>
      <c r="MG46" s="144">
        <f t="shared" si="58"/>
        <v>-0.271186440677966</v>
      </c>
      <c r="MH46" s="144" t="str">
        <f t="shared" si="59"/>
        <v/>
      </c>
      <c r="MJ46" s="143">
        <f t="shared" si="60"/>
        <v>0</v>
      </c>
      <c r="MK46" s="143">
        <f t="shared" si="84"/>
        <v>0</v>
      </c>
      <c r="ML46" s="143">
        <f t="shared" si="85"/>
        <v>0</v>
      </c>
      <c r="MM46" s="142">
        <f t="shared" si="61"/>
        <v>4312</v>
      </c>
      <c r="MN46" s="142">
        <f t="shared" si="62"/>
        <v>2843</v>
      </c>
      <c r="MO46" s="142">
        <f t="shared" si="63"/>
        <v>380</v>
      </c>
      <c r="MQ46" s="142">
        <f t="shared" si="86"/>
        <v>0</v>
      </c>
      <c r="MR46" s="143">
        <f t="shared" si="87"/>
        <v>0</v>
      </c>
      <c r="MS46" s="105">
        <f t="shared" si="88"/>
        <v>1648</v>
      </c>
      <c r="MT46" s="105">
        <f t="shared" si="89"/>
        <v>1265</v>
      </c>
      <c r="MU46" s="105">
        <f t="shared" si="90"/>
        <v>1399</v>
      </c>
      <c r="MV46" s="105">
        <f t="shared" si="91"/>
        <v>1139</v>
      </c>
      <c r="MW46" s="105">
        <f t="shared" si="92"/>
        <v>593</v>
      </c>
      <c r="MX46" s="105">
        <f t="shared" si="93"/>
        <v>711</v>
      </c>
      <c r="MY46" s="105">
        <f t="shared" si="99"/>
        <v>400</v>
      </c>
      <c r="MZ46" s="105">
        <f t="shared" si="94"/>
        <v>205</v>
      </c>
      <c r="NA46" s="105">
        <f t="shared" si="95"/>
        <v>97</v>
      </c>
      <c r="NB46" s="105">
        <f t="shared" si="96"/>
        <v>64</v>
      </c>
      <c r="NC46" s="105">
        <f t="shared" si="100"/>
        <v>14</v>
      </c>
      <c r="ND46" s="144">
        <f t="shared" si="64"/>
        <v>-0.965</v>
      </c>
      <c r="NE46" s="144">
        <f t="shared" si="65"/>
        <v>-0.78125</v>
      </c>
    </row>
    <row r="47" ht="15" spans="2:369">
      <c r="B47" s="138" t="s">
        <v>1018</v>
      </c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>
        <v>857</v>
      </c>
      <c r="AM47" s="105">
        <v>1053</v>
      </c>
      <c r="AN47" s="105"/>
      <c r="AO47" s="105">
        <v>1313</v>
      </c>
      <c r="AP47" s="105">
        <v>1419</v>
      </c>
      <c r="AQ47" s="105">
        <v>817</v>
      </c>
      <c r="AR47" s="105">
        <v>2063</v>
      </c>
      <c r="AS47" s="105">
        <v>1474</v>
      </c>
      <c r="AT47" s="105">
        <v>2459</v>
      </c>
      <c r="AU47" s="105">
        <v>2103</v>
      </c>
      <c r="AV47" s="105">
        <v>2240</v>
      </c>
      <c r="AW47" s="105">
        <v>3174</v>
      </c>
      <c r="AX47" s="105">
        <v>3115</v>
      </c>
      <c r="AY47" s="105">
        <v>1556</v>
      </c>
      <c r="AZ47" s="105">
        <v>1424</v>
      </c>
      <c r="BA47" s="105">
        <v>2704</v>
      </c>
      <c r="BB47" s="105">
        <v>1754</v>
      </c>
      <c r="BC47" s="105">
        <v>2212</v>
      </c>
      <c r="BD47" s="105">
        <v>2262</v>
      </c>
      <c r="BE47" s="105">
        <v>3141</v>
      </c>
      <c r="BF47" s="105">
        <v>1782</v>
      </c>
      <c r="BG47" s="105">
        <v>1926</v>
      </c>
      <c r="BH47" s="105">
        <v>3103</v>
      </c>
      <c r="BI47" s="105">
        <v>4990</v>
      </c>
      <c r="BJ47" s="105">
        <v>3563</v>
      </c>
      <c r="BK47" s="105">
        <v>2263</v>
      </c>
      <c r="BL47" s="105">
        <v>2859</v>
      </c>
      <c r="BM47" s="105">
        <v>3864</v>
      </c>
      <c r="BN47" s="105">
        <v>6120</v>
      </c>
      <c r="BO47" s="105">
        <v>8639</v>
      </c>
      <c r="BP47" s="105">
        <v>4192</v>
      </c>
      <c r="BQ47" s="105">
        <v>6948</v>
      </c>
      <c r="BR47" s="105">
        <v>7051</v>
      </c>
      <c r="BS47" s="105">
        <v>3266</v>
      </c>
      <c r="BT47" s="105">
        <v>3323</v>
      </c>
      <c r="BU47" s="105">
        <v>4063</v>
      </c>
      <c r="BV47" s="105">
        <v>4542</v>
      </c>
      <c r="BW47" s="105">
        <v>4421</v>
      </c>
      <c r="BX47" s="105">
        <v>2710</v>
      </c>
      <c r="BY47" s="105">
        <v>2598</v>
      </c>
      <c r="BZ47" s="139">
        <f t="shared" si="41"/>
        <v>-0.327639751552795</v>
      </c>
      <c r="CA47" s="139">
        <f t="shared" si="42"/>
        <v>-0.0413284132841328</v>
      </c>
      <c r="CB47" s="140">
        <f t="shared" si="43"/>
        <v>0</v>
      </c>
      <c r="CC47" s="140">
        <f t="shared" si="67"/>
        <v>0</v>
      </c>
      <c r="CD47" s="140">
        <f t="shared" si="68"/>
        <v>857</v>
      </c>
      <c r="CE47" s="141">
        <f t="shared" si="44"/>
        <v>21230</v>
      </c>
      <c r="CF47" s="141">
        <f t="shared" si="45"/>
        <v>30417</v>
      </c>
      <c r="CG47" s="141">
        <f t="shared" si="46"/>
        <v>57130</v>
      </c>
      <c r="CH47" s="141">
        <f t="shared" si="47"/>
        <v>9729</v>
      </c>
      <c r="CI47" s="142">
        <f t="shared" si="69"/>
        <v>0</v>
      </c>
      <c r="CJ47" s="142">
        <f t="shared" si="70"/>
        <v>857</v>
      </c>
      <c r="CK47" s="143">
        <f t="shared" si="71"/>
        <v>2366</v>
      </c>
      <c r="CL47" s="105">
        <f t="shared" si="72"/>
        <v>4299</v>
      </c>
      <c r="CM47" s="105">
        <f t="shared" si="73"/>
        <v>6036</v>
      </c>
      <c r="CN47" s="105">
        <f t="shared" si="74"/>
        <v>8529</v>
      </c>
      <c r="CO47" s="105">
        <f t="shared" si="75"/>
        <v>5684</v>
      </c>
      <c r="CP47" s="105">
        <f t="shared" si="76"/>
        <v>6228</v>
      </c>
      <c r="CQ47" s="105">
        <f t="shared" si="77"/>
        <v>6849</v>
      </c>
      <c r="CR47" s="105">
        <f t="shared" si="103"/>
        <v>11656</v>
      </c>
      <c r="CS47" s="105">
        <f t="shared" si="104"/>
        <v>8986</v>
      </c>
      <c r="CT47" s="105">
        <f t="shared" si="13"/>
        <v>18951</v>
      </c>
      <c r="CU47" s="105">
        <f t="shared" si="14"/>
        <v>17265</v>
      </c>
      <c r="CV47" s="105">
        <f t="shared" si="15"/>
        <v>11928</v>
      </c>
      <c r="CW47" s="139">
        <f t="shared" si="16"/>
        <v>0.0233356211393274</v>
      </c>
      <c r="CX47" s="139">
        <f t="shared" si="17"/>
        <v>-0.309122502172024</v>
      </c>
      <c r="CY47" s="131"/>
      <c r="CZ47" s="138" t="s">
        <v>1019</v>
      </c>
      <c r="DA47" s="138" t="s">
        <v>1019</v>
      </c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105"/>
      <c r="DS47" s="105"/>
      <c r="DT47" s="105"/>
      <c r="DU47" s="105"/>
      <c r="DV47" s="105"/>
      <c r="DW47" s="105"/>
      <c r="DX47" s="105"/>
      <c r="DY47" s="105"/>
      <c r="DZ47" s="105"/>
      <c r="EA47" s="105"/>
      <c r="EB47" s="105"/>
      <c r="EC47" s="105"/>
      <c r="ED47" s="105"/>
      <c r="EE47" s="105"/>
      <c r="EF47" s="105">
        <v>221</v>
      </c>
      <c r="EG47" s="105">
        <v>784</v>
      </c>
      <c r="EH47" s="105">
        <v>1156</v>
      </c>
      <c r="EI47" s="105">
        <v>1189</v>
      </c>
      <c r="EJ47" s="105">
        <v>1059</v>
      </c>
      <c r="EK47" s="105">
        <v>824</v>
      </c>
      <c r="EL47" s="105">
        <v>1106</v>
      </c>
      <c r="EM47" s="105">
        <v>536</v>
      </c>
      <c r="EN47" s="105">
        <v>946</v>
      </c>
      <c r="EO47" s="105">
        <v>591</v>
      </c>
      <c r="EP47" s="105">
        <v>761</v>
      </c>
      <c r="EQ47" s="105">
        <v>642</v>
      </c>
      <c r="ER47" s="105">
        <v>574</v>
      </c>
      <c r="ES47" s="105">
        <v>766</v>
      </c>
      <c r="ET47" s="105">
        <v>1937</v>
      </c>
      <c r="EU47" s="105">
        <v>1399</v>
      </c>
      <c r="EV47" s="105">
        <v>1123</v>
      </c>
      <c r="EW47" s="105">
        <v>389</v>
      </c>
      <c r="EX47" s="105">
        <v>1968</v>
      </c>
      <c r="EY47" s="105">
        <v>1415</v>
      </c>
      <c r="EZ47" s="105">
        <v>1895</v>
      </c>
      <c r="FA47" s="105">
        <v>1255</v>
      </c>
      <c r="FB47" s="105">
        <v>1964</v>
      </c>
      <c r="FC47" s="105">
        <v>2379</v>
      </c>
      <c r="FD47" s="105">
        <v>1757</v>
      </c>
      <c r="FE47" s="105">
        <v>3636</v>
      </c>
      <c r="FF47" s="105">
        <v>2593</v>
      </c>
      <c r="FG47" s="105">
        <v>2631</v>
      </c>
      <c r="FH47" s="105">
        <v>1751</v>
      </c>
      <c r="FI47" s="105">
        <v>2026</v>
      </c>
      <c r="FJ47" s="105">
        <v>80</v>
      </c>
      <c r="FK47" s="105">
        <v>540</v>
      </c>
      <c r="FL47" s="105">
        <v>923</v>
      </c>
      <c r="FM47" s="105">
        <v>396</v>
      </c>
      <c r="FN47" s="105">
        <v>299</v>
      </c>
      <c r="FO47" s="105">
        <v>518</v>
      </c>
      <c r="FP47" s="105">
        <v>136</v>
      </c>
      <c r="FQ47" s="105">
        <v>1035</v>
      </c>
      <c r="FR47" s="105">
        <v>1914</v>
      </c>
      <c r="FS47" s="105">
        <v>1245</v>
      </c>
      <c r="FT47" s="105">
        <v>0</v>
      </c>
      <c r="FU47" s="105">
        <v>74</v>
      </c>
      <c r="FV47" s="105">
        <v>475</v>
      </c>
      <c r="FW47" s="105">
        <v>557</v>
      </c>
      <c r="FX47" s="105">
        <v>930</v>
      </c>
      <c r="FY47" s="144">
        <f t="shared" si="48"/>
        <v>2.00758396533044</v>
      </c>
      <c r="FZ47" s="144">
        <f t="shared" si="49"/>
        <v>0.669658886894075</v>
      </c>
      <c r="GA47" s="140">
        <f t="shared" si="50"/>
        <v>0</v>
      </c>
      <c r="GB47" s="140">
        <v>0</v>
      </c>
      <c r="GC47" s="140">
        <v>5233</v>
      </c>
      <c r="GD47" s="141">
        <f t="shared" si="51"/>
        <v>10770</v>
      </c>
      <c r="GE47" s="141">
        <f t="shared" si="52"/>
        <v>25270</v>
      </c>
      <c r="GF47" s="141">
        <f t="shared" si="53"/>
        <v>7160</v>
      </c>
      <c r="GG47" s="141">
        <f t="shared" si="54"/>
        <v>1962</v>
      </c>
      <c r="GH47" s="142">
        <v>0</v>
      </c>
      <c r="GI47" s="142">
        <v>2161</v>
      </c>
      <c r="GJ47" s="142">
        <v>3072</v>
      </c>
      <c r="GK47" s="143">
        <v>2588</v>
      </c>
      <c r="GL47" s="105">
        <v>1994</v>
      </c>
      <c r="GM47" s="105">
        <v>3277</v>
      </c>
      <c r="GN47" s="105">
        <v>2911</v>
      </c>
      <c r="GO47" s="105">
        <v>5278</v>
      </c>
      <c r="GP47" s="105">
        <v>5598</v>
      </c>
      <c r="GQ47" s="105">
        <f t="shared" si="101"/>
        <v>7986</v>
      </c>
      <c r="GR47" s="105">
        <f t="shared" si="80"/>
        <v>6408</v>
      </c>
      <c r="GS47" s="105">
        <f t="shared" si="102"/>
        <v>1543</v>
      </c>
      <c r="GT47" s="105">
        <f t="shared" si="82"/>
        <v>1213</v>
      </c>
      <c r="GU47" s="105">
        <f t="shared" si="83"/>
        <v>3085</v>
      </c>
      <c r="GV47" s="105">
        <f t="shared" si="55"/>
        <v>1319</v>
      </c>
      <c r="GW47" s="139">
        <f t="shared" si="97"/>
        <v>-0.79416354556804</v>
      </c>
      <c r="GX47" s="139">
        <f t="shared" si="98"/>
        <v>-0.572447325769854</v>
      </c>
      <c r="GZ47" s="138" t="s">
        <v>1020</v>
      </c>
      <c r="HA47" s="105"/>
      <c r="HB47" s="105"/>
      <c r="HC47" s="105"/>
      <c r="HD47" s="105"/>
      <c r="HE47" s="105"/>
      <c r="HF47" s="105"/>
      <c r="HG47" s="105"/>
      <c r="HH47" s="105"/>
      <c r="HI47" s="105"/>
      <c r="HJ47" s="105"/>
      <c r="HK47" s="105"/>
      <c r="HL47" s="105"/>
      <c r="HM47" s="105"/>
      <c r="HN47" s="105"/>
      <c r="HO47" s="105"/>
      <c r="HP47" s="105"/>
      <c r="HQ47" s="105"/>
      <c r="HR47" s="105"/>
      <c r="HS47" s="105"/>
      <c r="HT47" s="105"/>
      <c r="HU47" s="105"/>
      <c r="HV47" s="105"/>
      <c r="HW47" s="105"/>
      <c r="HX47" s="105"/>
      <c r="HY47" s="105"/>
      <c r="HZ47" s="105"/>
      <c r="IA47" s="105"/>
      <c r="IB47" s="105"/>
      <c r="IC47" s="105"/>
      <c r="ID47" s="105"/>
      <c r="IE47" s="105"/>
      <c r="IF47" s="105"/>
      <c r="IG47" s="105"/>
      <c r="IH47" s="105"/>
      <c r="II47" s="105"/>
      <c r="IJ47" s="105"/>
      <c r="IK47" s="105"/>
      <c r="IL47" s="105"/>
      <c r="IM47" s="105"/>
      <c r="IN47" s="105"/>
      <c r="IO47" s="105">
        <v>600</v>
      </c>
      <c r="IP47" s="105">
        <v>374</v>
      </c>
      <c r="IQ47" s="105">
        <v>500</v>
      </c>
      <c r="IR47" s="105">
        <v>546</v>
      </c>
      <c r="IS47" s="105">
        <v>758</v>
      </c>
      <c r="IT47" s="105">
        <v>689</v>
      </c>
      <c r="IU47" s="105">
        <v>314</v>
      </c>
      <c r="IV47" s="105">
        <v>386</v>
      </c>
      <c r="IW47" s="105">
        <v>501</v>
      </c>
      <c r="IX47" s="105">
        <v>238</v>
      </c>
      <c r="IY47" s="105">
        <v>546</v>
      </c>
      <c r="IZ47" s="105">
        <v>308</v>
      </c>
      <c r="JA47" s="105">
        <v>477</v>
      </c>
      <c r="JB47" s="105">
        <v>232</v>
      </c>
      <c r="JC47" s="105">
        <v>342</v>
      </c>
      <c r="JD47" s="105">
        <v>120</v>
      </c>
      <c r="JE47" s="105">
        <v>57</v>
      </c>
      <c r="JF47" s="105">
        <v>45</v>
      </c>
      <c r="JG47" s="105">
        <v>48</v>
      </c>
      <c r="JH47" s="105"/>
      <c r="JI47" s="138" t="s">
        <v>1020</v>
      </c>
      <c r="JJ47" s="105"/>
      <c r="JK47" s="105"/>
      <c r="JL47" s="105"/>
      <c r="JM47" s="105"/>
      <c r="JN47" s="105"/>
      <c r="JO47" s="105"/>
      <c r="JP47" s="105"/>
      <c r="JQ47" s="105"/>
      <c r="JR47" s="105"/>
      <c r="JS47" s="105"/>
      <c r="JT47" s="105"/>
      <c r="JU47" s="105"/>
      <c r="JV47" s="105"/>
      <c r="JW47" s="105"/>
      <c r="JX47" s="105"/>
      <c r="JY47" s="105"/>
      <c r="JZ47" s="105"/>
      <c r="KA47" s="105"/>
      <c r="KB47" s="105"/>
      <c r="KC47" s="105"/>
      <c r="KD47" s="105"/>
      <c r="KE47" s="105"/>
      <c r="KF47" s="105"/>
      <c r="KG47" s="105"/>
      <c r="KH47" s="105"/>
      <c r="KI47" s="105"/>
      <c r="KJ47" s="105"/>
      <c r="KK47" s="105"/>
      <c r="KL47" s="105"/>
      <c r="KM47" s="105"/>
      <c r="KN47" s="105"/>
      <c r="KO47" s="105"/>
      <c r="KP47" s="105"/>
      <c r="KQ47" s="105"/>
      <c r="KR47" s="105"/>
      <c r="KS47" s="105"/>
      <c r="KT47" s="105"/>
      <c r="KU47" s="105"/>
      <c r="KV47" s="105"/>
      <c r="KW47" s="105"/>
      <c r="KX47" s="105">
        <v>600</v>
      </c>
      <c r="KY47" s="105">
        <v>374</v>
      </c>
      <c r="KZ47" s="105">
        <v>500</v>
      </c>
      <c r="LA47" s="105">
        <v>546</v>
      </c>
      <c r="LB47" s="105">
        <v>758</v>
      </c>
      <c r="LC47" s="105">
        <v>689</v>
      </c>
      <c r="LD47" s="105">
        <v>314</v>
      </c>
      <c r="LE47" s="105">
        <v>386</v>
      </c>
      <c r="LF47" s="105">
        <v>501</v>
      </c>
      <c r="LG47" s="105">
        <v>238</v>
      </c>
      <c r="LH47" s="105">
        <v>546</v>
      </c>
      <c r="LI47" s="105">
        <v>308</v>
      </c>
      <c r="LJ47" s="105">
        <v>477</v>
      </c>
      <c r="LK47" s="105">
        <v>232</v>
      </c>
      <c r="LL47" s="105">
        <v>342</v>
      </c>
      <c r="LM47" s="105">
        <v>120</v>
      </c>
      <c r="LN47" s="105">
        <v>57</v>
      </c>
      <c r="LO47" s="105">
        <v>45</v>
      </c>
      <c r="LP47" s="105">
        <v>48</v>
      </c>
      <c r="LQ47" s="105">
        <v>53</v>
      </c>
      <c r="LR47" s="105">
        <v>69</v>
      </c>
      <c r="LS47" s="105">
        <v>49</v>
      </c>
      <c r="LT47" s="105">
        <v>54</v>
      </c>
      <c r="LU47" s="105"/>
      <c r="LV47" s="105"/>
      <c r="LW47" s="105">
        <v>18</v>
      </c>
      <c r="LX47" s="105">
        <v>29</v>
      </c>
      <c r="LY47" s="105">
        <v>21</v>
      </c>
      <c r="LZ47" s="105">
        <v>12</v>
      </c>
      <c r="MA47" s="105">
        <v>5</v>
      </c>
      <c r="MB47" s="105">
        <v>29</v>
      </c>
      <c r="MC47" s="105">
        <v>7</v>
      </c>
      <c r="MD47" s="105">
        <v>5</v>
      </c>
      <c r="ME47" s="105">
        <v>87</v>
      </c>
      <c r="MF47" s="105">
        <v>10</v>
      </c>
      <c r="MG47" s="144">
        <f t="shared" si="58"/>
        <v>-0.814814814814815</v>
      </c>
      <c r="MH47" s="144">
        <f t="shared" si="59"/>
        <v>-0.885057471264368</v>
      </c>
      <c r="MJ47" s="143">
        <f t="shared" si="60"/>
        <v>0</v>
      </c>
      <c r="MK47" s="143">
        <f t="shared" si="84"/>
        <v>0</v>
      </c>
      <c r="ML47" s="143">
        <f t="shared" si="85"/>
        <v>0</v>
      </c>
      <c r="MM47" s="142">
        <f t="shared" si="61"/>
        <v>4167</v>
      </c>
      <c r="MN47" s="142">
        <f t="shared" si="62"/>
        <v>2967</v>
      </c>
      <c r="MO47" s="142">
        <f t="shared" si="63"/>
        <v>293</v>
      </c>
      <c r="MQ47" s="142">
        <f t="shared" si="86"/>
        <v>0</v>
      </c>
      <c r="MR47" s="143">
        <f t="shared" si="87"/>
        <v>0</v>
      </c>
      <c r="MS47" s="105">
        <f t="shared" si="88"/>
        <v>974</v>
      </c>
      <c r="MT47" s="105">
        <f t="shared" si="89"/>
        <v>1804</v>
      </c>
      <c r="MU47" s="105">
        <f t="shared" si="90"/>
        <v>1389</v>
      </c>
      <c r="MV47" s="105">
        <f t="shared" si="91"/>
        <v>1285</v>
      </c>
      <c r="MW47" s="105">
        <f t="shared" si="92"/>
        <v>1017</v>
      </c>
      <c r="MX47" s="105">
        <f t="shared" si="93"/>
        <v>519</v>
      </c>
      <c r="MY47" s="105">
        <f t="shared" si="99"/>
        <v>146</v>
      </c>
      <c r="MZ47" s="105">
        <f t="shared" si="94"/>
        <v>172</v>
      </c>
      <c r="NA47" s="105">
        <f t="shared" si="95"/>
        <v>18</v>
      </c>
      <c r="NB47" s="105">
        <f t="shared" si="96"/>
        <v>62</v>
      </c>
      <c r="NC47" s="105">
        <f t="shared" si="100"/>
        <v>41</v>
      </c>
      <c r="ND47" s="144">
        <f t="shared" si="64"/>
        <v>-0.719178082191781</v>
      </c>
      <c r="NE47" s="144">
        <f t="shared" si="65"/>
        <v>-0.338709677419355</v>
      </c>
    </row>
    <row r="48" ht="15" spans="2:369">
      <c r="B48" s="138" t="s">
        <v>1021</v>
      </c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>
        <v>2487</v>
      </c>
      <c r="BH48" s="105">
        <v>3059</v>
      </c>
      <c r="BI48" s="105">
        <v>2080</v>
      </c>
      <c r="BJ48" s="105">
        <v>3249</v>
      </c>
      <c r="BK48" s="105">
        <v>977</v>
      </c>
      <c r="BL48" s="105">
        <v>825</v>
      </c>
      <c r="BM48" s="105">
        <v>1007</v>
      </c>
      <c r="BN48" s="105">
        <v>1528</v>
      </c>
      <c r="BO48" s="105">
        <v>1255</v>
      </c>
      <c r="BP48" s="105">
        <v>856</v>
      </c>
      <c r="BQ48" s="105">
        <v>529</v>
      </c>
      <c r="BR48" s="105">
        <v>250</v>
      </c>
      <c r="BS48" s="105">
        <v>1126</v>
      </c>
      <c r="BT48" s="105">
        <v>1708</v>
      </c>
      <c r="BU48" s="105">
        <v>1339</v>
      </c>
      <c r="BV48" s="105">
        <v>1645</v>
      </c>
      <c r="BW48" s="105">
        <v>1170</v>
      </c>
      <c r="BX48" s="105">
        <v>1345</v>
      </c>
      <c r="BY48" s="105">
        <v>1731</v>
      </c>
      <c r="BZ48" s="139">
        <f t="shared" si="41"/>
        <v>0.71896722939424</v>
      </c>
      <c r="CA48" s="139">
        <f t="shared" si="42"/>
        <v>0.286988847583643</v>
      </c>
      <c r="CB48" s="140">
        <f t="shared" si="43"/>
        <v>0</v>
      </c>
      <c r="CC48" s="140">
        <f t="shared" si="67"/>
        <v>0</v>
      </c>
      <c r="CD48" s="140">
        <f t="shared" si="68"/>
        <v>0</v>
      </c>
      <c r="CE48" s="141">
        <f t="shared" si="44"/>
        <v>0</v>
      </c>
      <c r="CF48" s="141">
        <f t="shared" si="45"/>
        <v>10875</v>
      </c>
      <c r="CG48" s="141">
        <f t="shared" si="46"/>
        <v>13045</v>
      </c>
      <c r="CH48" s="141">
        <f t="shared" si="47"/>
        <v>4246</v>
      </c>
      <c r="CI48" s="142">
        <f t="shared" si="69"/>
        <v>0</v>
      </c>
      <c r="CJ48" s="142">
        <f t="shared" si="70"/>
        <v>0</v>
      </c>
      <c r="CK48" s="143">
        <f t="shared" si="71"/>
        <v>0</v>
      </c>
      <c r="CL48" s="105">
        <f t="shared" si="72"/>
        <v>0</v>
      </c>
      <c r="CM48" s="105">
        <f t="shared" si="73"/>
        <v>0</v>
      </c>
      <c r="CN48" s="105">
        <f t="shared" si="74"/>
        <v>0</v>
      </c>
      <c r="CO48" s="105" t="str">
        <f t="shared" si="75"/>
        <v/>
      </c>
      <c r="CP48" s="105" t="str">
        <f t="shared" si="76"/>
        <v/>
      </c>
      <c r="CQ48" s="105">
        <f t="shared" si="77"/>
        <v>2487</v>
      </c>
      <c r="CR48" s="105">
        <f t="shared" si="103"/>
        <v>8388</v>
      </c>
      <c r="CS48" s="105">
        <f t="shared" si="104"/>
        <v>2809</v>
      </c>
      <c r="CT48" s="105">
        <f t="shared" si="13"/>
        <v>3639</v>
      </c>
      <c r="CU48" s="105">
        <f t="shared" si="14"/>
        <v>1905</v>
      </c>
      <c r="CV48" s="105">
        <f t="shared" si="15"/>
        <v>4692</v>
      </c>
      <c r="CW48" s="139">
        <f t="shared" si="16"/>
        <v>-0.440629470672389</v>
      </c>
      <c r="CX48" s="139">
        <f t="shared" si="17"/>
        <v>1.46299212598425</v>
      </c>
      <c r="CY48" s="131"/>
      <c r="CZ48" s="138" t="s">
        <v>1022</v>
      </c>
      <c r="DA48" s="138" t="s">
        <v>1022</v>
      </c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5"/>
      <c r="DO48" s="105"/>
      <c r="DP48" s="105"/>
      <c r="DQ48" s="105"/>
      <c r="DR48" s="105"/>
      <c r="DS48" s="105"/>
      <c r="DT48" s="105"/>
      <c r="DU48" s="105"/>
      <c r="DV48" s="105"/>
      <c r="DW48" s="105"/>
      <c r="DX48" s="105"/>
      <c r="DY48" s="105"/>
      <c r="DZ48" s="105"/>
      <c r="EA48" s="105"/>
      <c r="EB48" s="105"/>
      <c r="EC48" s="105"/>
      <c r="ED48" s="105"/>
      <c r="EE48" s="105"/>
      <c r="EF48" s="105"/>
      <c r="EG48" s="105"/>
      <c r="EH48" s="105"/>
      <c r="EI48" s="105"/>
      <c r="EJ48" s="105"/>
      <c r="EK48" s="105"/>
      <c r="EL48" s="105"/>
      <c r="EM48" s="105"/>
      <c r="EN48" s="105"/>
      <c r="EO48" s="105"/>
      <c r="EP48" s="105"/>
      <c r="EQ48" s="105"/>
      <c r="ER48" s="105"/>
      <c r="ES48" s="105"/>
      <c r="ET48" s="105"/>
      <c r="EU48" s="105"/>
      <c r="EV48" s="105">
        <v>1029</v>
      </c>
      <c r="EW48" s="105">
        <v>1572</v>
      </c>
      <c r="EX48" s="105">
        <v>629</v>
      </c>
      <c r="EY48" s="105">
        <v>491</v>
      </c>
      <c r="EZ48" s="105">
        <v>1689</v>
      </c>
      <c r="FA48" s="105">
        <v>1018</v>
      </c>
      <c r="FB48" s="105">
        <v>1032</v>
      </c>
      <c r="FC48" s="105">
        <v>914</v>
      </c>
      <c r="FD48" s="105">
        <v>444</v>
      </c>
      <c r="FE48" s="105">
        <v>1899</v>
      </c>
      <c r="FF48" s="105">
        <v>2510</v>
      </c>
      <c r="FG48" s="105">
        <v>2339</v>
      </c>
      <c r="FH48" s="105">
        <v>2368</v>
      </c>
      <c r="FI48" s="105">
        <v>2486</v>
      </c>
      <c r="FJ48" s="105">
        <v>549</v>
      </c>
      <c r="FK48" s="105">
        <v>1048</v>
      </c>
      <c r="FL48" s="105">
        <v>3529</v>
      </c>
      <c r="FM48" s="105">
        <v>2786</v>
      </c>
      <c r="FN48" s="105">
        <v>1532</v>
      </c>
      <c r="FO48" s="105">
        <v>2660</v>
      </c>
      <c r="FP48" s="105">
        <v>1299</v>
      </c>
      <c r="FQ48" s="105">
        <v>1013</v>
      </c>
      <c r="FR48" s="105">
        <v>832</v>
      </c>
      <c r="FS48" s="105">
        <v>490</v>
      </c>
      <c r="FT48" s="105">
        <v>129</v>
      </c>
      <c r="FU48" s="105">
        <v>202</v>
      </c>
      <c r="FV48" s="105">
        <v>199</v>
      </c>
      <c r="FW48" s="105">
        <v>601</v>
      </c>
      <c r="FX48" s="105">
        <v>388</v>
      </c>
      <c r="FY48" s="144">
        <f t="shared" si="48"/>
        <v>1.10994616038538</v>
      </c>
      <c r="FZ48" s="144">
        <f t="shared" si="49"/>
        <v>-0.354409317803661</v>
      </c>
      <c r="GA48" s="140">
        <f t="shared" si="50"/>
        <v>0</v>
      </c>
      <c r="GB48" s="140">
        <v>0</v>
      </c>
      <c r="GC48" s="140">
        <v>0</v>
      </c>
      <c r="GD48" s="141">
        <f t="shared" si="51"/>
        <v>2601</v>
      </c>
      <c r="GE48" s="141">
        <f t="shared" si="52"/>
        <v>17819</v>
      </c>
      <c r="GF48" s="141">
        <f t="shared" si="53"/>
        <v>16069</v>
      </c>
      <c r="GG48" s="141">
        <f t="shared" si="54"/>
        <v>1188</v>
      </c>
      <c r="GH48" s="142">
        <v>0</v>
      </c>
      <c r="GI48" s="142">
        <v>0</v>
      </c>
      <c r="GJ48" s="142">
        <v>0</v>
      </c>
      <c r="GK48" s="143">
        <v>0</v>
      </c>
      <c r="GL48" s="105">
        <v>0</v>
      </c>
      <c r="GM48" s="105">
        <v>0</v>
      </c>
      <c r="GN48" s="105">
        <v>2601</v>
      </c>
      <c r="GO48" s="105">
        <v>2809</v>
      </c>
      <c r="GP48" s="105">
        <v>2964</v>
      </c>
      <c r="GQ48" s="105">
        <f t="shared" si="101"/>
        <v>4853</v>
      </c>
      <c r="GR48" s="105">
        <f t="shared" si="80"/>
        <v>7193</v>
      </c>
      <c r="GS48" s="105">
        <f t="shared" si="102"/>
        <v>5126</v>
      </c>
      <c r="GT48" s="105">
        <f t="shared" si="82"/>
        <v>6978</v>
      </c>
      <c r="GU48" s="105">
        <f t="shared" si="83"/>
        <v>3144</v>
      </c>
      <c r="GV48" s="105">
        <f t="shared" si="55"/>
        <v>821</v>
      </c>
      <c r="GW48" s="139">
        <f t="shared" si="97"/>
        <v>-0.885861253996941</v>
      </c>
      <c r="GX48" s="139">
        <f t="shared" si="98"/>
        <v>-0.738867684478371</v>
      </c>
      <c r="GZ48" s="138" t="s">
        <v>1023</v>
      </c>
      <c r="HA48" s="105"/>
      <c r="HB48" s="105"/>
      <c r="HC48" s="105"/>
      <c r="HD48" s="105"/>
      <c r="HE48" s="105"/>
      <c r="HF48" s="105"/>
      <c r="HG48" s="105"/>
      <c r="HH48" s="105"/>
      <c r="HI48" s="105"/>
      <c r="HJ48" s="105"/>
      <c r="HK48" s="105"/>
      <c r="HL48" s="105"/>
      <c r="HM48" s="105"/>
      <c r="HN48" s="105"/>
      <c r="HO48" s="105"/>
      <c r="HP48" s="105"/>
      <c r="HQ48" s="105"/>
      <c r="HR48" s="105"/>
      <c r="HS48" s="105"/>
      <c r="HT48" s="105"/>
      <c r="HU48" s="105"/>
      <c r="HV48" s="105"/>
      <c r="HW48" s="105"/>
      <c r="HX48" s="105"/>
      <c r="HY48" s="105"/>
      <c r="HZ48" s="105"/>
      <c r="IA48" s="105"/>
      <c r="IB48" s="105"/>
      <c r="IC48" s="105"/>
      <c r="ID48" s="105"/>
      <c r="IE48" s="105"/>
      <c r="IF48" s="105"/>
      <c r="IG48" s="105"/>
      <c r="IH48" s="105"/>
      <c r="II48" s="105"/>
      <c r="IJ48" s="105"/>
      <c r="IK48" s="105"/>
      <c r="IL48" s="105"/>
      <c r="IM48" s="105"/>
      <c r="IN48" s="105"/>
      <c r="IO48" s="105"/>
      <c r="IP48" s="105"/>
      <c r="IQ48" s="105"/>
      <c r="IR48" s="105"/>
      <c r="IS48" s="105"/>
      <c r="IT48" s="105"/>
      <c r="IU48" s="105"/>
      <c r="IV48" s="105"/>
      <c r="IW48" s="105"/>
      <c r="IX48" s="105">
        <v>304</v>
      </c>
      <c r="IY48" s="105">
        <v>274</v>
      </c>
      <c r="IZ48" s="105">
        <v>171</v>
      </c>
      <c r="JA48" s="105">
        <v>137</v>
      </c>
      <c r="JB48" s="105">
        <v>161</v>
      </c>
      <c r="JC48" s="105">
        <v>105</v>
      </c>
      <c r="JD48" s="105">
        <v>52</v>
      </c>
      <c r="JE48" s="105">
        <v>52</v>
      </c>
      <c r="JF48" s="105">
        <v>55</v>
      </c>
      <c r="JG48" s="105">
        <v>12</v>
      </c>
      <c r="JH48" s="105"/>
      <c r="JI48" s="138" t="s">
        <v>1023</v>
      </c>
      <c r="JJ48" s="105"/>
      <c r="JK48" s="105"/>
      <c r="JL48" s="105"/>
      <c r="JM48" s="105"/>
      <c r="JN48" s="105"/>
      <c r="JO48" s="105"/>
      <c r="JP48" s="105"/>
      <c r="JQ48" s="105"/>
      <c r="JR48" s="105"/>
      <c r="JS48" s="105"/>
      <c r="JT48" s="105"/>
      <c r="JU48" s="105"/>
      <c r="JV48" s="105"/>
      <c r="JW48" s="105"/>
      <c r="JX48" s="105"/>
      <c r="JY48" s="105"/>
      <c r="JZ48" s="105"/>
      <c r="KA48" s="105"/>
      <c r="KB48" s="105"/>
      <c r="KC48" s="105"/>
      <c r="KD48" s="105"/>
      <c r="KE48" s="105"/>
      <c r="KF48" s="105"/>
      <c r="KG48" s="105"/>
      <c r="KH48" s="105"/>
      <c r="KI48" s="105"/>
      <c r="KJ48" s="105"/>
      <c r="KK48" s="105"/>
      <c r="KL48" s="105"/>
      <c r="KM48" s="105"/>
      <c r="KN48" s="105"/>
      <c r="KO48" s="105"/>
      <c r="KP48" s="105"/>
      <c r="KQ48" s="105"/>
      <c r="KR48" s="105"/>
      <c r="KS48" s="105"/>
      <c r="KT48" s="105"/>
      <c r="KU48" s="105"/>
      <c r="KV48" s="105"/>
      <c r="KW48" s="105"/>
      <c r="KX48" s="105"/>
      <c r="KY48" s="105"/>
      <c r="KZ48" s="105"/>
      <c r="LA48" s="105"/>
      <c r="LB48" s="105"/>
      <c r="LC48" s="105"/>
      <c r="LD48" s="105"/>
      <c r="LE48" s="105"/>
      <c r="LF48" s="105"/>
      <c r="LG48" s="105">
        <v>304</v>
      </c>
      <c r="LH48" s="105">
        <v>274</v>
      </c>
      <c r="LI48" s="105">
        <v>171</v>
      </c>
      <c r="LJ48" s="105">
        <v>137</v>
      </c>
      <c r="LK48" s="105">
        <v>161</v>
      </c>
      <c r="LL48" s="105">
        <v>105</v>
      </c>
      <c r="LM48" s="105">
        <v>52</v>
      </c>
      <c r="LN48" s="105">
        <v>52</v>
      </c>
      <c r="LO48" s="105">
        <v>55</v>
      </c>
      <c r="LP48" s="105">
        <v>12</v>
      </c>
      <c r="LQ48" s="105">
        <v>21</v>
      </c>
      <c r="LR48" s="105">
        <v>0</v>
      </c>
      <c r="LS48" s="105">
        <v>0</v>
      </c>
      <c r="LT48" s="105">
        <v>0</v>
      </c>
      <c r="LU48" s="105">
        <v>0</v>
      </c>
      <c r="LV48" s="105">
        <v>0</v>
      </c>
      <c r="LW48" s="105">
        <v>0</v>
      </c>
      <c r="LX48" s="105">
        <v>0</v>
      </c>
      <c r="LY48" s="105">
        <v>0</v>
      </c>
      <c r="LZ48" s="105">
        <v>0</v>
      </c>
      <c r="MA48" s="105">
        <v>0</v>
      </c>
      <c r="MB48" s="105">
        <v>0</v>
      </c>
      <c r="MC48" s="105">
        <v>0</v>
      </c>
      <c r="MD48" s="105">
        <v>0</v>
      </c>
      <c r="ME48" s="105">
        <v>0</v>
      </c>
      <c r="MF48" s="105">
        <v>0</v>
      </c>
      <c r="MG48" s="144" t="str">
        <f t="shared" si="58"/>
        <v/>
      </c>
      <c r="MH48" s="144" t="str">
        <f t="shared" si="59"/>
        <v/>
      </c>
      <c r="MJ48" s="143">
        <f t="shared" si="60"/>
        <v>0</v>
      </c>
      <c r="MK48" s="143">
        <f t="shared" si="84"/>
        <v>0</v>
      </c>
      <c r="ML48" s="143">
        <f t="shared" si="85"/>
        <v>0</v>
      </c>
      <c r="MM48" s="142">
        <f t="shared" si="61"/>
        <v>0</v>
      </c>
      <c r="MN48" s="142">
        <f t="shared" si="62"/>
        <v>1344</v>
      </c>
      <c r="MO48" s="142">
        <f t="shared" si="63"/>
        <v>0</v>
      </c>
      <c r="MQ48" s="142">
        <f t="shared" si="86"/>
        <v>0</v>
      </c>
      <c r="MR48" s="143">
        <f t="shared" si="87"/>
        <v>0</v>
      </c>
      <c r="MS48" s="105">
        <f t="shared" si="88"/>
        <v>0</v>
      </c>
      <c r="MT48" s="105">
        <f t="shared" si="89"/>
        <v>0</v>
      </c>
      <c r="MU48" s="105" t="str">
        <f t="shared" si="90"/>
        <v/>
      </c>
      <c r="MV48" s="105">
        <f t="shared" si="91"/>
        <v>578</v>
      </c>
      <c r="MW48" s="105">
        <f t="shared" si="92"/>
        <v>469</v>
      </c>
      <c r="MX48" s="105">
        <f t="shared" si="93"/>
        <v>209</v>
      </c>
      <c r="MY48" s="105">
        <f t="shared" si="99"/>
        <v>88</v>
      </c>
      <c r="MZ48" s="105">
        <f t="shared" si="94"/>
        <v>0</v>
      </c>
      <c r="NA48" s="105">
        <f t="shared" si="95"/>
        <v>0</v>
      </c>
      <c r="NB48" s="105">
        <f t="shared" si="96"/>
        <v>0</v>
      </c>
      <c r="NC48" s="105">
        <f t="shared" si="100"/>
        <v>0</v>
      </c>
      <c r="ND48" s="144" t="str">
        <f t="shared" si="64"/>
        <v/>
      </c>
      <c r="NE48" s="144" t="str">
        <f t="shared" si="65"/>
        <v/>
      </c>
    </row>
    <row r="49" ht="15" spans="2:369">
      <c r="B49" s="138" t="s">
        <v>1008</v>
      </c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>
        <v>163</v>
      </c>
      <c r="BB49" s="105">
        <v>693</v>
      </c>
      <c r="BC49" s="105">
        <v>1707</v>
      </c>
      <c r="BD49" s="105">
        <v>4349</v>
      </c>
      <c r="BE49" s="105">
        <v>2473</v>
      </c>
      <c r="BF49" s="105">
        <v>3126</v>
      </c>
      <c r="BG49" s="105">
        <v>2928</v>
      </c>
      <c r="BH49" s="105">
        <v>3048</v>
      </c>
      <c r="BI49" s="105">
        <v>3180</v>
      </c>
      <c r="BJ49" s="105">
        <v>1379</v>
      </c>
      <c r="BK49" s="105">
        <v>521</v>
      </c>
      <c r="BL49" s="105">
        <v>649</v>
      </c>
      <c r="BM49" s="105">
        <v>738</v>
      </c>
      <c r="BN49" s="105">
        <v>83</v>
      </c>
      <c r="BO49" s="105">
        <v>913</v>
      </c>
      <c r="BP49" s="105">
        <v>506</v>
      </c>
      <c r="BQ49" s="105">
        <v>397</v>
      </c>
      <c r="BR49" s="105">
        <v>229</v>
      </c>
      <c r="BS49" s="105">
        <v>245</v>
      </c>
      <c r="BT49" s="105">
        <v>332</v>
      </c>
      <c r="BU49" s="105">
        <v>253</v>
      </c>
      <c r="BV49" s="105">
        <v>466</v>
      </c>
      <c r="BW49" s="105">
        <v>210</v>
      </c>
      <c r="BX49" s="105">
        <v>135</v>
      </c>
      <c r="BY49" s="105">
        <v>713</v>
      </c>
      <c r="BZ49" s="139">
        <f t="shared" si="41"/>
        <v>-0.0338753387533876</v>
      </c>
      <c r="CA49" s="139">
        <f t="shared" si="42"/>
        <v>4.28148148148148</v>
      </c>
      <c r="CB49" s="140">
        <f t="shared" si="43"/>
        <v>0</v>
      </c>
      <c r="CC49" s="140">
        <f t="shared" si="67"/>
        <v>0</v>
      </c>
      <c r="CD49" s="140">
        <f t="shared" si="68"/>
        <v>0</v>
      </c>
      <c r="CE49" s="141">
        <f t="shared" si="44"/>
        <v>0</v>
      </c>
      <c r="CF49" s="141">
        <f t="shared" si="45"/>
        <v>23046</v>
      </c>
      <c r="CG49" s="141">
        <f t="shared" si="46"/>
        <v>5332</v>
      </c>
      <c r="CH49" s="141">
        <f t="shared" si="47"/>
        <v>1058</v>
      </c>
      <c r="CI49" s="142">
        <f t="shared" si="69"/>
        <v>0</v>
      </c>
      <c r="CJ49" s="142">
        <f t="shared" si="70"/>
        <v>0</v>
      </c>
      <c r="CK49" s="143">
        <f t="shared" si="71"/>
        <v>0</v>
      </c>
      <c r="CL49" s="105">
        <f t="shared" si="72"/>
        <v>0</v>
      </c>
      <c r="CM49" s="105">
        <f t="shared" si="73"/>
        <v>0</v>
      </c>
      <c r="CN49" s="105">
        <f t="shared" si="74"/>
        <v>0</v>
      </c>
      <c r="CO49" s="105">
        <f t="shared" si="75"/>
        <v>163</v>
      </c>
      <c r="CP49" s="105">
        <f t="shared" si="76"/>
        <v>6749</v>
      </c>
      <c r="CQ49" s="105">
        <f t="shared" si="77"/>
        <v>8527</v>
      </c>
      <c r="CR49" s="105">
        <f t="shared" si="103"/>
        <v>7607</v>
      </c>
      <c r="CS49" s="105">
        <f t="shared" si="104"/>
        <v>1908</v>
      </c>
      <c r="CT49" s="105">
        <f t="shared" si="13"/>
        <v>1502</v>
      </c>
      <c r="CU49" s="105">
        <f t="shared" si="14"/>
        <v>871</v>
      </c>
      <c r="CV49" s="105">
        <f t="shared" si="15"/>
        <v>1051</v>
      </c>
      <c r="CW49" s="139">
        <f t="shared" si="16"/>
        <v>-0.861837780991192</v>
      </c>
      <c r="CX49" s="139">
        <f t="shared" si="17"/>
        <v>0.206659012629162</v>
      </c>
      <c r="CY49" s="131"/>
      <c r="CZ49" s="138" t="s">
        <v>1024</v>
      </c>
      <c r="DA49" s="138" t="s">
        <v>1024</v>
      </c>
      <c r="DB49" s="105">
        <v>466</v>
      </c>
      <c r="DC49" s="105">
        <v>581</v>
      </c>
      <c r="DD49" s="105">
        <v>1527</v>
      </c>
      <c r="DE49" s="105">
        <v>2726</v>
      </c>
      <c r="DF49" s="105">
        <v>3608</v>
      </c>
      <c r="DG49" s="105">
        <v>2433</v>
      </c>
      <c r="DH49" s="105">
        <v>2500</v>
      </c>
      <c r="DI49" s="105">
        <v>4647</v>
      </c>
      <c r="DJ49" s="105">
        <v>3193</v>
      </c>
      <c r="DK49" s="105">
        <v>2471</v>
      </c>
      <c r="DL49" s="105">
        <v>4508</v>
      </c>
      <c r="DM49" s="105">
        <v>2808</v>
      </c>
      <c r="DN49" s="105">
        <v>2578</v>
      </c>
      <c r="DO49" s="105">
        <v>3892</v>
      </c>
      <c r="DP49" s="105">
        <v>4212</v>
      </c>
      <c r="DQ49" s="105">
        <v>5231</v>
      </c>
      <c r="DR49" s="105">
        <v>3348</v>
      </c>
      <c r="DS49" s="105">
        <v>4465</v>
      </c>
      <c r="DT49" s="105">
        <v>825</v>
      </c>
      <c r="DU49" s="105">
        <v>2330</v>
      </c>
      <c r="DV49" s="105">
        <v>430</v>
      </c>
      <c r="DW49" s="105">
        <v>37</v>
      </c>
      <c r="DX49" s="105">
        <v>2104</v>
      </c>
      <c r="DY49" s="105"/>
      <c r="DZ49" s="105">
        <v>158</v>
      </c>
      <c r="EA49" s="105">
        <v>43</v>
      </c>
      <c r="EB49" s="105">
        <v>203</v>
      </c>
      <c r="EC49" s="105">
        <v>635</v>
      </c>
      <c r="ED49" s="105">
        <v>927</v>
      </c>
      <c r="EE49" s="105">
        <v>615</v>
      </c>
      <c r="EF49" s="105">
        <v>792</v>
      </c>
      <c r="EG49" s="105">
        <v>893</v>
      </c>
      <c r="EH49" s="105">
        <v>129</v>
      </c>
      <c r="EI49" s="105">
        <v>880</v>
      </c>
      <c r="EJ49" s="105">
        <v>1771</v>
      </c>
      <c r="EK49" s="105">
        <v>2503</v>
      </c>
      <c r="EL49" s="105">
        <v>902</v>
      </c>
      <c r="EM49" s="105">
        <v>264</v>
      </c>
      <c r="EN49" s="105">
        <v>893</v>
      </c>
      <c r="EO49" s="105">
        <v>523</v>
      </c>
      <c r="EP49" s="105">
        <v>1445</v>
      </c>
      <c r="EQ49" s="105">
        <v>2851</v>
      </c>
      <c r="ER49" s="105">
        <v>3068</v>
      </c>
      <c r="ES49" s="105">
        <v>2908</v>
      </c>
      <c r="ET49" s="105">
        <v>3588</v>
      </c>
      <c r="EU49" s="105">
        <v>2405</v>
      </c>
      <c r="EV49" s="105">
        <v>3913</v>
      </c>
      <c r="EW49" s="105">
        <v>3205</v>
      </c>
      <c r="EX49" s="105">
        <v>2666</v>
      </c>
      <c r="EY49" s="105">
        <v>2494</v>
      </c>
      <c r="EZ49" s="105">
        <v>2745</v>
      </c>
      <c r="FA49" s="105">
        <v>2622</v>
      </c>
      <c r="FB49" s="105">
        <v>1598</v>
      </c>
      <c r="FC49" s="105">
        <v>490</v>
      </c>
      <c r="FD49" s="105">
        <v>1419</v>
      </c>
      <c r="FE49" s="105">
        <v>1638</v>
      </c>
      <c r="FF49" s="105">
        <v>2507</v>
      </c>
      <c r="FG49" s="105">
        <v>2742</v>
      </c>
      <c r="FH49" s="105">
        <v>3426</v>
      </c>
      <c r="FI49" s="105">
        <v>3753</v>
      </c>
      <c r="FJ49" s="105">
        <v>2044</v>
      </c>
      <c r="FK49" s="105">
        <v>2032</v>
      </c>
      <c r="FL49" s="105">
        <v>2916</v>
      </c>
      <c r="FM49" s="105">
        <v>430</v>
      </c>
      <c r="FN49" s="105">
        <v>443</v>
      </c>
      <c r="FO49" s="105">
        <v>1232</v>
      </c>
      <c r="FP49" s="105">
        <v>489</v>
      </c>
      <c r="FQ49" s="105">
        <v>823</v>
      </c>
      <c r="FR49" s="105">
        <v>470</v>
      </c>
      <c r="FS49" s="105">
        <v>172</v>
      </c>
      <c r="FT49" s="105">
        <v>272</v>
      </c>
      <c r="FU49" s="105">
        <v>213</v>
      </c>
      <c r="FV49" s="105">
        <v>784</v>
      </c>
      <c r="FW49" s="105">
        <v>775</v>
      </c>
      <c r="FX49" s="105">
        <v>489</v>
      </c>
      <c r="FY49" s="144">
        <f t="shared" si="48"/>
        <v>1.16769547325103</v>
      </c>
      <c r="FZ49" s="144">
        <f t="shared" si="49"/>
        <v>-0.369032258064516</v>
      </c>
      <c r="GA49" s="140">
        <f t="shared" si="50"/>
        <v>31468</v>
      </c>
      <c r="GB49" s="140">
        <v>29452</v>
      </c>
      <c r="GC49" s="140">
        <v>9549</v>
      </c>
      <c r="GD49" s="141">
        <f t="shared" si="51"/>
        <v>25965</v>
      </c>
      <c r="GE49" s="141">
        <f t="shared" si="52"/>
        <v>28100</v>
      </c>
      <c r="GF49" s="141">
        <f t="shared" si="53"/>
        <v>11536</v>
      </c>
      <c r="GG49" s="141">
        <f t="shared" si="54"/>
        <v>2048</v>
      </c>
      <c r="GH49" s="142">
        <v>2177</v>
      </c>
      <c r="GI49" s="142">
        <v>1814</v>
      </c>
      <c r="GJ49" s="142">
        <v>5154</v>
      </c>
      <c r="GK49" s="143">
        <v>2059</v>
      </c>
      <c r="GL49" s="105">
        <v>4819</v>
      </c>
      <c r="GM49" s="105">
        <v>9564</v>
      </c>
      <c r="GN49" s="105">
        <v>9523</v>
      </c>
      <c r="GO49" s="105">
        <v>7905</v>
      </c>
      <c r="GP49" s="105">
        <v>4710</v>
      </c>
      <c r="GQ49" s="105">
        <f t="shared" si="101"/>
        <v>5564</v>
      </c>
      <c r="GR49" s="105">
        <f t="shared" si="80"/>
        <v>9921</v>
      </c>
      <c r="GS49" s="105">
        <f t="shared" si="102"/>
        <v>6992</v>
      </c>
      <c r="GT49" s="105">
        <f t="shared" si="82"/>
        <v>2105</v>
      </c>
      <c r="GU49" s="105">
        <f t="shared" si="83"/>
        <v>1782</v>
      </c>
      <c r="GV49" s="105">
        <f t="shared" si="55"/>
        <v>657</v>
      </c>
      <c r="GW49" s="139">
        <f t="shared" si="97"/>
        <v>-0.933776837012398</v>
      </c>
      <c r="GX49" s="139">
        <f t="shared" si="98"/>
        <v>-0.631313131313131</v>
      </c>
      <c r="GZ49" s="138" t="s">
        <v>1025</v>
      </c>
      <c r="HA49" s="105"/>
      <c r="HB49" s="105"/>
      <c r="HC49" s="105"/>
      <c r="HD49" s="105"/>
      <c r="HE49" s="105"/>
      <c r="HF49" s="105"/>
      <c r="HG49" s="105"/>
      <c r="HH49" s="105"/>
      <c r="HI49" s="105"/>
      <c r="HJ49" s="105"/>
      <c r="HK49" s="105"/>
      <c r="HL49" s="105"/>
      <c r="HM49" s="105"/>
      <c r="HN49" s="105"/>
      <c r="HO49" s="105"/>
      <c r="HP49" s="105"/>
      <c r="HQ49" s="105"/>
      <c r="HR49" s="105"/>
      <c r="HS49" s="105"/>
      <c r="HT49" s="105"/>
      <c r="HU49" s="105"/>
      <c r="HV49" s="105"/>
      <c r="HW49" s="105"/>
      <c r="HX49" s="105"/>
      <c r="HY49" s="105"/>
      <c r="HZ49" s="105"/>
      <c r="IA49" s="105"/>
      <c r="IB49" s="105"/>
      <c r="IC49" s="105"/>
      <c r="ID49" s="105"/>
      <c r="IE49" s="105"/>
      <c r="IF49" s="105"/>
      <c r="IG49" s="105"/>
      <c r="IH49" s="105"/>
      <c r="II49" s="105"/>
      <c r="IJ49" s="105">
        <v>57</v>
      </c>
      <c r="IK49" s="105">
        <v>51</v>
      </c>
      <c r="IL49" s="105">
        <v>34</v>
      </c>
      <c r="IM49" s="105">
        <v>31</v>
      </c>
      <c r="IN49" s="105">
        <v>33</v>
      </c>
      <c r="IO49" s="105">
        <v>40</v>
      </c>
      <c r="IP49" s="105">
        <v>43</v>
      </c>
      <c r="IQ49" s="105">
        <v>38</v>
      </c>
      <c r="IR49" s="105">
        <v>52</v>
      </c>
      <c r="IS49" s="105">
        <v>89</v>
      </c>
      <c r="IT49" s="105">
        <v>88</v>
      </c>
      <c r="IU49" s="105">
        <v>161</v>
      </c>
      <c r="IV49" s="105">
        <v>188</v>
      </c>
      <c r="IW49" s="105">
        <v>88</v>
      </c>
      <c r="IX49" s="105">
        <v>47</v>
      </c>
      <c r="IY49" s="105">
        <v>238</v>
      </c>
      <c r="IZ49" s="105">
        <v>149</v>
      </c>
      <c r="JA49" s="105">
        <v>129</v>
      </c>
      <c r="JB49" s="105">
        <v>110</v>
      </c>
      <c r="JC49" s="105">
        <v>254</v>
      </c>
      <c r="JD49" s="105">
        <v>206</v>
      </c>
      <c r="JE49" s="105">
        <v>44</v>
      </c>
      <c r="JF49" s="105">
        <v>31</v>
      </c>
      <c r="JG49" s="105">
        <v>88</v>
      </c>
      <c r="JH49" s="105"/>
      <c r="JI49" s="138" t="s">
        <v>1025</v>
      </c>
      <c r="JJ49" s="105"/>
      <c r="JK49" s="105"/>
      <c r="JL49" s="105"/>
      <c r="JM49" s="105"/>
      <c r="JN49" s="105"/>
      <c r="JO49" s="105"/>
      <c r="JP49" s="105"/>
      <c r="JQ49" s="105"/>
      <c r="JR49" s="105"/>
      <c r="JS49" s="105"/>
      <c r="JT49" s="105"/>
      <c r="JU49" s="105"/>
      <c r="JV49" s="105"/>
      <c r="JW49" s="105"/>
      <c r="JX49" s="105"/>
      <c r="JY49" s="105"/>
      <c r="JZ49" s="105"/>
      <c r="KA49" s="105"/>
      <c r="KB49" s="105"/>
      <c r="KC49" s="105"/>
      <c r="KD49" s="105"/>
      <c r="KE49" s="105"/>
      <c r="KF49" s="105"/>
      <c r="KG49" s="105"/>
      <c r="KH49" s="105"/>
      <c r="KI49" s="105"/>
      <c r="KJ49" s="105"/>
      <c r="KK49" s="105"/>
      <c r="KL49" s="105"/>
      <c r="KM49" s="105"/>
      <c r="KN49" s="105"/>
      <c r="KO49" s="105"/>
      <c r="KP49" s="105"/>
      <c r="KQ49" s="105"/>
      <c r="KR49" s="105"/>
      <c r="KS49" s="105">
        <v>57</v>
      </c>
      <c r="KT49" s="105">
        <v>51</v>
      </c>
      <c r="KU49" s="105">
        <v>34</v>
      </c>
      <c r="KV49" s="105">
        <v>31</v>
      </c>
      <c r="KW49" s="105">
        <v>33</v>
      </c>
      <c r="KX49" s="105">
        <v>40</v>
      </c>
      <c r="KY49" s="105">
        <v>43</v>
      </c>
      <c r="KZ49" s="105">
        <v>38</v>
      </c>
      <c r="LA49" s="105">
        <v>52</v>
      </c>
      <c r="LB49" s="105">
        <v>89</v>
      </c>
      <c r="LC49" s="105">
        <v>88</v>
      </c>
      <c r="LD49" s="105">
        <v>161</v>
      </c>
      <c r="LE49" s="105">
        <v>188</v>
      </c>
      <c r="LF49" s="105">
        <v>88</v>
      </c>
      <c r="LG49" s="105">
        <v>47</v>
      </c>
      <c r="LH49" s="105">
        <v>238</v>
      </c>
      <c r="LI49" s="105">
        <v>149</v>
      </c>
      <c r="LJ49" s="105">
        <v>129</v>
      </c>
      <c r="LK49" s="105">
        <v>110</v>
      </c>
      <c r="LL49" s="105">
        <v>254</v>
      </c>
      <c r="LM49" s="105">
        <v>206</v>
      </c>
      <c r="LN49" s="105">
        <v>44</v>
      </c>
      <c r="LO49" s="105">
        <v>31</v>
      </c>
      <c r="LP49" s="105">
        <v>88</v>
      </c>
      <c r="LQ49" s="105"/>
      <c r="LR49" s="105"/>
      <c r="LS49" s="105"/>
      <c r="LT49" s="105"/>
      <c r="LU49" s="105"/>
      <c r="LV49" s="105"/>
      <c r="LW49" s="105"/>
      <c r="LX49" s="105"/>
      <c r="LY49" s="105">
        <v>78</v>
      </c>
      <c r="LZ49" s="105">
        <v>0</v>
      </c>
      <c r="MA49" s="105">
        <v>0</v>
      </c>
      <c r="MB49" s="105">
        <v>0</v>
      </c>
      <c r="MC49" s="105">
        <v>0</v>
      </c>
      <c r="MD49" s="105">
        <v>0</v>
      </c>
      <c r="ME49" s="105" t="e">
        <v>#N/A</v>
      </c>
      <c r="MF49" s="105">
        <v>0</v>
      </c>
      <c r="MG49" s="144" t="str">
        <f t="shared" si="58"/>
        <v/>
      </c>
      <c r="MH49" s="144" t="str">
        <f t="shared" si="59"/>
        <v/>
      </c>
      <c r="MJ49" s="143">
        <f t="shared" si="60"/>
        <v>0</v>
      </c>
      <c r="MK49" s="143">
        <f t="shared" si="84"/>
        <v>0</v>
      </c>
      <c r="ML49" s="143">
        <f t="shared" si="85"/>
        <v>57</v>
      </c>
      <c r="MM49" s="142">
        <f t="shared" si="61"/>
        <v>848</v>
      </c>
      <c r="MN49" s="142">
        <f t="shared" si="62"/>
        <v>1265</v>
      </c>
      <c r="MO49" s="142">
        <f t="shared" si="63"/>
        <v>78</v>
      </c>
      <c r="MQ49" s="142">
        <f t="shared" si="86"/>
        <v>57</v>
      </c>
      <c r="MR49" s="143">
        <f t="shared" si="87"/>
        <v>116</v>
      </c>
      <c r="MS49" s="105">
        <f t="shared" si="88"/>
        <v>116</v>
      </c>
      <c r="MT49" s="105">
        <f t="shared" si="89"/>
        <v>179</v>
      </c>
      <c r="MU49" s="105">
        <f t="shared" si="90"/>
        <v>437</v>
      </c>
      <c r="MV49" s="105">
        <f t="shared" si="91"/>
        <v>373</v>
      </c>
      <c r="MW49" s="105">
        <f t="shared" si="92"/>
        <v>388</v>
      </c>
      <c r="MX49" s="105">
        <f t="shared" si="93"/>
        <v>504</v>
      </c>
      <c r="MY49" s="105"/>
      <c r="MZ49" s="105">
        <f t="shared" si="94"/>
        <v>0</v>
      </c>
      <c r="NA49" s="105">
        <f t="shared" si="95"/>
        <v>0</v>
      </c>
      <c r="NB49" s="105">
        <f t="shared" si="96"/>
        <v>78</v>
      </c>
      <c r="NC49" s="105">
        <f t="shared" si="100"/>
        <v>0</v>
      </c>
      <c r="ND49" s="144" t="str">
        <f t="shared" si="64"/>
        <v/>
      </c>
      <c r="NE49" s="144" t="str">
        <f t="shared" si="65"/>
        <v/>
      </c>
    </row>
    <row r="50" ht="15" spans="2:369">
      <c r="B50" s="138" t="s">
        <v>79</v>
      </c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>
        <v>625</v>
      </c>
      <c r="AP50" s="105">
        <v>922</v>
      </c>
      <c r="AQ50" s="105">
        <v>847</v>
      </c>
      <c r="AR50" s="105">
        <v>1100</v>
      </c>
      <c r="AS50" s="105">
        <v>2651</v>
      </c>
      <c r="AT50" s="105">
        <v>1686</v>
      </c>
      <c r="AU50" s="105">
        <v>3189</v>
      </c>
      <c r="AV50" s="105">
        <v>4195</v>
      </c>
      <c r="AW50" s="105">
        <v>3914</v>
      </c>
      <c r="AX50" s="105">
        <v>4045</v>
      </c>
      <c r="AY50" s="105">
        <v>4088</v>
      </c>
      <c r="AZ50" s="105">
        <v>1357</v>
      </c>
      <c r="BA50" s="105">
        <v>1527</v>
      </c>
      <c r="BB50" s="105">
        <v>539</v>
      </c>
      <c r="BC50" s="105">
        <v>2201</v>
      </c>
      <c r="BD50" s="105">
        <v>4571</v>
      </c>
      <c r="BE50" s="105">
        <v>5144</v>
      </c>
      <c r="BF50" s="105">
        <v>4561</v>
      </c>
      <c r="BG50" s="105">
        <v>1933</v>
      </c>
      <c r="BH50" s="105">
        <v>3034</v>
      </c>
      <c r="BI50" s="105">
        <v>4074</v>
      </c>
      <c r="BJ50" s="105">
        <v>3608</v>
      </c>
      <c r="BK50" s="105">
        <v>1135</v>
      </c>
      <c r="BL50" s="105">
        <v>680</v>
      </c>
      <c r="BM50" s="105">
        <v>1703</v>
      </c>
      <c r="BN50" s="105">
        <v>1441</v>
      </c>
      <c r="BO50" s="105">
        <v>2477</v>
      </c>
      <c r="BP50" s="105">
        <v>1733</v>
      </c>
      <c r="BQ50" s="105">
        <v>841</v>
      </c>
      <c r="BR50" s="105">
        <v>1913</v>
      </c>
      <c r="BS50" s="105">
        <v>3460</v>
      </c>
      <c r="BT50" s="105">
        <v>2653</v>
      </c>
      <c r="BU50" s="105">
        <v>2253</v>
      </c>
      <c r="BV50" s="105">
        <v>2344</v>
      </c>
      <c r="BW50" s="105">
        <v>1959</v>
      </c>
      <c r="BX50" s="105">
        <v>1468</v>
      </c>
      <c r="BY50" s="105">
        <v>1782</v>
      </c>
      <c r="BZ50" s="139">
        <f t="shared" si="41"/>
        <v>0.0463887257780387</v>
      </c>
      <c r="CA50" s="139">
        <f t="shared" si="42"/>
        <v>0.213896457765668</v>
      </c>
      <c r="CB50" s="140">
        <f t="shared" si="43"/>
        <v>0</v>
      </c>
      <c r="CC50" s="140">
        <f t="shared" si="67"/>
        <v>0</v>
      </c>
      <c r="CD50" s="140">
        <f t="shared" si="68"/>
        <v>0</v>
      </c>
      <c r="CE50" s="141">
        <f t="shared" si="44"/>
        <v>23174</v>
      </c>
      <c r="CF50" s="141">
        <f t="shared" si="45"/>
        <v>36637</v>
      </c>
      <c r="CG50" s="141">
        <f t="shared" si="46"/>
        <v>22633</v>
      </c>
      <c r="CH50" s="141">
        <f t="shared" si="47"/>
        <v>5209</v>
      </c>
      <c r="CI50" s="142">
        <f t="shared" si="69"/>
        <v>0</v>
      </c>
      <c r="CJ50" s="142">
        <f t="shared" si="70"/>
        <v>0</v>
      </c>
      <c r="CK50" s="143">
        <f t="shared" si="71"/>
        <v>625</v>
      </c>
      <c r="CL50" s="105">
        <f t="shared" si="72"/>
        <v>2869</v>
      </c>
      <c r="CM50" s="105">
        <f t="shared" si="73"/>
        <v>7526</v>
      </c>
      <c r="CN50" s="105">
        <f t="shared" si="74"/>
        <v>12154</v>
      </c>
      <c r="CO50" s="105">
        <f t="shared" si="75"/>
        <v>6972</v>
      </c>
      <c r="CP50" s="105">
        <f t="shared" si="76"/>
        <v>7311</v>
      </c>
      <c r="CQ50" s="105">
        <f t="shared" si="77"/>
        <v>11638</v>
      </c>
      <c r="CR50" s="105">
        <f t="shared" si="103"/>
        <v>10716</v>
      </c>
      <c r="CS50" s="105">
        <f t="shared" si="104"/>
        <v>3518</v>
      </c>
      <c r="CT50" s="105">
        <f t="shared" si="13"/>
        <v>5651</v>
      </c>
      <c r="CU50" s="105">
        <f t="shared" si="14"/>
        <v>6214</v>
      </c>
      <c r="CV50" s="105">
        <f t="shared" si="15"/>
        <v>7250</v>
      </c>
      <c r="CW50" s="139">
        <f t="shared" si="16"/>
        <v>-0.323441582680104</v>
      </c>
      <c r="CX50" s="139">
        <f t="shared" si="17"/>
        <v>0.166720308979723</v>
      </c>
      <c r="CY50" s="131"/>
      <c r="CZ50" s="138" t="s">
        <v>1017</v>
      </c>
      <c r="DA50" s="138" t="s">
        <v>1017</v>
      </c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5"/>
      <c r="DO50" s="105"/>
      <c r="DP50" s="105"/>
      <c r="DQ50" s="105"/>
      <c r="DR50" s="105"/>
      <c r="DS50" s="105"/>
      <c r="DT50" s="105"/>
      <c r="DU50" s="105"/>
      <c r="DV50" s="105"/>
      <c r="DW50" s="105"/>
      <c r="DX50" s="105"/>
      <c r="DY50" s="105"/>
      <c r="DZ50" s="105"/>
      <c r="EA50" s="105"/>
      <c r="EB50" s="105">
        <v>97</v>
      </c>
      <c r="EC50" s="105">
        <v>566</v>
      </c>
      <c r="ED50" s="105">
        <v>531</v>
      </c>
      <c r="EE50" s="105">
        <v>2316</v>
      </c>
      <c r="EF50" s="105">
        <v>546</v>
      </c>
      <c r="EG50" s="105">
        <v>1</v>
      </c>
      <c r="EH50" s="105">
        <v>1880</v>
      </c>
      <c r="EI50" s="105">
        <v>3054</v>
      </c>
      <c r="EJ50" s="105">
        <v>467</v>
      </c>
      <c r="EK50" s="105">
        <v>2213</v>
      </c>
      <c r="EL50" s="105">
        <v>4675</v>
      </c>
      <c r="EM50" s="105">
        <v>13</v>
      </c>
      <c r="EN50" s="105">
        <v>2486</v>
      </c>
      <c r="EO50" s="105">
        <v>4130</v>
      </c>
      <c r="EP50" s="105">
        <v>4431</v>
      </c>
      <c r="EQ50" s="105">
        <v>2958</v>
      </c>
      <c r="ER50" s="105">
        <v>6183</v>
      </c>
      <c r="ES50" s="105">
        <v>8913</v>
      </c>
      <c r="ET50" s="105">
        <v>1209</v>
      </c>
      <c r="EU50" s="105">
        <v>9151</v>
      </c>
      <c r="EV50" s="105">
        <v>149</v>
      </c>
      <c r="EW50" s="105">
        <v>2539</v>
      </c>
      <c r="EX50" s="105">
        <v>5746</v>
      </c>
      <c r="EY50" s="105">
        <v>2085</v>
      </c>
      <c r="EZ50" s="105">
        <v>2269</v>
      </c>
      <c r="FA50" s="105">
        <v>1339</v>
      </c>
      <c r="FB50" s="105">
        <v>6263</v>
      </c>
      <c r="FC50" s="105">
        <v>4499</v>
      </c>
      <c r="FD50" s="105">
        <v>4678</v>
      </c>
      <c r="FE50" s="105">
        <v>5787</v>
      </c>
      <c r="FF50" s="105">
        <v>2506</v>
      </c>
      <c r="FG50" s="105">
        <v>3114</v>
      </c>
      <c r="FH50" s="105">
        <v>3914</v>
      </c>
      <c r="FI50" s="105">
        <v>2978</v>
      </c>
      <c r="FJ50" s="105">
        <v>0</v>
      </c>
      <c r="FK50" s="105">
        <v>1884</v>
      </c>
      <c r="FL50" s="105">
        <v>3493</v>
      </c>
      <c r="FM50" s="105">
        <v>3474</v>
      </c>
      <c r="FN50" s="105">
        <v>4048</v>
      </c>
      <c r="FO50" s="105">
        <v>4537</v>
      </c>
      <c r="FP50" s="105">
        <v>1949</v>
      </c>
      <c r="FQ50" s="105">
        <v>619</v>
      </c>
      <c r="FR50" s="105">
        <v>6</v>
      </c>
      <c r="FS50" s="105">
        <v>4</v>
      </c>
      <c r="FT50" s="105">
        <v>0</v>
      </c>
      <c r="FU50" s="105">
        <v>0</v>
      </c>
      <c r="FV50" s="105">
        <v>0</v>
      </c>
      <c r="FW50" s="105">
        <v>0</v>
      </c>
      <c r="FX50" s="105">
        <v>0</v>
      </c>
      <c r="FY50" s="144" t="str">
        <f t="shared" si="48"/>
        <v/>
      </c>
      <c r="FZ50" s="144" t="str">
        <f t="shared" si="49"/>
        <v/>
      </c>
      <c r="GA50" s="140">
        <f t="shared" si="50"/>
        <v>0</v>
      </c>
      <c r="GB50" s="140">
        <v>0</v>
      </c>
      <c r="GC50" s="140">
        <v>11671</v>
      </c>
      <c r="GD50" s="141">
        <f t="shared" si="51"/>
        <v>46837</v>
      </c>
      <c r="GE50" s="141">
        <f t="shared" si="52"/>
        <v>45178</v>
      </c>
      <c r="GF50" s="141">
        <f t="shared" si="53"/>
        <v>20014</v>
      </c>
      <c r="GG50" s="141">
        <f t="shared" si="54"/>
        <v>0</v>
      </c>
      <c r="GH50" s="142">
        <v>3413</v>
      </c>
      <c r="GI50" s="142">
        <v>2427</v>
      </c>
      <c r="GJ50" s="142">
        <v>5734</v>
      </c>
      <c r="GK50" s="143">
        <v>7174</v>
      </c>
      <c r="GL50" s="105">
        <v>11519</v>
      </c>
      <c r="GM50" s="105">
        <v>16305</v>
      </c>
      <c r="GN50" s="105">
        <v>11839</v>
      </c>
      <c r="GO50" s="105">
        <v>10100</v>
      </c>
      <c r="GP50" s="105">
        <v>12101</v>
      </c>
      <c r="GQ50" s="105">
        <f t="shared" si="101"/>
        <v>12971</v>
      </c>
      <c r="GR50" s="105">
        <f t="shared" si="80"/>
        <v>10006</v>
      </c>
      <c r="GS50" s="105">
        <f t="shared" si="102"/>
        <v>5377</v>
      </c>
      <c r="GT50" s="105">
        <f t="shared" si="82"/>
        <v>12059</v>
      </c>
      <c r="GU50" s="105">
        <f t="shared" si="83"/>
        <v>2574</v>
      </c>
      <c r="GV50" s="105">
        <f t="shared" si="55"/>
        <v>4</v>
      </c>
      <c r="GW50" s="139">
        <f t="shared" si="97"/>
        <v>-0.999600239856086</v>
      </c>
      <c r="GX50" s="139">
        <f t="shared" si="98"/>
        <v>-0.998445998445998</v>
      </c>
      <c r="GZ50" s="138" t="s">
        <v>1026</v>
      </c>
      <c r="HA50" s="105"/>
      <c r="HB50" s="105"/>
      <c r="HC50" s="105"/>
      <c r="HD50" s="105"/>
      <c r="HE50" s="105"/>
      <c r="HF50" s="105"/>
      <c r="HG50" s="105"/>
      <c r="HH50" s="105"/>
      <c r="HI50" s="105"/>
      <c r="HJ50" s="105"/>
      <c r="HK50" s="105"/>
      <c r="HL50" s="105"/>
      <c r="HM50" s="105"/>
      <c r="HN50" s="105"/>
      <c r="HO50" s="105"/>
      <c r="HP50" s="105"/>
      <c r="HQ50" s="105"/>
      <c r="HR50" s="105"/>
      <c r="HS50" s="105"/>
      <c r="HT50" s="105"/>
      <c r="HU50" s="105"/>
      <c r="HV50" s="105"/>
      <c r="HW50" s="105"/>
      <c r="HX50" s="105"/>
      <c r="HY50" s="105"/>
      <c r="HZ50" s="105"/>
      <c r="IA50" s="105"/>
      <c r="IB50" s="105"/>
      <c r="IC50" s="105"/>
      <c r="ID50" s="105"/>
      <c r="IE50" s="105"/>
      <c r="IF50" s="105"/>
      <c r="IG50" s="105"/>
      <c r="IH50" s="105"/>
      <c r="II50" s="105"/>
      <c r="IJ50" s="105"/>
      <c r="IK50" s="105"/>
      <c r="IL50" s="105"/>
      <c r="IM50" s="105">
        <v>34</v>
      </c>
      <c r="IN50" s="105">
        <v>2</v>
      </c>
      <c r="IO50" s="105">
        <v>4</v>
      </c>
      <c r="IP50" s="105">
        <v>8</v>
      </c>
      <c r="IQ50" s="105">
        <v>8</v>
      </c>
      <c r="IR50" s="105">
        <v>6</v>
      </c>
      <c r="IS50" s="105">
        <v>7</v>
      </c>
      <c r="IT50" s="105"/>
      <c r="IU50" s="105">
        <v>10</v>
      </c>
      <c r="IV50" s="105">
        <v>39</v>
      </c>
      <c r="IW50" s="105">
        <v>14</v>
      </c>
      <c r="IX50" s="105">
        <v>7</v>
      </c>
      <c r="IY50" s="105">
        <v>3</v>
      </c>
      <c r="IZ50" s="105">
        <v>15</v>
      </c>
      <c r="JA50" s="105">
        <v>3</v>
      </c>
      <c r="JB50" s="105">
        <v>19</v>
      </c>
      <c r="JC50" s="105">
        <v>32</v>
      </c>
      <c r="JD50" s="105">
        <v>18</v>
      </c>
      <c r="JE50" s="105">
        <v>43</v>
      </c>
      <c r="JF50" s="105">
        <v>41</v>
      </c>
      <c r="JG50" s="105">
        <v>28</v>
      </c>
      <c r="JH50" s="105"/>
      <c r="JI50" s="138" t="s">
        <v>1026</v>
      </c>
      <c r="JJ50" s="105"/>
      <c r="JK50" s="105"/>
      <c r="JL50" s="105"/>
      <c r="JM50" s="105"/>
      <c r="JN50" s="105"/>
      <c r="JO50" s="105"/>
      <c r="JP50" s="105"/>
      <c r="JQ50" s="105"/>
      <c r="JR50" s="105"/>
      <c r="JS50" s="105"/>
      <c r="JT50" s="105"/>
      <c r="JU50" s="105"/>
      <c r="JV50" s="105"/>
      <c r="JW50" s="105"/>
      <c r="JX50" s="105"/>
      <c r="JY50" s="105"/>
      <c r="JZ50" s="105"/>
      <c r="KA50" s="105"/>
      <c r="KB50" s="105"/>
      <c r="KC50" s="105"/>
      <c r="KD50" s="105"/>
      <c r="KE50" s="105"/>
      <c r="KF50" s="105"/>
      <c r="KG50" s="105"/>
      <c r="KH50" s="105"/>
      <c r="KI50" s="105"/>
      <c r="KJ50" s="105"/>
      <c r="KK50" s="105"/>
      <c r="KL50" s="105"/>
      <c r="KM50" s="105"/>
      <c r="KN50" s="105"/>
      <c r="KO50" s="105"/>
      <c r="KP50" s="105"/>
      <c r="KQ50" s="105"/>
      <c r="KR50" s="105"/>
      <c r="KS50" s="105"/>
      <c r="KT50" s="105"/>
      <c r="KU50" s="105"/>
      <c r="KV50" s="105">
        <v>34</v>
      </c>
      <c r="KW50" s="105">
        <v>2</v>
      </c>
      <c r="KX50" s="105">
        <v>4</v>
      </c>
      <c r="KY50" s="105">
        <v>8</v>
      </c>
      <c r="KZ50" s="105">
        <v>8</v>
      </c>
      <c r="LA50" s="105">
        <v>6</v>
      </c>
      <c r="LB50" s="105">
        <v>7</v>
      </c>
      <c r="LC50" s="105"/>
      <c r="LD50" s="105">
        <v>10</v>
      </c>
      <c r="LE50" s="105">
        <v>39</v>
      </c>
      <c r="LF50" s="105">
        <v>14</v>
      </c>
      <c r="LG50" s="105">
        <v>7</v>
      </c>
      <c r="LH50" s="105">
        <v>3</v>
      </c>
      <c r="LI50" s="105">
        <v>15</v>
      </c>
      <c r="LJ50" s="105">
        <v>3</v>
      </c>
      <c r="LK50" s="105">
        <v>19</v>
      </c>
      <c r="LL50" s="105">
        <v>32</v>
      </c>
      <c r="LM50" s="105">
        <v>18</v>
      </c>
      <c r="LN50" s="105">
        <v>43</v>
      </c>
      <c r="LO50" s="105">
        <v>41</v>
      </c>
      <c r="LP50" s="105">
        <v>28</v>
      </c>
      <c r="LQ50" s="105"/>
      <c r="LR50" s="105">
        <v>0</v>
      </c>
      <c r="LS50" s="105">
        <v>0</v>
      </c>
      <c r="LT50" s="105">
        <v>1</v>
      </c>
      <c r="LU50" s="105"/>
      <c r="LV50" s="105"/>
      <c r="LW50" s="105">
        <v>0</v>
      </c>
      <c r="LX50" s="105">
        <v>0</v>
      </c>
      <c r="LY50" s="105">
        <v>0</v>
      </c>
      <c r="LZ50" s="105">
        <v>0</v>
      </c>
      <c r="MA50" s="105">
        <v>0</v>
      </c>
      <c r="MB50" s="105">
        <v>0</v>
      </c>
      <c r="MC50" s="105">
        <v>0</v>
      </c>
      <c r="MD50" s="105">
        <v>0</v>
      </c>
      <c r="ME50" s="105">
        <v>0</v>
      </c>
      <c r="MF50" s="105">
        <v>0</v>
      </c>
      <c r="MG50" s="144" t="str">
        <f t="shared" si="58"/>
        <v/>
      </c>
      <c r="MH50" s="144" t="str">
        <f t="shared" si="59"/>
        <v/>
      </c>
      <c r="MJ50" s="143">
        <f t="shared" si="60"/>
        <v>0</v>
      </c>
      <c r="MK50" s="143">
        <f t="shared" si="84"/>
        <v>0</v>
      </c>
      <c r="ML50" s="143">
        <f t="shared" si="85"/>
        <v>0</v>
      </c>
      <c r="MM50" s="142">
        <f t="shared" si="61"/>
        <v>118</v>
      </c>
      <c r="MN50" s="142">
        <f t="shared" si="62"/>
        <v>154</v>
      </c>
      <c r="MO50" s="142">
        <f t="shared" si="63"/>
        <v>1</v>
      </c>
      <c r="MQ50" s="142">
        <f t="shared" si="86"/>
        <v>0</v>
      </c>
      <c r="MR50" s="143">
        <f t="shared" si="87"/>
        <v>34</v>
      </c>
      <c r="MS50" s="105">
        <f t="shared" si="88"/>
        <v>14</v>
      </c>
      <c r="MT50" s="105">
        <f t="shared" si="89"/>
        <v>21</v>
      </c>
      <c r="MU50" s="105">
        <f t="shared" si="90"/>
        <v>49</v>
      </c>
      <c r="MV50" s="105">
        <f t="shared" si="91"/>
        <v>24</v>
      </c>
      <c r="MW50" s="105">
        <f t="shared" si="92"/>
        <v>37</v>
      </c>
      <c r="MX50" s="105">
        <f t="shared" si="93"/>
        <v>93</v>
      </c>
      <c r="MY50" s="105"/>
      <c r="MZ50" s="105">
        <f t="shared" si="94"/>
        <v>1</v>
      </c>
      <c r="NA50" s="105">
        <f t="shared" si="95"/>
        <v>0</v>
      </c>
      <c r="NB50" s="105">
        <f t="shared" si="96"/>
        <v>0</v>
      </c>
      <c r="NC50" s="105">
        <f t="shared" si="100"/>
        <v>0</v>
      </c>
      <c r="ND50" s="144" t="str">
        <f t="shared" si="64"/>
        <v/>
      </c>
      <c r="NE50" s="144" t="str">
        <f t="shared" si="65"/>
        <v/>
      </c>
    </row>
    <row r="51" ht="15" spans="2:369">
      <c r="B51" s="138" t="s">
        <v>1010</v>
      </c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>
        <v>538</v>
      </c>
      <c r="AS51" s="105">
        <v>620</v>
      </c>
      <c r="AT51" s="105">
        <v>1302</v>
      </c>
      <c r="AU51" s="105">
        <v>1664</v>
      </c>
      <c r="AV51" s="105">
        <v>1776</v>
      </c>
      <c r="AW51" s="105">
        <v>2248</v>
      </c>
      <c r="AX51" s="105">
        <v>2218</v>
      </c>
      <c r="AY51" s="105">
        <v>881</v>
      </c>
      <c r="AZ51" s="105">
        <v>1470</v>
      </c>
      <c r="BA51" s="105">
        <v>2162</v>
      </c>
      <c r="BB51" s="105">
        <v>1195</v>
      </c>
      <c r="BC51" s="105">
        <v>1638</v>
      </c>
      <c r="BD51" s="105">
        <v>2882</v>
      </c>
      <c r="BE51" s="105">
        <v>2940</v>
      </c>
      <c r="BF51" s="105">
        <v>3300</v>
      </c>
      <c r="BG51" s="105">
        <v>2905</v>
      </c>
      <c r="BH51" s="105">
        <v>2944</v>
      </c>
      <c r="BI51" s="105">
        <v>2402</v>
      </c>
      <c r="BJ51" s="105">
        <v>1321</v>
      </c>
      <c r="BK51" s="105">
        <v>280</v>
      </c>
      <c r="BL51" s="105">
        <v>642</v>
      </c>
      <c r="BM51" s="105">
        <v>1157</v>
      </c>
      <c r="BN51" s="105"/>
      <c r="BO51" s="105"/>
      <c r="BP51" s="105">
        <v>1429</v>
      </c>
      <c r="BQ51" s="105">
        <v>1354</v>
      </c>
      <c r="BR51" s="105">
        <v>543</v>
      </c>
      <c r="BS51" s="105">
        <v>962</v>
      </c>
      <c r="BT51" s="105">
        <v>783</v>
      </c>
      <c r="BU51" s="105">
        <v>588</v>
      </c>
      <c r="BV51" s="105">
        <v>634</v>
      </c>
      <c r="BW51" s="105">
        <v>372</v>
      </c>
      <c r="BX51" s="105">
        <v>183</v>
      </c>
      <c r="BY51" s="105">
        <v>265</v>
      </c>
      <c r="BZ51" s="139">
        <f t="shared" si="41"/>
        <v>-0.770959377700951</v>
      </c>
      <c r="CA51" s="139">
        <f t="shared" si="42"/>
        <v>0.448087431693989</v>
      </c>
      <c r="CB51" s="140">
        <f t="shared" si="43"/>
        <v>0</v>
      </c>
      <c r="CC51" s="140">
        <f t="shared" si="67"/>
        <v>0</v>
      </c>
      <c r="CD51" s="140">
        <f t="shared" si="68"/>
        <v>0</v>
      </c>
      <c r="CE51" s="141">
        <f t="shared" si="44"/>
        <v>10366</v>
      </c>
      <c r="CF51" s="141">
        <f t="shared" si="45"/>
        <v>26040</v>
      </c>
      <c r="CG51" s="141">
        <f t="shared" si="46"/>
        <v>8372</v>
      </c>
      <c r="CH51" s="141">
        <f t="shared" si="47"/>
        <v>820</v>
      </c>
      <c r="CI51" s="142">
        <f t="shared" si="69"/>
        <v>0</v>
      </c>
      <c r="CJ51" s="142">
        <f t="shared" si="70"/>
        <v>0</v>
      </c>
      <c r="CK51" s="143">
        <f t="shared" si="71"/>
        <v>0</v>
      </c>
      <c r="CL51" s="105">
        <f t="shared" si="72"/>
        <v>538</v>
      </c>
      <c r="CM51" s="105">
        <f t="shared" si="73"/>
        <v>3586</v>
      </c>
      <c r="CN51" s="105">
        <f t="shared" si="74"/>
        <v>6242</v>
      </c>
      <c r="CO51" s="105">
        <f t="shared" si="75"/>
        <v>4513</v>
      </c>
      <c r="CP51" s="105">
        <f t="shared" si="76"/>
        <v>5715</v>
      </c>
      <c r="CQ51" s="105">
        <f t="shared" si="77"/>
        <v>9145</v>
      </c>
      <c r="CR51" s="105">
        <f t="shared" si="103"/>
        <v>6667</v>
      </c>
      <c r="CS51" s="105">
        <f t="shared" si="104"/>
        <v>2079</v>
      </c>
      <c r="CT51" s="105">
        <f t="shared" si="13"/>
        <v>1429</v>
      </c>
      <c r="CU51" s="105">
        <f t="shared" si="14"/>
        <v>2859</v>
      </c>
      <c r="CV51" s="105">
        <f t="shared" si="15"/>
        <v>2005</v>
      </c>
      <c r="CW51" s="139">
        <f t="shared" si="16"/>
        <v>-0.699265036748163</v>
      </c>
      <c r="CX51" s="139">
        <f t="shared" si="17"/>
        <v>-0.298705841203218</v>
      </c>
      <c r="CY51" s="131"/>
      <c r="CZ51" s="138" t="s">
        <v>1027</v>
      </c>
      <c r="DA51" s="138" t="s">
        <v>1027</v>
      </c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5"/>
      <c r="DO51" s="105"/>
      <c r="DP51" s="105"/>
      <c r="DQ51" s="105"/>
      <c r="DR51" s="105"/>
      <c r="DS51" s="105"/>
      <c r="DT51" s="105"/>
      <c r="DU51" s="105"/>
      <c r="DV51" s="105"/>
      <c r="DW51" s="105"/>
      <c r="DX51" s="105"/>
      <c r="DY51" s="105"/>
      <c r="DZ51" s="105"/>
      <c r="EA51" s="105"/>
      <c r="EB51" s="105"/>
      <c r="EC51" s="105"/>
      <c r="ED51" s="105"/>
      <c r="EE51" s="105"/>
      <c r="EF51" s="105"/>
      <c r="EG51" s="105"/>
      <c r="EH51" s="105"/>
      <c r="EI51" s="105"/>
      <c r="EJ51" s="105"/>
      <c r="EK51" s="105"/>
      <c r="EL51" s="105"/>
      <c r="EM51" s="105"/>
      <c r="EN51" s="105"/>
      <c r="EO51" s="105"/>
      <c r="EP51" s="105"/>
      <c r="EQ51" s="105"/>
      <c r="ER51" s="105"/>
      <c r="ES51" s="105"/>
      <c r="ET51" s="105">
        <v>2370</v>
      </c>
      <c r="EU51" s="105">
        <v>3171</v>
      </c>
      <c r="EV51" s="105">
        <v>2794</v>
      </c>
      <c r="EW51" s="105">
        <v>2227</v>
      </c>
      <c r="EX51" s="105">
        <v>644</v>
      </c>
      <c r="EY51" s="105">
        <v>912</v>
      </c>
      <c r="EZ51" s="105">
        <v>2066</v>
      </c>
      <c r="FA51" s="105">
        <v>679</v>
      </c>
      <c r="FB51" s="105">
        <v>2044</v>
      </c>
      <c r="FC51" s="105">
        <v>3007</v>
      </c>
      <c r="FD51" s="105">
        <v>3141</v>
      </c>
      <c r="FE51" s="105">
        <v>3142</v>
      </c>
      <c r="FF51" s="105">
        <v>2498</v>
      </c>
      <c r="FG51" s="105">
        <v>501</v>
      </c>
      <c r="FH51" s="105">
        <v>146</v>
      </c>
      <c r="FI51" s="105"/>
      <c r="FJ51" s="105">
        <v>0</v>
      </c>
      <c r="FK51" s="105">
        <v>0</v>
      </c>
      <c r="FL51" s="105">
        <v>0</v>
      </c>
      <c r="FM51" s="105">
        <v>0</v>
      </c>
      <c r="FN51" s="105">
        <v>0</v>
      </c>
      <c r="FO51" s="105">
        <v>0</v>
      </c>
      <c r="FP51" s="105">
        <v>0</v>
      </c>
      <c r="FQ51" s="105">
        <v>0</v>
      </c>
      <c r="FR51" s="105">
        <v>0</v>
      </c>
      <c r="FS51" s="105">
        <v>0</v>
      </c>
      <c r="FT51" s="105">
        <v>0</v>
      </c>
      <c r="FU51" s="105">
        <v>0</v>
      </c>
      <c r="FV51" s="105">
        <v>0</v>
      </c>
      <c r="FW51" s="105">
        <v>0</v>
      </c>
      <c r="FX51" s="105">
        <v>0</v>
      </c>
      <c r="FY51" s="144" t="str">
        <f t="shared" si="48"/>
        <v/>
      </c>
      <c r="FZ51" s="144" t="str">
        <f t="shared" si="49"/>
        <v/>
      </c>
      <c r="GA51" s="140">
        <f t="shared" si="50"/>
        <v>0</v>
      </c>
      <c r="GB51" s="140">
        <v>0</v>
      </c>
      <c r="GC51" s="140">
        <v>0</v>
      </c>
      <c r="GD51" s="141">
        <f t="shared" si="51"/>
        <v>10562</v>
      </c>
      <c r="GE51" s="141">
        <f t="shared" si="52"/>
        <v>18780</v>
      </c>
      <c r="GF51" s="141">
        <f t="shared" si="53"/>
        <v>0</v>
      </c>
      <c r="GG51" s="141">
        <f t="shared" si="54"/>
        <v>0</v>
      </c>
      <c r="GH51" s="142">
        <v>0</v>
      </c>
      <c r="GI51" s="142">
        <v>0</v>
      </c>
      <c r="GJ51" s="142">
        <v>0</v>
      </c>
      <c r="GK51" s="143">
        <v>0</v>
      </c>
      <c r="GL51" s="105">
        <v>0</v>
      </c>
      <c r="GM51" s="105">
        <v>2370</v>
      </c>
      <c r="GN51" s="105">
        <v>8192</v>
      </c>
      <c r="GO51" s="105">
        <v>3622</v>
      </c>
      <c r="GP51" s="105">
        <v>5730</v>
      </c>
      <c r="GQ51" s="105">
        <f t="shared" si="101"/>
        <v>8781</v>
      </c>
      <c r="GR51" s="105"/>
      <c r="GS51" s="105">
        <f t="shared" si="102"/>
        <v>0</v>
      </c>
      <c r="GT51" s="105">
        <f t="shared" si="82"/>
        <v>0</v>
      </c>
      <c r="GU51" s="105">
        <f t="shared" si="83"/>
        <v>0</v>
      </c>
      <c r="GV51" s="105">
        <f t="shared" si="55"/>
        <v>0</v>
      </c>
      <c r="GW51" s="139" t="str">
        <f t="shared" si="97"/>
        <v/>
      </c>
      <c r="GX51" s="139" t="str">
        <f t="shared" si="98"/>
        <v/>
      </c>
      <c r="GZ51" s="138" t="s">
        <v>1028</v>
      </c>
      <c r="HA51" s="105">
        <v>72</v>
      </c>
      <c r="HB51" s="105"/>
      <c r="HC51" s="105"/>
      <c r="HD51" s="105"/>
      <c r="HE51" s="105">
        <v>45</v>
      </c>
      <c r="HF51" s="105"/>
      <c r="HG51" s="105"/>
      <c r="HH51" s="105"/>
      <c r="HI51" s="105"/>
      <c r="HJ51" s="105"/>
      <c r="HK51" s="105"/>
      <c r="HL51" s="105"/>
      <c r="HM51" s="105"/>
      <c r="HN51" s="105"/>
      <c r="HO51" s="105"/>
      <c r="HP51" s="105"/>
      <c r="HQ51" s="105"/>
      <c r="HR51" s="105"/>
      <c r="HS51" s="105"/>
      <c r="HT51" s="105"/>
      <c r="HU51" s="105"/>
      <c r="HV51" s="105"/>
      <c r="HW51" s="105"/>
      <c r="HX51" s="105"/>
      <c r="HY51" s="105">
        <v>9</v>
      </c>
      <c r="HZ51" s="105">
        <v>2</v>
      </c>
      <c r="IA51" s="105">
        <v>10</v>
      </c>
      <c r="IB51" s="105">
        <v>33</v>
      </c>
      <c r="IC51" s="105">
        <v>47</v>
      </c>
      <c r="ID51" s="105">
        <v>34</v>
      </c>
      <c r="IE51" s="105">
        <v>27</v>
      </c>
      <c r="IF51" s="105">
        <v>67</v>
      </c>
      <c r="IG51" s="105">
        <v>75</v>
      </c>
      <c r="IH51" s="105">
        <v>50</v>
      </c>
      <c r="II51" s="105">
        <v>102</v>
      </c>
      <c r="IJ51" s="105">
        <v>108</v>
      </c>
      <c r="IK51" s="105">
        <v>36</v>
      </c>
      <c r="IL51" s="105">
        <v>24</v>
      </c>
      <c r="IM51" s="105">
        <v>121</v>
      </c>
      <c r="IN51" s="105">
        <v>58</v>
      </c>
      <c r="IO51" s="105">
        <v>52</v>
      </c>
      <c r="IP51" s="105">
        <v>65</v>
      </c>
      <c r="IQ51" s="105">
        <v>82</v>
      </c>
      <c r="IR51" s="105">
        <v>142</v>
      </c>
      <c r="IS51" s="105">
        <v>90</v>
      </c>
      <c r="IT51" s="105">
        <v>150</v>
      </c>
      <c r="IU51" s="105">
        <v>177</v>
      </c>
      <c r="IV51" s="105">
        <v>186</v>
      </c>
      <c r="IW51" s="105">
        <v>155</v>
      </c>
      <c r="IX51" s="105">
        <v>93</v>
      </c>
      <c r="IY51" s="105">
        <v>47</v>
      </c>
      <c r="IZ51" s="105">
        <v>25</v>
      </c>
      <c r="JA51" s="105">
        <v>74</v>
      </c>
      <c r="JB51" s="105">
        <v>68</v>
      </c>
      <c r="JC51" s="105">
        <v>56</v>
      </c>
      <c r="JD51" s="105">
        <v>65</v>
      </c>
      <c r="JE51" s="105">
        <v>36</v>
      </c>
      <c r="JF51" s="105">
        <v>55</v>
      </c>
      <c r="JG51" s="105">
        <v>100</v>
      </c>
      <c r="JH51" s="105"/>
      <c r="JI51" s="138" t="s">
        <v>1028</v>
      </c>
      <c r="JJ51" s="105">
        <v>72</v>
      </c>
      <c r="JK51" s="105"/>
      <c r="JL51" s="105"/>
      <c r="JM51" s="105"/>
      <c r="JN51" s="105">
        <v>45</v>
      </c>
      <c r="JO51" s="105"/>
      <c r="JP51" s="105"/>
      <c r="JQ51" s="105"/>
      <c r="JR51" s="105"/>
      <c r="JS51" s="105"/>
      <c r="JT51" s="105"/>
      <c r="JU51" s="105"/>
      <c r="JV51" s="105"/>
      <c r="JW51" s="105"/>
      <c r="JX51" s="105"/>
      <c r="JY51" s="105"/>
      <c r="JZ51" s="105"/>
      <c r="KA51" s="105"/>
      <c r="KB51" s="105"/>
      <c r="KC51" s="105"/>
      <c r="KD51" s="105"/>
      <c r="KE51" s="105"/>
      <c r="KF51" s="105"/>
      <c r="KG51" s="105"/>
      <c r="KH51" s="105">
        <v>9</v>
      </c>
      <c r="KI51" s="105">
        <v>2</v>
      </c>
      <c r="KJ51" s="105">
        <v>10</v>
      </c>
      <c r="KK51" s="105">
        <v>33</v>
      </c>
      <c r="KL51" s="105">
        <v>47</v>
      </c>
      <c r="KM51" s="105">
        <v>34</v>
      </c>
      <c r="KN51" s="105">
        <v>27</v>
      </c>
      <c r="KO51" s="105">
        <v>67</v>
      </c>
      <c r="KP51" s="105">
        <v>75</v>
      </c>
      <c r="KQ51" s="105">
        <v>50</v>
      </c>
      <c r="KR51" s="105">
        <v>102</v>
      </c>
      <c r="KS51" s="105">
        <v>108</v>
      </c>
      <c r="KT51" s="105">
        <v>36</v>
      </c>
      <c r="KU51" s="105">
        <v>24</v>
      </c>
      <c r="KV51" s="105">
        <v>121</v>
      </c>
      <c r="KW51" s="105">
        <v>58</v>
      </c>
      <c r="KX51" s="105">
        <v>52</v>
      </c>
      <c r="KY51" s="105">
        <v>65</v>
      </c>
      <c r="KZ51" s="105">
        <v>82</v>
      </c>
      <c r="LA51" s="105">
        <v>142</v>
      </c>
      <c r="LB51" s="105">
        <v>90</v>
      </c>
      <c r="LC51" s="105">
        <v>150</v>
      </c>
      <c r="LD51" s="105">
        <v>177</v>
      </c>
      <c r="LE51" s="105">
        <v>186</v>
      </c>
      <c r="LF51" s="105">
        <v>155</v>
      </c>
      <c r="LG51" s="105">
        <v>93</v>
      </c>
      <c r="LH51" s="105">
        <v>47</v>
      </c>
      <c r="LI51" s="105">
        <v>25</v>
      </c>
      <c r="LJ51" s="105">
        <v>74</v>
      </c>
      <c r="LK51" s="105">
        <v>68</v>
      </c>
      <c r="LL51" s="105">
        <v>56</v>
      </c>
      <c r="LM51" s="105">
        <v>65</v>
      </c>
      <c r="LN51" s="105">
        <v>36</v>
      </c>
      <c r="LO51" s="105">
        <v>55</v>
      </c>
      <c r="LP51" s="105">
        <v>100</v>
      </c>
      <c r="LQ51" s="105">
        <v>100</v>
      </c>
      <c r="LR51" s="105">
        <v>54</v>
      </c>
      <c r="LS51" s="105">
        <v>29</v>
      </c>
      <c r="LT51" s="105">
        <v>30</v>
      </c>
      <c r="LU51" s="105"/>
      <c r="LV51" s="105"/>
      <c r="LW51" s="105">
        <v>22</v>
      </c>
      <c r="LX51" s="105">
        <v>26</v>
      </c>
      <c r="LY51" s="105">
        <v>38</v>
      </c>
      <c r="LZ51" s="105">
        <v>33</v>
      </c>
      <c r="MA51" s="105">
        <v>18</v>
      </c>
      <c r="MB51" s="105">
        <v>22</v>
      </c>
      <c r="MC51" s="105">
        <v>34</v>
      </c>
      <c r="MD51" s="105">
        <v>26</v>
      </c>
      <c r="ME51" s="105">
        <v>3</v>
      </c>
      <c r="MF51" s="105">
        <v>5</v>
      </c>
      <c r="MG51" s="144">
        <f t="shared" si="58"/>
        <v>-0.833333333333333</v>
      </c>
      <c r="MH51" s="144">
        <f t="shared" si="59"/>
        <v>0.666666666666667</v>
      </c>
      <c r="MJ51" s="143">
        <f t="shared" si="60"/>
        <v>117</v>
      </c>
      <c r="MK51" s="143">
        <f t="shared" si="84"/>
        <v>0</v>
      </c>
      <c r="ML51" s="143">
        <f t="shared" si="85"/>
        <v>564</v>
      </c>
      <c r="MM51" s="142">
        <f t="shared" si="61"/>
        <v>1183</v>
      </c>
      <c r="MN51" s="142">
        <f t="shared" si="62"/>
        <v>874</v>
      </c>
      <c r="MO51" s="142">
        <f t="shared" si="63"/>
        <v>306</v>
      </c>
      <c r="MQ51" s="142">
        <f t="shared" si="86"/>
        <v>260</v>
      </c>
      <c r="MR51" s="143">
        <f t="shared" si="87"/>
        <v>181</v>
      </c>
      <c r="MS51" s="105">
        <f t="shared" si="88"/>
        <v>175</v>
      </c>
      <c r="MT51" s="105">
        <f t="shared" si="89"/>
        <v>314</v>
      </c>
      <c r="MU51" s="105">
        <f t="shared" si="90"/>
        <v>513</v>
      </c>
      <c r="MV51" s="105">
        <f t="shared" si="91"/>
        <v>295</v>
      </c>
      <c r="MW51" s="105">
        <f t="shared" si="92"/>
        <v>167</v>
      </c>
      <c r="MX51" s="105">
        <f t="shared" si="93"/>
        <v>157</v>
      </c>
      <c r="MY51" s="105">
        <f>SUM((LO51:LQ51))</f>
        <v>255</v>
      </c>
      <c r="MZ51" s="105">
        <f t="shared" si="94"/>
        <v>113</v>
      </c>
      <c r="NA51" s="105">
        <f t="shared" si="95"/>
        <v>22</v>
      </c>
      <c r="NB51" s="105">
        <f t="shared" si="96"/>
        <v>97</v>
      </c>
      <c r="NC51" s="105">
        <f t="shared" si="100"/>
        <v>74</v>
      </c>
      <c r="ND51" s="144">
        <f t="shared" si="64"/>
        <v>-0.709803921568627</v>
      </c>
      <c r="NE51" s="144">
        <f t="shared" si="65"/>
        <v>-0.237113402061856</v>
      </c>
    </row>
    <row r="52" ht="15" spans="2:369">
      <c r="B52" s="138" t="s">
        <v>1013</v>
      </c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>
        <v>1594</v>
      </c>
      <c r="R52" s="105">
        <v>1651</v>
      </c>
      <c r="S52" s="105">
        <v>1061</v>
      </c>
      <c r="T52" s="105">
        <v>759</v>
      </c>
      <c r="U52" s="105">
        <v>570</v>
      </c>
      <c r="V52" s="105">
        <v>550</v>
      </c>
      <c r="W52" s="105">
        <v>203</v>
      </c>
      <c r="X52" s="105">
        <v>317</v>
      </c>
      <c r="Y52" s="105">
        <v>104</v>
      </c>
      <c r="Z52" s="105">
        <v>122</v>
      </c>
      <c r="AA52" s="105">
        <v>44</v>
      </c>
      <c r="AB52" s="105">
        <v>15</v>
      </c>
      <c r="AC52" s="105">
        <v>205</v>
      </c>
      <c r="AD52" s="105">
        <v>221</v>
      </c>
      <c r="AE52" s="105">
        <v>231</v>
      </c>
      <c r="AF52" s="105">
        <v>258</v>
      </c>
      <c r="AG52" s="105">
        <v>289</v>
      </c>
      <c r="AH52" s="105">
        <v>110</v>
      </c>
      <c r="AI52" s="105">
        <v>14</v>
      </c>
      <c r="AJ52" s="105"/>
      <c r="AK52" s="105"/>
      <c r="AL52" s="105">
        <v>150</v>
      </c>
      <c r="AM52" s="105">
        <v>527</v>
      </c>
      <c r="AN52" s="105">
        <v>363</v>
      </c>
      <c r="AO52" s="105">
        <v>531</v>
      </c>
      <c r="AP52" s="105">
        <v>361</v>
      </c>
      <c r="AQ52" s="105">
        <v>416</v>
      </c>
      <c r="AR52" s="105">
        <v>329</v>
      </c>
      <c r="AS52" s="105">
        <v>784</v>
      </c>
      <c r="AT52" s="105">
        <v>807</v>
      </c>
      <c r="AU52" s="105">
        <v>432</v>
      </c>
      <c r="AV52" s="105">
        <v>100</v>
      </c>
      <c r="AW52" s="105">
        <v>112</v>
      </c>
      <c r="AX52" s="105">
        <v>300</v>
      </c>
      <c r="AY52" s="105">
        <v>213</v>
      </c>
      <c r="AZ52" s="105">
        <v>400</v>
      </c>
      <c r="BA52" s="105">
        <v>569</v>
      </c>
      <c r="BB52" s="105">
        <v>1313</v>
      </c>
      <c r="BC52" s="105">
        <v>1535</v>
      </c>
      <c r="BD52" s="105">
        <v>3083</v>
      </c>
      <c r="BE52" s="105">
        <v>3180</v>
      </c>
      <c r="BF52" s="105">
        <v>2668</v>
      </c>
      <c r="BG52" s="105">
        <v>2750</v>
      </c>
      <c r="BH52" s="105">
        <v>2863</v>
      </c>
      <c r="BI52" s="105">
        <v>3249</v>
      </c>
      <c r="BJ52" s="105">
        <v>3322</v>
      </c>
      <c r="BK52" s="105">
        <v>1192</v>
      </c>
      <c r="BL52" s="105">
        <v>1246</v>
      </c>
      <c r="BM52" s="105">
        <v>1296</v>
      </c>
      <c r="BN52" s="105">
        <v>649</v>
      </c>
      <c r="BO52" s="105">
        <v>605</v>
      </c>
      <c r="BP52" s="105">
        <v>642</v>
      </c>
      <c r="BQ52" s="105">
        <v>219</v>
      </c>
      <c r="BR52" s="105">
        <v>1422</v>
      </c>
      <c r="BS52" s="105">
        <v>1522</v>
      </c>
      <c r="BT52" s="105">
        <v>1638</v>
      </c>
      <c r="BU52" s="105">
        <v>1692</v>
      </c>
      <c r="BV52" s="105">
        <v>1051</v>
      </c>
      <c r="BW52" s="105">
        <v>811</v>
      </c>
      <c r="BX52" s="105">
        <v>188</v>
      </c>
      <c r="BY52" s="105">
        <v>1092</v>
      </c>
      <c r="BZ52" s="139">
        <f t="shared" si="41"/>
        <v>-0.157407407407407</v>
      </c>
      <c r="CA52" s="139">
        <f t="shared" si="42"/>
        <v>4.80851063829787</v>
      </c>
      <c r="CB52" s="140">
        <f t="shared" si="43"/>
        <v>0</v>
      </c>
      <c r="CC52" s="140">
        <f t="shared" si="67"/>
        <v>6931</v>
      </c>
      <c r="CD52" s="140">
        <f t="shared" si="68"/>
        <v>1537</v>
      </c>
      <c r="CE52" s="141">
        <f t="shared" si="44"/>
        <v>5062</v>
      </c>
      <c r="CF52" s="141">
        <f t="shared" si="45"/>
        <v>25145</v>
      </c>
      <c r="CG52" s="141">
        <f t="shared" si="46"/>
        <v>13174</v>
      </c>
      <c r="CH52" s="141">
        <f t="shared" si="47"/>
        <v>2091</v>
      </c>
      <c r="CI52" s="142">
        <f t="shared" si="69"/>
        <v>413</v>
      </c>
      <c r="CJ52" s="142">
        <f t="shared" si="70"/>
        <v>150</v>
      </c>
      <c r="CK52" s="143">
        <f t="shared" si="71"/>
        <v>1421</v>
      </c>
      <c r="CL52" s="105">
        <f t="shared" si="72"/>
        <v>1106</v>
      </c>
      <c r="CM52" s="105">
        <f t="shared" si="73"/>
        <v>2023</v>
      </c>
      <c r="CN52" s="105">
        <f t="shared" si="74"/>
        <v>512</v>
      </c>
      <c r="CO52" s="105">
        <f t="shared" si="75"/>
        <v>1182</v>
      </c>
      <c r="CP52" s="105">
        <f t="shared" si="76"/>
        <v>5931</v>
      </c>
      <c r="CQ52" s="105">
        <f t="shared" si="77"/>
        <v>8598</v>
      </c>
      <c r="CR52" s="105">
        <f t="shared" si="103"/>
        <v>9434</v>
      </c>
      <c r="CS52" s="105">
        <f t="shared" si="104"/>
        <v>3734</v>
      </c>
      <c r="CT52" s="105">
        <f t="shared" si="13"/>
        <v>1896</v>
      </c>
      <c r="CU52" s="105">
        <f t="shared" si="14"/>
        <v>3163</v>
      </c>
      <c r="CV52" s="105">
        <f t="shared" si="15"/>
        <v>4381</v>
      </c>
      <c r="CW52" s="139">
        <f t="shared" si="16"/>
        <v>-0.53561585753657</v>
      </c>
      <c r="CX52" s="139">
        <f t="shared" si="17"/>
        <v>0.38507745810939</v>
      </c>
      <c r="CY52" s="131"/>
      <c r="CZ52" s="138" t="s">
        <v>1021</v>
      </c>
      <c r="DA52" s="138" t="s">
        <v>1021</v>
      </c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5"/>
      <c r="DO52" s="105"/>
      <c r="DP52" s="105"/>
      <c r="DQ52" s="105"/>
      <c r="DR52" s="105"/>
      <c r="DS52" s="105"/>
      <c r="DT52" s="105"/>
      <c r="DU52" s="105"/>
      <c r="DV52" s="105"/>
      <c r="DW52" s="105"/>
      <c r="DX52" s="105"/>
      <c r="DY52" s="105"/>
      <c r="DZ52" s="105"/>
      <c r="EA52" s="105"/>
      <c r="EB52" s="105"/>
      <c r="EC52" s="105"/>
      <c r="ED52" s="105"/>
      <c r="EE52" s="105"/>
      <c r="EF52" s="105"/>
      <c r="EG52" s="105"/>
      <c r="EH52" s="105"/>
      <c r="EI52" s="105"/>
      <c r="EJ52" s="105"/>
      <c r="EK52" s="105"/>
      <c r="EL52" s="105"/>
      <c r="EM52" s="105"/>
      <c r="EN52" s="105"/>
      <c r="EO52" s="105"/>
      <c r="EP52" s="105"/>
      <c r="EQ52" s="105"/>
      <c r="ER52" s="105"/>
      <c r="ES52" s="105"/>
      <c r="ET52" s="105"/>
      <c r="EU52" s="105"/>
      <c r="EV52" s="105"/>
      <c r="EW52" s="105"/>
      <c r="EX52" s="105"/>
      <c r="EY52" s="105"/>
      <c r="EZ52" s="105"/>
      <c r="FA52" s="105"/>
      <c r="FB52" s="105"/>
      <c r="FC52" s="105"/>
      <c r="FD52" s="105"/>
      <c r="FE52" s="105"/>
      <c r="FF52" s="105">
        <v>2487</v>
      </c>
      <c r="FG52" s="105">
        <v>3059</v>
      </c>
      <c r="FH52" s="105">
        <v>2080</v>
      </c>
      <c r="FI52" s="105">
        <v>3249</v>
      </c>
      <c r="FJ52" s="105">
        <v>977</v>
      </c>
      <c r="FK52" s="105">
        <v>825</v>
      </c>
      <c r="FL52" s="105">
        <v>1007</v>
      </c>
      <c r="FM52" s="105">
        <v>1528</v>
      </c>
      <c r="FN52" s="105">
        <v>1255</v>
      </c>
      <c r="FO52" s="105">
        <v>856</v>
      </c>
      <c r="FP52" s="105">
        <v>529</v>
      </c>
      <c r="FQ52" s="105">
        <v>250</v>
      </c>
      <c r="FR52" s="105">
        <v>1126</v>
      </c>
      <c r="FS52" s="105">
        <v>1708</v>
      </c>
      <c r="FT52" s="105">
        <v>1339</v>
      </c>
      <c r="FU52" s="105">
        <v>1645</v>
      </c>
      <c r="FV52" s="105">
        <v>1170</v>
      </c>
      <c r="FW52" s="105">
        <v>1345</v>
      </c>
      <c r="FX52" s="105">
        <v>1731</v>
      </c>
      <c r="FY52" s="144">
        <f t="shared" si="48"/>
        <v>2.71896722939424</v>
      </c>
      <c r="FZ52" s="144">
        <f t="shared" si="49"/>
        <v>0.286988847583643</v>
      </c>
      <c r="GA52" s="140">
        <f t="shared" si="50"/>
        <v>0</v>
      </c>
      <c r="GB52" s="140">
        <v>0</v>
      </c>
      <c r="GC52" s="140">
        <v>0</v>
      </c>
      <c r="GD52" s="141">
        <f t="shared" si="51"/>
        <v>0</v>
      </c>
      <c r="GE52" s="141">
        <f t="shared" si="52"/>
        <v>10875</v>
      </c>
      <c r="GF52" s="141">
        <f t="shared" si="53"/>
        <v>13045</v>
      </c>
      <c r="GG52" s="141">
        <f t="shared" si="54"/>
        <v>4246</v>
      </c>
      <c r="GH52" s="142">
        <v>0</v>
      </c>
      <c r="GI52" s="142">
        <v>0</v>
      </c>
      <c r="GJ52" s="142">
        <v>0</v>
      </c>
      <c r="GK52" s="143">
        <v>0</v>
      </c>
      <c r="GL52" s="105">
        <v>0</v>
      </c>
      <c r="GM52" s="105">
        <v>0</v>
      </c>
      <c r="GN52" s="105">
        <v>0</v>
      </c>
      <c r="GO52" s="105" t="s">
        <v>956</v>
      </c>
      <c r="GP52" s="105" t="s">
        <v>956</v>
      </c>
      <c r="GQ52" s="105">
        <f t="shared" si="101"/>
        <v>2487</v>
      </c>
      <c r="GR52" s="105">
        <f t="shared" ref="GR52:GR67" si="105">SUM(FG52:FI52)</f>
        <v>8388</v>
      </c>
      <c r="GS52" s="105">
        <f t="shared" si="102"/>
        <v>2809</v>
      </c>
      <c r="GT52" s="105">
        <f t="shared" si="82"/>
        <v>3639</v>
      </c>
      <c r="GU52" s="105">
        <f t="shared" si="83"/>
        <v>1905</v>
      </c>
      <c r="GV52" s="105">
        <f t="shared" si="55"/>
        <v>4692</v>
      </c>
      <c r="GW52" s="139">
        <f t="shared" si="97"/>
        <v>-0.440629470672389</v>
      </c>
      <c r="GX52" s="139">
        <f t="shared" si="98"/>
        <v>1.46299212598425</v>
      </c>
      <c r="GZ52" s="138" t="s">
        <v>1029</v>
      </c>
      <c r="HA52" s="105"/>
      <c r="HB52" s="105"/>
      <c r="HC52" s="105"/>
      <c r="HD52" s="105"/>
      <c r="HE52" s="105"/>
      <c r="HF52" s="105"/>
      <c r="HG52" s="105"/>
      <c r="HH52" s="105"/>
      <c r="HI52" s="105"/>
      <c r="HJ52" s="105"/>
      <c r="HK52" s="105"/>
      <c r="HL52" s="105"/>
      <c r="HM52" s="105"/>
      <c r="HN52" s="105"/>
      <c r="HO52" s="105"/>
      <c r="HP52" s="105"/>
      <c r="HQ52" s="105"/>
      <c r="HR52" s="105"/>
      <c r="HS52" s="105"/>
      <c r="HT52" s="105"/>
      <c r="HU52" s="105"/>
      <c r="HV52" s="105"/>
      <c r="HW52" s="105"/>
      <c r="HX52" s="105"/>
      <c r="HY52" s="105"/>
      <c r="HZ52" s="105"/>
      <c r="IA52" s="105"/>
      <c r="IB52" s="105"/>
      <c r="IC52" s="105"/>
      <c r="ID52" s="105"/>
      <c r="IE52" s="105"/>
      <c r="IF52" s="105"/>
      <c r="IG52" s="105"/>
      <c r="IH52" s="105"/>
      <c r="II52" s="105"/>
      <c r="IJ52" s="105"/>
      <c r="IK52" s="105"/>
      <c r="IL52" s="105"/>
      <c r="IM52" s="105"/>
      <c r="IN52" s="105"/>
      <c r="IO52" s="105"/>
      <c r="IP52" s="105"/>
      <c r="IQ52" s="105"/>
      <c r="IR52" s="105"/>
      <c r="IS52" s="105"/>
      <c r="IT52" s="105"/>
      <c r="IU52" s="105"/>
      <c r="IV52" s="105"/>
      <c r="IW52" s="105"/>
      <c r="IX52" s="105">
        <v>50</v>
      </c>
      <c r="IY52" s="105">
        <v>45</v>
      </c>
      <c r="IZ52" s="105">
        <v>13</v>
      </c>
      <c r="JA52" s="105">
        <v>30</v>
      </c>
      <c r="JB52" s="105">
        <v>12</v>
      </c>
      <c r="JC52" s="105">
        <v>32</v>
      </c>
      <c r="JD52" s="105">
        <v>9</v>
      </c>
      <c r="JE52" s="105">
        <v>12</v>
      </c>
      <c r="JF52" s="105">
        <v>35</v>
      </c>
      <c r="JG52" s="105"/>
      <c r="JH52" s="105"/>
      <c r="JI52" s="138" t="s">
        <v>1029</v>
      </c>
      <c r="JJ52" s="105"/>
      <c r="JK52" s="105"/>
      <c r="JL52" s="105"/>
      <c r="JM52" s="105"/>
      <c r="JN52" s="105"/>
      <c r="JO52" s="105"/>
      <c r="JP52" s="105"/>
      <c r="JQ52" s="105"/>
      <c r="JR52" s="105"/>
      <c r="JS52" s="105"/>
      <c r="JT52" s="105"/>
      <c r="JU52" s="105"/>
      <c r="JV52" s="105"/>
      <c r="JW52" s="105"/>
      <c r="JX52" s="105"/>
      <c r="JY52" s="105"/>
      <c r="JZ52" s="105"/>
      <c r="KA52" s="105"/>
      <c r="KB52" s="105"/>
      <c r="KC52" s="105"/>
      <c r="KD52" s="105"/>
      <c r="KE52" s="105"/>
      <c r="KF52" s="105"/>
      <c r="KG52" s="105"/>
      <c r="KH52" s="105"/>
      <c r="KI52" s="105"/>
      <c r="KJ52" s="105"/>
      <c r="KK52" s="105"/>
      <c r="KL52" s="105"/>
      <c r="KM52" s="105"/>
      <c r="KN52" s="105"/>
      <c r="KO52" s="105"/>
      <c r="KP52" s="105"/>
      <c r="KQ52" s="105"/>
      <c r="KR52" s="105"/>
      <c r="KS52" s="105"/>
      <c r="KT52" s="105"/>
      <c r="KU52" s="105"/>
      <c r="KV52" s="105"/>
      <c r="KW52" s="105"/>
      <c r="KX52" s="105"/>
      <c r="KY52" s="105"/>
      <c r="KZ52" s="105"/>
      <c r="LA52" s="105"/>
      <c r="LB52" s="105"/>
      <c r="LC52" s="105"/>
      <c r="LD52" s="105"/>
      <c r="LE52" s="105"/>
      <c r="LF52" s="105"/>
      <c r="LG52" s="105">
        <v>50</v>
      </c>
      <c r="LH52" s="105">
        <v>45</v>
      </c>
      <c r="LI52" s="105">
        <v>13</v>
      </c>
      <c r="LJ52" s="105">
        <v>30</v>
      </c>
      <c r="LK52" s="105">
        <v>12</v>
      </c>
      <c r="LL52" s="105">
        <v>32</v>
      </c>
      <c r="LM52" s="105">
        <v>9</v>
      </c>
      <c r="LN52" s="105">
        <v>12</v>
      </c>
      <c r="LO52" s="105">
        <v>35</v>
      </c>
      <c r="LP52" s="105"/>
      <c r="LQ52" s="105"/>
      <c r="LR52" s="105">
        <v>0</v>
      </c>
      <c r="LS52" s="105">
        <v>0</v>
      </c>
      <c r="LT52" s="105">
        <v>0</v>
      </c>
      <c r="LU52" s="105">
        <v>0</v>
      </c>
      <c r="LV52" s="105">
        <v>0</v>
      </c>
      <c r="LW52" s="105">
        <v>0</v>
      </c>
      <c r="LX52" s="105">
        <v>0</v>
      </c>
      <c r="LY52" s="105">
        <v>1</v>
      </c>
      <c r="LZ52" s="105">
        <v>0</v>
      </c>
      <c r="MA52" s="105">
        <v>0</v>
      </c>
      <c r="MB52" s="105">
        <v>0</v>
      </c>
      <c r="MC52" s="105">
        <v>1</v>
      </c>
      <c r="MD52" s="105">
        <v>0</v>
      </c>
      <c r="ME52" s="105">
        <v>0</v>
      </c>
      <c r="MF52" s="105">
        <v>0</v>
      </c>
      <c r="MG52" s="144" t="str">
        <f t="shared" si="58"/>
        <v/>
      </c>
      <c r="MH52" s="144" t="str">
        <f t="shared" si="59"/>
        <v/>
      </c>
      <c r="MJ52" s="143">
        <f t="shared" si="60"/>
        <v>0</v>
      </c>
      <c r="MK52" s="143">
        <f t="shared" si="84"/>
        <v>0</v>
      </c>
      <c r="ML52" s="143">
        <f t="shared" si="85"/>
        <v>0</v>
      </c>
      <c r="MM52" s="142">
        <f t="shared" si="61"/>
        <v>0</v>
      </c>
      <c r="MN52" s="142">
        <f t="shared" si="62"/>
        <v>203</v>
      </c>
      <c r="MO52" s="142">
        <f t="shared" si="63"/>
        <v>2</v>
      </c>
      <c r="MQ52" s="142">
        <f t="shared" si="86"/>
        <v>0</v>
      </c>
      <c r="MR52" s="143">
        <f t="shared" si="87"/>
        <v>0</v>
      </c>
      <c r="MS52" s="105">
        <f t="shared" si="88"/>
        <v>0</v>
      </c>
      <c r="MT52" s="105">
        <f t="shared" si="89"/>
        <v>0</v>
      </c>
      <c r="MU52" s="105" t="str">
        <f t="shared" si="90"/>
        <v/>
      </c>
      <c r="MV52" s="105">
        <f t="shared" si="91"/>
        <v>95</v>
      </c>
      <c r="MW52" s="105">
        <f t="shared" si="92"/>
        <v>55</v>
      </c>
      <c r="MX52" s="105">
        <f t="shared" si="93"/>
        <v>53</v>
      </c>
      <c r="MY52" s="105"/>
      <c r="MZ52" s="105">
        <f t="shared" si="94"/>
        <v>0</v>
      </c>
      <c r="NA52" s="105">
        <f t="shared" si="95"/>
        <v>0</v>
      </c>
      <c r="NB52" s="105">
        <f t="shared" si="96"/>
        <v>1</v>
      </c>
      <c r="NC52" s="105">
        <f t="shared" si="100"/>
        <v>1</v>
      </c>
      <c r="ND52" s="144" t="str">
        <f t="shared" si="64"/>
        <v/>
      </c>
      <c r="NE52" s="144">
        <f t="shared" si="65"/>
        <v>0</v>
      </c>
    </row>
    <row r="53" ht="15" spans="2:369">
      <c r="B53" s="138" t="s">
        <v>1030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>
        <v>398</v>
      </c>
      <c r="BG53" s="105">
        <v>1895</v>
      </c>
      <c r="BH53" s="105">
        <v>2814</v>
      </c>
      <c r="BI53" s="105">
        <v>4897</v>
      </c>
      <c r="BJ53" s="105">
        <v>4154</v>
      </c>
      <c r="BK53" s="105">
        <v>961</v>
      </c>
      <c r="BL53" s="105">
        <v>942</v>
      </c>
      <c r="BM53" s="105">
        <v>1267</v>
      </c>
      <c r="BN53" s="105">
        <v>948</v>
      </c>
      <c r="BO53" s="105">
        <v>327</v>
      </c>
      <c r="BP53" s="105">
        <v>340</v>
      </c>
      <c r="BQ53" s="105">
        <v>520</v>
      </c>
      <c r="BR53" s="105">
        <v>55</v>
      </c>
      <c r="BS53" s="105">
        <v>234</v>
      </c>
      <c r="BT53" s="105">
        <v>207</v>
      </c>
      <c r="BU53" s="105">
        <v>132</v>
      </c>
      <c r="BV53" s="105">
        <v>266</v>
      </c>
      <c r="BW53" s="105">
        <v>77</v>
      </c>
      <c r="BX53" s="105">
        <v>64</v>
      </c>
      <c r="BY53" s="105">
        <v>372</v>
      </c>
      <c r="BZ53" s="139">
        <f t="shared" si="41"/>
        <v>-0.706393054459353</v>
      </c>
      <c r="CA53" s="139">
        <f t="shared" si="42"/>
        <v>4.8125</v>
      </c>
      <c r="CB53" s="140">
        <f t="shared" si="43"/>
        <v>5132</v>
      </c>
      <c r="CC53" s="140">
        <f t="shared" si="67"/>
        <v>0</v>
      </c>
      <c r="CD53" s="140">
        <f t="shared" si="68"/>
        <v>0</v>
      </c>
      <c r="CE53" s="141">
        <f t="shared" si="44"/>
        <v>0</v>
      </c>
      <c r="CF53" s="141">
        <f t="shared" si="45"/>
        <v>14158</v>
      </c>
      <c r="CG53" s="141">
        <f t="shared" si="46"/>
        <v>6199</v>
      </c>
      <c r="CH53" s="141">
        <f t="shared" si="47"/>
        <v>513</v>
      </c>
      <c r="CI53" s="142">
        <f t="shared" si="69"/>
        <v>0</v>
      </c>
      <c r="CJ53" s="142">
        <f t="shared" si="70"/>
        <v>0</v>
      </c>
      <c r="CK53" s="143">
        <f t="shared" si="71"/>
        <v>0</v>
      </c>
      <c r="CL53" s="105">
        <f t="shared" si="72"/>
        <v>0</v>
      </c>
      <c r="CM53" s="105">
        <f t="shared" si="73"/>
        <v>0</v>
      </c>
      <c r="CN53" s="105">
        <f t="shared" si="74"/>
        <v>0</v>
      </c>
      <c r="CO53" s="105" t="str">
        <f t="shared" si="75"/>
        <v/>
      </c>
      <c r="CP53" s="105" t="str">
        <f t="shared" si="76"/>
        <v/>
      </c>
      <c r="CQ53" s="105">
        <f t="shared" ref="CQ53:CQ84" si="106">SUM(BE53:BG53)</f>
        <v>2293</v>
      </c>
      <c r="CR53" s="105">
        <f t="shared" si="103"/>
        <v>11865</v>
      </c>
      <c r="CS53" s="105">
        <f t="shared" si="104"/>
        <v>3170</v>
      </c>
      <c r="CT53" s="105">
        <f t="shared" si="13"/>
        <v>1615</v>
      </c>
      <c r="CU53" s="105">
        <f t="shared" si="14"/>
        <v>809</v>
      </c>
      <c r="CV53" s="105">
        <f t="shared" si="15"/>
        <v>605</v>
      </c>
      <c r="CW53" s="139">
        <f t="shared" si="16"/>
        <v>-0.949009692372524</v>
      </c>
      <c r="CX53" s="139">
        <f t="shared" si="17"/>
        <v>-0.252163164400494</v>
      </c>
      <c r="CY53" s="131"/>
      <c r="CZ53" s="138" t="s">
        <v>1031</v>
      </c>
      <c r="DA53" s="138" t="s">
        <v>1031</v>
      </c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5"/>
      <c r="DO53" s="105"/>
      <c r="DP53" s="105"/>
      <c r="DQ53" s="105"/>
      <c r="DR53" s="105"/>
      <c r="DS53" s="105"/>
      <c r="DT53" s="105"/>
      <c r="DU53" s="105"/>
      <c r="DV53" s="105"/>
      <c r="DW53" s="105"/>
      <c r="DX53" s="105"/>
      <c r="DY53" s="105"/>
      <c r="DZ53" s="105"/>
      <c r="EA53" s="105"/>
      <c r="EB53" s="105"/>
      <c r="EC53" s="105"/>
      <c r="ED53" s="105"/>
      <c r="EE53" s="105"/>
      <c r="EF53" s="105"/>
      <c r="EG53" s="105"/>
      <c r="EH53" s="105"/>
      <c r="EI53" s="105"/>
      <c r="EJ53" s="105"/>
      <c r="EK53" s="105"/>
      <c r="EL53" s="105"/>
      <c r="EM53" s="105"/>
      <c r="EN53" s="105"/>
      <c r="EO53" s="105"/>
      <c r="EP53" s="105"/>
      <c r="EQ53" s="105"/>
      <c r="ER53" s="105"/>
      <c r="ES53" s="105"/>
      <c r="ET53" s="105"/>
      <c r="EU53" s="105"/>
      <c r="EV53" s="105"/>
      <c r="EW53" s="105"/>
      <c r="EX53" s="105"/>
      <c r="EY53" s="105"/>
      <c r="EZ53" s="105">
        <v>502</v>
      </c>
      <c r="FA53" s="105">
        <v>738</v>
      </c>
      <c r="FB53" s="105">
        <v>596</v>
      </c>
      <c r="FC53" s="105">
        <v>467</v>
      </c>
      <c r="FD53" s="105">
        <v>680</v>
      </c>
      <c r="FE53" s="105">
        <v>1102</v>
      </c>
      <c r="FF53" s="105">
        <v>2436</v>
      </c>
      <c r="FG53" s="105">
        <v>2133</v>
      </c>
      <c r="FH53" s="105">
        <v>649</v>
      </c>
      <c r="FI53" s="105">
        <v>465</v>
      </c>
      <c r="FJ53" s="105">
        <v>104</v>
      </c>
      <c r="FK53" s="105">
        <v>47</v>
      </c>
      <c r="FL53" s="105">
        <v>43</v>
      </c>
      <c r="FM53" s="105">
        <v>49</v>
      </c>
      <c r="FN53" s="105">
        <v>120</v>
      </c>
      <c r="FO53" s="105">
        <v>222</v>
      </c>
      <c r="FP53" s="105">
        <v>1104</v>
      </c>
      <c r="FQ53" s="105">
        <v>0</v>
      </c>
      <c r="FR53" s="105">
        <v>0</v>
      </c>
      <c r="FS53" s="105">
        <v>0</v>
      </c>
      <c r="FT53" s="105">
        <v>65</v>
      </c>
      <c r="FU53" s="105">
        <v>0</v>
      </c>
      <c r="FV53" s="105">
        <v>0</v>
      </c>
      <c r="FW53" s="105">
        <v>0</v>
      </c>
      <c r="FX53" s="105">
        <v>1</v>
      </c>
      <c r="FY53" s="144">
        <f t="shared" si="48"/>
        <v>1.02325581395349</v>
      </c>
      <c r="FZ53" s="144" t="str">
        <f t="shared" si="49"/>
        <v/>
      </c>
      <c r="GA53" s="140">
        <f t="shared" si="50"/>
        <v>0</v>
      </c>
      <c r="GB53" s="140">
        <v>0</v>
      </c>
      <c r="GC53" s="140">
        <v>0</v>
      </c>
      <c r="GD53" s="141">
        <f t="shared" si="51"/>
        <v>0</v>
      </c>
      <c r="GE53" s="141">
        <f t="shared" si="52"/>
        <v>9768</v>
      </c>
      <c r="GF53" s="141">
        <f t="shared" si="53"/>
        <v>1754</v>
      </c>
      <c r="GG53" s="141">
        <f t="shared" si="54"/>
        <v>1</v>
      </c>
      <c r="GH53" s="142">
        <v>0</v>
      </c>
      <c r="GI53" s="142">
        <v>0</v>
      </c>
      <c r="GJ53" s="142">
        <v>0</v>
      </c>
      <c r="GK53" s="143">
        <v>0</v>
      </c>
      <c r="GL53" s="105">
        <v>0</v>
      </c>
      <c r="GM53" s="105">
        <v>0</v>
      </c>
      <c r="GN53" s="105">
        <v>0</v>
      </c>
      <c r="GO53" s="105">
        <v>502</v>
      </c>
      <c r="GP53" s="105">
        <v>1801</v>
      </c>
      <c r="GQ53" s="105">
        <f t="shared" si="101"/>
        <v>4218</v>
      </c>
      <c r="GR53" s="105">
        <f t="shared" si="105"/>
        <v>3247</v>
      </c>
      <c r="GS53" s="105">
        <f t="shared" si="102"/>
        <v>194</v>
      </c>
      <c r="GT53" s="105">
        <f t="shared" si="82"/>
        <v>391</v>
      </c>
      <c r="GU53" s="105">
        <f t="shared" si="83"/>
        <v>1104</v>
      </c>
      <c r="GV53" s="105">
        <f t="shared" si="55"/>
        <v>65</v>
      </c>
      <c r="GW53" s="139">
        <f t="shared" si="97"/>
        <v>-0.979981521404373</v>
      </c>
      <c r="GX53" s="139">
        <f t="shared" si="98"/>
        <v>-0.941123188405797</v>
      </c>
      <c r="GZ53" s="138" t="s">
        <v>1032</v>
      </c>
      <c r="HA53" s="105"/>
      <c r="HB53" s="105"/>
      <c r="HC53" s="105"/>
      <c r="HD53" s="105"/>
      <c r="HE53" s="105"/>
      <c r="HF53" s="105"/>
      <c r="HG53" s="105"/>
      <c r="HH53" s="105"/>
      <c r="HI53" s="105"/>
      <c r="HJ53" s="105"/>
      <c r="HK53" s="105"/>
      <c r="HL53" s="105"/>
      <c r="HM53" s="105"/>
      <c r="HN53" s="105">
        <v>194</v>
      </c>
      <c r="HO53" s="105">
        <v>1775</v>
      </c>
      <c r="HP53" s="105">
        <v>1362</v>
      </c>
      <c r="HQ53" s="105">
        <v>638</v>
      </c>
      <c r="HR53" s="105">
        <v>923</v>
      </c>
      <c r="HS53" s="105">
        <v>591</v>
      </c>
      <c r="HT53" s="105">
        <v>833</v>
      </c>
      <c r="HU53" s="105">
        <v>621</v>
      </c>
      <c r="HV53" s="105">
        <v>362</v>
      </c>
      <c r="HW53" s="105">
        <v>526</v>
      </c>
      <c r="HX53" s="105">
        <v>1133</v>
      </c>
      <c r="HY53" s="105">
        <v>928</v>
      </c>
      <c r="HZ53" s="105">
        <v>59</v>
      </c>
      <c r="IA53" s="105">
        <v>382</v>
      </c>
      <c r="IB53" s="105">
        <v>731</v>
      </c>
      <c r="IC53" s="105">
        <v>573</v>
      </c>
      <c r="ID53" s="105">
        <v>714</v>
      </c>
      <c r="IE53" s="105">
        <v>667</v>
      </c>
      <c r="IF53" s="105">
        <v>324</v>
      </c>
      <c r="IG53" s="105">
        <v>679</v>
      </c>
      <c r="IH53" s="105">
        <v>660</v>
      </c>
      <c r="II53" s="105">
        <v>673</v>
      </c>
      <c r="IJ53" s="105">
        <v>502</v>
      </c>
      <c r="IK53" s="105">
        <v>428</v>
      </c>
      <c r="IL53" s="105">
        <v>270</v>
      </c>
      <c r="IM53" s="105">
        <v>227</v>
      </c>
      <c r="IN53" s="105">
        <v>44</v>
      </c>
      <c r="IO53" s="105">
        <v>770</v>
      </c>
      <c r="IP53" s="105">
        <v>734</v>
      </c>
      <c r="IQ53" s="105">
        <v>540</v>
      </c>
      <c r="IR53" s="105">
        <v>153</v>
      </c>
      <c r="IS53" s="105">
        <v>499</v>
      </c>
      <c r="IT53" s="105">
        <v>282</v>
      </c>
      <c r="IU53" s="105">
        <v>469</v>
      </c>
      <c r="IV53" s="105">
        <v>523</v>
      </c>
      <c r="IW53" s="105">
        <v>81</v>
      </c>
      <c r="IX53" s="105">
        <v>259</v>
      </c>
      <c r="IY53" s="105">
        <v>349</v>
      </c>
      <c r="IZ53" s="105">
        <v>171</v>
      </c>
      <c r="JA53" s="105">
        <v>113</v>
      </c>
      <c r="JB53" s="105">
        <v>865</v>
      </c>
      <c r="JC53" s="105">
        <v>69</v>
      </c>
      <c r="JD53" s="105">
        <v>175</v>
      </c>
      <c r="JE53" s="105">
        <v>6</v>
      </c>
      <c r="JF53" s="105">
        <v>127</v>
      </c>
      <c r="JG53" s="105">
        <v>7</v>
      </c>
      <c r="JH53" s="105"/>
      <c r="JI53" s="138" t="s">
        <v>1032</v>
      </c>
      <c r="JJ53" s="105"/>
      <c r="JK53" s="105"/>
      <c r="JL53" s="105"/>
      <c r="JM53" s="105"/>
      <c r="JN53" s="105"/>
      <c r="JO53" s="105"/>
      <c r="JP53" s="105"/>
      <c r="JQ53" s="105"/>
      <c r="JR53" s="105"/>
      <c r="JS53" s="105"/>
      <c r="JT53" s="105"/>
      <c r="JU53" s="105"/>
      <c r="JV53" s="105"/>
      <c r="JW53" s="105">
        <v>194</v>
      </c>
      <c r="JX53" s="105">
        <v>1775</v>
      </c>
      <c r="JY53" s="105">
        <v>1362</v>
      </c>
      <c r="JZ53" s="105">
        <v>638</v>
      </c>
      <c r="KA53" s="105">
        <v>923</v>
      </c>
      <c r="KB53" s="105">
        <v>591</v>
      </c>
      <c r="KC53" s="105">
        <v>833</v>
      </c>
      <c r="KD53" s="105">
        <v>621</v>
      </c>
      <c r="KE53" s="105">
        <v>362</v>
      </c>
      <c r="KF53" s="105">
        <v>526</v>
      </c>
      <c r="KG53" s="105">
        <v>1133</v>
      </c>
      <c r="KH53" s="105">
        <v>928</v>
      </c>
      <c r="KI53" s="105">
        <v>59</v>
      </c>
      <c r="KJ53" s="105">
        <v>382</v>
      </c>
      <c r="KK53" s="105">
        <v>731</v>
      </c>
      <c r="KL53" s="105">
        <v>573</v>
      </c>
      <c r="KM53" s="105">
        <v>714</v>
      </c>
      <c r="KN53" s="105">
        <v>667</v>
      </c>
      <c r="KO53" s="105">
        <v>324</v>
      </c>
      <c r="KP53" s="105">
        <v>679</v>
      </c>
      <c r="KQ53" s="105">
        <v>660</v>
      </c>
      <c r="KR53" s="105">
        <v>673</v>
      </c>
      <c r="KS53" s="105">
        <v>502</v>
      </c>
      <c r="KT53" s="105">
        <v>428</v>
      </c>
      <c r="KU53" s="105">
        <v>270</v>
      </c>
      <c r="KV53" s="105">
        <v>227</v>
      </c>
      <c r="KW53" s="105">
        <v>44</v>
      </c>
      <c r="KX53" s="105">
        <v>770</v>
      </c>
      <c r="KY53" s="105">
        <v>734</v>
      </c>
      <c r="KZ53" s="105">
        <v>540</v>
      </c>
      <c r="LA53" s="105">
        <v>153</v>
      </c>
      <c r="LB53" s="105">
        <v>499</v>
      </c>
      <c r="LC53" s="105">
        <v>282</v>
      </c>
      <c r="LD53" s="105">
        <v>469</v>
      </c>
      <c r="LE53" s="105">
        <v>523</v>
      </c>
      <c r="LF53" s="105">
        <v>81</v>
      </c>
      <c r="LG53" s="105">
        <v>259</v>
      </c>
      <c r="LH53" s="105">
        <v>349</v>
      </c>
      <c r="LI53" s="105">
        <v>171</v>
      </c>
      <c r="LJ53" s="105">
        <v>113</v>
      </c>
      <c r="LK53" s="105">
        <v>865</v>
      </c>
      <c r="LL53" s="105">
        <v>69</v>
      </c>
      <c r="LM53" s="105">
        <v>175</v>
      </c>
      <c r="LN53" s="105">
        <v>6</v>
      </c>
      <c r="LO53" s="105">
        <v>127</v>
      </c>
      <c r="LP53" s="105">
        <v>7</v>
      </c>
      <c r="LQ53" s="105">
        <v>34</v>
      </c>
      <c r="LR53" s="105">
        <v>146</v>
      </c>
      <c r="LS53" s="105">
        <v>123</v>
      </c>
      <c r="LT53" s="105">
        <v>92</v>
      </c>
      <c r="LU53" s="105">
        <v>0</v>
      </c>
      <c r="LV53" s="105">
        <v>1</v>
      </c>
      <c r="LW53" s="105">
        <v>9</v>
      </c>
      <c r="LX53" s="105">
        <v>4</v>
      </c>
      <c r="LY53" s="105">
        <v>4</v>
      </c>
      <c r="LZ53" s="105">
        <v>0</v>
      </c>
      <c r="MA53" s="105">
        <v>0</v>
      </c>
      <c r="MB53" s="105">
        <v>0</v>
      </c>
      <c r="MC53" s="105">
        <v>0</v>
      </c>
      <c r="MD53" s="105">
        <v>0</v>
      </c>
      <c r="ME53" s="105">
        <v>0</v>
      </c>
      <c r="MF53" s="105">
        <v>0</v>
      </c>
      <c r="MG53" s="144" t="str">
        <f t="shared" si="58"/>
        <v/>
      </c>
      <c r="MH53" s="144" t="str">
        <f t="shared" si="59"/>
        <v/>
      </c>
      <c r="MJ53" s="143">
        <f t="shared" si="60"/>
        <v>0</v>
      </c>
      <c r="MK53" s="143">
        <f t="shared" si="84"/>
        <v>8958</v>
      </c>
      <c r="ML53" s="143">
        <f t="shared" si="85"/>
        <v>6892</v>
      </c>
      <c r="MM53" s="142">
        <f t="shared" si="61"/>
        <v>4939</v>
      </c>
      <c r="MN53" s="142">
        <f t="shared" si="62"/>
        <v>2256</v>
      </c>
      <c r="MO53" s="142">
        <f t="shared" si="63"/>
        <v>379</v>
      </c>
      <c r="MQ53" s="142">
        <f t="shared" ref="MQ53:MQ84" si="107">SUM(KQ53:KS53)</f>
        <v>1835</v>
      </c>
      <c r="MR53" s="143">
        <f t="shared" ref="MR53:MR84" si="108">SUM(KT53:KV53)</f>
        <v>925</v>
      </c>
      <c r="MS53" s="105">
        <f t="shared" ref="MS53:MS84" si="109">SUM(KW53:KY53)</f>
        <v>1548</v>
      </c>
      <c r="MT53" s="105">
        <f t="shared" ref="MT53:MT84" si="110">SUM(KZ53:LB53)</f>
        <v>1192</v>
      </c>
      <c r="MU53" s="105">
        <f t="shared" si="90"/>
        <v>1274</v>
      </c>
      <c r="MV53" s="105">
        <f t="shared" ref="MV53:MV84" si="111">IF(SUM(LF53:LH53)=0,"",SUM(LF53:LH53))</f>
        <v>689</v>
      </c>
      <c r="MW53" s="105">
        <f t="shared" ref="MW53:MW84" si="112">IF(SUM(LI53:LK53)=0,"",SUM(LI53:LK53))</f>
        <v>1149</v>
      </c>
      <c r="MX53" s="105">
        <f t="shared" si="93"/>
        <v>250</v>
      </c>
      <c r="MY53" s="105">
        <f>SUM((LO53:LQ53))</f>
        <v>168</v>
      </c>
      <c r="MZ53" s="105">
        <f t="shared" ref="MZ53:MZ69" si="113">SUM((LR53:LT53))</f>
        <v>361</v>
      </c>
      <c r="NA53" s="105">
        <f t="shared" ref="NA53:NA81" si="114">SUM(LU53:LW53)</f>
        <v>10</v>
      </c>
      <c r="NB53" s="105">
        <f t="shared" ref="NB53:NB69" si="115">SUM(LX53:LZ53)</f>
        <v>8</v>
      </c>
      <c r="NC53" s="105">
        <f t="shared" si="100"/>
        <v>0</v>
      </c>
      <c r="ND53" s="144" t="str">
        <f t="shared" si="64"/>
        <v/>
      </c>
      <c r="NE53" s="144" t="str">
        <f t="shared" si="65"/>
        <v/>
      </c>
    </row>
    <row r="54" ht="15" spans="2:369">
      <c r="B54" s="138" t="s">
        <v>1033</v>
      </c>
      <c r="C54" s="105">
        <v>216</v>
      </c>
      <c r="D54" s="105">
        <v>47</v>
      </c>
      <c r="E54" s="105">
        <v>69</v>
      </c>
      <c r="F54" s="105"/>
      <c r="G54" s="105">
        <v>238</v>
      </c>
      <c r="H54" s="105">
        <v>664</v>
      </c>
      <c r="I54" s="105">
        <v>497</v>
      </c>
      <c r="J54" s="105">
        <v>375</v>
      </c>
      <c r="K54" s="105">
        <v>289</v>
      </c>
      <c r="L54" s="105">
        <v>299</v>
      </c>
      <c r="M54" s="105">
        <v>837</v>
      </c>
      <c r="N54" s="105">
        <v>1601</v>
      </c>
      <c r="O54" s="105">
        <v>2049</v>
      </c>
      <c r="P54" s="105">
        <v>1239</v>
      </c>
      <c r="Q54" s="105">
        <v>3426</v>
      </c>
      <c r="R54" s="105">
        <v>647</v>
      </c>
      <c r="S54" s="105">
        <v>1892</v>
      </c>
      <c r="T54" s="105">
        <v>7340</v>
      </c>
      <c r="U54" s="105">
        <v>682</v>
      </c>
      <c r="V54" s="105">
        <v>1075</v>
      </c>
      <c r="W54" s="105">
        <v>483</v>
      </c>
      <c r="X54" s="105">
        <v>917</v>
      </c>
      <c r="Y54" s="105">
        <v>1914</v>
      </c>
      <c r="Z54" s="105">
        <v>1484</v>
      </c>
      <c r="AA54" s="105">
        <v>806</v>
      </c>
      <c r="AB54" s="105">
        <v>408</v>
      </c>
      <c r="AC54" s="105">
        <v>692</v>
      </c>
      <c r="AD54" s="105">
        <v>357</v>
      </c>
      <c r="AE54" s="105">
        <v>476</v>
      </c>
      <c r="AF54" s="105">
        <v>201</v>
      </c>
      <c r="AG54" s="105">
        <v>546</v>
      </c>
      <c r="AH54" s="105">
        <v>1722</v>
      </c>
      <c r="AI54" s="105">
        <v>2107</v>
      </c>
      <c r="AJ54" s="105">
        <v>1623</v>
      </c>
      <c r="AK54" s="105">
        <v>2741</v>
      </c>
      <c r="AL54" s="105">
        <v>2024</v>
      </c>
      <c r="AM54" s="105">
        <v>51</v>
      </c>
      <c r="AN54" s="105">
        <v>90</v>
      </c>
      <c r="AO54" s="105">
        <v>373</v>
      </c>
      <c r="AP54" s="105">
        <v>161</v>
      </c>
      <c r="AQ54" s="105">
        <v>411</v>
      </c>
      <c r="AR54" s="105">
        <v>1735</v>
      </c>
      <c r="AS54" s="105">
        <v>1186</v>
      </c>
      <c r="AT54" s="105">
        <v>1615</v>
      </c>
      <c r="AU54" s="105">
        <v>1602</v>
      </c>
      <c r="AV54" s="105">
        <v>2424</v>
      </c>
      <c r="AW54" s="105">
        <v>2770</v>
      </c>
      <c r="AX54" s="105">
        <v>1234</v>
      </c>
      <c r="AY54" s="105">
        <v>440</v>
      </c>
      <c r="AZ54" s="105">
        <v>2593</v>
      </c>
      <c r="BA54" s="105">
        <v>3160</v>
      </c>
      <c r="BB54" s="105">
        <v>1152</v>
      </c>
      <c r="BC54" s="105">
        <v>1219</v>
      </c>
      <c r="BD54" s="105">
        <v>1603</v>
      </c>
      <c r="BE54" s="105">
        <v>2354</v>
      </c>
      <c r="BF54" s="105">
        <v>50</v>
      </c>
      <c r="BG54" s="105">
        <v>2205</v>
      </c>
      <c r="BH54" s="105">
        <v>2773</v>
      </c>
      <c r="BI54" s="105">
        <v>1751</v>
      </c>
      <c r="BJ54" s="105">
        <v>2677</v>
      </c>
      <c r="BK54" s="105">
        <v>1182</v>
      </c>
      <c r="BL54" s="105">
        <v>1100</v>
      </c>
      <c r="BM54" s="105">
        <v>1837</v>
      </c>
      <c r="BN54" s="105">
        <v>154</v>
      </c>
      <c r="BO54" s="105">
        <v>892</v>
      </c>
      <c r="BP54" s="105">
        <v>354</v>
      </c>
      <c r="BQ54" s="105">
        <v>7</v>
      </c>
      <c r="BR54" s="105">
        <v>69</v>
      </c>
      <c r="BS54" s="105">
        <v>2693</v>
      </c>
      <c r="BT54" s="105">
        <v>345</v>
      </c>
      <c r="BU54" s="105">
        <v>100</v>
      </c>
      <c r="BV54" s="105">
        <v>2147</v>
      </c>
      <c r="BW54" s="105">
        <v>200</v>
      </c>
      <c r="BX54" s="105">
        <v>541</v>
      </c>
      <c r="BY54" s="105">
        <v>1300</v>
      </c>
      <c r="BZ54" s="139">
        <f t="shared" si="41"/>
        <v>-0.292324442025041</v>
      </c>
      <c r="CA54" s="139">
        <f t="shared" si="42"/>
        <v>1.40295748613678</v>
      </c>
      <c r="CB54" s="140">
        <f t="shared" si="43"/>
        <v>36600</v>
      </c>
      <c r="CC54" s="140">
        <f t="shared" si="67"/>
        <v>23148</v>
      </c>
      <c r="CD54" s="140">
        <f t="shared" si="68"/>
        <v>13703</v>
      </c>
      <c r="CE54" s="141">
        <f t="shared" si="44"/>
        <v>13652</v>
      </c>
      <c r="CF54" s="141">
        <f t="shared" si="45"/>
        <v>21977</v>
      </c>
      <c r="CG54" s="141">
        <f t="shared" si="46"/>
        <v>10880</v>
      </c>
      <c r="CH54" s="141">
        <f t="shared" si="47"/>
        <v>2041</v>
      </c>
      <c r="CI54" s="142">
        <f t="shared" si="69"/>
        <v>4375</v>
      </c>
      <c r="CJ54" s="142">
        <f t="shared" si="70"/>
        <v>6388</v>
      </c>
      <c r="CK54" s="143">
        <f t="shared" si="71"/>
        <v>514</v>
      </c>
      <c r="CL54" s="105">
        <f t="shared" si="72"/>
        <v>2307</v>
      </c>
      <c r="CM54" s="105">
        <f t="shared" si="73"/>
        <v>4403</v>
      </c>
      <c r="CN54" s="105">
        <f t="shared" si="74"/>
        <v>6428</v>
      </c>
      <c r="CO54" s="105">
        <f t="shared" si="75"/>
        <v>6193</v>
      </c>
      <c r="CP54" s="105">
        <f t="shared" si="76"/>
        <v>3974</v>
      </c>
      <c r="CQ54" s="105">
        <f t="shared" si="106"/>
        <v>4609</v>
      </c>
      <c r="CR54" s="105">
        <f t="shared" si="103"/>
        <v>7201</v>
      </c>
      <c r="CS54" s="105">
        <f t="shared" si="104"/>
        <v>4119</v>
      </c>
      <c r="CT54" s="105">
        <f t="shared" si="13"/>
        <v>1400</v>
      </c>
      <c r="CU54" s="105">
        <f t="shared" si="14"/>
        <v>2769</v>
      </c>
      <c r="CV54" s="105">
        <f t="shared" si="15"/>
        <v>2592</v>
      </c>
      <c r="CW54" s="139">
        <f t="shared" si="16"/>
        <v>-0.64004999305652</v>
      </c>
      <c r="CX54" s="139">
        <f t="shared" si="17"/>
        <v>-0.0639219934994583</v>
      </c>
      <c r="CY54" s="131"/>
      <c r="CZ54" s="138" t="s">
        <v>1034</v>
      </c>
      <c r="DA54" s="138" t="s">
        <v>1034</v>
      </c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5"/>
      <c r="DO54" s="105"/>
      <c r="DP54" s="105"/>
      <c r="DQ54" s="105"/>
      <c r="DR54" s="105"/>
      <c r="DS54" s="105"/>
      <c r="DT54" s="105"/>
      <c r="DU54" s="105"/>
      <c r="DV54" s="105"/>
      <c r="DW54" s="105"/>
      <c r="DX54" s="105"/>
      <c r="DY54" s="105"/>
      <c r="DZ54" s="105"/>
      <c r="EA54" s="105"/>
      <c r="EB54" s="105"/>
      <c r="EC54" s="105"/>
      <c r="ED54" s="105"/>
      <c r="EE54" s="105"/>
      <c r="EF54" s="105"/>
      <c r="EG54" s="105"/>
      <c r="EH54" s="105"/>
      <c r="EI54" s="105"/>
      <c r="EJ54" s="105"/>
      <c r="EK54" s="105"/>
      <c r="EL54" s="105"/>
      <c r="EM54" s="105"/>
      <c r="EN54" s="105"/>
      <c r="EO54" s="105"/>
      <c r="EP54" s="105"/>
      <c r="EQ54" s="105"/>
      <c r="ER54" s="105"/>
      <c r="ES54" s="105"/>
      <c r="ET54" s="105">
        <v>244</v>
      </c>
      <c r="EU54" s="105">
        <v>437</v>
      </c>
      <c r="EV54" s="105">
        <v>2154</v>
      </c>
      <c r="EW54" s="105">
        <v>5030</v>
      </c>
      <c r="EX54" s="105">
        <v>4029</v>
      </c>
      <c r="EY54" s="105">
        <v>2059</v>
      </c>
      <c r="EZ54" s="105">
        <v>4398</v>
      </c>
      <c r="FA54" s="105">
        <v>3564</v>
      </c>
      <c r="FB54" s="105">
        <v>3686</v>
      </c>
      <c r="FC54" s="105">
        <v>5598</v>
      </c>
      <c r="FD54" s="105">
        <v>3608</v>
      </c>
      <c r="FE54" s="105">
        <v>2678</v>
      </c>
      <c r="FF54" s="105">
        <v>2417</v>
      </c>
      <c r="FG54" s="105">
        <v>1665</v>
      </c>
      <c r="FH54" s="105">
        <v>1453</v>
      </c>
      <c r="FI54" s="105">
        <v>2827</v>
      </c>
      <c r="FJ54" s="105">
        <v>1389</v>
      </c>
      <c r="FK54" s="105">
        <v>1890</v>
      </c>
      <c r="FL54" s="105">
        <v>2241</v>
      </c>
      <c r="FM54" s="105">
        <v>1654</v>
      </c>
      <c r="FN54" s="105">
        <v>1704</v>
      </c>
      <c r="FO54" s="105">
        <v>1721</v>
      </c>
      <c r="FP54" s="105">
        <v>980</v>
      </c>
      <c r="FQ54" s="105">
        <v>1285</v>
      </c>
      <c r="FR54" s="105">
        <v>826</v>
      </c>
      <c r="FS54" s="105">
        <v>2055</v>
      </c>
      <c r="FT54" s="105">
        <v>2523</v>
      </c>
      <c r="FU54" s="105">
        <v>1852</v>
      </c>
      <c r="FV54" s="105">
        <v>377</v>
      </c>
      <c r="FW54" s="105">
        <v>213</v>
      </c>
      <c r="FX54" s="105">
        <v>575</v>
      </c>
      <c r="FY54" s="144">
        <f t="shared" si="48"/>
        <v>1.25658188308791</v>
      </c>
      <c r="FZ54" s="144">
        <f t="shared" si="49"/>
        <v>1.69953051643192</v>
      </c>
      <c r="GA54" s="140">
        <f t="shared" si="50"/>
        <v>0</v>
      </c>
      <c r="GB54" s="140">
        <v>0</v>
      </c>
      <c r="GC54" s="140">
        <v>0</v>
      </c>
      <c r="GD54" s="141">
        <f t="shared" si="51"/>
        <v>7865</v>
      </c>
      <c r="GE54" s="141">
        <f t="shared" si="52"/>
        <v>37982</v>
      </c>
      <c r="GF54" s="141">
        <f t="shared" si="53"/>
        <v>20120</v>
      </c>
      <c r="GG54" s="141">
        <f t="shared" si="54"/>
        <v>1165</v>
      </c>
      <c r="GH54" s="142">
        <v>0</v>
      </c>
      <c r="GI54" s="142">
        <v>0</v>
      </c>
      <c r="GJ54" s="142">
        <v>0</v>
      </c>
      <c r="GK54" s="143">
        <v>0</v>
      </c>
      <c r="GL54" s="105">
        <v>0</v>
      </c>
      <c r="GM54" s="105">
        <v>244</v>
      </c>
      <c r="GN54" s="105">
        <v>7621</v>
      </c>
      <c r="GO54" s="105">
        <v>10486</v>
      </c>
      <c r="GP54" s="105">
        <v>12848</v>
      </c>
      <c r="GQ54" s="105">
        <f t="shared" si="101"/>
        <v>8703</v>
      </c>
      <c r="GR54" s="105">
        <f t="shared" si="105"/>
        <v>5945</v>
      </c>
      <c r="GS54" s="105">
        <f t="shared" si="102"/>
        <v>5520</v>
      </c>
      <c r="GT54" s="105">
        <f t="shared" si="82"/>
        <v>5079</v>
      </c>
      <c r="GU54" s="105">
        <f t="shared" si="83"/>
        <v>3091</v>
      </c>
      <c r="GV54" s="105">
        <f t="shared" si="55"/>
        <v>6430</v>
      </c>
      <c r="GW54" s="139">
        <f t="shared" si="97"/>
        <v>0.0815811606391925</v>
      </c>
      <c r="GX54" s="139">
        <f t="shared" si="98"/>
        <v>1.08023293432546</v>
      </c>
      <c r="GZ54" s="138" t="s">
        <v>1035</v>
      </c>
      <c r="HA54" s="105"/>
      <c r="HB54" s="105"/>
      <c r="HC54" s="105"/>
      <c r="HD54" s="105"/>
      <c r="HE54" s="105"/>
      <c r="HF54" s="105"/>
      <c r="HG54" s="105"/>
      <c r="HH54" s="105"/>
      <c r="HI54" s="105"/>
      <c r="HJ54" s="105"/>
      <c r="HK54" s="105"/>
      <c r="HL54" s="105"/>
      <c r="HM54" s="105"/>
      <c r="HN54" s="105"/>
      <c r="HO54" s="105"/>
      <c r="HP54" s="105"/>
      <c r="HQ54" s="105"/>
      <c r="HR54" s="105"/>
      <c r="HS54" s="105"/>
      <c r="HT54" s="105"/>
      <c r="HU54" s="105"/>
      <c r="HV54" s="105"/>
      <c r="HW54" s="105"/>
      <c r="HX54" s="105"/>
      <c r="HY54" s="105"/>
      <c r="HZ54" s="105"/>
      <c r="IA54" s="105"/>
      <c r="IB54" s="105"/>
      <c r="IC54" s="105"/>
      <c r="ID54" s="105"/>
      <c r="IE54" s="105"/>
      <c r="IF54" s="105"/>
      <c r="IG54" s="105"/>
      <c r="IH54" s="105"/>
      <c r="II54" s="105"/>
      <c r="IJ54" s="105"/>
      <c r="IK54" s="105"/>
      <c r="IL54" s="105"/>
      <c r="IM54" s="105"/>
      <c r="IN54" s="105"/>
      <c r="IO54" s="105"/>
      <c r="IP54" s="105"/>
      <c r="IQ54" s="105"/>
      <c r="IR54" s="105"/>
      <c r="IS54" s="105"/>
      <c r="IT54" s="105">
        <v>348</v>
      </c>
      <c r="IU54" s="105">
        <v>544</v>
      </c>
      <c r="IV54" s="105"/>
      <c r="IW54" s="105">
        <v>158</v>
      </c>
      <c r="IX54" s="105">
        <v>66</v>
      </c>
      <c r="IY54" s="105">
        <v>193</v>
      </c>
      <c r="IZ54" s="105">
        <v>270</v>
      </c>
      <c r="JA54" s="105">
        <v>131</v>
      </c>
      <c r="JB54" s="105">
        <v>68</v>
      </c>
      <c r="JC54" s="105">
        <v>77</v>
      </c>
      <c r="JD54" s="105">
        <v>142</v>
      </c>
      <c r="JE54" s="105">
        <v>6</v>
      </c>
      <c r="JF54" s="105"/>
      <c r="JG54" s="105"/>
      <c r="JH54" s="105"/>
      <c r="JI54" s="138" t="s">
        <v>1035</v>
      </c>
      <c r="JJ54" s="105"/>
      <c r="JK54" s="105"/>
      <c r="JL54" s="105"/>
      <c r="JM54" s="105"/>
      <c r="JN54" s="105"/>
      <c r="JO54" s="105"/>
      <c r="JP54" s="105"/>
      <c r="JQ54" s="105"/>
      <c r="JR54" s="105"/>
      <c r="JS54" s="105"/>
      <c r="JT54" s="105"/>
      <c r="JU54" s="105"/>
      <c r="JV54" s="105"/>
      <c r="JW54" s="105"/>
      <c r="JX54" s="105"/>
      <c r="JY54" s="105"/>
      <c r="JZ54" s="105"/>
      <c r="KA54" s="105"/>
      <c r="KB54" s="105"/>
      <c r="KC54" s="105"/>
      <c r="KD54" s="105"/>
      <c r="KE54" s="105"/>
      <c r="KF54" s="105"/>
      <c r="KG54" s="105"/>
      <c r="KH54" s="105"/>
      <c r="KI54" s="105"/>
      <c r="KJ54" s="105"/>
      <c r="KK54" s="105"/>
      <c r="KL54" s="105"/>
      <c r="KM54" s="105"/>
      <c r="KN54" s="105"/>
      <c r="KO54" s="105"/>
      <c r="KP54" s="105"/>
      <c r="KQ54" s="105"/>
      <c r="KR54" s="105"/>
      <c r="KS54" s="105"/>
      <c r="KT54" s="105"/>
      <c r="KU54" s="105"/>
      <c r="KV54" s="105"/>
      <c r="KW54" s="105"/>
      <c r="KX54" s="105"/>
      <c r="KY54" s="105"/>
      <c r="KZ54" s="105"/>
      <c r="LA54" s="105"/>
      <c r="LB54" s="105"/>
      <c r="LC54" s="105">
        <v>348</v>
      </c>
      <c r="LD54" s="105">
        <v>544</v>
      </c>
      <c r="LE54" s="105"/>
      <c r="LF54" s="105">
        <v>158</v>
      </c>
      <c r="LG54" s="105">
        <v>66</v>
      </c>
      <c r="LH54" s="105">
        <v>193</v>
      </c>
      <c r="LI54" s="105">
        <v>270</v>
      </c>
      <c r="LJ54" s="105">
        <v>131</v>
      </c>
      <c r="LK54" s="105">
        <v>68</v>
      </c>
      <c r="LL54" s="105">
        <v>77</v>
      </c>
      <c r="LM54" s="105">
        <v>142</v>
      </c>
      <c r="LN54" s="105">
        <v>6</v>
      </c>
      <c r="LO54" s="105"/>
      <c r="LP54" s="105"/>
      <c r="LQ54" s="105"/>
      <c r="LR54" s="105">
        <v>0</v>
      </c>
      <c r="LS54" s="105">
        <v>0</v>
      </c>
      <c r="LT54" s="105">
        <v>100</v>
      </c>
      <c r="LU54" s="105">
        <v>137</v>
      </c>
      <c r="LV54" s="105"/>
      <c r="LW54" s="105">
        <v>1</v>
      </c>
      <c r="LX54" s="105">
        <v>27</v>
      </c>
      <c r="LY54" s="105">
        <v>347</v>
      </c>
      <c r="LZ54" s="105">
        <v>4</v>
      </c>
      <c r="MA54" s="105">
        <v>0</v>
      </c>
      <c r="MB54" s="105">
        <v>2</v>
      </c>
      <c r="MC54" s="105">
        <v>2</v>
      </c>
      <c r="MD54" s="105">
        <v>0</v>
      </c>
      <c r="ME54" s="105">
        <v>0</v>
      </c>
      <c r="MF54" s="105">
        <v>0</v>
      </c>
      <c r="MG54" s="144" t="str">
        <f t="shared" si="58"/>
        <v/>
      </c>
      <c r="MH54" s="144" t="str">
        <f t="shared" si="59"/>
        <v/>
      </c>
      <c r="MJ54" s="143">
        <f t="shared" si="60"/>
        <v>0</v>
      </c>
      <c r="MK54" s="143">
        <f t="shared" si="84"/>
        <v>0</v>
      </c>
      <c r="ML54" s="143">
        <f t="shared" si="85"/>
        <v>0</v>
      </c>
      <c r="MM54" s="142">
        <f t="shared" si="61"/>
        <v>892</v>
      </c>
      <c r="MN54" s="142">
        <f t="shared" si="62"/>
        <v>1111</v>
      </c>
      <c r="MO54" s="142">
        <f t="shared" si="63"/>
        <v>620</v>
      </c>
      <c r="MQ54" s="142">
        <f t="shared" si="107"/>
        <v>0</v>
      </c>
      <c r="MR54" s="143">
        <f t="shared" si="108"/>
        <v>0</v>
      </c>
      <c r="MS54" s="105">
        <f t="shared" si="109"/>
        <v>0</v>
      </c>
      <c r="MT54" s="105">
        <f t="shared" si="110"/>
        <v>0</v>
      </c>
      <c r="MU54" s="105">
        <f t="shared" si="90"/>
        <v>892</v>
      </c>
      <c r="MV54" s="105">
        <f t="shared" si="111"/>
        <v>417</v>
      </c>
      <c r="MW54" s="105">
        <f t="shared" si="112"/>
        <v>469</v>
      </c>
      <c r="MX54" s="105">
        <f t="shared" si="93"/>
        <v>225</v>
      </c>
      <c r="MY54" s="105"/>
      <c r="MZ54" s="105">
        <f t="shared" si="113"/>
        <v>100</v>
      </c>
      <c r="NA54" s="105">
        <f t="shared" si="114"/>
        <v>138</v>
      </c>
      <c r="NB54" s="105">
        <f t="shared" si="115"/>
        <v>378</v>
      </c>
      <c r="NC54" s="105">
        <f t="shared" si="100"/>
        <v>4</v>
      </c>
      <c r="ND54" s="144" t="str">
        <f t="shared" si="64"/>
        <v/>
      </c>
      <c r="NE54" s="144">
        <f t="shared" si="65"/>
        <v>-0.989417989417989</v>
      </c>
    </row>
    <row r="55" ht="15" spans="2:369">
      <c r="B55" s="138" t="s">
        <v>1024</v>
      </c>
      <c r="C55" s="105">
        <v>466</v>
      </c>
      <c r="D55" s="105">
        <v>581</v>
      </c>
      <c r="E55" s="105">
        <v>1527</v>
      </c>
      <c r="F55" s="105">
        <v>2726</v>
      </c>
      <c r="G55" s="105">
        <v>3608</v>
      </c>
      <c r="H55" s="105">
        <v>2433</v>
      </c>
      <c r="I55" s="105">
        <v>2500</v>
      </c>
      <c r="J55" s="105">
        <v>4647</v>
      </c>
      <c r="K55" s="105">
        <v>3193</v>
      </c>
      <c r="L55" s="105">
        <v>2471</v>
      </c>
      <c r="M55" s="105">
        <v>4508</v>
      </c>
      <c r="N55" s="105">
        <v>2808</v>
      </c>
      <c r="O55" s="105">
        <v>2578</v>
      </c>
      <c r="P55" s="105">
        <v>3892</v>
      </c>
      <c r="Q55" s="105">
        <v>4212</v>
      </c>
      <c r="R55" s="105">
        <v>5231</v>
      </c>
      <c r="S55" s="105">
        <v>3348</v>
      </c>
      <c r="T55" s="105">
        <v>4465</v>
      </c>
      <c r="U55" s="105">
        <v>825</v>
      </c>
      <c r="V55" s="105">
        <v>2330</v>
      </c>
      <c r="W55" s="105">
        <v>430</v>
      </c>
      <c r="X55" s="105">
        <v>37</v>
      </c>
      <c r="Y55" s="105">
        <v>2104</v>
      </c>
      <c r="Z55" s="105"/>
      <c r="AA55" s="105">
        <v>158</v>
      </c>
      <c r="AB55" s="105">
        <v>43</v>
      </c>
      <c r="AC55" s="105">
        <v>203</v>
      </c>
      <c r="AD55" s="105">
        <v>635</v>
      </c>
      <c r="AE55" s="105">
        <v>927</v>
      </c>
      <c r="AF55" s="105">
        <v>615</v>
      </c>
      <c r="AG55" s="105">
        <v>792</v>
      </c>
      <c r="AH55" s="105">
        <v>893</v>
      </c>
      <c r="AI55" s="105">
        <v>129</v>
      </c>
      <c r="AJ55" s="105">
        <v>880</v>
      </c>
      <c r="AK55" s="105">
        <v>1771</v>
      </c>
      <c r="AL55" s="105">
        <v>2503</v>
      </c>
      <c r="AM55" s="105">
        <v>902</v>
      </c>
      <c r="AN55" s="105">
        <v>264</v>
      </c>
      <c r="AO55" s="105">
        <v>893</v>
      </c>
      <c r="AP55" s="105">
        <v>523</v>
      </c>
      <c r="AQ55" s="105">
        <v>1445</v>
      </c>
      <c r="AR55" s="105">
        <v>2851</v>
      </c>
      <c r="AS55" s="105">
        <v>3068</v>
      </c>
      <c r="AT55" s="105">
        <v>2908</v>
      </c>
      <c r="AU55" s="105">
        <v>3588</v>
      </c>
      <c r="AV55" s="105">
        <v>2405</v>
      </c>
      <c r="AW55" s="105">
        <v>3913</v>
      </c>
      <c r="AX55" s="105">
        <v>3205</v>
      </c>
      <c r="AY55" s="105">
        <v>2666</v>
      </c>
      <c r="AZ55" s="105">
        <v>2494</v>
      </c>
      <c r="BA55" s="105">
        <v>2745</v>
      </c>
      <c r="BB55" s="105">
        <v>2622</v>
      </c>
      <c r="BC55" s="105">
        <v>1598</v>
      </c>
      <c r="BD55" s="105">
        <v>490</v>
      </c>
      <c r="BE55" s="105">
        <v>1419</v>
      </c>
      <c r="BF55" s="105">
        <v>1638</v>
      </c>
      <c r="BG55" s="105">
        <v>2507</v>
      </c>
      <c r="BH55" s="105">
        <v>2742</v>
      </c>
      <c r="BI55" s="105">
        <v>3426</v>
      </c>
      <c r="BJ55" s="105">
        <v>3753</v>
      </c>
      <c r="BK55" s="105">
        <v>2044</v>
      </c>
      <c r="BL55" s="105">
        <v>2032</v>
      </c>
      <c r="BM55" s="105">
        <v>2916</v>
      </c>
      <c r="BN55" s="105"/>
      <c r="BO55" s="105"/>
      <c r="BP55" s="105">
        <v>1232</v>
      </c>
      <c r="BQ55" s="105">
        <v>489</v>
      </c>
      <c r="BR55" s="105"/>
      <c r="BS55" s="105">
        <v>470</v>
      </c>
      <c r="BT55" s="105">
        <v>172</v>
      </c>
      <c r="BU55" s="105">
        <v>272</v>
      </c>
      <c r="BV55" s="105">
        <v>213</v>
      </c>
      <c r="BW55" s="105">
        <v>784</v>
      </c>
      <c r="BX55" s="105">
        <v>775</v>
      </c>
      <c r="BY55" s="105">
        <v>489</v>
      </c>
      <c r="BZ55" s="139">
        <f t="shared" si="41"/>
        <v>-0.832304526748971</v>
      </c>
      <c r="CA55" s="139">
        <f t="shared" si="42"/>
        <v>-0.369032258064516</v>
      </c>
      <c r="CB55" s="140">
        <f t="shared" si="43"/>
        <v>31468</v>
      </c>
      <c r="CC55" s="140">
        <f t="shared" si="67"/>
        <v>29452</v>
      </c>
      <c r="CD55" s="140">
        <f t="shared" si="68"/>
        <v>9549</v>
      </c>
      <c r="CE55" s="141">
        <f t="shared" si="44"/>
        <v>25965</v>
      </c>
      <c r="CF55" s="141">
        <f t="shared" si="45"/>
        <v>28100</v>
      </c>
      <c r="CG55" s="141">
        <f t="shared" si="46"/>
        <v>9840</v>
      </c>
      <c r="CH55" s="141">
        <f t="shared" si="47"/>
        <v>2048</v>
      </c>
      <c r="CI55" s="142">
        <f t="shared" si="69"/>
        <v>1814</v>
      </c>
      <c r="CJ55" s="142">
        <f t="shared" si="70"/>
        <v>5154</v>
      </c>
      <c r="CK55" s="143">
        <f t="shared" si="71"/>
        <v>2059</v>
      </c>
      <c r="CL55" s="105">
        <f t="shared" si="72"/>
        <v>4819</v>
      </c>
      <c r="CM55" s="105">
        <f t="shared" si="73"/>
        <v>9564</v>
      </c>
      <c r="CN55" s="105">
        <f t="shared" si="74"/>
        <v>9523</v>
      </c>
      <c r="CO55" s="105">
        <f t="shared" si="75"/>
        <v>7905</v>
      </c>
      <c r="CP55" s="105">
        <f t="shared" si="76"/>
        <v>4710</v>
      </c>
      <c r="CQ55" s="105">
        <f t="shared" si="106"/>
        <v>5564</v>
      </c>
      <c r="CR55" s="105">
        <f t="shared" si="103"/>
        <v>9921</v>
      </c>
      <c r="CS55" s="105">
        <f t="shared" si="104"/>
        <v>6992</v>
      </c>
      <c r="CT55" s="105">
        <f t="shared" si="13"/>
        <v>1232</v>
      </c>
      <c r="CU55" s="105">
        <f t="shared" si="14"/>
        <v>959</v>
      </c>
      <c r="CV55" s="105">
        <f t="shared" si="15"/>
        <v>657</v>
      </c>
      <c r="CW55" s="139">
        <f t="shared" si="16"/>
        <v>-0.933776837012398</v>
      </c>
      <c r="CX55" s="139">
        <f t="shared" si="17"/>
        <v>-0.314911366006256</v>
      </c>
      <c r="CY55" s="131"/>
      <c r="CZ55" s="138" t="s">
        <v>1036</v>
      </c>
      <c r="DA55" s="138" t="s">
        <v>1036</v>
      </c>
      <c r="DB55" s="105"/>
      <c r="DC55" s="105"/>
      <c r="DD55" s="105"/>
      <c r="DE55" s="105"/>
      <c r="DF55" s="105"/>
      <c r="DG55" s="105"/>
      <c r="DH55" s="105"/>
      <c r="DI55" s="105"/>
      <c r="DJ55" s="105"/>
      <c r="DK55" s="105"/>
      <c r="DL55" s="105"/>
      <c r="DM55" s="105"/>
      <c r="DN55" s="105"/>
      <c r="DO55" s="105"/>
      <c r="DP55" s="105"/>
      <c r="DQ55" s="105"/>
      <c r="DR55" s="105"/>
      <c r="DS55" s="105"/>
      <c r="DT55" s="105"/>
      <c r="DU55" s="105"/>
      <c r="DV55" s="105"/>
      <c r="DW55" s="105"/>
      <c r="DX55" s="105"/>
      <c r="DY55" s="105"/>
      <c r="DZ55" s="105"/>
      <c r="EA55" s="105"/>
      <c r="EB55" s="105"/>
      <c r="EC55" s="105"/>
      <c r="ED55" s="105"/>
      <c r="EE55" s="105"/>
      <c r="EF55" s="105"/>
      <c r="EG55" s="105"/>
      <c r="EH55" s="105"/>
      <c r="EI55" s="105"/>
      <c r="EJ55" s="105"/>
      <c r="EK55" s="105"/>
      <c r="EL55" s="105"/>
      <c r="EM55" s="105"/>
      <c r="EN55" s="105"/>
      <c r="EO55" s="105"/>
      <c r="EP55" s="105"/>
      <c r="EQ55" s="105"/>
      <c r="ER55" s="105"/>
      <c r="ES55" s="105"/>
      <c r="ET55" s="105"/>
      <c r="EU55" s="105">
        <v>278</v>
      </c>
      <c r="EV55" s="105">
        <v>210</v>
      </c>
      <c r="EW55" s="105">
        <v>305</v>
      </c>
      <c r="EX55" s="105">
        <v>196</v>
      </c>
      <c r="EY55" s="105">
        <v>431</v>
      </c>
      <c r="EZ55" s="105">
        <v>520</v>
      </c>
      <c r="FA55" s="105">
        <v>566</v>
      </c>
      <c r="FB55" s="105">
        <v>639</v>
      </c>
      <c r="FC55" s="105">
        <v>1470</v>
      </c>
      <c r="FD55" s="105">
        <v>1476</v>
      </c>
      <c r="FE55" s="105">
        <v>1800</v>
      </c>
      <c r="FF55" s="105">
        <v>2398</v>
      </c>
      <c r="FG55" s="105">
        <v>2640</v>
      </c>
      <c r="FH55" s="105">
        <v>2650</v>
      </c>
      <c r="FI55" s="105">
        <v>1678</v>
      </c>
      <c r="FJ55" s="105">
        <v>925</v>
      </c>
      <c r="FK55" s="105">
        <v>1009</v>
      </c>
      <c r="FL55" s="105">
        <v>921</v>
      </c>
      <c r="FM55" s="105">
        <v>941</v>
      </c>
      <c r="FN55" s="105">
        <v>1321</v>
      </c>
      <c r="FO55" s="105">
        <v>1304</v>
      </c>
      <c r="FP55" s="105">
        <v>1396</v>
      </c>
      <c r="FQ55" s="105">
        <v>1601</v>
      </c>
      <c r="FR55" s="105">
        <v>1960</v>
      </c>
      <c r="FS55" s="105">
        <v>1985</v>
      </c>
      <c r="FT55" s="105">
        <v>1771</v>
      </c>
      <c r="FU55" s="105">
        <v>1856</v>
      </c>
      <c r="FV55" s="105">
        <v>1635</v>
      </c>
      <c r="FW55" s="105">
        <v>1712</v>
      </c>
      <c r="FX55" s="105">
        <v>1630</v>
      </c>
      <c r="FY55" s="144">
        <f t="shared" si="48"/>
        <v>2.76981541802389</v>
      </c>
      <c r="FZ55" s="144">
        <f t="shared" si="49"/>
        <v>-0.0478971962616822</v>
      </c>
      <c r="GA55" s="140">
        <f t="shared" si="50"/>
        <v>0</v>
      </c>
      <c r="GB55" s="140">
        <v>0</v>
      </c>
      <c r="GC55" s="140">
        <v>0</v>
      </c>
      <c r="GD55" s="141">
        <f t="shared" si="51"/>
        <v>793</v>
      </c>
      <c r="GE55" s="141">
        <f t="shared" si="52"/>
        <v>16464</v>
      </c>
      <c r="GF55" s="141">
        <f t="shared" si="53"/>
        <v>16990</v>
      </c>
      <c r="GG55" s="141">
        <f t="shared" si="54"/>
        <v>4977</v>
      </c>
      <c r="GH55" s="142">
        <v>0</v>
      </c>
      <c r="GI55" s="142">
        <v>0</v>
      </c>
      <c r="GJ55" s="142">
        <v>0</v>
      </c>
      <c r="GK55" s="143">
        <v>0</v>
      </c>
      <c r="GL55" s="105">
        <v>0</v>
      </c>
      <c r="GM55" s="105">
        <v>0</v>
      </c>
      <c r="GN55" s="105">
        <v>793</v>
      </c>
      <c r="GO55" s="105">
        <v>1147</v>
      </c>
      <c r="GP55" s="105">
        <v>2675</v>
      </c>
      <c r="GQ55" s="105">
        <f t="shared" si="101"/>
        <v>5674</v>
      </c>
      <c r="GR55" s="105">
        <f t="shared" si="105"/>
        <v>6968</v>
      </c>
      <c r="GS55" s="105">
        <f t="shared" si="102"/>
        <v>2855</v>
      </c>
      <c r="GT55" s="105">
        <f t="shared" si="82"/>
        <v>3566</v>
      </c>
      <c r="GU55" s="105">
        <f t="shared" si="83"/>
        <v>4957</v>
      </c>
      <c r="GV55" s="105">
        <f t="shared" si="55"/>
        <v>5612</v>
      </c>
      <c r="GW55" s="139">
        <f t="shared" si="97"/>
        <v>-0.194603903559127</v>
      </c>
      <c r="GX55" s="139">
        <f t="shared" si="98"/>
        <v>0.132136372806133</v>
      </c>
      <c r="GZ55" s="138" t="s">
        <v>588</v>
      </c>
      <c r="HA55" s="105"/>
      <c r="HB55" s="105"/>
      <c r="HC55" s="105"/>
      <c r="HD55" s="105"/>
      <c r="HE55" s="105">
        <v>864</v>
      </c>
      <c r="HF55" s="105">
        <v>886</v>
      </c>
      <c r="HG55" s="105">
        <v>685</v>
      </c>
      <c r="HH55" s="105">
        <v>509</v>
      </c>
      <c r="HI55" s="105">
        <v>473</v>
      </c>
      <c r="HJ55" s="105">
        <v>72</v>
      </c>
      <c r="HK55" s="105">
        <v>91</v>
      </c>
      <c r="HL55" s="105">
        <v>58</v>
      </c>
      <c r="HM55" s="105">
        <v>157</v>
      </c>
      <c r="HN55" s="105">
        <v>174</v>
      </c>
      <c r="HO55" s="105">
        <v>401</v>
      </c>
      <c r="HP55" s="105">
        <v>80</v>
      </c>
      <c r="HQ55" s="105">
        <v>555</v>
      </c>
      <c r="HR55" s="105">
        <v>108</v>
      </c>
      <c r="HS55" s="105">
        <v>219</v>
      </c>
      <c r="HT55" s="105">
        <v>24</v>
      </c>
      <c r="HU55" s="105">
        <v>208</v>
      </c>
      <c r="HV55" s="105">
        <v>185</v>
      </c>
      <c r="HW55" s="105">
        <v>69</v>
      </c>
      <c r="HX55" s="105">
        <v>233</v>
      </c>
      <c r="HY55" s="105">
        <v>65</v>
      </c>
      <c r="HZ55" s="105"/>
      <c r="IA55" s="105"/>
      <c r="IB55" s="105">
        <v>13</v>
      </c>
      <c r="IC55" s="105">
        <v>42</v>
      </c>
      <c r="ID55" s="105"/>
      <c r="IE55" s="105">
        <v>13</v>
      </c>
      <c r="IF55" s="105">
        <v>140</v>
      </c>
      <c r="IG55" s="105">
        <v>198</v>
      </c>
      <c r="IH55" s="105">
        <v>162</v>
      </c>
      <c r="II55" s="105">
        <v>103</v>
      </c>
      <c r="IJ55" s="105">
        <v>261</v>
      </c>
      <c r="IK55" s="105">
        <v>207</v>
      </c>
      <c r="IL55" s="105">
        <v>216</v>
      </c>
      <c r="IM55" s="105">
        <v>197</v>
      </c>
      <c r="IN55" s="105">
        <v>183</v>
      </c>
      <c r="IO55" s="105">
        <v>50</v>
      </c>
      <c r="IP55" s="105">
        <v>27</v>
      </c>
      <c r="IQ55" s="105"/>
      <c r="IR55" s="105">
        <v>18</v>
      </c>
      <c r="IS55" s="105">
        <v>117</v>
      </c>
      <c r="IT55" s="105">
        <v>104</v>
      </c>
      <c r="IU55" s="105">
        <v>84</v>
      </c>
      <c r="IV55" s="105">
        <v>84</v>
      </c>
      <c r="IW55" s="105">
        <v>17</v>
      </c>
      <c r="IX55" s="105">
        <v>47</v>
      </c>
      <c r="IY55" s="105">
        <v>98</v>
      </c>
      <c r="IZ55" s="105">
        <v>3</v>
      </c>
      <c r="JA55" s="105">
        <v>218</v>
      </c>
      <c r="JB55" s="105">
        <v>75</v>
      </c>
      <c r="JC55" s="105">
        <v>1765</v>
      </c>
      <c r="JD55" s="105"/>
      <c r="JE55" s="105">
        <v>2</v>
      </c>
      <c r="JF55" s="105">
        <v>5</v>
      </c>
      <c r="JG55" s="105"/>
      <c r="JH55" s="105"/>
      <c r="JI55" s="138" t="s">
        <v>588</v>
      </c>
      <c r="JJ55" s="105"/>
      <c r="JK55" s="105"/>
      <c r="JL55" s="105"/>
      <c r="JM55" s="105"/>
      <c r="JN55" s="105">
        <v>864</v>
      </c>
      <c r="JO55" s="105">
        <v>886</v>
      </c>
      <c r="JP55" s="105">
        <v>685</v>
      </c>
      <c r="JQ55" s="105">
        <v>509</v>
      </c>
      <c r="JR55" s="105">
        <v>473</v>
      </c>
      <c r="JS55" s="105">
        <v>72</v>
      </c>
      <c r="JT55" s="105">
        <v>91</v>
      </c>
      <c r="JU55" s="105">
        <v>58</v>
      </c>
      <c r="JV55" s="105">
        <v>157</v>
      </c>
      <c r="JW55" s="105">
        <v>174</v>
      </c>
      <c r="JX55" s="105">
        <v>401</v>
      </c>
      <c r="JY55" s="105">
        <v>80</v>
      </c>
      <c r="JZ55" s="105">
        <v>555</v>
      </c>
      <c r="KA55" s="105">
        <v>108</v>
      </c>
      <c r="KB55" s="105">
        <v>219</v>
      </c>
      <c r="KC55" s="105">
        <v>24</v>
      </c>
      <c r="KD55" s="105">
        <v>208</v>
      </c>
      <c r="KE55" s="105">
        <v>185</v>
      </c>
      <c r="KF55" s="105">
        <v>69</v>
      </c>
      <c r="KG55" s="105">
        <v>233</v>
      </c>
      <c r="KH55" s="105">
        <v>65</v>
      </c>
      <c r="KI55" s="105"/>
      <c r="KJ55" s="105"/>
      <c r="KK55" s="105">
        <v>13</v>
      </c>
      <c r="KL55" s="105">
        <v>42</v>
      </c>
      <c r="KM55" s="105"/>
      <c r="KN55" s="105">
        <v>13</v>
      </c>
      <c r="KO55" s="105">
        <v>140</v>
      </c>
      <c r="KP55" s="105">
        <v>198</v>
      </c>
      <c r="KQ55" s="105">
        <v>162</v>
      </c>
      <c r="KR55" s="105">
        <v>103</v>
      </c>
      <c r="KS55" s="105">
        <v>261</v>
      </c>
      <c r="KT55" s="105">
        <v>207</v>
      </c>
      <c r="KU55" s="105">
        <v>216</v>
      </c>
      <c r="KV55" s="105">
        <v>197</v>
      </c>
      <c r="KW55" s="105">
        <v>183</v>
      </c>
      <c r="KX55" s="105">
        <v>50</v>
      </c>
      <c r="KY55" s="105">
        <v>27</v>
      </c>
      <c r="KZ55" s="105"/>
      <c r="LA55" s="105">
        <v>18</v>
      </c>
      <c r="LB55" s="105">
        <v>117</v>
      </c>
      <c r="LC55" s="105">
        <v>104</v>
      </c>
      <c r="LD55" s="105">
        <v>84</v>
      </c>
      <c r="LE55" s="105">
        <v>84</v>
      </c>
      <c r="LF55" s="105">
        <v>17</v>
      </c>
      <c r="LG55" s="105">
        <v>47</v>
      </c>
      <c r="LH55" s="105">
        <v>98</v>
      </c>
      <c r="LI55" s="105">
        <v>3</v>
      </c>
      <c r="LJ55" s="105">
        <v>218</v>
      </c>
      <c r="LK55" s="105">
        <v>75</v>
      </c>
      <c r="LL55" s="105">
        <v>1765</v>
      </c>
      <c r="LM55" s="105"/>
      <c r="LN55" s="105">
        <v>2</v>
      </c>
      <c r="LO55" s="105">
        <v>5</v>
      </c>
      <c r="LP55" s="105"/>
      <c r="LQ55" s="105"/>
      <c r="LR55" s="105">
        <v>0</v>
      </c>
      <c r="LS55" s="105">
        <v>0</v>
      </c>
      <c r="LT55" s="105">
        <v>7</v>
      </c>
      <c r="LU55" s="105">
        <v>4</v>
      </c>
      <c r="LV55" s="105">
        <v>0</v>
      </c>
      <c r="LW55" s="105">
        <v>0</v>
      </c>
      <c r="LX55" s="105">
        <v>0</v>
      </c>
      <c r="LY55" s="105">
        <v>0</v>
      </c>
      <c r="LZ55" s="105">
        <v>0</v>
      </c>
      <c r="MA55" s="105">
        <v>0</v>
      </c>
      <c r="MB55" s="105">
        <v>0</v>
      </c>
      <c r="MC55" s="105">
        <v>0</v>
      </c>
      <c r="MD55" s="105">
        <v>0</v>
      </c>
      <c r="ME55" s="105">
        <v>0</v>
      </c>
      <c r="MF55" s="105">
        <v>0</v>
      </c>
      <c r="MG55" s="144" t="str">
        <f t="shared" si="58"/>
        <v/>
      </c>
      <c r="MH55" s="144" t="str">
        <f t="shared" si="59"/>
        <v/>
      </c>
      <c r="MJ55" s="143">
        <f t="shared" si="60"/>
        <v>3638</v>
      </c>
      <c r="MK55" s="143">
        <f t="shared" si="84"/>
        <v>2413</v>
      </c>
      <c r="ML55" s="143">
        <f t="shared" si="85"/>
        <v>997</v>
      </c>
      <c r="MM55" s="142">
        <f t="shared" si="61"/>
        <v>1287</v>
      </c>
      <c r="MN55" s="142">
        <f t="shared" si="62"/>
        <v>2225</v>
      </c>
      <c r="MO55" s="142">
        <f t="shared" si="63"/>
        <v>11</v>
      </c>
      <c r="MQ55" s="142">
        <f t="shared" si="107"/>
        <v>526</v>
      </c>
      <c r="MR55" s="143">
        <f t="shared" si="108"/>
        <v>620</v>
      </c>
      <c r="MS55" s="105">
        <f t="shared" si="109"/>
        <v>260</v>
      </c>
      <c r="MT55" s="105">
        <f t="shared" si="110"/>
        <v>135</v>
      </c>
      <c r="MU55" s="105">
        <f t="shared" si="90"/>
        <v>272</v>
      </c>
      <c r="MV55" s="105">
        <f t="shared" si="111"/>
        <v>162</v>
      </c>
      <c r="MW55" s="105">
        <f t="shared" si="112"/>
        <v>296</v>
      </c>
      <c r="MX55" s="105">
        <f t="shared" si="93"/>
        <v>1767</v>
      </c>
      <c r="MY55" s="105"/>
      <c r="MZ55" s="105">
        <f t="shared" si="113"/>
        <v>7</v>
      </c>
      <c r="NA55" s="105">
        <f t="shared" si="114"/>
        <v>4</v>
      </c>
      <c r="NB55" s="105">
        <f t="shared" si="115"/>
        <v>0</v>
      </c>
      <c r="NC55" s="105">
        <f t="shared" si="100"/>
        <v>0</v>
      </c>
      <c r="ND55" s="144" t="str">
        <f t="shared" si="64"/>
        <v/>
      </c>
      <c r="NE55" s="144" t="str">
        <f t="shared" si="65"/>
        <v/>
      </c>
    </row>
    <row r="56" ht="15" spans="2:369">
      <c r="B56" s="138" t="s">
        <v>87</v>
      </c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>
        <v>328</v>
      </c>
      <c r="AG56" s="105">
        <v>1069</v>
      </c>
      <c r="AH56" s="105">
        <v>2086</v>
      </c>
      <c r="AI56" s="105">
        <v>2183</v>
      </c>
      <c r="AJ56" s="105">
        <v>2006</v>
      </c>
      <c r="AK56" s="105">
        <v>2002</v>
      </c>
      <c r="AL56" s="105">
        <v>1500</v>
      </c>
      <c r="AM56" s="105">
        <v>1201</v>
      </c>
      <c r="AN56" s="105">
        <v>503</v>
      </c>
      <c r="AO56" s="105">
        <v>1205</v>
      </c>
      <c r="AP56" s="105">
        <v>1153</v>
      </c>
      <c r="AQ56" s="105">
        <v>1256</v>
      </c>
      <c r="AR56" s="105">
        <v>1265</v>
      </c>
      <c r="AS56" s="105">
        <v>2183</v>
      </c>
      <c r="AT56" s="105">
        <v>2154</v>
      </c>
      <c r="AU56" s="105">
        <v>787</v>
      </c>
      <c r="AV56" s="105">
        <v>682</v>
      </c>
      <c r="AW56" s="105">
        <v>1422</v>
      </c>
      <c r="AX56" s="105">
        <v>2014</v>
      </c>
      <c r="AY56" s="105">
        <v>2230</v>
      </c>
      <c r="AZ56" s="105">
        <v>2140</v>
      </c>
      <c r="BA56" s="105">
        <v>3579</v>
      </c>
      <c r="BB56" s="105">
        <v>1337</v>
      </c>
      <c r="BC56" s="105">
        <v>1855</v>
      </c>
      <c r="BD56" s="105">
        <v>3002</v>
      </c>
      <c r="BE56" s="105">
        <v>5028</v>
      </c>
      <c r="BF56" s="105">
        <v>3879</v>
      </c>
      <c r="BG56" s="105">
        <v>2632</v>
      </c>
      <c r="BH56" s="105">
        <v>2671</v>
      </c>
      <c r="BI56" s="105">
        <v>1744</v>
      </c>
      <c r="BJ56" s="105">
        <v>1727</v>
      </c>
      <c r="BK56" s="105">
        <v>317</v>
      </c>
      <c r="BL56" s="105">
        <v>250</v>
      </c>
      <c r="BM56" s="105">
        <v>346</v>
      </c>
      <c r="BN56" s="105">
        <v>370</v>
      </c>
      <c r="BO56" s="105">
        <v>417</v>
      </c>
      <c r="BP56" s="105">
        <v>1778</v>
      </c>
      <c r="BQ56" s="105">
        <v>2679</v>
      </c>
      <c r="BR56" s="105">
        <v>1968</v>
      </c>
      <c r="BS56" s="105">
        <v>1758</v>
      </c>
      <c r="BT56" s="105">
        <v>1837</v>
      </c>
      <c r="BU56" s="105">
        <v>4599</v>
      </c>
      <c r="BV56" s="105">
        <v>4062</v>
      </c>
      <c r="BW56" s="105">
        <v>845</v>
      </c>
      <c r="BX56" s="105">
        <v>444</v>
      </c>
      <c r="BY56" s="105">
        <v>862</v>
      </c>
      <c r="BZ56" s="139">
        <f t="shared" si="41"/>
        <v>1.49132947976879</v>
      </c>
      <c r="CA56" s="139">
        <f t="shared" si="42"/>
        <v>0.941441441441441</v>
      </c>
      <c r="CB56" s="140">
        <f t="shared" si="43"/>
        <v>0</v>
      </c>
      <c r="CC56" s="140">
        <f t="shared" si="67"/>
        <v>0</v>
      </c>
      <c r="CD56" s="140">
        <f t="shared" si="68"/>
        <v>11174</v>
      </c>
      <c r="CE56" s="141">
        <f t="shared" si="44"/>
        <v>15825</v>
      </c>
      <c r="CF56" s="141">
        <f t="shared" si="45"/>
        <v>31824</v>
      </c>
      <c r="CG56" s="141">
        <f t="shared" si="46"/>
        <v>20381</v>
      </c>
      <c r="CH56" s="141">
        <f t="shared" si="47"/>
        <v>2151</v>
      </c>
      <c r="CI56" s="142">
        <f t="shared" si="69"/>
        <v>5338</v>
      </c>
      <c r="CJ56" s="142">
        <f t="shared" si="70"/>
        <v>5508</v>
      </c>
      <c r="CK56" s="143">
        <f t="shared" si="71"/>
        <v>2909</v>
      </c>
      <c r="CL56" s="105">
        <f t="shared" si="72"/>
        <v>3674</v>
      </c>
      <c r="CM56" s="105">
        <f t="shared" si="73"/>
        <v>5124</v>
      </c>
      <c r="CN56" s="105">
        <f t="shared" si="74"/>
        <v>4118</v>
      </c>
      <c r="CO56" s="105">
        <f t="shared" si="75"/>
        <v>7949</v>
      </c>
      <c r="CP56" s="105">
        <f t="shared" si="76"/>
        <v>6194</v>
      </c>
      <c r="CQ56" s="105">
        <f t="shared" si="106"/>
        <v>11539</v>
      </c>
      <c r="CR56" s="105">
        <f t="shared" si="103"/>
        <v>6142</v>
      </c>
      <c r="CS56" s="105">
        <f t="shared" si="104"/>
        <v>913</v>
      </c>
      <c r="CT56" s="105">
        <f t="shared" si="13"/>
        <v>2565</v>
      </c>
      <c r="CU56" s="105">
        <f t="shared" si="14"/>
        <v>6405</v>
      </c>
      <c r="CV56" s="105">
        <f t="shared" si="15"/>
        <v>10498</v>
      </c>
      <c r="CW56" s="139">
        <f t="shared" si="16"/>
        <v>0.709215239335721</v>
      </c>
      <c r="CX56" s="139">
        <f t="shared" si="17"/>
        <v>0.639032006245121</v>
      </c>
      <c r="CY56" s="131"/>
      <c r="CZ56" s="138" t="s">
        <v>1037</v>
      </c>
      <c r="DA56" s="138" t="s">
        <v>1037</v>
      </c>
      <c r="DB56" s="105"/>
      <c r="DC56" s="105"/>
      <c r="DD56" s="105"/>
      <c r="DE56" s="105"/>
      <c r="DF56" s="105"/>
      <c r="DG56" s="105"/>
      <c r="DH56" s="105"/>
      <c r="DI56" s="105"/>
      <c r="DJ56" s="105"/>
      <c r="DK56" s="105"/>
      <c r="DL56" s="105"/>
      <c r="DM56" s="105"/>
      <c r="DN56" s="105"/>
      <c r="DO56" s="105"/>
      <c r="DP56" s="105"/>
      <c r="DQ56" s="105"/>
      <c r="DR56" s="105"/>
      <c r="DS56" s="105"/>
      <c r="DT56" s="105"/>
      <c r="DU56" s="105"/>
      <c r="DV56" s="105"/>
      <c r="DW56" s="105"/>
      <c r="DX56" s="105"/>
      <c r="DY56" s="105"/>
      <c r="DZ56" s="105"/>
      <c r="EA56" s="105"/>
      <c r="EB56" s="105"/>
      <c r="EC56" s="105"/>
      <c r="ED56" s="105"/>
      <c r="EE56" s="105"/>
      <c r="EF56" s="105"/>
      <c r="EG56" s="105"/>
      <c r="EH56" s="105"/>
      <c r="EI56" s="105"/>
      <c r="EJ56" s="105">
        <v>275</v>
      </c>
      <c r="EK56" s="105">
        <v>343</v>
      </c>
      <c r="EL56" s="105">
        <v>537</v>
      </c>
      <c r="EM56" s="105">
        <v>300</v>
      </c>
      <c r="EN56" s="105">
        <v>566</v>
      </c>
      <c r="EO56" s="105">
        <v>1008</v>
      </c>
      <c r="EP56" s="105">
        <v>1021</v>
      </c>
      <c r="EQ56" s="105">
        <v>1036</v>
      </c>
      <c r="ER56" s="105">
        <v>2561</v>
      </c>
      <c r="ES56" s="105">
        <v>2749</v>
      </c>
      <c r="ET56" s="105">
        <v>2978</v>
      </c>
      <c r="EU56" s="105">
        <v>3686</v>
      </c>
      <c r="EV56" s="105">
        <v>4235</v>
      </c>
      <c r="EW56" s="105">
        <v>4300</v>
      </c>
      <c r="EX56" s="105">
        <v>3266</v>
      </c>
      <c r="EY56" s="105">
        <v>2850</v>
      </c>
      <c r="EZ56" s="105">
        <v>3100</v>
      </c>
      <c r="FA56" s="105">
        <v>2606</v>
      </c>
      <c r="FB56" s="105">
        <v>2949</v>
      </c>
      <c r="FC56" s="105">
        <v>2806</v>
      </c>
      <c r="FD56" s="105">
        <v>2234</v>
      </c>
      <c r="FE56" s="105">
        <v>2128</v>
      </c>
      <c r="FF56" s="105">
        <v>2208</v>
      </c>
      <c r="FG56" s="105">
        <v>2183</v>
      </c>
      <c r="FH56" s="105">
        <v>1890</v>
      </c>
      <c r="FI56" s="105">
        <v>1836</v>
      </c>
      <c r="FJ56" s="105">
        <v>1045</v>
      </c>
      <c r="FK56" s="105">
        <v>1124</v>
      </c>
      <c r="FL56" s="105">
        <v>702</v>
      </c>
      <c r="FM56" s="105">
        <v>902</v>
      </c>
      <c r="FN56" s="105">
        <v>976</v>
      </c>
      <c r="FO56" s="105">
        <v>637</v>
      </c>
      <c r="FP56" s="105">
        <v>659</v>
      </c>
      <c r="FQ56" s="105">
        <v>547</v>
      </c>
      <c r="FR56" s="105">
        <v>639</v>
      </c>
      <c r="FS56" s="105">
        <v>687</v>
      </c>
      <c r="FT56" s="105">
        <v>768</v>
      </c>
      <c r="FU56" s="105">
        <v>763</v>
      </c>
      <c r="FV56" s="105">
        <v>617</v>
      </c>
      <c r="FW56" s="105">
        <v>250</v>
      </c>
      <c r="FX56" s="105">
        <v>497</v>
      </c>
      <c r="FY56" s="144">
        <f t="shared" si="48"/>
        <v>1.70797720797721</v>
      </c>
      <c r="FZ56" s="144">
        <f t="shared" si="49"/>
        <v>0.988</v>
      </c>
      <c r="GA56" s="140">
        <f t="shared" si="50"/>
        <v>0</v>
      </c>
      <c r="GB56" s="140">
        <v>0</v>
      </c>
      <c r="GC56" s="140">
        <v>618</v>
      </c>
      <c r="GD56" s="141">
        <f t="shared" si="51"/>
        <v>24977</v>
      </c>
      <c r="GE56" s="141">
        <f t="shared" si="52"/>
        <v>30056</v>
      </c>
      <c r="GF56" s="141">
        <f t="shared" si="53"/>
        <v>9449</v>
      </c>
      <c r="GG56" s="141">
        <f t="shared" si="54"/>
        <v>1364</v>
      </c>
      <c r="GH56" s="142">
        <v>0</v>
      </c>
      <c r="GI56" s="142">
        <v>0</v>
      </c>
      <c r="GJ56" s="142">
        <v>618</v>
      </c>
      <c r="GK56" s="143">
        <v>1403</v>
      </c>
      <c r="GL56" s="105">
        <v>3065</v>
      </c>
      <c r="GM56" s="105">
        <v>8288</v>
      </c>
      <c r="GN56" s="105">
        <v>12221</v>
      </c>
      <c r="GO56" s="105">
        <v>9216</v>
      </c>
      <c r="GP56" s="105">
        <v>8361</v>
      </c>
      <c r="GQ56" s="105">
        <f t="shared" si="101"/>
        <v>6570</v>
      </c>
      <c r="GR56" s="105">
        <f t="shared" si="105"/>
        <v>5909</v>
      </c>
      <c r="GS56" s="105">
        <f t="shared" si="102"/>
        <v>2871</v>
      </c>
      <c r="GT56" s="105">
        <f t="shared" si="82"/>
        <v>2515</v>
      </c>
      <c r="GU56" s="105">
        <f t="shared" si="83"/>
        <v>1845</v>
      </c>
      <c r="GV56" s="105">
        <f t="shared" si="55"/>
        <v>2218</v>
      </c>
      <c r="GW56" s="139">
        <f t="shared" si="97"/>
        <v>-0.624640379082755</v>
      </c>
      <c r="GX56" s="139">
        <f t="shared" si="98"/>
        <v>0.202168021680217</v>
      </c>
      <c r="GZ56" s="138" t="s">
        <v>1038</v>
      </c>
      <c r="HA56" s="105">
        <v>2088</v>
      </c>
      <c r="HB56" s="105">
        <v>1071</v>
      </c>
      <c r="HC56" s="105">
        <v>1865</v>
      </c>
      <c r="HD56" s="105">
        <v>3176</v>
      </c>
      <c r="HE56" s="105">
        <v>2962</v>
      </c>
      <c r="HF56" s="105">
        <v>4028</v>
      </c>
      <c r="HG56" s="105">
        <v>3783</v>
      </c>
      <c r="HH56" s="105">
        <v>4012</v>
      </c>
      <c r="HI56" s="105">
        <v>3119</v>
      </c>
      <c r="HJ56" s="105">
        <v>3081</v>
      </c>
      <c r="HK56" s="105">
        <v>2689</v>
      </c>
      <c r="HL56" s="105">
        <v>1473</v>
      </c>
      <c r="HM56" s="105">
        <v>1318</v>
      </c>
      <c r="HN56" s="105">
        <v>887</v>
      </c>
      <c r="HO56" s="105">
        <v>1385</v>
      </c>
      <c r="HP56" s="105">
        <v>2819</v>
      </c>
      <c r="HQ56" s="105">
        <v>1592</v>
      </c>
      <c r="HR56" s="105"/>
      <c r="HS56" s="105">
        <v>1276</v>
      </c>
      <c r="HT56" s="105">
        <v>1240</v>
      </c>
      <c r="HU56" s="105">
        <v>979</v>
      </c>
      <c r="HV56" s="105">
        <v>628</v>
      </c>
      <c r="HW56" s="105">
        <v>227</v>
      </c>
      <c r="HX56" s="105">
        <v>579</v>
      </c>
      <c r="HY56" s="105">
        <v>583</v>
      </c>
      <c r="HZ56" s="105">
        <v>351</v>
      </c>
      <c r="IA56" s="105">
        <v>483</v>
      </c>
      <c r="IB56" s="105">
        <v>1277</v>
      </c>
      <c r="IC56" s="105">
        <v>872</v>
      </c>
      <c r="ID56" s="105">
        <v>1137</v>
      </c>
      <c r="IE56" s="105">
        <v>534</v>
      </c>
      <c r="IF56" s="105">
        <v>433</v>
      </c>
      <c r="IG56" s="105">
        <v>749</v>
      </c>
      <c r="IH56" s="105">
        <v>957</v>
      </c>
      <c r="II56" s="105">
        <v>964</v>
      </c>
      <c r="IJ56" s="105">
        <v>1122</v>
      </c>
      <c r="IK56" s="105">
        <v>1004</v>
      </c>
      <c r="IL56" s="105">
        <v>1639</v>
      </c>
      <c r="IM56" s="105">
        <v>1745</v>
      </c>
      <c r="IN56" s="105">
        <v>1872</v>
      </c>
      <c r="IO56" s="105">
        <v>580</v>
      </c>
      <c r="IP56" s="105">
        <v>611</v>
      </c>
      <c r="IQ56" s="105">
        <v>334</v>
      </c>
      <c r="IR56" s="105">
        <v>116</v>
      </c>
      <c r="IS56" s="105">
        <v>548</v>
      </c>
      <c r="IT56" s="105">
        <v>708</v>
      </c>
      <c r="IU56" s="105">
        <v>995</v>
      </c>
      <c r="IV56" s="105">
        <v>147</v>
      </c>
      <c r="IW56" s="105">
        <v>314</v>
      </c>
      <c r="IX56" s="105">
        <v>2</v>
      </c>
      <c r="IY56" s="105">
        <v>201</v>
      </c>
      <c r="IZ56" s="105">
        <v>432</v>
      </c>
      <c r="JA56" s="105">
        <v>132</v>
      </c>
      <c r="JB56" s="105">
        <v>308</v>
      </c>
      <c r="JC56" s="105">
        <v>861</v>
      </c>
      <c r="JD56" s="105">
        <v>580</v>
      </c>
      <c r="JE56" s="105"/>
      <c r="JF56" s="105"/>
      <c r="JG56" s="105"/>
      <c r="JH56" s="105"/>
      <c r="JI56" s="138" t="s">
        <v>1038</v>
      </c>
      <c r="JJ56" s="105">
        <v>2088</v>
      </c>
      <c r="JK56" s="105">
        <v>1071</v>
      </c>
      <c r="JL56" s="105">
        <v>1865</v>
      </c>
      <c r="JM56" s="105">
        <v>3176</v>
      </c>
      <c r="JN56" s="105">
        <v>2962</v>
      </c>
      <c r="JO56" s="105">
        <v>4028</v>
      </c>
      <c r="JP56" s="105">
        <v>3783</v>
      </c>
      <c r="JQ56" s="105">
        <v>4012</v>
      </c>
      <c r="JR56" s="105">
        <v>3119</v>
      </c>
      <c r="JS56" s="105">
        <v>3081</v>
      </c>
      <c r="JT56" s="105">
        <v>2689</v>
      </c>
      <c r="JU56" s="105">
        <v>1473</v>
      </c>
      <c r="JV56" s="105">
        <v>1318</v>
      </c>
      <c r="JW56" s="105">
        <v>887</v>
      </c>
      <c r="JX56" s="105">
        <v>1385</v>
      </c>
      <c r="JY56" s="105">
        <v>2819</v>
      </c>
      <c r="JZ56" s="105">
        <v>1592</v>
      </c>
      <c r="KA56" s="105"/>
      <c r="KB56" s="105">
        <v>1276</v>
      </c>
      <c r="KC56" s="105">
        <v>1240</v>
      </c>
      <c r="KD56" s="105">
        <v>979</v>
      </c>
      <c r="KE56" s="105">
        <v>628</v>
      </c>
      <c r="KF56" s="105">
        <v>227</v>
      </c>
      <c r="KG56" s="105">
        <v>579</v>
      </c>
      <c r="KH56" s="105">
        <v>583</v>
      </c>
      <c r="KI56" s="105">
        <v>351</v>
      </c>
      <c r="KJ56" s="105">
        <v>483</v>
      </c>
      <c r="KK56" s="105">
        <v>1277</v>
      </c>
      <c r="KL56" s="105">
        <v>872</v>
      </c>
      <c r="KM56" s="105">
        <v>1137</v>
      </c>
      <c r="KN56" s="105">
        <v>534</v>
      </c>
      <c r="KO56" s="105">
        <v>433</v>
      </c>
      <c r="KP56" s="105">
        <v>749</v>
      </c>
      <c r="KQ56" s="105">
        <v>957</v>
      </c>
      <c r="KR56" s="105">
        <v>964</v>
      </c>
      <c r="KS56" s="105">
        <v>1122</v>
      </c>
      <c r="KT56" s="105">
        <v>1004</v>
      </c>
      <c r="KU56" s="105">
        <v>1639</v>
      </c>
      <c r="KV56" s="105">
        <v>1745</v>
      </c>
      <c r="KW56" s="105">
        <v>1872</v>
      </c>
      <c r="KX56" s="105">
        <v>580</v>
      </c>
      <c r="KY56" s="105">
        <v>611</v>
      </c>
      <c r="KZ56" s="105">
        <v>334</v>
      </c>
      <c r="LA56" s="105">
        <v>116</v>
      </c>
      <c r="LB56" s="105">
        <v>548</v>
      </c>
      <c r="LC56" s="105">
        <v>708</v>
      </c>
      <c r="LD56" s="105">
        <v>995</v>
      </c>
      <c r="LE56" s="105">
        <v>147</v>
      </c>
      <c r="LF56" s="105">
        <v>314</v>
      </c>
      <c r="LG56" s="105">
        <v>2</v>
      </c>
      <c r="LH56" s="105">
        <v>201</v>
      </c>
      <c r="LI56" s="105">
        <v>432</v>
      </c>
      <c r="LJ56" s="105">
        <v>132</v>
      </c>
      <c r="LK56" s="105">
        <v>308</v>
      </c>
      <c r="LL56" s="105">
        <v>861</v>
      </c>
      <c r="LM56" s="105">
        <v>580</v>
      </c>
      <c r="LN56" s="105"/>
      <c r="LO56" s="105"/>
      <c r="LP56" s="105"/>
      <c r="LQ56" s="105"/>
      <c r="LR56" s="105">
        <v>0</v>
      </c>
      <c r="LS56" s="105">
        <v>0</v>
      </c>
      <c r="LT56" s="105">
        <v>0</v>
      </c>
      <c r="LU56" s="105">
        <v>0</v>
      </c>
      <c r="LV56" s="105">
        <v>0</v>
      </c>
      <c r="LW56" s="105">
        <v>0</v>
      </c>
      <c r="LX56" s="105">
        <v>0</v>
      </c>
      <c r="LY56" s="105">
        <v>0</v>
      </c>
      <c r="LZ56" s="105">
        <v>0</v>
      </c>
      <c r="MA56" s="105">
        <v>0</v>
      </c>
      <c r="MB56" s="105">
        <v>0</v>
      </c>
      <c r="MC56" s="105">
        <v>0</v>
      </c>
      <c r="MD56" s="105">
        <v>0</v>
      </c>
      <c r="ME56" s="105">
        <v>0</v>
      </c>
      <c r="MF56" s="105">
        <v>0</v>
      </c>
      <c r="MG56" s="144" t="str">
        <f t="shared" si="58"/>
        <v/>
      </c>
      <c r="MH56" s="144" t="str">
        <f t="shared" si="59"/>
        <v/>
      </c>
      <c r="MJ56" s="143">
        <f t="shared" si="60"/>
        <v>33347</v>
      </c>
      <c r="MK56" s="143">
        <f t="shared" si="84"/>
        <v>12930</v>
      </c>
      <c r="ML56" s="143">
        <f t="shared" si="85"/>
        <v>9462</v>
      </c>
      <c r="MM56" s="142">
        <f t="shared" si="61"/>
        <v>10299</v>
      </c>
      <c r="MN56" s="142">
        <f t="shared" si="62"/>
        <v>2830</v>
      </c>
      <c r="MO56" s="142">
        <f t="shared" si="63"/>
        <v>0</v>
      </c>
      <c r="MQ56" s="142">
        <f t="shared" si="107"/>
        <v>3043</v>
      </c>
      <c r="MR56" s="143">
        <f t="shared" si="108"/>
        <v>4388</v>
      </c>
      <c r="MS56" s="105">
        <f t="shared" si="109"/>
        <v>3063</v>
      </c>
      <c r="MT56" s="105">
        <f t="shared" si="110"/>
        <v>998</v>
      </c>
      <c r="MU56" s="105">
        <f t="shared" si="90"/>
        <v>1850</v>
      </c>
      <c r="MV56" s="105">
        <f t="shared" si="111"/>
        <v>517</v>
      </c>
      <c r="MW56" s="105">
        <f t="shared" si="112"/>
        <v>872</v>
      </c>
      <c r="MX56" s="105">
        <f t="shared" si="93"/>
        <v>1441</v>
      </c>
      <c r="MY56" s="105"/>
      <c r="MZ56" s="105">
        <f t="shared" si="113"/>
        <v>0</v>
      </c>
      <c r="NA56" s="105">
        <f t="shared" si="114"/>
        <v>0</v>
      </c>
      <c r="NB56" s="105">
        <f t="shared" si="115"/>
        <v>0</v>
      </c>
      <c r="NC56" s="105">
        <f t="shared" si="100"/>
        <v>0</v>
      </c>
      <c r="ND56" s="144" t="str">
        <f t="shared" si="64"/>
        <v/>
      </c>
      <c r="NE56" s="144" t="str">
        <f t="shared" si="65"/>
        <v/>
      </c>
    </row>
    <row r="57" ht="15" spans="2:369">
      <c r="B57" s="138" t="s">
        <v>1036</v>
      </c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>
        <v>278</v>
      </c>
      <c r="AW57" s="105">
        <v>210</v>
      </c>
      <c r="AX57" s="105">
        <v>305</v>
      </c>
      <c r="AY57" s="105">
        <v>196</v>
      </c>
      <c r="AZ57" s="105">
        <v>431</v>
      </c>
      <c r="BA57" s="105">
        <v>520</v>
      </c>
      <c r="BB57" s="105">
        <v>566</v>
      </c>
      <c r="BC57" s="105">
        <v>639</v>
      </c>
      <c r="BD57" s="105">
        <v>1470</v>
      </c>
      <c r="BE57" s="105">
        <v>1476</v>
      </c>
      <c r="BF57" s="105">
        <v>1800</v>
      </c>
      <c r="BG57" s="105">
        <v>2398</v>
      </c>
      <c r="BH57" s="105">
        <v>2640</v>
      </c>
      <c r="BI57" s="105">
        <v>2650</v>
      </c>
      <c r="BJ57" s="105">
        <v>1678</v>
      </c>
      <c r="BK57" s="105">
        <v>925</v>
      </c>
      <c r="BL57" s="105">
        <v>1009</v>
      </c>
      <c r="BM57" s="105">
        <v>921</v>
      </c>
      <c r="BN57" s="105">
        <v>941</v>
      </c>
      <c r="BO57" s="105">
        <v>1321</v>
      </c>
      <c r="BP57" s="105">
        <v>1304</v>
      </c>
      <c r="BQ57" s="105">
        <v>1396</v>
      </c>
      <c r="BR57" s="105">
        <v>1601</v>
      </c>
      <c r="BS57" s="105">
        <v>1960</v>
      </c>
      <c r="BT57" s="105">
        <v>1985</v>
      </c>
      <c r="BU57" s="105">
        <v>1771</v>
      </c>
      <c r="BV57" s="105">
        <v>1856</v>
      </c>
      <c r="BW57" s="105">
        <v>1635</v>
      </c>
      <c r="BX57" s="105">
        <v>1712</v>
      </c>
      <c r="BY57" s="105">
        <v>1630</v>
      </c>
      <c r="BZ57" s="139">
        <f t="shared" si="41"/>
        <v>0.769815418023887</v>
      </c>
      <c r="CA57" s="139">
        <f t="shared" si="42"/>
        <v>-0.0478971962616822</v>
      </c>
      <c r="CB57" s="140">
        <f t="shared" si="43"/>
        <v>0</v>
      </c>
      <c r="CC57" s="140">
        <f t="shared" si="67"/>
        <v>0</v>
      </c>
      <c r="CD57" s="140">
        <f t="shared" si="68"/>
        <v>0</v>
      </c>
      <c r="CE57" s="141">
        <f t="shared" si="44"/>
        <v>793</v>
      </c>
      <c r="CF57" s="141">
        <f t="shared" si="45"/>
        <v>16464</v>
      </c>
      <c r="CG57" s="141">
        <f t="shared" si="46"/>
        <v>16990</v>
      </c>
      <c r="CH57" s="141">
        <f t="shared" si="47"/>
        <v>4977</v>
      </c>
      <c r="CI57" s="142">
        <f t="shared" si="69"/>
        <v>0</v>
      </c>
      <c r="CJ57" s="142">
        <f t="shared" si="70"/>
        <v>0</v>
      </c>
      <c r="CK57" s="143">
        <f t="shared" si="71"/>
        <v>0</v>
      </c>
      <c r="CL57" s="105">
        <f t="shared" si="72"/>
        <v>0</v>
      </c>
      <c r="CM57" s="105">
        <f t="shared" si="73"/>
        <v>0</v>
      </c>
      <c r="CN57" s="105">
        <f t="shared" si="74"/>
        <v>793</v>
      </c>
      <c r="CO57" s="105">
        <f t="shared" si="75"/>
        <v>1147</v>
      </c>
      <c r="CP57" s="105">
        <f t="shared" si="76"/>
        <v>2675</v>
      </c>
      <c r="CQ57" s="105">
        <f t="shared" si="106"/>
        <v>5674</v>
      </c>
      <c r="CR57" s="105">
        <f t="shared" si="103"/>
        <v>6968</v>
      </c>
      <c r="CS57" s="105">
        <f t="shared" si="104"/>
        <v>2855</v>
      </c>
      <c r="CT57" s="105">
        <f t="shared" si="13"/>
        <v>3566</v>
      </c>
      <c r="CU57" s="105">
        <f t="shared" si="14"/>
        <v>4957</v>
      </c>
      <c r="CV57" s="105">
        <f t="shared" si="15"/>
        <v>5612</v>
      </c>
      <c r="CW57" s="139">
        <f t="shared" si="16"/>
        <v>-0.194603903559127</v>
      </c>
      <c r="CX57" s="139">
        <f t="shared" si="17"/>
        <v>0.132136372806133</v>
      </c>
      <c r="CY57" s="131"/>
      <c r="CZ57" s="138" t="s">
        <v>1033</v>
      </c>
      <c r="DA57" s="138" t="s">
        <v>1033</v>
      </c>
      <c r="DB57" s="105">
        <v>216</v>
      </c>
      <c r="DC57" s="105">
        <v>47</v>
      </c>
      <c r="DD57" s="105">
        <v>69</v>
      </c>
      <c r="DE57" s="105"/>
      <c r="DF57" s="105">
        <v>238</v>
      </c>
      <c r="DG57" s="105">
        <v>664</v>
      </c>
      <c r="DH57" s="105">
        <v>497</v>
      </c>
      <c r="DI57" s="105">
        <v>375</v>
      </c>
      <c r="DJ57" s="105">
        <v>289</v>
      </c>
      <c r="DK57" s="105">
        <v>299</v>
      </c>
      <c r="DL57" s="105">
        <v>837</v>
      </c>
      <c r="DM57" s="105">
        <v>1601</v>
      </c>
      <c r="DN57" s="105">
        <v>2049</v>
      </c>
      <c r="DO57" s="105">
        <v>1239</v>
      </c>
      <c r="DP57" s="105">
        <v>3426</v>
      </c>
      <c r="DQ57" s="105">
        <v>647</v>
      </c>
      <c r="DR57" s="105">
        <v>1892</v>
      </c>
      <c r="DS57" s="105">
        <v>7340</v>
      </c>
      <c r="DT57" s="105">
        <v>682</v>
      </c>
      <c r="DU57" s="105">
        <v>1075</v>
      </c>
      <c r="DV57" s="105">
        <v>483</v>
      </c>
      <c r="DW57" s="105">
        <v>917</v>
      </c>
      <c r="DX57" s="105">
        <v>1914</v>
      </c>
      <c r="DY57" s="105">
        <v>1484</v>
      </c>
      <c r="DZ57" s="105">
        <v>806</v>
      </c>
      <c r="EA57" s="105">
        <v>408</v>
      </c>
      <c r="EB57" s="105">
        <v>692</v>
      </c>
      <c r="EC57" s="105">
        <v>357</v>
      </c>
      <c r="ED57" s="105">
        <v>476</v>
      </c>
      <c r="EE57" s="105">
        <v>201</v>
      </c>
      <c r="EF57" s="105">
        <v>546</v>
      </c>
      <c r="EG57" s="105">
        <v>1722</v>
      </c>
      <c r="EH57" s="105">
        <v>2107</v>
      </c>
      <c r="EI57" s="105">
        <v>1623</v>
      </c>
      <c r="EJ57" s="105">
        <v>2741</v>
      </c>
      <c r="EK57" s="105">
        <v>2024</v>
      </c>
      <c r="EL57" s="105">
        <v>51</v>
      </c>
      <c r="EM57" s="105">
        <v>90</v>
      </c>
      <c r="EN57" s="105">
        <v>373</v>
      </c>
      <c r="EO57" s="105">
        <v>161</v>
      </c>
      <c r="EP57" s="105">
        <v>411</v>
      </c>
      <c r="EQ57" s="105">
        <v>1735</v>
      </c>
      <c r="ER57" s="105">
        <v>1186</v>
      </c>
      <c r="ES57" s="105">
        <v>1615</v>
      </c>
      <c r="ET57" s="105">
        <v>1602</v>
      </c>
      <c r="EU57" s="105">
        <v>2424</v>
      </c>
      <c r="EV57" s="105">
        <v>2770</v>
      </c>
      <c r="EW57" s="105">
        <v>1234</v>
      </c>
      <c r="EX57" s="105">
        <v>440</v>
      </c>
      <c r="EY57" s="105">
        <v>2593</v>
      </c>
      <c r="EZ57" s="105">
        <v>3160</v>
      </c>
      <c r="FA57" s="105">
        <v>1152</v>
      </c>
      <c r="FB57" s="105">
        <v>1219</v>
      </c>
      <c r="FC57" s="105">
        <v>1603</v>
      </c>
      <c r="FD57" s="105">
        <v>2354</v>
      </c>
      <c r="FE57" s="105">
        <v>50</v>
      </c>
      <c r="FF57" s="105">
        <v>2205</v>
      </c>
      <c r="FG57" s="105">
        <v>2773</v>
      </c>
      <c r="FH57" s="105">
        <v>1751</v>
      </c>
      <c r="FI57" s="105">
        <v>2677</v>
      </c>
      <c r="FJ57" s="105">
        <v>1182</v>
      </c>
      <c r="FK57" s="105">
        <v>1100</v>
      </c>
      <c r="FL57" s="105">
        <v>1837</v>
      </c>
      <c r="FM57" s="105">
        <v>154</v>
      </c>
      <c r="FN57" s="105">
        <v>892</v>
      </c>
      <c r="FO57" s="105">
        <v>354</v>
      </c>
      <c r="FP57" s="105">
        <v>7</v>
      </c>
      <c r="FQ57" s="105">
        <v>69</v>
      </c>
      <c r="FR57" s="105">
        <v>2693</v>
      </c>
      <c r="FS57" s="105">
        <v>345</v>
      </c>
      <c r="FT57" s="105">
        <v>100</v>
      </c>
      <c r="FU57" s="105">
        <v>2147</v>
      </c>
      <c r="FV57" s="105">
        <v>200</v>
      </c>
      <c r="FW57" s="105">
        <v>541</v>
      </c>
      <c r="FX57" s="105">
        <v>1300</v>
      </c>
      <c r="FY57" s="144">
        <f t="shared" si="48"/>
        <v>1.70767555797496</v>
      </c>
      <c r="FZ57" s="144">
        <f t="shared" si="49"/>
        <v>1.40295748613678</v>
      </c>
      <c r="GA57" s="140">
        <f t="shared" si="50"/>
        <v>5132</v>
      </c>
      <c r="GB57" s="140">
        <v>23148</v>
      </c>
      <c r="GC57" s="140">
        <v>13703</v>
      </c>
      <c r="GD57" s="141">
        <f t="shared" si="51"/>
        <v>13652</v>
      </c>
      <c r="GE57" s="141">
        <f t="shared" si="52"/>
        <v>21977</v>
      </c>
      <c r="GF57" s="141">
        <f t="shared" si="53"/>
        <v>10880</v>
      </c>
      <c r="GG57" s="141">
        <f t="shared" si="54"/>
        <v>2041</v>
      </c>
      <c r="GH57" s="142">
        <v>1034</v>
      </c>
      <c r="GI57" s="142">
        <v>4375</v>
      </c>
      <c r="GJ57" s="142">
        <v>6388</v>
      </c>
      <c r="GK57" s="143">
        <v>514</v>
      </c>
      <c r="GL57" s="105">
        <v>2307</v>
      </c>
      <c r="GM57" s="105">
        <v>4403</v>
      </c>
      <c r="GN57" s="105">
        <v>6428</v>
      </c>
      <c r="GO57" s="105">
        <v>6193</v>
      </c>
      <c r="GP57" s="105">
        <v>3974</v>
      </c>
      <c r="GQ57" s="105">
        <f t="shared" si="101"/>
        <v>4609</v>
      </c>
      <c r="GR57" s="105">
        <f t="shared" si="105"/>
        <v>7201</v>
      </c>
      <c r="GS57" s="105">
        <f t="shared" si="102"/>
        <v>4119</v>
      </c>
      <c r="GT57" s="105">
        <f t="shared" si="82"/>
        <v>1400</v>
      </c>
      <c r="GU57" s="105">
        <f t="shared" si="83"/>
        <v>2769</v>
      </c>
      <c r="GV57" s="105">
        <f t="shared" si="55"/>
        <v>2592</v>
      </c>
      <c r="GW57" s="139">
        <f t="shared" si="97"/>
        <v>-0.64004999305652</v>
      </c>
      <c r="GX57" s="139">
        <f t="shared" si="98"/>
        <v>-0.0639219934994583</v>
      </c>
      <c r="GZ57" s="138" t="s">
        <v>1039</v>
      </c>
      <c r="HA57" s="105"/>
      <c r="HB57" s="105"/>
      <c r="HC57" s="105"/>
      <c r="HD57" s="105"/>
      <c r="HE57" s="105"/>
      <c r="HF57" s="105"/>
      <c r="HG57" s="105"/>
      <c r="HH57" s="105"/>
      <c r="HI57" s="105"/>
      <c r="HJ57" s="105"/>
      <c r="HK57" s="105"/>
      <c r="HL57" s="105"/>
      <c r="HM57" s="105"/>
      <c r="HN57" s="105"/>
      <c r="HO57" s="105"/>
      <c r="HP57" s="105"/>
      <c r="HQ57" s="105"/>
      <c r="HR57" s="105"/>
      <c r="HS57" s="105"/>
      <c r="HT57" s="105"/>
      <c r="HU57" s="105"/>
      <c r="HV57" s="105"/>
      <c r="HW57" s="105"/>
      <c r="HX57" s="105"/>
      <c r="HY57" s="105"/>
      <c r="HZ57" s="105"/>
      <c r="IA57" s="105"/>
      <c r="IB57" s="105"/>
      <c r="IC57" s="105"/>
      <c r="ID57" s="105"/>
      <c r="IE57" s="105"/>
      <c r="IF57" s="105"/>
      <c r="IG57" s="105"/>
      <c r="IH57" s="105"/>
      <c r="II57" s="105"/>
      <c r="IJ57" s="105">
        <v>17</v>
      </c>
      <c r="IK57" s="105">
        <v>10</v>
      </c>
      <c r="IL57" s="105">
        <v>23</v>
      </c>
      <c r="IM57" s="105">
        <v>33</v>
      </c>
      <c r="IN57" s="105">
        <v>64</v>
      </c>
      <c r="IO57" s="105">
        <v>61</v>
      </c>
      <c r="IP57" s="105">
        <v>43</v>
      </c>
      <c r="IQ57" s="105">
        <v>27</v>
      </c>
      <c r="IR57" s="105">
        <v>39</v>
      </c>
      <c r="IS57" s="105">
        <v>15</v>
      </c>
      <c r="IT57" s="105">
        <v>37</v>
      </c>
      <c r="IU57" s="105">
        <v>22</v>
      </c>
      <c r="IV57" s="105">
        <v>41</v>
      </c>
      <c r="IW57" s="105">
        <v>8</v>
      </c>
      <c r="IX57" s="105">
        <v>8</v>
      </c>
      <c r="IY57" s="105">
        <v>10</v>
      </c>
      <c r="IZ57" s="105">
        <v>19</v>
      </c>
      <c r="JA57" s="105">
        <v>28</v>
      </c>
      <c r="JB57" s="105">
        <v>13</v>
      </c>
      <c r="JC57" s="105">
        <v>15</v>
      </c>
      <c r="JD57" s="105">
        <v>10</v>
      </c>
      <c r="JE57" s="105"/>
      <c r="JF57" s="105"/>
      <c r="JG57" s="105"/>
      <c r="JH57" s="105"/>
      <c r="JI57" s="138" t="s">
        <v>1039</v>
      </c>
      <c r="JJ57" s="105"/>
      <c r="JK57" s="105"/>
      <c r="JL57" s="105"/>
      <c r="JM57" s="105"/>
      <c r="JN57" s="105"/>
      <c r="JO57" s="105"/>
      <c r="JP57" s="105"/>
      <c r="JQ57" s="105"/>
      <c r="JR57" s="105"/>
      <c r="JS57" s="105"/>
      <c r="JT57" s="105"/>
      <c r="JU57" s="105"/>
      <c r="JV57" s="105"/>
      <c r="JW57" s="105"/>
      <c r="JX57" s="105"/>
      <c r="JY57" s="105"/>
      <c r="JZ57" s="105"/>
      <c r="KA57" s="105"/>
      <c r="KB57" s="105"/>
      <c r="KC57" s="105"/>
      <c r="KD57" s="105"/>
      <c r="KE57" s="105"/>
      <c r="KF57" s="105"/>
      <c r="KG57" s="105"/>
      <c r="KH57" s="105"/>
      <c r="KI57" s="105"/>
      <c r="KJ57" s="105"/>
      <c r="KK57" s="105"/>
      <c r="KL57" s="105"/>
      <c r="KM57" s="105"/>
      <c r="KN57" s="105"/>
      <c r="KO57" s="105"/>
      <c r="KP57" s="105"/>
      <c r="KQ57" s="105"/>
      <c r="KR57" s="105"/>
      <c r="KS57" s="105">
        <v>17</v>
      </c>
      <c r="KT57" s="105">
        <v>10</v>
      </c>
      <c r="KU57" s="105">
        <v>23</v>
      </c>
      <c r="KV57" s="105">
        <v>33</v>
      </c>
      <c r="KW57" s="105">
        <v>64</v>
      </c>
      <c r="KX57" s="105">
        <v>61</v>
      </c>
      <c r="KY57" s="105">
        <v>43</v>
      </c>
      <c r="KZ57" s="105">
        <v>27</v>
      </c>
      <c r="LA57" s="105">
        <v>39</v>
      </c>
      <c r="LB57" s="105">
        <v>15</v>
      </c>
      <c r="LC57" s="105">
        <v>37</v>
      </c>
      <c r="LD57" s="105">
        <v>22</v>
      </c>
      <c r="LE57" s="105">
        <v>41</v>
      </c>
      <c r="LF57" s="105">
        <v>8</v>
      </c>
      <c r="LG57" s="105">
        <v>8</v>
      </c>
      <c r="LH57" s="105">
        <v>10</v>
      </c>
      <c r="LI57" s="105">
        <v>19</v>
      </c>
      <c r="LJ57" s="105">
        <v>28</v>
      </c>
      <c r="LK57" s="105">
        <v>13</v>
      </c>
      <c r="LL57" s="105">
        <v>15</v>
      </c>
      <c r="LM57" s="105">
        <v>10</v>
      </c>
      <c r="LN57" s="105"/>
      <c r="LO57" s="105"/>
      <c r="LP57" s="105"/>
      <c r="LQ57" s="105"/>
      <c r="LR57" s="105">
        <v>0</v>
      </c>
      <c r="LS57" s="105">
        <v>0</v>
      </c>
      <c r="LT57" s="105">
        <v>0</v>
      </c>
      <c r="LU57" s="105">
        <v>0</v>
      </c>
      <c r="LV57" s="105">
        <v>0</v>
      </c>
      <c r="LW57" s="105">
        <v>0</v>
      </c>
      <c r="LX57" s="105">
        <v>0</v>
      </c>
      <c r="LY57" s="105">
        <v>0</v>
      </c>
      <c r="LZ57" s="105">
        <v>1</v>
      </c>
      <c r="MA57" s="105">
        <v>0</v>
      </c>
      <c r="MB57" s="105">
        <v>1</v>
      </c>
      <c r="MC57" s="105">
        <v>2</v>
      </c>
      <c r="MD57" s="105">
        <v>0</v>
      </c>
      <c r="ME57" s="105">
        <v>0</v>
      </c>
      <c r="MF57" s="105">
        <v>0</v>
      </c>
      <c r="MG57" s="144" t="str">
        <f t="shared" si="58"/>
        <v/>
      </c>
      <c r="MH57" s="144" t="str">
        <f t="shared" si="59"/>
        <v/>
      </c>
      <c r="MJ57" s="143">
        <f t="shared" si="60"/>
        <v>0</v>
      </c>
      <c r="MK57" s="143">
        <f t="shared" si="84"/>
        <v>0</v>
      </c>
      <c r="ML57" s="143">
        <f t="shared" si="85"/>
        <v>17</v>
      </c>
      <c r="MM57" s="142">
        <f t="shared" si="61"/>
        <v>415</v>
      </c>
      <c r="MN57" s="142">
        <f t="shared" si="62"/>
        <v>111</v>
      </c>
      <c r="MO57" s="142">
        <f t="shared" si="63"/>
        <v>4</v>
      </c>
      <c r="MQ57" s="142">
        <f t="shared" si="107"/>
        <v>17</v>
      </c>
      <c r="MR57" s="143">
        <f t="shared" si="108"/>
        <v>66</v>
      </c>
      <c r="MS57" s="105">
        <f t="shared" si="109"/>
        <v>168</v>
      </c>
      <c r="MT57" s="105">
        <f t="shared" si="110"/>
        <v>81</v>
      </c>
      <c r="MU57" s="105">
        <f t="shared" si="90"/>
        <v>100</v>
      </c>
      <c r="MV57" s="105">
        <f t="shared" si="111"/>
        <v>26</v>
      </c>
      <c r="MW57" s="105">
        <f t="shared" si="112"/>
        <v>60</v>
      </c>
      <c r="MX57" s="105">
        <f t="shared" si="93"/>
        <v>25</v>
      </c>
      <c r="MY57" s="105"/>
      <c r="MZ57" s="105">
        <f t="shared" si="113"/>
        <v>0</v>
      </c>
      <c r="NA57" s="105">
        <f t="shared" si="114"/>
        <v>0</v>
      </c>
      <c r="NB57" s="105">
        <f t="shared" si="115"/>
        <v>1</v>
      </c>
      <c r="NC57" s="105">
        <f t="shared" si="100"/>
        <v>3</v>
      </c>
      <c r="ND57" s="144" t="str">
        <f t="shared" si="64"/>
        <v/>
      </c>
      <c r="NE57" s="144">
        <f t="shared" si="65"/>
        <v>2</v>
      </c>
    </row>
    <row r="58" ht="15" spans="2:369">
      <c r="B58" s="138" t="s">
        <v>1019</v>
      </c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>
        <v>221</v>
      </c>
      <c r="AH58" s="105">
        <v>784</v>
      </c>
      <c r="AI58" s="105">
        <v>1156</v>
      </c>
      <c r="AJ58" s="105">
        <v>1189</v>
      </c>
      <c r="AK58" s="105">
        <v>1059</v>
      </c>
      <c r="AL58" s="105">
        <v>824</v>
      </c>
      <c r="AM58" s="105">
        <v>1106</v>
      </c>
      <c r="AN58" s="105">
        <v>536</v>
      </c>
      <c r="AO58" s="105">
        <v>946</v>
      </c>
      <c r="AP58" s="105">
        <v>591</v>
      </c>
      <c r="AQ58" s="105">
        <v>761</v>
      </c>
      <c r="AR58" s="105">
        <v>642</v>
      </c>
      <c r="AS58" s="105">
        <v>574</v>
      </c>
      <c r="AT58" s="105">
        <v>766</v>
      </c>
      <c r="AU58" s="105">
        <v>1937</v>
      </c>
      <c r="AV58" s="105">
        <v>1399</v>
      </c>
      <c r="AW58" s="105">
        <v>1123</v>
      </c>
      <c r="AX58" s="105">
        <v>389</v>
      </c>
      <c r="AY58" s="105">
        <v>1968</v>
      </c>
      <c r="AZ58" s="105">
        <v>1415</v>
      </c>
      <c r="BA58" s="105">
        <v>1895</v>
      </c>
      <c r="BB58" s="105">
        <v>1255</v>
      </c>
      <c r="BC58" s="105">
        <v>1964</v>
      </c>
      <c r="BD58" s="105">
        <v>2379</v>
      </c>
      <c r="BE58" s="105">
        <v>1757</v>
      </c>
      <c r="BF58" s="105">
        <v>3636</v>
      </c>
      <c r="BG58" s="105">
        <v>2593</v>
      </c>
      <c r="BH58" s="105">
        <v>2631</v>
      </c>
      <c r="BI58" s="105">
        <v>1751</v>
      </c>
      <c r="BJ58" s="105">
        <v>2026</v>
      </c>
      <c r="BK58" s="105">
        <v>80</v>
      </c>
      <c r="BL58" s="105">
        <v>540</v>
      </c>
      <c r="BM58" s="105">
        <v>923</v>
      </c>
      <c r="BN58" s="105">
        <v>416</v>
      </c>
      <c r="BO58" s="105">
        <v>544</v>
      </c>
      <c r="BP58" s="105">
        <v>518</v>
      </c>
      <c r="BQ58" s="105">
        <v>136</v>
      </c>
      <c r="BR58" s="105">
        <v>1035</v>
      </c>
      <c r="BS58" s="105">
        <v>1914</v>
      </c>
      <c r="BT58" s="105">
        <v>1245</v>
      </c>
      <c r="BU58" s="105">
        <v>0</v>
      </c>
      <c r="BV58" s="105">
        <v>74</v>
      </c>
      <c r="BW58" s="105">
        <v>475</v>
      </c>
      <c r="BX58" s="105">
        <v>557</v>
      </c>
      <c r="BY58" s="105">
        <v>930</v>
      </c>
      <c r="BZ58" s="139">
        <f t="shared" si="41"/>
        <v>0.00758396533044414</v>
      </c>
      <c r="CA58" s="139">
        <f t="shared" si="42"/>
        <v>0.669658886894075</v>
      </c>
      <c r="CB58" s="140">
        <f t="shared" si="43"/>
        <v>0</v>
      </c>
      <c r="CC58" s="140">
        <f t="shared" si="67"/>
        <v>0</v>
      </c>
      <c r="CD58" s="140">
        <f t="shared" si="68"/>
        <v>5233</v>
      </c>
      <c r="CE58" s="141">
        <f t="shared" si="44"/>
        <v>10770</v>
      </c>
      <c r="CF58" s="141">
        <f t="shared" si="45"/>
        <v>25270</v>
      </c>
      <c r="CG58" s="141">
        <f t="shared" si="46"/>
        <v>7425</v>
      </c>
      <c r="CH58" s="141">
        <f t="shared" si="47"/>
        <v>1962</v>
      </c>
      <c r="CI58" s="142">
        <f t="shared" si="69"/>
        <v>2161</v>
      </c>
      <c r="CJ58" s="142">
        <f t="shared" si="70"/>
        <v>3072</v>
      </c>
      <c r="CK58" s="143">
        <f t="shared" si="71"/>
        <v>2588</v>
      </c>
      <c r="CL58" s="105">
        <f t="shared" si="72"/>
        <v>1994</v>
      </c>
      <c r="CM58" s="105">
        <f t="shared" si="73"/>
        <v>3277</v>
      </c>
      <c r="CN58" s="105">
        <f t="shared" si="74"/>
        <v>2911</v>
      </c>
      <c r="CO58" s="105">
        <f t="shared" si="75"/>
        <v>5278</v>
      </c>
      <c r="CP58" s="105">
        <f t="shared" si="76"/>
        <v>5598</v>
      </c>
      <c r="CQ58" s="105">
        <f t="shared" si="106"/>
        <v>7986</v>
      </c>
      <c r="CR58" s="105">
        <f t="shared" si="103"/>
        <v>6408</v>
      </c>
      <c r="CS58" s="105">
        <f t="shared" si="104"/>
        <v>1543</v>
      </c>
      <c r="CT58" s="105">
        <f t="shared" si="13"/>
        <v>1478</v>
      </c>
      <c r="CU58" s="105">
        <f t="shared" si="14"/>
        <v>3085</v>
      </c>
      <c r="CV58" s="105">
        <f t="shared" si="15"/>
        <v>1319</v>
      </c>
      <c r="CW58" s="139">
        <f t="shared" si="16"/>
        <v>-0.79416354556804</v>
      </c>
      <c r="CX58" s="139">
        <f t="shared" si="17"/>
        <v>-0.572447325769854</v>
      </c>
      <c r="CY58" s="131"/>
      <c r="CZ58" s="138" t="s">
        <v>82</v>
      </c>
      <c r="DA58" s="138" t="s">
        <v>82</v>
      </c>
      <c r="DB58" s="105"/>
      <c r="DC58" s="105"/>
      <c r="DD58" s="105"/>
      <c r="DE58" s="105"/>
      <c r="DF58" s="105"/>
      <c r="DG58" s="105"/>
      <c r="DH58" s="105"/>
      <c r="DI58" s="105"/>
      <c r="DJ58" s="105"/>
      <c r="DK58" s="105"/>
      <c r="DL58" s="105"/>
      <c r="DM58" s="105"/>
      <c r="DN58" s="105"/>
      <c r="DO58" s="105"/>
      <c r="DP58" s="105"/>
      <c r="DQ58" s="105"/>
      <c r="DR58" s="105"/>
      <c r="DS58" s="105"/>
      <c r="DT58" s="105"/>
      <c r="DU58" s="105"/>
      <c r="DV58" s="105"/>
      <c r="DW58" s="105"/>
      <c r="DX58" s="105"/>
      <c r="DY58" s="105"/>
      <c r="DZ58" s="105"/>
      <c r="EA58" s="105"/>
      <c r="EB58" s="105"/>
      <c r="EC58" s="105"/>
      <c r="ED58" s="105"/>
      <c r="EE58" s="105"/>
      <c r="EF58" s="105"/>
      <c r="EG58" s="105"/>
      <c r="EH58" s="105"/>
      <c r="EI58" s="105"/>
      <c r="EJ58" s="105"/>
      <c r="EK58" s="105"/>
      <c r="EL58" s="105"/>
      <c r="EM58" s="105"/>
      <c r="EN58" s="105"/>
      <c r="EO58" s="105"/>
      <c r="EP58" s="105"/>
      <c r="EQ58" s="105">
        <v>781</v>
      </c>
      <c r="ER58" s="105">
        <v>696</v>
      </c>
      <c r="ES58" s="105">
        <v>929</v>
      </c>
      <c r="ET58" s="105">
        <v>794</v>
      </c>
      <c r="EU58" s="105">
        <v>1312</v>
      </c>
      <c r="EV58" s="105">
        <v>302</v>
      </c>
      <c r="EW58" s="105">
        <v>1213</v>
      </c>
      <c r="EX58" s="105">
        <v>1078</v>
      </c>
      <c r="EY58" s="105">
        <v>736</v>
      </c>
      <c r="EZ58" s="105">
        <v>312</v>
      </c>
      <c r="FA58" s="105">
        <v>169</v>
      </c>
      <c r="FB58" s="105">
        <v>1049</v>
      </c>
      <c r="FC58" s="105">
        <v>1753</v>
      </c>
      <c r="FD58" s="105">
        <v>3187</v>
      </c>
      <c r="FE58" s="105">
        <v>3724</v>
      </c>
      <c r="FF58" s="105">
        <v>2195</v>
      </c>
      <c r="FG58" s="105">
        <v>1832</v>
      </c>
      <c r="FH58" s="105">
        <v>1017</v>
      </c>
      <c r="FI58" s="105">
        <v>1952</v>
      </c>
      <c r="FJ58" s="105">
        <v>181</v>
      </c>
      <c r="FK58" s="105">
        <v>18</v>
      </c>
      <c r="FL58" s="105">
        <v>78</v>
      </c>
      <c r="FM58" s="105">
        <v>85</v>
      </c>
      <c r="FN58" s="105">
        <v>488</v>
      </c>
      <c r="FO58" s="105">
        <v>813</v>
      </c>
      <c r="FP58" s="105">
        <v>606</v>
      </c>
      <c r="FQ58" s="105">
        <v>404</v>
      </c>
      <c r="FR58" s="105">
        <v>216</v>
      </c>
      <c r="FS58" s="105">
        <v>530</v>
      </c>
      <c r="FT58" s="105">
        <v>293</v>
      </c>
      <c r="FU58" s="105">
        <v>530</v>
      </c>
      <c r="FV58" s="105">
        <v>0</v>
      </c>
      <c r="FW58" s="105">
        <v>0</v>
      </c>
      <c r="FX58" s="105">
        <v>0</v>
      </c>
      <c r="FY58" s="144" t="str">
        <f t="shared" si="48"/>
        <v/>
      </c>
      <c r="FZ58" s="144" t="str">
        <f t="shared" si="49"/>
        <v/>
      </c>
      <c r="GA58" s="140">
        <f t="shared" si="50"/>
        <v>0</v>
      </c>
      <c r="GB58" s="140">
        <v>0</v>
      </c>
      <c r="GC58" s="140">
        <v>0</v>
      </c>
      <c r="GD58" s="141">
        <f t="shared" si="51"/>
        <v>6027</v>
      </c>
      <c r="GE58" s="141">
        <f t="shared" si="52"/>
        <v>19004</v>
      </c>
      <c r="GF58" s="141">
        <f t="shared" si="53"/>
        <v>4242</v>
      </c>
      <c r="GG58" s="141">
        <f t="shared" si="54"/>
        <v>0</v>
      </c>
      <c r="GH58" s="142">
        <v>0</v>
      </c>
      <c r="GI58" s="142">
        <v>0</v>
      </c>
      <c r="GJ58" s="142">
        <v>0</v>
      </c>
      <c r="GK58" s="143">
        <v>0</v>
      </c>
      <c r="GL58" s="105">
        <v>781</v>
      </c>
      <c r="GM58" s="105">
        <v>2419</v>
      </c>
      <c r="GN58" s="105">
        <v>2827</v>
      </c>
      <c r="GO58" s="105">
        <v>2126</v>
      </c>
      <c r="GP58" s="105">
        <v>2971</v>
      </c>
      <c r="GQ58" s="105">
        <f t="shared" si="101"/>
        <v>9106</v>
      </c>
      <c r="GR58" s="105">
        <f t="shared" si="105"/>
        <v>4801</v>
      </c>
      <c r="GS58" s="105">
        <f t="shared" si="102"/>
        <v>277</v>
      </c>
      <c r="GT58" s="105">
        <f t="shared" si="82"/>
        <v>1386</v>
      </c>
      <c r="GU58" s="105">
        <f t="shared" si="83"/>
        <v>1226</v>
      </c>
      <c r="GV58" s="105">
        <f t="shared" si="55"/>
        <v>1353</v>
      </c>
      <c r="GW58" s="139">
        <f t="shared" si="97"/>
        <v>-0.718183711726724</v>
      </c>
      <c r="GX58" s="139">
        <f t="shared" si="98"/>
        <v>0.103588907014682</v>
      </c>
      <c r="GZ58" s="138" t="s">
        <v>1040</v>
      </c>
      <c r="HA58" s="105"/>
      <c r="HB58" s="105"/>
      <c r="HC58" s="105"/>
      <c r="HD58" s="105"/>
      <c r="HE58" s="105"/>
      <c r="HF58" s="105">
        <v>942</v>
      </c>
      <c r="HG58" s="105">
        <v>1483</v>
      </c>
      <c r="HH58" s="105">
        <v>2455</v>
      </c>
      <c r="HI58" s="105">
        <v>1401</v>
      </c>
      <c r="HJ58" s="105">
        <v>1422</v>
      </c>
      <c r="HK58" s="105">
        <v>2300</v>
      </c>
      <c r="HL58" s="105">
        <v>1232</v>
      </c>
      <c r="HM58" s="105">
        <v>788</v>
      </c>
      <c r="HN58" s="105">
        <v>238</v>
      </c>
      <c r="HO58" s="105">
        <v>1188</v>
      </c>
      <c r="HP58" s="105">
        <v>742</v>
      </c>
      <c r="HQ58" s="105">
        <v>1406</v>
      </c>
      <c r="HR58" s="105">
        <v>1414</v>
      </c>
      <c r="HS58" s="105">
        <v>1031</v>
      </c>
      <c r="HT58" s="105">
        <v>1241</v>
      </c>
      <c r="HU58" s="105">
        <v>1227</v>
      </c>
      <c r="HV58" s="105">
        <v>1453</v>
      </c>
      <c r="HW58" s="105">
        <v>1482</v>
      </c>
      <c r="HX58" s="105">
        <v>2781</v>
      </c>
      <c r="HY58" s="105">
        <v>458</v>
      </c>
      <c r="HZ58" s="105">
        <v>142</v>
      </c>
      <c r="IA58" s="105">
        <v>459</v>
      </c>
      <c r="IB58" s="105">
        <v>337</v>
      </c>
      <c r="IC58" s="105">
        <v>321</v>
      </c>
      <c r="ID58" s="105">
        <v>339</v>
      </c>
      <c r="IE58" s="105">
        <v>161</v>
      </c>
      <c r="IF58" s="105">
        <v>139</v>
      </c>
      <c r="IG58" s="105">
        <v>144</v>
      </c>
      <c r="IH58" s="105">
        <v>63</v>
      </c>
      <c r="II58" s="105">
        <v>397</v>
      </c>
      <c r="IJ58" s="105">
        <v>785</v>
      </c>
      <c r="IK58" s="105">
        <v>62</v>
      </c>
      <c r="IL58" s="105">
        <v>271</v>
      </c>
      <c r="IM58" s="105">
        <v>253</v>
      </c>
      <c r="IN58" s="105">
        <v>124</v>
      </c>
      <c r="IO58" s="105">
        <v>227</v>
      </c>
      <c r="IP58" s="105">
        <v>148</v>
      </c>
      <c r="IQ58" s="105">
        <v>239</v>
      </c>
      <c r="IR58" s="105">
        <v>145</v>
      </c>
      <c r="IS58" s="105">
        <v>272</v>
      </c>
      <c r="IT58" s="105">
        <v>120</v>
      </c>
      <c r="IU58" s="105">
        <v>250</v>
      </c>
      <c r="IV58" s="105">
        <v>145</v>
      </c>
      <c r="IW58" s="105">
        <v>69</v>
      </c>
      <c r="IX58" s="105">
        <v>54</v>
      </c>
      <c r="IY58" s="105">
        <v>22</v>
      </c>
      <c r="IZ58" s="105">
        <v>80</v>
      </c>
      <c r="JA58" s="105">
        <v>138</v>
      </c>
      <c r="JB58" s="105">
        <v>148</v>
      </c>
      <c r="JC58" s="105"/>
      <c r="JD58" s="105"/>
      <c r="JE58" s="105"/>
      <c r="JF58" s="105"/>
      <c r="JG58" s="105"/>
      <c r="JH58" s="105"/>
      <c r="JI58" s="138" t="s">
        <v>1040</v>
      </c>
      <c r="JJ58" s="105"/>
      <c r="JK58" s="105"/>
      <c r="JL58" s="105"/>
      <c r="JM58" s="105"/>
      <c r="JN58" s="105"/>
      <c r="JO58" s="105">
        <v>942</v>
      </c>
      <c r="JP58" s="105">
        <v>1483</v>
      </c>
      <c r="JQ58" s="105">
        <v>2455</v>
      </c>
      <c r="JR58" s="105">
        <v>1401</v>
      </c>
      <c r="JS58" s="105">
        <v>1422</v>
      </c>
      <c r="JT58" s="105">
        <v>2300</v>
      </c>
      <c r="JU58" s="105">
        <v>1232</v>
      </c>
      <c r="JV58" s="105">
        <v>788</v>
      </c>
      <c r="JW58" s="105">
        <v>238</v>
      </c>
      <c r="JX58" s="105">
        <v>1188</v>
      </c>
      <c r="JY58" s="105">
        <v>742</v>
      </c>
      <c r="JZ58" s="105">
        <v>1406</v>
      </c>
      <c r="KA58" s="105">
        <v>1414</v>
      </c>
      <c r="KB58" s="105">
        <v>1031</v>
      </c>
      <c r="KC58" s="105">
        <v>1241</v>
      </c>
      <c r="KD58" s="105">
        <v>1227</v>
      </c>
      <c r="KE58" s="105">
        <v>1453</v>
      </c>
      <c r="KF58" s="105">
        <v>1482</v>
      </c>
      <c r="KG58" s="105">
        <v>2781</v>
      </c>
      <c r="KH58" s="105">
        <v>458</v>
      </c>
      <c r="KI58" s="105">
        <v>142</v>
      </c>
      <c r="KJ58" s="105">
        <v>459</v>
      </c>
      <c r="KK58" s="105">
        <v>337</v>
      </c>
      <c r="KL58" s="105">
        <v>321</v>
      </c>
      <c r="KM58" s="105">
        <v>339</v>
      </c>
      <c r="KN58" s="105">
        <v>161</v>
      </c>
      <c r="KO58" s="105">
        <v>139</v>
      </c>
      <c r="KP58" s="105">
        <v>144</v>
      </c>
      <c r="KQ58" s="105">
        <v>63</v>
      </c>
      <c r="KR58" s="105">
        <v>397</v>
      </c>
      <c r="KS58" s="105">
        <v>785</v>
      </c>
      <c r="KT58" s="105">
        <v>62</v>
      </c>
      <c r="KU58" s="105">
        <v>271</v>
      </c>
      <c r="KV58" s="105">
        <v>253</v>
      </c>
      <c r="KW58" s="105">
        <v>124</v>
      </c>
      <c r="KX58" s="105">
        <v>227</v>
      </c>
      <c r="KY58" s="105">
        <v>148</v>
      </c>
      <c r="KZ58" s="105">
        <v>239</v>
      </c>
      <c r="LA58" s="105">
        <v>145</v>
      </c>
      <c r="LB58" s="105">
        <v>272</v>
      </c>
      <c r="LC58" s="105">
        <v>120</v>
      </c>
      <c r="LD58" s="105">
        <v>250</v>
      </c>
      <c r="LE58" s="105">
        <v>145</v>
      </c>
      <c r="LF58" s="105">
        <v>69</v>
      </c>
      <c r="LG58" s="105">
        <v>54</v>
      </c>
      <c r="LH58" s="105">
        <v>22</v>
      </c>
      <c r="LI58" s="105">
        <v>80</v>
      </c>
      <c r="LJ58" s="105">
        <v>138</v>
      </c>
      <c r="LK58" s="105">
        <v>148</v>
      </c>
      <c r="LL58" s="105"/>
      <c r="LM58" s="105"/>
      <c r="LN58" s="105"/>
      <c r="LO58" s="105"/>
      <c r="LP58" s="105"/>
      <c r="LQ58" s="105"/>
      <c r="LR58" s="105">
        <v>0</v>
      </c>
      <c r="LS58" s="105">
        <v>0</v>
      </c>
      <c r="LT58" s="105">
        <v>0</v>
      </c>
      <c r="LU58" s="105"/>
      <c r="LV58" s="105"/>
      <c r="LW58" s="105">
        <v>0</v>
      </c>
      <c r="LX58" s="105">
        <v>0</v>
      </c>
      <c r="LY58" s="105">
        <v>0</v>
      </c>
      <c r="LZ58" s="105">
        <v>0</v>
      </c>
      <c r="MA58" s="105">
        <v>0</v>
      </c>
      <c r="MB58" s="105">
        <v>0</v>
      </c>
      <c r="MC58" s="105">
        <v>0</v>
      </c>
      <c r="MD58" s="105">
        <v>0</v>
      </c>
      <c r="ME58" s="105">
        <v>0</v>
      </c>
      <c r="MF58" s="105">
        <v>0</v>
      </c>
      <c r="MG58" s="144" t="str">
        <f t="shared" si="58"/>
        <v/>
      </c>
      <c r="MH58" s="144" t="str">
        <f t="shared" si="59"/>
        <v/>
      </c>
      <c r="MJ58" s="143">
        <f t="shared" si="60"/>
        <v>11235</v>
      </c>
      <c r="MK58" s="143">
        <f t="shared" si="84"/>
        <v>14991</v>
      </c>
      <c r="ML58" s="143">
        <f t="shared" si="85"/>
        <v>3745</v>
      </c>
      <c r="MM58" s="142">
        <f t="shared" si="61"/>
        <v>2256</v>
      </c>
      <c r="MN58" s="142">
        <f t="shared" si="62"/>
        <v>511</v>
      </c>
      <c r="MO58" s="142">
        <f t="shared" si="63"/>
        <v>0</v>
      </c>
      <c r="MQ58" s="142">
        <f t="shared" si="107"/>
        <v>1245</v>
      </c>
      <c r="MR58" s="143">
        <f t="shared" si="108"/>
        <v>586</v>
      </c>
      <c r="MS58" s="105">
        <f t="shared" si="109"/>
        <v>499</v>
      </c>
      <c r="MT58" s="105">
        <f t="shared" si="110"/>
        <v>656</v>
      </c>
      <c r="MU58" s="105">
        <f t="shared" si="90"/>
        <v>515</v>
      </c>
      <c r="MV58" s="105">
        <f t="shared" si="111"/>
        <v>145</v>
      </c>
      <c r="MW58" s="105">
        <f t="shared" si="112"/>
        <v>366</v>
      </c>
      <c r="MX58" s="105"/>
      <c r="MY58" s="105"/>
      <c r="MZ58" s="105">
        <f t="shared" si="113"/>
        <v>0</v>
      </c>
      <c r="NA58" s="105">
        <f t="shared" si="114"/>
        <v>0</v>
      </c>
      <c r="NB58" s="105">
        <f t="shared" si="115"/>
        <v>0</v>
      </c>
      <c r="NC58" s="105">
        <f t="shared" si="100"/>
        <v>0</v>
      </c>
      <c r="ND58" s="144" t="str">
        <f t="shared" si="64"/>
        <v/>
      </c>
      <c r="NE58" s="144" t="str">
        <f t="shared" si="65"/>
        <v/>
      </c>
    </row>
    <row r="59" ht="15" spans="2:369">
      <c r="B59" s="138" t="s">
        <v>1006</v>
      </c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>
        <v>3262</v>
      </c>
      <c r="BA59" s="105">
        <v>2707</v>
      </c>
      <c r="BB59" s="105">
        <v>2221</v>
      </c>
      <c r="BC59" s="105">
        <v>2967</v>
      </c>
      <c r="BD59" s="105">
        <v>2594</v>
      </c>
      <c r="BE59" s="105">
        <v>2276</v>
      </c>
      <c r="BF59" s="105">
        <v>6330</v>
      </c>
      <c r="BG59" s="105">
        <v>3116</v>
      </c>
      <c r="BH59" s="105">
        <v>2539</v>
      </c>
      <c r="BI59" s="105">
        <v>2374</v>
      </c>
      <c r="BJ59" s="105">
        <v>2422</v>
      </c>
      <c r="BK59" s="105">
        <v>482</v>
      </c>
      <c r="BL59" s="105">
        <v>771</v>
      </c>
      <c r="BM59" s="105">
        <v>627</v>
      </c>
      <c r="BN59" s="105">
        <v>23</v>
      </c>
      <c r="BO59" s="105">
        <v>91</v>
      </c>
      <c r="BP59" s="105">
        <v>274</v>
      </c>
      <c r="BQ59" s="105">
        <v>333</v>
      </c>
      <c r="BR59" s="105">
        <v>14</v>
      </c>
      <c r="BS59" s="105">
        <v>1225</v>
      </c>
      <c r="BT59" s="105">
        <v>0</v>
      </c>
      <c r="BU59" s="105">
        <v>15</v>
      </c>
      <c r="BV59" s="105">
        <v>0</v>
      </c>
      <c r="BW59" s="105">
        <v>0</v>
      </c>
      <c r="BX59" s="105">
        <v>0</v>
      </c>
      <c r="BY59" s="105">
        <v>0</v>
      </c>
      <c r="BZ59" s="139" t="str">
        <f t="shared" si="41"/>
        <v/>
      </c>
      <c r="CA59" s="139" t="str">
        <f t="shared" si="42"/>
        <v/>
      </c>
      <c r="CB59" s="140">
        <f t="shared" si="43"/>
        <v>0</v>
      </c>
      <c r="CC59" s="140">
        <f t="shared" si="67"/>
        <v>0</v>
      </c>
      <c r="CD59" s="140">
        <f t="shared" si="68"/>
        <v>0</v>
      </c>
      <c r="CE59" s="141">
        <f t="shared" si="44"/>
        <v>0</v>
      </c>
      <c r="CF59" s="141">
        <f t="shared" si="45"/>
        <v>32808</v>
      </c>
      <c r="CG59" s="141">
        <f t="shared" si="46"/>
        <v>3855</v>
      </c>
      <c r="CH59" s="141">
        <f t="shared" si="47"/>
        <v>0</v>
      </c>
      <c r="CI59" s="142">
        <f t="shared" si="69"/>
        <v>0</v>
      </c>
      <c r="CJ59" s="142">
        <f t="shared" si="70"/>
        <v>0</v>
      </c>
      <c r="CK59" s="143">
        <f t="shared" si="71"/>
        <v>0</v>
      </c>
      <c r="CL59" s="105">
        <f t="shared" si="72"/>
        <v>0</v>
      </c>
      <c r="CM59" s="105">
        <f t="shared" si="73"/>
        <v>0</v>
      </c>
      <c r="CN59" s="105">
        <f t="shared" si="74"/>
        <v>0</v>
      </c>
      <c r="CO59" s="105">
        <f t="shared" si="75"/>
        <v>5969</v>
      </c>
      <c r="CP59" s="105">
        <f t="shared" si="76"/>
        <v>7782</v>
      </c>
      <c r="CQ59" s="105">
        <f t="shared" si="106"/>
        <v>11722</v>
      </c>
      <c r="CR59" s="105">
        <f t="shared" si="103"/>
        <v>7335</v>
      </c>
      <c r="CS59" s="105">
        <f t="shared" si="104"/>
        <v>1880</v>
      </c>
      <c r="CT59" s="105">
        <f t="shared" si="13"/>
        <v>388</v>
      </c>
      <c r="CU59" s="105">
        <f t="shared" si="14"/>
        <v>1572</v>
      </c>
      <c r="CV59" s="105">
        <f t="shared" si="15"/>
        <v>15</v>
      </c>
      <c r="CW59" s="139">
        <f t="shared" si="16"/>
        <v>-0.997955010224949</v>
      </c>
      <c r="CX59" s="139">
        <f t="shared" si="17"/>
        <v>-0.990458015267176</v>
      </c>
      <c r="CY59" s="131"/>
      <c r="CZ59" s="138" t="s">
        <v>1005</v>
      </c>
      <c r="DA59" s="138" t="s">
        <v>1005</v>
      </c>
      <c r="DB59" s="105"/>
      <c r="DC59" s="105"/>
      <c r="DD59" s="105"/>
      <c r="DE59" s="105"/>
      <c r="DF59" s="105"/>
      <c r="DG59" s="105"/>
      <c r="DH59" s="105"/>
      <c r="DI59" s="105"/>
      <c r="DJ59" s="105"/>
      <c r="DK59" s="105"/>
      <c r="DL59" s="105"/>
      <c r="DM59" s="105"/>
      <c r="DN59" s="105"/>
      <c r="DO59" s="105"/>
      <c r="DP59" s="105"/>
      <c r="DQ59" s="105"/>
      <c r="DR59" s="105"/>
      <c r="DS59" s="105"/>
      <c r="DT59" s="105"/>
      <c r="DU59" s="105"/>
      <c r="DV59" s="105"/>
      <c r="DW59" s="105"/>
      <c r="DX59" s="105"/>
      <c r="DY59" s="105"/>
      <c r="DZ59" s="105"/>
      <c r="EA59" s="105"/>
      <c r="EB59" s="105"/>
      <c r="EC59" s="105"/>
      <c r="ED59" s="105"/>
      <c r="EE59" s="105"/>
      <c r="EF59" s="105"/>
      <c r="EG59" s="105"/>
      <c r="EH59" s="105"/>
      <c r="EI59" s="105"/>
      <c r="EJ59" s="105"/>
      <c r="EK59" s="105"/>
      <c r="EL59" s="105"/>
      <c r="EM59" s="105"/>
      <c r="EN59" s="105"/>
      <c r="EO59" s="105"/>
      <c r="EP59" s="105"/>
      <c r="EQ59" s="105"/>
      <c r="ER59" s="105"/>
      <c r="ES59" s="105"/>
      <c r="ET59" s="105">
        <v>200</v>
      </c>
      <c r="EU59" s="105">
        <v>523</v>
      </c>
      <c r="EV59" s="105">
        <v>1153</v>
      </c>
      <c r="EW59" s="105">
        <v>1557</v>
      </c>
      <c r="EX59" s="105"/>
      <c r="EY59" s="105"/>
      <c r="EZ59" s="105">
        <v>322</v>
      </c>
      <c r="FA59" s="105">
        <v>1414</v>
      </c>
      <c r="FB59" s="105">
        <v>1862</v>
      </c>
      <c r="FC59" s="105">
        <v>1310</v>
      </c>
      <c r="FD59" s="105">
        <v>1969</v>
      </c>
      <c r="FE59" s="105">
        <v>2940</v>
      </c>
      <c r="FF59" s="105">
        <v>2047</v>
      </c>
      <c r="FG59" s="105">
        <v>3648</v>
      </c>
      <c r="FH59" s="105">
        <v>2637</v>
      </c>
      <c r="FI59" s="105">
        <v>3288</v>
      </c>
      <c r="FJ59" s="105">
        <v>553</v>
      </c>
      <c r="FK59" s="105">
        <v>365</v>
      </c>
      <c r="FL59" s="105">
        <v>0</v>
      </c>
      <c r="FM59" s="105">
        <v>0</v>
      </c>
      <c r="FN59" s="105">
        <v>0</v>
      </c>
      <c r="FO59" s="105">
        <v>0</v>
      </c>
      <c r="FP59" s="105">
        <v>0</v>
      </c>
      <c r="FQ59" s="105">
        <v>0</v>
      </c>
      <c r="FR59" s="105">
        <v>0</v>
      </c>
      <c r="FS59" s="105">
        <v>0</v>
      </c>
      <c r="FT59" s="105">
        <v>0</v>
      </c>
      <c r="FU59" s="105">
        <v>0</v>
      </c>
      <c r="FV59" s="105">
        <v>0</v>
      </c>
      <c r="FW59" s="105">
        <v>0</v>
      </c>
      <c r="FX59" s="105">
        <v>0</v>
      </c>
      <c r="FY59" s="144" t="str">
        <f t="shared" si="48"/>
        <v/>
      </c>
      <c r="FZ59" s="144" t="str">
        <f t="shared" si="49"/>
        <v/>
      </c>
      <c r="GA59" s="140">
        <f t="shared" si="50"/>
        <v>0</v>
      </c>
      <c r="GB59" s="140">
        <v>0</v>
      </c>
      <c r="GC59" s="140">
        <v>0</v>
      </c>
      <c r="GD59" s="141">
        <f t="shared" si="51"/>
        <v>3433</v>
      </c>
      <c r="GE59" s="141">
        <f t="shared" si="52"/>
        <v>21437</v>
      </c>
      <c r="GF59" s="141">
        <f t="shared" si="53"/>
        <v>918</v>
      </c>
      <c r="GG59" s="141">
        <f t="shared" si="54"/>
        <v>0</v>
      </c>
      <c r="GH59" s="142">
        <v>0</v>
      </c>
      <c r="GI59" s="142">
        <v>0</v>
      </c>
      <c r="GJ59" s="142">
        <v>0</v>
      </c>
      <c r="GK59" s="143">
        <v>0</v>
      </c>
      <c r="GL59" s="105">
        <v>0</v>
      </c>
      <c r="GM59" s="105">
        <v>200</v>
      </c>
      <c r="GN59" s="105">
        <v>3233</v>
      </c>
      <c r="GO59" s="105">
        <v>322</v>
      </c>
      <c r="GP59" s="105">
        <v>4586</v>
      </c>
      <c r="GQ59" s="105">
        <f t="shared" si="101"/>
        <v>6956</v>
      </c>
      <c r="GR59" s="105">
        <f t="shared" si="105"/>
        <v>9573</v>
      </c>
      <c r="GS59" s="105">
        <f t="shared" si="102"/>
        <v>918</v>
      </c>
      <c r="GT59" s="105">
        <f t="shared" si="82"/>
        <v>0</v>
      </c>
      <c r="GU59" s="105">
        <f t="shared" si="83"/>
        <v>0</v>
      </c>
      <c r="GV59" s="105">
        <f t="shared" si="55"/>
        <v>0</v>
      </c>
      <c r="GW59" s="139" t="str">
        <f t="shared" si="97"/>
        <v/>
      </c>
      <c r="GX59" s="139" t="str">
        <f t="shared" si="98"/>
        <v/>
      </c>
      <c r="GZ59" s="138" t="s">
        <v>1041</v>
      </c>
      <c r="HA59" s="105"/>
      <c r="HB59" s="105"/>
      <c r="HC59" s="105"/>
      <c r="HD59" s="105">
        <v>3270</v>
      </c>
      <c r="HE59" s="105"/>
      <c r="HF59" s="105"/>
      <c r="HG59" s="105"/>
      <c r="HH59" s="105"/>
      <c r="HI59" s="105"/>
      <c r="HJ59" s="105"/>
      <c r="HK59" s="105"/>
      <c r="HL59" s="105"/>
      <c r="HM59" s="105"/>
      <c r="HN59" s="105"/>
      <c r="HO59" s="105"/>
      <c r="HP59" s="105">
        <v>1204</v>
      </c>
      <c r="HQ59" s="105">
        <v>1771</v>
      </c>
      <c r="HR59" s="105">
        <v>1185</v>
      </c>
      <c r="HS59" s="105">
        <v>1040</v>
      </c>
      <c r="HT59" s="105">
        <v>506</v>
      </c>
      <c r="HU59" s="105">
        <v>250</v>
      </c>
      <c r="HV59" s="105">
        <v>478</v>
      </c>
      <c r="HW59" s="105">
        <v>513</v>
      </c>
      <c r="HX59" s="105">
        <v>776</v>
      </c>
      <c r="HY59" s="105">
        <v>486</v>
      </c>
      <c r="HZ59" s="105"/>
      <c r="IA59" s="105">
        <v>287</v>
      </c>
      <c r="IB59" s="105">
        <v>437</v>
      </c>
      <c r="IC59" s="105">
        <v>316</v>
      </c>
      <c r="ID59" s="105">
        <v>642</v>
      </c>
      <c r="IE59" s="105">
        <v>649</v>
      </c>
      <c r="IF59" s="105">
        <v>310</v>
      </c>
      <c r="IG59" s="105">
        <v>402</v>
      </c>
      <c r="IH59" s="105">
        <v>406</v>
      </c>
      <c r="II59" s="105">
        <v>176</v>
      </c>
      <c r="IJ59" s="105">
        <v>211</v>
      </c>
      <c r="IK59" s="105">
        <v>376</v>
      </c>
      <c r="IL59" s="105">
        <v>100</v>
      </c>
      <c r="IM59" s="105">
        <v>244</v>
      </c>
      <c r="IN59" s="105">
        <v>449</v>
      </c>
      <c r="IO59" s="105">
        <v>97</v>
      </c>
      <c r="IP59" s="105">
        <v>293</v>
      </c>
      <c r="IQ59" s="105">
        <v>205</v>
      </c>
      <c r="IR59" s="105">
        <v>14</v>
      </c>
      <c r="IS59" s="105">
        <v>8422</v>
      </c>
      <c r="IT59" s="105">
        <v>198</v>
      </c>
      <c r="IU59" s="105">
        <v>95</v>
      </c>
      <c r="IV59" s="105">
        <v>53</v>
      </c>
      <c r="IW59" s="105">
        <v>96</v>
      </c>
      <c r="IX59" s="105">
        <v>50</v>
      </c>
      <c r="IY59" s="105">
        <v>55</v>
      </c>
      <c r="IZ59" s="105">
        <v>1</v>
      </c>
      <c r="JA59" s="105">
        <v>5</v>
      </c>
      <c r="JB59" s="105">
        <v>83</v>
      </c>
      <c r="JC59" s="105"/>
      <c r="JD59" s="105"/>
      <c r="JE59" s="105"/>
      <c r="JF59" s="105"/>
      <c r="JG59" s="105"/>
      <c r="JH59" s="105"/>
      <c r="JI59" s="138" t="s">
        <v>1041</v>
      </c>
      <c r="JJ59" s="105"/>
      <c r="JK59" s="105"/>
      <c r="JL59" s="105"/>
      <c r="JM59" s="105">
        <v>3270</v>
      </c>
      <c r="JN59" s="105"/>
      <c r="JO59" s="105"/>
      <c r="JP59" s="105"/>
      <c r="JQ59" s="105"/>
      <c r="JR59" s="105"/>
      <c r="JS59" s="105"/>
      <c r="JT59" s="105"/>
      <c r="JU59" s="105"/>
      <c r="JV59" s="105"/>
      <c r="JW59" s="105"/>
      <c r="JX59" s="105"/>
      <c r="JY59" s="105">
        <v>1204</v>
      </c>
      <c r="JZ59" s="105">
        <v>1771</v>
      </c>
      <c r="KA59" s="105">
        <v>1185</v>
      </c>
      <c r="KB59" s="105">
        <v>1040</v>
      </c>
      <c r="KC59" s="105">
        <v>506</v>
      </c>
      <c r="KD59" s="105">
        <v>250</v>
      </c>
      <c r="KE59" s="105">
        <v>478</v>
      </c>
      <c r="KF59" s="105">
        <v>513</v>
      </c>
      <c r="KG59" s="105">
        <v>776</v>
      </c>
      <c r="KH59" s="105">
        <v>486</v>
      </c>
      <c r="KI59" s="105"/>
      <c r="KJ59" s="105">
        <v>287</v>
      </c>
      <c r="KK59" s="105">
        <v>437</v>
      </c>
      <c r="KL59" s="105">
        <v>316</v>
      </c>
      <c r="KM59" s="105">
        <v>642</v>
      </c>
      <c r="KN59" s="105">
        <v>649</v>
      </c>
      <c r="KO59" s="105">
        <v>310</v>
      </c>
      <c r="KP59" s="105">
        <v>402</v>
      </c>
      <c r="KQ59" s="105">
        <v>406</v>
      </c>
      <c r="KR59" s="105">
        <v>176</v>
      </c>
      <c r="KS59" s="105">
        <v>211</v>
      </c>
      <c r="KT59" s="105">
        <v>376</v>
      </c>
      <c r="KU59" s="105">
        <v>100</v>
      </c>
      <c r="KV59" s="105">
        <v>244</v>
      </c>
      <c r="KW59" s="105">
        <v>449</v>
      </c>
      <c r="KX59" s="105">
        <v>97</v>
      </c>
      <c r="KY59" s="105">
        <v>293</v>
      </c>
      <c r="KZ59" s="105">
        <v>205</v>
      </c>
      <c r="LA59" s="105">
        <v>14</v>
      </c>
      <c r="LB59" s="105">
        <v>8422</v>
      </c>
      <c r="LC59" s="105">
        <v>198</v>
      </c>
      <c r="LD59" s="105">
        <v>95</v>
      </c>
      <c r="LE59" s="105">
        <v>53</v>
      </c>
      <c r="LF59" s="105">
        <v>96</v>
      </c>
      <c r="LG59" s="105">
        <v>50</v>
      </c>
      <c r="LH59" s="105">
        <v>55</v>
      </c>
      <c r="LI59" s="105">
        <v>1</v>
      </c>
      <c r="LJ59" s="105">
        <v>5</v>
      </c>
      <c r="LK59" s="105">
        <v>83</v>
      </c>
      <c r="LL59" s="105"/>
      <c r="LM59" s="105"/>
      <c r="LN59" s="105"/>
      <c r="LO59" s="105"/>
      <c r="LP59" s="105"/>
      <c r="LQ59" s="105"/>
      <c r="LR59" s="105">
        <v>0</v>
      </c>
      <c r="LS59" s="105">
        <v>0</v>
      </c>
      <c r="LT59" s="105">
        <v>9</v>
      </c>
      <c r="LU59" s="105">
        <v>0</v>
      </c>
      <c r="LV59" s="105">
        <v>0</v>
      </c>
      <c r="LW59" s="105">
        <v>0</v>
      </c>
      <c r="LX59" s="105">
        <v>0</v>
      </c>
      <c r="LY59" s="105">
        <v>0</v>
      </c>
      <c r="LZ59" s="105">
        <v>0</v>
      </c>
      <c r="MA59" s="105">
        <v>0</v>
      </c>
      <c r="MB59" s="105">
        <v>0</v>
      </c>
      <c r="MC59" s="105">
        <v>0</v>
      </c>
      <c r="MD59" s="105">
        <v>0</v>
      </c>
      <c r="ME59" s="105">
        <v>0</v>
      </c>
      <c r="MF59" s="105">
        <v>0</v>
      </c>
      <c r="MG59" s="144" t="str">
        <f t="shared" si="58"/>
        <v/>
      </c>
      <c r="MH59" s="144" t="str">
        <f t="shared" si="59"/>
        <v/>
      </c>
      <c r="MJ59" s="143">
        <f t="shared" si="60"/>
        <v>3270</v>
      </c>
      <c r="MK59" s="143">
        <f t="shared" si="84"/>
        <v>7723</v>
      </c>
      <c r="ML59" s="143">
        <f t="shared" si="85"/>
        <v>4322</v>
      </c>
      <c r="MM59" s="142">
        <f t="shared" si="61"/>
        <v>10546</v>
      </c>
      <c r="MN59" s="142">
        <f t="shared" si="62"/>
        <v>290</v>
      </c>
      <c r="MO59" s="142">
        <f t="shared" si="63"/>
        <v>9</v>
      </c>
      <c r="MQ59" s="142">
        <f t="shared" si="107"/>
        <v>793</v>
      </c>
      <c r="MR59" s="143">
        <f t="shared" si="108"/>
        <v>720</v>
      </c>
      <c r="MS59" s="105">
        <f t="shared" si="109"/>
        <v>839</v>
      </c>
      <c r="MT59" s="105">
        <f t="shared" si="110"/>
        <v>8641</v>
      </c>
      <c r="MU59" s="105">
        <f t="shared" si="90"/>
        <v>346</v>
      </c>
      <c r="MV59" s="105">
        <f t="shared" si="111"/>
        <v>201</v>
      </c>
      <c r="MW59" s="105">
        <f t="shared" si="112"/>
        <v>89</v>
      </c>
      <c r="MX59" s="105"/>
      <c r="MY59" s="105"/>
      <c r="MZ59" s="105">
        <f t="shared" si="113"/>
        <v>9</v>
      </c>
      <c r="NA59" s="105">
        <f t="shared" si="114"/>
        <v>0</v>
      </c>
      <c r="NB59" s="105">
        <f t="shared" si="115"/>
        <v>0</v>
      </c>
      <c r="NC59" s="105">
        <f t="shared" si="100"/>
        <v>0</v>
      </c>
      <c r="ND59" s="144" t="str">
        <f t="shared" si="64"/>
        <v/>
      </c>
      <c r="NE59" s="144" t="str">
        <f t="shared" si="65"/>
        <v/>
      </c>
    </row>
    <row r="60" ht="15" spans="2:369">
      <c r="B60" s="145" t="s">
        <v>1042</v>
      </c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>
        <v>1613</v>
      </c>
      <c r="BE60" s="105">
        <v>1278</v>
      </c>
      <c r="BF60" s="105">
        <v>142</v>
      </c>
      <c r="BG60" s="105">
        <v>952</v>
      </c>
      <c r="BH60" s="105">
        <v>2498</v>
      </c>
      <c r="BI60" s="105">
        <v>5402</v>
      </c>
      <c r="BJ60" s="105">
        <v>3821</v>
      </c>
      <c r="BK60" s="105">
        <v>3624</v>
      </c>
      <c r="BL60" s="105">
        <v>2976</v>
      </c>
      <c r="BM60" s="105">
        <v>4297</v>
      </c>
      <c r="BN60" s="105">
        <v>3434</v>
      </c>
      <c r="BO60" s="105">
        <v>3925</v>
      </c>
      <c r="BP60" s="105">
        <v>4237</v>
      </c>
      <c r="BQ60" s="105">
        <v>2402</v>
      </c>
      <c r="BR60" s="105">
        <v>6262</v>
      </c>
      <c r="BS60" s="105">
        <v>5952</v>
      </c>
      <c r="BT60" s="105">
        <v>5511</v>
      </c>
      <c r="BU60" s="105">
        <v>6141</v>
      </c>
      <c r="BV60" s="105">
        <v>5151</v>
      </c>
      <c r="BW60" s="105">
        <v>5758</v>
      </c>
      <c r="BX60" s="105">
        <v>3787</v>
      </c>
      <c r="BY60" s="105">
        <v>5226</v>
      </c>
      <c r="BZ60" s="139">
        <f t="shared" si="41"/>
        <v>0.216197346986269</v>
      </c>
      <c r="CA60" s="139">
        <f t="shared" si="42"/>
        <v>0.379984156324267</v>
      </c>
      <c r="CB60" s="140">
        <f t="shared" si="43"/>
        <v>0</v>
      </c>
      <c r="CC60" s="140">
        <f t="shared" si="67"/>
        <v>0</v>
      </c>
      <c r="CD60" s="140">
        <f t="shared" si="68"/>
        <v>0</v>
      </c>
      <c r="CE60" s="141">
        <f t="shared" si="44"/>
        <v>0</v>
      </c>
      <c r="CF60" s="141">
        <f t="shared" si="45"/>
        <v>15706</v>
      </c>
      <c r="CG60" s="141">
        <f t="shared" si="46"/>
        <v>53912</v>
      </c>
      <c r="CH60" s="141">
        <f t="shared" si="47"/>
        <v>14771</v>
      </c>
      <c r="CI60" s="142">
        <f t="shared" si="69"/>
        <v>0</v>
      </c>
      <c r="CJ60" s="142">
        <f t="shared" si="70"/>
        <v>0</v>
      </c>
      <c r="CK60" s="143">
        <f t="shared" si="71"/>
        <v>0</v>
      </c>
      <c r="CL60" s="105">
        <f t="shared" si="72"/>
        <v>0</v>
      </c>
      <c r="CM60" s="105">
        <f t="shared" si="73"/>
        <v>0</v>
      </c>
      <c r="CN60" s="105">
        <f t="shared" si="74"/>
        <v>0</v>
      </c>
      <c r="CO60" s="105" t="str">
        <f t="shared" si="75"/>
        <v/>
      </c>
      <c r="CP60" s="105">
        <f t="shared" si="76"/>
        <v>1613</v>
      </c>
      <c r="CQ60" s="105">
        <f t="shared" si="106"/>
        <v>2372</v>
      </c>
      <c r="CR60" s="105">
        <f t="shared" si="103"/>
        <v>11721</v>
      </c>
      <c r="CS60" s="105">
        <f t="shared" si="104"/>
        <v>10897</v>
      </c>
      <c r="CT60" s="105">
        <f t="shared" si="13"/>
        <v>11596</v>
      </c>
      <c r="CU60" s="105">
        <f t="shared" si="14"/>
        <v>14616</v>
      </c>
      <c r="CV60" s="105">
        <f t="shared" si="15"/>
        <v>16803</v>
      </c>
      <c r="CW60" s="139">
        <f t="shared" si="16"/>
        <v>0.433580752495521</v>
      </c>
      <c r="CX60" s="139">
        <f t="shared" si="17"/>
        <v>0.149630541871921</v>
      </c>
      <c r="CY60" s="131"/>
      <c r="CZ60" s="138" t="s">
        <v>79</v>
      </c>
      <c r="DA60" s="138" t="s">
        <v>79</v>
      </c>
      <c r="DB60" s="105"/>
      <c r="DC60" s="105"/>
      <c r="DD60" s="105"/>
      <c r="DE60" s="105"/>
      <c r="DF60" s="105"/>
      <c r="DG60" s="105"/>
      <c r="DH60" s="105"/>
      <c r="DI60" s="105"/>
      <c r="DJ60" s="105"/>
      <c r="DK60" s="105"/>
      <c r="DL60" s="105"/>
      <c r="DM60" s="105"/>
      <c r="DN60" s="105"/>
      <c r="DO60" s="105"/>
      <c r="DP60" s="105"/>
      <c r="DQ60" s="105"/>
      <c r="DR60" s="105"/>
      <c r="DS60" s="105"/>
      <c r="DT60" s="105"/>
      <c r="DU60" s="105"/>
      <c r="DV60" s="105"/>
      <c r="DW60" s="105"/>
      <c r="DX60" s="105"/>
      <c r="DY60" s="105"/>
      <c r="DZ60" s="105"/>
      <c r="EA60" s="105"/>
      <c r="EB60" s="105"/>
      <c r="EC60" s="105"/>
      <c r="ED60" s="105"/>
      <c r="EE60" s="105"/>
      <c r="EF60" s="105"/>
      <c r="EG60" s="105"/>
      <c r="EH60" s="105"/>
      <c r="EI60" s="105"/>
      <c r="EJ60" s="105"/>
      <c r="EK60" s="105"/>
      <c r="EL60" s="105"/>
      <c r="EM60" s="105"/>
      <c r="EN60" s="105">
        <v>625</v>
      </c>
      <c r="EO60" s="105">
        <v>922</v>
      </c>
      <c r="EP60" s="105">
        <v>847</v>
      </c>
      <c r="EQ60" s="105">
        <v>1100</v>
      </c>
      <c r="ER60" s="105">
        <v>2651</v>
      </c>
      <c r="ES60" s="105">
        <v>1686</v>
      </c>
      <c r="ET60" s="105">
        <v>3189</v>
      </c>
      <c r="EU60" s="105">
        <v>4195</v>
      </c>
      <c r="EV60" s="105">
        <v>3914</v>
      </c>
      <c r="EW60" s="105">
        <v>4045</v>
      </c>
      <c r="EX60" s="105">
        <v>4088</v>
      </c>
      <c r="EY60" s="105">
        <v>1357</v>
      </c>
      <c r="EZ60" s="105">
        <v>1527</v>
      </c>
      <c r="FA60" s="105">
        <v>539</v>
      </c>
      <c r="FB60" s="105">
        <v>2201</v>
      </c>
      <c r="FC60" s="105">
        <v>4571</v>
      </c>
      <c r="FD60" s="105">
        <v>5144</v>
      </c>
      <c r="FE60" s="105">
        <v>4561</v>
      </c>
      <c r="FF60" s="105">
        <v>1933</v>
      </c>
      <c r="FG60" s="105">
        <v>3034</v>
      </c>
      <c r="FH60" s="105">
        <v>4074</v>
      </c>
      <c r="FI60" s="105">
        <v>3608</v>
      </c>
      <c r="FJ60" s="105">
        <v>1135</v>
      </c>
      <c r="FK60" s="105">
        <v>680</v>
      </c>
      <c r="FL60" s="105">
        <v>1703</v>
      </c>
      <c r="FM60" s="105">
        <v>3601</v>
      </c>
      <c r="FN60" s="105">
        <v>2323</v>
      </c>
      <c r="FO60" s="105">
        <v>1733</v>
      </c>
      <c r="FP60" s="105">
        <v>841</v>
      </c>
      <c r="FQ60" s="105">
        <v>1913</v>
      </c>
      <c r="FR60" s="105">
        <v>3460</v>
      </c>
      <c r="FS60" s="105">
        <v>2653</v>
      </c>
      <c r="FT60" s="105">
        <v>2253</v>
      </c>
      <c r="FU60" s="105">
        <v>2344</v>
      </c>
      <c r="FV60" s="105">
        <v>1959</v>
      </c>
      <c r="FW60" s="105">
        <v>1468</v>
      </c>
      <c r="FX60" s="105">
        <v>1782</v>
      </c>
      <c r="FY60" s="144">
        <f t="shared" si="48"/>
        <v>2.04638872577804</v>
      </c>
      <c r="FZ60" s="144">
        <f t="shared" si="49"/>
        <v>0.213896457765668</v>
      </c>
      <c r="GA60" s="140">
        <f t="shared" si="50"/>
        <v>0</v>
      </c>
      <c r="GB60" s="140">
        <v>0</v>
      </c>
      <c r="GC60" s="140">
        <v>0</v>
      </c>
      <c r="GD60" s="141">
        <f t="shared" si="51"/>
        <v>23174</v>
      </c>
      <c r="GE60" s="141">
        <f t="shared" si="52"/>
        <v>36637</v>
      </c>
      <c r="GF60" s="141">
        <f t="shared" si="53"/>
        <v>24639</v>
      </c>
      <c r="GG60" s="141">
        <f t="shared" si="54"/>
        <v>5209</v>
      </c>
      <c r="GH60" s="142">
        <v>0</v>
      </c>
      <c r="GI60" s="142">
        <v>0</v>
      </c>
      <c r="GJ60" s="142">
        <v>0</v>
      </c>
      <c r="GK60" s="143">
        <v>625</v>
      </c>
      <c r="GL60" s="105">
        <v>2869</v>
      </c>
      <c r="GM60" s="105">
        <v>7526</v>
      </c>
      <c r="GN60" s="105">
        <v>12154</v>
      </c>
      <c r="GO60" s="105">
        <v>6972</v>
      </c>
      <c r="GP60" s="105">
        <v>7311</v>
      </c>
      <c r="GQ60" s="105">
        <f t="shared" si="101"/>
        <v>11638</v>
      </c>
      <c r="GR60" s="105">
        <f t="shared" si="105"/>
        <v>10716</v>
      </c>
      <c r="GS60" s="105">
        <f t="shared" si="102"/>
        <v>3518</v>
      </c>
      <c r="GT60" s="105">
        <f t="shared" si="82"/>
        <v>7657</v>
      </c>
      <c r="GU60" s="105">
        <f t="shared" si="83"/>
        <v>6214</v>
      </c>
      <c r="GV60" s="105">
        <f t="shared" si="55"/>
        <v>7250</v>
      </c>
      <c r="GW60" s="139">
        <f t="shared" si="97"/>
        <v>-0.323441582680104</v>
      </c>
      <c r="GX60" s="139">
        <f t="shared" si="98"/>
        <v>0.166720308979723</v>
      </c>
      <c r="GZ60" s="138" t="s">
        <v>1043</v>
      </c>
      <c r="HA60" s="105"/>
      <c r="HB60" s="105"/>
      <c r="HC60" s="105"/>
      <c r="HD60" s="105"/>
      <c r="HE60" s="105"/>
      <c r="HF60" s="105"/>
      <c r="HG60" s="105"/>
      <c r="HH60" s="105"/>
      <c r="HI60" s="105"/>
      <c r="HJ60" s="105"/>
      <c r="HK60" s="105"/>
      <c r="HL60" s="105"/>
      <c r="HM60" s="105"/>
      <c r="HN60" s="105"/>
      <c r="HO60" s="105"/>
      <c r="HP60" s="105"/>
      <c r="HQ60" s="105"/>
      <c r="HR60" s="105"/>
      <c r="HS60" s="105"/>
      <c r="HT60" s="105"/>
      <c r="HU60" s="105"/>
      <c r="HV60" s="105"/>
      <c r="HW60" s="105"/>
      <c r="HX60" s="105"/>
      <c r="HY60" s="105"/>
      <c r="HZ60" s="105"/>
      <c r="IA60" s="105"/>
      <c r="IB60" s="105"/>
      <c r="IC60" s="105"/>
      <c r="ID60" s="105"/>
      <c r="IE60" s="105"/>
      <c r="IF60" s="105"/>
      <c r="IG60" s="105"/>
      <c r="IH60" s="105"/>
      <c r="II60" s="105"/>
      <c r="IJ60" s="105"/>
      <c r="IK60" s="105"/>
      <c r="IL60" s="105"/>
      <c r="IM60" s="105"/>
      <c r="IN60" s="105"/>
      <c r="IO60" s="105">
        <v>204</v>
      </c>
      <c r="IP60" s="105">
        <v>193</v>
      </c>
      <c r="IQ60" s="105">
        <v>145</v>
      </c>
      <c r="IR60" s="105">
        <v>4</v>
      </c>
      <c r="IS60" s="105"/>
      <c r="IT60" s="105">
        <v>25</v>
      </c>
      <c r="IU60" s="105">
        <v>141</v>
      </c>
      <c r="IV60" s="105">
        <v>58</v>
      </c>
      <c r="IW60" s="105">
        <v>226</v>
      </c>
      <c r="IX60" s="105">
        <v>199</v>
      </c>
      <c r="IY60" s="105">
        <v>247</v>
      </c>
      <c r="IZ60" s="105">
        <v>98</v>
      </c>
      <c r="JA60" s="105">
        <v>89</v>
      </c>
      <c r="JB60" s="105">
        <v>57</v>
      </c>
      <c r="JC60" s="105"/>
      <c r="JD60" s="105"/>
      <c r="JE60" s="105"/>
      <c r="JF60" s="105"/>
      <c r="JG60" s="105"/>
      <c r="JH60" s="105"/>
      <c r="JI60" s="138" t="s">
        <v>1043</v>
      </c>
      <c r="JJ60" s="105"/>
      <c r="JK60" s="105"/>
      <c r="JL60" s="105"/>
      <c r="JM60" s="105"/>
      <c r="JN60" s="105"/>
      <c r="JO60" s="105"/>
      <c r="JP60" s="105"/>
      <c r="JQ60" s="105"/>
      <c r="JR60" s="105"/>
      <c r="JS60" s="105"/>
      <c r="JT60" s="105"/>
      <c r="JU60" s="105"/>
      <c r="JV60" s="105"/>
      <c r="JW60" s="105"/>
      <c r="JX60" s="105"/>
      <c r="JY60" s="105"/>
      <c r="JZ60" s="105"/>
      <c r="KA60" s="105"/>
      <c r="KB60" s="105"/>
      <c r="KC60" s="105"/>
      <c r="KD60" s="105"/>
      <c r="KE60" s="105"/>
      <c r="KF60" s="105"/>
      <c r="KG60" s="105"/>
      <c r="KH60" s="105"/>
      <c r="KI60" s="105"/>
      <c r="KJ60" s="105"/>
      <c r="KK60" s="105"/>
      <c r="KL60" s="105"/>
      <c r="KM60" s="105"/>
      <c r="KN60" s="105"/>
      <c r="KO60" s="105"/>
      <c r="KP60" s="105"/>
      <c r="KQ60" s="105"/>
      <c r="KR60" s="105"/>
      <c r="KS60" s="105"/>
      <c r="KT60" s="105"/>
      <c r="KU60" s="105"/>
      <c r="KV60" s="105"/>
      <c r="KW60" s="105"/>
      <c r="KX60" s="105">
        <v>204</v>
      </c>
      <c r="KY60" s="105">
        <v>193</v>
      </c>
      <c r="KZ60" s="105">
        <v>145</v>
      </c>
      <c r="LA60" s="105">
        <v>4</v>
      </c>
      <c r="LB60" s="105"/>
      <c r="LC60" s="105">
        <v>25</v>
      </c>
      <c r="LD60" s="105">
        <v>141</v>
      </c>
      <c r="LE60" s="105">
        <v>58</v>
      </c>
      <c r="LF60" s="105">
        <v>226</v>
      </c>
      <c r="LG60" s="105">
        <v>199</v>
      </c>
      <c r="LH60" s="105">
        <v>247</v>
      </c>
      <c r="LI60" s="105">
        <v>98</v>
      </c>
      <c r="LJ60" s="105">
        <v>89</v>
      </c>
      <c r="LK60" s="105">
        <v>57</v>
      </c>
      <c r="LL60" s="105"/>
      <c r="LM60" s="105"/>
      <c r="LN60" s="105"/>
      <c r="LO60" s="105"/>
      <c r="LP60" s="105"/>
      <c r="LQ60" s="105"/>
      <c r="LR60" s="105">
        <v>0</v>
      </c>
      <c r="LS60" s="105">
        <v>0</v>
      </c>
      <c r="LT60" s="105">
        <v>119</v>
      </c>
      <c r="LU60" s="105">
        <v>38</v>
      </c>
      <c r="LV60" s="105">
        <v>54</v>
      </c>
      <c r="LW60" s="105">
        <v>61</v>
      </c>
      <c r="LX60" s="105">
        <v>43</v>
      </c>
      <c r="LY60" s="105">
        <v>64</v>
      </c>
      <c r="LZ60" s="105">
        <v>34</v>
      </c>
      <c r="MA60" s="105">
        <v>55</v>
      </c>
      <c r="MB60" s="105">
        <v>38</v>
      </c>
      <c r="MC60" s="105">
        <v>14</v>
      </c>
      <c r="MD60" s="105">
        <v>0</v>
      </c>
      <c r="ME60" s="105">
        <v>0</v>
      </c>
      <c r="MF60" s="105">
        <v>0</v>
      </c>
      <c r="MG60" s="144" t="str">
        <f t="shared" si="58"/>
        <v/>
      </c>
      <c r="MH60" s="144" t="str">
        <f t="shared" si="59"/>
        <v/>
      </c>
      <c r="MJ60" s="143">
        <f t="shared" si="60"/>
        <v>0</v>
      </c>
      <c r="MK60" s="143">
        <f t="shared" si="84"/>
        <v>0</v>
      </c>
      <c r="ML60" s="143">
        <f t="shared" si="85"/>
        <v>0</v>
      </c>
      <c r="MM60" s="142">
        <f t="shared" si="61"/>
        <v>770</v>
      </c>
      <c r="MN60" s="142">
        <f t="shared" si="62"/>
        <v>916</v>
      </c>
      <c r="MO60" s="142">
        <f t="shared" si="63"/>
        <v>520</v>
      </c>
      <c r="MQ60" s="142">
        <f t="shared" si="107"/>
        <v>0</v>
      </c>
      <c r="MR60" s="143">
        <f t="shared" si="108"/>
        <v>0</v>
      </c>
      <c r="MS60" s="105">
        <f t="shared" si="109"/>
        <v>397</v>
      </c>
      <c r="MT60" s="105">
        <f t="shared" si="110"/>
        <v>149</v>
      </c>
      <c r="MU60" s="105">
        <f t="shared" si="90"/>
        <v>224</v>
      </c>
      <c r="MV60" s="105">
        <f t="shared" si="111"/>
        <v>672</v>
      </c>
      <c r="MW60" s="105">
        <f t="shared" si="112"/>
        <v>244</v>
      </c>
      <c r="MX60" s="105"/>
      <c r="MY60" s="105"/>
      <c r="MZ60" s="105">
        <f t="shared" si="113"/>
        <v>119</v>
      </c>
      <c r="NA60" s="105">
        <f t="shared" si="114"/>
        <v>153</v>
      </c>
      <c r="NB60" s="105">
        <f t="shared" si="115"/>
        <v>141</v>
      </c>
      <c r="NC60" s="105">
        <f t="shared" si="100"/>
        <v>107</v>
      </c>
      <c r="ND60" s="144" t="str">
        <f t="shared" si="64"/>
        <v/>
      </c>
      <c r="NE60" s="144">
        <f t="shared" si="65"/>
        <v>-0.24113475177305</v>
      </c>
    </row>
    <row r="61" ht="15" spans="2:369">
      <c r="B61" s="138" t="s">
        <v>1044</v>
      </c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>
        <v>407</v>
      </c>
      <c r="AO61" s="105">
        <v>526</v>
      </c>
      <c r="AP61" s="105">
        <v>331</v>
      </c>
      <c r="AQ61" s="105">
        <v>707</v>
      </c>
      <c r="AR61" s="105">
        <v>537</v>
      </c>
      <c r="AS61" s="105">
        <v>2</v>
      </c>
      <c r="AT61" s="105">
        <v>76</v>
      </c>
      <c r="AU61" s="105">
        <v>222</v>
      </c>
      <c r="AV61" s="105">
        <v>849</v>
      </c>
      <c r="AW61" s="105">
        <v>562</v>
      </c>
      <c r="AX61" s="105">
        <v>580</v>
      </c>
      <c r="AY61" s="105">
        <v>482</v>
      </c>
      <c r="AZ61" s="105">
        <v>425</v>
      </c>
      <c r="BA61" s="105">
        <v>1090</v>
      </c>
      <c r="BB61" s="105">
        <v>215</v>
      </c>
      <c r="BC61" s="105">
        <v>251</v>
      </c>
      <c r="BD61" s="105">
        <v>1558</v>
      </c>
      <c r="BE61" s="105">
        <v>945</v>
      </c>
      <c r="BF61" s="105">
        <v>1527</v>
      </c>
      <c r="BG61" s="105">
        <v>687</v>
      </c>
      <c r="BH61" s="105">
        <v>2493</v>
      </c>
      <c r="BI61" s="105">
        <v>309</v>
      </c>
      <c r="BJ61" s="105">
        <v>41</v>
      </c>
      <c r="BK61" s="105">
        <v>193</v>
      </c>
      <c r="BL61" s="105">
        <v>626</v>
      </c>
      <c r="BM61" s="105">
        <v>553</v>
      </c>
      <c r="BN61" s="105">
        <v>0</v>
      </c>
      <c r="BO61" s="105">
        <v>0</v>
      </c>
      <c r="BP61" s="105">
        <v>6</v>
      </c>
      <c r="BQ61" s="105">
        <v>9</v>
      </c>
      <c r="BR61" s="105">
        <v>149</v>
      </c>
      <c r="BS61" s="105">
        <v>496</v>
      </c>
      <c r="BT61" s="105">
        <v>340</v>
      </c>
      <c r="BU61" s="105">
        <v>537</v>
      </c>
      <c r="BV61" s="105">
        <v>542</v>
      </c>
      <c r="BW61" s="105">
        <v>0</v>
      </c>
      <c r="BX61" s="105">
        <v>0</v>
      </c>
      <c r="BY61" s="105">
        <v>0</v>
      </c>
      <c r="BZ61" s="139" t="str">
        <f t="shared" si="41"/>
        <v/>
      </c>
      <c r="CA61" s="139" t="str">
        <f t="shared" si="42"/>
        <v/>
      </c>
      <c r="CB61" s="140">
        <f t="shared" si="43"/>
        <v>6246</v>
      </c>
      <c r="CC61" s="140">
        <f t="shared" si="67"/>
        <v>0</v>
      </c>
      <c r="CD61" s="140">
        <f t="shared" si="68"/>
        <v>0</v>
      </c>
      <c r="CE61" s="141">
        <f t="shared" si="44"/>
        <v>4799</v>
      </c>
      <c r="CF61" s="141">
        <f t="shared" si="45"/>
        <v>10023</v>
      </c>
      <c r="CG61" s="141">
        <f t="shared" si="46"/>
        <v>3451</v>
      </c>
      <c r="CH61" s="141">
        <f t="shared" si="47"/>
        <v>0</v>
      </c>
      <c r="CI61" s="142">
        <f t="shared" si="69"/>
        <v>0</v>
      </c>
      <c r="CJ61" s="142">
        <f t="shared" si="70"/>
        <v>0</v>
      </c>
      <c r="CK61" s="143">
        <f t="shared" si="71"/>
        <v>933</v>
      </c>
      <c r="CL61" s="105">
        <f t="shared" si="72"/>
        <v>1575</v>
      </c>
      <c r="CM61" s="105">
        <f t="shared" si="73"/>
        <v>300</v>
      </c>
      <c r="CN61" s="105">
        <f t="shared" si="74"/>
        <v>1991</v>
      </c>
      <c r="CO61" s="105">
        <f t="shared" si="75"/>
        <v>1997</v>
      </c>
      <c r="CP61" s="105">
        <f t="shared" si="76"/>
        <v>2024</v>
      </c>
      <c r="CQ61" s="105">
        <f t="shared" si="106"/>
        <v>3159</v>
      </c>
      <c r="CR61" s="105">
        <f t="shared" si="103"/>
        <v>2843</v>
      </c>
      <c r="CS61" s="105">
        <f t="shared" si="104"/>
        <v>1372</v>
      </c>
      <c r="CT61" s="105">
        <f t="shared" si="13"/>
        <v>6</v>
      </c>
      <c r="CU61" s="105">
        <f t="shared" si="14"/>
        <v>654</v>
      </c>
      <c r="CV61" s="105">
        <f t="shared" si="15"/>
        <v>1419</v>
      </c>
      <c r="CW61" s="139">
        <f t="shared" si="16"/>
        <v>-0.500879352796342</v>
      </c>
      <c r="CX61" s="139">
        <f t="shared" si="17"/>
        <v>1.1697247706422</v>
      </c>
      <c r="CY61" s="131"/>
      <c r="CZ61" s="138" t="s">
        <v>1018</v>
      </c>
      <c r="DA61" s="138" t="s">
        <v>1018</v>
      </c>
      <c r="DB61" s="105"/>
      <c r="DC61" s="105"/>
      <c r="DD61" s="105"/>
      <c r="DE61" s="105"/>
      <c r="DF61" s="105"/>
      <c r="DG61" s="105"/>
      <c r="DH61" s="105"/>
      <c r="DI61" s="105"/>
      <c r="DJ61" s="105"/>
      <c r="DK61" s="105"/>
      <c r="DL61" s="105"/>
      <c r="DM61" s="105"/>
      <c r="DN61" s="105"/>
      <c r="DO61" s="105"/>
      <c r="DP61" s="105"/>
      <c r="DQ61" s="105"/>
      <c r="DR61" s="105"/>
      <c r="DS61" s="105"/>
      <c r="DT61" s="105"/>
      <c r="DU61" s="105"/>
      <c r="DV61" s="105"/>
      <c r="DW61" s="105"/>
      <c r="DX61" s="105"/>
      <c r="DY61" s="105"/>
      <c r="DZ61" s="105"/>
      <c r="EA61" s="105"/>
      <c r="EB61" s="105"/>
      <c r="EC61" s="105"/>
      <c r="ED61" s="105"/>
      <c r="EE61" s="105"/>
      <c r="EF61" s="105"/>
      <c r="EG61" s="105"/>
      <c r="EH61" s="105"/>
      <c r="EI61" s="105"/>
      <c r="EJ61" s="105"/>
      <c r="EK61" s="105">
        <v>857</v>
      </c>
      <c r="EL61" s="105">
        <v>1053</v>
      </c>
      <c r="EM61" s="105"/>
      <c r="EN61" s="105">
        <v>1313</v>
      </c>
      <c r="EO61" s="105">
        <v>1419</v>
      </c>
      <c r="EP61" s="105">
        <v>817</v>
      </c>
      <c r="EQ61" s="105">
        <v>2063</v>
      </c>
      <c r="ER61" s="105">
        <v>1474</v>
      </c>
      <c r="ES61" s="105">
        <v>2459</v>
      </c>
      <c r="ET61" s="105">
        <v>2103</v>
      </c>
      <c r="EU61" s="105">
        <v>2240</v>
      </c>
      <c r="EV61" s="105">
        <v>3174</v>
      </c>
      <c r="EW61" s="105">
        <v>3115</v>
      </c>
      <c r="EX61" s="105">
        <v>1556</v>
      </c>
      <c r="EY61" s="105">
        <v>1424</v>
      </c>
      <c r="EZ61" s="105">
        <v>2704</v>
      </c>
      <c r="FA61" s="105">
        <v>1754</v>
      </c>
      <c r="FB61" s="105">
        <v>2212</v>
      </c>
      <c r="FC61" s="105">
        <v>2262</v>
      </c>
      <c r="FD61" s="105">
        <v>3141</v>
      </c>
      <c r="FE61" s="105">
        <v>1782</v>
      </c>
      <c r="FF61" s="105">
        <v>1926</v>
      </c>
      <c r="FG61" s="105">
        <v>3103</v>
      </c>
      <c r="FH61" s="105">
        <v>4990</v>
      </c>
      <c r="FI61" s="105">
        <v>3563</v>
      </c>
      <c r="FJ61" s="105">
        <v>2263</v>
      </c>
      <c r="FK61" s="105">
        <v>2859</v>
      </c>
      <c r="FL61" s="105">
        <v>3864</v>
      </c>
      <c r="FM61" s="105">
        <v>4202</v>
      </c>
      <c r="FN61" s="105">
        <v>8639</v>
      </c>
      <c r="FO61" s="105">
        <v>4192</v>
      </c>
      <c r="FP61" s="105">
        <v>6948</v>
      </c>
      <c r="FQ61" s="105">
        <v>2825</v>
      </c>
      <c r="FR61" s="105">
        <v>3266</v>
      </c>
      <c r="FS61" s="105">
        <v>3323</v>
      </c>
      <c r="FT61" s="105">
        <v>4063</v>
      </c>
      <c r="FU61" s="105">
        <v>4542</v>
      </c>
      <c r="FV61" s="105">
        <v>4421</v>
      </c>
      <c r="FW61" s="105">
        <v>2710</v>
      </c>
      <c r="FX61" s="105">
        <v>2598</v>
      </c>
      <c r="FY61" s="144">
        <f t="shared" si="48"/>
        <v>1.6723602484472</v>
      </c>
      <c r="FZ61" s="144">
        <f t="shared" si="49"/>
        <v>-0.0413284132841328</v>
      </c>
      <c r="GA61" s="140">
        <f t="shared" si="50"/>
        <v>0</v>
      </c>
      <c r="GB61" s="140">
        <v>0</v>
      </c>
      <c r="GC61" s="140">
        <v>857</v>
      </c>
      <c r="GD61" s="141">
        <f t="shared" si="51"/>
        <v>21230</v>
      </c>
      <c r="GE61" s="141">
        <f t="shared" si="52"/>
        <v>30417</v>
      </c>
      <c r="GF61" s="141">
        <f t="shared" si="53"/>
        <v>50986</v>
      </c>
      <c r="GG61" s="141">
        <f t="shared" si="54"/>
        <v>9729</v>
      </c>
      <c r="GH61" s="142">
        <v>0</v>
      </c>
      <c r="GI61" s="142">
        <v>0</v>
      </c>
      <c r="GJ61" s="142">
        <v>857</v>
      </c>
      <c r="GK61" s="143">
        <v>2366</v>
      </c>
      <c r="GL61" s="105">
        <v>4299</v>
      </c>
      <c r="GM61" s="105">
        <v>6036</v>
      </c>
      <c r="GN61" s="105">
        <v>8529</v>
      </c>
      <c r="GO61" s="105">
        <v>5684</v>
      </c>
      <c r="GP61" s="105">
        <v>6228</v>
      </c>
      <c r="GQ61" s="105">
        <f t="shared" si="101"/>
        <v>6849</v>
      </c>
      <c r="GR61" s="105">
        <f t="shared" si="105"/>
        <v>11656</v>
      </c>
      <c r="GS61" s="105">
        <f t="shared" si="102"/>
        <v>8986</v>
      </c>
      <c r="GT61" s="105">
        <f t="shared" si="82"/>
        <v>17033</v>
      </c>
      <c r="GU61" s="105">
        <f t="shared" si="83"/>
        <v>13039</v>
      </c>
      <c r="GV61" s="105">
        <f t="shared" si="55"/>
        <v>11928</v>
      </c>
      <c r="GW61" s="139">
        <f t="shared" si="97"/>
        <v>0.0233356211393274</v>
      </c>
      <c r="GX61" s="139">
        <f t="shared" si="98"/>
        <v>-0.0852059206994401</v>
      </c>
      <c r="GZ61" s="138" t="s">
        <v>1045</v>
      </c>
      <c r="HA61" s="105"/>
      <c r="HB61" s="105"/>
      <c r="HC61" s="105"/>
      <c r="HD61" s="105"/>
      <c r="HE61" s="105"/>
      <c r="HF61" s="105"/>
      <c r="HG61" s="105"/>
      <c r="HH61" s="105"/>
      <c r="HI61" s="105"/>
      <c r="HJ61" s="105"/>
      <c r="HK61" s="105"/>
      <c r="HL61" s="105"/>
      <c r="HM61" s="105"/>
      <c r="HN61" s="105"/>
      <c r="HO61" s="105"/>
      <c r="HP61" s="105"/>
      <c r="HQ61" s="105"/>
      <c r="HR61" s="105"/>
      <c r="HS61" s="105"/>
      <c r="HT61" s="105"/>
      <c r="HU61" s="105"/>
      <c r="HV61" s="105"/>
      <c r="HW61" s="105"/>
      <c r="HX61" s="105"/>
      <c r="HY61" s="105"/>
      <c r="HZ61" s="105"/>
      <c r="IA61" s="105"/>
      <c r="IB61" s="105"/>
      <c r="IC61" s="105"/>
      <c r="ID61" s="105"/>
      <c r="IE61" s="105"/>
      <c r="IF61" s="105"/>
      <c r="IG61" s="105">
        <v>311</v>
      </c>
      <c r="IH61" s="105">
        <v>300</v>
      </c>
      <c r="II61" s="105">
        <v>59</v>
      </c>
      <c r="IJ61" s="105">
        <v>62</v>
      </c>
      <c r="IK61" s="105">
        <v>83</v>
      </c>
      <c r="IL61" s="105">
        <v>13</v>
      </c>
      <c r="IM61" s="105">
        <v>54</v>
      </c>
      <c r="IN61" s="105">
        <v>129</v>
      </c>
      <c r="IO61" s="105">
        <v>204</v>
      </c>
      <c r="IP61" s="105">
        <v>1097</v>
      </c>
      <c r="IQ61" s="105">
        <v>94</v>
      </c>
      <c r="IR61" s="105">
        <v>715</v>
      </c>
      <c r="IS61" s="105">
        <v>1040</v>
      </c>
      <c r="IT61" s="105">
        <v>2205</v>
      </c>
      <c r="IU61" s="105">
        <v>1446</v>
      </c>
      <c r="IV61" s="105">
        <v>1089</v>
      </c>
      <c r="IW61" s="105">
        <v>2</v>
      </c>
      <c r="IX61" s="105"/>
      <c r="IY61" s="105"/>
      <c r="IZ61" s="105"/>
      <c r="JA61" s="105">
        <v>3</v>
      </c>
      <c r="JB61" s="105">
        <v>35</v>
      </c>
      <c r="JC61" s="105"/>
      <c r="JD61" s="105"/>
      <c r="JE61" s="105"/>
      <c r="JF61" s="105"/>
      <c r="JG61" s="105"/>
      <c r="JH61" s="105"/>
      <c r="JI61" s="138" t="s">
        <v>1045</v>
      </c>
      <c r="JJ61" s="105"/>
      <c r="JK61" s="105"/>
      <c r="JL61" s="105"/>
      <c r="JM61" s="105"/>
      <c r="JN61" s="105"/>
      <c r="JO61" s="105"/>
      <c r="JP61" s="105"/>
      <c r="JQ61" s="105"/>
      <c r="JR61" s="105"/>
      <c r="JS61" s="105"/>
      <c r="JT61" s="105"/>
      <c r="JU61" s="105"/>
      <c r="JV61" s="105"/>
      <c r="JW61" s="105"/>
      <c r="JX61" s="105"/>
      <c r="JY61" s="105"/>
      <c r="JZ61" s="105"/>
      <c r="KA61" s="105"/>
      <c r="KB61" s="105"/>
      <c r="KC61" s="105"/>
      <c r="KD61" s="105"/>
      <c r="KE61" s="105"/>
      <c r="KF61" s="105"/>
      <c r="KG61" s="105"/>
      <c r="KH61" s="105"/>
      <c r="KI61" s="105"/>
      <c r="KJ61" s="105"/>
      <c r="KK61" s="105"/>
      <c r="KL61" s="105"/>
      <c r="KM61" s="105"/>
      <c r="KN61" s="105"/>
      <c r="KO61" s="105"/>
      <c r="KP61" s="105">
        <v>311</v>
      </c>
      <c r="KQ61" s="105">
        <v>300</v>
      </c>
      <c r="KR61" s="105">
        <v>59</v>
      </c>
      <c r="KS61" s="105">
        <v>62</v>
      </c>
      <c r="KT61" s="105">
        <v>83</v>
      </c>
      <c r="KU61" s="105">
        <v>13</v>
      </c>
      <c r="KV61" s="105">
        <v>54</v>
      </c>
      <c r="KW61" s="105">
        <v>129</v>
      </c>
      <c r="KX61" s="105">
        <v>204</v>
      </c>
      <c r="KY61" s="105">
        <v>1097</v>
      </c>
      <c r="KZ61" s="105">
        <v>94</v>
      </c>
      <c r="LA61" s="105">
        <v>715</v>
      </c>
      <c r="LB61" s="105">
        <v>1040</v>
      </c>
      <c r="LC61" s="105">
        <v>2205</v>
      </c>
      <c r="LD61" s="105">
        <v>1446</v>
      </c>
      <c r="LE61" s="105">
        <v>1089</v>
      </c>
      <c r="LF61" s="105">
        <v>2</v>
      </c>
      <c r="LG61" s="105"/>
      <c r="LH61" s="105"/>
      <c r="LI61" s="105"/>
      <c r="LJ61" s="105">
        <v>3</v>
      </c>
      <c r="LK61" s="105">
        <v>35</v>
      </c>
      <c r="LL61" s="105"/>
      <c r="LM61" s="105"/>
      <c r="LN61" s="105"/>
      <c r="LO61" s="105"/>
      <c r="LP61" s="105"/>
      <c r="LQ61" s="105"/>
      <c r="LR61" s="105">
        <v>0</v>
      </c>
      <c r="LS61" s="105">
        <v>0</v>
      </c>
      <c r="LT61" s="105">
        <v>0</v>
      </c>
      <c r="LU61" s="105">
        <v>0</v>
      </c>
      <c r="LV61" s="105">
        <v>0</v>
      </c>
      <c r="LW61" s="105">
        <v>0</v>
      </c>
      <c r="LX61" s="105">
        <v>0</v>
      </c>
      <c r="LY61" s="105">
        <v>2</v>
      </c>
      <c r="LZ61" s="105">
        <v>2</v>
      </c>
      <c r="MA61" s="105">
        <v>3</v>
      </c>
      <c r="MB61" s="105">
        <v>10</v>
      </c>
      <c r="MC61" s="105">
        <v>0</v>
      </c>
      <c r="MD61" s="105">
        <v>0</v>
      </c>
      <c r="ME61" s="105">
        <v>0</v>
      </c>
      <c r="MF61" s="105">
        <v>0</v>
      </c>
      <c r="MG61" s="144" t="str">
        <f t="shared" si="58"/>
        <v/>
      </c>
      <c r="MH61" s="144" t="str">
        <f t="shared" si="59"/>
        <v/>
      </c>
      <c r="MJ61" s="143">
        <f t="shared" si="60"/>
        <v>0</v>
      </c>
      <c r="MK61" s="143">
        <f t="shared" si="84"/>
        <v>0</v>
      </c>
      <c r="ML61" s="143">
        <f t="shared" si="85"/>
        <v>732</v>
      </c>
      <c r="MM61" s="142">
        <f t="shared" si="61"/>
        <v>8169</v>
      </c>
      <c r="MN61" s="142">
        <f t="shared" si="62"/>
        <v>40</v>
      </c>
      <c r="MO61" s="142">
        <f t="shared" si="63"/>
        <v>17</v>
      </c>
      <c r="MQ61" s="142">
        <f t="shared" si="107"/>
        <v>421</v>
      </c>
      <c r="MR61" s="143">
        <f t="shared" si="108"/>
        <v>150</v>
      </c>
      <c r="MS61" s="105">
        <f t="shared" si="109"/>
        <v>1430</v>
      </c>
      <c r="MT61" s="105">
        <f t="shared" si="110"/>
        <v>1849</v>
      </c>
      <c r="MU61" s="105">
        <f t="shared" si="90"/>
        <v>4740</v>
      </c>
      <c r="MV61" s="105">
        <f t="shared" si="111"/>
        <v>2</v>
      </c>
      <c r="MW61" s="105">
        <f t="shared" si="112"/>
        <v>38</v>
      </c>
      <c r="MX61" s="105"/>
      <c r="MY61" s="105"/>
      <c r="MZ61" s="105">
        <f t="shared" si="113"/>
        <v>0</v>
      </c>
      <c r="NA61" s="105">
        <f t="shared" si="114"/>
        <v>0</v>
      </c>
      <c r="NB61" s="105">
        <f t="shared" si="115"/>
        <v>4</v>
      </c>
      <c r="NC61" s="105">
        <f t="shared" si="100"/>
        <v>13</v>
      </c>
      <c r="ND61" s="144" t="str">
        <f t="shared" si="64"/>
        <v/>
      </c>
      <c r="NE61" s="144">
        <f t="shared" si="65"/>
        <v>2.25</v>
      </c>
    </row>
    <row r="62" ht="15" spans="2:369">
      <c r="B62" s="138" t="s">
        <v>1003</v>
      </c>
      <c r="C62" s="105"/>
      <c r="D62" s="105"/>
      <c r="E62" s="105"/>
      <c r="F62" s="105"/>
      <c r="G62" s="105"/>
      <c r="H62" s="105"/>
      <c r="I62" s="105"/>
      <c r="J62" s="105"/>
      <c r="K62" s="105">
        <v>1003</v>
      </c>
      <c r="L62" s="105"/>
      <c r="M62" s="105">
        <v>5243</v>
      </c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>
        <v>846</v>
      </c>
      <c r="AA62" s="105">
        <v>1690</v>
      </c>
      <c r="AB62" s="105">
        <v>1477</v>
      </c>
      <c r="AC62" s="105">
        <v>5411</v>
      </c>
      <c r="AD62" s="105">
        <v>5096</v>
      </c>
      <c r="AE62" s="105">
        <v>3201</v>
      </c>
      <c r="AF62" s="105">
        <v>4303</v>
      </c>
      <c r="AG62" s="105">
        <v>3400</v>
      </c>
      <c r="AH62" s="105">
        <v>2437</v>
      </c>
      <c r="AI62" s="105">
        <v>3474</v>
      </c>
      <c r="AJ62" s="105">
        <v>3526</v>
      </c>
      <c r="AK62" s="105">
        <v>4081</v>
      </c>
      <c r="AL62" s="105">
        <v>3713</v>
      </c>
      <c r="AM62" s="105">
        <v>1514</v>
      </c>
      <c r="AN62" s="105">
        <v>1133</v>
      </c>
      <c r="AO62" s="105">
        <v>1663</v>
      </c>
      <c r="AP62" s="105">
        <v>943</v>
      </c>
      <c r="AQ62" s="105">
        <v>1470</v>
      </c>
      <c r="AR62" s="105">
        <v>1968</v>
      </c>
      <c r="AS62" s="105">
        <v>2279</v>
      </c>
      <c r="AT62" s="105">
        <v>1708</v>
      </c>
      <c r="AU62" s="105">
        <v>1428</v>
      </c>
      <c r="AV62" s="105">
        <v>1817</v>
      </c>
      <c r="AW62" s="105">
        <v>1898</v>
      </c>
      <c r="AX62" s="105">
        <v>1656</v>
      </c>
      <c r="AY62" s="105">
        <v>1006</v>
      </c>
      <c r="AZ62" s="105">
        <v>1995</v>
      </c>
      <c r="BA62" s="105">
        <v>1855</v>
      </c>
      <c r="BB62" s="105">
        <v>3228</v>
      </c>
      <c r="BC62" s="105">
        <v>2810</v>
      </c>
      <c r="BD62" s="105">
        <v>3243</v>
      </c>
      <c r="BE62" s="105">
        <v>4021</v>
      </c>
      <c r="BF62" s="105">
        <v>3823</v>
      </c>
      <c r="BG62" s="105">
        <v>3457</v>
      </c>
      <c r="BH62" s="105">
        <v>2475</v>
      </c>
      <c r="BI62" s="105">
        <v>2822</v>
      </c>
      <c r="BJ62" s="105">
        <v>3057</v>
      </c>
      <c r="BK62" s="105">
        <v>2595</v>
      </c>
      <c r="BL62" s="105">
        <v>3106</v>
      </c>
      <c r="BM62" s="105">
        <v>1750</v>
      </c>
      <c r="BN62" s="105">
        <v>2199</v>
      </c>
      <c r="BO62" s="105">
        <v>2350</v>
      </c>
      <c r="BP62" s="105">
        <v>2153</v>
      </c>
      <c r="BQ62" s="105">
        <v>2540</v>
      </c>
      <c r="BR62" s="105">
        <v>2196</v>
      </c>
      <c r="BS62" s="105">
        <v>2070</v>
      </c>
      <c r="BT62" s="105">
        <v>2001</v>
      </c>
      <c r="BU62" s="105">
        <v>1588</v>
      </c>
      <c r="BV62" s="105">
        <v>1734</v>
      </c>
      <c r="BW62" s="105">
        <v>668</v>
      </c>
      <c r="BX62" s="105">
        <v>561</v>
      </c>
      <c r="BY62" s="105">
        <v>531</v>
      </c>
      <c r="BZ62" s="139">
        <f t="shared" si="41"/>
        <v>-0.696571428571429</v>
      </c>
      <c r="CA62" s="139">
        <f t="shared" si="42"/>
        <v>-0.053475935828877</v>
      </c>
      <c r="CB62" s="140">
        <f t="shared" si="43"/>
        <v>6246</v>
      </c>
      <c r="CC62" s="140">
        <f t="shared" si="67"/>
        <v>846</v>
      </c>
      <c r="CD62" s="140">
        <f t="shared" si="68"/>
        <v>41809</v>
      </c>
      <c r="CE62" s="141">
        <f t="shared" si="44"/>
        <v>19477</v>
      </c>
      <c r="CF62" s="141">
        <f t="shared" si="45"/>
        <v>33792</v>
      </c>
      <c r="CG62" s="141">
        <f t="shared" si="46"/>
        <v>26282</v>
      </c>
      <c r="CH62" s="141">
        <f t="shared" si="47"/>
        <v>1760</v>
      </c>
      <c r="CI62" s="142">
        <f t="shared" si="69"/>
        <v>9311</v>
      </c>
      <c r="CJ62" s="142">
        <f t="shared" si="70"/>
        <v>11320</v>
      </c>
      <c r="CK62" s="143">
        <f t="shared" si="71"/>
        <v>4310</v>
      </c>
      <c r="CL62" s="105">
        <f t="shared" si="72"/>
        <v>4381</v>
      </c>
      <c r="CM62" s="105">
        <f t="shared" si="73"/>
        <v>5415</v>
      </c>
      <c r="CN62" s="105">
        <f t="shared" si="74"/>
        <v>5371</v>
      </c>
      <c r="CO62" s="105">
        <f t="shared" si="75"/>
        <v>4856</v>
      </c>
      <c r="CP62" s="105">
        <f t="shared" si="76"/>
        <v>9281</v>
      </c>
      <c r="CQ62" s="105">
        <f t="shared" si="106"/>
        <v>11301</v>
      </c>
      <c r="CR62" s="105">
        <f t="shared" si="103"/>
        <v>8354</v>
      </c>
      <c r="CS62" s="105">
        <f t="shared" si="104"/>
        <v>7451</v>
      </c>
      <c r="CT62" s="105">
        <f t="shared" si="13"/>
        <v>6702</v>
      </c>
      <c r="CU62" s="105">
        <f t="shared" si="14"/>
        <v>6806</v>
      </c>
      <c r="CV62" s="105">
        <f t="shared" si="15"/>
        <v>5323</v>
      </c>
      <c r="CW62" s="139">
        <f t="shared" si="16"/>
        <v>-0.362820205889394</v>
      </c>
      <c r="CX62" s="139">
        <f t="shared" si="17"/>
        <v>-0.217895974140464</v>
      </c>
      <c r="CY62" s="131"/>
      <c r="CZ62" s="138" t="s">
        <v>1030</v>
      </c>
      <c r="DA62" s="138" t="s">
        <v>1030</v>
      </c>
      <c r="DB62" s="105"/>
      <c r="DC62" s="105"/>
      <c r="DD62" s="105"/>
      <c r="DE62" s="105"/>
      <c r="DF62" s="105"/>
      <c r="DG62" s="105"/>
      <c r="DH62" s="105"/>
      <c r="DI62" s="105"/>
      <c r="DJ62" s="105"/>
      <c r="DK62" s="105"/>
      <c r="DL62" s="105"/>
      <c r="DM62" s="105"/>
      <c r="DN62" s="105"/>
      <c r="DO62" s="105"/>
      <c r="DP62" s="105"/>
      <c r="DQ62" s="105"/>
      <c r="DR62" s="105"/>
      <c r="DS62" s="105"/>
      <c r="DT62" s="105"/>
      <c r="DU62" s="105"/>
      <c r="DV62" s="105"/>
      <c r="DW62" s="105"/>
      <c r="DX62" s="105"/>
      <c r="DY62" s="105"/>
      <c r="DZ62" s="105"/>
      <c r="EA62" s="105"/>
      <c r="EB62" s="105"/>
      <c r="EC62" s="105"/>
      <c r="ED62" s="105"/>
      <c r="EE62" s="105"/>
      <c r="EF62" s="105"/>
      <c r="EG62" s="105"/>
      <c r="EH62" s="105"/>
      <c r="EI62" s="105"/>
      <c r="EJ62" s="105"/>
      <c r="EK62" s="105"/>
      <c r="EL62" s="105"/>
      <c r="EM62" s="105"/>
      <c r="EN62" s="105"/>
      <c r="EO62" s="105"/>
      <c r="EP62" s="105"/>
      <c r="EQ62" s="105"/>
      <c r="ER62" s="105"/>
      <c r="ES62" s="105"/>
      <c r="ET62" s="105"/>
      <c r="EU62" s="105"/>
      <c r="EV62" s="105"/>
      <c r="EW62" s="105"/>
      <c r="EX62" s="105"/>
      <c r="EY62" s="105"/>
      <c r="EZ62" s="105"/>
      <c r="FA62" s="105"/>
      <c r="FB62" s="105"/>
      <c r="FC62" s="105"/>
      <c r="FD62" s="105"/>
      <c r="FE62" s="105">
        <v>398</v>
      </c>
      <c r="FF62" s="105">
        <v>1895</v>
      </c>
      <c r="FG62" s="105">
        <v>2814</v>
      </c>
      <c r="FH62" s="105">
        <v>4897</v>
      </c>
      <c r="FI62" s="105">
        <v>4154</v>
      </c>
      <c r="FJ62" s="105">
        <v>961</v>
      </c>
      <c r="FK62" s="105">
        <v>942</v>
      </c>
      <c r="FL62" s="105">
        <v>1267</v>
      </c>
      <c r="FM62" s="105">
        <v>809</v>
      </c>
      <c r="FN62" s="105">
        <v>521</v>
      </c>
      <c r="FO62" s="105">
        <v>340</v>
      </c>
      <c r="FP62" s="105">
        <v>520</v>
      </c>
      <c r="FQ62" s="105">
        <v>325</v>
      </c>
      <c r="FR62" s="105">
        <v>234</v>
      </c>
      <c r="FS62" s="105">
        <v>207</v>
      </c>
      <c r="FT62" s="105">
        <v>132</v>
      </c>
      <c r="FU62" s="105">
        <v>266</v>
      </c>
      <c r="FV62" s="105">
        <v>77</v>
      </c>
      <c r="FW62" s="105">
        <v>64</v>
      </c>
      <c r="FX62" s="105">
        <v>372</v>
      </c>
      <c r="FY62" s="144">
        <f t="shared" si="48"/>
        <v>1.29360694554065</v>
      </c>
      <c r="FZ62" s="144">
        <f t="shared" si="49"/>
        <v>4.8125</v>
      </c>
      <c r="GA62" s="140">
        <f t="shared" si="50"/>
        <v>0</v>
      </c>
      <c r="GB62" s="140">
        <v>0</v>
      </c>
      <c r="GC62" s="140">
        <v>0</v>
      </c>
      <c r="GD62" s="141">
        <f t="shared" si="51"/>
        <v>0</v>
      </c>
      <c r="GE62" s="141">
        <f t="shared" si="52"/>
        <v>14158</v>
      </c>
      <c r="GF62" s="141">
        <f t="shared" si="53"/>
        <v>6524</v>
      </c>
      <c r="GG62" s="141">
        <f t="shared" si="54"/>
        <v>513</v>
      </c>
      <c r="GH62" s="142">
        <v>0</v>
      </c>
      <c r="GI62" s="142">
        <v>0</v>
      </c>
      <c r="GJ62" s="142">
        <v>0</v>
      </c>
      <c r="GK62" s="143">
        <v>0</v>
      </c>
      <c r="GL62" s="105">
        <v>0</v>
      </c>
      <c r="GM62" s="105">
        <v>0</v>
      </c>
      <c r="GN62" s="105">
        <v>0</v>
      </c>
      <c r="GO62" s="105" t="s">
        <v>956</v>
      </c>
      <c r="GP62" s="105" t="s">
        <v>956</v>
      </c>
      <c r="GQ62" s="105">
        <f t="shared" si="101"/>
        <v>2293</v>
      </c>
      <c r="GR62" s="105">
        <f t="shared" si="105"/>
        <v>11865</v>
      </c>
      <c r="GS62" s="105">
        <f t="shared" si="102"/>
        <v>3170</v>
      </c>
      <c r="GT62" s="105">
        <f t="shared" si="82"/>
        <v>1670</v>
      </c>
      <c r="GU62" s="105">
        <f t="shared" si="83"/>
        <v>1079</v>
      </c>
      <c r="GV62" s="105">
        <f t="shared" si="55"/>
        <v>605</v>
      </c>
      <c r="GW62" s="139">
        <f t="shared" si="97"/>
        <v>-0.949009692372524</v>
      </c>
      <c r="GX62" s="139">
        <f t="shared" si="98"/>
        <v>-0.439295644114921</v>
      </c>
      <c r="GY62" s="147"/>
      <c r="GZ62" s="138" t="s">
        <v>1046</v>
      </c>
      <c r="HA62" s="105"/>
      <c r="HB62" s="105"/>
      <c r="HC62" s="105"/>
      <c r="HD62" s="105"/>
      <c r="HE62" s="105"/>
      <c r="HF62" s="105"/>
      <c r="HG62" s="105"/>
      <c r="HH62" s="105"/>
      <c r="HI62" s="105"/>
      <c r="HJ62" s="105"/>
      <c r="HK62" s="105"/>
      <c r="HL62" s="105"/>
      <c r="HM62" s="105"/>
      <c r="HN62" s="105"/>
      <c r="HO62" s="105"/>
      <c r="HP62" s="105"/>
      <c r="HQ62" s="105"/>
      <c r="HR62" s="105"/>
      <c r="HS62" s="105"/>
      <c r="HT62" s="105"/>
      <c r="HU62" s="105"/>
      <c r="HV62" s="105"/>
      <c r="HW62" s="105"/>
      <c r="HX62" s="105"/>
      <c r="HY62" s="105"/>
      <c r="HZ62" s="105"/>
      <c r="IA62" s="105"/>
      <c r="IB62" s="105"/>
      <c r="IC62" s="105"/>
      <c r="ID62" s="105"/>
      <c r="IE62" s="105">
        <v>14</v>
      </c>
      <c r="IF62" s="105">
        <v>9</v>
      </c>
      <c r="IG62" s="105"/>
      <c r="IH62" s="105">
        <v>11</v>
      </c>
      <c r="II62" s="105">
        <v>85</v>
      </c>
      <c r="IJ62" s="105">
        <v>5</v>
      </c>
      <c r="IK62" s="105">
        <v>21</v>
      </c>
      <c r="IL62" s="105"/>
      <c r="IM62" s="105">
        <v>15</v>
      </c>
      <c r="IN62" s="105">
        <v>2</v>
      </c>
      <c r="IO62" s="105">
        <v>7</v>
      </c>
      <c r="IP62" s="105">
        <v>59</v>
      </c>
      <c r="IQ62" s="105">
        <v>10</v>
      </c>
      <c r="IR62" s="105">
        <v>10</v>
      </c>
      <c r="IS62" s="105">
        <v>6</v>
      </c>
      <c r="IT62" s="105">
        <v>12</v>
      </c>
      <c r="IU62" s="105">
        <v>5</v>
      </c>
      <c r="IV62" s="105">
        <v>18</v>
      </c>
      <c r="IW62" s="105">
        <v>1</v>
      </c>
      <c r="IX62" s="105"/>
      <c r="IY62" s="105">
        <v>7</v>
      </c>
      <c r="IZ62" s="105">
        <v>8</v>
      </c>
      <c r="JA62" s="105">
        <v>4</v>
      </c>
      <c r="JB62" s="105">
        <v>6</v>
      </c>
      <c r="JC62" s="105"/>
      <c r="JD62" s="105"/>
      <c r="JE62" s="105"/>
      <c r="JF62" s="105"/>
      <c r="JG62" s="105"/>
      <c r="JH62" s="105"/>
      <c r="JI62" s="138" t="s">
        <v>1046</v>
      </c>
      <c r="JJ62" s="105"/>
      <c r="JK62" s="105"/>
      <c r="JL62" s="105"/>
      <c r="JM62" s="105"/>
      <c r="JN62" s="105"/>
      <c r="JO62" s="105"/>
      <c r="JP62" s="105"/>
      <c r="JQ62" s="105"/>
      <c r="JR62" s="105"/>
      <c r="JS62" s="105"/>
      <c r="JT62" s="105"/>
      <c r="JU62" s="105"/>
      <c r="JV62" s="105"/>
      <c r="JW62" s="105"/>
      <c r="JX62" s="105"/>
      <c r="JY62" s="105"/>
      <c r="JZ62" s="105"/>
      <c r="KA62" s="105"/>
      <c r="KB62" s="105"/>
      <c r="KC62" s="105"/>
      <c r="KD62" s="105"/>
      <c r="KE62" s="105"/>
      <c r="KF62" s="105"/>
      <c r="KG62" s="105"/>
      <c r="KH62" s="105"/>
      <c r="KI62" s="105"/>
      <c r="KJ62" s="105"/>
      <c r="KK62" s="105"/>
      <c r="KL62" s="105"/>
      <c r="KM62" s="105"/>
      <c r="KN62" s="105">
        <v>14</v>
      </c>
      <c r="KO62" s="105">
        <v>9</v>
      </c>
      <c r="KP62" s="105"/>
      <c r="KQ62" s="105">
        <v>11</v>
      </c>
      <c r="KR62" s="105">
        <v>85</v>
      </c>
      <c r="KS62" s="105">
        <v>5</v>
      </c>
      <c r="KT62" s="105">
        <v>21</v>
      </c>
      <c r="KU62" s="105"/>
      <c r="KV62" s="105">
        <v>15</v>
      </c>
      <c r="KW62" s="105">
        <v>2</v>
      </c>
      <c r="KX62" s="105">
        <v>7</v>
      </c>
      <c r="KY62" s="105">
        <v>59</v>
      </c>
      <c r="KZ62" s="105">
        <v>10</v>
      </c>
      <c r="LA62" s="105">
        <v>10</v>
      </c>
      <c r="LB62" s="105">
        <v>6</v>
      </c>
      <c r="LC62" s="105">
        <v>12</v>
      </c>
      <c r="LD62" s="105">
        <v>5</v>
      </c>
      <c r="LE62" s="105">
        <v>18</v>
      </c>
      <c r="LF62" s="105">
        <v>1</v>
      </c>
      <c r="LG62" s="105"/>
      <c r="LH62" s="105">
        <v>7</v>
      </c>
      <c r="LI62" s="105">
        <v>8</v>
      </c>
      <c r="LJ62" s="105">
        <v>4</v>
      </c>
      <c r="LK62" s="105">
        <v>6</v>
      </c>
      <c r="LL62" s="105"/>
      <c r="LM62" s="105"/>
      <c r="LN62" s="105"/>
      <c r="LO62" s="105"/>
      <c r="LP62" s="105"/>
      <c r="LQ62" s="105"/>
      <c r="LR62" s="105">
        <v>0</v>
      </c>
      <c r="LS62" s="105">
        <v>0</v>
      </c>
      <c r="LT62" s="105">
        <v>0</v>
      </c>
      <c r="LU62" s="105">
        <v>0</v>
      </c>
      <c r="LV62" s="105">
        <v>0</v>
      </c>
      <c r="LW62" s="105">
        <v>0</v>
      </c>
      <c r="LX62" s="105">
        <v>0</v>
      </c>
      <c r="LY62" s="105">
        <v>0</v>
      </c>
      <c r="LZ62" s="105">
        <v>0</v>
      </c>
      <c r="MA62" s="105">
        <v>0</v>
      </c>
      <c r="MB62" s="105">
        <v>0</v>
      </c>
      <c r="MC62" s="105">
        <v>0</v>
      </c>
      <c r="MD62" s="105">
        <v>0</v>
      </c>
      <c r="ME62" s="105">
        <v>0</v>
      </c>
      <c r="MF62" s="105">
        <v>0</v>
      </c>
      <c r="MG62" s="144" t="str">
        <f t="shared" si="58"/>
        <v/>
      </c>
      <c r="MH62" s="144" t="str">
        <f t="shared" si="59"/>
        <v/>
      </c>
      <c r="MJ62" s="143">
        <f t="shared" si="60"/>
        <v>0</v>
      </c>
      <c r="MK62" s="143">
        <f t="shared" si="84"/>
        <v>0</v>
      </c>
      <c r="ML62" s="143">
        <f t="shared" si="85"/>
        <v>124</v>
      </c>
      <c r="MM62" s="142">
        <f t="shared" si="61"/>
        <v>165</v>
      </c>
      <c r="MN62" s="142">
        <f t="shared" si="62"/>
        <v>26</v>
      </c>
      <c r="MO62" s="142">
        <f t="shared" si="63"/>
        <v>0</v>
      </c>
      <c r="MQ62" s="142">
        <f t="shared" si="107"/>
        <v>101</v>
      </c>
      <c r="MR62" s="143">
        <f t="shared" si="108"/>
        <v>36</v>
      </c>
      <c r="MS62" s="105">
        <f t="shared" si="109"/>
        <v>68</v>
      </c>
      <c r="MT62" s="105">
        <f t="shared" si="110"/>
        <v>26</v>
      </c>
      <c r="MU62" s="105">
        <f t="shared" si="90"/>
        <v>35</v>
      </c>
      <c r="MV62" s="105">
        <f t="shared" si="111"/>
        <v>8</v>
      </c>
      <c r="MW62" s="105">
        <f t="shared" si="112"/>
        <v>18</v>
      </c>
      <c r="MX62" s="105"/>
      <c r="MY62" s="105"/>
      <c r="MZ62" s="105">
        <f t="shared" si="113"/>
        <v>0</v>
      </c>
      <c r="NA62" s="105">
        <f t="shared" si="114"/>
        <v>0</v>
      </c>
      <c r="NB62" s="105">
        <f t="shared" si="115"/>
        <v>0</v>
      </c>
      <c r="NC62" s="105">
        <f t="shared" si="100"/>
        <v>0</v>
      </c>
      <c r="ND62" s="144" t="str">
        <f t="shared" si="64"/>
        <v/>
      </c>
      <c r="NE62" s="144" t="str">
        <f t="shared" si="65"/>
        <v/>
      </c>
    </row>
    <row r="63" ht="15" spans="2:369">
      <c r="B63" s="138" t="s">
        <v>1022</v>
      </c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>
        <v>1029</v>
      </c>
      <c r="AX63" s="105">
        <v>1572</v>
      </c>
      <c r="AY63" s="105">
        <v>629</v>
      </c>
      <c r="AZ63" s="105">
        <v>491</v>
      </c>
      <c r="BA63" s="105">
        <v>1689</v>
      </c>
      <c r="BB63" s="105">
        <v>1018</v>
      </c>
      <c r="BC63" s="105">
        <v>1032</v>
      </c>
      <c r="BD63" s="105">
        <v>914</v>
      </c>
      <c r="BE63" s="105">
        <v>444</v>
      </c>
      <c r="BF63" s="105">
        <v>1899</v>
      </c>
      <c r="BG63" s="105">
        <v>2510</v>
      </c>
      <c r="BH63" s="105">
        <v>2339</v>
      </c>
      <c r="BI63" s="105">
        <v>2368</v>
      </c>
      <c r="BJ63" s="105">
        <v>2486</v>
      </c>
      <c r="BK63" s="105">
        <v>549</v>
      </c>
      <c r="BL63" s="105">
        <v>1048</v>
      </c>
      <c r="BM63" s="105">
        <v>3529</v>
      </c>
      <c r="BN63" s="105">
        <v>2786</v>
      </c>
      <c r="BO63" s="105">
        <v>1532</v>
      </c>
      <c r="BP63" s="105">
        <v>2660</v>
      </c>
      <c r="BQ63" s="105">
        <v>1299</v>
      </c>
      <c r="BR63" s="105">
        <v>538</v>
      </c>
      <c r="BS63" s="105">
        <v>832</v>
      </c>
      <c r="BT63" s="105">
        <v>490</v>
      </c>
      <c r="BU63" s="105">
        <v>129</v>
      </c>
      <c r="BV63" s="105">
        <v>202</v>
      </c>
      <c r="BW63" s="105">
        <v>199</v>
      </c>
      <c r="BX63" s="105">
        <v>601</v>
      </c>
      <c r="BY63" s="105">
        <v>388</v>
      </c>
      <c r="BZ63" s="139">
        <f t="shared" si="41"/>
        <v>-0.890053839614622</v>
      </c>
      <c r="CA63" s="139">
        <f t="shared" si="42"/>
        <v>-0.354409317803661</v>
      </c>
      <c r="CB63" s="140">
        <f t="shared" si="43"/>
        <v>0</v>
      </c>
      <c r="CC63" s="140">
        <f t="shared" si="67"/>
        <v>0</v>
      </c>
      <c r="CD63" s="140">
        <f t="shared" si="68"/>
        <v>0</v>
      </c>
      <c r="CE63" s="141">
        <f t="shared" si="44"/>
        <v>2601</v>
      </c>
      <c r="CF63" s="141">
        <f t="shared" si="45"/>
        <v>17819</v>
      </c>
      <c r="CG63" s="141">
        <f t="shared" si="46"/>
        <v>15594</v>
      </c>
      <c r="CH63" s="141">
        <f t="shared" si="47"/>
        <v>1188</v>
      </c>
      <c r="CI63" s="142">
        <f t="shared" si="69"/>
        <v>0</v>
      </c>
      <c r="CJ63" s="142">
        <f t="shared" si="70"/>
        <v>0</v>
      </c>
      <c r="CK63" s="143">
        <f t="shared" si="71"/>
        <v>0</v>
      </c>
      <c r="CL63" s="105">
        <f t="shared" si="72"/>
        <v>0</v>
      </c>
      <c r="CM63" s="105">
        <f t="shared" si="73"/>
        <v>0</v>
      </c>
      <c r="CN63" s="105">
        <f t="shared" si="74"/>
        <v>2601</v>
      </c>
      <c r="CO63" s="105">
        <f t="shared" si="75"/>
        <v>2809</v>
      </c>
      <c r="CP63" s="105">
        <f t="shared" si="76"/>
        <v>2964</v>
      </c>
      <c r="CQ63" s="105">
        <f t="shared" si="106"/>
        <v>4853</v>
      </c>
      <c r="CR63" s="105">
        <f t="shared" si="103"/>
        <v>7193</v>
      </c>
      <c r="CS63" s="105">
        <f t="shared" si="104"/>
        <v>5126</v>
      </c>
      <c r="CT63" s="105">
        <f t="shared" si="13"/>
        <v>6978</v>
      </c>
      <c r="CU63" s="105">
        <f t="shared" si="14"/>
        <v>2669</v>
      </c>
      <c r="CV63" s="105">
        <f t="shared" si="15"/>
        <v>821</v>
      </c>
      <c r="CW63" s="139">
        <f t="shared" si="16"/>
        <v>-0.885861253996941</v>
      </c>
      <c r="CX63" s="139">
        <f t="shared" si="17"/>
        <v>-0.692394155114275</v>
      </c>
      <c r="CY63" s="131"/>
      <c r="CZ63" s="138" t="s">
        <v>1047</v>
      </c>
      <c r="DA63" s="138" t="s">
        <v>1047</v>
      </c>
      <c r="DB63" s="105"/>
      <c r="DC63" s="105"/>
      <c r="DD63" s="105"/>
      <c r="DE63" s="105"/>
      <c r="DF63" s="105"/>
      <c r="DG63" s="105"/>
      <c r="DH63" s="105"/>
      <c r="DI63" s="105"/>
      <c r="DJ63" s="105"/>
      <c r="DK63" s="105"/>
      <c r="DL63" s="105"/>
      <c r="DM63" s="105"/>
      <c r="DN63" s="105"/>
      <c r="DO63" s="105"/>
      <c r="DP63" s="105"/>
      <c r="DQ63" s="105"/>
      <c r="DR63" s="105"/>
      <c r="DS63" s="105"/>
      <c r="DT63" s="105"/>
      <c r="DU63" s="105"/>
      <c r="DV63" s="105"/>
      <c r="DW63" s="105"/>
      <c r="DX63" s="105"/>
      <c r="DY63" s="105"/>
      <c r="DZ63" s="105"/>
      <c r="EA63" s="105"/>
      <c r="EB63" s="105"/>
      <c r="EC63" s="105"/>
      <c r="ED63" s="105"/>
      <c r="EE63" s="105"/>
      <c r="EF63" s="105"/>
      <c r="EG63" s="105"/>
      <c r="EH63" s="105"/>
      <c r="EI63" s="105"/>
      <c r="EJ63" s="105"/>
      <c r="EK63" s="105"/>
      <c r="EL63" s="105"/>
      <c r="EM63" s="105"/>
      <c r="EN63" s="105"/>
      <c r="EO63" s="105"/>
      <c r="EP63" s="105"/>
      <c r="EQ63" s="105"/>
      <c r="ER63" s="105"/>
      <c r="ES63" s="105"/>
      <c r="ET63" s="105"/>
      <c r="EU63" s="105"/>
      <c r="EV63" s="105"/>
      <c r="EW63" s="105"/>
      <c r="EX63" s="105"/>
      <c r="EY63" s="105">
        <v>945</v>
      </c>
      <c r="EZ63" s="105">
        <v>872</v>
      </c>
      <c r="FA63" s="105"/>
      <c r="FB63" s="105">
        <v>2007</v>
      </c>
      <c r="FC63" s="105">
        <v>1046</v>
      </c>
      <c r="FD63" s="105">
        <v>1225</v>
      </c>
      <c r="FE63" s="105">
        <v>675</v>
      </c>
      <c r="FF63" s="105">
        <v>1772</v>
      </c>
      <c r="FG63" s="105">
        <v>660</v>
      </c>
      <c r="FH63" s="105">
        <v>561</v>
      </c>
      <c r="FI63" s="105">
        <v>404</v>
      </c>
      <c r="FJ63" s="105">
        <v>106</v>
      </c>
      <c r="FK63" s="105">
        <v>499</v>
      </c>
      <c r="FL63" s="105">
        <v>356</v>
      </c>
      <c r="FM63" s="105">
        <v>237</v>
      </c>
      <c r="FN63" s="105">
        <v>219</v>
      </c>
      <c r="FO63" s="105">
        <v>291</v>
      </c>
      <c r="FP63" s="105">
        <v>236</v>
      </c>
      <c r="FQ63" s="105">
        <v>8</v>
      </c>
      <c r="FR63" s="105">
        <v>109</v>
      </c>
      <c r="FS63" s="105">
        <v>156</v>
      </c>
      <c r="FT63" s="105">
        <v>66</v>
      </c>
      <c r="FU63" s="105">
        <v>156</v>
      </c>
      <c r="FV63" s="105">
        <v>12</v>
      </c>
      <c r="FW63" s="105">
        <v>21</v>
      </c>
      <c r="FX63" s="105">
        <v>0</v>
      </c>
      <c r="FY63" s="144" t="str">
        <f t="shared" si="48"/>
        <v/>
      </c>
      <c r="FZ63" s="144" t="str">
        <f t="shared" si="49"/>
        <v/>
      </c>
      <c r="GA63" s="140">
        <f t="shared" si="50"/>
        <v>0</v>
      </c>
      <c r="GB63" s="140">
        <v>0</v>
      </c>
      <c r="GC63" s="140">
        <v>0</v>
      </c>
      <c r="GD63" s="141">
        <f t="shared" si="51"/>
        <v>0</v>
      </c>
      <c r="GE63" s="141">
        <f t="shared" si="52"/>
        <v>10167</v>
      </c>
      <c r="GF63" s="141">
        <f t="shared" si="53"/>
        <v>2439</v>
      </c>
      <c r="GG63" s="141">
        <f t="shared" si="54"/>
        <v>33</v>
      </c>
      <c r="GH63" s="142">
        <v>0</v>
      </c>
      <c r="GI63" s="142">
        <v>0</v>
      </c>
      <c r="GJ63" s="142">
        <v>0</v>
      </c>
      <c r="GK63" s="143">
        <v>0</v>
      </c>
      <c r="GL63" s="105">
        <v>0</v>
      </c>
      <c r="GM63" s="105">
        <v>0</v>
      </c>
      <c r="GN63" s="105">
        <v>0</v>
      </c>
      <c r="GO63" s="105">
        <v>1817</v>
      </c>
      <c r="GP63" s="105">
        <v>3053</v>
      </c>
      <c r="GQ63" s="105">
        <f t="shared" si="101"/>
        <v>3672</v>
      </c>
      <c r="GR63" s="105">
        <f t="shared" si="105"/>
        <v>1625</v>
      </c>
      <c r="GS63" s="105">
        <f t="shared" si="102"/>
        <v>961</v>
      </c>
      <c r="GT63" s="105">
        <f t="shared" si="82"/>
        <v>747</v>
      </c>
      <c r="GU63" s="105">
        <f t="shared" si="83"/>
        <v>353</v>
      </c>
      <c r="GV63" s="105">
        <f t="shared" si="55"/>
        <v>378</v>
      </c>
      <c r="GW63" s="139">
        <f t="shared" si="97"/>
        <v>-0.767384615384615</v>
      </c>
      <c r="GX63" s="139">
        <f t="shared" si="98"/>
        <v>0.0708215297450425</v>
      </c>
      <c r="GY63" s="147"/>
      <c r="GZ63" s="138" t="s">
        <v>1048</v>
      </c>
      <c r="HA63" s="105"/>
      <c r="HB63" s="105"/>
      <c r="HC63" s="105"/>
      <c r="HD63" s="105"/>
      <c r="HE63" s="105"/>
      <c r="HF63" s="105"/>
      <c r="HG63" s="105"/>
      <c r="HH63" s="105"/>
      <c r="HI63" s="105"/>
      <c r="HJ63" s="105"/>
      <c r="HK63" s="105"/>
      <c r="HL63" s="105"/>
      <c r="HM63" s="105"/>
      <c r="HN63" s="105"/>
      <c r="HO63" s="105"/>
      <c r="HP63" s="105"/>
      <c r="HQ63" s="105"/>
      <c r="HR63" s="105"/>
      <c r="HS63" s="105"/>
      <c r="HT63" s="105"/>
      <c r="HU63" s="105"/>
      <c r="HV63" s="105"/>
      <c r="HW63" s="105"/>
      <c r="HX63" s="105"/>
      <c r="HY63" s="105"/>
      <c r="HZ63" s="105"/>
      <c r="IA63" s="105"/>
      <c r="IB63" s="105"/>
      <c r="IC63" s="105"/>
      <c r="ID63" s="105"/>
      <c r="IE63" s="105">
        <v>36</v>
      </c>
      <c r="IF63" s="105">
        <v>24</v>
      </c>
      <c r="IG63" s="105">
        <v>28</v>
      </c>
      <c r="IH63" s="105">
        <v>33</v>
      </c>
      <c r="II63" s="105">
        <v>52</v>
      </c>
      <c r="IJ63" s="105">
        <v>78</v>
      </c>
      <c r="IK63" s="105">
        <v>45</v>
      </c>
      <c r="IL63" s="105"/>
      <c r="IM63" s="105">
        <v>12</v>
      </c>
      <c r="IN63" s="105">
        <v>53</v>
      </c>
      <c r="IO63" s="105">
        <v>34</v>
      </c>
      <c r="IP63" s="105"/>
      <c r="IQ63" s="105">
        <v>13</v>
      </c>
      <c r="IR63" s="105"/>
      <c r="IS63" s="105">
        <v>14</v>
      </c>
      <c r="IT63" s="105">
        <v>38</v>
      </c>
      <c r="IU63" s="105">
        <v>42</v>
      </c>
      <c r="IV63" s="105">
        <v>44</v>
      </c>
      <c r="IW63" s="105">
        <v>10</v>
      </c>
      <c r="IX63" s="105">
        <v>2</v>
      </c>
      <c r="IY63" s="105"/>
      <c r="IZ63" s="105">
        <v>22</v>
      </c>
      <c r="JA63" s="105">
        <v>1</v>
      </c>
      <c r="JB63" s="105">
        <v>1</v>
      </c>
      <c r="JC63" s="105"/>
      <c r="JD63" s="105"/>
      <c r="JE63" s="105"/>
      <c r="JF63" s="105"/>
      <c r="JG63" s="105"/>
      <c r="JH63" s="105"/>
      <c r="JI63" s="138" t="s">
        <v>1048</v>
      </c>
      <c r="JJ63" s="105"/>
      <c r="JK63" s="105"/>
      <c r="JL63" s="105"/>
      <c r="JM63" s="105"/>
      <c r="JN63" s="105"/>
      <c r="JO63" s="105"/>
      <c r="JP63" s="105"/>
      <c r="JQ63" s="105"/>
      <c r="JR63" s="105"/>
      <c r="JS63" s="105"/>
      <c r="JT63" s="105"/>
      <c r="JU63" s="105"/>
      <c r="JV63" s="105"/>
      <c r="JW63" s="105"/>
      <c r="JX63" s="105"/>
      <c r="JY63" s="105"/>
      <c r="JZ63" s="105"/>
      <c r="KA63" s="105"/>
      <c r="KB63" s="105"/>
      <c r="KC63" s="105"/>
      <c r="KD63" s="105"/>
      <c r="KE63" s="105"/>
      <c r="KF63" s="105"/>
      <c r="KG63" s="105"/>
      <c r="KH63" s="105"/>
      <c r="KI63" s="105"/>
      <c r="KJ63" s="105"/>
      <c r="KK63" s="105"/>
      <c r="KL63" s="105"/>
      <c r="KM63" s="105"/>
      <c r="KN63" s="105">
        <v>36</v>
      </c>
      <c r="KO63" s="105">
        <v>24</v>
      </c>
      <c r="KP63" s="105">
        <v>28</v>
      </c>
      <c r="KQ63" s="105">
        <v>33</v>
      </c>
      <c r="KR63" s="105">
        <v>52</v>
      </c>
      <c r="KS63" s="105">
        <v>78</v>
      </c>
      <c r="KT63" s="105">
        <v>45</v>
      </c>
      <c r="KU63" s="105"/>
      <c r="KV63" s="105">
        <v>12</v>
      </c>
      <c r="KW63" s="105">
        <v>53</v>
      </c>
      <c r="KX63" s="105">
        <v>34</v>
      </c>
      <c r="KY63" s="105"/>
      <c r="KZ63" s="105">
        <v>13</v>
      </c>
      <c r="LA63" s="105"/>
      <c r="LB63" s="105">
        <v>14</v>
      </c>
      <c r="LC63" s="105">
        <v>38</v>
      </c>
      <c r="LD63" s="105">
        <v>42</v>
      </c>
      <c r="LE63" s="105">
        <v>44</v>
      </c>
      <c r="LF63" s="105">
        <v>10</v>
      </c>
      <c r="LG63" s="105">
        <v>2</v>
      </c>
      <c r="LH63" s="105"/>
      <c r="LI63" s="105">
        <v>22</v>
      </c>
      <c r="LJ63" s="105">
        <v>1</v>
      </c>
      <c r="LK63" s="105">
        <v>1</v>
      </c>
      <c r="LL63" s="105"/>
      <c r="LM63" s="105"/>
      <c r="LN63" s="105"/>
      <c r="LO63" s="105"/>
      <c r="LP63" s="105"/>
      <c r="LQ63" s="105"/>
      <c r="LR63" s="105">
        <v>0</v>
      </c>
      <c r="LS63" s="105">
        <v>0</v>
      </c>
      <c r="LT63" s="105">
        <v>0</v>
      </c>
      <c r="LU63" s="105">
        <v>0</v>
      </c>
      <c r="LV63" s="105">
        <v>0</v>
      </c>
      <c r="LW63" s="105">
        <v>0</v>
      </c>
      <c r="LX63" s="105">
        <v>0</v>
      </c>
      <c r="LY63" s="105">
        <v>0</v>
      </c>
      <c r="LZ63" s="105">
        <v>5</v>
      </c>
      <c r="MA63" s="105">
        <v>0</v>
      </c>
      <c r="MB63" s="105">
        <v>0</v>
      </c>
      <c r="MC63" s="105">
        <v>0</v>
      </c>
      <c r="MD63" s="105">
        <v>0</v>
      </c>
      <c r="ME63" s="105">
        <v>0</v>
      </c>
      <c r="MF63" s="105">
        <v>0</v>
      </c>
      <c r="MG63" s="144" t="str">
        <f t="shared" si="58"/>
        <v/>
      </c>
      <c r="MH63" s="144" t="str">
        <f t="shared" si="59"/>
        <v/>
      </c>
      <c r="MJ63" s="143">
        <f t="shared" si="60"/>
        <v>0</v>
      </c>
      <c r="MK63" s="143">
        <f t="shared" si="84"/>
        <v>0</v>
      </c>
      <c r="ML63" s="143">
        <f t="shared" si="85"/>
        <v>251</v>
      </c>
      <c r="MM63" s="142">
        <f t="shared" si="61"/>
        <v>295</v>
      </c>
      <c r="MN63" s="142">
        <f t="shared" si="62"/>
        <v>36</v>
      </c>
      <c r="MO63" s="142">
        <f t="shared" si="63"/>
        <v>5</v>
      </c>
      <c r="MQ63" s="142">
        <f t="shared" si="107"/>
        <v>163</v>
      </c>
      <c r="MR63" s="143">
        <f t="shared" si="108"/>
        <v>57</v>
      </c>
      <c r="MS63" s="105">
        <f t="shared" si="109"/>
        <v>87</v>
      </c>
      <c r="MT63" s="105">
        <f t="shared" si="110"/>
        <v>27</v>
      </c>
      <c r="MU63" s="105">
        <f t="shared" si="90"/>
        <v>124</v>
      </c>
      <c r="MV63" s="105">
        <f t="shared" si="111"/>
        <v>12</v>
      </c>
      <c r="MW63" s="105">
        <f t="shared" si="112"/>
        <v>24</v>
      </c>
      <c r="MX63" s="105"/>
      <c r="MY63" s="105"/>
      <c r="MZ63" s="105">
        <f t="shared" si="113"/>
        <v>0</v>
      </c>
      <c r="NA63" s="105">
        <f t="shared" si="114"/>
        <v>0</v>
      </c>
      <c r="NB63" s="105">
        <f t="shared" si="115"/>
        <v>5</v>
      </c>
      <c r="NC63" s="105">
        <f t="shared" si="100"/>
        <v>0</v>
      </c>
      <c r="ND63" s="144" t="str">
        <f t="shared" si="64"/>
        <v/>
      </c>
      <c r="NE63" s="144" t="str">
        <f t="shared" si="65"/>
        <v/>
      </c>
    </row>
    <row r="64" ht="15" spans="2:369">
      <c r="B64" s="138" t="s">
        <v>487</v>
      </c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>
        <v>541</v>
      </c>
      <c r="AH64" s="105">
        <v>263</v>
      </c>
      <c r="AI64" s="105">
        <v>476</v>
      </c>
      <c r="AJ64" s="105">
        <v>338</v>
      </c>
      <c r="AK64" s="105">
        <v>789</v>
      </c>
      <c r="AL64" s="105">
        <v>990</v>
      </c>
      <c r="AM64" s="105">
        <v>1632</v>
      </c>
      <c r="AN64" s="105">
        <v>484</v>
      </c>
      <c r="AO64" s="105">
        <v>1514</v>
      </c>
      <c r="AP64" s="105">
        <v>1470</v>
      </c>
      <c r="AQ64" s="105">
        <v>1255</v>
      </c>
      <c r="AR64" s="105">
        <v>1419</v>
      </c>
      <c r="AS64" s="105">
        <v>833</v>
      </c>
      <c r="AT64" s="105">
        <v>1589</v>
      </c>
      <c r="AU64" s="105">
        <v>1770</v>
      </c>
      <c r="AV64" s="105">
        <v>454</v>
      </c>
      <c r="AW64" s="105">
        <v>2852</v>
      </c>
      <c r="AX64" s="105">
        <v>4710</v>
      </c>
      <c r="AY64" s="105">
        <v>3652</v>
      </c>
      <c r="AZ64" s="105">
        <v>1234</v>
      </c>
      <c r="BA64" s="105">
        <v>836</v>
      </c>
      <c r="BB64" s="105">
        <v>40</v>
      </c>
      <c r="BC64" s="105">
        <v>1189</v>
      </c>
      <c r="BD64" s="105">
        <v>1469</v>
      </c>
      <c r="BE64" s="105">
        <v>1024</v>
      </c>
      <c r="BF64" s="105">
        <v>1251</v>
      </c>
      <c r="BG64" s="105">
        <v>202</v>
      </c>
      <c r="BH64" s="105">
        <v>2200</v>
      </c>
      <c r="BI64" s="105">
        <v>1985</v>
      </c>
      <c r="BJ64" s="105">
        <v>560</v>
      </c>
      <c r="BK64" s="105">
        <v>1615</v>
      </c>
      <c r="BL64" s="105">
        <v>817</v>
      </c>
      <c r="BM64" s="105">
        <v>1138</v>
      </c>
      <c r="BN64" s="105">
        <v>491</v>
      </c>
      <c r="BO64" s="105">
        <v>11</v>
      </c>
      <c r="BP64" s="105">
        <v>0</v>
      </c>
      <c r="BQ64" s="105">
        <v>0</v>
      </c>
      <c r="BR64" s="105">
        <v>0</v>
      </c>
      <c r="BS64" s="105">
        <v>0</v>
      </c>
      <c r="BT64" s="105">
        <v>1</v>
      </c>
      <c r="BU64" s="105">
        <v>1</v>
      </c>
      <c r="BV64" s="105">
        <v>0</v>
      </c>
      <c r="BW64" s="105">
        <v>0</v>
      </c>
      <c r="BX64" s="105">
        <v>0</v>
      </c>
      <c r="BY64" s="105">
        <v>0</v>
      </c>
      <c r="BZ64" s="139" t="str">
        <f t="shared" si="41"/>
        <v/>
      </c>
      <c r="CA64" s="139" t="str">
        <f t="shared" si="42"/>
        <v/>
      </c>
      <c r="CB64" s="140">
        <f t="shared" si="43"/>
        <v>0</v>
      </c>
      <c r="CC64" s="140">
        <f t="shared" si="67"/>
        <v>0</v>
      </c>
      <c r="CD64" s="140">
        <f t="shared" si="68"/>
        <v>3397</v>
      </c>
      <c r="CE64" s="141">
        <f t="shared" si="44"/>
        <v>19982</v>
      </c>
      <c r="CF64" s="141">
        <f t="shared" si="45"/>
        <v>15642</v>
      </c>
      <c r="CG64" s="141">
        <f t="shared" si="46"/>
        <v>4074</v>
      </c>
      <c r="CH64" s="141">
        <f t="shared" si="47"/>
        <v>0</v>
      </c>
      <c r="CI64" s="142">
        <f t="shared" si="69"/>
        <v>1280</v>
      </c>
      <c r="CJ64" s="142">
        <f t="shared" si="70"/>
        <v>2117</v>
      </c>
      <c r="CK64" s="143">
        <f t="shared" si="71"/>
        <v>3630</v>
      </c>
      <c r="CL64" s="105">
        <f t="shared" si="72"/>
        <v>4144</v>
      </c>
      <c r="CM64" s="105">
        <f t="shared" si="73"/>
        <v>4192</v>
      </c>
      <c r="CN64" s="105">
        <f t="shared" si="74"/>
        <v>8016</v>
      </c>
      <c r="CO64" s="105">
        <f t="shared" si="75"/>
        <v>5722</v>
      </c>
      <c r="CP64" s="105">
        <f t="shared" si="76"/>
        <v>2698</v>
      </c>
      <c r="CQ64" s="105">
        <f t="shared" si="106"/>
        <v>2477</v>
      </c>
      <c r="CR64" s="105">
        <f t="shared" si="103"/>
        <v>4745</v>
      </c>
      <c r="CS64" s="105">
        <f t="shared" si="104"/>
        <v>3570</v>
      </c>
      <c r="CT64" s="105">
        <f t="shared" si="13"/>
        <v>502</v>
      </c>
      <c r="CU64" s="105">
        <f t="shared" si="14"/>
        <v>0</v>
      </c>
      <c r="CV64" s="105">
        <f t="shared" si="15"/>
        <v>2</v>
      </c>
      <c r="CW64" s="139">
        <f t="shared" si="16"/>
        <v>-0.999578503688093</v>
      </c>
      <c r="CX64" s="139" t="str">
        <f t="shared" si="17"/>
        <v/>
      </c>
      <c r="CY64" s="131"/>
      <c r="CZ64" s="138" t="s">
        <v>1049</v>
      </c>
      <c r="DA64" s="138" t="s">
        <v>1049</v>
      </c>
      <c r="DB64" s="105"/>
      <c r="DC64" s="105"/>
      <c r="DD64" s="105"/>
      <c r="DE64" s="105"/>
      <c r="DF64" s="105"/>
      <c r="DG64" s="105"/>
      <c r="DH64" s="105"/>
      <c r="DI64" s="105"/>
      <c r="DJ64" s="105"/>
      <c r="DK64" s="105"/>
      <c r="DL64" s="105"/>
      <c r="DM64" s="105"/>
      <c r="DN64" s="105"/>
      <c r="DO64" s="105"/>
      <c r="DP64" s="105"/>
      <c r="DQ64" s="105"/>
      <c r="DR64" s="105"/>
      <c r="DS64" s="105"/>
      <c r="DT64" s="105"/>
      <c r="DU64" s="105"/>
      <c r="DV64" s="105"/>
      <c r="DW64" s="105"/>
      <c r="DX64" s="105"/>
      <c r="DY64" s="105"/>
      <c r="DZ64" s="105"/>
      <c r="EA64" s="105"/>
      <c r="EB64" s="105"/>
      <c r="EC64" s="105"/>
      <c r="ED64" s="105"/>
      <c r="EE64" s="105"/>
      <c r="EF64" s="105"/>
      <c r="EG64" s="105"/>
      <c r="EH64" s="105"/>
      <c r="EI64" s="105"/>
      <c r="EJ64" s="105"/>
      <c r="EK64" s="105"/>
      <c r="EL64" s="105"/>
      <c r="EM64" s="105"/>
      <c r="EN64" s="105"/>
      <c r="EO64" s="105"/>
      <c r="EP64" s="105"/>
      <c r="EQ64" s="105"/>
      <c r="ER64" s="105"/>
      <c r="ES64" s="105"/>
      <c r="ET64" s="105">
        <v>575</v>
      </c>
      <c r="EU64" s="105">
        <v>610</v>
      </c>
      <c r="EV64" s="105">
        <v>1220</v>
      </c>
      <c r="EW64" s="105">
        <v>1222</v>
      </c>
      <c r="EX64" s="105">
        <v>1207</v>
      </c>
      <c r="EY64" s="105">
        <v>1047</v>
      </c>
      <c r="EZ64" s="105">
        <v>1184</v>
      </c>
      <c r="FA64" s="105">
        <v>976</v>
      </c>
      <c r="FB64" s="105">
        <v>1130</v>
      </c>
      <c r="FC64" s="105">
        <v>1292</v>
      </c>
      <c r="FD64" s="105">
        <v>1159</v>
      </c>
      <c r="FE64" s="105">
        <v>1350</v>
      </c>
      <c r="FF64" s="105">
        <v>1605</v>
      </c>
      <c r="FG64" s="105">
        <v>1658</v>
      </c>
      <c r="FH64" s="105">
        <v>1791</v>
      </c>
      <c r="FI64" s="105">
        <v>2018</v>
      </c>
      <c r="FJ64" s="105">
        <v>346</v>
      </c>
      <c r="FK64" s="105">
        <v>393</v>
      </c>
      <c r="FL64" s="105">
        <v>513</v>
      </c>
      <c r="FM64" s="105">
        <v>775</v>
      </c>
      <c r="FN64" s="105">
        <v>639</v>
      </c>
      <c r="FO64" s="105">
        <v>1010</v>
      </c>
      <c r="FP64" s="105">
        <v>3693</v>
      </c>
      <c r="FQ64" s="105">
        <v>1580</v>
      </c>
      <c r="FR64" s="105">
        <v>1010</v>
      </c>
      <c r="FS64" s="105">
        <v>1945</v>
      </c>
      <c r="FT64" s="105">
        <v>2646</v>
      </c>
      <c r="FU64" s="105">
        <v>300</v>
      </c>
      <c r="FV64" s="105">
        <v>400</v>
      </c>
      <c r="FW64" s="105">
        <v>323</v>
      </c>
      <c r="FX64" s="105">
        <v>421</v>
      </c>
      <c r="FY64" s="144">
        <f t="shared" si="48"/>
        <v>1.82066276803119</v>
      </c>
      <c r="FZ64" s="144">
        <f t="shared" si="49"/>
        <v>0.303405572755418</v>
      </c>
      <c r="GA64" s="140">
        <f t="shared" si="50"/>
        <v>0</v>
      </c>
      <c r="GB64" s="140">
        <v>0</v>
      </c>
      <c r="GC64" s="140">
        <v>0</v>
      </c>
      <c r="GD64" s="141">
        <f t="shared" si="51"/>
        <v>3627</v>
      </c>
      <c r="GE64" s="141">
        <f t="shared" si="52"/>
        <v>16417</v>
      </c>
      <c r="GF64" s="141">
        <f t="shared" si="53"/>
        <v>14850</v>
      </c>
      <c r="GG64" s="141">
        <f t="shared" si="54"/>
        <v>1144</v>
      </c>
      <c r="GH64" s="142">
        <v>0</v>
      </c>
      <c r="GI64" s="142">
        <v>0</v>
      </c>
      <c r="GJ64" s="142">
        <v>0</v>
      </c>
      <c r="GK64" s="143">
        <v>0</v>
      </c>
      <c r="GL64" s="105">
        <v>0</v>
      </c>
      <c r="GM64" s="105">
        <v>575</v>
      </c>
      <c r="GN64" s="105">
        <v>3052</v>
      </c>
      <c r="GO64" s="105">
        <v>3438</v>
      </c>
      <c r="GP64" s="105">
        <v>3398</v>
      </c>
      <c r="GQ64" s="105">
        <f t="shared" si="101"/>
        <v>4114</v>
      </c>
      <c r="GR64" s="105">
        <f t="shared" si="105"/>
        <v>5467</v>
      </c>
      <c r="GS64" s="105">
        <f t="shared" si="102"/>
        <v>1252</v>
      </c>
      <c r="GT64" s="105">
        <f t="shared" si="82"/>
        <v>2424</v>
      </c>
      <c r="GU64" s="105">
        <f t="shared" si="83"/>
        <v>6283</v>
      </c>
      <c r="GV64" s="105">
        <f t="shared" si="55"/>
        <v>4891</v>
      </c>
      <c r="GW64" s="139">
        <f t="shared" si="97"/>
        <v>-0.105359429303091</v>
      </c>
      <c r="GX64" s="139">
        <f t="shared" si="98"/>
        <v>-0.22155021486551</v>
      </c>
      <c r="GY64" s="147"/>
      <c r="GZ64" s="138" t="s">
        <v>1050</v>
      </c>
      <c r="HA64" s="105"/>
      <c r="HB64" s="105"/>
      <c r="HC64" s="105"/>
      <c r="HD64" s="105"/>
      <c r="HE64" s="105"/>
      <c r="HF64" s="105"/>
      <c r="HG64" s="105"/>
      <c r="HH64" s="105"/>
      <c r="HI64" s="105"/>
      <c r="HJ64" s="105"/>
      <c r="HK64" s="105"/>
      <c r="HL64" s="105"/>
      <c r="HM64" s="105"/>
      <c r="HN64" s="105"/>
      <c r="HO64" s="105"/>
      <c r="HP64" s="105"/>
      <c r="HQ64" s="105">
        <v>225</v>
      </c>
      <c r="HR64" s="105">
        <v>1351</v>
      </c>
      <c r="HS64" s="105">
        <v>894</v>
      </c>
      <c r="HT64" s="105">
        <v>2165</v>
      </c>
      <c r="HU64" s="105">
        <v>72</v>
      </c>
      <c r="HV64" s="105">
        <v>52</v>
      </c>
      <c r="HW64" s="105">
        <v>67</v>
      </c>
      <c r="HX64" s="105">
        <v>54</v>
      </c>
      <c r="HY64" s="105">
        <v>61</v>
      </c>
      <c r="HZ64" s="105">
        <v>1</v>
      </c>
      <c r="IA64" s="105">
        <v>10</v>
      </c>
      <c r="IB64" s="105">
        <v>37</v>
      </c>
      <c r="IC64" s="105">
        <v>51</v>
      </c>
      <c r="ID64" s="105">
        <v>56</v>
      </c>
      <c r="IE64" s="105">
        <v>453</v>
      </c>
      <c r="IF64" s="105">
        <v>558</v>
      </c>
      <c r="IG64" s="105">
        <v>510</v>
      </c>
      <c r="IH64" s="105">
        <v>661</v>
      </c>
      <c r="II64" s="105">
        <v>1005</v>
      </c>
      <c r="IJ64" s="105">
        <v>325</v>
      </c>
      <c r="IK64" s="105">
        <v>263</v>
      </c>
      <c r="IL64" s="105">
        <v>20</v>
      </c>
      <c r="IM64" s="105">
        <v>238</v>
      </c>
      <c r="IN64" s="105">
        <v>405</v>
      </c>
      <c r="IO64" s="105">
        <v>416</v>
      </c>
      <c r="IP64" s="105">
        <v>459</v>
      </c>
      <c r="IQ64" s="105">
        <v>33</v>
      </c>
      <c r="IR64" s="105">
        <v>39</v>
      </c>
      <c r="IS64" s="105">
        <v>5</v>
      </c>
      <c r="IT64" s="105">
        <v>40</v>
      </c>
      <c r="IU64" s="105">
        <v>50</v>
      </c>
      <c r="IV64" s="105">
        <v>28</v>
      </c>
      <c r="IW64" s="105">
        <v>17</v>
      </c>
      <c r="IX64" s="105">
        <v>1</v>
      </c>
      <c r="IY64" s="105">
        <v>12</v>
      </c>
      <c r="IZ64" s="105"/>
      <c r="JA64" s="105">
        <v>5</v>
      </c>
      <c r="JB64" s="105"/>
      <c r="JC64" s="105"/>
      <c r="JD64" s="105"/>
      <c r="JE64" s="105"/>
      <c r="JF64" s="105"/>
      <c r="JG64" s="105"/>
      <c r="JH64" s="105"/>
      <c r="JI64" s="138" t="s">
        <v>1050</v>
      </c>
      <c r="JJ64" s="105"/>
      <c r="JK64" s="105"/>
      <c r="JL64" s="105"/>
      <c r="JM64" s="105"/>
      <c r="JN64" s="105"/>
      <c r="JO64" s="105"/>
      <c r="JP64" s="105"/>
      <c r="JQ64" s="105"/>
      <c r="JR64" s="105"/>
      <c r="JS64" s="105"/>
      <c r="JT64" s="105"/>
      <c r="JU64" s="105"/>
      <c r="JV64" s="105"/>
      <c r="JW64" s="105"/>
      <c r="JX64" s="105"/>
      <c r="JY64" s="105"/>
      <c r="JZ64" s="105">
        <v>225</v>
      </c>
      <c r="KA64" s="105">
        <v>1351</v>
      </c>
      <c r="KB64" s="105">
        <v>894</v>
      </c>
      <c r="KC64" s="105">
        <v>2165</v>
      </c>
      <c r="KD64" s="105">
        <v>72</v>
      </c>
      <c r="KE64" s="105">
        <v>52</v>
      </c>
      <c r="KF64" s="105">
        <v>67</v>
      </c>
      <c r="KG64" s="105">
        <v>54</v>
      </c>
      <c r="KH64" s="105">
        <v>61</v>
      </c>
      <c r="KI64" s="105">
        <v>1</v>
      </c>
      <c r="KJ64" s="105">
        <v>10</v>
      </c>
      <c r="KK64" s="105">
        <v>37</v>
      </c>
      <c r="KL64" s="105">
        <v>51</v>
      </c>
      <c r="KM64" s="105">
        <v>56</v>
      </c>
      <c r="KN64" s="105">
        <v>453</v>
      </c>
      <c r="KO64" s="105">
        <v>558</v>
      </c>
      <c r="KP64" s="105">
        <v>510</v>
      </c>
      <c r="KQ64" s="105">
        <v>661</v>
      </c>
      <c r="KR64" s="105">
        <v>1005</v>
      </c>
      <c r="KS64" s="105">
        <v>325</v>
      </c>
      <c r="KT64" s="105">
        <v>263</v>
      </c>
      <c r="KU64" s="105">
        <v>20</v>
      </c>
      <c r="KV64" s="105">
        <v>238</v>
      </c>
      <c r="KW64" s="105">
        <v>405</v>
      </c>
      <c r="KX64" s="105">
        <v>416</v>
      </c>
      <c r="KY64" s="105">
        <v>459</v>
      </c>
      <c r="KZ64" s="105">
        <v>33</v>
      </c>
      <c r="LA64" s="105">
        <v>39</v>
      </c>
      <c r="LB64" s="105">
        <v>5</v>
      </c>
      <c r="LC64" s="105">
        <v>40</v>
      </c>
      <c r="LD64" s="105">
        <v>50</v>
      </c>
      <c r="LE64" s="105">
        <v>28</v>
      </c>
      <c r="LF64" s="105">
        <v>17</v>
      </c>
      <c r="LG64" s="105">
        <v>1</v>
      </c>
      <c r="LH64" s="105">
        <v>12</v>
      </c>
      <c r="LI64" s="105"/>
      <c r="LJ64" s="105">
        <v>5</v>
      </c>
      <c r="LK64" s="105"/>
      <c r="LL64" s="105"/>
      <c r="LM64" s="105"/>
      <c r="LN64" s="105"/>
      <c r="LO64" s="105"/>
      <c r="LP64" s="105"/>
      <c r="LQ64" s="105"/>
      <c r="LR64" s="105">
        <v>0</v>
      </c>
      <c r="LS64" s="105">
        <v>0</v>
      </c>
      <c r="LT64" s="105">
        <v>0</v>
      </c>
      <c r="LU64" s="105"/>
      <c r="LV64" s="105"/>
      <c r="LW64" s="105">
        <v>0</v>
      </c>
      <c r="LX64" s="105">
        <v>0</v>
      </c>
      <c r="LY64" s="105">
        <v>0</v>
      </c>
      <c r="LZ64" s="105">
        <v>0</v>
      </c>
      <c r="MA64" s="105">
        <v>0</v>
      </c>
      <c r="MB64" s="105">
        <v>0</v>
      </c>
      <c r="MC64" s="105">
        <v>0</v>
      </c>
      <c r="MD64" s="105">
        <v>0</v>
      </c>
      <c r="ME64" s="105">
        <v>0</v>
      </c>
      <c r="MF64" s="105">
        <v>0</v>
      </c>
      <c r="MG64" s="144" t="str">
        <f t="shared" si="58"/>
        <v/>
      </c>
      <c r="MH64" s="144" t="str">
        <f t="shared" si="59"/>
        <v/>
      </c>
      <c r="MJ64" s="143">
        <f t="shared" si="60"/>
        <v>0</v>
      </c>
      <c r="MK64" s="143">
        <f t="shared" si="84"/>
        <v>4880</v>
      </c>
      <c r="ML64" s="143">
        <f t="shared" si="85"/>
        <v>3728</v>
      </c>
      <c r="MM64" s="142">
        <f t="shared" si="61"/>
        <v>1996</v>
      </c>
      <c r="MN64" s="142">
        <f t="shared" si="62"/>
        <v>35</v>
      </c>
      <c r="MO64" s="142">
        <f t="shared" si="63"/>
        <v>0</v>
      </c>
      <c r="MQ64" s="142">
        <f t="shared" si="107"/>
        <v>1991</v>
      </c>
      <c r="MR64" s="143">
        <f t="shared" si="108"/>
        <v>521</v>
      </c>
      <c r="MS64" s="105">
        <f t="shared" si="109"/>
        <v>1280</v>
      </c>
      <c r="MT64" s="105">
        <f t="shared" si="110"/>
        <v>77</v>
      </c>
      <c r="MU64" s="105">
        <f t="shared" si="90"/>
        <v>118</v>
      </c>
      <c r="MV64" s="105">
        <f t="shared" si="111"/>
        <v>30</v>
      </c>
      <c r="MW64" s="105">
        <f t="shared" si="112"/>
        <v>5</v>
      </c>
      <c r="MX64" s="105"/>
      <c r="MY64" s="105"/>
      <c r="MZ64" s="105">
        <f t="shared" si="113"/>
        <v>0</v>
      </c>
      <c r="NA64" s="105">
        <f t="shared" si="114"/>
        <v>0</v>
      </c>
      <c r="NB64" s="105">
        <f t="shared" si="115"/>
        <v>0</v>
      </c>
      <c r="NC64" s="105">
        <f t="shared" si="100"/>
        <v>0</v>
      </c>
      <c r="ND64" s="144" t="str">
        <f t="shared" si="64"/>
        <v/>
      </c>
      <c r="NE64" s="144" t="str">
        <f t="shared" si="65"/>
        <v/>
      </c>
    </row>
    <row r="65" ht="15" spans="2:369">
      <c r="B65" s="138" t="s">
        <v>1037</v>
      </c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>
        <v>275</v>
      </c>
      <c r="AL65" s="105">
        <v>343</v>
      </c>
      <c r="AM65" s="105">
        <v>537</v>
      </c>
      <c r="AN65" s="105">
        <v>300</v>
      </c>
      <c r="AO65" s="105">
        <v>566</v>
      </c>
      <c r="AP65" s="105">
        <v>1008</v>
      </c>
      <c r="AQ65" s="105">
        <v>1021</v>
      </c>
      <c r="AR65" s="105">
        <v>1036</v>
      </c>
      <c r="AS65" s="105">
        <v>2561</v>
      </c>
      <c r="AT65" s="105">
        <v>2749</v>
      </c>
      <c r="AU65" s="105">
        <v>2978</v>
      </c>
      <c r="AV65" s="105">
        <v>3686</v>
      </c>
      <c r="AW65" s="105">
        <v>4235</v>
      </c>
      <c r="AX65" s="105">
        <v>4300</v>
      </c>
      <c r="AY65" s="105">
        <v>3266</v>
      </c>
      <c r="AZ65" s="105">
        <v>2850</v>
      </c>
      <c r="BA65" s="105">
        <v>3100</v>
      </c>
      <c r="BB65" s="105">
        <v>2606</v>
      </c>
      <c r="BC65" s="105">
        <v>2949</v>
      </c>
      <c r="BD65" s="105">
        <v>2806</v>
      </c>
      <c r="BE65" s="105">
        <v>2234</v>
      </c>
      <c r="BF65" s="105">
        <v>2128</v>
      </c>
      <c r="BG65" s="105">
        <v>2208</v>
      </c>
      <c r="BH65" s="105">
        <v>2183</v>
      </c>
      <c r="BI65" s="105">
        <v>1890</v>
      </c>
      <c r="BJ65" s="105">
        <v>1836</v>
      </c>
      <c r="BK65" s="105">
        <v>1045</v>
      </c>
      <c r="BL65" s="105">
        <v>1124</v>
      </c>
      <c r="BM65" s="105">
        <v>702</v>
      </c>
      <c r="BN65" s="105">
        <v>392</v>
      </c>
      <c r="BO65" s="105">
        <v>464</v>
      </c>
      <c r="BP65" s="105">
        <v>637</v>
      </c>
      <c r="BQ65" s="105">
        <v>659</v>
      </c>
      <c r="BR65" s="105">
        <v>269</v>
      </c>
      <c r="BS65" s="105">
        <v>639</v>
      </c>
      <c r="BT65" s="105">
        <v>687</v>
      </c>
      <c r="BU65" s="105">
        <v>768</v>
      </c>
      <c r="BV65" s="105">
        <v>763</v>
      </c>
      <c r="BW65" s="105">
        <v>617</v>
      </c>
      <c r="BX65" s="105">
        <v>250</v>
      </c>
      <c r="BY65" s="105">
        <v>497</v>
      </c>
      <c r="BZ65" s="139">
        <f t="shared" si="41"/>
        <v>-0.292022792022792</v>
      </c>
      <c r="CA65" s="139">
        <f t="shared" si="42"/>
        <v>0.988</v>
      </c>
      <c r="CB65" s="140">
        <f t="shared" si="43"/>
        <v>0</v>
      </c>
      <c r="CC65" s="140">
        <f t="shared" si="67"/>
        <v>0</v>
      </c>
      <c r="CD65" s="140">
        <f t="shared" si="68"/>
        <v>618</v>
      </c>
      <c r="CE65" s="141">
        <f t="shared" si="44"/>
        <v>24977</v>
      </c>
      <c r="CF65" s="141">
        <f t="shared" si="45"/>
        <v>30056</v>
      </c>
      <c r="CG65" s="141">
        <f t="shared" si="46"/>
        <v>8149</v>
      </c>
      <c r="CH65" s="141">
        <f t="shared" si="47"/>
        <v>1364</v>
      </c>
      <c r="CI65" s="142">
        <f t="shared" si="69"/>
        <v>0</v>
      </c>
      <c r="CJ65" s="142">
        <f t="shared" si="70"/>
        <v>618</v>
      </c>
      <c r="CK65" s="143">
        <f t="shared" si="71"/>
        <v>1403</v>
      </c>
      <c r="CL65" s="105">
        <f t="shared" si="72"/>
        <v>3065</v>
      </c>
      <c r="CM65" s="105">
        <f t="shared" si="73"/>
        <v>8288</v>
      </c>
      <c r="CN65" s="105">
        <f t="shared" si="74"/>
        <v>12221</v>
      </c>
      <c r="CO65" s="105">
        <f t="shared" si="75"/>
        <v>9216</v>
      </c>
      <c r="CP65" s="105">
        <f t="shared" si="76"/>
        <v>8361</v>
      </c>
      <c r="CQ65" s="105">
        <f t="shared" si="106"/>
        <v>6570</v>
      </c>
      <c r="CR65" s="105">
        <f t="shared" si="103"/>
        <v>5909</v>
      </c>
      <c r="CS65" s="105">
        <f t="shared" si="104"/>
        <v>2871</v>
      </c>
      <c r="CT65" s="105">
        <f t="shared" si="13"/>
        <v>1493</v>
      </c>
      <c r="CU65" s="105">
        <f t="shared" si="14"/>
        <v>1567</v>
      </c>
      <c r="CV65" s="105">
        <f t="shared" si="15"/>
        <v>2218</v>
      </c>
      <c r="CW65" s="139">
        <f t="shared" si="16"/>
        <v>-0.624640379082755</v>
      </c>
      <c r="CX65" s="139">
        <f t="shared" si="17"/>
        <v>0.415443522654754</v>
      </c>
      <c r="CY65" s="131"/>
      <c r="CZ65" s="138" t="s">
        <v>1051</v>
      </c>
      <c r="DA65" s="138" t="s">
        <v>1051</v>
      </c>
      <c r="DB65" s="105"/>
      <c r="DC65" s="105"/>
      <c r="DD65" s="105"/>
      <c r="DE65" s="105"/>
      <c r="DF65" s="105"/>
      <c r="DG65" s="105"/>
      <c r="DH65" s="105"/>
      <c r="DI65" s="105"/>
      <c r="DJ65" s="105"/>
      <c r="DK65" s="105"/>
      <c r="DL65" s="105"/>
      <c r="DM65" s="105"/>
      <c r="DN65" s="105"/>
      <c r="DO65" s="105"/>
      <c r="DP65" s="105"/>
      <c r="DQ65" s="105"/>
      <c r="DR65" s="105"/>
      <c r="DS65" s="105"/>
      <c r="DT65" s="105"/>
      <c r="DU65" s="105"/>
      <c r="DV65" s="105"/>
      <c r="DW65" s="105"/>
      <c r="DX65" s="105"/>
      <c r="DY65" s="105"/>
      <c r="DZ65" s="105"/>
      <c r="EA65" s="105"/>
      <c r="EB65" s="105"/>
      <c r="EC65" s="105"/>
      <c r="ED65" s="105"/>
      <c r="EE65" s="105"/>
      <c r="EF65" s="105"/>
      <c r="EG65" s="105"/>
      <c r="EH65" s="105"/>
      <c r="EI65" s="105"/>
      <c r="EJ65" s="105"/>
      <c r="EK65" s="105"/>
      <c r="EL65" s="105"/>
      <c r="EM65" s="105"/>
      <c r="EN65" s="105"/>
      <c r="EO65" s="105"/>
      <c r="EP65" s="105">
        <v>1736</v>
      </c>
      <c r="EQ65" s="105">
        <v>2023</v>
      </c>
      <c r="ER65" s="105">
        <v>3243</v>
      </c>
      <c r="ES65" s="105">
        <v>4372</v>
      </c>
      <c r="ET65" s="105">
        <v>6056</v>
      </c>
      <c r="EU65" s="105">
        <v>4107</v>
      </c>
      <c r="EV65" s="105">
        <v>4223</v>
      </c>
      <c r="EW65" s="105">
        <v>4371</v>
      </c>
      <c r="EX65" s="105">
        <v>2071</v>
      </c>
      <c r="EY65" s="105">
        <v>1531</v>
      </c>
      <c r="EZ65" s="105">
        <v>1967</v>
      </c>
      <c r="FA65" s="105">
        <v>1129</v>
      </c>
      <c r="FB65" s="105">
        <v>1217</v>
      </c>
      <c r="FC65" s="105">
        <v>1264</v>
      </c>
      <c r="FD65" s="105">
        <v>2091</v>
      </c>
      <c r="FE65" s="105">
        <v>1637</v>
      </c>
      <c r="FF65" s="105">
        <v>1563</v>
      </c>
      <c r="FG65" s="105">
        <v>1382</v>
      </c>
      <c r="FH65" s="105">
        <v>2046</v>
      </c>
      <c r="FI65" s="105">
        <v>2658</v>
      </c>
      <c r="FJ65" s="105">
        <v>0</v>
      </c>
      <c r="FK65" s="105">
        <v>0</v>
      </c>
      <c r="FL65" s="105">
        <v>1</v>
      </c>
      <c r="FM65" s="105">
        <v>0</v>
      </c>
      <c r="FN65" s="105">
        <v>0</v>
      </c>
      <c r="FO65" s="105">
        <v>0</v>
      </c>
      <c r="FP65" s="105">
        <v>0</v>
      </c>
      <c r="FQ65" s="105">
        <v>0</v>
      </c>
      <c r="FR65" s="105">
        <v>0</v>
      </c>
      <c r="FS65" s="105">
        <v>0</v>
      </c>
      <c r="FT65" s="105">
        <v>0</v>
      </c>
      <c r="FU65" s="105">
        <v>0</v>
      </c>
      <c r="FV65" s="105">
        <v>0</v>
      </c>
      <c r="FW65" s="105">
        <v>0</v>
      </c>
      <c r="FX65" s="105">
        <v>0</v>
      </c>
      <c r="FY65" s="144" t="str">
        <f t="shared" si="48"/>
        <v/>
      </c>
      <c r="FZ65" s="144" t="str">
        <f t="shared" si="49"/>
        <v/>
      </c>
      <c r="GA65" s="140">
        <f t="shared" si="50"/>
        <v>0</v>
      </c>
      <c r="GB65" s="140">
        <v>0</v>
      </c>
      <c r="GC65" s="140">
        <v>0</v>
      </c>
      <c r="GD65" s="141">
        <f t="shared" si="51"/>
        <v>30131</v>
      </c>
      <c r="GE65" s="141">
        <f t="shared" si="52"/>
        <v>20556</v>
      </c>
      <c r="GF65" s="141">
        <f t="shared" si="53"/>
        <v>1</v>
      </c>
      <c r="GG65" s="141">
        <f t="shared" si="54"/>
        <v>0</v>
      </c>
      <c r="GH65" s="142">
        <v>0</v>
      </c>
      <c r="GI65" s="142">
        <v>0</v>
      </c>
      <c r="GJ65" s="142">
        <v>0</v>
      </c>
      <c r="GK65" s="143">
        <v>0</v>
      </c>
      <c r="GL65" s="105">
        <v>3759</v>
      </c>
      <c r="GM65" s="105">
        <v>13671</v>
      </c>
      <c r="GN65" s="105">
        <v>12701</v>
      </c>
      <c r="GO65" s="105">
        <v>5569</v>
      </c>
      <c r="GP65" s="105">
        <v>3610</v>
      </c>
      <c r="GQ65" s="105">
        <f t="shared" si="101"/>
        <v>5291</v>
      </c>
      <c r="GR65" s="105">
        <f t="shared" si="105"/>
        <v>6086</v>
      </c>
      <c r="GS65" s="105">
        <f t="shared" si="102"/>
        <v>1</v>
      </c>
      <c r="GT65" s="105">
        <f t="shared" si="82"/>
        <v>0</v>
      </c>
      <c r="GU65" s="105">
        <f t="shared" si="83"/>
        <v>0</v>
      </c>
      <c r="GV65" s="105">
        <f t="shared" si="55"/>
        <v>0</v>
      </c>
      <c r="GW65" s="139" t="str">
        <f t="shared" si="97"/>
        <v/>
      </c>
      <c r="GX65" s="139" t="str">
        <f t="shared" si="98"/>
        <v/>
      </c>
      <c r="GY65" s="147"/>
      <c r="GZ65" s="138" t="s">
        <v>1052</v>
      </c>
      <c r="HA65" s="105">
        <v>2217</v>
      </c>
      <c r="HB65" s="105">
        <v>1187</v>
      </c>
      <c r="HC65" s="105">
        <v>2303</v>
      </c>
      <c r="HD65" s="105">
        <v>1883</v>
      </c>
      <c r="HE65" s="105">
        <v>3030</v>
      </c>
      <c r="HF65" s="105">
        <v>2724</v>
      </c>
      <c r="HG65" s="105">
        <v>2242</v>
      </c>
      <c r="HH65" s="105">
        <v>2605</v>
      </c>
      <c r="HI65" s="105">
        <v>2273</v>
      </c>
      <c r="HJ65" s="105">
        <v>1196</v>
      </c>
      <c r="HK65" s="105">
        <v>1021</v>
      </c>
      <c r="HL65" s="105">
        <v>575</v>
      </c>
      <c r="HM65" s="105">
        <v>1187</v>
      </c>
      <c r="HN65" s="105">
        <v>413</v>
      </c>
      <c r="HO65" s="105">
        <v>1121</v>
      </c>
      <c r="HP65" s="105">
        <v>1072</v>
      </c>
      <c r="HQ65" s="105">
        <v>859</v>
      </c>
      <c r="HR65" s="105">
        <v>369</v>
      </c>
      <c r="HS65" s="105">
        <v>1290</v>
      </c>
      <c r="HT65" s="105">
        <v>454</v>
      </c>
      <c r="HU65" s="105">
        <v>566</v>
      </c>
      <c r="HV65" s="105">
        <v>357</v>
      </c>
      <c r="HW65" s="105">
        <v>170</v>
      </c>
      <c r="HX65" s="105">
        <v>1039</v>
      </c>
      <c r="HY65" s="105">
        <v>3</v>
      </c>
      <c r="HZ65" s="105">
        <v>104</v>
      </c>
      <c r="IA65" s="105">
        <v>2</v>
      </c>
      <c r="IB65" s="105">
        <v>41</v>
      </c>
      <c r="IC65" s="105">
        <v>332</v>
      </c>
      <c r="ID65" s="105">
        <v>570</v>
      </c>
      <c r="IE65" s="105">
        <v>470</v>
      </c>
      <c r="IF65" s="105">
        <v>609</v>
      </c>
      <c r="IG65" s="105">
        <v>508</v>
      </c>
      <c r="IH65" s="105">
        <v>1175</v>
      </c>
      <c r="II65" s="105">
        <v>1094</v>
      </c>
      <c r="IJ65" s="105">
        <v>1793</v>
      </c>
      <c r="IK65" s="105">
        <v>3066</v>
      </c>
      <c r="IL65" s="105">
        <v>2279</v>
      </c>
      <c r="IM65" s="105">
        <v>2973</v>
      </c>
      <c r="IN65" s="105">
        <v>2700</v>
      </c>
      <c r="IO65" s="105">
        <v>1216</v>
      </c>
      <c r="IP65" s="105">
        <v>157</v>
      </c>
      <c r="IQ65" s="105">
        <v>54</v>
      </c>
      <c r="IR65" s="105">
        <v>101</v>
      </c>
      <c r="IS65" s="105">
        <v>316</v>
      </c>
      <c r="IT65" s="105">
        <v>903</v>
      </c>
      <c r="IU65" s="105">
        <v>1799</v>
      </c>
      <c r="IV65" s="105">
        <v>1071</v>
      </c>
      <c r="IW65" s="105"/>
      <c r="IX65" s="105"/>
      <c r="IY65" s="105">
        <v>1046</v>
      </c>
      <c r="IZ65" s="105"/>
      <c r="JA65" s="105"/>
      <c r="JB65" s="105"/>
      <c r="JC65" s="105"/>
      <c r="JD65" s="105"/>
      <c r="JE65" s="105"/>
      <c r="JF65" s="105"/>
      <c r="JG65" s="105"/>
      <c r="JH65" s="105"/>
      <c r="JI65" s="138" t="s">
        <v>1052</v>
      </c>
      <c r="JJ65" s="105">
        <v>2217</v>
      </c>
      <c r="JK65" s="105">
        <v>1187</v>
      </c>
      <c r="JL65" s="105">
        <v>2303</v>
      </c>
      <c r="JM65" s="105">
        <v>1883</v>
      </c>
      <c r="JN65" s="105">
        <v>3030</v>
      </c>
      <c r="JO65" s="105">
        <v>2724</v>
      </c>
      <c r="JP65" s="105">
        <v>2242</v>
      </c>
      <c r="JQ65" s="105">
        <v>2605</v>
      </c>
      <c r="JR65" s="105">
        <v>2273</v>
      </c>
      <c r="JS65" s="105">
        <v>1196</v>
      </c>
      <c r="JT65" s="105">
        <v>1021</v>
      </c>
      <c r="JU65" s="105">
        <v>575</v>
      </c>
      <c r="JV65" s="105">
        <v>1187</v>
      </c>
      <c r="JW65" s="105">
        <v>413</v>
      </c>
      <c r="JX65" s="105">
        <v>1121</v>
      </c>
      <c r="JY65" s="105">
        <v>1072</v>
      </c>
      <c r="JZ65" s="105">
        <v>859</v>
      </c>
      <c r="KA65" s="105">
        <v>369</v>
      </c>
      <c r="KB65" s="105">
        <v>1290</v>
      </c>
      <c r="KC65" s="105">
        <v>454</v>
      </c>
      <c r="KD65" s="105">
        <v>566</v>
      </c>
      <c r="KE65" s="105">
        <v>357</v>
      </c>
      <c r="KF65" s="105">
        <v>170</v>
      </c>
      <c r="KG65" s="105">
        <v>1039</v>
      </c>
      <c r="KH65" s="105">
        <v>3</v>
      </c>
      <c r="KI65" s="105">
        <v>104</v>
      </c>
      <c r="KJ65" s="105">
        <v>2</v>
      </c>
      <c r="KK65" s="105">
        <v>41</v>
      </c>
      <c r="KL65" s="105">
        <v>332</v>
      </c>
      <c r="KM65" s="105">
        <v>570</v>
      </c>
      <c r="KN65" s="105">
        <v>470</v>
      </c>
      <c r="KO65" s="105">
        <v>609</v>
      </c>
      <c r="KP65" s="105">
        <v>508</v>
      </c>
      <c r="KQ65" s="105">
        <v>1175</v>
      </c>
      <c r="KR65" s="105">
        <v>1094</v>
      </c>
      <c r="KS65" s="105">
        <v>1793</v>
      </c>
      <c r="KT65" s="105">
        <v>3066</v>
      </c>
      <c r="KU65" s="105">
        <v>2279</v>
      </c>
      <c r="KV65" s="105">
        <v>2973</v>
      </c>
      <c r="KW65" s="105">
        <v>2700</v>
      </c>
      <c r="KX65" s="105">
        <v>1216</v>
      </c>
      <c r="KY65" s="105">
        <v>157</v>
      </c>
      <c r="KZ65" s="105">
        <v>54</v>
      </c>
      <c r="LA65" s="105">
        <v>101</v>
      </c>
      <c r="LB65" s="105">
        <v>316</v>
      </c>
      <c r="LC65" s="105">
        <v>903</v>
      </c>
      <c r="LD65" s="105">
        <v>1799</v>
      </c>
      <c r="LE65" s="105">
        <v>1071</v>
      </c>
      <c r="LF65" s="105"/>
      <c r="LG65" s="105"/>
      <c r="LH65" s="105">
        <v>1046</v>
      </c>
      <c r="LI65" s="105"/>
      <c r="LJ65" s="105"/>
      <c r="LK65" s="105"/>
      <c r="LL65" s="105"/>
      <c r="LM65" s="105"/>
      <c r="LN65" s="105"/>
      <c r="LO65" s="105"/>
      <c r="LP65" s="105"/>
      <c r="LQ65" s="105"/>
      <c r="LR65" s="105">
        <v>0</v>
      </c>
      <c r="LS65" s="105">
        <v>0</v>
      </c>
      <c r="LT65" s="105">
        <v>0</v>
      </c>
      <c r="LU65" s="105"/>
      <c r="LV65" s="105"/>
      <c r="LW65" s="105">
        <v>0</v>
      </c>
      <c r="LX65" s="105">
        <v>0</v>
      </c>
      <c r="LY65" s="105">
        <v>0</v>
      </c>
      <c r="LZ65" s="105">
        <v>0</v>
      </c>
      <c r="MA65" s="105">
        <v>0</v>
      </c>
      <c r="MB65" s="105">
        <v>0</v>
      </c>
      <c r="MC65" s="105">
        <v>0</v>
      </c>
      <c r="MD65" s="105">
        <v>0</v>
      </c>
      <c r="ME65" s="105">
        <v>0</v>
      </c>
      <c r="MF65" s="105">
        <v>0</v>
      </c>
      <c r="MG65" s="144" t="str">
        <f t="shared" si="58"/>
        <v/>
      </c>
      <c r="MH65" s="144" t="str">
        <f t="shared" si="59"/>
        <v/>
      </c>
      <c r="MJ65" s="143">
        <f t="shared" si="60"/>
        <v>23256</v>
      </c>
      <c r="MK65" s="143">
        <f t="shared" si="84"/>
        <v>8897</v>
      </c>
      <c r="ML65" s="143">
        <f t="shared" si="85"/>
        <v>6701</v>
      </c>
      <c r="MM65" s="142">
        <f t="shared" si="61"/>
        <v>16635</v>
      </c>
      <c r="MN65" s="142">
        <f t="shared" si="62"/>
        <v>1046</v>
      </c>
      <c r="MO65" s="142">
        <f t="shared" si="63"/>
        <v>0</v>
      </c>
      <c r="MQ65" s="142">
        <f t="shared" si="107"/>
        <v>4062</v>
      </c>
      <c r="MR65" s="143">
        <f t="shared" si="108"/>
        <v>8318</v>
      </c>
      <c r="MS65" s="105">
        <f t="shared" si="109"/>
        <v>4073</v>
      </c>
      <c r="MT65" s="105">
        <f t="shared" si="110"/>
        <v>471</v>
      </c>
      <c r="MU65" s="105">
        <f t="shared" si="90"/>
        <v>3773</v>
      </c>
      <c r="MV65" s="105">
        <f t="shared" si="111"/>
        <v>1046</v>
      </c>
      <c r="MW65" s="105" t="str">
        <f t="shared" si="112"/>
        <v/>
      </c>
      <c r="MX65" s="105"/>
      <c r="MY65" s="105"/>
      <c r="MZ65" s="105">
        <f t="shared" si="113"/>
        <v>0</v>
      </c>
      <c r="NA65" s="105">
        <f t="shared" si="114"/>
        <v>0</v>
      </c>
      <c r="NB65" s="105">
        <f t="shared" si="115"/>
        <v>0</v>
      </c>
      <c r="NC65" s="105">
        <f t="shared" si="100"/>
        <v>0</v>
      </c>
      <c r="ND65" s="144" t="str">
        <f t="shared" si="64"/>
        <v/>
      </c>
      <c r="NE65" s="144" t="str">
        <f t="shared" si="65"/>
        <v/>
      </c>
    </row>
    <row r="66" ht="15" spans="2:369">
      <c r="B66" s="138" t="s">
        <v>1053</v>
      </c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>
        <v>294</v>
      </c>
      <c r="AV66" s="105">
        <v>163</v>
      </c>
      <c r="AW66" s="105">
        <v>1422</v>
      </c>
      <c r="AX66" s="105">
        <v>2164</v>
      </c>
      <c r="AY66" s="105">
        <v>2069</v>
      </c>
      <c r="AZ66" s="105">
        <v>1521</v>
      </c>
      <c r="BA66" s="105">
        <v>4201</v>
      </c>
      <c r="BB66" s="105">
        <v>1931</v>
      </c>
      <c r="BC66" s="105">
        <v>4345</v>
      </c>
      <c r="BD66" s="105">
        <v>4848</v>
      </c>
      <c r="BE66" s="105">
        <v>6582</v>
      </c>
      <c r="BF66" s="105">
        <v>6277</v>
      </c>
      <c r="BG66" s="105">
        <v>4398</v>
      </c>
      <c r="BH66" s="105">
        <v>2159</v>
      </c>
      <c r="BI66" s="105">
        <v>2720</v>
      </c>
      <c r="BJ66" s="105">
        <v>3320</v>
      </c>
      <c r="BK66" s="105">
        <v>426</v>
      </c>
      <c r="BL66" s="105">
        <v>1712</v>
      </c>
      <c r="BM66" s="105">
        <v>3154</v>
      </c>
      <c r="BN66" s="105">
        <v>6146</v>
      </c>
      <c r="BO66" s="105">
        <v>7121</v>
      </c>
      <c r="BP66" s="105">
        <v>8934</v>
      </c>
      <c r="BQ66" s="105">
        <v>9283</v>
      </c>
      <c r="BR66" s="105">
        <v>10024</v>
      </c>
      <c r="BS66" s="105">
        <v>8071</v>
      </c>
      <c r="BT66" s="105">
        <v>0</v>
      </c>
      <c r="BU66" s="105">
        <v>0</v>
      </c>
      <c r="BV66" s="105">
        <v>0</v>
      </c>
      <c r="BW66" s="105">
        <v>0</v>
      </c>
      <c r="BX66" s="105" t="e">
        <v>#N/A</v>
      </c>
      <c r="BY66" s="105"/>
      <c r="BZ66" s="139" t="str">
        <f t="shared" si="41"/>
        <v/>
      </c>
      <c r="CA66" s="139" t="str">
        <f t="shared" si="42"/>
        <v/>
      </c>
      <c r="CB66" s="140">
        <f t="shared" si="43"/>
        <v>0</v>
      </c>
      <c r="CC66" s="140">
        <f t="shared" si="67"/>
        <v>0</v>
      </c>
      <c r="CD66" s="140">
        <f t="shared" si="68"/>
        <v>0</v>
      </c>
      <c r="CE66" s="141">
        <f t="shared" si="44"/>
        <v>4043</v>
      </c>
      <c r="CF66" s="141">
        <f t="shared" si="45"/>
        <v>44371</v>
      </c>
      <c r="CG66" s="141">
        <f t="shared" si="46"/>
        <v>54871</v>
      </c>
      <c r="CH66" s="141" t="e">
        <f t="shared" si="47"/>
        <v>#N/A</v>
      </c>
      <c r="CI66" s="142">
        <f t="shared" si="69"/>
        <v>0</v>
      </c>
      <c r="CJ66" s="142">
        <f t="shared" si="70"/>
        <v>0</v>
      </c>
      <c r="CK66" s="143">
        <f t="shared" si="71"/>
        <v>0</v>
      </c>
      <c r="CL66" s="105">
        <f t="shared" si="72"/>
        <v>0</v>
      </c>
      <c r="CM66" s="105">
        <f t="shared" si="73"/>
        <v>294</v>
      </c>
      <c r="CN66" s="105">
        <f t="shared" si="74"/>
        <v>3749</v>
      </c>
      <c r="CO66" s="105">
        <f t="shared" si="75"/>
        <v>7791</v>
      </c>
      <c r="CP66" s="105">
        <f t="shared" si="76"/>
        <v>11124</v>
      </c>
      <c r="CQ66" s="105">
        <f t="shared" si="106"/>
        <v>17257</v>
      </c>
      <c r="CR66" s="105">
        <f t="shared" si="103"/>
        <v>8199</v>
      </c>
      <c r="CS66" s="105">
        <f t="shared" si="104"/>
        <v>5292</v>
      </c>
      <c r="CT66" s="105">
        <f t="shared" si="13"/>
        <v>22201</v>
      </c>
      <c r="CU66" s="105">
        <f t="shared" si="14"/>
        <v>27378</v>
      </c>
      <c r="CV66" s="105">
        <f t="shared" si="15"/>
        <v>0</v>
      </c>
      <c r="CW66" s="139" t="str">
        <f t="shared" si="16"/>
        <v/>
      </c>
      <c r="CX66" s="139" t="str">
        <f t="shared" si="17"/>
        <v/>
      </c>
      <c r="CY66" s="131"/>
      <c r="CZ66" s="138" t="s">
        <v>1054</v>
      </c>
      <c r="DA66" s="138" t="s">
        <v>1054</v>
      </c>
      <c r="DB66" s="105"/>
      <c r="DC66" s="105"/>
      <c r="DD66" s="105"/>
      <c r="DE66" s="105"/>
      <c r="DF66" s="105"/>
      <c r="DG66" s="105"/>
      <c r="DH66" s="105">
        <v>1331</v>
      </c>
      <c r="DI66" s="105">
        <v>1296</v>
      </c>
      <c r="DJ66" s="105">
        <v>2079</v>
      </c>
      <c r="DK66" s="105">
        <v>2060</v>
      </c>
      <c r="DL66" s="105">
        <v>3349</v>
      </c>
      <c r="DM66" s="105">
        <v>2698</v>
      </c>
      <c r="DN66" s="105">
        <v>1803</v>
      </c>
      <c r="DO66" s="105">
        <v>654</v>
      </c>
      <c r="DP66" s="105">
        <v>1356</v>
      </c>
      <c r="DQ66" s="105">
        <v>1508</v>
      </c>
      <c r="DR66" s="105">
        <v>935</v>
      </c>
      <c r="DS66" s="105">
        <v>434</v>
      </c>
      <c r="DT66" s="105">
        <v>436</v>
      </c>
      <c r="DU66" s="105">
        <v>460</v>
      </c>
      <c r="DV66" s="105">
        <v>288</v>
      </c>
      <c r="DW66" s="105">
        <v>139</v>
      </c>
      <c r="DX66" s="105">
        <v>93</v>
      </c>
      <c r="DY66" s="105">
        <v>633</v>
      </c>
      <c r="DZ66" s="105">
        <v>105</v>
      </c>
      <c r="EA66" s="105">
        <v>36</v>
      </c>
      <c r="EB66" s="105">
        <v>54</v>
      </c>
      <c r="EC66" s="105">
        <v>248</v>
      </c>
      <c r="ED66" s="105">
        <v>751</v>
      </c>
      <c r="EE66" s="105">
        <v>1263</v>
      </c>
      <c r="EF66" s="105">
        <v>923</v>
      </c>
      <c r="EG66" s="105">
        <v>1125</v>
      </c>
      <c r="EH66" s="105">
        <v>1482</v>
      </c>
      <c r="EI66" s="105">
        <v>1477</v>
      </c>
      <c r="EJ66" s="105">
        <v>1387</v>
      </c>
      <c r="EK66" s="105">
        <v>2009</v>
      </c>
      <c r="EL66" s="105">
        <v>1660</v>
      </c>
      <c r="EM66" s="105">
        <v>1327</v>
      </c>
      <c r="EN66" s="105">
        <v>1529</v>
      </c>
      <c r="EO66" s="105">
        <v>1523</v>
      </c>
      <c r="EP66" s="105">
        <v>1412</v>
      </c>
      <c r="EQ66" s="105">
        <v>1498</v>
      </c>
      <c r="ER66" s="105">
        <v>1702</v>
      </c>
      <c r="ES66" s="105">
        <v>1738</v>
      </c>
      <c r="ET66" s="105">
        <v>1978</v>
      </c>
      <c r="EU66" s="105">
        <v>218</v>
      </c>
      <c r="EV66" s="105">
        <v>2683</v>
      </c>
      <c r="EW66" s="105">
        <v>2782</v>
      </c>
      <c r="EX66" s="105">
        <v>1531</v>
      </c>
      <c r="EY66" s="105">
        <v>1084</v>
      </c>
      <c r="EZ66" s="105">
        <v>1726</v>
      </c>
      <c r="FA66" s="105">
        <v>1251</v>
      </c>
      <c r="FB66" s="105">
        <v>746</v>
      </c>
      <c r="FC66" s="105">
        <v>1684</v>
      </c>
      <c r="FD66" s="105">
        <v>1414</v>
      </c>
      <c r="FE66" s="105">
        <v>1552</v>
      </c>
      <c r="FF66" s="105">
        <v>1412</v>
      </c>
      <c r="FG66" s="105">
        <v>737</v>
      </c>
      <c r="FH66" s="105">
        <v>705</v>
      </c>
      <c r="FI66" s="105">
        <v>538</v>
      </c>
      <c r="FJ66" s="105">
        <v>178</v>
      </c>
      <c r="FK66" s="105">
        <v>395</v>
      </c>
      <c r="FL66" s="105">
        <v>346</v>
      </c>
      <c r="FM66" s="105">
        <v>439</v>
      </c>
      <c r="FN66" s="105">
        <v>274</v>
      </c>
      <c r="FO66" s="105">
        <v>588</v>
      </c>
      <c r="FP66" s="105">
        <v>1917</v>
      </c>
      <c r="FQ66" s="105">
        <v>2369</v>
      </c>
      <c r="FR66" s="105">
        <v>2139</v>
      </c>
      <c r="FS66" s="105">
        <v>2251</v>
      </c>
      <c r="FT66" s="105">
        <v>1658</v>
      </c>
      <c r="FU66" s="105">
        <v>1584</v>
      </c>
      <c r="FV66" s="105">
        <v>615</v>
      </c>
      <c r="FW66" s="105">
        <v>414</v>
      </c>
      <c r="FX66" s="105">
        <v>802</v>
      </c>
      <c r="FY66" s="144">
        <f t="shared" si="48"/>
        <v>3.31791907514451</v>
      </c>
      <c r="FZ66" s="144">
        <f t="shared" si="49"/>
        <v>0.93719806763285</v>
      </c>
      <c r="GA66" s="140">
        <f t="shared" si="50"/>
        <v>12813</v>
      </c>
      <c r="GB66" s="140">
        <v>8739</v>
      </c>
      <c r="GC66" s="140">
        <v>10860</v>
      </c>
      <c r="GD66" s="141">
        <f t="shared" si="51"/>
        <v>20050</v>
      </c>
      <c r="GE66" s="141">
        <f t="shared" si="52"/>
        <v>14380</v>
      </c>
      <c r="GF66" s="141">
        <f t="shared" si="53"/>
        <v>14138</v>
      </c>
      <c r="GG66" s="141">
        <f t="shared" si="54"/>
        <v>1831</v>
      </c>
      <c r="GH66" s="142">
        <v>2262</v>
      </c>
      <c r="GI66" s="142">
        <v>3530</v>
      </c>
      <c r="GJ66" s="142">
        <v>4873</v>
      </c>
      <c r="GK66" s="143">
        <v>4516</v>
      </c>
      <c r="GL66" s="105">
        <v>4433</v>
      </c>
      <c r="GM66" s="105">
        <v>5418</v>
      </c>
      <c r="GN66" s="105">
        <v>5683</v>
      </c>
      <c r="GO66" s="105">
        <v>4341</v>
      </c>
      <c r="GP66" s="105">
        <v>3681</v>
      </c>
      <c r="GQ66" s="105">
        <f t="shared" si="101"/>
        <v>4378</v>
      </c>
      <c r="GR66" s="105">
        <f t="shared" si="105"/>
        <v>1980</v>
      </c>
      <c r="GS66" s="105">
        <f t="shared" si="102"/>
        <v>919</v>
      </c>
      <c r="GT66" s="105">
        <f t="shared" si="82"/>
        <v>1301</v>
      </c>
      <c r="GU66" s="105">
        <f t="shared" si="83"/>
        <v>6425</v>
      </c>
      <c r="GV66" s="105">
        <f t="shared" si="55"/>
        <v>5493</v>
      </c>
      <c r="GW66" s="139">
        <f t="shared" si="97"/>
        <v>1.77424242424242</v>
      </c>
      <c r="GX66" s="139">
        <f t="shared" si="98"/>
        <v>-0.145058365758755</v>
      </c>
      <c r="GY66" s="147"/>
      <c r="GZ66" s="138" t="s">
        <v>1055</v>
      </c>
      <c r="HA66" s="105"/>
      <c r="HB66" s="105"/>
      <c r="HC66" s="105"/>
      <c r="HD66" s="105"/>
      <c r="HE66" s="105"/>
      <c r="HF66" s="105"/>
      <c r="HG66" s="105"/>
      <c r="HH66" s="105"/>
      <c r="HI66" s="105"/>
      <c r="HJ66" s="105"/>
      <c r="HK66" s="105"/>
      <c r="HL66" s="105"/>
      <c r="HM66" s="105"/>
      <c r="HN66" s="105"/>
      <c r="HO66" s="105"/>
      <c r="HP66" s="105"/>
      <c r="HQ66" s="105">
        <v>58</v>
      </c>
      <c r="HR66" s="105">
        <v>388</v>
      </c>
      <c r="HS66" s="105">
        <v>261</v>
      </c>
      <c r="HT66" s="105">
        <v>185</v>
      </c>
      <c r="HU66" s="105">
        <v>113</v>
      </c>
      <c r="HV66" s="105">
        <v>79</v>
      </c>
      <c r="HW66" s="105">
        <v>45</v>
      </c>
      <c r="HX66" s="105">
        <v>74</v>
      </c>
      <c r="HY66" s="105">
        <v>30</v>
      </c>
      <c r="HZ66" s="105">
        <v>1</v>
      </c>
      <c r="IA66" s="105">
        <v>10</v>
      </c>
      <c r="IB66" s="105">
        <v>71</v>
      </c>
      <c r="IC66" s="105">
        <v>165</v>
      </c>
      <c r="ID66" s="105">
        <v>197</v>
      </c>
      <c r="IE66" s="105">
        <v>124</v>
      </c>
      <c r="IF66" s="105">
        <v>202</v>
      </c>
      <c r="IG66" s="105">
        <v>226</v>
      </c>
      <c r="IH66" s="105">
        <v>152</v>
      </c>
      <c r="II66" s="105">
        <v>294</v>
      </c>
      <c r="IJ66" s="105">
        <v>217</v>
      </c>
      <c r="IK66" s="105">
        <v>74</v>
      </c>
      <c r="IL66" s="105">
        <v>167</v>
      </c>
      <c r="IM66" s="105">
        <v>274</v>
      </c>
      <c r="IN66" s="105">
        <v>252</v>
      </c>
      <c r="IO66" s="105">
        <v>380</v>
      </c>
      <c r="IP66" s="105">
        <v>37</v>
      </c>
      <c r="IQ66" s="105">
        <v>633</v>
      </c>
      <c r="IR66" s="105">
        <v>565</v>
      </c>
      <c r="IS66" s="105">
        <v>100</v>
      </c>
      <c r="IT66" s="105">
        <v>83</v>
      </c>
      <c r="IU66" s="105">
        <v>196</v>
      </c>
      <c r="IV66" s="105">
        <v>275</v>
      </c>
      <c r="IW66" s="105">
        <v>42</v>
      </c>
      <c r="IX66" s="105">
        <v>225</v>
      </c>
      <c r="IY66" s="105">
        <v>144</v>
      </c>
      <c r="IZ66" s="105"/>
      <c r="JA66" s="105"/>
      <c r="JB66" s="105"/>
      <c r="JC66" s="105"/>
      <c r="JD66" s="105"/>
      <c r="JE66" s="105"/>
      <c r="JF66" s="105"/>
      <c r="JG66" s="105"/>
      <c r="JH66" s="105"/>
      <c r="JI66" s="138" t="s">
        <v>1055</v>
      </c>
      <c r="JJ66" s="105"/>
      <c r="JK66" s="105"/>
      <c r="JL66" s="105"/>
      <c r="JM66" s="105"/>
      <c r="JN66" s="105"/>
      <c r="JO66" s="105"/>
      <c r="JP66" s="105"/>
      <c r="JQ66" s="105"/>
      <c r="JR66" s="105"/>
      <c r="JS66" s="105"/>
      <c r="JT66" s="105"/>
      <c r="JU66" s="105"/>
      <c r="JV66" s="105"/>
      <c r="JW66" s="105"/>
      <c r="JX66" s="105"/>
      <c r="JY66" s="105"/>
      <c r="JZ66" s="105">
        <v>58</v>
      </c>
      <c r="KA66" s="105">
        <v>388</v>
      </c>
      <c r="KB66" s="105">
        <v>261</v>
      </c>
      <c r="KC66" s="105">
        <v>185</v>
      </c>
      <c r="KD66" s="105">
        <v>113</v>
      </c>
      <c r="KE66" s="105">
        <v>79</v>
      </c>
      <c r="KF66" s="105">
        <v>45</v>
      </c>
      <c r="KG66" s="105">
        <v>74</v>
      </c>
      <c r="KH66" s="105">
        <v>30</v>
      </c>
      <c r="KI66" s="105">
        <v>1</v>
      </c>
      <c r="KJ66" s="105">
        <v>10</v>
      </c>
      <c r="KK66" s="105">
        <v>71</v>
      </c>
      <c r="KL66" s="105">
        <v>165</v>
      </c>
      <c r="KM66" s="105">
        <v>197</v>
      </c>
      <c r="KN66" s="105">
        <v>124</v>
      </c>
      <c r="KO66" s="105">
        <v>202</v>
      </c>
      <c r="KP66" s="105">
        <v>226</v>
      </c>
      <c r="KQ66" s="105">
        <v>152</v>
      </c>
      <c r="KR66" s="105">
        <v>294</v>
      </c>
      <c r="KS66" s="105">
        <v>217</v>
      </c>
      <c r="KT66" s="105">
        <v>74</v>
      </c>
      <c r="KU66" s="105">
        <v>167</v>
      </c>
      <c r="KV66" s="105">
        <v>274</v>
      </c>
      <c r="KW66" s="105">
        <v>252</v>
      </c>
      <c r="KX66" s="105">
        <v>380</v>
      </c>
      <c r="KY66" s="105">
        <v>37</v>
      </c>
      <c r="KZ66" s="105">
        <v>633</v>
      </c>
      <c r="LA66" s="105">
        <v>565</v>
      </c>
      <c r="LB66" s="105">
        <v>100</v>
      </c>
      <c r="LC66" s="105">
        <v>83</v>
      </c>
      <c r="LD66" s="105">
        <v>196</v>
      </c>
      <c r="LE66" s="105">
        <v>275</v>
      </c>
      <c r="LF66" s="105">
        <v>42</v>
      </c>
      <c r="LG66" s="105">
        <v>225</v>
      </c>
      <c r="LH66" s="105">
        <v>144</v>
      </c>
      <c r="LI66" s="105"/>
      <c r="LJ66" s="105"/>
      <c r="LK66" s="105"/>
      <c r="LL66" s="105"/>
      <c r="LM66" s="105"/>
      <c r="LN66" s="105"/>
      <c r="LO66" s="105"/>
      <c r="LP66" s="105"/>
      <c r="LQ66" s="105"/>
      <c r="LR66" s="105">
        <v>0</v>
      </c>
      <c r="LS66" s="105">
        <v>0</v>
      </c>
      <c r="LT66" s="105">
        <v>0</v>
      </c>
      <c r="LU66" s="105">
        <v>0</v>
      </c>
      <c r="LV66" s="105">
        <v>0</v>
      </c>
      <c r="LW66" s="105">
        <v>0</v>
      </c>
      <c r="LX66" s="105">
        <v>0</v>
      </c>
      <c r="LY66" s="105">
        <v>0</v>
      </c>
      <c r="LZ66" s="105">
        <v>0</v>
      </c>
      <c r="MA66" s="105">
        <v>0</v>
      </c>
      <c r="MB66" s="105">
        <v>0</v>
      </c>
      <c r="MC66" s="105">
        <v>0</v>
      </c>
      <c r="MD66" s="105">
        <v>0</v>
      </c>
      <c r="ME66" s="105">
        <v>0</v>
      </c>
      <c r="MF66" s="105">
        <v>0</v>
      </c>
      <c r="MG66" s="144" t="str">
        <f t="shared" si="58"/>
        <v/>
      </c>
      <c r="MH66" s="144" t="str">
        <f t="shared" si="59"/>
        <v/>
      </c>
      <c r="MJ66" s="143">
        <f t="shared" si="60"/>
        <v>0</v>
      </c>
      <c r="MK66" s="143">
        <f t="shared" si="84"/>
        <v>1203</v>
      </c>
      <c r="ML66" s="143">
        <f t="shared" si="85"/>
        <v>1689</v>
      </c>
      <c r="MM66" s="142">
        <f t="shared" si="61"/>
        <v>3036</v>
      </c>
      <c r="MN66" s="142">
        <f t="shared" si="62"/>
        <v>411</v>
      </c>
      <c r="MO66" s="142">
        <f t="shared" si="63"/>
        <v>0</v>
      </c>
      <c r="MQ66" s="142">
        <f t="shared" si="107"/>
        <v>663</v>
      </c>
      <c r="MR66" s="143">
        <f t="shared" si="108"/>
        <v>515</v>
      </c>
      <c r="MS66" s="105">
        <f t="shared" si="109"/>
        <v>669</v>
      </c>
      <c r="MT66" s="105">
        <f t="shared" si="110"/>
        <v>1298</v>
      </c>
      <c r="MU66" s="105">
        <f t="shared" si="90"/>
        <v>554</v>
      </c>
      <c r="MV66" s="105">
        <f t="shared" si="111"/>
        <v>411</v>
      </c>
      <c r="MW66" s="105" t="str">
        <f t="shared" si="112"/>
        <v/>
      </c>
      <c r="MX66" s="105"/>
      <c r="MY66" s="105"/>
      <c r="MZ66" s="105">
        <f t="shared" si="113"/>
        <v>0</v>
      </c>
      <c r="NA66" s="105">
        <f t="shared" si="114"/>
        <v>0</v>
      </c>
      <c r="NB66" s="105">
        <f t="shared" si="115"/>
        <v>0</v>
      </c>
      <c r="NC66" s="105">
        <f t="shared" si="100"/>
        <v>0</v>
      </c>
      <c r="ND66" s="144" t="str">
        <f t="shared" si="64"/>
        <v/>
      </c>
      <c r="NE66" s="144" t="str">
        <f t="shared" si="65"/>
        <v/>
      </c>
    </row>
    <row r="67" ht="15" spans="2:369">
      <c r="B67" s="138" t="s">
        <v>1031</v>
      </c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>
        <v>502</v>
      </c>
      <c r="BB67" s="105">
        <v>738</v>
      </c>
      <c r="BC67" s="105">
        <v>596</v>
      </c>
      <c r="BD67" s="105">
        <v>467</v>
      </c>
      <c r="BE67" s="105">
        <v>680</v>
      </c>
      <c r="BF67" s="105">
        <v>1102</v>
      </c>
      <c r="BG67" s="105">
        <v>2436</v>
      </c>
      <c r="BH67" s="105">
        <v>2133</v>
      </c>
      <c r="BI67" s="105">
        <v>649</v>
      </c>
      <c r="BJ67" s="105">
        <v>465</v>
      </c>
      <c r="BK67" s="105">
        <v>104</v>
      </c>
      <c r="BL67" s="105">
        <v>47</v>
      </c>
      <c r="BM67" s="105">
        <v>43</v>
      </c>
      <c r="BN67" s="105"/>
      <c r="BO67" s="105"/>
      <c r="BP67" s="105">
        <v>222</v>
      </c>
      <c r="BQ67" s="105">
        <v>1104</v>
      </c>
      <c r="BR67" s="105"/>
      <c r="BS67" s="105">
        <v>0</v>
      </c>
      <c r="BT67" s="105">
        <v>0</v>
      </c>
      <c r="BU67" s="105">
        <v>65</v>
      </c>
      <c r="BV67" s="105">
        <v>0</v>
      </c>
      <c r="BW67" s="105">
        <v>0</v>
      </c>
      <c r="BX67" s="105">
        <v>0</v>
      </c>
      <c r="BY67" s="105">
        <v>1</v>
      </c>
      <c r="BZ67" s="139">
        <f t="shared" si="41"/>
        <v>-0.976744186046512</v>
      </c>
      <c r="CA67" s="139" t="str">
        <f t="shared" si="42"/>
        <v/>
      </c>
      <c r="CB67" s="140">
        <f t="shared" si="43"/>
        <v>0</v>
      </c>
      <c r="CC67" s="140">
        <f t="shared" si="67"/>
        <v>0</v>
      </c>
      <c r="CD67" s="140">
        <f t="shared" si="68"/>
        <v>0</v>
      </c>
      <c r="CE67" s="141">
        <f t="shared" si="44"/>
        <v>0</v>
      </c>
      <c r="CF67" s="141">
        <f t="shared" si="45"/>
        <v>9768</v>
      </c>
      <c r="CG67" s="141">
        <f t="shared" si="46"/>
        <v>1585</v>
      </c>
      <c r="CH67" s="141">
        <f t="shared" si="47"/>
        <v>1</v>
      </c>
      <c r="CI67" s="142">
        <f t="shared" si="69"/>
        <v>0</v>
      </c>
      <c r="CJ67" s="142">
        <f t="shared" si="70"/>
        <v>0</v>
      </c>
      <c r="CK67" s="143">
        <f t="shared" si="71"/>
        <v>0</v>
      </c>
      <c r="CL67" s="105">
        <f t="shared" si="72"/>
        <v>0</v>
      </c>
      <c r="CM67" s="105">
        <f t="shared" si="73"/>
        <v>0</v>
      </c>
      <c r="CN67" s="105">
        <f t="shared" si="74"/>
        <v>0</v>
      </c>
      <c r="CO67" s="105">
        <f t="shared" si="75"/>
        <v>502</v>
      </c>
      <c r="CP67" s="105">
        <f t="shared" si="76"/>
        <v>1801</v>
      </c>
      <c r="CQ67" s="105">
        <f t="shared" si="106"/>
        <v>4218</v>
      </c>
      <c r="CR67" s="105">
        <f t="shared" si="103"/>
        <v>3247</v>
      </c>
      <c r="CS67" s="105">
        <f t="shared" si="104"/>
        <v>194</v>
      </c>
      <c r="CT67" s="105">
        <f t="shared" ref="CT67:CT130" si="116">SUM(BN67:BP67)</f>
        <v>222</v>
      </c>
      <c r="CU67" s="105">
        <f t="shared" ref="CU67:CU130" si="117">SUM(BQ67:BS67)</f>
        <v>1104</v>
      </c>
      <c r="CV67" s="105">
        <f t="shared" ref="CV67:CV130" si="118">SUM(BT67:BV67)</f>
        <v>65</v>
      </c>
      <c r="CW67" s="139">
        <f t="shared" ref="CW67:CW130" si="119">IFERROR(IF(CV67/CR67-1=-1,"",CV67/CR67-1),"")</f>
        <v>-0.979981521404373</v>
      </c>
      <c r="CX67" s="139">
        <f t="shared" ref="CX67:CX130" si="120">IFERROR(IF(CV67/CU67-1=-1,"",CV67/CU67-1),"")</f>
        <v>-0.941123188405797</v>
      </c>
      <c r="CY67" s="131"/>
      <c r="CZ67" s="138" t="s">
        <v>1056</v>
      </c>
      <c r="DA67" s="138" t="s">
        <v>1056</v>
      </c>
      <c r="DB67" s="105"/>
      <c r="DC67" s="105"/>
      <c r="DD67" s="105"/>
      <c r="DE67" s="105"/>
      <c r="DF67" s="105"/>
      <c r="DG67" s="105"/>
      <c r="DH67" s="105"/>
      <c r="DI67" s="105"/>
      <c r="DJ67" s="105"/>
      <c r="DK67" s="105"/>
      <c r="DL67" s="105"/>
      <c r="DM67" s="105"/>
      <c r="DN67" s="105"/>
      <c r="DO67" s="105"/>
      <c r="DP67" s="105"/>
      <c r="DQ67" s="105"/>
      <c r="DR67" s="105"/>
      <c r="DS67" s="105"/>
      <c r="DT67" s="105"/>
      <c r="DU67" s="105"/>
      <c r="DV67" s="105"/>
      <c r="DW67" s="105"/>
      <c r="DX67" s="105"/>
      <c r="DY67" s="105"/>
      <c r="DZ67" s="105"/>
      <c r="EA67" s="105"/>
      <c r="EB67" s="105"/>
      <c r="EC67" s="105"/>
      <c r="ED67" s="105"/>
      <c r="EE67" s="105"/>
      <c r="EF67" s="105"/>
      <c r="EG67" s="105"/>
      <c r="EH67" s="105"/>
      <c r="EI67" s="105"/>
      <c r="EJ67" s="105"/>
      <c r="EK67" s="105"/>
      <c r="EL67" s="105"/>
      <c r="EM67" s="105"/>
      <c r="EN67" s="105"/>
      <c r="EO67" s="105"/>
      <c r="EP67" s="105"/>
      <c r="EQ67" s="105"/>
      <c r="ER67" s="105"/>
      <c r="ES67" s="105"/>
      <c r="ET67" s="105"/>
      <c r="EU67" s="105"/>
      <c r="EV67" s="105"/>
      <c r="EW67" s="105"/>
      <c r="EX67" s="105"/>
      <c r="EY67" s="105"/>
      <c r="EZ67" s="105"/>
      <c r="FA67" s="105"/>
      <c r="FB67" s="105"/>
      <c r="FC67" s="105"/>
      <c r="FD67" s="105">
        <v>1014</v>
      </c>
      <c r="FE67" s="105">
        <v>598</v>
      </c>
      <c r="FF67" s="105">
        <v>1392</v>
      </c>
      <c r="FG67" s="105">
        <v>687</v>
      </c>
      <c r="FH67" s="105">
        <v>441</v>
      </c>
      <c r="FI67" s="105">
        <v>555</v>
      </c>
      <c r="FJ67" s="105">
        <v>57</v>
      </c>
      <c r="FK67" s="105">
        <v>376</v>
      </c>
      <c r="FL67" s="105">
        <v>435</v>
      </c>
      <c r="FM67" s="105">
        <v>399</v>
      </c>
      <c r="FN67" s="105">
        <v>310</v>
      </c>
      <c r="FO67" s="105">
        <v>274</v>
      </c>
      <c r="FP67" s="105">
        <v>207</v>
      </c>
      <c r="FQ67" s="105">
        <v>302</v>
      </c>
      <c r="FR67" s="105">
        <v>312</v>
      </c>
      <c r="FS67" s="105">
        <v>307</v>
      </c>
      <c r="FT67" s="105">
        <v>205</v>
      </c>
      <c r="FU67" s="105">
        <v>232</v>
      </c>
      <c r="FV67" s="105">
        <v>109</v>
      </c>
      <c r="FW67" s="105">
        <v>637</v>
      </c>
      <c r="FX67" s="105">
        <v>1274</v>
      </c>
      <c r="FY67" s="144">
        <f t="shared" si="48"/>
        <v>3.92873563218391</v>
      </c>
      <c r="FZ67" s="144">
        <f t="shared" si="49"/>
        <v>1</v>
      </c>
      <c r="GA67" s="140">
        <f t="shared" si="50"/>
        <v>0</v>
      </c>
      <c r="GB67" s="140">
        <v>0</v>
      </c>
      <c r="GC67" s="140">
        <v>0</v>
      </c>
      <c r="GD67" s="141">
        <f t="shared" si="51"/>
        <v>0</v>
      </c>
      <c r="GE67" s="141">
        <f t="shared" si="52"/>
        <v>4687</v>
      </c>
      <c r="GF67" s="141">
        <f t="shared" si="53"/>
        <v>3416</v>
      </c>
      <c r="GG67" s="141">
        <f t="shared" si="54"/>
        <v>2020</v>
      </c>
      <c r="GH67" s="142">
        <v>0</v>
      </c>
      <c r="GI67" s="142">
        <v>0</v>
      </c>
      <c r="GJ67" s="142">
        <v>0</v>
      </c>
      <c r="GK67" s="143">
        <v>0</v>
      </c>
      <c r="GL67" s="105">
        <v>0</v>
      </c>
      <c r="GM67" s="105">
        <v>0</v>
      </c>
      <c r="GN67" s="105">
        <v>0</v>
      </c>
      <c r="GO67" s="105" t="s">
        <v>956</v>
      </c>
      <c r="GP67" s="105" t="s">
        <v>956</v>
      </c>
      <c r="GQ67" s="105">
        <f t="shared" si="101"/>
        <v>3004</v>
      </c>
      <c r="GR67" s="105">
        <f t="shared" si="105"/>
        <v>1683</v>
      </c>
      <c r="GS67" s="105">
        <f t="shared" si="102"/>
        <v>868</v>
      </c>
      <c r="GT67" s="105">
        <f t="shared" si="82"/>
        <v>983</v>
      </c>
      <c r="GU67" s="105">
        <f t="shared" si="83"/>
        <v>821</v>
      </c>
      <c r="GV67" s="105">
        <f t="shared" si="55"/>
        <v>744</v>
      </c>
      <c r="GW67" s="139">
        <f t="shared" si="97"/>
        <v>-0.557932263814617</v>
      </c>
      <c r="GX67" s="139">
        <f t="shared" si="98"/>
        <v>-0.0937880633373934</v>
      </c>
      <c r="GY67" s="147"/>
      <c r="GZ67" s="138" t="s">
        <v>1057</v>
      </c>
      <c r="HA67" s="105"/>
      <c r="HB67" s="105"/>
      <c r="HC67" s="105">
        <v>855</v>
      </c>
      <c r="HD67" s="105">
        <v>770</v>
      </c>
      <c r="HE67" s="105">
        <v>765</v>
      </c>
      <c r="HF67" s="105">
        <v>538</v>
      </c>
      <c r="HG67" s="105">
        <v>702</v>
      </c>
      <c r="HH67" s="105">
        <v>799</v>
      </c>
      <c r="HI67" s="105">
        <v>699</v>
      </c>
      <c r="HJ67" s="105">
        <v>797</v>
      </c>
      <c r="HK67" s="105">
        <v>909</v>
      </c>
      <c r="HL67" s="105">
        <v>452</v>
      </c>
      <c r="HM67" s="105">
        <v>33</v>
      </c>
      <c r="HN67" s="105">
        <v>81</v>
      </c>
      <c r="HO67" s="105">
        <v>117</v>
      </c>
      <c r="HP67" s="105">
        <v>250</v>
      </c>
      <c r="HQ67" s="105">
        <v>735</v>
      </c>
      <c r="HR67" s="105">
        <v>707</v>
      </c>
      <c r="HS67" s="105">
        <v>623</v>
      </c>
      <c r="HT67" s="105">
        <v>522</v>
      </c>
      <c r="HU67" s="105">
        <v>471</v>
      </c>
      <c r="HV67" s="105">
        <v>400</v>
      </c>
      <c r="HW67" s="105">
        <v>434</v>
      </c>
      <c r="HX67" s="105">
        <v>181</v>
      </c>
      <c r="HY67" s="105">
        <v>600</v>
      </c>
      <c r="HZ67" s="105">
        <v>116</v>
      </c>
      <c r="IA67" s="105">
        <v>288</v>
      </c>
      <c r="IB67" s="105">
        <v>382</v>
      </c>
      <c r="IC67" s="105">
        <v>351</v>
      </c>
      <c r="ID67" s="105">
        <v>398</v>
      </c>
      <c r="IE67" s="105">
        <v>185</v>
      </c>
      <c r="IF67" s="105">
        <v>378</v>
      </c>
      <c r="IG67" s="105">
        <v>192</v>
      </c>
      <c r="IH67" s="105">
        <v>84</v>
      </c>
      <c r="II67" s="105">
        <v>188</v>
      </c>
      <c r="IJ67" s="105">
        <v>75</v>
      </c>
      <c r="IK67" s="105">
        <v>292</v>
      </c>
      <c r="IL67" s="105">
        <v>83</v>
      </c>
      <c r="IM67" s="105">
        <v>308</v>
      </c>
      <c r="IN67" s="105">
        <v>200</v>
      </c>
      <c r="IO67" s="105">
        <v>221</v>
      </c>
      <c r="IP67" s="105">
        <v>19</v>
      </c>
      <c r="IQ67" s="105">
        <v>9</v>
      </c>
      <c r="IR67" s="105">
        <v>17</v>
      </c>
      <c r="IS67" s="105">
        <v>10</v>
      </c>
      <c r="IT67" s="105">
        <v>3</v>
      </c>
      <c r="IU67" s="105">
        <v>6</v>
      </c>
      <c r="IV67" s="105">
        <v>1</v>
      </c>
      <c r="IW67" s="105"/>
      <c r="IX67" s="105"/>
      <c r="IY67" s="105">
        <v>1</v>
      </c>
      <c r="IZ67" s="105"/>
      <c r="JA67" s="105"/>
      <c r="JB67" s="105"/>
      <c r="JC67" s="105"/>
      <c r="JD67" s="105"/>
      <c r="JE67" s="105"/>
      <c r="JF67" s="105"/>
      <c r="JG67" s="105"/>
      <c r="JH67" s="105"/>
      <c r="JI67" s="138" t="s">
        <v>1057</v>
      </c>
      <c r="JJ67" s="105"/>
      <c r="JK67" s="105"/>
      <c r="JL67" s="105">
        <v>855</v>
      </c>
      <c r="JM67" s="105">
        <v>770</v>
      </c>
      <c r="JN67" s="105">
        <v>765</v>
      </c>
      <c r="JO67" s="105">
        <v>538</v>
      </c>
      <c r="JP67" s="105">
        <v>702</v>
      </c>
      <c r="JQ67" s="105">
        <v>799</v>
      </c>
      <c r="JR67" s="105">
        <v>699</v>
      </c>
      <c r="JS67" s="105">
        <v>797</v>
      </c>
      <c r="JT67" s="105">
        <v>909</v>
      </c>
      <c r="JU67" s="105">
        <v>452</v>
      </c>
      <c r="JV67" s="105">
        <v>33</v>
      </c>
      <c r="JW67" s="105">
        <v>81</v>
      </c>
      <c r="JX67" s="105">
        <v>117</v>
      </c>
      <c r="JY67" s="105">
        <v>250</v>
      </c>
      <c r="JZ67" s="105">
        <v>735</v>
      </c>
      <c r="KA67" s="105">
        <v>707</v>
      </c>
      <c r="KB67" s="105">
        <v>623</v>
      </c>
      <c r="KC67" s="105">
        <v>522</v>
      </c>
      <c r="KD67" s="105">
        <v>471</v>
      </c>
      <c r="KE67" s="105">
        <v>400</v>
      </c>
      <c r="KF67" s="105">
        <v>434</v>
      </c>
      <c r="KG67" s="105">
        <v>181</v>
      </c>
      <c r="KH67" s="105">
        <v>600</v>
      </c>
      <c r="KI67" s="105">
        <v>116</v>
      </c>
      <c r="KJ67" s="105">
        <v>288</v>
      </c>
      <c r="KK67" s="105">
        <v>382</v>
      </c>
      <c r="KL67" s="105">
        <v>351</v>
      </c>
      <c r="KM67" s="105">
        <v>398</v>
      </c>
      <c r="KN67" s="105">
        <v>185</v>
      </c>
      <c r="KO67" s="105">
        <v>378</v>
      </c>
      <c r="KP67" s="105">
        <v>192</v>
      </c>
      <c r="KQ67" s="105">
        <v>84</v>
      </c>
      <c r="KR67" s="105">
        <v>188</v>
      </c>
      <c r="KS67" s="105">
        <v>75</v>
      </c>
      <c r="KT67" s="105">
        <v>292</v>
      </c>
      <c r="KU67" s="105">
        <v>83</v>
      </c>
      <c r="KV67" s="105">
        <v>308</v>
      </c>
      <c r="KW67" s="105">
        <v>200</v>
      </c>
      <c r="KX67" s="105">
        <v>221</v>
      </c>
      <c r="KY67" s="105">
        <v>19</v>
      </c>
      <c r="KZ67" s="105">
        <v>9</v>
      </c>
      <c r="LA67" s="105">
        <v>17</v>
      </c>
      <c r="LB67" s="105">
        <v>10</v>
      </c>
      <c r="LC67" s="105">
        <v>3</v>
      </c>
      <c r="LD67" s="105">
        <v>6</v>
      </c>
      <c r="LE67" s="105">
        <v>1</v>
      </c>
      <c r="LF67" s="105"/>
      <c r="LG67" s="105"/>
      <c r="LH67" s="105">
        <v>1</v>
      </c>
      <c r="LI67" s="105"/>
      <c r="LJ67" s="105"/>
      <c r="LK67" s="105"/>
      <c r="LL67" s="105"/>
      <c r="LM67" s="105"/>
      <c r="LN67" s="105"/>
      <c r="LO67" s="105"/>
      <c r="LP67" s="105"/>
      <c r="LQ67" s="105"/>
      <c r="LR67" s="105">
        <v>0</v>
      </c>
      <c r="LS67" s="105">
        <v>0</v>
      </c>
      <c r="LT67" s="105">
        <v>0</v>
      </c>
      <c r="LU67" s="105">
        <v>5</v>
      </c>
      <c r="LV67" s="105">
        <v>0</v>
      </c>
      <c r="LW67" s="105">
        <v>0</v>
      </c>
      <c r="LX67" s="105">
        <v>0</v>
      </c>
      <c r="LY67" s="105">
        <v>0</v>
      </c>
      <c r="LZ67" s="105">
        <v>0</v>
      </c>
      <c r="MA67" s="105">
        <v>0</v>
      </c>
      <c r="MB67" s="105">
        <v>0</v>
      </c>
      <c r="MC67" s="105">
        <v>0</v>
      </c>
      <c r="MD67" s="105">
        <v>0</v>
      </c>
      <c r="ME67" s="105">
        <v>0</v>
      </c>
      <c r="MF67" s="105">
        <v>0</v>
      </c>
      <c r="MG67" s="144" t="str">
        <f t="shared" si="58"/>
        <v/>
      </c>
      <c r="MH67" s="144" t="str">
        <f t="shared" si="59"/>
        <v/>
      </c>
      <c r="MJ67" s="143">
        <f t="shared" si="60"/>
        <v>7286</v>
      </c>
      <c r="MK67" s="143">
        <f t="shared" si="84"/>
        <v>4554</v>
      </c>
      <c r="ML67" s="143">
        <f t="shared" si="85"/>
        <v>3237</v>
      </c>
      <c r="MM67" s="142">
        <f t="shared" si="61"/>
        <v>1169</v>
      </c>
      <c r="MN67" s="142">
        <f t="shared" si="62"/>
        <v>1</v>
      </c>
      <c r="MO67" s="142">
        <f t="shared" si="63"/>
        <v>5</v>
      </c>
      <c r="MQ67" s="142">
        <f t="shared" si="107"/>
        <v>347</v>
      </c>
      <c r="MR67" s="143">
        <f t="shared" si="108"/>
        <v>683</v>
      </c>
      <c r="MS67" s="105">
        <f t="shared" si="109"/>
        <v>440</v>
      </c>
      <c r="MT67" s="105">
        <f t="shared" si="110"/>
        <v>36</v>
      </c>
      <c r="MU67" s="105">
        <f t="shared" si="90"/>
        <v>10</v>
      </c>
      <c r="MV67" s="105">
        <f t="shared" si="111"/>
        <v>1</v>
      </c>
      <c r="MW67" s="105" t="str">
        <f t="shared" si="112"/>
        <v/>
      </c>
      <c r="MX67" s="105"/>
      <c r="MY67" s="105"/>
      <c r="MZ67" s="105">
        <f t="shared" si="113"/>
        <v>0</v>
      </c>
      <c r="NA67" s="105">
        <f t="shared" si="114"/>
        <v>5</v>
      </c>
      <c r="NB67" s="105">
        <f t="shared" si="115"/>
        <v>0</v>
      </c>
      <c r="NC67" s="105">
        <f t="shared" ref="NC67:NC101" si="121">SUM(MA67:MC67)</f>
        <v>0</v>
      </c>
      <c r="ND67" s="144" t="str">
        <f t="shared" si="64"/>
        <v/>
      </c>
      <c r="NE67" s="144" t="str">
        <f t="shared" si="65"/>
        <v/>
      </c>
    </row>
    <row r="68" ht="15" spans="2:369">
      <c r="B68" s="138" t="s">
        <v>987</v>
      </c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>
        <v>302</v>
      </c>
      <c r="AG68" s="105">
        <v>1725</v>
      </c>
      <c r="AH68" s="105">
        <v>1996</v>
      </c>
      <c r="AI68" s="105">
        <v>2573</v>
      </c>
      <c r="AJ68" s="105">
        <v>2104</v>
      </c>
      <c r="AK68" s="105">
        <v>2732</v>
      </c>
      <c r="AL68" s="105">
        <v>3691</v>
      </c>
      <c r="AM68" s="105">
        <v>3710</v>
      </c>
      <c r="AN68" s="105">
        <v>1409</v>
      </c>
      <c r="AO68" s="105">
        <v>2855</v>
      </c>
      <c r="AP68" s="105">
        <v>2995</v>
      </c>
      <c r="AQ68" s="105">
        <v>3797</v>
      </c>
      <c r="AR68" s="105">
        <v>4730</v>
      </c>
      <c r="AS68" s="105">
        <v>6054</v>
      </c>
      <c r="AT68" s="105">
        <v>6165</v>
      </c>
      <c r="AU68" s="105">
        <v>7512</v>
      </c>
      <c r="AV68" s="105">
        <v>6044</v>
      </c>
      <c r="AW68" s="105">
        <v>7839</v>
      </c>
      <c r="AX68" s="105">
        <v>7459</v>
      </c>
      <c r="AY68" s="105">
        <v>6707</v>
      </c>
      <c r="AZ68" s="105">
        <v>3537</v>
      </c>
      <c r="BA68" s="105">
        <v>9183</v>
      </c>
      <c r="BB68" s="105">
        <v>3714</v>
      </c>
      <c r="BC68" s="105">
        <v>4224</v>
      </c>
      <c r="BD68" s="105">
        <v>8045</v>
      </c>
      <c r="BE68" s="105">
        <v>6397</v>
      </c>
      <c r="BF68" s="105">
        <v>5745</v>
      </c>
      <c r="BG68" s="105">
        <v>4634</v>
      </c>
      <c r="BH68" s="105">
        <v>2104</v>
      </c>
      <c r="BI68" s="105">
        <v>1807</v>
      </c>
      <c r="BJ68" s="105">
        <v>2969</v>
      </c>
      <c r="BK68" s="105">
        <v>1022</v>
      </c>
      <c r="BL68" s="105">
        <v>2294</v>
      </c>
      <c r="BM68" s="105">
        <v>3030</v>
      </c>
      <c r="BN68" s="105">
        <v>4064</v>
      </c>
      <c r="BO68" s="105">
        <v>4439</v>
      </c>
      <c r="BP68" s="105">
        <v>5196</v>
      </c>
      <c r="BQ68" s="105">
        <v>4908</v>
      </c>
      <c r="BR68" s="105">
        <v>4241</v>
      </c>
      <c r="BS68" s="105">
        <v>5326</v>
      </c>
      <c r="BT68" s="105">
        <v>4288</v>
      </c>
      <c r="BU68" s="105">
        <v>3106</v>
      </c>
      <c r="BV68" s="105">
        <v>4302</v>
      </c>
      <c r="BW68" s="105">
        <v>1804</v>
      </c>
      <c r="BX68" s="105">
        <v>897</v>
      </c>
      <c r="BY68" s="105">
        <v>1860</v>
      </c>
      <c r="BZ68" s="139">
        <f t="shared" ref="BZ68:BZ131" si="122">IFERROR(IF(BY68/BM68-1=-1,"",BY68/BM68-1),"")</f>
        <v>-0.386138613861386</v>
      </c>
      <c r="CA68" s="139">
        <f t="shared" ref="CA68:CA131" si="123">IFERROR(IF(BY68/BX68-1=-1,"",BY68/BX68-1),"")</f>
        <v>1.07357859531773</v>
      </c>
      <c r="CB68" s="140">
        <f t="shared" ref="CB68:CB131" si="124">SUM(C68:N69)</f>
        <v>0</v>
      </c>
      <c r="CC68" s="140">
        <f t="shared" si="67"/>
        <v>0</v>
      </c>
      <c r="CD68" s="140">
        <f t="shared" si="68"/>
        <v>15123</v>
      </c>
      <c r="CE68" s="141">
        <f t="shared" ref="CE68:CE131" si="125">SUM(CK68:CN68)</f>
        <v>60569</v>
      </c>
      <c r="CF68" s="141">
        <f t="shared" ref="CF68:CF131" si="126">SUM(CO68:CR68)</f>
        <v>59066</v>
      </c>
      <c r="CG68" s="141">
        <f t="shared" ref="CG68:CG131" si="127">SUM(CS68:CV68)</f>
        <v>46216</v>
      </c>
      <c r="CH68" s="141">
        <f t="shared" ref="CH68:CH131" si="128">SUM(BW68:BY68)</f>
        <v>4561</v>
      </c>
      <c r="CI68" s="142">
        <f t="shared" si="69"/>
        <v>6294</v>
      </c>
      <c r="CJ68" s="142">
        <f t="shared" si="70"/>
        <v>8527</v>
      </c>
      <c r="CK68" s="143">
        <f t="shared" si="71"/>
        <v>7974</v>
      </c>
      <c r="CL68" s="105">
        <f t="shared" si="72"/>
        <v>11522</v>
      </c>
      <c r="CM68" s="105">
        <f t="shared" si="73"/>
        <v>19731</v>
      </c>
      <c r="CN68" s="105">
        <f t="shared" si="74"/>
        <v>21342</v>
      </c>
      <c r="CO68" s="105">
        <f t="shared" si="75"/>
        <v>19427</v>
      </c>
      <c r="CP68" s="105">
        <f t="shared" si="76"/>
        <v>15983</v>
      </c>
      <c r="CQ68" s="105">
        <f t="shared" si="106"/>
        <v>16776</v>
      </c>
      <c r="CR68" s="105">
        <f t="shared" si="103"/>
        <v>6880</v>
      </c>
      <c r="CS68" s="105">
        <f t="shared" si="104"/>
        <v>6346</v>
      </c>
      <c r="CT68" s="105">
        <f t="shared" si="116"/>
        <v>13699</v>
      </c>
      <c r="CU68" s="105">
        <f t="shared" si="117"/>
        <v>14475</v>
      </c>
      <c r="CV68" s="105">
        <f t="shared" si="118"/>
        <v>11696</v>
      </c>
      <c r="CW68" s="139">
        <f t="shared" si="119"/>
        <v>0.7</v>
      </c>
      <c r="CX68" s="139">
        <f t="shared" si="120"/>
        <v>-0.191986183074266</v>
      </c>
      <c r="CY68" s="131"/>
      <c r="CZ68" s="138" t="s">
        <v>1058</v>
      </c>
      <c r="DA68" s="138" t="s">
        <v>1058</v>
      </c>
      <c r="DB68" s="105"/>
      <c r="DC68" s="105"/>
      <c r="DD68" s="105"/>
      <c r="DE68" s="105"/>
      <c r="DF68" s="105"/>
      <c r="DG68" s="105"/>
      <c r="DH68" s="105"/>
      <c r="DI68" s="105"/>
      <c r="DJ68" s="105"/>
      <c r="DK68" s="105"/>
      <c r="DL68" s="105"/>
      <c r="DM68" s="105"/>
      <c r="DN68" s="105"/>
      <c r="DO68" s="105"/>
      <c r="DP68" s="105"/>
      <c r="DQ68" s="105"/>
      <c r="DR68" s="105"/>
      <c r="DS68" s="105"/>
      <c r="DT68" s="105"/>
      <c r="DU68" s="105"/>
      <c r="DV68" s="105"/>
      <c r="DW68" s="105"/>
      <c r="DX68" s="105"/>
      <c r="DY68" s="105"/>
      <c r="DZ68" s="105"/>
      <c r="EA68" s="105"/>
      <c r="EB68" s="105"/>
      <c r="EC68" s="105"/>
      <c r="ED68" s="105"/>
      <c r="EE68" s="105"/>
      <c r="EF68" s="105"/>
      <c r="EG68" s="105"/>
      <c r="EH68" s="105"/>
      <c r="EI68" s="105"/>
      <c r="EJ68" s="105"/>
      <c r="EK68" s="105"/>
      <c r="EL68" s="105"/>
      <c r="EM68" s="105"/>
      <c r="EN68" s="105"/>
      <c r="EO68" s="105"/>
      <c r="EP68" s="105">
        <v>1119</v>
      </c>
      <c r="EQ68" s="105">
        <v>685</v>
      </c>
      <c r="ER68" s="105">
        <v>668</v>
      </c>
      <c r="ES68" s="105">
        <v>595</v>
      </c>
      <c r="ET68" s="105">
        <v>1511</v>
      </c>
      <c r="EU68" s="105">
        <v>1395</v>
      </c>
      <c r="EV68" s="105">
        <v>2323</v>
      </c>
      <c r="EW68" s="105">
        <v>363</v>
      </c>
      <c r="EX68" s="105">
        <v>1302</v>
      </c>
      <c r="EY68" s="105">
        <v>575</v>
      </c>
      <c r="EZ68" s="105">
        <v>996</v>
      </c>
      <c r="FA68" s="105">
        <v>932</v>
      </c>
      <c r="FB68" s="105">
        <v>595</v>
      </c>
      <c r="FC68" s="105">
        <v>1313</v>
      </c>
      <c r="FD68" s="105">
        <v>1049</v>
      </c>
      <c r="FE68" s="105">
        <v>1007</v>
      </c>
      <c r="FF68" s="105">
        <v>1354</v>
      </c>
      <c r="FG68" s="105">
        <v>17</v>
      </c>
      <c r="FH68" s="105"/>
      <c r="FI68" s="105"/>
      <c r="FJ68" s="105">
        <v>0</v>
      </c>
      <c r="FK68" s="105">
        <v>0</v>
      </c>
      <c r="FL68" s="105">
        <v>803</v>
      </c>
      <c r="FM68" s="105"/>
      <c r="FN68" s="105"/>
      <c r="FO68" s="105"/>
      <c r="FP68" s="105"/>
      <c r="FQ68" s="105"/>
      <c r="FR68" s="105"/>
      <c r="FS68" s="105">
        <v>0</v>
      </c>
      <c r="FT68" s="105">
        <v>0</v>
      </c>
      <c r="FU68" s="105">
        <v>0</v>
      </c>
      <c r="FV68" s="105" t="e">
        <v>#N/A</v>
      </c>
      <c r="FW68" s="105" t="e">
        <v>#N/A</v>
      </c>
      <c r="FX68" s="105">
        <v>0</v>
      </c>
      <c r="FY68" s="144" t="str">
        <f t="shared" ref="FY68:FY131" si="129">IFERROR(IF(FX68/FL68-1=-1,"",FX68/FL68--1),"")</f>
        <v/>
      </c>
      <c r="FZ68" s="144" t="str">
        <f t="shared" ref="FZ68:FZ131" si="130">IFERROR(IF(FX68/FW68-1=-1,"",FX68/FW68-1),"")</f>
        <v/>
      </c>
      <c r="GA68" s="140">
        <f t="shared" ref="GA68:GA131" si="131">SUM(DB68:DM68)</f>
        <v>0</v>
      </c>
      <c r="GB68" s="140">
        <v>0</v>
      </c>
      <c r="GC68" s="140">
        <v>0</v>
      </c>
      <c r="GD68" s="141">
        <f t="shared" ref="GD68:GD131" si="132">SUM(EL68:EW68)</f>
        <v>8659</v>
      </c>
      <c r="GE68" s="141">
        <f t="shared" ref="GE68:GE131" si="133">SUM(EX68:FI68)</f>
        <v>9140</v>
      </c>
      <c r="GF68" s="141">
        <f t="shared" ref="GF68:GF131" si="134">SUM(GS68:GV68)</f>
        <v>803</v>
      </c>
      <c r="GG68" s="141" t="e">
        <f t="shared" ref="GG68:GG131" si="135">SUM(FV68:FX68)</f>
        <v>#N/A</v>
      </c>
      <c r="GH68" s="142">
        <v>0</v>
      </c>
      <c r="GI68" s="142">
        <v>0</v>
      </c>
      <c r="GJ68" s="142">
        <v>0</v>
      </c>
      <c r="GK68" s="143">
        <v>0</v>
      </c>
      <c r="GL68" s="105">
        <v>1804</v>
      </c>
      <c r="GM68" s="105">
        <v>2774</v>
      </c>
      <c r="GN68" s="105">
        <v>4081</v>
      </c>
      <c r="GO68" s="105">
        <v>2873</v>
      </c>
      <c r="GP68" s="105">
        <v>2840</v>
      </c>
      <c r="GQ68" s="105">
        <f t="shared" si="101"/>
        <v>3410</v>
      </c>
      <c r="GR68" s="105"/>
      <c r="GS68" s="105">
        <f t="shared" si="102"/>
        <v>803</v>
      </c>
      <c r="GT68" s="105">
        <f t="shared" si="82"/>
        <v>0</v>
      </c>
      <c r="GU68" s="105">
        <f t="shared" si="83"/>
        <v>0</v>
      </c>
      <c r="GV68" s="105">
        <f t="shared" ref="GV68:GV131" si="136">SUM(FS68:FU68)</f>
        <v>0</v>
      </c>
      <c r="GW68" s="139" t="str">
        <f t="shared" si="97"/>
        <v/>
      </c>
      <c r="GX68" s="139" t="str">
        <f t="shared" si="98"/>
        <v/>
      </c>
      <c r="GY68" s="147"/>
      <c r="GZ68" s="138" t="s">
        <v>1059</v>
      </c>
      <c r="HA68" s="105"/>
      <c r="HB68" s="105"/>
      <c r="HC68" s="105"/>
      <c r="HD68" s="105"/>
      <c r="HE68" s="105"/>
      <c r="HF68" s="105"/>
      <c r="HG68" s="105"/>
      <c r="HH68" s="105"/>
      <c r="HI68" s="105"/>
      <c r="HJ68" s="105"/>
      <c r="HK68" s="105"/>
      <c r="HL68" s="105"/>
      <c r="HM68" s="105"/>
      <c r="HN68" s="105"/>
      <c r="HO68" s="105"/>
      <c r="HP68" s="105"/>
      <c r="HQ68" s="105"/>
      <c r="HR68" s="105">
        <v>3</v>
      </c>
      <c r="HS68" s="105"/>
      <c r="HT68" s="105"/>
      <c r="HU68" s="105"/>
      <c r="HV68" s="105">
        <v>99</v>
      </c>
      <c r="HW68" s="105">
        <v>139</v>
      </c>
      <c r="HX68" s="105">
        <v>131</v>
      </c>
      <c r="HY68" s="105">
        <v>39</v>
      </c>
      <c r="HZ68" s="105">
        <v>5</v>
      </c>
      <c r="IA68" s="105">
        <v>45</v>
      </c>
      <c r="IB68" s="105">
        <v>34</v>
      </c>
      <c r="IC68" s="105">
        <v>21</v>
      </c>
      <c r="ID68" s="105">
        <v>89</v>
      </c>
      <c r="IE68" s="105">
        <v>1</v>
      </c>
      <c r="IF68" s="105">
        <v>42</v>
      </c>
      <c r="IG68" s="105">
        <v>45</v>
      </c>
      <c r="IH68" s="105">
        <v>42</v>
      </c>
      <c r="II68" s="105">
        <v>18</v>
      </c>
      <c r="IJ68" s="105">
        <v>50</v>
      </c>
      <c r="IK68" s="105">
        <v>7</v>
      </c>
      <c r="IL68" s="105">
        <v>25</v>
      </c>
      <c r="IM68" s="105">
        <v>45</v>
      </c>
      <c r="IN68" s="105">
        <v>33</v>
      </c>
      <c r="IO68" s="105">
        <v>19</v>
      </c>
      <c r="IP68" s="105">
        <v>19</v>
      </c>
      <c r="IQ68" s="105">
        <v>10</v>
      </c>
      <c r="IR68" s="105">
        <v>10</v>
      </c>
      <c r="IS68" s="105">
        <v>23</v>
      </c>
      <c r="IT68" s="105"/>
      <c r="IU68" s="105"/>
      <c r="IV68" s="105"/>
      <c r="IW68" s="105"/>
      <c r="IX68" s="105"/>
      <c r="IY68" s="105">
        <v>1</v>
      </c>
      <c r="IZ68" s="105"/>
      <c r="JA68" s="105"/>
      <c r="JB68" s="105"/>
      <c r="JC68" s="105"/>
      <c r="JD68" s="105"/>
      <c r="JE68" s="105"/>
      <c r="JF68" s="105"/>
      <c r="JG68" s="105"/>
      <c r="JH68" s="105"/>
      <c r="JI68" s="138" t="s">
        <v>1059</v>
      </c>
      <c r="JJ68" s="105"/>
      <c r="JK68" s="105"/>
      <c r="JL68" s="105"/>
      <c r="JM68" s="105"/>
      <c r="JN68" s="105"/>
      <c r="JO68" s="105"/>
      <c r="JP68" s="105"/>
      <c r="JQ68" s="105"/>
      <c r="JR68" s="105"/>
      <c r="JS68" s="105"/>
      <c r="JT68" s="105"/>
      <c r="JU68" s="105"/>
      <c r="JV68" s="105"/>
      <c r="JW68" s="105"/>
      <c r="JX68" s="105"/>
      <c r="JY68" s="105"/>
      <c r="JZ68" s="105"/>
      <c r="KA68" s="105">
        <v>3</v>
      </c>
      <c r="KB68" s="105"/>
      <c r="KC68" s="105"/>
      <c r="KD68" s="105"/>
      <c r="KE68" s="105">
        <v>99</v>
      </c>
      <c r="KF68" s="105">
        <v>139</v>
      </c>
      <c r="KG68" s="105">
        <v>131</v>
      </c>
      <c r="KH68" s="105">
        <v>39</v>
      </c>
      <c r="KI68" s="105">
        <v>5</v>
      </c>
      <c r="KJ68" s="105">
        <v>45</v>
      </c>
      <c r="KK68" s="105">
        <v>34</v>
      </c>
      <c r="KL68" s="105">
        <v>21</v>
      </c>
      <c r="KM68" s="105">
        <v>89</v>
      </c>
      <c r="KN68" s="105">
        <v>1</v>
      </c>
      <c r="KO68" s="105">
        <v>42</v>
      </c>
      <c r="KP68" s="105">
        <v>45</v>
      </c>
      <c r="KQ68" s="105">
        <v>42</v>
      </c>
      <c r="KR68" s="105">
        <v>18</v>
      </c>
      <c r="KS68" s="105">
        <v>50</v>
      </c>
      <c r="KT68" s="105">
        <v>7</v>
      </c>
      <c r="KU68" s="105">
        <v>25</v>
      </c>
      <c r="KV68" s="105">
        <v>45</v>
      </c>
      <c r="KW68" s="105">
        <v>33</v>
      </c>
      <c r="KX68" s="105">
        <v>19</v>
      </c>
      <c r="KY68" s="105">
        <v>19</v>
      </c>
      <c r="KZ68" s="105">
        <v>10</v>
      </c>
      <c r="LA68" s="105">
        <v>10</v>
      </c>
      <c r="LB68" s="105">
        <v>23</v>
      </c>
      <c r="LC68" s="105"/>
      <c r="LD68" s="105"/>
      <c r="LE68" s="105"/>
      <c r="LF68" s="105"/>
      <c r="LG68" s="105"/>
      <c r="LH68" s="105">
        <v>1</v>
      </c>
      <c r="LI68" s="105"/>
      <c r="LJ68" s="105"/>
      <c r="LK68" s="105"/>
      <c r="LL68" s="105"/>
      <c r="LM68" s="105"/>
      <c r="LN68" s="105"/>
      <c r="LO68" s="105"/>
      <c r="LP68" s="105"/>
      <c r="LQ68" s="105"/>
      <c r="LR68" s="105">
        <v>0</v>
      </c>
      <c r="LS68" s="105">
        <v>0</v>
      </c>
      <c r="LT68" s="105">
        <v>0</v>
      </c>
      <c r="LU68" s="105"/>
      <c r="LV68" s="105"/>
      <c r="LW68" s="105">
        <v>0</v>
      </c>
      <c r="LX68" s="105">
        <v>0</v>
      </c>
      <c r="LY68" s="105">
        <v>0</v>
      </c>
      <c r="LZ68" s="105">
        <v>0</v>
      </c>
      <c r="MA68" s="105">
        <v>0</v>
      </c>
      <c r="MB68" s="105">
        <v>0</v>
      </c>
      <c r="MC68" s="105">
        <v>0</v>
      </c>
      <c r="MD68" s="105">
        <v>0</v>
      </c>
      <c r="ME68" s="105">
        <v>0</v>
      </c>
      <c r="MF68" s="105">
        <v>0</v>
      </c>
      <c r="MG68" s="144" t="str">
        <f t="shared" ref="MG68:MG101" si="137">IFERROR(IF(MF68/LT68-1=-1,"",MF68/LT68-1),"")</f>
        <v/>
      </c>
      <c r="MH68" s="144" t="str">
        <f t="shared" ref="MH68:MH101" si="138">IFERROR(IF(MF68/ME68-1=-1,"",MF68/ME68-1),"")</f>
        <v/>
      </c>
      <c r="MJ68" s="143">
        <f t="shared" ref="MJ68:MJ101" si="139">SUM(JJ68:JU68)</f>
        <v>0</v>
      </c>
      <c r="MK68" s="143">
        <f t="shared" si="84"/>
        <v>372</v>
      </c>
      <c r="ML68" s="143">
        <f t="shared" si="85"/>
        <v>431</v>
      </c>
      <c r="MM68" s="142">
        <f t="shared" ref="MM68:MM101" si="140">SUM(MR68:MU68)</f>
        <v>191</v>
      </c>
      <c r="MN68" s="142">
        <f t="shared" ref="MN68:MN101" si="141">SUM(IF(ISNA(MV68),0,MV68),IF(ISNA(MW68),0,MW68),IF(ISNA(MX68),0,MX68),IF(ISNA(MY68),0,MY68))</f>
        <v>1</v>
      </c>
      <c r="MO68" s="142">
        <f t="shared" ref="MO68:MO101" si="142">SUM(MZ68:NC68)</f>
        <v>0</v>
      </c>
      <c r="MQ68" s="142">
        <f t="shared" si="107"/>
        <v>110</v>
      </c>
      <c r="MR68" s="143">
        <f t="shared" si="108"/>
        <v>77</v>
      </c>
      <c r="MS68" s="105">
        <f t="shared" si="109"/>
        <v>71</v>
      </c>
      <c r="MT68" s="105">
        <f t="shared" si="110"/>
        <v>43</v>
      </c>
      <c r="MU68" s="105" t="str">
        <f t="shared" si="90"/>
        <v/>
      </c>
      <c r="MV68" s="105">
        <f t="shared" si="111"/>
        <v>1</v>
      </c>
      <c r="MW68" s="105" t="str">
        <f t="shared" si="112"/>
        <v/>
      </c>
      <c r="MX68" s="105"/>
      <c r="MY68" s="105"/>
      <c r="MZ68" s="105">
        <f t="shared" si="113"/>
        <v>0</v>
      </c>
      <c r="NA68" s="105">
        <f t="shared" si="114"/>
        <v>0</v>
      </c>
      <c r="NB68" s="105">
        <f t="shared" si="115"/>
        <v>0</v>
      </c>
      <c r="NC68" s="105">
        <f t="shared" si="121"/>
        <v>0</v>
      </c>
      <c r="ND68" s="144" t="str">
        <f t="shared" ref="ND68:ND101" si="143">IFERROR(IF(NC68/MY68-1=-1,"",NC68/MY68-1),"")</f>
        <v/>
      </c>
      <c r="NE68" s="144" t="str">
        <f t="shared" ref="NE68:NE101" si="144">IFERROR(IF(NC68/NB68-1=-1,"",NC68/NB68-1),"")</f>
        <v/>
      </c>
    </row>
    <row r="69" ht="15" spans="2:369">
      <c r="B69" s="138" t="s">
        <v>1060</v>
      </c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>
        <v>4035</v>
      </c>
      <c r="BE69" s="105">
        <v>5586</v>
      </c>
      <c r="BF69" s="105">
        <v>6300</v>
      </c>
      <c r="BG69" s="105">
        <v>5000</v>
      </c>
      <c r="BH69" s="105">
        <v>2056</v>
      </c>
      <c r="BI69" s="105">
        <v>3</v>
      </c>
      <c r="BJ69" s="105"/>
      <c r="BK69" s="105">
        <v>0</v>
      </c>
      <c r="BL69" s="105">
        <v>0</v>
      </c>
      <c r="BM69" s="105">
        <v>0</v>
      </c>
      <c r="BN69" s="105"/>
      <c r="BO69" s="105"/>
      <c r="BP69" s="105">
        <v>0</v>
      </c>
      <c r="BQ69" s="105">
        <v>0</v>
      </c>
      <c r="BR69" s="105"/>
      <c r="BS69" s="105">
        <v>0</v>
      </c>
      <c r="BT69" s="105">
        <v>0</v>
      </c>
      <c r="BU69" s="105">
        <v>0</v>
      </c>
      <c r="BV69" s="105">
        <v>0</v>
      </c>
      <c r="BW69" s="105">
        <v>0</v>
      </c>
      <c r="BX69" s="105" t="e">
        <v>#N/A</v>
      </c>
      <c r="BY69" s="105"/>
      <c r="BZ69" s="139" t="str">
        <f t="shared" si="122"/>
        <v/>
      </c>
      <c r="CA69" s="139" t="str">
        <f t="shared" si="123"/>
        <v/>
      </c>
      <c r="CB69" s="140">
        <f t="shared" si="124"/>
        <v>0</v>
      </c>
      <c r="CC69" s="140">
        <f t="shared" si="67"/>
        <v>0</v>
      </c>
      <c r="CD69" s="140">
        <f t="shared" si="68"/>
        <v>0</v>
      </c>
      <c r="CE69" s="141">
        <f t="shared" si="125"/>
        <v>0</v>
      </c>
      <c r="CF69" s="141">
        <f t="shared" si="126"/>
        <v>20921</v>
      </c>
      <c r="CG69" s="141">
        <f t="shared" si="127"/>
        <v>0</v>
      </c>
      <c r="CH69" s="141" t="e">
        <f t="shared" si="128"/>
        <v>#N/A</v>
      </c>
      <c r="CI69" s="142">
        <f t="shared" si="69"/>
        <v>0</v>
      </c>
      <c r="CJ69" s="142">
        <f t="shared" si="70"/>
        <v>0</v>
      </c>
      <c r="CK69" s="143">
        <f t="shared" si="71"/>
        <v>0</v>
      </c>
      <c r="CL69" s="105">
        <f t="shared" si="72"/>
        <v>0</v>
      </c>
      <c r="CM69" s="105">
        <f t="shared" si="73"/>
        <v>0</v>
      </c>
      <c r="CN69" s="105">
        <f t="shared" si="74"/>
        <v>0</v>
      </c>
      <c r="CO69" s="105" t="str">
        <f t="shared" si="75"/>
        <v/>
      </c>
      <c r="CP69" s="105">
        <f t="shared" si="76"/>
        <v>4035</v>
      </c>
      <c r="CQ69" s="105">
        <f t="shared" si="106"/>
        <v>16886</v>
      </c>
      <c r="CR69" s="105"/>
      <c r="CS69" s="105">
        <f t="shared" si="104"/>
        <v>0</v>
      </c>
      <c r="CT69" s="105">
        <f t="shared" si="116"/>
        <v>0</v>
      </c>
      <c r="CU69" s="105">
        <f t="shared" si="117"/>
        <v>0</v>
      </c>
      <c r="CV69" s="105">
        <f t="shared" si="118"/>
        <v>0</v>
      </c>
      <c r="CW69" s="139" t="str">
        <f t="shared" si="119"/>
        <v/>
      </c>
      <c r="CX69" s="139" t="str">
        <f t="shared" si="120"/>
        <v/>
      </c>
      <c r="CY69" s="131"/>
      <c r="CZ69" s="138" t="s">
        <v>1061</v>
      </c>
      <c r="DA69" s="138" t="s">
        <v>1061</v>
      </c>
      <c r="DB69" s="105"/>
      <c r="DC69" s="105"/>
      <c r="DD69" s="105"/>
      <c r="DE69" s="105"/>
      <c r="DF69" s="105"/>
      <c r="DG69" s="105"/>
      <c r="DH69" s="105"/>
      <c r="DI69" s="105"/>
      <c r="DJ69" s="105"/>
      <c r="DK69" s="105"/>
      <c r="DL69" s="105"/>
      <c r="DM69" s="105"/>
      <c r="DN69" s="105"/>
      <c r="DO69" s="105"/>
      <c r="DP69" s="105"/>
      <c r="DQ69" s="105"/>
      <c r="DR69" s="105"/>
      <c r="DS69" s="105"/>
      <c r="DT69" s="105"/>
      <c r="DU69" s="105"/>
      <c r="DV69" s="105"/>
      <c r="DW69" s="105"/>
      <c r="DX69" s="105"/>
      <c r="DY69" s="105"/>
      <c r="DZ69" s="105"/>
      <c r="EA69" s="105"/>
      <c r="EB69" s="105"/>
      <c r="EC69" s="105"/>
      <c r="ED69" s="105"/>
      <c r="EE69" s="105"/>
      <c r="EF69" s="105"/>
      <c r="EG69" s="105"/>
      <c r="EH69" s="105"/>
      <c r="EI69" s="105"/>
      <c r="EJ69" s="105"/>
      <c r="EK69" s="105"/>
      <c r="EL69" s="105"/>
      <c r="EM69" s="105"/>
      <c r="EN69" s="105"/>
      <c r="EO69" s="105"/>
      <c r="EP69" s="105"/>
      <c r="EQ69" s="105"/>
      <c r="ER69" s="105"/>
      <c r="ES69" s="105"/>
      <c r="ET69" s="105"/>
      <c r="EU69" s="105"/>
      <c r="EV69" s="105"/>
      <c r="EW69" s="105"/>
      <c r="EX69" s="105">
        <v>950</v>
      </c>
      <c r="EY69" s="105">
        <v>1612</v>
      </c>
      <c r="EZ69" s="105">
        <v>1686</v>
      </c>
      <c r="FA69" s="105">
        <v>765</v>
      </c>
      <c r="FB69" s="105">
        <v>557</v>
      </c>
      <c r="FC69" s="105">
        <v>1816</v>
      </c>
      <c r="FD69" s="105">
        <v>1544</v>
      </c>
      <c r="FE69" s="105">
        <v>435</v>
      </c>
      <c r="FF69" s="105">
        <v>1305</v>
      </c>
      <c r="FG69" s="105">
        <v>408</v>
      </c>
      <c r="FH69" s="105">
        <v>3632</v>
      </c>
      <c r="FI69" s="105">
        <v>5887</v>
      </c>
      <c r="FJ69" s="105">
        <v>629</v>
      </c>
      <c r="FK69" s="105">
        <v>156</v>
      </c>
      <c r="FL69" s="105">
        <v>916</v>
      </c>
      <c r="FM69" s="105">
        <v>0</v>
      </c>
      <c r="FN69" s="105">
        <v>0</v>
      </c>
      <c r="FO69" s="105">
        <v>0</v>
      </c>
      <c r="FP69" s="105">
        <v>0</v>
      </c>
      <c r="FQ69" s="105">
        <v>1008</v>
      </c>
      <c r="FR69" s="105">
        <v>518</v>
      </c>
      <c r="FS69" s="105">
        <v>1145</v>
      </c>
      <c r="FT69" s="105">
        <v>671</v>
      </c>
      <c r="FU69" s="105">
        <v>2403</v>
      </c>
      <c r="FV69" s="105">
        <v>0</v>
      </c>
      <c r="FW69" s="105">
        <v>141</v>
      </c>
      <c r="FX69" s="105">
        <v>300</v>
      </c>
      <c r="FY69" s="144">
        <f t="shared" si="129"/>
        <v>1.32751091703057</v>
      </c>
      <c r="FZ69" s="144">
        <f t="shared" si="130"/>
        <v>1.12765957446809</v>
      </c>
      <c r="GA69" s="140">
        <f t="shared" si="131"/>
        <v>0</v>
      </c>
      <c r="GB69" s="140">
        <v>0</v>
      </c>
      <c r="GC69" s="140">
        <v>0</v>
      </c>
      <c r="GD69" s="141">
        <f t="shared" si="132"/>
        <v>0</v>
      </c>
      <c r="GE69" s="141">
        <f t="shared" si="133"/>
        <v>20597</v>
      </c>
      <c r="GF69" s="141">
        <f t="shared" si="134"/>
        <v>7446</v>
      </c>
      <c r="GG69" s="141">
        <f t="shared" si="135"/>
        <v>441</v>
      </c>
      <c r="GH69" s="142">
        <v>0</v>
      </c>
      <c r="GI69" s="142">
        <v>0</v>
      </c>
      <c r="GJ69" s="142">
        <v>0</v>
      </c>
      <c r="GK69" s="143">
        <v>0</v>
      </c>
      <c r="GL69" s="105">
        <v>0</v>
      </c>
      <c r="GM69" s="105">
        <v>0</v>
      </c>
      <c r="GN69" s="105">
        <v>0</v>
      </c>
      <c r="GO69" s="105">
        <v>4248</v>
      </c>
      <c r="GP69" s="105">
        <v>3138</v>
      </c>
      <c r="GQ69" s="105">
        <f t="shared" ref="GQ69:GQ100" si="145">SUM(FD69:FF69)</f>
        <v>3284</v>
      </c>
      <c r="GR69" s="105">
        <f t="shared" ref="GR69:GR81" si="146">SUM(FG69:FI69)</f>
        <v>9927</v>
      </c>
      <c r="GS69" s="105">
        <f t="shared" ref="GS69:GS100" si="147">SUM(FJ69:FL69)</f>
        <v>1701</v>
      </c>
      <c r="GT69" s="105">
        <f t="shared" si="82"/>
        <v>0</v>
      </c>
      <c r="GU69" s="105">
        <f t="shared" si="83"/>
        <v>1526</v>
      </c>
      <c r="GV69" s="105">
        <f t="shared" si="136"/>
        <v>4219</v>
      </c>
      <c r="GW69" s="139">
        <f t="shared" si="97"/>
        <v>-0.574997481615795</v>
      </c>
      <c r="GX69" s="139">
        <f t="shared" si="98"/>
        <v>1.76474442988204</v>
      </c>
      <c r="GY69" s="147"/>
      <c r="GZ69" s="138" t="s">
        <v>1062</v>
      </c>
      <c r="HA69" s="105"/>
      <c r="HB69" s="105"/>
      <c r="HC69" s="105"/>
      <c r="HD69" s="105"/>
      <c r="HE69" s="105"/>
      <c r="HF69" s="105"/>
      <c r="HG69" s="105"/>
      <c r="HH69" s="105"/>
      <c r="HI69" s="105"/>
      <c r="HJ69" s="105"/>
      <c r="HK69" s="105"/>
      <c r="HL69" s="105"/>
      <c r="HM69" s="105"/>
      <c r="HN69" s="105"/>
      <c r="HO69" s="105"/>
      <c r="HP69" s="105"/>
      <c r="HQ69" s="105"/>
      <c r="HR69" s="105"/>
      <c r="HS69" s="105"/>
      <c r="HT69" s="105"/>
      <c r="HU69" s="105"/>
      <c r="HV69" s="105">
        <v>77</v>
      </c>
      <c r="HW69" s="105">
        <v>23</v>
      </c>
      <c r="HX69" s="105">
        <v>115</v>
      </c>
      <c r="HY69" s="105">
        <v>52</v>
      </c>
      <c r="HZ69" s="105"/>
      <c r="IA69" s="105">
        <v>74</v>
      </c>
      <c r="IB69" s="105">
        <v>11</v>
      </c>
      <c r="IC69" s="105">
        <v>26</v>
      </c>
      <c r="ID69" s="105">
        <v>36</v>
      </c>
      <c r="IE69" s="105">
        <v>11</v>
      </c>
      <c r="IF69" s="105">
        <v>33</v>
      </c>
      <c r="IG69" s="105">
        <v>17</v>
      </c>
      <c r="IH69" s="105">
        <v>36</v>
      </c>
      <c r="II69" s="105">
        <v>21</v>
      </c>
      <c r="IJ69" s="105">
        <v>54</v>
      </c>
      <c r="IK69" s="105">
        <v>14</v>
      </c>
      <c r="IL69" s="105">
        <v>35</v>
      </c>
      <c r="IM69" s="105">
        <v>64</v>
      </c>
      <c r="IN69" s="105">
        <v>40</v>
      </c>
      <c r="IO69" s="105">
        <v>35</v>
      </c>
      <c r="IP69" s="105">
        <v>40</v>
      </c>
      <c r="IQ69" s="105">
        <v>29</v>
      </c>
      <c r="IR69" s="105">
        <v>7</v>
      </c>
      <c r="IS69" s="105"/>
      <c r="IT69" s="105"/>
      <c r="IU69" s="105"/>
      <c r="IV69" s="105"/>
      <c r="IW69" s="105"/>
      <c r="IX69" s="105"/>
      <c r="IY69" s="105">
        <v>1</v>
      </c>
      <c r="IZ69" s="105"/>
      <c r="JA69" s="105"/>
      <c r="JB69" s="105"/>
      <c r="JC69" s="105"/>
      <c r="JD69" s="105"/>
      <c r="JE69" s="105"/>
      <c r="JF69" s="105"/>
      <c r="JG69" s="105"/>
      <c r="JH69" s="105"/>
      <c r="JI69" s="138" t="s">
        <v>1062</v>
      </c>
      <c r="JJ69" s="105"/>
      <c r="JK69" s="105"/>
      <c r="JL69" s="105"/>
      <c r="JM69" s="105"/>
      <c r="JN69" s="105"/>
      <c r="JO69" s="105"/>
      <c r="JP69" s="105"/>
      <c r="JQ69" s="105"/>
      <c r="JR69" s="105"/>
      <c r="JS69" s="105"/>
      <c r="JT69" s="105"/>
      <c r="JU69" s="105"/>
      <c r="JV69" s="105"/>
      <c r="JW69" s="105"/>
      <c r="JX69" s="105"/>
      <c r="JY69" s="105"/>
      <c r="JZ69" s="105"/>
      <c r="KA69" s="105"/>
      <c r="KB69" s="105"/>
      <c r="KC69" s="105"/>
      <c r="KD69" s="105"/>
      <c r="KE69" s="105">
        <v>77</v>
      </c>
      <c r="KF69" s="105">
        <v>23</v>
      </c>
      <c r="KG69" s="105">
        <v>115</v>
      </c>
      <c r="KH69" s="105">
        <v>52</v>
      </c>
      <c r="KI69" s="105"/>
      <c r="KJ69" s="105">
        <v>74</v>
      </c>
      <c r="KK69" s="105">
        <v>11</v>
      </c>
      <c r="KL69" s="105">
        <v>26</v>
      </c>
      <c r="KM69" s="105">
        <v>36</v>
      </c>
      <c r="KN69" s="105">
        <v>11</v>
      </c>
      <c r="KO69" s="105">
        <v>33</v>
      </c>
      <c r="KP69" s="105">
        <v>17</v>
      </c>
      <c r="KQ69" s="105">
        <v>36</v>
      </c>
      <c r="KR69" s="105">
        <v>21</v>
      </c>
      <c r="KS69" s="105">
        <v>54</v>
      </c>
      <c r="KT69" s="105">
        <v>14</v>
      </c>
      <c r="KU69" s="105">
        <v>35</v>
      </c>
      <c r="KV69" s="105">
        <v>64</v>
      </c>
      <c r="KW69" s="105">
        <v>40</v>
      </c>
      <c r="KX69" s="105">
        <v>35</v>
      </c>
      <c r="KY69" s="105">
        <v>40</v>
      </c>
      <c r="KZ69" s="105">
        <v>29</v>
      </c>
      <c r="LA69" s="105">
        <v>7</v>
      </c>
      <c r="LB69" s="105"/>
      <c r="LC69" s="105"/>
      <c r="LD69" s="105"/>
      <c r="LE69" s="105"/>
      <c r="LF69" s="105"/>
      <c r="LG69" s="105"/>
      <c r="LH69" s="105">
        <v>1</v>
      </c>
      <c r="LI69" s="105"/>
      <c r="LJ69" s="105"/>
      <c r="LK69" s="105"/>
      <c r="LL69" s="105"/>
      <c r="LM69" s="105"/>
      <c r="LN69" s="105"/>
      <c r="LO69" s="105"/>
      <c r="LP69" s="105"/>
      <c r="LQ69" s="105"/>
      <c r="LR69" s="105">
        <v>0</v>
      </c>
      <c r="LS69" s="105">
        <v>0</v>
      </c>
      <c r="LT69" s="105">
        <v>0</v>
      </c>
      <c r="LU69" s="105">
        <v>28</v>
      </c>
      <c r="LV69" s="105">
        <v>28</v>
      </c>
      <c r="LW69" s="105">
        <v>0</v>
      </c>
      <c r="LX69" s="105">
        <v>0</v>
      </c>
      <c r="LY69" s="105">
        <v>0</v>
      </c>
      <c r="LZ69" s="105">
        <v>0</v>
      </c>
      <c r="MA69" s="105">
        <v>0</v>
      </c>
      <c r="MB69" s="105">
        <v>0</v>
      </c>
      <c r="MC69" s="105">
        <v>0</v>
      </c>
      <c r="MD69" s="105">
        <v>0</v>
      </c>
      <c r="ME69" s="105">
        <v>0</v>
      </c>
      <c r="MF69" s="105">
        <v>0</v>
      </c>
      <c r="MG69" s="144" t="str">
        <f t="shared" si="137"/>
        <v/>
      </c>
      <c r="MH69" s="144" t="str">
        <f t="shared" si="138"/>
        <v/>
      </c>
      <c r="MJ69" s="143">
        <f t="shared" si="139"/>
        <v>0</v>
      </c>
      <c r="MK69" s="143">
        <f t="shared" si="84"/>
        <v>215</v>
      </c>
      <c r="ML69" s="143">
        <f t="shared" si="85"/>
        <v>371</v>
      </c>
      <c r="MM69" s="142">
        <f t="shared" si="140"/>
        <v>264</v>
      </c>
      <c r="MN69" s="142">
        <f t="shared" si="141"/>
        <v>1</v>
      </c>
      <c r="MO69" s="142">
        <f t="shared" si="142"/>
        <v>56</v>
      </c>
      <c r="MQ69" s="142">
        <f t="shared" si="107"/>
        <v>111</v>
      </c>
      <c r="MR69" s="143">
        <f t="shared" si="108"/>
        <v>113</v>
      </c>
      <c r="MS69" s="105">
        <f t="shared" si="109"/>
        <v>115</v>
      </c>
      <c r="MT69" s="105">
        <f t="shared" si="110"/>
        <v>36</v>
      </c>
      <c r="MU69" s="105" t="str">
        <f t="shared" ref="MU69:MU91" si="148">IF(SUM(LC69:LE69)=0,"",SUM(LC69:LE69))</f>
        <v/>
      </c>
      <c r="MV69" s="105">
        <f t="shared" si="111"/>
        <v>1</v>
      </c>
      <c r="MW69" s="105" t="str">
        <f t="shared" si="112"/>
        <v/>
      </c>
      <c r="MX69" s="105"/>
      <c r="MY69" s="105"/>
      <c r="MZ69" s="105">
        <f t="shared" si="113"/>
        <v>0</v>
      </c>
      <c r="NA69" s="105">
        <f t="shared" si="114"/>
        <v>56</v>
      </c>
      <c r="NB69" s="105">
        <f t="shared" si="115"/>
        <v>0</v>
      </c>
      <c r="NC69" s="105">
        <f t="shared" si="121"/>
        <v>0</v>
      </c>
      <c r="ND69" s="144" t="str">
        <f t="shared" si="143"/>
        <v/>
      </c>
      <c r="NE69" s="144" t="str">
        <f t="shared" si="144"/>
        <v/>
      </c>
    </row>
    <row r="70" ht="15" spans="2:369">
      <c r="B70" s="138" t="s">
        <v>1063</v>
      </c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>
        <v>1335</v>
      </c>
      <c r="AW70" s="105">
        <v>2755</v>
      </c>
      <c r="AX70" s="105">
        <v>2647</v>
      </c>
      <c r="AY70" s="105">
        <v>2215</v>
      </c>
      <c r="AZ70" s="105">
        <v>1012</v>
      </c>
      <c r="BA70" s="105">
        <v>1207</v>
      </c>
      <c r="BB70" s="105">
        <v>255</v>
      </c>
      <c r="BC70" s="105">
        <v>1307</v>
      </c>
      <c r="BD70" s="105">
        <v>3639</v>
      </c>
      <c r="BE70" s="105">
        <v>4611</v>
      </c>
      <c r="BF70" s="105">
        <v>1921</v>
      </c>
      <c r="BG70" s="105">
        <v>1298</v>
      </c>
      <c r="BH70" s="105">
        <v>2048</v>
      </c>
      <c r="BI70" s="105">
        <v>3542</v>
      </c>
      <c r="BJ70" s="105">
        <v>3544</v>
      </c>
      <c r="BK70" s="105">
        <v>1614</v>
      </c>
      <c r="BL70" s="105">
        <v>1062</v>
      </c>
      <c r="BM70" s="105">
        <v>3091</v>
      </c>
      <c r="BN70" s="105"/>
      <c r="BO70" s="105"/>
      <c r="BP70" s="105">
        <v>1819</v>
      </c>
      <c r="BQ70" s="105">
        <v>7378</v>
      </c>
      <c r="BR70" s="105"/>
      <c r="BS70" s="105">
        <v>9802</v>
      </c>
      <c r="BT70" s="105">
        <v>10834</v>
      </c>
      <c r="BU70" s="105">
        <v>15307</v>
      </c>
      <c r="BV70" s="105">
        <v>15914</v>
      </c>
      <c r="BW70" s="105">
        <v>7932</v>
      </c>
      <c r="BX70" s="105">
        <v>6083</v>
      </c>
      <c r="BY70" s="105">
        <v>6501</v>
      </c>
      <c r="BZ70" s="139">
        <f t="shared" si="122"/>
        <v>1.10320284697509</v>
      </c>
      <c r="CA70" s="139">
        <f t="shared" si="123"/>
        <v>0.0687160940325497</v>
      </c>
      <c r="CB70" s="140">
        <f t="shared" si="124"/>
        <v>0</v>
      </c>
      <c r="CC70" s="140">
        <f t="shared" si="67"/>
        <v>0</v>
      </c>
      <c r="CD70" s="140">
        <f t="shared" si="68"/>
        <v>0</v>
      </c>
      <c r="CE70" s="141">
        <f t="shared" si="125"/>
        <v>6737</v>
      </c>
      <c r="CF70" s="141">
        <f t="shared" si="126"/>
        <v>26599</v>
      </c>
      <c r="CG70" s="141">
        <f t="shared" si="127"/>
        <v>66821</v>
      </c>
      <c r="CH70" s="141">
        <f t="shared" si="128"/>
        <v>20516</v>
      </c>
      <c r="CI70" s="142">
        <f t="shared" si="69"/>
        <v>0</v>
      </c>
      <c r="CJ70" s="142">
        <f t="shared" si="70"/>
        <v>0</v>
      </c>
      <c r="CK70" s="143">
        <f t="shared" si="71"/>
        <v>0</v>
      </c>
      <c r="CL70" s="105">
        <f t="shared" si="72"/>
        <v>0</v>
      </c>
      <c r="CM70" s="105">
        <f t="shared" si="73"/>
        <v>0</v>
      </c>
      <c r="CN70" s="105">
        <f t="shared" si="74"/>
        <v>6737</v>
      </c>
      <c r="CO70" s="105">
        <f t="shared" si="75"/>
        <v>4434</v>
      </c>
      <c r="CP70" s="105">
        <f t="shared" si="76"/>
        <v>5201</v>
      </c>
      <c r="CQ70" s="105">
        <f t="shared" si="106"/>
        <v>7830</v>
      </c>
      <c r="CR70" s="105">
        <f t="shared" ref="CR70:CR105" si="149">SUM(BH70:BJ70)</f>
        <v>9134</v>
      </c>
      <c r="CS70" s="105">
        <f t="shared" si="104"/>
        <v>5767</v>
      </c>
      <c r="CT70" s="105">
        <f t="shared" si="116"/>
        <v>1819</v>
      </c>
      <c r="CU70" s="105">
        <f t="shared" si="117"/>
        <v>17180</v>
      </c>
      <c r="CV70" s="105">
        <f t="shared" si="118"/>
        <v>42055</v>
      </c>
      <c r="CW70" s="139">
        <f t="shared" si="119"/>
        <v>3.60422596890738</v>
      </c>
      <c r="CX70" s="139">
        <f t="shared" si="120"/>
        <v>1.44790454016298</v>
      </c>
      <c r="CY70" s="131"/>
      <c r="CZ70" s="138" t="s">
        <v>1063</v>
      </c>
      <c r="DA70" s="138" t="s">
        <v>1063</v>
      </c>
      <c r="DB70" s="105"/>
      <c r="DC70" s="105"/>
      <c r="DD70" s="105"/>
      <c r="DE70" s="105"/>
      <c r="DF70" s="105"/>
      <c r="DG70" s="105"/>
      <c r="DH70" s="105"/>
      <c r="DI70" s="105"/>
      <c r="DJ70" s="105"/>
      <c r="DK70" s="105"/>
      <c r="DL70" s="105"/>
      <c r="DM70" s="105"/>
      <c r="DN70" s="105"/>
      <c r="DO70" s="105"/>
      <c r="DP70" s="105"/>
      <c r="DQ70" s="105"/>
      <c r="DR70" s="105"/>
      <c r="DS70" s="105"/>
      <c r="DT70" s="105"/>
      <c r="DU70" s="105"/>
      <c r="DV70" s="105"/>
      <c r="DW70" s="105"/>
      <c r="DX70" s="105"/>
      <c r="DY70" s="105"/>
      <c r="DZ70" s="105"/>
      <c r="EA70" s="105"/>
      <c r="EB70" s="105"/>
      <c r="EC70" s="105"/>
      <c r="ED70" s="105"/>
      <c r="EE70" s="105"/>
      <c r="EF70" s="105"/>
      <c r="EG70" s="105"/>
      <c r="EH70" s="105"/>
      <c r="EI70" s="105"/>
      <c r="EJ70" s="105"/>
      <c r="EK70" s="105"/>
      <c r="EL70" s="105"/>
      <c r="EM70" s="105"/>
      <c r="EN70" s="105"/>
      <c r="EO70" s="105"/>
      <c r="EP70" s="105"/>
      <c r="EQ70" s="105"/>
      <c r="ER70" s="105"/>
      <c r="ES70" s="105"/>
      <c r="ET70" s="105"/>
      <c r="EU70" s="105">
        <v>1335</v>
      </c>
      <c r="EV70" s="105">
        <v>2755</v>
      </c>
      <c r="EW70" s="105">
        <v>2647</v>
      </c>
      <c r="EX70" s="105">
        <v>2215</v>
      </c>
      <c r="EY70" s="105">
        <v>1012</v>
      </c>
      <c r="EZ70" s="105">
        <v>1207</v>
      </c>
      <c r="FA70" s="105">
        <v>255</v>
      </c>
      <c r="FB70" s="105">
        <v>1307</v>
      </c>
      <c r="FC70" s="105">
        <v>3639</v>
      </c>
      <c r="FD70" s="105">
        <v>4611</v>
      </c>
      <c r="FE70" s="105">
        <v>1921</v>
      </c>
      <c r="FF70" s="105">
        <v>1298</v>
      </c>
      <c r="FG70" s="105">
        <v>2048</v>
      </c>
      <c r="FH70" s="105">
        <v>3542</v>
      </c>
      <c r="FI70" s="105">
        <v>3544</v>
      </c>
      <c r="FJ70" s="105">
        <v>1614</v>
      </c>
      <c r="FK70" s="105">
        <v>1062</v>
      </c>
      <c r="FL70" s="105">
        <v>3091</v>
      </c>
      <c r="FM70" s="105">
        <v>3523</v>
      </c>
      <c r="FN70" s="105">
        <v>2556</v>
      </c>
      <c r="FO70" s="105">
        <v>1819</v>
      </c>
      <c r="FP70" s="105">
        <v>7378</v>
      </c>
      <c r="FQ70" s="105">
        <v>8754</v>
      </c>
      <c r="FR70" s="105">
        <v>9802</v>
      </c>
      <c r="FS70" s="105">
        <v>10834</v>
      </c>
      <c r="FT70" s="105">
        <v>15307</v>
      </c>
      <c r="FU70" s="105">
        <v>15914</v>
      </c>
      <c r="FV70" s="105">
        <v>7932</v>
      </c>
      <c r="FW70" s="105">
        <v>6083</v>
      </c>
      <c r="FX70" s="105">
        <v>6501</v>
      </c>
      <c r="FY70" s="144">
        <f t="shared" si="129"/>
        <v>3.10320284697509</v>
      </c>
      <c r="FZ70" s="144">
        <f t="shared" si="130"/>
        <v>0.0687160940325497</v>
      </c>
      <c r="GA70" s="140">
        <f t="shared" si="131"/>
        <v>0</v>
      </c>
      <c r="GB70" s="140">
        <v>0</v>
      </c>
      <c r="GC70" s="140">
        <v>0</v>
      </c>
      <c r="GD70" s="141">
        <f t="shared" si="132"/>
        <v>6737</v>
      </c>
      <c r="GE70" s="141">
        <f t="shared" si="133"/>
        <v>26599</v>
      </c>
      <c r="GF70" s="141">
        <f t="shared" si="134"/>
        <v>81654</v>
      </c>
      <c r="GG70" s="141">
        <f t="shared" si="135"/>
        <v>20516</v>
      </c>
      <c r="GH70" s="142">
        <v>0</v>
      </c>
      <c r="GI70" s="142">
        <v>0</v>
      </c>
      <c r="GJ70" s="142">
        <v>0</v>
      </c>
      <c r="GK70" s="143">
        <v>0</v>
      </c>
      <c r="GL70" s="105">
        <v>0</v>
      </c>
      <c r="GM70" s="105">
        <v>0</v>
      </c>
      <c r="GN70" s="105">
        <v>6737</v>
      </c>
      <c r="GO70" s="105">
        <v>4434</v>
      </c>
      <c r="GP70" s="105">
        <v>5201</v>
      </c>
      <c r="GQ70" s="105">
        <f t="shared" si="145"/>
        <v>7830</v>
      </c>
      <c r="GR70" s="105">
        <f t="shared" si="146"/>
        <v>9134</v>
      </c>
      <c r="GS70" s="105">
        <f t="shared" si="147"/>
        <v>5767</v>
      </c>
      <c r="GT70" s="105">
        <f t="shared" ref="GT70:GT133" si="150">SUM(FM70:FO70)</f>
        <v>7898</v>
      </c>
      <c r="GU70" s="105">
        <f t="shared" ref="GU70:GU133" si="151">SUM(FP70:FR70)</f>
        <v>25934</v>
      </c>
      <c r="GV70" s="105">
        <f t="shared" si="136"/>
        <v>42055</v>
      </c>
      <c r="GW70" s="139">
        <f t="shared" si="97"/>
        <v>3.60422596890738</v>
      </c>
      <c r="GX70" s="139">
        <f t="shared" si="98"/>
        <v>0.62161641088918</v>
      </c>
      <c r="GY70" s="147"/>
      <c r="GZ70" s="138" t="s">
        <v>1064</v>
      </c>
      <c r="HA70" s="105"/>
      <c r="HB70" s="105"/>
      <c r="HC70" s="105"/>
      <c r="HD70" s="105"/>
      <c r="HE70" s="105"/>
      <c r="HF70" s="105"/>
      <c r="HG70" s="105"/>
      <c r="HH70" s="105"/>
      <c r="HI70" s="105"/>
      <c r="HJ70" s="105"/>
      <c r="HK70" s="105"/>
      <c r="HL70" s="105"/>
      <c r="HM70" s="105"/>
      <c r="HN70" s="105"/>
      <c r="HO70" s="105"/>
      <c r="HP70" s="105"/>
      <c r="HQ70" s="105"/>
      <c r="HR70" s="105"/>
      <c r="HS70" s="105"/>
      <c r="HT70" s="105"/>
      <c r="HU70" s="105"/>
      <c r="HV70" s="105"/>
      <c r="HW70" s="105"/>
      <c r="HX70" s="105"/>
      <c r="HY70" s="105"/>
      <c r="HZ70" s="105"/>
      <c r="IA70" s="105"/>
      <c r="IB70" s="105"/>
      <c r="IC70" s="105"/>
      <c r="ID70" s="105">
        <v>6</v>
      </c>
      <c r="IE70" s="105">
        <v>126</v>
      </c>
      <c r="IF70" s="105">
        <v>271</v>
      </c>
      <c r="IG70" s="105">
        <v>116</v>
      </c>
      <c r="IH70" s="105">
        <v>315</v>
      </c>
      <c r="II70" s="105">
        <v>436</v>
      </c>
      <c r="IJ70" s="105">
        <v>101</v>
      </c>
      <c r="IK70" s="105"/>
      <c r="IL70" s="105"/>
      <c r="IM70" s="105"/>
      <c r="IN70" s="105"/>
      <c r="IO70" s="105"/>
      <c r="IP70" s="105"/>
      <c r="IQ70" s="105"/>
      <c r="IR70" s="105"/>
      <c r="IS70" s="105"/>
      <c r="IT70" s="105"/>
      <c r="IU70" s="105"/>
      <c r="IV70" s="105"/>
      <c r="IW70" s="105"/>
      <c r="IX70" s="105"/>
      <c r="IY70" s="105"/>
      <c r="IZ70" s="105"/>
      <c r="JA70" s="105"/>
      <c r="JB70" s="105"/>
      <c r="JC70" s="105"/>
      <c r="JD70" s="105"/>
      <c r="JE70" s="105"/>
      <c r="JF70" s="105"/>
      <c r="JG70" s="105"/>
      <c r="JH70" s="105"/>
      <c r="JI70" s="138" t="s">
        <v>1064</v>
      </c>
      <c r="JJ70" s="105"/>
      <c r="JK70" s="105"/>
      <c r="JL70" s="105"/>
      <c r="JM70" s="105"/>
      <c r="JN70" s="105"/>
      <c r="JO70" s="105"/>
      <c r="JP70" s="105"/>
      <c r="JQ70" s="105"/>
      <c r="JR70" s="105"/>
      <c r="JS70" s="105"/>
      <c r="JT70" s="105"/>
      <c r="JU70" s="105"/>
      <c r="JV70" s="105"/>
      <c r="JW70" s="105"/>
      <c r="JX70" s="105"/>
      <c r="JY70" s="105"/>
      <c r="JZ70" s="105"/>
      <c r="KA70" s="105"/>
      <c r="KB70" s="105"/>
      <c r="KC70" s="105"/>
      <c r="KD70" s="105"/>
      <c r="KE70" s="105"/>
      <c r="KF70" s="105"/>
      <c r="KG70" s="105"/>
      <c r="KH70" s="105"/>
      <c r="KI70" s="105"/>
      <c r="KJ70" s="105"/>
      <c r="KK70" s="105"/>
      <c r="KL70" s="105"/>
      <c r="KM70" s="105">
        <v>6</v>
      </c>
      <c r="KN70" s="105">
        <v>126</v>
      </c>
      <c r="KO70" s="105">
        <v>271</v>
      </c>
      <c r="KP70" s="105">
        <v>116</v>
      </c>
      <c r="KQ70" s="105">
        <v>315</v>
      </c>
      <c r="KR70" s="105">
        <v>436</v>
      </c>
      <c r="KS70" s="105">
        <v>101</v>
      </c>
      <c r="KT70" s="105"/>
      <c r="KU70" s="105"/>
      <c r="KV70" s="105"/>
      <c r="KW70" s="105"/>
      <c r="KX70" s="105"/>
      <c r="KY70" s="105"/>
      <c r="KZ70" s="105"/>
      <c r="LA70" s="105"/>
      <c r="LB70" s="105"/>
      <c r="LC70" s="105"/>
      <c r="LD70" s="105"/>
      <c r="LE70" s="105"/>
      <c r="LF70" s="105"/>
      <c r="LG70" s="105"/>
      <c r="LH70" s="105"/>
      <c r="LI70" s="105"/>
      <c r="LJ70" s="105"/>
      <c r="LK70" s="105"/>
      <c r="LL70" s="105"/>
      <c r="LM70" s="105"/>
      <c r="LN70" s="105"/>
      <c r="LO70" s="105"/>
      <c r="LP70" s="105"/>
      <c r="LQ70" s="105"/>
      <c r="LR70" s="105">
        <v>0</v>
      </c>
      <c r="LS70" s="105">
        <v>0</v>
      </c>
      <c r="LT70" s="105">
        <v>0</v>
      </c>
      <c r="LU70" s="105"/>
      <c r="LV70" s="105"/>
      <c r="LW70" s="105">
        <v>0</v>
      </c>
      <c r="LX70" s="105">
        <v>0</v>
      </c>
      <c r="LY70" s="105">
        <v>0</v>
      </c>
      <c r="LZ70" s="105">
        <v>0</v>
      </c>
      <c r="MA70" s="105">
        <v>0</v>
      </c>
      <c r="MB70" s="105">
        <v>0</v>
      </c>
      <c r="MC70" s="105">
        <v>0</v>
      </c>
      <c r="MD70" s="105">
        <v>0</v>
      </c>
      <c r="ME70" s="105">
        <v>0</v>
      </c>
      <c r="MF70" s="105">
        <v>0</v>
      </c>
      <c r="MG70" s="144" t="str">
        <f t="shared" si="137"/>
        <v/>
      </c>
      <c r="MH70" s="144" t="str">
        <f t="shared" si="138"/>
        <v/>
      </c>
      <c r="MJ70" s="143">
        <f t="shared" si="139"/>
        <v>0</v>
      </c>
      <c r="MK70" s="143">
        <f t="shared" si="84"/>
        <v>0</v>
      </c>
      <c r="ML70" s="143">
        <f t="shared" si="85"/>
        <v>1371</v>
      </c>
      <c r="MM70" s="142">
        <f t="shared" si="140"/>
        <v>0</v>
      </c>
      <c r="MN70" s="142">
        <f t="shared" si="141"/>
        <v>0</v>
      </c>
      <c r="MO70" s="142">
        <f t="shared" si="142"/>
        <v>0</v>
      </c>
      <c r="MQ70" s="142">
        <f t="shared" si="107"/>
        <v>852</v>
      </c>
      <c r="MR70" s="143">
        <f t="shared" si="108"/>
        <v>0</v>
      </c>
      <c r="MS70" s="105">
        <f t="shared" si="109"/>
        <v>0</v>
      </c>
      <c r="MT70" s="105">
        <f t="shared" si="110"/>
        <v>0</v>
      </c>
      <c r="MU70" s="105" t="str">
        <f t="shared" si="148"/>
        <v/>
      </c>
      <c r="MV70" s="105" t="str">
        <f t="shared" si="111"/>
        <v/>
      </c>
      <c r="MW70" s="105" t="str">
        <f t="shared" si="112"/>
        <v/>
      </c>
      <c r="MX70" s="105"/>
      <c r="MY70" s="105"/>
      <c r="MZ70" s="105">
        <f t="shared" ref="MZ70:MZ101" si="152">SUM((LR70:LT70))</f>
        <v>0</v>
      </c>
      <c r="NA70" s="105">
        <f t="shared" si="114"/>
        <v>0</v>
      </c>
      <c r="NB70" s="105">
        <f t="shared" ref="NB70:NB101" si="153">SUM(LX70:LZ70)</f>
        <v>0</v>
      </c>
      <c r="NC70" s="105">
        <f t="shared" si="121"/>
        <v>0</v>
      </c>
      <c r="ND70" s="144" t="str">
        <f t="shared" si="143"/>
        <v/>
      </c>
      <c r="NE70" s="144" t="str">
        <f t="shared" si="144"/>
        <v/>
      </c>
    </row>
    <row r="71" ht="15" spans="2:369">
      <c r="B71" s="138" t="s">
        <v>1065</v>
      </c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>
        <v>1035</v>
      </c>
      <c r="BF71" s="105">
        <v>1885</v>
      </c>
      <c r="BG71" s="105">
        <v>1911</v>
      </c>
      <c r="BH71" s="105">
        <v>2014</v>
      </c>
      <c r="BI71" s="105">
        <v>1745</v>
      </c>
      <c r="BJ71" s="105">
        <v>1064</v>
      </c>
      <c r="BK71" s="105">
        <v>857</v>
      </c>
      <c r="BL71" s="105">
        <v>841</v>
      </c>
      <c r="BM71" s="105">
        <v>1064</v>
      </c>
      <c r="BN71" s="105">
        <v>743</v>
      </c>
      <c r="BO71" s="105">
        <v>191</v>
      </c>
      <c r="BP71" s="105">
        <v>91</v>
      </c>
      <c r="BQ71" s="105">
        <v>80</v>
      </c>
      <c r="BR71" s="105">
        <v>41</v>
      </c>
      <c r="BS71" s="105">
        <v>17</v>
      </c>
      <c r="BT71" s="105">
        <v>19</v>
      </c>
      <c r="BU71" s="105">
        <v>39</v>
      </c>
      <c r="BV71" s="105">
        <v>21</v>
      </c>
      <c r="BW71" s="105">
        <v>10</v>
      </c>
      <c r="BX71" s="105">
        <v>6</v>
      </c>
      <c r="BY71" s="105">
        <v>8</v>
      </c>
      <c r="BZ71" s="139">
        <f t="shared" si="122"/>
        <v>-0.992481203007519</v>
      </c>
      <c r="CA71" s="139">
        <f t="shared" si="123"/>
        <v>0.333333333333333</v>
      </c>
      <c r="CB71" s="140">
        <f t="shared" si="124"/>
        <v>0</v>
      </c>
      <c r="CC71" s="140">
        <f t="shared" si="67"/>
        <v>0</v>
      </c>
      <c r="CD71" s="140">
        <f t="shared" si="68"/>
        <v>0</v>
      </c>
      <c r="CE71" s="141">
        <f t="shared" si="125"/>
        <v>0</v>
      </c>
      <c r="CF71" s="141">
        <f t="shared" si="126"/>
        <v>9654</v>
      </c>
      <c r="CG71" s="141">
        <f t="shared" si="127"/>
        <v>4004</v>
      </c>
      <c r="CH71" s="141">
        <f t="shared" si="128"/>
        <v>24</v>
      </c>
      <c r="CI71" s="142">
        <f t="shared" si="69"/>
        <v>0</v>
      </c>
      <c r="CJ71" s="142">
        <f t="shared" si="70"/>
        <v>0</v>
      </c>
      <c r="CK71" s="143">
        <f t="shared" si="71"/>
        <v>0</v>
      </c>
      <c r="CL71" s="105">
        <f t="shared" si="72"/>
        <v>0</v>
      </c>
      <c r="CM71" s="105">
        <f t="shared" si="73"/>
        <v>0</v>
      </c>
      <c r="CN71" s="105">
        <f t="shared" si="74"/>
        <v>0</v>
      </c>
      <c r="CO71" s="105" t="str">
        <f t="shared" si="75"/>
        <v/>
      </c>
      <c r="CP71" s="105" t="str">
        <f t="shared" si="76"/>
        <v/>
      </c>
      <c r="CQ71" s="105">
        <f t="shared" si="106"/>
        <v>4831</v>
      </c>
      <c r="CR71" s="105">
        <f t="shared" si="149"/>
        <v>4823</v>
      </c>
      <c r="CS71" s="105">
        <f t="shared" si="104"/>
        <v>2762</v>
      </c>
      <c r="CT71" s="105">
        <f t="shared" si="116"/>
        <v>1025</v>
      </c>
      <c r="CU71" s="105">
        <f t="shared" si="117"/>
        <v>138</v>
      </c>
      <c r="CV71" s="105">
        <f t="shared" si="118"/>
        <v>79</v>
      </c>
      <c r="CW71" s="139">
        <f t="shared" si="119"/>
        <v>-0.983620153431474</v>
      </c>
      <c r="CX71" s="139">
        <f t="shared" si="120"/>
        <v>-0.427536231884058</v>
      </c>
      <c r="CY71" s="131"/>
      <c r="CZ71" s="138" t="s">
        <v>1066</v>
      </c>
      <c r="DA71" s="138" t="s">
        <v>1066</v>
      </c>
      <c r="DB71" s="105"/>
      <c r="DC71" s="105"/>
      <c r="DD71" s="105"/>
      <c r="DE71" s="105"/>
      <c r="DF71" s="105"/>
      <c r="DG71" s="105"/>
      <c r="DH71" s="105"/>
      <c r="DI71" s="105"/>
      <c r="DJ71" s="105"/>
      <c r="DK71" s="105"/>
      <c r="DL71" s="105"/>
      <c r="DM71" s="105"/>
      <c r="DN71" s="105">
        <v>599</v>
      </c>
      <c r="DO71" s="105">
        <v>600</v>
      </c>
      <c r="DP71" s="105">
        <v>1256</v>
      </c>
      <c r="DQ71" s="105">
        <v>2200</v>
      </c>
      <c r="DR71" s="105">
        <v>2704</v>
      </c>
      <c r="DS71" s="105">
        <v>2237</v>
      </c>
      <c r="DT71" s="105">
        <v>1515</v>
      </c>
      <c r="DU71" s="105">
        <v>306</v>
      </c>
      <c r="DV71" s="105">
        <v>2185</v>
      </c>
      <c r="DW71" s="105">
        <v>505</v>
      </c>
      <c r="DX71" s="105">
        <v>1016</v>
      </c>
      <c r="DY71" s="105">
        <v>1485</v>
      </c>
      <c r="DZ71" s="105">
        <v>630</v>
      </c>
      <c r="EA71" s="105"/>
      <c r="EB71" s="105">
        <v>789</v>
      </c>
      <c r="EC71" s="105">
        <v>1008</v>
      </c>
      <c r="ED71" s="105">
        <v>954</v>
      </c>
      <c r="EE71" s="105">
        <v>821</v>
      </c>
      <c r="EF71" s="105">
        <v>551</v>
      </c>
      <c r="EG71" s="105">
        <v>623</v>
      </c>
      <c r="EH71" s="105">
        <v>853</v>
      </c>
      <c r="EI71" s="105">
        <v>815</v>
      </c>
      <c r="EJ71" s="105">
        <v>1918</v>
      </c>
      <c r="EK71" s="105">
        <v>2729</v>
      </c>
      <c r="EL71" s="105">
        <v>2305</v>
      </c>
      <c r="EM71" s="105">
        <v>814</v>
      </c>
      <c r="EN71" s="105">
        <v>2247</v>
      </c>
      <c r="EO71" s="105">
        <v>2152</v>
      </c>
      <c r="EP71" s="105">
        <v>1889</v>
      </c>
      <c r="EQ71" s="105">
        <v>1835</v>
      </c>
      <c r="ER71" s="105">
        <v>1986</v>
      </c>
      <c r="ES71" s="105">
        <v>1049</v>
      </c>
      <c r="ET71" s="105">
        <v>2656</v>
      </c>
      <c r="EU71" s="105">
        <v>3657</v>
      </c>
      <c r="EV71" s="105">
        <v>5620</v>
      </c>
      <c r="EW71" s="105">
        <v>3511</v>
      </c>
      <c r="EX71" s="105">
        <v>2186</v>
      </c>
      <c r="EY71" s="105">
        <v>629</v>
      </c>
      <c r="EZ71" s="105">
        <v>1833</v>
      </c>
      <c r="FA71" s="105">
        <v>1724</v>
      </c>
      <c r="FB71" s="105">
        <v>2215</v>
      </c>
      <c r="FC71" s="105">
        <v>1652</v>
      </c>
      <c r="FD71" s="105">
        <v>1519</v>
      </c>
      <c r="FE71" s="105">
        <v>1155</v>
      </c>
      <c r="FF71" s="105">
        <v>1233</v>
      </c>
      <c r="FG71" s="105">
        <v>709</v>
      </c>
      <c r="FH71" s="105">
        <v>1005</v>
      </c>
      <c r="FI71" s="105">
        <v>1476</v>
      </c>
      <c r="FJ71" s="105">
        <v>558</v>
      </c>
      <c r="FK71" s="105">
        <v>866</v>
      </c>
      <c r="FL71" s="105">
        <v>759</v>
      </c>
      <c r="FM71" s="105">
        <v>436</v>
      </c>
      <c r="FN71" s="105">
        <v>358</v>
      </c>
      <c r="FO71" s="105">
        <v>434</v>
      </c>
      <c r="FP71" s="105">
        <v>311</v>
      </c>
      <c r="FQ71" s="105">
        <v>613</v>
      </c>
      <c r="FR71" s="105">
        <v>296</v>
      </c>
      <c r="FS71" s="105">
        <v>443</v>
      </c>
      <c r="FT71" s="105">
        <v>291</v>
      </c>
      <c r="FU71" s="105">
        <v>227</v>
      </c>
      <c r="FV71" s="105">
        <v>72</v>
      </c>
      <c r="FW71" s="105">
        <v>26</v>
      </c>
      <c r="FX71" s="105">
        <v>34</v>
      </c>
      <c r="FY71" s="144">
        <f t="shared" si="129"/>
        <v>1.04479578392622</v>
      </c>
      <c r="FZ71" s="144">
        <f t="shared" si="130"/>
        <v>0.307692307692308</v>
      </c>
      <c r="GA71" s="140">
        <f t="shared" si="131"/>
        <v>0</v>
      </c>
      <c r="GB71" s="140">
        <v>16608</v>
      </c>
      <c r="GC71" s="140">
        <v>11691</v>
      </c>
      <c r="GD71" s="141">
        <f t="shared" si="132"/>
        <v>29721</v>
      </c>
      <c r="GE71" s="141">
        <f t="shared" si="133"/>
        <v>17336</v>
      </c>
      <c r="GF71" s="141">
        <f t="shared" si="134"/>
        <v>5592</v>
      </c>
      <c r="GG71" s="141">
        <f t="shared" si="135"/>
        <v>132</v>
      </c>
      <c r="GH71" s="142">
        <v>2783</v>
      </c>
      <c r="GI71" s="142">
        <v>2027</v>
      </c>
      <c r="GJ71" s="142">
        <v>5462</v>
      </c>
      <c r="GK71" s="143">
        <v>5366</v>
      </c>
      <c r="GL71" s="105">
        <v>5876</v>
      </c>
      <c r="GM71" s="105">
        <v>5691</v>
      </c>
      <c r="GN71" s="105">
        <v>12788</v>
      </c>
      <c r="GO71" s="105">
        <v>4648</v>
      </c>
      <c r="GP71" s="105">
        <v>5591</v>
      </c>
      <c r="GQ71" s="105">
        <f t="shared" si="145"/>
        <v>3907</v>
      </c>
      <c r="GR71" s="105">
        <f t="shared" si="146"/>
        <v>3190</v>
      </c>
      <c r="GS71" s="105">
        <f t="shared" si="147"/>
        <v>2183</v>
      </c>
      <c r="GT71" s="105">
        <f t="shared" si="150"/>
        <v>1228</v>
      </c>
      <c r="GU71" s="105">
        <f t="shared" si="151"/>
        <v>1220</v>
      </c>
      <c r="GV71" s="105">
        <f t="shared" si="136"/>
        <v>961</v>
      </c>
      <c r="GW71" s="139">
        <f t="shared" si="97"/>
        <v>-0.698746081504702</v>
      </c>
      <c r="GX71" s="139">
        <f t="shared" si="98"/>
        <v>-0.212295081967213</v>
      </c>
      <c r="GY71" s="147"/>
      <c r="GZ71" s="138" t="s">
        <v>1067</v>
      </c>
      <c r="HA71" s="105">
        <v>221</v>
      </c>
      <c r="HB71" s="105">
        <v>84</v>
      </c>
      <c r="HC71" s="105">
        <v>201</v>
      </c>
      <c r="HD71" s="105"/>
      <c r="HE71" s="105"/>
      <c r="HF71" s="105">
        <v>570</v>
      </c>
      <c r="HG71" s="105">
        <v>286</v>
      </c>
      <c r="HH71" s="105">
        <v>241</v>
      </c>
      <c r="HI71" s="105">
        <v>227</v>
      </c>
      <c r="HJ71" s="105">
        <v>55</v>
      </c>
      <c r="HK71" s="105">
        <v>493</v>
      </c>
      <c r="HL71" s="105">
        <v>156</v>
      </c>
      <c r="HM71" s="105">
        <v>46</v>
      </c>
      <c r="HN71" s="105"/>
      <c r="HO71" s="105">
        <v>43</v>
      </c>
      <c r="HP71" s="105">
        <v>1088</v>
      </c>
      <c r="HQ71" s="105"/>
      <c r="HR71" s="105">
        <v>55</v>
      </c>
      <c r="HS71" s="105">
        <v>3</v>
      </c>
      <c r="HT71" s="105">
        <v>3</v>
      </c>
      <c r="HU71" s="105"/>
      <c r="HV71" s="105"/>
      <c r="HW71" s="105">
        <v>37</v>
      </c>
      <c r="HX71" s="105"/>
      <c r="HY71" s="105">
        <v>1</v>
      </c>
      <c r="HZ71" s="105"/>
      <c r="IA71" s="105">
        <v>5</v>
      </c>
      <c r="IB71" s="105"/>
      <c r="IC71" s="105"/>
      <c r="ID71" s="105"/>
      <c r="IE71" s="105">
        <v>3</v>
      </c>
      <c r="IF71" s="105"/>
      <c r="IG71" s="105"/>
      <c r="IH71" s="105">
        <v>104</v>
      </c>
      <c r="II71" s="105"/>
      <c r="IJ71" s="105"/>
      <c r="IK71" s="105"/>
      <c r="IL71" s="105"/>
      <c r="IM71" s="105"/>
      <c r="IN71" s="105"/>
      <c r="IO71" s="105"/>
      <c r="IP71" s="105"/>
      <c r="IQ71" s="105"/>
      <c r="IR71" s="105"/>
      <c r="IS71" s="105"/>
      <c r="IT71" s="105"/>
      <c r="IU71" s="105"/>
      <c r="IV71" s="105"/>
      <c r="IW71" s="105"/>
      <c r="IX71" s="105"/>
      <c r="IY71" s="105"/>
      <c r="IZ71" s="105"/>
      <c r="JA71" s="105"/>
      <c r="JB71" s="105"/>
      <c r="JC71" s="105"/>
      <c r="JD71" s="105"/>
      <c r="JE71" s="105"/>
      <c r="JF71" s="105"/>
      <c r="JG71" s="105"/>
      <c r="JH71" s="105"/>
      <c r="JI71" s="138" t="s">
        <v>1067</v>
      </c>
      <c r="JJ71" s="105">
        <v>221</v>
      </c>
      <c r="JK71" s="105">
        <v>84</v>
      </c>
      <c r="JL71" s="105">
        <v>201</v>
      </c>
      <c r="JM71" s="105"/>
      <c r="JN71" s="105"/>
      <c r="JO71" s="105">
        <v>570</v>
      </c>
      <c r="JP71" s="105">
        <v>286</v>
      </c>
      <c r="JQ71" s="105">
        <v>241</v>
      </c>
      <c r="JR71" s="105">
        <v>227</v>
      </c>
      <c r="JS71" s="105">
        <v>55</v>
      </c>
      <c r="JT71" s="105">
        <v>493</v>
      </c>
      <c r="JU71" s="105">
        <v>156</v>
      </c>
      <c r="JV71" s="105">
        <v>46</v>
      </c>
      <c r="JW71" s="105"/>
      <c r="JX71" s="105">
        <v>43</v>
      </c>
      <c r="JY71" s="105">
        <v>1088</v>
      </c>
      <c r="JZ71" s="105"/>
      <c r="KA71" s="105">
        <v>55</v>
      </c>
      <c r="KB71" s="105">
        <v>3</v>
      </c>
      <c r="KC71" s="105">
        <v>3</v>
      </c>
      <c r="KD71" s="105"/>
      <c r="KE71" s="105"/>
      <c r="KF71" s="105">
        <v>37</v>
      </c>
      <c r="KG71" s="105"/>
      <c r="KH71" s="105">
        <v>1</v>
      </c>
      <c r="KI71" s="105"/>
      <c r="KJ71" s="105">
        <v>5</v>
      </c>
      <c r="KK71" s="105"/>
      <c r="KL71" s="105"/>
      <c r="KM71" s="105"/>
      <c r="KN71" s="105">
        <v>3</v>
      </c>
      <c r="KO71" s="105"/>
      <c r="KP71" s="105"/>
      <c r="KQ71" s="105">
        <v>104</v>
      </c>
      <c r="KR71" s="105"/>
      <c r="KS71" s="105"/>
      <c r="KT71" s="105"/>
      <c r="KU71" s="105"/>
      <c r="KV71" s="105"/>
      <c r="KW71" s="105"/>
      <c r="KX71" s="105"/>
      <c r="KY71" s="105"/>
      <c r="KZ71" s="105"/>
      <c r="LA71" s="105"/>
      <c r="LB71" s="105"/>
      <c r="LC71" s="105"/>
      <c r="LD71" s="105"/>
      <c r="LE71" s="105"/>
      <c r="LF71" s="105"/>
      <c r="LG71" s="105"/>
      <c r="LH71" s="105"/>
      <c r="LI71" s="105"/>
      <c r="LJ71" s="105"/>
      <c r="LK71" s="105"/>
      <c r="LL71" s="105"/>
      <c r="LM71" s="105"/>
      <c r="LN71" s="105"/>
      <c r="LO71" s="105"/>
      <c r="LP71" s="105"/>
      <c r="LQ71" s="105"/>
      <c r="LR71" s="105">
        <v>0</v>
      </c>
      <c r="LS71" s="105">
        <v>0</v>
      </c>
      <c r="LT71" s="105">
        <v>0</v>
      </c>
      <c r="LU71" s="105">
        <v>0</v>
      </c>
      <c r="LV71" s="105">
        <v>0</v>
      </c>
      <c r="LW71" s="105">
        <v>0</v>
      </c>
      <c r="LX71" s="105">
        <v>0</v>
      </c>
      <c r="LY71" s="105">
        <v>0</v>
      </c>
      <c r="LZ71" s="105">
        <v>0</v>
      </c>
      <c r="MA71" s="105">
        <v>0</v>
      </c>
      <c r="MB71" s="105">
        <v>0</v>
      </c>
      <c r="MC71" s="105">
        <v>0</v>
      </c>
      <c r="MD71" s="105">
        <v>0</v>
      </c>
      <c r="ME71" s="105">
        <v>0</v>
      </c>
      <c r="MF71" s="105">
        <v>0</v>
      </c>
      <c r="MG71" s="144" t="str">
        <f t="shared" si="137"/>
        <v/>
      </c>
      <c r="MH71" s="144" t="str">
        <f t="shared" si="138"/>
        <v/>
      </c>
      <c r="MJ71" s="143">
        <f t="shared" si="139"/>
        <v>2534</v>
      </c>
      <c r="MK71" s="143">
        <f t="shared" si="84"/>
        <v>1275</v>
      </c>
      <c r="ML71" s="143">
        <f t="shared" si="85"/>
        <v>113</v>
      </c>
      <c r="MM71" s="142">
        <f t="shared" si="140"/>
        <v>0</v>
      </c>
      <c r="MN71" s="142">
        <f t="shared" si="141"/>
        <v>0</v>
      </c>
      <c r="MO71" s="142">
        <f t="shared" si="142"/>
        <v>0</v>
      </c>
      <c r="MQ71" s="142">
        <f t="shared" si="107"/>
        <v>104</v>
      </c>
      <c r="MR71" s="143">
        <f t="shared" si="108"/>
        <v>0</v>
      </c>
      <c r="MS71" s="105">
        <f t="shared" si="109"/>
        <v>0</v>
      </c>
      <c r="MT71" s="105">
        <f t="shared" si="110"/>
        <v>0</v>
      </c>
      <c r="MU71" s="105" t="str">
        <f t="shared" si="148"/>
        <v/>
      </c>
      <c r="MV71" s="105" t="str">
        <f t="shared" si="111"/>
        <v/>
      </c>
      <c r="MW71" s="105" t="str">
        <f t="shared" si="112"/>
        <v/>
      </c>
      <c r="MX71" s="105"/>
      <c r="MY71" s="105"/>
      <c r="MZ71" s="105">
        <f t="shared" si="152"/>
        <v>0</v>
      </c>
      <c r="NA71" s="105">
        <f t="shared" si="114"/>
        <v>0</v>
      </c>
      <c r="NB71" s="105">
        <f t="shared" si="153"/>
        <v>0</v>
      </c>
      <c r="NC71" s="105">
        <f t="shared" si="121"/>
        <v>0</v>
      </c>
      <c r="ND71" s="144" t="str">
        <f t="shared" si="143"/>
        <v/>
      </c>
      <c r="NE71" s="144" t="str">
        <f t="shared" si="144"/>
        <v/>
      </c>
    </row>
    <row r="72" ht="15" spans="2:369">
      <c r="B72" s="138" t="s">
        <v>1001</v>
      </c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>
        <v>658</v>
      </c>
      <c r="U72" s="105">
        <v>1066</v>
      </c>
      <c r="V72" s="105">
        <v>2336</v>
      </c>
      <c r="W72" s="105">
        <v>2190</v>
      </c>
      <c r="X72" s="105">
        <v>1880</v>
      </c>
      <c r="Y72" s="105">
        <v>1407</v>
      </c>
      <c r="Z72" s="105">
        <v>2537</v>
      </c>
      <c r="AA72" s="105">
        <v>1493</v>
      </c>
      <c r="AB72" s="105">
        <v>671</v>
      </c>
      <c r="AC72" s="105">
        <v>1479</v>
      </c>
      <c r="AD72" s="105">
        <v>2907</v>
      </c>
      <c r="AE72" s="105">
        <v>2685</v>
      </c>
      <c r="AF72" s="105">
        <v>2476</v>
      </c>
      <c r="AG72" s="105">
        <v>2610</v>
      </c>
      <c r="AH72" s="105">
        <v>2840</v>
      </c>
      <c r="AI72" s="105">
        <v>3226</v>
      </c>
      <c r="AJ72" s="105">
        <v>2695</v>
      </c>
      <c r="AK72" s="105">
        <v>2386</v>
      </c>
      <c r="AL72" s="105">
        <v>2493</v>
      </c>
      <c r="AM72" s="105">
        <v>2720</v>
      </c>
      <c r="AN72" s="105">
        <v>2216</v>
      </c>
      <c r="AO72" s="105">
        <v>3152</v>
      </c>
      <c r="AP72" s="105">
        <v>3163</v>
      </c>
      <c r="AQ72" s="105">
        <v>3017</v>
      </c>
      <c r="AR72" s="105">
        <v>3755</v>
      </c>
      <c r="AS72" s="105">
        <v>3669</v>
      </c>
      <c r="AT72" s="105">
        <v>2342</v>
      </c>
      <c r="AU72" s="105">
        <v>5260</v>
      </c>
      <c r="AV72" s="105">
        <v>2528</v>
      </c>
      <c r="AW72" s="105">
        <v>4713</v>
      </c>
      <c r="AX72" s="105">
        <v>4939</v>
      </c>
      <c r="AY72" s="105">
        <v>5247</v>
      </c>
      <c r="AZ72" s="105">
        <v>3309</v>
      </c>
      <c r="BA72" s="105">
        <v>5064</v>
      </c>
      <c r="BB72" s="105">
        <v>1878</v>
      </c>
      <c r="BC72" s="105">
        <v>2936</v>
      </c>
      <c r="BD72" s="105">
        <v>5100</v>
      </c>
      <c r="BE72" s="105">
        <v>4836</v>
      </c>
      <c r="BF72" s="105">
        <v>4507</v>
      </c>
      <c r="BG72" s="105">
        <v>3507</v>
      </c>
      <c r="BH72" s="105">
        <v>1970</v>
      </c>
      <c r="BI72" s="105">
        <v>1927</v>
      </c>
      <c r="BJ72" s="105">
        <v>1731</v>
      </c>
      <c r="BK72" s="105">
        <v>872</v>
      </c>
      <c r="BL72" s="105">
        <v>2848</v>
      </c>
      <c r="BM72" s="105">
        <v>853</v>
      </c>
      <c r="BN72" s="105">
        <v>0</v>
      </c>
      <c r="BO72" s="105">
        <v>2554</v>
      </c>
      <c r="BP72" s="105">
        <v>4677</v>
      </c>
      <c r="BQ72" s="105">
        <v>11118</v>
      </c>
      <c r="BR72" s="105">
        <v>9389</v>
      </c>
      <c r="BS72" s="105">
        <v>7896</v>
      </c>
      <c r="BT72" s="105">
        <v>5875</v>
      </c>
      <c r="BU72" s="105">
        <v>5666</v>
      </c>
      <c r="BV72" s="105">
        <v>6943</v>
      </c>
      <c r="BW72" s="105">
        <v>3944</v>
      </c>
      <c r="BX72" s="105">
        <v>2959</v>
      </c>
      <c r="BY72" s="105">
        <v>3729</v>
      </c>
      <c r="BZ72" s="139">
        <f t="shared" si="122"/>
        <v>3.37162954279015</v>
      </c>
      <c r="CA72" s="139">
        <f t="shared" si="123"/>
        <v>0.260223048327137</v>
      </c>
      <c r="CB72" s="140">
        <f t="shared" si="124"/>
        <v>0</v>
      </c>
      <c r="CC72" s="140">
        <f t="shared" si="67"/>
        <v>12074</v>
      </c>
      <c r="CD72" s="140">
        <f t="shared" si="68"/>
        <v>27961</v>
      </c>
      <c r="CE72" s="141">
        <f t="shared" si="125"/>
        <v>41474</v>
      </c>
      <c r="CF72" s="141">
        <f t="shared" si="126"/>
        <v>42012</v>
      </c>
      <c r="CG72" s="141">
        <f t="shared" si="127"/>
        <v>58691</v>
      </c>
      <c r="CH72" s="141">
        <f t="shared" si="128"/>
        <v>10632</v>
      </c>
      <c r="CI72" s="142">
        <f t="shared" si="69"/>
        <v>8676</v>
      </c>
      <c r="CJ72" s="142">
        <f t="shared" si="70"/>
        <v>7574</v>
      </c>
      <c r="CK72" s="143">
        <f t="shared" si="71"/>
        <v>8088</v>
      </c>
      <c r="CL72" s="105">
        <f t="shared" si="72"/>
        <v>9935</v>
      </c>
      <c r="CM72" s="105">
        <f t="shared" si="73"/>
        <v>11271</v>
      </c>
      <c r="CN72" s="105">
        <f t="shared" si="74"/>
        <v>12180</v>
      </c>
      <c r="CO72" s="105">
        <f t="shared" si="75"/>
        <v>13620</v>
      </c>
      <c r="CP72" s="105">
        <f t="shared" si="76"/>
        <v>9914</v>
      </c>
      <c r="CQ72" s="105">
        <f t="shared" si="106"/>
        <v>12850</v>
      </c>
      <c r="CR72" s="105">
        <f t="shared" si="149"/>
        <v>5628</v>
      </c>
      <c r="CS72" s="105">
        <f t="shared" si="104"/>
        <v>4573</v>
      </c>
      <c r="CT72" s="105">
        <f t="shared" si="116"/>
        <v>7231</v>
      </c>
      <c r="CU72" s="105">
        <f t="shared" si="117"/>
        <v>28403</v>
      </c>
      <c r="CV72" s="105">
        <f t="shared" si="118"/>
        <v>18484</v>
      </c>
      <c r="CW72" s="139">
        <f t="shared" si="119"/>
        <v>2.28429282160625</v>
      </c>
      <c r="CX72" s="139">
        <f t="shared" si="120"/>
        <v>-0.34922367355561</v>
      </c>
      <c r="CY72" s="131"/>
      <c r="CZ72" s="138" t="s">
        <v>1068</v>
      </c>
      <c r="DA72" s="138" t="s">
        <v>1068</v>
      </c>
      <c r="DB72" s="105"/>
      <c r="DC72" s="105"/>
      <c r="DD72" s="105"/>
      <c r="DE72" s="105"/>
      <c r="DF72" s="105"/>
      <c r="DG72" s="105"/>
      <c r="DH72" s="105"/>
      <c r="DI72" s="105"/>
      <c r="DJ72" s="105"/>
      <c r="DK72" s="105"/>
      <c r="DL72" s="105"/>
      <c r="DM72" s="105"/>
      <c r="DN72" s="105"/>
      <c r="DO72" s="105"/>
      <c r="DP72" s="105"/>
      <c r="DQ72" s="105"/>
      <c r="DR72" s="105"/>
      <c r="DS72" s="105"/>
      <c r="DT72" s="105"/>
      <c r="DU72" s="105"/>
      <c r="DV72" s="105"/>
      <c r="DW72" s="105"/>
      <c r="DX72" s="105"/>
      <c r="DY72" s="105"/>
      <c r="DZ72" s="105"/>
      <c r="EA72" s="105"/>
      <c r="EB72" s="105"/>
      <c r="EC72" s="105"/>
      <c r="ED72" s="105"/>
      <c r="EE72" s="105"/>
      <c r="EF72" s="105"/>
      <c r="EG72" s="105"/>
      <c r="EH72" s="105"/>
      <c r="EI72" s="105"/>
      <c r="EJ72" s="105"/>
      <c r="EK72" s="105"/>
      <c r="EL72" s="105"/>
      <c r="EM72" s="105"/>
      <c r="EN72" s="105"/>
      <c r="EO72" s="105"/>
      <c r="EP72" s="105"/>
      <c r="EQ72" s="105"/>
      <c r="ER72" s="105"/>
      <c r="ES72" s="105"/>
      <c r="ET72" s="105"/>
      <c r="EU72" s="105"/>
      <c r="EV72" s="105"/>
      <c r="EW72" s="105"/>
      <c r="EX72" s="105"/>
      <c r="EY72" s="105"/>
      <c r="EZ72" s="105"/>
      <c r="FA72" s="105"/>
      <c r="FB72" s="105"/>
      <c r="FC72" s="105"/>
      <c r="FD72" s="105"/>
      <c r="FE72" s="105">
        <v>1440</v>
      </c>
      <c r="FF72" s="105">
        <v>1226</v>
      </c>
      <c r="FG72" s="105">
        <v>678</v>
      </c>
      <c r="FH72" s="105">
        <v>72</v>
      </c>
      <c r="FI72" s="105">
        <v>443</v>
      </c>
      <c r="FJ72" s="105">
        <v>289</v>
      </c>
      <c r="FK72" s="105">
        <v>421</v>
      </c>
      <c r="FL72" s="105">
        <v>730</v>
      </c>
      <c r="FM72" s="105">
        <v>700</v>
      </c>
      <c r="FN72" s="105">
        <v>939</v>
      </c>
      <c r="FO72" s="105">
        <v>613</v>
      </c>
      <c r="FP72" s="105">
        <v>591</v>
      </c>
      <c r="FQ72" s="105">
        <v>941</v>
      </c>
      <c r="FR72" s="105">
        <v>842</v>
      </c>
      <c r="FS72" s="105">
        <v>823</v>
      </c>
      <c r="FT72" s="105">
        <v>1207</v>
      </c>
      <c r="FU72" s="105">
        <v>712</v>
      </c>
      <c r="FV72" s="105">
        <v>715</v>
      </c>
      <c r="FW72" s="105">
        <v>364</v>
      </c>
      <c r="FX72" s="105">
        <v>411</v>
      </c>
      <c r="FY72" s="144">
        <f t="shared" si="129"/>
        <v>1.56301369863014</v>
      </c>
      <c r="FZ72" s="144">
        <f t="shared" si="130"/>
        <v>0.129120879120879</v>
      </c>
      <c r="GA72" s="140">
        <f t="shared" si="131"/>
        <v>0</v>
      </c>
      <c r="GB72" s="140">
        <v>0</v>
      </c>
      <c r="GC72" s="140">
        <v>0</v>
      </c>
      <c r="GD72" s="141">
        <f t="shared" si="132"/>
        <v>0</v>
      </c>
      <c r="GE72" s="141">
        <f t="shared" si="133"/>
        <v>3859</v>
      </c>
      <c r="GF72" s="141">
        <f t="shared" si="134"/>
        <v>8808</v>
      </c>
      <c r="GG72" s="141">
        <f t="shared" si="135"/>
        <v>1490</v>
      </c>
      <c r="GH72" s="142">
        <v>0</v>
      </c>
      <c r="GI72" s="142">
        <v>0</v>
      </c>
      <c r="GJ72" s="142">
        <v>0</v>
      </c>
      <c r="GK72" s="143">
        <v>0</v>
      </c>
      <c r="GL72" s="105">
        <v>0</v>
      </c>
      <c r="GM72" s="105">
        <v>0</v>
      </c>
      <c r="GN72" s="105">
        <v>0</v>
      </c>
      <c r="GO72" s="105" t="s">
        <v>956</v>
      </c>
      <c r="GP72" s="105" t="s">
        <v>956</v>
      </c>
      <c r="GQ72" s="105">
        <f t="shared" si="145"/>
        <v>2666</v>
      </c>
      <c r="GR72" s="105">
        <f t="shared" si="146"/>
        <v>1193</v>
      </c>
      <c r="GS72" s="105">
        <f t="shared" si="147"/>
        <v>1440</v>
      </c>
      <c r="GT72" s="105">
        <f t="shared" si="150"/>
        <v>2252</v>
      </c>
      <c r="GU72" s="105">
        <f t="shared" si="151"/>
        <v>2374</v>
      </c>
      <c r="GV72" s="105">
        <f t="shared" si="136"/>
        <v>2742</v>
      </c>
      <c r="GW72" s="139">
        <f t="shared" si="97"/>
        <v>1.29840737636211</v>
      </c>
      <c r="GX72" s="139">
        <f t="shared" si="98"/>
        <v>0.155012636899747</v>
      </c>
      <c r="GY72" s="147"/>
      <c r="GZ72" s="138" t="s">
        <v>1069</v>
      </c>
      <c r="HA72" s="105"/>
      <c r="HB72" s="105"/>
      <c r="HC72" s="105"/>
      <c r="HD72" s="105"/>
      <c r="HE72" s="105"/>
      <c r="HF72" s="105"/>
      <c r="HG72" s="105"/>
      <c r="HH72" s="105"/>
      <c r="HI72" s="105"/>
      <c r="HJ72" s="105"/>
      <c r="HK72" s="105"/>
      <c r="HL72" s="105"/>
      <c r="HM72" s="105"/>
      <c r="HN72" s="105"/>
      <c r="HO72" s="105"/>
      <c r="HP72" s="105"/>
      <c r="HQ72" s="105"/>
      <c r="HR72" s="105"/>
      <c r="HS72" s="105"/>
      <c r="HT72" s="105"/>
      <c r="HU72" s="105"/>
      <c r="HV72" s="105"/>
      <c r="HW72" s="105"/>
      <c r="HX72" s="105"/>
      <c r="HY72" s="105"/>
      <c r="HZ72" s="105"/>
      <c r="IA72" s="105"/>
      <c r="IB72" s="105">
        <v>22</v>
      </c>
      <c r="IC72" s="105">
        <v>55</v>
      </c>
      <c r="ID72" s="105">
        <v>17</v>
      </c>
      <c r="IE72" s="105">
        <v>2</v>
      </c>
      <c r="IF72" s="105">
        <v>14</v>
      </c>
      <c r="IG72" s="105">
        <v>4</v>
      </c>
      <c r="IH72" s="105">
        <v>6</v>
      </c>
      <c r="II72" s="105">
        <v>5</v>
      </c>
      <c r="IJ72" s="105">
        <v>71</v>
      </c>
      <c r="IK72" s="105">
        <v>32</v>
      </c>
      <c r="IL72" s="105"/>
      <c r="IM72" s="105">
        <v>207</v>
      </c>
      <c r="IN72" s="105">
        <v>136</v>
      </c>
      <c r="IO72" s="105">
        <v>161</v>
      </c>
      <c r="IP72" s="105">
        <v>47</v>
      </c>
      <c r="IQ72" s="105">
        <v>2</v>
      </c>
      <c r="IR72" s="105"/>
      <c r="IS72" s="105"/>
      <c r="IT72" s="105">
        <v>136</v>
      </c>
      <c r="IU72" s="105">
        <v>88</v>
      </c>
      <c r="IV72" s="105">
        <v>7</v>
      </c>
      <c r="IW72" s="105">
        <v>60</v>
      </c>
      <c r="IX72" s="105">
        <v>121</v>
      </c>
      <c r="IY72" s="105"/>
      <c r="IZ72" s="105"/>
      <c r="JA72" s="105"/>
      <c r="JB72" s="105"/>
      <c r="JC72" s="105"/>
      <c r="JD72" s="105"/>
      <c r="JE72" s="105"/>
      <c r="JF72" s="105"/>
      <c r="JG72" s="105"/>
      <c r="JH72" s="105"/>
      <c r="JI72" s="138" t="s">
        <v>1069</v>
      </c>
      <c r="JJ72" s="105"/>
      <c r="JK72" s="105"/>
      <c r="JL72" s="105"/>
      <c r="JM72" s="105"/>
      <c r="JN72" s="105"/>
      <c r="JO72" s="105"/>
      <c r="JP72" s="105"/>
      <c r="JQ72" s="105"/>
      <c r="JR72" s="105"/>
      <c r="JS72" s="105"/>
      <c r="JT72" s="105"/>
      <c r="JU72" s="105"/>
      <c r="JV72" s="105"/>
      <c r="JW72" s="105"/>
      <c r="JX72" s="105"/>
      <c r="JY72" s="105"/>
      <c r="JZ72" s="105"/>
      <c r="KA72" s="105"/>
      <c r="KB72" s="105"/>
      <c r="KC72" s="105"/>
      <c r="KD72" s="105"/>
      <c r="KE72" s="105"/>
      <c r="KF72" s="105"/>
      <c r="KG72" s="105"/>
      <c r="KH72" s="105"/>
      <c r="KI72" s="105"/>
      <c r="KJ72" s="105"/>
      <c r="KK72" s="105">
        <v>22</v>
      </c>
      <c r="KL72" s="105">
        <v>55</v>
      </c>
      <c r="KM72" s="105">
        <v>17</v>
      </c>
      <c r="KN72" s="105">
        <v>2</v>
      </c>
      <c r="KO72" s="105">
        <v>14</v>
      </c>
      <c r="KP72" s="105">
        <v>4</v>
      </c>
      <c r="KQ72" s="105">
        <v>6</v>
      </c>
      <c r="KR72" s="105">
        <v>5</v>
      </c>
      <c r="KS72" s="105">
        <v>71</v>
      </c>
      <c r="KT72" s="105">
        <v>32</v>
      </c>
      <c r="KU72" s="105"/>
      <c r="KV72" s="105">
        <v>207</v>
      </c>
      <c r="KW72" s="105">
        <v>136</v>
      </c>
      <c r="KX72" s="105">
        <v>161</v>
      </c>
      <c r="KY72" s="105">
        <v>47</v>
      </c>
      <c r="KZ72" s="105">
        <v>2</v>
      </c>
      <c r="LA72" s="105"/>
      <c r="LB72" s="105"/>
      <c r="LC72" s="105">
        <v>136</v>
      </c>
      <c r="LD72" s="105">
        <v>88</v>
      </c>
      <c r="LE72" s="105">
        <v>7</v>
      </c>
      <c r="LF72" s="105">
        <v>60</v>
      </c>
      <c r="LG72" s="105">
        <v>121</v>
      </c>
      <c r="LH72" s="105"/>
      <c r="LI72" s="105"/>
      <c r="LJ72" s="105"/>
      <c r="LK72" s="105"/>
      <c r="LL72" s="105"/>
      <c r="LM72" s="105"/>
      <c r="LN72" s="105"/>
      <c r="LO72" s="105"/>
      <c r="LP72" s="105"/>
      <c r="LQ72" s="105"/>
      <c r="LR72" s="105">
        <v>0</v>
      </c>
      <c r="LS72" s="105">
        <v>0</v>
      </c>
      <c r="LT72" s="105">
        <v>0</v>
      </c>
      <c r="LU72" s="105"/>
      <c r="LV72" s="105"/>
      <c r="LW72" s="105">
        <v>0</v>
      </c>
      <c r="LX72" s="105">
        <v>0</v>
      </c>
      <c r="LY72" s="105">
        <v>0</v>
      </c>
      <c r="LZ72" s="105">
        <v>0</v>
      </c>
      <c r="MA72" s="105">
        <v>0</v>
      </c>
      <c r="MB72" s="105">
        <v>0</v>
      </c>
      <c r="MC72" s="105">
        <v>0</v>
      </c>
      <c r="MD72" s="105">
        <v>0</v>
      </c>
      <c r="ME72" s="105">
        <v>0</v>
      </c>
      <c r="MF72" s="105">
        <v>0</v>
      </c>
      <c r="MG72" s="144" t="str">
        <f t="shared" si="137"/>
        <v/>
      </c>
      <c r="MH72" s="144" t="str">
        <f t="shared" si="138"/>
        <v/>
      </c>
      <c r="MJ72" s="143">
        <f t="shared" si="139"/>
        <v>0</v>
      </c>
      <c r="MK72" s="143">
        <f t="shared" si="84"/>
        <v>0</v>
      </c>
      <c r="ML72" s="143">
        <f t="shared" si="85"/>
        <v>196</v>
      </c>
      <c r="MM72" s="142">
        <f t="shared" si="140"/>
        <v>816</v>
      </c>
      <c r="MN72" s="142">
        <f t="shared" si="141"/>
        <v>181</v>
      </c>
      <c r="MO72" s="142">
        <f t="shared" si="142"/>
        <v>0</v>
      </c>
      <c r="MQ72" s="142">
        <f t="shared" si="107"/>
        <v>82</v>
      </c>
      <c r="MR72" s="143">
        <f t="shared" si="108"/>
        <v>239</v>
      </c>
      <c r="MS72" s="105">
        <f t="shared" si="109"/>
        <v>344</v>
      </c>
      <c r="MT72" s="105">
        <f t="shared" si="110"/>
        <v>2</v>
      </c>
      <c r="MU72" s="105">
        <f t="shared" si="148"/>
        <v>231</v>
      </c>
      <c r="MV72" s="105">
        <f t="shared" si="111"/>
        <v>181</v>
      </c>
      <c r="MW72" s="105" t="str">
        <f t="shared" si="112"/>
        <v/>
      </c>
      <c r="MX72" s="105"/>
      <c r="MY72" s="105"/>
      <c r="MZ72" s="105">
        <f t="shared" si="152"/>
        <v>0</v>
      </c>
      <c r="NA72" s="105">
        <f t="shared" si="114"/>
        <v>0</v>
      </c>
      <c r="NB72" s="105">
        <f t="shared" si="153"/>
        <v>0</v>
      </c>
      <c r="NC72" s="105">
        <f t="shared" si="121"/>
        <v>0</v>
      </c>
      <c r="ND72" s="144" t="str">
        <f t="shared" si="143"/>
        <v/>
      </c>
      <c r="NE72" s="144" t="str">
        <f t="shared" si="144"/>
        <v/>
      </c>
    </row>
    <row r="73" ht="15" spans="2:369">
      <c r="B73" s="138" t="s">
        <v>82</v>
      </c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>
        <v>781</v>
      </c>
      <c r="AS73" s="105">
        <v>696</v>
      </c>
      <c r="AT73" s="105">
        <v>929</v>
      </c>
      <c r="AU73" s="105">
        <v>794</v>
      </c>
      <c r="AV73" s="105">
        <v>1312</v>
      </c>
      <c r="AW73" s="105">
        <v>302</v>
      </c>
      <c r="AX73" s="105">
        <v>1213</v>
      </c>
      <c r="AY73" s="105">
        <v>1078</v>
      </c>
      <c r="AZ73" s="105">
        <v>736</v>
      </c>
      <c r="BA73" s="105">
        <v>312</v>
      </c>
      <c r="BB73" s="105">
        <v>169</v>
      </c>
      <c r="BC73" s="105">
        <v>1049</v>
      </c>
      <c r="BD73" s="105">
        <v>1753</v>
      </c>
      <c r="BE73" s="105">
        <v>3187</v>
      </c>
      <c r="BF73" s="105">
        <v>3724</v>
      </c>
      <c r="BG73" s="105">
        <v>2195</v>
      </c>
      <c r="BH73" s="105">
        <v>1832</v>
      </c>
      <c r="BI73" s="105">
        <v>1017</v>
      </c>
      <c r="BJ73" s="105">
        <v>1952</v>
      </c>
      <c r="BK73" s="105">
        <v>181</v>
      </c>
      <c r="BL73" s="105">
        <v>18</v>
      </c>
      <c r="BM73" s="105">
        <v>78</v>
      </c>
      <c r="BN73" s="105">
        <v>0</v>
      </c>
      <c r="BO73" s="105">
        <v>0</v>
      </c>
      <c r="BP73" s="105">
        <v>813</v>
      </c>
      <c r="BQ73" s="105">
        <v>606</v>
      </c>
      <c r="BR73" s="105">
        <v>0</v>
      </c>
      <c r="BS73" s="105">
        <v>216</v>
      </c>
      <c r="BT73" s="105">
        <v>530</v>
      </c>
      <c r="BU73" s="105">
        <v>293</v>
      </c>
      <c r="BV73" s="105">
        <v>530</v>
      </c>
      <c r="BW73" s="105">
        <v>0</v>
      </c>
      <c r="BX73" s="105">
        <v>0</v>
      </c>
      <c r="BY73" s="105">
        <v>0</v>
      </c>
      <c r="BZ73" s="139" t="str">
        <f t="shared" si="122"/>
        <v/>
      </c>
      <c r="CA73" s="139" t="str">
        <f t="shared" si="123"/>
        <v/>
      </c>
      <c r="CB73" s="140">
        <f t="shared" si="124"/>
        <v>0</v>
      </c>
      <c r="CC73" s="140">
        <f t="shared" si="67"/>
        <v>0</v>
      </c>
      <c r="CD73" s="140">
        <f t="shared" si="68"/>
        <v>0</v>
      </c>
      <c r="CE73" s="141">
        <f t="shared" si="125"/>
        <v>6027</v>
      </c>
      <c r="CF73" s="141">
        <f t="shared" si="126"/>
        <v>19004</v>
      </c>
      <c r="CG73" s="141">
        <f t="shared" si="127"/>
        <v>3265</v>
      </c>
      <c r="CH73" s="141">
        <f t="shared" si="128"/>
        <v>0</v>
      </c>
      <c r="CI73" s="142">
        <f t="shared" si="69"/>
        <v>0</v>
      </c>
      <c r="CJ73" s="142">
        <f t="shared" si="70"/>
        <v>0</v>
      </c>
      <c r="CK73" s="143">
        <f t="shared" si="71"/>
        <v>0</v>
      </c>
      <c r="CL73" s="105">
        <f t="shared" si="72"/>
        <v>781</v>
      </c>
      <c r="CM73" s="105">
        <f t="shared" si="73"/>
        <v>2419</v>
      </c>
      <c r="CN73" s="105">
        <f t="shared" si="74"/>
        <v>2827</v>
      </c>
      <c r="CO73" s="105">
        <f t="shared" si="75"/>
        <v>2126</v>
      </c>
      <c r="CP73" s="105">
        <f t="shared" si="76"/>
        <v>2971</v>
      </c>
      <c r="CQ73" s="105">
        <f t="shared" si="106"/>
        <v>9106</v>
      </c>
      <c r="CR73" s="105">
        <f t="shared" si="149"/>
        <v>4801</v>
      </c>
      <c r="CS73" s="105">
        <f t="shared" si="104"/>
        <v>277</v>
      </c>
      <c r="CT73" s="105">
        <f t="shared" si="116"/>
        <v>813</v>
      </c>
      <c r="CU73" s="105">
        <f t="shared" si="117"/>
        <v>822</v>
      </c>
      <c r="CV73" s="105">
        <f t="shared" si="118"/>
        <v>1353</v>
      </c>
      <c r="CW73" s="139">
        <f t="shared" si="119"/>
        <v>-0.718183711726724</v>
      </c>
      <c r="CX73" s="139">
        <f t="shared" si="120"/>
        <v>0.645985401459854</v>
      </c>
      <c r="CY73" s="131"/>
      <c r="CZ73" s="138" t="s">
        <v>1070</v>
      </c>
      <c r="DA73" s="138" t="s">
        <v>1070</v>
      </c>
      <c r="DB73" s="105"/>
      <c r="DC73" s="105"/>
      <c r="DD73" s="105"/>
      <c r="DE73" s="105"/>
      <c r="DF73" s="105"/>
      <c r="DG73" s="105"/>
      <c r="DH73" s="105"/>
      <c r="DI73" s="105"/>
      <c r="DJ73" s="105"/>
      <c r="DK73" s="105"/>
      <c r="DL73" s="105"/>
      <c r="DM73" s="105"/>
      <c r="DN73" s="105"/>
      <c r="DO73" s="105"/>
      <c r="DP73" s="105"/>
      <c r="DQ73" s="105"/>
      <c r="DR73" s="105"/>
      <c r="DS73" s="105"/>
      <c r="DT73" s="105"/>
      <c r="DU73" s="105"/>
      <c r="DV73" s="105"/>
      <c r="DW73" s="105"/>
      <c r="DX73" s="105"/>
      <c r="DY73" s="105"/>
      <c r="DZ73" s="105"/>
      <c r="EA73" s="105"/>
      <c r="EB73" s="105"/>
      <c r="EC73" s="105"/>
      <c r="ED73" s="105"/>
      <c r="EE73" s="105"/>
      <c r="EF73" s="105"/>
      <c r="EG73" s="105"/>
      <c r="EH73" s="105"/>
      <c r="EI73" s="105"/>
      <c r="EJ73" s="105"/>
      <c r="EK73" s="105"/>
      <c r="EL73" s="105"/>
      <c r="EM73" s="105"/>
      <c r="EN73" s="105"/>
      <c r="EO73" s="105"/>
      <c r="EP73" s="105"/>
      <c r="EQ73" s="105"/>
      <c r="ER73" s="105"/>
      <c r="ES73" s="105"/>
      <c r="ET73" s="105"/>
      <c r="EU73" s="105"/>
      <c r="EV73" s="105"/>
      <c r="EW73" s="105"/>
      <c r="EX73" s="105"/>
      <c r="EY73" s="105"/>
      <c r="EZ73" s="105"/>
      <c r="FA73" s="105"/>
      <c r="FB73" s="105"/>
      <c r="FC73" s="105"/>
      <c r="FD73" s="105"/>
      <c r="FE73" s="105"/>
      <c r="FF73" s="105">
        <v>1202</v>
      </c>
      <c r="FG73" s="105">
        <v>233</v>
      </c>
      <c r="FH73" s="105">
        <v>263</v>
      </c>
      <c r="FI73" s="105">
        <v>190</v>
      </c>
      <c r="FJ73" s="105">
        <v>37</v>
      </c>
      <c r="FK73" s="105">
        <v>140</v>
      </c>
      <c r="FL73" s="105">
        <v>547</v>
      </c>
      <c r="FM73" s="105">
        <v>828</v>
      </c>
      <c r="FN73" s="105">
        <v>432</v>
      </c>
      <c r="FO73" s="105">
        <v>210</v>
      </c>
      <c r="FP73" s="105">
        <v>291</v>
      </c>
      <c r="FQ73" s="105">
        <v>295</v>
      </c>
      <c r="FR73" s="105">
        <v>418</v>
      </c>
      <c r="FS73" s="105">
        <v>201</v>
      </c>
      <c r="FT73" s="105">
        <v>252</v>
      </c>
      <c r="FU73" s="105">
        <v>234</v>
      </c>
      <c r="FV73" s="105">
        <v>489</v>
      </c>
      <c r="FW73" s="105">
        <v>126</v>
      </c>
      <c r="FX73" s="105">
        <v>204</v>
      </c>
      <c r="FY73" s="144">
        <f t="shared" si="129"/>
        <v>1.37294332723949</v>
      </c>
      <c r="FZ73" s="144">
        <f t="shared" si="130"/>
        <v>0.619047619047619</v>
      </c>
      <c r="GA73" s="140">
        <f t="shared" si="131"/>
        <v>0</v>
      </c>
      <c r="GB73" s="140">
        <v>0</v>
      </c>
      <c r="GC73" s="140">
        <v>0</v>
      </c>
      <c r="GD73" s="141">
        <f t="shared" si="132"/>
        <v>0</v>
      </c>
      <c r="GE73" s="141">
        <f t="shared" si="133"/>
        <v>1888</v>
      </c>
      <c r="GF73" s="141">
        <f t="shared" si="134"/>
        <v>3885</v>
      </c>
      <c r="GG73" s="141">
        <f t="shared" si="135"/>
        <v>819</v>
      </c>
      <c r="GH73" s="142">
        <v>0</v>
      </c>
      <c r="GI73" s="142">
        <v>0</v>
      </c>
      <c r="GJ73" s="142">
        <v>0</v>
      </c>
      <c r="GK73" s="143">
        <v>0</v>
      </c>
      <c r="GL73" s="105">
        <v>0</v>
      </c>
      <c r="GM73" s="105">
        <v>0</v>
      </c>
      <c r="GN73" s="105">
        <v>0</v>
      </c>
      <c r="GO73" s="105" t="s">
        <v>956</v>
      </c>
      <c r="GP73" s="105" t="s">
        <v>956</v>
      </c>
      <c r="GQ73" s="105">
        <f t="shared" si="145"/>
        <v>1202</v>
      </c>
      <c r="GR73" s="105">
        <f t="shared" si="146"/>
        <v>686</v>
      </c>
      <c r="GS73" s="105">
        <f t="shared" si="147"/>
        <v>724</v>
      </c>
      <c r="GT73" s="105">
        <f t="shared" si="150"/>
        <v>1470</v>
      </c>
      <c r="GU73" s="105">
        <f t="shared" si="151"/>
        <v>1004</v>
      </c>
      <c r="GV73" s="105">
        <f t="shared" si="136"/>
        <v>687</v>
      </c>
      <c r="GW73" s="139">
        <f t="shared" si="97"/>
        <v>0.00145772594752192</v>
      </c>
      <c r="GX73" s="139">
        <f t="shared" si="98"/>
        <v>-0.315737051792829</v>
      </c>
      <c r="GY73" s="147"/>
      <c r="GZ73" s="138" t="s">
        <v>1071</v>
      </c>
      <c r="HA73" s="105"/>
      <c r="HB73" s="105"/>
      <c r="HC73" s="105"/>
      <c r="HD73" s="105"/>
      <c r="HE73" s="105"/>
      <c r="HF73" s="105"/>
      <c r="HG73" s="105"/>
      <c r="HH73" s="105"/>
      <c r="HI73" s="105"/>
      <c r="HJ73" s="105"/>
      <c r="HK73" s="105"/>
      <c r="HL73" s="105"/>
      <c r="HM73" s="105"/>
      <c r="HN73" s="105"/>
      <c r="HO73" s="105"/>
      <c r="HP73" s="105"/>
      <c r="HQ73" s="105"/>
      <c r="HR73" s="105"/>
      <c r="HS73" s="105">
        <v>21</v>
      </c>
      <c r="HT73" s="105">
        <v>34</v>
      </c>
      <c r="HU73" s="105">
        <v>37</v>
      </c>
      <c r="HV73" s="105">
        <v>77</v>
      </c>
      <c r="HW73" s="105">
        <v>55</v>
      </c>
      <c r="HX73" s="105">
        <v>83</v>
      </c>
      <c r="HY73" s="105">
        <v>205</v>
      </c>
      <c r="HZ73" s="105">
        <v>2</v>
      </c>
      <c r="IA73" s="105">
        <v>15</v>
      </c>
      <c r="IB73" s="105">
        <v>4</v>
      </c>
      <c r="IC73" s="105">
        <v>34</v>
      </c>
      <c r="ID73" s="105">
        <v>143</v>
      </c>
      <c r="IE73" s="105">
        <v>8</v>
      </c>
      <c r="IF73" s="105">
        <v>10</v>
      </c>
      <c r="IG73" s="105">
        <v>23</v>
      </c>
      <c r="IH73" s="105"/>
      <c r="II73" s="105">
        <v>95</v>
      </c>
      <c r="IJ73" s="105">
        <v>212</v>
      </c>
      <c r="IK73" s="105">
        <v>20</v>
      </c>
      <c r="IL73" s="105">
        <v>11</v>
      </c>
      <c r="IM73" s="105"/>
      <c r="IN73" s="105">
        <v>90</v>
      </c>
      <c r="IO73" s="105">
        <v>63</v>
      </c>
      <c r="IP73" s="105">
        <v>83</v>
      </c>
      <c r="IQ73" s="105">
        <v>40</v>
      </c>
      <c r="IR73" s="105">
        <v>20</v>
      </c>
      <c r="IS73" s="105">
        <v>58</v>
      </c>
      <c r="IT73" s="105">
        <v>18</v>
      </c>
      <c r="IU73" s="105">
        <v>49</v>
      </c>
      <c r="IV73" s="105">
        <v>40</v>
      </c>
      <c r="IW73" s="105">
        <v>39</v>
      </c>
      <c r="IX73" s="105">
        <v>39</v>
      </c>
      <c r="IY73" s="105"/>
      <c r="IZ73" s="105"/>
      <c r="JA73" s="105"/>
      <c r="JB73" s="105"/>
      <c r="JC73" s="105"/>
      <c r="JD73" s="105"/>
      <c r="JE73" s="105"/>
      <c r="JF73" s="105"/>
      <c r="JG73" s="105"/>
      <c r="JH73" s="105"/>
      <c r="JI73" s="138" t="s">
        <v>1071</v>
      </c>
      <c r="JJ73" s="105"/>
      <c r="JK73" s="105"/>
      <c r="JL73" s="105"/>
      <c r="JM73" s="105"/>
      <c r="JN73" s="105"/>
      <c r="JO73" s="105"/>
      <c r="JP73" s="105"/>
      <c r="JQ73" s="105"/>
      <c r="JR73" s="105"/>
      <c r="JS73" s="105"/>
      <c r="JT73" s="105"/>
      <c r="JU73" s="105"/>
      <c r="JV73" s="105"/>
      <c r="JW73" s="105"/>
      <c r="JX73" s="105"/>
      <c r="JY73" s="105"/>
      <c r="JZ73" s="105"/>
      <c r="KA73" s="105"/>
      <c r="KB73" s="105">
        <v>21</v>
      </c>
      <c r="KC73" s="105">
        <v>34</v>
      </c>
      <c r="KD73" s="105">
        <v>37</v>
      </c>
      <c r="KE73" s="105">
        <v>77</v>
      </c>
      <c r="KF73" s="105">
        <v>55</v>
      </c>
      <c r="KG73" s="105">
        <v>83</v>
      </c>
      <c r="KH73" s="105">
        <v>205</v>
      </c>
      <c r="KI73" s="105">
        <v>2</v>
      </c>
      <c r="KJ73" s="105">
        <v>15</v>
      </c>
      <c r="KK73" s="105">
        <v>4</v>
      </c>
      <c r="KL73" s="105">
        <v>34</v>
      </c>
      <c r="KM73" s="105">
        <v>143</v>
      </c>
      <c r="KN73" s="105">
        <v>8</v>
      </c>
      <c r="KO73" s="105">
        <v>10</v>
      </c>
      <c r="KP73" s="105">
        <v>23</v>
      </c>
      <c r="KQ73" s="105"/>
      <c r="KR73" s="105">
        <v>95</v>
      </c>
      <c r="KS73" s="105">
        <v>212</v>
      </c>
      <c r="KT73" s="105">
        <v>20</v>
      </c>
      <c r="KU73" s="105">
        <v>11</v>
      </c>
      <c r="KV73" s="105"/>
      <c r="KW73" s="105">
        <v>90</v>
      </c>
      <c r="KX73" s="105">
        <v>63</v>
      </c>
      <c r="KY73" s="105">
        <v>83</v>
      </c>
      <c r="KZ73" s="105">
        <v>40</v>
      </c>
      <c r="LA73" s="105">
        <v>20</v>
      </c>
      <c r="LB73" s="105">
        <v>58</v>
      </c>
      <c r="LC73" s="105">
        <v>18</v>
      </c>
      <c r="LD73" s="105">
        <v>49</v>
      </c>
      <c r="LE73" s="105">
        <v>40</v>
      </c>
      <c r="LF73" s="105">
        <v>39</v>
      </c>
      <c r="LG73" s="105">
        <v>39</v>
      </c>
      <c r="LH73" s="105"/>
      <c r="LI73" s="105"/>
      <c r="LJ73" s="105"/>
      <c r="LK73" s="105"/>
      <c r="LL73" s="105"/>
      <c r="LM73" s="105"/>
      <c r="LN73" s="105"/>
      <c r="LO73" s="105"/>
      <c r="LP73" s="105"/>
      <c r="LQ73" s="105"/>
      <c r="LR73" s="105">
        <v>0</v>
      </c>
      <c r="LS73" s="105">
        <v>0</v>
      </c>
      <c r="LT73" s="105">
        <v>0</v>
      </c>
      <c r="LU73" s="105">
        <v>0</v>
      </c>
      <c r="LV73" s="105">
        <v>0</v>
      </c>
      <c r="LW73" s="105">
        <v>0</v>
      </c>
      <c r="LX73" s="105">
        <v>0</v>
      </c>
      <c r="LY73" s="105">
        <v>0</v>
      </c>
      <c r="LZ73" s="105">
        <v>0</v>
      </c>
      <c r="MA73" s="105">
        <v>0</v>
      </c>
      <c r="MB73" s="105">
        <v>0</v>
      </c>
      <c r="MC73" s="105">
        <v>0</v>
      </c>
      <c r="MD73" s="105">
        <v>0</v>
      </c>
      <c r="ME73" s="105">
        <v>0</v>
      </c>
      <c r="MF73" s="105">
        <v>0</v>
      </c>
      <c r="MG73" s="144" t="str">
        <f t="shared" si="137"/>
        <v/>
      </c>
      <c r="MH73" s="144" t="str">
        <f t="shared" si="138"/>
        <v/>
      </c>
      <c r="MJ73" s="143">
        <f t="shared" si="139"/>
        <v>0</v>
      </c>
      <c r="MK73" s="143">
        <f t="shared" si="84"/>
        <v>307</v>
      </c>
      <c r="ML73" s="143">
        <f t="shared" si="85"/>
        <v>751</v>
      </c>
      <c r="MM73" s="142">
        <f t="shared" si="140"/>
        <v>492</v>
      </c>
      <c r="MN73" s="142">
        <f t="shared" si="141"/>
        <v>78</v>
      </c>
      <c r="MO73" s="142">
        <f t="shared" si="142"/>
        <v>0</v>
      </c>
      <c r="MQ73" s="142">
        <f t="shared" si="107"/>
        <v>307</v>
      </c>
      <c r="MR73" s="143">
        <f t="shared" si="108"/>
        <v>31</v>
      </c>
      <c r="MS73" s="105">
        <f t="shared" si="109"/>
        <v>236</v>
      </c>
      <c r="MT73" s="105">
        <f t="shared" si="110"/>
        <v>118</v>
      </c>
      <c r="MU73" s="105">
        <f t="shared" si="148"/>
        <v>107</v>
      </c>
      <c r="MV73" s="105">
        <f t="shared" si="111"/>
        <v>78</v>
      </c>
      <c r="MW73" s="105" t="str">
        <f t="shared" si="112"/>
        <v/>
      </c>
      <c r="MX73" s="105"/>
      <c r="MY73" s="105"/>
      <c r="MZ73" s="105">
        <f t="shared" si="152"/>
        <v>0</v>
      </c>
      <c r="NA73" s="105">
        <f t="shared" si="114"/>
        <v>0</v>
      </c>
      <c r="NB73" s="105">
        <f t="shared" si="153"/>
        <v>0</v>
      </c>
      <c r="NC73" s="105">
        <f t="shared" si="121"/>
        <v>0</v>
      </c>
      <c r="ND73" s="144" t="str">
        <f t="shared" si="143"/>
        <v/>
      </c>
      <c r="NE73" s="144" t="str">
        <f t="shared" si="144"/>
        <v/>
      </c>
    </row>
    <row r="74" ht="15" spans="2:369">
      <c r="B74" s="138" t="s">
        <v>961</v>
      </c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>
        <v>387</v>
      </c>
      <c r="AS74" s="105">
        <v>553</v>
      </c>
      <c r="AT74" s="105">
        <v>868</v>
      </c>
      <c r="AU74" s="105">
        <v>634</v>
      </c>
      <c r="AV74" s="105">
        <v>910</v>
      </c>
      <c r="AW74" s="105">
        <v>1641</v>
      </c>
      <c r="AX74" s="105">
        <v>2591</v>
      </c>
      <c r="AY74" s="105">
        <v>2275</v>
      </c>
      <c r="AZ74" s="105">
        <v>1756</v>
      </c>
      <c r="BA74" s="105">
        <v>2225</v>
      </c>
      <c r="BB74" s="105">
        <v>432</v>
      </c>
      <c r="BC74" s="105">
        <v>1479</v>
      </c>
      <c r="BD74" s="105">
        <v>1905</v>
      </c>
      <c r="BE74" s="105">
        <v>2756</v>
      </c>
      <c r="BF74" s="105">
        <v>2338</v>
      </c>
      <c r="BG74" s="105">
        <v>2456</v>
      </c>
      <c r="BH74" s="105">
        <v>1772</v>
      </c>
      <c r="BI74" s="105">
        <v>2350</v>
      </c>
      <c r="BJ74" s="105">
        <v>1254</v>
      </c>
      <c r="BK74" s="105">
        <v>1878</v>
      </c>
      <c r="BL74" s="105">
        <v>1746</v>
      </c>
      <c r="BM74" s="105">
        <v>2373</v>
      </c>
      <c r="BN74" s="105"/>
      <c r="BO74" s="105"/>
      <c r="BP74" s="105">
        <v>6</v>
      </c>
      <c r="BQ74" s="105">
        <v>0</v>
      </c>
      <c r="BR74" s="105"/>
      <c r="BS74" s="105">
        <v>0</v>
      </c>
      <c r="BT74" s="105">
        <v>0</v>
      </c>
      <c r="BU74" s="105">
        <v>0</v>
      </c>
      <c r="BV74" s="105">
        <v>0</v>
      </c>
      <c r="BW74" s="105">
        <v>0</v>
      </c>
      <c r="BX74" s="105">
        <v>0</v>
      </c>
      <c r="BY74" s="105">
        <v>0</v>
      </c>
      <c r="BZ74" s="139" t="str">
        <f t="shared" si="122"/>
        <v/>
      </c>
      <c r="CA74" s="139" t="str">
        <f t="shared" si="123"/>
        <v/>
      </c>
      <c r="CB74" s="140">
        <f t="shared" si="124"/>
        <v>5000</v>
      </c>
      <c r="CC74" s="140">
        <f t="shared" si="67"/>
        <v>0</v>
      </c>
      <c r="CD74" s="140">
        <f t="shared" si="68"/>
        <v>0</v>
      </c>
      <c r="CE74" s="141">
        <f t="shared" si="125"/>
        <v>7584</v>
      </c>
      <c r="CF74" s="141">
        <f t="shared" si="126"/>
        <v>22998</v>
      </c>
      <c r="CG74" s="141">
        <f t="shared" si="127"/>
        <v>6003</v>
      </c>
      <c r="CH74" s="141">
        <f t="shared" si="128"/>
        <v>0</v>
      </c>
      <c r="CI74" s="142">
        <f t="shared" si="69"/>
        <v>0</v>
      </c>
      <c r="CJ74" s="142">
        <f t="shared" si="70"/>
        <v>0</v>
      </c>
      <c r="CK74" s="143">
        <f t="shared" si="71"/>
        <v>0</v>
      </c>
      <c r="CL74" s="105">
        <f t="shared" si="72"/>
        <v>387</v>
      </c>
      <c r="CM74" s="105">
        <f t="shared" si="73"/>
        <v>2055</v>
      </c>
      <c r="CN74" s="105">
        <f t="shared" si="74"/>
        <v>5142</v>
      </c>
      <c r="CO74" s="105">
        <f t="shared" si="75"/>
        <v>6256</v>
      </c>
      <c r="CP74" s="105">
        <f t="shared" si="76"/>
        <v>3816</v>
      </c>
      <c r="CQ74" s="105">
        <f t="shared" si="106"/>
        <v>7550</v>
      </c>
      <c r="CR74" s="105">
        <f t="shared" si="149"/>
        <v>5376</v>
      </c>
      <c r="CS74" s="105">
        <f t="shared" si="104"/>
        <v>5997</v>
      </c>
      <c r="CT74" s="105">
        <f t="shared" si="116"/>
        <v>6</v>
      </c>
      <c r="CU74" s="105">
        <f t="shared" si="117"/>
        <v>0</v>
      </c>
      <c r="CV74" s="105">
        <f t="shared" si="118"/>
        <v>0</v>
      </c>
      <c r="CW74" s="139" t="str">
        <f t="shared" si="119"/>
        <v/>
      </c>
      <c r="CX74" s="139" t="str">
        <f t="shared" si="120"/>
        <v/>
      </c>
      <c r="CY74" s="131"/>
      <c r="CZ74" s="138" t="s">
        <v>1072</v>
      </c>
      <c r="DA74" s="138" t="s">
        <v>1072</v>
      </c>
      <c r="DB74" s="105"/>
      <c r="DC74" s="105"/>
      <c r="DD74" s="105"/>
      <c r="DE74" s="105"/>
      <c r="DF74" s="105">
        <v>17</v>
      </c>
      <c r="DG74" s="105">
        <v>52</v>
      </c>
      <c r="DH74" s="105">
        <v>38</v>
      </c>
      <c r="DI74" s="105">
        <v>363</v>
      </c>
      <c r="DJ74" s="105">
        <v>834</v>
      </c>
      <c r="DK74" s="105">
        <v>425</v>
      </c>
      <c r="DL74" s="105">
        <v>489</v>
      </c>
      <c r="DM74" s="105">
        <v>590</v>
      </c>
      <c r="DN74" s="105">
        <v>955</v>
      </c>
      <c r="DO74" s="105">
        <v>9</v>
      </c>
      <c r="DP74" s="105">
        <v>60</v>
      </c>
      <c r="DQ74" s="105">
        <v>419</v>
      </c>
      <c r="DR74" s="105">
        <v>415</v>
      </c>
      <c r="DS74" s="105">
        <v>1060</v>
      </c>
      <c r="DT74" s="105">
        <v>23</v>
      </c>
      <c r="DU74" s="105">
        <v>127</v>
      </c>
      <c r="DV74" s="105">
        <v>102</v>
      </c>
      <c r="DW74" s="105">
        <v>106</v>
      </c>
      <c r="DX74" s="105">
        <v>7</v>
      </c>
      <c r="DY74" s="105">
        <v>1951</v>
      </c>
      <c r="DZ74" s="105">
        <v>9</v>
      </c>
      <c r="EA74" s="105"/>
      <c r="EB74" s="105">
        <v>55</v>
      </c>
      <c r="EC74" s="105">
        <v>21</v>
      </c>
      <c r="ED74" s="105">
        <v>6</v>
      </c>
      <c r="EE74" s="105">
        <v>5</v>
      </c>
      <c r="EF74" s="105">
        <v>5</v>
      </c>
      <c r="EG74" s="105">
        <v>15</v>
      </c>
      <c r="EH74" s="105">
        <v>29</v>
      </c>
      <c r="EI74" s="105">
        <v>78</v>
      </c>
      <c r="EJ74" s="105">
        <v>489</v>
      </c>
      <c r="EK74" s="105">
        <v>690</v>
      </c>
      <c r="EL74" s="105">
        <v>73</v>
      </c>
      <c r="EM74" s="105">
        <v>17</v>
      </c>
      <c r="EN74" s="105">
        <v>47</v>
      </c>
      <c r="EO74" s="105">
        <v>76</v>
      </c>
      <c r="EP74" s="105">
        <v>429</v>
      </c>
      <c r="EQ74" s="105">
        <v>572</v>
      </c>
      <c r="ER74" s="105">
        <v>1272</v>
      </c>
      <c r="ES74" s="105">
        <v>1980</v>
      </c>
      <c r="ET74" s="105">
        <v>1834</v>
      </c>
      <c r="EU74" s="105">
        <v>1569</v>
      </c>
      <c r="EV74" s="105">
        <v>1898</v>
      </c>
      <c r="EW74" s="105">
        <v>1407</v>
      </c>
      <c r="EX74" s="105">
        <v>2254</v>
      </c>
      <c r="EY74" s="105">
        <v>1511</v>
      </c>
      <c r="EZ74" s="105">
        <v>2307</v>
      </c>
      <c r="FA74" s="105">
        <v>1862</v>
      </c>
      <c r="FB74" s="105">
        <v>806</v>
      </c>
      <c r="FC74" s="105">
        <v>2328</v>
      </c>
      <c r="FD74" s="105">
        <v>2253</v>
      </c>
      <c r="FE74" s="105">
        <v>2301</v>
      </c>
      <c r="FF74" s="105">
        <v>1201</v>
      </c>
      <c r="FG74" s="105">
        <v>1611</v>
      </c>
      <c r="FH74" s="105">
        <v>1657</v>
      </c>
      <c r="FI74" s="105">
        <v>2809</v>
      </c>
      <c r="FJ74" s="105">
        <v>571</v>
      </c>
      <c r="FK74" s="105">
        <v>102</v>
      </c>
      <c r="FL74" s="105">
        <v>115</v>
      </c>
      <c r="FM74" s="105">
        <v>254</v>
      </c>
      <c r="FN74" s="105">
        <v>303</v>
      </c>
      <c r="FO74" s="105">
        <v>605</v>
      </c>
      <c r="FP74" s="105">
        <v>255</v>
      </c>
      <c r="FQ74" s="105">
        <v>241</v>
      </c>
      <c r="FR74" s="105">
        <v>235</v>
      </c>
      <c r="FS74" s="105">
        <v>460</v>
      </c>
      <c r="FT74" s="105">
        <v>226</v>
      </c>
      <c r="FU74" s="105">
        <v>229</v>
      </c>
      <c r="FV74" s="105">
        <v>604</v>
      </c>
      <c r="FW74" s="105">
        <v>238</v>
      </c>
      <c r="FX74" s="105">
        <v>666</v>
      </c>
      <c r="FY74" s="144">
        <f t="shared" si="129"/>
        <v>6.79130434782609</v>
      </c>
      <c r="FZ74" s="144">
        <f t="shared" si="130"/>
        <v>1.79831932773109</v>
      </c>
      <c r="GA74" s="140">
        <f t="shared" si="131"/>
        <v>2808</v>
      </c>
      <c r="GB74" s="140">
        <v>5234</v>
      </c>
      <c r="GC74" s="140">
        <v>1402</v>
      </c>
      <c r="GD74" s="141">
        <f t="shared" si="132"/>
        <v>11174</v>
      </c>
      <c r="GE74" s="141">
        <f t="shared" si="133"/>
        <v>22900</v>
      </c>
      <c r="GF74" s="141">
        <f t="shared" si="134"/>
        <v>3596</v>
      </c>
      <c r="GG74" s="141">
        <f t="shared" si="135"/>
        <v>1508</v>
      </c>
      <c r="GH74" s="142">
        <v>32</v>
      </c>
      <c r="GI74" s="142">
        <v>49</v>
      </c>
      <c r="GJ74" s="142">
        <v>1257</v>
      </c>
      <c r="GK74" s="143">
        <v>137</v>
      </c>
      <c r="GL74" s="105">
        <v>1077</v>
      </c>
      <c r="GM74" s="105">
        <v>5086</v>
      </c>
      <c r="GN74" s="105">
        <v>4874</v>
      </c>
      <c r="GO74" s="105">
        <v>6072</v>
      </c>
      <c r="GP74" s="105">
        <v>4996</v>
      </c>
      <c r="GQ74" s="105">
        <f t="shared" si="145"/>
        <v>5755</v>
      </c>
      <c r="GR74" s="105">
        <f t="shared" si="146"/>
        <v>6077</v>
      </c>
      <c r="GS74" s="105">
        <f t="shared" si="147"/>
        <v>788</v>
      </c>
      <c r="GT74" s="105">
        <f t="shared" si="150"/>
        <v>1162</v>
      </c>
      <c r="GU74" s="105">
        <f t="shared" si="151"/>
        <v>731</v>
      </c>
      <c r="GV74" s="105">
        <f t="shared" si="136"/>
        <v>915</v>
      </c>
      <c r="GW74" s="139">
        <f t="shared" si="97"/>
        <v>-0.84943228566727</v>
      </c>
      <c r="GX74" s="139">
        <f t="shared" si="98"/>
        <v>0.25170998632011</v>
      </c>
      <c r="GY74" s="147"/>
      <c r="GZ74" s="138" t="s">
        <v>1073</v>
      </c>
      <c r="HA74" s="105"/>
      <c r="HB74" s="105"/>
      <c r="HC74" s="105"/>
      <c r="HD74" s="105"/>
      <c r="HE74" s="105"/>
      <c r="HF74" s="105"/>
      <c r="HG74" s="105"/>
      <c r="HH74" s="105"/>
      <c r="HI74" s="105"/>
      <c r="HJ74" s="105"/>
      <c r="HK74" s="105"/>
      <c r="HL74" s="105"/>
      <c r="HM74" s="105"/>
      <c r="HN74" s="105"/>
      <c r="HO74" s="105"/>
      <c r="HP74" s="105"/>
      <c r="HQ74" s="105"/>
      <c r="HR74" s="105"/>
      <c r="HS74" s="105"/>
      <c r="HT74" s="105"/>
      <c r="HU74" s="105"/>
      <c r="HV74" s="105"/>
      <c r="HW74" s="105"/>
      <c r="HX74" s="105"/>
      <c r="HY74" s="105"/>
      <c r="HZ74" s="105"/>
      <c r="IA74" s="105"/>
      <c r="IB74" s="105"/>
      <c r="IC74" s="105"/>
      <c r="ID74" s="105"/>
      <c r="IE74" s="105"/>
      <c r="IF74" s="105"/>
      <c r="IG74" s="105">
        <v>38</v>
      </c>
      <c r="IH74" s="105">
        <v>30</v>
      </c>
      <c r="II74" s="105">
        <v>112</v>
      </c>
      <c r="IJ74" s="105">
        <v>92</v>
      </c>
      <c r="IK74" s="105">
        <v>42</v>
      </c>
      <c r="IL74" s="105">
        <v>28</v>
      </c>
      <c r="IM74" s="105">
        <v>41</v>
      </c>
      <c r="IN74" s="105">
        <v>25</v>
      </c>
      <c r="IO74" s="105">
        <v>18</v>
      </c>
      <c r="IP74" s="105">
        <v>13</v>
      </c>
      <c r="IQ74" s="105">
        <v>31</v>
      </c>
      <c r="IR74" s="105">
        <v>8</v>
      </c>
      <c r="IS74" s="105">
        <v>27</v>
      </c>
      <c r="IT74" s="105">
        <v>34</v>
      </c>
      <c r="IU74" s="105">
        <v>24</v>
      </c>
      <c r="IV74" s="105">
        <v>825</v>
      </c>
      <c r="IW74" s="105">
        <v>29</v>
      </c>
      <c r="IX74" s="105">
        <v>65</v>
      </c>
      <c r="IY74" s="105"/>
      <c r="IZ74" s="105"/>
      <c r="JA74" s="105"/>
      <c r="JB74" s="105"/>
      <c r="JC74" s="105"/>
      <c r="JD74" s="105"/>
      <c r="JE74" s="105"/>
      <c r="JF74" s="105"/>
      <c r="JG74" s="105"/>
      <c r="JH74" s="105"/>
      <c r="JI74" s="138" t="s">
        <v>1073</v>
      </c>
      <c r="JJ74" s="105"/>
      <c r="JK74" s="105"/>
      <c r="JL74" s="105"/>
      <c r="JM74" s="105"/>
      <c r="JN74" s="105"/>
      <c r="JO74" s="105"/>
      <c r="JP74" s="105"/>
      <c r="JQ74" s="105"/>
      <c r="JR74" s="105"/>
      <c r="JS74" s="105"/>
      <c r="JT74" s="105"/>
      <c r="JU74" s="105"/>
      <c r="JV74" s="105"/>
      <c r="JW74" s="105"/>
      <c r="JX74" s="105"/>
      <c r="JY74" s="105"/>
      <c r="JZ74" s="105"/>
      <c r="KA74" s="105"/>
      <c r="KB74" s="105"/>
      <c r="KC74" s="105"/>
      <c r="KD74" s="105"/>
      <c r="KE74" s="105"/>
      <c r="KF74" s="105"/>
      <c r="KG74" s="105"/>
      <c r="KH74" s="105"/>
      <c r="KI74" s="105"/>
      <c r="KJ74" s="105"/>
      <c r="KK74" s="105"/>
      <c r="KL74" s="105"/>
      <c r="KM74" s="105"/>
      <c r="KN74" s="105"/>
      <c r="KO74" s="105"/>
      <c r="KP74" s="105">
        <v>38</v>
      </c>
      <c r="KQ74" s="105">
        <v>30</v>
      </c>
      <c r="KR74" s="105">
        <v>112</v>
      </c>
      <c r="KS74" s="105">
        <v>92</v>
      </c>
      <c r="KT74" s="105">
        <v>42</v>
      </c>
      <c r="KU74" s="105">
        <v>28</v>
      </c>
      <c r="KV74" s="105">
        <v>41</v>
      </c>
      <c r="KW74" s="105">
        <v>25</v>
      </c>
      <c r="KX74" s="105">
        <v>18</v>
      </c>
      <c r="KY74" s="105">
        <v>13</v>
      </c>
      <c r="KZ74" s="105">
        <v>31</v>
      </c>
      <c r="LA74" s="105">
        <v>8</v>
      </c>
      <c r="LB74" s="105">
        <v>27</v>
      </c>
      <c r="LC74" s="105">
        <v>34</v>
      </c>
      <c r="LD74" s="105">
        <v>24</v>
      </c>
      <c r="LE74" s="105">
        <v>825</v>
      </c>
      <c r="LF74" s="105">
        <v>29</v>
      </c>
      <c r="LG74" s="105">
        <v>65</v>
      </c>
      <c r="LH74" s="105"/>
      <c r="LI74" s="105"/>
      <c r="LJ74" s="105"/>
      <c r="LK74" s="105"/>
      <c r="LL74" s="105"/>
      <c r="LM74" s="105"/>
      <c r="LN74" s="105"/>
      <c r="LO74" s="105"/>
      <c r="LP74" s="105"/>
      <c r="LQ74" s="105"/>
      <c r="LR74" s="105">
        <v>0</v>
      </c>
      <c r="LS74" s="105">
        <v>0</v>
      </c>
      <c r="LT74" s="105">
        <v>0</v>
      </c>
      <c r="LU74" s="105">
        <v>0</v>
      </c>
      <c r="LV74" s="105">
        <v>0</v>
      </c>
      <c r="LW74" s="105">
        <v>0</v>
      </c>
      <c r="LX74" s="105">
        <v>0</v>
      </c>
      <c r="LY74" s="105">
        <v>0</v>
      </c>
      <c r="LZ74" s="105">
        <v>0</v>
      </c>
      <c r="MA74" s="105">
        <v>0</v>
      </c>
      <c r="MB74" s="105">
        <v>0</v>
      </c>
      <c r="MC74" s="105">
        <v>0</v>
      </c>
      <c r="MD74" s="105">
        <v>0</v>
      </c>
      <c r="ME74" s="105">
        <v>0</v>
      </c>
      <c r="MF74" s="105">
        <v>0</v>
      </c>
      <c r="MG74" s="144" t="str">
        <f t="shared" si="137"/>
        <v/>
      </c>
      <c r="MH74" s="144" t="str">
        <f t="shared" si="138"/>
        <v/>
      </c>
      <c r="MJ74" s="143">
        <f t="shared" si="139"/>
        <v>0</v>
      </c>
      <c r="MK74" s="143">
        <f t="shared" si="84"/>
        <v>0</v>
      </c>
      <c r="ML74" s="143">
        <f t="shared" si="85"/>
        <v>272</v>
      </c>
      <c r="MM74" s="142">
        <f t="shared" si="140"/>
        <v>1116</v>
      </c>
      <c r="MN74" s="142">
        <f t="shared" si="141"/>
        <v>94</v>
      </c>
      <c r="MO74" s="142">
        <f t="shared" si="142"/>
        <v>0</v>
      </c>
      <c r="MQ74" s="142">
        <f t="shared" si="107"/>
        <v>234</v>
      </c>
      <c r="MR74" s="143">
        <f t="shared" si="108"/>
        <v>111</v>
      </c>
      <c r="MS74" s="105">
        <f t="shared" si="109"/>
        <v>56</v>
      </c>
      <c r="MT74" s="105">
        <f t="shared" si="110"/>
        <v>66</v>
      </c>
      <c r="MU74" s="105">
        <f t="shared" si="148"/>
        <v>883</v>
      </c>
      <c r="MV74" s="105">
        <f t="shared" si="111"/>
        <v>94</v>
      </c>
      <c r="MW74" s="105" t="str">
        <f t="shared" si="112"/>
        <v/>
      </c>
      <c r="MX74" s="105"/>
      <c r="MY74" s="105"/>
      <c r="MZ74" s="105">
        <f t="shared" si="152"/>
        <v>0</v>
      </c>
      <c r="NA74" s="105">
        <f t="shared" si="114"/>
        <v>0</v>
      </c>
      <c r="NB74" s="105">
        <f t="shared" si="153"/>
        <v>0</v>
      </c>
      <c r="NC74" s="105">
        <f t="shared" si="121"/>
        <v>0</v>
      </c>
      <c r="ND74" s="144" t="str">
        <f t="shared" si="143"/>
        <v/>
      </c>
      <c r="NE74" s="144" t="str">
        <f t="shared" si="144"/>
        <v/>
      </c>
    </row>
    <row r="75" ht="15" spans="2:369">
      <c r="B75" s="138" t="s">
        <v>95</v>
      </c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>
        <v>5000</v>
      </c>
      <c r="O75" s="105"/>
      <c r="P75" s="105"/>
      <c r="Q75" s="105"/>
      <c r="R75" s="105">
        <v>500</v>
      </c>
      <c r="S75" s="105">
        <v>389</v>
      </c>
      <c r="T75" s="105">
        <v>410</v>
      </c>
      <c r="U75" s="105">
        <v>119</v>
      </c>
      <c r="V75" s="105">
        <v>121</v>
      </c>
      <c r="W75" s="105">
        <v>50</v>
      </c>
      <c r="X75" s="105">
        <v>348</v>
      </c>
      <c r="Y75" s="105">
        <v>400</v>
      </c>
      <c r="Z75" s="105">
        <v>1005</v>
      </c>
      <c r="AA75" s="105">
        <v>159</v>
      </c>
      <c r="AB75" s="105">
        <v>12</v>
      </c>
      <c r="AC75" s="105">
        <v>198</v>
      </c>
      <c r="AD75" s="105">
        <v>1298</v>
      </c>
      <c r="AE75" s="105">
        <v>3526</v>
      </c>
      <c r="AF75" s="105">
        <v>792</v>
      </c>
      <c r="AG75" s="105">
        <v>521</v>
      </c>
      <c r="AH75" s="105">
        <v>304</v>
      </c>
      <c r="AI75" s="105">
        <v>1833</v>
      </c>
      <c r="AJ75" s="105">
        <v>613</v>
      </c>
      <c r="AK75" s="105">
        <v>1259</v>
      </c>
      <c r="AL75" s="105">
        <v>2740</v>
      </c>
      <c r="AM75" s="105">
        <v>768</v>
      </c>
      <c r="AN75" s="105"/>
      <c r="AO75" s="105"/>
      <c r="AP75" s="105">
        <v>196</v>
      </c>
      <c r="AQ75" s="105">
        <v>508</v>
      </c>
      <c r="AR75" s="105">
        <v>600</v>
      </c>
      <c r="AS75" s="105">
        <v>787</v>
      </c>
      <c r="AT75" s="105">
        <v>1589</v>
      </c>
      <c r="AU75" s="105">
        <v>1770</v>
      </c>
      <c r="AV75" s="105">
        <v>454</v>
      </c>
      <c r="AW75" s="105">
        <v>2852</v>
      </c>
      <c r="AX75" s="105">
        <v>4710</v>
      </c>
      <c r="AY75" s="105">
        <v>3652</v>
      </c>
      <c r="AZ75" s="105">
        <v>1234</v>
      </c>
      <c r="BA75" s="105">
        <v>1340</v>
      </c>
      <c r="BB75" s="105">
        <v>442</v>
      </c>
      <c r="BC75" s="105">
        <v>2775</v>
      </c>
      <c r="BD75" s="105">
        <v>2947</v>
      </c>
      <c r="BE75" s="105">
        <v>3292</v>
      </c>
      <c r="BF75" s="105">
        <v>3307</v>
      </c>
      <c r="BG75" s="105">
        <v>2704</v>
      </c>
      <c r="BH75" s="105">
        <v>1770</v>
      </c>
      <c r="BI75" s="105">
        <v>2302</v>
      </c>
      <c r="BJ75" s="105">
        <v>2239</v>
      </c>
      <c r="BK75" s="105">
        <v>973</v>
      </c>
      <c r="BL75" s="105">
        <v>2295</v>
      </c>
      <c r="BM75" s="105">
        <v>1797</v>
      </c>
      <c r="BN75" s="105"/>
      <c r="BO75" s="105"/>
      <c r="BP75" s="105">
        <v>1933</v>
      </c>
      <c r="BQ75" s="105">
        <v>2506</v>
      </c>
      <c r="BR75" s="105"/>
      <c r="BS75" s="105">
        <v>4103</v>
      </c>
      <c r="BT75" s="105">
        <v>5091</v>
      </c>
      <c r="BU75" s="105">
        <v>8076</v>
      </c>
      <c r="BV75" s="105">
        <v>0</v>
      </c>
      <c r="BW75" s="105">
        <v>0</v>
      </c>
      <c r="BX75" s="105" t="e">
        <v>#N/A</v>
      </c>
      <c r="BY75" s="105"/>
      <c r="BZ75" s="139" t="str">
        <f t="shared" si="122"/>
        <v/>
      </c>
      <c r="CA75" s="139" t="str">
        <f t="shared" si="123"/>
        <v/>
      </c>
      <c r="CB75" s="140">
        <f t="shared" si="124"/>
        <v>9530</v>
      </c>
      <c r="CC75" s="140">
        <f t="shared" si="67"/>
        <v>3342</v>
      </c>
      <c r="CD75" s="140">
        <f t="shared" si="68"/>
        <v>13255</v>
      </c>
      <c r="CE75" s="141">
        <f t="shared" si="125"/>
        <v>14234</v>
      </c>
      <c r="CF75" s="141">
        <f t="shared" si="126"/>
        <v>28004</v>
      </c>
      <c r="CG75" s="141">
        <f t="shared" si="127"/>
        <v>26774</v>
      </c>
      <c r="CH75" s="141" t="e">
        <f t="shared" si="128"/>
        <v>#N/A</v>
      </c>
      <c r="CI75" s="142">
        <f t="shared" si="69"/>
        <v>2658</v>
      </c>
      <c r="CJ75" s="142">
        <f t="shared" si="70"/>
        <v>4612</v>
      </c>
      <c r="CK75" s="143">
        <f t="shared" si="71"/>
        <v>768</v>
      </c>
      <c r="CL75" s="105">
        <f t="shared" si="72"/>
        <v>1304</v>
      </c>
      <c r="CM75" s="105">
        <f t="shared" si="73"/>
        <v>4146</v>
      </c>
      <c r="CN75" s="105">
        <f t="shared" si="74"/>
        <v>8016</v>
      </c>
      <c r="CO75" s="105">
        <f t="shared" si="75"/>
        <v>6226</v>
      </c>
      <c r="CP75" s="105">
        <f t="shared" si="76"/>
        <v>6164</v>
      </c>
      <c r="CQ75" s="105">
        <f t="shared" si="106"/>
        <v>9303</v>
      </c>
      <c r="CR75" s="105">
        <f t="shared" si="149"/>
        <v>6311</v>
      </c>
      <c r="CS75" s="105">
        <f t="shared" si="104"/>
        <v>5065</v>
      </c>
      <c r="CT75" s="105">
        <f t="shared" si="116"/>
        <v>1933</v>
      </c>
      <c r="CU75" s="105">
        <f t="shared" si="117"/>
        <v>6609</v>
      </c>
      <c r="CV75" s="105">
        <f t="shared" si="118"/>
        <v>13167</v>
      </c>
      <c r="CW75" s="139">
        <f t="shared" si="119"/>
        <v>1.08635715417525</v>
      </c>
      <c r="CX75" s="139">
        <f t="shared" si="120"/>
        <v>0.992283250113482</v>
      </c>
      <c r="CY75" s="131"/>
      <c r="CZ75" s="138" t="s">
        <v>1074</v>
      </c>
      <c r="DA75" s="138" t="s">
        <v>1074</v>
      </c>
      <c r="DB75" s="105"/>
      <c r="DC75" s="105"/>
      <c r="DD75" s="105"/>
      <c r="DE75" s="105"/>
      <c r="DF75" s="105"/>
      <c r="DG75" s="105"/>
      <c r="DH75" s="105"/>
      <c r="DI75" s="105"/>
      <c r="DJ75" s="105"/>
      <c r="DK75" s="105"/>
      <c r="DL75" s="105"/>
      <c r="DM75" s="105"/>
      <c r="DN75" s="105"/>
      <c r="DO75" s="105"/>
      <c r="DP75" s="105"/>
      <c r="DQ75" s="105"/>
      <c r="DR75" s="105"/>
      <c r="DS75" s="105"/>
      <c r="DT75" s="105"/>
      <c r="DU75" s="105"/>
      <c r="DV75" s="105"/>
      <c r="DW75" s="105"/>
      <c r="DX75" s="105"/>
      <c r="DY75" s="105"/>
      <c r="DZ75" s="105"/>
      <c r="EA75" s="105"/>
      <c r="EB75" s="105"/>
      <c r="EC75" s="105"/>
      <c r="ED75" s="105"/>
      <c r="EE75" s="105"/>
      <c r="EF75" s="105"/>
      <c r="EG75" s="105"/>
      <c r="EH75" s="105"/>
      <c r="EI75" s="105"/>
      <c r="EJ75" s="105"/>
      <c r="EK75" s="105"/>
      <c r="EL75" s="105"/>
      <c r="EM75" s="105"/>
      <c r="EN75" s="105"/>
      <c r="EO75" s="105"/>
      <c r="EP75" s="105"/>
      <c r="EQ75" s="105"/>
      <c r="ER75" s="105"/>
      <c r="ES75" s="105"/>
      <c r="ET75" s="105"/>
      <c r="EU75" s="105"/>
      <c r="EV75" s="105"/>
      <c r="EW75" s="105"/>
      <c r="EX75" s="105"/>
      <c r="EY75" s="105"/>
      <c r="EZ75" s="105"/>
      <c r="FA75" s="105"/>
      <c r="FB75" s="105"/>
      <c r="FC75" s="105"/>
      <c r="FD75" s="105"/>
      <c r="FE75" s="105"/>
      <c r="FF75" s="105">
        <v>1180</v>
      </c>
      <c r="FG75" s="105">
        <v>1267</v>
      </c>
      <c r="FH75" s="105">
        <v>1532</v>
      </c>
      <c r="FI75" s="105">
        <v>2353</v>
      </c>
      <c r="FJ75" s="105">
        <v>447</v>
      </c>
      <c r="FK75" s="105">
        <v>592</v>
      </c>
      <c r="FL75" s="105">
        <v>763</v>
      </c>
      <c r="FM75" s="105">
        <v>889</v>
      </c>
      <c r="FN75" s="105">
        <v>1666</v>
      </c>
      <c r="FO75" s="105">
        <v>3808</v>
      </c>
      <c r="FP75" s="105">
        <v>4410</v>
      </c>
      <c r="FQ75" s="105">
        <v>7520</v>
      </c>
      <c r="FR75" s="105">
        <v>0</v>
      </c>
      <c r="FS75" s="105">
        <v>0</v>
      </c>
      <c r="FT75" s="105">
        <v>0</v>
      </c>
      <c r="FU75" s="105">
        <v>0</v>
      </c>
      <c r="FV75" s="105">
        <v>0</v>
      </c>
      <c r="FW75" s="105" t="e">
        <v>#N/A</v>
      </c>
      <c r="FX75" s="105">
        <v>0</v>
      </c>
      <c r="FY75" s="144" t="str">
        <f t="shared" si="129"/>
        <v/>
      </c>
      <c r="FZ75" s="144" t="str">
        <f t="shared" si="130"/>
        <v/>
      </c>
      <c r="GA75" s="140">
        <f t="shared" si="131"/>
        <v>0</v>
      </c>
      <c r="GB75" s="140">
        <v>0</v>
      </c>
      <c r="GC75" s="140">
        <v>0</v>
      </c>
      <c r="GD75" s="141">
        <f t="shared" si="132"/>
        <v>0</v>
      </c>
      <c r="GE75" s="141">
        <f t="shared" si="133"/>
        <v>6332</v>
      </c>
      <c r="GF75" s="141">
        <f t="shared" si="134"/>
        <v>20095</v>
      </c>
      <c r="GG75" s="141" t="e">
        <f t="shared" si="135"/>
        <v>#N/A</v>
      </c>
      <c r="GH75" s="142">
        <v>0</v>
      </c>
      <c r="GI75" s="142">
        <v>0</v>
      </c>
      <c r="GJ75" s="142">
        <v>0</v>
      </c>
      <c r="GK75" s="143">
        <v>0</v>
      </c>
      <c r="GL75" s="105">
        <v>0</v>
      </c>
      <c r="GM75" s="105">
        <v>0</v>
      </c>
      <c r="GN75" s="105">
        <v>0</v>
      </c>
      <c r="GO75" s="105" t="s">
        <v>956</v>
      </c>
      <c r="GP75" s="105" t="s">
        <v>956</v>
      </c>
      <c r="GQ75" s="105">
        <f t="shared" si="145"/>
        <v>1180</v>
      </c>
      <c r="GR75" s="105">
        <f t="shared" si="146"/>
        <v>5152</v>
      </c>
      <c r="GS75" s="105">
        <f t="shared" si="147"/>
        <v>1802</v>
      </c>
      <c r="GT75" s="105">
        <f t="shared" si="150"/>
        <v>6363</v>
      </c>
      <c r="GU75" s="105">
        <f t="shared" si="151"/>
        <v>11930</v>
      </c>
      <c r="GV75" s="105">
        <f t="shared" si="136"/>
        <v>0</v>
      </c>
      <c r="GW75" s="139" t="str">
        <f t="shared" si="97"/>
        <v/>
      </c>
      <c r="GX75" s="139" t="str">
        <f t="shared" si="98"/>
        <v/>
      </c>
      <c r="GY75" s="147"/>
      <c r="GZ75" s="138" t="s">
        <v>1075</v>
      </c>
      <c r="HA75" s="105"/>
      <c r="HB75" s="105"/>
      <c r="HC75" s="105"/>
      <c r="HD75" s="105"/>
      <c r="HE75" s="105"/>
      <c r="HF75" s="105"/>
      <c r="HG75" s="105"/>
      <c r="HH75" s="105"/>
      <c r="HI75" s="105"/>
      <c r="HJ75" s="105"/>
      <c r="HK75" s="105"/>
      <c r="HL75" s="105"/>
      <c r="HM75" s="105"/>
      <c r="HN75" s="105"/>
      <c r="HO75" s="105"/>
      <c r="HP75" s="105"/>
      <c r="HQ75" s="105"/>
      <c r="HR75" s="105"/>
      <c r="HS75" s="105"/>
      <c r="HT75" s="105"/>
      <c r="HU75" s="105"/>
      <c r="HV75" s="105"/>
      <c r="HW75" s="105"/>
      <c r="HX75" s="105"/>
      <c r="HY75" s="105"/>
      <c r="HZ75" s="105">
        <v>66</v>
      </c>
      <c r="IA75" s="105">
        <v>407</v>
      </c>
      <c r="IB75" s="105">
        <v>351</v>
      </c>
      <c r="IC75" s="105">
        <v>338</v>
      </c>
      <c r="ID75" s="105">
        <v>273</v>
      </c>
      <c r="IE75" s="105">
        <v>249</v>
      </c>
      <c r="IF75" s="105">
        <v>229</v>
      </c>
      <c r="IG75" s="105">
        <v>375</v>
      </c>
      <c r="IH75" s="105">
        <v>309</v>
      </c>
      <c r="II75" s="105">
        <v>439</v>
      </c>
      <c r="IJ75" s="105">
        <v>357</v>
      </c>
      <c r="IK75" s="105">
        <v>400</v>
      </c>
      <c r="IL75" s="105">
        <v>110</v>
      </c>
      <c r="IM75" s="105">
        <v>516</v>
      </c>
      <c r="IN75" s="105">
        <v>416</v>
      </c>
      <c r="IO75" s="105">
        <v>450</v>
      </c>
      <c r="IP75" s="105">
        <v>416</v>
      </c>
      <c r="IQ75" s="105">
        <v>330</v>
      </c>
      <c r="IR75" s="105">
        <v>350</v>
      </c>
      <c r="IS75" s="105">
        <v>410</v>
      </c>
      <c r="IT75" s="105">
        <v>370</v>
      </c>
      <c r="IU75" s="105">
        <v>425</v>
      </c>
      <c r="IV75" s="105">
        <v>515</v>
      </c>
      <c r="IW75" s="105">
        <v>175</v>
      </c>
      <c r="IX75" s="105"/>
      <c r="IY75" s="105"/>
      <c r="IZ75" s="105"/>
      <c r="JA75" s="105"/>
      <c r="JB75" s="105"/>
      <c r="JC75" s="105"/>
      <c r="JD75" s="105"/>
      <c r="JE75" s="105"/>
      <c r="JF75" s="105"/>
      <c r="JG75" s="105"/>
      <c r="JH75" s="105"/>
      <c r="JI75" s="138" t="s">
        <v>1075</v>
      </c>
      <c r="JJ75" s="105"/>
      <c r="JK75" s="105"/>
      <c r="JL75" s="105"/>
      <c r="JM75" s="105"/>
      <c r="JN75" s="105"/>
      <c r="JO75" s="105"/>
      <c r="JP75" s="105"/>
      <c r="JQ75" s="105"/>
      <c r="JR75" s="105"/>
      <c r="JS75" s="105"/>
      <c r="JT75" s="105"/>
      <c r="JU75" s="105"/>
      <c r="JV75" s="105"/>
      <c r="JW75" s="105"/>
      <c r="JX75" s="105"/>
      <c r="JY75" s="105"/>
      <c r="JZ75" s="105"/>
      <c r="KA75" s="105"/>
      <c r="KB75" s="105"/>
      <c r="KC75" s="105"/>
      <c r="KD75" s="105"/>
      <c r="KE75" s="105"/>
      <c r="KF75" s="105"/>
      <c r="KG75" s="105"/>
      <c r="KH75" s="105"/>
      <c r="KI75" s="105">
        <v>66</v>
      </c>
      <c r="KJ75" s="105">
        <v>407</v>
      </c>
      <c r="KK75" s="105">
        <v>351</v>
      </c>
      <c r="KL75" s="105">
        <v>338</v>
      </c>
      <c r="KM75" s="105">
        <v>273</v>
      </c>
      <c r="KN75" s="105">
        <v>249</v>
      </c>
      <c r="KO75" s="105">
        <v>229</v>
      </c>
      <c r="KP75" s="105">
        <v>375</v>
      </c>
      <c r="KQ75" s="105">
        <v>309</v>
      </c>
      <c r="KR75" s="105">
        <v>439</v>
      </c>
      <c r="KS75" s="105">
        <v>357</v>
      </c>
      <c r="KT75" s="105">
        <v>400</v>
      </c>
      <c r="KU75" s="105">
        <v>110</v>
      </c>
      <c r="KV75" s="105">
        <v>516</v>
      </c>
      <c r="KW75" s="105">
        <v>416</v>
      </c>
      <c r="KX75" s="105">
        <v>450</v>
      </c>
      <c r="KY75" s="105">
        <v>416</v>
      </c>
      <c r="KZ75" s="105">
        <v>330</v>
      </c>
      <c r="LA75" s="105">
        <v>350</v>
      </c>
      <c r="LB75" s="105">
        <v>410</v>
      </c>
      <c r="LC75" s="105">
        <v>370</v>
      </c>
      <c r="LD75" s="105">
        <v>425</v>
      </c>
      <c r="LE75" s="105">
        <v>515</v>
      </c>
      <c r="LF75" s="105">
        <v>175</v>
      </c>
      <c r="LG75" s="105"/>
      <c r="LH75" s="105"/>
      <c r="LI75" s="105"/>
      <c r="LJ75" s="105"/>
      <c r="LK75" s="105"/>
      <c r="LL75" s="105"/>
      <c r="LM75" s="105"/>
      <c r="LN75" s="105"/>
      <c r="LO75" s="105"/>
      <c r="LP75" s="105"/>
      <c r="LQ75" s="105"/>
      <c r="LR75" s="105">
        <v>0</v>
      </c>
      <c r="LS75" s="105">
        <v>0</v>
      </c>
      <c r="LT75" s="105">
        <v>0</v>
      </c>
      <c r="LU75" s="105">
        <v>0</v>
      </c>
      <c r="LV75" s="105">
        <v>0</v>
      </c>
      <c r="LW75" s="105">
        <v>0</v>
      </c>
      <c r="LX75" s="105">
        <v>0</v>
      </c>
      <c r="LY75" s="105">
        <v>0</v>
      </c>
      <c r="LZ75" s="105">
        <v>0</v>
      </c>
      <c r="MA75" s="105">
        <v>0</v>
      </c>
      <c r="MB75" s="105">
        <v>0</v>
      </c>
      <c r="MC75" s="105">
        <v>0</v>
      </c>
      <c r="MD75" s="105">
        <v>0</v>
      </c>
      <c r="ME75" s="105">
        <v>0</v>
      </c>
      <c r="MF75" s="105">
        <v>0</v>
      </c>
      <c r="MG75" s="144" t="str">
        <f t="shared" si="137"/>
        <v/>
      </c>
      <c r="MH75" s="144" t="str">
        <f t="shared" si="138"/>
        <v/>
      </c>
      <c r="MJ75" s="143">
        <f t="shared" si="139"/>
        <v>0</v>
      </c>
      <c r="MK75" s="143">
        <f t="shared" si="84"/>
        <v>0</v>
      </c>
      <c r="ML75" s="143">
        <f t="shared" si="85"/>
        <v>3393</v>
      </c>
      <c r="MM75" s="142">
        <f t="shared" si="140"/>
        <v>4708</v>
      </c>
      <c r="MN75" s="142">
        <f t="shared" si="141"/>
        <v>175</v>
      </c>
      <c r="MO75" s="142">
        <f t="shared" si="142"/>
        <v>0</v>
      </c>
      <c r="MQ75" s="142">
        <f t="shared" si="107"/>
        <v>1105</v>
      </c>
      <c r="MR75" s="143">
        <f t="shared" si="108"/>
        <v>1026</v>
      </c>
      <c r="MS75" s="105">
        <f t="shared" si="109"/>
        <v>1282</v>
      </c>
      <c r="MT75" s="105">
        <f t="shared" si="110"/>
        <v>1090</v>
      </c>
      <c r="MU75" s="105">
        <f t="shared" si="148"/>
        <v>1310</v>
      </c>
      <c r="MV75" s="105">
        <f t="shared" si="111"/>
        <v>175</v>
      </c>
      <c r="MW75" s="105" t="str">
        <f t="shared" si="112"/>
        <v/>
      </c>
      <c r="MX75" s="105"/>
      <c r="MY75" s="105"/>
      <c r="MZ75" s="105">
        <f t="shared" si="152"/>
        <v>0</v>
      </c>
      <c r="NA75" s="105">
        <f t="shared" si="114"/>
        <v>0</v>
      </c>
      <c r="NB75" s="105">
        <f t="shared" si="153"/>
        <v>0</v>
      </c>
      <c r="NC75" s="105">
        <f t="shared" si="121"/>
        <v>0</v>
      </c>
      <c r="ND75" s="144" t="str">
        <f t="shared" si="143"/>
        <v/>
      </c>
      <c r="NE75" s="144" t="str">
        <f t="shared" si="144"/>
        <v/>
      </c>
    </row>
    <row r="76" ht="15" spans="2:369">
      <c r="B76" s="138" t="s">
        <v>965</v>
      </c>
      <c r="C76" s="105"/>
      <c r="D76" s="105"/>
      <c r="E76" s="105"/>
      <c r="F76" s="105"/>
      <c r="G76" s="105"/>
      <c r="H76" s="105"/>
      <c r="I76" s="105"/>
      <c r="J76" s="105">
        <v>399</v>
      </c>
      <c r="K76" s="105">
        <v>228</v>
      </c>
      <c r="L76" s="105">
        <v>989</v>
      </c>
      <c r="M76" s="105">
        <v>1411</v>
      </c>
      <c r="N76" s="105">
        <v>1503</v>
      </c>
      <c r="O76" s="105">
        <v>741</v>
      </c>
      <c r="P76" s="105">
        <v>432</v>
      </c>
      <c r="Q76" s="105">
        <v>675</v>
      </c>
      <c r="R76" s="105">
        <v>293</v>
      </c>
      <c r="S76" s="105"/>
      <c r="T76" s="105">
        <v>462</v>
      </c>
      <c r="U76" s="105"/>
      <c r="V76" s="105"/>
      <c r="W76" s="105"/>
      <c r="X76" s="105">
        <v>184</v>
      </c>
      <c r="Y76" s="105">
        <v>273</v>
      </c>
      <c r="Z76" s="105">
        <v>231</v>
      </c>
      <c r="AA76" s="105">
        <v>78</v>
      </c>
      <c r="AB76" s="105">
        <v>17</v>
      </c>
      <c r="AC76" s="105">
        <v>5</v>
      </c>
      <c r="AD76" s="105">
        <v>16</v>
      </c>
      <c r="AE76" s="105">
        <v>100</v>
      </c>
      <c r="AF76" s="105">
        <v>152</v>
      </c>
      <c r="AG76" s="105">
        <v>100</v>
      </c>
      <c r="AH76" s="105">
        <v>74</v>
      </c>
      <c r="AI76" s="105">
        <v>100</v>
      </c>
      <c r="AJ76" s="105">
        <v>71</v>
      </c>
      <c r="AK76" s="105">
        <v>8</v>
      </c>
      <c r="AL76" s="105">
        <v>62</v>
      </c>
      <c r="AM76" s="105">
        <v>299</v>
      </c>
      <c r="AN76" s="105">
        <v>102</v>
      </c>
      <c r="AO76" s="105">
        <v>307</v>
      </c>
      <c r="AP76" s="105">
        <v>62</v>
      </c>
      <c r="AQ76" s="105">
        <v>315</v>
      </c>
      <c r="AR76" s="105">
        <v>266</v>
      </c>
      <c r="AS76" s="105">
        <v>128</v>
      </c>
      <c r="AT76" s="105">
        <v>388</v>
      </c>
      <c r="AU76" s="105">
        <v>127</v>
      </c>
      <c r="AV76" s="105">
        <v>1142</v>
      </c>
      <c r="AW76" s="105">
        <v>517</v>
      </c>
      <c r="AX76" s="105">
        <v>727</v>
      </c>
      <c r="AY76" s="105">
        <v>100</v>
      </c>
      <c r="AZ76" s="105">
        <v>253</v>
      </c>
      <c r="BA76" s="105">
        <v>370</v>
      </c>
      <c r="BB76" s="105">
        <v>738</v>
      </c>
      <c r="BC76" s="105">
        <v>1709</v>
      </c>
      <c r="BD76" s="105">
        <v>2057</v>
      </c>
      <c r="BE76" s="105">
        <v>1027</v>
      </c>
      <c r="BF76" s="105">
        <v>1438</v>
      </c>
      <c r="BG76" s="105">
        <v>2126</v>
      </c>
      <c r="BH76" s="105">
        <v>1740</v>
      </c>
      <c r="BI76" s="105">
        <v>1734</v>
      </c>
      <c r="BJ76" s="105">
        <v>4427</v>
      </c>
      <c r="BK76" s="105">
        <v>54</v>
      </c>
      <c r="BL76" s="105">
        <v>328</v>
      </c>
      <c r="BM76" s="105">
        <v>120</v>
      </c>
      <c r="BN76" s="105"/>
      <c r="BO76" s="105"/>
      <c r="BP76" s="105">
        <v>1529</v>
      </c>
      <c r="BQ76" s="105">
        <v>1042</v>
      </c>
      <c r="BR76" s="105"/>
      <c r="BS76" s="105">
        <v>858</v>
      </c>
      <c r="BT76" s="105">
        <v>1001</v>
      </c>
      <c r="BU76" s="105">
        <v>1195</v>
      </c>
      <c r="BV76" s="105">
        <v>732</v>
      </c>
      <c r="BW76" s="105">
        <v>767</v>
      </c>
      <c r="BX76" s="105">
        <v>1560</v>
      </c>
      <c r="BY76" s="105">
        <v>1949</v>
      </c>
      <c r="BZ76" s="139">
        <f t="shared" si="122"/>
        <v>15.2416666666667</v>
      </c>
      <c r="CA76" s="139">
        <f t="shared" si="123"/>
        <v>0.249358974358974</v>
      </c>
      <c r="CB76" s="140">
        <f t="shared" si="124"/>
        <v>18024</v>
      </c>
      <c r="CC76" s="140">
        <f t="shared" si="67"/>
        <v>3291</v>
      </c>
      <c r="CD76" s="140">
        <f t="shared" si="68"/>
        <v>783</v>
      </c>
      <c r="CE76" s="141">
        <f t="shared" si="125"/>
        <v>4380</v>
      </c>
      <c r="CF76" s="141">
        <f t="shared" si="126"/>
        <v>17719</v>
      </c>
      <c r="CG76" s="141">
        <f t="shared" si="127"/>
        <v>6859</v>
      </c>
      <c r="CH76" s="141">
        <f t="shared" si="128"/>
        <v>4276</v>
      </c>
      <c r="CI76" s="142">
        <f t="shared" si="69"/>
        <v>274</v>
      </c>
      <c r="CJ76" s="142">
        <f t="shared" si="70"/>
        <v>141</v>
      </c>
      <c r="CK76" s="143">
        <f t="shared" si="71"/>
        <v>708</v>
      </c>
      <c r="CL76" s="105">
        <f t="shared" si="72"/>
        <v>643</v>
      </c>
      <c r="CM76" s="105">
        <f t="shared" si="73"/>
        <v>643</v>
      </c>
      <c r="CN76" s="105">
        <f t="shared" si="74"/>
        <v>2386</v>
      </c>
      <c r="CO76" s="105">
        <f t="shared" si="75"/>
        <v>723</v>
      </c>
      <c r="CP76" s="105">
        <f t="shared" si="76"/>
        <v>4504</v>
      </c>
      <c r="CQ76" s="105">
        <f t="shared" si="106"/>
        <v>4591</v>
      </c>
      <c r="CR76" s="105">
        <f t="shared" si="149"/>
        <v>7901</v>
      </c>
      <c r="CS76" s="105">
        <f t="shared" ref="CS76:CS107" si="154">SUM(BK76:BM76)</f>
        <v>502</v>
      </c>
      <c r="CT76" s="105">
        <f t="shared" si="116"/>
        <v>1529</v>
      </c>
      <c r="CU76" s="105">
        <f t="shared" si="117"/>
        <v>1900</v>
      </c>
      <c r="CV76" s="105">
        <f t="shared" si="118"/>
        <v>2928</v>
      </c>
      <c r="CW76" s="139">
        <f t="shared" si="119"/>
        <v>-0.629413998228072</v>
      </c>
      <c r="CX76" s="139">
        <f t="shared" si="120"/>
        <v>0.541052631578947</v>
      </c>
      <c r="CY76" s="131"/>
      <c r="CZ76" s="138" t="s">
        <v>1076</v>
      </c>
      <c r="DA76" s="138" t="s">
        <v>1076</v>
      </c>
      <c r="DB76" s="105"/>
      <c r="DC76" s="105"/>
      <c r="DD76" s="105"/>
      <c r="DE76" s="105"/>
      <c r="DF76" s="105"/>
      <c r="DG76" s="105"/>
      <c r="DH76" s="105"/>
      <c r="DI76" s="105"/>
      <c r="DJ76" s="105"/>
      <c r="DK76" s="105"/>
      <c r="DL76" s="105"/>
      <c r="DM76" s="105"/>
      <c r="DN76" s="105"/>
      <c r="DO76" s="105"/>
      <c r="DP76" s="105"/>
      <c r="DQ76" s="105"/>
      <c r="DR76" s="105"/>
      <c r="DS76" s="105"/>
      <c r="DT76" s="105"/>
      <c r="DU76" s="105"/>
      <c r="DV76" s="105"/>
      <c r="DW76" s="105"/>
      <c r="DX76" s="105"/>
      <c r="DY76" s="105"/>
      <c r="DZ76" s="105"/>
      <c r="EA76" s="105"/>
      <c r="EB76" s="105"/>
      <c r="EC76" s="105"/>
      <c r="ED76" s="105"/>
      <c r="EE76" s="105"/>
      <c r="EF76" s="105"/>
      <c r="EG76" s="105"/>
      <c r="EH76" s="105"/>
      <c r="EI76" s="105"/>
      <c r="EJ76" s="105"/>
      <c r="EK76" s="105"/>
      <c r="EL76" s="105"/>
      <c r="EM76" s="105"/>
      <c r="EN76" s="105"/>
      <c r="EO76" s="105"/>
      <c r="EP76" s="105"/>
      <c r="EQ76" s="105"/>
      <c r="ER76" s="105"/>
      <c r="ES76" s="105"/>
      <c r="ET76" s="105"/>
      <c r="EU76" s="105"/>
      <c r="EV76" s="105"/>
      <c r="EW76" s="105"/>
      <c r="EX76" s="105"/>
      <c r="EY76" s="105"/>
      <c r="EZ76" s="105"/>
      <c r="FA76" s="105"/>
      <c r="FB76" s="105"/>
      <c r="FC76" s="105"/>
      <c r="FD76" s="105"/>
      <c r="FE76" s="105">
        <v>510</v>
      </c>
      <c r="FF76" s="105">
        <v>1088</v>
      </c>
      <c r="FG76" s="105">
        <v>973</v>
      </c>
      <c r="FH76" s="105">
        <v>2213</v>
      </c>
      <c r="FI76" s="105">
        <v>1842</v>
      </c>
      <c r="FJ76" s="105">
        <v>508</v>
      </c>
      <c r="FK76" s="105">
        <v>553</v>
      </c>
      <c r="FL76" s="105">
        <v>1517</v>
      </c>
      <c r="FM76" s="105">
        <v>2002</v>
      </c>
      <c r="FN76" s="105">
        <v>2051</v>
      </c>
      <c r="FO76" s="105">
        <v>2351</v>
      </c>
      <c r="FP76" s="105">
        <v>5400</v>
      </c>
      <c r="FQ76" s="105">
        <v>2704</v>
      </c>
      <c r="FR76" s="105">
        <v>2287</v>
      </c>
      <c r="FS76" s="105">
        <v>1781</v>
      </c>
      <c r="FT76" s="105">
        <v>2326</v>
      </c>
      <c r="FU76" s="105">
        <v>2145</v>
      </c>
      <c r="FV76" s="105">
        <v>1615</v>
      </c>
      <c r="FW76" s="105">
        <v>1020</v>
      </c>
      <c r="FX76" s="105">
        <v>1281</v>
      </c>
      <c r="FY76" s="144">
        <f t="shared" si="129"/>
        <v>1.84442979564931</v>
      </c>
      <c r="FZ76" s="144">
        <f t="shared" si="130"/>
        <v>0.255882352941176</v>
      </c>
      <c r="GA76" s="140">
        <f t="shared" si="131"/>
        <v>0</v>
      </c>
      <c r="GB76" s="140">
        <v>0</v>
      </c>
      <c r="GC76" s="140">
        <v>0</v>
      </c>
      <c r="GD76" s="141">
        <f t="shared" si="132"/>
        <v>0</v>
      </c>
      <c r="GE76" s="141">
        <f t="shared" si="133"/>
        <v>6626</v>
      </c>
      <c r="GF76" s="141">
        <f t="shared" si="134"/>
        <v>25625</v>
      </c>
      <c r="GG76" s="141">
        <f t="shared" si="135"/>
        <v>3916</v>
      </c>
      <c r="GH76" s="142">
        <v>0</v>
      </c>
      <c r="GI76" s="142">
        <v>0</v>
      </c>
      <c r="GJ76" s="142">
        <v>0</v>
      </c>
      <c r="GK76" s="143">
        <v>0</v>
      </c>
      <c r="GL76" s="105">
        <v>0</v>
      </c>
      <c r="GM76" s="105">
        <v>0</v>
      </c>
      <c r="GN76" s="105">
        <v>0</v>
      </c>
      <c r="GO76" s="105" t="s">
        <v>956</v>
      </c>
      <c r="GP76" s="105" t="s">
        <v>956</v>
      </c>
      <c r="GQ76" s="105">
        <f t="shared" si="145"/>
        <v>1598</v>
      </c>
      <c r="GR76" s="105">
        <f t="shared" si="146"/>
        <v>5028</v>
      </c>
      <c r="GS76" s="105">
        <f t="shared" si="147"/>
        <v>2578</v>
      </c>
      <c r="GT76" s="105">
        <f t="shared" si="150"/>
        <v>6404</v>
      </c>
      <c r="GU76" s="105">
        <f t="shared" si="151"/>
        <v>10391</v>
      </c>
      <c r="GV76" s="105">
        <f t="shared" si="136"/>
        <v>6252</v>
      </c>
      <c r="GW76" s="139">
        <f t="shared" si="97"/>
        <v>0.243436754176611</v>
      </c>
      <c r="GX76" s="139">
        <f t="shared" si="98"/>
        <v>-0.398325473967857</v>
      </c>
      <c r="GY76" s="147"/>
      <c r="GZ76" s="138" t="s">
        <v>1077</v>
      </c>
      <c r="HA76" s="105"/>
      <c r="HB76" s="105"/>
      <c r="HC76" s="105"/>
      <c r="HD76" s="105"/>
      <c r="HE76" s="105"/>
      <c r="HF76" s="105"/>
      <c r="HG76" s="105"/>
      <c r="HH76" s="105"/>
      <c r="HI76" s="105"/>
      <c r="HJ76" s="105"/>
      <c r="HK76" s="105"/>
      <c r="HL76" s="105"/>
      <c r="HM76" s="105"/>
      <c r="HN76" s="105"/>
      <c r="HO76" s="105"/>
      <c r="HP76" s="105"/>
      <c r="HQ76" s="105"/>
      <c r="HR76" s="105"/>
      <c r="HS76" s="105"/>
      <c r="HT76" s="105"/>
      <c r="HU76" s="105"/>
      <c r="HV76" s="105"/>
      <c r="HW76" s="105"/>
      <c r="HX76" s="105"/>
      <c r="HY76" s="105"/>
      <c r="HZ76" s="105"/>
      <c r="IA76" s="105"/>
      <c r="IB76" s="105"/>
      <c r="IC76" s="105"/>
      <c r="ID76" s="105"/>
      <c r="IE76" s="105"/>
      <c r="IF76" s="105"/>
      <c r="IG76" s="105"/>
      <c r="IH76" s="105"/>
      <c r="II76" s="105"/>
      <c r="IJ76" s="105"/>
      <c r="IK76" s="105"/>
      <c r="IL76" s="105"/>
      <c r="IM76" s="105"/>
      <c r="IN76" s="105"/>
      <c r="IO76" s="105"/>
      <c r="IP76" s="105"/>
      <c r="IQ76" s="105"/>
      <c r="IR76" s="105"/>
      <c r="IS76" s="105"/>
      <c r="IT76" s="105"/>
      <c r="IU76" s="105"/>
      <c r="IV76" s="105">
        <v>146</v>
      </c>
      <c r="IW76" s="105">
        <v>446</v>
      </c>
      <c r="IX76" s="105"/>
      <c r="IY76" s="105"/>
      <c r="IZ76" s="105"/>
      <c r="JA76" s="105"/>
      <c r="JB76" s="105"/>
      <c r="JC76" s="105"/>
      <c r="JD76" s="105"/>
      <c r="JE76" s="105"/>
      <c r="JF76" s="105"/>
      <c r="JG76" s="105"/>
      <c r="JH76" s="105"/>
      <c r="JI76" s="138" t="s">
        <v>1077</v>
      </c>
      <c r="JJ76" s="105"/>
      <c r="JK76" s="105"/>
      <c r="JL76" s="105"/>
      <c r="JM76" s="105"/>
      <c r="JN76" s="105"/>
      <c r="JO76" s="105"/>
      <c r="JP76" s="105"/>
      <c r="JQ76" s="105"/>
      <c r="JR76" s="105"/>
      <c r="JS76" s="105"/>
      <c r="JT76" s="105"/>
      <c r="JU76" s="105"/>
      <c r="JV76" s="105"/>
      <c r="JW76" s="105"/>
      <c r="JX76" s="105"/>
      <c r="JY76" s="105"/>
      <c r="JZ76" s="105"/>
      <c r="KA76" s="105"/>
      <c r="KB76" s="105"/>
      <c r="KC76" s="105"/>
      <c r="KD76" s="105"/>
      <c r="KE76" s="105"/>
      <c r="KF76" s="105"/>
      <c r="KG76" s="105"/>
      <c r="KH76" s="105"/>
      <c r="KI76" s="105"/>
      <c r="KJ76" s="105"/>
      <c r="KK76" s="105"/>
      <c r="KL76" s="105"/>
      <c r="KM76" s="105"/>
      <c r="KN76" s="105"/>
      <c r="KO76" s="105"/>
      <c r="KP76" s="105"/>
      <c r="KQ76" s="105"/>
      <c r="KR76" s="105"/>
      <c r="KS76" s="105"/>
      <c r="KT76" s="105"/>
      <c r="KU76" s="105"/>
      <c r="KV76" s="105"/>
      <c r="KW76" s="105"/>
      <c r="KX76" s="105"/>
      <c r="KY76" s="105"/>
      <c r="KZ76" s="105"/>
      <c r="LA76" s="105"/>
      <c r="LB76" s="105"/>
      <c r="LC76" s="105"/>
      <c r="LD76" s="105"/>
      <c r="LE76" s="105">
        <v>146</v>
      </c>
      <c r="LF76" s="105">
        <v>446</v>
      </c>
      <c r="LG76" s="105"/>
      <c r="LH76" s="105"/>
      <c r="LI76" s="105"/>
      <c r="LJ76" s="105"/>
      <c r="LK76" s="105"/>
      <c r="LL76" s="105"/>
      <c r="LM76" s="105"/>
      <c r="LN76" s="105"/>
      <c r="LO76" s="105"/>
      <c r="LP76" s="105"/>
      <c r="LQ76" s="105"/>
      <c r="LR76" s="105">
        <v>0</v>
      </c>
      <c r="LS76" s="105">
        <v>0</v>
      </c>
      <c r="LT76" s="105">
        <v>0</v>
      </c>
      <c r="LU76" s="105">
        <v>0</v>
      </c>
      <c r="LV76" s="105">
        <v>0</v>
      </c>
      <c r="LW76" s="105">
        <v>0</v>
      </c>
      <c r="LX76" s="105">
        <v>0</v>
      </c>
      <c r="LY76" s="105">
        <v>0</v>
      </c>
      <c r="LZ76" s="105">
        <v>0</v>
      </c>
      <c r="MA76" s="105">
        <v>0</v>
      </c>
      <c r="MB76" s="105">
        <v>0</v>
      </c>
      <c r="MC76" s="105">
        <v>0</v>
      </c>
      <c r="MD76" s="105">
        <v>0</v>
      </c>
      <c r="ME76" s="105">
        <v>1346</v>
      </c>
      <c r="MF76" s="105">
        <v>826</v>
      </c>
      <c r="MG76" s="144" t="str">
        <f t="shared" si="137"/>
        <v/>
      </c>
      <c r="MH76" s="144">
        <f t="shared" si="138"/>
        <v>-0.386329866270431</v>
      </c>
      <c r="MJ76" s="143">
        <f t="shared" si="139"/>
        <v>0</v>
      </c>
      <c r="MK76" s="143">
        <f t="shared" si="84"/>
        <v>0</v>
      </c>
      <c r="ML76" s="143">
        <f t="shared" si="85"/>
        <v>0</v>
      </c>
      <c r="MM76" s="142">
        <f t="shared" si="140"/>
        <v>146</v>
      </c>
      <c r="MN76" s="142">
        <f t="shared" si="141"/>
        <v>446</v>
      </c>
      <c r="MO76" s="142">
        <f t="shared" si="142"/>
        <v>0</v>
      </c>
      <c r="MQ76" s="142">
        <f t="shared" si="107"/>
        <v>0</v>
      </c>
      <c r="MR76" s="143">
        <f t="shared" si="108"/>
        <v>0</v>
      </c>
      <c r="MS76" s="105">
        <f t="shared" si="109"/>
        <v>0</v>
      </c>
      <c r="MT76" s="105">
        <f t="shared" si="110"/>
        <v>0</v>
      </c>
      <c r="MU76" s="105">
        <f t="shared" si="148"/>
        <v>146</v>
      </c>
      <c r="MV76" s="105">
        <f t="shared" si="111"/>
        <v>446</v>
      </c>
      <c r="MW76" s="105" t="str">
        <f t="shared" si="112"/>
        <v/>
      </c>
      <c r="MX76" s="105"/>
      <c r="MY76" s="105"/>
      <c r="MZ76" s="105">
        <f t="shared" si="152"/>
        <v>0</v>
      </c>
      <c r="NA76" s="105">
        <f t="shared" si="114"/>
        <v>0</v>
      </c>
      <c r="NB76" s="105">
        <f t="shared" si="153"/>
        <v>0</v>
      </c>
      <c r="NC76" s="105">
        <f t="shared" si="121"/>
        <v>0</v>
      </c>
      <c r="ND76" s="144" t="str">
        <f t="shared" si="143"/>
        <v/>
      </c>
      <c r="NE76" s="144" t="str">
        <f t="shared" si="144"/>
        <v/>
      </c>
    </row>
    <row r="77" ht="15" spans="2:369">
      <c r="B77" s="138" t="s">
        <v>976</v>
      </c>
      <c r="C77" s="105"/>
      <c r="D77" s="105"/>
      <c r="E77" s="105">
        <v>285</v>
      </c>
      <c r="F77" s="105">
        <v>1186</v>
      </c>
      <c r="G77" s="105">
        <v>795</v>
      </c>
      <c r="H77" s="105">
        <v>835</v>
      </c>
      <c r="I77" s="105">
        <v>1235</v>
      </c>
      <c r="J77" s="105">
        <v>1676</v>
      </c>
      <c r="K77" s="105">
        <v>2216</v>
      </c>
      <c r="L77" s="105">
        <v>2164</v>
      </c>
      <c r="M77" s="105">
        <v>2650</v>
      </c>
      <c r="N77" s="105">
        <v>452</v>
      </c>
      <c r="O77" s="105">
        <v>25</v>
      </c>
      <c r="P77" s="105">
        <v>259</v>
      </c>
      <c r="Q77" s="105">
        <v>2106</v>
      </c>
      <c r="R77" s="105">
        <v>2615</v>
      </c>
      <c r="S77" s="105">
        <v>2331</v>
      </c>
      <c r="T77" s="105">
        <v>2593</v>
      </c>
      <c r="U77" s="105">
        <v>2752</v>
      </c>
      <c r="V77" s="105">
        <v>3001</v>
      </c>
      <c r="W77" s="105">
        <v>3393</v>
      </c>
      <c r="X77" s="105">
        <v>2764</v>
      </c>
      <c r="Y77" s="105">
        <v>2917</v>
      </c>
      <c r="Z77" s="105">
        <v>2300</v>
      </c>
      <c r="AA77" s="105">
        <v>3000</v>
      </c>
      <c r="AB77" s="105">
        <v>445</v>
      </c>
      <c r="AC77" s="105">
        <v>2093</v>
      </c>
      <c r="AD77" s="105">
        <v>2575</v>
      </c>
      <c r="AE77" s="105">
        <v>2598</v>
      </c>
      <c r="AF77" s="105">
        <v>2852</v>
      </c>
      <c r="AG77" s="105">
        <v>2400</v>
      </c>
      <c r="AH77" s="105">
        <v>1987</v>
      </c>
      <c r="AI77" s="105">
        <v>1007</v>
      </c>
      <c r="AJ77" s="105">
        <v>2205</v>
      </c>
      <c r="AK77" s="105">
        <v>2738</v>
      </c>
      <c r="AL77" s="105">
        <v>1793</v>
      </c>
      <c r="AM77" s="105">
        <v>2516</v>
      </c>
      <c r="AN77" s="105">
        <v>1450</v>
      </c>
      <c r="AO77" s="105">
        <v>2062</v>
      </c>
      <c r="AP77" s="105">
        <v>1698</v>
      </c>
      <c r="AQ77" s="105">
        <v>2333</v>
      </c>
      <c r="AR77" s="105">
        <v>1129</v>
      </c>
      <c r="AS77" s="105">
        <v>1777</v>
      </c>
      <c r="AT77" s="105">
        <v>2140</v>
      </c>
      <c r="AU77" s="105">
        <v>2603</v>
      </c>
      <c r="AV77" s="105">
        <v>2025</v>
      </c>
      <c r="AW77" s="105">
        <v>2014</v>
      </c>
      <c r="AX77" s="105">
        <v>1951</v>
      </c>
      <c r="AY77" s="105">
        <v>3787</v>
      </c>
      <c r="AZ77" s="105">
        <v>1177</v>
      </c>
      <c r="BA77" s="105">
        <v>979</v>
      </c>
      <c r="BB77" s="105">
        <v>631</v>
      </c>
      <c r="BC77" s="105">
        <v>1708</v>
      </c>
      <c r="BD77" s="105">
        <v>1365</v>
      </c>
      <c r="BE77" s="105">
        <v>1338</v>
      </c>
      <c r="BF77" s="105">
        <v>1591</v>
      </c>
      <c r="BG77" s="105">
        <v>1393</v>
      </c>
      <c r="BH77" s="105">
        <v>1723</v>
      </c>
      <c r="BI77" s="105">
        <v>1223</v>
      </c>
      <c r="BJ77" s="105">
        <v>685</v>
      </c>
      <c r="BK77" s="105">
        <v>1249</v>
      </c>
      <c r="BL77" s="105">
        <v>731</v>
      </c>
      <c r="BM77" s="105">
        <v>618</v>
      </c>
      <c r="BN77" s="105">
        <v>156</v>
      </c>
      <c r="BO77" s="105">
        <v>473</v>
      </c>
      <c r="BP77" s="105">
        <v>93</v>
      </c>
      <c r="BQ77" s="105">
        <v>634</v>
      </c>
      <c r="BR77" s="105">
        <v>517</v>
      </c>
      <c r="BS77" s="105">
        <v>415</v>
      </c>
      <c r="BT77" s="105">
        <v>414</v>
      </c>
      <c r="BU77" s="105">
        <v>177</v>
      </c>
      <c r="BV77" s="105">
        <v>229</v>
      </c>
      <c r="BW77" s="105">
        <v>46</v>
      </c>
      <c r="BX77" s="105">
        <v>17</v>
      </c>
      <c r="BY77" s="105">
        <v>5</v>
      </c>
      <c r="BZ77" s="139">
        <f t="shared" si="122"/>
        <v>-0.991909385113269</v>
      </c>
      <c r="CA77" s="139">
        <f t="shared" si="123"/>
        <v>-0.705882352941176</v>
      </c>
      <c r="CB77" s="140">
        <f t="shared" si="124"/>
        <v>13494</v>
      </c>
      <c r="CC77" s="140">
        <f t="shared" si="67"/>
        <v>27056</v>
      </c>
      <c r="CD77" s="140">
        <f t="shared" si="68"/>
        <v>25693</v>
      </c>
      <c r="CE77" s="141">
        <f t="shared" si="125"/>
        <v>23698</v>
      </c>
      <c r="CF77" s="141">
        <f t="shared" si="126"/>
        <v>17600</v>
      </c>
      <c r="CG77" s="141">
        <f t="shared" si="127"/>
        <v>5706</v>
      </c>
      <c r="CH77" s="141">
        <f t="shared" si="128"/>
        <v>68</v>
      </c>
      <c r="CI77" s="142">
        <f t="shared" si="69"/>
        <v>5394</v>
      </c>
      <c r="CJ77" s="142">
        <f t="shared" si="70"/>
        <v>6736</v>
      </c>
      <c r="CK77" s="143">
        <f t="shared" si="71"/>
        <v>6028</v>
      </c>
      <c r="CL77" s="105">
        <f t="shared" si="72"/>
        <v>5160</v>
      </c>
      <c r="CM77" s="105">
        <f t="shared" si="73"/>
        <v>6520</v>
      </c>
      <c r="CN77" s="105">
        <f t="shared" si="74"/>
        <v>5990</v>
      </c>
      <c r="CO77" s="105">
        <f t="shared" si="75"/>
        <v>5943</v>
      </c>
      <c r="CP77" s="105">
        <f t="shared" si="76"/>
        <v>3704</v>
      </c>
      <c r="CQ77" s="105">
        <f t="shared" si="106"/>
        <v>4322</v>
      </c>
      <c r="CR77" s="105">
        <f t="shared" si="149"/>
        <v>3631</v>
      </c>
      <c r="CS77" s="105">
        <f t="shared" si="154"/>
        <v>2598</v>
      </c>
      <c r="CT77" s="105">
        <f t="shared" si="116"/>
        <v>722</v>
      </c>
      <c r="CU77" s="105">
        <f t="shared" si="117"/>
        <v>1566</v>
      </c>
      <c r="CV77" s="105">
        <f t="shared" si="118"/>
        <v>820</v>
      </c>
      <c r="CW77" s="139">
        <f t="shared" si="119"/>
        <v>-0.774166896171854</v>
      </c>
      <c r="CX77" s="139">
        <f t="shared" si="120"/>
        <v>-0.476372924648787</v>
      </c>
      <c r="CY77" s="131"/>
      <c r="CZ77" s="145" t="s">
        <v>1042</v>
      </c>
      <c r="DA77" s="145" t="s">
        <v>1042</v>
      </c>
      <c r="DB77" s="105"/>
      <c r="DC77" s="105"/>
      <c r="DD77" s="105"/>
      <c r="DE77" s="105"/>
      <c r="DF77" s="105"/>
      <c r="DG77" s="105"/>
      <c r="DH77" s="105"/>
      <c r="DI77" s="105"/>
      <c r="DJ77" s="105"/>
      <c r="DK77" s="105"/>
      <c r="DL77" s="105"/>
      <c r="DM77" s="105"/>
      <c r="DN77" s="105"/>
      <c r="DO77" s="105"/>
      <c r="DP77" s="105"/>
      <c r="DQ77" s="105"/>
      <c r="DR77" s="105"/>
      <c r="DS77" s="105"/>
      <c r="DT77" s="105"/>
      <c r="DU77" s="105"/>
      <c r="DV77" s="105"/>
      <c r="DW77" s="105"/>
      <c r="DX77" s="105"/>
      <c r="DY77" s="105"/>
      <c r="DZ77" s="105"/>
      <c r="EA77" s="105"/>
      <c r="EB77" s="105"/>
      <c r="EC77" s="105"/>
      <c r="ED77" s="105"/>
      <c r="EE77" s="105"/>
      <c r="EF77" s="105"/>
      <c r="EG77" s="105"/>
      <c r="EH77" s="105"/>
      <c r="EI77" s="105"/>
      <c r="EJ77" s="105"/>
      <c r="EK77" s="105"/>
      <c r="EL77" s="105"/>
      <c r="EM77" s="105"/>
      <c r="EN77" s="105"/>
      <c r="EO77" s="105"/>
      <c r="EP77" s="105"/>
      <c r="EQ77" s="105"/>
      <c r="ER77" s="105"/>
      <c r="ES77" s="105"/>
      <c r="ET77" s="105"/>
      <c r="EU77" s="105"/>
      <c r="EV77" s="105"/>
      <c r="EW77" s="105"/>
      <c r="EX77" s="105"/>
      <c r="EY77" s="105"/>
      <c r="EZ77" s="105"/>
      <c r="FA77" s="105"/>
      <c r="FB77" s="105"/>
      <c r="FC77" s="105">
        <v>1613</v>
      </c>
      <c r="FD77" s="105">
        <v>1278</v>
      </c>
      <c r="FE77" s="105">
        <v>142</v>
      </c>
      <c r="FF77" s="105">
        <v>952</v>
      </c>
      <c r="FG77" s="105">
        <v>2498</v>
      </c>
      <c r="FH77" s="105">
        <v>5402</v>
      </c>
      <c r="FI77" s="105">
        <v>3821</v>
      </c>
      <c r="FJ77" s="105">
        <v>3624</v>
      </c>
      <c r="FK77" s="105">
        <v>2976</v>
      </c>
      <c r="FL77" s="105">
        <v>4297</v>
      </c>
      <c r="FM77" s="105">
        <v>3434</v>
      </c>
      <c r="FN77" s="105">
        <v>3925</v>
      </c>
      <c r="FO77" s="105">
        <v>4237</v>
      </c>
      <c r="FP77" s="105">
        <v>2402</v>
      </c>
      <c r="FQ77" s="105">
        <v>6262</v>
      </c>
      <c r="FR77" s="105">
        <v>5952</v>
      </c>
      <c r="FS77" s="105">
        <v>5511</v>
      </c>
      <c r="FT77" s="105">
        <v>6141</v>
      </c>
      <c r="FU77" s="105">
        <v>5151</v>
      </c>
      <c r="FV77" s="105">
        <v>5758</v>
      </c>
      <c r="FW77" s="105">
        <v>3787</v>
      </c>
      <c r="FX77" s="105">
        <v>5226</v>
      </c>
      <c r="FY77" s="144">
        <f t="shared" si="129"/>
        <v>2.21619734698627</v>
      </c>
      <c r="FZ77" s="144">
        <f t="shared" si="130"/>
        <v>0.379984156324267</v>
      </c>
      <c r="GA77" s="140">
        <f t="shared" si="131"/>
        <v>0</v>
      </c>
      <c r="GB77" s="140">
        <v>0</v>
      </c>
      <c r="GC77" s="140">
        <v>0</v>
      </c>
      <c r="GD77" s="141">
        <f t="shared" si="132"/>
        <v>0</v>
      </c>
      <c r="GE77" s="141">
        <f t="shared" si="133"/>
        <v>15706</v>
      </c>
      <c r="GF77" s="141">
        <f t="shared" si="134"/>
        <v>53912</v>
      </c>
      <c r="GG77" s="141">
        <f t="shared" si="135"/>
        <v>14771</v>
      </c>
      <c r="GH77" s="142">
        <v>0</v>
      </c>
      <c r="GI77" s="142">
        <v>0</v>
      </c>
      <c r="GJ77" s="142">
        <v>0</v>
      </c>
      <c r="GK77" s="143">
        <v>0</v>
      </c>
      <c r="GL77" s="105">
        <v>0</v>
      </c>
      <c r="GM77" s="105">
        <v>0</v>
      </c>
      <c r="GN77" s="105">
        <v>0</v>
      </c>
      <c r="GO77" s="105" t="s">
        <v>956</v>
      </c>
      <c r="GP77" s="105">
        <v>1613</v>
      </c>
      <c r="GQ77" s="105">
        <f t="shared" si="145"/>
        <v>2372</v>
      </c>
      <c r="GR77" s="105">
        <f t="shared" si="146"/>
        <v>11721</v>
      </c>
      <c r="GS77" s="105">
        <f t="shared" si="147"/>
        <v>10897</v>
      </c>
      <c r="GT77" s="105">
        <f t="shared" si="150"/>
        <v>11596</v>
      </c>
      <c r="GU77" s="105">
        <f t="shared" si="151"/>
        <v>14616</v>
      </c>
      <c r="GV77" s="105">
        <f t="shared" si="136"/>
        <v>16803</v>
      </c>
      <c r="GW77" s="139">
        <f t="shared" si="97"/>
        <v>0.433580752495521</v>
      </c>
      <c r="GX77" s="139">
        <f t="shared" si="98"/>
        <v>0.149630541871921</v>
      </c>
      <c r="GY77" s="147"/>
      <c r="GZ77" s="138" t="s">
        <v>606</v>
      </c>
      <c r="HA77" s="105">
        <v>117</v>
      </c>
      <c r="HB77" s="105">
        <v>7</v>
      </c>
      <c r="HC77" s="105"/>
      <c r="HD77" s="105">
        <v>281</v>
      </c>
      <c r="HE77" s="105">
        <v>225</v>
      </c>
      <c r="HF77" s="105">
        <v>100</v>
      </c>
      <c r="HG77" s="105">
        <v>474</v>
      </c>
      <c r="HH77" s="105">
        <v>308</v>
      </c>
      <c r="HI77" s="105">
        <v>335</v>
      </c>
      <c r="HJ77" s="105">
        <v>646</v>
      </c>
      <c r="HK77" s="105">
        <v>271</v>
      </c>
      <c r="HL77" s="105">
        <v>17</v>
      </c>
      <c r="HM77" s="105"/>
      <c r="HN77" s="105"/>
      <c r="HO77" s="105"/>
      <c r="HP77" s="105"/>
      <c r="HQ77" s="105">
        <v>8</v>
      </c>
      <c r="HR77" s="105"/>
      <c r="HS77" s="105"/>
      <c r="HT77" s="105"/>
      <c r="HU77" s="105"/>
      <c r="HV77" s="105">
        <v>2</v>
      </c>
      <c r="HW77" s="105"/>
      <c r="HX77" s="105"/>
      <c r="HY77" s="105"/>
      <c r="HZ77" s="105"/>
      <c r="IA77" s="105"/>
      <c r="IB77" s="105"/>
      <c r="IC77" s="105"/>
      <c r="ID77" s="105"/>
      <c r="IE77" s="105"/>
      <c r="IF77" s="105"/>
      <c r="IG77" s="105"/>
      <c r="IH77" s="105"/>
      <c r="II77" s="105"/>
      <c r="IJ77" s="105"/>
      <c r="IK77" s="105"/>
      <c r="IL77" s="105"/>
      <c r="IM77" s="105"/>
      <c r="IN77" s="105"/>
      <c r="IO77" s="105"/>
      <c r="IP77" s="105"/>
      <c r="IQ77" s="105"/>
      <c r="IR77" s="105"/>
      <c r="IS77" s="105"/>
      <c r="IT77" s="105"/>
      <c r="IU77" s="105"/>
      <c r="IV77" s="105"/>
      <c r="IW77" s="105"/>
      <c r="IX77" s="105"/>
      <c r="IY77" s="105"/>
      <c r="IZ77" s="105"/>
      <c r="JA77" s="105"/>
      <c r="JB77" s="105"/>
      <c r="JC77" s="105"/>
      <c r="JD77" s="105"/>
      <c r="JE77" s="105"/>
      <c r="JF77" s="105"/>
      <c r="JG77" s="105"/>
      <c r="JH77" s="105"/>
      <c r="JI77" s="138" t="s">
        <v>606</v>
      </c>
      <c r="JJ77" s="105">
        <v>117</v>
      </c>
      <c r="JK77" s="105">
        <v>7</v>
      </c>
      <c r="JL77" s="105"/>
      <c r="JM77" s="105">
        <v>281</v>
      </c>
      <c r="JN77" s="105">
        <v>225</v>
      </c>
      <c r="JO77" s="105">
        <v>100</v>
      </c>
      <c r="JP77" s="105">
        <v>474</v>
      </c>
      <c r="JQ77" s="105">
        <v>308</v>
      </c>
      <c r="JR77" s="105">
        <v>335</v>
      </c>
      <c r="JS77" s="105">
        <v>646</v>
      </c>
      <c r="JT77" s="105">
        <v>271</v>
      </c>
      <c r="JU77" s="105">
        <v>17</v>
      </c>
      <c r="JV77" s="105"/>
      <c r="JW77" s="105"/>
      <c r="JX77" s="105"/>
      <c r="JY77" s="105"/>
      <c r="JZ77" s="105">
        <v>8</v>
      </c>
      <c r="KA77" s="105"/>
      <c r="KB77" s="105"/>
      <c r="KC77" s="105"/>
      <c r="KD77" s="105"/>
      <c r="KE77" s="105">
        <v>2</v>
      </c>
      <c r="KF77" s="105"/>
      <c r="KG77" s="105"/>
      <c r="KH77" s="105"/>
      <c r="KI77" s="105"/>
      <c r="KJ77" s="105"/>
      <c r="KK77" s="105"/>
      <c r="KL77" s="105"/>
      <c r="KM77" s="105"/>
      <c r="KN77" s="105"/>
      <c r="KO77" s="105"/>
      <c r="KP77" s="105"/>
      <c r="KQ77" s="105"/>
      <c r="KR77" s="105"/>
      <c r="KS77" s="105"/>
      <c r="KT77" s="105"/>
      <c r="KU77" s="105"/>
      <c r="KV77" s="105"/>
      <c r="KW77" s="105"/>
      <c r="KX77" s="105"/>
      <c r="KY77" s="105"/>
      <c r="KZ77" s="105"/>
      <c r="LA77" s="105"/>
      <c r="LB77" s="105"/>
      <c r="LC77" s="105"/>
      <c r="LD77" s="105"/>
      <c r="LE77" s="105"/>
      <c r="LF77" s="105"/>
      <c r="LG77" s="105"/>
      <c r="LH77" s="105"/>
      <c r="LI77" s="105"/>
      <c r="LJ77" s="105"/>
      <c r="LK77" s="105"/>
      <c r="LL77" s="105"/>
      <c r="LM77" s="105"/>
      <c r="LN77" s="105"/>
      <c r="LO77" s="105"/>
      <c r="LP77" s="105"/>
      <c r="LQ77" s="105"/>
      <c r="LR77" s="105">
        <v>0</v>
      </c>
      <c r="LS77" s="105">
        <v>0</v>
      </c>
      <c r="LT77" s="105">
        <v>0</v>
      </c>
      <c r="LU77" s="105">
        <v>0</v>
      </c>
      <c r="LV77" s="105">
        <v>0</v>
      </c>
      <c r="LW77" s="105">
        <v>0</v>
      </c>
      <c r="LX77" s="105">
        <v>0</v>
      </c>
      <c r="LY77" s="105">
        <v>0</v>
      </c>
      <c r="LZ77" s="105">
        <v>0</v>
      </c>
      <c r="MA77" s="105">
        <v>0</v>
      </c>
      <c r="MB77" s="105">
        <v>0</v>
      </c>
      <c r="MC77" s="105">
        <v>0</v>
      </c>
      <c r="MD77" s="105">
        <v>0</v>
      </c>
      <c r="ME77" s="105" t="e">
        <v>#N/A</v>
      </c>
      <c r="MF77" s="105">
        <v>0</v>
      </c>
      <c r="MG77" s="144" t="str">
        <f t="shared" si="137"/>
        <v/>
      </c>
      <c r="MH77" s="144" t="str">
        <f t="shared" si="138"/>
        <v/>
      </c>
      <c r="MJ77" s="143">
        <f t="shared" si="139"/>
        <v>2781</v>
      </c>
      <c r="MK77" s="143">
        <f t="shared" si="84"/>
        <v>10</v>
      </c>
      <c r="ML77" s="143">
        <f t="shared" si="85"/>
        <v>0</v>
      </c>
      <c r="MM77" s="142">
        <f t="shared" si="140"/>
        <v>0</v>
      </c>
      <c r="MN77" s="142">
        <f t="shared" si="141"/>
        <v>0</v>
      </c>
      <c r="MO77" s="142">
        <f t="shared" si="142"/>
        <v>0</v>
      </c>
      <c r="MQ77" s="142">
        <f t="shared" si="107"/>
        <v>0</v>
      </c>
      <c r="MR77" s="143">
        <f t="shared" si="108"/>
        <v>0</v>
      </c>
      <c r="MS77" s="105">
        <f t="shared" si="109"/>
        <v>0</v>
      </c>
      <c r="MT77" s="105">
        <f t="shared" si="110"/>
        <v>0</v>
      </c>
      <c r="MU77" s="105" t="str">
        <f t="shared" si="148"/>
        <v/>
      </c>
      <c r="MV77" s="105" t="str">
        <f t="shared" si="111"/>
        <v/>
      </c>
      <c r="MW77" s="105" t="str">
        <f t="shared" si="112"/>
        <v/>
      </c>
      <c r="MX77" s="105"/>
      <c r="MY77" s="105"/>
      <c r="MZ77" s="105">
        <f t="shared" si="152"/>
        <v>0</v>
      </c>
      <c r="NA77" s="105">
        <f t="shared" si="114"/>
        <v>0</v>
      </c>
      <c r="NB77" s="105">
        <f t="shared" si="153"/>
        <v>0</v>
      </c>
      <c r="NC77" s="105">
        <f t="shared" si="121"/>
        <v>0</v>
      </c>
      <c r="ND77" s="144" t="str">
        <f t="shared" si="143"/>
        <v/>
      </c>
      <c r="NE77" s="144" t="str">
        <f t="shared" si="144"/>
        <v/>
      </c>
    </row>
    <row r="78" ht="15" spans="2:369">
      <c r="B78" s="145" t="s">
        <v>1078</v>
      </c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>
        <v>724</v>
      </c>
      <c r="BD78" s="105">
        <v>550</v>
      </c>
      <c r="BE78" s="105">
        <v>374</v>
      </c>
      <c r="BF78" s="105">
        <v>637</v>
      </c>
      <c r="BG78" s="105">
        <v>344</v>
      </c>
      <c r="BH78" s="105">
        <v>1672</v>
      </c>
      <c r="BI78" s="105">
        <v>1730</v>
      </c>
      <c r="BJ78" s="105">
        <v>1232</v>
      </c>
      <c r="BK78" s="105">
        <v>608</v>
      </c>
      <c r="BL78" s="105">
        <v>924</v>
      </c>
      <c r="BM78" s="105">
        <v>883</v>
      </c>
      <c r="BN78" s="105">
        <v>98</v>
      </c>
      <c r="BO78" s="105">
        <v>96</v>
      </c>
      <c r="BP78" s="105">
        <v>155</v>
      </c>
      <c r="BQ78" s="105">
        <v>142</v>
      </c>
      <c r="BR78" s="105">
        <v>2684</v>
      </c>
      <c r="BS78" s="105">
        <v>1465</v>
      </c>
      <c r="BT78" s="105">
        <v>1532</v>
      </c>
      <c r="BU78" s="105">
        <v>3943</v>
      </c>
      <c r="BV78" s="105">
        <v>2533</v>
      </c>
      <c r="BW78" s="105">
        <v>975</v>
      </c>
      <c r="BX78" s="105">
        <v>251</v>
      </c>
      <c r="BY78" s="105">
        <v>1335</v>
      </c>
      <c r="BZ78" s="139">
        <f t="shared" si="122"/>
        <v>0.511891279728199</v>
      </c>
      <c r="CA78" s="139">
        <f t="shared" si="123"/>
        <v>4.31872509960159</v>
      </c>
      <c r="CB78" s="140">
        <f t="shared" si="124"/>
        <v>0</v>
      </c>
      <c r="CC78" s="140">
        <f t="shared" si="67"/>
        <v>0</v>
      </c>
      <c r="CD78" s="140">
        <f t="shared" si="68"/>
        <v>0</v>
      </c>
      <c r="CE78" s="141">
        <f t="shared" si="125"/>
        <v>0</v>
      </c>
      <c r="CF78" s="141">
        <f t="shared" si="126"/>
        <v>7263</v>
      </c>
      <c r="CG78" s="141">
        <f t="shared" si="127"/>
        <v>15063</v>
      </c>
      <c r="CH78" s="141">
        <f t="shared" si="128"/>
        <v>2561</v>
      </c>
      <c r="CI78" s="142">
        <f t="shared" si="69"/>
        <v>0</v>
      </c>
      <c r="CJ78" s="142">
        <f t="shared" si="70"/>
        <v>0</v>
      </c>
      <c r="CK78" s="143">
        <f t="shared" si="71"/>
        <v>0</v>
      </c>
      <c r="CL78" s="105">
        <f t="shared" si="72"/>
        <v>0</v>
      </c>
      <c r="CM78" s="105">
        <f t="shared" si="73"/>
        <v>0</v>
      </c>
      <c r="CN78" s="105">
        <f t="shared" si="74"/>
        <v>0</v>
      </c>
      <c r="CO78" s="105" t="str">
        <f t="shared" si="75"/>
        <v/>
      </c>
      <c r="CP78" s="105">
        <f t="shared" si="76"/>
        <v>1274</v>
      </c>
      <c r="CQ78" s="105">
        <f t="shared" si="106"/>
        <v>1355</v>
      </c>
      <c r="CR78" s="105">
        <f t="shared" si="149"/>
        <v>4634</v>
      </c>
      <c r="CS78" s="105">
        <f t="shared" si="154"/>
        <v>2415</v>
      </c>
      <c r="CT78" s="105">
        <f t="shared" si="116"/>
        <v>349</v>
      </c>
      <c r="CU78" s="105">
        <f t="shared" si="117"/>
        <v>4291</v>
      </c>
      <c r="CV78" s="105">
        <f t="shared" si="118"/>
        <v>8008</v>
      </c>
      <c r="CW78" s="139">
        <f t="shared" si="119"/>
        <v>0.72809667673716</v>
      </c>
      <c r="CX78" s="139">
        <f t="shared" si="120"/>
        <v>0.866231647634584</v>
      </c>
      <c r="CY78" s="131"/>
      <c r="CZ78" s="138" t="s">
        <v>1079</v>
      </c>
      <c r="DA78" s="138" t="s">
        <v>1079</v>
      </c>
      <c r="DB78" s="105"/>
      <c r="DC78" s="105"/>
      <c r="DD78" s="105"/>
      <c r="DE78" s="105"/>
      <c r="DF78" s="105"/>
      <c r="DG78" s="105"/>
      <c r="DH78" s="105"/>
      <c r="DI78" s="105"/>
      <c r="DJ78" s="105"/>
      <c r="DK78" s="105"/>
      <c r="DL78" s="105"/>
      <c r="DM78" s="105"/>
      <c r="DN78" s="105"/>
      <c r="DO78" s="105"/>
      <c r="DP78" s="105"/>
      <c r="DQ78" s="105"/>
      <c r="DR78" s="105"/>
      <c r="DS78" s="105"/>
      <c r="DT78" s="105"/>
      <c r="DU78" s="105"/>
      <c r="DV78" s="105"/>
      <c r="DW78" s="105"/>
      <c r="DX78" s="105"/>
      <c r="DY78" s="105"/>
      <c r="DZ78" s="105"/>
      <c r="EA78" s="105"/>
      <c r="EB78" s="105"/>
      <c r="EC78" s="105"/>
      <c r="ED78" s="105"/>
      <c r="EE78" s="105"/>
      <c r="EF78" s="105"/>
      <c r="EG78" s="105"/>
      <c r="EH78" s="105"/>
      <c r="EI78" s="105"/>
      <c r="EJ78" s="105"/>
      <c r="EK78" s="105"/>
      <c r="EL78" s="105"/>
      <c r="EM78" s="105"/>
      <c r="EN78" s="105"/>
      <c r="EO78" s="105"/>
      <c r="EP78" s="105"/>
      <c r="EQ78" s="105"/>
      <c r="ER78" s="105"/>
      <c r="ES78" s="105"/>
      <c r="ET78" s="105"/>
      <c r="EU78" s="105"/>
      <c r="EV78" s="105"/>
      <c r="EW78" s="105"/>
      <c r="EX78" s="105"/>
      <c r="EY78" s="105"/>
      <c r="EZ78" s="105"/>
      <c r="FA78" s="105"/>
      <c r="FB78" s="105"/>
      <c r="FC78" s="105"/>
      <c r="FD78" s="105"/>
      <c r="FE78" s="105"/>
      <c r="FF78" s="105">
        <v>948</v>
      </c>
      <c r="FG78" s="105">
        <v>925</v>
      </c>
      <c r="FH78" s="105">
        <v>542</v>
      </c>
      <c r="FI78" s="105">
        <v>188</v>
      </c>
      <c r="FJ78" s="105">
        <v>272</v>
      </c>
      <c r="FK78" s="105">
        <v>385</v>
      </c>
      <c r="FL78" s="105">
        <v>306</v>
      </c>
      <c r="FM78" s="105">
        <v>178</v>
      </c>
      <c r="FN78" s="105">
        <v>346</v>
      </c>
      <c r="FO78" s="105">
        <v>366</v>
      </c>
      <c r="FP78" s="105">
        <v>362</v>
      </c>
      <c r="FQ78" s="105">
        <v>396</v>
      </c>
      <c r="FR78" s="105">
        <v>371</v>
      </c>
      <c r="FS78" s="105">
        <v>358</v>
      </c>
      <c r="FT78" s="105">
        <v>437</v>
      </c>
      <c r="FU78" s="105">
        <v>459</v>
      </c>
      <c r="FV78" s="105">
        <v>305</v>
      </c>
      <c r="FW78" s="105">
        <v>100</v>
      </c>
      <c r="FX78" s="105">
        <v>229</v>
      </c>
      <c r="FY78" s="144">
        <f t="shared" si="129"/>
        <v>1.7483660130719</v>
      </c>
      <c r="FZ78" s="144">
        <f t="shared" si="130"/>
        <v>1.29</v>
      </c>
      <c r="GA78" s="140">
        <f t="shared" si="131"/>
        <v>0</v>
      </c>
      <c r="GB78" s="140">
        <v>0</v>
      </c>
      <c r="GC78" s="140">
        <v>0</v>
      </c>
      <c r="GD78" s="141">
        <f t="shared" si="132"/>
        <v>0</v>
      </c>
      <c r="GE78" s="141">
        <f t="shared" si="133"/>
        <v>2603</v>
      </c>
      <c r="GF78" s="141">
        <f t="shared" si="134"/>
        <v>4236</v>
      </c>
      <c r="GG78" s="141">
        <f t="shared" si="135"/>
        <v>634</v>
      </c>
      <c r="GH78" s="142">
        <v>0</v>
      </c>
      <c r="GI78" s="142">
        <v>0</v>
      </c>
      <c r="GJ78" s="142">
        <v>0</v>
      </c>
      <c r="GK78" s="143">
        <v>0</v>
      </c>
      <c r="GL78" s="105">
        <v>0</v>
      </c>
      <c r="GM78" s="105">
        <v>0</v>
      </c>
      <c r="GN78" s="105">
        <v>0</v>
      </c>
      <c r="GO78" s="105" t="s">
        <v>956</v>
      </c>
      <c r="GP78" s="105" t="s">
        <v>956</v>
      </c>
      <c r="GQ78" s="105">
        <f t="shared" si="145"/>
        <v>948</v>
      </c>
      <c r="GR78" s="105">
        <f t="shared" si="146"/>
        <v>1655</v>
      </c>
      <c r="GS78" s="105">
        <f t="shared" si="147"/>
        <v>963</v>
      </c>
      <c r="GT78" s="105">
        <f t="shared" si="150"/>
        <v>890</v>
      </c>
      <c r="GU78" s="105">
        <f t="shared" si="151"/>
        <v>1129</v>
      </c>
      <c r="GV78" s="105">
        <f t="shared" si="136"/>
        <v>1254</v>
      </c>
      <c r="GW78" s="139">
        <f t="shared" si="97"/>
        <v>-0.242296072507553</v>
      </c>
      <c r="GX78" s="139">
        <f t="shared" si="98"/>
        <v>0.110717449069973</v>
      </c>
      <c r="GY78" s="147"/>
      <c r="GZ78" s="138" t="s">
        <v>607</v>
      </c>
      <c r="HA78" s="105"/>
      <c r="HB78" s="105"/>
      <c r="HC78" s="105"/>
      <c r="HD78" s="105"/>
      <c r="HE78" s="105">
        <v>503</v>
      </c>
      <c r="HF78" s="105">
        <v>570</v>
      </c>
      <c r="HG78" s="105">
        <v>540</v>
      </c>
      <c r="HH78" s="105">
        <v>512</v>
      </c>
      <c r="HI78" s="105">
        <v>415</v>
      </c>
      <c r="HJ78" s="105">
        <v>311</v>
      </c>
      <c r="HK78" s="105">
        <v>221</v>
      </c>
      <c r="HL78" s="105">
        <v>315</v>
      </c>
      <c r="HM78" s="105">
        <v>220</v>
      </c>
      <c r="HN78" s="105">
        <v>106</v>
      </c>
      <c r="HO78" s="105">
        <v>110</v>
      </c>
      <c r="HP78" s="105">
        <v>137</v>
      </c>
      <c r="HQ78" s="105">
        <v>24</v>
      </c>
      <c r="HR78" s="105">
        <v>47</v>
      </c>
      <c r="HS78" s="105"/>
      <c r="HT78" s="105"/>
      <c r="HU78" s="105"/>
      <c r="HV78" s="105"/>
      <c r="HW78" s="105"/>
      <c r="HX78" s="105"/>
      <c r="HY78" s="105"/>
      <c r="HZ78" s="105"/>
      <c r="IA78" s="105"/>
      <c r="IB78" s="105"/>
      <c r="IC78" s="105"/>
      <c r="ID78" s="105"/>
      <c r="IE78" s="105"/>
      <c r="IF78" s="105"/>
      <c r="IG78" s="105"/>
      <c r="IH78" s="105"/>
      <c r="II78" s="105"/>
      <c r="IJ78" s="105"/>
      <c r="IK78" s="105"/>
      <c r="IL78" s="105"/>
      <c r="IM78" s="105"/>
      <c r="IN78" s="105"/>
      <c r="IO78" s="105"/>
      <c r="IP78" s="105"/>
      <c r="IQ78" s="105"/>
      <c r="IR78" s="105"/>
      <c r="IS78" s="105"/>
      <c r="IT78" s="105"/>
      <c r="IU78" s="105"/>
      <c r="IV78" s="105"/>
      <c r="IW78" s="105"/>
      <c r="IX78" s="105"/>
      <c r="IY78" s="105"/>
      <c r="IZ78" s="105"/>
      <c r="JA78" s="105"/>
      <c r="JB78" s="105"/>
      <c r="JC78" s="105"/>
      <c r="JD78" s="105"/>
      <c r="JE78" s="105"/>
      <c r="JF78" s="105"/>
      <c r="JG78" s="105"/>
      <c r="JH78" s="105"/>
      <c r="JI78" s="138" t="s">
        <v>607</v>
      </c>
      <c r="JJ78" s="105"/>
      <c r="JK78" s="105"/>
      <c r="JL78" s="105"/>
      <c r="JM78" s="105"/>
      <c r="JN78" s="105">
        <v>503</v>
      </c>
      <c r="JO78" s="105">
        <v>570</v>
      </c>
      <c r="JP78" s="105">
        <v>540</v>
      </c>
      <c r="JQ78" s="105">
        <v>512</v>
      </c>
      <c r="JR78" s="105">
        <v>415</v>
      </c>
      <c r="JS78" s="105">
        <v>311</v>
      </c>
      <c r="JT78" s="105">
        <v>221</v>
      </c>
      <c r="JU78" s="105">
        <v>315</v>
      </c>
      <c r="JV78" s="105">
        <v>220</v>
      </c>
      <c r="JW78" s="105">
        <v>106</v>
      </c>
      <c r="JX78" s="105">
        <v>110</v>
      </c>
      <c r="JY78" s="105">
        <v>137</v>
      </c>
      <c r="JZ78" s="105">
        <v>24</v>
      </c>
      <c r="KA78" s="105">
        <v>47</v>
      </c>
      <c r="KB78" s="105"/>
      <c r="KC78" s="105"/>
      <c r="KD78" s="105"/>
      <c r="KE78" s="105"/>
      <c r="KF78" s="105"/>
      <c r="KG78" s="105"/>
      <c r="KH78" s="105"/>
      <c r="KI78" s="105"/>
      <c r="KJ78" s="105"/>
      <c r="KK78" s="105"/>
      <c r="KL78" s="105"/>
      <c r="KM78" s="105"/>
      <c r="KN78" s="105"/>
      <c r="KO78" s="105"/>
      <c r="KP78" s="105"/>
      <c r="KQ78" s="105"/>
      <c r="KR78" s="105"/>
      <c r="KS78" s="105"/>
      <c r="KT78" s="105"/>
      <c r="KU78" s="105"/>
      <c r="KV78" s="105"/>
      <c r="KW78" s="105"/>
      <c r="KX78" s="105"/>
      <c r="KY78" s="105"/>
      <c r="KZ78" s="105"/>
      <c r="LA78" s="105"/>
      <c r="LB78" s="105"/>
      <c r="LC78" s="105"/>
      <c r="LD78" s="105"/>
      <c r="LE78" s="105"/>
      <c r="LF78" s="105"/>
      <c r="LG78" s="105"/>
      <c r="LH78" s="105"/>
      <c r="LI78" s="105"/>
      <c r="LJ78" s="105"/>
      <c r="LK78" s="105"/>
      <c r="LL78" s="105"/>
      <c r="LM78" s="105"/>
      <c r="LN78" s="105"/>
      <c r="LO78" s="105"/>
      <c r="LP78" s="105"/>
      <c r="LQ78" s="105"/>
      <c r="LR78" s="105">
        <v>0</v>
      </c>
      <c r="LS78" s="105">
        <v>0</v>
      </c>
      <c r="LT78" s="105">
        <v>0</v>
      </c>
      <c r="LU78" s="105"/>
      <c r="LV78" s="105"/>
      <c r="LW78" s="105">
        <v>0</v>
      </c>
      <c r="LX78" s="105">
        <v>0</v>
      </c>
      <c r="LY78" s="105">
        <v>0</v>
      </c>
      <c r="LZ78" s="105">
        <v>0</v>
      </c>
      <c r="MA78" s="105">
        <v>0</v>
      </c>
      <c r="MB78" s="105">
        <v>0</v>
      </c>
      <c r="MC78" s="105">
        <v>0</v>
      </c>
      <c r="MD78" s="105">
        <v>0</v>
      </c>
      <c r="ME78" s="105" t="e">
        <v>#N/A</v>
      </c>
      <c r="MF78" s="105">
        <v>0</v>
      </c>
      <c r="MG78" s="144" t="str">
        <f t="shared" si="137"/>
        <v/>
      </c>
      <c r="MH78" s="144" t="str">
        <f t="shared" si="138"/>
        <v/>
      </c>
      <c r="MJ78" s="143">
        <f t="shared" si="139"/>
        <v>3387</v>
      </c>
      <c r="MK78" s="143">
        <f t="shared" si="84"/>
        <v>644</v>
      </c>
      <c r="ML78" s="143">
        <f t="shared" si="85"/>
        <v>0</v>
      </c>
      <c r="MM78" s="142">
        <f t="shared" si="140"/>
        <v>0</v>
      </c>
      <c r="MN78" s="142">
        <f t="shared" si="141"/>
        <v>0</v>
      </c>
      <c r="MO78" s="142">
        <f t="shared" si="142"/>
        <v>0</v>
      </c>
      <c r="MQ78" s="142">
        <f t="shared" si="107"/>
        <v>0</v>
      </c>
      <c r="MR78" s="143">
        <f t="shared" si="108"/>
        <v>0</v>
      </c>
      <c r="MS78" s="105">
        <f t="shared" si="109"/>
        <v>0</v>
      </c>
      <c r="MT78" s="105">
        <f t="shared" si="110"/>
        <v>0</v>
      </c>
      <c r="MU78" s="105" t="str">
        <f t="shared" si="148"/>
        <v/>
      </c>
      <c r="MV78" s="105" t="str">
        <f t="shared" si="111"/>
        <v/>
      </c>
      <c r="MW78" s="105" t="str">
        <f t="shared" si="112"/>
        <v/>
      </c>
      <c r="MX78" s="105"/>
      <c r="MY78" s="105"/>
      <c r="MZ78" s="105">
        <f t="shared" si="152"/>
        <v>0</v>
      </c>
      <c r="NA78" s="105">
        <f t="shared" si="114"/>
        <v>0</v>
      </c>
      <c r="NB78" s="105">
        <f t="shared" si="153"/>
        <v>0</v>
      </c>
      <c r="NC78" s="105">
        <f t="shared" si="121"/>
        <v>0</v>
      </c>
      <c r="ND78" s="144" t="str">
        <f t="shared" si="143"/>
        <v/>
      </c>
      <c r="NE78" s="144" t="str">
        <f t="shared" si="144"/>
        <v/>
      </c>
    </row>
    <row r="79" ht="15" spans="2:369">
      <c r="B79" s="138" t="s">
        <v>1034</v>
      </c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>
        <v>244</v>
      </c>
      <c r="AV79" s="105">
        <v>437</v>
      </c>
      <c r="AW79" s="105">
        <v>2154</v>
      </c>
      <c r="AX79" s="105">
        <v>5030</v>
      </c>
      <c r="AY79" s="105">
        <v>4029</v>
      </c>
      <c r="AZ79" s="105">
        <v>2059</v>
      </c>
      <c r="BA79" s="105">
        <v>4398</v>
      </c>
      <c r="BB79" s="105">
        <v>3564</v>
      </c>
      <c r="BC79" s="105">
        <v>3686</v>
      </c>
      <c r="BD79" s="105">
        <v>5598</v>
      </c>
      <c r="BE79" s="105">
        <v>3608</v>
      </c>
      <c r="BF79" s="105">
        <v>2678</v>
      </c>
      <c r="BG79" s="105">
        <v>2417</v>
      </c>
      <c r="BH79" s="105">
        <v>1665</v>
      </c>
      <c r="BI79" s="105">
        <v>1453</v>
      </c>
      <c r="BJ79" s="105">
        <v>2827</v>
      </c>
      <c r="BK79" s="105">
        <v>1389</v>
      </c>
      <c r="BL79" s="105">
        <v>1890</v>
      </c>
      <c r="BM79" s="105">
        <v>2241</v>
      </c>
      <c r="BN79" s="105">
        <v>1654</v>
      </c>
      <c r="BO79" s="105">
        <v>1704</v>
      </c>
      <c r="BP79" s="105">
        <v>1721</v>
      </c>
      <c r="BQ79" s="105">
        <v>980</v>
      </c>
      <c r="BR79" s="105">
        <v>1268</v>
      </c>
      <c r="BS79" s="105">
        <v>826</v>
      </c>
      <c r="BT79" s="105">
        <v>2055</v>
      </c>
      <c r="BU79" s="105">
        <v>2523</v>
      </c>
      <c r="BV79" s="105">
        <v>1852</v>
      </c>
      <c r="BW79" s="105">
        <v>377</v>
      </c>
      <c r="BX79" s="105">
        <v>213</v>
      </c>
      <c r="BY79" s="105">
        <v>575</v>
      </c>
      <c r="BZ79" s="139">
        <f t="shared" si="122"/>
        <v>-0.743418116912093</v>
      </c>
      <c r="CA79" s="139">
        <f t="shared" si="123"/>
        <v>1.69953051643192</v>
      </c>
      <c r="CB79" s="140">
        <f t="shared" si="124"/>
        <v>0</v>
      </c>
      <c r="CC79" s="140">
        <f t="shared" si="67"/>
        <v>0</v>
      </c>
      <c r="CD79" s="140">
        <f t="shared" si="68"/>
        <v>0</v>
      </c>
      <c r="CE79" s="141">
        <f t="shared" si="125"/>
        <v>7865</v>
      </c>
      <c r="CF79" s="141">
        <f t="shared" si="126"/>
        <v>37982</v>
      </c>
      <c r="CG79" s="141">
        <f t="shared" si="127"/>
        <v>20103</v>
      </c>
      <c r="CH79" s="141">
        <f t="shared" si="128"/>
        <v>1165</v>
      </c>
      <c r="CI79" s="142">
        <f t="shared" si="69"/>
        <v>0</v>
      </c>
      <c r="CJ79" s="142">
        <f t="shared" si="70"/>
        <v>0</v>
      </c>
      <c r="CK79" s="143">
        <f t="shared" si="71"/>
        <v>0</v>
      </c>
      <c r="CL79" s="105">
        <f t="shared" si="72"/>
        <v>0</v>
      </c>
      <c r="CM79" s="105">
        <f t="shared" si="73"/>
        <v>244</v>
      </c>
      <c r="CN79" s="105">
        <f t="shared" si="74"/>
        <v>7621</v>
      </c>
      <c r="CO79" s="105">
        <f t="shared" si="75"/>
        <v>10486</v>
      </c>
      <c r="CP79" s="105">
        <f t="shared" si="76"/>
        <v>12848</v>
      </c>
      <c r="CQ79" s="105">
        <f t="shared" si="106"/>
        <v>8703</v>
      </c>
      <c r="CR79" s="105">
        <f t="shared" si="149"/>
        <v>5945</v>
      </c>
      <c r="CS79" s="105">
        <f t="shared" si="154"/>
        <v>5520</v>
      </c>
      <c r="CT79" s="105">
        <f t="shared" si="116"/>
        <v>5079</v>
      </c>
      <c r="CU79" s="105">
        <f t="shared" si="117"/>
        <v>3074</v>
      </c>
      <c r="CV79" s="105">
        <f t="shared" si="118"/>
        <v>6430</v>
      </c>
      <c r="CW79" s="139">
        <f t="shared" si="119"/>
        <v>0.0815811606391925</v>
      </c>
      <c r="CX79" s="139">
        <f t="shared" si="120"/>
        <v>1.09173715029278</v>
      </c>
      <c r="CY79" s="131"/>
      <c r="CZ79" s="138" t="s">
        <v>1080</v>
      </c>
      <c r="DA79" s="138" t="s">
        <v>1080</v>
      </c>
      <c r="DB79" s="105"/>
      <c r="DC79" s="105"/>
      <c r="DD79" s="105"/>
      <c r="DE79" s="105"/>
      <c r="DF79" s="105"/>
      <c r="DG79" s="105"/>
      <c r="DH79" s="105"/>
      <c r="DI79" s="105"/>
      <c r="DJ79" s="105"/>
      <c r="DK79" s="105"/>
      <c r="DL79" s="105"/>
      <c r="DM79" s="105"/>
      <c r="DN79" s="105"/>
      <c r="DO79" s="105"/>
      <c r="DP79" s="105"/>
      <c r="DQ79" s="105"/>
      <c r="DR79" s="105"/>
      <c r="DS79" s="105"/>
      <c r="DT79" s="105"/>
      <c r="DU79" s="105"/>
      <c r="DV79" s="105"/>
      <c r="DW79" s="105"/>
      <c r="DX79" s="105"/>
      <c r="DY79" s="105"/>
      <c r="DZ79" s="105"/>
      <c r="EA79" s="105"/>
      <c r="EB79" s="105"/>
      <c r="EC79" s="105"/>
      <c r="ED79" s="105"/>
      <c r="EE79" s="105"/>
      <c r="EF79" s="105"/>
      <c r="EG79" s="105"/>
      <c r="EH79" s="105"/>
      <c r="EI79" s="105">
        <v>883</v>
      </c>
      <c r="EJ79" s="105">
        <v>1518</v>
      </c>
      <c r="EK79" s="105">
        <v>2505</v>
      </c>
      <c r="EL79" s="105">
        <v>2845</v>
      </c>
      <c r="EM79" s="105">
        <v>2035</v>
      </c>
      <c r="EN79" s="105">
        <v>2576</v>
      </c>
      <c r="EO79" s="105">
        <v>2416</v>
      </c>
      <c r="EP79" s="105">
        <v>2282</v>
      </c>
      <c r="EQ79" s="105">
        <v>2830</v>
      </c>
      <c r="ER79" s="105">
        <v>2560</v>
      </c>
      <c r="ES79" s="105">
        <v>1800</v>
      </c>
      <c r="ET79" s="105">
        <v>3390</v>
      </c>
      <c r="EU79" s="105">
        <v>921</v>
      </c>
      <c r="EV79" s="105">
        <v>3482</v>
      </c>
      <c r="EW79" s="105">
        <v>2768</v>
      </c>
      <c r="EX79" s="105">
        <v>2874</v>
      </c>
      <c r="EY79" s="105">
        <v>1738</v>
      </c>
      <c r="EZ79" s="105">
        <v>3032</v>
      </c>
      <c r="FA79" s="105">
        <v>1252</v>
      </c>
      <c r="FB79" s="105">
        <v>1635</v>
      </c>
      <c r="FC79" s="105">
        <v>1828</v>
      </c>
      <c r="FD79" s="105">
        <v>1328</v>
      </c>
      <c r="FE79" s="105">
        <v>1094</v>
      </c>
      <c r="FF79" s="105">
        <v>915</v>
      </c>
      <c r="FG79" s="105">
        <v>460</v>
      </c>
      <c r="FH79" s="105">
        <v>501</v>
      </c>
      <c r="FI79" s="105">
        <v>419</v>
      </c>
      <c r="FJ79" s="105">
        <v>179</v>
      </c>
      <c r="FK79" s="105">
        <v>852</v>
      </c>
      <c r="FL79" s="105">
        <v>734</v>
      </c>
      <c r="FM79" s="105">
        <v>8</v>
      </c>
      <c r="FN79" s="105">
        <v>6</v>
      </c>
      <c r="FO79" s="105">
        <v>252</v>
      </c>
      <c r="FP79" s="105">
        <v>54</v>
      </c>
      <c r="FQ79" s="105">
        <v>228</v>
      </c>
      <c r="FR79" s="105">
        <v>1006</v>
      </c>
      <c r="FS79" s="105">
        <v>2549</v>
      </c>
      <c r="FT79" s="105">
        <v>2739</v>
      </c>
      <c r="FU79" s="105">
        <v>2887</v>
      </c>
      <c r="FV79" s="105">
        <v>1528</v>
      </c>
      <c r="FW79" s="105">
        <v>1209</v>
      </c>
      <c r="FX79" s="105">
        <v>1485</v>
      </c>
      <c r="FY79" s="144">
        <f t="shared" si="129"/>
        <v>3.02316076294278</v>
      </c>
      <c r="FZ79" s="144">
        <f t="shared" si="130"/>
        <v>0.228287841191067</v>
      </c>
      <c r="GA79" s="140">
        <f t="shared" si="131"/>
        <v>0</v>
      </c>
      <c r="GB79" s="140">
        <v>0</v>
      </c>
      <c r="GC79" s="140">
        <v>4906</v>
      </c>
      <c r="GD79" s="141">
        <f t="shared" si="132"/>
        <v>29905</v>
      </c>
      <c r="GE79" s="141">
        <f t="shared" si="133"/>
        <v>17076</v>
      </c>
      <c r="GF79" s="141">
        <f t="shared" si="134"/>
        <v>11494</v>
      </c>
      <c r="GG79" s="141">
        <f t="shared" si="135"/>
        <v>4222</v>
      </c>
      <c r="GH79" s="142">
        <v>0</v>
      </c>
      <c r="GI79" s="142">
        <v>0</v>
      </c>
      <c r="GJ79" s="142">
        <v>4906</v>
      </c>
      <c r="GK79" s="143">
        <v>7456</v>
      </c>
      <c r="GL79" s="105">
        <v>7528</v>
      </c>
      <c r="GM79" s="105">
        <v>7750</v>
      </c>
      <c r="GN79" s="105">
        <v>7171</v>
      </c>
      <c r="GO79" s="105">
        <v>7644</v>
      </c>
      <c r="GP79" s="105">
        <v>4715</v>
      </c>
      <c r="GQ79" s="105">
        <f t="shared" si="145"/>
        <v>3337</v>
      </c>
      <c r="GR79" s="105">
        <f t="shared" si="146"/>
        <v>1380</v>
      </c>
      <c r="GS79" s="105">
        <f t="shared" si="147"/>
        <v>1765</v>
      </c>
      <c r="GT79" s="105">
        <f t="shared" si="150"/>
        <v>266</v>
      </c>
      <c r="GU79" s="105">
        <f t="shared" si="151"/>
        <v>1288</v>
      </c>
      <c r="GV79" s="105">
        <f t="shared" si="136"/>
        <v>8175</v>
      </c>
      <c r="GW79" s="139">
        <f t="shared" si="97"/>
        <v>4.92391304347826</v>
      </c>
      <c r="GX79" s="139">
        <f t="shared" si="98"/>
        <v>5.34704968944099</v>
      </c>
      <c r="GY79" s="147"/>
      <c r="GZ79" s="138" t="s">
        <v>1081</v>
      </c>
      <c r="HA79" s="105">
        <v>3339</v>
      </c>
      <c r="HB79" s="105">
        <v>3009</v>
      </c>
      <c r="HC79" s="105">
        <v>3361</v>
      </c>
      <c r="HD79" s="105">
        <v>4134</v>
      </c>
      <c r="HE79" s="105">
        <v>4496</v>
      </c>
      <c r="HF79" s="105">
        <v>4606</v>
      </c>
      <c r="HG79" s="105">
        <v>4068</v>
      </c>
      <c r="HH79" s="105">
        <v>4091</v>
      </c>
      <c r="HI79" s="105">
        <v>3866</v>
      </c>
      <c r="HJ79" s="105">
        <v>3889</v>
      </c>
      <c r="HK79" s="105">
        <v>3912</v>
      </c>
      <c r="HL79" s="105">
        <v>4654</v>
      </c>
      <c r="HM79" s="105">
        <v>3023</v>
      </c>
      <c r="HN79" s="105">
        <v>1446</v>
      </c>
      <c r="HO79" s="105">
        <v>2051</v>
      </c>
      <c r="HP79" s="105">
        <v>1164</v>
      </c>
      <c r="HQ79" s="105">
        <v>1026</v>
      </c>
      <c r="HR79" s="105">
        <v>2362</v>
      </c>
      <c r="HS79" s="105">
        <v>1785</v>
      </c>
      <c r="HT79" s="105">
        <v>1159</v>
      </c>
      <c r="HU79" s="105">
        <v>1047</v>
      </c>
      <c r="HV79" s="105">
        <v>1077</v>
      </c>
      <c r="HW79" s="105">
        <v>364</v>
      </c>
      <c r="HX79" s="105">
        <v>426</v>
      </c>
      <c r="HY79" s="105">
        <v>210</v>
      </c>
      <c r="HZ79" s="105">
        <v>23</v>
      </c>
      <c r="IA79" s="105">
        <v>201</v>
      </c>
      <c r="IB79" s="105">
        <v>309</v>
      </c>
      <c r="IC79" s="105">
        <v>391</v>
      </c>
      <c r="ID79" s="105">
        <v>651</v>
      </c>
      <c r="IE79" s="105">
        <v>664</v>
      </c>
      <c r="IF79" s="105">
        <v>681</v>
      </c>
      <c r="IG79" s="105">
        <v>694</v>
      </c>
      <c r="IH79" s="105">
        <v>234</v>
      </c>
      <c r="II79" s="105">
        <v>352</v>
      </c>
      <c r="IJ79" s="105">
        <v>294</v>
      </c>
      <c r="IK79" s="105">
        <v>199</v>
      </c>
      <c r="IL79" s="105">
        <v>37</v>
      </c>
      <c r="IM79" s="105">
        <v>48</v>
      </c>
      <c r="IN79" s="105">
        <v>126</v>
      </c>
      <c r="IO79" s="105"/>
      <c r="IP79" s="105"/>
      <c r="IQ79" s="105"/>
      <c r="IR79" s="105"/>
      <c r="IS79" s="105"/>
      <c r="IT79" s="105"/>
      <c r="IU79" s="105"/>
      <c r="IV79" s="105"/>
      <c r="IW79" s="105"/>
      <c r="IX79" s="105"/>
      <c r="IY79" s="105"/>
      <c r="IZ79" s="105"/>
      <c r="JA79" s="105"/>
      <c r="JB79" s="105"/>
      <c r="JC79" s="105"/>
      <c r="JD79" s="105"/>
      <c r="JE79" s="105"/>
      <c r="JF79" s="105"/>
      <c r="JG79" s="105"/>
      <c r="JH79" s="105"/>
      <c r="JI79" s="138" t="s">
        <v>1081</v>
      </c>
      <c r="JJ79" s="105">
        <v>3339</v>
      </c>
      <c r="JK79" s="105">
        <v>3009</v>
      </c>
      <c r="JL79" s="105">
        <v>3361</v>
      </c>
      <c r="JM79" s="105">
        <v>4134</v>
      </c>
      <c r="JN79" s="105">
        <v>4496</v>
      </c>
      <c r="JO79" s="105">
        <v>4606</v>
      </c>
      <c r="JP79" s="105">
        <v>4068</v>
      </c>
      <c r="JQ79" s="105">
        <v>4091</v>
      </c>
      <c r="JR79" s="105">
        <v>3866</v>
      </c>
      <c r="JS79" s="105">
        <v>3889</v>
      </c>
      <c r="JT79" s="105">
        <v>3912</v>
      </c>
      <c r="JU79" s="105">
        <v>4654</v>
      </c>
      <c r="JV79" s="105">
        <v>3023</v>
      </c>
      <c r="JW79" s="105">
        <v>1446</v>
      </c>
      <c r="JX79" s="105">
        <v>2051</v>
      </c>
      <c r="JY79" s="105">
        <v>1164</v>
      </c>
      <c r="JZ79" s="105">
        <v>1026</v>
      </c>
      <c r="KA79" s="105">
        <v>2362</v>
      </c>
      <c r="KB79" s="105">
        <v>1785</v>
      </c>
      <c r="KC79" s="105">
        <v>1159</v>
      </c>
      <c r="KD79" s="105">
        <v>1047</v>
      </c>
      <c r="KE79" s="105">
        <v>1077</v>
      </c>
      <c r="KF79" s="105">
        <v>364</v>
      </c>
      <c r="KG79" s="105">
        <v>426</v>
      </c>
      <c r="KH79" s="105">
        <v>210</v>
      </c>
      <c r="KI79" s="105">
        <v>23</v>
      </c>
      <c r="KJ79" s="105">
        <v>201</v>
      </c>
      <c r="KK79" s="105">
        <v>309</v>
      </c>
      <c r="KL79" s="105">
        <v>391</v>
      </c>
      <c r="KM79" s="105">
        <v>651</v>
      </c>
      <c r="KN79" s="105">
        <v>664</v>
      </c>
      <c r="KO79" s="105">
        <v>681</v>
      </c>
      <c r="KP79" s="105">
        <v>694</v>
      </c>
      <c r="KQ79" s="105">
        <v>234</v>
      </c>
      <c r="KR79" s="105">
        <v>352</v>
      </c>
      <c r="KS79" s="105">
        <v>294</v>
      </c>
      <c r="KT79" s="105">
        <v>199</v>
      </c>
      <c r="KU79" s="105">
        <v>37</v>
      </c>
      <c r="KV79" s="105">
        <v>48</v>
      </c>
      <c r="KW79" s="105">
        <v>126</v>
      </c>
      <c r="KX79" s="105"/>
      <c r="KY79" s="105"/>
      <c r="KZ79" s="105"/>
      <c r="LA79" s="105"/>
      <c r="LB79" s="105"/>
      <c r="LC79" s="105"/>
      <c r="LD79" s="105"/>
      <c r="LE79" s="105"/>
      <c r="LF79" s="105"/>
      <c r="LG79" s="105"/>
      <c r="LH79" s="105"/>
      <c r="LI79" s="105"/>
      <c r="LJ79" s="105"/>
      <c r="LK79" s="105"/>
      <c r="LL79" s="105"/>
      <c r="LM79" s="105"/>
      <c r="LN79" s="105"/>
      <c r="LO79" s="105"/>
      <c r="LP79" s="105"/>
      <c r="LQ79" s="105"/>
      <c r="LR79" s="105">
        <v>0</v>
      </c>
      <c r="LS79" s="105">
        <v>0</v>
      </c>
      <c r="LT79" s="105">
        <v>0</v>
      </c>
      <c r="LU79" s="105">
        <v>0</v>
      </c>
      <c r="LV79" s="105">
        <v>0</v>
      </c>
      <c r="LW79" s="105">
        <v>0</v>
      </c>
      <c r="LX79" s="105">
        <v>0</v>
      </c>
      <c r="LY79" s="105">
        <v>0</v>
      </c>
      <c r="LZ79" s="105">
        <v>0</v>
      </c>
      <c r="MA79" s="105">
        <v>0</v>
      </c>
      <c r="MB79" s="105">
        <v>0</v>
      </c>
      <c r="MC79" s="105">
        <v>0</v>
      </c>
      <c r="MD79" s="105">
        <v>0</v>
      </c>
      <c r="ME79" s="105">
        <v>0</v>
      </c>
      <c r="MF79" s="105">
        <v>0</v>
      </c>
      <c r="MG79" s="144" t="str">
        <f t="shared" si="137"/>
        <v/>
      </c>
      <c r="MH79" s="144" t="str">
        <f t="shared" si="138"/>
        <v/>
      </c>
      <c r="MJ79" s="143">
        <f t="shared" si="139"/>
        <v>47425</v>
      </c>
      <c r="MK79" s="143">
        <f t="shared" si="84"/>
        <v>16930</v>
      </c>
      <c r="ML79" s="143">
        <f t="shared" si="85"/>
        <v>4704</v>
      </c>
      <c r="MM79" s="142">
        <f t="shared" si="140"/>
        <v>410</v>
      </c>
      <c r="MN79" s="142">
        <f t="shared" si="141"/>
        <v>0</v>
      </c>
      <c r="MO79" s="142">
        <f t="shared" si="142"/>
        <v>0</v>
      </c>
      <c r="MQ79" s="142">
        <f t="shared" si="107"/>
        <v>880</v>
      </c>
      <c r="MR79" s="143">
        <f t="shared" si="108"/>
        <v>284</v>
      </c>
      <c r="MS79" s="105">
        <f t="shared" si="109"/>
        <v>126</v>
      </c>
      <c r="MT79" s="105">
        <f t="shared" si="110"/>
        <v>0</v>
      </c>
      <c r="MU79" s="105" t="str">
        <f t="shared" si="148"/>
        <v/>
      </c>
      <c r="MV79" s="105" t="str">
        <f t="shared" si="111"/>
        <v/>
      </c>
      <c r="MW79" s="105" t="str">
        <f t="shared" si="112"/>
        <v/>
      </c>
      <c r="MX79" s="105"/>
      <c r="MY79" s="105"/>
      <c r="MZ79" s="105">
        <f t="shared" si="152"/>
        <v>0</v>
      </c>
      <c r="NA79" s="105">
        <f t="shared" si="114"/>
        <v>0</v>
      </c>
      <c r="NB79" s="105">
        <f t="shared" si="153"/>
        <v>0</v>
      </c>
      <c r="NC79" s="105">
        <f t="shared" si="121"/>
        <v>0</v>
      </c>
      <c r="ND79" s="144" t="str">
        <f t="shared" si="143"/>
        <v/>
      </c>
      <c r="NE79" s="144" t="str">
        <f t="shared" si="144"/>
        <v/>
      </c>
    </row>
    <row r="80" ht="15" spans="2:369">
      <c r="B80" s="138" t="s">
        <v>1049</v>
      </c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>
        <v>575</v>
      </c>
      <c r="AV80" s="105">
        <v>610</v>
      </c>
      <c r="AW80" s="105">
        <v>1220</v>
      </c>
      <c r="AX80" s="105">
        <v>1222</v>
      </c>
      <c r="AY80" s="105">
        <v>1207</v>
      </c>
      <c r="AZ80" s="105">
        <v>1047</v>
      </c>
      <c r="BA80" s="105">
        <v>1184</v>
      </c>
      <c r="BB80" s="105">
        <v>976</v>
      </c>
      <c r="BC80" s="105">
        <v>1130</v>
      </c>
      <c r="BD80" s="105">
        <v>1292</v>
      </c>
      <c r="BE80" s="105">
        <v>1159</v>
      </c>
      <c r="BF80" s="105">
        <v>1350</v>
      </c>
      <c r="BG80" s="105">
        <v>1605</v>
      </c>
      <c r="BH80" s="105">
        <v>1658</v>
      </c>
      <c r="BI80" s="105">
        <v>1791</v>
      </c>
      <c r="BJ80" s="105">
        <v>2018</v>
      </c>
      <c r="BK80" s="105">
        <v>346</v>
      </c>
      <c r="BL80" s="105">
        <v>393</v>
      </c>
      <c r="BM80" s="105">
        <v>513</v>
      </c>
      <c r="BN80" s="105">
        <v>580</v>
      </c>
      <c r="BO80" s="105">
        <v>1131</v>
      </c>
      <c r="BP80" s="105">
        <v>1010</v>
      </c>
      <c r="BQ80" s="105">
        <v>3693</v>
      </c>
      <c r="BR80" s="105">
        <v>2356</v>
      </c>
      <c r="BS80" s="105">
        <v>1010</v>
      </c>
      <c r="BT80" s="105">
        <v>1945</v>
      </c>
      <c r="BU80" s="105">
        <v>2646</v>
      </c>
      <c r="BV80" s="105">
        <v>300</v>
      </c>
      <c r="BW80" s="105">
        <v>400</v>
      </c>
      <c r="BX80" s="105">
        <v>323</v>
      </c>
      <c r="BY80" s="105">
        <v>421</v>
      </c>
      <c r="BZ80" s="139">
        <f t="shared" si="122"/>
        <v>-0.179337231968811</v>
      </c>
      <c r="CA80" s="139">
        <f t="shared" si="123"/>
        <v>0.303405572755418</v>
      </c>
      <c r="CB80" s="140">
        <f t="shared" si="124"/>
        <v>2808</v>
      </c>
      <c r="CC80" s="140">
        <f t="shared" si="67"/>
        <v>0</v>
      </c>
      <c r="CD80" s="140">
        <f t="shared" si="68"/>
        <v>0</v>
      </c>
      <c r="CE80" s="141">
        <f t="shared" si="125"/>
        <v>3627</v>
      </c>
      <c r="CF80" s="141">
        <f t="shared" si="126"/>
        <v>16417</v>
      </c>
      <c r="CG80" s="141">
        <f t="shared" si="127"/>
        <v>15923</v>
      </c>
      <c r="CH80" s="141">
        <f t="shared" si="128"/>
        <v>1144</v>
      </c>
      <c r="CI80" s="142">
        <f t="shared" si="69"/>
        <v>0</v>
      </c>
      <c r="CJ80" s="142">
        <f t="shared" si="70"/>
        <v>0</v>
      </c>
      <c r="CK80" s="143">
        <f t="shared" si="71"/>
        <v>0</v>
      </c>
      <c r="CL80" s="105">
        <f t="shared" si="72"/>
        <v>0</v>
      </c>
      <c r="CM80" s="105">
        <f t="shared" si="73"/>
        <v>575</v>
      </c>
      <c r="CN80" s="105">
        <f t="shared" si="74"/>
        <v>3052</v>
      </c>
      <c r="CO80" s="105">
        <f t="shared" si="75"/>
        <v>3438</v>
      </c>
      <c r="CP80" s="105">
        <f t="shared" si="76"/>
        <v>3398</v>
      </c>
      <c r="CQ80" s="105">
        <f t="shared" si="106"/>
        <v>4114</v>
      </c>
      <c r="CR80" s="105">
        <f t="shared" si="149"/>
        <v>5467</v>
      </c>
      <c r="CS80" s="105">
        <f t="shared" si="154"/>
        <v>1252</v>
      </c>
      <c r="CT80" s="105">
        <f t="shared" si="116"/>
        <v>2721</v>
      </c>
      <c r="CU80" s="105">
        <f t="shared" si="117"/>
        <v>7059</v>
      </c>
      <c r="CV80" s="105">
        <f t="shared" si="118"/>
        <v>4891</v>
      </c>
      <c r="CW80" s="139">
        <f t="shared" si="119"/>
        <v>-0.105359429303091</v>
      </c>
      <c r="CX80" s="139">
        <f t="shared" si="120"/>
        <v>-0.307125655191954</v>
      </c>
      <c r="CY80" s="131"/>
      <c r="CZ80" s="138" t="s">
        <v>1082</v>
      </c>
      <c r="DA80" s="138" t="s">
        <v>1082</v>
      </c>
      <c r="DB80" s="105">
        <v>28</v>
      </c>
      <c r="DC80" s="105">
        <v>5</v>
      </c>
      <c r="DD80" s="105">
        <v>249</v>
      </c>
      <c r="DE80" s="105"/>
      <c r="DF80" s="105"/>
      <c r="DG80" s="105"/>
      <c r="DH80" s="105"/>
      <c r="DI80" s="105"/>
      <c r="DJ80" s="105">
        <v>1508</v>
      </c>
      <c r="DK80" s="105">
        <v>389</v>
      </c>
      <c r="DL80" s="105">
        <v>1020</v>
      </c>
      <c r="DM80" s="105">
        <v>2096</v>
      </c>
      <c r="DN80" s="105"/>
      <c r="DO80" s="105"/>
      <c r="DP80" s="105"/>
      <c r="DQ80" s="105"/>
      <c r="DR80" s="105"/>
      <c r="DS80" s="105"/>
      <c r="DT80" s="105"/>
      <c r="DU80" s="105"/>
      <c r="DV80" s="105"/>
      <c r="DW80" s="105"/>
      <c r="DX80" s="105"/>
      <c r="DY80" s="105"/>
      <c r="DZ80" s="105"/>
      <c r="EA80" s="105"/>
      <c r="EB80" s="105"/>
      <c r="EC80" s="105"/>
      <c r="ED80" s="105"/>
      <c r="EE80" s="105"/>
      <c r="EF80" s="105"/>
      <c r="EG80" s="105"/>
      <c r="EH80" s="105"/>
      <c r="EI80" s="105"/>
      <c r="EJ80" s="105"/>
      <c r="EK80" s="105"/>
      <c r="EL80" s="105"/>
      <c r="EM80" s="105"/>
      <c r="EN80" s="105">
        <v>1030</v>
      </c>
      <c r="EO80" s="105">
        <v>28</v>
      </c>
      <c r="EP80" s="105">
        <v>440</v>
      </c>
      <c r="EQ80" s="105">
        <v>157</v>
      </c>
      <c r="ER80" s="105">
        <v>57</v>
      </c>
      <c r="ES80" s="105"/>
      <c r="ET80" s="105">
        <v>199</v>
      </c>
      <c r="EU80" s="105"/>
      <c r="EV80" s="105">
        <v>78</v>
      </c>
      <c r="EW80" s="105">
        <v>230</v>
      </c>
      <c r="EX80" s="105">
        <v>90</v>
      </c>
      <c r="EY80" s="105">
        <v>397</v>
      </c>
      <c r="EZ80" s="105">
        <v>486</v>
      </c>
      <c r="FA80" s="105">
        <v>1020</v>
      </c>
      <c r="FB80" s="105">
        <v>280</v>
      </c>
      <c r="FC80" s="105">
        <v>57</v>
      </c>
      <c r="FD80" s="105">
        <v>127</v>
      </c>
      <c r="FE80" s="105">
        <v>214</v>
      </c>
      <c r="FF80" s="105">
        <v>896</v>
      </c>
      <c r="FG80" s="105">
        <v>718</v>
      </c>
      <c r="FH80" s="105">
        <v>1168</v>
      </c>
      <c r="FI80" s="105">
        <v>496</v>
      </c>
      <c r="FJ80" s="105">
        <v>590</v>
      </c>
      <c r="FK80" s="105">
        <v>359</v>
      </c>
      <c r="FL80" s="105">
        <v>12</v>
      </c>
      <c r="FM80" s="105">
        <v>1</v>
      </c>
      <c r="FN80" s="105">
        <v>0</v>
      </c>
      <c r="FO80" s="105">
        <v>0</v>
      </c>
      <c r="FP80" s="105">
        <v>0</v>
      </c>
      <c r="FQ80" s="105">
        <v>171</v>
      </c>
      <c r="FR80" s="105">
        <v>100</v>
      </c>
      <c r="FS80" s="105">
        <v>17</v>
      </c>
      <c r="FT80" s="105">
        <v>1483</v>
      </c>
      <c r="FU80" s="105">
        <v>0</v>
      </c>
      <c r="FV80" s="105">
        <v>0</v>
      </c>
      <c r="FW80" s="105">
        <v>0</v>
      </c>
      <c r="FX80" s="105">
        <v>0</v>
      </c>
      <c r="FY80" s="144" t="str">
        <f t="shared" si="129"/>
        <v/>
      </c>
      <c r="FZ80" s="144" t="str">
        <f t="shared" si="130"/>
        <v/>
      </c>
      <c r="GA80" s="140">
        <f t="shared" si="131"/>
        <v>5295</v>
      </c>
      <c r="GB80" s="140">
        <v>0</v>
      </c>
      <c r="GC80" s="140">
        <v>0</v>
      </c>
      <c r="GD80" s="141">
        <f t="shared" si="132"/>
        <v>2219</v>
      </c>
      <c r="GE80" s="141">
        <f t="shared" si="133"/>
        <v>5949</v>
      </c>
      <c r="GF80" s="141">
        <f t="shared" si="134"/>
        <v>2733</v>
      </c>
      <c r="GG80" s="141">
        <f t="shared" si="135"/>
        <v>0</v>
      </c>
      <c r="GH80" s="142">
        <v>0</v>
      </c>
      <c r="GI80" s="142">
        <v>0</v>
      </c>
      <c r="GJ80" s="142">
        <v>0</v>
      </c>
      <c r="GK80" s="143">
        <v>1030</v>
      </c>
      <c r="GL80" s="105">
        <v>625</v>
      </c>
      <c r="GM80" s="105">
        <v>256</v>
      </c>
      <c r="GN80" s="105">
        <v>308</v>
      </c>
      <c r="GO80" s="105">
        <v>973</v>
      </c>
      <c r="GP80" s="105">
        <v>1357</v>
      </c>
      <c r="GQ80" s="105">
        <f t="shared" si="145"/>
        <v>1237</v>
      </c>
      <c r="GR80" s="105">
        <f t="shared" si="146"/>
        <v>2382</v>
      </c>
      <c r="GS80" s="105">
        <f t="shared" si="147"/>
        <v>961</v>
      </c>
      <c r="GT80" s="105">
        <f t="shared" si="150"/>
        <v>1</v>
      </c>
      <c r="GU80" s="105">
        <f t="shared" si="151"/>
        <v>271</v>
      </c>
      <c r="GV80" s="105">
        <f t="shared" si="136"/>
        <v>1500</v>
      </c>
      <c r="GW80" s="139">
        <f t="shared" si="97"/>
        <v>-0.370277078085642</v>
      </c>
      <c r="GX80" s="139">
        <f t="shared" si="98"/>
        <v>4.53505535055351</v>
      </c>
      <c r="GY80" s="147"/>
      <c r="GZ80" s="138" t="s">
        <v>1083</v>
      </c>
      <c r="HA80" s="105">
        <v>34</v>
      </c>
      <c r="HB80" s="105">
        <v>5</v>
      </c>
      <c r="HC80" s="105"/>
      <c r="HD80" s="105"/>
      <c r="HE80" s="105">
        <v>1</v>
      </c>
      <c r="HF80" s="105"/>
      <c r="HG80" s="105"/>
      <c r="HH80" s="105"/>
      <c r="HI80" s="105">
        <v>48</v>
      </c>
      <c r="HJ80" s="105">
        <v>46</v>
      </c>
      <c r="HK80" s="105">
        <v>51</v>
      </c>
      <c r="HL80" s="105">
        <v>28</v>
      </c>
      <c r="HM80" s="105">
        <v>147</v>
      </c>
      <c r="HN80" s="105"/>
      <c r="HO80" s="105"/>
      <c r="HP80" s="105">
        <v>5</v>
      </c>
      <c r="HQ80" s="105"/>
      <c r="HR80" s="105">
        <v>3</v>
      </c>
      <c r="HS80" s="105"/>
      <c r="HT80" s="105">
        <v>1</v>
      </c>
      <c r="HU80" s="105"/>
      <c r="HV80" s="105"/>
      <c r="HW80" s="105"/>
      <c r="HX80" s="105"/>
      <c r="HY80" s="105"/>
      <c r="HZ80" s="105"/>
      <c r="IA80" s="105"/>
      <c r="IB80" s="105"/>
      <c r="IC80" s="105"/>
      <c r="ID80" s="105"/>
      <c r="IE80" s="105"/>
      <c r="IF80" s="105"/>
      <c r="IG80" s="105"/>
      <c r="IH80" s="105"/>
      <c r="II80" s="105"/>
      <c r="IJ80" s="105"/>
      <c r="IK80" s="105"/>
      <c r="IL80" s="105"/>
      <c r="IM80" s="105"/>
      <c r="IN80" s="105"/>
      <c r="IO80" s="105"/>
      <c r="IP80" s="105"/>
      <c r="IQ80" s="105"/>
      <c r="IR80" s="105"/>
      <c r="IS80" s="105"/>
      <c r="IT80" s="105"/>
      <c r="IU80" s="105"/>
      <c r="IV80" s="105"/>
      <c r="IW80" s="105"/>
      <c r="IX80" s="105"/>
      <c r="IY80" s="105"/>
      <c r="IZ80" s="105"/>
      <c r="JA80" s="105"/>
      <c r="JB80" s="105"/>
      <c r="JC80" s="105"/>
      <c r="JD80" s="105"/>
      <c r="JE80" s="105"/>
      <c r="JF80" s="105"/>
      <c r="JG80" s="105"/>
      <c r="JH80" s="105"/>
      <c r="JI80" s="138" t="s">
        <v>1083</v>
      </c>
      <c r="JJ80" s="105">
        <v>34</v>
      </c>
      <c r="JK80" s="105">
        <v>5</v>
      </c>
      <c r="JL80" s="105"/>
      <c r="JM80" s="105"/>
      <c r="JN80" s="105">
        <v>1</v>
      </c>
      <c r="JO80" s="105"/>
      <c r="JP80" s="105"/>
      <c r="JQ80" s="105"/>
      <c r="JR80" s="105">
        <v>48</v>
      </c>
      <c r="JS80" s="105">
        <v>46</v>
      </c>
      <c r="JT80" s="105">
        <v>51</v>
      </c>
      <c r="JU80" s="105">
        <v>28</v>
      </c>
      <c r="JV80" s="105">
        <v>147</v>
      </c>
      <c r="JW80" s="105"/>
      <c r="JX80" s="105"/>
      <c r="JY80" s="105">
        <v>5</v>
      </c>
      <c r="JZ80" s="105"/>
      <c r="KA80" s="105">
        <v>3</v>
      </c>
      <c r="KB80" s="105"/>
      <c r="KC80" s="105">
        <v>1</v>
      </c>
      <c r="KD80" s="105"/>
      <c r="KE80" s="105"/>
      <c r="KF80" s="105"/>
      <c r="KG80" s="105"/>
      <c r="KH80" s="105"/>
      <c r="KI80" s="105"/>
      <c r="KJ80" s="105"/>
      <c r="KK80" s="105"/>
      <c r="KL80" s="105"/>
      <c r="KM80" s="105"/>
      <c r="KN80" s="105"/>
      <c r="KO80" s="105"/>
      <c r="KP80" s="105"/>
      <c r="KQ80" s="105"/>
      <c r="KR80" s="105"/>
      <c r="KS80" s="105"/>
      <c r="KT80" s="105"/>
      <c r="KU80" s="105"/>
      <c r="KV80" s="105"/>
      <c r="KW80" s="105"/>
      <c r="KX80" s="105"/>
      <c r="KY80" s="105"/>
      <c r="KZ80" s="105"/>
      <c r="LA80" s="105"/>
      <c r="LB80" s="105"/>
      <c r="LC80" s="105"/>
      <c r="LD80" s="105"/>
      <c r="LE80" s="105"/>
      <c r="LF80" s="105"/>
      <c r="LG80" s="105"/>
      <c r="LH80" s="105"/>
      <c r="LI80" s="105"/>
      <c r="LJ80" s="105"/>
      <c r="LK80" s="105"/>
      <c r="LL80" s="105"/>
      <c r="LM80" s="105"/>
      <c r="LN80" s="105"/>
      <c r="LO80" s="105"/>
      <c r="LP80" s="105"/>
      <c r="LQ80" s="105"/>
      <c r="LR80" s="105">
        <v>0</v>
      </c>
      <c r="LS80" s="105">
        <v>0</v>
      </c>
      <c r="LT80" s="105">
        <v>0</v>
      </c>
      <c r="LU80" s="105"/>
      <c r="LV80" s="105"/>
      <c r="LW80" s="105">
        <v>0</v>
      </c>
      <c r="LX80" s="105">
        <v>0</v>
      </c>
      <c r="LY80" s="105">
        <v>0</v>
      </c>
      <c r="LZ80" s="105">
        <v>0</v>
      </c>
      <c r="MA80" s="105">
        <v>0</v>
      </c>
      <c r="MB80" s="105">
        <v>0</v>
      </c>
      <c r="MC80" s="105">
        <v>0</v>
      </c>
      <c r="MD80" s="105">
        <v>0</v>
      </c>
      <c r="ME80" s="105" t="e">
        <v>#N/A</v>
      </c>
      <c r="MF80" s="105">
        <v>0</v>
      </c>
      <c r="MG80" s="144" t="str">
        <f t="shared" si="137"/>
        <v/>
      </c>
      <c r="MH80" s="144" t="str">
        <f t="shared" si="138"/>
        <v/>
      </c>
      <c r="MJ80" s="143">
        <f t="shared" si="139"/>
        <v>213</v>
      </c>
      <c r="MK80" s="143">
        <f t="shared" si="84"/>
        <v>156</v>
      </c>
      <c r="ML80" s="143">
        <f t="shared" si="85"/>
        <v>0</v>
      </c>
      <c r="MM80" s="142">
        <f t="shared" si="140"/>
        <v>0</v>
      </c>
      <c r="MN80" s="142">
        <f t="shared" si="141"/>
        <v>0</v>
      </c>
      <c r="MO80" s="142">
        <f t="shared" si="142"/>
        <v>0</v>
      </c>
      <c r="MQ80" s="142">
        <f t="shared" si="107"/>
        <v>0</v>
      </c>
      <c r="MR80" s="143">
        <f t="shared" si="108"/>
        <v>0</v>
      </c>
      <c r="MS80" s="105">
        <f t="shared" si="109"/>
        <v>0</v>
      </c>
      <c r="MT80" s="105">
        <f t="shared" si="110"/>
        <v>0</v>
      </c>
      <c r="MU80" s="105" t="str">
        <f t="shared" si="148"/>
        <v/>
      </c>
      <c r="MV80" s="105" t="str">
        <f t="shared" si="111"/>
        <v/>
      </c>
      <c r="MW80" s="105" t="str">
        <f t="shared" si="112"/>
        <v/>
      </c>
      <c r="MX80" s="105"/>
      <c r="MY80" s="105"/>
      <c r="MZ80" s="105">
        <f t="shared" si="152"/>
        <v>0</v>
      </c>
      <c r="NA80" s="105">
        <f t="shared" si="114"/>
        <v>0</v>
      </c>
      <c r="NB80" s="105">
        <f t="shared" si="153"/>
        <v>0</v>
      </c>
      <c r="NC80" s="105">
        <f t="shared" si="121"/>
        <v>0</v>
      </c>
      <c r="ND80" s="144" t="str">
        <f t="shared" si="143"/>
        <v/>
      </c>
      <c r="NE80" s="144" t="str">
        <f t="shared" si="144"/>
        <v/>
      </c>
    </row>
    <row r="81" ht="15" spans="2:369">
      <c r="B81" s="138" t="s">
        <v>1072</v>
      </c>
      <c r="C81" s="105"/>
      <c r="D81" s="105"/>
      <c r="E81" s="105"/>
      <c r="F81" s="105"/>
      <c r="G81" s="105">
        <v>17</v>
      </c>
      <c r="H81" s="105">
        <v>52</v>
      </c>
      <c r="I81" s="105">
        <v>38</v>
      </c>
      <c r="J81" s="105">
        <v>363</v>
      </c>
      <c r="K81" s="105">
        <v>834</v>
      </c>
      <c r="L81" s="105">
        <v>425</v>
      </c>
      <c r="M81" s="105">
        <v>489</v>
      </c>
      <c r="N81" s="105">
        <v>590</v>
      </c>
      <c r="O81" s="105">
        <v>955</v>
      </c>
      <c r="P81" s="105">
        <v>9</v>
      </c>
      <c r="Q81" s="105">
        <v>60</v>
      </c>
      <c r="R81" s="105">
        <v>419</v>
      </c>
      <c r="S81" s="105">
        <v>415</v>
      </c>
      <c r="T81" s="105">
        <v>1060</v>
      </c>
      <c r="U81" s="105">
        <v>23</v>
      </c>
      <c r="V81" s="105">
        <v>127</v>
      </c>
      <c r="W81" s="105">
        <v>102</v>
      </c>
      <c r="X81" s="105">
        <v>106</v>
      </c>
      <c r="Y81" s="105">
        <v>7</v>
      </c>
      <c r="Z81" s="105">
        <v>1951</v>
      </c>
      <c r="AA81" s="105">
        <v>9</v>
      </c>
      <c r="AB81" s="105"/>
      <c r="AC81" s="105">
        <v>55</v>
      </c>
      <c r="AD81" s="105">
        <v>21</v>
      </c>
      <c r="AE81" s="105">
        <v>6</v>
      </c>
      <c r="AF81" s="105">
        <v>5</v>
      </c>
      <c r="AG81" s="105">
        <v>5</v>
      </c>
      <c r="AH81" s="105">
        <v>15</v>
      </c>
      <c r="AI81" s="105">
        <v>29</v>
      </c>
      <c r="AJ81" s="105">
        <v>78</v>
      </c>
      <c r="AK81" s="105">
        <v>489</v>
      </c>
      <c r="AL81" s="105">
        <v>690</v>
      </c>
      <c r="AM81" s="105">
        <v>73</v>
      </c>
      <c r="AN81" s="105">
        <v>17</v>
      </c>
      <c r="AO81" s="105">
        <v>47</v>
      </c>
      <c r="AP81" s="105">
        <v>76</v>
      </c>
      <c r="AQ81" s="105">
        <v>429</v>
      </c>
      <c r="AR81" s="105">
        <v>572</v>
      </c>
      <c r="AS81" s="105">
        <v>1272</v>
      </c>
      <c r="AT81" s="105">
        <v>1980</v>
      </c>
      <c r="AU81" s="105">
        <v>1834</v>
      </c>
      <c r="AV81" s="105">
        <v>1569</v>
      </c>
      <c r="AW81" s="105">
        <v>1898</v>
      </c>
      <c r="AX81" s="105">
        <v>1407</v>
      </c>
      <c r="AY81" s="105">
        <v>2254</v>
      </c>
      <c r="AZ81" s="105">
        <v>1511</v>
      </c>
      <c r="BA81" s="105">
        <v>2307</v>
      </c>
      <c r="BB81" s="105">
        <v>1862</v>
      </c>
      <c r="BC81" s="105">
        <v>806</v>
      </c>
      <c r="BD81" s="105">
        <v>2328</v>
      </c>
      <c r="BE81" s="105">
        <v>2253</v>
      </c>
      <c r="BF81" s="105">
        <v>2301</v>
      </c>
      <c r="BG81" s="105">
        <v>1201</v>
      </c>
      <c r="BH81" s="105">
        <v>1611</v>
      </c>
      <c r="BI81" s="105">
        <v>1657</v>
      </c>
      <c r="BJ81" s="105">
        <v>2809</v>
      </c>
      <c r="BK81" s="105">
        <v>571</v>
      </c>
      <c r="BL81" s="105">
        <v>102</v>
      </c>
      <c r="BM81" s="105">
        <v>115</v>
      </c>
      <c r="BN81" s="105">
        <v>294</v>
      </c>
      <c r="BO81" s="105">
        <v>306</v>
      </c>
      <c r="BP81" s="105">
        <v>605</v>
      </c>
      <c r="BQ81" s="105">
        <v>255</v>
      </c>
      <c r="BR81" s="105">
        <v>241</v>
      </c>
      <c r="BS81" s="105">
        <v>235</v>
      </c>
      <c r="BT81" s="105">
        <v>460</v>
      </c>
      <c r="BU81" s="105">
        <v>226</v>
      </c>
      <c r="BV81" s="105">
        <v>229</v>
      </c>
      <c r="BW81" s="105">
        <v>604</v>
      </c>
      <c r="BX81" s="105">
        <v>238</v>
      </c>
      <c r="BY81" s="105">
        <v>666</v>
      </c>
      <c r="BZ81" s="139">
        <f t="shared" si="122"/>
        <v>4.79130434782609</v>
      </c>
      <c r="CA81" s="139">
        <f t="shared" si="123"/>
        <v>1.79831932773109</v>
      </c>
      <c r="CB81" s="140">
        <f t="shared" si="124"/>
        <v>2808</v>
      </c>
      <c r="CC81" s="140">
        <f t="shared" si="67"/>
        <v>5234</v>
      </c>
      <c r="CD81" s="140">
        <f t="shared" si="68"/>
        <v>1402</v>
      </c>
      <c r="CE81" s="141">
        <f t="shared" si="125"/>
        <v>11174</v>
      </c>
      <c r="CF81" s="141">
        <f t="shared" si="126"/>
        <v>22900</v>
      </c>
      <c r="CG81" s="141">
        <f t="shared" si="127"/>
        <v>3639</v>
      </c>
      <c r="CH81" s="141">
        <f t="shared" si="128"/>
        <v>1508</v>
      </c>
      <c r="CI81" s="142">
        <f t="shared" si="69"/>
        <v>49</v>
      </c>
      <c r="CJ81" s="142">
        <f t="shared" si="70"/>
        <v>1257</v>
      </c>
      <c r="CK81" s="143">
        <f t="shared" si="71"/>
        <v>137</v>
      </c>
      <c r="CL81" s="105">
        <f t="shared" si="72"/>
        <v>1077</v>
      </c>
      <c r="CM81" s="105">
        <f t="shared" si="73"/>
        <v>5086</v>
      </c>
      <c r="CN81" s="105">
        <f t="shared" si="74"/>
        <v>4874</v>
      </c>
      <c r="CO81" s="105">
        <f t="shared" si="75"/>
        <v>6072</v>
      </c>
      <c r="CP81" s="105">
        <f t="shared" si="76"/>
        <v>4996</v>
      </c>
      <c r="CQ81" s="105">
        <f t="shared" si="106"/>
        <v>5755</v>
      </c>
      <c r="CR81" s="105">
        <f t="shared" si="149"/>
        <v>6077</v>
      </c>
      <c r="CS81" s="105">
        <f t="shared" si="154"/>
        <v>788</v>
      </c>
      <c r="CT81" s="105">
        <f t="shared" si="116"/>
        <v>1205</v>
      </c>
      <c r="CU81" s="105">
        <f t="shared" si="117"/>
        <v>731</v>
      </c>
      <c r="CV81" s="105">
        <f t="shared" si="118"/>
        <v>915</v>
      </c>
      <c r="CW81" s="139">
        <f t="shared" si="119"/>
        <v>-0.84943228566727</v>
      </c>
      <c r="CX81" s="139">
        <f t="shared" si="120"/>
        <v>0.25170998632011</v>
      </c>
      <c r="CY81" s="131"/>
      <c r="CZ81" s="138" t="s">
        <v>1084</v>
      </c>
      <c r="DA81" s="138" t="s">
        <v>1084</v>
      </c>
      <c r="DB81" s="105"/>
      <c r="DC81" s="105"/>
      <c r="DD81" s="105"/>
      <c r="DE81" s="105"/>
      <c r="DF81" s="105"/>
      <c r="DG81" s="105"/>
      <c r="DH81" s="105"/>
      <c r="DI81" s="105"/>
      <c r="DJ81" s="105"/>
      <c r="DK81" s="105"/>
      <c r="DL81" s="105"/>
      <c r="DM81" s="105"/>
      <c r="DN81" s="105"/>
      <c r="DO81" s="105"/>
      <c r="DP81" s="105"/>
      <c r="DQ81" s="105"/>
      <c r="DR81" s="105"/>
      <c r="DS81" s="105"/>
      <c r="DT81" s="105"/>
      <c r="DU81" s="105"/>
      <c r="DV81" s="105"/>
      <c r="DW81" s="105"/>
      <c r="DX81" s="105"/>
      <c r="DY81" s="105"/>
      <c r="DZ81" s="105"/>
      <c r="EA81" s="105"/>
      <c r="EB81" s="105"/>
      <c r="EC81" s="105"/>
      <c r="ED81" s="105"/>
      <c r="EE81" s="105">
        <v>207</v>
      </c>
      <c r="EF81" s="105">
        <v>309</v>
      </c>
      <c r="EG81" s="105">
        <v>411</v>
      </c>
      <c r="EH81" s="105">
        <v>260</v>
      </c>
      <c r="EI81" s="105">
        <v>277</v>
      </c>
      <c r="EJ81" s="105">
        <v>553</v>
      </c>
      <c r="EK81" s="105">
        <v>583</v>
      </c>
      <c r="EL81" s="105">
        <v>506</v>
      </c>
      <c r="EM81" s="105">
        <v>375</v>
      </c>
      <c r="EN81" s="105">
        <v>597</v>
      </c>
      <c r="EO81" s="105">
        <v>537</v>
      </c>
      <c r="EP81" s="105">
        <v>229</v>
      </c>
      <c r="EQ81" s="105">
        <v>302</v>
      </c>
      <c r="ER81" s="105">
        <v>155</v>
      </c>
      <c r="ES81" s="105">
        <v>123</v>
      </c>
      <c r="ET81" s="105">
        <v>96</v>
      </c>
      <c r="EU81" s="105">
        <v>44</v>
      </c>
      <c r="EV81" s="105">
        <v>28</v>
      </c>
      <c r="EW81" s="105">
        <v>19</v>
      </c>
      <c r="EX81" s="105">
        <v>134</v>
      </c>
      <c r="EY81" s="105">
        <v>15</v>
      </c>
      <c r="EZ81" s="105">
        <v>415</v>
      </c>
      <c r="FA81" s="105">
        <v>190</v>
      </c>
      <c r="FB81" s="105">
        <v>367</v>
      </c>
      <c r="FC81" s="105">
        <v>305</v>
      </c>
      <c r="FD81" s="105">
        <v>808</v>
      </c>
      <c r="FE81" s="105">
        <v>180</v>
      </c>
      <c r="FF81" s="105">
        <v>794</v>
      </c>
      <c r="FG81" s="105">
        <v>458</v>
      </c>
      <c r="FH81" s="105">
        <v>594</v>
      </c>
      <c r="FI81" s="105">
        <v>280</v>
      </c>
      <c r="FJ81" s="105">
        <v>22</v>
      </c>
      <c r="FK81" s="105">
        <v>24</v>
      </c>
      <c r="FL81" s="105">
        <v>32</v>
      </c>
      <c r="FM81" s="105">
        <v>16</v>
      </c>
      <c r="FN81" s="105">
        <v>0</v>
      </c>
      <c r="FO81" s="105">
        <v>0</v>
      </c>
      <c r="FP81" s="105">
        <v>0</v>
      </c>
      <c r="FQ81" s="105">
        <v>0</v>
      </c>
      <c r="FR81" s="105">
        <v>0</v>
      </c>
      <c r="FS81" s="105">
        <v>0</v>
      </c>
      <c r="FT81" s="105">
        <v>0</v>
      </c>
      <c r="FU81" s="105">
        <v>0</v>
      </c>
      <c r="FV81" s="105">
        <v>0</v>
      </c>
      <c r="FW81" s="105">
        <v>0</v>
      </c>
      <c r="FX81" s="105">
        <v>0</v>
      </c>
      <c r="FY81" s="144" t="str">
        <f t="shared" si="129"/>
        <v/>
      </c>
      <c r="FZ81" s="144" t="str">
        <f t="shared" si="130"/>
        <v/>
      </c>
      <c r="GA81" s="140">
        <f t="shared" si="131"/>
        <v>0</v>
      </c>
      <c r="GB81" s="140">
        <v>0</v>
      </c>
      <c r="GC81" s="140">
        <v>2600</v>
      </c>
      <c r="GD81" s="141">
        <f t="shared" si="132"/>
        <v>3011</v>
      </c>
      <c r="GE81" s="141">
        <f t="shared" si="133"/>
        <v>4540</v>
      </c>
      <c r="GF81" s="141">
        <f t="shared" si="134"/>
        <v>94</v>
      </c>
      <c r="GG81" s="141">
        <f t="shared" si="135"/>
        <v>0</v>
      </c>
      <c r="GH81" s="142">
        <v>207</v>
      </c>
      <c r="GI81" s="142">
        <v>980</v>
      </c>
      <c r="GJ81" s="142">
        <v>1413</v>
      </c>
      <c r="GK81" s="143">
        <v>1478</v>
      </c>
      <c r="GL81" s="105">
        <v>1068</v>
      </c>
      <c r="GM81" s="105">
        <v>374</v>
      </c>
      <c r="GN81" s="105">
        <v>91</v>
      </c>
      <c r="GO81" s="105">
        <v>564</v>
      </c>
      <c r="GP81" s="105">
        <v>862</v>
      </c>
      <c r="GQ81" s="105">
        <f t="shared" si="145"/>
        <v>1782</v>
      </c>
      <c r="GR81" s="105">
        <f t="shared" si="146"/>
        <v>1332</v>
      </c>
      <c r="GS81" s="105">
        <f t="shared" si="147"/>
        <v>78</v>
      </c>
      <c r="GT81" s="105">
        <f t="shared" si="150"/>
        <v>16</v>
      </c>
      <c r="GU81" s="105">
        <f t="shared" si="151"/>
        <v>0</v>
      </c>
      <c r="GV81" s="105">
        <f t="shared" si="136"/>
        <v>0</v>
      </c>
      <c r="GW81" s="139" t="str">
        <f t="shared" si="97"/>
        <v/>
      </c>
      <c r="GX81" s="139" t="str">
        <f t="shared" si="98"/>
        <v/>
      </c>
      <c r="GY81" s="147"/>
      <c r="GZ81" s="138" t="s">
        <v>1085</v>
      </c>
      <c r="HA81" s="105">
        <v>507</v>
      </c>
      <c r="HB81" s="105">
        <v>56</v>
      </c>
      <c r="HC81" s="105">
        <v>372</v>
      </c>
      <c r="HD81" s="105">
        <v>545</v>
      </c>
      <c r="HE81" s="105">
        <v>938</v>
      </c>
      <c r="HF81" s="105">
        <v>1250</v>
      </c>
      <c r="HG81" s="105">
        <v>1068</v>
      </c>
      <c r="HH81" s="105">
        <v>1239</v>
      </c>
      <c r="HI81" s="105">
        <v>1227</v>
      </c>
      <c r="HJ81" s="105">
        <v>1222</v>
      </c>
      <c r="HK81" s="105">
        <v>1214</v>
      </c>
      <c r="HL81" s="105">
        <v>1781</v>
      </c>
      <c r="HM81" s="105">
        <v>137</v>
      </c>
      <c r="HN81" s="105">
        <v>305</v>
      </c>
      <c r="HO81" s="105">
        <v>507</v>
      </c>
      <c r="HP81" s="105">
        <v>716</v>
      </c>
      <c r="HQ81" s="105">
        <v>115</v>
      </c>
      <c r="HR81" s="105">
        <v>16</v>
      </c>
      <c r="HS81" s="105"/>
      <c r="HT81" s="105"/>
      <c r="HU81" s="105"/>
      <c r="HV81" s="105"/>
      <c r="HW81" s="105"/>
      <c r="HX81" s="105"/>
      <c r="HY81" s="105"/>
      <c r="HZ81" s="105"/>
      <c r="IA81" s="105"/>
      <c r="IB81" s="105"/>
      <c r="IC81" s="105"/>
      <c r="ID81" s="105"/>
      <c r="IE81" s="105"/>
      <c r="IF81" s="105"/>
      <c r="IG81" s="105"/>
      <c r="IH81" s="105"/>
      <c r="II81" s="105"/>
      <c r="IJ81" s="105"/>
      <c r="IK81" s="105"/>
      <c r="IL81" s="105"/>
      <c r="IM81" s="105"/>
      <c r="IN81" s="105"/>
      <c r="IO81" s="105"/>
      <c r="IP81" s="105"/>
      <c r="IQ81" s="105"/>
      <c r="IR81" s="105"/>
      <c r="IS81" s="105"/>
      <c r="IT81" s="105"/>
      <c r="IU81" s="105"/>
      <c r="IV81" s="105"/>
      <c r="IW81" s="105"/>
      <c r="IX81" s="105"/>
      <c r="IY81" s="105"/>
      <c r="IZ81" s="105"/>
      <c r="JA81" s="105"/>
      <c r="JB81" s="105"/>
      <c r="JC81" s="105"/>
      <c r="JD81" s="105"/>
      <c r="JE81" s="105"/>
      <c r="JF81" s="105"/>
      <c r="JG81" s="105"/>
      <c r="JH81" s="105"/>
      <c r="JI81" s="138" t="s">
        <v>1085</v>
      </c>
      <c r="JJ81" s="105">
        <v>507</v>
      </c>
      <c r="JK81" s="105">
        <v>56</v>
      </c>
      <c r="JL81" s="105">
        <v>372</v>
      </c>
      <c r="JM81" s="105">
        <v>545</v>
      </c>
      <c r="JN81" s="105">
        <v>938</v>
      </c>
      <c r="JO81" s="105">
        <v>1250</v>
      </c>
      <c r="JP81" s="105">
        <v>1068</v>
      </c>
      <c r="JQ81" s="105">
        <v>1239</v>
      </c>
      <c r="JR81" s="105">
        <v>1227</v>
      </c>
      <c r="JS81" s="105">
        <v>1222</v>
      </c>
      <c r="JT81" s="105">
        <v>1214</v>
      </c>
      <c r="JU81" s="105">
        <v>1781</v>
      </c>
      <c r="JV81" s="105">
        <v>137</v>
      </c>
      <c r="JW81" s="105">
        <v>305</v>
      </c>
      <c r="JX81" s="105">
        <v>507</v>
      </c>
      <c r="JY81" s="105">
        <v>716</v>
      </c>
      <c r="JZ81" s="105">
        <v>115</v>
      </c>
      <c r="KA81" s="105">
        <v>16</v>
      </c>
      <c r="KB81" s="105"/>
      <c r="KC81" s="105"/>
      <c r="KD81" s="105"/>
      <c r="KE81" s="105"/>
      <c r="KF81" s="105"/>
      <c r="KG81" s="105"/>
      <c r="KH81" s="105"/>
      <c r="KI81" s="105"/>
      <c r="KJ81" s="105"/>
      <c r="KK81" s="105"/>
      <c r="KL81" s="105"/>
      <c r="KM81" s="105"/>
      <c r="KN81" s="105"/>
      <c r="KO81" s="105"/>
      <c r="KP81" s="105"/>
      <c r="KQ81" s="105"/>
      <c r="KR81" s="105"/>
      <c r="KS81" s="105"/>
      <c r="KT81" s="105"/>
      <c r="KU81" s="105"/>
      <c r="KV81" s="105"/>
      <c r="KW81" s="105"/>
      <c r="KX81" s="105"/>
      <c r="KY81" s="105"/>
      <c r="KZ81" s="105"/>
      <c r="LA81" s="105"/>
      <c r="LB81" s="105"/>
      <c r="LC81" s="105"/>
      <c r="LD81" s="105"/>
      <c r="LE81" s="105"/>
      <c r="LF81" s="105"/>
      <c r="LG81" s="105"/>
      <c r="LH81" s="105"/>
      <c r="LI81" s="105"/>
      <c r="LJ81" s="105"/>
      <c r="LK81" s="105"/>
      <c r="LL81" s="105"/>
      <c r="LM81" s="105"/>
      <c r="LN81" s="105"/>
      <c r="LO81" s="105"/>
      <c r="LP81" s="105"/>
      <c r="LQ81" s="105"/>
      <c r="LR81" s="105">
        <v>0</v>
      </c>
      <c r="LS81" s="105">
        <v>0</v>
      </c>
      <c r="LT81" s="105">
        <v>0</v>
      </c>
      <c r="LU81" s="105">
        <v>22</v>
      </c>
      <c r="LV81" s="105">
        <v>13</v>
      </c>
      <c r="LW81" s="105">
        <v>0</v>
      </c>
      <c r="LX81" s="105">
        <v>0</v>
      </c>
      <c r="LY81" s="105">
        <v>0</v>
      </c>
      <c r="LZ81" s="105">
        <v>0</v>
      </c>
      <c r="MA81" s="105">
        <v>0</v>
      </c>
      <c r="MB81" s="105">
        <v>0</v>
      </c>
      <c r="MC81" s="105">
        <v>0</v>
      </c>
      <c r="MD81" s="105">
        <v>0</v>
      </c>
      <c r="ME81" s="105" t="e">
        <v>#N/A</v>
      </c>
      <c r="MF81" s="105">
        <v>0</v>
      </c>
      <c r="MG81" s="144" t="str">
        <f t="shared" si="137"/>
        <v/>
      </c>
      <c r="MH81" s="144" t="str">
        <f t="shared" si="138"/>
        <v/>
      </c>
      <c r="MJ81" s="143">
        <f t="shared" si="139"/>
        <v>11419</v>
      </c>
      <c r="MK81" s="143">
        <f t="shared" si="84"/>
        <v>1796</v>
      </c>
      <c r="ML81" s="143">
        <f t="shared" si="85"/>
        <v>0</v>
      </c>
      <c r="MM81" s="142">
        <f t="shared" si="140"/>
        <v>0</v>
      </c>
      <c r="MN81" s="142">
        <f t="shared" si="141"/>
        <v>0</v>
      </c>
      <c r="MO81" s="142">
        <f t="shared" si="142"/>
        <v>35</v>
      </c>
      <c r="MQ81" s="142">
        <f t="shared" si="107"/>
        <v>0</v>
      </c>
      <c r="MR81" s="143">
        <f t="shared" si="108"/>
        <v>0</v>
      </c>
      <c r="MS81" s="105">
        <f t="shared" si="109"/>
        <v>0</v>
      </c>
      <c r="MT81" s="105">
        <f t="shared" si="110"/>
        <v>0</v>
      </c>
      <c r="MU81" s="105" t="str">
        <f t="shared" si="148"/>
        <v/>
      </c>
      <c r="MV81" s="105" t="str">
        <f t="shared" si="111"/>
        <v/>
      </c>
      <c r="MW81" s="105" t="str">
        <f t="shared" si="112"/>
        <v/>
      </c>
      <c r="MX81" s="105"/>
      <c r="MY81" s="105"/>
      <c r="MZ81" s="105">
        <f t="shared" si="152"/>
        <v>0</v>
      </c>
      <c r="NA81" s="105">
        <f t="shared" si="114"/>
        <v>35</v>
      </c>
      <c r="NB81" s="105">
        <f t="shared" si="153"/>
        <v>0</v>
      </c>
      <c r="NC81" s="105">
        <f t="shared" si="121"/>
        <v>0</v>
      </c>
      <c r="ND81" s="144" t="str">
        <f t="shared" si="143"/>
        <v/>
      </c>
      <c r="NE81" s="144" t="str">
        <f t="shared" si="144"/>
        <v/>
      </c>
    </row>
    <row r="82" ht="15" spans="2:369">
      <c r="B82" s="138" t="s">
        <v>1086</v>
      </c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>
        <v>1272</v>
      </c>
      <c r="AW82" s="105">
        <v>940</v>
      </c>
      <c r="AX82" s="105">
        <v>1845</v>
      </c>
      <c r="AY82" s="105"/>
      <c r="AZ82" s="105">
        <v>200</v>
      </c>
      <c r="BA82" s="105">
        <v>1169</v>
      </c>
      <c r="BB82" s="105">
        <v>432</v>
      </c>
      <c r="BC82" s="105">
        <v>3491</v>
      </c>
      <c r="BD82" s="105">
        <v>1095</v>
      </c>
      <c r="BE82" s="105">
        <v>861</v>
      </c>
      <c r="BF82" s="105">
        <v>1796</v>
      </c>
      <c r="BG82" s="105">
        <v>445</v>
      </c>
      <c r="BH82" s="105">
        <v>1569</v>
      </c>
      <c r="BI82" s="105">
        <v>1583</v>
      </c>
      <c r="BJ82" s="105">
        <v>265</v>
      </c>
      <c r="BK82" s="105">
        <v>453</v>
      </c>
      <c r="BL82" s="105">
        <v>1117</v>
      </c>
      <c r="BM82" s="105">
        <v>2027</v>
      </c>
      <c r="BN82" s="105"/>
      <c r="BO82" s="105"/>
      <c r="BP82" s="105">
        <v>1235</v>
      </c>
      <c r="BQ82" s="105">
        <v>2115</v>
      </c>
      <c r="BR82" s="105"/>
      <c r="BS82" s="105">
        <v>6055</v>
      </c>
      <c r="BT82" s="105">
        <v>873</v>
      </c>
      <c r="BU82" s="105">
        <v>540</v>
      </c>
      <c r="BV82" s="105">
        <v>0</v>
      </c>
      <c r="BW82" s="105">
        <v>0</v>
      </c>
      <c r="BX82" s="105" t="e">
        <v>#N/A</v>
      </c>
      <c r="BY82" s="105"/>
      <c r="BZ82" s="139" t="str">
        <f t="shared" si="122"/>
        <v/>
      </c>
      <c r="CA82" s="139" t="str">
        <f t="shared" si="123"/>
        <v/>
      </c>
      <c r="CB82" s="140">
        <f t="shared" si="124"/>
        <v>0</v>
      </c>
      <c r="CC82" s="140">
        <f t="shared" si="67"/>
        <v>0</v>
      </c>
      <c r="CD82" s="140">
        <f t="shared" si="68"/>
        <v>0</v>
      </c>
      <c r="CE82" s="141">
        <f t="shared" si="125"/>
        <v>4057</v>
      </c>
      <c r="CF82" s="141">
        <f t="shared" si="126"/>
        <v>12906</v>
      </c>
      <c r="CG82" s="141">
        <f t="shared" si="127"/>
        <v>14415</v>
      </c>
      <c r="CH82" s="141" t="e">
        <f t="shared" si="128"/>
        <v>#N/A</v>
      </c>
      <c r="CI82" s="142">
        <f t="shared" si="69"/>
        <v>0</v>
      </c>
      <c r="CJ82" s="142">
        <f t="shared" si="70"/>
        <v>0</v>
      </c>
      <c r="CK82" s="143">
        <f t="shared" si="71"/>
        <v>0</v>
      </c>
      <c r="CL82" s="105">
        <f t="shared" si="72"/>
        <v>0</v>
      </c>
      <c r="CM82" s="105">
        <f t="shared" si="73"/>
        <v>0</v>
      </c>
      <c r="CN82" s="105">
        <f t="shared" si="74"/>
        <v>4057</v>
      </c>
      <c r="CO82" s="105">
        <f t="shared" si="75"/>
        <v>1369</v>
      </c>
      <c r="CP82" s="105">
        <f t="shared" si="76"/>
        <v>5018</v>
      </c>
      <c r="CQ82" s="105">
        <f t="shared" si="106"/>
        <v>3102</v>
      </c>
      <c r="CR82" s="105">
        <f t="shared" si="149"/>
        <v>3417</v>
      </c>
      <c r="CS82" s="105">
        <f t="shared" si="154"/>
        <v>3597</v>
      </c>
      <c r="CT82" s="105">
        <f t="shared" si="116"/>
        <v>1235</v>
      </c>
      <c r="CU82" s="105">
        <f t="shared" si="117"/>
        <v>8170</v>
      </c>
      <c r="CV82" s="105">
        <f t="shared" si="118"/>
        <v>1413</v>
      </c>
      <c r="CW82" s="139">
        <f t="shared" si="119"/>
        <v>-0.58647936786655</v>
      </c>
      <c r="CX82" s="139">
        <f t="shared" si="120"/>
        <v>-0.827050183598531</v>
      </c>
      <c r="CY82" s="131"/>
      <c r="CZ82" s="138" t="s">
        <v>1087</v>
      </c>
      <c r="DA82" s="138" t="s">
        <v>1087</v>
      </c>
      <c r="DB82" s="105"/>
      <c r="DC82" s="105"/>
      <c r="DD82" s="105"/>
      <c r="DE82" s="105"/>
      <c r="DF82" s="105"/>
      <c r="DG82" s="105"/>
      <c r="DH82" s="105"/>
      <c r="DI82" s="105"/>
      <c r="DJ82" s="105"/>
      <c r="DK82" s="105"/>
      <c r="DL82" s="105"/>
      <c r="DM82" s="105"/>
      <c r="DN82" s="105"/>
      <c r="DO82" s="105"/>
      <c r="DP82" s="105"/>
      <c r="DQ82" s="105"/>
      <c r="DR82" s="105"/>
      <c r="DS82" s="105"/>
      <c r="DT82" s="105"/>
      <c r="DU82" s="105"/>
      <c r="DV82" s="105"/>
      <c r="DW82" s="105">
        <v>336</v>
      </c>
      <c r="DX82" s="105">
        <v>625</v>
      </c>
      <c r="DY82" s="105">
        <v>688</v>
      </c>
      <c r="DZ82" s="105">
        <v>178</v>
      </c>
      <c r="EA82" s="105"/>
      <c r="EB82" s="105">
        <v>46</v>
      </c>
      <c r="EC82" s="105">
        <v>103</v>
      </c>
      <c r="ED82" s="105">
        <v>202</v>
      </c>
      <c r="EE82" s="105">
        <v>289</v>
      </c>
      <c r="EF82" s="105">
        <v>292</v>
      </c>
      <c r="EG82" s="105">
        <v>297</v>
      </c>
      <c r="EH82" s="105">
        <v>322</v>
      </c>
      <c r="EI82" s="105">
        <v>414</v>
      </c>
      <c r="EJ82" s="105">
        <v>420</v>
      </c>
      <c r="EK82" s="105">
        <v>257</v>
      </c>
      <c r="EL82" s="105">
        <v>286</v>
      </c>
      <c r="EM82" s="105">
        <v>27</v>
      </c>
      <c r="EN82" s="105">
        <v>114</v>
      </c>
      <c r="EO82" s="105">
        <v>43</v>
      </c>
      <c r="EP82" s="105"/>
      <c r="EQ82" s="105"/>
      <c r="ER82" s="105">
        <v>526</v>
      </c>
      <c r="ES82" s="105"/>
      <c r="ET82" s="105">
        <v>724</v>
      </c>
      <c r="EU82" s="105">
        <v>1012</v>
      </c>
      <c r="EV82" s="105">
        <v>450</v>
      </c>
      <c r="EW82" s="105">
        <v>660</v>
      </c>
      <c r="EX82" s="105">
        <v>829</v>
      </c>
      <c r="EY82" s="105">
        <v>1279</v>
      </c>
      <c r="EZ82" s="105">
        <v>1428</v>
      </c>
      <c r="FA82" s="105">
        <v>155</v>
      </c>
      <c r="FB82" s="105">
        <v>49</v>
      </c>
      <c r="FC82" s="105"/>
      <c r="FD82" s="105"/>
      <c r="FE82" s="105"/>
      <c r="FF82" s="105">
        <v>786</v>
      </c>
      <c r="FG82" s="105">
        <v>628</v>
      </c>
      <c r="FH82" s="105">
        <v>572</v>
      </c>
      <c r="FI82" s="105"/>
      <c r="FJ82" s="105">
        <v>0</v>
      </c>
      <c r="FK82" s="105">
        <v>0</v>
      </c>
      <c r="FL82" s="105">
        <v>0</v>
      </c>
      <c r="FM82" s="105">
        <v>0</v>
      </c>
      <c r="FN82" s="105">
        <v>0</v>
      </c>
      <c r="FO82" s="105">
        <v>0</v>
      </c>
      <c r="FP82" s="105">
        <v>0</v>
      </c>
      <c r="FQ82" s="105">
        <v>0</v>
      </c>
      <c r="FR82" s="105">
        <v>0</v>
      </c>
      <c r="FS82" s="105">
        <v>0</v>
      </c>
      <c r="FT82" s="105">
        <v>0</v>
      </c>
      <c r="FU82" s="105">
        <v>0</v>
      </c>
      <c r="FV82" s="105">
        <v>0</v>
      </c>
      <c r="FW82" s="105">
        <v>0</v>
      </c>
      <c r="FX82" s="105">
        <v>0</v>
      </c>
      <c r="FY82" s="144" t="str">
        <f t="shared" si="129"/>
        <v/>
      </c>
      <c r="FZ82" s="144" t="str">
        <f t="shared" si="130"/>
        <v/>
      </c>
      <c r="GA82" s="140">
        <f t="shared" si="131"/>
        <v>0</v>
      </c>
      <c r="GB82" s="140">
        <v>1649</v>
      </c>
      <c r="GC82" s="140">
        <v>2820</v>
      </c>
      <c r="GD82" s="141">
        <f t="shared" si="132"/>
        <v>3842</v>
      </c>
      <c r="GE82" s="141">
        <f t="shared" si="133"/>
        <v>5726</v>
      </c>
      <c r="GF82" s="141">
        <f t="shared" si="134"/>
        <v>0</v>
      </c>
      <c r="GG82" s="141">
        <f t="shared" si="135"/>
        <v>0</v>
      </c>
      <c r="GH82" s="142">
        <v>594</v>
      </c>
      <c r="GI82" s="142">
        <v>911</v>
      </c>
      <c r="GJ82" s="142">
        <v>1091</v>
      </c>
      <c r="GK82" s="143">
        <v>427</v>
      </c>
      <c r="GL82" s="105">
        <v>43</v>
      </c>
      <c r="GM82" s="105">
        <v>1250</v>
      </c>
      <c r="GN82" s="105">
        <v>2122</v>
      </c>
      <c r="GO82" s="105">
        <v>3536</v>
      </c>
      <c r="GP82" s="105">
        <v>204</v>
      </c>
      <c r="GQ82" s="105">
        <f t="shared" si="145"/>
        <v>786</v>
      </c>
      <c r="GR82" s="105"/>
      <c r="GS82" s="105">
        <f t="shared" si="147"/>
        <v>0</v>
      </c>
      <c r="GT82" s="105">
        <f t="shared" si="150"/>
        <v>0</v>
      </c>
      <c r="GU82" s="105">
        <f t="shared" si="151"/>
        <v>0</v>
      </c>
      <c r="GV82" s="105">
        <f t="shared" si="136"/>
        <v>0</v>
      </c>
      <c r="GW82" s="139" t="str">
        <f t="shared" si="97"/>
        <v/>
      </c>
      <c r="GX82" s="139" t="str">
        <f t="shared" si="98"/>
        <v/>
      </c>
      <c r="GY82" s="147"/>
      <c r="GZ82" s="138" t="s">
        <v>1088</v>
      </c>
      <c r="HA82" s="105"/>
      <c r="HB82" s="105"/>
      <c r="HC82" s="105"/>
      <c r="HD82" s="105"/>
      <c r="HE82" s="105"/>
      <c r="HF82" s="105"/>
      <c r="HG82" s="105"/>
      <c r="HH82" s="105"/>
      <c r="HI82" s="105"/>
      <c r="HJ82" s="105"/>
      <c r="HK82" s="105"/>
      <c r="HL82" s="105"/>
      <c r="HM82" s="105"/>
      <c r="HN82" s="105"/>
      <c r="HO82" s="105"/>
      <c r="HP82" s="105"/>
      <c r="HQ82" s="105"/>
      <c r="HR82" s="105">
        <v>306</v>
      </c>
      <c r="HS82" s="105">
        <v>1</v>
      </c>
      <c r="HT82" s="105">
        <v>96</v>
      </c>
      <c r="HU82" s="105">
        <v>50</v>
      </c>
      <c r="HV82" s="105">
        <v>2307</v>
      </c>
      <c r="HW82" s="105">
        <v>1292</v>
      </c>
      <c r="HX82" s="105">
        <v>563</v>
      </c>
      <c r="HY82" s="105">
        <v>14</v>
      </c>
      <c r="HZ82" s="105"/>
      <c r="IA82" s="105"/>
      <c r="IB82" s="105"/>
      <c r="IC82" s="105"/>
      <c r="ID82" s="105"/>
      <c r="IE82" s="105"/>
      <c r="IF82" s="105"/>
      <c r="IG82" s="105"/>
      <c r="IH82" s="105"/>
      <c r="II82" s="105"/>
      <c r="IJ82" s="105"/>
      <c r="IK82" s="105"/>
      <c r="IL82" s="105"/>
      <c r="IM82" s="105"/>
      <c r="IN82" s="105"/>
      <c r="IO82" s="105"/>
      <c r="IP82" s="105"/>
      <c r="IQ82" s="105"/>
      <c r="IR82" s="105"/>
      <c r="IS82" s="105"/>
      <c r="IT82" s="105"/>
      <c r="IU82" s="105"/>
      <c r="IV82" s="105"/>
      <c r="IW82" s="105"/>
      <c r="IX82" s="105"/>
      <c r="IY82" s="105"/>
      <c r="IZ82" s="105"/>
      <c r="JA82" s="105"/>
      <c r="JB82" s="105"/>
      <c r="JC82" s="105"/>
      <c r="JD82" s="105"/>
      <c r="JE82" s="105"/>
      <c r="JF82" s="105"/>
      <c r="JG82" s="105"/>
      <c r="JH82" s="105"/>
      <c r="JI82" s="138" t="s">
        <v>1088</v>
      </c>
      <c r="JJ82" s="105"/>
      <c r="JK82" s="105"/>
      <c r="JL82" s="105"/>
      <c r="JM82" s="105"/>
      <c r="JN82" s="105"/>
      <c r="JO82" s="105"/>
      <c r="JP82" s="105"/>
      <c r="JQ82" s="105"/>
      <c r="JR82" s="105"/>
      <c r="JS82" s="105"/>
      <c r="JT82" s="105"/>
      <c r="JU82" s="105"/>
      <c r="JV82" s="105"/>
      <c r="JW82" s="105"/>
      <c r="JX82" s="105"/>
      <c r="JY82" s="105"/>
      <c r="JZ82" s="105"/>
      <c r="KA82" s="105">
        <v>306</v>
      </c>
      <c r="KB82" s="105">
        <v>1</v>
      </c>
      <c r="KC82" s="105">
        <v>96</v>
      </c>
      <c r="KD82" s="105">
        <v>50</v>
      </c>
      <c r="KE82" s="105">
        <v>2307</v>
      </c>
      <c r="KF82" s="105">
        <v>1292</v>
      </c>
      <c r="KG82" s="105">
        <v>563</v>
      </c>
      <c r="KH82" s="105">
        <v>14</v>
      </c>
      <c r="KI82" s="105"/>
      <c r="KJ82" s="105"/>
      <c r="KK82" s="105"/>
      <c r="KL82" s="105"/>
      <c r="KM82" s="105"/>
      <c r="KN82" s="105"/>
      <c r="KO82" s="105"/>
      <c r="KP82" s="105"/>
      <c r="KQ82" s="105"/>
      <c r="KR82" s="105"/>
      <c r="KS82" s="105"/>
      <c r="KT82" s="105"/>
      <c r="KU82" s="105"/>
      <c r="KV82" s="105"/>
      <c r="KW82" s="105"/>
      <c r="KX82" s="105"/>
      <c r="KY82" s="105"/>
      <c r="KZ82" s="105"/>
      <c r="LA82" s="105"/>
      <c r="LB82" s="105"/>
      <c r="LC82" s="105"/>
      <c r="LD82" s="105"/>
      <c r="LE82" s="105"/>
      <c r="LF82" s="105"/>
      <c r="LG82" s="105"/>
      <c r="LH82" s="105"/>
      <c r="LI82" s="105"/>
      <c r="LJ82" s="105"/>
      <c r="LK82" s="105"/>
      <c r="LL82" s="105"/>
      <c r="LM82" s="105"/>
      <c r="LN82" s="105"/>
      <c r="LO82" s="105"/>
      <c r="LP82" s="105"/>
      <c r="LQ82" s="105"/>
      <c r="LR82" s="105">
        <v>0</v>
      </c>
      <c r="LS82" s="105">
        <v>0</v>
      </c>
      <c r="LT82" s="105">
        <v>0</v>
      </c>
      <c r="LU82" s="105"/>
      <c r="LV82" s="105"/>
      <c r="LW82" s="105">
        <v>0</v>
      </c>
      <c r="LX82" s="105">
        <v>0</v>
      </c>
      <c r="LY82" s="105">
        <v>0</v>
      </c>
      <c r="LZ82" s="105">
        <v>0</v>
      </c>
      <c r="MA82" s="105">
        <v>0</v>
      </c>
      <c r="MB82" s="105">
        <v>0</v>
      </c>
      <c r="MC82" s="105">
        <v>0</v>
      </c>
      <c r="MD82" s="105">
        <v>0</v>
      </c>
      <c r="ME82" s="105">
        <v>0</v>
      </c>
      <c r="MF82" s="105">
        <v>0</v>
      </c>
      <c r="MG82" s="144" t="str">
        <f t="shared" si="137"/>
        <v/>
      </c>
      <c r="MH82" s="144" t="str">
        <f t="shared" si="138"/>
        <v/>
      </c>
      <c r="MJ82" s="143">
        <f t="shared" si="139"/>
        <v>0</v>
      </c>
      <c r="MK82" s="143">
        <f t="shared" si="84"/>
        <v>4615</v>
      </c>
      <c r="ML82" s="143">
        <f t="shared" si="85"/>
        <v>14</v>
      </c>
      <c r="MM82" s="142">
        <f t="shared" si="140"/>
        <v>0</v>
      </c>
      <c r="MN82" s="142">
        <f t="shared" si="141"/>
        <v>0</v>
      </c>
      <c r="MO82" s="142">
        <f t="shared" si="142"/>
        <v>0</v>
      </c>
      <c r="MQ82" s="142">
        <f t="shared" si="107"/>
        <v>0</v>
      </c>
      <c r="MR82" s="143">
        <f t="shared" si="108"/>
        <v>0</v>
      </c>
      <c r="MS82" s="105">
        <f t="shared" si="109"/>
        <v>0</v>
      </c>
      <c r="MT82" s="105">
        <f t="shared" si="110"/>
        <v>0</v>
      </c>
      <c r="MU82" s="105" t="str">
        <f t="shared" si="148"/>
        <v/>
      </c>
      <c r="MV82" s="105" t="str">
        <f t="shared" si="111"/>
        <v/>
      </c>
      <c r="MW82" s="105" t="str">
        <f t="shared" si="112"/>
        <v/>
      </c>
      <c r="MX82" s="105"/>
      <c r="MY82" s="105"/>
      <c r="MZ82" s="105">
        <f t="shared" si="152"/>
        <v>0</v>
      </c>
      <c r="NA82" s="105"/>
      <c r="NB82" s="105">
        <f t="shared" si="153"/>
        <v>0</v>
      </c>
      <c r="NC82" s="105">
        <f t="shared" si="121"/>
        <v>0</v>
      </c>
      <c r="ND82" s="144" t="str">
        <f t="shared" si="143"/>
        <v/>
      </c>
      <c r="NE82" s="144" t="str">
        <f t="shared" si="144"/>
        <v/>
      </c>
    </row>
    <row r="83" ht="15" spans="2:369">
      <c r="B83" s="138" t="s">
        <v>978</v>
      </c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>
        <v>720</v>
      </c>
      <c r="V83" s="105">
        <v>331</v>
      </c>
      <c r="W83" s="105">
        <v>750</v>
      </c>
      <c r="X83" s="105">
        <v>293</v>
      </c>
      <c r="Y83" s="105">
        <v>191</v>
      </c>
      <c r="Z83" s="105">
        <v>207</v>
      </c>
      <c r="AA83" s="105">
        <v>47</v>
      </c>
      <c r="AB83" s="105"/>
      <c r="AC83" s="105">
        <v>22</v>
      </c>
      <c r="AD83" s="105">
        <v>109</v>
      </c>
      <c r="AE83" s="105">
        <v>154</v>
      </c>
      <c r="AF83" s="105">
        <v>249</v>
      </c>
      <c r="AG83" s="105">
        <v>268</v>
      </c>
      <c r="AH83" s="105">
        <v>274</v>
      </c>
      <c r="AI83" s="105">
        <v>145</v>
      </c>
      <c r="AJ83" s="105">
        <v>95</v>
      </c>
      <c r="AK83" s="105">
        <v>215</v>
      </c>
      <c r="AL83" s="105">
        <v>404</v>
      </c>
      <c r="AM83" s="105">
        <v>194</v>
      </c>
      <c r="AN83" s="105">
        <v>60</v>
      </c>
      <c r="AO83" s="105">
        <v>77</v>
      </c>
      <c r="AP83" s="105">
        <v>172</v>
      </c>
      <c r="AQ83" s="105">
        <v>83</v>
      </c>
      <c r="AR83" s="105"/>
      <c r="AS83" s="105">
        <v>60</v>
      </c>
      <c r="AT83" s="105">
        <v>87</v>
      </c>
      <c r="AU83" s="105"/>
      <c r="AV83" s="105"/>
      <c r="AW83" s="105"/>
      <c r="AX83" s="105"/>
      <c r="AY83" s="105"/>
      <c r="AZ83" s="105">
        <v>624</v>
      </c>
      <c r="BA83" s="105">
        <v>1320</v>
      </c>
      <c r="BB83" s="105">
        <v>1372</v>
      </c>
      <c r="BC83" s="105">
        <v>557</v>
      </c>
      <c r="BD83" s="105">
        <v>581</v>
      </c>
      <c r="BE83" s="105">
        <v>435</v>
      </c>
      <c r="BF83" s="105">
        <v>561</v>
      </c>
      <c r="BG83" s="105">
        <v>1380</v>
      </c>
      <c r="BH83" s="105">
        <v>1498</v>
      </c>
      <c r="BI83" s="105">
        <v>1596</v>
      </c>
      <c r="BJ83" s="105">
        <v>1029</v>
      </c>
      <c r="BK83" s="105">
        <v>493</v>
      </c>
      <c r="BL83" s="105">
        <v>1007</v>
      </c>
      <c r="BM83" s="105">
        <v>98</v>
      </c>
      <c r="BN83" s="105">
        <v>0</v>
      </c>
      <c r="BO83" s="105">
        <v>184</v>
      </c>
      <c r="BP83" s="105">
        <v>0</v>
      </c>
      <c r="BQ83" s="105">
        <v>0</v>
      </c>
      <c r="BR83" s="105">
        <v>0</v>
      </c>
      <c r="BS83" s="105">
        <v>0</v>
      </c>
      <c r="BT83" s="105">
        <v>0</v>
      </c>
      <c r="BU83" s="105">
        <v>0</v>
      </c>
      <c r="BV83" s="105">
        <v>0</v>
      </c>
      <c r="BW83" s="105">
        <v>0</v>
      </c>
      <c r="BX83" s="105">
        <v>0</v>
      </c>
      <c r="BY83" s="105">
        <v>0</v>
      </c>
      <c r="BZ83" s="139" t="str">
        <f t="shared" si="122"/>
        <v/>
      </c>
      <c r="CA83" s="139" t="str">
        <f t="shared" si="123"/>
        <v/>
      </c>
      <c r="CB83" s="140">
        <f t="shared" si="124"/>
        <v>0</v>
      </c>
      <c r="CC83" s="140">
        <f t="shared" si="67"/>
        <v>2492</v>
      </c>
      <c r="CD83" s="140">
        <f t="shared" si="68"/>
        <v>1982</v>
      </c>
      <c r="CE83" s="141">
        <f t="shared" si="125"/>
        <v>733</v>
      </c>
      <c r="CF83" s="141">
        <f t="shared" si="126"/>
        <v>10953</v>
      </c>
      <c r="CG83" s="141">
        <f t="shared" si="127"/>
        <v>1782</v>
      </c>
      <c r="CH83" s="141">
        <f t="shared" si="128"/>
        <v>0</v>
      </c>
      <c r="CI83" s="142">
        <f t="shared" si="69"/>
        <v>687</v>
      </c>
      <c r="CJ83" s="142">
        <f t="shared" si="70"/>
        <v>714</v>
      </c>
      <c r="CK83" s="143">
        <f t="shared" si="71"/>
        <v>331</v>
      </c>
      <c r="CL83" s="105">
        <f t="shared" si="72"/>
        <v>255</v>
      </c>
      <c r="CM83" s="105">
        <f t="shared" si="73"/>
        <v>147</v>
      </c>
      <c r="CN83" s="105">
        <f t="shared" si="74"/>
        <v>0</v>
      </c>
      <c r="CO83" s="105">
        <f t="shared" si="75"/>
        <v>1944</v>
      </c>
      <c r="CP83" s="105">
        <f t="shared" si="76"/>
        <v>2510</v>
      </c>
      <c r="CQ83" s="105">
        <f t="shared" si="106"/>
        <v>2376</v>
      </c>
      <c r="CR83" s="105">
        <f t="shared" si="149"/>
        <v>4123</v>
      </c>
      <c r="CS83" s="105">
        <f t="shared" si="154"/>
        <v>1598</v>
      </c>
      <c r="CT83" s="105">
        <f t="shared" si="116"/>
        <v>184</v>
      </c>
      <c r="CU83" s="105">
        <f t="shared" si="117"/>
        <v>0</v>
      </c>
      <c r="CV83" s="105">
        <f t="shared" si="118"/>
        <v>0</v>
      </c>
      <c r="CW83" s="139" t="str">
        <f t="shared" si="119"/>
        <v/>
      </c>
      <c r="CX83" s="139" t="str">
        <f t="shared" si="120"/>
        <v/>
      </c>
      <c r="CY83" s="131"/>
      <c r="CZ83" s="145" t="s">
        <v>1089</v>
      </c>
      <c r="DA83" s="145" t="s">
        <v>1089</v>
      </c>
      <c r="DB83" s="105"/>
      <c r="DC83" s="105"/>
      <c r="DD83" s="105"/>
      <c r="DE83" s="105"/>
      <c r="DF83" s="105"/>
      <c r="DG83" s="105"/>
      <c r="DH83" s="105"/>
      <c r="DI83" s="105"/>
      <c r="DJ83" s="105"/>
      <c r="DK83" s="105"/>
      <c r="DL83" s="105"/>
      <c r="DM83" s="105"/>
      <c r="DN83" s="105"/>
      <c r="DO83" s="105"/>
      <c r="DP83" s="105"/>
      <c r="DQ83" s="105"/>
      <c r="DR83" s="105"/>
      <c r="DS83" s="105"/>
      <c r="DT83" s="105"/>
      <c r="DU83" s="105"/>
      <c r="DV83" s="105"/>
      <c r="DW83" s="105"/>
      <c r="DX83" s="105"/>
      <c r="DY83" s="105"/>
      <c r="DZ83" s="105"/>
      <c r="EA83" s="105"/>
      <c r="EB83" s="105"/>
      <c r="EC83" s="105"/>
      <c r="ED83" s="105"/>
      <c r="EE83" s="105"/>
      <c r="EF83" s="105"/>
      <c r="EG83" s="105"/>
      <c r="EH83" s="105"/>
      <c r="EI83" s="105"/>
      <c r="EJ83" s="105"/>
      <c r="EK83" s="105"/>
      <c r="EL83" s="105"/>
      <c r="EM83" s="105"/>
      <c r="EN83" s="105"/>
      <c r="EO83" s="105"/>
      <c r="EP83" s="105"/>
      <c r="EQ83" s="105"/>
      <c r="ER83" s="105"/>
      <c r="ES83" s="105"/>
      <c r="ET83" s="105"/>
      <c r="EU83" s="105"/>
      <c r="EV83" s="105"/>
      <c r="EW83" s="105"/>
      <c r="EX83" s="105"/>
      <c r="EY83" s="105"/>
      <c r="EZ83" s="105"/>
      <c r="FA83" s="105"/>
      <c r="FB83" s="105"/>
      <c r="FC83" s="105">
        <v>487</v>
      </c>
      <c r="FD83" s="105">
        <v>240</v>
      </c>
      <c r="FE83" s="105">
        <v>402</v>
      </c>
      <c r="FF83" s="105">
        <v>731</v>
      </c>
      <c r="FG83" s="105">
        <v>514</v>
      </c>
      <c r="FH83" s="105">
        <v>1002</v>
      </c>
      <c r="FI83" s="105">
        <v>550</v>
      </c>
      <c r="FJ83" s="105">
        <v>102</v>
      </c>
      <c r="FK83" s="105">
        <v>44</v>
      </c>
      <c r="FL83" s="105">
        <v>554</v>
      </c>
      <c r="FM83" s="105">
        <v>404</v>
      </c>
      <c r="FN83" s="105">
        <v>913</v>
      </c>
      <c r="FO83" s="105">
        <v>1347</v>
      </c>
      <c r="FP83" s="105">
        <v>504</v>
      </c>
      <c r="FQ83" s="105">
        <v>295</v>
      </c>
      <c r="FR83" s="105">
        <v>177</v>
      </c>
      <c r="FS83" s="105">
        <v>144</v>
      </c>
      <c r="FT83" s="105">
        <v>0</v>
      </c>
      <c r="FU83" s="105">
        <v>2</v>
      </c>
      <c r="FV83" s="105">
        <v>111</v>
      </c>
      <c r="FW83" s="105">
        <v>409</v>
      </c>
      <c r="FX83" s="105">
        <v>13</v>
      </c>
      <c r="FY83" s="144">
        <f t="shared" si="129"/>
        <v>1.02346570397112</v>
      </c>
      <c r="FZ83" s="144">
        <f t="shared" si="130"/>
        <v>-0.968215158924205</v>
      </c>
      <c r="GA83" s="140">
        <f t="shared" si="131"/>
        <v>0</v>
      </c>
      <c r="GB83" s="140">
        <v>0</v>
      </c>
      <c r="GC83" s="140">
        <v>0</v>
      </c>
      <c r="GD83" s="141">
        <f t="shared" si="132"/>
        <v>0</v>
      </c>
      <c r="GE83" s="141">
        <f t="shared" si="133"/>
        <v>3926</v>
      </c>
      <c r="GF83" s="141">
        <f t="shared" si="134"/>
        <v>4486</v>
      </c>
      <c r="GG83" s="141">
        <f t="shared" si="135"/>
        <v>533</v>
      </c>
      <c r="GH83" s="142">
        <v>0</v>
      </c>
      <c r="GI83" s="142">
        <v>0</v>
      </c>
      <c r="GJ83" s="142">
        <v>0</v>
      </c>
      <c r="GK83" s="143">
        <v>0</v>
      </c>
      <c r="GL83" s="105">
        <v>0</v>
      </c>
      <c r="GM83" s="105">
        <v>0</v>
      </c>
      <c r="GN83" s="105">
        <v>0</v>
      </c>
      <c r="GO83" s="105" t="s">
        <v>956</v>
      </c>
      <c r="GP83" s="105">
        <v>487</v>
      </c>
      <c r="GQ83" s="105">
        <f t="shared" si="145"/>
        <v>1373</v>
      </c>
      <c r="GR83" s="105">
        <f t="shared" ref="GR83:GR95" si="155">SUM(FG83:FI83)</f>
        <v>2066</v>
      </c>
      <c r="GS83" s="105">
        <f t="shared" si="147"/>
        <v>700</v>
      </c>
      <c r="GT83" s="105">
        <f t="shared" si="150"/>
        <v>2664</v>
      </c>
      <c r="GU83" s="105">
        <f t="shared" si="151"/>
        <v>976</v>
      </c>
      <c r="GV83" s="105">
        <f t="shared" si="136"/>
        <v>146</v>
      </c>
      <c r="GW83" s="139">
        <f t="shared" si="97"/>
        <v>-0.929332042594385</v>
      </c>
      <c r="GX83" s="139">
        <f t="shared" si="98"/>
        <v>-0.850409836065574</v>
      </c>
      <c r="GY83" s="147"/>
      <c r="GZ83" s="138" t="s">
        <v>1090</v>
      </c>
      <c r="HA83" s="105">
        <v>59</v>
      </c>
      <c r="HB83" s="105">
        <v>26</v>
      </c>
      <c r="HC83" s="105">
        <v>15</v>
      </c>
      <c r="HD83" s="105"/>
      <c r="HE83" s="105"/>
      <c r="HF83" s="105"/>
      <c r="HG83" s="105"/>
      <c r="HH83" s="105"/>
      <c r="HI83" s="105"/>
      <c r="HJ83" s="105">
        <v>53</v>
      </c>
      <c r="HK83" s="105">
        <v>65</v>
      </c>
      <c r="HL83" s="105">
        <v>167</v>
      </c>
      <c r="HM83" s="105">
        <v>22</v>
      </c>
      <c r="HN83" s="105">
        <v>30</v>
      </c>
      <c r="HO83" s="105">
        <v>5</v>
      </c>
      <c r="HP83" s="105">
        <v>6</v>
      </c>
      <c r="HQ83" s="105">
        <v>182</v>
      </c>
      <c r="HR83" s="105"/>
      <c r="HS83" s="105">
        <v>104</v>
      </c>
      <c r="HT83" s="105"/>
      <c r="HU83" s="105"/>
      <c r="HV83" s="105"/>
      <c r="HW83" s="105"/>
      <c r="HX83" s="105"/>
      <c r="HY83" s="105"/>
      <c r="HZ83" s="105"/>
      <c r="IA83" s="105"/>
      <c r="IB83" s="105"/>
      <c r="IC83" s="105">
        <v>21</v>
      </c>
      <c r="ID83" s="105"/>
      <c r="IE83" s="105">
        <v>12</v>
      </c>
      <c r="IF83" s="105">
        <v>8</v>
      </c>
      <c r="IG83" s="105">
        <v>3</v>
      </c>
      <c r="IH83" s="105">
        <v>36</v>
      </c>
      <c r="II83" s="105">
        <v>47</v>
      </c>
      <c r="IJ83" s="105">
        <v>160</v>
      </c>
      <c r="IK83" s="105">
        <v>2</v>
      </c>
      <c r="IL83" s="105"/>
      <c r="IM83" s="105"/>
      <c r="IN83" s="105"/>
      <c r="IO83" s="105"/>
      <c r="IP83" s="105"/>
      <c r="IQ83" s="105"/>
      <c r="IR83" s="105"/>
      <c r="IS83" s="105"/>
      <c r="IT83" s="105"/>
      <c r="IU83" s="105">
        <v>3</v>
      </c>
      <c r="IV83" s="105">
        <v>10</v>
      </c>
      <c r="IW83" s="105"/>
      <c r="IX83" s="105"/>
      <c r="IY83" s="105"/>
      <c r="IZ83" s="105"/>
      <c r="JA83" s="105"/>
      <c r="JB83" s="105"/>
      <c r="JC83" s="105"/>
      <c r="JD83" s="105"/>
      <c r="JE83" s="105"/>
      <c r="JF83" s="105"/>
      <c r="JG83" s="105"/>
      <c r="JH83" s="105"/>
      <c r="JI83" s="138" t="s">
        <v>1090</v>
      </c>
      <c r="JJ83" s="105">
        <v>59</v>
      </c>
      <c r="JK83" s="105">
        <v>26</v>
      </c>
      <c r="JL83" s="105">
        <v>15</v>
      </c>
      <c r="JM83" s="105"/>
      <c r="JN83" s="105"/>
      <c r="JO83" s="105"/>
      <c r="JP83" s="105"/>
      <c r="JQ83" s="105"/>
      <c r="JR83" s="105"/>
      <c r="JS83" s="105">
        <v>53</v>
      </c>
      <c r="JT83" s="105">
        <v>65</v>
      </c>
      <c r="JU83" s="105">
        <v>167</v>
      </c>
      <c r="JV83" s="105">
        <v>22</v>
      </c>
      <c r="JW83" s="105">
        <v>30</v>
      </c>
      <c r="JX83" s="105">
        <v>5</v>
      </c>
      <c r="JY83" s="105">
        <v>6</v>
      </c>
      <c r="JZ83" s="105">
        <v>182</v>
      </c>
      <c r="KA83" s="105"/>
      <c r="KB83" s="105">
        <v>104</v>
      </c>
      <c r="KC83" s="105"/>
      <c r="KD83" s="105"/>
      <c r="KE83" s="105"/>
      <c r="KF83" s="105"/>
      <c r="KG83" s="105"/>
      <c r="KH83" s="105"/>
      <c r="KI83" s="105"/>
      <c r="KJ83" s="105"/>
      <c r="KK83" s="105"/>
      <c r="KL83" s="105">
        <v>21</v>
      </c>
      <c r="KM83" s="105"/>
      <c r="KN83" s="105">
        <v>12</v>
      </c>
      <c r="KO83" s="105">
        <v>8</v>
      </c>
      <c r="KP83" s="105">
        <v>3</v>
      </c>
      <c r="KQ83" s="105">
        <v>36</v>
      </c>
      <c r="KR83" s="105">
        <v>47</v>
      </c>
      <c r="KS83" s="105">
        <v>160</v>
      </c>
      <c r="KT83" s="105">
        <v>2</v>
      </c>
      <c r="KU83" s="105"/>
      <c r="KV83" s="105"/>
      <c r="KW83" s="105"/>
      <c r="KX83" s="105"/>
      <c r="KY83" s="105"/>
      <c r="KZ83" s="105"/>
      <c r="LA83" s="105"/>
      <c r="LB83" s="105"/>
      <c r="LC83" s="105"/>
      <c r="LD83" s="105">
        <v>3</v>
      </c>
      <c r="LE83" s="105">
        <v>10</v>
      </c>
      <c r="LF83" s="105"/>
      <c r="LG83" s="105"/>
      <c r="LH83" s="105"/>
      <c r="LI83" s="105"/>
      <c r="LJ83" s="105"/>
      <c r="LK83" s="105"/>
      <c r="LL83" s="105"/>
      <c r="LM83" s="105"/>
      <c r="LN83" s="105"/>
      <c r="LO83" s="105"/>
      <c r="LP83" s="105"/>
      <c r="LQ83" s="105"/>
      <c r="LR83" s="105">
        <v>0</v>
      </c>
      <c r="LS83" s="105">
        <v>0</v>
      </c>
      <c r="LT83" s="105">
        <v>0</v>
      </c>
      <c r="LU83" s="105">
        <v>0</v>
      </c>
      <c r="LV83" s="105">
        <v>0</v>
      </c>
      <c r="LW83" s="105">
        <v>0</v>
      </c>
      <c r="LX83" s="105">
        <v>0</v>
      </c>
      <c r="LY83" s="105">
        <v>0</v>
      </c>
      <c r="LZ83" s="105">
        <v>0</v>
      </c>
      <c r="MA83" s="105">
        <v>0</v>
      </c>
      <c r="MB83" s="105">
        <v>0</v>
      </c>
      <c r="MC83" s="105">
        <v>0</v>
      </c>
      <c r="MD83" s="105">
        <v>0</v>
      </c>
      <c r="ME83" s="105">
        <v>0</v>
      </c>
      <c r="MF83" s="105">
        <v>0</v>
      </c>
      <c r="MG83" s="144" t="str">
        <f t="shared" si="137"/>
        <v/>
      </c>
      <c r="MH83" s="144" t="str">
        <f t="shared" si="138"/>
        <v/>
      </c>
      <c r="MJ83" s="143">
        <f t="shared" si="139"/>
        <v>385</v>
      </c>
      <c r="MK83" s="143">
        <f t="shared" si="84"/>
        <v>349</v>
      </c>
      <c r="ML83" s="143">
        <f t="shared" si="85"/>
        <v>287</v>
      </c>
      <c r="MM83" s="142">
        <f t="shared" si="140"/>
        <v>15</v>
      </c>
      <c r="MN83" s="142">
        <f t="shared" si="141"/>
        <v>0</v>
      </c>
      <c r="MO83" s="142">
        <f t="shared" si="142"/>
        <v>0</v>
      </c>
      <c r="MQ83" s="142">
        <f t="shared" si="107"/>
        <v>243</v>
      </c>
      <c r="MR83" s="143">
        <f t="shared" si="108"/>
        <v>2</v>
      </c>
      <c r="MS83" s="105">
        <f t="shared" si="109"/>
        <v>0</v>
      </c>
      <c r="MT83" s="105">
        <f t="shared" si="110"/>
        <v>0</v>
      </c>
      <c r="MU83" s="105">
        <f t="shared" si="148"/>
        <v>13</v>
      </c>
      <c r="MV83" s="105" t="str">
        <f t="shared" si="111"/>
        <v/>
      </c>
      <c r="MW83" s="105" t="str">
        <f t="shared" si="112"/>
        <v/>
      </c>
      <c r="MX83" s="105"/>
      <c r="MY83" s="105"/>
      <c r="MZ83" s="105">
        <f t="shared" si="152"/>
        <v>0</v>
      </c>
      <c r="NA83" s="105">
        <f t="shared" ref="NA83:NA101" si="156">SUM(LU83:LW83)</f>
        <v>0</v>
      </c>
      <c r="NB83" s="105">
        <f t="shared" si="153"/>
        <v>0</v>
      </c>
      <c r="NC83" s="105">
        <f t="shared" si="121"/>
        <v>0</v>
      </c>
      <c r="ND83" s="144" t="str">
        <f t="shared" si="143"/>
        <v/>
      </c>
      <c r="NE83" s="144" t="str">
        <f t="shared" si="144"/>
        <v/>
      </c>
    </row>
    <row r="84" ht="15" spans="2:369">
      <c r="B84" s="138" t="s">
        <v>1091</v>
      </c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>
        <v>4033</v>
      </c>
      <c r="BE84" s="105">
        <v>5171</v>
      </c>
      <c r="BF84" s="105">
        <v>6320</v>
      </c>
      <c r="BG84" s="105">
        <v>5714</v>
      </c>
      <c r="BH84" s="105">
        <v>1496</v>
      </c>
      <c r="BI84" s="105">
        <v>2271</v>
      </c>
      <c r="BJ84" s="105">
        <v>4357</v>
      </c>
      <c r="BK84" s="105">
        <v>1522</v>
      </c>
      <c r="BL84" s="105">
        <v>1838</v>
      </c>
      <c r="BM84" s="105">
        <v>1092</v>
      </c>
      <c r="BN84" s="105">
        <v>2632</v>
      </c>
      <c r="BO84" s="105">
        <v>1579</v>
      </c>
      <c r="BP84" s="105">
        <v>1470</v>
      </c>
      <c r="BQ84" s="105">
        <v>1591</v>
      </c>
      <c r="BR84" s="105">
        <v>3541</v>
      </c>
      <c r="BS84" s="105">
        <v>4547</v>
      </c>
      <c r="BT84" s="105">
        <v>4578</v>
      </c>
      <c r="BU84" s="105">
        <v>4375</v>
      </c>
      <c r="BV84" s="105">
        <v>4228</v>
      </c>
      <c r="BW84" s="105">
        <v>4329</v>
      </c>
      <c r="BX84" s="105">
        <v>2071</v>
      </c>
      <c r="BY84" s="105">
        <v>1580</v>
      </c>
      <c r="BZ84" s="139">
        <f t="shared" si="122"/>
        <v>0.446886446886447</v>
      </c>
      <c r="CA84" s="139">
        <f t="shared" si="123"/>
        <v>-0.237083534524384</v>
      </c>
      <c r="CB84" s="140">
        <f t="shared" si="124"/>
        <v>0</v>
      </c>
      <c r="CC84" s="140">
        <f t="shared" si="67"/>
        <v>0</v>
      </c>
      <c r="CD84" s="140">
        <f t="shared" si="68"/>
        <v>0</v>
      </c>
      <c r="CE84" s="141">
        <f t="shared" si="125"/>
        <v>0</v>
      </c>
      <c r="CF84" s="141">
        <f t="shared" si="126"/>
        <v>29362</v>
      </c>
      <c r="CG84" s="141">
        <f t="shared" si="127"/>
        <v>32993</v>
      </c>
      <c r="CH84" s="141">
        <f t="shared" si="128"/>
        <v>7980</v>
      </c>
      <c r="CI84" s="142">
        <f t="shared" si="69"/>
        <v>0</v>
      </c>
      <c r="CJ84" s="142">
        <f t="shared" si="70"/>
        <v>0</v>
      </c>
      <c r="CK84" s="143">
        <f t="shared" si="71"/>
        <v>0</v>
      </c>
      <c r="CL84" s="105">
        <f t="shared" si="72"/>
        <v>0</v>
      </c>
      <c r="CM84" s="105">
        <f t="shared" si="73"/>
        <v>0</v>
      </c>
      <c r="CN84" s="105">
        <f t="shared" si="74"/>
        <v>0</v>
      </c>
      <c r="CO84" s="105" t="str">
        <f t="shared" si="75"/>
        <v/>
      </c>
      <c r="CP84" s="105">
        <f t="shared" si="76"/>
        <v>4033</v>
      </c>
      <c r="CQ84" s="105">
        <f t="shared" si="106"/>
        <v>17205</v>
      </c>
      <c r="CR84" s="105">
        <f t="shared" si="149"/>
        <v>8124</v>
      </c>
      <c r="CS84" s="105">
        <f t="shared" si="154"/>
        <v>4452</v>
      </c>
      <c r="CT84" s="105">
        <f t="shared" si="116"/>
        <v>5681</v>
      </c>
      <c r="CU84" s="105">
        <f t="shared" si="117"/>
        <v>9679</v>
      </c>
      <c r="CV84" s="105">
        <f t="shared" si="118"/>
        <v>13181</v>
      </c>
      <c r="CW84" s="139">
        <f t="shared" si="119"/>
        <v>0.622476612506155</v>
      </c>
      <c r="CX84" s="139">
        <f t="shared" si="120"/>
        <v>0.361814237007955</v>
      </c>
      <c r="CY84" s="131"/>
      <c r="CZ84" s="145" t="s">
        <v>1092</v>
      </c>
      <c r="DA84" s="145" t="s">
        <v>1092</v>
      </c>
      <c r="DB84" s="105"/>
      <c r="DC84" s="105"/>
      <c r="DD84" s="105"/>
      <c r="DE84" s="105"/>
      <c r="DF84" s="105"/>
      <c r="DG84" s="105"/>
      <c r="DH84" s="105"/>
      <c r="DI84" s="105"/>
      <c r="DJ84" s="105"/>
      <c r="DK84" s="105"/>
      <c r="DL84" s="105"/>
      <c r="DM84" s="105"/>
      <c r="DN84" s="105"/>
      <c r="DO84" s="105"/>
      <c r="DP84" s="105"/>
      <c r="DQ84" s="105"/>
      <c r="DR84" s="105"/>
      <c r="DS84" s="105"/>
      <c r="DT84" s="105"/>
      <c r="DU84" s="105"/>
      <c r="DV84" s="105"/>
      <c r="DW84" s="105"/>
      <c r="DX84" s="105"/>
      <c r="DY84" s="105"/>
      <c r="DZ84" s="105"/>
      <c r="EA84" s="105"/>
      <c r="EB84" s="105"/>
      <c r="EC84" s="105"/>
      <c r="ED84" s="105"/>
      <c r="EE84" s="105"/>
      <c r="EF84" s="105"/>
      <c r="EG84" s="105"/>
      <c r="EH84" s="105"/>
      <c r="EI84" s="105"/>
      <c r="EJ84" s="105"/>
      <c r="EK84" s="105"/>
      <c r="EL84" s="105"/>
      <c r="EM84" s="105"/>
      <c r="EN84" s="105"/>
      <c r="EO84" s="105"/>
      <c r="EP84" s="105"/>
      <c r="EQ84" s="105"/>
      <c r="ER84" s="105"/>
      <c r="ES84" s="105"/>
      <c r="ET84" s="105"/>
      <c r="EU84" s="105"/>
      <c r="EV84" s="105"/>
      <c r="EW84" s="105"/>
      <c r="EX84" s="105"/>
      <c r="EY84" s="105"/>
      <c r="EZ84" s="105"/>
      <c r="FA84" s="105">
        <v>48</v>
      </c>
      <c r="FB84" s="105">
        <v>503</v>
      </c>
      <c r="FC84" s="105">
        <v>785</v>
      </c>
      <c r="FD84" s="105">
        <v>715</v>
      </c>
      <c r="FE84" s="105">
        <v>705</v>
      </c>
      <c r="FF84" s="105">
        <v>690</v>
      </c>
      <c r="FG84" s="105">
        <v>354</v>
      </c>
      <c r="FH84" s="105">
        <v>596</v>
      </c>
      <c r="FI84" s="105">
        <v>1061</v>
      </c>
      <c r="FJ84" s="105">
        <v>57</v>
      </c>
      <c r="FK84" s="105">
        <v>498</v>
      </c>
      <c r="FL84" s="105">
        <v>594</v>
      </c>
      <c r="FM84" s="105">
        <v>719</v>
      </c>
      <c r="FN84" s="105">
        <v>452</v>
      </c>
      <c r="FO84" s="105">
        <v>1004</v>
      </c>
      <c r="FP84" s="105">
        <v>734</v>
      </c>
      <c r="FQ84" s="105">
        <v>416</v>
      </c>
      <c r="FR84" s="105">
        <v>400</v>
      </c>
      <c r="FS84" s="105">
        <v>400</v>
      </c>
      <c r="FT84" s="105">
        <v>85</v>
      </c>
      <c r="FU84" s="105">
        <v>4</v>
      </c>
      <c r="FV84" s="105">
        <v>0</v>
      </c>
      <c r="FW84" s="105">
        <v>0</v>
      </c>
      <c r="FX84" s="105">
        <v>60</v>
      </c>
      <c r="FY84" s="144">
        <f t="shared" si="129"/>
        <v>1.1010101010101</v>
      </c>
      <c r="FZ84" s="144" t="str">
        <f t="shared" si="130"/>
        <v/>
      </c>
      <c r="GA84" s="140">
        <f t="shared" si="131"/>
        <v>0</v>
      </c>
      <c r="GB84" s="140">
        <v>0</v>
      </c>
      <c r="GC84" s="140">
        <v>0</v>
      </c>
      <c r="GD84" s="141">
        <f t="shared" si="132"/>
        <v>0</v>
      </c>
      <c r="GE84" s="141">
        <f t="shared" si="133"/>
        <v>5457</v>
      </c>
      <c r="GF84" s="141">
        <f t="shared" si="134"/>
        <v>5363</v>
      </c>
      <c r="GG84" s="141">
        <f t="shared" si="135"/>
        <v>60</v>
      </c>
      <c r="GH84" s="142">
        <v>0</v>
      </c>
      <c r="GI84" s="142">
        <v>0</v>
      </c>
      <c r="GJ84" s="142">
        <v>0</v>
      </c>
      <c r="GK84" s="143">
        <v>0</v>
      </c>
      <c r="GL84" s="105">
        <v>0</v>
      </c>
      <c r="GM84" s="105">
        <v>0</v>
      </c>
      <c r="GN84" s="105">
        <v>0</v>
      </c>
      <c r="GO84" s="105" t="s">
        <v>956</v>
      </c>
      <c r="GP84" s="105">
        <v>1336</v>
      </c>
      <c r="GQ84" s="105">
        <f t="shared" si="145"/>
        <v>2110</v>
      </c>
      <c r="GR84" s="105">
        <f t="shared" si="155"/>
        <v>2011</v>
      </c>
      <c r="GS84" s="105">
        <f t="shared" si="147"/>
        <v>1149</v>
      </c>
      <c r="GT84" s="105">
        <f t="shared" si="150"/>
        <v>2175</v>
      </c>
      <c r="GU84" s="105">
        <f t="shared" si="151"/>
        <v>1550</v>
      </c>
      <c r="GV84" s="105">
        <f t="shared" si="136"/>
        <v>489</v>
      </c>
      <c r="GW84" s="139">
        <f t="shared" si="97"/>
        <v>-0.756837394331179</v>
      </c>
      <c r="GX84" s="139">
        <f t="shared" si="98"/>
        <v>-0.684516129032258</v>
      </c>
      <c r="GY84" s="147"/>
      <c r="GZ84" s="138" t="s">
        <v>1093</v>
      </c>
      <c r="HA84" s="105"/>
      <c r="HB84" s="105"/>
      <c r="HC84" s="105"/>
      <c r="HD84" s="105"/>
      <c r="HE84" s="105"/>
      <c r="HF84" s="105"/>
      <c r="HG84" s="105"/>
      <c r="HH84" s="105"/>
      <c r="HI84" s="105"/>
      <c r="HJ84" s="105"/>
      <c r="HK84" s="105"/>
      <c r="HL84" s="105">
        <v>100</v>
      </c>
      <c r="HM84" s="105">
        <v>7</v>
      </c>
      <c r="HN84" s="105">
        <v>163</v>
      </c>
      <c r="HO84" s="105"/>
      <c r="HP84" s="105">
        <v>225</v>
      </c>
      <c r="HQ84" s="105">
        <v>305</v>
      </c>
      <c r="HR84" s="105">
        <v>845</v>
      </c>
      <c r="HS84" s="105"/>
      <c r="HT84" s="105"/>
      <c r="HU84" s="105"/>
      <c r="HV84" s="105"/>
      <c r="HW84" s="105"/>
      <c r="HX84" s="105"/>
      <c r="HY84" s="105"/>
      <c r="HZ84" s="105"/>
      <c r="IA84" s="105"/>
      <c r="IB84" s="105"/>
      <c r="IC84" s="105">
        <v>1</v>
      </c>
      <c r="ID84" s="105"/>
      <c r="IE84" s="105"/>
      <c r="IF84" s="105"/>
      <c r="IG84" s="105"/>
      <c r="IH84" s="105"/>
      <c r="II84" s="105"/>
      <c r="IJ84" s="105"/>
      <c r="IK84" s="105"/>
      <c r="IL84" s="105"/>
      <c r="IM84" s="105"/>
      <c r="IN84" s="105"/>
      <c r="IO84" s="105"/>
      <c r="IP84" s="105"/>
      <c r="IQ84" s="105"/>
      <c r="IR84" s="105"/>
      <c r="IS84" s="105"/>
      <c r="IT84" s="105"/>
      <c r="IU84" s="105"/>
      <c r="IV84" s="105"/>
      <c r="IW84" s="105"/>
      <c r="IX84" s="105"/>
      <c r="IY84" s="105"/>
      <c r="IZ84" s="105"/>
      <c r="JA84" s="105"/>
      <c r="JB84" s="105"/>
      <c r="JC84" s="105"/>
      <c r="JD84" s="105"/>
      <c r="JE84" s="105"/>
      <c r="JF84" s="105"/>
      <c r="JG84" s="105"/>
      <c r="JH84" s="105"/>
      <c r="JI84" s="138" t="s">
        <v>1093</v>
      </c>
      <c r="JJ84" s="105"/>
      <c r="JK84" s="105"/>
      <c r="JL84" s="105"/>
      <c r="JM84" s="105"/>
      <c r="JN84" s="105"/>
      <c r="JO84" s="105"/>
      <c r="JP84" s="105"/>
      <c r="JQ84" s="105"/>
      <c r="JR84" s="105"/>
      <c r="JS84" s="105"/>
      <c r="JT84" s="105"/>
      <c r="JU84" s="105">
        <v>100</v>
      </c>
      <c r="JV84" s="105">
        <v>7</v>
      </c>
      <c r="JW84" s="105">
        <v>163</v>
      </c>
      <c r="JX84" s="105"/>
      <c r="JY84" s="105">
        <v>225</v>
      </c>
      <c r="JZ84" s="105">
        <v>305</v>
      </c>
      <c r="KA84" s="105">
        <v>845</v>
      </c>
      <c r="KB84" s="105"/>
      <c r="KC84" s="105"/>
      <c r="KD84" s="105"/>
      <c r="KE84" s="105"/>
      <c r="KF84" s="105"/>
      <c r="KG84" s="105"/>
      <c r="KH84" s="105"/>
      <c r="KI84" s="105"/>
      <c r="KJ84" s="105"/>
      <c r="KK84" s="105"/>
      <c r="KL84" s="105">
        <v>1</v>
      </c>
      <c r="KM84" s="105"/>
      <c r="KN84" s="105"/>
      <c r="KO84" s="105"/>
      <c r="KP84" s="105"/>
      <c r="KQ84" s="105"/>
      <c r="KR84" s="105"/>
      <c r="KS84" s="105"/>
      <c r="KT84" s="105"/>
      <c r="KU84" s="105"/>
      <c r="KV84" s="105"/>
      <c r="KW84" s="105"/>
      <c r="KX84" s="105"/>
      <c r="KY84" s="105"/>
      <c r="KZ84" s="105"/>
      <c r="LA84" s="105"/>
      <c r="LB84" s="105"/>
      <c r="LC84" s="105"/>
      <c r="LD84" s="105"/>
      <c r="LE84" s="105"/>
      <c r="LF84" s="105"/>
      <c r="LG84" s="105"/>
      <c r="LH84" s="105"/>
      <c r="LI84" s="105"/>
      <c r="LJ84" s="105"/>
      <c r="LK84" s="105"/>
      <c r="LL84" s="105"/>
      <c r="LM84" s="105"/>
      <c r="LN84" s="105"/>
      <c r="LO84" s="105"/>
      <c r="LP84" s="105"/>
      <c r="LQ84" s="105"/>
      <c r="LR84" s="105">
        <v>0</v>
      </c>
      <c r="LS84" s="105">
        <v>0</v>
      </c>
      <c r="LT84" s="105">
        <v>0</v>
      </c>
      <c r="LU84" s="105"/>
      <c r="LV84" s="105"/>
      <c r="LW84" s="105">
        <v>0</v>
      </c>
      <c r="LX84" s="105">
        <v>0</v>
      </c>
      <c r="LY84" s="105">
        <v>0</v>
      </c>
      <c r="LZ84" s="105">
        <v>0</v>
      </c>
      <c r="MA84" s="105">
        <v>0</v>
      </c>
      <c r="MB84" s="105">
        <v>0</v>
      </c>
      <c r="MC84" s="105">
        <v>0</v>
      </c>
      <c r="MD84" s="105">
        <v>0</v>
      </c>
      <c r="ME84" s="105">
        <v>0</v>
      </c>
      <c r="MF84" s="105">
        <v>0</v>
      </c>
      <c r="MG84" s="144" t="str">
        <f t="shared" si="137"/>
        <v/>
      </c>
      <c r="MH84" s="144" t="str">
        <f t="shared" si="138"/>
        <v/>
      </c>
      <c r="MJ84" s="143">
        <f t="shared" si="139"/>
        <v>100</v>
      </c>
      <c r="MK84" s="143">
        <f t="shared" si="84"/>
        <v>1545</v>
      </c>
      <c r="ML84" s="143">
        <f t="shared" si="85"/>
        <v>1</v>
      </c>
      <c r="MM84" s="142">
        <f t="shared" si="140"/>
        <v>0</v>
      </c>
      <c r="MN84" s="142">
        <f t="shared" si="141"/>
        <v>0</v>
      </c>
      <c r="MO84" s="142">
        <f t="shared" si="142"/>
        <v>0</v>
      </c>
      <c r="MQ84" s="142">
        <f t="shared" si="107"/>
        <v>0</v>
      </c>
      <c r="MR84" s="143">
        <f t="shared" si="108"/>
        <v>0</v>
      </c>
      <c r="MS84" s="105">
        <f t="shared" si="109"/>
        <v>0</v>
      </c>
      <c r="MT84" s="105">
        <f t="shared" si="110"/>
        <v>0</v>
      </c>
      <c r="MU84" s="105" t="str">
        <f t="shared" si="148"/>
        <v/>
      </c>
      <c r="MV84" s="105" t="str">
        <f t="shared" si="111"/>
        <v/>
      </c>
      <c r="MW84" s="105" t="str">
        <f t="shared" si="112"/>
        <v/>
      </c>
      <c r="MX84" s="105"/>
      <c r="MY84" s="105"/>
      <c r="MZ84" s="105">
        <f t="shared" si="152"/>
        <v>0</v>
      </c>
      <c r="NA84" s="105">
        <f t="shared" si="156"/>
        <v>0</v>
      </c>
      <c r="NB84" s="105">
        <f t="shared" si="153"/>
        <v>0</v>
      </c>
      <c r="NC84" s="105">
        <f t="shared" si="121"/>
        <v>0</v>
      </c>
      <c r="ND84" s="144" t="str">
        <f t="shared" si="143"/>
        <v/>
      </c>
      <c r="NE84" s="144" t="str">
        <f t="shared" si="144"/>
        <v/>
      </c>
    </row>
    <row r="85" ht="15" spans="2:369">
      <c r="B85" s="138" t="s">
        <v>1051</v>
      </c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>
        <v>1736</v>
      </c>
      <c r="AR85" s="105">
        <v>2023</v>
      </c>
      <c r="AS85" s="105">
        <v>3243</v>
      </c>
      <c r="AT85" s="105">
        <v>4372</v>
      </c>
      <c r="AU85" s="105">
        <v>6056</v>
      </c>
      <c r="AV85" s="105">
        <v>4107</v>
      </c>
      <c r="AW85" s="105">
        <v>4223</v>
      </c>
      <c r="AX85" s="105">
        <v>4371</v>
      </c>
      <c r="AY85" s="105">
        <v>2071</v>
      </c>
      <c r="AZ85" s="105">
        <v>1531</v>
      </c>
      <c r="BA85" s="105">
        <v>1967</v>
      </c>
      <c r="BB85" s="105">
        <v>1129</v>
      </c>
      <c r="BC85" s="105">
        <v>1217</v>
      </c>
      <c r="BD85" s="105">
        <v>1264</v>
      </c>
      <c r="BE85" s="105">
        <v>2091</v>
      </c>
      <c r="BF85" s="105">
        <v>1637</v>
      </c>
      <c r="BG85" s="105">
        <v>1563</v>
      </c>
      <c r="BH85" s="105">
        <v>1382</v>
      </c>
      <c r="BI85" s="105">
        <v>2046</v>
      </c>
      <c r="BJ85" s="105">
        <v>2658</v>
      </c>
      <c r="BK85" s="105">
        <v>0</v>
      </c>
      <c r="BL85" s="105">
        <v>0</v>
      </c>
      <c r="BM85" s="105">
        <v>1</v>
      </c>
      <c r="BN85" s="105">
        <v>0</v>
      </c>
      <c r="BO85" s="105">
        <v>0</v>
      </c>
      <c r="BP85" s="105">
        <v>0</v>
      </c>
      <c r="BQ85" s="105">
        <v>0</v>
      </c>
      <c r="BR85" s="105">
        <v>0</v>
      </c>
      <c r="BS85" s="105">
        <v>0</v>
      </c>
      <c r="BT85" s="105">
        <v>0</v>
      </c>
      <c r="BU85" s="105">
        <v>0</v>
      </c>
      <c r="BV85" s="105">
        <v>0</v>
      </c>
      <c r="BW85" s="105">
        <v>0</v>
      </c>
      <c r="BX85" s="105">
        <v>0</v>
      </c>
      <c r="BY85" s="105">
        <v>0</v>
      </c>
      <c r="BZ85" s="139" t="str">
        <f t="shared" si="122"/>
        <v/>
      </c>
      <c r="CA85" s="139" t="str">
        <f t="shared" si="123"/>
        <v/>
      </c>
      <c r="CB85" s="140">
        <f t="shared" si="124"/>
        <v>0</v>
      </c>
      <c r="CC85" s="140">
        <f t="shared" ref="CC85:CC148" si="157">SUM(O85:Z85)</f>
        <v>0</v>
      </c>
      <c r="CD85" s="140">
        <f t="shared" ref="CD85:CD148" si="158">SUM(AA85:AL85)</f>
        <v>0</v>
      </c>
      <c r="CE85" s="141">
        <f t="shared" si="125"/>
        <v>30131</v>
      </c>
      <c r="CF85" s="141">
        <f t="shared" si="126"/>
        <v>20556</v>
      </c>
      <c r="CG85" s="141">
        <f t="shared" si="127"/>
        <v>1</v>
      </c>
      <c r="CH85" s="141">
        <f t="shared" si="128"/>
        <v>0</v>
      </c>
      <c r="CI85" s="142">
        <f t="shared" ref="CI85:CI148" si="159">SUM(AG85:AI85)</f>
        <v>0</v>
      </c>
      <c r="CJ85" s="142">
        <f t="shared" ref="CJ85:CJ148" si="160">SUM(AJ85:AL85)</f>
        <v>0</v>
      </c>
      <c r="CK85" s="143">
        <f t="shared" ref="CK85:CK148" si="161">SUM(AM85:AO85)</f>
        <v>0</v>
      </c>
      <c r="CL85" s="105">
        <f t="shared" ref="CL85:CL148" si="162">SUM(AP85:AR85)</f>
        <v>3759</v>
      </c>
      <c r="CM85" s="105">
        <f t="shared" ref="CM85:CM148" si="163">SUM(AS85:AU85)</f>
        <v>13671</v>
      </c>
      <c r="CN85" s="105">
        <f t="shared" ref="CN85:CN148" si="164">SUM(AV85:AX85)</f>
        <v>12701</v>
      </c>
      <c r="CO85" s="105">
        <f t="shared" ref="CO85:CO148" si="165">IF(SUM(AY85:BA85)=0,"",SUM(AY85:BA85))</f>
        <v>5569</v>
      </c>
      <c r="CP85" s="105">
        <f t="shared" ref="CP85:CP148" si="166">IF(SUM(BB85:BD85)=0,"",SUM(BB85:BD85))</f>
        <v>3610</v>
      </c>
      <c r="CQ85" s="105">
        <f t="shared" ref="CQ85:CQ116" si="167">SUM(BE85:BG85)</f>
        <v>5291</v>
      </c>
      <c r="CR85" s="105">
        <f t="shared" si="149"/>
        <v>6086</v>
      </c>
      <c r="CS85" s="105">
        <f t="shared" si="154"/>
        <v>1</v>
      </c>
      <c r="CT85" s="105">
        <f t="shared" si="116"/>
        <v>0</v>
      </c>
      <c r="CU85" s="105">
        <f t="shared" si="117"/>
        <v>0</v>
      </c>
      <c r="CV85" s="105">
        <f t="shared" si="118"/>
        <v>0</v>
      </c>
      <c r="CW85" s="139" t="str">
        <f t="shared" si="119"/>
        <v/>
      </c>
      <c r="CX85" s="139" t="str">
        <f t="shared" si="120"/>
        <v/>
      </c>
      <c r="CY85" s="131"/>
      <c r="CZ85" s="138" t="s">
        <v>1044</v>
      </c>
      <c r="DA85" s="138" t="s">
        <v>1044</v>
      </c>
      <c r="DB85" s="105"/>
      <c r="DC85" s="105"/>
      <c r="DD85" s="105"/>
      <c r="DE85" s="105"/>
      <c r="DF85" s="105"/>
      <c r="DG85" s="105"/>
      <c r="DH85" s="105"/>
      <c r="DI85" s="105"/>
      <c r="DJ85" s="105"/>
      <c r="DK85" s="105"/>
      <c r="DL85" s="105"/>
      <c r="DM85" s="105"/>
      <c r="DN85" s="105"/>
      <c r="DO85" s="105"/>
      <c r="DP85" s="105"/>
      <c r="DQ85" s="105"/>
      <c r="DR85" s="105"/>
      <c r="DS85" s="105"/>
      <c r="DT85" s="105"/>
      <c r="DU85" s="105"/>
      <c r="DV85" s="105"/>
      <c r="DW85" s="105"/>
      <c r="DX85" s="105"/>
      <c r="DY85" s="105"/>
      <c r="DZ85" s="105"/>
      <c r="EA85" s="105"/>
      <c r="EB85" s="105"/>
      <c r="EC85" s="105"/>
      <c r="ED85" s="105"/>
      <c r="EE85" s="105"/>
      <c r="EF85" s="105"/>
      <c r="EG85" s="105"/>
      <c r="EH85" s="105"/>
      <c r="EI85" s="105"/>
      <c r="EJ85" s="105"/>
      <c r="EK85" s="105"/>
      <c r="EL85" s="105"/>
      <c r="EM85" s="105">
        <v>407</v>
      </c>
      <c r="EN85" s="105">
        <v>526</v>
      </c>
      <c r="EO85" s="105">
        <v>331</v>
      </c>
      <c r="EP85" s="105">
        <v>707</v>
      </c>
      <c r="EQ85" s="105">
        <v>537</v>
      </c>
      <c r="ER85" s="105">
        <v>2</v>
      </c>
      <c r="ES85" s="105">
        <v>76</v>
      </c>
      <c r="ET85" s="105">
        <v>222</v>
      </c>
      <c r="EU85" s="105">
        <v>849</v>
      </c>
      <c r="EV85" s="105">
        <v>562</v>
      </c>
      <c r="EW85" s="105">
        <v>580</v>
      </c>
      <c r="EX85" s="105">
        <v>482</v>
      </c>
      <c r="EY85" s="105">
        <v>425</v>
      </c>
      <c r="EZ85" s="105">
        <v>1090</v>
      </c>
      <c r="FA85" s="105">
        <v>215</v>
      </c>
      <c r="FB85" s="105">
        <v>251</v>
      </c>
      <c r="FC85" s="105">
        <v>1558</v>
      </c>
      <c r="FD85" s="105">
        <v>945</v>
      </c>
      <c r="FE85" s="105">
        <v>1527</v>
      </c>
      <c r="FF85" s="105">
        <v>687</v>
      </c>
      <c r="FG85" s="105">
        <v>2493</v>
      </c>
      <c r="FH85" s="105">
        <v>309</v>
      </c>
      <c r="FI85" s="105">
        <v>41</v>
      </c>
      <c r="FJ85" s="105">
        <v>193</v>
      </c>
      <c r="FK85" s="105">
        <v>626</v>
      </c>
      <c r="FL85" s="105">
        <v>553</v>
      </c>
      <c r="FM85" s="105">
        <v>100</v>
      </c>
      <c r="FN85" s="105">
        <v>11</v>
      </c>
      <c r="FO85" s="105">
        <v>6</v>
      </c>
      <c r="FP85" s="105">
        <v>9</v>
      </c>
      <c r="FQ85" s="105">
        <v>149</v>
      </c>
      <c r="FR85" s="105">
        <v>496</v>
      </c>
      <c r="FS85" s="105">
        <v>340</v>
      </c>
      <c r="FT85" s="105">
        <v>537</v>
      </c>
      <c r="FU85" s="105">
        <v>542</v>
      </c>
      <c r="FV85" s="105">
        <v>0</v>
      </c>
      <c r="FW85" s="105">
        <v>0</v>
      </c>
      <c r="FX85" s="105">
        <v>0</v>
      </c>
      <c r="FY85" s="144" t="str">
        <f t="shared" si="129"/>
        <v/>
      </c>
      <c r="FZ85" s="144" t="str">
        <f t="shared" si="130"/>
        <v/>
      </c>
      <c r="GA85" s="140">
        <f t="shared" si="131"/>
        <v>0</v>
      </c>
      <c r="GB85" s="140">
        <v>0</v>
      </c>
      <c r="GC85" s="140">
        <v>0</v>
      </c>
      <c r="GD85" s="141">
        <f t="shared" si="132"/>
        <v>4799</v>
      </c>
      <c r="GE85" s="141">
        <f t="shared" si="133"/>
        <v>10023</v>
      </c>
      <c r="GF85" s="141">
        <f t="shared" si="134"/>
        <v>3562</v>
      </c>
      <c r="GG85" s="141">
        <f t="shared" si="135"/>
        <v>0</v>
      </c>
      <c r="GH85" s="142">
        <v>0</v>
      </c>
      <c r="GI85" s="142">
        <v>0</v>
      </c>
      <c r="GJ85" s="142">
        <v>0</v>
      </c>
      <c r="GK85" s="143">
        <v>933</v>
      </c>
      <c r="GL85" s="105">
        <v>1575</v>
      </c>
      <c r="GM85" s="105">
        <v>300</v>
      </c>
      <c r="GN85" s="105">
        <v>1991</v>
      </c>
      <c r="GO85" s="105">
        <v>1997</v>
      </c>
      <c r="GP85" s="105">
        <v>2024</v>
      </c>
      <c r="GQ85" s="105">
        <f t="shared" si="145"/>
        <v>3159</v>
      </c>
      <c r="GR85" s="105">
        <f t="shared" si="155"/>
        <v>2843</v>
      </c>
      <c r="GS85" s="105">
        <f t="shared" si="147"/>
        <v>1372</v>
      </c>
      <c r="GT85" s="105">
        <f t="shared" si="150"/>
        <v>117</v>
      </c>
      <c r="GU85" s="105">
        <f t="shared" si="151"/>
        <v>654</v>
      </c>
      <c r="GV85" s="105">
        <f t="shared" si="136"/>
        <v>1419</v>
      </c>
      <c r="GW85" s="139">
        <f t="shared" si="97"/>
        <v>-0.500879352796342</v>
      </c>
      <c r="GX85" s="139">
        <f t="shared" si="98"/>
        <v>1.1697247706422</v>
      </c>
      <c r="GY85" s="147"/>
      <c r="GZ85" s="138" t="s">
        <v>1094</v>
      </c>
      <c r="HA85" s="105"/>
      <c r="HB85" s="105"/>
      <c r="HC85" s="105"/>
      <c r="HD85" s="105"/>
      <c r="HE85" s="105">
        <v>320</v>
      </c>
      <c r="HF85" s="105"/>
      <c r="HG85" s="105">
        <v>60</v>
      </c>
      <c r="HH85" s="105">
        <v>64</v>
      </c>
      <c r="HI85" s="105">
        <v>73</v>
      </c>
      <c r="HJ85" s="105">
        <v>91</v>
      </c>
      <c r="HK85" s="105">
        <v>102</v>
      </c>
      <c r="HL85" s="105">
        <v>110</v>
      </c>
      <c r="HM85" s="105">
        <v>118</v>
      </c>
      <c r="HN85" s="105">
        <v>122</v>
      </c>
      <c r="HO85" s="105">
        <v>126</v>
      </c>
      <c r="HP85" s="105">
        <v>130</v>
      </c>
      <c r="HQ85" s="105">
        <v>135</v>
      </c>
      <c r="HR85" s="105">
        <v>137</v>
      </c>
      <c r="HS85" s="105">
        <v>140</v>
      </c>
      <c r="HT85" s="105">
        <v>66</v>
      </c>
      <c r="HU85" s="105">
        <v>50</v>
      </c>
      <c r="HV85" s="105"/>
      <c r="HW85" s="105">
        <v>20</v>
      </c>
      <c r="HX85" s="105"/>
      <c r="HY85" s="105"/>
      <c r="HZ85" s="105"/>
      <c r="IA85" s="105"/>
      <c r="IB85" s="105"/>
      <c r="IC85" s="105"/>
      <c r="ID85" s="105"/>
      <c r="IE85" s="105"/>
      <c r="IF85" s="105"/>
      <c r="IG85" s="105"/>
      <c r="IH85" s="105"/>
      <c r="II85" s="105"/>
      <c r="IJ85" s="105"/>
      <c r="IK85" s="105"/>
      <c r="IL85" s="105"/>
      <c r="IM85" s="105"/>
      <c r="IN85" s="105"/>
      <c r="IO85" s="105"/>
      <c r="IP85" s="105"/>
      <c r="IQ85" s="105"/>
      <c r="IR85" s="105"/>
      <c r="IS85" s="105"/>
      <c r="IT85" s="105"/>
      <c r="IU85" s="105"/>
      <c r="IV85" s="105"/>
      <c r="IW85" s="105"/>
      <c r="IX85" s="105"/>
      <c r="IY85" s="105"/>
      <c r="IZ85" s="105"/>
      <c r="JA85" s="105"/>
      <c r="JB85" s="105"/>
      <c r="JC85" s="105"/>
      <c r="JD85" s="105"/>
      <c r="JE85" s="105"/>
      <c r="JF85" s="105"/>
      <c r="JG85" s="105"/>
      <c r="JH85" s="105"/>
      <c r="JI85" s="138" t="s">
        <v>1094</v>
      </c>
      <c r="JJ85" s="105"/>
      <c r="JK85" s="105"/>
      <c r="JL85" s="105"/>
      <c r="JM85" s="105"/>
      <c r="JN85" s="105">
        <v>320</v>
      </c>
      <c r="JO85" s="105"/>
      <c r="JP85" s="105">
        <v>60</v>
      </c>
      <c r="JQ85" s="105">
        <v>64</v>
      </c>
      <c r="JR85" s="105">
        <v>73</v>
      </c>
      <c r="JS85" s="105">
        <v>91</v>
      </c>
      <c r="JT85" s="105">
        <v>102</v>
      </c>
      <c r="JU85" s="105">
        <v>110</v>
      </c>
      <c r="JV85" s="105">
        <v>118</v>
      </c>
      <c r="JW85" s="105">
        <v>122</v>
      </c>
      <c r="JX85" s="105">
        <v>126</v>
      </c>
      <c r="JY85" s="105">
        <v>130</v>
      </c>
      <c r="JZ85" s="105">
        <v>135</v>
      </c>
      <c r="KA85" s="105">
        <v>137</v>
      </c>
      <c r="KB85" s="105">
        <v>140</v>
      </c>
      <c r="KC85" s="105">
        <v>66</v>
      </c>
      <c r="KD85" s="105">
        <v>50</v>
      </c>
      <c r="KE85" s="105"/>
      <c r="KF85" s="105">
        <v>20</v>
      </c>
      <c r="KG85" s="105"/>
      <c r="KH85" s="105"/>
      <c r="KI85" s="105"/>
      <c r="KJ85" s="105"/>
      <c r="KK85" s="105"/>
      <c r="KL85" s="105"/>
      <c r="KM85" s="105"/>
      <c r="KN85" s="105"/>
      <c r="KO85" s="105"/>
      <c r="KP85" s="105"/>
      <c r="KQ85" s="105"/>
      <c r="KR85" s="105"/>
      <c r="KS85" s="105"/>
      <c r="KT85" s="105"/>
      <c r="KU85" s="105"/>
      <c r="KV85" s="105"/>
      <c r="KW85" s="105"/>
      <c r="KX85" s="105"/>
      <c r="KY85" s="105"/>
      <c r="KZ85" s="105"/>
      <c r="LA85" s="105"/>
      <c r="LB85" s="105"/>
      <c r="LC85" s="105"/>
      <c r="LD85" s="105"/>
      <c r="LE85" s="105"/>
      <c r="LF85" s="105"/>
      <c r="LG85" s="105"/>
      <c r="LH85" s="105"/>
      <c r="LI85" s="105"/>
      <c r="LJ85" s="105"/>
      <c r="LK85" s="105"/>
      <c r="LL85" s="105"/>
      <c r="LM85" s="105"/>
      <c r="LN85" s="105"/>
      <c r="LO85" s="105"/>
      <c r="LP85" s="105"/>
      <c r="LQ85" s="105"/>
      <c r="LR85" s="105">
        <v>0</v>
      </c>
      <c r="LS85" s="105">
        <v>0</v>
      </c>
      <c r="LT85" s="105">
        <v>0</v>
      </c>
      <c r="LU85" s="105"/>
      <c r="LV85" s="105"/>
      <c r="LW85" s="105">
        <v>0</v>
      </c>
      <c r="LX85" s="105">
        <v>0</v>
      </c>
      <c r="LY85" s="105">
        <v>0</v>
      </c>
      <c r="LZ85" s="105">
        <v>0</v>
      </c>
      <c r="MA85" s="105">
        <v>0</v>
      </c>
      <c r="MB85" s="105">
        <v>0</v>
      </c>
      <c r="MC85" s="105">
        <v>0</v>
      </c>
      <c r="MD85" s="105">
        <v>0</v>
      </c>
      <c r="ME85" s="105" t="e">
        <v>#N/A</v>
      </c>
      <c r="MF85" s="105">
        <v>0</v>
      </c>
      <c r="MG85" s="144" t="str">
        <f t="shared" si="137"/>
        <v/>
      </c>
      <c r="MH85" s="144" t="str">
        <f t="shared" si="138"/>
        <v/>
      </c>
      <c r="MJ85" s="143">
        <f t="shared" si="139"/>
        <v>820</v>
      </c>
      <c r="MK85" s="143">
        <f t="shared" ref="MK85:MK101" si="168">SUM(JV85:KG85)</f>
        <v>1044</v>
      </c>
      <c r="ML85" s="143">
        <f t="shared" ref="ML85:ML101" si="169">SUM(KH85:KS85)</f>
        <v>0</v>
      </c>
      <c r="MM85" s="142">
        <f t="shared" si="140"/>
        <v>0</v>
      </c>
      <c r="MN85" s="142">
        <f t="shared" si="141"/>
        <v>0</v>
      </c>
      <c r="MO85" s="142">
        <f t="shared" si="142"/>
        <v>0</v>
      </c>
      <c r="MQ85" s="142">
        <f t="shared" ref="MQ85:MQ101" si="170">SUM(KQ85:KS85)</f>
        <v>0</v>
      </c>
      <c r="MR85" s="143">
        <f t="shared" ref="MR85:MR101" si="171">SUM(KT85:KV85)</f>
        <v>0</v>
      </c>
      <c r="MS85" s="105">
        <f t="shared" ref="MS85:MS101" si="172">SUM(KW85:KY85)</f>
        <v>0</v>
      </c>
      <c r="MT85" s="105">
        <f t="shared" ref="MT85:MT101" si="173">SUM(KZ85:LB85)</f>
        <v>0</v>
      </c>
      <c r="MU85" s="105" t="str">
        <f t="shared" si="148"/>
        <v/>
      </c>
      <c r="MV85" s="105" t="str">
        <f t="shared" ref="MV85:MV101" si="174">IF(SUM(LF85:LH85)=0,"",SUM(LF85:LH85))</f>
        <v/>
      </c>
      <c r="MW85" s="105" t="str">
        <f t="shared" ref="MW85:MW101" si="175">IF(SUM(LI85:LK85)=0,"",SUM(LI85:LK85))</f>
        <v/>
      </c>
      <c r="MX85" s="105"/>
      <c r="MY85" s="105"/>
      <c r="MZ85" s="105">
        <f t="shared" si="152"/>
        <v>0</v>
      </c>
      <c r="NA85" s="105">
        <f t="shared" si="156"/>
        <v>0</v>
      </c>
      <c r="NB85" s="105">
        <f t="shared" si="153"/>
        <v>0</v>
      </c>
      <c r="NC85" s="105">
        <f t="shared" si="121"/>
        <v>0</v>
      </c>
      <c r="ND85" s="144" t="str">
        <f t="shared" si="143"/>
        <v/>
      </c>
      <c r="NE85" s="144" t="str">
        <f t="shared" si="144"/>
        <v/>
      </c>
    </row>
    <row r="86" ht="15" spans="2:369">
      <c r="B86" s="138" t="s">
        <v>1074</v>
      </c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>
        <v>1180</v>
      </c>
      <c r="BH86" s="105">
        <v>1267</v>
      </c>
      <c r="BI86" s="105">
        <v>1532</v>
      </c>
      <c r="BJ86" s="105">
        <v>2353</v>
      </c>
      <c r="BK86" s="105">
        <v>447</v>
      </c>
      <c r="BL86" s="105">
        <v>592</v>
      </c>
      <c r="BM86" s="105">
        <v>763</v>
      </c>
      <c r="BN86" s="105">
        <v>384</v>
      </c>
      <c r="BO86" s="105">
        <v>2224</v>
      </c>
      <c r="BP86" s="105">
        <v>3808</v>
      </c>
      <c r="BQ86" s="105">
        <v>4410</v>
      </c>
      <c r="BR86" s="105">
        <v>7520</v>
      </c>
      <c r="BS86" s="105">
        <v>4358</v>
      </c>
      <c r="BT86" s="105">
        <v>4261</v>
      </c>
      <c r="BU86" s="105">
        <v>4319</v>
      </c>
      <c r="BV86" s="105">
        <v>2735</v>
      </c>
      <c r="BW86" s="105">
        <v>2727</v>
      </c>
      <c r="BX86" s="105">
        <v>759</v>
      </c>
      <c r="BY86" s="105">
        <v>561</v>
      </c>
      <c r="BZ86" s="139">
        <f t="shared" si="122"/>
        <v>-0.264744429882045</v>
      </c>
      <c r="CA86" s="139">
        <f t="shared" si="123"/>
        <v>-0.260869565217391</v>
      </c>
      <c r="CB86" s="140">
        <f t="shared" si="124"/>
        <v>0</v>
      </c>
      <c r="CC86" s="140">
        <f t="shared" si="157"/>
        <v>0</v>
      </c>
      <c r="CD86" s="140">
        <f t="shared" si="158"/>
        <v>0</v>
      </c>
      <c r="CE86" s="141">
        <f t="shared" si="125"/>
        <v>0</v>
      </c>
      <c r="CF86" s="141">
        <f t="shared" si="126"/>
        <v>6332</v>
      </c>
      <c r="CG86" s="141">
        <f t="shared" si="127"/>
        <v>35821</v>
      </c>
      <c r="CH86" s="141">
        <f t="shared" si="128"/>
        <v>4047</v>
      </c>
      <c r="CI86" s="142">
        <f t="shared" si="159"/>
        <v>0</v>
      </c>
      <c r="CJ86" s="142">
        <f t="shared" si="160"/>
        <v>0</v>
      </c>
      <c r="CK86" s="143">
        <f t="shared" si="161"/>
        <v>0</v>
      </c>
      <c r="CL86" s="105">
        <f t="shared" si="162"/>
        <v>0</v>
      </c>
      <c r="CM86" s="105">
        <f t="shared" si="163"/>
        <v>0</v>
      </c>
      <c r="CN86" s="105">
        <f t="shared" si="164"/>
        <v>0</v>
      </c>
      <c r="CO86" s="105" t="str">
        <f t="shared" si="165"/>
        <v/>
      </c>
      <c r="CP86" s="105" t="str">
        <f t="shared" si="166"/>
        <v/>
      </c>
      <c r="CQ86" s="105">
        <f t="shared" si="167"/>
        <v>1180</v>
      </c>
      <c r="CR86" s="105">
        <f t="shared" si="149"/>
        <v>5152</v>
      </c>
      <c r="CS86" s="105">
        <f t="shared" si="154"/>
        <v>1802</v>
      </c>
      <c r="CT86" s="105">
        <f t="shared" si="116"/>
        <v>6416</v>
      </c>
      <c r="CU86" s="105">
        <f t="shared" si="117"/>
        <v>16288</v>
      </c>
      <c r="CV86" s="105">
        <f t="shared" si="118"/>
        <v>11315</v>
      </c>
      <c r="CW86" s="139">
        <f t="shared" si="119"/>
        <v>1.19623447204969</v>
      </c>
      <c r="CX86" s="139">
        <f t="shared" si="120"/>
        <v>-0.305316797642436</v>
      </c>
      <c r="CY86" s="131"/>
      <c r="CZ86" s="138" t="s">
        <v>175</v>
      </c>
      <c r="DA86" s="138" t="s">
        <v>175</v>
      </c>
      <c r="DB86" s="105"/>
      <c r="DC86" s="105"/>
      <c r="DD86" s="105"/>
      <c r="DE86" s="105"/>
      <c r="DF86" s="105"/>
      <c r="DG86" s="105"/>
      <c r="DH86" s="105"/>
      <c r="DI86" s="105"/>
      <c r="DJ86" s="105"/>
      <c r="DK86" s="105"/>
      <c r="DL86" s="105"/>
      <c r="DM86" s="105"/>
      <c r="DN86" s="105"/>
      <c r="DO86" s="105"/>
      <c r="DP86" s="105"/>
      <c r="DQ86" s="105"/>
      <c r="DR86" s="105"/>
      <c r="DS86" s="105"/>
      <c r="DT86" s="105"/>
      <c r="DU86" s="105"/>
      <c r="DV86" s="105"/>
      <c r="DW86" s="105"/>
      <c r="DX86" s="105"/>
      <c r="DY86" s="105"/>
      <c r="DZ86" s="105"/>
      <c r="EA86" s="105"/>
      <c r="EB86" s="105"/>
      <c r="EC86" s="105"/>
      <c r="ED86" s="105"/>
      <c r="EE86" s="105"/>
      <c r="EF86" s="105"/>
      <c r="EG86" s="105"/>
      <c r="EH86" s="105"/>
      <c r="EI86" s="105"/>
      <c r="EJ86" s="105"/>
      <c r="EK86" s="105"/>
      <c r="EL86" s="105"/>
      <c r="EM86" s="105"/>
      <c r="EN86" s="105">
        <v>9</v>
      </c>
      <c r="EO86" s="105">
        <v>6</v>
      </c>
      <c r="EP86" s="105">
        <v>231</v>
      </c>
      <c r="EQ86" s="105">
        <v>221</v>
      </c>
      <c r="ER86" s="105">
        <v>137</v>
      </c>
      <c r="ES86" s="105">
        <v>178</v>
      </c>
      <c r="ET86" s="105">
        <v>421</v>
      </c>
      <c r="EU86" s="105">
        <v>477</v>
      </c>
      <c r="EV86" s="105">
        <v>444</v>
      </c>
      <c r="EW86" s="105">
        <v>692</v>
      </c>
      <c r="EX86" s="105">
        <v>523</v>
      </c>
      <c r="EY86" s="105">
        <v>266</v>
      </c>
      <c r="EZ86" s="105">
        <v>1015</v>
      </c>
      <c r="FA86" s="105">
        <v>316</v>
      </c>
      <c r="FB86" s="105">
        <v>652</v>
      </c>
      <c r="FC86" s="105">
        <v>1111</v>
      </c>
      <c r="FD86" s="105">
        <v>1027</v>
      </c>
      <c r="FE86" s="105">
        <v>477</v>
      </c>
      <c r="FF86" s="105">
        <v>667</v>
      </c>
      <c r="FG86" s="105">
        <v>409</v>
      </c>
      <c r="FH86" s="105">
        <v>420</v>
      </c>
      <c r="FI86" s="105">
        <v>595</v>
      </c>
      <c r="FJ86" s="105">
        <v>216</v>
      </c>
      <c r="FK86" s="105">
        <v>236</v>
      </c>
      <c r="FL86" s="105">
        <v>1287</v>
      </c>
      <c r="FM86" s="105">
        <v>1289</v>
      </c>
      <c r="FN86" s="105">
        <v>978</v>
      </c>
      <c r="FO86" s="105">
        <v>1454</v>
      </c>
      <c r="FP86" s="105">
        <v>1161</v>
      </c>
      <c r="FQ86" s="105">
        <v>1473</v>
      </c>
      <c r="FR86" s="105">
        <v>1245</v>
      </c>
      <c r="FS86" s="105">
        <v>1300</v>
      </c>
      <c r="FT86" s="105">
        <v>2223</v>
      </c>
      <c r="FU86" s="105">
        <v>2333</v>
      </c>
      <c r="FV86" s="105">
        <v>48</v>
      </c>
      <c r="FW86" s="105">
        <v>13</v>
      </c>
      <c r="FX86" s="105">
        <v>59</v>
      </c>
      <c r="FY86" s="144">
        <f t="shared" si="129"/>
        <v>1.04584304584305</v>
      </c>
      <c r="FZ86" s="144">
        <f t="shared" si="130"/>
        <v>3.53846153846154</v>
      </c>
      <c r="GA86" s="140">
        <f t="shared" si="131"/>
        <v>0</v>
      </c>
      <c r="GB86" s="140">
        <v>0</v>
      </c>
      <c r="GC86" s="140">
        <v>0</v>
      </c>
      <c r="GD86" s="141">
        <f t="shared" si="132"/>
        <v>2816</v>
      </c>
      <c r="GE86" s="141">
        <f t="shared" si="133"/>
        <v>7478</v>
      </c>
      <c r="GF86" s="141">
        <f t="shared" si="134"/>
        <v>15195</v>
      </c>
      <c r="GG86" s="141">
        <f t="shared" si="135"/>
        <v>120</v>
      </c>
      <c r="GH86" s="142">
        <v>0</v>
      </c>
      <c r="GI86" s="142">
        <v>0</v>
      </c>
      <c r="GJ86" s="142">
        <v>0</v>
      </c>
      <c r="GK86" s="143">
        <v>9</v>
      </c>
      <c r="GL86" s="105">
        <v>458</v>
      </c>
      <c r="GM86" s="105">
        <v>736</v>
      </c>
      <c r="GN86" s="105">
        <v>1613</v>
      </c>
      <c r="GO86" s="105">
        <v>1804</v>
      </c>
      <c r="GP86" s="105">
        <v>2079</v>
      </c>
      <c r="GQ86" s="105">
        <f t="shared" si="145"/>
        <v>2171</v>
      </c>
      <c r="GR86" s="105">
        <f t="shared" si="155"/>
        <v>1424</v>
      </c>
      <c r="GS86" s="105">
        <f t="shared" si="147"/>
        <v>1739</v>
      </c>
      <c r="GT86" s="105">
        <f t="shared" si="150"/>
        <v>3721</v>
      </c>
      <c r="GU86" s="105">
        <f t="shared" si="151"/>
        <v>3879</v>
      </c>
      <c r="GV86" s="105">
        <f t="shared" si="136"/>
        <v>5856</v>
      </c>
      <c r="GW86" s="139">
        <f t="shared" ref="GW86:GW149" si="176">IFERROR(IF(GV86/GR86-1=-1,"",GV86/GR86-1),"")</f>
        <v>3.1123595505618</v>
      </c>
      <c r="GX86" s="139">
        <f t="shared" ref="GX86:GX149" si="177">IFERROR(IF(GV86/GU86-1=-1,"",GV86/GU86-1),"")</f>
        <v>0.509667440061872</v>
      </c>
      <c r="GY86" s="147"/>
      <c r="GZ86" s="138" t="s">
        <v>1095</v>
      </c>
      <c r="HA86" s="105"/>
      <c r="HB86" s="105"/>
      <c r="HC86" s="105"/>
      <c r="HD86" s="105"/>
      <c r="HE86" s="105"/>
      <c r="HF86" s="105"/>
      <c r="HG86" s="105"/>
      <c r="HH86" s="105"/>
      <c r="HI86" s="105"/>
      <c r="HJ86" s="105"/>
      <c r="HK86" s="105"/>
      <c r="HL86" s="105"/>
      <c r="HM86" s="105"/>
      <c r="HN86" s="105"/>
      <c r="HO86" s="105"/>
      <c r="HP86" s="105"/>
      <c r="HQ86" s="105"/>
      <c r="HR86" s="105"/>
      <c r="HS86" s="105"/>
      <c r="HT86" s="105"/>
      <c r="HU86" s="105"/>
      <c r="HV86" s="105"/>
      <c r="HW86" s="105"/>
      <c r="HX86" s="105"/>
      <c r="HY86" s="105"/>
      <c r="HZ86" s="105">
        <v>440</v>
      </c>
      <c r="IA86" s="105">
        <v>2045</v>
      </c>
      <c r="IB86" s="105"/>
      <c r="IC86" s="105"/>
      <c r="ID86" s="105"/>
      <c r="IE86" s="105"/>
      <c r="IF86" s="105"/>
      <c r="IG86" s="105"/>
      <c r="IH86" s="105"/>
      <c r="II86" s="105"/>
      <c r="IJ86" s="105"/>
      <c r="IK86" s="105"/>
      <c r="IL86" s="105"/>
      <c r="IM86" s="105"/>
      <c r="IN86" s="105"/>
      <c r="IO86" s="105"/>
      <c r="IP86" s="105"/>
      <c r="IQ86" s="105"/>
      <c r="IR86" s="105"/>
      <c r="IS86" s="105"/>
      <c r="IT86" s="105"/>
      <c r="IU86" s="105"/>
      <c r="IV86" s="105"/>
      <c r="IW86" s="105"/>
      <c r="IX86" s="105"/>
      <c r="IY86" s="105"/>
      <c r="IZ86" s="105"/>
      <c r="JA86" s="105"/>
      <c r="JB86" s="105"/>
      <c r="JC86" s="105"/>
      <c r="JD86" s="105"/>
      <c r="JE86" s="105"/>
      <c r="JF86" s="105"/>
      <c r="JG86" s="105"/>
      <c r="JH86" s="105"/>
      <c r="JI86" s="138" t="s">
        <v>1095</v>
      </c>
      <c r="JJ86" s="105"/>
      <c r="JK86" s="105"/>
      <c r="JL86" s="105"/>
      <c r="JM86" s="105"/>
      <c r="JN86" s="105"/>
      <c r="JO86" s="105"/>
      <c r="JP86" s="105"/>
      <c r="JQ86" s="105"/>
      <c r="JR86" s="105"/>
      <c r="JS86" s="105"/>
      <c r="JT86" s="105"/>
      <c r="JU86" s="105"/>
      <c r="JV86" s="105"/>
      <c r="JW86" s="105"/>
      <c r="JX86" s="105"/>
      <c r="JY86" s="105"/>
      <c r="JZ86" s="105"/>
      <c r="KA86" s="105"/>
      <c r="KB86" s="105"/>
      <c r="KC86" s="105"/>
      <c r="KD86" s="105"/>
      <c r="KE86" s="105"/>
      <c r="KF86" s="105"/>
      <c r="KG86" s="105"/>
      <c r="KH86" s="105"/>
      <c r="KI86" s="105">
        <v>440</v>
      </c>
      <c r="KJ86" s="105">
        <v>2045</v>
      </c>
      <c r="KK86" s="105"/>
      <c r="KL86" s="105"/>
      <c r="KM86" s="105"/>
      <c r="KN86" s="105"/>
      <c r="KO86" s="105"/>
      <c r="KP86" s="105"/>
      <c r="KQ86" s="105"/>
      <c r="KR86" s="105"/>
      <c r="KS86" s="105"/>
      <c r="KT86" s="105"/>
      <c r="KU86" s="105"/>
      <c r="KV86" s="105"/>
      <c r="KW86" s="105"/>
      <c r="KX86" s="105"/>
      <c r="KY86" s="105"/>
      <c r="KZ86" s="105"/>
      <c r="LA86" s="105"/>
      <c r="LB86" s="105"/>
      <c r="LC86" s="105"/>
      <c r="LD86" s="105"/>
      <c r="LE86" s="105"/>
      <c r="LF86" s="105"/>
      <c r="LG86" s="105"/>
      <c r="LH86" s="105"/>
      <c r="LI86" s="105"/>
      <c r="LJ86" s="105"/>
      <c r="LK86" s="105"/>
      <c r="LL86" s="105"/>
      <c r="LM86" s="105"/>
      <c r="LN86" s="105"/>
      <c r="LO86" s="105"/>
      <c r="LP86" s="105"/>
      <c r="LQ86" s="105"/>
      <c r="LR86" s="105">
        <v>0</v>
      </c>
      <c r="LS86" s="105">
        <v>0</v>
      </c>
      <c r="LT86" s="105">
        <v>0</v>
      </c>
      <c r="LU86" s="105">
        <v>0</v>
      </c>
      <c r="LV86" s="105">
        <v>0</v>
      </c>
      <c r="LW86" s="105">
        <v>0</v>
      </c>
      <c r="LX86" s="105">
        <v>0</v>
      </c>
      <c r="LY86" s="105">
        <v>0</v>
      </c>
      <c r="LZ86" s="105">
        <v>0</v>
      </c>
      <c r="MA86" s="105">
        <v>0</v>
      </c>
      <c r="MB86" s="105">
        <v>0</v>
      </c>
      <c r="MC86" s="105">
        <v>0</v>
      </c>
      <c r="MD86" s="105">
        <v>0</v>
      </c>
      <c r="ME86" s="105">
        <v>0</v>
      </c>
      <c r="MF86" s="105">
        <v>0</v>
      </c>
      <c r="MG86" s="144" t="str">
        <f t="shared" si="137"/>
        <v/>
      </c>
      <c r="MH86" s="144" t="str">
        <f t="shared" si="138"/>
        <v/>
      </c>
      <c r="MJ86" s="143">
        <f t="shared" si="139"/>
        <v>0</v>
      </c>
      <c r="MK86" s="143">
        <f t="shared" si="168"/>
        <v>0</v>
      </c>
      <c r="ML86" s="143">
        <f t="shared" si="169"/>
        <v>2485</v>
      </c>
      <c r="MM86" s="142">
        <f t="shared" si="140"/>
        <v>0</v>
      </c>
      <c r="MN86" s="142">
        <f t="shared" si="141"/>
        <v>0</v>
      </c>
      <c r="MO86" s="142">
        <f t="shared" si="142"/>
        <v>0</v>
      </c>
      <c r="MQ86" s="142">
        <f t="shared" si="170"/>
        <v>0</v>
      </c>
      <c r="MR86" s="143">
        <f t="shared" si="171"/>
        <v>0</v>
      </c>
      <c r="MS86" s="105">
        <f t="shared" si="172"/>
        <v>0</v>
      </c>
      <c r="MT86" s="105">
        <f t="shared" si="173"/>
        <v>0</v>
      </c>
      <c r="MU86" s="105" t="str">
        <f t="shared" si="148"/>
        <v/>
      </c>
      <c r="MV86" s="105" t="str">
        <f t="shared" si="174"/>
        <v/>
      </c>
      <c r="MW86" s="105" t="str">
        <f t="shared" si="175"/>
        <v/>
      </c>
      <c r="MX86" s="105"/>
      <c r="MY86" s="105"/>
      <c r="MZ86" s="105">
        <f t="shared" si="152"/>
        <v>0</v>
      </c>
      <c r="NA86" s="105">
        <f t="shared" si="156"/>
        <v>0</v>
      </c>
      <c r="NB86" s="105">
        <f t="shared" si="153"/>
        <v>0</v>
      </c>
      <c r="NC86" s="105">
        <f t="shared" si="121"/>
        <v>0</v>
      </c>
      <c r="ND86" s="144" t="str">
        <f t="shared" si="143"/>
        <v/>
      </c>
      <c r="NE86" s="144" t="str">
        <f t="shared" si="144"/>
        <v/>
      </c>
    </row>
    <row r="87" ht="15" spans="2:369">
      <c r="B87" s="138" t="s">
        <v>984</v>
      </c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>
        <v>873</v>
      </c>
      <c r="P87" s="105">
        <v>1475</v>
      </c>
      <c r="Q87" s="105">
        <v>2731</v>
      </c>
      <c r="R87" s="105">
        <v>3767</v>
      </c>
      <c r="S87" s="105">
        <v>2629</v>
      </c>
      <c r="T87" s="105">
        <v>2086</v>
      </c>
      <c r="U87" s="105">
        <v>994</v>
      </c>
      <c r="V87" s="105">
        <v>673</v>
      </c>
      <c r="W87" s="105">
        <v>949</v>
      </c>
      <c r="X87" s="105">
        <v>597</v>
      </c>
      <c r="Y87" s="105">
        <v>409</v>
      </c>
      <c r="Z87" s="105">
        <v>3376</v>
      </c>
      <c r="AA87" s="105">
        <v>2217</v>
      </c>
      <c r="AB87" s="105">
        <v>133</v>
      </c>
      <c r="AC87" s="105">
        <v>519</v>
      </c>
      <c r="AD87" s="105">
        <v>1137</v>
      </c>
      <c r="AE87" s="105">
        <v>1023</v>
      </c>
      <c r="AF87" s="105">
        <v>1357</v>
      </c>
      <c r="AG87" s="105">
        <v>991</v>
      </c>
      <c r="AH87" s="105">
        <v>992</v>
      </c>
      <c r="AI87" s="105">
        <v>3555</v>
      </c>
      <c r="AJ87" s="105">
        <v>1173</v>
      </c>
      <c r="AK87" s="105">
        <v>2164</v>
      </c>
      <c r="AL87" s="105">
        <v>1662</v>
      </c>
      <c r="AM87" s="105">
        <v>225</v>
      </c>
      <c r="AN87" s="105">
        <v>639</v>
      </c>
      <c r="AO87" s="105">
        <v>1786</v>
      </c>
      <c r="AP87" s="105">
        <v>1012</v>
      </c>
      <c r="AQ87" s="105">
        <v>1222</v>
      </c>
      <c r="AR87" s="105">
        <v>709</v>
      </c>
      <c r="AS87" s="105">
        <v>265</v>
      </c>
      <c r="AT87" s="105">
        <v>1189</v>
      </c>
      <c r="AU87" s="105">
        <v>441</v>
      </c>
      <c r="AV87" s="105">
        <v>152</v>
      </c>
      <c r="AW87" s="105">
        <v>2157</v>
      </c>
      <c r="AX87" s="105">
        <v>91</v>
      </c>
      <c r="AY87" s="105">
        <v>731</v>
      </c>
      <c r="AZ87" s="105">
        <v>3025</v>
      </c>
      <c r="BA87" s="105">
        <v>1894</v>
      </c>
      <c r="BB87" s="105">
        <v>592</v>
      </c>
      <c r="BC87" s="105">
        <v>1257</v>
      </c>
      <c r="BD87" s="105">
        <v>2345</v>
      </c>
      <c r="BE87" s="105">
        <v>2048</v>
      </c>
      <c r="BF87" s="105">
        <v>799</v>
      </c>
      <c r="BG87" s="105">
        <v>1216</v>
      </c>
      <c r="BH87" s="105">
        <v>1183</v>
      </c>
      <c r="BI87" s="105">
        <v>656</v>
      </c>
      <c r="BJ87" s="105">
        <v>443</v>
      </c>
      <c r="BK87" s="105">
        <v>529</v>
      </c>
      <c r="BL87" s="105">
        <v>977</v>
      </c>
      <c r="BM87" s="105">
        <v>1176</v>
      </c>
      <c r="BN87" s="105">
        <v>888</v>
      </c>
      <c r="BO87" s="105">
        <v>992</v>
      </c>
      <c r="BP87" s="105">
        <v>1277</v>
      </c>
      <c r="BQ87" s="105">
        <v>921</v>
      </c>
      <c r="BR87" s="105">
        <v>953</v>
      </c>
      <c r="BS87" s="105">
        <v>775</v>
      </c>
      <c r="BT87" s="105">
        <v>813</v>
      </c>
      <c r="BU87" s="105">
        <v>729</v>
      </c>
      <c r="BV87" s="105">
        <v>565</v>
      </c>
      <c r="BW87" s="105">
        <v>195</v>
      </c>
      <c r="BX87" s="105">
        <v>190</v>
      </c>
      <c r="BY87" s="105">
        <v>765</v>
      </c>
      <c r="BZ87" s="139">
        <f t="shared" si="122"/>
        <v>-0.349489795918367</v>
      </c>
      <c r="CA87" s="139">
        <f t="shared" si="123"/>
        <v>3.02631578947368</v>
      </c>
      <c r="CB87" s="140">
        <f t="shared" si="124"/>
        <v>23256</v>
      </c>
      <c r="CC87" s="140">
        <f t="shared" si="157"/>
        <v>20559</v>
      </c>
      <c r="CD87" s="140">
        <f t="shared" si="158"/>
        <v>16923</v>
      </c>
      <c r="CE87" s="141">
        <f t="shared" si="125"/>
        <v>9888</v>
      </c>
      <c r="CF87" s="141">
        <f t="shared" si="126"/>
        <v>16189</v>
      </c>
      <c r="CG87" s="141">
        <f t="shared" si="127"/>
        <v>10595</v>
      </c>
      <c r="CH87" s="141">
        <f t="shared" si="128"/>
        <v>1150</v>
      </c>
      <c r="CI87" s="142">
        <f t="shared" si="159"/>
        <v>5538</v>
      </c>
      <c r="CJ87" s="142">
        <f t="shared" si="160"/>
        <v>4999</v>
      </c>
      <c r="CK87" s="143">
        <f t="shared" si="161"/>
        <v>2650</v>
      </c>
      <c r="CL87" s="105">
        <f t="shared" si="162"/>
        <v>2943</v>
      </c>
      <c r="CM87" s="105">
        <f t="shared" si="163"/>
        <v>1895</v>
      </c>
      <c r="CN87" s="105">
        <f t="shared" si="164"/>
        <v>2400</v>
      </c>
      <c r="CO87" s="105">
        <f t="shared" si="165"/>
        <v>5650</v>
      </c>
      <c r="CP87" s="105">
        <f t="shared" si="166"/>
        <v>4194</v>
      </c>
      <c r="CQ87" s="105">
        <f t="shared" si="167"/>
        <v>4063</v>
      </c>
      <c r="CR87" s="105">
        <f t="shared" si="149"/>
        <v>2282</v>
      </c>
      <c r="CS87" s="105">
        <f t="shared" si="154"/>
        <v>2682</v>
      </c>
      <c r="CT87" s="105">
        <f t="shared" si="116"/>
        <v>3157</v>
      </c>
      <c r="CU87" s="105">
        <f t="shared" si="117"/>
        <v>2649</v>
      </c>
      <c r="CV87" s="105">
        <f t="shared" si="118"/>
        <v>2107</v>
      </c>
      <c r="CW87" s="139">
        <f t="shared" si="119"/>
        <v>-0.0766871165644172</v>
      </c>
      <c r="CX87" s="139">
        <f t="shared" si="120"/>
        <v>-0.204605511513779</v>
      </c>
      <c r="CY87" s="131"/>
      <c r="CZ87" s="138" t="s">
        <v>1096</v>
      </c>
      <c r="DA87" s="138" t="s">
        <v>1096</v>
      </c>
      <c r="DB87" s="105"/>
      <c r="DC87" s="105"/>
      <c r="DD87" s="105"/>
      <c r="DE87" s="105"/>
      <c r="DF87" s="105"/>
      <c r="DG87" s="105"/>
      <c r="DH87" s="105"/>
      <c r="DI87" s="105"/>
      <c r="DJ87" s="105"/>
      <c r="DK87" s="105"/>
      <c r="DL87" s="105"/>
      <c r="DM87" s="105"/>
      <c r="DN87" s="105"/>
      <c r="DO87" s="105"/>
      <c r="DP87" s="105"/>
      <c r="DQ87" s="105"/>
      <c r="DR87" s="105"/>
      <c r="DS87" s="105"/>
      <c r="DT87" s="105"/>
      <c r="DU87" s="105"/>
      <c r="DV87" s="105"/>
      <c r="DW87" s="105"/>
      <c r="DX87" s="105"/>
      <c r="DY87" s="105"/>
      <c r="DZ87" s="105"/>
      <c r="EA87" s="105"/>
      <c r="EB87" s="105"/>
      <c r="EC87" s="105"/>
      <c r="ED87" s="105"/>
      <c r="EE87" s="105"/>
      <c r="EF87" s="105"/>
      <c r="EG87" s="105"/>
      <c r="EH87" s="105"/>
      <c r="EI87" s="105"/>
      <c r="EJ87" s="105"/>
      <c r="EK87" s="105"/>
      <c r="EL87" s="105"/>
      <c r="EM87" s="105"/>
      <c r="EN87" s="105"/>
      <c r="EO87" s="105"/>
      <c r="EP87" s="105"/>
      <c r="EQ87" s="105"/>
      <c r="ER87" s="105"/>
      <c r="ES87" s="105"/>
      <c r="ET87" s="105">
        <v>196</v>
      </c>
      <c r="EU87" s="105">
        <v>146</v>
      </c>
      <c r="EV87" s="105">
        <v>206</v>
      </c>
      <c r="EW87" s="105">
        <v>572</v>
      </c>
      <c r="EX87" s="105">
        <v>367</v>
      </c>
      <c r="EY87" s="105">
        <v>133</v>
      </c>
      <c r="EZ87" s="105">
        <v>197</v>
      </c>
      <c r="FA87" s="105">
        <v>220</v>
      </c>
      <c r="FB87" s="105">
        <v>202</v>
      </c>
      <c r="FC87" s="105">
        <v>209</v>
      </c>
      <c r="FD87" s="105">
        <v>162</v>
      </c>
      <c r="FE87" s="105">
        <v>176</v>
      </c>
      <c r="FF87" s="105">
        <v>649</v>
      </c>
      <c r="FG87" s="105">
        <v>559</v>
      </c>
      <c r="FH87" s="105">
        <v>277</v>
      </c>
      <c r="FI87" s="105">
        <v>198</v>
      </c>
      <c r="FJ87" s="105">
        <v>34</v>
      </c>
      <c r="FK87" s="105">
        <v>197</v>
      </c>
      <c r="FL87" s="105">
        <v>96</v>
      </c>
      <c r="FM87" s="105">
        <v>77</v>
      </c>
      <c r="FN87" s="105">
        <v>330</v>
      </c>
      <c r="FO87" s="105">
        <v>331</v>
      </c>
      <c r="FP87" s="105">
        <v>21</v>
      </c>
      <c r="FQ87" s="105">
        <v>120</v>
      </c>
      <c r="FR87" s="105">
        <v>0</v>
      </c>
      <c r="FS87" s="105">
        <v>89</v>
      </c>
      <c r="FT87" s="105">
        <v>48</v>
      </c>
      <c r="FU87" s="105">
        <v>269</v>
      </c>
      <c r="FV87" s="105">
        <v>80</v>
      </c>
      <c r="FW87" s="105">
        <v>8</v>
      </c>
      <c r="FX87" s="105">
        <v>220</v>
      </c>
      <c r="FY87" s="144">
        <f t="shared" si="129"/>
        <v>3.29166666666667</v>
      </c>
      <c r="FZ87" s="144">
        <f t="shared" si="130"/>
        <v>26.5</v>
      </c>
      <c r="GA87" s="140">
        <f t="shared" si="131"/>
        <v>0</v>
      </c>
      <c r="GB87" s="140">
        <v>0</v>
      </c>
      <c r="GC87" s="140">
        <v>0</v>
      </c>
      <c r="GD87" s="141">
        <f t="shared" si="132"/>
        <v>1120</v>
      </c>
      <c r="GE87" s="141">
        <f t="shared" si="133"/>
        <v>3349</v>
      </c>
      <c r="GF87" s="141">
        <f t="shared" si="134"/>
        <v>1612</v>
      </c>
      <c r="GG87" s="141">
        <f t="shared" si="135"/>
        <v>308</v>
      </c>
      <c r="GH87" s="142">
        <v>0</v>
      </c>
      <c r="GI87" s="142">
        <v>0</v>
      </c>
      <c r="GJ87" s="142">
        <v>0</v>
      </c>
      <c r="GK87" s="143">
        <v>0</v>
      </c>
      <c r="GL87" s="105">
        <v>0</v>
      </c>
      <c r="GM87" s="105">
        <v>196</v>
      </c>
      <c r="GN87" s="105">
        <v>924</v>
      </c>
      <c r="GO87" s="105">
        <v>697</v>
      </c>
      <c r="GP87" s="105">
        <v>631</v>
      </c>
      <c r="GQ87" s="105">
        <f t="shared" si="145"/>
        <v>987</v>
      </c>
      <c r="GR87" s="105">
        <f t="shared" si="155"/>
        <v>1034</v>
      </c>
      <c r="GS87" s="105">
        <f t="shared" si="147"/>
        <v>327</v>
      </c>
      <c r="GT87" s="105">
        <f t="shared" si="150"/>
        <v>738</v>
      </c>
      <c r="GU87" s="105">
        <f t="shared" si="151"/>
        <v>141</v>
      </c>
      <c r="GV87" s="105">
        <f t="shared" si="136"/>
        <v>406</v>
      </c>
      <c r="GW87" s="139">
        <f t="shared" si="176"/>
        <v>-0.607350096711799</v>
      </c>
      <c r="GX87" s="139">
        <f t="shared" si="177"/>
        <v>1.87943262411348</v>
      </c>
      <c r="GY87" s="147"/>
      <c r="GZ87" s="138" t="s">
        <v>1097</v>
      </c>
      <c r="HA87" s="105"/>
      <c r="HB87" s="105">
        <v>247</v>
      </c>
      <c r="HC87" s="105">
        <v>415</v>
      </c>
      <c r="HD87" s="105">
        <v>308</v>
      </c>
      <c r="HE87" s="105">
        <v>198</v>
      </c>
      <c r="HF87" s="105">
        <v>255</v>
      </c>
      <c r="HG87" s="105">
        <v>335</v>
      </c>
      <c r="HH87" s="105">
        <v>153</v>
      </c>
      <c r="HI87" s="105">
        <v>218</v>
      </c>
      <c r="HJ87" s="105">
        <v>198</v>
      </c>
      <c r="HK87" s="105">
        <v>239</v>
      </c>
      <c r="HL87" s="105">
        <v>304</v>
      </c>
      <c r="HM87" s="105">
        <v>86</v>
      </c>
      <c r="HN87" s="105">
        <v>29</v>
      </c>
      <c r="HO87" s="105">
        <v>67</v>
      </c>
      <c r="HP87" s="105">
        <v>109</v>
      </c>
      <c r="HQ87" s="105">
        <v>60</v>
      </c>
      <c r="HR87" s="105">
        <v>518</v>
      </c>
      <c r="HS87" s="105"/>
      <c r="HT87" s="105"/>
      <c r="HU87" s="105"/>
      <c r="HV87" s="105"/>
      <c r="HW87" s="105"/>
      <c r="HX87" s="105"/>
      <c r="HY87" s="105"/>
      <c r="HZ87" s="105"/>
      <c r="IA87" s="105"/>
      <c r="IB87" s="105"/>
      <c r="IC87" s="105"/>
      <c r="ID87" s="105">
        <v>4</v>
      </c>
      <c r="IE87" s="105"/>
      <c r="IF87" s="105"/>
      <c r="IG87" s="105"/>
      <c r="IH87" s="105"/>
      <c r="II87" s="105"/>
      <c r="IJ87" s="105"/>
      <c r="IK87" s="105"/>
      <c r="IL87" s="105"/>
      <c r="IM87" s="105"/>
      <c r="IN87" s="105"/>
      <c r="IO87" s="105"/>
      <c r="IP87" s="105"/>
      <c r="IQ87" s="105"/>
      <c r="IR87" s="105"/>
      <c r="IS87" s="105"/>
      <c r="IT87" s="105"/>
      <c r="IU87" s="105"/>
      <c r="IV87" s="105"/>
      <c r="IW87" s="105"/>
      <c r="IX87" s="105"/>
      <c r="IY87" s="105"/>
      <c r="IZ87" s="105"/>
      <c r="JA87" s="105"/>
      <c r="JB87" s="105"/>
      <c r="JC87" s="105"/>
      <c r="JD87" s="105"/>
      <c r="JE87" s="105"/>
      <c r="JF87" s="105"/>
      <c r="JG87" s="105"/>
      <c r="JH87" s="105"/>
      <c r="JI87" s="138" t="s">
        <v>1097</v>
      </c>
      <c r="JJ87" s="105"/>
      <c r="JK87" s="105">
        <v>247</v>
      </c>
      <c r="JL87" s="105">
        <v>415</v>
      </c>
      <c r="JM87" s="105">
        <v>308</v>
      </c>
      <c r="JN87" s="105">
        <v>198</v>
      </c>
      <c r="JO87" s="105">
        <v>255</v>
      </c>
      <c r="JP87" s="105">
        <v>335</v>
      </c>
      <c r="JQ87" s="105">
        <v>153</v>
      </c>
      <c r="JR87" s="105">
        <v>218</v>
      </c>
      <c r="JS87" s="105">
        <v>198</v>
      </c>
      <c r="JT87" s="105">
        <v>239</v>
      </c>
      <c r="JU87" s="105">
        <v>304</v>
      </c>
      <c r="JV87" s="105">
        <v>86</v>
      </c>
      <c r="JW87" s="105">
        <v>29</v>
      </c>
      <c r="JX87" s="105">
        <v>67</v>
      </c>
      <c r="JY87" s="105">
        <v>109</v>
      </c>
      <c r="JZ87" s="105">
        <v>60</v>
      </c>
      <c r="KA87" s="105">
        <v>518</v>
      </c>
      <c r="KB87" s="105"/>
      <c r="KC87" s="105"/>
      <c r="KD87" s="105"/>
      <c r="KE87" s="105"/>
      <c r="KF87" s="105"/>
      <c r="KG87" s="105"/>
      <c r="KH87" s="105"/>
      <c r="KI87" s="105"/>
      <c r="KJ87" s="105"/>
      <c r="KK87" s="105"/>
      <c r="KL87" s="105"/>
      <c r="KM87" s="105">
        <v>4</v>
      </c>
      <c r="KN87" s="105"/>
      <c r="KO87" s="105"/>
      <c r="KP87" s="105"/>
      <c r="KQ87" s="105"/>
      <c r="KR87" s="105"/>
      <c r="KS87" s="105"/>
      <c r="KT87" s="105"/>
      <c r="KU87" s="105"/>
      <c r="KV87" s="105"/>
      <c r="KW87" s="105"/>
      <c r="KX87" s="105"/>
      <c r="KY87" s="105"/>
      <c r="KZ87" s="105"/>
      <c r="LA87" s="105"/>
      <c r="LB87" s="105"/>
      <c r="LC87" s="105"/>
      <c r="LD87" s="105"/>
      <c r="LE87" s="105"/>
      <c r="LF87" s="105"/>
      <c r="LG87" s="105"/>
      <c r="LH87" s="105"/>
      <c r="LI87" s="105"/>
      <c r="LJ87" s="105"/>
      <c r="LK87" s="105"/>
      <c r="LL87" s="105"/>
      <c r="LM87" s="105"/>
      <c r="LN87" s="105"/>
      <c r="LO87" s="105"/>
      <c r="LP87" s="105"/>
      <c r="LQ87" s="105"/>
      <c r="LR87" s="105">
        <v>0</v>
      </c>
      <c r="LS87" s="105">
        <v>0</v>
      </c>
      <c r="LT87" s="105">
        <v>0</v>
      </c>
      <c r="LU87" s="105">
        <v>0</v>
      </c>
      <c r="LV87" s="105">
        <v>0</v>
      </c>
      <c r="LW87" s="105">
        <v>0</v>
      </c>
      <c r="LX87" s="105">
        <v>0</v>
      </c>
      <c r="LY87" s="105">
        <v>0</v>
      </c>
      <c r="LZ87" s="105">
        <v>0</v>
      </c>
      <c r="MA87" s="105">
        <v>0</v>
      </c>
      <c r="MB87" s="105">
        <v>0</v>
      </c>
      <c r="MC87" s="105">
        <v>0</v>
      </c>
      <c r="MD87" s="105">
        <v>0</v>
      </c>
      <c r="ME87" s="105">
        <v>0</v>
      </c>
      <c r="MF87" s="105">
        <v>0</v>
      </c>
      <c r="MG87" s="144" t="str">
        <f t="shared" si="137"/>
        <v/>
      </c>
      <c r="MH87" s="144" t="str">
        <f t="shared" si="138"/>
        <v/>
      </c>
      <c r="MJ87" s="143">
        <f t="shared" si="139"/>
        <v>2870</v>
      </c>
      <c r="MK87" s="143">
        <f t="shared" si="168"/>
        <v>869</v>
      </c>
      <c r="ML87" s="143">
        <f t="shared" si="169"/>
        <v>4</v>
      </c>
      <c r="MM87" s="142">
        <f t="shared" si="140"/>
        <v>0</v>
      </c>
      <c r="MN87" s="142">
        <f t="shared" si="141"/>
        <v>0</v>
      </c>
      <c r="MO87" s="142">
        <f t="shared" si="142"/>
        <v>0</v>
      </c>
      <c r="MQ87" s="142">
        <f t="shared" si="170"/>
        <v>0</v>
      </c>
      <c r="MR87" s="143">
        <f t="shared" si="171"/>
        <v>0</v>
      </c>
      <c r="MS87" s="105">
        <f t="shared" si="172"/>
        <v>0</v>
      </c>
      <c r="MT87" s="105">
        <f t="shared" si="173"/>
        <v>0</v>
      </c>
      <c r="MU87" s="105" t="str">
        <f t="shared" si="148"/>
        <v/>
      </c>
      <c r="MV87" s="105" t="str">
        <f t="shared" si="174"/>
        <v/>
      </c>
      <c r="MW87" s="105" t="str">
        <f t="shared" si="175"/>
        <v/>
      </c>
      <c r="MX87" s="105"/>
      <c r="MY87" s="105"/>
      <c r="MZ87" s="105">
        <f t="shared" si="152"/>
        <v>0</v>
      </c>
      <c r="NA87" s="105">
        <f t="shared" si="156"/>
        <v>0</v>
      </c>
      <c r="NB87" s="105">
        <f t="shared" si="153"/>
        <v>0</v>
      </c>
      <c r="NC87" s="105">
        <f t="shared" si="121"/>
        <v>0</v>
      </c>
      <c r="ND87" s="144" t="str">
        <f t="shared" si="143"/>
        <v/>
      </c>
      <c r="NE87" s="144" t="str">
        <f t="shared" si="144"/>
        <v/>
      </c>
    </row>
    <row r="88" ht="15" spans="2:369">
      <c r="B88" s="138" t="s">
        <v>959</v>
      </c>
      <c r="C88" s="105">
        <v>2217</v>
      </c>
      <c r="D88" s="105">
        <v>1187</v>
      </c>
      <c r="E88" s="105">
        <v>2303</v>
      </c>
      <c r="F88" s="105">
        <v>1883</v>
      </c>
      <c r="G88" s="105">
        <v>3030</v>
      </c>
      <c r="H88" s="105">
        <v>2724</v>
      </c>
      <c r="I88" s="105">
        <v>2242</v>
      </c>
      <c r="J88" s="105">
        <v>2605</v>
      </c>
      <c r="K88" s="105">
        <v>2273</v>
      </c>
      <c r="L88" s="105">
        <v>1196</v>
      </c>
      <c r="M88" s="105">
        <v>1021</v>
      </c>
      <c r="N88" s="105">
        <v>575</v>
      </c>
      <c r="O88" s="105">
        <v>1187</v>
      </c>
      <c r="P88" s="105">
        <v>413</v>
      </c>
      <c r="Q88" s="105">
        <v>1121</v>
      </c>
      <c r="R88" s="105">
        <v>1072</v>
      </c>
      <c r="S88" s="105">
        <v>859</v>
      </c>
      <c r="T88" s="105">
        <v>369</v>
      </c>
      <c r="U88" s="105">
        <v>1290</v>
      </c>
      <c r="V88" s="105">
        <v>454</v>
      </c>
      <c r="W88" s="105">
        <v>566</v>
      </c>
      <c r="X88" s="105">
        <v>357</v>
      </c>
      <c r="Y88" s="105">
        <v>170</v>
      </c>
      <c r="Z88" s="105">
        <v>1039</v>
      </c>
      <c r="AA88" s="105">
        <v>3</v>
      </c>
      <c r="AB88" s="105">
        <v>104</v>
      </c>
      <c r="AC88" s="105">
        <v>2</v>
      </c>
      <c r="AD88" s="105">
        <v>41</v>
      </c>
      <c r="AE88" s="105">
        <v>332</v>
      </c>
      <c r="AF88" s="105">
        <v>570</v>
      </c>
      <c r="AG88" s="105">
        <v>470</v>
      </c>
      <c r="AH88" s="105">
        <v>609</v>
      </c>
      <c r="AI88" s="105">
        <v>508</v>
      </c>
      <c r="AJ88" s="105">
        <v>1175</v>
      </c>
      <c r="AK88" s="105">
        <v>1094</v>
      </c>
      <c r="AL88" s="105">
        <v>1793</v>
      </c>
      <c r="AM88" s="105">
        <v>3066</v>
      </c>
      <c r="AN88" s="105">
        <v>2279</v>
      </c>
      <c r="AO88" s="105">
        <v>2973</v>
      </c>
      <c r="AP88" s="105">
        <v>2700</v>
      </c>
      <c r="AQ88" s="105">
        <v>1216</v>
      </c>
      <c r="AR88" s="105">
        <v>157</v>
      </c>
      <c r="AS88" s="105">
        <v>54</v>
      </c>
      <c r="AT88" s="105">
        <v>101</v>
      </c>
      <c r="AU88" s="105">
        <v>316</v>
      </c>
      <c r="AV88" s="105">
        <v>903</v>
      </c>
      <c r="AW88" s="105">
        <v>1799</v>
      </c>
      <c r="AX88" s="105">
        <v>1071</v>
      </c>
      <c r="AY88" s="105">
        <v>1245</v>
      </c>
      <c r="AZ88" s="105">
        <v>1050</v>
      </c>
      <c r="BA88" s="105">
        <v>1018</v>
      </c>
      <c r="BB88" s="105">
        <v>52</v>
      </c>
      <c r="BC88" s="105">
        <v>1183</v>
      </c>
      <c r="BD88" s="105">
        <v>604</v>
      </c>
      <c r="BE88" s="105">
        <v>16</v>
      </c>
      <c r="BF88" s="105">
        <v>2736</v>
      </c>
      <c r="BG88" s="105">
        <v>2725</v>
      </c>
      <c r="BH88" s="105">
        <v>1164</v>
      </c>
      <c r="BI88" s="105">
        <v>1092</v>
      </c>
      <c r="BJ88" s="105">
        <v>2391</v>
      </c>
      <c r="BK88" s="105">
        <v>456</v>
      </c>
      <c r="BL88" s="105">
        <v>325</v>
      </c>
      <c r="BM88" s="105">
        <v>223</v>
      </c>
      <c r="BN88" s="105">
        <v>0</v>
      </c>
      <c r="BO88" s="105">
        <v>0</v>
      </c>
      <c r="BP88" s="105">
        <v>192</v>
      </c>
      <c r="BQ88" s="105">
        <v>432</v>
      </c>
      <c r="BR88" s="105">
        <v>0</v>
      </c>
      <c r="BS88" s="105">
        <v>2728</v>
      </c>
      <c r="BT88" s="105">
        <v>233</v>
      </c>
      <c r="BU88" s="105">
        <v>716</v>
      </c>
      <c r="BV88" s="105">
        <v>34</v>
      </c>
      <c r="BW88" s="105">
        <v>3</v>
      </c>
      <c r="BX88" s="105">
        <v>0</v>
      </c>
      <c r="BY88" s="105">
        <v>4</v>
      </c>
      <c r="BZ88" s="139">
        <f t="shared" si="122"/>
        <v>-0.982062780269058</v>
      </c>
      <c r="CA88" s="139" t="str">
        <f t="shared" si="123"/>
        <v/>
      </c>
      <c r="CB88" s="140">
        <f t="shared" si="124"/>
        <v>23256</v>
      </c>
      <c r="CC88" s="140">
        <f t="shared" si="157"/>
        <v>8897</v>
      </c>
      <c r="CD88" s="140">
        <f t="shared" si="158"/>
        <v>6701</v>
      </c>
      <c r="CE88" s="141">
        <f t="shared" si="125"/>
        <v>16635</v>
      </c>
      <c r="CF88" s="141">
        <f t="shared" si="126"/>
        <v>15276</v>
      </c>
      <c r="CG88" s="141">
        <f t="shared" si="127"/>
        <v>5339</v>
      </c>
      <c r="CH88" s="141">
        <f t="shared" si="128"/>
        <v>7</v>
      </c>
      <c r="CI88" s="142">
        <f t="shared" si="159"/>
        <v>1587</v>
      </c>
      <c r="CJ88" s="142">
        <f t="shared" si="160"/>
        <v>4062</v>
      </c>
      <c r="CK88" s="143">
        <f t="shared" si="161"/>
        <v>8318</v>
      </c>
      <c r="CL88" s="105">
        <f t="shared" si="162"/>
        <v>4073</v>
      </c>
      <c r="CM88" s="105">
        <f t="shared" si="163"/>
        <v>471</v>
      </c>
      <c r="CN88" s="105">
        <f t="shared" si="164"/>
        <v>3773</v>
      </c>
      <c r="CO88" s="105">
        <f t="shared" si="165"/>
        <v>3313</v>
      </c>
      <c r="CP88" s="105">
        <f t="shared" si="166"/>
        <v>1839</v>
      </c>
      <c r="CQ88" s="105">
        <f t="shared" si="167"/>
        <v>5477</v>
      </c>
      <c r="CR88" s="105">
        <f t="shared" si="149"/>
        <v>4647</v>
      </c>
      <c r="CS88" s="105">
        <f t="shared" si="154"/>
        <v>1004</v>
      </c>
      <c r="CT88" s="105">
        <f t="shared" si="116"/>
        <v>192</v>
      </c>
      <c r="CU88" s="105">
        <f t="shared" si="117"/>
        <v>3160</v>
      </c>
      <c r="CV88" s="105">
        <f t="shared" si="118"/>
        <v>983</v>
      </c>
      <c r="CW88" s="139">
        <f t="shared" si="119"/>
        <v>-0.788465676780719</v>
      </c>
      <c r="CX88" s="139">
        <f t="shared" si="120"/>
        <v>-0.688924050632911</v>
      </c>
      <c r="CY88" s="131"/>
      <c r="CZ88" s="138" t="s">
        <v>139</v>
      </c>
      <c r="DA88" s="138" t="s">
        <v>139</v>
      </c>
      <c r="DB88" s="105"/>
      <c r="DC88" s="105"/>
      <c r="DD88" s="105"/>
      <c r="DE88" s="105"/>
      <c r="DF88" s="105"/>
      <c r="DG88" s="105"/>
      <c r="DH88" s="105"/>
      <c r="DI88" s="105"/>
      <c r="DJ88" s="105"/>
      <c r="DK88" s="105"/>
      <c r="DL88" s="105"/>
      <c r="DM88" s="105"/>
      <c r="DN88" s="105"/>
      <c r="DO88" s="105"/>
      <c r="DP88" s="105"/>
      <c r="DQ88" s="105"/>
      <c r="DR88" s="105"/>
      <c r="DS88" s="105"/>
      <c r="DT88" s="105"/>
      <c r="DU88" s="105"/>
      <c r="DV88" s="105"/>
      <c r="DW88" s="105"/>
      <c r="DX88" s="105"/>
      <c r="DY88" s="105"/>
      <c r="DZ88" s="105"/>
      <c r="EA88" s="105"/>
      <c r="EB88" s="105"/>
      <c r="EC88" s="105"/>
      <c r="ED88" s="105"/>
      <c r="EE88" s="105"/>
      <c r="EF88" s="105"/>
      <c r="EG88" s="105"/>
      <c r="EH88" s="105"/>
      <c r="EI88" s="105"/>
      <c r="EJ88" s="105"/>
      <c r="EK88" s="105"/>
      <c r="EL88" s="105"/>
      <c r="EM88" s="105"/>
      <c r="EN88" s="105"/>
      <c r="EO88" s="105"/>
      <c r="EP88" s="105"/>
      <c r="EQ88" s="105">
        <v>1147</v>
      </c>
      <c r="ER88" s="105">
        <v>762</v>
      </c>
      <c r="ES88" s="105">
        <v>974</v>
      </c>
      <c r="ET88" s="105">
        <v>1579</v>
      </c>
      <c r="EU88" s="105">
        <v>1083</v>
      </c>
      <c r="EV88" s="105">
        <v>1451</v>
      </c>
      <c r="EW88" s="105">
        <v>1391</v>
      </c>
      <c r="EX88" s="105">
        <v>1088</v>
      </c>
      <c r="EY88" s="105">
        <v>170</v>
      </c>
      <c r="EZ88" s="105">
        <v>677</v>
      </c>
      <c r="FA88" s="105">
        <v>278</v>
      </c>
      <c r="FB88" s="105">
        <v>840</v>
      </c>
      <c r="FC88" s="105">
        <v>1535</v>
      </c>
      <c r="FD88" s="105">
        <v>1892</v>
      </c>
      <c r="FE88" s="105">
        <v>1587</v>
      </c>
      <c r="FF88" s="105">
        <v>610</v>
      </c>
      <c r="FG88" s="105">
        <v>902</v>
      </c>
      <c r="FH88" s="105">
        <v>1040</v>
      </c>
      <c r="FI88" s="105">
        <v>1003</v>
      </c>
      <c r="FJ88" s="105">
        <v>251</v>
      </c>
      <c r="FK88" s="105">
        <v>258</v>
      </c>
      <c r="FL88" s="105">
        <v>306</v>
      </c>
      <c r="FM88" s="105">
        <v>876</v>
      </c>
      <c r="FN88" s="105">
        <v>1121</v>
      </c>
      <c r="FO88" s="105">
        <v>448</v>
      </c>
      <c r="FP88" s="105">
        <v>159</v>
      </c>
      <c r="FQ88" s="105">
        <v>564</v>
      </c>
      <c r="FR88" s="105">
        <v>326</v>
      </c>
      <c r="FS88" s="105">
        <v>782</v>
      </c>
      <c r="FT88" s="105">
        <v>678</v>
      </c>
      <c r="FU88" s="105">
        <v>893</v>
      </c>
      <c r="FV88" s="105">
        <v>119</v>
      </c>
      <c r="FW88" s="105">
        <v>62</v>
      </c>
      <c r="FX88" s="105">
        <v>70</v>
      </c>
      <c r="FY88" s="144">
        <f t="shared" si="129"/>
        <v>1.22875816993464</v>
      </c>
      <c r="FZ88" s="144">
        <f t="shared" si="130"/>
        <v>0.129032258064516</v>
      </c>
      <c r="GA88" s="140">
        <f t="shared" si="131"/>
        <v>0</v>
      </c>
      <c r="GB88" s="140">
        <v>0</v>
      </c>
      <c r="GC88" s="140">
        <v>0</v>
      </c>
      <c r="GD88" s="141">
        <f t="shared" si="132"/>
        <v>8387</v>
      </c>
      <c r="GE88" s="141">
        <f t="shared" si="133"/>
        <v>11622</v>
      </c>
      <c r="GF88" s="141">
        <f t="shared" si="134"/>
        <v>6662</v>
      </c>
      <c r="GG88" s="141">
        <f t="shared" si="135"/>
        <v>251</v>
      </c>
      <c r="GH88" s="142">
        <v>0</v>
      </c>
      <c r="GI88" s="142">
        <v>0</v>
      </c>
      <c r="GJ88" s="142">
        <v>0</v>
      </c>
      <c r="GK88" s="143">
        <v>0</v>
      </c>
      <c r="GL88" s="105">
        <v>1147</v>
      </c>
      <c r="GM88" s="105">
        <v>3315</v>
      </c>
      <c r="GN88" s="105">
        <v>3925</v>
      </c>
      <c r="GO88" s="105">
        <v>1935</v>
      </c>
      <c r="GP88" s="105">
        <v>2653</v>
      </c>
      <c r="GQ88" s="105">
        <f t="shared" si="145"/>
        <v>4089</v>
      </c>
      <c r="GR88" s="105">
        <f t="shared" si="155"/>
        <v>2945</v>
      </c>
      <c r="GS88" s="105">
        <f t="shared" si="147"/>
        <v>815</v>
      </c>
      <c r="GT88" s="105">
        <f t="shared" si="150"/>
        <v>2445</v>
      </c>
      <c r="GU88" s="105">
        <f t="shared" si="151"/>
        <v>1049</v>
      </c>
      <c r="GV88" s="105">
        <f t="shared" si="136"/>
        <v>2353</v>
      </c>
      <c r="GW88" s="139">
        <f t="shared" si="176"/>
        <v>-0.201018675721562</v>
      </c>
      <c r="GX88" s="139">
        <f t="shared" si="177"/>
        <v>1.24308865586273</v>
      </c>
      <c r="GY88" s="147"/>
      <c r="GZ88" s="138" t="s">
        <v>1098</v>
      </c>
      <c r="HA88" s="105"/>
      <c r="HB88" s="105"/>
      <c r="HC88" s="105"/>
      <c r="HD88" s="105"/>
      <c r="HE88" s="105"/>
      <c r="HF88" s="105"/>
      <c r="HG88" s="105"/>
      <c r="HH88" s="105"/>
      <c r="HI88" s="105"/>
      <c r="HJ88" s="105"/>
      <c r="HK88" s="105"/>
      <c r="HL88" s="105"/>
      <c r="HM88" s="105">
        <v>73</v>
      </c>
      <c r="HN88" s="105">
        <v>292</v>
      </c>
      <c r="HO88" s="105">
        <v>324</v>
      </c>
      <c r="HP88" s="105">
        <v>237</v>
      </c>
      <c r="HQ88" s="105">
        <v>174</v>
      </c>
      <c r="HR88" s="105">
        <v>173</v>
      </c>
      <c r="HS88" s="105">
        <v>65</v>
      </c>
      <c r="HT88" s="105">
        <v>75</v>
      </c>
      <c r="HU88" s="105">
        <v>102</v>
      </c>
      <c r="HV88" s="105">
        <v>44</v>
      </c>
      <c r="HW88" s="105">
        <v>199</v>
      </c>
      <c r="HX88" s="105">
        <v>110</v>
      </c>
      <c r="HY88" s="105">
        <v>138</v>
      </c>
      <c r="HZ88" s="105"/>
      <c r="IA88" s="105"/>
      <c r="IB88" s="105">
        <v>10</v>
      </c>
      <c r="IC88" s="105">
        <v>41</v>
      </c>
      <c r="ID88" s="105">
        <v>25</v>
      </c>
      <c r="IE88" s="105">
        <v>16</v>
      </c>
      <c r="IF88" s="105">
        <v>116</v>
      </c>
      <c r="IG88" s="105">
        <v>15</v>
      </c>
      <c r="IH88" s="105">
        <v>13</v>
      </c>
      <c r="II88" s="105">
        <v>13</v>
      </c>
      <c r="IJ88" s="105">
        <v>13</v>
      </c>
      <c r="IK88" s="105"/>
      <c r="IL88" s="105"/>
      <c r="IM88" s="105"/>
      <c r="IN88" s="105"/>
      <c r="IO88" s="105"/>
      <c r="IP88" s="105"/>
      <c r="IQ88" s="105"/>
      <c r="IR88" s="105"/>
      <c r="IS88" s="105"/>
      <c r="IT88" s="105"/>
      <c r="IU88" s="105"/>
      <c r="IV88" s="105"/>
      <c r="IW88" s="105"/>
      <c r="IX88" s="105"/>
      <c r="IY88" s="105"/>
      <c r="IZ88" s="105"/>
      <c r="JA88" s="105"/>
      <c r="JB88" s="105"/>
      <c r="JC88" s="105"/>
      <c r="JD88" s="105"/>
      <c r="JE88" s="105"/>
      <c r="JF88" s="105"/>
      <c r="JG88" s="105"/>
      <c r="JH88" s="105"/>
      <c r="JI88" s="138" t="s">
        <v>1098</v>
      </c>
      <c r="JJ88" s="105"/>
      <c r="JK88" s="105"/>
      <c r="JL88" s="105"/>
      <c r="JM88" s="105"/>
      <c r="JN88" s="105"/>
      <c r="JO88" s="105"/>
      <c r="JP88" s="105"/>
      <c r="JQ88" s="105"/>
      <c r="JR88" s="105"/>
      <c r="JS88" s="105"/>
      <c r="JT88" s="105"/>
      <c r="JU88" s="105"/>
      <c r="JV88" s="105">
        <v>73</v>
      </c>
      <c r="JW88" s="105">
        <v>292</v>
      </c>
      <c r="JX88" s="105">
        <v>324</v>
      </c>
      <c r="JY88" s="105">
        <v>237</v>
      </c>
      <c r="JZ88" s="105">
        <v>174</v>
      </c>
      <c r="KA88" s="105">
        <v>173</v>
      </c>
      <c r="KB88" s="105">
        <v>65</v>
      </c>
      <c r="KC88" s="105">
        <v>75</v>
      </c>
      <c r="KD88" s="105">
        <v>102</v>
      </c>
      <c r="KE88" s="105">
        <v>44</v>
      </c>
      <c r="KF88" s="105">
        <v>199</v>
      </c>
      <c r="KG88" s="105">
        <v>110</v>
      </c>
      <c r="KH88" s="105">
        <v>138</v>
      </c>
      <c r="KI88" s="105"/>
      <c r="KJ88" s="105"/>
      <c r="KK88" s="105">
        <v>10</v>
      </c>
      <c r="KL88" s="105">
        <v>41</v>
      </c>
      <c r="KM88" s="105">
        <v>25</v>
      </c>
      <c r="KN88" s="105">
        <v>16</v>
      </c>
      <c r="KO88" s="105">
        <v>116</v>
      </c>
      <c r="KP88" s="105">
        <v>15</v>
      </c>
      <c r="KQ88" s="105">
        <v>13</v>
      </c>
      <c r="KR88" s="105">
        <v>13</v>
      </c>
      <c r="KS88" s="105">
        <v>13</v>
      </c>
      <c r="KT88" s="105"/>
      <c r="KU88" s="105"/>
      <c r="KV88" s="105"/>
      <c r="KW88" s="105"/>
      <c r="KX88" s="105"/>
      <c r="KY88" s="105"/>
      <c r="KZ88" s="105"/>
      <c r="LA88" s="105"/>
      <c r="LB88" s="105"/>
      <c r="LC88" s="105"/>
      <c r="LD88" s="105"/>
      <c r="LE88" s="105"/>
      <c r="LF88" s="105"/>
      <c r="LG88" s="105"/>
      <c r="LH88" s="105"/>
      <c r="LI88" s="105"/>
      <c r="LJ88" s="105"/>
      <c r="LK88" s="105"/>
      <c r="LL88" s="105"/>
      <c r="LM88" s="105"/>
      <c r="LN88" s="105"/>
      <c r="LO88" s="105"/>
      <c r="LP88" s="105"/>
      <c r="LQ88" s="105"/>
      <c r="LR88" s="105">
        <v>0</v>
      </c>
      <c r="LS88" s="105">
        <v>0</v>
      </c>
      <c r="LT88" s="105">
        <v>0</v>
      </c>
      <c r="LU88" s="105">
        <v>0</v>
      </c>
      <c r="LV88" s="105">
        <v>0</v>
      </c>
      <c r="LW88" s="105">
        <v>0</v>
      </c>
      <c r="LX88" s="105">
        <v>0</v>
      </c>
      <c r="LY88" s="105">
        <v>0</v>
      </c>
      <c r="LZ88" s="105">
        <v>0</v>
      </c>
      <c r="MA88" s="105">
        <v>0</v>
      </c>
      <c r="MB88" s="105">
        <v>0</v>
      </c>
      <c r="MC88" s="105">
        <v>0</v>
      </c>
      <c r="MD88" s="105">
        <v>0</v>
      </c>
      <c r="ME88" s="105">
        <v>0</v>
      </c>
      <c r="MF88" s="105">
        <v>0</v>
      </c>
      <c r="MG88" s="144" t="str">
        <f t="shared" si="137"/>
        <v/>
      </c>
      <c r="MH88" s="144" t="str">
        <f t="shared" si="138"/>
        <v/>
      </c>
      <c r="MJ88" s="143">
        <f t="shared" si="139"/>
        <v>0</v>
      </c>
      <c r="MK88" s="143">
        <f t="shared" si="168"/>
        <v>1868</v>
      </c>
      <c r="ML88" s="143">
        <f t="shared" si="169"/>
        <v>400</v>
      </c>
      <c r="MM88" s="142">
        <f t="shared" si="140"/>
        <v>0</v>
      </c>
      <c r="MN88" s="142">
        <f t="shared" si="141"/>
        <v>0</v>
      </c>
      <c r="MO88" s="142">
        <f t="shared" si="142"/>
        <v>0</v>
      </c>
      <c r="MQ88" s="142">
        <f t="shared" si="170"/>
        <v>39</v>
      </c>
      <c r="MR88" s="143">
        <f t="shared" si="171"/>
        <v>0</v>
      </c>
      <c r="MS88" s="105">
        <f t="shared" si="172"/>
        <v>0</v>
      </c>
      <c r="MT88" s="105">
        <f t="shared" si="173"/>
        <v>0</v>
      </c>
      <c r="MU88" s="105" t="str">
        <f t="shared" si="148"/>
        <v/>
      </c>
      <c r="MV88" s="105" t="str">
        <f t="shared" si="174"/>
        <v/>
      </c>
      <c r="MW88" s="105" t="str">
        <f t="shared" si="175"/>
        <v/>
      </c>
      <c r="MX88" s="105"/>
      <c r="MY88" s="105"/>
      <c r="MZ88" s="105">
        <f t="shared" si="152"/>
        <v>0</v>
      </c>
      <c r="NA88" s="105">
        <f t="shared" si="156"/>
        <v>0</v>
      </c>
      <c r="NB88" s="105">
        <f t="shared" si="153"/>
        <v>0</v>
      </c>
      <c r="NC88" s="105">
        <f t="shared" si="121"/>
        <v>0</v>
      </c>
      <c r="ND88" s="144" t="str">
        <f t="shared" si="143"/>
        <v/>
      </c>
      <c r="NE88" s="144" t="str">
        <f t="shared" si="144"/>
        <v/>
      </c>
    </row>
    <row r="89" ht="15" spans="2:369">
      <c r="B89" s="138" t="s">
        <v>1099</v>
      </c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>
        <v>221</v>
      </c>
      <c r="BH89" s="105">
        <v>1030</v>
      </c>
      <c r="BI89" s="105">
        <v>2968</v>
      </c>
      <c r="BJ89" s="105">
        <v>7594</v>
      </c>
      <c r="BK89" s="105">
        <v>5795</v>
      </c>
      <c r="BL89" s="105">
        <v>6471</v>
      </c>
      <c r="BM89" s="105">
        <v>6437</v>
      </c>
      <c r="BN89" s="105">
        <v>6185</v>
      </c>
      <c r="BO89" s="105">
        <v>4686</v>
      </c>
      <c r="BP89" s="105">
        <v>3818</v>
      </c>
      <c r="BQ89" s="105">
        <v>2337</v>
      </c>
      <c r="BR89" s="105">
        <v>5334</v>
      </c>
      <c r="BS89" s="105">
        <v>1299</v>
      </c>
      <c r="BT89" s="105">
        <v>1551</v>
      </c>
      <c r="BU89" s="105">
        <v>1913</v>
      </c>
      <c r="BV89" s="105">
        <v>2167</v>
      </c>
      <c r="BW89" s="105">
        <v>1330</v>
      </c>
      <c r="BX89" s="105">
        <v>1249</v>
      </c>
      <c r="BY89" s="105">
        <v>2214</v>
      </c>
      <c r="BZ89" s="139">
        <f t="shared" si="122"/>
        <v>-0.656050955414013</v>
      </c>
      <c r="CA89" s="139">
        <f t="shared" si="123"/>
        <v>0.77261809447558</v>
      </c>
      <c r="CB89" s="140">
        <f t="shared" si="124"/>
        <v>0</v>
      </c>
      <c r="CC89" s="140">
        <f t="shared" si="157"/>
        <v>0</v>
      </c>
      <c r="CD89" s="140">
        <f t="shared" si="158"/>
        <v>0</v>
      </c>
      <c r="CE89" s="141">
        <f t="shared" si="125"/>
        <v>0</v>
      </c>
      <c r="CF89" s="141">
        <f t="shared" si="126"/>
        <v>11813</v>
      </c>
      <c r="CG89" s="141">
        <f t="shared" si="127"/>
        <v>47993</v>
      </c>
      <c r="CH89" s="141">
        <f t="shared" si="128"/>
        <v>4793</v>
      </c>
      <c r="CI89" s="142">
        <f t="shared" si="159"/>
        <v>0</v>
      </c>
      <c r="CJ89" s="142">
        <f t="shared" si="160"/>
        <v>0</v>
      </c>
      <c r="CK89" s="143">
        <f t="shared" si="161"/>
        <v>0</v>
      </c>
      <c r="CL89" s="105">
        <f t="shared" si="162"/>
        <v>0</v>
      </c>
      <c r="CM89" s="105">
        <f t="shared" si="163"/>
        <v>0</v>
      </c>
      <c r="CN89" s="105">
        <f t="shared" si="164"/>
        <v>0</v>
      </c>
      <c r="CO89" s="105" t="str">
        <f t="shared" si="165"/>
        <v/>
      </c>
      <c r="CP89" s="105" t="str">
        <f t="shared" si="166"/>
        <v/>
      </c>
      <c r="CQ89" s="105">
        <f t="shared" si="167"/>
        <v>221</v>
      </c>
      <c r="CR89" s="105">
        <f t="shared" si="149"/>
        <v>11592</v>
      </c>
      <c r="CS89" s="105">
        <f t="shared" si="154"/>
        <v>18703</v>
      </c>
      <c r="CT89" s="105">
        <f t="shared" si="116"/>
        <v>14689</v>
      </c>
      <c r="CU89" s="105">
        <f t="shared" si="117"/>
        <v>8970</v>
      </c>
      <c r="CV89" s="105">
        <f t="shared" si="118"/>
        <v>5631</v>
      </c>
      <c r="CW89" s="139">
        <f t="shared" si="119"/>
        <v>-0.514233954451346</v>
      </c>
      <c r="CX89" s="139">
        <f t="shared" si="120"/>
        <v>-0.372240802675585</v>
      </c>
      <c r="CY89" s="131"/>
      <c r="CZ89" s="138" t="s">
        <v>1100</v>
      </c>
      <c r="DA89" s="138" t="s">
        <v>1100</v>
      </c>
      <c r="DB89" s="105"/>
      <c r="DC89" s="105"/>
      <c r="DD89" s="105"/>
      <c r="DE89" s="105"/>
      <c r="DF89" s="105"/>
      <c r="DG89" s="105"/>
      <c r="DH89" s="105"/>
      <c r="DI89" s="105"/>
      <c r="DJ89" s="105"/>
      <c r="DK89" s="105"/>
      <c r="DL89" s="105"/>
      <c r="DM89" s="105"/>
      <c r="DN89" s="105"/>
      <c r="DO89" s="105"/>
      <c r="DP89" s="105"/>
      <c r="DQ89" s="105"/>
      <c r="DR89" s="105"/>
      <c r="DS89" s="105"/>
      <c r="DT89" s="105"/>
      <c r="DU89" s="105"/>
      <c r="DV89" s="105"/>
      <c r="DW89" s="105"/>
      <c r="DX89" s="105"/>
      <c r="DY89" s="105"/>
      <c r="DZ89" s="105"/>
      <c r="EA89" s="105"/>
      <c r="EB89" s="105"/>
      <c r="EC89" s="105"/>
      <c r="ED89" s="105"/>
      <c r="EE89" s="105"/>
      <c r="EF89" s="105"/>
      <c r="EG89" s="105"/>
      <c r="EH89" s="105"/>
      <c r="EI89" s="105"/>
      <c r="EJ89" s="105"/>
      <c r="EK89" s="105"/>
      <c r="EL89" s="105"/>
      <c r="EM89" s="105"/>
      <c r="EN89" s="105"/>
      <c r="EO89" s="105"/>
      <c r="EP89" s="105"/>
      <c r="EQ89" s="105"/>
      <c r="ER89" s="105"/>
      <c r="ES89" s="105"/>
      <c r="ET89" s="105"/>
      <c r="EU89" s="105"/>
      <c r="EV89" s="105"/>
      <c r="EW89" s="105"/>
      <c r="EX89" s="105"/>
      <c r="EY89" s="105"/>
      <c r="EZ89" s="105"/>
      <c r="FA89" s="105"/>
      <c r="FB89" s="105"/>
      <c r="FC89" s="105"/>
      <c r="FD89" s="105"/>
      <c r="FE89" s="105">
        <v>350</v>
      </c>
      <c r="FF89" s="105">
        <v>579</v>
      </c>
      <c r="FG89" s="105">
        <v>654</v>
      </c>
      <c r="FH89" s="105">
        <v>246</v>
      </c>
      <c r="FI89" s="105">
        <v>51</v>
      </c>
      <c r="FJ89" s="105">
        <v>177</v>
      </c>
      <c r="FK89" s="105">
        <v>149</v>
      </c>
      <c r="FL89" s="105">
        <v>370</v>
      </c>
      <c r="FM89" s="105">
        <v>168</v>
      </c>
      <c r="FN89" s="105">
        <v>385</v>
      </c>
      <c r="FO89" s="105">
        <v>288</v>
      </c>
      <c r="FP89" s="105">
        <v>317</v>
      </c>
      <c r="FQ89" s="105">
        <v>325</v>
      </c>
      <c r="FR89" s="105">
        <v>1530</v>
      </c>
      <c r="FS89" s="105">
        <v>0</v>
      </c>
      <c r="FT89" s="105">
        <v>139</v>
      </c>
      <c r="FU89" s="105">
        <v>20</v>
      </c>
      <c r="FV89" s="105">
        <v>2</v>
      </c>
      <c r="FW89" s="105">
        <v>27</v>
      </c>
      <c r="FX89" s="105">
        <v>553</v>
      </c>
      <c r="FY89" s="144">
        <f t="shared" si="129"/>
        <v>2.49459459459459</v>
      </c>
      <c r="FZ89" s="144">
        <f t="shared" si="130"/>
        <v>19.4814814814815</v>
      </c>
      <c r="GA89" s="140">
        <f t="shared" si="131"/>
        <v>0</v>
      </c>
      <c r="GB89" s="140">
        <v>0</v>
      </c>
      <c r="GC89" s="140">
        <v>0</v>
      </c>
      <c r="GD89" s="141">
        <f t="shared" si="132"/>
        <v>0</v>
      </c>
      <c r="GE89" s="141">
        <f t="shared" si="133"/>
        <v>1880</v>
      </c>
      <c r="GF89" s="141">
        <f t="shared" si="134"/>
        <v>3868</v>
      </c>
      <c r="GG89" s="141">
        <f t="shared" si="135"/>
        <v>582</v>
      </c>
      <c r="GH89" s="142">
        <v>0</v>
      </c>
      <c r="GI89" s="142">
        <v>0</v>
      </c>
      <c r="GJ89" s="142">
        <v>0</v>
      </c>
      <c r="GK89" s="143">
        <v>0</v>
      </c>
      <c r="GL89" s="105">
        <v>0</v>
      </c>
      <c r="GM89" s="105">
        <v>0</v>
      </c>
      <c r="GN89" s="105">
        <v>0</v>
      </c>
      <c r="GO89" s="105" t="s">
        <v>956</v>
      </c>
      <c r="GP89" s="105" t="s">
        <v>956</v>
      </c>
      <c r="GQ89" s="105">
        <f t="shared" si="145"/>
        <v>929</v>
      </c>
      <c r="GR89" s="105">
        <f t="shared" si="155"/>
        <v>951</v>
      </c>
      <c r="GS89" s="105">
        <f t="shared" si="147"/>
        <v>696</v>
      </c>
      <c r="GT89" s="105">
        <f t="shared" si="150"/>
        <v>841</v>
      </c>
      <c r="GU89" s="105">
        <f t="shared" si="151"/>
        <v>2172</v>
      </c>
      <c r="GV89" s="105">
        <f t="shared" si="136"/>
        <v>159</v>
      </c>
      <c r="GW89" s="139">
        <f t="shared" si="176"/>
        <v>-0.832807570977918</v>
      </c>
      <c r="GX89" s="139">
        <f t="shared" si="177"/>
        <v>-0.926795580110497</v>
      </c>
      <c r="GY89" s="147"/>
      <c r="GZ89" s="138" t="s">
        <v>1101</v>
      </c>
      <c r="HA89" s="105"/>
      <c r="HB89" s="105"/>
      <c r="HC89" s="105"/>
      <c r="HD89" s="105"/>
      <c r="HE89" s="105"/>
      <c r="HF89" s="105"/>
      <c r="HG89" s="105"/>
      <c r="HH89" s="105"/>
      <c r="HI89" s="105"/>
      <c r="HJ89" s="105"/>
      <c r="HK89" s="105"/>
      <c r="HL89" s="105"/>
      <c r="HM89" s="105"/>
      <c r="HN89" s="105"/>
      <c r="HO89" s="105"/>
      <c r="HP89" s="105"/>
      <c r="HQ89" s="105">
        <v>4</v>
      </c>
      <c r="HR89" s="105">
        <v>121</v>
      </c>
      <c r="HS89" s="105"/>
      <c r="HT89" s="105"/>
      <c r="HU89" s="105"/>
      <c r="HV89" s="105"/>
      <c r="HW89" s="105"/>
      <c r="HX89" s="105">
        <v>6</v>
      </c>
      <c r="HY89" s="105"/>
      <c r="HZ89" s="105"/>
      <c r="IA89" s="105"/>
      <c r="IB89" s="105"/>
      <c r="IC89" s="105"/>
      <c r="ID89" s="105"/>
      <c r="IE89" s="105"/>
      <c r="IF89" s="105"/>
      <c r="IG89" s="105"/>
      <c r="IH89" s="105"/>
      <c r="II89" s="105"/>
      <c r="IJ89" s="105"/>
      <c r="IK89" s="105"/>
      <c r="IL89" s="105"/>
      <c r="IM89" s="105"/>
      <c r="IN89" s="105"/>
      <c r="IO89" s="105"/>
      <c r="IP89" s="105"/>
      <c r="IQ89" s="105"/>
      <c r="IR89" s="105"/>
      <c r="IS89" s="105"/>
      <c r="IT89" s="105"/>
      <c r="IU89" s="105"/>
      <c r="IV89" s="105"/>
      <c r="IW89" s="105"/>
      <c r="IX89" s="105"/>
      <c r="IY89" s="105"/>
      <c r="IZ89" s="105"/>
      <c r="JA89" s="105"/>
      <c r="JB89" s="105"/>
      <c r="JC89" s="105"/>
      <c r="JD89" s="105"/>
      <c r="JE89" s="105"/>
      <c r="JF89" s="105"/>
      <c r="JG89" s="105"/>
      <c r="JH89" s="105"/>
      <c r="JI89" s="138" t="s">
        <v>1101</v>
      </c>
      <c r="JJ89" s="105"/>
      <c r="JK89" s="105"/>
      <c r="JL89" s="105"/>
      <c r="JM89" s="105"/>
      <c r="JN89" s="105"/>
      <c r="JO89" s="105"/>
      <c r="JP89" s="105"/>
      <c r="JQ89" s="105"/>
      <c r="JR89" s="105"/>
      <c r="JS89" s="105"/>
      <c r="JT89" s="105"/>
      <c r="JU89" s="105"/>
      <c r="JV89" s="105"/>
      <c r="JW89" s="105"/>
      <c r="JX89" s="105"/>
      <c r="JY89" s="105"/>
      <c r="JZ89" s="105">
        <v>4</v>
      </c>
      <c r="KA89" s="105">
        <v>121</v>
      </c>
      <c r="KB89" s="105"/>
      <c r="KC89" s="105"/>
      <c r="KD89" s="105"/>
      <c r="KE89" s="105"/>
      <c r="KF89" s="105"/>
      <c r="KG89" s="105">
        <v>6</v>
      </c>
      <c r="KH89" s="105"/>
      <c r="KI89" s="105"/>
      <c r="KJ89" s="105"/>
      <c r="KK89" s="105"/>
      <c r="KL89" s="105"/>
      <c r="KM89" s="105"/>
      <c r="KN89" s="105"/>
      <c r="KO89" s="105"/>
      <c r="KP89" s="105"/>
      <c r="KQ89" s="105"/>
      <c r="KR89" s="105"/>
      <c r="KS89" s="105"/>
      <c r="KT89" s="105"/>
      <c r="KU89" s="105"/>
      <c r="KV89" s="105"/>
      <c r="KW89" s="105"/>
      <c r="KX89" s="105"/>
      <c r="KY89" s="105"/>
      <c r="KZ89" s="105"/>
      <c r="LA89" s="105"/>
      <c r="LB89" s="105"/>
      <c r="LC89" s="105"/>
      <c r="LD89" s="105"/>
      <c r="LE89" s="105"/>
      <c r="LF89" s="105"/>
      <c r="LG89" s="105"/>
      <c r="LH89" s="105"/>
      <c r="LI89" s="105"/>
      <c r="LJ89" s="105"/>
      <c r="LK89" s="105"/>
      <c r="LL89" s="105"/>
      <c r="LM89" s="105"/>
      <c r="LN89" s="105"/>
      <c r="LO89" s="105"/>
      <c r="LP89" s="105"/>
      <c r="LQ89" s="105"/>
      <c r="LR89" s="105">
        <v>0</v>
      </c>
      <c r="LS89" s="105">
        <v>0</v>
      </c>
      <c r="LT89" s="105">
        <v>0</v>
      </c>
      <c r="LU89" s="105"/>
      <c r="LV89" s="105"/>
      <c r="LW89" s="105">
        <v>0</v>
      </c>
      <c r="LX89" s="105">
        <v>0</v>
      </c>
      <c r="LY89" s="105">
        <v>0</v>
      </c>
      <c r="LZ89" s="105">
        <v>0</v>
      </c>
      <c r="MA89" s="105">
        <v>0</v>
      </c>
      <c r="MB89" s="105">
        <v>0</v>
      </c>
      <c r="MC89" s="105">
        <v>0</v>
      </c>
      <c r="MD89" s="105">
        <v>0</v>
      </c>
      <c r="ME89" s="105" t="e">
        <v>#N/A</v>
      </c>
      <c r="MF89" s="105">
        <v>0</v>
      </c>
      <c r="MG89" s="144" t="str">
        <f t="shared" si="137"/>
        <v/>
      </c>
      <c r="MH89" s="144" t="str">
        <f t="shared" si="138"/>
        <v/>
      </c>
      <c r="MJ89" s="143">
        <f t="shared" si="139"/>
        <v>0</v>
      </c>
      <c r="MK89" s="143">
        <f t="shared" si="168"/>
        <v>131</v>
      </c>
      <c r="ML89" s="143">
        <f t="shared" si="169"/>
        <v>0</v>
      </c>
      <c r="MM89" s="142">
        <f t="shared" si="140"/>
        <v>0</v>
      </c>
      <c r="MN89" s="142">
        <f t="shared" si="141"/>
        <v>0</v>
      </c>
      <c r="MO89" s="142">
        <f t="shared" si="142"/>
        <v>0</v>
      </c>
      <c r="MQ89" s="142">
        <f t="shared" si="170"/>
        <v>0</v>
      </c>
      <c r="MR89" s="143">
        <f t="shared" si="171"/>
        <v>0</v>
      </c>
      <c r="MS89" s="105">
        <f t="shared" si="172"/>
        <v>0</v>
      </c>
      <c r="MT89" s="105">
        <f t="shared" si="173"/>
        <v>0</v>
      </c>
      <c r="MU89" s="105" t="str">
        <f t="shared" si="148"/>
        <v/>
      </c>
      <c r="MV89" s="105" t="str">
        <f t="shared" si="174"/>
        <v/>
      </c>
      <c r="MW89" s="105" t="str">
        <f t="shared" si="175"/>
        <v/>
      </c>
      <c r="MX89" s="105"/>
      <c r="MY89" s="105"/>
      <c r="MZ89" s="105">
        <f t="shared" si="152"/>
        <v>0</v>
      </c>
      <c r="NA89" s="105">
        <f t="shared" si="156"/>
        <v>0</v>
      </c>
      <c r="NB89" s="105">
        <f t="shared" si="153"/>
        <v>0</v>
      </c>
      <c r="NC89" s="105">
        <f t="shared" si="121"/>
        <v>0</v>
      </c>
      <c r="ND89" s="144" t="str">
        <f t="shared" si="143"/>
        <v/>
      </c>
      <c r="NE89" s="144" t="str">
        <f t="shared" si="144"/>
        <v/>
      </c>
    </row>
    <row r="90" ht="15" spans="2:369">
      <c r="B90" s="138" t="s">
        <v>1076</v>
      </c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>
        <v>510</v>
      </c>
      <c r="BG90" s="105">
        <v>1088</v>
      </c>
      <c r="BH90" s="105">
        <v>973</v>
      </c>
      <c r="BI90" s="105">
        <v>2213</v>
      </c>
      <c r="BJ90" s="105">
        <v>1842</v>
      </c>
      <c r="BK90" s="105">
        <v>508</v>
      </c>
      <c r="BL90" s="105">
        <v>553</v>
      </c>
      <c r="BM90" s="105">
        <v>1517</v>
      </c>
      <c r="BN90" s="105"/>
      <c r="BO90" s="105"/>
      <c r="BP90" s="105">
        <v>2351</v>
      </c>
      <c r="BQ90" s="105">
        <v>5400</v>
      </c>
      <c r="BR90" s="105"/>
      <c r="BS90" s="105">
        <v>2287</v>
      </c>
      <c r="BT90" s="105">
        <v>1781</v>
      </c>
      <c r="BU90" s="105">
        <v>2326</v>
      </c>
      <c r="BV90" s="105">
        <v>2145</v>
      </c>
      <c r="BW90" s="105">
        <v>1615</v>
      </c>
      <c r="BX90" s="105">
        <v>1020</v>
      </c>
      <c r="BY90" s="105">
        <v>1281</v>
      </c>
      <c r="BZ90" s="139">
        <f t="shared" si="122"/>
        <v>-0.155570204350692</v>
      </c>
      <c r="CA90" s="139">
        <f t="shared" si="123"/>
        <v>0.255882352941176</v>
      </c>
      <c r="CB90" s="140">
        <f t="shared" si="124"/>
        <v>0</v>
      </c>
      <c r="CC90" s="140">
        <f t="shared" si="157"/>
        <v>0</v>
      </c>
      <c r="CD90" s="140">
        <f t="shared" si="158"/>
        <v>0</v>
      </c>
      <c r="CE90" s="141">
        <f t="shared" si="125"/>
        <v>0</v>
      </c>
      <c r="CF90" s="141">
        <f t="shared" si="126"/>
        <v>6626</v>
      </c>
      <c r="CG90" s="141">
        <f t="shared" si="127"/>
        <v>18868</v>
      </c>
      <c r="CH90" s="141">
        <f t="shared" si="128"/>
        <v>3916</v>
      </c>
      <c r="CI90" s="142">
        <f t="shared" si="159"/>
        <v>0</v>
      </c>
      <c r="CJ90" s="142">
        <f t="shared" si="160"/>
        <v>0</v>
      </c>
      <c r="CK90" s="143">
        <f t="shared" si="161"/>
        <v>0</v>
      </c>
      <c r="CL90" s="105">
        <f t="shared" si="162"/>
        <v>0</v>
      </c>
      <c r="CM90" s="105">
        <f t="shared" si="163"/>
        <v>0</v>
      </c>
      <c r="CN90" s="105">
        <f t="shared" si="164"/>
        <v>0</v>
      </c>
      <c r="CO90" s="105" t="str">
        <f t="shared" si="165"/>
        <v/>
      </c>
      <c r="CP90" s="105" t="str">
        <f t="shared" si="166"/>
        <v/>
      </c>
      <c r="CQ90" s="105">
        <f t="shared" si="167"/>
        <v>1598</v>
      </c>
      <c r="CR90" s="105">
        <f t="shared" si="149"/>
        <v>5028</v>
      </c>
      <c r="CS90" s="105">
        <f t="shared" si="154"/>
        <v>2578</v>
      </c>
      <c r="CT90" s="105">
        <f t="shared" si="116"/>
        <v>2351</v>
      </c>
      <c r="CU90" s="105">
        <f t="shared" si="117"/>
        <v>7687</v>
      </c>
      <c r="CV90" s="105">
        <f t="shared" si="118"/>
        <v>6252</v>
      </c>
      <c r="CW90" s="139">
        <f t="shared" si="119"/>
        <v>0.243436754176611</v>
      </c>
      <c r="CX90" s="139">
        <f t="shared" si="120"/>
        <v>-0.186678808377781</v>
      </c>
      <c r="CY90" s="131"/>
      <c r="CZ90" s="138" t="s">
        <v>157</v>
      </c>
      <c r="DA90" s="138" t="s">
        <v>157</v>
      </c>
      <c r="DB90" s="105"/>
      <c r="DC90" s="105"/>
      <c r="DD90" s="105"/>
      <c r="DE90" s="105"/>
      <c r="DF90" s="105"/>
      <c r="DG90" s="105"/>
      <c r="DH90" s="105"/>
      <c r="DI90" s="105"/>
      <c r="DJ90" s="105"/>
      <c r="DK90" s="105"/>
      <c r="DL90" s="105"/>
      <c r="DM90" s="105"/>
      <c r="DN90" s="105"/>
      <c r="DO90" s="105"/>
      <c r="DP90" s="105"/>
      <c r="DQ90" s="105"/>
      <c r="DR90" s="105"/>
      <c r="DS90" s="105"/>
      <c r="DT90" s="105"/>
      <c r="DU90" s="105"/>
      <c r="DV90" s="105"/>
      <c r="DW90" s="105"/>
      <c r="DX90" s="105"/>
      <c r="DY90" s="105"/>
      <c r="DZ90" s="105"/>
      <c r="EA90" s="105"/>
      <c r="EB90" s="105"/>
      <c r="EC90" s="105"/>
      <c r="ED90" s="105"/>
      <c r="EE90" s="105"/>
      <c r="EF90" s="105"/>
      <c r="EG90" s="105"/>
      <c r="EH90" s="105"/>
      <c r="EI90" s="105"/>
      <c r="EJ90" s="105"/>
      <c r="EK90" s="105"/>
      <c r="EL90" s="105"/>
      <c r="EM90" s="105"/>
      <c r="EN90" s="105"/>
      <c r="EO90" s="105"/>
      <c r="EP90" s="105"/>
      <c r="EQ90" s="105"/>
      <c r="ER90" s="105"/>
      <c r="ES90" s="105"/>
      <c r="ET90" s="105"/>
      <c r="EU90" s="105"/>
      <c r="EV90" s="105"/>
      <c r="EW90" s="105">
        <v>1505</v>
      </c>
      <c r="EX90" s="105"/>
      <c r="EY90" s="105"/>
      <c r="EZ90" s="105">
        <v>1176</v>
      </c>
      <c r="FA90" s="105">
        <v>472</v>
      </c>
      <c r="FB90" s="105">
        <v>404</v>
      </c>
      <c r="FC90" s="105">
        <v>1345</v>
      </c>
      <c r="FD90" s="105">
        <v>1313</v>
      </c>
      <c r="FE90" s="105">
        <v>978</v>
      </c>
      <c r="FF90" s="105">
        <v>573</v>
      </c>
      <c r="FG90" s="105">
        <v>43</v>
      </c>
      <c r="FH90" s="105">
        <v>3</v>
      </c>
      <c r="FI90" s="105">
        <v>6</v>
      </c>
      <c r="FJ90" s="105">
        <v>4</v>
      </c>
      <c r="FK90" s="105">
        <v>0</v>
      </c>
      <c r="FL90" s="105">
        <v>0</v>
      </c>
      <c r="FM90" s="105">
        <v>0</v>
      </c>
      <c r="FN90" s="105">
        <v>0</v>
      </c>
      <c r="FO90" s="105">
        <v>0</v>
      </c>
      <c r="FP90" s="105">
        <v>0</v>
      </c>
      <c r="FQ90" s="105">
        <v>0</v>
      </c>
      <c r="FR90" s="105">
        <v>0</v>
      </c>
      <c r="FS90" s="105">
        <v>0</v>
      </c>
      <c r="FT90" s="105">
        <v>0</v>
      </c>
      <c r="FU90" s="105">
        <v>0</v>
      </c>
      <c r="FV90" s="105">
        <v>0</v>
      </c>
      <c r="FW90" s="105">
        <v>0</v>
      </c>
      <c r="FX90" s="105">
        <v>0</v>
      </c>
      <c r="FY90" s="144" t="str">
        <f t="shared" si="129"/>
        <v/>
      </c>
      <c r="FZ90" s="144" t="str">
        <f t="shared" si="130"/>
        <v/>
      </c>
      <c r="GA90" s="140">
        <f t="shared" si="131"/>
        <v>0</v>
      </c>
      <c r="GB90" s="140">
        <v>0</v>
      </c>
      <c r="GC90" s="140">
        <v>0</v>
      </c>
      <c r="GD90" s="141">
        <f t="shared" si="132"/>
        <v>1505</v>
      </c>
      <c r="GE90" s="141">
        <f t="shared" si="133"/>
        <v>6313</v>
      </c>
      <c r="GF90" s="141">
        <f t="shared" si="134"/>
        <v>4</v>
      </c>
      <c r="GG90" s="141">
        <f t="shared" si="135"/>
        <v>0</v>
      </c>
      <c r="GH90" s="142">
        <v>0</v>
      </c>
      <c r="GI90" s="142">
        <v>0</v>
      </c>
      <c r="GJ90" s="142">
        <v>0</v>
      </c>
      <c r="GK90" s="143">
        <v>0</v>
      </c>
      <c r="GL90" s="105">
        <v>0</v>
      </c>
      <c r="GM90" s="105">
        <v>0</v>
      </c>
      <c r="GN90" s="105">
        <v>1505</v>
      </c>
      <c r="GO90" s="105">
        <v>1176</v>
      </c>
      <c r="GP90" s="105">
        <v>2221</v>
      </c>
      <c r="GQ90" s="105">
        <f t="shared" si="145"/>
        <v>2864</v>
      </c>
      <c r="GR90" s="105">
        <f t="shared" si="155"/>
        <v>52</v>
      </c>
      <c r="GS90" s="105">
        <f t="shared" si="147"/>
        <v>4</v>
      </c>
      <c r="GT90" s="105">
        <f t="shared" si="150"/>
        <v>0</v>
      </c>
      <c r="GU90" s="105">
        <f t="shared" si="151"/>
        <v>0</v>
      </c>
      <c r="GV90" s="105">
        <f t="shared" si="136"/>
        <v>0</v>
      </c>
      <c r="GW90" s="139" t="str">
        <f t="shared" si="176"/>
        <v/>
      </c>
      <c r="GX90" s="139" t="str">
        <f t="shared" si="177"/>
        <v/>
      </c>
      <c r="GY90" s="147"/>
      <c r="GZ90" s="138" t="s">
        <v>1102</v>
      </c>
      <c r="HA90" s="105">
        <v>1</v>
      </c>
      <c r="HB90" s="105"/>
      <c r="HC90" s="105"/>
      <c r="HD90" s="105"/>
      <c r="HE90" s="105"/>
      <c r="HF90" s="105"/>
      <c r="HG90" s="105"/>
      <c r="HH90" s="105"/>
      <c r="HI90" s="105"/>
      <c r="HJ90" s="105"/>
      <c r="HK90" s="105"/>
      <c r="HL90" s="105"/>
      <c r="HM90" s="105"/>
      <c r="HN90" s="105"/>
      <c r="HO90" s="105"/>
      <c r="HP90" s="105"/>
      <c r="HQ90" s="105"/>
      <c r="HR90" s="105"/>
      <c r="HS90" s="105"/>
      <c r="HT90" s="105"/>
      <c r="HU90" s="105"/>
      <c r="HV90" s="105"/>
      <c r="HW90" s="105"/>
      <c r="HX90" s="105"/>
      <c r="HY90" s="105"/>
      <c r="HZ90" s="105"/>
      <c r="IA90" s="105"/>
      <c r="IB90" s="105"/>
      <c r="IC90" s="105"/>
      <c r="ID90" s="105"/>
      <c r="IE90" s="105"/>
      <c r="IF90" s="105"/>
      <c r="IG90" s="105"/>
      <c r="IH90" s="105"/>
      <c r="II90" s="105"/>
      <c r="IJ90" s="105"/>
      <c r="IK90" s="105"/>
      <c r="IL90" s="105"/>
      <c r="IM90" s="105"/>
      <c r="IN90" s="105"/>
      <c r="IO90" s="105"/>
      <c r="IP90" s="105"/>
      <c r="IQ90" s="105"/>
      <c r="IR90" s="105"/>
      <c r="IS90" s="105"/>
      <c r="IT90" s="105"/>
      <c r="IU90" s="105"/>
      <c r="IV90" s="105"/>
      <c r="IW90" s="105"/>
      <c r="IX90" s="105"/>
      <c r="IY90" s="105"/>
      <c r="IZ90" s="105"/>
      <c r="JA90" s="105"/>
      <c r="JB90" s="105"/>
      <c r="JC90" s="105"/>
      <c r="JD90" s="105"/>
      <c r="JE90" s="105"/>
      <c r="JF90" s="105"/>
      <c r="JG90" s="105"/>
      <c r="JH90" s="105"/>
      <c r="JI90" s="138" t="s">
        <v>1102</v>
      </c>
      <c r="JJ90" s="105">
        <v>1</v>
      </c>
      <c r="JK90" s="105"/>
      <c r="JL90" s="105"/>
      <c r="JM90" s="105"/>
      <c r="JN90" s="105"/>
      <c r="JO90" s="105"/>
      <c r="JP90" s="105"/>
      <c r="JQ90" s="105"/>
      <c r="JR90" s="105"/>
      <c r="JS90" s="105"/>
      <c r="JT90" s="105"/>
      <c r="JU90" s="105"/>
      <c r="JV90" s="105"/>
      <c r="JW90" s="105"/>
      <c r="JX90" s="105"/>
      <c r="JY90" s="105"/>
      <c r="JZ90" s="105"/>
      <c r="KA90" s="105"/>
      <c r="KB90" s="105"/>
      <c r="KC90" s="105"/>
      <c r="KD90" s="105"/>
      <c r="KE90" s="105"/>
      <c r="KF90" s="105"/>
      <c r="KG90" s="105"/>
      <c r="KH90" s="105"/>
      <c r="KI90" s="105"/>
      <c r="KJ90" s="105"/>
      <c r="KK90" s="105"/>
      <c r="KL90" s="105"/>
      <c r="KM90" s="105"/>
      <c r="KN90" s="105"/>
      <c r="KO90" s="105"/>
      <c r="KP90" s="105"/>
      <c r="KQ90" s="105"/>
      <c r="KR90" s="105"/>
      <c r="KS90" s="105"/>
      <c r="KT90" s="105"/>
      <c r="KU90" s="105"/>
      <c r="KV90" s="105"/>
      <c r="KW90" s="105"/>
      <c r="KX90" s="105"/>
      <c r="KY90" s="105"/>
      <c r="KZ90" s="105"/>
      <c r="LA90" s="105"/>
      <c r="LB90" s="105"/>
      <c r="LC90" s="105"/>
      <c r="LD90" s="105"/>
      <c r="LE90" s="105"/>
      <c r="LF90" s="105"/>
      <c r="LG90" s="105"/>
      <c r="LH90" s="105"/>
      <c r="LI90" s="105"/>
      <c r="LJ90" s="105"/>
      <c r="LK90" s="105"/>
      <c r="LL90" s="105"/>
      <c r="LM90" s="105"/>
      <c r="LN90" s="105"/>
      <c r="LO90" s="105"/>
      <c r="LP90" s="105"/>
      <c r="LQ90" s="105"/>
      <c r="LR90" s="105"/>
      <c r="LS90" s="105"/>
      <c r="LT90" s="105"/>
      <c r="LU90" s="105"/>
      <c r="LV90" s="105"/>
      <c r="LW90" s="105"/>
      <c r="LX90" s="105"/>
      <c r="LY90" s="105"/>
      <c r="LZ90" s="105"/>
      <c r="MA90" s="105"/>
      <c r="MB90" s="105"/>
      <c r="MC90" s="105"/>
      <c r="MD90" s="105">
        <v>0</v>
      </c>
      <c r="ME90" s="105" t="e">
        <v>#N/A</v>
      </c>
      <c r="MF90" s="105">
        <v>0</v>
      </c>
      <c r="MG90" s="144" t="str">
        <f t="shared" si="137"/>
        <v/>
      </c>
      <c r="MH90" s="144" t="str">
        <f t="shared" si="138"/>
        <v/>
      </c>
      <c r="MJ90" s="143">
        <f t="shared" si="139"/>
        <v>1</v>
      </c>
      <c r="MK90" s="143">
        <f t="shared" si="168"/>
        <v>0</v>
      </c>
      <c r="ML90" s="143">
        <f t="shared" si="169"/>
        <v>0</v>
      </c>
      <c r="MM90" s="142">
        <f t="shared" si="140"/>
        <v>0</v>
      </c>
      <c r="MN90" s="142">
        <f t="shared" si="141"/>
        <v>0</v>
      </c>
      <c r="MO90" s="142">
        <f t="shared" si="142"/>
        <v>0</v>
      </c>
      <c r="MQ90" s="142">
        <f t="shared" si="170"/>
        <v>0</v>
      </c>
      <c r="MR90" s="143">
        <f t="shared" si="171"/>
        <v>0</v>
      </c>
      <c r="MS90" s="105">
        <f t="shared" si="172"/>
        <v>0</v>
      </c>
      <c r="MT90" s="105">
        <f t="shared" si="173"/>
        <v>0</v>
      </c>
      <c r="MU90" s="105" t="str">
        <f t="shared" si="148"/>
        <v/>
      </c>
      <c r="MV90" s="105" t="str">
        <f t="shared" si="174"/>
        <v/>
      </c>
      <c r="MW90" s="105" t="str">
        <f t="shared" si="175"/>
        <v/>
      </c>
      <c r="MX90" s="105"/>
      <c r="MY90" s="105"/>
      <c r="MZ90" s="105"/>
      <c r="NA90" s="105">
        <f t="shared" si="156"/>
        <v>0</v>
      </c>
      <c r="NB90" s="105">
        <f t="shared" si="153"/>
        <v>0</v>
      </c>
      <c r="NC90" s="105">
        <f t="shared" si="121"/>
        <v>0</v>
      </c>
      <c r="ND90" s="144" t="str">
        <f t="shared" si="143"/>
        <v/>
      </c>
      <c r="NE90" s="144" t="str">
        <f t="shared" si="144"/>
        <v/>
      </c>
    </row>
    <row r="91" ht="15" spans="2:369">
      <c r="B91" s="138" t="s">
        <v>1079</v>
      </c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>
        <v>948</v>
      </c>
      <c r="BH91" s="105">
        <v>925</v>
      </c>
      <c r="BI91" s="105">
        <v>542</v>
      </c>
      <c r="BJ91" s="105">
        <v>188</v>
      </c>
      <c r="BK91" s="105">
        <v>272</v>
      </c>
      <c r="BL91" s="105">
        <v>385</v>
      </c>
      <c r="BM91" s="105">
        <v>306</v>
      </c>
      <c r="BN91" s="105"/>
      <c r="BO91" s="105"/>
      <c r="BP91" s="105">
        <v>366</v>
      </c>
      <c r="BQ91" s="105">
        <v>362</v>
      </c>
      <c r="BR91" s="105"/>
      <c r="BS91" s="105">
        <v>371</v>
      </c>
      <c r="BT91" s="105">
        <v>358</v>
      </c>
      <c r="BU91" s="105">
        <v>437</v>
      </c>
      <c r="BV91" s="105">
        <v>459</v>
      </c>
      <c r="BW91" s="105">
        <v>305</v>
      </c>
      <c r="BX91" s="105">
        <v>100</v>
      </c>
      <c r="BY91" s="105">
        <v>229</v>
      </c>
      <c r="BZ91" s="139">
        <f t="shared" si="122"/>
        <v>-0.251633986928105</v>
      </c>
      <c r="CA91" s="139">
        <f t="shared" si="123"/>
        <v>1.29</v>
      </c>
      <c r="CB91" s="140">
        <f t="shared" si="124"/>
        <v>0</v>
      </c>
      <c r="CC91" s="140">
        <f t="shared" si="157"/>
        <v>0</v>
      </c>
      <c r="CD91" s="140">
        <f t="shared" si="158"/>
        <v>0</v>
      </c>
      <c r="CE91" s="141">
        <f t="shared" si="125"/>
        <v>0</v>
      </c>
      <c r="CF91" s="141">
        <f t="shared" si="126"/>
        <v>2603</v>
      </c>
      <c r="CG91" s="141">
        <f t="shared" si="127"/>
        <v>3316</v>
      </c>
      <c r="CH91" s="141">
        <f t="shared" si="128"/>
        <v>634</v>
      </c>
      <c r="CI91" s="142">
        <f t="shared" si="159"/>
        <v>0</v>
      </c>
      <c r="CJ91" s="142">
        <f t="shared" si="160"/>
        <v>0</v>
      </c>
      <c r="CK91" s="143">
        <f t="shared" si="161"/>
        <v>0</v>
      </c>
      <c r="CL91" s="105">
        <f t="shared" si="162"/>
        <v>0</v>
      </c>
      <c r="CM91" s="105">
        <f t="shared" si="163"/>
        <v>0</v>
      </c>
      <c r="CN91" s="105">
        <f t="shared" si="164"/>
        <v>0</v>
      </c>
      <c r="CO91" s="105" t="str">
        <f t="shared" si="165"/>
        <v/>
      </c>
      <c r="CP91" s="105" t="str">
        <f t="shared" si="166"/>
        <v/>
      </c>
      <c r="CQ91" s="105">
        <f t="shared" si="167"/>
        <v>948</v>
      </c>
      <c r="CR91" s="105">
        <f t="shared" si="149"/>
        <v>1655</v>
      </c>
      <c r="CS91" s="105">
        <f t="shared" si="154"/>
        <v>963</v>
      </c>
      <c r="CT91" s="105">
        <f t="shared" si="116"/>
        <v>366</v>
      </c>
      <c r="CU91" s="105">
        <f t="shared" si="117"/>
        <v>733</v>
      </c>
      <c r="CV91" s="105">
        <f t="shared" si="118"/>
        <v>1254</v>
      </c>
      <c r="CW91" s="139">
        <f t="shared" si="119"/>
        <v>-0.242296072507553</v>
      </c>
      <c r="CX91" s="139">
        <f t="shared" si="120"/>
        <v>0.710777626193724</v>
      </c>
      <c r="CY91" s="131"/>
      <c r="CZ91" s="138" t="s">
        <v>1103</v>
      </c>
      <c r="DA91" s="138" t="s">
        <v>1103</v>
      </c>
      <c r="DB91" s="105"/>
      <c r="DC91" s="105"/>
      <c r="DD91" s="105"/>
      <c r="DE91" s="105"/>
      <c r="DF91" s="105"/>
      <c r="DG91" s="105"/>
      <c r="DH91" s="105"/>
      <c r="DI91" s="105"/>
      <c r="DJ91" s="105"/>
      <c r="DK91" s="105"/>
      <c r="DL91" s="105"/>
      <c r="DM91" s="105"/>
      <c r="DN91" s="105"/>
      <c r="DO91" s="105"/>
      <c r="DP91" s="105"/>
      <c r="DQ91" s="105"/>
      <c r="DR91" s="105"/>
      <c r="DS91" s="105"/>
      <c r="DT91" s="105"/>
      <c r="DU91" s="105"/>
      <c r="DV91" s="105"/>
      <c r="DW91" s="105"/>
      <c r="DX91" s="105"/>
      <c r="DY91" s="105"/>
      <c r="DZ91" s="105"/>
      <c r="EA91" s="105"/>
      <c r="EB91" s="105"/>
      <c r="EC91" s="105"/>
      <c r="ED91" s="105"/>
      <c r="EE91" s="105"/>
      <c r="EF91" s="105"/>
      <c r="EG91" s="105"/>
      <c r="EH91" s="105"/>
      <c r="EI91" s="105"/>
      <c r="EJ91" s="105"/>
      <c r="EK91" s="105"/>
      <c r="EL91" s="105"/>
      <c r="EM91" s="105"/>
      <c r="EN91" s="105"/>
      <c r="EO91" s="105"/>
      <c r="EP91" s="105"/>
      <c r="EQ91" s="105"/>
      <c r="ER91" s="105"/>
      <c r="ES91" s="105"/>
      <c r="ET91" s="105"/>
      <c r="EU91" s="105">
        <v>200</v>
      </c>
      <c r="EV91" s="105">
        <v>288</v>
      </c>
      <c r="EW91" s="105">
        <v>1080</v>
      </c>
      <c r="EX91" s="105">
        <v>565</v>
      </c>
      <c r="EY91" s="105">
        <v>315</v>
      </c>
      <c r="EZ91" s="105">
        <v>500</v>
      </c>
      <c r="FA91" s="105">
        <v>420</v>
      </c>
      <c r="FB91" s="105">
        <v>145</v>
      </c>
      <c r="FC91" s="105">
        <v>354</v>
      </c>
      <c r="FD91" s="105">
        <v>603</v>
      </c>
      <c r="FE91" s="105">
        <v>608</v>
      </c>
      <c r="FF91" s="105">
        <v>561</v>
      </c>
      <c r="FG91" s="105">
        <v>256</v>
      </c>
      <c r="FH91" s="105">
        <v>405</v>
      </c>
      <c r="FI91" s="105">
        <v>425</v>
      </c>
      <c r="FJ91" s="105">
        <v>162</v>
      </c>
      <c r="FK91" s="105">
        <v>127</v>
      </c>
      <c r="FL91" s="105">
        <v>0</v>
      </c>
      <c r="FM91" s="105">
        <v>0</v>
      </c>
      <c r="FN91" s="105">
        <v>0</v>
      </c>
      <c r="FO91" s="105">
        <v>0</v>
      </c>
      <c r="FP91" s="105">
        <v>0</v>
      </c>
      <c r="FQ91" s="105">
        <v>0</v>
      </c>
      <c r="FR91" s="105">
        <v>0</v>
      </c>
      <c r="FS91" s="105">
        <v>0</v>
      </c>
      <c r="FT91" s="105">
        <v>0</v>
      </c>
      <c r="FU91" s="105">
        <v>0</v>
      </c>
      <c r="FV91" s="105">
        <v>0</v>
      </c>
      <c r="FW91" s="105">
        <v>0</v>
      </c>
      <c r="FX91" s="105">
        <v>0</v>
      </c>
      <c r="FY91" s="144" t="str">
        <f t="shared" si="129"/>
        <v/>
      </c>
      <c r="FZ91" s="144" t="str">
        <f t="shared" si="130"/>
        <v/>
      </c>
      <c r="GA91" s="140">
        <f t="shared" si="131"/>
        <v>0</v>
      </c>
      <c r="GB91" s="140">
        <v>0</v>
      </c>
      <c r="GC91" s="140">
        <v>0</v>
      </c>
      <c r="GD91" s="141">
        <f t="shared" si="132"/>
        <v>1568</v>
      </c>
      <c r="GE91" s="141">
        <f t="shared" si="133"/>
        <v>5157</v>
      </c>
      <c r="GF91" s="141">
        <f t="shared" si="134"/>
        <v>289</v>
      </c>
      <c r="GG91" s="141">
        <f t="shared" si="135"/>
        <v>0</v>
      </c>
      <c r="GH91" s="142">
        <v>0</v>
      </c>
      <c r="GI91" s="142">
        <v>0</v>
      </c>
      <c r="GJ91" s="142">
        <v>0</v>
      </c>
      <c r="GK91" s="143">
        <v>0</v>
      </c>
      <c r="GL91" s="105">
        <v>0</v>
      </c>
      <c r="GM91" s="105">
        <v>0</v>
      </c>
      <c r="GN91" s="105">
        <v>1568</v>
      </c>
      <c r="GO91" s="105">
        <v>1380</v>
      </c>
      <c r="GP91" s="105">
        <v>919</v>
      </c>
      <c r="GQ91" s="105">
        <f t="shared" si="145"/>
        <v>1772</v>
      </c>
      <c r="GR91" s="105">
        <f t="shared" si="155"/>
        <v>1086</v>
      </c>
      <c r="GS91" s="105">
        <f t="shared" si="147"/>
        <v>289</v>
      </c>
      <c r="GT91" s="105">
        <f t="shared" si="150"/>
        <v>0</v>
      </c>
      <c r="GU91" s="105">
        <f t="shared" si="151"/>
        <v>0</v>
      </c>
      <c r="GV91" s="105">
        <f t="shared" si="136"/>
        <v>0</v>
      </c>
      <c r="GW91" s="139" t="str">
        <f t="shared" si="176"/>
        <v/>
      </c>
      <c r="GX91" s="139" t="str">
        <f t="shared" si="177"/>
        <v/>
      </c>
      <c r="GY91" s="147"/>
      <c r="GZ91" s="138" t="s">
        <v>1104</v>
      </c>
      <c r="HA91" s="105"/>
      <c r="HB91" s="105"/>
      <c r="HC91" s="105"/>
      <c r="HD91" s="105"/>
      <c r="HE91" s="105"/>
      <c r="HF91" s="105">
        <v>120</v>
      </c>
      <c r="HG91" s="105"/>
      <c r="HH91" s="105"/>
      <c r="HI91" s="105"/>
      <c r="HJ91" s="105">
        <v>31</v>
      </c>
      <c r="HK91" s="105">
        <v>9</v>
      </c>
      <c r="HL91" s="105">
        <v>324</v>
      </c>
      <c r="HM91" s="105"/>
      <c r="HN91" s="105"/>
      <c r="HO91" s="105"/>
      <c r="HP91" s="105"/>
      <c r="HQ91" s="105"/>
      <c r="HR91" s="105"/>
      <c r="HS91" s="105"/>
      <c r="HT91" s="105"/>
      <c r="HU91" s="105"/>
      <c r="HV91" s="105"/>
      <c r="HW91" s="105"/>
      <c r="HX91" s="105"/>
      <c r="HY91" s="105"/>
      <c r="HZ91" s="105"/>
      <c r="IA91" s="105"/>
      <c r="IB91" s="105"/>
      <c r="IC91" s="105"/>
      <c r="ID91" s="105"/>
      <c r="IE91" s="105"/>
      <c r="IF91" s="105"/>
      <c r="IG91" s="105"/>
      <c r="IH91" s="105"/>
      <c r="II91" s="105"/>
      <c r="IJ91" s="105"/>
      <c r="IK91" s="105"/>
      <c r="IL91" s="105"/>
      <c r="IM91" s="105"/>
      <c r="IN91" s="105"/>
      <c r="IO91" s="105"/>
      <c r="IP91" s="105"/>
      <c r="IQ91" s="105"/>
      <c r="IR91" s="105"/>
      <c r="IS91" s="105"/>
      <c r="IT91" s="105"/>
      <c r="IU91" s="105"/>
      <c r="IV91" s="105"/>
      <c r="IW91" s="105"/>
      <c r="IX91" s="105"/>
      <c r="IY91" s="105"/>
      <c r="IZ91" s="105"/>
      <c r="JA91" s="105"/>
      <c r="JB91" s="105"/>
      <c r="JC91" s="105"/>
      <c r="JD91" s="105"/>
      <c r="JE91" s="105"/>
      <c r="JF91" s="105"/>
      <c r="JG91" s="105"/>
      <c r="JH91" s="105"/>
      <c r="JI91" s="138" t="s">
        <v>1104</v>
      </c>
      <c r="JJ91" s="105"/>
      <c r="JK91" s="105"/>
      <c r="JL91" s="105"/>
      <c r="JM91" s="105"/>
      <c r="JN91" s="105"/>
      <c r="JO91" s="105">
        <v>120</v>
      </c>
      <c r="JP91" s="105"/>
      <c r="JQ91" s="105"/>
      <c r="JR91" s="105"/>
      <c r="JS91" s="105">
        <v>31</v>
      </c>
      <c r="JT91" s="105">
        <v>9</v>
      </c>
      <c r="JU91" s="105">
        <v>324</v>
      </c>
      <c r="JV91" s="105"/>
      <c r="JW91" s="105"/>
      <c r="JX91" s="105"/>
      <c r="JY91" s="105"/>
      <c r="JZ91" s="105"/>
      <c r="KA91" s="105"/>
      <c r="KB91" s="105"/>
      <c r="KC91" s="105"/>
      <c r="KD91" s="105"/>
      <c r="KE91" s="105"/>
      <c r="KF91" s="105"/>
      <c r="KG91" s="105"/>
      <c r="KH91" s="105"/>
      <c r="KI91" s="105"/>
      <c r="KJ91" s="105"/>
      <c r="KK91" s="105"/>
      <c r="KL91" s="105"/>
      <c r="KM91" s="105"/>
      <c r="KN91" s="105"/>
      <c r="KO91" s="105"/>
      <c r="KP91" s="105"/>
      <c r="KQ91" s="105"/>
      <c r="KR91" s="105"/>
      <c r="KS91" s="105"/>
      <c r="KT91" s="105"/>
      <c r="KU91" s="105"/>
      <c r="KV91" s="105"/>
      <c r="KW91" s="105"/>
      <c r="KX91" s="105"/>
      <c r="KY91" s="105"/>
      <c r="KZ91" s="105"/>
      <c r="LA91" s="105"/>
      <c r="LB91" s="105"/>
      <c r="LC91" s="105"/>
      <c r="LD91" s="105"/>
      <c r="LE91" s="105"/>
      <c r="LF91" s="105"/>
      <c r="LG91" s="105"/>
      <c r="LH91" s="105"/>
      <c r="LI91" s="105"/>
      <c r="LJ91" s="105"/>
      <c r="LK91" s="105"/>
      <c r="LL91" s="105"/>
      <c r="LM91" s="105"/>
      <c r="LN91" s="105"/>
      <c r="LO91" s="105"/>
      <c r="LP91" s="105"/>
      <c r="LQ91" s="105"/>
      <c r="LR91" s="105"/>
      <c r="LS91" s="105"/>
      <c r="LT91" s="105"/>
      <c r="LU91" s="105"/>
      <c r="LV91" s="105"/>
      <c r="LW91" s="105"/>
      <c r="LX91" s="105"/>
      <c r="LY91" s="105"/>
      <c r="LZ91" s="105"/>
      <c r="MA91" s="105"/>
      <c r="MB91" s="105"/>
      <c r="MC91" s="105"/>
      <c r="MD91" s="105">
        <v>0</v>
      </c>
      <c r="ME91" s="105" t="e">
        <v>#N/A</v>
      </c>
      <c r="MF91" s="105">
        <v>0</v>
      </c>
      <c r="MG91" s="144" t="str">
        <f t="shared" si="137"/>
        <v/>
      </c>
      <c r="MH91" s="144" t="str">
        <f t="shared" si="138"/>
        <v/>
      </c>
      <c r="MJ91" s="143">
        <f t="shared" si="139"/>
        <v>484</v>
      </c>
      <c r="MK91" s="143">
        <f t="shared" si="168"/>
        <v>0</v>
      </c>
      <c r="ML91" s="143">
        <f t="shared" si="169"/>
        <v>0</v>
      </c>
      <c r="MM91" s="142">
        <f t="shared" si="140"/>
        <v>0</v>
      </c>
      <c r="MN91" s="142">
        <f t="shared" si="141"/>
        <v>0</v>
      </c>
      <c r="MO91" s="142">
        <f t="shared" si="142"/>
        <v>0</v>
      </c>
      <c r="MQ91" s="142">
        <f t="shared" si="170"/>
        <v>0</v>
      </c>
      <c r="MR91" s="143">
        <f t="shared" si="171"/>
        <v>0</v>
      </c>
      <c r="MS91" s="105">
        <f t="shared" si="172"/>
        <v>0</v>
      </c>
      <c r="MT91" s="105">
        <f t="shared" si="173"/>
        <v>0</v>
      </c>
      <c r="MU91" s="105" t="str">
        <f t="shared" si="148"/>
        <v/>
      </c>
      <c r="MV91" s="105" t="str">
        <f t="shared" si="174"/>
        <v/>
      </c>
      <c r="MW91" s="105" t="str">
        <f t="shared" si="175"/>
        <v/>
      </c>
      <c r="MX91" s="105"/>
      <c r="MY91" s="105"/>
      <c r="MZ91" s="105"/>
      <c r="NA91" s="105">
        <f t="shared" si="156"/>
        <v>0</v>
      </c>
      <c r="NB91" s="105">
        <f t="shared" si="153"/>
        <v>0</v>
      </c>
      <c r="NC91" s="105">
        <f t="shared" si="121"/>
        <v>0</v>
      </c>
      <c r="ND91" s="144" t="str">
        <f t="shared" si="143"/>
        <v/>
      </c>
      <c r="NE91" s="144" t="str">
        <f t="shared" si="144"/>
        <v/>
      </c>
    </row>
    <row r="92" ht="15" spans="2:369">
      <c r="B92" s="145" t="s">
        <v>1105</v>
      </c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>
        <v>8</v>
      </c>
      <c r="BE92" s="105">
        <v>44</v>
      </c>
      <c r="BF92" s="105">
        <v>2</v>
      </c>
      <c r="BG92" s="105">
        <v>10</v>
      </c>
      <c r="BH92" s="105">
        <v>921</v>
      </c>
      <c r="BI92" s="105">
        <v>828</v>
      </c>
      <c r="BJ92" s="105">
        <v>725</v>
      </c>
      <c r="BK92" s="105">
        <v>485</v>
      </c>
      <c r="BL92" s="105">
        <v>252</v>
      </c>
      <c r="BM92" s="105">
        <v>182</v>
      </c>
      <c r="BN92" s="105"/>
      <c r="BO92" s="105"/>
      <c r="BP92" s="105">
        <v>42</v>
      </c>
      <c r="BQ92" s="105">
        <v>500</v>
      </c>
      <c r="BR92" s="105"/>
      <c r="BS92" s="105">
        <v>700</v>
      </c>
      <c r="BT92" s="105">
        <v>600</v>
      </c>
      <c r="BU92" s="105">
        <v>741</v>
      </c>
      <c r="BV92" s="105">
        <v>1125</v>
      </c>
      <c r="BW92" s="105">
        <v>50</v>
      </c>
      <c r="BX92" s="105">
        <v>25</v>
      </c>
      <c r="BY92" s="105">
        <v>24</v>
      </c>
      <c r="BZ92" s="139">
        <f t="shared" si="122"/>
        <v>-0.868131868131868</v>
      </c>
      <c r="CA92" s="139">
        <f t="shared" si="123"/>
        <v>-0.04</v>
      </c>
      <c r="CB92" s="140">
        <f t="shared" si="124"/>
        <v>0</v>
      </c>
      <c r="CC92" s="140">
        <f t="shared" si="157"/>
        <v>0</v>
      </c>
      <c r="CD92" s="140">
        <f t="shared" si="158"/>
        <v>0</v>
      </c>
      <c r="CE92" s="141">
        <f t="shared" si="125"/>
        <v>0</v>
      </c>
      <c r="CF92" s="141">
        <f t="shared" si="126"/>
        <v>2538</v>
      </c>
      <c r="CG92" s="141">
        <f t="shared" si="127"/>
        <v>4627</v>
      </c>
      <c r="CH92" s="141">
        <f t="shared" si="128"/>
        <v>99</v>
      </c>
      <c r="CI92" s="142">
        <f t="shared" si="159"/>
        <v>0</v>
      </c>
      <c r="CJ92" s="142">
        <f t="shared" si="160"/>
        <v>0</v>
      </c>
      <c r="CK92" s="143">
        <f t="shared" si="161"/>
        <v>0</v>
      </c>
      <c r="CL92" s="105">
        <f t="shared" si="162"/>
        <v>0</v>
      </c>
      <c r="CM92" s="105">
        <f t="shared" si="163"/>
        <v>0</v>
      </c>
      <c r="CN92" s="105">
        <f t="shared" si="164"/>
        <v>0</v>
      </c>
      <c r="CO92" s="105" t="str">
        <f t="shared" si="165"/>
        <v/>
      </c>
      <c r="CP92" s="105">
        <f t="shared" si="166"/>
        <v>8</v>
      </c>
      <c r="CQ92" s="105">
        <f t="shared" si="167"/>
        <v>56</v>
      </c>
      <c r="CR92" s="105">
        <f t="shared" si="149"/>
        <v>2474</v>
      </c>
      <c r="CS92" s="105">
        <f t="shared" si="154"/>
        <v>919</v>
      </c>
      <c r="CT92" s="105">
        <f t="shared" si="116"/>
        <v>42</v>
      </c>
      <c r="CU92" s="105">
        <f t="shared" si="117"/>
        <v>1200</v>
      </c>
      <c r="CV92" s="105">
        <f t="shared" si="118"/>
        <v>2466</v>
      </c>
      <c r="CW92" s="139">
        <f t="shared" si="119"/>
        <v>-0.00323362974939367</v>
      </c>
      <c r="CX92" s="139">
        <f t="shared" si="120"/>
        <v>1.055</v>
      </c>
      <c r="CY92" s="131"/>
      <c r="CZ92" s="138" t="s">
        <v>1106</v>
      </c>
      <c r="DA92" s="138" t="s">
        <v>1106</v>
      </c>
      <c r="DB92" s="105"/>
      <c r="DC92" s="105"/>
      <c r="DD92" s="105"/>
      <c r="DE92" s="105"/>
      <c r="DF92" s="105"/>
      <c r="DG92" s="105"/>
      <c r="DH92" s="105"/>
      <c r="DI92" s="105"/>
      <c r="DJ92" s="105"/>
      <c r="DK92" s="105"/>
      <c r="DL92" s="105"/>
      <c r="DM92" s="105"/>
      <c r="DN92" s="105"/>
      <c r="DO92" s="105"/>
      <c r="DP92" s="105"/>
      <c r="DQ92" s="105"/>
      <c r="DR92" s="105"/>
      <c r="DS92" s="105"/>
      <c r="DT92" s="105"/>
      <c r="DU92" s="105"/>
      <c r="DV92" s="105"/>
      <c r="DW92" s="105"/>
      <c r="DX92" s="105"/>
      <c r="DY92" s="105"/>
      <c r="DZ92" s="105"/>
      <c r="EA92" s="105"/>
      <c r="EB92" s="105"/>
      <c r="EC92" s="105"/>
      <c r="ED92" s="105"/>
      <c r="EE92" s="105"/>
      <c r="EF92" s="105"/>
      <c r="EG92" s="105"/>
      <c r="EH92" s="105"/>
      <c r="EI92" s="105"/>
      <c r="EJ92" s="105"/>
      <c r="EK92" s="105"/>
      <c r="EL92" s="105">
        <v>455</v>
      </c>
      <c r="EM92" s="105">
        <v>210</v>
      </c>
      <c r="EN92" s="105">
        <v>501</v>
      </c>
      <c r="EO92" s="105">
        <v>428</v>
      </c>
      <c r="EP92" s="105">
        <v>379</v>
      </c>
      <c r="EQ92" s="105">
        <v>283</v>
      </c>
      <c r="ER92" s="105">
        <v>283</v>
      </c>
      <c r="ES92" s="105">
        <v>369</v>
      </c>
      <c r="ET92" s="105">
        <v>390</v>
      </c>
      <c r="EU92" s="105">
        <v>872</v>
      </c>
      <c r="EV92" s="105">
        <v>546</v>
      </c>
      <c r="EW92" s="105">
        <v>765</v>
      </c>
      <c r="EX92" s="105">
        <v>520</v>
      </c>
      <c r="EY92" s="105">
        <v>294</v>
      </c>
      <c r="EZ92" s="105">
        <v>253</v>
      </c>
      <c r="FA92" s="105">
        <v>239</v>
      </c>
      <c r="FB92" s="105">
        <v>687</v>
      </c>
      <c r="FC92" s="105">
        <v>398</v>
      </c>
      <c r="FD92" s="105">
        <v>488</v>
      </c>
      <c r="FE92" s="105">
        <v>519</v>
      </c>
      <c r="FF92" s="105">
        <v>524</v>
      </c>
      <c r="FG92" s="105">
        <v>204</v>
      </c>
      <c r="FH92" s="105">
        <v>368</v>
      </c>
      <c r="FI92" s="105">
        <v>1804</v>
      </c>
      <c r="FJ92" s="105">
        <v>1348</v>
      </c>
      <c r="FK92" s="105">
        <v>537</v>
      </c>
      <c r="FL92" s="105">
        <v>376</v>
      </c>
      <c r="FM92" s="105">
        <v>134</v>
      </c>
      <c r="FN92" s="105">
        <v>556</v>
      </c>
      <c r="FO92" s="105">
        <v>458</v>
      </c>
      <c r="FP92" s="105">
        <v>425</v>
      </c>
      <c r="FQ92" s="105">
        <v>93</v>
      </c>
      <c r="FR92" s="105">
        <v>369</v>
      </c>
      <c r="FS92" s="105">
        <v>236</v>
      </c>
      <c r="FT92" s="105">
        <v>66</v>
      </c>
      <c r="FU92" s="105">
        <v>338</v>
      </c>
      <c r="FV92" s="105">
        <v>133</v>
      </c>
      <c r="FW92" s="105">
        <v>90</v>
      </c>
      <c r="FX92" s="105">
        <v>8</v>
      </c>
      <c r="FY92" s="144">
        <f t="shared" si="129"/>
        <v>1.02127659574468</v>
      </c>
      <c r="FZ92" s="144">
        <f t="shared" si="130"/>
        <v>-0.911111111111111</v>
      </c>
      <c r="GA92" s="140">
        <f t="shared" si="131"/>
        <v>0</v>
      </c>
      <c r="GB92" s="140">
        <v>0</v>
      </c>
      <c r="GC92" s="140">
        <v>0</v>
      </c>
      <c r="GD92" s="141">
        <f t="shared" si="132"/>
        <v>5481</v>
      </c>
      <c r="GE92" s="141">
        <f t="shared" si="133"/>
        <v>6298</v>
      </c>
      <c r="GF92" s="141">
        <f t="shared" si="134"/>
        <v>4936</v>
      </c>
      <c r="GG92" s="141">
        <f t="shared" si="135"/>
        <v>231</v>
      </c>
      <c r="GH92" s="142">
        <v>0</v>
      </c>
      <c r="GI92" s="142">
        <v>0</v>
      </c>
      <c r="GJ92" s="142">
        <v>0</v>
      </c>
      <c r="GK92" s="143">
        <v>1166</v>
      </c>
      <c r="GL92" s="105">
        <v>1090</v>
      </c>
      <c r="GM92" s="105">
        <v>1042</v>
      </c>
      <c r="GN92" s="105">
        <v>2183</v>
      </c>
      <c r="GO92" s="105">
        <v>1067</v>
      </c>
      <c r="GP92" s="105">
        <v>1324</v>
      </c>
      <c r="GQ92" s="105">
        <f t="shared" si="145"/>
        <v>1531</v>
      </c>
      <c r="GR92" s="105">
        <f t="shared" si="155"/>
        <v>2376</v>
      </c>
      <c r="GS92" s="105">
        <f t="shared" si="147"/>
        <v>2261</v>
      </c>
      <c r="GT92" s="105">
        <f t="shared" si="150"/>
        <v>1148</v>
      </c>
      <c r="GU92" s="105">
        <f t="shared" si="151"/>
        <v>887</v>
      </c>
      <c r="GV92" s="105">
        <f t="shared" si="136"/>
        <v>640</v>
      </c>
      <c r="GW92" s="139">
        <f t="shared" si="176"/>
        <v>-0.730639730639731</v>
      </c>
      <c r="GX92" s="139">
        <f t="shared" si="177"/>
        <v>-0.278466741826381</v>
      </c>
      <c r="GY92" s="147"/>
      <c r="GZ92" s="145" t="s">
        <v>1107</v>
      </c>
      <c r="HA92" s="105"/>
      <c r="HB92" s="105"/>
      <c r="HC92" s="105"/>
      <c r="HD92" s="105"/>
      <c r="HE92" s="105"/>
      <c r="HF92" s="105"/>
      <c r="HG92" s="105"/>
      <c r="HH92" s="105"/>
      <c r="HI92" s="105"/>
      <c r="HJ92" s="105"/>
      <c r="HK92" s="105"/>
      <c r="HL92" s="105"/>
      <c r="HM92" s="105"/>
      <c r="HN92" s="105"/>
      <c r="HO92" s="105"/>
      <c r="HP92" s="105"/>
      <c r="HQ92" s="105"/>
      <c r="HR92" s="105"/>
      <c r="HS92" s="105"/>
      <c r="HT92" s="105"/>
      <c r="HU92" s="105"/>
      <c r="HV92" s="105"/>
      <c r="HW92" s="105"/>
      <c r="HX92" s="105"/>
      <c r="HY92" s="105"/>
      <c r="HZ92" s="105"/>
      <c r="IA92" s="105"/>
      <c r="IB92" s="105"/>
      <c r="IC92" s="105"/>
      <c r="ID92" s="105"/>
      <c r="IE92" s="105"/>
      <c r="IF92" s="105"/>
      <c r="IG92" s="105"/>
      <c r="IH92" s="105"/>
      <c r="II92" s="105"/>
      <c r="IJ92" s="105"/>
      <c r="IK92" s="105"/>
      <c r="IL92" s="105"/>
      <c r="IM92" s="105"/>
      <c r="IN92" s="105"/>
      <c r="IO92" s="105"/>
      <c r="IP92" s="105"/>
      <c r="IQ92" s="105"/>
      <c r="IR92" s="105"/>
      <c r="IS92" s="105"/>
      <c r="IT92" s="105"/>
      <c r="IU92" s="105"/>
      <c r="IV92" s="105"/>
      <c r="IW92" s="105"/>
      <c r="IX92" s="105"/>
      <c r="IY92" s="105"/>
      <c r="IZ92" s="105"/>
      <c r="JA92" s="105"/>
      <c r="JB92" s="105"/>
      <c r="JC92" s="105"/>
      <c r="JD92" s="105"/>
      <c r="JE92" s="105"/>
      <c r="JF92" s="105"/>
      <c r="JG92" s="105"/>
      <c r="JH92" s="105"/>
      <c r="JI92" s="145" t="s">
        <v>1107</v>
      </c>
      <c r="JJ92" s="105"/>
      <c r="JK92" s="105"/>
      <c r="JL92" s="105"/>
      <c r="JM92" s="105"/>
      <c r="JN92" s="105"/>
      <c r="JO92" s="105"/>
      <c r="JP92" s="105"/>
      <c r="JQ92" s="105"/>
      <c r="JR92" s="105"/>
      <c r="JS92" s="105"/>
      <c r="JT92" s="105"/>
      <c r="JU92" s="105"/>
      <c r="JV92" s="105"/>
      <c r="JW92" s="105"/>
      <c r="JX92" s="105"/>
      <c r="JY92" s="105"/>
      <c r="JZ92" s="105"/>
      <c r="KA92" s="105"/>
      <c r="KB92" s="105"/>
      <c r="KC92" s="105"/>
      <c r="KD92" s="105"/>
      <c r="KE92" s="105"/>
      <c r="KF92" s="105"/>
      <c r="KG92" s="105"/>
      <c r="KH92" s="105"/>
      <c r="KI92" s="105"/>
      <c r="KJ92" s="105"/>
      <c r="KK92" s="105"/>
      <c r="KL92" s="105"/>
      <c r="KM92" s="105"/>
      <c r="KN92" s="105"/>
      <c r="KO92" s="105"/>
      <c r="KP92" s="105"/>
      <c r="KQ92" s="105"/>
      <c r="KR92" s="105"/>
      <c r="KS92" s="105"/>
      <c r="KT92" s="105"/>
      <c r="KU92" s="105"/>
      <c r="KV92" s="105"/>
      <c r="KW92" s="105"/>
      <c r="KX92" s="105"/>
      <c r="KY92" s="105"/>
      <c r="KZ92" s="105"/>
      <c r="LA92" s="105"/>
      <c r="LB92" s="105"/>
      <c r="LC92" s="105"/>
      <c r="LD92" s="105"/>
      <c r="LE92" s="105"/>
      <c r="LF92" s="105"/>
      <c r="LG92" s="105"/>
      <c r="LH92" s="105"/>
      <c r="LI92" s="105"/>
      <c r="LJ92" s="105"/>
      <c r="LK92" s="105"/>
      <c r="LL92" s="105"/>
      <c r="LM92" s="105"/>
      <c r="LN92" s="105"/>
      <c r="LO92" s="105"/>
      <c r="LP92" s="105"/>
      <c r="LQ92" s="105"/>
      <c r="LR92" s="105"/>
      <c r="LS92" s="105">
        <v>8192</v>
      </c>
      <c r="LT92" s="105">
        <v>6224</v>
      </c>
      <c r="LU92" s="105">
        <v>6887</v>
      </c>
      <c r="LV92" s="105">
        <v>7604</v>
      </c>
      <c r="LW92" s="105">
        <v>9618</v>
      </c>
      <c r="LX92" s="105">
        <v>11315</v>
      </c>
      <c r="LY92" s="105">
        <v>11227</v>
      </c>
      <c r="LZ92" s="105">
        <v>11193</v>
      </c>
      <c r="MA92" s="105">
        <v>12142</v>
      </c>
      <c r="MB92" s="105">
        <v>12476</v>
      </c>
      <c r="MC92" s="105">
        <v>15013</v>
      </c>
      <c r="MD92" s="105">
        <v>9061</v>
      </c>
      <c r="ME92" s="105">
        <v>5457</v>
      </c>
      <c r="MF92" s="105">
        <v>6392</v>
      </c>
      <c r="MG92" s="144">
        <f t="shared" si="137"/>
        <v>0.0269922879177378</v>
      </c>
      <c r="MH92" s="144">
        <f t="shared" si="138"/>
        <v>0.171339563862928</v>
      </c>
      <c r="MJ92" s="143">
        <f t="shared" si="139"/>
        <v>0</v>
      </c>
      <c r="MK92" s="143"/>
      <c r="ML92" s="143"/>
      <c r="MM92" s="142">
        <f t="shared" si="140"/>
        <v>0</v>
      </c>
      <c r="MN92" s="142">
        <f t="shared" si="141"/>
        <v>0</v>
      </c>
      <c r="MO92" s="142">
        <f t="shared" si="142"/>
        <v>111891</v>
      </c>
      <c r="MQ92" s="142"/>
      <c r="MR92" s="143"/>
      <c r="MS92" s="105"/>
      <c r="MT92" s="105"/>
      <c r="MU92" s="105"/>
      <c r="MV92" s="105"/>
      <c r="MW92" s="105"/>
      <c r="MX92" s="105"/>
      <c r="MY92" s="105"/>
      <c r="MZ92" s="105">
        <f t="shared" si="152"/>
        <v>14416</v>
      </c>
      <c r="NA92" s="105">
        <f t="shared" si="156"/>
        <v>24109</v>
      </c>
      <c r="NB92" s="105">
        <f t="shared" si="153"/>
        <v>33735</v>
      </c>
      <c r="NC92" s="105">
        <f t="shared" si="121"/>
        <v>39631</v>
      </c>
      <c r="ND92" s="144" t="str">
        <f t="shared" si="143"/>
        <v/>
      </c>
      <c r="NE92" s="144">
        <f t="shared" si="144"/>
        <v>0.174773973617904</v>
      </c>
    </row>
    <row r="93" ht="15" spans="2:369">
      <c r="B93" s="138" t="s">
        <v>982</v>
      </c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>
        <v>1559</v>
      </c>
      <c r="BG93" s="105">
        <v>1298</v>
      </c>
      <c r="BH93" s="105">
        <v>919</v>
      </c>
      <c r="BI93" s="105">
        <v>618</v>
      </c>
      <c r="BJ93" s="105">
        <v>972</v>
      </c>
      <c r="BK93" s="105">
        <v>524</v>
      </c>
      <c r="BL93" s="105">
        <v>637</v>
      </c>
      <c r="BM93" s="105">
        <v>1656</v>
      </c>
      <c r="BN93" s="105">
        <v>1382</v>
      </c>
      <c r="BO93" s="105">
        <v>1208</v>
      </c>
      <c r="BP93" s="105">
        <v>1206</v>
      </c>
      <c r="BQ93" s="105">
        <v>1894</v>
      </c>
      <c r="BR93" s="105">
        <v>1413</v>
      </c>
      <c r="BS93" s="105">
        <v>1810</v>
      </c>
      <c r="BT93" s="105">
        <v>3004</v>
      </c>
      <c r="BU93" s="105">
        <v>3550</v>
      </c>
      <c r="BV93" s="105">
        <v>4879</v>
      </c>
      <c r="BW93" s="105">
        <v>3208</v>
      </c>
      <c r="BX93" s="105">
        <v>1166</v>
      </c>
      <c r="BY93" s="105">
        <v>2764</v>
      </c>
      <c r="BZ93" s="139">
        <f t="shared" si="122"/>
        <v>0.669082125603865</v>
      </c>
      <c r="CA93" s="139">
        <f t="shared" si="123"/>
        <v>1.3704974271012</v>
      </c>
      <c r="CB93" s="140">
        <f t="shared" si="124"/>
        <v>0</v>
      </c>
      <c r="CC93" s="140">
        <f t="shared" si="157"/>
        <v>0</v>
      </c>
      <c r="CD93" s="140">
        <f t="shared" si="158"/>
        <v>0</v>
      </c>
      <c r="CE93" s="141">
        <f t="shared" si="125"/>
        <v>0</v>
      </c>
      <c r="CF93" s="141">
        <f t="shared" si="126"/>
        <v>5366</v>
      </c>
      <c r="CG93" s="141">
        <f t="shared" si="127"/>
        <v>23163</v>
      </c>
      <c r="CH93" s="141">
        <f t="shared" si="128"/>
        <v>7138</v>
      </c>
      <c r="CI93" s="142">
        <f t="shared" si="159"/>
        <v>0</v>
      </c>
      <c r="CJ93" s="142">
        <f t="shared" si="160"/>
        <v>0</v>
      </c>
      <c r="CK93" s="143">
        <f t="shared" si="161"/>
        <v>0</v>
      </c>
      <c r="CL93" s="105">
        <f t="shared" si="162"/>
        <v>0</v>
      </c>
      <c r="CM93" s="105">
        <f t="shared" si="163"/>
        <v>0</v>
      </c>
      <c r="CN93" s="105">
        <f t="shared" si="164"/>
        <v>0</v>
      </c>
      <c r="CO93" s="105" t="str">
        <f t="shared" si="165"/>
        <v/>
      </c>
      <c r="CP93" s="105" t="str">
        <f t="shared" si="166"/>
        <v/>
      </c>
      <c r="CQ93" s="105">
        <f t="shared" si="167"/>
        <v>2857</v>
      </c>
      <c r="CR93" s="105">
        <f t="shared" si="149"/>
        <v>2509</v>
      </c>
      <c r="CS93" s="105">
        <f t="shared" si="154"/>
        <v>2817</v>
      </c>
      <c r="CT93" s="105">
        <f t="shared" si="116"/>
        <v>3796</v>
      </c>
      <c r="CU93" s="105">
        <f t="shared" si="117"/>
        <v>5117</v>
      </c>
      <c r="CV93" s="105">
        <f t="shared" si="118"/>
        <v>11433</v>
      </c>
      <c r="CW93" s="139">
        <f t="shared" si="119"/>
        <v>3.55679553607015</v>
      </c>
      <c r="CX93" s="139">
        <f t="shared" si="120"/>
        <v>1.234316982607</v>
      </c>
      <c r="CY93" s="131"/>
      <c r="CZ93" s="138" t="s">
        <v>1108</v>
      </c>
      <c r="DA93" s="138" t="s">
        <v>1108</v>
      </c>
      <c r="DB93" s="105"/>
      <c r="DC93" s="105"/>
      <c r="DD93" s="105"/>
      <c r="DE93" s="105"/>
      <c r="DF93" s="105"/>
      <c r="DG93" s="105"/>
      <c r="DH93" s="105"/>
      <c r="DI93" s="105"/>
      <c r="DJ93" s="105"/>
      <c r="DK93" s="105"/>
      <c r="DL93" s="105"/>
      <c r="DM93" s="105"/>
      <c r="DN93" s="105"/>
      <c r="DO93" s="105"/>
      <c r="DP93" s="105"/>
      <c r="DQ93" s="105"/>
      <c r="DR93" s="105"/>
      <c r="DS93" s="105"/>
      <c r="DT93" s="105"/>
      <c r="DU93" s="105"/>
      <c r="DV93" s="105"/>
      <c r="DW93" s="105"/>
      <c r="DX93" s="105"/>
      <c r="DY93" s="105"/>
      <c r="DZ93" s="105"/>
      <c r="EA93" s="105"/>
      <c r="EB93" s="105"/>
      <c r="EC93" s="105"/>
      <c r="ED93" s="105"/>
      <c r="EE93" s="105"/>
      <c r="EF93" s="105"/>
      <c r="EG93" s="105"/>
      <c r="EH93" s="105"/>
      <c r="EI93" s="105"/>
      <c r="EJ93" s="105"/>
      <c r="EK93" s="105"/>
      <c r="EL93" s="105"/>
      <c r="EM93" s="105"/>
      <c r="EN93" s="105"/>
      <c r="EO93" s="105"/>
      <c r="EP93" s="105"/>
      <c r="EQ93" s="105"/>
      <c r="ER93" s="105"/>
      <c r="ES93" s="105"/>
      <c r="ET93" s="105"/>
      <c r="EU93" s="105"/>
      <c r="EV93" s="105"/>
      <c r="EW93" s="105"/>
      <c r="EX93" s="105"/>
      <c r="EY93" s="105"/>
      <c r="EZ93" s="105"/>
      <c r="FA93" s="105"/>
      <c r="FB93" s="105"/>
      <c r="FC93" s="105"/>
      <c r="FD93" s="105">
        <v>1516</v>
      </c>
      <c r="FE93" s="105">
        <v>1056</v>
      </c>
      <c r="FF93" s="105">
        <v>506</v>
      </c>
      <c r="FG93" s="105">
        <v>515</v>
      </c>
      <c r="FH93" s="105">
        <v>115</v>
      </c>
      <c r="FI93" s="105">
        <v>108</v>
      </c>
      <c r="FJ93" s="105">
        <v>62</v>
      </c>
      <c r="FK93" s="105">
        <v>128</v>
      </c>
      <c r="FL93" s="105">
        <v>253</v>
      </c>
      <c r="FM93" s="105">
        <v>472</v>
      </c>
      <c r="FN93" s="105">
        <v>459</v>
      </c>
      <c r="FO93" s="105">
        <v>113</v>
      </c>
      <c r="FP93" s="105">
        <v>101</v>
      </c>
      <c r="FQ93" s="105">
        <v>73</v>
      </c>
      <c r="FR93" s="105">
        <v>81</v>
      </c>
      <c r="FS93" s="105">
        <v>401</v>
      </c>
      <c r="FT93" s="105">
        <v>144</v>
      </c>
      <c r="FU93" s="105">
        <v>397</v>
      </c>
      <c r="FV93" s="105">
        <v>181</v>
      </c>
      <c r="FW93" s="105">
        <v>74</v>
      </c>
      <c r="FX93" s="105">
        <v>123</v>
      </c>
      <c r="FY93" s="144">
        <f t="shared" si="129"/>
        <v>1.48616600790514</v>
      </c>
      <c r="FZ93" s="144">
        <f t="shared" si="130"/>
        <v>0.662162162162162</v>
      </c>
      <c r="GA93" s="140">
        <f t="shared" si="131"/>
        <v>0</v>
      </c>
      <c r="GB93" s="140">
        <v>0</v>
      </c>
      <c r="GC93" s="140">
        <v>0</v>
      </c>
      <c r="GD93" s="141">
        <f t="shared" si="132"/>
        <v>0</v>
      </c>
      <c r="GE93" s="141">
        <f t="shared" si="133"/>
        <v>3816</v>
      </c>
      <c r="GF93" s="141">
        <f t="shared" si="134"/>
        <v>2684</v>
      </c>
      <c r="GG93" s="141">
        <f t="shared" si="135"/>
        <v>378</v>
      </c>
      <c r="GH93" s="142">
        <v>0</v>
      </c>
      <c r="GI93" s="142">
        <v>0</v>
      </c>
      <c r="GJ93" s="142">
        <v>0</v>
      </c>
      <c r="GK93" s="143">
        <v>0</v>
      </c>
      <c r="GL93" s="105">
        <v>0</v>
      </c>
      <c r="GM93" s="105">
        <v>0</v>
      </c>
      <c r="GN93" s="105">
        <v>0</v>
      </c>
      <c r="GO93" s="105" t="s">
        <v>956</v>
      </c>
      <c r="GP93" s="105" t="s">
        <v>956</v>
      </c>
      <c r="GQ93" s="105">
        <f t="shared" si="145"/>
        <v>3078</v>
      </c>
      <c r="GR93" s="105">
        <f t="shared" si="155"/>
        <v>738</v>
      </c>
      <c r="GS93" s="105">
        <f t="shared" si="147"/>
        <v>443</v>
      </c>
      <c r="GT93" s="105">
        <f t="shared" si="150"/>
        <v>1044</v>
      </c>
      <c r="GU93" s="105">
        <f t="shared" si="151"/>
        <v>255</v>
      </c>
      <c r="GV93" s="105">
        <f t="shared" si="136"/>
        <v>942</v>
      </c>
      <c r="GW93" s="139">
        <f t="shared" si="176"/>
        <v>0.276422764227642</v>
      </c>
      <c r="GX93" s="139">
        <f t="shared" si="177"/>
        <v>2.69411764705882</v>
      </c>
      <c r="GY93" s="147"/>
      <c r="GZ93" s="145" t="s">
        <v>1109</v>
      </c>
      <c r="HA93" s="105"/>
      <c r="HB93" s="105"/>
      <c r="HC93" s="105"/>
      <c r="HD93" s="105"/>
      <c r="HE93" s="105"/>
      <c r="HF93" s="105"/>
      <c r="HG93" s="105"/>
      <c r="HH93" s="105"/>
      <c r="HI93" s="105"/>
      <c r="HJ93" s="105"/>
      <c r="HK93" s="105"/>
      <c r="HL93" s="105"/>
      <c r="HM93" s="105"/>
      <c r="HN93" s="105"/>
      <c r="HO93" s="105"/>
      <c r="HP93" s="105"/>
      <c r="HQ93" s="105"/>
      <c r="HR93" s="105"/>
      <c r="HS93" s="105"/>
      <c r="HT93" s="105"/>
      <c r="HU93" s="105"/>
      <c r="HV93" s="105"/>
      <c r="HW93" s="105"/>
      <c r="HX93" s="105"/>
      <c r="HY93" s="105"/>
      <c r="HZ93" s="105"/>
      <c r="IA93" s="105"/>
      <c r="IB93" s="105"/>
      <c r="IC93" s="105"/>
      <c r="ID93" s="105"/>
      <c r="IE93" s="105"/>
      <c r="IF93" s="105"/>
      <c r="IG93" s="105"/>
      <c r="IH93" s="105"/>
      <c r="II93" s="105"/>
      <c r="IJ93" s="105"/>
      <c r="IK93" s="105"/>
      <c r="IL93" s="105"/>
      <c r="IM93" s="105"/>
      <c r="IN93" s="105"/>
      <c r="IO93" s="105"/>
      <c r="IP93" s="105"/>
      <c r="IQ93" s="105"/>
      <c r="IR93" s="105"/>
      <c r="IS93" s="105"/>
      <c r="IT93" s="105"/>
      <c r="IU93" s="105"/>
      <c r="IV93" s="105"/>
      <c r="IW93" s="105"/>
      <c r="IX93" s="105"/>
      <c r="IY93" s="105"/>
      <c r="IZ93" s="105"/>
      <c r="JA93" s="105"/>
      <c r="JB93" s="105"/>
      <c r="JC93" s="105"/>
      <c r="JD93" s="105"/>
      <c r="JE93" s="105"/>
      <c r="JF93" s="105"/>
      <c r="JG93" s="105"/>
      <c r="JH93" s="105"/>
      <c r="JI93" s="145" t="s">
        <v>1109</v>
      </c>
      <c r="JJ93" s="105"/>
      <c r="JK93" s="105"/>
      <c r="JL93" s="105"/>
      <c r="JM93" s="105"/>
      <c r="JN93" s="105"/>
      <c r="JO93" s="105"/>
      <c r="JP93" s="105"/>
      <c r="JQ93" s="105"/>
      <c r="JR93" s="105"/>
      <c r="JS93" s="105"/>
      <c r="JT93" s="105"/>
      <c r="JU93" s="105"/>
      <c r="JV93" s="105"/>
      <c r="JW93" s="105"/>
      <c r="JX93" s="105"/>
      <c r="JY93" s="105"/>
      <c r="JZ93" s="105"/>
      <c r="KA93" s="105"/>
      <c r="KB93" s="105"/>
      <c r="KC93" s="105"/>
      <c r="KD93" s="105"/>
      <c r="KE93" s="105"/>
      <c r="KF93" s="105"/>
      <c r="KG93" s="105"/>
      <c r="KH93" s="105"/>
      <c r="KI93" s="105"/>
      <c r="KJ93" s="105"/>
      <c r="KK93" s="105"/>
      <c r="KL93" s="105"/>
      <c r="KM93" s="105"/>
      <c r="KN93" s="105"/>
      <c r="KO93" s="105"/>
      <c r="KP93" s="105"/>
      <c r="KQ93" s="105"/>
      <c r="KR93" s="105"/>
      <c r="KS93" s="105"/>
      <c r="KT93" s="105"/>
      <c r="KU93" s="105"/>
      <c r="KV93" s="105"/>
      <c r="KW93" s="105"/>
      <c r="KX93" s="105"/>
      <c r="KY93" s="105"/>
      <c r="KZ93" s="105"/>
      <c r="LA93" s="105"/>
      <c r="LB93" s="105"/>
      <c r="LC93" s="105"/>
      <c r="LD93" s="105"/>
      <c r="LE93" s="105"/>
      <c r="LF93" s="105"/>
      <c r="LG93" s="105"/>
      <c r="LH93" s="105"/>
      <c r="LI93" s="105"/>
      <c r="LJ93" s="105"/>
      <c r="LK93" s="105"/>
      <c r="LL93" s="105"/>
      <c r="LM93" s="105"/>
      <c r="LN93" s="105"/>
      <c r="LO93" s="105"/>
      <c r="LP93" s="105"/>
      <c r="LQ93" s="105"/>
      <c r="LR93" s="105"/>
      <c r="LS93" s="105">
        <v>7325</v>
      </c>
      <c r="LT93" s="105">
        <v>10398</v>
      </c>
      <c r="LU93" s="105">
        <v>9516</v>
      </c>
      <c r="LV93" s="105">
        <v>10037</v>
      </c>
      <c r="LW93" s="105">
        <v>10191</v>
      </c>
      <c r="LX93" s="105">
        <v>10231</v>
      </c>
      <c r="LY93" s="105"/>
      <c r="LZ93" s="105"/>
      <c r="MA93" s="105"/>
      <c r="MB93" s="105"/>
      <c r="MC93" s="105"/>
      <c r="MD93" s="105">
        <v>0</v>
      </c>
      <c r="ME93" s="105" t="e">
        <v>#N/A</v>
      </c>
      <c r="MF93" s="105">
        <v>0</v>
      </c>
      <c r="MG93" s="144" t="str">
        <f t="shared" si="137"/>
        <v/>
      </c>
      <c r="MH93" s="144" t="str">
        <f t="shared" si="138"/>
        <v/>
      </c>
      <c r="MJ93" s="143">
        <f t="shared" si="139"/>
        <v>0</v>
      </c>
      <c r="MK93" s="143"/>
      <c r="ML93" s="143"/>
      <c r="MM93" s="142">
        <f t="shared" si="140"/>
        <v>0</v>
      </c>
      <c r="MN93" s="142">
        <f t="shared" si="141"/>
        <v>0</v>
      </c>
      <c r="MO93" s="142">
        <f t="shared" si="142"/>
        <v>57698</v>
      </c>
      <c r="MQ93" s="142"/>
      <c r="MR93" s="143"/>
      <c r="MS93" s="105"/>
      <c r="MT93" s="105"/>
      <c r="MU93" s="105"/>
      <c r="MV93" s="105"/>
      <c r="MW93" s="105"/>
      <c r="MX93" s="105"/>
      <c r="MY93" s="105"/>
      <c r="MZ93" s="105">
        <f t="shared" si="152"/>
        <v>17723</v>
      </c>
      <c r="NA93" s="105">
        <f t="shared" si="156"/>
        <v>29744</v>
      </c>
      <c r="NB93" s="105">
        <f t="shared" si="153"/>
        <v>10231</v>
      </c>
      <c r="NC93" s="105">
        <f t="shared" si="121"/>
        <v>0</v>
      </c>
      <c r="ND93" s="144" t="str">
        <f t="shared" si="143"/>
        <v/>
      </c>
      <c r="NE93" s="144" t="str">
        <f t="shared" si="144"/>
        <v/>
      </c>
    </row>
    <row r="94" ht="15" spans="2:369">
      <c r="B94" s="138" t="s">
        <v>139</v>
      </c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>
        <v>1147</v>
      </c>
      <c r="AS94" s="105">
        <v>762</v>
      </c>
      <c r="AT94" s="105">
        <v>974</v>
      </c>
      <c r="AU94" s="105">
        <v>1579</v>
      </c>
      <c r="AV94" s="105">
        <v>1083</v>
      </c>
      <c r="AW94" s="105">
        <v>1451</v>
      </c>
      <c r="AX94" s="105">
        <v>1391</v>
      </c>
      <c r="AY94" s="105">
        <v>1088</v>
      </c>
      <c r="AZ94" s="105">
        <v>170</v>
      </c>
      <c r="BA94" s="105">
        <v>677</v>
      </c>
      <c r="BB94" s="105">
        <v>278</v>
      </c>
      <c r="BC94" s="105">
        <v>840</v>
      </c>
      <c r="BD94" s="105">
        <v>1535</v>
      </c>
      <c r="BE94" s="105">
        <v>1892</v>
      </c>
      <c r="BF94" s="105">
        <v>1587</v>
      </c>
      <c r="BG94" s="105">
        <v>610</v>
      </c>
      <c r="BH94" s="105">
        <v>902</v>
      </c>
      <c r="BI94" s="105">
        <v>1040</v>
      </c>
      <c r="BJ94" s="105">
        <v>1003</v>
      </c>
      <c r="BK94" s="105">
        <v>251</v>
      </c>
      <c r="BL94" s="105">
        <v>258</v>
      </c>
      <c r="BM94" s="105">
        <v>306</v>
      </c>
      <c r="BN94" s="105">
        <v>444</v>
      </c>
      <c r="BO94" s="105">
        <v>607</v>
      </c>
      <c r="BP94" s="105">
        <v>448</v>
      </c>
      <c r="BQ94" s="105">
        <v>159</v>
      </c>
      <c r="BR94" s="105">
        <v>564</v>
      </c>
      <c r="BS94" s="105">
        <v>326</v>
      </c>
      <c r="BT94" s="105">
        <v>782</v>
      </c>
      <c r="BU94" s="105">
        <v>678</v>
      </c>
      <c r="BV94" s="105">
        <v>893</v>
      </c>
      <c r="BW94" s="105">
        <v>119</v>
      </c>
      <c r="BX94" s="105">
        <v>62</v>
      </c>
      <c r="BY94" s="105">
        <v>70</v>
      </c>
      <c r="BZ94" s="139">
        <f t="shared" si="122"/>
        <v>-0.77124183006536</v>
      </c>
      <c r="CA94" s="139">
        <f t="shared" si="123"/>
        <v>0.129032258064516</v>
      </c>
      <c r="CB94" s="140">
        <f t="shared" si="124"/>
        <v>0</v>
      </c>
      <c r="CC94" s="140">
        <f t="shared" si="157"/>
        <v>0</v>
      </c>
      <c r="CD94" s="140">
        <f t="shared" si="158"/>
        <v>0</v>
      </c>
      <c r="CE94" s="141">
        <f t="shared" si="125"/>
        <v>8387</v>
      </c>
      <c r="CF94" s="141">
        <f t="shared" si="126"/>
        <v>11622</v>
      </c>
      <c r="CG94" s="141">
        <f t="shared" si="127"/>
        <v>5716</v>
      </c>
      <c r="CH94" s="141">
        <f t="shared" si="128"/>
        <v>251</v>
      </c>
      <c r="CI94" s="142">
        <f t="shared" si="159"/>
        <v>0</v>
      </c>
      <c r="CJ94" s="142">
        <f t="shared" si="160"/>
        <v>0</v>
      </c>
      <c r="CK94" s="143">
        <f t="shared" si="161"/>
        <v>0</v>
      </c>
      <c r="CL94" s="105">
        <f t="shared" si="162"/>
        <v>1147</v>
      </c>
      <c r="CM94" s="105">
        <f t="shared" si="163"/>
        <v>3315</v>
      </c>
      <c r="CN94" s="105">
        <f t="shared" si="164"/>
        <v>3925</v>
      </c>
      <c r="CO94" s="105">
        <f t="shared" si="165"/>
        <v>1935</v>
      </c>
      <c r="CP94" s="105">
        <f t="shared" si="166"/>
        <v>2653</v>
      </c>
      <c r="CQ94" s="105">
        <f t="shared" si="167"/>
        <v>4089</v>
      </c>
      <c r="CR94" s="105">
        <f t="shared" si="149"/>
        <v>2945</v>
      </c>
      <c r="CS94" s="105">
        <f t="shared" si="154"/>
        <v>815</v>
      </c>
      <c r="CT94" s="105">
        <f t="shared" si="116"/>
        <v>1499</v>
      </c>
      <c r="CU94" s="105">
        <f t="shared" si="117"/>
        <v>1049</v>
      </c>
      <c r="CV94" s="105">
        <f t="shared" si="118"/>
        <v>2353</v>
      </c>
      <c r="CW94" s="139">
        <f t="shared" si="119"/>
        <v>-0.201018675721562</v>
      </c>
      <c r="CX94" s="139">
        <f t="shared" si="120"/>
        <v>1.24308865586273</v>
      </c>
      <c r="CY94" s="131"/>
      <c r="CZ94" s="138" t="s">
        <v>177</v>
      </c>
      <c r="DA94" s="138" t="s">
        <v>177</v>
      </c>
      <c r="DB94" s="105"/>
      <c r="DC94" s="105"/>
      <c r="DD94" s="105"/>
      <c r="DE94" s="105"/>
      <c r="DF94" s="105"/>
      <c r="DG94" s="105"/>
      <c r="DH94" s="105"/>
      <c r="DI94" s="105"/>
      <c r="DJ94" s="105"/>
      <c r="DK94" s="105"/>
      <c r="DL94" s="105"/>
      <c r="DM94" s="105"/>
      <c r="DN94" s="105"/>
      <c r="DO94" s="105"/>
      <c r="DP94" s="105"/>
      <c r="DQ94" s="105"/>
      <c r="DR94" s="105"/>
      <c r="DS94" s="105"/>
      <c r="DT94" s="105"/>
      <c r="DU94" s="105"/>
      <c r="DV94" s="105"/>
      <c r="DW94" s="105">
        <v>323</v>
      </c>
      <c r="DX94" s="105">
        <v>508</v>
      </c>
      <c r="DY94" s="105">
        <v>510</v>
      </c>
      <c r="DZ94" s="105">
        <v>301</v>
      </c>
      <c r="EA94" s="105">
        <v>150</v>
      </c>
      <c r="EB94" s="105">
        <v>501</v>
      </c>
      <c r="EC94" s="105">
        <v>364</v>
      </c>
      <c r="ED94" s="105">
        <v>192</v>
      </c>
      <c r="EE94" s="105">
        <v>165</v>
      </c>
      <c r="EF94" s="105">
        <v>239</v>
      </c>
      <c r="EG94" s="105">
        <v>82</v>
      </c>
      <c r="EH94" s="105">
        <v>145</v>
      </c>
      <c r="EI94" s="105">
        <v>377</v>
      </c>
      <c r="EJ94" s="105">
        <v>105</v>
      </c>
      <c r="EK94" s="105">
        <v>123</v>
      </c>
      <c r="EL94" s="105">
        <v>63</v>
      </c>
      <c r="EM94" s="105">
        <v>5</v>
      </c>
      <c r="EN94" s="105">
        <v>70</v>
      </c>
      <c r="EO94" s="105">
        <v>75</v>
      </c>
      <c r="EP94" s="105">
        <v>52</v>
      </c>
      <c r="EQ94" s="105">
        <v>38</v>
      </c>
      <c r="ER94" s="105">
        <v>142</v>
      </c>
      <c r="ES94" s="105">
        <v>97</v>
      </c>
      <c r="ET94" s="105">
        <v>103</v>
      </c>
      <c r="EU94" s="105">
        <v>179</v>
      </c>
      <c r="EV94" s="105">
        <v>116</v>
      </c>
      <c r="EW94" s="105">
        <v>57</v>
      </c>
      <c r="EX94" s="105">
        <v>339</v>
      </c>
      <c r="EY94" s="105">
        <v>20</v>
      </c>
      <c r="EZ94" s="105">
        <v>439</v>
      </c>
      <c r="FA94" s="105">
        <v>323</v>
      </c>
      <c r="FB94" s="105">
        <v>409</v>
      </c>
      <c r="FC94" s="105">
        <v>403</v>
      </c>
      <c r="FD94" s="105">
        <v>611</v>
      </c>
      <c r="FE94" s="105">
        <v>447</v>
      </c>
      <c r="FF94" s="105">
        <v>454</v>
      </c>
      <c r="FG94" s="105">
        <v>270</v>
      </c>
      <c r="FH94" s="105">
        <v>138</v>
      </c>
      <c r="FI94" s="105">
        <v>137</v>
      </c>
      <c r="FJ94" s="105">
        <v>6</v>
      </c>
      <c r="FK94" s="105">
        <v>13</v>
      </c>
      <c r="FL94" s="105">
        <v>11</v>
      </c>
      <c r="FM94" s="105">
        <v>8</v>
      </c>
      <c r="FN94" s="105">
        <v>47</v>
      </c>
      <c r="FO94" s="105">
        <v>57</v>
      </c>
      <c r="FP94" s="105">
        <v>45</v>
      </c>
      <c r="FQ94" s="105">
        <v>15</v>
      </c>
      <c r="FR94" s="105">
        <v>90</v>
      </c>
      <c r="FS94" s="105">
        <v>126</v>
      </c>
      <c r="FT94" s="105">
        <v>122</v>
      </c>
      <c r="FU94" s="105">
        <v>0</v>
      </c>
      <c r="FV94" s="105">
        <v>33</v>
      </c>
      <c r="FW94" s="105">
        <v>11</v>
      </c>
      <c r="FX94" s="105">
        <v>15</v>
      </c>
      <c r="FY94" s="144">
        <f t="shared" si="129"/>
        <v>2.36363636363636</v>
      </c>
      <c r="FZ94" s="144">
        <f t="shared" si="130"/>
        <v>0.363636363636364</v>
      </c>
      <c r="GA94" s="140">
        <f t="shared" si="131"/>
        <v>0</v>
      </c>
      <c r="GB94" s="140">
        <v>1341</v>
      </c>
      <c r="GC94" s="140">
        <v>2744</v>
      </c>
      <c r="GD94" s="141">
        <f t="shared" si="132"/>
        <v>997</v>
      </c>
      <c r="GE94" s="141">
        <f t="shared" si="133"/>
        <v>3990</v>
      </c>
      <c r="GF94" s="141">
        <f t="shared" si="134"/>
        <v>540</v>
      </c>
      <c r="GG94" s="141">
        <f t="shared" si="135"/>
        <v>59</v>
      </c>
      <c r="GH94" s="142">
        <v>721</v>
      </c>
      <c r="GI94" s="142">
        <v>466</v>
      </c>
      <c r="GJ94" s="142">
        <v>605</v>
      </c>
      <c r="GK94" s="143">
        <v>138</v>
      </c>
      <c r="GL94" s="105">
        <v>165</v>
      </c>
      <c r="GM94" s="105">
        <v>342</v>
      </c>
      <c r="GN94" s="105">
        <v>352</v>
      </c>
      <c r="GO94" s="105">
        <v>798</v>
      </c>
      <c r="GP94" s="105">
        <v>1135</v>
      </c>
      <c r="GQ94" s="105">
        <f t="shared" si="145"/>
        <v>1512</v>
      </c>
      <c r="GR94" s="105">
        <f t="shared" si="155"/>
        <v>545</v>
      </c>
      <c r="GS94" s="105">
        <f t="shared" si="147"/>
        <v>30</v>
      </c>
      <c r="GT94" s="105">
        <f t="shared" si="150"/>
        <v>112</v>
      </c>
      <c r="GU94" s="105">
        <f t="shared" si="151"/>
        <v>150</v>
      </c>
      <c r="GV94" s="105">
        <f t="shared" si="136"/>
        <v>248</v>
      </c>
      <c r="GW94" s="139">
        <f t="shared" si="176"/>
        <v>-0.544954128440367</v>
      </c>
      <c r="GX94" s="139">
        <f t="shared" si="177"/>
        <v>0.653333333333333</v>
      </c>
      <c r="GY94" s="147"/>
      <c r="GZ94" s="145" t="s">
        <v>1110</v>
      </c>
      <c r="HA94" s="105"/>
      <c r="HB94" s="105"/>
      <c r="HC94" s="105"/>
      <c r="HD94" s="105"/>
      <c r="HE94" s="105"/>
      <c r="HF94" s="105"/>
      <c r="HG94" s="105"/>
      <c r="HH94" s="105"/>
      <c r="HI94" s="105"/>
      <c r="HJ94" s="105"/>
      <c r="HK94" s="105"/>
      <c r="HL94" s="105"/>
      <c r="HM94" s="105"/>
      <c r="HN94" s="105"/>
      <c r="HO94" s="105"/>
      <c r="HP94" s="105"/>
      <c r="HQ94" s="105"/>
      <c r="HR94" s="105"/>
      <c r="HS94" s="105"/>
      <c r="HT94" s="105"/>
      <c r="HU94" s="105"/>
      <c r="HV94" s="105"/>
      <c r="HW94" s="105"/>
      <c r="HX94" s="105"/>
      <c r="HY94" s="105"/>
      <c r="HZ94" s="105"/>
      <c r="IA94" s="105"/>
      <c r="IB94" s="105"/>
      <c r="IC94" s="105"/>
      <c r="ID94" s="105"/>
      <c r="IE94" s="105"/>
      <c r="IF94" s="105"/>
      <c r="IG94" s="105"/>
      <c r="IH94" s="105"/>
      <c r="II94" s="105"/>
      <c r="IJ94" s="105"/>
      <c r="IK94" s="105"/>
      <c r="IL94" s="105"/>
      <c r="IM94" s="105"/>
      <c r="IN94" s="105"/>
      <c r="IO94" s="105"/>
      <c r="IP94" s="105"/>
      <c r="IQ94" s="105"/>
      <c r="IR94" s="105"/>
      <c r="IS94" s="105"/>
      <c r="IT94" s="105"/>
      <c r="IU94" s="105"/>
      <c r="IV94" s="105"/>
      <c r="IW94" s="105"/>
      <c r="IX94" s="105"/>
      <c r="IY94" s="105"/>
      <c r="IZ94" s="105"/>
      <c r="JA94" s="105"/>
      <c r="JB94" s="105"/>
      <c r="JC94" s="105"/>
      <c r="JD94" s="105"/>
      <c r="JE94" s="105"/>
      <c r="JF94" s="105"/>
      <c r="JG94" s="105"/>
      <c r="JH94" s="105"/>
      <c r="JI94" s="145" t="s">
        <v>1110</v>
      </c>
      <c r="JJ94" s="105"/>
      <c r="JK94" s="105"/>
      <c r="JL94" s="105"/>
      <c r="JM94" s="105"/>
      <c r="JN94" s="105"/>
      <c r="JO94" s="105"/>
      <c r="JP94" s="105"/>
      <c r="JQ94" s="105"/>
      <c r="JR94" s="105"/>
      <c r="JS94" s="105"/>
      <c r="JT94" s="105"/>
      <c r="JU94" s="105"/>
      <c r="JV94" s="105"/>
      <c r="JW94" s="105"/>
      <c r="JX94" s="105"/>
      <c r="JY94" s="105"/>
      <c r="JZ94" s="105"/>
      <c r="KA94" s="105"/>
      <c r="KB94" s="105"/>
      <c r="KC94" s="105"/>
      <c r="KD94" s="105"/>
      <c r="KE94" s="105"/>
      <c r="KF94" s="105"/>
      <c r="KG94" s="105"/>
      <c r="KH94" s="105"/>
      <c r="KI94" s="105"/>
      <c r="KJ94" s="105"/>
      <c r="KK94" s="105"/>
      <c r="KL94" s="105"/>
      <c r="KM94" s="105"/>
      <c r="KN94" s="105"/>
      <c r="KO94" s="105"/>
      <c r="KP94" s="105"/>
      <c r="KQ94" s="105"/>
      <c r="KR94" s="105"/>
      <c r="KS94" s="105"/>
      <c r="KT94" s="105"/>
      <c r="KU94" s="105"/>
      <c r="KV94" s="105"/>
      <c r="KW94" s="105"/>
      <c r="KX94" s="105"/>
      <c r="KY94" s="105"/>
      <c r="KZ94" s="105"/>
      <c r="LA94" s="105"/>
      <c r="LB94" s="105"/>
      <c r="LC94" s="105"/>
      <c r="LD94" s="105"/>
      <c r="LE94" s="105"/>
      <c r="LF94" s="105"/>
      <c r="LG94" s="105"/>
      <c r="LH94" s="105"/>
      <c r="LI94" s="105"/>
      <c r="LJ94" s="105"/>
      <c r="LK94" s="105"/>
      <c r="LL94" s="105"/>
      <c r="LM94" s="105"/>
      <c r="LN94" s="105"/>
      <c r="LO94" s="105"/>
      <c r="LP94" s="105"/>
      <c r="LQ94" s="105"/>
      <c r="LR94" s="105"/>
      <c r="LS94" s="105">
        <v>6429</v>
      </c>
      <c r="LT94" s="105">
        <v>8150</v>
      </c>
      <c r="LU94" s="105">
        <v>10003</v>
      </c>
      <c r="LV94" s="105">
        <v>10005</v>
      </c>
      <c r="LW94" s="105">
        <v>8037</v>
      </c>
      <c r="LX94" s="105">
        <v>4501</v>
      </c>
      <c r="LY94" s="105">
        <v>4604</v>
      </c>
      <c r="LZ94" s="105">
        <v>4081</v>
      </c>
      <c r="MA94" s="105">
        <v>4247</v>
      </c>
      <c r="MB94" s="105">
        <v>2577</v>
      </c>
      <c r="MC94" s="105">
        <v>2020</v>
      </c>
      <c r="MD94" s="105">
        <v>1575</v>
      </c>
      <c r="ME94" s="105">
        <v>774</v>
      </c>
      <c r="MF94" s="105">
        <v>1170</v>
      </c>
      <c r="MG94" s="144">
        <f t="shared" si="137"/>
        <v>-0.856441717791411</v>
      </c>
      <c r="MH94" s="144">
        <f t="shared" si="138"/>
        <v>0.511627906976744</v>
      </c>
      <c r="MJ94" s="143">
        <f t="shared" si="139"/>
        <v>0</v>
      </c>
      <c r="MK94" s="143"/>
      <c r="ML94" s="143"/>
      <c r="MM94" s="142">
        <f t="shared" si="140"/>
        <v>0</v>
      </c>
      <c r="MN94" s="142">
        <f t="shared" si="141"/>
        <v>0</v>
      </c>
      <c r="MO94" s="142">
        <f t="shared" si="142"/>
        <v>64654</v>
      </c>
      <c r="MQ94" s="142"/>
      <c r="MR94" s="143"/>
      <c r="MS94" s="105"/>
      <c r="MT94" s="105"/>
      <c r="MU94" s="105"/>
      <c r="MV94" s="105"/>
      <c r="MW94" s="105"/>
      <c r="MX94" s="105"/>
      <c r="MY94" s="105"/>
      <c r="MZ94" s="105">
        <f t="shared" si="152"/>
        <v>14579</v>
      </c>
      <c r="NA94" s="105">
        <f t="shared" si="156"/>
        <v>28045</v>
      </c>
      <c r="NB94" s="105">
        <f t="shared" si="153"/>
        <v>13186</v>
      </c>
      <c r="NC94" s="105">
        <f t="shared" si="121"/>
        <v>8844</v>
      </c>
      <c r="ND94" s="144" t="str">
        <f t="shared" si="143"/>
        <v/>
      </c>
      <c r="NE94" s="144">
        <f t="shared" si="144"/>
        <v>-0.3292886394661</v>
      </c>
    </row>
    <row r="95" ht="15" spans="2:369">
      <c r="B95" s="138" t="s">
        <v>974</v>
      </c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>
        <v>1180</v>
      </c>
      <c r="AB95" s="105">
        <v>269</v>
      </c>
      <c r="AC95" s="105">
        <v>1447</v>
      </c>
      <c r="AD95" s="105">
        <v>2622</v>
      </c>
      <c r="AE95" s="105">
        <v>2148</v>
      </c>
      <c r="AF95" s="105">
        <v>1834</v>
      </c>
      <c r="AG95" s="105">
        <v>2445</v>
      </c>
      <c r="AH95" s="105">
        <v>2711</v>
      </c>
      <c r="AI95" s="105">
        <v>3504</v>
      </c>
      <c r="AJ95" s="105">
        <v>3692</v>
      </c>
      <c r="AK95" s="105">
        <v>4646</v>
      </c>
      <c r="AL95" s="105">
        <v>6126</v>
      </c>
      <c r="AM95" s="105">
        <v>5379</v>
      </c>
      <c r="AN95" s="105">
        <v>2300</v>
      </c>
      <c r="AO95" s="105">
        <v>4900</v>
      </c>
      <c r="AP95" s="105">
        <v>5539</v>
      </c>
      <c r="AQ95" s="105">
        <v>4323</v>
      </c>
      <c r="AR95" s="105">
        <v>7713</v>
      </c>
      <c r="AS95" s="105">
        <v>8589</v>
      </c>
      <c r="AT95" s="105">
        <v>9433</v>
      </c>
      <c r="AU95" s="105">
        <v>7094</v>
      </c>
      <c r="AV95" s="105">
        <v>7649</v>
      </c>
      <c r="AW95" s="105">
        <v>13485</v>
      </c>
      <c r="AX95" s="105">
        <v>14087</v>
      </c>
      <c r="AY95" s="105">
        <v>12268</v>
      </c>
      <c r="AZ95" s="105">
        <v>8414</v>
      </c>
      <c r="BA95" s="105">
        <v>11034</v>
      </c>
      <c r="BB95" s="105">
        <v>4168</v>
      </c>
      <c r="BC95" s="105">
        <v>11496</v>
      </c>
      <c r="BD95" s="105">
        <v>13024</v>
      </c>
      <c r="BE95" s="105">
        <v>10422</v>
      </c>
      <c r="BF95" s="105">
        <v>4571</v>
      </c>
      <c r="BG95" s="105">
        <v>1408</v>
      </c>
      <c r="BH95" s="105">
        <v>871</v>
      </c>
      <c r="BI95" s="105">
        <v>654</v>
      </c>
      <c r="BJ95" s="105">
        <v>462</v>
      </c>
      <c r="BK95" s="105">
        <v>1046</v>
      </c>
      <c r="BL95" s="105">
        <v>1129</v>
      </c>
      <c r="BM95" s="105">
        <v>1066</v>
      </c>
      <c r="BN95" s="105">
        <v>2226</v>
      </c>
      <c r="BO95" s="105">
        <v>2702</v>
      </c>
      <c r="BP95" s="105">
        <v>1399</v>
      </c>
      <c r="BQ95" s="105">
        <v>5</v>
      </c>
      <c r="BR95" s="105">
        <v>0</v>
      </c>
      <c r="BS95" s="105">
        <v>0</v>
      </c>
      <c r="BT95" s="105">
        <v>0</v>
      </c>
      <c r="BU95" s="105">
        <v>0</v>
      </c>
      <c r="BV95" s="105">
        <v>0</v>
      </c>
      <c r="BW95" s="105">
        <v>0</v>
      </c>
      <c r="BX95" s="105">
        <v>0</v>
      </c>
      <c r="BY95" s="105">
        <v>0</v>
      </c>
      <c r="BZ95" s="139" t="str">
        <f t="shared" si="122"/>
        <v/>
      </c>
      <c r="CA95" s="139" t="str">
        <f t="shared" si="123"/>
        <v/>
      </c>
      <c r="CB95" s="140">
        <f t="shared" si="124"/>
        <v>0</v>
      </c>
      <c r="CC95" s="140">
        <f t="shared" si="157"/>
        <v>0</v>
      </c>
      <c r="CD95" s="140">
        <f t="shared" si="158"/>
        <v>32624</v>
      </c>
      <c r="CE95" s="141">
        <f t="shared" si="125"/>
        <v>90491</v>
      </c>
      <c r="CF95" s="141">
        <f t="shared" si="126"/>
        <v>78792</v>
      </c>
      <c r="CG95" s="141">
        <f t="shared" si="127"/>
        <v>9573</v>
      </c>
      <c r="CH95" s="141">
        <f t="shared" si="128"/>
        <v>0</v>
      </c>
      <c r="CI95" s="142">
        <f t="shared" si="159"/>
        <v>8660</v>
      </c>
      <c r="CJ95" s="142">
        <f t="shared" si="160"/>
        <v>14464</v>
      </c>
      <c r="CK95" s="143">
        <f t="shared" si="161"/>
        <v>12579</v>
      </c>
      <c r="CL95" s="105">
        <f t="shared" si="162"/>
        <v>17575</v>
      </c>
      <c r="CM95" s="105">
        <f t="shared" si="163"/>
        <v>25116</v>
      </c>
      <c r="CN95" s="105">
        <f t="shared" si="164"/>
        <v>35221</v>
      </c>
      <c r="CO95" s="105">
        <f t="shared" si="165"/>
        <v>31716</v>
      </c>
      <c r="CP95" s="105">
        <f t="shared" si="166"/>
        <v>28688</v>
      </c>
      <c r="CQ95" s="105">
        <f t="shared" si="167"/>
        <v>16401</v>
      </c>
      <c r="CR95" s="105">
        <f t="shared" si="149"/>
        <v>1987</v>
      </c>
      <c r="CS95" s="105">
        <f t="shared" si="154"/>
        <v>3241</v>
      </c>
      <c r="CT95" s="105">
        <f t="shared" si="116"/>
        <v>6327</v>
      </c>
      <c r="CU95" s="105">
        <f t="shared" si="117"/>
        <v>5</v>
      </c>
      <c r="CV95" s="105">
        <f t="shared" si="118"/>
        <v>0</v>
      </c>
      <c r="CW95" s="139" t="str">
        <f t="shared" si="119"/>
        <v/>
      </c>
      <c r="CX95" s="139" t="str">
        <f t="shared" si="120"/>
        <v/>
      </c>
      <c r="CY95" s="131"/>
      <c r="CZ95" s="138" t="s">
        <v>1086</v>
      </c>
      <c r="DA95" s="138" t="s">
        <v>1086</v>
      </c>
      <c r="DB95" s="105"/>
      <c r="DC95" s="105"/>
      <c r="DD95" s="105"/>
      <c r="DE95" s="105"/>
      <c r="DF95" s="105"/>
      <c r="DG95" s="105"/>
      <c r="DH95" s="105"/>
      <c r="DI95" s="105"/>
      <c r="DJ95" s="105"/>
      <c r="DK95" s="105"/>
      <c r="DL95" s="105"/>
      <c r="DM95" s="105"/>
      <c r="DN95" s="105"/>
      <c r="DO95" s="105"/>
      <c r="DP95" s="105"/>
      <c r="DQ95" s="105"/>
      <c r="DR95" s="105"/>
      <c r="DS95" s="105"/>
      <c r="DT95" s="105"/>
      <c r="DU95" s="105"/>
      <c r="DV95" s="105"/>
      <c r="DW95" s="105"/>
      <c r="DX95" s="105"/>
      <c r="DY95" s="105"/>
      <c r="DZ95" s="105"/>
      <c r="EA95" s="105"/>
      <c r="EB95" s="105"/>
      <c r="EC95" s="105"/>
      <c r="ED95" s="105"/>
      <c r="EE95" s="105"/>
      <c r="EF95" s="105"/>
      <c r="EG95" s="105"/>
      <c r="EH95" s="105"/>
      <c r="EI95" s="105"/>
      <c r="EJ95" s="105"/>
      <c r="EK95" s="105"/>
      <c r="EL95" s="105"/>
      <c r="EM95" s="105"/>
      <c r="EN95" s="105"/>
      <c r="EO95" s="105"/>
      <c r="EP95" s="105"/>
      <c r="EQ95" s="105"/>
      <c r="ER95" s="105"/>
      <c r="ES95" s="105"/>
      <c r="ET95" s="105"/>
      <c r="EU95" s="105">
        <v>1272</v>
      </c>
      <c r="EV95" s="105">
        <v>940</v>
      </c>
      <c r="EW95" s="105">
        <v>1845</v>
      </c>
      <c r="EX95" s="105"/>
      <c r="EY95" s="105">
        <v>200</v>
      </c>
      <c r="EZ95" s="105">
        <v>1169</v>
      </c>
      <c r="FA95" s="105">
        <v>432</v>
      </c>
      <c r="FB95" s="105">
        <v>3491</v>
      </c>
      <c r="FC95" s="105">
        <v>1095</v>
      </c>
      <c r="FD95" s="105">
        <v>861</v>
      </c>
      <c r="FE95" s="105">
        <v>1796</v>
      </c>
      <c r="FF95" s="105">
        <v>445</v>
      </c>
      <c r="FG95" s="105">
        <v>1569</v>
      </c>
      <c r="FH95" s="105">
        <v>1583</v>
      </c>
      <c r="FI95" s="105">
        <v>265</v>
      </c>
      <c r="FJ95" s="105">
        <v>453</v>
      </c>
      <c r="FK95" s="105">
        <v>1117</v>
      </c>
      <c r="FL95" s="105">
        <v>2027</v>
      </c>
      <c r="FM95" s="105">
        <v>306</v>
      </c>
      <c r="FN95" s="105">
        <v>234</v>
      </c>
      <c r="FO95" s="105">
        <v>1235</v>
      </c>
      <c r="FP95" s="105">
        <v>2115</v>
      </c>
      <c r="FQ95" s="105">
        <v>5113</v>
      </c>
      <c r="FR95" s="105">
        <v>6055</v>
      </c>
      <c r="FS95" s="105">
        <v>873</v>
      </c>
      <c r="FT95" s="105">
        <v>540</v>
      </c>
      <c r="FU95" s="105">
        <v>0</v>
      </c>
      <c r="FV95" s="105">
        <v>0</v>
      </c>
      <c r="FW95" s="105" t="e">
        <v>#N/A</v>
      </c>
      <c r="FX95" s="105">
        <v>0</v>
      </c>
      <c r="FY95" s="144" t="str">
        <f t="shared" si="129"/>
        <v/>
      </c>
      <c r="FZ95" s="144" t="str">
        <f t="shared" si="130"/>
        <v/>
      </c>
      <c r="GA95" s="140">
        <f t="shared" si="131"/>
        <v>0</v>
      </c>
      <c r="GB95" s="140">
        <v>0</v>
      </c>
      <c r="GC95" s="140">
        <v>0</v>
      </c>
      <c r="GD95" s="141">
        <f t="shared" si="132"/>
        <v>4057</v>
      </c>
      <c r="GE95" s="141">
        <f t="shared" si="133"/>
        <v>12906</v>
      </c>
      <c r="GF95" s="141">
        <f t="shared" si="134"/>
        <v>20068</v>
      </c>
      <c r="GG95" s="141" t="e">
        <f t="shared" si="135"/>
        <v>#N/A</v>
      </c>
      <c r="GH95" s="142">
        <v>0</v>
      </c>
      <c r="GI95" s="142">
        <v>0</v>
      </c>
      <c r="GJ95" s="142">
        <v>0</v>
      </c>
      <c r="GK95" s="143">
        <v>0</v>
      </c>
      <c r="GL95" s="105">
        <v>0</v>
      </c>
      <c r="GM95" s="105">
        <v>0</v>
      </c>
      <c r="GN95" s="105">
        <v>4057</v>
      </c>
      <c r="GO95" s="105">
        <v>1369</v>
      </c>
      <c r="GP95" s="105">
        <v>5018</v>
      </c>
      <c r="GQ95" s="105">
        <f t="shared" si="145"/>
        <v>3102</v>
      </c>
      <c r="GR95" s="105">
        <f t="shared" si="155"/>
        <v>3417</v>
      </c>
      <c r="GS95" s="105">
        <f t="shared" si="147"/>
        <v>3597</v>
      </c>
      <c r="GT95" s="105">
        <f t="shared" si="150"/>
        <v>1775</v>
      </c>
      <c r="GU95" s="105">
        <f t="shared" si="151"/>
        <v>13283</v>
      </c>
      <c r="GV95" s="105">
        <f t="shared" si="136"/>
        <v>1413</v>
      </c>
      <c r="GW95" s="139">
        <f t="shared" si="176"/>
        <v>-0.58647936786655</v>
      </c>
      <c r="GX95" s="139">
        <f t="shared" si="177"/>
        <v>-0.89362342844237</v>
      </c>
      <c r="GY95" s="147"/>
      <c r="GZ95" s="145" t="s">
        <v>1111</v>
      </c>
      <c r="HA95" s="105"/>
      <c r="HB95" s="105"/>
      <c r="HC95" s="105"/>
      <c r="HD95" s="105"/>
      <c r="HE95" s="105"/>
      <c r="HF95" s="105"/>
      <c r="HG95" s="105"/>
      <c r="HH95" s="105"/>
      <c r="HI95" s="105"/>
      <c r="HJ95" s="105"/>
      <c r="HK95" s="105"/>
      <c r="HL95" s="105"/>
      <c r="HM95" s="105"/>
      <c r="HN95" s="105"/>
      <c r="HO95" s="105"/>
      <c r="HP95" s="105"/>
      <c r="HQ95" s="105"/>
      <c r="HR95" s="105"/>
      <c r="HS95" s="105"/>
      <c r="HT95" s="105"/>
      <c r="HU95" s="105"/>
      <c r="HV95" s="105"/>
      <c r="HW95" s="105"/>
      <c r="HX95" s="105"/>
      <c r="HY95" s="105"/>
      <c r="HZ95" s="105"/>
      <c r="IA95" s="105"/>
      <c r="IB95" s="105"/>
      <c r="IC95" s="105"/>
      <c r="ID95" s="105"/>
      <c r="IE95" s="105"/>
      <c r="IF95" s="105"/>
      <c r="IG95" s="105"/>
      <c r="IH95" s="105"/>
      <c r="II95" s="105"/>
      <c r="IJ95" s="105"/>
      <c r="IK95" s="105"/>
      <c r="IL95" s="105"/>
      <c r="IM95" s="105"/>
      <c r="IN95" s="105"/>
      <c r="IO95" s="105"/>
      <c r="IP95" s="105"/>
      <c r="IQ95" s="105"/>
      <c r="IR95" s="105"/>
      <c r="IS95" s="105"/>
      <c r="IT95" s="105"/>
      <c r="IU95" s="105"/>
      <c r="IV95" s="105"/>
      <c r="IW95" s="105"/>
      <c r="IX95" s="105"/>
      <c r="IY95" s="105"/>
      <c r="IZ95" s="105"/>
      <c r="JA95" s="105"/>
      <c r="JB95" s="105"/>
      <c r="JC95" s="105"/>
      <c r="JD95" s="105"/>
      <c r="JE95" s="105"/>
      <c r="JF95" s="105"/>
      <c r="JG95" s="105"/>
      <c r="JH95" s="105"/>
      <c r="JI95" s="145" t="s">
        <v>1111</v>
      </c>
      <c r="JJ95" s="105"/>
      <c r="JK95" s="105"/>
      <c r="JL95" s="105"/>
      <c r="JM95" s="105"/>
      <c r="JN95" s="105"/>
      <c r="JO95" s="105"/>
      <c r="JP95" s="105"/>
      <c r="JQ95" s="105"/>
      <c r="JR95" s="105"/>
      <c r="JS95" s="105"/>
      <c r="JT95" s="105"/>
      <c r="JU95" s="105"/>
      <c r="JV95" s="105"/>
      <c r="JW95" s="105"/>
      <c r="JX95" s="105"/>
      <c r="JY95" s="105"/>
      <c r="JZ95" s="105"/>
      <c r="KA95" s="105"/>
      <c r="KB95" s="105"/>
      <c r="KC95" s="105"/>
      <c r="KD95" s="105"/>
      <c r="KE95" s="105"/>
      <c r="KF95" s="105"/>
      <c r="KG95" s="105"/>
      <c r="KH95" s="105"/>
      <c r="KI95" s="105"/>
      <c r="KJ95" s="105"/>
      <c r="KK95" s="105"/>
      <c r="KL95" s="105"/>
      <c r="KM95" s="105"/>
      <c r="KN95" s="105"/>
      <c r="KO95" s="105"/>
      <c r="KP95" s="105"/>
      <c r="KQ95" s="105"/>
      <c r="KR95" s="105"/>
      <c r="KS95" s="105"/>
      <c r="KT95" s="105"/>
      <c r="KU95" s="105"/>
      <c r="KV95" s="105"/>
      <c r="KW95" s="105"/>
      <c r="KX95" s="105"/>
      <c r="KY95" s="105"/>
      <c r="KZ95" s="105"/>
      <c r="LA95" s="105"/>
      <c r="LB95" s="105"/>
      <c r="LC95" s="105"/>
      <c r="LD95" s="105"/>
      <c r="LE95" s="105"/>
      <c r="LF95" s="105"/>
      <c r="LG95" s="105"/>
      <c r="LH95" s="105"/>
      <c r="LI95" s="105"/>
      <c r="LJ95" s="105"/>
      <c r="LK95" s="105"/>
      <c r="LL95" s="105"/>
      <c r="LM95" s="105"/>
      <c r="LN95" s="105"/>
      <c r="LO95" s="105"/>
      <c r="LP95" s="105"/>
      <c r="LQ95" s="105"/>
      <c r="LR95" s="105"/>
      <c r="LS95" s="105">
        <v>2298</v>
      </c>
      <c r="LT95" s="105">
        <v>1140</v>
      </c>
      <c r="LU95" s="105">
        <v>613</v>
      </c>
      <c r="LV95" s="105">
        <v>2389</v>
      </c>
      <c r="LW95" s="105">
        <v>3988</v>
      </c>
      <c r="LX95" s="105">
        <v>1892</v>
      </c>
      <c r="LY95" s="105">
        <v>2705</v>
      </c>
      <c r="LZ95" s="105">
        <v>902</v>
      </c>
      <c r="MA95" s="105">
        <v>355</v>
      </c>
      <c r="MB95" s="105">
        <v>2469</v>
      </c>
      <c r="MC95" s="105">
        <v>3023</v>
      </c>
      <c r="MD95" s="105">
        <v>487</v>
      </c>
      <c r="ME95" s="105">
        <v>1444</v>
      </c>
      <c r="MF95" s="105">
        <v>235</v>
      </c>
      <c r="MG95" s="144">
        <f t="shared" si="137"/>
        <v>-0.793859649122807</v>
      </c>
      <c r="MH95" s="144">
        <f t="shared" si="138"/>
        <v>-0.837257617728532</v>
      </c>
      <c r="MJ95" s="143">
        <f t="shared" si="139"/>
        <v>0</v>
      </c>
      <c r="MK95" s="143"/>
      <c r="ML95" s="143"/>
      <c r="MM95" s="142">
        <f t="shared" si="140"/>
        <v>0</v>
      </c>
      <c r="MN95" s="142">
        <f t="shared" si="141"/>
        <v>0</v>
      </c>
      <c r="MO95" s="142">
        <f t="shared" si="142"/>
        <v>21774</v>
      </c>
      <c r="MQ95" s="142"/>
      <c r="MR95" s="143"/>
      <c r="MS95" s="105"/>
      <c r="MT95" s="105"/>
      <c r="MU95" s="105"/>
      <c r="MV95" s="105"/>
      <c r="MW95" s="105"/>
      <c r="MX95" s="105"/>
      <c r="MY95" s="105"/>
      <c r="MZ95" s="105">
        <f t="shared" si="152"/>
        <v>3438</v>
      </c>
      <c r="NA95" s="105">
        <f t="shared" si="156"/>
        <v>6990</v>
      </c>
      <c r="NB95" s="105">
        <f t="shared" si="153"/>
        <v>5499</v>
      </c>
      <c r="NC95" s="105">
        <f t="shared" si="121"/>
        <v>5847</v>
      </c>
      <c r="ND95" s="144" t="str">
        <f t="shared" si="143"/>
        <v/>
      </c>
      <c r="NE95" s="144">
        <f t="shared" si="144"/>
        <v>0.0632842334969994</v>
      </c>
    </row>
    <row r="96" ht="15" spans="2:369">
      <c r="B96" s="138" t="s">
        <v>1112</v>
      </c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>
        <v>1185</v>
      </c>
      <c r="BB96" s="105">
        <v>1215</v>
      </c>
      <c r="BC96" s="105">
        <v>1699</v>
      </c>
      <c r="BD96" s="105">
        <v>2237</v>
      </c>
      <c r="BE96" s="105">
        <v>2393</v>
      </c>
      <c r="BF96" s="105">
        <v>304</v>
      </c>
      <c r="BG96" s="105">
        <v>1526</v>
      </c>
      <c r="BH96" s="105">
        <v>772</v>
      </c>
      <c r="BI96" s="105"/>
      <c r="BJ96" s="105">
        <v>547</v>
      </c>
      <c r="BK96" s="105">
        <v>1440</v>
      </c>
      <c r="BL96" s="105">
        <v>1049</v>
      </c>
      <c r="BM96" s="105">
        <v>529</v>
      </c>
      <c r="BN96" s="105">
        <v>500</v>
      </c>
      <c r="BO96" s="105">
        <v>387</v>
      </c>
      <c r="BP96" s="105">
        <v>602</v>
      </c>
      <c r="BQ96" s="105">
        <v>455</v>
      </c>
      <c r="BR96" s="105">
        <v>198</v>
      </c>
      <c r="BS96" s="105">
        <v>91</v>
      </c>
      <c r="BT96" s="105">
        <v>83</v>
      </c>
      <c r="BU96" s="105">
        <v>59</v>
      </c>
      <c r="BV96" s="105">
        <v>27</v>
      </c>
      <c r="BW96" s="105">
        <v>55</v>
      </c>
      <c r="BX96" s="105">
        <v>14</v>
      </c>
      <c r="BY96" s="105">
        <v>49</v>
      </c>
      <c r="BZ96" s="139">
        <f t="shared" si="122"/>
        <v>-0.907372400756144</v>
      </c>
      <c r="CA96" s="139">
        <f t="shared" si="123"/>
        <v>2.5</v>
      </c>
      <c r="CB96" s="140">
        <f t="shared" si="124"/>
        <v>0</v>
      </c>
      <c r="CC96" s="140">
        <f t="shared" si="157"/>
        <v>0</v>
      </c>
      <c r="CD96" s="140">
        <f t="shared" si="158"/>
        <v>0</v>
      </c>
      <c r="CE96" s="141">
        <f t="shared" si="125"/>
        <v>0</v>
      </c>
      <c r="CF96" s="141">
        <f t="shared" si="126"/>
        <v>11878</v>
      </c>
      <c r="CG96" s="141">
        <f t="shared" si="127"/>
        <v>5420</v>
      </c>
      <c r="CH96" s="141">
        <f t="shared" si="128"/>
        <v>118</v>
      </c>
      <c r="CI96" s="142">
        <f t="shared" si="159"/>
        <v>0</v>
      </c>
      <c r="CJ96" s="142">
        <f t="shared" si="160"/>
        <v>0</v>
      </c>
      <c r="CK96" s="143">
        <f t="shared" si="161"/>
        <v>0</v>
      </c>
      <c r="CL96" s="105">
        <f t="shared" si="162"/>
        <v>0</v>
      </c>
      <c r="CM96" s="105">
        <f t="shared" si="163"/>
        <v>0</v>
      </c>
      <c r="CN96" s="105">
        <f t="shared" si="164"/>
        <v>0</v>
      </c>
      <c r="CO96" s="105">
        <f t="shared" si="165"/>
        <v>1185</v>
      </c>
      <c r="CP96" s="105">
        <f t="shared" si="166"/>
        <v>5151</v>
      </c>
      <c r="CQ96" s="105">
        <f t="shared" si="167"/>
        <v>4223</v>
      </c>
      <c r="CR96" s="105">
        <f t="shared" si="149"/>
        <v>1319</v>
      </c>
      <c r="CS96" s="105">
        <f t="shared" si="154"/>
        <v>3018</v>
      </c>
      <c r="CT96" s="105">
        <f t="shared" si="116"/>
        <v>1489</v>
      </c>
      <c r="CU96" s="105">
        <f t="shared" si="117"/>
        <v>744</v>
      </c>
      <c r="CV96" s="105">
        <f t="shared" si="118"/>
        <v>169</v>
      </c>
      <c r="CW96" s="139">
        <f t="shared" si="119"/>
        <v>-0.871872630780895</v>
      </c>
      <c r="CX96" s="139">
        <f t="shared" si="120"/>
        <v>-0.772849462365591</v>
      </c>
      <c r="CY96" s="131"/>
      <c r="CZ96" s="138" t="s">
        <v>1113</v>
      </c>
      <c r="DA96" s="138" t="s">
        <v>1113</v>
      </c>
      <c r="DB96" s="105"/>
      <c r="DC96" s="105"/>
      <c r="DD96" s="105"/>
      <c r="DE96" s="105"/>
      <c r="DF96" s="105"/>
      <c r="DG96" s="105">
        <v>2018</v>
      </c>
      <c r="DH96" s="105">
        <v>4174</v>
      </c>
      <c r="DI96" s="105">
        <v>4487</v>
      </c>
      <c r="DJ96" s="105">
        <v>5008</v>
      </c>
      <c r="DK96" s="105">
        <v>5803</v>
      </c>
      <c r="DL96" s="105">
        <v>6188</v>
      </c>
      <c r="DM96" s="105">
        <v>8021</v>
      </c>
      <c r="DN96" s="105">
        <v>10093</v>
      </c>
      <c r="DO96" s="105">
        <v>4332</v>
      </c>
      <c r="DP96" s="105">
        <v>10021</v>
      </c>
      <c r="DQ96" s="105">
        <v>6428</v>
      </c>
      <c r="DR96" s="105">
        <v>6044</v>
      </c>
      <c r="DS96" s="105">
        <v>6566</v>
      </c>
      <c r="DT96" s="105">
        <v>4320</v>
      </c>
      <c r="DU96" s="105">
        <v>4127</v>
      </c>
      <c r="DV96" s="105">
        <v>3051</v>
      </c>
      <c r="DW96" s="105">
        <v>3072</v>
      </c>
      <c r="DX96" s="105">
        <v>2412</v>
      </c>
      <c r="DY96" s="105">
        <v>1434</v>
      </c>
      <c r="DZ96" s="105">
        <v>1202</v>
      </c>
      <c r="EA96" s="105">
        <v>505</v>
      </c>
      <c r="EB96" s="105">
        <v>2009</v>
      </c>
      <c r="EC96" s="105">
        <v>1591</v>
      </c>
      <c r="ED96" s="105">
        <v>1714</v>
      </c>
      <c r="EE96" s="105">
        <v>1737</v>
      </c>
      <c r="EF96" s="105">
        <v>1801</v>
      </c>
      <c r="EG96" s="105">
        <v>1015</v>
      </c>
      <c r="EH96" s="105">
        <v>1066</v>
      </c>
      <c r="EI96" s="105">
        <v>1112</v>
      </c>
      <c r="EJ96" s="105">
        <v>1260</v>
      </c>
      <c r="EK96" s="105">
        <v>1062</v>
      </c>
      <c r="EL96" s="105">
        <v>493</v>
      </c>
      <c r="EM96" s="105">
        <v>361</v>
      </c>
      <c r="EN96" s="105">
        <v>926</v>
      </c>
      <c r="EO96" s="105">
        <v>1997</v>
      </c>
      <c r="EP96" s="105">
        <v>373</v>
      </c>
      <c r="EQ96" s="105">
        <v>1238</v>
      </c>
      <c r="ER96" s="105">
        <v>4255</v>
      </c>
      <c r="ES96" s="105">
        <v>4782</v>
      </c>
      <c r="ET96" s="105">
        <v>5372</v>
      </c>
      <c r="EU96" s="105">
        <v>6507</v>
      </c>
      <c r="EV96" s="105">
        <v>6521</v>
      </c>
      <c r="EW96" s="105">
        <v>8577</v>
      </c>
      <c r="EX96" s="105">
        <v>6596</v>
      </c>
      <c r="EY96" s="105">
        <v>4436</v>
      </c>
      <c r="EZ96" s="105">
        <v>2856</v>
      </c>
      <c r="FA96" s="105">
        <v>5068</v>
      </c>
      <c r="FB96" s="105">
        <v>1833</v>
      </c>
      <c r="FC96" s="105">
        <v>3027</v>
      </c>
      <c r="FD96" s="105">
        <v>2453</v>
      </c>
      <c r="FE96" s="105">
        <v>259</v>
      </c>
      <c r="FF96" s="105">
        <v>434</v>
      </c>
      <c r="FG96" s="105"/>
      <c r="FH96" s="105"/>
      <c r="FI96" s="105"/>
      <c r="FJ96" s="105">
        <v>0</v>
      </c>
      <c r="FK96" s="105">
        <v>0</v>
      </c>
      <c r="FL96" s="105">
        <v>0</v>
      </c>
      <c r="FM96" s="105">
        <v>0</v>
      </c>
      <c r="FN96" s="105">
        <v>4405</v>
      </c>
      <c r="FO96" s="105">
        <v>3923</v>
      </c>
      <c r="FP96" s="105">
        <v>1355</v>
      </c>
      <c r="FQ96" s="105">
        <v>1890</v>
      </c>
      <c r="FR96" s="105">
        <v>1184</v>
      </c>
      <c r="FS96" s="105">
        <v>1430</v>
      </c>
      <c r="FT96" s="105">
        <v>1525</v>
      </c>
      <c r="FU96" s="105">
        <v>666</v>
      </c>
      <c r="FV96" s="105">
        <v>825</v>
      </c>
      <c r="FW96" s="105">
        <v>500</v>
      </c>
      <c r="FX96" s="105">
        <v>101</v>
      </c>
      <c r="FY96" s="144" t="str">
        <f t="shared" si="129"/>
        <v/>
      </c>
      <c r="FZ96" s="144">
        <f t="shared" si="130"/>
        <v>-0.798</v>
      </c>
      <c r="GA96" s="140">
        <f t="shared" si="131"/>
        <v>35699</v>
      </c>
      <c r="GB96" s="140">
        <v>61900</v>
      </c>
      <c r="GC96" s="140">
        <v>16074</v>
      </c>
      <c r="GD96" s="141">
        <f t="shared" si="132"/>
        <v>41402</v>
      </c>
      <c r="GE96" s="141">
        <f t="shared" si="133"/>
        <v>26962</v>
      </c>
      <c r="GF96" s="141">
        <f t="shared" si="134"/>
        <v>16378</v>
      </c>
      <c r="GG96" s="141">
        <f t="shared" si="135"/>
        <v>1426</v>
      </c>
      <c r="GH96" s="142">
        <v>5042</v>
      </c>
      <c r="GI96" s="142">
        <v>3882</v>
      </c>
      <c r="GJ96" s="142">
        <v>3434</v>
      </c>
      <c r="GK96" s="143">
        <v>1780</v>
      </c>
      <c r="GL96" s="105">
        <v>3608</v>
      </c>
      <c r="GM96" s="105">
        <v>14409</v>
      </c>
      <c r="GN96" s="105">
        <v>21605</v>
      </c>
      <c r="GO96" s="105">
        <v>13888</v>
      </c>
      <c r="GP96" s="105">
        <v>9928</v>
      </c>
      <c r="GQ96" s="105">
        <f t="shared" si="145"/>
        <v>3146</v>
      </c>
      <c r="GR96" s="105"/>
      <c r="GS96" s="105">
        <f t="shared" si="147"/>
        <v>0</v>
      </c>
      <c r="GT96" s="105">
        <f t="shared" si="150"/>
        <v>8328</v>
      </c>
      <c r="GU96" s="105">
        <f t="shared" si="151"/>
        <v>4429</v>
      </c>
      <c r="GV96" s="105">
        <f t="shared" si="136"/>
        <v>3621</v>
      </c>
      <c r="GW96" s="139" t="str">
        <f t="shared" si="176"/>
        <v/>
      </c>
      <c r="GX96" s="139">
        <f t="shared" si="177"/>
        <v>-0.182433958004064</v>
      </c>
      <c r="GY96" s="147"/>
      <c r="GZ96" s="145" t="s">
        <v>1114</v>
      </c>
      <c r="HA96" s="105"/>
      <c r="HB96" s="105"/>
      <c r="HC96" s="105"/>
      <c r="HD96" s="105"/>
      <c r="HE96" s="105"/>
      <c r="HF96" s="105"/>
      <c r="HG96" s="105"/>
      <c r="HH96" s="105"/>
      <c r="HI96" s="105"/>
      <c r="HJ96" s="105"/>
      <c r="HK96" s="105"/>
      <c r="HL96" s="105"/>
      <c r="HM96" s="105"/>
      <c r="HN96" s="105"/>
      <c r="HO96" s="105"/>
      <c r="HP96" s="105"/>
      <c r="HQ96" s="105"/>
      <c r="HR96" s="105"/>
      <c r="HS96" s="105"/>
      <c r="HT96" s="105"/>
      <c r="HU96" s="105"/>
      <c r="HV96" s="105"/>
      <c r="HW96" s="105"/>
      <c r="HX96" s="105"/>
      <c r="HY96" s="105"/>
      <c r="HZ96" s="105"/>
      <c r="IA96" s="105"/>
      <c r="IB96" s="105"/>
      <c r="IC96" s="105"/>
      <c r="ID96" s="105"/>
      <c r="IE96" s="105"/>
      <c r="IF96" s="105"/>
      <c r="IG96" s="105"/>
      <c r="IH96" s="105"/>
      <c r="II96" s="105"/>
      <c r="IJ96" s="105"/>
      <c r="IK96" s="105"/>
      <c r="IL96" s="105"/>
      <c r="IM96" s="105"/>
      <c r="IN96" s="105"/>
      <c r="IO96" s="105"/>
      <c r="IP96" s="105"/>
      <c r="IQ96" s="105"/>
      <c r="IR96" s="105"/>
      <c r="IS96" s="105"/>
      <c r="IT96" s="105"/>
      <c r="IU96" s="105"/>
      <c r="IV96" s="105"/>
      <c r="IW96" s="105"/>
      <c r="IX96" s="105"/>
      <c r="IY96" s="105"/>
      <c r="IZ96" s="105"/>
      <c r="JA96" s="105"/>
      <c r="JB96" s="105"/>
      <c r="JC96" s="105"/>
      <c r="JD96" s="105"/>
      <c r="JE96" s="105"/>
      <c r="JF96" s="105"/>
      <c r="JG96" s="105"/>
      <c r="JH96" s="105"/>
      <c r="JI96" s="145" t="s">
        <v>1114</v>
      </c>
      <c r="JJ96" s="105"/>
      <c r="JK96" s="105"/>
      <c r="JL96" s="105"/>
      <c r="JM96" s="105"/>
      <c r="JN96" s="105"/>
      <c r="JO96" s="105"/>
      <c r="JP96" s="105"/>
      <c r="JQ96" s="105"/>
      <c r="JR96" s="105"/>
      <c r="JS96" s="105"/>
      <c r="JT96" s="105"/>
      <c r="JU96" s="105"/>
      <c r="JV96" s="105"/>
      <c r="JW96" s="105"/>
      <c r="JX96" s="105"/>
      <c r="JY96" s="105"/>
      <c r="JZ96" s="105"/>
      <c r="KA96" s="105"/>
      <c r="KB96" s="105"/>
      <c r="KC96" s="105"/>
      <c r="KD96" s="105"/>
      <c r="KE96" s="105"/>
      <c r="KF96" s="105"/>
      <c r="KG96" s="105"/>
      <c r="KH96" s="105"/>
      <c r="KI96" s="105"/>
      <c r="KJ96" s="105"/>
      <c r="KK96" s="105"/>
      <c r="KL96" s="105"/>
      <c r="KM96" s="105"/>
      <c r="KN96" s="105"/>
      <c r="KO96" s="105"/>
      <c r="KP96" s="105"/>
      <c r="KQ96" s="105"/>
      <c r="KR96" s="105"/>
      <c r="KS96" s="105"/>
      <c r="KT96" s="105"/>
      <c r="KU96" s="105"/>
      <c r="KV96" s="105"/>
      <c r="KW96" s="105"/>
      <c r="KX96" s="105"/>
      <c r="KY96" s="105"/>
      <c r="KZ96" s="105"/>
      <c r="LA96" s="105"/>
      <c r="LB96" s="105"/>
      <c r="LC96" s="105"/>
      <c r="LD96" s="105"/>
      <c r="LE96" s="105"/>
      <c r="LF96" s="105"/>
      <c r="LG96" s="105"/>
      <c r="LH96" s="105"/>
      <c r="LI96" s="105"/>
      <c r="LJ96" s="105"/>
      <c r="LK96" s="105"/>
      <c r="LL96" s="105"/>
      <c r="LM96" s="105"/>
      <c r="LN96" s="105"/>
      <c r="LO96" s="105"/>
      <c r="LP96" s="105"/>
      <c r="LQ96" s="105"/>
      <c r="LR96" s="105"/>
      <c r="LS96" s="105">
        <v>1781</v>
      </c>
      <c r="LT96" s="105">
        <v>1482</v>
      </c>
      <c r="LU96" s="105">
        <v>3183</v>
      </c>
      <c r="LV96" s="105">
        <v>3325</v>
      </c>
      <c r="LW96" s="105">
        <v>3331</v>
      </c>
      <c r="LX96" s="105">
        <v>3006</v>
      </c>
      <c r="LY96" s="105">
        <v>2200</v>
      </c>
      <c r="LZ96" s="105">
        <v>1418</v>
      </c>
      <c r="MA96" s="105">
        <v>1441</v>
      </c>
      <c r="MB96" s="105">
        <v>1350</v>
      </c>
      <c r="MC96" s="105">
        <v>769</v>
      </c>
      <c r="MD96" s="105">
        <v>554</v>
      </c>
      <c r="ME96" s="105">
        <v>451</v>
      </c>
      <c r="MF96" s="105">
        <v>876</v>
      </c>
      <c r="MG96" s="144">
        <f t="shared" si="137"/>
        <v>-0.408906882591093</v>
      </c>
      <c r="MH96" s="144">
        <f t="shared" si="138"/>
        <v>0.942350332594235</v>
      </c>
      <c r="MJ96" s="143">
        <f t="shared" si="139"/>
        <v>0</v>
      </c>
      <c r="MK96" s="143"/>
      <c r="ML96" s="143"/>
      <c r="MM96" s="142">
        <f t="shared" si="140"/>
        <v>0</v>
      </c>
      <c r="MN96" s="142">
        <f t="shared" si="141"/>
        <v>0</v>
      </c>
      <c r="MO96" s="142">
        <f t="shared" si="142"/>
        <v>23286</v>
      </c>
      <c r="MQ96" s="142"/>
      <c r="MR96" s="143"/>
      <c r="MS96" s="105"/>
      <c r="MT96" s="105"/>
      <c r="MU96" s="105"/>
      <c r="MV96" s="105"/>
      <c r="MW96" s="105"/>
      <c r="MX96" s="105"/>
      <c r="MY96" s="105"/>
      <c r="MZ96" s="105">
        <f t="shared" si="152"/>
        <v>3263</v>
      </c>
      <c r="NA96" s="105">
        <f t="shared" si="156"/>
        <v>9839</v>
      </c>
      <c r="NB96" s="105">
        <f t="shared" si="153"/>
        <v>6624</v>
      </c>
      <c r="NC96" s="105">
        <f t="shared" si="121"/>
        <v>3560</v>
      </c>
      <c r="ND96" s="144" t="str">
        <f t="shared" si="143"/>
        <v/>
      </c>
      <c r="NE96" s="144">
        <f t="shared" si="144"/>
        <v>-0.46256038647343</v>
      </c>
    </row>
    <row r="97" ht="15" spans="2:369">
      <c r="B97" s="138" t="s">
        <v>967</v>
      </c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>
        <v>1377</v>
      </c>
      <c r="AE97" s="105">
        <v>658</v>
      </c>
      <c r="AF97" s="105">
        <v>810</v>
      </c>
      <c r="AG97" s="105">
        <v>191</v>
      </c>
      <c r="AH97" s="105">
        <v>294</v>
      </c>
      <c r="AI97" s="105">
        <v>355</v>
      </c>
      <c r="AJ97" s="105">
        <v>686</v>
      </c>
      <c r="AK97" s="105">
        <v>517</v>
      </c>
      <c r="AL97" s="105">
        <v>729</v>
      </c>
      <c r="AM97" s="105">
        <v>629</v>
      </c>
      <c r="AN97" s="105">
        <v>546</v>
      </c>
      <c r="AO97" s="105">
        <v>2352</v>
      </c>
      <c r="AP97" s="105">
        <v>1374</v>
      </c>
      <c r="AQ97" s="105">
        <v>680</v>
      </c>
      <c r="AR97" s="105">
        <v>279</v>
      </c>
      <c r="AS97" s="105">
        <v>667</v>
      </c>
      <c r="AT97" s="105">
        <v>775</v>
      </c>
      <c r="AU97" s="105">
        <v>258</v>
      </c>
      <c r="AV97" s="105">
        <v>122</v>
      </c>
      <c r="AW97" s="105">
        <v>1443</v>
      </c>
      <c r="AX97" s="105">
        <v>1151</v>
      </c>
      <c r="AY97" s="105">
        <v>461</v>
      </c>
      <c r="AZ97" s="105">
        <v>889</v>
      </c>
      <c r="BA97" s="105">
        <v>410</v>
      </c>
      <c r="BB97" s="105">
        <v>1</v>
      </c>
      <c r="BC97" s="105">
        <v>1362</v>
      </c>
      <c r="BD97" s="105">
        <v>1465</v>
      </c>
      <c r="BE97" s="105">
        <v>2455</v>
      </c>
      <c r="BF97" s="105">
        <v>1980</v>
      </c>
      <c r="BG97" s="105">
        <v>1956</v>
      </c>
      <c r="BH97" s="105">
        <v>754</v>
      </c>
      <c r="BI97" s="105">
        <v>220</v>
      </c>
      <c r="BJ97" s="105">
        <v>246</v>
      </c>
      <c r="BK97" s="105">
        <v>1490</v>
      </c>
      <c r="BL97" s="105">
        <v>2566</v>
      </c>
      <c r="BM97" s="105">
        <v>1342</v>
      </c>
      <c r="BN97" s="105"/>
      <c r="BO97" s="105"/>
      <c r="BP97" s="105">
        <v>724</v>
      </c>
      <c r="BQ97" s="105">
        <v>373</v>
      </c>
      <c r="BR97" s="105"/>
      <c r="BS97" s="105">
        <v>1265</v>
      </c>
      <c r="BT97" s="105">
        <v>1181</v>
      </c>
      <c r="BU97" s="105">
        <v>1000</v>
      </c>
      <c r="BV97" s="105">
        <v>1340</v>
      </c>
      <c r="BW97" s="105">
        <v>612</v>
      </c>
      <c r="BX97" s="105">
        <v>448</v>
      </c>
      <c r="BY97" s="105">
        <v>535</v>
      </c>
      <c r="BZ97" s="139">
        <f t="shared" si="122"/>
        <v>-0.601341281669151</v>
      </c>
      <c r="CA97" s="139">
        <f t="shared" si="123"/>
        <v>0.194196428571429</v>
      </c>
      <c r="CB97" s="140">
        <f t="shared" si="124"/>
        <v>12813</v>
      </c>
      <c r="CC97" s="140">
        <f t="shared" si="157"/>
        <v>0</v>
      </c>
      <c r="CD97" s="140">
        <f t="shared" si="158"/>
        <v>5617</v>
      </c>
      <c r="CE97" s="141">
        <f t="shared" si="125"/>
        <v>10276</v>
      </c>
      <c r="CF97" s="141">
        <f t="shared" si="126"/>
        <v>12199</v>
      </c>
      <c r="CG97" s="141">
        <f t="shared" si="127"/>
        <v>11281</v>
      </c>
      <c r="CH97" s="141">
        <f t="shared" si="128"/>
        <v>1595</v>
      </c>
      <c r="CI97" s="142">
        <f t="shared" si="159"/>
        <v>840</v>
      </c>
      <c r="CJ97" s="142">
        <f t="shared" si="160"/>
        <v>1932</v>
      </c>
      <c r="CK97" s="143">
        <f t="shared" si="161"/>
        <v>3527</v>
      </c>
      <c r="CL97" s="105">
        <f t="shared" si="162"/>
        <v>2333</v>
      </c>
      <c r="CM97" s="105">
        <f t="shared" si="163"/>
        <v>1700</v>
      </c>
      <c r="CN97" s="105">
        <f t="shared" si="164"/>
        <v>2716</v>
      </c>
      <c r="CO97" s="105">
        <f t="shared" si="165"/>
        <v>1760</v>
      </c>
      <c r="CP97" s="105">
        <f t="shared" si="166"/>
        <v>2828</v>
      </c>
      <c r="CQ97" s="105">
        <f t="shared" si="167"/>
        <v>6391</v>
      </c>
      <c r="CR97" s="105">
        <f t="shared" si="149"/>
        <v>1220</v>
      </c>
      <c r="CS97" s="105">
        <f t="shared" si="154"/>
        <v>5398</v>
      </c>
      <c r="CT97" s="105">
        <f t="shared" si="116"/>
        <v>724</v>
      </c>
      <c r="CU97" s="105">
        <f t="shared" si="117"/>
        <v>1638</v>
      </c>
      <c r="CV97" s="105">
        <f t="shared" si="118"/>
        <v>3521</v>
      </c>
      <c r="CW97" s="139">
        <f t="shared" si="119"/>
        <v>1.88606557377049</v>
      </c>
      <c r="CX97" s="139">
        <f t="shared" si="120"/>
        <v>1.14957264957265</v>
      </c>
      <c r="CY97" s="131"/>
      <c r="CZ97" s="138" t="s">
        <v>1115</v>
      </c>
      <c r="DA97" s="138" t="s">
        <v>1115</v>
      </c>
      <c r="DB97" s="105"/>
      <c r="DC97" s="105"/>
      <c r="DD97" s="105"/>
      <c r="DE97" s="105"/>
      <c r="DF97" s="105"/>
      <c r="DG97" s="105"/>
      <c r="DH97" s="105"/>
      <c r="DI97" s="105"/>
      <c r="DJ97" s="105"/>
      <c r="DK97" s="105"/>
      <c r="DL97" s="105"/>
      <c r="DM97" s="105"/>
      <c r="DN97" s="105"/>
      <c r="DO97" s="105"/>
      <c r="DP97" s="105"/>
      <c r="DQ97" s="105"/>
      <c r="DR97" s="105"/>
      <c r="DS97" s="105"/>
      <c r="DT97" s="105"/>
      <c r="DU97" s="105"/>
      <c r="DV97" s="105"/>
      <c r="DW97" s="105"/>
      <c r="DX97" s="105"/>
      <c r="DY97" s="105"/>
      <c r="DZ97" s="105"/>
      <c r="EA97" s="105"/>
      <c r="EB97" s="105"/>
      <c r="EC97" s="105"/>
      <c r="ED97" s="105"/>
      <c r="EE97" s="105"/>
      <c r="EF97" s="105"/>
      <c r="EG97" s="105"/>
      <c r="EH97" s="105"/>
      <c r="EI97" s="105"/>
      <c r="EJ97" s="105"/>
      <c r="EK97" s="105"/>
      <c r="EL97" s="105"/>
      <c r="EM97" s="105"/>
      <c r="EN97" s="105">
        <v>13</v>
      </c>
      <c r="EO97" s="105">
        <v>973</v>
      </c>
      <c r="EP97" s="105">
        <v>705</v>
      </c>
      <c r="EQ97" s="105">
        <v>746</v>
      </c>
      <c r="ER97" s="105">
        <v>649</v>
      </c>
      <c r="ES97" s="105">
        <v>719</v>
      </c>
      <c r="ET97" s="105">
        <v>850</v>
      </c>
      <c r="EU97" s="105">
        <v>838</v>
      </c>
      <c r="EV97" s="105">
        <v>1064</v>
      </c>
      <c r="EW97" s="105">
        <v>1344</v>
      </c>
      <c r="EX97" s="105">
        <v>761</v>
      </c>
      <c r="EY97" s="105">
        <v>415</v>
      </c>
      <c r="EZ97" s="105">
        <v>884</v>
      </c>
      <c r="FA97" s="105">
        <v>540</v>
      </c>
      <c r="FB97" s="105">
        <v>791</v>
      </c>
      <c r="FC97" s="105">
        <v>500</v>
      </c>
      <c r="FD97" s="105">
        <v>963</v>
      </c>
      <c r="FE97" s="105">
        <v>740</v>
      </c>
      <c r="FF97" s="105">
        <v>354</v>
      </c>
      <c r="FG97" s="105">
        <v>395</v>
      </c>
      <c r="FH97" s="105">
        <v>1</v>
      </c>
      <c r="FI97" s="105">
        <v>20</v>
      </c>
      <c r="FJ97" s="105">
        <v>0</v>
      </c>
      <c r="FK97" s="105">
        <v>0</v>
      </c>
      <c r="FL97" s="105">
        <v>0</v>
      </c>
      <c r="FM97" s="105">
        <v>0</v>
      </c>
      <c r="FN97" s="105">
        <v>0</v>
      </c>
      <c r="FO97" s="105">
        <v>0</v>
      </c>
      <c r="FP97" s="105">
        <v>0</v>
      </c>
      <c r="FQ97" s="105">
        <v>0</v>
      </c>
      <c r="FR97" s="105">
        <v>0</v>
      </c>
      <c r="FS97" s="105">
        <v>0</v>
      </c>
      <c r="FT97" s="105">
        <v>0</v>
      </c>
      <c r="FU97" s="105">
        <v>0</v>
      </c>
      <c r="FV97" s="105">
        <v>0</v>
      </c>
      <c r="FW97" s="105">
        <v>0</v>
      </c>
      <c r="FX97" s="105">
        <v>0</v>
      </c>
      <c r="FY97" s="144" t="str">
        <f t="shared" si="129"/>
        <v/>
      </c>
      <c r="FZ97" s="144" t="str">
        <f t="shared" si="130"/>
        <v/>
      </c>
      <c r="GA97" s="140">
        <f t="shared" si="131"/>
        <v>0</v>
      </c>
      <c r="GB97" s="140">
        <v>0</v>
      </c>
      <c r="GC97" s="140">
        <v>0</v>
      </c>
      <c r="GD97" s="141">
        <f t="shared" si="132"/>
        <v>7901</v>
      </c>
      <c r="GE97" s="141">
        <f t="shared" si="133"/>
        <v>6364</v>
      </c>
      <c r="GF97" s="141">
        <f t="shared" si="134"/>
        <v>0</v>
      </c>
      <c r="GG97" s="141">
        <f t="shared" si="135"/>
        <v>0</v>
      </c>
      <c r="GH97" s="142">
        <v>0</v>
      </c>
      <c r="GI97" s="142">
        <v>0</v>
      </c>
      <c r="GJ97" s="142">
        <v>0</v>
      </c>
      <c r="GK97" s="143">
        <v>13</v>
      </c>
      <c r="GL97" s="105">
        <v>2424</v>
      </c>
      <c r="GM97" s="105">
        <v>2218</v>
      </c>
      <c r="GN97" s="105">
        <v>3246</v>
      </c>
      <c r="GO97" s="105">
        <v>2060</v>
      </c>
      <c r="GP97" s="105">
        <v>1831</v>
      </c>
      <c r="GQ97" s="105">
        <f t="shared" si="145"/>
        <v>2057</v>
      </c>
      <c r="GR97" s="105">
        <f t="shared" ref="GR97:GR105" si="178">SUM(FG97:FI97)</f>
        <v>416</v>
      </c>
      <c r="GS97" s="105">
        <f t="shared" si="147"/>
        <v>0</v>
      </c>
      <c r="GT97" s="105">
        <f t="shared" si="150"/>
        <v>0</v>
      </c>
      <c r="GU97" s="105">
        <f t="shared" si="151"/>
        <v>0</v>
      </c>
      <c r="GV97" s="105">
        <f t="shared" si="136"/>
        <v>0</v>
      </c>
      <c r="GW97" s="139" t="str">
        <f t="shared" si="176"/>
        <v/>
      </c>
      <c r="GX97" s="139" t="str">
        <f t="shared" si="177"/>
        <v/>
      </c>
      <c r="GY97" s="147"/>
      <c r="GZ97" s="145" t="s">
        <v>1116</v>
      </c>
      <c r="HA97" s="105"/>
      <c r="HB97" s="105"/>
      <c r="HC97" s="105"/>
      <c r="HD97" s="105"/>
      <c r="HE97" s="105"/>
      <c r="HF97" s="105"/>
      <c r="HG97" s="105"/>
      <c r="HH97" s="105"/>
      <c r="HI97" s="105"/>
      <c r="HJ97" s="105"/>
      <c r="HK97" s="105"/>
      <c r="HL97" s="105"/>
      <c r="HM97" s="105"/>
      <c r="HN97" s="105"/>
      <c r="HO97" s="105"/>
      <c r="HP97" s="105"/>
      <c r="HQ97" s="105"/>
      <c r="HR97" s="105"/>
      <c r="HS97" s="105"/>
      <c r="HT97" s="105"/>
      <c r="HU97" s="105"/>
      <c r="HV97" s="105"/>
      <c r="HW97" s="105"/>
      <c r="HX97" s="105"/>
      <c r="HY97" s="105"/>
      <c r="HZ97" s="105"/>
      <c r="IA97" s="105"/>
      <c r="IB97" s="105"/>
      <c r="IC97" s="105"/>
      <c r="ID97" s="105"/>
      <c r="IE97" s="105"/>
      <c r="IF97" s="105"/>
      <c r="IG97" s="105"/>
      <c r="IH97" s="105"/>
      <c r="II97" s="105"/>
      <c r="IJ97" s="105"/>
      <c r="IK97" s="105"/>
      <c r="IL97" s="105"/>
      <c r="IM97" s="105"/>
      <c r="IN97" s="105"/>
      <c r="IO97" s="105"/>
      <c r="IP97" s="105"/>
      <c r="IQ97" s="105"/>
      <c r="IR97" s="105"/>
      <c r="IS97" s="105"/>
      <c r="IT97" s="105"/>
      <c r="IU97" s="105"/>
      <c r="IV97" s="105"/>
      <c r="IW97" s="105"/>
      <c r="IX97" s="105"/>
      <c r="IY97" s="105"/>
      <c r="IZ97" s="105"/>
      <c r="JA97" s="105"/>
      <c r="JB97" s="105"/>
      <c r="JC97" s="105"/>
      <c r="JD97" s="105"/>
      <c r="JE97" s="105"/>
      <c r="JF97" s="105"/>
      <c r="JG97" s="105"/>
      <c r="JH97" s="105"/>
      <c r="JI97" s="145" t="s">
        <v>1116</v>
      </c>
      <c r="JJ97" s="105"/>
      <c r="JK97" s="105"/>
      <c r="JL97" s="105"/>
      <c r="JM97" s="105"/>
      <c r="JN97" s="105"/>
      <c r="JO97" s="105"/>
      <c r="JP97" s="105"/>
      <c r="JQ97" s="105"/>
      <c r="JR97" s="105"/>
      <c r="JS97" s="105"/>
      <c r="JT97" s="105"/>
      <c r="JU97" s="105"/>
      <c r="JV97" s="105"/>
      <c r="JW97" s="105"/>
      <c r="JX97" s="105"/>
      <c r="JY97" s="105"/>
      <c r="JZ97" s="105"/>
      <c r="KA97" s="105"/>
      <c r="KB97" s="105"/>
      <c r="KC97" s="105"/>
      <c r="KD97" s="105"/>
      <c r="KE97" s="105"/>
      <c r="KF97" s="105"/>
      <c r="KG97" s="105"/>
      <c r="KH97" s="105"/>
      <c r="KI97" s="105"/>
      <c r="KJ97" s="105"/>
      <c r="KK97" s="105"/>
      <c r="KL97" s="105"/>
      <c r="KM97" s="105"/>
      <c r="KN97" s="105"/>
      <c r="KO97" s="105"/>
      <c r="KP97" s="105"/>
      <c r="KQ97" s="105"/>
      <c r="KR97" s="105"/>
      <c r="KS97" s="105"/>
      <c r="KT97" s="105"/>
      <c r="KU97" s="105"/>
      <c r="KV97" s="105"/>
      <c r="KW97" s="105"/>
      <c r="KX97" s="105"/>
      <c r="KY97" s="105"/>
      <c r="KZ97" s="105"/>
      <c r="LA97" s="105"/>
      <c r="LB97" s="105"/>
      <c r="LC97" s="105"/>
      <c r="LD97" s="105"/>
      <c r="LE97" s="105"/>
      <c r="LF97" s="105"/>
      <c r="LG97" s="105"/>
      <c r="LH97" s="105"/>
      <c r="LI97" s="105"/>
      <c r="LJ97" s="105"/>
      <c r="LK97" s="105"/>
      <c r="LL97" s="105"/>
      <c r="LM97" s="105"/>
      <c r="LN97" s="105"/>
      <c r="LO97" s="105"/>
      <c r="LP97" s="105"/>
      <c r="LQ97" s="105"/>
      <c r="LR97" s="105"/>
      <c r="LS97" s="105">
        <v>1049</v>
      </c>
      <c r="LT97" s="105">
        <v>1729</v>
      </c>
      <c r="LU97" s="105"/>
      <c r="LV97" s="105"/>
      <c r="LW97" s="105"/>
      <c r="LX97" s="105"/>
      <c r="LY97" s="105">
        <v>109</v>
      </c>
      <c r="LZ97" s="105"/>
      <c r="MA97" s="105"/>
      <c r="MB97" s="105"/>
      <c r="MC97" s="105"/>
      <c r="MD97" s="105">
        <v>0</v>
      </c>
      <c r="ME97" s="105" t="e">
        <v>#N/A</v>
      </c>
      <c r="MF97" s="105">
        <v>0</v>
      </c>
      <c r="MG97" s="144" t="str">
        <f t="shared" si="137"/>
        <v/>
      </c>
      <c r="MH97" s="144" t="str">
        <f t="shared" si="138"/>
        <v/>
      </c>
      <c r="MJ97" s="143">
        <f t="shared" si="139"/>
        <v>0</v>
      </c>
      <c r="MK97" s="143"/>
      <c r="ML97" s="143"/>
      <c r="MM97" s="142">
        <f t="shared" si="140"/>
        <v>0</v>
      </c>
      <c r="MN97" s="142">
        <f t="shared" si="141"/>
        <v>0</v>
      </c>
      <c r="MO97" s="142">
        <f t="shared" si="142"/>
        <v>2887</v>
      </c>
      <c r="MQ97" s="142"/>
      <c r="MR97" s="143"/>
      <c r="MS97" s="105"/>
      <c r="MT97" s="105"/>
      <c r="MU97" s="105"/>
      <c r="MV97" s="105"/>
      <c r="MW97" s="105"/>
      <c r="MX97" s="105"/>
      <c r="MY97" s="105"/>
      <c r="MZ97" s="105">
        <f t="shared" si="152"/>
        <v>2778</v>
      </c>
      <c r="NA97" s="105">
        <f t="shared" si="156"/>
        <v>0</v>
      </c>
      <c r="NB97" s="105">
        <f t="shared" si="153"/>
        <v>109</v>
      </c>
      <c r="NC97" s="105">
        <f t="shared" si="121"/>
        <v>0</v>
      </c>
      <c r="ND97" s="144" t="str">
        <f t="shared" si="143"/>
        <v/>
      </c>
      <c r="NE97" s="144" t="str">
        <f t="shared" si="144"/>
        <v/>
      </c>
    </row>
    <row r="98" ht="15" spans="2:369">
      <c r="B98" s="138" t="s">
        <v>1054</v>
      </c>
      <c r="C98" s="105"/>
      <c r="D98" s="105"/>
      <c r="E98" s="105"/>
      <c r="F98" s="105"/>
      <c r="G98" s="105"/>
      <c r="H98" s="105"/>
      <c r="I98" s="105">
        <v>1331</v>
      </c>
      <c r="J98" s="105">
        <v>1296</v>
      </c>
      <c r="K98" s="105">
        <v>2079</v>
      </c>
      <c r="L98" s="105">
        <v>2060</v>
      </c>
      <c r="M98" s="105">
        <v>3349</v>
      </c>
      <c r="N98" s="105">
        <v>2698</v>
      </c>
      <c r="O98" s="105">
        <v>1803</v>
      </c>
      <c r="P98" s="105">
        <v>654</v>
      </c>
      <c r="Q98" s="105">
        <v>1356</v>
      </c>
      <c r="R98" s="105">
        <v>1508</v>
      </c>
      <c r="S98" s="105">
        <v>935</v>
      </c>
      <c r="T98" s="105">
        <v>434</v>
      </c>
      <c r="U98" s="105">
        <v>436</v>
      </c>
      <c r="V98" s="105">
        <v>460</v>
      </c>
      <c r="W98" s="105">
        <v>288</v>
      </c>
      <c r="X98" s="105">
        <v>139</v>
      </c>
      <c r="Y98" s="105">
        <v>93</v>
      </c>
      <c r="Z98" s="105">
        <v>633</v>
      </c>
      <c r="AA98" s="105">
        <v>105</v>
      </c>
      <c r="AB98" s="105">
        <v>36</v>
      </c>
      <c r="AC98" s="105">
        <v>54</v>
      </c>
      <c r="AD98" s="105">
        <v>248</v>
      </c>
      <c r="AE98" s="105">
        <v>751</v>
      </c>
      <c r="AF98" s="105">
        <v>1263</v>
      </c>
      <c r="AG98" s="105">
        <v>923</v>
      </c>
      <c r="AH98" s="105">
        <v>1125</v>
      </c>
      <c r="AI98" s="105">
        <v>1482</v>
      </c>
      <c r="AJ98" s="105">
        <v>1477</v>
      </c>
      <c r="AK98" s="105">
        <v>1387</v>
      </c>
      <c r="AL98" s="105">
        <v>2009</v>
      </c>
      <c r="AM98" s="105">
        <v>1660</v>
      </c>
      <c r="AN98" s="105">
        <v>1327</v>
      </c>
      <c r="AO98" s="105">
        <v>1529</v>
      </c>
      <c r="AP98" s="105">
        <v>1523</v>
      </c>
      <c r="AQ98" s="105">
        <v>1412</v>
      </c>
      <c r="AR98" s="105">
        <v>1498</v>
      </c>
      <c r="AS98" s="105">
        <v>1702</v>
      </c>
      <c r="AT98" s="105">
        <v>1738</v>
      </c>
      <c r="AU98" s="105">
        <v>1978</v>
      </c>
      <c r="AV98" s="105">
        <v>218</v>
      </c>
      <c r="AW98" s="105">
        <v>2683</v>
      </c>
      <c r="AX98" s="105">
        <v>2782</v>
      </c>
      <c r="AY98" s="105">
        <v>1531</v>
      </c>
      <c r="AZ98" s="105">
        <v>1084</v>
      </c>
      <c r="BA98" s="105">
        <v>1726</v>
      </c>
      <c r="BB98" s="105">
        <v>1251</v>
      </c>
      <c r="BC98" s="105">
        <v>746</v>
      </c>
      <c r="BD98" s="105">
        <v>1684</v>
      </c>
      <c r="BE98" s="105">
        <v>1414</v>
      </c>
      <c r="BF98" s="105">
        <v>1552</v>
      </c>
      <c r="BG98" s="105">
        <v>1412</v>
      </c>
      <c r="BH98" s="105">
        <v>737</v>
      </c>
      <c r="BI98" s="105">
        <v>705</v>
      </c>
      <c r="BJ98" s="105">
        <v>538</v>
      </c>
      <c r="BK98" s="105">
        <v>178</v>
      </c>
      <c r="BL98" s="105">
        <v>395</v>
      </c>
      <c r="BM98" s="105">
        <v>346</v>
      </c>
      <c r="BN98" s="105">
        <v>0</v>
      </c>
      <c r="BO98" s="105">
        <v>56</v>
      </c>
      <c r="BP98" s="105">
        <v>588</v>
      </c>
      <c r="BQ98" s="105">
        <v>1917</v>
      </c>
      <c r="BR98" s="105">
        <v>2388</v>
      </c>
      <c r="BS98" s="105">
        <v>2139</v>
      </c>
      <c r="BT98" s="105">
        <v>2251</v>
      </c>
      <c r="BU98" s="105">
        <v>1658</v>
      </c>
      <c r="BV98" s="105">
        <v>1584</v>
      </c>
      <c r="BW98" s="105">
        <v>615</v>
      </c>
      <c r="BX98" s="105">
        <v>414</v>
      </c>
      <c r="BY98" s="105">
        <v>802</v>
      </c>
      <c r="BZ98" s="139">
        <f t="shared" si="122"/>
        <v>1.31791907514451</v>
      </c>
      <c r="CA98" s="139">
        <f t="shared" si="123"/>
        <v>0.93719806763285</v>
      </c>
      <c r="CB98" s="140">
        <f t="shared" si="124"/>
        <v>18108</v>
      </c>
      <c r="CC98" s="140">
        <f t="shared" si="157"/>
        <v>8739</v>
      </c>
      <c r="CD98" s="140">
        <f t="shared" si="158"/>
        <v>10860</v>
      </c>
      <c r="CE98" s="141">
        <f t="shared" si="125"/>
        <v>20050</v>
      </c>
      <c r="CF98" s="141">
        <f t="shared" si="126"/>
        <v>14380</v>
      </c>
      <c r="CG98" s="141">
        <f t="shared" si="127"/>
        <v>13500</v>
      </c>
      <c r="CH98" s="141">
        <f t="shared" si="128"/>
        <v>1831</v>
      </c>
      <c r="CI98" s="142">
        <f t="shared" si="159"/>
        <v>3530</v>
      </c>
      <c r="CJ98" s="142">
        <f t="shared" si="160"/>
        <v>4873</v>
      </c>
      <c r="CK98" s="143">
        <f t="shared" si="161"/>
        <v>4516</v>
      </c>
      <c r="CL98" s="105">
        <f t="shared" si="162"/>
        <v>4433</v>
      </c>
      <c r="CM98" s="105">
        <f t="shared" si="163"/>
        <v>5418</v>
      </c>
      <c r="CN98" s="105">
        <f t="shared" si="164"/>
        <v>5683</v>
      </c>
      <c r="CO98" s="105">
        <f t="shared" si="165"/>
        <v>4341</v>
      </c>
      <c r="CP98" s="105">
        <f t="shared" si="166"/>
        <v>3681</v>
      </c>
      <c r="CQ98" s="105">
        <f t="shared" si="167"/>
        <v>4378</v>
      </c>
      <c r="CR98" s="105">
        <f t="shared" si="149"/>
        <v>1980</v>
      </c>
      <c r="CS98" s="105">
        <f t="shared" si="154"/>
        <v>919</v>
      </c>
      <c r="CT98" s="105">
        <f t="shared" si="116"/>
        <v>644</v>
      </c>
      <c r="CU98" s="105">
        <f t="shared" si="117"/>
        <v>6444</v>
      </c>
      <c r="CV98" s="105">
        <f t="shared" si="118"/>
        <v>5493</v>
      </c>
      <c r="CW98" s="139">
        <f t="shared" si="119"/>
        <v>1.77424242424242</v>
      </c>
      <c r="CX98" s="139">
        <f t="shared" si="120"/>
        <v>-0.147579143389199</v>
      </c>
      <c r="CY98" s="131"/>
      <c r="CZ98" s="138" t="s">
        <v>1117</v>
      </c>
      <c r="DA98" s="138" t="s">
        <v>1117</v>
      </c>
      <c r="DB98" s="105"/>
      <c r="DC98" s="105"/>
      <c r="DD98" s="105"/>
      <c r="DE98" s="105"/>
      <c r="DF98" s="105"/>
      <c r="DG98" s="105"/>
      <c r="DH98" s="105"/>
      <c r="DI98" s="105"/>
      <c r="DJ98" s="105"/>
      <c r="DK98" s="105"/>
      <c r="DL98" s="105"/>
      <c r="DM98" s="105"/>
      <c r="DN98" s="105"/>
      <c r="DO98" s="105"/>
      <c r="DP98" s="105"/>
      <c r="DQ98" s="105"/>
      <c r="DR98" s="105"/>
      <c r="DS98" s="105"/>
      <c r="DT98" s="105"/>
      <c r="DU98" s="105"/>
      <c r="DV98" s="105"/>
      <c r="DW98" s="105"/>
      <c r="DX98" s="105"/>
      <c r="DY98" s="105"/>
      <c r="DZ98" s="105"/>
      <c r="EA98" s="105"/>
      <c r="EB98" s="105"/>
      <c r="EC98" s="105"/>
      <c r="ED98" s="105"/>
      <c r="EE98" s="105"/>
      <c r="EF98" s="105"/>
      <c r="EG98" s="105"/>
      <c r="EH98" s="105"/>
      <c r="EI98" s="105"/>
      <c r="EJ98" s="105"/>
      <c r="EK98" s="105"/>
      <c r="EL98" s="105"/>
      <c r="EM98" s="105"/>
      <c r="EN98" s="105"/>
      <c r="EO98" s="105"/>
      <c r="EP98" s="105"/>
      <c r="EQ98" s="105"/>
      <c r="ER98" s="105"/>
      <c r="ES98" s="105"/>
      <c r="ET98" s="105"/>
      <c r="EU98" s="105">
        <v>88</v>
      </c>
      <c r="EV98" s="105">
        <v>275</v>
      </c>
      <c r="EW98" s="105">
        <v>423</v>
      </c>
      <c r="EX98" s="105">
        <v>35</v>
      </c>
      <c r="EY98" s="105">
        <v>51</v>
      </c>
      <c r="EZ98" s="105">
        <v>497</v>
      </c>
      <c r="FA98" s="105">
        <v>378</v>
      </c>
      <c r="FB98" s="105">
        <v>198</v>
      </c>
      <c r="FC98" s="105">
        <v>253</v>
      </c>
      <c r="FD98" s="105">
        <v>186</v>
      </c>
      <c r="FE98" s="105">
        <v>275</v>
      </c>
      <c r="FF98" s="105">
        <v>347</v>
      </c>
      <c r="FG98" s="105">
        <v>593</v>
      </c>
      <c r="FH98" s="105">
        <v>116</v>
      </c>
      <c r="FI98" s="105">
        <v>895</v>
      </c>
      <c r="FJ98" s="105">
        <v>781</v>
      </c>
      <c r="FK98" s="105">
        <v>152</v>
      </c>
      <c r="FL98" s="105">
        <v>38</v>
      </c>
      <c r="FM98" s="105">
        <v>60</v>
      </c>
      <c r="FN98" s="105">
        <v>106</v>
      </c>
      <c r="FO98" s="105">
        <v>80</v>
      </c>
      <c r="FP98" s="105">
        <v>176</v>
      </c>
      <c r="FQ98" s="105">
        <v>212</v>
      </c>
      <c r="FR98" s="105">
        <v>379</v>
      </c>
      <c r="FS98" s="105">
        <v>547</v>
      </c>
      <c r="FT98" s="105">
        <v>649</v>
      </c>
      <c r="FU98" s="105">
        <v>446</v>
      </c>
      <c r="FV98" s="105">
        <v>369</v>
      </c>
      <c r="FW98" s="105">
        <v>6</v>
      </c>
      <c r="FX98" s="105">
        <v>45</v>
      </c>
      <c r="FY98" s="144">
        <f t="shared" si="129"/>
        <v>2.18421052631579</v>
      </c>
      <c r="FZ98" s="144">
        <f t="shared" si="130"/>
        <v>6.5</v>
      </c>
      <c r="GA98" s="140">
        <f t="shared" si="131"/>
        <v>0</v>
      </c>
      <c r="GB98" s="140">
        <v>0</v>
      </c>
      <c r="GC98" s="140">
        <v>0</v>
      </c>
      <c r="GD98" s="141">
        <f t="shared" si="132"/>
        <v>786</v>
      </c>
      <c r="GE98" s="141">
        <f t="shared" si="133"/>
        <v>3824</v>
      </c>
      <c r="GF98" s="141">
        <f t="shared" si="134"/>
        <v>3626</v>
      </c>
      <c r="GG98" s="141">
        <f t="shared" si="135"/>
        <v>420</v>
      </c>
      <c r="GH98" s="142">
        <v>0</v>
      </c>
      <c r="GI98" s="142">
        <v>0</v>
      </c>
      <c r="GJ98" s="142">
        <v>0</v>
      </c>
      <c r="GK98" s="143">
        <v>0</v>
      </c>
      <c r="GL98" s="105">
        <v>0</v>
      </c>
      <c r="GM98" s="105">
        <v>0</v>
      </c>
      <c r="GN98" s="105">
        <v>786</v>
      </c>
      <c r="GO98" s="105">
        <v>583</v>
      </c>
      <c r="GP98" s="105">
        <v>829</v>
      </c>
      <c r="GQ98" s="105">
        <f t="shared" si="145"/>
        <v>808</v>
      </c>
      <c r="GR98" s="105">
        <f t="shared" si="178"/>
        <v>1604</v>
      </c>
      <c r="GS98" s="105">
        <f t="shared" si="147"/>
        <v>971</v>
      </c>
      <c r="GT98" s="105">
        <f t="shared" si="150"/>
        <v>246</v>
      </c>
      <c r="GU98" s="105">
        <f t="shared" si="151"/>
        <v>767</v>
      </c>
      <c r="GV98" s="105">
        <f t="shared" si="136"/>
        <v>1642</v>
      </c>
      <c r="GW98" s="139">
        <f t="shared" si="176"/>
        <v>0.0236907730673317</v>
      </c>
      <c r="GX98" s="139">
        <f t="shared" si="177"/>
        <v>1.14080834419817</v>
      </c>
      <c r="GY98" s="147"/>
      <c r="GZ98" s="145" t="s">
        <v>1118</v>
      </c>
      <c r="HA98" s="105"/>
      <c r="HB98" s="105"/>
      <c r="HC98" s="105"/>
      <c r="HD98" s="105"/>
      <c r="HE98" s="105"/>
      <c r="HF98" s="105"/>
      <c r="HG98" s="105"/>
      <c r="HH98" s="105"/>
      <c r="HI98" s="105"/>
      <c r="HJ98" s="105"/>
      <c r="HK98" s="105"/>
      <c r="HL98" s="105"/>
      <c r="HM98" s="105"/>
      <c r="HN98" s="105"/>
      <c r="HO98" s="105"/>
      <c r="HP98" s="105"/>
      <c r="HQ98" s="105"/>
      <c r="HR98" s="105"/>
      <c r="HS98" s="105"/>
      <c r="HT98" s="105"/>
      <c r="HU98" s="105"/>
      <c r="HV98" s="105"/>
      <c r="HW98" s="105"/>
      <c r="HX98" s="105"/>
      <c r="HY98" s="105"/>
      <c r="HZ98" s="105"/>
      <c r="IA98" s="105"/>
      <c r="IB98" s="105"/>
      <c r="IC98" s="105"/>
      <c r="ID98" s="105"/>
      <c r="IE98" s="105"/>
      <c r="IF98" s="105"/>
      <c r="IG98" s="105"/>
      <c r="IH98" s="105"/>
      <c r="II98" s="105"/>
      <c r="IJ98" s="105"/>
      <c r="IK98" s="105"/>
      <c r="IL98" s="105"/>
      <c r="IM98" s="105"/>
      <c r="IN98" s="105"/>
      <c r="IO98" s="105"/>
      <c r="IP98" s="105"/>
      <c r="IQ98" s="105"/>
      <c r="IR98" s="105"/>
      <c r="IS98" s="105"/>
      <c r="IT98" s="105"/>
      <c r="IU98" s="105"/>
      <c r="IV98" s="105"/>
      <c r="IW98" s="105"/>
      <c r="IX98" s="105"/>
      <c r="IY98" s="105"/>
      <c r="IZ98" s="105"/>
      <c r="JA98" s="105"/>
      <c r="JB98" s="105"/>
      <c r="JC98" s="105"/>
      <c r="JD98" s="105"/>
      <c r="JE98" s="105"/>
      <c r="JF98" s="105"/>
      <c r="JG98" s="105"/>
      <c r="JH98" s="105"/>
      <c r="JI98" s="145" t="s">
        <v>1118</v>
      </c>
      <c r="JJ98" s="105"/>
      <c r="JK98" s="105"/>
      <c r="JL98" s="105"/>
      <c r="JM98" s="105"/>
      <c r="JN98" s="105"/>
      <c r="JO98" s="105"/>
      <c r="JP98" s="105"/>
      <c r="JQ98" s="105"/>
      <c r="JR98" s="105"/>
      <c r="JS98" s="105"/>
      <c r="JT98" s="105"/>
      <c r="JU98" s="105"/>
      <c r="JV98" s="105"/>
      <c r="JW98" s="105"/>
      <c r="JX98" s="105"/>
      <c r="JY98" s="105"/>
      <c r="JZ98" s="105"/>
      <c r="KA98" s="105"/>
      <c r="KB98" s="105"/>
      <c r="KC98" s="105"/>
      <c r="KD98" s="105"/>
      <c r="KE98" s="105"/>
      <c r="KF98" s="105"/>
      <c r="KG98" s="105"/>
      <c r="KH98" s="105"/>
      <c r="KI98" s="105"/>
      <c r="KJ98" s="105"/>
      <c r="KK98" s="105"/>
      <c r="KL98" s="105"/>
      <c r="KM98" s="105"/>
      <c r="KN98" s="105"/>
      <c r="KO98" s="105"/>
      <c r="KP98" s="105"/>
      <c r="KQ98" s="105"/>
      <c r="KR98" s="105"/>
      <c r="KS98" s="105"/>
      <c r="KT98" s="105"/>
      <c r="KU98" s="105"/>
      <c r="KV98" s="105"/>
      <c r="KW98" s="105"/>
      <c r="KX98" s="105"/>
      <c r="KY98" s="105"/>
      <c r="KZ98" s="105"/>
      <c r="LA98" s="105"/>
      <c r="LB98" s="105"/>
      <c r="LC98" s="105"/>
      <c r="LD98" s="105"/>
      <c r="LE98" s="105"/>
      <c r="LF98" s="105"/>
      <c r="LG98" s="105"/>
      <c r="LH98" s="105"/>
      <c r="LI98" s="105"/>
      <c r="LJ98" s="105"/>
      <c r="LK98" s="105"/>
      <c r="LL98" s="105"/>
      <c r="LM98" s="105"/>
      <c r="LN98" s="105"/>
      <c r="LO98" s="105"/>
      <c r="LP98" s="105"/>
      <c r="LQ98" s="105"/>
      <c r="LR98" s="105"/>
      <c r="LS98" s="105">
        <v>790</v>
      </c>
      <c r="LT98" s="105">
        <v>135</v>
      </c>
      <c r="LU98" s="105">
        <v>404</v>
      </c>
      <c r="LV98" s="105">
        <v>956</v>
      </c>
      <c r="LW98" s="105">
        <v>42</v>
      </c>
      <c r="LX98" s="105">
        <v>50</v>
      </c>
      <c r="LY98" s="105">
        <v>50</v>
      </c>
      <c r="LZ98" s="105">
        <v>55</v>
      </c>
      <c r="MA98" s="105">
        <v>101</v>
      </c>
      <c r="MB98" s="105">
        <v>15</v>
      </c>
      <c r="MC98" s="105">
        <v>8</v>
      </c>
      <c r="MD98" s="105">
        <v>56</v>
      </c>
      <c r="ME98" s="105">
        <v>28</v>
      </c>
      <c r="MF98" s="105">
        <v>457</v>
      </c>
      <c r="MG98" s="144">
        <f t="shared" si="137"/>
        <v>2.38518518518519</v>
      </c>
      <c r="MH98" s="144">
        <f t="shared" si="138"/>
        <v>15.3214285714286</v>
      </c>
      <c r="MJ98" s="143">
        <f t="shared" si="139"/>
        <v>0</v>
      </c>
      <c r="MK98" s="143"/>
      <c r="ML98" s="143"/>
      <c r="MM98" s="142">
        <f t="shared" si="140"/>
        <v>0</v>
      </c>
      <c r="MN98" s="142">
        <f t="shared" si="141"/>
        <v>0</v>
      </c>
      <c r="MO98" s="142">
        <f t="shared" si="142"/>
        <v>2606</v>
      </c>
      <c r="MQ98" s="142"/>
      <c r="MR98" s="143"/>
      <c r="MS98" s="105"/>
      <c r="MT98" s="105"/>
      <c r="MU98" s="105"/>
      <c r="MV98" s="105"/>
      <c r="MW98" s="105"/>
      <c r="MX98" s="105"/>
      <c r="MY98" s="105"/>
      <c r="MZ98" s="105">
        <f t="shared" si="152"/>
        <v>925</v>
      </c>
      <c r="NA98" s="105">
        <f t="shared" si="156"/>
        <v>1402</v>
      </c>
      <c r="NB98" s="105">
        <f t="shared" si="153"/>
        <v>155</v>
      </c>
      <c r="NC98" s="105">
        <f t="shared" si="121"/>
        <v>124</v>
      </c>
      <c r="ND98" s="144" t="str">
        <f t="shared" si="143"/>
        <v/>
      </c>
      <c r="NE98" s="144">
        <f t="shared" si="144"/>
        <v>-0.2</v>
      </c>
    </row>
    <row r="99" ht="15" spans="2:369">
      <c r="B99" s="138" t="s">
        <v>1082</v>
      </c>
      <c r="C99" s="105">
        <v>28</v>
      </c>
      <c r="D99" s="105">
        <v>5</v>
      </c>
      <c r="E99" s="105">
        <v>249</v>
      </c>
      <c r="F99" s="105"/>
      <c r="G99" s="105"/>
      <c r="H99" s="105"/>
      <c r="I99" s="105"/>
      <c r="J99" s="105"/>
      <c r="K99" s="105">
        <v>1508</v>
      </c>
      <c r="L99" s="105">
        <v>389</v>
      </c>
      <c r="M99" s="105">
        <v>1020</v>
      </c>
      <c r="N99" s="105">
        <v>2096</v>
      </c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>
        <v>1030</v>
      </c>
      <c r="AP99" s="105">
        <v>28</v>
      </c>
      <c r="AQ99" s="105">
        <v>440</v>
      </c>
      <c r="AR99" s="105">
        <v>157</v>
      </c>
      <c r="AS99" s="105">
        <v>57</v>
      </c>
      <c r="AT99" s="105"/>
      <c r="AU99" s="105">
        <v>199</v>
      </c>
      <c r="AV99" s="105"/>
      <c r="AW99" s="105">
        <v>78</v>
      </c>
      <c r="AX99" s="105">
        <v>230</v>
      </c>
      <c r="AY99" s="105">
        <v>90</v>
      </c>
      <c r="AZ99" s="105">
        <v>397</v>
      </c>
      <c r="BA99" s="105">
        <v>486</v>
      </c>
      <c r="BB99" s="105">
        <v>1020</v>
      </c>
      <c r="BC99" s="105">
        <v>280</v>
      </c>
      <c r="BD99" s="105">
        <v>57</v>
      </c>
      <c r="BE99" s="105">
        <v>127</v>
      </c>
      <c r="BF99" s="105">
        <v>214</v>
      </c>
      <c r="BG99" s="105">
        <v>896</v>
      </c>
      <c r="BH99" s="105">
        <v>718</v>
      </c>
      <c r="BI99" s="105">
        <v>1168</v>
      </c>
      <c r="BJ99" s="105">
        <v>496</v>
      </c>
      <c r="BK99" s="105">
        <v>590</v>
      </c>
      <c r="BL99" s="105">
        <v>359</v>
      </c>
      <c r="BM99" s="105">
        <v>12</v>
      </c>
      <c r="BN99" s="105">
        <v>1</v>
      </c>
      <c r="BO99" s="105">
        <v>0</v>
      </c>
      <c r="BP99" s="105">
        <v>0</v>
      </c>
      <c r="BQ99" s="105">
        <v>0</v>
      </c>
      <c r="BR99" s="105">
        <v>171</v>
      </c>
      <c r="BS99" s="105">
        <v>100</v>
      </c>
      <c r="BT99" s="105">
        <v>17</v>
      </c>
      <c r="BU99" s="105">
        <v>1483</v>
      </c>
      <c r="BV99" s="105">
        <v>0</v>
      </c>
      <c r="BW99" s="105">
        <v>0</v>
      </c>
      <c r="BX99" s="105">
        <v>0</v>
      </c>
      <c r="BY99" s="105">
        <v>0</v>
      </c>
      <c r="BZ99" s="139" t="str">
        <f t="shared" si="122"/>
        <v/>
      </c>
      <c r="CA99" s="139" t="str">
        <f t="shared" si="123"/>
        <v/>
      </c>
      <c r="CB99" s="140">
        <f t="shared" si="124"/>
        <v>5295</v>
      </c>
      <c r="CC99" s="140">
        <f t="shared" si="157"/>
        <v>0</v>
      </c>
      <c r="CD99" s="140">
        <f t="shared" si="158"/>
        <v>0</v>
      </c>
      <c r="CE99" s="141">
        <f t="shared" si="125"/>
        <v>2219</v>
      </c>
      <c r="CF99" s="141">
        <f t="shared" si="126"/>
        <v>5949</v>
      </c>
      <c r="CG99" s="141">
        <f t="shared" si="127"/>
        <v>2733</v>
      </c>
      <c r="CH99" s="141">
        <f t="shared" si="128"/>
        <v>0</v>
      </c>
      <c r="CI99" s="142">
        <f t="shared" si="159"/>
        <v>0</v>
      </c>
      <c r="CJ99" s="142">
        <f t="shared" si="160"/>
        <v>0</v>
      </c>
      <c r="CK99" s="143">
        <f t="shared" si="161"/>
        <v>1030</v>
      </c>
      <c r="CL99" s="105">
        <f t="shared" si="162"/>
        <v>625</v>
      </c>
      <c r="CM99" s="105">
        <f t="shared" si="163"/>
        <v>256</v>
      </c>
      <c r="CN99" s="105">
        <f t="shared" si="164"/>
        <v>308</v>
      </c>
      <c r="CO99" s="105">
        <f t="shared" si="165"/>
        <v>973</v>
      </c>
      <c r="CP99" s="105">
        <f t="shared" si="166"/>
        <v>1357</v>
      </c>
      <c r="CQ99" s="105">
        <f t="shared" si="167"/>
        <v>1237</v>
      </c>
      <c r="CR99" s="105">
        <f t="shared" si="149"/>
        <v>2382</v>
      </c>
      <c r="CS99" s="105">
        <f t="shared" si="154"/>
        <v>961</v>
      </c>
      <c r="CT99" s="105">
        <f t="shared" si="116"/>
        <v>1</v>
      </c>
      <c r="CU99" s="105">
        <f t="shared" si="117"/>
        <v>271</v>
      </c>
      <c r="CV99" s="105">
        <f t="shared" si="118"/>
        <v>1500</v>
      </c>
      <c r="CW99" s="139">
        <f t="shared" si="119"/>
        <v>-0.370277078085642</v>
      </c>
      <c r="CX99" s="139">
        <f t="shared" si="120"/>
        <v>4.53505535055351</v>
      </c>
      <c r="CY99" s="131"/>
      <c r="CZ99" s="145" t="s">
        <v>1078</v>
      </c>
      <c r="DA99" s="145" t="s">
        <v>1078</v>
      </c>
      <c r="DB99" s="105"/>
      <c r="DC99" s="105"/>
      <c r="DD99" s="105"/>
      <c r="DE99" s="105"/>
      <c r="DF99" s="105"/>
      <c r="DG99" s="105"/>
      <c r="DH99" s="105"/>
      <c r="DI99" s="105"/>
      <c r="DJ99" s="105"/>
      <c r="DK99" s="105"/>
      <c r="DL99" s="105"/>
      <c r="DM99" s="105"/>
      <c r="DN99" s="105"/>
      <c r="DO99" s="105"/>
      <c r="DP99" s="105"/>
      <c r="DQ99" s="105"/>
      <c r="DR99" s="105"/>
      <c r="DS99" s="105"/>
      <c r="DT99" s="105"/>
      <c r="DU99" s="105"/>
      <c r="DV99" s="105"/>
      <c r="DW99" s="105"/>
      <c r="DX99" s="105"/>
      <c r="DY99" s="105"/>
      <c r="DZ99" s="105"/>
      <c r="EA99" s="105"/>
      <c r="EB99" s="105"/>
      <c r="EC99" s="105"/>
      <c r="ED99" s="105"/>
      <c r="EE99" s="105"/>
      <c r="EF99" s="105"/>
      <c r="EG99" s="105"/>
      <c r="EH99" s="105"/>
      <c r="EI99" s="105"/>
      <c r="EJ99" s="105"/>
      <c r="EK99" s="105"/>
      <c r="EL99" s="105"/>
      <c r="EM99" s="105"/>
      <c r="EN99" s="105"/>
      <c r="EO99" s="105"/>
      <c r="EP99" s="105"/>
      <c r="EQ99" s="105"/>
      <c r="ER99" s="105"/>
      <c r="ES99" s="105"/>
      <c r="ET99" s="105"/>
      <c r="EU99" s="105"/>
      <c r="EV99" s="105"/>
      <c r="EW99" s="105"/>
      <c r="EX99" s="105"/>
      <c r="EY99" s="105"/>
      <c r="EZ99" s="105"/>
      <c r="FA99" s="105"/>
      <c r="FB99" s="105">
        <v>724</v>
      </c>
      <c r="FC99" s="105">
        <v>550</v>
      </c>
      <c r="FD99" s="105">
        <v>374</v>
      </c>
      <c r="FE99" s="105">
        <v>637</v>
      </c>
      <c r="FF99" s="105">
        <v>344</v>
      </c>
      <c r="FG99" s="105">
        <v>1672</v>
      </c>
      <c r="FH99" s="105">
        <v>1730</v>
      </c>
      <c r="FI99" s="105">
        <v>1232</v>
      </c>
      <c r="FJ99" s="105">
        <v>608</v>
      </c>
      <c r="FK99" s="105">
        <v>924</v>
      </c>
      <c r="FL99" s="105">
        <v>883</v>
      </c>
      <c r="FM99" s="105">
        <v>131</v>
      </c>
      <c r="FN99" s="105">
        <v>181</v>
      </c>
      <c r="FO99" s="105">
        <v>155</v>
      </c>
      <c r="FP99" s="105">
        <v>142</v>
      </c>
      <c r="FQ99" s="105">
        <v>1103</v>
      </c>
      <c r="FR99" s="105">
        <v>1465</v>
      </c>
      <c r="FS99" s="105">
        <v>1532</v>
      </c>
      <c r="FT99" s="105">
        <v>3943</v>
      </c>
      <c r="FU99" s="105">
        <v>2533</v>
      </c>
      <c r="FV99" s="105">
        <v>975</v>
      </c>
      <c r="FW99" s="105">
        <v>251</v>
      </c>
      <c r="FX99" s="105">
        <v>1335</v>
      </c>
      <c r="FY99" s="144">
        <f t="shared" si="129"/>
        <v>2.5118912797282</v>
      </c>
      <c r="FZ99" s="144">
        <f t="shared" si="130"/>
        <v>4.31872509960159</v>
      </c>
      <c r="GA99" s="140">
        <f t="shared" si="131"/>
        <v>0</v>
      </c>
      <c r="GB99" s="140">
        <v>0</v>
      </c>
      <c r="GC99" s="140">
        <v>0</v>
      </c>
      <c r="GD99" s="141">
        <f t="shared" si="132"/>
        <v>0</v>
      </c>
      <c r="GE99" s="141">
        <f t="shared" si="133"/>
        <v>7263</v>
      </c>
      <c r="GF99" s="141">
        <f t="shared" si="134"/>
        <v>13600</v>
      </c>
      <c r="GG99" s="141">
        <f t="shared" si="135"/>
        <v>2561</v>
      </c>
      <c r="GH99" s="142">
        <v>0</v>
      </c>
      <c r="GI99" s="142">
        <v>0</v>
      </c>
      <c r="GJ99" s="142">
        <v>0</v>
      </c>
      <c r="GK99" s="143">
        <v>0</v>
      </c>
      <c r="GL99" s="105">
        <v>0</v>
      </c>
      <c r="GM99" s="105">
        <v>0</v>
      </c>
      <c r="GN99" s="105">
        <v>0</v>
      </c>
      <c r="GO99" s="105" t="s">
        <v>956</v>
      </c>
      <c r="GP99" s="105">
        <v>1274</v>
      </c>
      <c r="GQ99" s="105">
        <f t="shared" si="145"/>
        <v>1355</v>
      </c>
      <c r="GR99" s="105">
        <f t="shared" si="178"/>
        <v>4634</v>
      </c>
      <c r="GS99" s="105">
        <f t="shared" si="147"/>
        <v>2415</v>
      </c>
      <c r="GT99" s="105">
        <f t="shared" si="150"/>
        <v>467</v>
      </c>
      <c r="GU99" s="105">
        <f t="shared" si="151"/>
        <v>2710</v>
      </c>
      <c r="GV99" s="105">
        <f t="shared" si="136"/>
        <v>8008</v>
      </c>
      <c r="GW99" s="139">
        <f t="shared" si="176"/>
        <v>0.72809667673716</v>
      </c>
      <c r="GX99" s="139">
        <f t="shared" si="177"/>
        <v>1.9549815498155</v>
      </c>
      <c r="GY99" s="147"/>
      <c r="GZ99" s="145" t="s">
        <v>1119</v>
      </c>
      <c r="HA99" s="105"/>
      <c r="HB99" s="105"/>
      <c r="HC99" s="105"/>
      <c r="HD99" s="105"/>
      <c r="HE99" s="105"/>
      <c r="HF99" s="105"/>
      <c r="HG99" s="105"/>
      <c r="HH99" s="105"/>
      <c r="HI99" s="105"/>
      <c r="HJ99" s="105"/>
      <c r="HK99" s="105"/>
      <c r="HL99" s="105"/>
      <c r="HM99" s="105"/>
      <c r="HN99" s="105"/>
      <c r="HO99" s="105"/>
      <c r="HP99" s="105"/>
      <c r="HQ99" s="105"/>
      <c r="HR99" s="105"/>
      <c r="HS99" s="105"/>
      <c r="HT99" s="105"/>
      <c r="HU99" s="105"/>
      <c r="HV99" s="105"/>
      <c r="HW99" s="105"/>
      <c r="HX99" s="105"/>
      <c r="HY99" s="105"/>
      <c r="HZ99" s="105"/>
      <c r="IA99" s="105"/>
      <c r="IB99" s="105"/>
      <c r="IC99" s="105"/>
      <c r="ID99" s="105"/>
      <c r="IE99" s="105"/>
      <c r="IF99" s="105"/>
      <c r="IG99" s="105"/>
      <c r="IH99" s="105"/>
      <c r="II99" s="105"/>
      <c r="IJ99" s="105"/>
      <c r="IK99" s="105"/>
      <c r="IL99" s="105"/>
      <c r="IM99" s="105"/>
      <c r="IN99" s="105"/>
      <c r="IO99" s="105"/>
      <c r="IP99" s="105"/>
      <c r="IQ99" s="105"/>
      <c r="IR99" s="105"/>
      <c r="IS99" s="105"/>
      <c r="IT99" s="105"/>
      <c r="IU99" s="105"/>
      <c r="IV99" s="105"/>
      <c r="IW99" s="105"/>
      <c r="IX99" s="105"/>
      <c r="IY99" s="105"/>
      <c r="IZ99" s="105"/>
      <c r="JA99" s="105"/>
      <c r="JB99" s="105"/>
      <c r="JC99" s="105"/>
      <c r="JD99" s="105"/>
      <c r="JE99" s="105"/>
      <c r="JF99" s="105"/>
      <c r="JG99" s="105"/>
      <c r="JH99" s="105"/>
      <c r="JI99" s="145" t="s">
        <v>1119</v>
      </c>
      <c r="JJ99" s="105"/>
      <c r="JK99" s="105"/>
      <c r="JL99" s="105"/>
      <c r="JM99" s="105"/>
      <c r="JN99" s="105"/>
      <c r="JO99" s="105"/>
      <c r="JP99" s="105"/>
      <c r="JQ99" s="105"/>
      <c r="JR99" s="105"/>
      <c r="JS99" s="105"/>
      <c r="JT99" s="105"/>
      <c r="JU99" s="105"/>
      <c r="JV99" s="105"/>
      <c r="JW99" s="105"/>
      <c r="JX99" s="105"/>
      <c r="JY99" s="105"/>
      <c r="JZ99" s="105"/>
      <c r="KA99" s="105"/>
      <c r="KB99" s="105"/>
      <c r="KC99" s="105"/>
      <c r="KD99" s="105"/>
      <c r="KE99" s="105"/>
      <c r="KF99" s="105"/>
      <c r="KG99" s="105"/>
      <c r="KH99" s="105"/>
      <c r="KI99" s="105"/>
      <c r="KJ99" s="105"/>
      <c r="KK99" s="105"/>
      <c r="KL99" s="105"/>
      <c r="KM99" s="105"/>
      <c r="KN99" s="105"/>
      <c r="KO99" s="105"/>
      <c r="KP99" s="105"/>
      <c r="KQ99" s="105"/>
      <c r="KR99" s="105"/>
      <c r="KS99" s="105"/>
      <c r="KT99" s="105"/>
      <c r="KU99" s="105"/>
      <c r="KV99" s="105"/>
      <c r="KW99" s="105"/>
      <c r="KX99" s="105"/>
      <c r="KY99" s="105"/>
      <c r="KZ99" s="105"/>
      <c r="LA99" s="105"/>
      <c r="LB99" s="105"/>
      <c r="LC99" s="105"/>
      <c r="LD99" s="105"/>
      <c r="LE99" s="105"/>
      <c r="LF99" s="105"/>
      <c r="LG99" s="105"/>
      <c r="LH99" s="105"/>
      <c r="LI99" s="105"/>
      <c r="LJ99" s="105"/>
      <c r="LK99" s="105"/>
      <c r="LL99" s="105"/>
      <c r="LM99" s="105"/>
      <c r="LN99" s="105"/>
      <c r="LO99" s="105"/>
      <c r="LP99" s="105"/>
      <c r="LQ99" s="105"/>
      <c r="LR99" s="105"/>
      <c r="LS99" s="105">
        <v>789</v>
      </c>
      <c r="LT99" s="105">
        <v>1068</v>
      </c>
      <c r="LU99" s="105">
        <v>2238</v>
      </c>
      <c r="LV99" s="105">
        <v>1302</v>
      </c>
      <c r="LW99" s="105">
        <v>3271</v>
      </c>
      <c r="LX99" s="105">
        <v>3042</v>
      </c>
      <c r="LY99" s="105">
        <v>4316</v>
      </c>
      <c r="LZ99" s="105">
        <v>200</v>
      </c>
      <c r="MA99" s="105">
        <v>7</v>
      </c>
      <c r="MB99" s="105">
        <v>1</v>
      </c>
      <c r="MC99" s="105">
        <v>5</v>
      </c>
      <c r="MD99" s="105">
        <v>0</v>
      </c>
      <c r="ME99" s="105">
        <v>0</v>
      </c>
      <c r="MF99" s="105">
        <v>107</v>
      </c>
      <c r="MG99" s="144">
        <f t="shared" si="137"/>
        <v>-0.899812734082397</v>
      </c>
      <c r="MH99" s="144" t="str">
        <f t="shared" si="138"/>
        <v/>
      </c>
      <c r="MJ99" s="143">
        <f t="shared" si="139"/>
        <v>0</v>
      </c>
      <c r="MK99" s="143"/>
      <c r="ML99" s="143"/>
      <c r="MM99" s="142">
        <f t="shared" si="140"/>
        <v>0</v>
      </c>
      <c r="MN99" s="142">
        <f t="shared" si="141"/>
        <v>0</v>
      </c>
      <c r="MO99" s="142">
        <f t="shared" si="142"/>
        <v>16239</v>
      </c>
      <c r="MQ99" s="142"/>
      <c r="MR99" s="143"/>
      <c r="MS99" s="105"/>
      <c r="MT99" s="105"/>
      <c r="MU99" s="105"/>
      <c r="MV99" s="105"/>
      <c r="MW99" s="105"/>
      <c r="MX99" s="105"/>
      <c r="MY99" s="105"/>
      <c r="MZ99" s="105">
        <f t="shared" si="152"/>
        <v>1857</v>
      </c>
      <c r="NA99" s="105">
        <f t="shared" si="156"/>
        <v>6811</v>
      </c>
      <c r="NB99" s="105">
        <f t="shared" si="153"/>
        <v>7558</v>
      </c>
      <c r="NC99" s="105">
        <f t="shared" si="121"/>
        <v>13</v>
      </c>
      <c r="ND99" s="144" t="str">
        <f t="shared" si="143"/>
        <v/>
      </c>
      <c r="NE99" s="144">
        <f t="shared" si="144"/>
        <v>-0.998279968245568</v>
      </c>
    </row>
    <row r="100" ht="15" spans="2:369">
      <c r="B100" s="138" t="s">
        <v>1066</v>
      </c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>
        <v>599</v>
      </c>
      <c r="P100" s="105">
        <v>600</v>
      </c>
      <c r="Q100" s="105">
        <v>1256</v>
      </c>
      <c r="R100" s="105">
        <v>2200</v>
      </c>
      <c r="S100" s="105">
        <v>2704</v>
      </c>
      <c r="T100" s="105">
        <v>2237</v>
      </c>
      <c r="U100" s="105">
        <v>1515</v>
      </c>
      <c r="V100" s="105">
        <v>306</v>
      </c>
      <c r="W100" s="105">
        <v>2185</v>
      </c>
      <c r="X100" s="105">
        <v>505</v>
      </c>
      <c r="Y100" s="105">
        <v>1016</v>
      </c>
      <c r="Z100" s="105">
        <v>1485</v>
      </c>
      <c r="AA100" s="105">
        <v>630</v>
      </c>
      <c r="AB100" s="105"/>
      <c r="AC100" s="105">
        <v>789</v>
      </c>
      <c r="AD100" s="105">
        <v>1008</v>
      </c>
      <c r="AE100" s="105">
        <v>954</v>
      </c>
      <c r="AF100" s="105">
        <v>821</v>
      </c>
      <c r="AG100" s="105">
        <v>551</v>
      </c>
      <c r="AH100" s="105">
        <v>623</v>
      </c>
      <c r="AI100" s="105">
        <v>853</v>
      </c>
      <c r="AJ100" s="105">
        <v>815</v>
      </c>
      <c r="AK100" s="105">
        <v>1918</v>
      </c>
      <c r="AL100" s="105">
        <v>2729</v>
      </c>
      <c r="AM100" s="105">
        <v>2305</v>
      </c>
      <c r="AN100" s="105">
        <v>814</v>
      </c>
      <c r="AO100" s="105">
        <v>2247</v>
      </c>
      <c r="AP100" s="105">
        <v>2152</v>
      </c>
      <c r="AQ100" s="105">
        <v>1889</v>
      </c>
      <c r="AR100" s="105">
        <v>1835</v>
      </c>
      <c r="AS100" s="105">
        <v>1986</v>
      </c>
      <c r="AT100" s="105">
        <v>1049</v>
      </c>
      <c r="AU100" s="105">
        <v>2656</v>
      </c>
      <c r="AV100" s="105">
        <v>3657</v>
      </c>
      <c r="AW100" s="105">
        <v>5620</v>
      </c>
      <c r="AX100" s="105">
        <v>3511</v>
      </c>
      <c r="AY100" s="105">
        <v>2186</v>
      </c>
      <c r="AZ100" s="105">
        <v>629</v>
      </c>
      <c r="BA100" s="105">
        <v>1833</v>
      </c>
      <c r="BB100" s="105">
        <v>1724</v>
      </c>
      <c r="BC100" s="105">
        <v>2215</v>
      </c>
      <c r="BD100" s="105">
        <v>1652</v>
      </c>
      <c r="BE100" s="105">
        <v>1519</v>
      </c>
      <c r="BF100" s="105">
        <v>1155</v>
      </c>
      <c r="BG100" s="105">
        <v>1233</v>
      </c>
      <c r="BH100" s="105">
        <v>709</v>
      </c>
      <c r="BI100" s="105">
        <v>1005</v>
      </c>
      <c r="BJ100" s="105">
        <v>1476</v>
      </c>
      <c r="BK100" s="105">
        <v>558</v>
      </c>
      <c r="BL100" s="105">
        <v>866</v>
      </c>
      <c r="BM100" s="105">
        <v>759</v>
      </c>
      <c r="BN100" s="105">
        <v>0</v>
      </c>
      <c r="BO100" s="105">
        <v>0</v>
      </c>
      <c r="BP100" s="105">
        <v>434</v>
      </c>
      <c r="BQ100" s="105">
        <v>311</v>
      </c>
      <c r="BR100" s="105">
        <v>0</v>
      </c>
      <c r="BS100" s="105">
        <v>296</v>
      </c>
      <c r="BT100" s="105">
        <v>443</v>
      </c>
      <c r="BU100" s="105">
        <v>291</v>
      </c>
      <c r="BV100" s="105">
        <v>227</v>
      </c>
      <c r="BW100" s="105">
        <v>72</v>
      </c>
      <c r="BX100" s="105">
        <v>26</v>
      </c>
      <c r="BY100" s="105">
        <v>34</v>
      </c>
      <c r="BZ100" s="139">
        <f t="shared" si="122"/>
        <v>-0.955204216073781</v>
      </c>
      <c r="CA100" s="139">
        <f t="shared" si="123"/>
        <v>0.307692307692308</v>
      </c>
      <c r="CB100" s="140">
        <f t="shared" si="124"/>
        <v>0</v>
      </c>
      <c r="CC100" s="140">
        <f t="shared" si="157"/>
        <v>16608</v>
      </c>
      <c r="CD100" s="140">
        <f t="shared" si="158"/>
        <v>11691</v>
      </c>
      <c r="CE100" s="141">
        <f t="shared" si="125"/>
        <v>29721</v>
      </c>
      <c r="CF100" s="141">
        <f t="shared" si="126"/>
        <v>17336</v>
      </c>
      <c r="CG100" s="141">
        <f t="shared" si="127"/>
        <v>4185</v>
      </c>
      <c r="CH100" s="141">
        <f t="shared" si="128"/>
        <v>132</v>
      </c>
      <c r="CI100" s="142">
        <f t="shared" si="159"/>
        <v>2027</v>
      </c>
      <c r="CJ100" s="142">
        <f t="shared" si="160"/>
        <v>5462</v>
      </c>
      <c r="CK100" s="143">
        <f t="shared" si="161"/>
        <v>5366</v>
      </c>
      <c r="CL100" s="105">
        <f t="shared" si="162"/>
        <v>5876</v>
      </c>
      <c r="CM100" s="105">
        <f t="shared" si="163"/>
        <v>5691</v>
      </c>
      <c r="CN100" s="105">
        <f t="shared" si="164"/>
        <v>12788</v>
      </c>
      <c r="CO100" s="105">
        <f t="shared" si="165"/>
        <v>4648</v>
      </c>
      <c r="CP100" s="105">
        <f t="shared" si="166"/>
        <v>5591</v>
      </c>
      <c r="CQ100" s="105">
        <f t="shared" si="167"/>
        <v>3907</v>
      </c>
      <c r="CR100" s="105">
        <f t="shared" si="149"/>
        <v>3190</v>
      </c>
      <c r="CS100" s="105">
        <f t="shared" si="154"/>
        <v>2183</v>
      </c>
      <c r="CT100" s="105">
        <f t="shared" si="116"/>
        <v>434</v>
      </c>
      <c r="CU100" s="105">
        <f t="shared" si="117"/>
        <v>607</v>
      </c>
      <c r="CV100" s="105">
        <f t="shared" si="118"/>
        <v>961</v>
      </c>
      <c r="CW100" s="139">
        <f t="shared" si="119"/>
        <v>-0.698746081504702</v>
      </c>
      <c r="CX100" s="139">
        <f t="shared" si="120"/>
        <v>0.583196046128501</v>
      </c>
      <c r="CY100" s="131"/>
      <c r="CZ100" s="138" t="s">
        <v>172</v>
      </c>
      <c r="DA100" s="138" t="s">
        <v>172</v>
      </c>
      <c r="DB100" s="105"/>
      <c r="DC100" s="105"/>
      <c r="DD100" s="105"/>
      <c r="DE100" s="105"/>
      <c r="DF100" s="105"/>
      <c r="DG100" s="105"/>
      <c r="DH100" s="105"/>
      <c r="DI100" s="105"/>
      <c r="DJ100" s="105"/>
      <c r="DK100" s="105"/>
      <c r="DL100" s="105"/>
      <c r="DM100" s="105"/>
      <c r="DN100" s="105"/>
      <c r="DO100" s="105"/>
      <c r="DP100" s="105"/>
      <c r="DQ100" s="105"/>
      <c r="DR100" s="105"/>
      <c r="DS100" s="105"/>
      <c r="DT100" s="105"/>
      <c r="DU100" s="105"/>
      <c r="DV100" s="105"/>
      <c r="DW100" s="105"/>
      <c r="DX100" s="105"/>
      <c r="DY100" s="105"/>
      <c r="DZ100" s="105"/>
      <c r="EA100" s="105"/>
      <c r="EB100" s="105"/>
      <c r="EC100" s="105"/>
      <c r="ED100" s="105"/>
      <c r="EE100" s="105"/>
      <c r="EF100" s="105"/>
      <c r="EG100" s="105"/>
      <c r="EH100" s="105">
        <v>29</v>
      </c>
      <c r="EI100" s="105">
        <v>336</v>
      </c>
      <c r="EJ100" s="105">
        <v>94</v>
      </c>
      <c r="EK100" s="105">
        <v>224</v>
      </c>
      <c r="EL100" s="105">
        <v>63</v>
      </c>
      <c r="EM100" s="105">
        <v>170</v>
      </c>
      <c r="EN100" s="105">
        <v>71</v>
      </c>
      <c r="EO100" s="105">
        <v>94</v>
      </c>
      <c r="EP100" s="105">
        <v>123</v>
      </c>
      <c r="EQ100" s="105">
        <v>179</v>
      </c>
      <c r="ER100" s="105">
        <v>491</v>
      </c>
      <c r="ES100" s="105">
        <v>522</v>
      </c>
      <c r="ET100" s="105">
        <v>380</v>
      </c>
      <c r="EU100" s="105">
        <v>356</v>
      </c>
      <c r="EV100" s="105">
        <v>360</v>
      </c>
      <c r="EW100" s="105">
        <v>381</v>
      </c>
      <c r="EX100" s="105">
        <v>304</v>
      </c>
      <c r="EY100" s="105">
        <v>284</v>
      </c>
      <c r="EZ100" s="105">
        <v>608</v>
      </c>
      <c r="FA100" s="105">
        <v>285</v>
      </c>
      <c r="FB100" s="105">
        <v>391</v>
      </c>
      <c r="FC100" s="105">
        <v>968</v>
      </c>
      <c r="FD100" s="105">
        <v>26</v>
      </c>
      <c r="FE100" s="105">
        <v>576</v>
      </c>
      <c r="FF100" s="105">
        <v>333</v>
      </c>
      <c r="FG100" s="105">
        <v>493</v>
      </c>
      <c r="FH100" s="105">
        <v>449</v>
      </c>
      <c r="FI100" s="105">
        <v>428</v>
      </c>
      <c r="FJ100" s="105">
        <v>184</v>
      </c>
      <c r="FK100" s="105">
        <v>197</v>
      </c>
      <c r="FL100" s="105">
        <v>880</v>
      </c>
      <c r="FM100" s="105">
        <v>768</v>
      </c>
      <c r="FN100" s="105">
        <v>522</v>
      </c>
      <c r="FO100" s="105">
        <v>475</v>
      </c>
      <c r="FP100" s="105">
        <v>375</v>
      </c>
      <c r="FQ100" s="105">
        <v>349</v>
      </c>
      <c r="FR100" s="105">
        <v>355</v>
      </c>
      <c r="FS100" s="105">
        <v>302</v>
      </c>
      <c r="FT100" s="105">
        <v>428</v>
      </c>
      <c r="FU100" s="105">
        <v>1682</v>
      </c>
      <c r="FV100" s="105">
        <v>59</v>
      </c>
      <c r="FW100" s="105">
        <v>10</v>
      </c>
      <c r="FX100" s="105">
        <v>14</v>
      </c>
      <c r="FY100" s="144">
        <f t="shared" si="129"/>
        <v>1.01590909090909</v>
      </c>
      <c r="FZ100" s="144">
        <f t="shared" si="130"/>
        <v>0.4</v>
      </c>
      <c r="GA100" s="140">
        <f t="shared" si="131"/>
        <v>0</v>
      </c>
      <c r="GB100" s="140">
        <v>0</v>
      </c>
      <c r="GC100" s="140">
        <v>683</v>
      </c>
      <c r="GD100" s="141">
        <f t="shared" si="132"/>
        <v>3190</v>
      </c>
      <c r="GE100" s="141">
        <f t="shared" si="133"/>
        <v>5145</v>
      </c>
      <c r="GF100" s="141">
        <f t="shared" si="134"/>
        <v>6517</v>
      </c>
      <c r="GG100" s="141">
        <f t="shared" si="135"/>
        <v>83</v>
      </c>
      <c r="GH100" s="142">
        <v>0</v>
      </c>
      <c r="GI100" s="142">
        <v>29</v>
      </c>
      <c r="GJ100" s="142">
        <v>654</v>
      </c>
      <c r="GK100" s="143">
        <v>304</v>
      </c>
      <c r="GL100" s="105">
        <v>396</v>
      </c>
      <c r="GM100" s="105">
        <v>1393</v>
      </c>
      <c r="GN100" s="105">
        <v>1097</v>
      </c>
      <c r="GO100" s="105">
        <v>1196</v>
      </c>
      <c r="GP100" s="105">
        <v>1644</v>
      </c>
      <c r="GQ100" s="105">
        <f t="shared" si="145"/>
        <v>935</v>
      </c>
      <c r="GR100" s="105">
        <f t="shared" si="178"/>
        <v>1370</v>
      </c>
      <c r="GS100" s="105">
        <f t="shared" si="147"/>
        <v>1261</v>
      </c>
      <c r="GT100" s="105">
        <f t="shared" si="150"/>
        <v>1765</v>
      </c>
      <c r="GU100" s="105">
        <f t="shared" si="151"/>
        <v>1079</v>
      </c>
      <c r="GV100" s="105">
        <f t="shared" si="136"/>
        <v>2412</v>
      </c>
      <c r="GW100" s="139">
        <f t="shared" si="176"/>
        <v>0.760583941605839</v>
      </c>
      <c r="GX100" s="139">
        <f t="shared" si="177"/>
        <v>1.2354031510658</v>
      </c>
      <c r="GY100" s="147"/>
      <c r="GZ100" s="145" t="s">
        <v>1120</v>
      </c>
      <c r="HA100" s="105"/>
      <c r="HB100" s="105"/>
      <c r="HC100" s="105"/>
      <c r="HD100" s="105"/>
      <c r="HE100" s="105"/>
      <c r="HF100" s="105"/>
      <c r="HG100" s="105"/>
      <c r="HH100" s="105"/>
      <c r="HI100" s="105"/>
      <c r="HJ100" s="105"/>
      <c r="HK100" s="105"/>
      <c r="HL100" s="105"/>
      <c r="HM100" s="105"/>
      <c r="HN100" s="105"/>
      <c r="HO100" s="105"/>
      <c r="HP100" s="105"/>
      <c r="HQ100" s="105"/>
      <c r="HR100" s="105"/>
      <c r="HS100" s="105"/>
      <c r="HT100" s="105"/>
      <c r="HU100" s="105"/>
      <c r="HV100" s="105"/>
      <c r="HW100" s="105"/>
      <c r="HX100" s="105"/>
      <c r="HY100" s="105"/>
      <c r="HZ100" s="105"/>
      <c r="IA100" s="105"/>
      <c r="IB100" s="105"/>
      <c r="IC100" s="105"/>
      <c r="ID100" s="105"/>
      <c r="IE100" s="105"/>
      <c r="IF100" s="105"/>
      <c r="IG100" s="105"/>
      <c r="IH100" s="105"/>
      <c r="II100" s="105"/>
      <c r="IJ100" s="105"/>
      <c r="IK100" s="105"/>
      <c r="IL100" s="105"/>
      <c r="IM100" s="105"/>
      <c r="IN100" s="105"/>
      <c r="IO100" s="105"/>
      <c r="IP100" s="105"/>
      <c r="IQ100" s="105"/>
      <c r="IR100" s="105"/>
      <c r="IS100" s="105"/>
      <c r="IT100" s="105"/>
      <c r="IU100" s="105"/>
      <c r="IV100" s="105"/>
      <c r="IW100" s="105"/>
      <c r="IX100" s="105"/>
      <c r="IY100" s="105"/>
      <c r="IZ100" s="105"/>
      <c r="JA100" s="105"/>
      <c r="JB100" s="105"/>
      <c r="JC100" s="105"/>
      <c r="JD100" s="105"/>
      <c r="JE100" s="105"/>
      <c r="JF100" s="105"/>
      <c r="JG100" s="105"/>
      <c r="JH100" s="105"/>
      <c r="JI100" s="145" t="s">
        <v>1120</v>
      </c>
      <c r="JJ100" s="105"/>
      <c r="JK100" s="105"/>
      <c r="JL100" s="105"/>
      <c r="JM100" s="105"/>
      <c r="JN100" s="105"/>
      <c r="JO100" s="105"/>
      <c r="JP100" s="105"/>
      <c r="JQ100" s="105"/>
      <c r="JR100" s="105"/>
      <c r="JS100" s="105"/>
      <c r="JT100" s="105"/>
      <c r="JU100" s="105"/>
      <c r="JV100" s="105"/>
      <c r="JW100" s="105"/>
      <c r="JX100" s="105"/>
      <c r="JY100" s="105"/>
      <c r="JZ100" s="105"/>
      <c r="KA100" s="105"/>
      <c r="KB100" s="105"/>
      <c r="KC100" s="105"/>
      <c r="KD100" s="105"/>
      <c r="KE100" s="105"/>
      <c r="KF100" s="105"/>
      <c r="KG100" s="105"/>
      <c r="KH100" s="105"/>
      <c r="KI100" s="105"/>
      <c r="KJ100" s="105"/>
      <c r="KK100" s="105"/>
      <c r="KL100" s="105"/>
      <c r="KM100" s="105"/>
      <c r="KN100" s="105"/>
      <c r="KO100" s="105"/>
      <c r="KP100" s="105"/>
      <c r="KQ100" s="105"/>
      <c r="KR100" s="105"/>
      <c r="KS100" s="105"/>
      <c r="KT100" s="105"/>
      <c r="KU100" s="105"/>
      <c r="KV100" s="105"/>
      <c r="KW100" s="105"/>
      <c r="KX100" s="105"/>
      <c r="KY100" s="105"/>
      <c r="KZ100" s="105"/>
      <c r="LA100" s="105"/>
      <c r="LB100" s="105"/>
      <c r="LC100" s="105"/>
      <c r="LD100" s="105"/>
      <c r="LE100" s="105"/>
      <c r="LF100" s="105"/>
      <c r="LG100" s="105"/>
      <c r="LH100" s="105"/>
      <c r="LI100" s="105"/>
      <c r="LJ100" s="105"/>
      <c r="LK100" s="105"/>
      <c r="LL100" s="105"/>
      <c r="LM100" s="105"/>
      <c r="LN100" s="105"/>
      <c r="LO100" s="105"/>
      <c r="LP100" s="105"/>
      <c r="LQ100" s="105"/>
      <c r="LR100" s="105"/>
      <c r="LS100" s="105">
        <v>567</v>
      </c>
      <c r="LT100" s="105">
        <v>61</v>
      </c>
      <c r="LU100" s="105">
        <v>142</v>
      </c>
      <c r="LV100" s="105">
        <v>754</v>
      </c>
      <c r="LW100" s="105">
        <v>0</v>
      </c>
      <c r="LX100" s="105">
        <v>0</v>
      </c>
      <c r="LY100" s="105">
        <v>614</v>
      </c>
      <c r="LZ100" s="105">
        <v>21</v>
      </c>
      <c r="MA100" s="105">
        <v>15</v>
      </c>
      <c r="MB100" s="105">
        <v>0</v>
      </c>
      <c r="MC100" s="105">
        <v>0</v>
      </c>
      <c r="MD100" s="105">
        <v>5</v>
      </c>
      <c r="ME100" s="105">
        <v>0</v>
      </c>
      <c r="MF100" s="105">
        <v>7</v>
      </c>
      <c r="MG100" s="144">
        <f t="shared" si="137"/>
        <v>-0.885245901639344</v>
      </c>
      <c r="MH100" s="144" t="str">
        <f t="shared" si="138"/>
        <v/>
      </c>
      <c r="MJ100" s="143">
        <f t="shared" si="139"/>
        <v>0</v>
      </c>
      <c r="MK100" s="143"/>
      <c r="ML100" s="143"/>
      <c r="MM100" s="142">
        <f t="shared" si="140"/>
        <v>0</v>
      </c>
      <c r="MN100" s="142">
        <f t="shared" si="141"/>
        <v>0</v>
      </c>
      <c r="MO100" s="142">
        <f t="shared" si="142"/>
        <v>2174</v>
      </c>
      <c r="MQ100" s="142"/>
      <c r="MR100" s="143"/>
      <c r="MS100" s="105"/>
      <c r="MT100" s="105"/>
      <c r="MU100" s="105"/>
      <c r="MV100" s="105"/>
      <c r="MW100" s="105"/>
      <c r="MX100" s="105"/>
      <c r="MY100" s="105"/>
      <c r="MZ100" s="105">
        <f t="shared" si="152"/>
        <v>628</v>
      </c>
      <c r="NA100" s="105">
        <f t="shared" si="156"/>
        <v>896</v>
      </c>
      <c r="NB100" s="105">
        <f t="shared" si="153"/>
        <v>635</v>
      </c>
      <c r="NC100" s="105">
        <f t="shared" si="121"/>
        <v>15</v>
      </c>
      <c r="ND100" s="144" t="str">
        <f t="shared" si="143"/>
        <v/>
      </c>
      <c r="NE100" s="144">
        <f t="shared" si="144"/>
        <v>-0.976377952755906</v>
      </c>
    </row>
    <row r="101" ht="15" spans="2:369">
      <c r="B101" s="138" t="s">
        <v>1056</v>
      </c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>
        <v>1014</v>
      </c>
      <c r="BF101" s="105">
        <v>598</v>
      </c>
      <c r="BG101" s="105">
        <v>1392</v>
      </c>
      <c r="BH101" s="105">
        <v>687</v>
      </c>
      <c r="BI101" s="105">
        <v>441</v>
      </c>
      <c r="BJ101" s="105">
        <v>555</v>
      </c>
      <c r="BK101" s="105">
        <v>57</v>
      </c>
      <c r="BL101" s="105">
        <v>376</v>
      </c>
      <c r="BM101" s="105">
        <v>435</v>
      </c>
      <c r="BN101" s="105">
        <v>493</v>
      </c>
      <c r="BO101" s="105">
        <v>332</v>
      </c>
      <c r="BP101" s="105">
        <v>274</v>
      </c>
      <c r="BQ101" s="105">
        <v>207</v>
      </c>
      <c r="BR101" s="105">
        <v>302</v>
      </c>
      <c r="BS101" s="105">
        <v>312</v>
      </c>
      <c r="BT101" s="105">
        <v>307</v>
      </c>
      <c r="BU101" s="105">
        <v>205</v>
      </c>
      <c r="BV101" s="105">
        <v>232</v>
      </c>
      <c r="BW101" s="105">
        <v>109</v>
      </c>
      <c r="BX101" s="105">
        <v>637</v>
      </c>
      <c r="BY101" s="105">
        <v>1274</v>
      </c>
      <c r="BZ101" s="139">
        <f t="shared" si="122"/>
        <v>1.92873563218391</v>
      </c>
      <c r="CA101" s="139">
        <f t="shared" si="123"/>
        <v>1</v>
      </c>
      <c r="CB101" s="140">
        <f t="shared" si="124"/>
        <v>0</v>
      </c>
      <c r="CC101" s="140">
        <f t="shared" si="157"/>
        <v>0</v>
      </c>
      <c r="CD101" s="140">
        <f t="shared" si="158"/>
        <v>0</v>
      </c>
      <c r="CE101" s="141">
        <f t="shared" si="125"/>
        <v>0</v>
      </c>
      <c r="CF101" s="141">
        <f t="shared" si="126"/>
        <v>4687</v>
      </c>
      <c r="CG101" s="141">
        <f t="shared" si="127"/>
        <v>3532</v>
      </c>
      <c r="CH101" s="141">
        <f t="shared" si="128"/>
        <v>2020</v>
      </c>
      <c r="CI101" s="142">
        <f t="shared" si="159"/>
        <v>0</v>
      </c>
      <c r="CJ101" s="142">
        <f t="shared" si="160"/>
        <v>0</v>
      </c>
      <c r="CK101" s="143">
        <f t="shared" si="161"/>
        <v>0</v>
      </c>
      <c r="CL101" s="105">
        <f t="shared" si="162"/>
        <v>0</v>
      </c>
      <c r="CM101" s="105">
        <f t="shared" si="163"/>
        <v>0</v>
      </c>
      <c r="CN101" s="105">
        <f t="shared" si="164"/>
        <v>0</v>
      </c>
      <c r="CO101" s="105" t="str">
        <f t="shared" si="165"/>
        <v/>
      </c>
      <c r="CP101" s="105" t="str">
        <f t="shared" si="166"/>
        <v/>
      </c>
      <c r="CQ101" s="105">
        <f t="shared" si="167"/>
        <v>3004</v>
      </c>
      <c r="CR101" s="105">
        <f t="shared" si="149"/>
        <v>1683</v>
      </c>
      <c r="CS101" s="105">
        <f t="shared" si="154"/>
        <v>868</v>
      </c>
      <c r="CT101" s="105">
        <f t="shared" si="116"/>
        <v>1099</v>
      </c>
      <c r="CU101" s="105">
        <f t="shared" si="117"/>
        <v>821</v>
      </c>
      <c r="CV101" s="105">
        <f t="shared" si="118"/>
        <v>744</v>
      </c>
      <c r="CW101" s="139">
        <f t="shared" si="119"/>
        <v>-0.557932263814617</v>
      </c>
      <c r="CX101" s="139">
        <f t="shared" si="120"/>
        <v>-0.0937880633373934</v>
      </c>
      <c r="CY101" s="131"/>
      <c r="CZ101" s="145" t="s">
        <v>1121</v>
      </c>
      <c r="DA101" s="145" t="s">
        <v>1121</v>
      </c>
      <c r="DB101" s="105"/>
      <c r="DC101" s="105"/>
      <c r="DD101" s="105"/>
      <c r="DE101" s="105"/>
      <c r="DF101" s="105"/>
      <c r="DG101" s="105"/>
      <c r="DH101" s="105"/>
      <c r="DI101" s="105"/>
      <c r="DJ101" s="105"/>
      <c r="DK101" s="105"/>
      <c r="DL101" s="105"/>
      <c r="DM101" s="105"/>
      <c r="DN101" s="105"/>
      <c r="DO101" s="105"/>
      <c r="DP101" s="105"/>
      <c r="DQ101" s="105"/>
      <c r="DR101" s="105"/>
      <c r="DS101" s="105"/>
      <c r="DT101" s="105"/>
      <c r="DU101" s="105"/>
      <c r="DV101" s="105"/>
      <c r="DW101" s="105"/>
      <c r="DX101" s="105"/>
      <c r="DY101" s="105"/>
      <c r="DZ101" s="105"/>
      <c r="EA101" s="105"/>
      <c r="EB101" s="105"/>
      <c r="EC101" s="105"/>
      <c r="ED101" s="105"/>
      <c r="EE101" s="105"/>
      <c r="EF101" s="105"/>
      <c r="EG101" s="105"/>
      <c r="EH101" s="105"/>
      <c r="EI101" s="105"/>
      <c r="EJ101" s="105"/>
      <c r="EK101" s="105"/>
      <c r="EL101" s="105"/>
      <c r="EM101" s="105"/>
      <c r="EN101" s="105"/>
      <c r="EO101" s="105"/>
      <c r="EP101" s="105"/>
      <c r="EQ101" s="105"/>
      <c r="ER101" s="105"/>
      <c r="ES101" s="105"/>
      <c r="ET101" s="105"/>
      <c r="EU101" s="105"/>
      <c r="EV101" s="105"/>
      <c r="EW101" s="105"/>
      <c r="EX101" s="105"/>
      <c r="EY101" s="105"/>
      <c r="EZ101" s="105"/>
      <c r="FA101" s="105"/>
      <c r="FB101" s="105"/>
      <c r="FC101" s="105">
        <v>111</v>
      </c>
      <c r="FD101" s="105">
        <v>188</v>
      </c>
      <c r="FE101" s="105">
        <v>153</v>
      </c>
      <c r="FF101" s="105">
        <v>326</v>
      </c>
      <c r="FG101" s="105">
        <v>313</v>
      </c>
      <c r="FH101" s="105">
        <v>218</v>
      </c>
      <c r="FI101" s="105">
        <v>420</v>
      </c>
      <c r="FJ101" s="105">
        <v>97</v>
      </c>
      <c r="FK101" s="105">
        <v>258</v>
      </c>
      <c r="FL101" s="105">
        <v>131</v>
      </c>
      <c r="FM101" s="105">
        <v>205</v>
      </c>
      <c r="FN101" s="105">
        <v>269</v>
      </c>
      <c r="FO101" s="105">
        <v>289</v>
      </c>
      <c r="FP101" s="105">
        <v>322</v>
      </c>
      <c r="FQ101" s="105">
        <v>846</v>
      </c>
      <c r="FR101" s="105">
        <v>610</v>
      </c>
      <c r="FS101" s="105">
        <v>607</v>
      </c>
      <c r="FT101" s="105">
        <v>564</v>
      </c>
      <c r="FU101" s="105">
        <v>941</v>
      </c>
      <c r="FV101" s="105">
        <v>456</v>
      </c>
      <c r="FW101" s="105">
        <v>129</v>
      </c>
      <c r="FX101" s="105">
        <v>263</v>
      </c>
      <c r="FY101" s="144">
        <f t="shared" si="129"/>
        <v>3.00763358778626</v>
      </c>
      <c r="FZ101" s="144">
        <f t="shared" si="130"/>
        <v>1.03875968992248</v>
      </c>
      <c r="GA101" s="140">
        <f t="shared" si="131"/>
        <v>0</v>
      </c>
      <c r="GB101" s="140">
        <v>0</v>
      </c>
      <c r="GC101" s="140">
        <v>0</v>
      </c>
      <c r="GD101" s="141">
        <f t="shared" si="132"/>
        <v>0</v>
      </c>
      <c r="GE101" s="141">
        <f t="shared" si="133"/>
        <v>1729</v>
      </c>
      <c r="GF101" s="141">
        <f t="shared" si="134"/>
        <v>5139</v>
      </c>
      <c r="GG101" s="141">
        <f t="shared" si="135"/>
        <v>848</v>
      </c>
      <c r="GH101" s="142">
        <v>0</v>
      </c>
      <c r="GI101" s="142">
        <v>0</v>
      </c>
      <c r="GJ101" s="142">
        <v>0</v>
      </c>
      <c r="GK101" s="143">
        <v>0</v>
      </c>
      <c r="GL101" s="105">
        <v>0</v>
      </c>
      <c r="GM101" s="105">
        <v>0</v>
      </c>
      <c r="GN101" s="105">
        <v>0</v>
      </c>
      <c r="GO101" s="105" t="s">
        <v>956</v>
      </c>
      <c r="GP101" s="105">
        <v>111</v>
      </c>
      <c r="GQ101" s="105">
        <f t="shared" ref="GQ101:GQ135" si="179">SUM(FD101:FF101)</f>
        <v>667</v>
      </c>
      <c r="GR101" s="105">
        <f t="shared" si="178"/>
        <v>951</v>
      </c>
      <c r="GS101" s="105">
        <f t="shared" ref="GS101:GS134" si="180">SUM(FJ101:FL101)</f>
        <v>486</v>
      </c>
      <c r="GT101" s="105">
        <f t="shared" si="150"/>
        <v>763</v>
      </c>
      <c r="GU101" s="105">
        <f t="shared" si="151"/>
        <v>1778</v>
      </c>
      <c r="GV101" s="105">
        <f t="shared" si="136"/>
        <v>2112</v>
      </c>
      <c r="GW101" s="139">
        <f t="shared" si="176"/>
        <v>1.22082018927445</v>
      </c>
      <c r="GX101" s="139">
        <f t="shared" si="177"/>
        <v>0.18785151856018</v>
      </c>
      <c r="GY101" s="147"/>
      <c r="GZ101" s="148" t="s">
        <v>893</v>
      </c>
      <c r="HA101" s="149">
        <f t="shared" ref="HA101:IY101" si="181">SUM(HA3:HA91)</f>
        <v>12425</v>
      </c>
      <c r="HB101" s="149">
        <f t="shared" si="181"/>
        <v>10314</v>
      </c>
      <c r="HC101" s="149">
        <f t="shared" si="181"/>
        <v>14755</v>
      </c>
      <c r="HD101" s="149">
        <f t="shared" si="181"/>
        <v>18867</v>
      </c>
      <c r="HE101" s="149">
        <f t="shared" si="181"/>
        <v>18821</v>
      </c>
      <c r="HF101" s="149">
        <f t="shared" si="181"/>
        <v>21801</v>
      </c>
      <c r="HG101" s="149">
        <f t="shared" si="181"/>
        <v>23297</v>
      </c>
      <c r="HH101" s="149">
        <f t="shared" si="181"/>
        <v>26022</v>
      </c>
      <c r="HI101" s="149">
        <f t="shared" si="181"/>
        <v>26313</v>
      </c>
      <c r="HJ101" s="149">
        <f t="shared" si="181"/>
        <v>25741</v>
      </c>
      <c r="HK101" s="149">
        <f t="shared" si="181"/>
        <v>27503</v>
      </c>
      <c r="HL101" s="149">
        <f t="shared" si="181"/>
        <v>25392</v>
      </c>
      <c r="HM101" s="149">
        <f t="shared" si="181"/>
        <v>18999</v>
      </c>
      <c r="HN101" s="149">
        <f t="shared" si="181"/>
        <v>12174</v>
      </c>
      <c r="HO101" s="149">
        <f t="shared" si="181"/>
        <v>22170</v>
      </c>
      <c r="HP101" s="149">
        <f t="shared" si="181"/>
        <v>24931</v>
      </c>
      <c r="HQ101" s="149">
        <f t="shared" si="181"/>
        <v>20699</v>
      </c>
      <c r="HR101" s="149">
        <f t="shared" si="181"/>
        <v>22298</v>
      </c>
      <c r="HS101" s="149">
        <f t="shared" si="181"/>
        <v>18761</v>
      </c>
      <c r="HT101" s="149">
        <f t="shared" si="181"/>
        <v>16886</v>
      </c>
      <c r="HU101" s="149">
        <f t="shared" si="181"/>
        <v>15640</v>
      </c>
      <c r="HV101" s="149">
        <f t="shared" si="181"/>
        <v>15661</v>
      </c>
      <c r="HW101" s="149">
        <f t="shared" si="181"/>
        <v>12326</v>
      </c>
      <c r="HX101" s="149">
        <f t="shared" si="181"/>
        <v>17290</v>
      </c>
      <c r="HY101" s="149">
        <f t="shared" si="181"/>
        <v>12645</v>
      </c>
      <c r="HZ101" s="149">
        <f t="shared" si="181"/>
        <v>2469</v>
      </c>
      <c r="IA101" s="149">
        <f t="shared" si="181"/>
        <v>10479</v>
      </c>
      <c r="IB101" s="149">
        <f t="shared" si="181"/>
        <v>16542</v>
      </c>
      <c r="IC101" s="149">
        <f t="shared" si="181"/>
        <v>15031</v>
      </c>
      <c r="ID101" s="149">
        <f t="shared" si="181"/>
        <v>17920</v>
      </c>
      <c r="IE101" s="149">
        <f t="shared" si="181"/>
        <v>16484</v>
      </c>
      <c r="IF101" s="149">
        <f t="shared" si="181"/>
        <v>17810</v>
      </c>
      <c r="IG101" s="149">
        <f t="shared" si="181"/>
        <v>23377</v>
      </c>
      <c r="IH101" s="149">
        <f t="shared" si="181"/>
        <v>24126</v>
      </c>
      <c r="II101" s="149">
        <f t="shared" si="181"/>
        <v>30609</v>
      </c>
      <c r="IJ101" s="149">
        <f t="shared" si="181"/>
        <v>33520</v>
      </c>
      <c r="IK101" s="149">
        <f t="shared" si="181"/>
        <v>26186</v>
      </c>
      <c r="IL101" s="149">
        <f t="shared" si="181"/>
        <v>15516</v>
      </c>
      <c r="IM101" s="149">
        <f t="shared" si="181"/>
        <v>35370</v>
      </c>
      <c r="IN101" s="149">
        <f t="shared" si="181"/>
        <v>33485</v>
      </c>
      <c r="IO101" s="149">
        <f t="shared" si="181"/>
        <v>35696</v>
      </c>
      <c r="IP101" s="149">
        <f t="shared" si="181"/>
        <v>42278</v>
      </c>
      <c r="IQ101" s="149">
        <f t="shared" si="181"/>
        <v>47633</v>
      </c>
      <c r="IR101" s="149">
        <f t="shared" si="181"/>
        <v>56067</v>
      </c>
      <c r="IS101" s="149">
        <f t="shared" si="181"/>
        <v>67254</v>
      </c>
      <c r="IT101" s="149">
        <f t="shared" si="181"/>
        <v>64233</v>
      </c>
      <c r="IU101" s="149">
        <f t="shared" si="181"/>
        <v>86008</v>
      </c>
      <c r="IV101" s="149">
        <f t="shared" si="181"/>
        <v>87890</v>
      </c>
      <c r="IW101" s="149">
        <f t="shared" si="181"/>
        <v>82624</v>
      </c>
      <c r="IX101" s="149">
        <f t="shared" si="181"/>
        <v>71501</v>
      </c>
      <c r="IY101" s="149">
        <f t="shared" si="181"/>
        <v>84558</v>
      </c>
      <c r="IZ101" s="149">
        <v>66193</v>
      </c>
      <c r="JA101" s="149">
        <v>98906</v>
      </c>
      <c r="JB101" s="149">
        <v>119977</v>
      </c>
      <c r="JC101" s="149">
        <v>136563</v>
      </c>
      <c r="JD101" s="149">
        <v>155715</v>
      </c>
      <c r="JE101" s="149">
        <v>167459</v>
      </c>
      <c r="JF101" s="149">
        <v>163575</v>
      </c>
      <c r="JG101" s="149">
        <v>167315</v>
      </c>
      <c r="JH101" s="149"/>
      <c r="JI101" s="148" t="s">
        <v>893</v>
      </c>
      <c r="JJ101" s="149">
        <f t="shared" ref="JJ101:LH101" si="182">SUM(JJ3:JJ91)</f>
        <v>12425</v>
      </c>
      <c r="JK101" s="149">
        <f t="shared" si="182"/>
        <v>10314</v>
      </c>
      <c r="JL101" s="149">
        <f t="shared" si="182"/>
        <v>14755</v>
      </c>
      <c r="JM101" s="149">
        <f t="shared" si="182"/>
        <v>18867</v>
      </c>
      <c r="JN101" s="149">
        <f t="shared" si="182"/>
        <v>18821</v>
      </c>
      <c r="JO101" s="149">
        <f t="shared" si="182"/>
        <v>21801</v>
      </c>
      <c r="JP101" s="149">
        <f t="shared" si="182"/>
        <v>23297</v>
      </c>
      <c r="JQ101" s="149">
        <f t="shared" si="182"/>
        <v>26022</v>
      </c>
      <c r="JR101" s="149">
        <f t="shared" si="182"/>
        <v>26313</v>
      </c>
      <c r="JS101" s="149">
        <f t="shared" si="182"/>
        <v>25741</v>
      </c>
      <c r="JT101" s="149">
        <f t="shared" si="182"/>
        <v>27503</v>
      </c>
      <c r="JU101" s="149">
        <f t="shared" si="182"/>
        <v>25392</v>
      </c>
      <c r="JV101" s="149">
        <f t="shared" si="182"/>
        <v>18999</v>
      </c>
      <c r="JW101" s="149">
        <f t="shared" si="182"/>
        <v>12174</v>
      </c>
      <c r="JX101" s="149">
        <f t="shared" si="182"/>
        <v>22170</v>
      </c>
      <c r="JY101" s="149">
        <f t="shared" si="182"/>
        <v>24931</v>
      </c>
      <c r="JZ101" s="149">
        <f t="shared" si="182"/>
        <v>20699</v>
      </c>
      <c r="KA101" s="149">
        <f t="shared" si="182"/>
        <v>22298</v>
      </c>
      <c r="KB101" s="149">
        <f t="shared" si="182"/>
        <v>18761</v>
      </c>
      <c r="KC101" s="149">
        <f t="shared" si="182"/>
        <v>16886</v>
      </c>
      <c r="KD101" s="149">
        <f t="shared" si="182"/>
        <v>15640</v>
      </c>
      <c r="KE101" s="149">
        <f t="shared" si="182"/>
        <v>15661</v>
      </c>
      <c r="KF101" s="149">
        <f t="shared" si="182"/>
        <v>12326</v>
      </c>
      <c r="KG101" s="149">
        <f t="shared" si="182"/>
        <v>17290</v>
      </c>
      <c r="KH101" s="149">
        <f t="shared" si="182"/>
        <v>12645</v>
      </c>
      <c r="KI101" s="149">
        <f t="shared" si="182"/>
        <v>2469</v>
      </c>
      <c r="KJ101" s="149">
        <f t="shared" si="182"/>
        <v>10479</v>
      </c>
      <c r="KK101" s="149">
        <f t="shared" si="182"/>
        <v>16542</v>
      </c>
      <c r="KL101" s="149">
        <f t="shared" si="182"/>
        <v>15031</v>
      </c>
      <c r="KM101" s="149">
        <f t="shared" si="182"/>
        <v>17920</v>
      </c>
      <c r="KN101" s="149">
        <f t="shared" si="182"/>
        <v>16484</v>
      </c>
      <c r="KO101" s="149">
        <f t="shared" si="182"/>
        <v>17810</v>
      </c>
      <c r="KP101" s="149">
        <f t="shared" si="182"/>
        <v>23377</v>
      </c>
      <c r="KQ101" s="149">
        <f t="shared" si="182"/>
        <v>24126</v>
      </c>
      <c r="KR101" s="149">
        <f t="shared" si="182"/>
        <v>30609</v>
      </c>
      <c r="KS101" s="149">
        <f t="shared" si="182"/>
        <v>33520</v>
      </c>
      <c r="KT101" s="149">
        <f t="shared" si="182"/>
        <v>26186</v>
      </c>
      <c r="KU101" s="149">
        <f t="shared" si="182"/>
        <v>15516</v>
      </c>
      <c r="KV101" s="149">
        <f t="shared" si="182"/>
        <v>35370</v>
      </c>
      <c r="KW101" s="149">
        <f t="shared" si="182"/>
        <v>33485</v>
      </c>
      <c r="KX101" s="149">
        <f t="shared" si="182"/>
        <v>35696</v>
      </c>
      <c r="KY101" s="149">
        <f t="shared" si="182"/>
        <v>42278</v>
      </c>
      <c r="KZ101" s="149">
        <f t="shared" si="182"/>
        <v>47633</v>
      </c>
      <c r="LA101" s="149">
        <f t="shared" si="182"/>
        <v>56067</v>
      </c>
      <c r="LB101" s="149">
        <f t="shared" si="182"/>
        <v>67254</v>
      </c>
      <c r="LC101" s="149">
        <f t="shared" si="182"/>
        <v>64233</v>
      </c>
      <c r="LD101" s="149">
        <f t="shared" si="182"/>
        <v>86008</v>
      </c>
      <c r="LE101" s="149">
        <f t="shared" si="182"/>
        <v>87890</v>
      </c>
      <c r="LF101" s="149" t="e">
        <f t="shared" si="182"/>
        <v>#N/A</v>
      </c>
      <c r="LG101" s="149" t="e">
        <f t="shared" si="182"/>
        <v>#N/A</v>
      </c>
      <c r="LH101" s="149" t="e">
        <f t="shared" si="182"/>
        <v>#N/A</v>
      </c>
      <c r="LI101" s="149">
        <v>66193</v>
      </c>
      <c r="LJ101" s="149">
        <v>98906</v>
      </c>
      <c r="LK101" s="149">
        <v>119977</v>
      </c>
      <c r="LL101" s="149">
        <v>136563</v>
      </c>
      <c r="LM101" s="149">
        <v>155715</v>
      </c>
      <c r="LN101" s="149">
        <v>167459</v>
      </c>
      <c r="LO101" s="149">
        <v>163575</v>
      </c>
      <c r="LP101" s="149">
        <v>167315</v>
      </c>
      <c r="LQ101" s="149">
        <v>183928</v>
      </c>
      <c r="LR101" s="149">
        <v>118792</v>
      </c>
      <c r="LS101" s="149">
        <v>142507</v>
      </c>
      <c r="LT101" s="149">
        <v>149104</v>
      </c>
      <c r="LU101" s="149">
        <v>167215</v>
      </c>
      <c r="LV101" s="149">
        <v>196181</v>
      </c>
      <c r="LW101" s="149">
        <v>185197</v>
      </c>
      <c r="LX101" s="149">
        <v>195723</v>
      </c>
      <c r="LY101" s="149">
        <v>238461</v>
      </c>
      <c r="LZ101" s="149">
        <v>258547</v>
      </c>
      <c r="MA101" s="149">
        <v>295042</v>
      </c>
      <c r="MB101" s="149">
        <v>307757</v>
      </c>
      <c r="MC101" s="149">
        <v>358260</v>
      </c>
      <c r="MD101" s="149">
        <v>275350</v>
      </c>
      <c r="ME101" s="149">
        <v>179700</v>
      </c>
      <c r="MF101" s="149">
        <v>306374</v>
      </c>
      <c r="MG101" s="150">
        <f t="shared" si="137"/>
        <v>1.05476714239725</v>
      </c>
      <c r="MH101" s="150">
        <f t="shared" si="138"/>
        <v>0.704919309961046</v>
      </c>
      <c r="MJ101" s="143">
        <f t="shared" si="139"/>
        <v>251251</v>
      </c>
      <c r="MK101" s="143">
        <f t="shared" si="168"/>
        <v>217835</v>
      </c>
      <c r="ML101" s="143">
        <f t="shared" si="169"/>
        <v>221012</v>
      </c>
      <c r="MM101" s="142">
        <f t="shared" si="140"/>
        <v>597616</v>
      </c>
      <c r="MN101" s="142">
        <f t="shared" si="141"/>
        <v>1259631</v>
      </c>
      <c r="MO101" s="142">
        <f t="shared" si="142"/>
        <v>2612786</v>
      </c>
      <c r="MQ101" s="141">
        <f t="shared" si="170"/>
        <v>88255</v>
      </c>
      <c r="MR101" s="140">
        <f t="shared" si="171"/>
        <v>77072</v>
      </c>
      <c r="MS101" s="149">
        <f t="shared" si="172"/>
        <v>111459</v>
      </c>
      <c r="MT101" s="149">
        <f t="shared" si="173"/>
        <v>170954</v>
      </c>
      <c r="MU101" s="149">
        <f>IF(SUM(LC101:LE101)=0,"",SUM(LC101:LE101))</f>
        <v>238131</v>
      </c>
      <c r="MV101" s="149" t="e">
        <f t="shared" si="174"/>
        <v>#N/A</v>
      </c>
      <c r="MW101" s="149">
        <f t="shared" si="175"/>
        <v>285076</v>
      </c>
      <c r="MX101" s="149">
        <f>SUM(LL101:LN101)</f>
        <v>459737</v>
      </c>
      <c r="MY101" s="149">
        <f>SUM((LO101:LQ101))</f>
        <v>514818</v>
      </c>
      <c r="MZ101" s="149">
        <f t="shared" si="152"/>
        <v>410403</v>
      </c>
      <c r="NA101" s="149">
        <f t="shared" si="156"/>
        <v>548593</v>
      </c>
      <c r="NB101" s="149">
        <f t="shared" si="153"/>
        <v>692731</v>
      </c>
      <c r="NC101" s="149">
        <f t="shared" si="121"/>
        <v>961059</v>
      </c>
      <c r="ND101" s="150">
        <f t="shared" si="143"/>
        <v>0.866793701851917</v>
      </c>
      <c r="NE101" s="150">
        <f t="shared" si="144"/>
        <v>0.387348047077437</v>
      </c>
    </row>
    <row r="102" ht="15" spans="2:369">
      <c r="B102" s="138" t="s">
        <v>1068</v>
      </c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>
        <v>1440</v>
      </c>
      <c r="BG102" s="105">
        <v>1226</v>
      </c>
      <c r="BH102" s="105">
        <v>678</v>
      </c>
      <c r="BI102" s="105">
        <v>72</v>
      </c>
      <c r="BJ102" s="105">
        <v>443</v>
      </c>
      <c r="BK102" s="105">
        <v>289</v>
      </c>
      <c r="BL102" s="105">
        <v>421</v>
      </c>
      <c r="BM102" s="105">
        <v>730</v>
      </c>
      <c r="BN102" s="105">
        <v>48</v>
      </c>
      <c r="BO102" s="105">
        <v>1254</v>
      </c>
      <c r="BP102" s="105">
        <v>613</v>
      </c>
      <c r="BQ102" s="105">
        <v>591</v>
      </c>
      <c r="BR102" s="105">
        <v>941</v>
      </c>
      <c r="BS102" s="105">
        <v>842</v>
      </c>
      <c r="BT102" s="105">
        <v>823</v>
      </c>
      <c r="BU102" s="105">
        <v>1207</v>
      </c>
      <c r="BV102" s="105">
        <v>712</v>
      </c>
      <c r="BW102" s="105">
        <v>715</v>
      </c>
      <c r="BX102" s="105">
        <v>364</v>
      </c>
      <c r="BY102" s="105">
        <v>411</v>
      </c>
      <c r="BZ102" s="139">
        <f t="shared" si="122"/>
        <v>-0.436986301369863</v>
      </c>
      <c r="CA102" s="139">
        <f t="shared" si="123"/>
        <v>0.129120879120879</v>
      </c>
      <c r="CB102" s="140">
        <f t="shared" si="124"/>
        <v>0</v>
      </c>
      <c r="CC102" s="140">
        <f t="shared" si="157"/>
        <v>0</v>
      </c>
      <c r="CD102" s="140">
        <f t="shared" si="158"/>
        <v>0</v>
      </c>
      <c r="CE102" s="141">
        <f t="shared" si="125"/>
        <v>0</v>
      </c>
      <c r="CF102" s="141">
        <f t="shared" si="126"/>
        <v>3859</v>
      </c>
      <c r="CG102" s="141">
        <f t="shared" si="127"/>
        <v>8471</v>
      </c>
      <c r="CH102" s="141">
        <f t="shared" si="128"/>
        <v>1490</v>
      </c>
      <c r="CI102" s="142">
        <f t="shared" si="159"/>
        <v>0</v>
      </c>
      <c r="CJ102" s="142">
        <f t="shared" si="160"/>
        <v>0</v>
      </c>
      <c r="CK102" s="143">
        <f t="shared" si="161"/>
        <v>0</v>
      </c>
      <c r="CL102" s="105">
        <f t="shared" si="162"/>
        <v>0</v>
      </c>
      <c r="CM102" s="105">
        <f t="shared" si="163"/>
        <v>0</v>
      </c>
      <c r="CN102" s="105">
        <f t="shared" si="164"/>
        <v>0</v>
      </c>
      <c r="CO102" s="105" t="str">
        <f t="shared" si="165"/>
        <v/>
      </c>
      <c r="CP102" s="105" t="str">
        <f t="shared" si="166"/>
        <v/>
      </c>
      <c r="CQ102" s="105">
        <f t="shared" si="167"/>
        <v>2666</v>
      </c>
      <c r="CR102" s="105">
        <f t="shared" si="149"/>
        <v>1193</v>
      </c>
      <c r="CS102" s="105">
        <f t="shared" si="154"/>
        <v>1440</v>
      </c>
      <c r="CT102" s="105">
        <f t="shared" si="116"/>
        <v>1915</v>
      </c>
      <c r="CU102" s="105">
        <f t="shared" si="117"/>
        <v>2374</v>
      </c>
      <c r="CV102" s="105">
        <f t="shared" si="118"/>
        <v>2742</v>
      </c>
      <c r="CW102" s="139">
        <f t="shared" si="119"/>
        <v>1.29840737636211</v>
      </c>
      <c r="CX102" s="139">
        <f t="shared" si="120"/>
        <v>0.155012636899747</v>
      </c>
      <c r="CY102" s="131"/>
      <c r="CZ102" s="138" t="s">
        <v>1122</v>
      </c>
      <c r="DA102" s="138" t="s">
        <v>1122</v>
      </c>
      <c r="DB102" s="105"/>
      <c r="DC102" s="105"/>
      <c r="DD102" s="105"/>
      <c r="DE102" s="105"/>
      <c r="DF102" s="105"/>
      <c r="DG102" s="105"/>
      <c r="DH102" s="105"/>
      <c r="DI102" s="105"/>
      <c r="DJ102" s="105"/>
      <c r="DK102" s="105"/>
      <c r="DL102" s="105"/>
      <c r="DM102" s="105"/>
      <c r="DN102" s="105"/>
      <c r="DO102" s="105"/>
      <c r="DP102" s="105"/>
      <c r="DQ102" s="105"/>
      <c r="DR102" s="105"/>
      <c r="DS102" s="105"/>
      <c r="DT102" s="105"/>
      <c r="DU102" s="105"/>
      <c r="DV102" s="105"/>
      <c r="DW102" s="105"/>
      <c r="DX102" s="105"/>
      <c r="DY102" s="105"/>
      <c r="DZ102" s="105"/>
      <c r="EA102" s="105"/>
      <c r="EB102" s="105"/>
      <c r="EC102" s="105"/>
      <c r="ED102" s="105"/>
      <c r="EE102" s="105"/>
      <c r="EF102" s="105"/>
      <c r="EG102" s="105"/>
      <c r="EH102" s="105"/>
      <c r="EI102" s="105"/>
      <c r="EJ102" s="105"/>
      <c r="EK102" s="105"/>
      <c r="EL102" s="105"/>
      <c r="EM102" s="105"/>
      <c r="EN102" s="105"/>
      <c r="EO102" s="105"/>
      <c r="EP102" s="105"/>
      <c r="EQ102" s="105"/>
      <c r="ER102" s="105"/>
      <c r="ES102" s="105"/>
      <c r="ET102" s="105"/>
      <c r="EU102" s="105"/>
      <c r="EV102" s="105"/>
      <c r="EW102" s="105"/>
      <c r="EX102" s="105"/>
      <c r="EY102" s="105"/>
      <c r="EZ102" s="105">
        <v>62</v>
      </c>
      <c r="FA102" s="105"/>
      <c r="FB102" s="105">
        <v>97</v>
      </c>
      <c r="FC102" s="105">
        <v>125</v>
      </c>
      <c r="FD102" s="105">
        <v>261</v>
      </c>
      <c r="FE102" s="105">
        <v>338</v>
      </c>
      <c r="FF102" s="105">
        <v>324</v>
      </c>
      <c r="FG102" s="105">
        <v>290</v>
      </c>
      <c r="FH102" s="105">
        <v>132</v>
      </c>
      <c r="FI102" s="105">
        <v>92</v>
      </c>
      <c r="FJ102" s="105">
        <v>70</v>
      </c>
      <c r="FK102" s="105">
        <v>114</v>
      </c>
      <c r="FL102" s="105">
        <v>260</v>
      </c>
      <c r="FM102" s="105">
        <v>455</v>
      </c>
      <c r="FN102" s="105">
        <v>602</v>
      </c>
      <c r="FO102" s="105">
        <v>618</v>
      </c>
      <c r="FP102" s="105">
        <v>425</v>
      </c>
      <c r="FQ102" s="105">
        <v>357</v>
      </c>
      <c r="FR102" s="105">
        <v>510</v>
      </c>
      <c r="FS102" s="105">
        <v>405</v>
      </c>
      <c r="FT102" s="105">
        <v>600</v>
      </c>
      <c r="FU102" s="105">
        <v>791</v>
      </c>
      <c r="FV102" s="105">
        <v>330</v>
      </c>
      <c r="FW102" s="105">
        <v>260</v>
      </c>
      <c r="FX102" s="105">
        <v>390</v>
      </c>
      <c r="FY102" s="144">
        <f t="shared" si="129"/>
        <v>2.5</v>
      </c>
      <c r="FZ102" s="144">
        <f t="shared" si="130"/>
        <v>0.5</v>
      </c>
      <c r="GA102" s="140">
        <f t="shared" si="131"/>
        <v>0</v>
      </c>
      <c r="GB102" s="140">
        <v>0</v>
      </c>
      <c r="GC102" s="140">
        <v>0</v>
      </c>
      <c r="GD102" s="141">
        <f t="shared" si="132"/>
        <v>0</v>
      </c>
      <c r="GE102" s="141">
        <f t="shared" si="133"/>
        <v>1721</v>
      </c>
      <c r="GF102" s="141">
        <f t="shared" si="134"/>
        <v>5207</v>
      </c>
      <c r="GG102" s="141">
        <f t="shared" si="135"/>
        <v>980</v>
      </c>
      <c r="GH102" s="142">
        <v>0</v>
      </c>
      <c r="GI102" s="142">
        <v>0</v>
      </c>
      <c r="GJ102" s="142">
        <v>0</v>
      </c>
      <c r="GK102" s="143">
        <v>0</v>
      </c>
      <c r="GL102" s="105">
        <v>0</v>
      </c>
      <c r="GM102" s="105">
        <v>0</v>
      </c>
      <c r="GN102" s="105">
        <v>0</v>
      </c>
      <c r="GO102" s="105">
        <v>62</v>
      </c>
      <c r="GP102" s="105">
        <v>222</v>
      </c>
      <c r="GQ102" s="105">
        <f t="shared" si="179"/>
        <v>923</v>
      </c>
      <c r="GR102" s="105">
        <f t="shared" si="178"/>
        <v>514</v>
      </c>
      <c r="GS102" s="105">
        <f t="shared" si="180"/>
        <v>444</v>
      </c>
      <c r="GT102" s="105">
        <f t="shared" si="150"/>
        <v>1675</v>
      </c>
      <c r="GU102" s="105">
        <f t="shared" si="151"/>
        <v>1292</v>
      </c>
      <c r="GV102" s="105">
        <f t="shared" si="136"/>
        <v>1796</v>
      </c>
      <c r="GW102" s="139">
        <f t="shared" si="176"/>
        <v>2.49416342412451</v>
      </c>
      <c r="GX102" s="139">
        <f t="shared" si="177"/>
        <v>0.390092879256966</v>
      </c>
      <c r="GY102" s="147"/>
    </row>
    <row r="103" ht="15" spans="2:369">
      <c r="B103" s="138" t="s">
        <v>992</v>
      </c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>
        <v>1076</v>
      </c>
      <c r="AV103" s="105">
        <v>652</v>
      </c>
      <c r="AW103" s="105">
        <v>784</v>
      </c>
      <c r="AX103" s="105">
        <v>2758</v>
      </c>
      <c r="AY103" s="105">
        <v>1186</v>
      </c>
      <c r="AZ103" s="105">
        <v>607</v>
      </c>
      <c r="BA103" s="105">
        <v>1188</v>
      </c>
      <c r="BB103" s="105">
        <v>829</v>
      </c>
      <c r="BC103" s="105">
        <v>641</v>
      </c>
      <c r="BD103" s="105">
        <v>868</v>
      </c>
      <c r="BE103" s="105">
        <v>839</v>
      </c>
      <c r="BF103" s="105">
        <v>662</v>
      </c>
      <c r="BG103" s="105">
        <v>516</v>
      </c>
      <c r="BH103" s="105">
        <v>666</v>
      </c>
      <c r="BI103" s="105">
        <v>201</v>
      </c>
      <c r="BJ103" s="105">
        <v>284</v>
      </c>
      <c r="BK103" s="105">
        <v>831</v>
      </c>
      <c r="BL103" s="105">
        <v>253</v>
      </c>
      <c r="BM103" s="105">
        <v>1029</v>
      </c>
      <c r="BN103" s="105">
        <v>1251</v>
      </c>
      <c r="BO103" s="105">
        <v>797</v>
      </c>
      <c r="BP103" s="105">
        <v>819</v>
      </c>
      <c r="BQ103" s="105">
        <v>554</v>
      </c>
      <c r="BR103" s="105">
        <v>969</v>
      </c>
      <c r="BS103" s="105">
        <v>2492</v>
      </c>
      <c r="BT103" s="105">
        <v>2405</v>
      </c>
      <c r="BU103" s="105">
        <v>2771</v>
      </c>
      <c r="BV103" s="105">
        <v>3015</v>
      </c>
      <c r="BW103" s="105">
        <v>2254</v>
      </c>
      <c r="BX103" s="105">
        <v>1252</v>
      </c>
      <c r="BY103" s="105">
        <v>2125</v>
      </c>
      <c r="BZ103" s="139">
        <f t="shared" si="122"/>
        <v>1.06511175898931</v>
      </c>
      <c r="CA103" s="139">
        <f t="shared" si="123"/>
        <v>0.697284345047923</v>
      </c>
      <c r="CB103" s="140">
        <f t="shared" si="124"/>
        <v>0</v>
      </c>
      <c r="CC103" s="140">
        <f t="shared" si="157"/>
        <v>0</v>
      </c>
      <c r="CD103" s="140">
        <f t="shared" si="158"/>
        <v>0</v>
      </c>
      <c r="CE103" s="141">
        <f t="shared" si="125"/>
        <v>5270</v>
      </c>
      <c r="CF103" s="141">
        <f t="shared" si="126"/>
        <v>8487</v>
      </c>
      <c r="CG103" s="141">
        <f t="shared" si="127"/>
        <v>17186</v>
      </c>
      <c r="CH103" s="141">
        <f t="shared" si="128"/>
        <v>5631</v>
      </c>
      <c r="CI103" s="142">
        <f t="shared" si="159"/>
        <v>0</v>
      </c>
      <c r="CJ103" s="142">
        <f t="shared" si="160"/>
        <v>0</v>
      </c>
      <c r="CK103" s="143">
        <f t="shared" si="161"/>
        <v>0</v>
      </c>
      <c r="CL103" s="105">
        <f t="shared" si="162"/>
        <v>0</v>
      </c>
      <c r="CM103" s="105">
        <f t="shared" si="163"/>
        <v>1076</v>
      </c>
      <c r="CN103" s="105">
        <f t="shared" si="164"/>
        <v>4194</v>
      </c>
      <c r="CO103" s="105">
        <f t="shared" si="165"/>
        <v>2981</v>
      </c>
      <c r="CP103" s="105">
        <f t="shared" si="166"/>
        <v>2338</v>
      </c>
      <c r="CQ103" s="105">
        <f t="shared" si="167"/>
        <v>2017</v>
      </c>
      <c r="CR103" s="105">
        <f t="shared" si="149"/>
        <v>1151</v>
      </c>
      <c r="CS103" s="105">
        <f t="shared" si="154"/>
        <v>2113</v>
      </c>
      <c r="CT103" s="105">
        <f t="shared" si="116"/>
        <v>2867</v>
      </c>
      <c r="CU103" s="105">
        <f t="shared" si="117"/>
        <v>4015</v>
      </c>
      <c r="CV103" s="105">
        <f t="shared" si="118"/>
        <v>8191</v>
      </c>
      <c r="CW103" s="139">
        <f t="shared" si="119"/>
        <v>6.11642050390964</v>
      </c>
      <c r="CX103" s="139">
        <f t="shared" si="120"/>
        <v>1.040099626401</v>
      </c>
      <c r="CY103" s="131"/>
      <c r="CZ103" s="138" t="s">
        <v>1123</v>
      </c>
      <c r="DA103" s="138" t="s">
        <v>1123</v>
      </c>
      <c r="DB103" s="105"/>
      <c r="DC103" s="105"/>
      <c r="DD103" s="105"/>
      <c r="DE103" s="105"/>
      <c r="DF103" s="105"/>
      <c r="DG103" s="105"/>
      <c r="DH103" s="105"/>
      <c r="DI103" s="105"/>
      <c r="DJ103" s="105"/>
      <c r="DK103" s="105"/>
      <c r="DL103" s="105"/>
      <c r="DM103" s="105"/>
      <c r="DN103" s="105"/>
      <c r="DO103" s="105"/>
      <c r="DP103" s="105"/>
      <c r="DQ103" s="105"/>
      <c r="DR103" s="105"/>
      <c r="DS103" s="105"/>
      <c r="DT103" s="105"/>
      <c r="DU103" s="105"/>
      <c r="DV103" s="105"/>
      <c r="DW103" s="105"/>
      <c r="DX103" s="105"/>
      <c r="DY103" s="105"/>
      <c r="DZ103" s="105"/>
      <c r="EA103" s="105"/>
      <c r="EB103" s="105"/>
      <c r="EC103" s="105"/>
      <c r="ED103" s="105"/>
      <c r="EE103" s="105"/>
      <c r="EF103" s="105"/>
      <c r="EG103" s="105"/>
      <c r="EH103" s="105"/>
      <c r="EI103" s="105"/>
      <c r="EJ103" s="105"/>
      <c r="EK103" s="105"/>
      <c r="EL103" s="105"/>
      <c r="EM103" s="105"/>
      <c r="EN103" s="105"/>
      <c r="EO103" s="105"/>
      <c r="EP103" s="105"/>
      <c r="EQ103" s="105"/>
      <c r="ER103" s="105"/>
      <c r="ES103" s="105"/>
      <c r="ET103" s="105"/>
      <c r="EU103" s="105"/>
      <c r="EV103" s="105"/>
      <c r="EW103" s="105"/>
      <c r="EX103" s="105"/>
      <c r="EY103" s="105"/>
      <c r="EZ103" s="105"/>
      <c r="FA103" s="105"/>
      <c r="FB103" s="105"/>
      <c r="FC103" s="105"/>
      <c r="FD103" s="105"/>
      <c r="FE103" s="105"/>
      <c r="FF103" s="105">
        <v>304</v>
      </c>
      <c r="FG103" s="105">
        <v>474</v>
      </c>
      <c r="FH103" s="105">
        <v>439</v>
      </c>
      <c r="FI103" s="105">
        <v>116</v>
      </c>
      <c r="FJ103" s="105">
        <v>67</v>
      </c>
      <c r="FK103" s="105">
        <v>64</v>
      </c>
      <c r="FL103" s="105">
        <v>329</v>
      </c>
      <c r="FM103" s="105">
        <v>495</v>
      </c>
      <c r="FN103" s="105">
        <v>297</v>
      </c>
      <c r="FO103" s="105">
        <v>102</v>
      </c>
      <c r="FP103" s="105">
        <v>115</v>
      </c>
      <c r="FQ103" s="105">
        <v>96</v>
      </c>
      <c r="FR103" s="105">
        <v>322</v>
      </c>
      <c r="FS103" s="105">
        <v>1117</v>
      </c>
      <c r="FT103" s="105">
        <v>557</v>
      </c>
      <c r="FU103" s="105">
        <v>149</v>
      </c>
      <c r="FV103" s="105">
        <v>245</v>
      </c>
      <c r="FW103" s="105">
        <v>219</v>
      </c>
      <c r="FX103" s="105">
        <v>549</v>
      </c>
      <c r="FY103" s="144">
        <f t="shared" si="129"/>
        <v>2.66869300911854</v>
      </c>
      <c r="FZ103" s="144">
        <f t="shared" si="130"/>
        <v>1.50684931506849</v>
      </c>
      <c r="GA103" s="140">
        <f t="shared" si="131"/>
        <v>0</v>
      </c>
      <c r="GB103" s="140">
        <v>0</v>
      </c>
      <c r="GC103" s="140">
        <v>0</v>
      </c>
      <c r="GD103" s="141">
        <f t="shared" si="132"/>
        <v>0</v>
      </c>
      <c r="GE103" s="141">
        <f t="shared" si="133"/>
        <v>1333</v>
      </c>
      <c r="GF103" s="141">
        <f t="shared" si="134"/>
        <v>3710</v>
      </c>
      <c r="GG103" s="141">
        <f t="shared" si="135"/>
        <v>1013</v>
      </c>
      <c r="GH103" s="142">
        <v>0</v>
      </c>
      <c r="GI103" s="142">
        <v>0</v>
      </c>
      <c r="GJ103" s="142">
        <v>0</v>
      </c>
      <c r="GK103" s="143">
        <v>0</v>
      </c>
      <c r="GL103" s="105">
        <v>0</v>
      </c>
      <c r="GM103" s="105">
        <v>0</v>
      </c>
      <c r="GN103" s="105">
        <v>0</v>
      </c>
      <c r="GO103" s="105" t="s">
        <v>956</v>
      </c>
      <c r="GP103" s="105" t="s">
        <v>956</v>
      </c>
      <c r="GQ103" s="105">
        <f t="shared" si="179"/>
        <v>304</v>
      </c>
      <c r="GR103" s="105">
        <f t="shared" si="178"/>
        <v>1029</v>
      </c>
      <c r="GS103" s="105">
        <f t="shared" si="180"/>
        <v>460</v>
      </c>
      <c r="GT103" s="105">
        <f t="shared" si="150"/>
        <v>894</v>
      </c>
      <c r="GU103" s="105">
        <f t="shared" si="151"/>
        <v>533</v>
      </c>
      <c r="GV103" s="105">
        <f t="shared" si="136"/>
        <v>1823</v>
      </c>
      <c r="GW103" s="139">
        <f t="shared" si="176"/>
        <v>0.771622934888241</v>
      </c>
      <c r="GX103" s="139">
        <f t="shared" si="177"/>
        <v>2.4202626641651</v>
      </c>
      <c r="GY103" s="147"/>
    </row>
    <row r="104" ht="15" spans="2:369">
      <c r="B104" s="138" t="s">
        <v>1047</v>
      </c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>
        <v>945</v>
      </c>
      <c r="BA104" s="105">
        <v>872</v>
      </c>
      <c r="BB104" s="105"/>
      <c r="BC104" s="105">
        <v>2007</v>
      </c>
      <c r="BD104" s="105">
        <v>1046</v>
      </c>
      <c r="BE104" s="105">
        <v>1225</v>
      </c>
      <c r="BF104" s="105">
        <v>675</v>
      </c>
      <c r="BG104" s="105">
        <v>1772</v>
      </c>
      <c r="BH104" s="105">
        <v>660</v>
      </c>
      <c r="BI104" s="105">
        <v>561</v>
      </c>
      <c r="BJ104" s="105">
        <v>404</v>
      </c>
      <c r="BK104" s="105">
        <v>106</v>
      </c>
      <c r="BL104" s="105">
        <v>499</v>
      </c>
      <c r="BM104" s="105">
        <v>356</v>
      </c>
      <c r="BN104" s="105"/>
      <c r="BO104" s="105"/>
      <c r="BP104" s="105">
        <v>291</v>
      </c>
      <c r="BQ104" s="105">
        <v>236</v>
      </c>
      <c r="BR104" s="105"/>
      <c r="BS104" s="105">
        <v>109</v>
      </c>
      <c r="BT104" s="105">
        <v>156</v>
      </c>
      <c r="BU104" s="105">
        <v>66</v>
      </c>
      <c r="BV104" s="105">
        <v>156</v>
      </c>
      <c r="BW104" s="105">
        <v>12</v>
      </c>
      <c r="BX104" s="105">
        <v>21</v>
      </c>
      <c r="BY104" s="105">
        <v>0</v>
      </c>
      <c r="BZ104" s="139" t="str">
        <f t="shared" si="122"/>
        <v/>
      </c>
      <c r="CA104" s="139" t="str">
        <f t="shared" si="123"/>
        <v/>
      </c>
      <c r="CB104" s="140">
        <f t="shared" si="124"/>
        <v>0</v>
      </c>
      <c r="CC104" s="140">
        <f t="shared" si="157"/>
        <v>0</v>
      </c>
      <c r="CD104" s="140">
        <f t="shared" si="158"/>
        <v>0</v>
      </c>
      <c r="CE104" s="141">
        <f t="shared" si="125"/>
        <v>0</v>
      </c>
      <c r="CF104" s="141">
        <f t="shared" si="126"/>
        <v>10167</v>
      </c>
      <c r="CG104" s="141">
        <f t="shared" si="127"/>
        <v>1975</v>
      </c>
      <c r="CH104" s="141">
        <f t="shared" si="128"/>
        <v>33</v>
      </c>
      <c r="CI104" s="142">
        <f t="shared" si="159"/>
        <v>0</v>
      </c>
      <c r="CJ104" s="142">
        <f t="shared" si="160"/>
        <v>0</v>
      </c>
      <c r="CK104" s="143">
        <f t="shared" si="161"/>
        <v>0</v>
      </c>
      <c r="CL104" s="105">
        <f t="shared" si="162"/>
        <v>0</v>
      </c>
      <c r="CM104" s="105">
        <f t="shared" si="163"/>
        <v>0</v>
      </c>
      <c r="CN104" s="105">
        <f t="shared" si="164"/>
        <v>0</v>
      </c>
      <c r="CO104" s="105">
        <f t="shared" si="165"/>
        <v>1817</v>
      </c>
      <c r="CP104" s="105">
        <f t="shared" si="166"/>
        <v>3053</v>
      </c>
      <c r="CQ104" s="105">
        <f t="shared" si="167"/>
        <v>3672</v>
      </c>
      <c r="CR104" s="105">
        <f t="shared" si="149"/>
        <v>1625</v>
      </c>
      <c r="CS104" s="105">
        <f t="shared" si="154"/>
        <v>961</v>
      </c>
      <c r="CT104" s="105">
        <f t="shared" si="116"/>
        <v>291</v>
      </c>
      <c r="CU104" s="105">
        <f t="shared" si="117"/>
        <v>345</v>
      </c>
      <c r="CV104" s="105">
        <f t="shared" si="118"/>
        <v>378</v>
      </c>
      <c r="CW104" s="139">
        <f t="shared" si="119"/>
        <v>-0.767384615384615</v>
      </c>
      <c r="CX104" s="139">
        <f t="shared" si="120"/>
        <v>0.0956521739130434</v>
      </c>
      <c r="CY104" s="131"/>
      <c r="CZ104" s="138" t="s">
        <v>68</v>
      </c>
      <c r="DA104" s="138" t="s">
        <v>68</v>
      </c>
      <c r="DB104" s="105"/>
      <c r="DC104" s="105"/>
      <c r="DD104" s="105"/>
      <c r="DE104" s="105"/>
      <c r="DF104" s="105"/>
      <c r="DG104" s="105"/>
      <c r="DH104" s="105"/>
      <c r="DI104" s="105"/>
      <c r="DJ104" s="105"/>
      <c r="DK104" s="105"/>
      <c r="DL104" s="105"/>
      <c r="DM104" s="105"/>
      <c r="DN104" s="105"/>
      <c r="DO104" s="105"/>
      <c r="DP104" s="105"/>
      <c r="DQ104" s="105"/>
      <c r="DR104" s="105"/>
      <c r="DS104" s="105"/>
      <c r="DT104" s="105"/>
      <c r="DU104" s="105"/>
      <c r="DV104" s="105"/>
      <c r="DW104" s="105"/>
      <c r="DX104" s="105"/>
      <c r="DY104" s="105"/>
      <c r="DZ104" s="105"/>
      <c r="EA104" s="105"/>
      <c r="EB104" s="105"/>
      <c r="EC104" s="105"/>
      <c r="ED104" s="105"/>
      <c r="EE104" s="105"/>
      <c r="EF104" s="105"/>
      <c r="EG104" s="105"/>
      <c r="EH104" s="105"/>
      <c r="EI104" s="105"/>
      <c r="EJ104" s="105"/>
      <c r="EK104" s="105"/>
      <c r="EL104" s="105"/>
      <c r="EM104" s="105"/>
      <c r="EN104" s="105"/>
      <c r="EO104" s="105"/>
      <c r="EP104" s="105"/>
      <c r="EQ104" s="105"/>
      <c r="ER104" s="105"/>
      <c r="ES104" s="105"/>
      <c r="ET104" s="105"/>
      <c r="EU104" s="105"/>
      <c r="EV104" s="105"/>
      <c r="EW104" s="105"/>
      <c r="EX104" s="105"/>
      <c r="EY104" s="105"/>
      <c r="EZ104" s="105"/>
      <c r="FA104" s="105"/>
      <c r="FB104" s="105">
        <v>455</v>
      </c>
      <c r="FC104" s="105">
        <v>792</v>
      </c>
      <c r="FD104" s="105">
        <v>520</v>
      </c>
      <c r="FE104" s="105">
        <v>331</v>
      </c>
      <c r="FF104" s="105">
        <v>272</v>
      </c>
      <c r="FG104" s="105">
        <v>278</v>
      </c>
      <c r="FH104" s="105">
        <v>677</v>
      </c>
      <c r="FI104" s="105">
        <v>1535</v>
      </c>
      <c r="FJ104" s="105">
        <v>3</v>
      </c>
      <c r="FK104" s="105">
        <v>84</v>
      </c>
      <c r="FL104" s="105">
        <v>283</v>
      </c>
      <c r="FM104" s="105">
        <v>115</v>
      </c>
      <c r="FN104" s="105">
        <v>46</v>
      </c>
      <c r="FO104" s="105">
        <v>77</v>
      </c>
      <c r="FP104" s="105">
        <v>341</v>
      </c>
      <c r="FQ104" s="105">
        <v>515</v>
      </c>
      <c r="FR104" s="105">
        <v>120</v>
      </c>
      <c r="FS104" s="105">
        <v>81</v>
      </c>
      <c r="FT104" s="105">
        <v>52</v>
      </c>
      <c r="FU104" s="105">
        <v>576</v>
      </c>
      <c r="FV104" s="105">
        <v>159</v>
      </c>
      <c r="FW104" s="105">
        <v>84</v>
      </c>
      <c r="FX104" s="105">
        <v>22</v>
      </c>
      <c r="FY104" s="144">
        <f t="shared" si="129"/>
        <v>1.07773851590106</v>
      </c>
      <c r="FZ104" s="144">
        <f t="shared" si="130"/>
        <v>-0.738095238095238</v>
      </c>
      <c r="GA104" s="140">
        <f t="shared" si="131"/>
        <v>0</v>
      </c>
      <c r="GB104" s="140">
        <v>0</v>
      </c>
      <c r="GC104" s="140">
        <v>0</v>
      </c>
      <c r="GD104" s="141">
        <f t="shared" si="132"/>
        <v>0</v>
      </c>
      <c r="GE104" s="141">
        <f t="shared" si="133"/>
        <v>4860</v>
      </c>
      <c r="GF104" s="141">
        <f t="shared" si="134"/>
        <v>2293</v>
      </c>
      <c r="GG104" s="141">
        <f t="shared" si="135"/>
        <v>265</v>
      </c>
      <c r="GH104" s="142">
        <v>0</v>
      </c>
      <c r="GI104" s="142">
        <v>0</v>
      </c>
      <c r="GJ104" s="142">
        <v>0</v>
      </c>
      <c r="GK104" s="143">
        <v>0</v>
      </c>
      <c r="GL104" s="105">
        <v>0</v>
      </c>
      <c r="GM104" s="105">
        <v>0</v>
      </c>
      <c r="GN104" s="105">
        <v>0</v>
      </c>
      <c r="GO104" s="105" t="s">
        <v>956</v>
      </c>
      <c r="GP104" s="105">
        <v>1247</v>
      </c>
      <c r="GQ104" s="105">
        <f t="shared" si="179"/>
        <v>1123</v>
      </c>
      <c r="GR104" s="105">
        <f t="shared" si="178"/>
        <v>2490</v>
      </c>
      <c r="GS104" s="105">
        <f t="shared" si="180"/>
        <v>370</v>
      </c>
      <c r="GT104" s="105">
        <f t="shared" si="150"/>
        <v>238</v>
      </c>
      <c r="GU104" s="105">
        <f t="shared" si="151"/>
        <v>976</v>
      </c>
      <c r="GV104" s="105">
        <f t="shared" si="136"/>
        <v>709</v>
      </c>
      <c r="GW104" s="139">
        <f t="shared" si="176"/>
        <v>-0.715261044176707</v>
      </c>
      <c r="GX104" s="139">
        <f t="shared" si="177"/>
        <v>-0.273565573770492</v>
      </c>
      <c r="GY104" s="147"/>
    </row>
    <row r="105" ht="15" spans="2:369">
      <c r="B105" s="138" t="s">
        <v>1100</v>
      </c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>
        <v>350</v>
      </c>
      <c r="BG105" s="105">
        <v>579</v>
      </c>
      <c r="BH105" s="105">
        <v>654</v>
      </c>
      <c r="BI105" s="105">
        <v>246</v>
      </c>
      <c r="BJ105" s="105">
        <v>51</v>
      </c>
      <c r="BK105" s="105">
        <v>177</v>
      </c>
      <c r="BL105" s="105">
        <v>149</v>
      </c>
      <c r="BM105" s="105">
        <v>370</v>
      </c>
      <c r="BN105" s="105">
        <v>326</v>
      </c>
      <c r="BO105" s="105">
        <v>387</v>
      </c>
      <c r="BP105" s="105">
        <v>288</v>
      </c>
      <c r="BQ105" s="105">
        <v>317</v>
      </c>
      <c r="BR105" s="105">
        <v>325</v>
      </c>
      <c r="BS105" s="105">
        <v>1530</v>
      </c>
      <c r="BT105" s="105">
        <v>0</v>
      </c>
      <c r="BU105" s="105">
        <v>139</v>
      </c>
      <c r="BV105" s="105">
        <v>20</v>
      </c>
      <c r="BW105" s="105">
        <v>2</v>
      </c>
      <c r="BX105" s="105">
        <v>27</v>
      </c>
      <c r="BY105" s="105">
        <v>553</v>
      </c>
      <c r="BZ105" s="139">
        <f t="shared" si="122"/>
        <v>0.494594594594595</v>
      </c>
      <c r="CA105" s="139">
        <f t="shared" si="123"/>
        <v>19.4814814814815</v>
      </c>
      <c r="CB105" s="140">
        <f t="shared" si="124"/>
        <v>0</v>
      </c>
      <c r="CC105" s="140">
        <f t="shared" si="157"/>
        <v>0</v>
      </c>
      <c r="CD105" s="140">
        <f t="shared" si="158"/>
        <v>0</v>
      </c>
      <c r="CE105" s="141">
        <f t="shared" si="125"/>
        <v>0</v>
      </c>
      <c r="CF105" s="141">
        <f t="shared" si="126"/>
        <v>1880</v>
      </c>
      <c r="CG105" s="141">
        <f t="shared" si="127"/>
        <v>4028</v>
      </c>
      <c r="CH105" s="141">
        <f t="shared" si="128"/>
        <v>582</v>
      </c>
      <c r="CI105" s="142">
        <f t="shared" si="159"/>
        <v>0</v>
      </c>
      <c r="CJ105" s="142">
        <f t="shared" si="160"/>
        <v>0</v>
      </c>
      <c r="CK105" s="143">
        <f t="shared" si="161"/>
        <v>0</v>
      </c>
      <c r="CL105" s="105">
        <f t="shared" si="162"/>
        <v>0</v>
      </c>
      <c r="CM105" s="105">
        <f t="shared" si="163"/>
        <v>0</v>
      </c>
      <c r="CN105" s="105">
        <f t="shared" si="164"/>
        <v>0</v>
      </c>
      <c r="CO105" s="105" t="str">
        <f t="shared" si="165"/>
        <v/>
      </c>
      <c r="CP105" s="105" t="str">
        <f t="shared" si="166"/>
        <v/>
      </c>
      <c r="CQ105" s="105">
        <f t="shared" si="167"/>
        <v>929</v>
      </c>
      <c r="CR105" s="105">
        <f t="shared" si="149"/>
        <v>951</v>
      </c>
      <c r="CS105" s="105">
        <f t="shared" si="154"/>
        <v>696</v>
      </c>
      <c r="CT105" s="105">
        <f t="shared" si="116"/>
        <v>1001</v>
      </c>
      <c r="CU105" s="105">
        <f t="shared" si="117"/>
        <v>2172</v>
      </c>
      <c r="CV105" s="105">
        <f t="shared" si="118"/>
        <v>159</v>
      </c>
      <c r="CW105" s="139">
        <f t="shared" si="119"/>
        <v>-0.832807570977918</v>
      </c>
      <c r="CX105" s="139">
        <f t="shared" si="120"/>
        <v>-0.926795580110497</v>
      </c>
      <c r="CY105" s="131"/>
      <c r="CZ105" s="138" t="s">
        <v>1124</v>
      </c>
      <c r="DA105" s="138" t="s">
        <v>1124</v>
      </c>
      <c r="DB105" s="105"/>
      <c r="DC105" s="105">
        <v>265</v>
      </c>
      <c r="DD105" s="105">
        <v>141</v>
      </c>
      <c r="DE105" s="105">
        <v>468</v>
      </c>
      <c r="DF105" s="105">
        <v>2704</v>
      </c>
      <c r="DG105" s="105">
        <v>3944</v>
      </c>
      <c r="DH105" s="105">
        <v>2531</v>
      </c>
      <c r="DI105" s="105">
        <v>2988</v>
      </c>
      <c r="DJ105" s="105">
        <v>4138</v>
      </c>
      <c r="DK105" s="105">
        <v>4075</v>
      </c>
      <c r="DL105" s="105">
        <v>2941</v>
      </c>
      <c r="DM105" s="105">
        <v>12561</v>
      </c>
      <c r="DN105" s="105">
        <v>3895</v>
      </c>
      <c r="DO105" s="105">
        <v>2465</v>
      </c>
      <c r="DP105" s="105">
        <v>12983</v>
      </c>
      <c r="DQ105" s="105">
        <v>4738</v>
      </c>
      <c r="DR105" s="105">
        <v>7079</v>
      </c>
      <c r="DS105" s="105">
        <v>17916</v>
      </c>
      <c r="DT105" s="105">
        <v>8937</v>
      </c>
      <c r="DU105" s="105">
        <v>7580</v>
      </c>
      <c r="DV105" s="105">
        <v>8710</v>
      </c>
      <c r="DW105" s="105">
        <v>7623</v>
      </c>
      <c r="DX105" s="105">
        <v>6258</v>
      </c>
      <c r="DY105" s="105">
        <v>21963</v>
      </c>
      <c r="DZ105" s="105">
        <v>1966</v>
      </c>
      <c r="EA105" s="105">
        <v>979</v>
      </c>
      <c r="EB105" s="105">
        <v>4450</v>
      </c>
      <c r="EC105" s="105">
        <v>482</v>
      </c>
      <c r="ED105" s="105">
        <v>1506</v>
      </c>
      <c r="EE105" s="105">
        <v>2339</v>
      </c>
      <c r="EF105" s="105">
        <v>1251</v>
      </c>
      <c r="EG105" s="105">
        <v>1831</v>
      </c>
      <c r="EH105" s="105">
        <v>2195</v>
      </c>
      <c r="EI105" s="105">
        <v>1618</v>
      </c>
      <c r="EJ105" s="105"/>
      <c r="EK105" s="105">
        <v>270</v>
      </c>
      <c r="EL105" s="105">
        <v>660</v>
      </c>
      <c r="EM105" s="105">
        <v>842</v>
      </c>
      <c r="EN105" s="105">
        <v>981</v>
      </c>
      <c r="EO105" s="105">
        <v>1200</v>
      </c>
      <c r="EP105" s="105">
        <v>846</v>
      </c>
      <c r="EQ105" s="105">
        <v>1100</v>
      </c>
      <c r="ER105" s="105">
        <v>2861</v>
      </c>
      <c r="ES105" s="105">
        <v>3370</v>
      </c>
      <c r="ET105" s="105">
        <v>1659</v>
      </c>
      <c r="EU105" s="105">
        <v>1628</v>
      </c>
      <c r="EV105" s="105">
        <v>1657</v>
      </c>
      <c r="EW105" s="105">
        <v>2990</v>
      </c>
      <c r="EX105" s="105">
        <v>1</v>
      </c>
      <c r="EY105" s="105">
        <v>713</v>
      </c>
      <c r="EZ105" s="105">
        <v>4105</v>
      </c>
      <c r="FA105" s="105">
        <v>1415</v>
      </c>
      <c r="FB105" s="105">
        <v>1219</v>
      </c>
      <c r="FC105" s="105">
        <v>1518</v>
      </c>
      <c r="FD105" s="105">
        <v>2587</v>
      </c>
      <c r="FE105" s="105">
        <v>172</v>
      </c>
      <c r="FF105" s="105">
        <v>252</v>
      </c>
      <c r="FG105" s="105">
        <v>179</v>
      </c>
      <c r="FH105" s="105">
        <v>5183</v>
      </c>
      <c r="FI105" s="105">
        <v>8840</v>
      </c>
      <c r="FJ105" s="105">
        <v>1725</v>
      </c>
      <c r="FK105" s="105">
        <v>2254</v>
      </c>
      <c r="FL105" s="105">
        <v>8135</v>
      </c>
      <c r="FM105" s="105">
        <v>2889</v>
      </c>
      <c r="FN105" s="105">
        <v>2585</v>
      </c>
      <c r="FO105" s="105">
        <v>9295</v>
      </c>
      <c r="FP105" s="105">
        <v>1821</v>
      </c>
      <c r="FQ105" s="105">
        <v>5849</v>
      </c>
      <c r="FR105" s="105">
        <v>5320</v>
      </c>
      <c r="FS105" s="105">
        <v>3907</v>
      </c>
      <c r="FT105" s="105">
        <v>5741</v>
      </c>
      <c r="FU105" s="105">
        <v>12811</v>
      </c>
      <c r="FV105" s="105">
        <v>775</v>
      </c>
      <c r="FW105" s="105">
        <v>1110</v>
      </c>
      <c r="FX105" s="105">
        <v>5221</v>
      </c>
      <c r="FY105" s="144">
        <f t="shared" si="129"/>
        <v>1.64179471419791</v>
      </c>
      <c r="FZ105" s="144">
        <f t="shared" si="130"/>
        <v>3.7036036036036</v>
      </c>
      <c r="GA105" s="140">
        <f t="shared" si="131"/>
        <v>36756</v>
      </c>
      <c r="GB105" s="140">
        <v>110147</v>
      </c>
      <c r="GC105" s="140">
        <v>18887</v>
      </c>
      <c r="GD105" s="141">
        <f t="shared" si="132"/>
        <v>19794</v>
      </c>
      <c r="GE105" s="141">
        <f t="shared" si="133"/>
        <v>26184</v>
      </c>
      <c r="GF105" s="141">
        <f t="shared" si="134"/>
        <v>62332</v>
      </c>
      <c r="GG105" s="141">
        <f t="shared" si="135"/>
        <v>7106</v>
      </c>
      <c r="GH105" s="142">
        <v>4327</v>
      </c>
      <c r="GI105" s="142">
        <v>5277</v>
      </c>
      <c r="GJ105" s="142">
        <v>1888</v>
      </c>
      <c r="GK105" s="143">
        <v>2483</v>
      </c>
      <c r="GL105" s="105">
        <v>3146</v>
      </c>
      <c r="GM105" s="105">
        <v>7890</v>
      </c>
      <c r="GN105" s="105">
        <v>6275</v>
      </c>
      <c r="GO105" s="105">
        <v>4819</v>
      </c>
      <c r="GP105" s="105">
        <v>4152</v>
      </c>
      <c r="GQ105" s="105">
        <f t="shared" si="179"/>
        <v>3011</v>
      </c>
      <c r="GR105" s="105">
        <f t="shared" si="178"/>
        <v>14202</v>
      </c>
      <c r="GS105" s="105">
        <f t="shared" si="180"/>
        <v>12114</v>
      </c>
      <c r="GT105" s="105">
        <f t="shared" si="150"/>
        <v>14769</v>
      </c>
      <c r="GU105" s="105">
        <f t="shared" si="151"/>
        <v>12990</v>
      </c>
      <c r="GV105" s="105">
        <f t="shared" si="136"/>
        <v>22459</v>
      </c>
      <c r="GW105" s="139">
        <f t="shared" si="176"/>
        <v>0.581396986339952</v>
      </c>
      <c r="GX105" s="139">
        <f t="shared" si="177"/>
        <v>0.728945342571209</v>
      </c>
      <c r="GY105" s="147"/>
    </row>
    <row r="106" ht="15" spans="2:369">
      <c r="B106" s="138" t="s">
        <v>1087</v>
      </c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>
        <v>336</v>
      </c>
      <c r="Y106" s="105">
        <v>625</v>
      </c>
      <c r="Z106" s="105">
        <v>688</v>
      </c>
      <c r="AA106" s="105">
        <v>178</v>
      </c>
      <c r="AB106" s="105"/>
      <c r="AC106" s="105">
        <v>46</v>
      </c>
      <c r="AD106" s="105">
        <v>103</v>
      </c>
      <c r="AE106" s="105">
        <v>202</v>
      </c>
      <c r="AF106" s="105">
        <v>289</v>
      </c>
      <c r="AG106" s="105">
        <v>292</v>
      </c>
      <c r="AH106" s="105">
        <v>297</v>
      </c>
      <c r="AI106" s="105">
        <v>322</v>
      </c>
      <c r="AJ106" s="105">
        <v>414</v>
      </c>
      <c r="AK106" s="105">
        <v>420</v>
      </c>
      <c r="AL106" s="105">
        <v>257</v>
      </c>
      <c r="AM106" s="105">
        <v>286</v>
      </c>
      <c r="AN106" s="105">
        <v>27</v>
      </c>
      <c r="AO106" s="105">
        <v>114</v>
      </c>
      <c r="AP106" s="105">
        <v>43</v>
      </c>
      <c r="AQ106" s="105"/>
      <c r="AR106" s="105"/>
      <c r="AS106" s="105">
        <v>526</v>
      </c>
      <c r="AT106" s="105"/>
      <c r="AU106" s="105">
        <v>724</v>
      </c>
      <c r="AV106" s="105">
        <v>1012</v>
      </c>
      <c r="AW106" s="105">
        <v>450</v>
      </c>
      <c r="AX106" s="105">
        <v>660</v>
      </c>
      <c r="AY106" s="105">
        <v>829</v>
      </c>
      <c r="AZ106" s="105">
        <v>1279</v>
      </c>
      <c r="BA106" s="105">
        <v>1428</v>
      </c>
      <c r="BB106" s="105">
        <v>155</v>
      </c>
      <c r="BC106" s="105">
        <v>49</v>
      </c>
      <c r="BD106" s="105"/>
      <c r="BE106" s="105"/>
      <c r="BF106" s="105"/>
      <c r="BG106" s="105">
        <v>786</v>
      </c>
      <c r="BH106" s="105">
        <v>628</v>
      </c>
      <c r="BI106" s="105">
        <v>572</v>
      </c>
      <c r="BJ106" s="105"/>
      <c r="BK106" s="105">
        <v>0</v>
      </c>
      <c r="BL106" s="105">
        <v>0</v>
      </c>
      <c r="BM106" s="105">
        <v>0</v>
      </c>
      <c r="BN106" s="105">
        <v>0</v>
      </c>
      <c r="BO106" s="105">
        <v>0</v>
      </c>
      <c r="BP106" s="105">
        <v>0</v>
      </c>
      <c r="BQ106" s="105">
        <v>0</v>
      </c>
      <c r="BR106" s="105">
        <v>0</v>
      </c>
      <c r="BS106" s="105">
        <v>0</v>
      </c>
      <c r="BT106" s="105">
        <v>0</v>
      </c>
      <c r="BU106" s="105">
        <v>0</v>
      </c>
      <c r="BV106" s="105">
        <v>0</v>
      </c>
      <c r="BW106" s="105">
        <v>0</v>
      </c>
      <c r="BX106" s="105">
        <v>0</v>
      </c>
      <c r="BY106" s="105">
        <v>0</v>
      </c>
      <c r="BZ106" s="139" t="str">
        <f t="shared" si="122"/>
        <v/>
      </c>
      <c r="CA106" s="139" t="str">
        <f t="shared" si="123"/>
        <v/>
      </c>
      <c r="CB106" s="140">
        <f t="shared" si="124"/>
        <v>0</v>
      </c>
      <c r="CC106" s="140">
        <f t="shared" si="157"/>
        <v>1649</v>
      </c>
      <c r="CD106" s="140">
        <f t="shared" si="158"/>
        <v>2820</v>
      </c>
      <c r="CE106" s="141">
        <f t="shared" si="125"/>
        <v>3842</v>
      </c>
      <c r="CF106" s="141">
        <f t="shared" si="126"/>
        <v>4526</v>
      </c>
      <c r="CG106" s="141">
        <f t="shared" si="127"/>
        <v>0</v>
      </c>
      <c r="CH106" s="141">
        <f t="shared" si="128"/>
        <v>0</v>
      </c>
      <c r="CI106" s="142">
        <f t="shared" si="159"/>
        <v>911</v>
      </c>
      <c r="CJ106" s="142">
        <f t="shared" si="160"/>
        <v>1091</v>
      </c>
      <c r="CK106" s="143">
        <f t="shared" si="161"/>
        <v>427</v>
      </c>
      <c r="CL106" s="105">
        <f t="shared" si="162"/>
        <v>43</v>
      </c>
      <c r="CM106" s="105">
        <f t="shared" si="163"/>
        <v>1250</v>
      </c>
      <c r="CN106" s="105">
        <f t="shared" si="164"/>
        <v>2122</v>
      </c>
      <c r="CO106" s="105">
        <f t="shared" si="165"/>
        <v>3536</v>
      </c>
      <c r="CP106" s="105">
        <f t="shared" si="166"/>
        <v>204</v>
      </c>
      <c r="CQ106" s="105">
        <f t="shared" si="167"/>
        <v>786</v>
      </c>
      <c r="CR106" s="105"/>
      <c r="CS106" s="105">
        <f t="shared" si="154"/>
        <v>0</v>
      </c>
      <c r="CT106" s="105">
        <f t="shared" si="116"/>
        <v>0</v>
      </c>
      <c r="CU106" s="105">
        <f t="shared" si="117"/>
        <v>0</v>
      </c>
      <c r="CV106" s="105">
        <f t="shared" si="118"/>
        <v>0</v>
      </c>
      <c r="CW106" s="139" t="str">
        <f t="shared" si="119"/>
        <v/>
      </c>
      <c r="CX106" s="139" t="str">
        <f t="shared" si="120"/>
        <v/>
      </c>
      <c r="CY106" s="131"/>
      <c r="CZ106" s="138" t="s">
        <v>1125</v>
      </c>
      <c r="DA106" s="138" t="s">
        <v>1125</v>
      </c>
      <c r="DB106" s="105"/>
      <c r="DC106" s="105"/>
      <c r="DD106" s="105"/>
      <c r="DE106" s="105"/>
      <c r="DF106" s="105"/>
      <c r="DG106" s="105"/>
      <c r="DH106" s="105"/>
      <c r="DI106" s="105"/>
      <c r="DJ106" s="105"/>
      <c r="DK106" s="105"/>
      <c r="DL106" s="105"/>
      <c r="DM106" s="105"/>
      <c r="DN106" s="105"/>
      <c r="DO106" s="105"/>
      <c r="DP106" s="105"/>
      <c r="DQ106" s="105"/>
      <c r="DR106" s="105"/>
      <c r="DS106" s="105"/>
      <c r="DT106" s="105"/>
      <c r="DU106" s="105"/>
      <c r="DV106" s="105"/>
      <c r="DW106" s="105"/>
      <c r="DX106" s="105"/>
      <c r="DY106" s="105"/>
      <c r="DZ106" s="105"/>
      <c r="EA106" s="105"/>
      <c r="EB106" s="105"/>
      <c r="EC106" s="105"/>
      <c r="ED106" s="105"/>
      <c r="EE106" s="105"/>
      <c r="EF106" s="105"/>
      <c r="EG106" s="105"/>
      <c r="EH106" s="105"/>
      <c r="EI106" s="105"/>
      <c r="EJ106" s="105">
        <v>201</v>
      </c>
      <c r="EK106" s="105">
        <v>1000</v>
      </c>
      <c r="EL106" s="105">
        <v>1002</v>
      </c>
      <c r="EM106" s="105">
        <v>1166</v>
      </c>
      <c r="EN106" s="105">
        <v>2796</v>
      </c>
      <c r="EO106" s="105">
        <v>883</v>
      </c>
      <c r="EP106" s="105">
        <v>2172</v>
      </c>
      <c r="EQ106" s="105">
        <v>280</v>
      </c>
      <c r="ER106" s="105">
        <v>121</v>
      </c>
      <c r="ES106" s="105">
        <v>407</v>
      </c>
      <c r="ET106" s="105">
        <v>328</v>
      </c>
      <c r="EU106" s="105">
        <v>348</v>
      </c>
      <c r="EV106" s="105">
        <v>193</v>
      </c>
      <c r="EW106" s="105">
        <v>480</v>
      </c>
      <c r="EX106" s="105">
        <v>68</v>
      </c>
      <c r="EY106" s="105"/>
      <c r="EZ106" s="105"/>
      <c r="FA106" s="105"/>
      <c r="FB106" s="105"/>
      <c r="FC106" s="105"/>
      <c r="FD106" s="105"/>
      <c r="FE106" s="105">
        <v>404</v>
      </c>
      <c r="FF106" s="105">
        <v>242</v>
      </c>
      <c r="FG106" s="105">
        <v>514</v>
      </c>
      <c r="FH106" s="105">
        <v>491</v>
      </c>
      <c r="FI106" s="105"/>
      <c r="FJ106" s="105">
        <v>0</v>
      </c>
      <c r="FK106" s="105">
        <v>34</v>
      </c>
      <c r="FL106" s="105">
        <v>0</v>
      </c>
      <c r="FM106" s="105">
        <v>2</v>
      </c>
      <c r="FN106" s="105">
        <v>0</v>
      </c>
      <c r="FO106" s="105">
        <v>92</v>
      </c>
      <c r="FP106" s="105">
        <v>5</v>
      </c>
      <c r="FQ106" s="105">
        <v>50</v>
      </c>
      <c r="FR106" s="105">
        <v>0</v>
      </c>
      <c r="FS106" s="105">
        <v>2</v>
      </c>
      <c r="FT106" s="105">
        <v>0</v>
      </c>
      <c r="FU106" s="105">
        <v>0</v>
      </c>
      <c r="FV106" s="105">
        <v>0</v>
      </c>
      <c r="FW106" s="105">
        <v>0</v>
      </c>
      <c r="FX106" s="105">
        <v>0</v>
      </c>
      <c r="FY106" s="144" t="str">
        <f t="shared" si="129"/>
        <v/>
      </c>
      <c r="FZ106" s="144" t="str">
        <f t="shared" si="130"/>
        <v/>
      </c>
      <c r="GA106" s="140">
        <f t="shared" si="131"/>
        <v>0</v>
      </c>
      <c r="GB106" s="140">
        <v>0</v>
      </c>
      <c r="GC106" s="140">
        <v>1201</v>
      </c>
      <c r="GD106" s="141">
        <f t="shared" si="132"/>
        <v>10176</v>
      </c>
      <c r="GE106" s="141">
        <f t="shared" si="133"/>
        <v>1719</v>
      </c>
      <c r="GF106" s="141">
        <f t="shared" si="134"/>
        <v>185</v>
      </c>
      <c r="GG106" s="141">
        <f t="shared" si="135"/>
        <v>0</v>
      </c>
      <c r="GH106" s="142">
        <v>0</v>
      </c>
      <c r="GI106" s="142">
        <v>0</v>
      </c>
      <c r="GJ106" s="142">
        <v>1201</v>
      </c>
      <c r="GK106" s="143">
        <v>4964</v>
      </c>
      <c r="GL106" s="105">
        <v>3335</v>
      </c>
      <c r="GM106" s="105">
        <v>856</v>
      </c>
      <c r="GN106" s="105">
        <v>1021</v>
      </c>
      <c r="GO106" s="105">
        <v>68</v>
      </c>
      <c r="GP106" s="105" t="s">
        <v>956</v>
      </c>
      <c r="GQ106" s="105">
        <f t="shared" si="179"/>
        <v>646</v>
      </c>
      <c r="GR106" s="105"/>
      <c r="GS106" s="105">
        <f t="shared" si="180"/>
        <v>34</v>
      </c>
      <c r="GT106" s="105">
        <f t="shared" si="150"/>
        <v>94</v>
      </c>
      <c r="GU106" s="105">
        <f t="shared" si="151"/>
        <v>55</v>
      </c>
      <c r="GV106" s="105">
        <f t="shared" si="136"/>
        <v>2</v>
      </c>
      <c r="GW106" s="139" t="str">
        <f t="shared" si="176"/>
        <v/>
      </c>
      <c r="GX106" s="139">
        <f t="shared" si="177"/>
        <v>-0.963636363636364</v>
      </c>
      <c r="GY106" s="147"/>
    </row>
    <row r="107" ht="15" spans="2:369">
      <c r="B107" s="138" t="s">
        <v>1117</v>
      </c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>
        <v>88</v>
      </c>
      <c r="AW107" s="105">
        <v>275</v>
      </c>
      <c r="AX107" s="105">
        <v>423</v>
      </c>
      <c r="AY107" s="105">
        <v>35</v>
      </c>
      <c r="AZ107" s="105">
        <v>51</v>
      </c>
      <c r="BA107" s="105">
        <v>497</v>
      </c>
      <c r="BB107" s="105">
        <v>378</v>
      </c>
      <c r="BC107" s="105">
        <v>198</v>
      </c>
      <c r="BD107" s="105">
        <v>253</v>
      </c>
      <c r="BE107" s="105">
        <v>186</v>
      </c>
      <c r="BF107" s="105">
        <v>275</v>
      </c>
      <c r="BG107" s="105">
        <v>347</v>
      </c>
      <c r="BH107" s="105">
        <v>593</v>
      </c>
      <c r="BI107" s="105">
        <v>116</v>
      </c>
      <c r="BJ107" s="105">
        <v>895</v>
      </c>
      <c r="BK107" s="105">
        <v>781</v>
      </c>
      <c r="BL107" s="105">
        <v>152</v>
      </c>
      <c r="BM107" s="105">
        <v>38</v>
      </c>
      <c r="BN107" s="105">
        <v>82</v>
      </c>
      <c r="BO107" s="105">
        <v>203</v>
      </c>
      <c r="BP107" s="105">
        <v>80</v>
      </c>
      <c r="BQ107" s="105">
        <v>176</v>
      </c>
      <c r="BR107" s="105">
        <v>210</v>
      </c>
      <c r="BS107" s="105">
        <v>379</v>
      </c>
      <c r="BT107" s="105">
        <v>547</v>
      </c>
      <c r="BU107" s="105">
        <v>649</v>
      </c>
      <c r="BV107" s="105">
        <v>446</v>
      </c>
      <c r="BW107" s="105">
        <v>369</v>
      </c>
      <c r="BX107" s="105">
        <v>6</v>
      </c>
      <c r="BY107" s="105">
        <v>45</v>
      </c>
      <c r="BZ107" s="139">
        <f t="shared" si="122"/>
        <v>0.184210526315789</v>
      </c>
      <c r="CA107" s="139">
        <f t="shared" si="123"/>
        <v>6.5</v>
      </c>
      <c r="CB107" s="140">
        <f t="shared" si="124"/>
        <v>0</v>
      </c>
      <c r="CC107" s="140">
        <f t="shared" si="157"/>
        <v>0</v>
      </c>
      <c r="CD107" s="140">
        <f t="shared" si="158"/>
        <v>0</v>
      </c>
      <c r="CE107" s="141">
        <f t="shared" si="125"/>
        <v>786</v>
      </c>
      <c r="CF107" s="141">
        <f t="shared" si="126"/>
        <v>3824</v>
      </c>
      <c r="CG107" s="141">
        <f t="shared" si="127"/>
        <v>3743</v>
      </c>
      <c r="CH107" s="141">
        <f t="shared" si="128"/>
        <v>420</v>
      </c>
      <c r="CI107" s="142">
        <f t="shared" si="159"/>
        <v>0</v>
      </c>
      <c r="CJ107" s="142">
        <f t="shared" si="160"/>
        <v>0</v>
      </c>
      <c r="CK107" s="143">
        <f t="shared" si="161"/>
        <v>0</v>
      </c>
      <c r="CL107" s="105">
        <f t="shared" si="162"/>
        <v>0</v>
      </c>
      <c r="CM107" s="105">
        <f t="shared" si="163"/>
        <v>0</v>
      </c>
      <c r="CN107" s="105">
        <f t="shared" si="164"/>
        <v>786</v>
      </c>
      <c r="CO107" s="105">
        <f t="shared" si="165"/>
        <v>583</v>
      </c>
      <c r="CP107" s="105">
        <f t="shared" si="166"/>
        <v>829</v>
      </c>
      <c r="CQ107" s="105">
        <f t="shared" si="167"/>
        <v>808</v>
      </c>
      <c r="CR107" s="105">
        <f>SUM(BH107:BJ107)</f>
        <v>1604</v>
      </c>
      <c r="CS107" s="105">
        <f t="shared" si="154"/>
        <v>971</v>
      </c>
      <c r="CT107" s="105">
        <f t="shared" si="116"/>
        <v>365</v>
      </c>
      <c r="CU107" s="105">
        <f t="shared" si="117"/>
        <v>765</v>
      </c>
      <c r="CV107" s="105">
        <f t="shared" si="118"/>
        <v>1642</v>
      </c>
      <c r="CW107" s="139">
        <f t="shared" si="119"/>
        <v>0.0236907730673317</v>
      </c>
      <c r="CX107" s="139">
        <f t="shared" si="120"/>
        <v>1.14640522875817</v>
      </c>
      <c r="CY107" s="131"/>
      <c r="CZ107" s="138" t="s">
        <v>1099</v>
      </c>
      <c r="DA107" s="138" t="s">
        <v>1099</v>
      </c>
      <c r="DB107" s="105"/>
      <c r="DC107" s="105"/>
      <c r="DD107" s="105"/>
      <c r="DE107" s="105"/>
      <c r="DF107" s="105"/>
      <c r="DG107" s="105"/>
      <c r="DH107" s="105"/>
      <c r="DI107" s="105"/>
      <c r="DJ107" s="105"/>
      <c r="DK107" s="105"/>
      <c r="DL107" s="105"/>
      <c r="DM107" s="105"/>
      <c r="DN107" s="105"/>
      <c r="DO107" s="105"/>
      <c r="DP107" s="105"/>
      <c r="DQ107" s="105"/>
      <c r="DR107" s="105"/>
      <c r="DS107" s="105"/>
      <c r="DT107" s="105"/>
      <c r="DU107" s="105"/>
      <c r="DV107" s="105"/>
      <c r="DW107" s="105"/>
      <c r="DX107" s="105"/>
      <c r="DY107" s="105"/>
      <c r="DZ107" s="105"/>
      <c r="EA107" s="105"/>
      <c r="EB107" s="105"/>
      <c r="EC107" s="105"/>
      <c r="ED107" s="105"/>
      <c r="EE107" s="105"/>
      <c r="EF107" s="105"/>
      <c r="EG107" s="105"/>
      <c r="EH107" s="105"/>
      <c r="EI107" s="105"/>
      <c r="EJ107" s="105"/>
      <c r="EK107" s="105"/>
      <c r="EL107" s="105"/>
      <c r="EM107" s="105"/>
      <c r="EN107" s="105"/>
      <c r="EO107" s="105"/>
      <c r="EP107" s="105"/>
      <c r="EQ107" s="105"/>
      <c r="ER107" s="105"/>
      <c r="ES107" s="105"/>
      <c r="ET107" s="105"/>
      <c r="EU107" s="105"/>
      <c r="EV107" s="105"/>
      <c r="EW107" s="105"/>
      <c r="EX107" s="105"/>
      <c r="EY107" s="105"/>
      <c r="EZ107" s="105"/>
      <c r="FA107" s="105"/>
      <c r="FB107" s="105"/>
      <c r="FC107" s="105"/>
      <c r="FD107" s="105"/>
      <c r="FE107" s="105"/>
      <c r="FF107" s="105">
        <v>221</v>
      </c>
      <c r="FG107" s="105">
        <v>1030</v>
      </c>
      <c r="FH107" s="105">
        <v>2968</v>
      </c>
      <c r="FI107" s="105">
        <v>7594</v>
      </c>
      <c r="FJ107" s="105">
        <v>5795</v>
      </c>
      <c r="FK107" s="105">
        <v>6471</v>
      </c>
      <c r="FL107" s="105">
        <v>6437</v>
      </c>
      <c r="FM107" s="105">
        <v>4293</v>
      </c>
      <c r="FN107" s="105">
        <v>3224</v>
      </c>
      <c r="FO107" s="105">
        <v>3818</v>
      </c>
      <c r="FP107" s="105">
        <v>2337</v>
      </c>
      <c r="FQ107" s="105">
        <v>2882</v>
      </c>
      <c r="FR107" s="105">
        <v>1299</v>
      </c>
      <c r="FS107" s="105">
        <v>1551</v>
      </c>
      <c r="FT107" s="105">
        <v>1913</v>
      </c>
      <c r="FU107" s="105">
        <v>2167</v>
      </c>
      <c r="FV107" s="105">
        <v>1330</v>
      </c>
      <c r="FW107" s="105">
        <v>1249</v>
      </c>
      <c r="FX107" s="105">
        <v>2214</v>
      </c>
      <c r="FY107" s="144">
        <f t="shared" si="129"/>
        <v>1.34394904458599</v>
      </c>
      <c r="FZ107" s="144">
        <f t="shared" si="130"/>
        <v>0.77261809447558</v>
      </c>
      <c r="GA107" s="140">
        <f t="shared" si="131"/>
        <v>0</v>
      </c>
      <c r="GB107" s="140">
        <v>0</v>
      </c>
      <c r="GC107" s="140">
        <v>0</v>
      </c>
      <c r="GD107" s="141">
        <f t="shared" si="132"/>
        <v>0</v>
      </c>
      <c r="GE107" s="141">
        <f t="shared" si="133"/>
        <v>11813</v>
      </c>
      <c r="GF107" s="141">
        <f t="shared" si="134"/>
        <v>42187</v>
      </c>
      <c r="GG107" s="141">
        <f t="shared" si="135"/>
        <v>4793</v>
      </c>
      <c r="GH107" s="142">
        <v>0</v>
      </c>
      <c r="GI107" s="142">
        <v>0</v>
      </c>
      <c r="GJ107" s="142">
        <v>0</v>
      </c>
      <c r="GK107" s="143">
        <v>0</v>
      </c>
      <c r="GL107" s="105">
        <v>0</v>
      </c>
      <c r="GM107" s="105">
        <v>0</v>
      </c>
      <c r="GN107" s="105">
        <v>0</v>
      </c>
      <c r="GO107" s="105" t="s">
        <v>956</v>
      </c>
      <c r="GP107" s="105" t="s">
        <v>956</v>
      </c>
      <c r="GQ107" s="105">
        <f t="shared" si="179"/>
        <v>221</v>
      </c>
      <c r="GR107" s="105">
        <f>SUM(FG107:FI107)</f>
        <v>11592</v>
      </c>
      <c r="GS107" s="105">
        <f t="shared" si="180"/>
        <v>18703</v>
      </c>
      <c r="GT107" s="105">
        <f t="shared" si="150"/>
        <v>11335</v>
      </c>
      <c r="GU107" s="105">
        <f t="shared" si="151"/>
        <v>6518</v>
      </c>
      <c r="GV107" s="105">
        <f t="shared" si="136"/>
        <v>5631</v>
      </c>
      <c r="GW107" s="139">
        <f t="shared" si="176"/>
        <v>-0.514233954451346</v>
      </c>
      <c r="GX107" s="139">
        <f t="shared" si="177"/>
        <v>-0.136084688554771</v>
      </c>
      <c r="GY107" s="147"/>
    </row>
    <row r="108" ht="15" spans="2:369">
      <c r="B108" s="138" t="s">
        <v>1096</v>
      </c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>
        <v>196</v>
      </c>
      <c r="AV108" s="105">
        <v>146</v>
      </c>
      <c r="AW108" s="105">
        <v>206</v>
      </c>
      <c r="AX108" s="105">
        <v>572</v>
      </c>
      <c r="AY108" s="105">
        <v>367</v>
      </c>
      <c r="AZ108" s="105">
        <v>133</v>
      </c>
      <c r="BA108" s="105">
        <v>197</v>
      </c>
      <c r="BB108" s="105">
        <v>220</v>
      </c>
      <c r="BC108" s="105">
        <v>202</v>
      </c>
      <c r="BD108" s="105">
        <v>209</v>
      </c>
      <c r="BE108" s="105">
        <v>162</v>
      </c>
      <c r="BF108" s="105">
        <v>176</v>
      </c>
      <c r="BG108" s="105">
        <v>649</v>
      </c>
      <c r="BH108" s="105">
        <v>559</v>
      </c>
      <c r="BI108" s="105">
        <v>277</v>
      </c>
      <c r="BJ108" s="105">
        <v>198</v>
      </c>
      <c r="BK108" s="105">
        <v>34</v>
      </c>
      <c r="BL108" s="105">
        <v>197</v>
      </c>
      <c r="BM108" s="105">
        <v>96</v>
      </c>
      <c r="BN108" s="105">
        <v>77</v>
      </c>
      <c r="BO108" s="105">
        <v>330</v>
      </c>
      <c r="BP108" s="105">
        <v>331</v>
      </c>
      <c r="BQ108" s="105">
        <v>21</v>
      </c>
      <c r="BR108" s="105">
        <v>120</v>
      </c>
      <c r="BS108" s="105">
        <v>0</v>
      </c>
      <c r="BT108" s="105">
        <v>89</v>
      </c>
      <c r="BU108" s="105">
        <v>48</v>
      </c>
      <c r="BV108" s="105">
        <v>269</v>
      </c>
      <c r="BW108" s="105">
        <v>80</v>
      </c>
      <c r="BX108" s="105">
        <v>8</v>
      </c>
      <c r="BY108" s="105">
        <v>220</v>
      </c>
      <c r="BZ108" s="139">
        <f t="shared" si="122"/>
        <v>1.29166666666667</v>
      </c>
      <c r="CA108" s="139">
        <f t="shared" si="123"/>
        <v>26.5</v>
      </c>
      <c r="CB108" s="140">
        <f t="shared" si="124"/>
        <v>0</v>
      </c>
      <c r="CC108" s="140">
        <f t="shared" si="157"/>
        <v>0</v>
      </c>
      <c r="CD108" s="140">
        <f t="shared" si="158"/>
        <v>0</v>
      </c>
      <c r="CE108" s="141">
        <f t="shared" si="125"/>
        <v>1120</v>
      </c>
      <c r="CF108" s="141">
        <f t="shared" si="126"/>
        <v>3349</v>
      </c>
      <c r="CG108" s="141">
        <f t="shared" si="127"/>
        <v>1612</v>
      </c>
      <c r="CH108" s="141">
        <f t="shared" si="128"/>
        <v>308</v>
      </c>
      <c r="CI108" s="142">
        <f t="shared" si="159"/>
        <v>0</v>
      </c>
      <c r="CJ108" s="142">
        <f t="shared" si="160"/>
        <v>0</v>
      </c>
      <c r="CK108" s="143">
        <f t="shared" si="161"/>
        <v>0</v>
      </c>
      <c r="CL108" s="105">
        <f t="shared" si="162"/>
        <v>0</v>
      </c>
      <c r="CM108" s="105">
        <f t="shared" si="163"/>
        <v>196</v>
      </c>
      <c r="CN108" s="105">
        <f t="shared" si="164"/>
        <v>924</v>
      </c>
      <c r="CO108" s="105">
        <f t="shared" si="165"/>
        <v>697</v>
      </c>
      <c r="CP108" s="105">
        <f t="shared" si="166"/>
        <v>631</v>
      </c>
      <c r="CQ108" s="105">
        <f t="shared" si="167"/>
        <v>987</v>
      </c>
      <c r="CR108" s="105">
        <f>SUM(BH108:BJ108)</f>
        <v>1034</v>
      </c>
      <c r="CS108" s="105">
        <f t="shared" ref="CS108:CS139" si="183">SUM(BK108:BM108)</f>
        <v>327</v>
      </c>
      <c r="CT108" s="105">
        <f t="shared" si="116"/>
        <v>738</v>
      </c>
      <c r="CU108" s="105">
        <f t="shared" si="117"/>
        <v>141</v>
      </c>
      <c r="CV108" s="105">
        <f t="shared" si="118"/>
        <v>406</v>
      </c>
      <c r="CW108" s="139">
        <f t="shared" si="119"/>
        <v>-0.607350096711799</v>
      </c>
      <c r="CX108" s="139">
        <f t="shared" si="120"/>
        <v>1.87943262411348</v>
      </c>
      <c r="CY108" s="131"/>
      <c r="CZ108" s="138" t="s">
        <v>1126</v>
      </c>
      <c r="DA108" s="138" t="s">
        <v>1126</v>
      </c>
      <c r="DB108" s="105"/>
      <c r="DC108" s="105"/>
      <c r="DD108" s="105"/>
      <c r="DE108" s="105"/>
      <c r="DF108" s="105"/>
      <c r="DG108" s="105"/>
      <c r="DH108" s="105"/>
      <c r="DI108" s="105"/>
      <c r="DJ108" s="105"/>
      <c r="DK108" s="105"/>
      <c r="DL108" s="105"/>
      <c r="DM108" s="105"/>
      <c r="DN108" s="105"/>
      <c r="DO108" s="105"/>
      <c r="DP108" s="105"/>
      <c r="DQ108" s="105"/>
      <c r="DR108" s="105"/>
      <c r="DS108" s="105"/>
      <c r="DT108" s="105"/>
      <c r="DU108" s="105"/>
      <c r="DV108" s="105"/>
      <c r="DW108" s="105"/>
      <c r="DX108" s="105"/>
      <c r="DY108" s="105"/>
      <c r="DZ108" s="105"/>
      <c r="EA108" s="105"/>
      <c r="EB108" s="105"/>
      <c r="EC108" s="105">
        <v>1</v>
      </c>
      <c r="ED108" s="105">
        <v>13</v>
      </c>
      <c r="EE108" s="105">
        <v>6</v>
      </c>
      <c r="EF108" s="105">
        <v>3</v>
      </c>
      <c r="EG108" s="105">
        <v>10</v>
      </c>
      <c r="EH108" s="105">
        <v>12</v>
      </c>
      <c r="EI108" s="105">
        <v>7</v>
      </c>
      <c r="EJ108" s="105">
        <v>26</v>
      </c>
      <c r="EK108" s="105">
        <v>22</v>
      </c>
      <c r="EL108" s="105"/>
      <c r="EM108" s="105">
        <v>4</v>
      </c>
      <c r="EN108" s="105">
        <v>5</v>
      </c>
      <c r="EO108" s="105"/>
      <c r="EP108" s="105">
        <v>6</v>
      </c>
      <c r="EQ108" s="105"/>
      <c r="ER108" s="105">
        <v>42</v>
      </c>
      <c r="ES108" s="105">
        <v>3</v>
      </c>
      <c r="ET108" s="105">
        <v>80</v>
      </c>
      <c r="EU108" s="105">
        <v>233</v>
      </c>
      <c r="EV108" s="105">
        <v>268</v>
      </c>
      <c r="EW108" s="105">
        <v>29</v>
      </c>
      <c r="EX108" s="105">
        <v>422</v>
      </c>
      <c r="EY108" s="105">
        <v>247</v>
      </c>
      <c r="EZ108" s="105">
        <v>13</v>
      </c>
      <c r="FA108" s="105">
        <v>9</v>
      </c>
      <c r="FB108" s="105">
        <v>59</v>
      </c>
      <c r="FC108" s="105">
        <v>119</v>
      </c>
      <c r="FD108" s="105">
        <v>98</v>
      </c>
      <c r="FE108" s="105">
        <v>1049</v>
      </c>
      <c r="FF108" s="105">
        <v>175</v>
      </c>
      <c r="FG108" s="105">
        <v>162</v>
      </c>
      <c r="FH108" s="105">
        <v>52</v>
      </c>
      <c r="FI108" s="105">
        <v>243</v>
      </c>
      <c r="FJ108" s="105">
        <v>1</v>
      </c>
      <c r="FK108" s="105">
        <v>0</v>
      </c>
      <c r="FL108" s="105">
        <v>0</v>
      </c>
      <c r="FM108" s="105">
        <v>0</v>
      </c>
      <c r="FN108" s="105">
        <v>0</v>
      </c>
      <c r="FO108" s="105">
        <v>0</v>
      </c>
      <c r="FP108" s="105">
        <v>0</v>
      </c>
      <c r="FQ108" s="105">
        <v>0</v>
      </c>
      <c r="FR108" s="105">
        <v>0</v>
      </c>
      <c r="FS108" s="105">
        <v>0</v>
      </c>
      <c r="FT108" s="105">
        <v>0</v>
      </c>
      <c r="FU108" s="105">
        <v>0</v>
      </c>
      <c r="FV108" s="105">
        <v>0</v>
      </c>
      <c r="FW108" s="105">
        <v>0</v>
      </c>
      <c r="FX108" s="105">
        <v>0</v>
      </c>
      <c r="FY108" s="144" t="str">
        <f t="shared" si="129"/>
        <v/>
      </c>
      <c r="FZ108" s="144" t="str">
        <f t="shared" si="130"/>
        <v/>
      </c>
      <c r="GA108" s="140">
        <f t="shared" si="131"/>
        <v>0</v>
      </c>
      <c r="GB108" s="140">
        <v>0</v>
      </c>
      <c r="GC108" s="140">
        <v>100</v>
      </c>
      <c r="GD108" s="141">
        <f t="shared" si="132"/>
        <v>670</v>
      </c>
      <c r="GE108" s="141">
        <f t="shared" si="133"/>
        <v>2648</v>
      </c>
      <c r="GF108" s="141">
        <f t="shared" si="134"/>
        <v>1</v>
      </c>
      <c r="GG108" s="141">
        <f t="shared" si="135"/>
        <v>0</v>
      </c>
      <c r="GH108" s="142">
        <v>20</v>
      </c>
      <c r="GI108" s="142">
        <v>25</v>
      </c>
      <c r="GJ108" s="142">
        <v>55</v>
      </c>
      <c r="GK108" s="143">
        <v>9</v>
      </c>
      <c r="GL108" s="105">
        <v>6</v>
      </c>
      <c r="GM108" s="105">
        <v>125</v>
      </c>
      <c r="GN108" s="105">
        <v>530</v>
      </c>
      <c r="GO108" s="105">
        <v>682</v>
      </c>
      <c r="GP108" s="105">
        <v>187</v>
      </c>
      <c r="GQ108" s="105">
        <f t="shared" si="179"/>
        <v>1322</v>
      </c>
      <c r="GR108" s="105">
        <f>SUM(FG108:FI108)</f>
        <v>457</v>
      </c>
      <c r="GS108" s="105">
        <f t="shared" si="180"/>
        <v>1</v>
      </c>
      <c r="GT108" s="105">
        <f t="shared" si="150"/>
        <v>0</v>
      </c>
      <c r="GU108" s="105">
        <f t="shared" si="151"/>
        <v>0</v>
      </c>
      <c r="GV108" s="105">
        <f t="shared" si="136"/>
        <v>0</v>
      </c>
      <c r="GW108" s="139" t="str">
        <f t="shared" si="176"/>
        <v/>
      </c>
      <c r="GX108" s="139" t="str">
        <f t="shared" si="177"/>
        <v/>
      </c>
      <c r="GY108" s="147"/>
    </row>
    <row r="109" ht="15" spans="2:369">
      <c r="B109" s="138" t="s">
        <v>990</v>
      </c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>
        <v>1062</v>
      </c>
      <c r="AE109" s="105">
        <v>965</v>
      </c>
      <c r="AF109" s="105">
        <v>1036</v>
      </c>
      <c r="AG109" s="105">
        <v>567</v>
      </c>
      <c r="AH109" s="105">
        <v>852</v>
      </c>
      <c r="AI109" s="105">
        <v>959</v>
      </c>
      <c r="AJ109" s="105">
        <v>982</v>
      </c>
      <c r="AK109" s="105">
        <v>869</v>
      </c>
      <c r="AL109" s="105">
        <v>858</v>
      </c>
      <c r="AM109" s="105">
        <v>732</v>
      </c>
      <c r="AN109" s="105">
        <v>357</v>
      </c>
      <c r="AO109" s="105">
        <v>1422</v>
      </c>
      <c r="AP109" s="105">
        <v>1435</v>
      </c>
      <c r="AQ109" s="105">
        <v>804</v>
      </c>
      <c r="AR109" s="105">
        <v>468</v>
      </c>
      <c r="AS109" s="105">
        <v>559</v>
      </c>
      <c r="AT109" s="105">
        <v>828</v>
      </c>
      <c r="AU109" s="105">
        <v>200</v>
      </c>
      <c r="AV109" s="105">
        <v>401</v>
      </c>
      <c r="AW109" s="105">
        <v>1086</v>
      </c>
      <c r="AX109" s="105">
        <v>905</v>
      </c>
      <c r="AY109" s="105">
        <v>430</v>
      </c>
      <c r="AZ109" s="105">
        <v>356</v>
      </c>
      <c r="BA109" s="105">
        <v>643</v>
      </c>
      <c r="BB109" s="105">
        <v>528</v>
      </c>
      <c r="BC109" s="105">
        <v>929</v>
      </c>
      <c r="BD109" s="105">
        <v>1293</v>
      </c>
      <c r="BE109" s="105">
        <v>577</v>
      </c>
      <c r="BF109" s="105">
        <v>662</v>
      </c>
      <c r="BG109" s="105">
        <v>618</v>
      </c>
      <c r="BH109" s="105">
        <v>548</v>
      </c>
      <c r="BI109" s="105">
        <v>383</v>
      </c>
      <c r="BJ109" s="105">
        <v>360</v>
      </c>
      <c r="BK109" s="105">
        <v>301</v>
      </c>
      <c r="BL109" s="105">
        <v>320</v>
      </c>
      <c r="BM109" s="105">
        <v>620</v>
      </c>
      <c r="BN109" s="105">
        <v>368</v>
      </c>
      <c r="BO109" s="105">
        <v>617</v>
      </c>
      <c r="BP109" s="105">
        <v>755</v>
      </c>
      <c r="BQ109" s="105">
        <v>193</v>
      </c>
      <c r="BR109" s="105">
        <v>133</v>
      </c>
      <c r="BS109" s="105">
        <v>222</v>
      </c>
      <c r="BT109" s="105">
        <v>74</v>
      </c>
      <c r="BU109" s="105">
        <v>141</v>
      </c>
      <c r="BV109" s="105">
        <v>68</v>
      </c>
      <c r="BW109" s="105">
        <v>21</v>
      </c>
      <c r="BX109" s="105">
        <v>5</v>
      </c>
      <c r="BY109" s="105">
        <v>2197</v>
      </c>
      <c r="BZ109" s="139">
        <f t="shared" si="122"/>
        <v>2.54354838709677</v>
      </c>
      <c r="CA109" s="139">
        <f t="shared" si="123"/>
        <v>438.4</v>
      </c>
      <c r="CB109" s="140">
        <f t="shared" si="124"/>
        <v>0</v>
      </c>
      <c r="CC109" s="140">
        <f t="shared" si="157"/>
        <v>0</v>
      </c>
      <c r="CD109" s="140">
        <f t="shared" si="158"/>
        <v>8150</v>
      </c>
      <c r="CE109" s="141">
        <f t="shared" si="125"/>
        <v>9197</v>
      </c>
      <c r="CF109" s="141">
        <f t="shared" si="126"/>
        <v>7327</v>
      </c>
      <c r="CG109" s="141">
        <f t="shared" si="127"/>
        <v>3812</v>
      </c>
      <c r="CH109" s="141">
        <f t="shared" si="128"/>
        <v>2223</v>
      </c>
      <c r="CI109" s="142">
        <f t="shared" si="159"/>
        <v>2378</v>
      </c>
      <c r="CJ109" s="142">
        <f t="shared" si="160"/>
        <v>2709</v>
      </c>
      <c r="CK109" s="143">
        <f t="shared" si="161"/>
        <v>2511</v>
      </c>
      <c r="CL109" s="105">
        <f t="shared" si="162"/>
        <v>2707</v>
      </c>
      <c r="CM109" s="105">
        <f t="shared" si="163"/>
        <v>1587</v>
      </c>
      <c r="CN109" s="105">
        <f t="shared" si="164"/>
        <v>2392</v>
      </c>
      <c r="CO109" s="105">
        <f t="shared" si="165"/>
        <v>1429</v>
      </c>
      <c r="CP109" s="105">
        <f t="shared" si="166"/>
        <v>2750</v>
      </c>
      <c r="CQ109" s="105">
        <f t="shared" si="167"/>
        <v>1857</v>
      </c>
      <c r="CR109" s="105">
        <f>SUM(BH109:BJ109)</f>
        <v>1291</v>
      </c>
      <c r="CS109" s="105">
        <f t="shared" si="183"/>
        <v>1241</v>
      </c>
      <c r="CT109" s="105">
        <f t="shared" si="116"/>
        <v>1740</v>
      </c>
      <c r="CU109" s="105">
        <f t="shared" si="117"/>
        <v>548</v>
      </c>
      <c r="CV109" s="105">
        <f t="shared" si="118"/>
        <v>283</v>
      </c>
      <c r="CW109" s="139">
        <f t="shared" si="119"/>
        <v>-0.780790085205267</v>
      </c>
      <c r="CX109" s="139">
        <f t="shared" si="120"/>
        <v>-0.483576642335766</v>
      </c>
      <c r="CY109" s="131"/>
      <c r="CZ109" s="138" t="s">
        <v>1127</v>
      </c>
      <c r="DA109" s="138" t="s">
        <v>1127</v>
      </c>
      <c r="DB109" s="105"/>
      <c r="DC109" s="105"/>
      <c r="DD109" s="105"/>
      <c r="DE109" s="105"/>
      <c r="DF109" s="105"/>
      <c r="DG109" s="105"/>
      <c r="DH109" s="105"/>
      <c r="DI109" s="105"/>
      <c r="DJ109" s="105"/>
      <c r="DK109" s="105"/>
      <c r="DL109" s="105"/>
      <c r="DM109" s="105"/>
      <c r="DN109" s="105"/>
      <c r="DO109" s="105">
        <v>417</v>
      </c>
      <c r="DP109" s="105">
        <v>1706</v>
      </c>
      <c r="DQ109" s="105">
        <v>1377</v>
      </c>
      <c r="DR109" s="105">
        <v>2056</v>
      </c>
      <c r="DS109" s="105">
        <v>1902</v>
      </c>
      <c r="DT109" s="105">
        <v>1093</v>
      </c>
      <c r="DU109" s="105">
        <v>847</v>
      </c>
      <c r="DV109" s="105">
        <v>1518</v>
      </c>
      <c r="DW109" s="105">
        <v>2056</v>
      </c>
      <c r="DX109" s="105">
        <v>1099</v>
      </c>
      <c r="DY109" s="105">
        <v>1516</v>
      </c>
      <c r="DZ109" s="105">
        <v>1027</v>
      </c>
      <c r="EA109" s="105">
        <v>567</v>
      </c>
      <c r="EB109" s="105">
        <v>1173</v>
      </c>
      <c r="EC109" s="105">
        <v>1388</v>
      </c>
      <c r="ED109" s="105">
        <v>1421</v>
      </c>
      <c r="EE109" s="105">
        <v>1990</v>
      </c>
      <c r="EF109" s="105">
        <v>1984</v>
      </c>
      <c r="EG109" s="105">
        <v>2042</v>
      </c>
      <c r="EH109" s="105">
        <v>2035</v>
      </c>
      <c r="EI109" s="105">
        <v>3003</v>
      </c>
      <c r="EJ109" s="105">
        <v>3018</v>
      </c>
      <c r="EK109" s="105">
        <v>2588</v>
      </c>
      <c r="EL109" s="105">
        <v>2014</v>
      </c>
      <c r="EM109" s="105">
        <v>992</v>
      </c>
      <c r="EN109" s="105">
        <v>2482</v>
      </c>
      <c r="EO109" s="105">
        <v>2052</v>
      </c>
      <c r="EP109" s="105">
        <v>2375</v>
      </c>
      <c r="EQ109" s="105">
        <v>3258</v>
      </c>
      <c r="ER109" s="105">
        <v>3373</v>
      </c>
      <c r="ES109" s="105">
        <v>2068</v>
      </c>
      <c r="ET109" s="105">
        <v>1776</v>
      </c>
      <c r="EU109" s="105">
        <v>1009</v>
      </c>
      <c r="EV109" s="105">
        <v>1142</v>
      </c>
      <c r="EW109" s="105">
        <v>1484</v>
      </c>
      <c r="EX109" s="105">
        <v>790</v>
      </c>
      <c r="EY109" s="105">
        <v>229</v>
      </c>
      <c r="EZ109" s="105">
        <v>769</v>
      </c>
      <c r="FA109" s="105">
        <v>302</v>
      </c>
      <c r="FB109" s="105">
        <v>168</v>
      </c>
      <c r="FC109" s="105">
        <v>524</v>
      </c>
      <c r="FD109" s="105">
        <v>462</v>
      </c>
      <c r="FE109" s="105">
        <v>685</v>
      </c>
      <c r="FF109" s="105">
        <v>151</v>
      </c>
      <c r="FG109" s="105">
        <v>221</v>
      </c>
      <c r="FH109" s="105">
        <v>6</v>
      </c>
      <c r="FI109" s="105">
        <v>10</v>
      </c>
      <c r="FJ109" s="105">
        <v>0</v>
      </c>
      <c r="FK109" s="105">
        <v>0</v>
      </c>
      <c r="FL109" s="105">
        <v>0</v>
      </c>
      <c r="FM109" s="105">
        <v>0</v>
      </c>
      <c r="FN109" s="105">
        <v>0</v>
      </c>
      <c r="FO109" s="105">
        <v>0</v>
      </c>
      <c r="FP109" s="105">
        <v>0</v>
      </c>
      <c r="FQ109" s="105">
        <v>0</v>
      </c>
      <c r="FR109" s="105">
        <v>0</v>
      </c>
      <c r="FS109" s="105">
        <v>0</v>
      </c>
      <c r="FT109" s="105">
        <v>0</v>
      </c>
      <c r="FU109" s="105">
        <v>0</v>
      </c>
      <c r="FV109" s="105">
        <v>0</v>
      </c>
      <c r="FW109" s="105">
        <v>0</v>
      </c>
      <c r="FX109" s="105">
        <v>0</v>
      </c>
      <c r="FY109" s="144" t="str">
        <f t="shared" si="129"/>
        <v/>
      </c>
      <c r="FZ109" s="144" t="str">
        <f t="shared" si="130"/>
        <v/>
      </c>
      <c r="GA109" s="140">
        <f t="shared" si="131"/>
        <v>0</v>
      </c>
      <c r="GB109" s="140">
        <v>15587</v>
      </c>
      <c r="GC109" s="140">
        <v>22236</v>
      </c>
      <c r="GD109" s="141">
        <f t="shared" si="132"/>
        <v>24025</v>
      </c>
      <c r="GE109" s="141">
        <f t="shared" si="133"/>
        <v>4317</v>
      </c>
      <c r="GF109" s="141">
        <f t="shared" si="134"/>
        <v>0</v>
      </c>
      <c r="GG109" s="141">
        <f t="shared" si="135"/>
        <v>0</v>
      </c>
      <c r="GH109" s="142">
        <v>4799</v>
      </c>
      <c r="GI109" s="142">
        <v>6061</v>
      </c>
      <c r="GJ109" s="142">
        <v>8609</v>
      </c>
      <c r="GK109" s="143">
        <v>5488</v>
      </c>
      <c r="GL109" s="105">
        <v>7685</v>
      </c>
      <c r="GM109" s="105">
        <v>7217</v>
      </c>
      <c r="GN109" s="105">
        <v>3635</v>
      </c>
      <c r="GO109" s="105">
        <v>1788</v>
      </c>
      <c r="GP109" s="105">
        <v>994</v>
      </c>
      <c r="GQ109" s="105">
        <f t="shared" si="179"/>
        <v>1298</v>
      </c>
      <c r="GR109" s="105">
        <f>SUM(FG109:FI109)</f>
        <v>237</v>
      </c>
      <c r="GS109" s="105">
        <f t="shared" si="180"/>
        <v>0</v>
      </c>
      <c r="GT109" s="105">
        <f t="shared" si="150"/>
        <v>0</v>
      </c>
      <c r="GU109" s="105">
        <f t="shared" si="151"/>
        <v>0</v>
      </c>
      <c r="GV109" s="105">
        <f t="shared" si="136"/>
        <v>0</v>
      </c>
      <c r="GW109" s="139" t="str">
        <f t="shared" si="176"/>
        <v/>
      </c>
      <c r="GX109" s="139" t="str">
        <f t="shared" si="177"/>
        <v/>
      </c>
      <c r="GY109" s="147"/>
    </row>
    <row r="110" ht="15" spans="2:369">
      <c r="B110" s="138" t="s">
        <v>1108</v>
      </c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>
        <v>1516</v>
      </c>
      <c r="BF110" s="105">
        <v>1056</v>
      </c>
      <c r="BG110" s="105">
        <v>506</v>
      </c>
      <c r="BH110" s="105">
        <v>515</v>
      </c>
      <c r="BI110" s="105">
        <v>115</v>
      </c>
      <c r="BJ110" s="105">
        <v>108</v>
      </c>
      <c r="BK110" s="105">
        <v>62</v>
      </c>
      <c r="BL110" s="105">
        <v>128</v>
      </c>
      <c r="BM110" s="105">
        <v>253</v>
      </c>
      <c r="BN110" s="105">
        <v>472</v>
      </c>
      <c r="BO110" s="105">
        <v>459</v>
      </c>
      <c r="BP110" s="105">
        <v>113</v>
      </c>
      <c r="BQ110" s="105">
        <v>101</v>
      </c>
      <c r="BR110" s="105">
        <v>73</v>
      </c>
      <c r="BS110" s="105">
        <v>81</v>
      </c>
      <c r="BT110" s="105">
        <v>401</v>
      </c>
      <c r="BU110" s="105">
        <v>144</v>
      </c>
      <c r="BV110" s="105">
        <v>397</v>
      </c>
      <c r="BW110" s="105">
        <v>181</v>
      </c>
      <c r="BX110" s="105">
        <v>74</v>
      </c>
      <c r="BY110" s="105">
        <v>123</v>
      </c>
      <c r="BZ110" s="139">
        <f t="shared" si="122"/>
        <v>-0.513833992094862</v>
      </c>
      <c r="CA110" s="139">
        <f t="shared" si="123"/>
        <v>0.662162162162162</v>
      </c>
      <c r="CB110" s="140">
        <f t="shared" si="124"/>
        <v>0</v>
      </c>
      <c r="CC110" s="140">
        <f t="shared" si="157"/>
        <v>0</v>
      </c>
      <c r="CD110" s="140">
        <f t="shared" si="158"/>
        <v>0</v>
      </c>
      <c r="CE110" s="141">
        <f t="shared" si="125"/>
        <v>0</v>
      </c>
      <c r="CF110" s="141">
        <f t="shared" si="126"/>
        <v>3816</v>
      </c>
      <c r="CG110" s="141">
        <f t="shared" si="127"/>
        <v>2684</v>
      </c>
      <c r="CH110" s="141">
        <f t="shared" si="128"/>
        <v>378</v>
      </c>
      <c r="CI110" s="142">
        <f t="shared" si="159"/>
        <v>0</v>
      </c>
      <c r="CJ110" s="142">
        <f t="shared" si="160"/>
        <v>0</v>
      </c>
      <c r="CK110" s="143">
        <f t="shared" si="161"/>
        <v>0</v>
      </c>
      <c r="CL110" s="105">
        <f t="shared" si="162"/>
        <v>0</v>
      </c>
      <c r="CM110" s="105">
        <f t="shared" si="163"/>
        <v>0</v>
      </c>
      <c r="CN110" s="105">
        <f t="shared" si="164"/>
        <v>0</v>
      </c>
      <c r="CO110" s="105" t="str">
        <f t="shared" si="165"/>
        <v/>
      </c>
      <c r="CP110" s="105" t="str">
        <f t="shared" si="166"/>
        <v/>
      </c>
      <c r="CQ110" s="105">
        <f t="shared" si="167"/>
        <v>3078</v>
      </c>
      <c r="CR110" s="105">
        <f>SUM(BH110:BJ110)</f>
        <v>738</v>
      </c>
      <c r="CS110" s="105">
        <f t="shared" si="183"/>
        <v>443</v>
      </c>
      <c r="CT110" s="105">
        <f t="shared" si="116"/>
        <v>1044</v>
      </c>
      <c r="CU110" s="105">
        <f t="shared" si="117"/>
        <v>255</v>
      </c>
      <c r="CV110" s="105">
        <f t="shared" si="118"/>
        <v>942</v>
      </c>
      <c r="CW110" s="139">
        <f t="shared" si="119"/>
        <v>0.276422764227642</v>
      </c>
      <c r="CX110" s="139">
        <f t="shared" si="120"/>
        <v>2.69411764705882</v>
      </c>
      <c r="CY110" s="131"/>
      <c r="CZ110" s="138" t="s">
        <v>1128</v>
      </c>
      <c r="DA110" s="138" t="s">
        <v>1128</v>
      </c>
      <c r="DB110" s="105"/>
      <c r="DC110" s="105"/>
      <c r="DD110" s="105"/>
      <c r="DE110" s="105"/>
      <c r="DF110" s="105"/>
      <c r="DG110" s="105"/>
      <c r="DH110" s="105"/>
      <c r="DI110" s="105"/>
      <c r="DJ110" s="105"/>
      <c r="DK110" s="105"/>
      <c r="DL110" s="105"/>
      <c r="DM110" s="105"/>
      <c r="DN110" s="105"/>
      <c r="DO110" s="105"/>
      <c r="DP110" s="105"/>
      <c r="DQ110" s="105"/>
      <c r="DR110" s="105"/>
      <c r="DS110" s="105"/>
      <c r="DT110" s="105"/>
      <c r="DU110" s="105"/>
      <c r="DV110" s="105"/>
      <c r="DW110" s="105"/>
      <c r="DX110" s="105"/>
      <c r="DY110" s="105"/>
      <c r="DZ110" s="105"/>
      <c r="EA110" s="105"/>
      <c r="EB110" s="105"/>
      <c r="EC110" s="105"/>
      <c r="ED110" s="105"/>
      <c r="EE110" s="105"/>
      <c r="EF110" s="105"/>
      <c r="EG110" s="105"/>
      <c r="EH110" s="105"/>
      <c r="EI110" s="105"/>
      <c r="EJ110" s="105"/>
      <c r="EK110" s="105"/>
      <c r="EL110" s="105"/>
      <c r="EM110" s="105"/>
      <c r="EN110" s="105"/>
      <c r="EO110" s="105"/>
      <c r="EP110" s="105"/>
      <c r="EQ110" s="105"/>
      <c r="ER110" s="105"/>
      <c r="ES110" s="105"/>
      <c r="ET110" s="105"/>
      <c r="EU110" s="105"/>
      <c r="EV110" s="105"/>
      <c r="EW110" s="105">
        <v>699</v>
      </c>
      <c r="EX110" s="105">
        <v>0</v>
      </c>
      <c r="EY110" s="105">
        <v>101</v>
      </c>
      <c r="EZ110" s="105">
        <v>116</v>
      </c>
      <c r="FA110" s="105">
        <v>120</v>
      </c>
      <c r="FB110" s="105">
        <v>160</v>
      </c>
      <c r="FC110" s="105">
        <v>112</v>
      </c>
      <c r="FD110" s="105">
        <v>120</v>
      </c>
      <c r="FE110" s="105">
        <v>127</v>
      </c>
      <c r="FF110" s="105">
        <v>144</v>
      </c>
      <c r="FG110" s="105">
        <v>152</v>
      </c>
      <c r="FH110" s="105">
        <v>184</v>
      </c>
      <c r="FI110" s="105"/>
      <c r="FJ110" s="105">
        <v>0</v>
      </c>
      <c r="FK110" s="105">
        <v>0</v>
      </c>
      <c r="FL110" s="105">
        <v>0</v>
      </c>
      <c r="FM110" s="105">
        <v>0</v>
      </c>
      <c r="FN110" s="105">
        <v>0</v>
      </c>
      <c r="FO110" s="105">
        <v>0</v>
      </c>
      <c r="FP110" s="105">
        <v>0</v>
      </c>
      <c r="FQ110" s="105">
        <v>0</v>
      </c>
      <c r="FR110" s="105">
        <v>0</v>
      </c>
      <c r="FS110" s="105">
        <v>0</v>
      </c>
      <c r="FT110" s="105">
        <v>0</v>
      </c>
      <c r="FU110" s="105">
        <v>0</v>
      </c>
      <c r="FV110" s="105">
        <v>0</v>
      </c>
      <c r="FW110" s="105">
        <v>0</v>
      </c>
      <c r="FX110" s="105">
        <v>0</v>
      </c>
      <c r="FY110" s="144" t="str">
        <f t="shared" si="129"/>
        <v/>
      </c>
      <c r="FZ110" s="144" t="str">
        <f t="shared" si="130"/>
        <v/>
      </c>
      <c r="GA110" s="140">
        <f t="shared" si="131"/>
        <v>0</v>
      </c>
      <c r="GB110" s="140">
        <v>0</v>
      </c>
      <c r="GC110" s="140">
        <v>0</v>
      </c>
      <c r="GD110" s="141">
        <f t="shared" si="132"/>
        <v>699</v>
      </c>
      <c r="GE110" s="141">
        <f t="shared" si="133"/>
        <v>1336</v>
      </c>
      <c r="GF110" s="141">
        <f t="shared" si="134"/>
        <v>0</v>
      </c>
      <c r="GG110" s="141">
        <f t="shared" si="135"/>
        <v>0</v>
      </c>
      <c r="GH110" s="142">
        <v>0</v>
      </c>
      <c r="GI110" s="142">
        <v>0</v>
      </c>
      <c r="GJ110" s="142">
        <v>0</v>
      </c>
      <c r="GK110" s="143">
        <v>0</v>
      </c>
      <c r="GL110" s="105">
        <v>0</v>
      </c>
      <c r="GM110" s="105">
        <v>0</v>
      </c>
      <c r="GN110" s="105">
        <v>699</v>
      </c>
      <c r="GO110" s="105">
        <v>217</v>
      </c>
      <c r="GP110" s="105">
        <v>392</v>
      </c>
      <c r="GQ110" s="105">
        <f t="shared" si="179"/>
        <v>391</v>
      </c>
      <c r="GR110" s="105"/>
      <c r="GS110" s="105">
        <f t="shared" si="180"/>
        <v>0</v>
      </c>
      <c r="GT110" s="105">
        <f t="shared" si="150"/>
        <v>0</v>
      </c>
      <c r="GU110" s="105">
        <f t="shared" si="151"/>
        <v>0</v>
      </c>
      <c r="GV110" s="105">
        <f t="shared" si="136"/>
        <v>0</v>
      </c>
      <c r="GW110" s="139" t="str">
        <f t="shared" si="176"/>
        <v/>
      </c>
      <c r="GX110" s="139" t="str">
        <f t="shared" si="177"/>
        <v/>
      </c>
      <c r="GY110" s="147"/>
    </row>
    <row r="111" ht="15" spans="2:369">
      <c r="B111" s="145" t="s">
        <v>1089</v>
      </c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>
        <v>487</v>
      </c>
      <c r="BE111" s="105">
        <v>240</v>
      </c>
      <c r="BF111" s="105">
        <v>402</v>
      </c>
      <c r="BG111" s="105">
        <v>731</v>
      </c>
      <c r="BH111" s="105">
        <v>514</v>
      </c>
      <c r="BI111" s="105">
        <v>1002</v>
      </c>
      <c r="BJ111" s="105">
        <v>550</v>
      </c>
      <c r="BK111" s="105">
        <v>102</v>
      </c>
      <c r="BL111" s="105">
        <v>44</v>
      </c>
      <c r="BM111" s="105">
        <v>554</v>
      </c>
      <c r="BN111" s="105"/>
      <c r="BO111" s="105"/>
      <c r="BP111" s="105">
        <v>1347</v>
      </c>
      <c r="BQ111" s="105">
        <v>504</v>
      </c>
      <c r="BR111" s="105"/>
      <c r="BS111" s="105">
        <v>177</v>
      </c>
      <c r="BT111" s="105">
        <v>144</v>
      </c>
      <c r="BU111" s="105">
        <v>0</v>
      </c>
      <c r="BV111" s="105">
        <v>2</v>
      </c>
      <c r="BW111" s="105">
        <v>111</v>
      </c>
      <c r="BX111" s="105">
        <v>409</v>
      </c>
      <c r="BY111" s="105">
        <v>13</v>
      </c>
      <c r="BZ111" s="139">
        <f t="shared" si="122"/>
        <v>-0.976534296028881</v>
      </c>
      <c r="CA111" s="139">
        <f t="shared" si="123"/>
        <v>-0.968215158924205</v>
      </c>
      <c r="CB111" s="140">
        <f t="shared" si="124"/>
        <v>0</v>
      </c>
      <c r="CC111" s="140">
        <f t="shared" si="157"/>
        <v>0</v>
      </c>
      <c r="CD111" s="140">
        <f t="shared" si="158"/>
        <v>0</v>
      </c>
      <c r="CE111" s="141">
        <f t="shared" si="125"/>
        <v>0</v>
      </c>
      <c r="CF111" s="141">
        <f t="shared" si="126"/>
        <v>3926</v>
      </c>
      <c r="CG111" s="141">
        <f t="shared" si="127"/>
        <v>2874</v>
      </c>
      <c r="CH111" s="141">
        <f t="shared" si="128"/>
        <v>533</v>
      </c>
      <c r="CI111" s="142">
        <f t="shared" si="159"/>
        <v>0</v>
      </c>
      <c r="CJ111" s="142">
        <f t="shared" si="160"/>
        <v>0</v>
      </c>
      <c r="CK111" s="143">
        <f t="shared" si="161"/>
        <v>0</v>
      </c>
      <c r="CL111" s="105">
        <f t="shared" si="162"/>
        <v>0</v>
      </c>
      <c r="CM111" s="105">
        <f t="shared" si="163"/>
        <v>0</v>
      </c>
      <c r="CN111" s="105">
        <f t="shared" si="164"/>
        <v>0</v>
      </c>
      <c r="CO111" s="105" t="str">
        <f t="shared" si="165"/>
        <v/>
      </c>
      <c r="CP111" s="105">
        <f t="shared" si="166"/>
        <v>487</v>
      </c>
      <c r="CQ111" s="105">
        <f t="shared" si="167"/>
        <v>1373</v>
      </c>
      <c r="CR111" s="105">
        <f>SUM(BH111:BJ111)</f>
        <v>2066</v>
      </c>
      <c r="CS111" s="105">
        <f t="shared" si="183"/>
        <v>700</v>
      </c>
      <c r="CT111" s="105">
        <f t="shared" si="116"/>
        <v>1347</v>
      </c>
      <c r="CU111" s="105">
        <f t="shared" si="117"/>
        <v>681</v>
      </c>
      <c r="CV111" s="105">
        <f t="shared" si="118"/>
        <v>146</v>
      </c>
      <c r="CW111" s="139">
        <f t="shared" si="119"/>
        <v>-0.929332042594385</v>
      </c>
      <c r="CX111" s="139">
        <f t="shared" si="120"/>
        <v>-0.7856093979442</v>
      </c>
      <c r="CY111" s="131"/>
      <c r="CZ111" s="138" t="s">
        <v>1129</v>
      </c>
      <c r="DA111" s="138" t="s">
        <v>1129</v>
      </c>
      <c r="DB111" s="105"/>
      <c r="DC111" s="105"/>
      <c r="DD111" s="105"/>
      <c r="DE111" s="105"/>
      <c r="DF111" s="105"/>
      <c r="DG111" s="105"/>
      <c r="DH111" s="105"/>
      <c r="DI111" s="105"/>
      <c r="DJ111" s="105"/>
      <c r="DK111" s="105"/>
      <c r="DL111" s="105"/>
      <c r="DM111" s="105">
        <v>2546</v>
      </c>
      <c r="DN111" s="105">
        <v>204</v>
      </c>
      <c r="DO111" s="105">
        <v>16</v>
      </c>
      <c r="DP111" s="105">
        <v>183</v>
      </c>
      <c r="DQ111" s="105">
        <v>496</v>
      </c>
      <c r="DR111" s="105">
        <v>1143</v>
      </c>
      <c r="DS111" s="105">
        <v>1010</v>
      </c>
      <c r="DT111" s="105">
        <v>338</v>
      </c>
      <c r="DU111" s="105">
        <v>110</v>
      </c>
      <c r="DV111" s="105">
        <v>230</v>
      </c>
      <c r="DW111" s="105">
        <v>969</v>
      </c>
      <c r="DX111" s="105">
        <v>180</v>
      </c>
      <c r="DY111" s="105">
        <v>459</v>
      </c>
      <c r="DZ111" s="105">
        <v>354</v>
      </c>
      <c r="EA111" s="105">
        <v>20</v>
      </c>
      <c r="EB111" s="105">
        <v>106</v>
      </c>
      <c r="EC111" s="105">
        <v>210</v>
      </c>
      <c r="ED111" s="105">
        <v>524</v>
      </c>
      <c r="EE111" s="105">
        <v>657</v>
      </c>
      <c r="EF111" s="105">
        <v>352</v>
      </c>
      <c r="EG111" s="105">
        <v>213</v>
      </c>
      <c r="EH111" s="105">
        <v>128</v>
      </c>
      <c r="EI111" s="105">
        <v>152</v>
      </c>
      <c r="EJ111" s="105">
        <v>212</v>
      </c>
      <c r="EK111" s="105">
        <v>433</v>
      </c>
      <c r="EL111" s="105">
        <v>151</v>
      </c>
      <c r="EM111" s="105">
        <v>74</v>
      </c>
      <c r="EN111" s="105">
        <v>176</v>
      </c>
      <c r="EO111" s="105">
        <v>329</v>
      </c>
      <c r="EP111" s="105">
        <v>106</v>
      </c>
      <c r="EQ111" s="105">
        <v>251</v>
      </c>
      <c r="ER111" s="105">
        <v>295</v>
      </c>
      <c r="ES111" s="105">
        <v>323</v>
      </c>
      <c r="ET111" s="105">
        <v>497</v>
      </c>
      <c r="EU111" s="105">
        <v>111</v>
      </c>
      <c r="EV111" s="105">
        <v>731</v>
      </c>
      <c r="EW111" s="105">
        <v>579</v>
      </c>
      <c r="EX111" s="105">
        <v>566</v>
      </c>
      <c r="EY111" s="105">
        <v>466</v>
      </c>
      <c r="EZ111" s="105">
        <v>1005</v>
      </c>
      <c r="FA111" s="105">
        <v>404</v>
      </c>
      <c r="FB111" s="105">
        <v>763</v>
      </c>
      <c r="FC111" s="105">
        <v>357</v>
      </c>
      <c r="FD111" s="105">
        <v>150</v>
      </c>
      <c r="FE111" s="105">
        <v>170</v>
      </c>
      <c r="FF111" s="105">
        <v>139</v>
      </c>
      <c r="FG111" s="105">
        <v>12</v>
      </c>
      <c r="FH111" s="105">
        <v>127</v>
      </c>
      <c r="FI111" s="105">
        <v>690</v>
      </c>
      <c r="FJ111" s="105">
        <v>139</v>
      </c>
      <c r="FK111" s="105">
        <v>18</v>
      </c>
      <c r="FL111" s="105">
        <v>9</v>
      </c>
      <c r="FM111" s="105">
        <v>19</v>
      </c>
      <c r="FN111" s="105">
        <v>12</v>
      </c>
      <c r="FO111" s="105">
        <v>19</v>
      </c>
      <c r="FP111" s="105">
        <v>23</v>
      </c>
      <c r="FQ111" s="105">
        <v>0</v>
      </c>
      <c r="FR111" s="105">
        <v>117</v>
      </c>
      <c r="FS111" s="105">
        <v>333</v>
      </c>
      <c r="FT111" s="105">
        <v>475</v>
      </c>
      <c r="FU111" s="105">
        <v>405</v>
      </c>
      <c r="FV111" s="105">
        <v>163</v>
      </c>
      <c r="FW111" s="105">
        <v>57</v>
      </c>
      <c r="FX111" s="105">
        <v>108</v>
      </c>
      <c r="FY111" s="144">
        <f t="shared" si="129"/>
        <v>13</v>
      </c>
      <c r="FZ111" s="144">
        <f t="shared" si="130"/>
        <v>0.894736842105263</v>
      </c>
      <c r="GA111" s="140">
        <f t="shared" si="131"/>
        <v>2546</v>
      </c>
      <c r="GB111" s="140">
        <v>5338</v>
      </c>
      <c r="GC111" s="140">
        <v>3361</v>
      </c>
      <c r="GD111" s="141">
        <f t="shared" si="132"/>
        <v>3623</v>
      </c>
      <c r="GE111" s="141">
        <f t="shared" si="133"/>
        <v>4849</v>
      </c>
      <c r="GF111" s="141">
        <f t="shared" si="134"/>
        <v>1569</v>
      </c>
      <c r="GG111" s="141">
        <f t="shared" si="135"/>
        <v>328</v>
      </c>
      <c r="GH111" s="142">
        <v>1391</v>
      </c>
      <c r="GI111" s="142">
        <v>693</v>
      </c>
      <c r="GJ111" s="142">
        <v>797</v>
      </c>
      <c r="GK111" s="143">
        <v>401</v>
      </c>
      <c r="GL111" s="105">
        <v>686</v>
      </c>
      <c r="GM111" s="105">
        <v>1115</v>
      </c>
      <c r="GN111" s="105">
        <v>1421</v>
      </c>
      <c r="GO111" s="105">
        <v>2037</v>
      </c>
      <c r="GP111" s="105">
        <v>1524</v>
      </c>
      <c r="GQ111" s="105">
        <f t="shared" si="179"/>
        <v>459</v>
      </c>
      <c r="GR111" s="105">
        <f>SUM(FG111:FI111)</f>
        <v>829</v>
      </c>
      <c r="GS111" s="105">
        <f t="shared" si="180"/>
        <v>166</v>
      </c>
      <c r="GT111" s="105">
        <f t="shared" si="150"/>
        <v>50</v>
      </c>
      <c r="GU111" s="105">
        <f t="shared" si="151"/>
        <v>140</v>
      </c>
      <c r="GV111" s="105">
        <f t="shared" si="136"/>
        <v>1213</v>
      </c>
      <c r="GW111" s="139">
        <f t="shared" si="176"/>
        <v>0.463208685162847</v>
      </c>
      <c r="GX111" s="139">
        <f t="shared" si="177"/>
        <v>7.66428571428571</v>
      </c>
      <c r="GY111" s="147"/>
    </row>
    <row r="112" ht="15" spans="2:369">
      <c r="B112" s="138" t="s">
        <v>1125</v>
      </c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>
        <v>201</v>
      </c>
      <c r="AL112" s="105">
        <v>1000</v>
      </c>
      <c r="AM112" s="105">
        <v>1002</v>
      </c>
      <c r="AN112" s="105">
        <v>1166</v>
      </c>
      <c r="AO112" s="105">
        <v>2796</v>
      </c>
      <c r="AP112" s="105">
        <v>883</v>
      </c>
      <c r="AQ112" s="105">
        <v>2172</v>
      </c>
      <c r="AR112" s="105">
        <v>280</v>
      </c>
      <c r="AS112" s="105">
        <v>121</v>
      </c>
      <c r="AT112" s="105">
        <v>407</v>
      </c>
      <c r="AU112" s="105">
        <v>328</v>
      </c>
      <c r="AV112" s="105">
        <v>348</v>
      </c>
      <c r="AW112" s="105">
        <v>193</v>
      </c>
      <c r="AX112" s="105">
        <v>480</v>
      </c>
      <c r="AY112" s="105">
        <v>68</v>
      </c>
      <c r="AZ112" s="105"/>
      <c r="BA112" s="105"/>
      <c r="BB112" s="105"/>
      <c r="BC112" s="105"/>
      <c r="BD112" s="105"/>
      <c r="BE112" s="105"/>
      <c r="BF112" s="105">
        <v>404</v>
      </c>
      <c r="BG112" s="105">
        <v>242</v>
      </c>
      <c r="BH112" s="105">
        <v>514</v>
      </c>
      <c r="BI112" s="105">
        <v>491</v>
      </c>
      <c r="BJ112" s="105"/>
      <c r="BK112" s="105">
        <v>0</v>
      </c>
      <c r="BL112" s="105">
        <v>34</v>
      </c>
      <c r="BM112" s="105">
        <v>0</v>
      </c>
      <c r="BN112" s="105">
        <v>2</v>
      </c>
      <c r="BO112" s="105">
        <v>0</v>
      </c>
      <c r="BP112" s="105">
        <v>92</v>
      </c>
      <c r="BQ112" s="105">
        <v>5</v>
      </c>
      <c r="BR112" s="105">
        <v>50</v>
      </c>
      <c r="BS112" s="105">
        <v>0</v>
      </c>
      <c r="BT112" s="105">
        <v>2</v>
      </c>
      <c r="BU112" s="105">
        <v>0</v>
      </c>
      <c r="BV112" s="105">
        <v>0</v>
      </c>
      <c r="BW112" s="105">
        <v>0</v>
      </c>
      <c r="BX112" s="105">
        <v>0</v>
      </c>
      <c r="BY112" s="105">
        <v>0</v>
      </c>
      <c r="BZ112" s="139" t="str">
        <f t="shared" si="122"/>
        <v/>
      </c>
      <c r="CA112" s="139" t="str">
        <f t="shared" si="123"/>
        <v/>
      </c>
      <c r="CB112" s="140">
        <f t="shared" si="124"/>
        <v>0</v>
      </c>
      <c r="CC112" s="140">
        <f t="shared" si="157"/>
        <v>0</v>
      </c>
      <c r="CD112" s="140">
        <f t="shared" si="158"/>
        <v>1201</v>
      </c>
      <c r="CE112" s="141">
        <f t="shared" si="125"/>
        <v>10176</v>
      </c>
      <c r="CF112" s="141">
        <f t="shared" si="126"/>
        <v>714</v>
      </c>
      <c r="CG112" s="141">
        <f t="shared" si="127"/>
        <v>185</v>
      </c>
      <c r="CH112" s="141">
        <f t="shared" si="128"/>
        <v>0</v>
      </c>
      <c r="CI112" s="142">
        <f t="shared" si="159"/>
        <v>0</v>
      </c>
      <c r="CJ112" s="142">
        <f t="shared" si="160"/>
        <v>1201</v>
      </c>
      <c r="CK112" s="143">
        <f t="shared" si="161"/>
        <v>4964</v>
      </c>
      <c r="CL112" s="105">
        <f t="shared" si="162"/>
        <v>3335</v>
      </c>
      <c r="CM112" s="105">
        <f t="shared" si="163"/>
        <v>856</v>
      </c>
      <c r="CN112" s="105">
        <f t="shared" si="164"/>
        <v>1021</v>
      </c>
      <c r="CO112" s="105">
        <f t="shared" si="165"/>
        <v>68</v>
      </c>
      <c r="CP112" s="105" t="str">
        <f t="shared" si="166"/>
        <v/>
      </c>
      <c r="CQ112" s="105">
        <f t="shared" si="167"/>
        <v>646</v>
      </c>
      <c r="CR112" s="105"/>
      <c r="CS112" s="105">
        <f t="shared" si="183"/>
        <v>34</v>
      </c>
      <c r="CT112" s="105">
        <f t="shared" si="116"/>
        <v>94</v>
      </c>
      <c r="CU112" s="105">
        <f t="shared" si="117"/>
        <v>55</v>
      </c>
      <c r="CV112" s="105">
        <f t="shared" si="118"/>
        <v>2</v>
      </c>
      <c r="CW112" s="139" t="str">
        <f t="shared" si="119"/>
        <v/>
      </c>
      <c r="CX112" s="139">
        <f t="shared" si="120"/>
        <v>-0.963636363636364</v>
      </c>
      <c r="CY112" s="131"/>
      <c r="CZ112" s="138" t="s">
        <v>1130</v>
      </c>
      <c r="DA112" s="138" t="s">
        <v>1130</v>
      </c>
      <c r="DB112" s="105"/>
      <c r="DC112" s="105"/>
      <c r="DD112" s="105"/>
      <c r="DE112" s="105"/>
      <c r="DF112" s="105"/>
      <c r="DG112" s="105"/>
      <c r="DH112" s="105"/>
      <c r="DI112" s="105"/>
      <c r="DJ112" s="105"/>
      <c r="DK112" s="105"/>
      <c r="DL112" s="105"/>
      <c r="DM112" s="105"/>
      <c r="DN112" s="105"/>
      <c r="DO112" s="105"/>
      <c r="DP112" s="105"/>
      <c r="DQ112" s="105"/>
      <c r="DR112" s="105"/>
      <c r="DS112" s="105"/>
      <c r="DT112" s="105"/>
      <c r="DU112" s="105"/>
      <c r="DV112" s="105"/>
      <c r="DW112" s="105"/>
      <c r="DX112" s="105"/>
      <c r="DY112" s="105"/>
      <c r="DZ112" s="105"/>
      <c r="EA112" s="105"/>
      <c r="EB112" s="105"/>
      <c r="EC112" s="105"/>
      <c r="ED112" s="105"/>
      <c r="EE112" s="105"/>
      <c r="EF112" s="105"/>
      <c r="EG112" s="105">
        <v>32</v>
      </c>
      <c r="EH112" s="105">
        <v>21</v>
      </c>
      <c r="EI112" s="105">
        <v>51</v>
      </c>
      <c r="EJ112" s="105">
        <v>81</v>
      </c>
      <c r="EK112" s="105">
        <v>121</v>
      </c>
      <c r="EL112" s="105">
        <v>18</v>
      </c>
      <c r="EM112" s="105">
        <v>18</v>
      </c>
      <c r="EN112" s="105">
        <v>18</v>
      </c>
      <c r="EO112" s="105">
        <v>85</v>
      </c>
      <c r="EP112" s="105">
        <v>38</v>
      </c>
      <c r="EQ112" s="105">
        <v>1129</v>
      </c>
      <c r="ER112" s="105">
        <v>210</v>
      </c>
      <c r="ES112" s="105">
        <v>174</v>
      </c>
      <c r="ET112" s="105">
        <v>350</v>
      </c>
      <c r="EU112" s="105">
        <v>651</v>
      </c>
      <c r="EV112" s="105">
        <v>1661</v>
      </c>
      <c r="EW112" s="105">
        <v>729</v>
      </c>
      <c r="EX112" s="105">
        <v>61</v>
      </c>
      <c r="EY112" s="105">
        <v>100</v>
      </c>
      <c r="EZ112" s="105">
        <v>201</v>
      </c>
      <c r="FA112" s="105">
        <v>81</v>
      </c>
      <c r="FB112" s="105">
        <v>101</v>
      </c>
      <c r="FC112" s="105">
        <v>247</v>
      </c>
      <c r="FD112" s="105">
        <v>139</v>
      </c>
      <c r="FE112" s="105">
        <v>364</v>
      </c>
      <c r="FF112" s="105">
        <v>132</v>
      </c>
      <c r="FG112" s="105">
        <v>422</v>
      </c>
      <c r="FH112" s="105">
        <v>102</v>
      </c>
      <c r="FI112" s="105">
        <v>376</v>
      </c>
      <c r="FJ112" s="105">
        <v>152</v>
      </c>
      <c r="FK112" s="105">
        <v>396</v>
      </c>
      <c r="FL112" s="105">
        <v>50</v>
      </c>
      <c r="FM112" s="105">
        <v>44</v>
      </c>
      <c r="FN112" s="105">
        <v>29</v>
      </c>
      <c r="FO112" s="105">
        <v>94</v>
      </c>
      <c r="FP112" s="105">
        <v>112</v>
      </c>
      <c r="FQ112" s="105">
        <v>202</v>
      </c>
      <c r="FR112" s="105">
        <v>300</v>
      </c>
      <c r="FS112" s="105">
        <v>445</v>
      </c>
      <c r="FT112" s="105">
        <v>758</v>
      </c>
      <c r="FU112" s="105">
        <v>311</v>
      </c>
      <c r="FV112" s="105">
        <v>0</v>
      </c>
      <c r="FW112" s="105">
        <v>310</v>
      </c>
      <c r="FX112" s="105">
        <v>440</v>
      </c>
      <c r="FY112" s="144">
        <f t="shared" si="129"/>
        <v>9.8</v>
      </c>
      <c r="FZ112" s="144">
        <f t="shared" si="130"/>
        <v>0.419354838709677</v>
      </c>
      <c r="GA112" s="140">
        <f t="shared" si="131"/>
        <v>0</v>
      </c>
      <c r="GB112" s="140">
        <v>0</v>
      </c>
      <c r="GC112" s="140">
        <v>306</v>
      </c>
      <c r="GD112" s="141">
        <f t="shared" si="132"/>
        <v>5081</v>
      </c>
      <c r="GE112" s="141">
        <f t="shared" si="133"/>
        <v>2326</v>
      </c>
      <c r="GF112" s="141">
        <f t="shared" si="134"/>
        <v>2893</v>
      </c>
      <c r="GG112" s="141">
        <f t="shared" si="135"/>
        <v>750</v>
      </c>
      <c r="GH112" s="142">
        <v>0</v>
      </c>
      <c r="GI112" s="142">
        <v>53</v>
      </c>
      <c r="GJ112" s="142">
        <v>253</v>
      </c>
      <c r="GK112" s="143">
        <v>54</v>
      </c>
      <c r="GL112" s="105">
        <v>1252</v>
      </c>
      <c r="GM112" s="105">
        <v>734</v>
      </c>
      <c r="GN112" s="105">
        <v>3041</v>
      </c>
      <c r="GO112" s="105">
        <v>362</v>
      </c>
      <c r="GP112" s="105">
        <v>429</v>
      </c>
      <c r="GQ112" s="105">
        <f t="shared" si="179"/>
        <v>635</v>
      </c>
      <c r="GR112" s="105">
        <f>SUM(FG112:FI112)</f>
        <v>900</v>
      </c>
      <c r="GS112" s="105">
        <f t="shared" si="180"/>
        <v>598</v>
      </c>
      <c r="GT112" s="105">
        <f t="shared" si="150"/>
        <v>167</v>
      </c>
      <c r="GU112" s="105">
        <f t="shared" si="151"/>
        <v>614</v>
      </c>
      <c r="GV112" s="105">
        <f t="shared" si="136"/>
        <v>1514</v>
      </c>
      <c r="GW112" s="139">
        <f t="shared" si="176"/>
        <v>0.682222222222222</v>
      </c>
      <c r="GX112" s="139">
        <f t="shared" si="177"/>
        <v>1.46579804560261</v>
      </c>
      <c r="GY112" s="147"/>
    </row>
    <row r="113" ht="15" spans="2:207">
      <c r="B113" s="138" t="s">
        <v>1027</v>
      </c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>
        <v>2370</v>
      </c>
      <c r="AV113" s="105">
        <v>3171</v>
      </c>
      <c r="AW113" s="105">
        <v>2794</v>
      </c>
      <c r="AX113" s="105">
        <v>2227</v>
      </c>
      <c r="AY113" s="105">
        <v>644</v>
      </c>
      <c r="AZ113" s="105">
        <v>912</v>
      </c>
      <c r="BA113" s="105">
        <v>2066</v>
      </c>
      <c r="BB113" s="105">
        <v>679</v>
      </c>
      <c r="BC113" s="105">
        <v>2044</v>
      </c>
      <c r="BD113" s="105">
        <v>3007</v>
      </c>
      <c r="BE113" s="105">
        <v>3141</v>
      </c>
      <c r="BF113" s="105">
        <v>3142</v>
      </c>
      <c r="BG113" s="105">
        <v>2498</v>
      </c>
      <c r="BH113" s="105">
        <v>501</v>
      </c>
      <c r="BI113" s="105">
        <v>146</v>
      </c>
      <c r="BJ113" s="105"/>
      <c r="BK113" s="105">
        <v>0</v>
      </c>
      <c r="BL113" s="105">
        <v>0</v>
      </c>
      <c r="BM113" s="105">
        <v>0</v>
      </c>
      <c r="BN113" s="105">
        <v>0</v>
      </c>
      <c r="BO113" s="105">
        <v>0</v>
      </c>
      <c r="BP113" s="105">
        <v>0</v>
      </c>
      <c r="BQ113" s="105">
        <v>0</v>
      </c>
      <c r="BR113" s="105">
        <v>0</v>
      </c>
      <c r="BS113" s="105">
        <v>0</v>
      </c>
      <c r="BT113" s="105">
        <v>0</v>
      </c>
      <c r="BU113" s="105">
        <v>0</v>
      </c>
      <c r="BV113" s="105">
        <v>0</v>
      </c>
      <c r="BW113" s="105">
        <v>0</v>
      </c>
      <c r="BX113" s="105">
        <v>0</v>
      </c>
      <c r="BY113" s="105">
        <v>0</v>
      </c>
      <c r="BZ113" s="139" t="str">
        <f t="shared" si="122"/>
        <v/>
      </c>
      <c r="CA113" s="139" t="str">
        <f t="shared" si="123"/>
        <v/>
      </c>
      <c r="CB113" s="140">
        <f t="shared" si="124"/>
        <v>0</v>
      </c>
      <c r="CC113" s="140">
        <f t="shared" si="157"/>
        <v>0</v>
      </c>
      <c r="CD113" s="140">
        <f t="shared" si="158"/>
        <v>0</v>
      </c>
      <c r="CE113" s="141">
        <f t="shared" si="125"/>
        <v>10562</v>
      </c>
      <c r="CF113" s="141">
        <f t="shared" si="126"/>
        <v>18133</v>
      </c>
      <c r="CG113" s="141">
        <f t="shared" si="127"/>
        <v>0</v>
      </c>
      <c r="CH113" s="141">
        <f t="shared" si="128"/>
        <v>0</v>
      </c>
      <c r="CI113" s="142">
        <f t="shared" si="159"/>
        <v>0</v>
      </c>
      <c r="CJ113" s="142">
        <f t="shared" si="160"/>
        <v>0</v>
      </c>
      <c r="CK113" s="143">
        <f t="shared" si="161"/>
        <v>0</v>
      </c>
      <c r="CL113" s="105">
        <f t="shared" si="162"/>
        <v>0</v>
      </c>
      <c r="CM113" s="105">
        <f t="shared" si="163"/>
        <v>2370</v>
      </c>
      <c r="CN113" s="105">
        <f t="shared" si="164"/>
        <v>8192</v>
      </c>
      <c r="CO113" s="105">
        <f t="shared" si="165"/>
        <v>3622</v>
      </c>
      <c r="CP113" s="105">
        <f t="shared" si="166"/>
        <v>5730</v>
      </c>
      <c r="CQ113" s="105">
        <f t="shared" si="167"/>
        <v>8781</v>
      </c>
      <c r="CR113" s="105"/>
      <c r="CS113" s="105">
        <f t="shared" si="183"/>
        <v>0</v>
      </c>
      <c r="CT113" s="105">
        <f t="shared" si="116"/>
        <v>0</v>
      </c>
      <c r="CU113" s="105">
        <f t="shared" si="117"/>
        <v>0</v>
      </c>
      <c r="CV113" s="105">
        <f t="shared" si="118"/>
        <v>0</v>
      </c>
      <c r="CW113" s="139" t="str">
        <f t="shared" si="119"/>
        <v/>
      </c>
      <c r="CX113" s="139" t="str">
        <f t="shared" si="120"/>
        <v/>
      </c>
      <c r="CY113" s="131"/>
      <c r="CZ113" s="138" t="s">
        <v>1131</v>
      </c>
      <c r="DA113" s="138" t="s">
        <v>1131</v>
      </c>
      <c r="DB113" s="105"/>
      <c r="DC113" s="105"/>
      <c r="DD113" s="105"/>
      <c r="DE113" s="105"/>
      <c r="DF113" s="105"/>
      <c r="DG113" s="105"/>
      <c r="DH113" s="105"/>
      <c r="DI113" s="105"/>
      <c r="DJ113" s="105"/>
      <c r="DK113" s="105"/>
      <c r="DL113" s="105"/>
      <c r="DM113" s="105"/>
      <c r="DN113" s="105"/>
      <c r="DO113" s="105"/>
      <c r="DP113" s="105"/>
      <c r="DQ113" s="105"/>
      <c r="DR113" s="105"/>
      <c r="DS113" s="105"/>
      <c r="DT113" s="105"/>
      <c r="DU113" s="105"/>
      <c r="DV113" s="105"/>
      <c r="DW113" s="105"/>
      <c r="DX113" s="105"/>
      <c r="DY113" s="105"/>
      <c r="DZ113" s="105"/>
      <c r="EA113" s="105"/>
      <c r="EB113" s="105"/>
      <c r="EC113" s="105"/>
      <c r="ED113" s="105"/>
      <c r="EE113" s="105"/>
      <c r="EF113" s="105"/>
      <c r="EG113" s="105"/>
      <c r="EH113" s="105"/>
      <c r="EI113" s="105"/>
      <c r="EJ113" s="105"/>
      <c r="EK113" s="105"/>
      <c r="EL113" s="105"/>
      <c r="EM113" s="105"/>
      <c r="EN113" s="105">
        <v>658</v>
      </c>
      <c r="EO113" s="105">
        <v>27</v>
      </c>
      <c r="EP113" s="105">
        <v>50</v>
      </c>
      <c r="EQ113" s="105">
        <v>205</v>
      </c>
      <c r="ER113" s="105">
        <v>96</v>
      </c>
      <c r="ES113" s="105">
        <v>70</v>
      </c>
      <c r="ET113" s="105">
        <v>79</v>
      </c>
      <c r="EU113" s="105">
        <v>192</v>
      </c>
      <c r="EV113" s="105">
        <v>92</v>
      </c>
      <c r="EW113" s="105">
        <v>95</v>
      </c>
      <c r="EX113" s="105">
        <v>141</v>
      </c>
      <c r="EY113" s="105">
        <v>2</v>
      </c>
      <c r="EZ113" s="105">
        <v>125</v>
      </c>
      <c r="FA113" s="105">
        <v>8</v>
      </c>
      <c r="FB113" s="105">
        <v>125</v>
      </c>
      <c r="FC113" s="105">
        <v>83</v>
      </c>
      <c r="FD113" s="105">
        <v>136</v>
      </c>
      <c r="FE113" s="105">
        <v>77</v>
      </c>
      <c r="FF113" s="105">
        <v>121</v>
      </c>
      <c r="FG113" s="105">
        <v>52</v>
      </c>
      <c r="FH113" s="105">
        <v>18</v>
      </c>
      <c r="FI113" s="105">
        <v>11</v>
      </c>
      <c r="FJ113" s="105">
        <v>15</v>
      </c>
      <c r="FK113" s="105">
        <v>21</v>
      </c>
      <c r="FL113" s="105">
        <v>65</v>
      </c>
      <c r="FM113" s="105">
        <v>27</v>
      </c>
      <c r="FN113" s="105">
        <v>42</v>
      </c>
      <c r="FO113" s="105">
        <v>59</v>
      </c>
      <c r="FP113" s="105">
        <v>147</v>
      </c>
      <c r="FQ113" s="105">
        <v>103</v>
      </c>
      <c r="FR113" s="105">
        <v>265</v>
      </c>
      <c r="FS113" s="105">
        <v>140</v>
      </c>
      <c r="FT113" s="105">
        <v>915</v>
      </c>
      <c r="FU113" s="105">
        <v>71</v>
      </c>
      <c r="FV113" s="105">
        <v>3</v>
      </c>
      <c r="FW113" s="105">
        <v>0</v>
      </c>
      <c r="FX113" s="105">
        <v>0</v>
      </c>
      <c r="FY113" s="144" t="str">
        <f t="shared" si="129"/>
        <v/>
      </c>
      <c r="FZ113" s="144" t="str">
        <f t="shared" si="130"/>
        <v/>
      </c>
      <c r="GA113" s="140">
        <f t="shared" si="131"/>
        <v>0</v>
      </c>
      <c r="GB113" s="140">
        <v>0</v>
      </c>
      <c r="GC113" s="140">
        <v>0</v>
      </c>
      <c r="GD113" s="141">
        <f t="shared" si="132"/>
        <v>1564</v>
      </c>
      <c r="GE113" s="141">
        <f t="shared" si="133"/>
        <v>899</v>
      </c>
      <c r="GF113" s="141">
        <f t="shared" si="134"/>
        <v>1870</v>
      </c>
      <c r="GG113" s="141">
        <f t="shared" si="135"/>
        <v>3</v>
      </c>
      <c r="GH113" s="142">
        <v>0</v>
      </c>
      <c r="GI113" s="142">
        <v>0</v>
      </c>
      <c r="GJ113" s="142">
        <v>0</v>
      </c>
      <c r="GK113" s="143">
        <v>658</v>
      </c>
      <c r="GL113" s="105">
        <v>282</v>
      </c>
      <c r="GM113" s="105">
        <v>245</v>
      </c>
      <c r="GN113" s="105">
        <v>379</v>
      </c>
      <c r="GO113" s="105">
        <v>268</v>
      </c>
      <c r="GP113" s="105">
        <v>216</v>
      </c>
      <c r="GQ113" s="105">
        <f t="shared" si="179"/>
        <v>334</v>
      </c>
      <c r="GR113" s="105">
        <f>SUM(FG113:FI113)</f>
        <v>81</v>
      </c>
      <c r="GS113" s="105">
        <f t="shared" si="180"/>
        <v>101</v>
      </c>
      <c r="GT113" s="105">
        <f t="shared" si="150"/>
        <v>128</v>
      </c>
      <c r="GU113" s="105">
        <f t="shared" si="151"/>
        <v>515</v>
      </c>
      <c r="GV113" s="105">
        <f t="shared" si="136"/>
        <v>1126</v>
      </c>
      <c r="GW113" s="139">
        <f t="shared" si="176"/>
        <v>12.9012345679012</v>
      </c>
      <c r="GX113" s="139">
        <f t="shared" si="177"/>
        <v>1.18640776699029</v>
      </c>
      <c r="GY113" s="147"/>
    </row>
    <row r="114" ht="15" spans="2:207">
      <c r="B114" s="138" t="s">
        <v>172</v>
      </c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>
        <v>29</v>
      </c>
      <c r="AJ114" s="105">
        <v>336</v>
      </c>
      <c r="AK114" s="105">
        <v>94</v>
      </c>
      <c r="AL114" s="105">
        <v>224</v>
      </c>
      <c r="AM114" s="105">
        <v>63</v>
      </c>
      <c r="AN114" s="105">
        <v>170</v>
      </c>
      <c r="AO114" s="105">
        <v>71</v>
      </c>
      <c r="AP114" s="105">
        <v>94</v>
      </c>
      <c r="AQ114" s="105">
        <v>123</v>
      </c>
      <c r="AR114" s="105">
        <v>179</v>
      </c>
      <c r="AS114" s="105">
        <v>491</v>
      </c>
      <c r="AT114" s="105">
        <v>522</v>
      </c>
      <c r="AU114" s="105">
        <v>380</v>
      </c>
      <c r="AV114" s="105">
        <v>356</v>
      </c>
      <c r="AW114" s="105">
        <v>360</v>
      </c>
      <c r="AX114" s="105">
        <v>381</v>
      </c>
      <c r="AY114" s="105">
        <v>304</v>
      </c>
      <c r="AZ114" s="105">
        <v>284</v>
      </c>
      <c r="BA114" s="105">
        <v>608</v>
      </c>
      <c r="BB114" s="105">
        <v>285</v>
      </c>
      <c r="BC114" s="105">
        <v>391</v>
      </c>
      <c r="BD114" s="105">
        <v>968</v>
      </c>
      <c r="BE114" s="105">
        <v>26</v>
      </c>
      <c r="BF114" s="105">
        <v>576</v>
      </c>
      <c r="BG114" s="105">
        <v>333</v>
      </c>
      <c r="BH114" s="105">
        <v>493</v>
      </c>
      <c r="BI114" s="105">
        <v>449</v>
      </c>
      <c r="BJ114" s="105">
        <v>428</v>
      </c>
      <c r="BK114" s="105">
        <v>184</v>
      </c>
      <c r="BL114" s="105">
        <v>197</v>
      </c>
      <c r="BM114" s="105">
        <v>880</v>
      </c>
      <c r="BN114" s="105">
        <v>768</v>
      </c>
      <c r="BO114" s="105">
        <v>522</v>
      </c>
      <c r="BP114" s="105">
        <v>475</v>
      </c>
      <c r="BQ114" s="105">
        <v>375</v>
      </c>
      <c r="BR114" s="105">
        <v>349</v>
      </c>
      <c r="BS114" s="105">
        <v>355</v>
      </c>
      <c r="BT114" s="105">
        <v>302</v>
      </c>
      <c r="BU114" s="105">
        <v>428</v>
      </c>
      <c r="BV114" s="105">
        <v>1682</v>
      </c>
      <c r="BW114" s="105">
        <v>59</v>
      </c>
      <c r="BX114" s="105">
        <v>10</v>
      </c>
      <c r="BY114" s="105">
        <v>14</v>
      </c>
      <c r="BZ114" s="139">
        <f t="shared" si="122"/>
        <v>-0.984090909090909</v>
      </c>
      <c r="CA114" s="139">
        <f t="shared" si="123"/>
        <v>0.4</v>
      </c>
      <c r="CB114" s="140">
        <f t="shared" si="124"/>
        <v>0</v>
      </c>
      <c r="CC114" s="140">
        <f t="shared" si="157"/>
        <v>0</v>
      </c>
      <c r="CD114" s="140">
        <f t="shared" si="158"/>
        <v>683</v>
      </c>
      <c r="CE114" s="141">
        <f t="shared" si="125"/>
        <v>3190</v>
      </c>
      <c r="CF114" s="141">
        <f t="shared" si="126"/>
        <v>5145</v>
      </c>
      <c r="CG114" s="141">
        <f t="shared" si="127"/>
        <v>6517</v>
      </c>
      <c r="CH114" s="141">
        <f t="shared" si="128"/>
        <v>83</v>
      </c>
      <c r="CI114" s="142">
        <f t="shared" si="159"/>
        <v>29</v>
      </c>
      <c r="CJ114" s="142">
        <f t="shared" si="160"/>
        <v>654</v>
      </c>
      <c r="CK114" s="143">
        <f t="shared" si="161"/>
        <v>304</v>
      </c>
      <c r="CL114" s="105">
        <f t="shared" si="162"/>
        <v>396</v>
      </c>
      <c r="CM114" s="105">
        <f t="shared" si="163"/>
        <v>1393</v>
      </c>
      <c r="CN114" s="105">
        <f t="shared" si="164"/>
        <v>1097</v>
      </c>
      <c r="CO114" s="105">
        <f t="shared" si="165"/>
        <v>1196</v>
      </c>
      <c r="CP114" s="105">
        <f t="shared" si="166"/>
        <v>1644</v>
      </c>
      <c r="CQ114" s="105">
        <f t="shared" si="167"/>
        <v>935</v>
      </c>
      <c r="CR114" s="105">
        <f t="shared" ref="CR114:CR144" si="184">SUM(BH114:BJ114)</f>
        <v>1370</v>
      </c>
      <c r="CS114" s="105">
        <f t="shared" si="183"/>
        <v>1261</v>
      </c>
      <c r="CT114" s="105">
        <f t="shared" si="116"/>
        <v>1765</v>
      </c>
      <c r="CU114" s="105">
        <f t="shared" si="117"/>
        <v>1079</v>
      </c>
      <c r="CV114" s="105">
        <f t="shared" si="118"/>
        <v>2412</v>
      </c>
      <c r="CW114" s="139">
        <f t="shared" si="119"/>
        <v>0.760583941605839</v>
      </c>
      <c r="CX114" s="139">
        <f t="shared" si="120"/>
        <v>1.2354031510658</v>
      </c>
      <c r="CY114" s="131"/>
      <c r="CZ114" s="138" t="s">
        <v>1132</v>
      </c>
      <c r="DA114" s="138" t="s">
        <v>1132</v>
      </c>
      <c r="DB114" s="105"/>
      <c r="DC114" s="105"/>
      <c r="DD114" s="105"/>
      <c r="DE114" s="105"/>
      <c r="DF114" s="105"/>
      <c r="DG114" s="105"/>
      <c r="DH114" s="105"/>
      <c r="DI114" s="105"/>
      <c r="DJ114" s="105"/>
      <c r="DK114" s="105"/>
      <c r="DL114" s="105"/>
      <c r="DM114" s="105"/>
      <c r="DN114" s="105"/>
      <c r="DO114" s="105"/>
      <c r="DP114" s="105"/>
      <c r="DQ114" s="105"/>
      <c r="DR114" s="105"/>
      <c r="DS114" s="105"/>
      <c r="DT114" s="105"/>
      <c r="DU114" s="105"/>
      <c r="DV114" s="105"/>
      <c r="DW114" s="105"/>
      <c r="DX114" s="105">
        <v>160</v>
      </c>
      <c r="DY114" s="105">
        <v>98</v>
      </c>
      <c r="DZ114" s="105">
        <v>207</v>
      </c>
      <c r="EA114" s="105">
        <v>2</v>
      </c>
      <c r="EB114" s="105">
        <v>60</v>
      </c>
      <c r="EC114" s="105">
        <v>32</v>
      </c>
      <c r="ED114" s="105">
        <v>63</v>
      </c>
      <c r="EE114" s="105">
        <v>150</v>
      </c>
      <c r="EF114" s="105">
        <v>439</v>
      </c>
      <c r="EG114" s="105">
        <v>628</v>
      </c>
      <c r="EH114" s="105">
        <v>510</v>
      </c>
      <c r="EI114" s="105">
        <v>701</v>
      </c>
      <c r="EJ114" s="105">
        <v>661</v>
      </c>
      <c r="EK114" s="105">
        <v>410</v>
      </c>
      <c r="EL114" s="105">
        <v>541</v>
      </c>
      <c r="EM114" s="105">
        <v>520</v>
      </c>
      <c r="EN114" s="105">
        <v>605</v>
      </c>
      <c r="EO114" s="105">
        <v>639</v>
      </c>
      <c r="EP114" s="105">
        <v>424</v>
      </c>
      <c r="EQ114" s="105">
        <v>315</v>
      </c>
      <c r="ER114" s="105">
        <v>237</v>
      </c>
      <c r="ES114" s="105">
        <v>416</v>
      </c>
      <c r="ET114" s="105">
        <v>94</v>
      </c>
      <c r="EU114" s="105">
        <v>1072</v>
      </c>
      <c r="EV114" s="105">
        <v>548</v>
      </c>
      <c r="EW114" s="105">
        <v>687</v>
      </c>
      <c r="EX114" s="105">
        <v>447</v>
      </c>
      <c r="EY114" s="105">
        <v>337</v>
      </c>
      <c r="EZ114" s="105">
        <v>263</v>
      </c>
      <c r="FA114" s="105">
        <v>280</v>
      </c>
      <c r="FB114" s="105">
        <v>536</v>
      </c>
      <c r="FC114" s="105">
        <v>406</v>
      </c>
      <c r="FD114" s="105">
        <v>400</v>
      </c>
      <c r="FE114" s="105">
        <v>354</v>
      </c>
      <c r="FF114" s="105">
        <v>105</v>
      </c>
      <c r="FG114" s="105">
        <v>6</v>
      </c>
      <c r="FH114" s="105"/>
      <c r="FI114" s="105"/>
      <c r="FJ114" s="105">
        <v>0</v>
      </c>
      <c r="FK114" s="105">
        <v>0</v>
      </c>
      <c r="FL114" s="105">
        <v>68</v>
      </c>
      <c r="FM114" s="105">
        <v>100</v>
      </c>
      <c r="FN114" s="105">
        <v>0</v>
      </c>
      <c r="FO114" s="105">
        <v>0</v>
      </c>
      <c r="FP114" s="105">
        <v>0</v>
      </c>
      <c r="FQ114" s="105">
        <v>1</v>
      </c>
      <c r="FR114" s="105">
        <v>0</v>
      </c>
      <c r="FS114" s="105">
        <v>0</v>
      </c>
      <c r="FT114" s="105">
        <v>2</v>
      </c>
      <c r="FU114" s="105">
        <v>0</v>
      </c>
      <c r="FV114" s="105">
        <v>0</v>
      </c>
      <c r="FW114" s="105">
        <v>0</v>
      </c>
      <c r="FX114" s="105">
        <v>0</v>
      </c>
      <c r="FY114" s="144" t="str">
        <f t="shared" si="129"/>
        <v/>
      </c>
      <c r="FZ114" s="144" t="str">
        <f t="shared" si="130"/>
        <v/>
      </c>
      <c r="GA114" s="140">
        <f t="shared" si="131"/>
        <v>0</v>
      </c>
      <c r="GB114" s="140">
        <v>258</v>
      </c>
      <c r="GC114" s="140">
        <v>3863</v>
      </c>
      <c r="GD114" s="141">
        <f t="shared" si="132"/>
        <v>6098</v>
      </c>
      <c r="GE114" s="141">
        <f t="shared" si="133"/>
        <v>3134</v>
      </c>
      <c r="GF114" s="141">
        <f t="shared" si="134"/>
        <v>171</v>
      </c>
      <c r="GG114" s="141">
        <f t="shared" si="135"/>
        <v>0</v>
      </c>
      <c r="GH114" s="142">
        <v>245</v>
      </c>
      <c r="GI114" s="142">
        <v>1577</v>
      </c>
      <c r="GJ114" s="142">
        <v>1772</v>
      </c>
      <c r="GK114" s="143">
        <v>1666</v>
      </c>
      <c r="GL114" s="105">
        <v>1378</v>
      </c>
      <c r="GM114" s="105">
        <v>747</v>
      </c>
      <c r="GN114" s="105">
        <v>2307</v>
      </c>
      <c r="GO114" s="105">
        <v>1047</v>
      </c>
      <c r="GP114" s="105">
        <v>1222</v>
      </c>
      <c r="GQ114" s="105">
        <f t="shared" si="179"/>
        <v>859</v>
      </c>
      <c r="GR114" s="105"/>
      <c r="GS114" s="105">
        <f t="shared" si="180"/>
        <v>68</v>
      </c>
      <c r="GT114" s="105">
        <f t="shared" si="150"/>
        <v>100</v>
      </c>
      <c r="GU114" s="105">
        <f t="shared" si="151"/>
        <v>1</v>
      </c>
      <c r="GV114" s="105">
        <f t="shared" si="136"/>
        <v>2</v>
      </c>
      <c r="GW114" s="139" t="str">
        <f t="shared" si="176"/>
        <v/>
      </c>
      <c r="GX114" s="139">
        <f t="shared" si="177"/>
        <v>1</v>
      </c>
      <c r="GY114" s="147"/>
    </row>
    <row r="115" ht="15" spans="2:207">
      <c r="B115" s="138" t="s">
        <v>986</v>
      </c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>
        <v>1160</v>
      </c>
      <c r="AY115" s="105">
        <v>1057</v>
      </c>
      <c r="AZ115" s="105">
        <v>1061</v>
      </c>
      <c r="BA115" s="105">
        <v>1121</v>
      </c>
      <c r="BB115" s="105">
        <v>1090</v>
      </c>
      <c r="BC115" s="105">
        <v>1507</v>
      </c>
      <c r="BD115" s="105">
        <v>2064</v>
      </c>
      <c r="BE115" s="105">
        <v>1471</v>
      </c>
      <c r="BF115" s="105">
        <v>978</v>
      </c>
      <c r="BG115" s="105">
        <v>1152</v>
      </c>
      <c r="BH115" s="105">
        <v>490</v>
      </c>
      <c r="BI115" s="105">
        <v>1090</v>
      </c>
      <c r="BJ115" s="105">
        <v>1119</v>
      </c>
      <c r="BK115" s="105">
        <v>216</v>
      </c>
      <c r="BL115" s="105">
        <v>570</v>
      </c>
      <c r="BM115" s="105">
        <v>672</v>
      </c>
      <c r="BN115" s="105">
        <v>637</v>
      </c>
      <c r="BO115" s="105"/>
      <c r="BP115" s="105">
        <v>951</v>
      </c>
      <c r="BQ115" s="105">
        <v>1292</v>
      </c>
      <c r="BR115" s="105"/>
      <c r="BS115" s="105">
        <v>930</v>
      </c>
      <c r="BT115" s="105">
        <v>894</v>
      </c>
      <c r="BU115" s="105">
        <v>263</v>
      </c>
      <c r="BV115" s="105">
        <v>714</v>
      </c>
      <c r="BW115" s="105">
        <v>1546</v>
      </c>
      <c r="BX115" s="105">
        <v>683</v>
      </c>
      <c r="BY115" s="105">
        <v>664</v>
      </c>
      <c r="BZ115" s="139">
        <f t="shared" si="122"/>
        <v>-0.0119047619047619</v>
      </c>
      <c r="CA115" s="139">
        <f t="shared" si="123"/>
        <v>-0.027818448023426</v>
      </c>
      <c r="CB115" s="140">
        <f t="shared" si="124"/>
        <v>0</v>
      </c>
      <c r="CC115" s="140">
        <f t="shared" si="157"/>
        <v>0</v>
      </c>
      <c r="CD115" s="140">
        <f t="shared" si="158"/>
        <v>0</v>
      </c>
      <c r="CE115" s="141">
        <f t="shared" si="125"/>
        <v>1160</v>
      </c>
      <c r="CF115" s="141">
        <f t="shared" si="126"/>
        <v>14200</v>
      </c>
      <c r="CG115" s="141">
        <f t="shared" si="127"/>
        <v>7139</v>
      </c>
      <c r="CH115" s="141">
        <f t="shared" si="128"/>
        <v>2893</v>
      </c>
      <c r="CI115" s="142">
        <f t="shared" si="159"/>
        <v>0</v>
      </c>
      <c r="CJ115" s="142">
        <f t="shared" si="160"/>
        <v>0</v>
      </c>
      <c r="CK115" s="143">
        <f t="shared" si="161"/>
        <v>0</v>
      </c>
      <c r="CL115" s="105">
        <f t="shared" si="162"/>
        <v>0</v>
      </c>
      <c r="CM115" s="105">
        <f t="shared" si="163"/>
        <v>0</v>
      </c>
      <c r="CN115" s="105">
        <f t="shared" si="164"/>
        <v>1160</v>
      </c>
      <c r="CO115" s="105">
        <f t="shared" si="165"/>
        <v>3239</v>
      </c>
      <c r="CP115" s="105">
        <f t="shared" si="166"/>
        <v>4661</v>
      </c>
      <c r="CQ115" s="105">
        <f t="shared" si="167"/>
        <v>3601</v>
      </c>
      <c r="CR115" s="105">
        <f t="shared" si="184"/>
        <v>2699</v>
      </c>
      <c r="CS115" s="105">
        <f t="shared" si="183"/>
        <v>1458</v>
      </c>
      <c r="CT115" s="105">
        <f t="shared" si="116"/>
        <v>1588</v>
      </c>
      <c r="CU115" s="105">
        <f t="shared" si="117"/>
        <v>2222</v>
      </c>
      <c r="CV115" s="105">
        <f t="shared" si="118"/>
        <v>1871</v>
      </c>
      <c r="CW115" s="139">
        <f t="shared" si="119"/>
        <v>-0.306780288995924</v>
      </c>
      <c r="CX115" s="139">
        <f t="shared" si="120"/>
        <v>-0.157965796579658</v>
      </c>
      <c r="CY115" s="131"/>
      <c r="CZ115" s="138" t="s">
        <v>1133</v>
      </c>
      <c r="DA115" s="138" t="s">
        <v>1133</v>
      </c>
      <c r="DB115" s="105"/>
      <c r="DC115" s="105"/>
      <c r="DD115" s="105"/>
      <c r="DE115" s="105"/>
      <c r="DF115" s="105"/>
      <c r="DG115" s="105"/>
      <c r="DH115" s="105"/>
      <c r="DI115" s="105"/>
      <c r="DJ115" s="105"/>
      <c r="DK115" s="105"/>
      <c r="DL115" s="105"/>
      <c r="DM115" s="105"/>
      <c r="DN115" s="105"/>
      <c r="DO115" s="105"/>
      <c r="DP115" s="105"/>
      <c r="DQ115" s="105"/>
      <c r="DR115" s="105"/>
      <c r="DS115" s="105"/>
      <c r="DT115" s="105"/>
      <c r="DU115" s="105"/>
      <c r="DV115" s="105"/>
      <c r="DW115" s="105"/>
      <c r="DX115" s="105"/>
      <c r="DY115" s="105"/>
      <c r="DZ115" s="105"/>
      <c r="EA115" s="105"/>
      <c r="EB115" s="105"/>
      <c r="EC115" s="105"/>
      <c r="ED115" s="105"/>
      <c r="EE115" s="105"/>
      <c r="EF115" s="105"/>
      <c r="EG115" s="105"/>
      <c r="EH115" s="105"/>
      <c r="EI115" s="105"/>
      <c r="EJ115" s="105"/>
      <c r="EK115" s="105"/>
      <c r="EL115" s="105"/>
      <c r="EM115" s="105"/>
      <c r="EN115" s="105"/>
      <c r="EO115" s="105"/>
      <c r="EP115" s="105"/>
      <c r="EQ115" s="105"/>
      <c r="ER115" s="105"/>
      <c r="ES115" s="105"/>
      <c r="ET115" s="105"/>
      <c r="EU115" s="105">
        <v>313</v>
      </c>
      <c r="EV115" s="105">
        <v>332</v>
      </c>
      <c r="EW115" s="105">
        <v>415</v>
      </c>
      <c r="EX115" s="105">
        <v>414</v>
      </c>
      <c r="EY115" s="105">
        <v>177</v>
      </c>
      <c r="EZ115" s="105">
        <v>190</v>
      </c>
      <c r="FA115" s="105">
        <v>244</v>
      </c>
      <c r="FB115" s="105">
        <v>188</v>
      </c>
      <c r="FC115" s="105">
        <v>30</v>
      </c>
      <c r="FD115" s="105">
        <v>235</v>
      </c>
      <c r="FE115" s="105">
        <v>279</v>
      </c>
      <c r="FF115" s="105">
        <v>104</v>
      </c>
      <c r="FG115" s="105">
        <v>110</v>
      </c>
      <c r="FH115" s="105">
        <v>168</v>
      </c>
      <c r="FI115" s="105">
        <v>357</v>
      </c>
      <c r="FJ115" s="105">
        <v>248</v>
      </c>
      <c r="FK115" s="105">
        <v>170</v>
      </c>
      <c r="FL115" s="105">
        <v>339</v>
      </c>
      <c r="FM115" s="105">
        <v>324</v>
      </c>
      <c r="FN115" s="105">
        <v>354</v>
      </c>
      <c r="FO115" s="105">
        <v>376</v>
      </c>
      <c r="FP115" s="105">
        <v>324</v>
      </c>
      <c r="FQ115" s="105">
        <v>497</v>
      </c>
      <c r="FR115" s="105">
        <v>563</v>
      </c>
      <c r="FS115" s="105">
        <v>661</v>
      </c>
      <c r="FT115" s="105">
        <v>744</v>
      </c>
      <c r="FU115" s="105">
        <v>570</v>
      </c>
      <c r="FV115" s="105">
        <v>545</v>
      </c>
      <c r="FW115" s="105">
        <v>359</v>
      </c>
      <c r="FX115" s="105">
        <v>459</v>
      </c>
      <c r="FY115" s="144">
        <f t="shared" si="129"/>
        <v>2.35398230088496</v>
      </c>
      <c r="FZ115" s="144">
        <f t="shared" si="130"/>
        <v>0.278551532033426</v>
      </c>
      <c r="GA115" s="140">
        <f t="shared" si="131"/>
        <v>0</v>
      </c>
      <c r="GB115" s="140">
        <v>0</v>
      </c>
      <c r="GC115" s="140">
        <v>0</v>
      </c>
      <c r="GD115" s="141">
        <f t="shared" si="132"/>
        <v>1060</v>
      </c>
      <c r="GE115" s="141">
        <f t="shared" si="133"/>
        <v>2496</v>
      </c>
      <c r="GF115" s="141">
        <f t="shared" si="134"/>
        <v>5170</v>
      </c>
      <c r="GG115" s="141">
        <f t="shared" si="135"/>
        <v>1363</v>
      </c>
      <c r="GH115" s="142">
        <v>0</v>
      </c>
      <c r="GI115" s="142">
        <v>0</v>
      </c>
      <c r="GJ115" s="142">
        <v>0</v>
      </c>
      <c r="GK115" s="143">
        <v>0</v>
      </c>
      <c r="GL115" s="105">
        <v>0</v>
      </c>
      <c r="GM115" s="105">
        <v>0</v>
      </c>
      <c r="GN115" s="105">
        <v>1060</v>
      </c>
      <c r="GO115" s="105">
        <v>781</v>
      </c>
      <c r="GP115" s="105">
        <v>462</v>
      </c>
      <c r="GQ115" s="105">
        <f t="shared" si="179"/>
        <v>618</v>
      </c>
      <c r="GR115" s="105">
        <f>SUM(FG115:FI115)</f>
        <v>635</v>
      </c>
      <c r="GS115" s="105">
        <f t="shared" si="180"/>
        <v>757</v>
      </c>
      <c r="GT115" s="105">
        <f t="shared" si="150"/>
        <v>1054</v>
      </c>
      <c r="GU115" s="105">
        <f t="shared" si="151"/>
        <v>1384</v>
      </c>
      <c r="GV115" s="105">
        <f t="shared" si="136"/>
        <v>1975</v>
      </c>
      <c r="GW115" s="139">
        <f t="shared" si="176"/>
        <v>2.11023622047244</v>
      </c>
      <c r="GX115" s="139">
        <f t="shared" si="177"/>
        <v>0.427023121387283</v>
      </c>
      <c r="GY115" s="147"/>
    </row>
    <row r="116" ht="15" spans="2:207">
      <c r="B116" s="138" t="s">
        <v>1014</v>
      </c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>
        <v>111</v>
      </c>
      <c r="V116" s="105">
        <v>62</v>
      </c>
      <c r="W116" s="105">
        <v>140</v>
      </c>
      <c r="X116" s="105">
        <v>257</v>
      </c>
      <c r="Y116" s="105">
        <v>129</v>
      </c>
      <c r="Z116" s="105">
        <v>125</v>
      </c>
      <c r="AA116" s="105">
        <v>283</v>
      </c>
      <c r="AB116" s="105">
        <v>3</v>
      </c>
      <c r="AC116" s="105">
        <v>58</v>
      </c>
      <c r="AD116" s="105">
        <v>188</v>
      </c>
      <c r="AE116" s="105">
        <v>154</v>
      </c>
      <c r="AF116" s="105">
        <v>180</v>
      </c>
      <c r="AG116" s="105">
        <v>172</v>
      </c>
      <c r="AH116" s="105">
        <v>235</v>
      </c>
      <c r="AI116" s="105">
        <v>239</v>
      </c>
      <c r="AJ116" s="105">
        <v>274</v>
      </c>
      <c r="AK116" s="105">
        <v>336</v>
      </c>
      <c r="AL116" s="105">
        <v>278</v>
      </c>
      <c r="AM116" s="105">
        <v>177</v>
      </c>
      <c r="AN116" s="105">
        <v>45</v>
      </c>
      <c r="AO116" s="105">
        <v>319</v>
      </c>
      <c r="AP116" s="105">
        <v>237</v>
      </c>
      <c r="AQ116" s="105">
        <v>334</v>
      </c>
      <c r="AR116" s="105">
        <v>307</v>
      </c>
      <c r="AS116" s="105">
        <v>263</v>
      </c>
      <c r="AT116" s="105">
        <v>201</v>
      </c>
      <c r="AU116" s="105">
        <v>129</v>
      </c>
      <c r="AV116" s="105">
        <v>590</v>
      </c>
      <c r="AW116" s="105">
        <v>617</v>
      </c>
      <c r="AX116" s="105">
        <v>336</v>
      </c>
      <c r="AY116" s="105">
        <v>350</v>
      </c>
      <c r="AZ116" s="105">
        <v>263</v>
      </c>
      <c r="BA116" s="105">
        <v>242</v>
      </c>
      <c r="BB116" s="105">
        <v>22</v>
      </c>
      <c r="BC116" s="105">
        <v>56</v>
      </c>
      <c r="BD116" s="105">
        <v>83</v>
      </c>
      <c r="BE116" s="105">
        <v>103</v>
      </c>
      <c r="BF116" s="105">
        <v>395</v>
      </c>
      <c r="BG116" s="105">
        <v>195</v>
      </c>
      <c r="BH116" s="105">
        <v>478</v>
      </c>
      <c r="BI116" s="105">
        <v>411</v>
      </c>
      <c r="BJ116" s="105">
        <v>352</v>
      </c>
      <c r="BK116" s="105">
        <v>284</v>
      </c>
      <c r="BL116" s="105">
        <v>317</v>
      </c>
      <c r="BM116" s="105">
        <v>335</v>
      </c>
      <c r="BN116" s="105">
        <v>83</v>
      </c>
      <c r="BO116" s="105">
        <v>595</v>
      </c>
      <c r="BP116" s="105">
        <v>317</v>
      </c>
      <c r="BQ116" s="105">
        <v>238</v>
      </c>
      <c r="BR116" s="105">
        <v>642</v>
      </c>
      <c r="BS116" s="105">
        <v>248</v>
      </c>
      <c r="BT116" s="105">
        <v>230</v>
      </c>
      <c r="BU116" s="105">
        <v>198</v>
      </c>
      <c r="BV116" s="105">
        <v>289</v>
      </c>
      <c r="BW116" s="105">
        <v>143</v>
      </c>
      <c r="BX116" s="105">
        <v>108</v>
      </c>
      <c r="BY116" s="105">
        <v>202</v>
      </c>
      <c r="BZ116" s="139">
        <f t="shared" si="122"/>
        <v>-0.397014925373134</v>
      </c>
      <c r="CA116" s="139">
        <f t="shared" si="123"/>
        <v>0.87037037037037</v>
      </c>
      <c r="CB116" s="140">
        <f t="shared" si="124"/>
        <v>0</v>
      </c>
      <c r="CC116" s="140">
        <f t="shared" si="157"/>
        <v>824</v>
      </c>
      <c r="CD116" s="140">
        <f t="shared" si="158"/>
        <v>2400</v>
      </c>
      <c r="CE116" s="141">
        <f t="shared" si="125"/>
        <v>3555</v>
      </c>
      <c r="CF116" s="141">
        <f t="shared" si="126"/>
        <v>2950</v>
      </c>
      <c r="CG116" s="141">
        <f t="shared" si="127"/>
        <v>3776</v>
      </c>
      <c r="CH116" s="141">
        <f t="shared" si="128"/>
        <v>453</v>
      </c>
      <c r="CI116" s="142">
        <f t="shared" si="159"/>
        <v>646</v>
      </c>
      <c r="CJ116" s="142">
        <f t="shared" si="160"/>
        <v>888</v>
      </c>
      <c r="CK116" s="143">
        <f t="shared" si="161"/>
        <v>541</v>
      </c>
      <c r="CL116" s="105">
        <f t="shared" si="162"/>
        <v>878</v>
      </c>
      <c r="CM116" s="105">
        <f t="shared" si="163"/>
        <v>593</v>
      </c>
      <c r="CN116" s="105">
        <f t="shared" si="164"/>
        <v>1543</v>
      </c>
      <c r="CO116" s="105">
        <f t="shared" si="165"/>
        <v>855</v>
      </c>
      <c r="CP116" s="105">
        <f t="shared" si="166"/>
        <v>161</v>
      </c>
      <c r="CQ116" s="105">
        <f t="shared" si="167"/>
        <v>693</v>
      </c>
      <c r="CR116" s="105">
        <f t="shared" si="184"/>
        <v>1241</v>
      </c>
      <c r="CS116" s="105">
        <f t="shared" si="183"/>
        <v>936</v>
      </c>
      <c r="CT116" s="105">
        <f t="shared" si="116"/>
        <v>995</v>
      </c>
      <c r="CU116" s="105">
        <f t="shared" si="117"/>
        <v>1128</v>
      </c>
      <c r="CV116" s="105">
        <f t="shared" si="118"/>
        <v>717</v>
      </c>
      <c r="CW116" s="139">
        <f t="shared" si="119"/>
        <v>-0.422240128928284</v>
      </c>
      <c r="CX116" s="139">
        <f t="shared" si="120"/>
        <v>-0.36436170212766</v>
      </c>
      <c r="CY116" s="131"/>
      <c r="CZ116" s="138" t="s">
        <v>1134</v>
      </c>
      <c r="DA116" s="138" t="s">
        <v>1134</v>
      </c>
      <c r="DB116" s="105"/>
      <c r="DC116" s="105"/>
      <c r="DD116" s="105"/>
      <c r="DE116" s="105"/>
      <c r="DF116" s="105"/>
      <c r="DG116" s="105"/>
      <c r="DH116" s="105"/>
      <c r="DI116" s="105"/>
      <c r="DJ116" s="105"/>
      <c r="DK116" s="105"/>
      <c r="DL116" s="105"/>
      <c r="DM116" s="105"/>
      <c r="DN116" s="105"/>
      <c r="DO116" s="105"/>
      <c r="DP116" s="105"/>
      <c r="DQ116" s="105"/>
      <c r="DR116" s="105"/>
      <c r="DS116" s="105"/>
      <c r="DT116" s="105"/>
      <c r="DU116" s="105"/>
      <c r="DV116" s="105">
        <v>2078</v>
      </c>
      <c r="DW116" s="105">
        <v>2151</v>
      </c>
      <c r="DX116" s="105">
        <v>1524</v>
      </c>
      <c r="DY116" s="105">
        <v>1566</v>
      </c>
      <c r="DZ116" s="105">
        <v>1028</v>
      </c>
      <c r="EA116" s="105">
        <v>305</v>
      </c>
      <c r="EB116" s="105">
        <v>1215</v>
      </c>
      <c r="EC116" s="105">
        <v>1322</v>
      </c>
      <c r="ED116" s="105">
        <v>1461</v>
      </c>
      <c r="EE116" s="105">
        <v>1517</v>
      </c>
      <c r="EF116" s="105">
        <v>1534</v>
      </c>
      <c r="EG116" s="105">
        <v>1557</v>
      </c>
      <c r="EH116" s="105">
        <v>2113</v>
      </c>
      <c r="EI116" s="105">
        <v>2598</v>
      </c>
      <c r="EJ116" s="105">
        <v>2670</v>
      </c>
      <c r="EK116" s="105">
        <v>2296</v>
      </c>
      <c r="EL116" s="105">
        <v>1055</v>
      </c>
      <c r="EM116" s="105">
        <v>479</v>
      </c>
      <c r="EN116" s="105">
        <v>1011</v>
      </c>
      <c r="EO116" s="105">
        <v>2973</v>
      </c>
      <c r="EP116" s="105">
        <v>3195</v>
      </c>
      <c r="EQ116" s="105">
        <v>3972</v>
      </c>
      <c r="ER116" s="105">
        <v>2939</v>
      </c>
      <c r="ES116" s="105">
        <v>3513</v>
      </c>
      <c r="ET116" s="105">
        <v>4129</v>
      </c>
      <c r="EU116" s="105">
        <v>4150</v>
      </c>
      <c r="EV116" s="105">
        <v>3349</v>
      </c>
      <c r="EW116" s="105">
        <v>3500</v>
      </c>
      <c r="EX116" s="105">
        <v>3535</v>
      </c>
      <c r="EY116" s="105">
        <v>680</v>
      </c>
      <c r="EZ116" s="105">
        <v>2736</v>
      </c>
      <c r="FA116" s="105">
        <v>1500</v>
      </c>
      <c r="FB116" s="105">
        <v>3851</v>
      </c>
      <c r="FC116" s="105">
        <v>3280</v>
      </c>
      <c r="FD116" s="105">
        <v>479</v>
      </c>
      <c r="FE116" s="105">
        <v>1783</v>
      </c>
      <c r="FF116" s="105">
        <v>91</v>
      </c>
      <c r="FG116" s="105"/>
      <c r="FH116" s="105"/>
      <c r="FI116" s="105"/>
      <c r="FJ116" s="105">
        <v>0</v>
      </c>
      <c r="FK116" s="105">
        <v>0</v>
      </c>
      <c r="FL116" s="105">
        <v>0</v>
      </c>
      <c r="FM116" s="105">
        <v>2095</v>
      </c>
      <c r="FN116" s="105">
        <v>4723</v>
      </c>
      <c r="FO116" s="105">
        <v>3572</v>
      </c>
      <c r="FP116" s="105">
        <v>2550</v>
      </c>
      <c r="FQ116" s="105">
        <v>1760</v>
      </c>
      <c r="FR116" s="105">
        <v>199</v>
      </c>
      <c r="FS116" s="105">
        <v>1007</v>
      </c>
      <c r="FT116" s="105">
        <v>1290</v>
      </c>
      <c r="FU116" s="105">
        <v>1936</v>
      </c>
      <c r="FV116" s="105">
        <v>700</v>
      </c>
      <c r="FW116" s="105">
        <v>430</v>
      </c>
      <c r="FX116" s="105">
        <v>1300</v>
      </c>
      <c r="FY116" s="144" t="str">
        <f t="shared" si="129"/>
        <v/>
      </c>
      <c r="FZ116" s="144">
        <f t="shared" si="130"/>
        <v>2.02325581395349</v>
      </c>
      <c r="GA116" s="140">
        <f t="shared" si="131"/>
        <v>0</v>
      </c>
      <c r="GB116" s="140">
        <v>7319</v>
      </c>
      <c r="GC116" s="140">
        <v>19616</v>
      </c>
      <c r="GD116" s="141">
        <f t="shared" si="132"/>
        <v>34265</v>
      </c>
      <c r="GE116" s="141">
        <f t="shared" si="133"/>
        <v>17935</v>
      </c>
      <c r="GF116" s="141">
        <f t="shared" si="134"/>
        <v>19132</v>
      </c>
      <c r="GG116" s="141">
        <f t="shared" si="135"/>
        <v>2430</v>
      </c>
      <c r="GH116" s="142">
        <v>4300</v>
      </c>
      <c r="GI116" s="142">
        <v>5204</v>
      </c>
      <c r="GJ116" s="142">
        <v>7564</v>
      </c>
      <c r="GK116" s="143">
        <v>2545</v>
      </c>
      <c r="GL116" s="105">
        <v>10140</v>
      </c>
      <c r="GM116" s="105">
        <v>10581</v>
      </c>
      <c r="GN116" s="105">
        <v>10999</v>
      </c>
      <c r="GO116" s="105">
        <v>6951</v>
      </c>
      <c r="GP116" s="105">
        <v>8631</v>
      </c>
      <c r="GQ116" s="105">
        <f t="shared" si="179"/>
        <v>2353</v>
      </c>
      <c r="GR116" s="105"/>
      <c r="GS116" s="105">
        <f t="shared" si="180"/>
        <v>0</v>
      </c>
      <c r="GT116" s="105">
        <f t="shared" si="150"/>
        <v>10390</v>
      </c>
      <c r="GU116" s="105">
        <f t="shared" si="151"/>
        <v>4509</v>
      </c>
      <c r="GV116" s="105">
        <f t="shared" si="136"/>
        <v>4233</v>
      </c>
      <c r="GW116" s="139" t="str">
        <f t="shared" si="176"/>
        <v/>
      </c>
      <c r="GX116" s="139">
        <f t="shared" si="177"/>
        <v>-0.0612109115103127</v>
      </c>
      <c r="GY116" s="147"/>
    </row>
    <row r="117" ht="15" spans="2:207">
      <c r="B117" s="138" t="s">
        <v>1123</v>
      </c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>
        <v>304</v>
      </c>
      <c r="BH117" s="105">
        <v>474</v>
      </c>
      <c r="BI117" s="105">
        <v>439</v>
      </c>
      <c r="BJ117" s="105">
        <v>116</v>
      </c>
      <c r="BK117" s="105">
        <v>67</v>
      </c>
      <c r="BL117" s="105">
        <v>64</v>
      </c>
      <c r="BM117" s="105">
        <v>329</v>
      </c>
      <c r="BN117" s="105">
        <v>421</v>
      </c>
      <c r="BO117" s="105">
        <v>302</v>
      </c>
      <c r="BP117" s="105">
        <v>102</v>
      </c>
      <c r="BQ117" s="105">
        <v>115</v>
      </c>
      <c r="BR117" s="105">
        <v>96</v>
      </c>
      <c r="BS117" s="105">
        <v>322</v>
      </c>
      <c r="BT117" s="105">
        <v>1117</v>
      </c>
      <c r="BU117" s="105">
        <v>557</v>
      </c>
      <c r="BV117" s="105">
        <v>149</v>
      </c>
      <c r="BW117" s="105">
        <v>245</v>
      </c>
      <c r="BX117" s="105">
        <v>219</v>
      </c>
      <c r="BY117" s="105">
        <v>549</v>
      </c>
      <c r="BZ117" s="139">
        <f t="shared" si="122"/>
        <v>0.668693009118541</v>
      </c>
      <c r="CA117" s="139">
        <f t="shared" si="123"/>
        <v>1.50684931506849</v>
      </c>
      <c r="CB117" s="140">
        <f t="shared" si="124"/>
        <v>0</v>
      </c>
      <c r="CC117" s="140">
        <f t="shared" si="157"/>
        <v>0</v>
      </c>
      <c r="CD117" s="140">
        <f t="shared" si="158"/>
        <v>0</v>
      </c>
      <c r="CE117" s="141">
        <f t="shared" si="125"/>
        <v>0</v>
      </c>
      <c r="CF117" s="141">
        <f t="shared" si="126"/>
        <v>1333</v>
      </c>
      <c r="CG117" s="141">
        <f t="shared" si="127"/>
        <v>3641</v>
      </c>
      <c r="CH117" s="141">
        <f t="shared" si="128"/>
        <v>1013</v>
      </c>
      <c r="CI117" s="142">
        <f t="shared" si="159"/>
        <v>0</v>
      </c>
      <c r="CJ117" s="142">
        <f t="shared" si="160"/>
        <v>0</v>
      </c>
      <c r="CK117" s="143">
        <f t="shared" si="161"/>
        <v>0</v>
      </c>
      <c r="CL117" s="105">
        <f t="shared" si="162"/>
        <v>0</v>
      </c>
      <c r="CM117" s="105">
        <f t="shared" si="163"/>
        <v>0</v>
      </c>
      <c r="CN117" s="105">
        <f t="shared" si="164"/>
        <v>0</v>
      </c>
      <c r="CO117" s="105" t="str">
        <f t="shared" si="165"/>
        <v/>
      </c>
      <c r="CP117" s="105" t="str">
        <f t="shared" si="166"/>
        <v/>
      </c>
      <c r="CQ117" s="105">
        <f t="shared" ref="CQ117:CQ148" si="185">SUM(BE117:BG117)</f>
        <v>304</v>
      </c>
      <c r="CR117" s="105">
        <f t="shared" si="184"/>
        <v>1029</v>
      </c>
      <c r="CS117" s="105">
        <f t="shared" si="183"/>
        <v>460</v>
      </c>
      <c r="CT117" s="105">
        <f t="shared" si="116"/>
        <v>825</v>
      </c>
      <c r="CU117" s="105">
        <f t="shared" si="117"/>
        <v>533</v>
      </c>
      <c r="CV117" s="105">
        <f t="shared" si="118"/>
        <v>1823</v>
      </c>
      <c r="CW117" s="139">
        <f t="shared" si="119"/>
        <v>0.771622934888241</v>
      </c>
      <c r="CX117" s="139">
        <f t="shared" si="120"/>
        <v>2.4202626641651</v>
      </c>
      <c r="CY117" s="131"/>
      <c r="CZ117" s="138" t="s">
        <v>1135</v>
      </c>
      <c r="DA117" s="138" t="s">
        <v>1135</v>
      </c>
      <c r="DB117" s="105"/>
      <c r="DC117" s="105"/>
      <c r="DD117" s="105"/>
      <c r="DE117" s="105"/>
      <c r="DF117" s="105"/>
      <c r="DG117" s="105"/>
      <c r="DH117" s="105"/>
      <c r="DI117" s="105"/>
      <c r="DJ117" s="105"/>
      <c r="DK117" s="105"/>
      <c r="DL117" s="105"/>
      <c r="DM117" s="105"/>
      <c r="DN117" s="105"/>
      <c r="DO117" s="105"/>
      <c r="DP117" s="105"/>
      <c r="DQ117" s="105"/>
      <c r="DR117" s="105"/>
      <c r="DS117" s="105"/>
      <c r="DT117" s="105"/>
      <c r="DU117" s="105"/>
      <c r="DV117" s="105"/>
      <c r="DW117" s="105"/>
      <c r="DX117" s="105"/>
      <c r="DY117" s="105"/>
      <c r="DZ117" s="105"/>
      <c r="EA117" s="105"/>
      <c r="EB117" s="105"/>
      <c r="EC117" s="105"/>
      <c r="ED117" s="105"/>
      <c r="EE117" s="105"/>
      <c r="EF117" s="105"/>
      <c r="EG117" s="105"/>
      <c r="EH117" s="105"/>
      <c r="EI117" s="105"/>
      <c r="EJ117" s="105"/>
      <c r="EK117" s="105"/>
      <c r="EL117" s="105"/>
      <c r="EM117" s="105">
        <v>45</v>
      </c>
      <c r="EN117" s="105">
        <v>153</v>
      </c>
      <c r="EO117" s="105">
        <v>287</v>
      </c>
      <c r="EP117" s="105">
        <v>275</v>
      </c>
      <c r="EQ117" s="105">
        <v>206</v>
      </c>
      <c r="ER117" s="105">
        <v>186</v>
      </c>
      <c r="ES117" s="105">
        <v>293</v>
      </c>
      <c r="ET117" s="105">
        <v>47</v>
      </c>
      <c r="EU117" s="105">
        <v>49</v>
      </c>
      <c r="EV117" s="105">
        <v>319</v>
      </c>
      <c r="EW117" s="105">
        <v>653</v>
      </c>
      <c r="EX117" s="105">
        <v>521</v>
      </c>
      <c r="EY117" s="105">
        <v>216</v>
      </c>
      <c r="EZ117" s="105">
        <v>256</v>
      </c>
      <c r="FA117" s="105">
        <v>9</v>
      </c>
      <c r="FB117" s="105">
        <v>91</v>
      </c>
      <c r="FC117" s="105">
        <v>100</v>
      </c>
      <c r="FD117" s="105">
        <v>4</v>
      </c>
      <c r="FE117" s="105">
        <v>2</v>
      </c>
      <c r="FF117" s="105">
        <v>65</v>
      </c>
      <c r="FG117" s="105">
        <v>19</v>
      </c>
      <c r="FH117" s="105">
        <v>12</v>
      </c>
      <c r="FI117" s="105">
        <v>4</v>
      </c>
      <c r="FJ117" s="105">
        <v>10</v>
      </c>
      <c r="FK117" s="105">
        <v>13</v>
      </c>
      <c r="FL117" s="105">
        <v>10</v>
      </c>
      <c r="FM117" s="105">
        <v>0</v>
      </c>
      <c r="FN117" s="105">
        <v>0</v>
      </c>
      <c r="FO117" s="105">
        <v>0</v>
      </c>
      <c r="FP117" s="105">
        <v>0</v>
      </c>
      <c r="FQ117" s="105">
        <v>0</v>
      </c>
      <c r="FR117" s="105">
        <v>0</v>
      </c>
      <c r="FS117" s="105">
        <v>0</v>
      </c>
      <c r="FT117" s="105">
        <v>0</v>
      </c>
      <c r="FU117" s="105">
        <v>0</v>
      </c>
      <c r="FV117" s="105">
        <v>0</v>
      </c>
      <c r="FW117" s="105">
        <v>0</v>
      </c>
      <c r="FX117" s="105">
        <v>0</v>
      </c>
      <c r="FY117" s="144" t="str">
        <f t="shared" si="129"/>
        <v/>
      </c>
      <c r="FZ117" s="144" t="str">
        <f t="shared" si="130"/>
        <v/>
      </c>
      <c r="GA117" s="140">
        <f t="shared" si="131"/>
        <v>0</v>
      </c>
      <c r="GB117" s="140">
        <v>0</v>
      </c>
      <c r="GC117" s="140">
        <v>0</v>
      </c>
      <c r="GD117" s="141">
        <f t="shared" si="132"/>
        <v>2513</v>
      </c>
      <c r="GE117" s="141">
        <f t="shared" si="133"/>
        <v>1299</v>
      </c>
      <c r="GF117" s="141">
        <f t="shared" si="134"/>
        <v>33</v>
      </c>
      <c r="GG117" s="141">
        <f t="shared" si="135"/>
        <v>0</v>
      </c>
      <c r="GH117" s="142">
        <v>0</v>
      </c>
      <c r="GI117" s="142">
        <v>0</v>
      </c>
      <c r="GJ117" s="142">
        <v>0</v>
      </c>
      <c r="GK117" s="143">
        <v>198</v>
      </c>
      <c r="GL117" s="105">
        <v>768</v>
      </c>
      <c r="GM117" s="105">
        <v>526</v>
      </c>
      <c r="GN117" s="105">
        <v>1021</v>
      </c>
      <c r="GO117" s="105">
        <v>993</v>
      </c>
      <c r="GP117" s="105">
        <v>200</v>
      </c>
      <c r="GQ117" s="105">
        <f t="shared" si="179"/>
        <v>71</v>
      </c>
      <c r="GR117" s="105">
        <f>SUM(FG117:FI117)</f>
        <v>35</v>
      </c>
      <c r="GS117" s="105">
        <f t="shared" si="180"/>
        <v>33</v>
      </c>
      <c r="GT117" s="105">
        <f t="shared" si="150"/>
        <v>0</v>
      </c>
      <c r="GU117" s="105">
        <f t="shared" si="151"/>
        <v>0</v>
      </c>
      <c r="GV117" s="105">
        <f t="shared" si="136"/>
        <v>0</v>
      </c>
      <c r="GW117" s="139" t="str">
        <f t="shared" si="176"/>
        <v/>
      </c>
      <c r="GX117" s="139" t="str">
        <f t="shared" si="177"/>
        <v/>
      </c>
      <c r="GY117" s="147"/>
    </row>
    <row r="118" ht="15" spans="2:207">
      <c r="B118" s="138" t="s">
        <v>1080</v>
      </c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>
        <v>883</v>
      </c>
      <c r="AK118" s="105">
        <v>1518</v>
      </c>
      <c r="AL118" s="105">
        <v>2505</v>
      </c>
      <c r="AM118" s="105">
        <v>2845</v>
      </c>
      <c r="AN118" s="105">
        <v>2035</v>
      </c>
      <c r="AO118" s="105">
        <v>2576</v>
      </c>
      <c r="AP118" s="105">
        <v>2416</v>
      </c>
      <c r="AQ118" s="105">
        <v>2282</v>
      </c>
      <c r="AR118" s="105">
        <v>2830</v>
      </c>
      <c r="AS118" s="105">
        <v>2560</v>
      </c>
      <c r="AT118" s="105">
        <v>1800</v>
      </c>
      <c r="AU118" s="105">
        <v>3390</v>
      </c>
      <c r="AV118" s="105">
        <v>921</v>
      </c>
      <c r="AW118" s="105">
        <v>3482</v>
      </c>
      <c r="AX118" s="105">
        <v>2768</v>
      </c>
      <c r="AY118" s="105">
        <v>2874</v>
      </c>
      <c r="AZ118" s="105">
        <v>1738</v>
      </c>
      <c r="BA118" s="105">
        <v>3032</v>
      </c>
      <c r="BB118" s="105">
        <v>1252</v>
      </c>
      <c r="BC118" s="105">
        <v>1635</v>
      </c>
      <c r="BD118" s="105">
        <v>1828</v>
      </c>
      <c r="BE118" s="105">
        <v>1328</v>
      </c>
      <c r="BF118" s="105">
        <v>1094</v>
      </c>
      <c r="BG118" s="105">
        <v>915</v>
      </c>
      <c r="BH118" s="105">
        <v>460</v>
      </c>
      <c r="BI118" s="105">
        <v>501</v>
      </c>
      <c r="BJ118" s="105">
        <v>419</v>
      </c>
      <c r="BK118" s="105">
        <v>179</v>
      </c>
      <c r="BL118" s="105">
        <v>852</v>
      </c>
      <c r="BM118" s="105">
        <v>734</v>
      </c>
      <c r="BN118" s="105">
        <v>8</v>
      </c>
      <c r="BO118" s="105">
        <v>6</v>
      </c>
      <c r="BP118" s="105">
        <v>252</v>
      </c>
      <c r="BQ118" s="105">
        <v>54</v>
      </c>
      <c r="BR118" s="105">
        <v>218</v>
      </c>
      <c r="BS118" s="105">
        <v>1006</v>
      </c>
      <c r="BT118" s="105">
        <v>2549</v>
      </c>
      <c r="BU118" s="105">
        <v>2739</v>
      </c>
      <c r="BV118" s="105">
        <v>2887</v>
      </c>
      <c r="BW118" s="105">
        <v>1528</v>
      </c>
      <c r="BX118" s="105">
        <v>1209</v>
      </c>
      <c r="BY118" s="105">
        <v>1485</v>
      </c>
      <c r="BZ118" s="139">
        <f t="shared" si="122"/>
        <v>1.02316076294278</v>
      </c>
      <c r="CA118" s="139">
        <f t="shared" si="123"/>
        <v>0.228287841191067</v>
      </c>
      <c r="CB118" s="140">
        <f t="shared" si="124"/>
        <v>0</v>
      </c>
      <c r="CC118" s="140">
        <f t="shared" si="157"/>
        <v>0</v>
      </c>
      <c r="CD118" s="140">
        <f t="shared" si="158"/>
        <v>4906</v>
      </c>
      <c r="CE118" s="141">
        <f t="shared" si="125"/>
        <v>29905</v>
      </c>
      <c r="CF118" s="141">
        <f t="shared" si="126"/>
        <v>17076</v>
      </c>
      <c r="CG118" s="141">
        <f t="shared" si="127"/>
        <v>11484</v>
      </c>
      <c r="CH118" s="141">
        <f t="shared" si="128"/>
        <v>4222</v>
      </c>
      <c r="CI118" s="142">
        <f t="shared" si="159"/>
        <v>0</v>
      </c>
      <c r="CJ118" s="142">
        <f t="shared" si="160"/>
        <v>4906</v>
      </c>
      <c r="CK118" s="143">
        <f t="shared" si="161"/>
        <v>7456</v>
      </c>
      <c r="CL118" s="105">
        <f t="shared" si="162"/>
        <v>7528</v>
      </c>
      <c r="CM118" s="105">
        <f t="shared" si="163"/>
        <v>7750</v>
      </c>
      <c r="CN118" s="105">
        <f t="shared" si="164"/>
        <v>7171</v>
      </c>
      <c r="CO118" s="105">
        <f t="shared" si="165"/>
        <v>7644</v>
      </c>
      <c r="CP118" s="105">
        <f t="shared" si="166"/>
        <v>4715</v>
      </c>
      <c r="CQ118" s="105">
        <f t="shared" si="185"/>
        <v>3337</v>
      </c>
      <c r="CR118" s="105">
        <f t="shared" si="184"/>
        <v>1380</v>
      </c>
      <c r="CS118" s="105">
        <f t="shared" si="183"/>
        <v>1765</v>
      </c>
      <c r="CT118" s="105">
        <f t="shared" si="116"/>
        <v>266</v>
      </c>
      <c r="CU118" s="105">
        <f t="shared" si="117"/>
        <v>1278</v>
      </c>
      <c r="CV118" s="105">
        <f t="shared" si="118"/>
        <v>8175</v>
      </c>
      <c r="CW118" s="139">
        <f t="shared" si="119"/>
        <v>4.92391304347826</v>
      </c>
      <c r="CX118" s="139">
        <f t="shared" si="120"/>
        <v>5.39671361502347</v>
      </c>
      <c r="CY118" s="131"/>
      <c r="CZ118" s="138" t="s">
        <v>1136</v>
      </c>
      <c r="DA118" s="138" t="s">
        <v>1136</v>
      </c>
      <c r="DB118" s="105"/>
      <c r="DC118" s="105"/>
      <c r="DD118" s="105"/>
      <c r="DE118" s="105"/>
      <c r="DF118" s="105"/>
      <c r="DG118" s="105"/>
      <c r="DH118" s="105"/>
      <c r="DI118" s="105"/>
      <c r="DJ118" s="105"/>
      <c r="DK118" s="105"/>
      <c r="DL118" s="105"/>
      <c r="DM118" s="105"/>
      <c r="DN118" s="105"/>
      <c r="DO118" s="105"/>
      <c r="DP118" s="105"/>
      <c r="DQ118" s="105"/>
      <c r="DR118" s="105"/>
      <c r="DS118" s="105"/>
      <c r="DT118" s="105"/>
      <c r="DU118" s="105"/>
      <c r="DV118" s="105"/>
      <c r="DW118" s="105"/>
      <c r="DX118" s="105"/>
      <c r="DY118" s="105"/>
      <c r="DZ118" s="105"/>
      <c r="EA118" s="105"/>
      <c r="EB118" s="105"/>
      <c r="EC118" s="105"/>
      <c r="ED118" s="105"/>
      <c r="EE118" s="105"/>
      <c r="EF118" s="105"/>
      <c r="EG118" s="105"/>
      <c r="EH118" s="105"/>
      <c r="EI118" s="105"/>
      <c r="EJ118" s="105"/>
      <c r="EK118" s="105"/>
      <c r="EL118" s="105"/>
      <c r="EM118" s="105"/>
      <c r="EN118" s="105"/>
      <c r="EO118" s="105"/>
      <c r="EP118" s="105"/>
      <c r="EQ118" s="105"/>
      <c r="ER118" s="105"/>
      <c r="ES118" s="105"/>
      <c r="ET118" s="105"/>
      <c r="EU118" s="105"/>
      <c r="EV118" s="105">
        <v>232</v>
      </c>
      <c r="EW118" s="105">
        <v>241</v>
      </c>
      <c r="EX118" s="105">
        <v>564</v>
      </c>
      <c r="EY118" s="105">
        <v>178</v>
      </c>
      <c r="EZ118" s="105">
        <v>264</v>
      </c>
      <c r="FA118" s="105">
        <v>191</v>
      </c>
      <c r="FB118" s="105">
        <v>482</v>
      </c>
      <c r="FC118" s="105">
        <v>940</v>
      </c>
      <c r="FD118" s="105">
        <v>381</v>
      </c>
      <c r="FE118" s="105">
        <v>667</v>
      </c>
      <c r="FF118" s="105">
        <v>60</v>
      </c>
      <c r="FG118" s="105">
        <v>133</v>
      </c>
      <c r="FH118" s="105"/>
      <c r="FI118" s="105"/>
      <c r="FJ118" s="105">
        <v>0</v>
      </c>
      <c r="FK118" s="105">
        <v>0</v>
      </c>
      <c r="FL118" s="105">
        <v>257</v>
      </c>
      <c r="FM118" s="105">
        <v>300</v>
      </c>
      <c r="FN118" s="105">
        <v>546</v>
      </c>
      <c r="FO118" s="105">
        <v>411</v>
      </c>
      <c r="FP118" s="105">
        <v>937</v>
      </c>
      <c r="FQ118" s="105">
        <v>682</v>
      </c>
      <c r="FR118" s="105">
        <v>558</v>
      </c>
      <c r="FS118" s="105">
        <v>145</v>
      </c>
      <c r="FT118" s="105">
        <v>689</v>
      </c>
      <c r="FU118" s="105">
        <v>921</v>
      </c>
      <c r="FV118" s="105">
        <v>295</v>
      </c>
      <c r="FW118" s="105">
        <v>405</v>
      </c>
      <c r="FX118" s="105">
        <v>666</v>
      </c>
      <c r="FY118" s="144">
        <f t="shared" si="129"/>
        <v>3.59143968871595</v>
      </c>
      <c r="FZ118" s="144">
        <f t="shared" si="130"/>
        <v>0.644444444444444</v>
      </c>
      <c r="GA118" s="140">
        <f t="shared" si="131"/>
        <v>0</v>
      </c>
      <c r="GB118" s="140">
        <v>0</v>
      </c>
      <c r="GC118" s="140">
        <v>0</v>
      </c>
      <c r="GD118" s="141">
        <f t="shared" si="132"/>
        <v>473</v>
      </c>
      <c r="GE118" s="141">
        <f t="shared" si="133"/>
        <v>3860</v>
      </c>
      <c r="GF118" s="141">
        <f t="shared" si="134"/>
        <v>5446</v>
      </c>
      <c r="GG118" s="141">
        <f t="shared" si="135"/>
        <v>1366</v>
      </c>
      <c r="GH118" s="142">
        <v>0</v>
      </c>
      <c r="GI118" s="142">
        <v>0</v>
      </c>
      <c r="GJ118" s="142">
        <v>0</v>
      </c>
      <c r="GK118" s="143">
        <v>0</v>
      </c>
      <c r="GL118" s="105">
        <v>0</v>
      </c>
      <c r="GM118" s="105">
        <v>0</v>
      </c>
      <c r="GN118" s="105">
        <v>473</v>
      </c>
      <c r="GO118" s="105">
        <v>1006</v>
      </c>
      <c r="GP118" s="105">
        <v>1613</v>
      </c>
      <c r="GQ118" s="105">
        <f t="shared" si="179"/>
        <v>1108</v>
      </c>
      <c r="GR118" s="105"/>
      <c r="GS118" s="105">
        <f t="shared" si="180"/>
        <v>257</v>
      </c>
      <c r="GT118" s="105">
        <f t="shared" si="150"/>
        <v>1257</v>
      </c>
      <c r="GU118" s="105">
        <f t="shared" si="151"/>
        <v>2177</v>
      </c>
      <c r="GV118" s="105">
        <f t="shared" si="136"/>
        <v>1755</v>
      </c>
      <c r="GW118" s="139" t="str">
        <f t="shared" si="176"/>
        <v/>
      </c>
      <c r="GX118" s="139">
        <f t="shared" si="177"/>
        <v>-0.193844740468535</v>
      </c>
      <c r="GY118" s="147"/>
    </row>
    <row r="119" ht="15" spans="2:207">
      <c r="B119" s="138" t="s">
        <v>1084</v>
      </c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>
        <v>207</v>
      </c>
      <c r="AG119" s="105">
        <v>309</v>
      </c>
      <c r="AH119" s="105">
        <v>411</v>
      </c>
      <c r="AI119" s="105">
        <v>260</v>
      </c>
      <c r="AJ119" s="105">
        <v>277</v>
      </c>
      <c r="AK119" s="105">
        <v>553</v>
      </c>
      <c r="AL119" s="105">
        <v>583</v>
      </c>
      <c r="AM119" s="105">
        <v>506</v>
      </c>
      <c r="AN119" s="105">
        <v>375</v>
      </c>
      <c r="AO119" s="105">
        <v>597</v>
      </c>
      <c r="AP119" s="105">
        <v>537</v>
      </c>
      <c r="AQ119" s="105">
        <v>229</v>
      </c>
      <c r="AR119" s="105">
        <v>302</v>
      </c>
      <c r="AS119" s="105">
        <v>155</v>
      </c>
      <c r="AT119" s="105">
        <v>123</v>
      </c>
      <c r="AU119" s="105">
        <v>96</v>
      </c>
      <c r="AV119" s="105">
        <v>44</v>
      </c>
      <c r="AW119" s="105">
        <v>28</v>
      </c>
      <c r="AX119" s="105">
        <v>19</v>
      </c>
      <c r="AY119" s="105">
        <v>134</v>
      </c>
      <c r="AZ119" s="105">
        <v>15</v>
      </c>
      <c r="BA119" s="105">
        <v>415</v>
      </c>
      <c r="BB119" s="105">
        <v>190</v>
      </c>
      <c r="BC119" s="105">
        <v>367</v>
      </c>
      <c r="BD119" s="105">
        <v>305</v>
      </c>
      <c r="BE119" s="105">
        <v>808</v>
      </c>
      <c r="BF119" s="105">
        <v>180</v>
      </c>
      <c r="BG119" s="105">
        <v>794</v>
      </c>
      <c r="BH119" s="105">
        <v>458</v>
      </c>
      <c r="BI119" s="105">
        <v>594</v>
      </c>
      <c r="BJ119" s="105">
        <v>280</v>
      </c>
      <c r="BK119" s="105">
        <v>22</v>
      </c>
      <c r="BL119" s="105">
        <v>24</v>
      </c>
      <c r="BM119" s="105">
        <v>32</v>
      </c>
      <c r="BN119" s="105">
        <v>0</v>
      </c>
      <c r="BO119" s="105">
        <v>0</v>
      </c>
      <c r="BP119" s="105">
        <v>0</v>
      </c>
      <c r="BQ119" s="105">
        <v>0</v>
      </c>
      <c r="BR119" s="105">
        <v>0</v>
      </c>
      <c r="BS119" s="105">
        <v>0</v>
      </c>
      <c r="BT119" s="105">
        <v>0</v>
      </c>
      <c r="BU119" s="105">
        <v>0</v>
      </c>
      <c r="BV119" s="105">
        <v>0</v>
      </c>
      <c r="BW119" s="105">
        <v>0</v>
      </c>
      <c r="BX119" s="105">
        <v>0</v>
      </c>
      <c r="BY119" s="105">
        <v>0</v>
      </c>
      <c r="BZ119" s="139" t="str">
        <f t="shared" si="122"/>
        <v/>
      </c>
      <c r="CA119" s="139" t="str">
        <f t="shared" si="123"/>
        <v/>
      </c>
      <c r="CB119" s="140">
        <f t="shared" si="124"/>
        <v>0</v>
      </c>
      <c r="CC119" s="140">
        <f t="shared" si="157"/>
        <v>0</v>
      </c>
      <c r="CD119" s="140">
        <f t="shared" si="158"/>
        <v>2600</v>
      </c>
      <c r="CE119" s="141">
        <f t="shared" si="125"/>
        <v>3011</v>
      </c>
      <c r="CF119" s="141">
        <f t="shared" si="126"/>
        <v>4540</v>
      </c>
      <c r="CG119" s="141">
        <f t="shared" si="127"/>
        <v>78</v>
      </c>
      <c r="CH119" s="141">
        <f t="shared" si="128"/>
        <v>0</v>
      </c>
      <c r="CI119" s="142">
        <f t="shared" si="159"/>
        <v>980</v>
      </c>
      <c r="CJ119" s="142">
        <f t="shared" si="160"/>
        <v>1413</v>
      </c>
      <c r="CK119" s="143">
        <f t="shared" si="161"/>
        <v>1478</v>
      </c>
      <c r="CL119" s="105">
        <f t="shared" si="162"/>
        <v>1068</v>
      </c>
      <c r="CM119" s="105">
        <f t="shared" si="163"/>
        <v>374</v>
      </c>
      <c r="CN119" s="105">
        <f t="shared" si="164"/>
        <v>91</v>
      </c>
      <c r="CO119" s="105">
        <f t="shared" si="165"/>
        <v>564</v>
      </c>
      <c r="CP119" s="105">
        <f t="shared" si="166"/>
        <v>862</v>
      </c>
      <c r="CQ119" s="105">
        <f t="shared" si="185"/>
        <v>1782</v>
      </c>
      <c r="CR119" s="105">
        <f t="shared" si="184"/>
        <v>1332</v>
      </c>
      <c r="CS119" s="105">
        <f t="shared" si="183"/>
        <v>78</v>
      </c>
      <c r="CT119" s="105">
        <f t="shared" si="116"/>
        <v>0</v>
      </c>
      <c r="CU119" s="105">
        <f t="shared" si="117"/>
        <v>0</v>
      </c>
      <c r="CV119" s="105">
        <f t="shared" si="118"/>
        <v>0</v>
      </c>
      <c r="CW119" s="139" t="str">
        <f t="shared" si="119"/>
        <v/>
      </c>
      <c r="CX119" s="139" t="str">
        <f t="shared" si="120"/>
        <v/>
      </c>
      <c r="CY119" s="131"/>
      <c r="CZ119" s="138" t="s">
        <v>227</v>
      </c>
      <c r="DA119" s="138" t="s">
        <v>227</v>
      </c>
      <c r="DB119" s="105"/>
      <c r="DC119" s="105"/>
      <c r="DD119" s="105"/>
      <c r="DE119" s="105"/>
      <c r="DF119" s="105"/>
      <c r="DG119" s="105"/>
      <c r="DH119" s="105"/>
      <c r="DI119" s="105"/>
      <c r="DJ119" s="105"/>
      <c r="DK119" s="105"/>
      <c r="DL119" s="105"/>
      <c r="DM119" s="105"/>
      <c r="DN119" s="105"/>
      <c r="DO119" s="105"/>
      <c r="DP119" s="105"/>
      <c r="DQ119" s="105"/>
      <c r="DR119" s="105"/>
      <c r="DS119" s="105"/>
      <c r="DT119" s="105"/>
      <c r="DU119" s="105"/>
      <c r="DV119" s="105"/>
      <c r="DW119" s="105"/>
      <c r="DX119" s="105">
        <v>785</v>
      </c>
      <c r="DY119" s="105">
        <v>1049</v>
      </c>
      <c r="DZ119" s="105"/>
      <c r="EA119" s="105">
        <v>10</v>
      </c>
      <c r="EB119" s="105">
        <v>165</v>
      </c>
      <c r="EC119" s="105">
        <v>179</v>
      </c>
      <c r="ED119" s="105">
        <v>247</v>
      </c>
      <c r="EE119" s="105">
        <v>540</v>
      </c>
      <c r="EF119" s="105">
        <v>288</v>
      </c>
      <c r="EG119" s="105">
        <v>342</v>
      </c>
      <c r="EH119" s="105">
        <v>426</v>
      </c>
      <c r="EI119" s="105">
        <v>248</v>
      </c>
      <c r="EJ119" s="105">
        <v>630</v>
      </c>
      <c r="EK119" s="105">
        <v>373</v>
      </c>
      <c r="EL119" s="105">
        <v>386</v>
      </c>
      <c r="EM119" s="105">
        <v>219</v>
      </c>
      <c r="EN119" s="105">
        <v>449</v>
      </c>
      <c r="EO119" s="105">
        <v>864</v>
      </c>
      <c r="EP119" s="105">
        <v>493</v>
      </c>
      <c r="EQ119" s="105">
        <v>206</v>
      </c>
      <c r="ER119" s="105">
        <v>105</v>
      </c>
      <c r="ES119" s="105">
        <v>359</v>
      </c>
      <c r="ET119" s="105">
        <v>571</v>
      </c>
      <c r="EU119" s="105">
        <v>94</v>
      </c>
      <c r="EV119" s="105">
        <v>3</v>
      </c>
      <c r="EW119" s="105">
        <v>66</v>
      </c>
      <c r="EX119" s="105">
        <v>319</v>
      </c>
      <c r="EY119" s="105">
        <v>121</v>
      </c>
      <c r="EZ119" s="105">
        <v>212</v>
      </c>
      <c r="FA119" s="105">
        <v>149</v>
      </c>
      <c r="FB119" s="105">
        <v>282</v>
      </c>
      <c r="FC119" s="105">
        <v>315</v>
      </c>
      <c r="FD119" s="105">
        <v>340</v>
      </c>
      <c r="FE119" s="105">
        <v>98</v>
      </c>
      <c r="FF119" s="105">
        <v>60</v>
      </c>
      <c r="FG119" s="105">
        <v>10</v>
      </c>
      <c r="FH119" s="105">
        <v>13</v>
      </c>
      <c r="FI119" s="105"/>
      <c r="FJ119" s="105">
        <v>0</v>
      </c>
      <c r="FK119" s="105">
        <v>0</v>
      </c>
      <c r="FL119" s="105">
        <v>22</v>
      </c>
      <c r="FM119" s="105">
        <v>14</v>
      </c>
      <c r="FN119" s="105">
        <v>12</v>
      </c>
      <c r="FO119" s="105">
        <v>28</v>
      </c>
      <c r="FP119" s="105">
        <v>24</v>
      </c>
      <c r="FQ119" s="105">
        <v>0</v>
      </c>
      <c r="FR119" s="105">
        <v>0</v>
      </c>
      <c r="FS119" s="105">
        <v>0</v>
      </c>
      <c r="FT119" s="105">
        <v>0</v>
      </c>
      <c r="FU119" s="105">
        <v>0</v>
      </c>
      <c r="FV119" s="105">
        <v>3</v>
      </c>
      <c r="FW119" s="105">
        <v>0</v>
      </c>
      <c r="FX119" s="105">
        <v>1</v>
      </c>
      <c r="FY119" s="144">
        <f t="shared" si="129"/>
        <v>1.04545454545455</v>
      </c>
      <c r="FZ119" s="144" t="str">
        <f t="shared" si="130"/>
        <v/>
      </c>
      <c r="GA119" s="140">
        <f t="shared" si="131"/>
        <v>0</v>
      </c>
      <c r="GB119" s="140">
        <v>1834</v>
      </c>
      <c r="GC119" s="140">
        <v>3448</v>
      </c>
      <c r="GD119" s="141">
        <f t="shared" si="132"/>
        <v>3815</v>
      </c>
      <c r="GE119" s="141">
        <f t="shared" si="133"/>
        <v>1919</v>
      </c>
      <c r="GF119" s="141">
        <f t="shared" si="134"/>
        <v>100</v>
      </c>
      <c r="GG119" s="141">
        <f t="shared" si="135"/>
        <v>4</v>
      </c>
      <c r="GH119" s="142">
        <v>966</v>
      </c>
      <c r="GI119" s="142">
        <v>1056</v>
      </c>
      <c r="GJ119" s="142">
        <v>1251</v>
      </c>
      <c r="GK119" s="143">
        <v>1054</v>
      </c>
      <c r="GL119" s="105">
        <v>1563</v>
      </c>
      <c r="GM119" s="105">
        <v>1035</v>
      </c>
      <c r="GN119" s="105">
        <v>163</v>
      </c>
      <c r="GO119" s="105">
        <v>652</v>
      </c>
      <c r="GP119" s="105">
        <v>746</v>
      </c>
      <c r="GQ119" s="105">
        <f t="shared" si="179"/>
        <v>498</v>
      </c>
      <c r="GR119" s="105"/>
      <c r="GS119" s="105">
        <f t="shared" si="180"/>
        <v>22</v>
      </c>
      <c r="GT119" s="105">
        <f t="shared" si="150"/>
        <v>54</v>
      </c>
      <c r="GU119" s="105">
        <f t="shared" si="151"/>
        <v>24</v>
      </c>
      <c r="GV119" s="105">
        <f t="shared" si="136"/>
        <v>0</v>
      </c>
      <c r="GW119" s="139" t="str">
        <f t="shared" si="176"/>
        <v/>
      </c>
      <c r="GX119" s="139" t="str">
        <f t="shared" si="177"/>
        <v/>
      </c>
      <c r="GY119" s="147"/>
    </row>
    <row r="120" ht="15" spans="2:207">
      <c r="B120" s="138" t="s">
        <v>1130</v>
      </c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>
        <v>32</v>
      </c>
      <c r="AI120" s="105">
        <v>21</v>
      </c>
      <c r="AJ120" s="105">
        <v>51</v>
      </c>
      <c r="AK120" s="105">
        <v>81</v>
      </c>
      <c r="AL120" s="105">
        <v>121</v>
      </c>
      <c r="AM120" s="105">
        <v>18</v>
      </c>
      <c r="AN120" s="105">
        <v>18</v>
      </c>
      <c r="AO120" s="105">
        <v>18</v>
      </c>
      <c r="AP120" s="105">
        <v>85</v>
      </c>
      <c r="AQ120" s="105">
        <v>38</v>
      </c>
      <c r="AR120" s="105">
        <v>1129</v>
      </c>
      <c r="AS120" s="105">
        <v>210</v>
      </c>
      <c r="AT120" s="105">
        <v>174</v>
      </c>
      <c r="AU120" s="105">
        <v>350</v>
      </c>
      <c r="AV120" s="105">
        <v>651</v>
      </c>
      <c r="AW120" s="105">
        <v>1661</v>
      </c>
      <c r="AX120" s="105">
        <v>729</v>
      </c>
      <c r="AY120" s="105">
        <v>61</v>
      </c>
      <c r="AZ120" s="105">
        <v>100</v>
      </c>
      <c r="BA120" s="105">
        <v>201</v>
      </c>
      <c r="BB120" s="105">
        <v>81</v>
      </c>
      <c r="BC120" s="105">
        <v>101</v>
      </c>
      <c r="BD120" s="105">
        <v>247</v>
      </c>
      <c r="BE120" s="105">
        <v>139</v>
      </c>
      <c r="BF120" s="105">
        <v>364</v>
      </c>
      <c r="BG120" s="105">
        <v>132</v>
      </c>
      <c r="BH120" s="105">
        <v>422</v>
      </c>
      <c r="BI120" s="105">
        <v>102</v>
      </c>
      <c r="BJ120" s="105">
        <v>376</v>
      </c>
      <c r="BK120" s="105">
        <v>152</v>
      </c>
      <c r="BL120" s="105">
        <v>396</v>
      </c>
      <c r="BM120" s="105">
        <v>50</v>
      </c>
      <c r="BN120" s="105"/>
      <c r="BO120" s="105"/>
      <c r="BP120" s="105">
        <v>94</v>
      </c>
      <c r="BQ120" s="105">
        <v>112</v>
      </c>
      <c r="BR120" s="105"/>
      <c r="BS120" s="105">
        <v>300</v>
      </c>
      <c r="BT120" s="105">
        <v>445</v>
      </c>
      <c r="BU120" s="105">
        <v>758</v>
      </c>
      <c r="BV120" s="105">
        <v>311</v>
      </c>
      <c r="BW120" s="105">
        <v>0</v>
      </c>
      <c r="BX120" s="105">
        <v>310</v>
      </c>
      <c r="BY120" s="105">
        <v>440</v>
      </c>
      <c r="BZ120" s="139">
        <f t="shared" si="122"/>
        <v>7.8</v>
      </c>
      <c r="CA120" s="139">
        <f t="shared" si="123"/>
        <v>0.419354838709677</v>
      </c>
      <c r="CB120" s="140">
        <f t="shared" si="124"/>
        <v>0</v>
      </c>
      <c r="CC120" s="140">
        <f t="shared" si="157"/>
        <v>0</v>
      </c>
      <c r="CD120" s="140">
        <f t="shared" si="158"/>
        <v>306</v>
      </c>
      <c r="CE120" s="141">
        <f t="shared" si="125"/>
        <v>5081</v>
      </c>
      <c r="CF120" s="141">
        <f t="shared" si="126"/>
        <v>2326</v>
      </c>
      <c r="CG120" s="141">
        <f t="shared" si="127"/>
        <v>2618</v>
      </c>
      <c r="CH120" s="141">
        <f t="shared" si="128"/>
        <v>750</v>
      </c>
      <c r="CI120" s="142">
        <f t="shared" si="159"/>
        <v>53</v>
      </c>
      <c r="CJ120" s="142">
        <f t="shared" si="160"/>
        <v>253</v>
      </c>
      <c r="CK120" s="143">
        <f t="shared" si="161"/>
        <v>54</v>
      </c>
      <c r="CL120" s="105">
        <f t="shared" si="162"/>
        <v>1252</v>
      </c>
      <c r="CM120" s="105">
        <f t="shared" si="163"/>
        <v>734</v>
      </c>
      <c r="CN120" s="105">
        <f t="shared" si="164"/>
        <v>3041</v>
      </c>
      <c r="CO120" s="105">
        <f t="shared" si="165"/>
        <v>362</v>
      </c>
      <c r="CP120" s="105">
        <f t="shared" si="166"/>
        <v>429</v>
      </c>
      <c r="CQ120" s="105">
        <f t="shared" si="185"/>
        <v>635</v>
      </c>
      <c r="CR120" s="105">
        <f t="shared" si="184"/>
        <v>900</v>
      </c>
      <c r="CS120" s="105">
        <f t="shared" si="183"/>
        <v>598</v>
      </c>
      <c r="CT120" s="105">
        <f t="shared" si="116"/>
        <v>94</v>
      </c>
      <c r="CU120" s="105">
        <f t="shared" si="117"/>
        <v>412</v>
      </c>
      <c r="CV120" s="105">
        <f t="shared" si="118"/>
        <v>1514</v>
      </c>
      <c r="CW120" s="139">
        <f t="shared" si="119"/>
        <v>0.682222222222222</v>
      </c>
      <c r="CX120" s="139">
        <f t="shared" si="120"/>
        <v>2.6747572815534</v>
      </c>
      <c r="CY120" s="131"/>
      <c r="CZ120" s="138" t="s">
        <v>1137</v>
      </c>
      <c r="DA120" s="138" t="s">
        <v>1137</v>
      </c>
      <c r="DB120" s="105"/>
      <c r="DC120" s="105"/>
      <c r="DD120" s="105"/>
      <c r="DE120" s="105"/>
      <c r="DF120" s="105"/>
      <c r="DG120" s="105"/>
      <c r="DH120" s="105"/>
      <c r="DI120" s="105"/>
      <c r="DJ120" s="105"/>
      <c r="DK120" s="105"/>
      <c r="DL120" s="105"/>
      <c r="DM120" s="105"/>
      <c r="DN120" s="105"/>
      <c r="DO120" s="105"/>
      <c r="DP120" s="105"/>
      <c r="DQ120" s="105"/>
      <c r="DR120" s="105"/>
      <c r="DS120" s="105"/>
      <c r="DT120" s="105"/>
      <c r="DU120" s="105"/>
      <c r="DV120" s="105"/>
      <c r="DW120" s="105"/>
      <c r="DX120" s="105"/>
      <c r="DY120" s="105"/>
      <c r="DZ120" s="105"/>
      <c r="EA120" s="105"/>
      <c r="EB120" s="105"/>
      <c r="EC120" s="105"/>
      <c r="ED120" s="105"/>
      <c r="EE120" s="105"/>
      <c r="EF120" s="105"/>
      <c r="EG120" s="105"/>
      <c r="EH120" s="105"/>
      <c r="EI120" s="105"/>
      <c r="EJ120" s="105"/>
      <c r="EK120" s="105"/>
      <c r="EL120" s="105"/>
      <c r="EM120" s="105"/>
      <c r="EN120" s="105"/>
      <c r="EO120" s="105"/>
      <c r="EP120" s="105"/>
      <c r="EQ120" s="105"/>
      <c r="ER120" s="105"/>
      <c r="ES120" s="105"/>
      <c r="ET120" s="105"/>
      <c r="EU120" s="105"/>
      <c r="EV120" s="105"/>
      <c r="EW120" s="105"/>
      <c r="EX120" s="105"/>
      <c r="EY120" s="105"/>
      <c r="EZ120" s="105"/>
      <c r="FA120" s="105"/>
      <c r="FB120" s="105"/>
      <c r="FC120" s="105"/>
      <c r="FD120" s="105"/>
      <c r="FE120" s="105">
        <v>32</v>
      </c>
      <c r="FF120" s="105">
        <v>56</v>
      </c>
      <c r="FG120" s="105">
        <v>409</v>
      </c>
      <c r="FH120" s="105">
        <v>412</v>
      </c>
      <c r="FI120" s="105">
        <v>253</v>
      </c>
      <c r="FJ120" s="105">
        <v>159</v>
      </c>
      <c r="FK120" s="105">
        <v>637</v>
      </c>
      <c r="FL120" s="105">
        <v>1656</v>
      </c>
      <c r="FM120" s="105">
        <v>1711</v>
      </c>
      <c r="FN120" s="105">
        <v>1732</v>
      </c>
      <c r="FO120" s="105">
        <v>1206</v>
      </c>
      <c r="FP120" s="105">
        <v>1894</v>
      </c>
      <c r="FQ120" s="105">
        <v>828</v>
      </c>
      <c r="FR120" s="105">
        <v>387</v>
      </c>
      <c r="FS120" s="105">
        <v>354</v>
      </c>
      <c r="FT120" s="105">
        <v>368</v>
      </c>
      <c r="FU120" s="105">
        <v>406</v>
      </c>
      <c r="FV120" s="105">
        <v>331</v>
      </c>
      <c r="FW120" s="105">
        <v>240</v>
      </c>
      <c r="FX120" s="105">
        <v>331</v>
      </c>
      <c r="FY120" s="144">
        <f t="shared" si="129"/>
        <v>1.19987922705314</v>
      </c>
      <c r="FZ120" s="144">
        <f t="shared" si="130"/>
        <v>0.379166666666667</v>
      </c>
      <c r="GA120" s="140">
        <f t="shared" si="131"/>
        <v>0</v>
      </c>
      <c r="GB120" s="140">
        <v>0</v>
      </c>
      <c r="GC120" s="140">
        <v>0</v>
      </c>
      <c r="GD120" s="141">
        <f t="shared" si="132"/>
        <v>0</v>
      </c>
      <c r="GE120" s="141">
        <f t="shared" si="133"/>
        <v>1162</v>
      </c>
      <c r="GF120" s="141">
        <f t="shared" si="134"/>
        <v>11338</v>
      </c>
      <c r="GG120" s="141">
        <f t="shared" si="135"/>
        <v>902</v>
      </c>
      <c r="GH120" s="142">
        <v>0</v>
      </c>
      <c r="GI120" s="142">
        <v>0</v>
      </c>
      <c r="GJ120" s="142">
        <v>0</v>
      </c>
      <c r="GK120" s="143">
        <v>0</v>
      </c>
      <c r="GL120" s="105">
        <v>0</v>
      </c>
      <c r="GM120" s="105">
        <v>0</v>
      </c>
      <c r="GN120" s="105">
        <v>0</v>
      </c>
      <c r="GO120" s="105" t="s">
        <v>956</v>
      </c>
      <c r="GP120" s="105" t="s">
        <v>956</v>
      </c>
      <c r="GQ120" s="105">
        <f t="shared" si="179"/>
        <v>88</v>
      </c>
      <c r="GR120" s="105">
        <f>SUM(FG120:FI120)</f>
        <v>1074</v>
      </c>
      <c r="GS120" s="105">
        <f t="shared" si="180"/>
        <v>2452</v>
      </c>
      <c r="GT120" s="105">
        <f t="shared" si="150"/>
        <v>4649</v>
      </c>
      <c r="GU120" s="105">
        <f t="shared" si="151"/>
        <v>3109</v>
      </c>
      <c r="GV120" s="105">
        <f t="shared" si="136"/>
        <v>1128</v>
      </c>
      <c r="GW120" s="139">
        <f t="shared" si="176"/>
        <v>0.0502793296089385</v>
      </c>
      <c r="GX120" s="139">
        <f t="shared" si="177"/>
        <v>-0.637182373753619</v>
      </c>
      <c r="GY120" s="147"/>
    </row>
    <row r="121" ht="15" spans="2:207">
      <c r="B121" s="138" t="s">
        <v>175</v>
      </c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>
        <v>9</v>
      </c>
      <c r="AP121" s="105">
        <v>6</v>
      </c>
      <c r="AQ121" s="105">
        <v>231</v>
      </c>
      <c r="AR121" s="105">
        <v>221</v>
      </c>
      <c r="AS121" s="105">
        <v>137</v>
      </c>
      <c r="AT121" s="105">
        <v>178</v>
      </c>
      <c r="AU121" s="105">
        <v>421</v>
      </c>
      <c r="AV121" s="105">
        <v>477</v>
      </c>
      <c r="AW121" s="105">
        <v>444</v>
      </c>
      <c r="AX121" s="105">
        <v>692</v>
      </c>
      <c r="AY121" s="105">
        <v>523</v>
      </c>
      <c r="AZ121" s="105">
        <v>266</v>
      </c>
      <c r="BA121" s="105">
        <v>1015</v>
      </c>
      <c r="BB121" s="105">
        <v>316</v>
      </c>
      <c r="BC121" s="105">
        <v>652</v>
      </c>
      <c r="BD121" s="105">
        <v>1111</v>
      </c>
      <c r="BE121" s="105">
        <v>1027</v>
      </c>
      <c r="BF121" s="105">
        <v>477</v>
      </c>
      <c r="BG121" s="105">
        <v>667</v>
      </c>
      <c r="BH121" s="105">
        <v>409</v>
      </c>
      <c r="BI121" s="105">
        <v>420</v>
      </c>
      <c r="BJ121" s="105">
        <v>595</v>
      </c>
      <c r="BK121" s="105">
        <v>216</v>
      </c>
      <c r="BL121" s="105">
        <v>236</v>
      </c>
      <c r="BM121" s="105">
        <v>1287</v>
      </c>
      <c r="BN121" s="105"/>
      <c r="BO121" s="105"/>
      <c r="BP121" s="105">
        <v>1454</v>
      </c>
      <c r="BQ121" s="105">
        <v>1161</v>
      </c>
      <c r="BR121" s="105"/>
      <c r="BS121" s="105">
        <v>1245</v>
      </c>
      <c r="BT121" s="105">
        <v>1300</v>
      </c>
      <c r="BU121" s="105">
        <v>2223</v>
      </c>
      <c r="BV121" s="105">
        <v>2333</v>
      </c>
      <c r="BW121" s="105">
        <v>48</v>
      </c>
      <c r="BX121" s="105">
        <v>13</v>
      </c>
      <c r="BY121" s="105">
        <v>59</v>
      </c>
      <c r="BZ121" s="139">
        <f t="shared" si="122"/>
        <v>-0.954156954156954</v>
      </c>
      <c r="CA121" s="139">
        <f t="shared" si="123"/>
        <v>3.53846153846154</v>
      </c>
      <c r="CB121" s="140">
        <f t="shared" si="124"/>
        <v>0</v>
      </c>
      <c r="CC121" s="140">
        <f t="shared" si="157"/>
        <v>0</v>
      </c>
      <c r="CD121" s="140">
        <f t="shared" si="158"/>
        <v>0</v>
      </c>
      <c r="CE121" s="141">
        <f t="shared" si="125"/>
        <v>2816</v>
      </c>
      <c r="CF121" s="141">
        <f t="shared" si="126"/>
        <v>7478</v>
      </c>
      <c r="CG121" s="141">
        <f t="shared" si="127"/>
        <v>11455</v>
      </c>
      <c r="CH121" s="141">
        <f t="shared" si="128"/>
        <v>120</v>
      </c>
      <c r="CI121" s="142">
        <f t="shared" si="159"/>
        <v>0</v>
      </c>
      <c r="CJ121" s="142">
        <f t="shared" si="160"/>
        <v>0</v>
      </c>
      <c r="CK121" s="143">
        <f t="shared" si="161"/>
        <v>9</v>
      </c>
      <c r="CL121" s="105">
        <f t="shared" si="162"/>
        <v>458</v>
      </c>
      <c r="CM121" s="105">
        <f t="shared" si="163"/>
        <v>736</v>
      </c>
      <c r="CN121" s="105">
        <f t="shared" si="164"/>
        <v>1613</v>
      </c>
      <c r="CO121" s="105">
        <f t="shared" si="165"/>
        <v>1804</v>
      </c>
      <c r="CP121" s="105">
        <f t="shared" si="166"/>
        <v>2079</v>
      </c>
      <c r="CQ121" s="105">
        <f t="shared" si="185"/>
        <v>2171</v>
      </c>
      <c r="CR121" s="105">
        <f t="shared" si="184"/>
        <v>1424</v>
      </c>
      <c r="CS121" s="105">
        <f t="shared" si="183"/>
        <v>1739</v>
      </c>
      <c r="CT121" s="105">
        <f t="shared" si="116"/>
        <v>1454</v>
      </c>
      <c r="CU121" s="105">
        <f t="shared" si="117"/>
        <v>2406</v>
      </c>
      <c r="CV121" s="105">
        <f t="shared" si="118"/>
        <v>5856</v>
      </c>
      <c r="CW121" s="139">
        <f t="shared" si="119"/>
        <v>3.1123595505618</v>
      </c>
      <c r="CX121" s="139">
        <f t="shared" si="120"/>
        <v>1.43391521197007</v>
      </c>
      <c r="CY121" s="131"/>
      <c r="CZ121" s="138" t="s">
        <v>1138</v>
      </c>
      <c r="DA121" s="138" t="s">
        <v>1138</v>
      </c>
      <c r="DB121" s="105"/>
      <c r="DC121" s="105"/>
      <c r="DD121" s="105"/>
      <c r="DE121" s="105"/>
      <c r="DF121" s="105"/>
      <c r="DG121" s="105"/>
      <c r="DH121" s="105"/>
      <c r="DI121" s="105"/>
      <c r="DJ121" s="105"/>
      <c r="DK121" s="105"/>
      <c r="DL121" s="105"/>
      <c r="DM121" s="105">
        <v>100</v>
      </c>
      <c r="DN121" s="105"/>
      <c r="DO121" s="105"/>
      <c r="DP121" s="105"/>
      <c r="DQ121" s="105"/>
      <c r="DR121" s="105"/>
      <c r="DS121" s="105"/>
      <c r="DT121" s="105"/>
      <c r="DU121" s="105"/>
      <c r="DV121" s="105">
        <v>239</v>
      </c>
      <c r="DW121" s="105">
        <v>764</v>
      </c>
      <c r="DX121" s="105">
        <v>521</v>
      </c>
      <c r="DY121" s="105">
        <v>31</v>
      </c>
      <c r="DZ121" s="105">
        <v>9</v>
      </c>
      <c r="EA121" s="105"/>
      <c r="EB121" s="105">
        <v>6</v>
      </c>
      <c r="EC121" s="105"/>
      <c r="ED121" s="105">
        <v>616</v>
      </c>
      <c r="EE121" s="105"/>
      <c r="EF121" s="105">
        <v>19</v>
      </c>
      <c r="EG121" s="105"/>
      <c r="EH121" s="105">
        <v>16</v>
      </c>
      <c r="EI121" s="105">
        <v>554</v>
      </c>
      <c r="EJ121" s="105">
        <v>557</v>
      </c>
      <c r="EK121" s="105"/>
      <c r="EL121" s="105">
        <v>323</v>
      </c>
      <c r="EM121" s="105">
        <v>86</v>
      </c>
      <c r="EN121" s="105">
        <v>358</v>
      </c>
      <c r="EO121" s="105">
        <v>264</v>
      </c>
      <c r="EP121" s="105">
        <v>326</v>
      </c>
      <c r="EQ121" s="105">
        <v>18</v>
      </c>
      <c r="ER121" s="105"/>
      <c r="ES121" s="105">
        <v>4</v>
      </c>
      <c r="ET121" s="105">
        <v>405</v>
      </c>
      <c r="EU121" s="105">
        <v>300</v>
      </c>
      <c r="EV121" s="105">
        <v>129</v>
      </c>
      <c r="EW121" s="105">
        <v>300</v>
      </c>
      <c r="EX121" s="105">
        <v>490</v>
      </c>
      <c r="EY121" s="105">
        <v>116</v>
      </c>
      <c r="EZ121" s="105">
        <v>307</v>
      </c>
      <c r="FA121" s="105">
        <v>25</v>
      </c>
      <c r="FB121" s="105">
        <v>92</v>
      </c>
      <c r="FC121" s="105">
        <v>210</v>
      </c>
      <c r="FD121" s="105">
        <v>108</v>
      </c>
      <c r="FE121" s="105">
        <v>51</v>
      </c>
      <c r="FF121" s="105">
        <v>51</v>
      </c>
      <c r="FG121" s="105">
        <v>33</v>
      </c>
      <c r="FH121" s="105">
        <v>9</v>
      </c>
      <c r="FI121" s="105">
        <v>11</v>
      </c>
      <c r="FJ121" s="105">
        <v>10</v>
      </c>
      <c r="FK121" s="105">
        <v>17</v>
      </c>
      <c r="FL121" s="105">
        <v>28</v>
      </c>
      <c r="FM121" s="105">
        <v>18</v>
      </c>
      <c r="FN121" s="105">
        <v>8</v>
      </c>
      <c r="FO121" s="105">
        <v>9</v>
      </c>
      <c r="FP121" s="105">
        <v>3</v>
      </c>
      <c r="FQ121" s="105">
        <v>0</v>
      </c>
      <c r="FR121" s="105">
        <v>0</v>
      </c>
      <c r="FS121" s="105">
        <v>0</v>
      </c>
      <c r="FT121" s="105">
        <v>0</v>
      </c>
      <c r="FU121" s="105">
        <v>0</v>
      </c>
      <c r="FV121" s="105">
        <v>0</v>
      </c>
      <c r="FW121" s="105">
        <v>0</v>
      </c>
      <c r="FX121" s="105">
        <v>0</v>
      </c>
      <c r="FY121" s="144" t="str">
        <f t="shared" si="129"/>
        <v/>
      </c>
      <c r="FZ121" s="144" t="str">
        <f t="shared" si="130"/>
        <v/>
      </c>
      <c r="GA121" s="140">
        <f t="shared" si="131"/>
        <v>100</v>
      </c>
      <c r="GB121" s="140">
        <v>1555</v>
      </c>
      <c r="GC121" s="140">
        <v>1777</v>
      </c>
      <c r="GD121" s="141">
        <f t="shared" si="132"/>
        <v>2513</v>
      </c>
      <c r="GE121" s="141">
        <f t="shared" si="133"/>
        <v>1503</v>
      </c>
      <c r="GF121" s="141">
        <f t="shared" si="134"/>
        <v>93</v>
      </c>
      <c r="GG121" s="141">
        <f t="shared" si="135"/>
        <v>0</v>
      </c>
      <c r="GH121" s="142">
        <v>616</v>
      </c>
      <c r="GI121" s="142">
        <v>35</v>
      </c>
      <c r="GJ121" s="142">
        <v>1111</v>
      </c>
      <c r="GK121" s="143">
        <v>767</v>
      </c>
      <c r="GL121" s="105">
        <v>608</v>
      </c>
      <c r="GM121" s="105">
        <v>409</v>
      </c>
      <c r="GN121" s="105">
        <v>729</v>
      </c>
      <c r="GO121" s="105">
        <v>913</v>
      </c>
      <c r="GP121" s="105">
        <v>327</v>
      </c>
      <c r="GQ121" s="105">
        <f t="shared" si="179"/>
        <v>210</v>
      </c>
      <c r="GR121" s="105">
        <f>SUM(FG121:FI121)</f>
        <v>53</v>
      </c>
      <c r="GS121" s="105">
        <f t="shared" si="180"/>
        <v>55</v>
      </c>
      <c r="GT121" s="105">
        <f t="shared" si="150"/>
        <v>35</v>
      </c>
      <c r="GU121" s="105">
        <f t="shared" si="151"/>
        <v>3</v>
      </c>
      <c r="GV121" s="105">
        <f t="shared" si="136"/>
        <v>0</v>
      </c>
      <c r="GW121" s="139" t="str">
        <f t="shared" si="176"/>
        <v/>
      </c>
      <c r="GX121" s="139" t="str">
        <f t="shared" si="177"/>
        <v/>
      </c>
      <c r="GY121" s="147"/>
    </row>
    <row r="122" ht="15" spans="2:207">
      <c r="B122" s="138" t="s">
        <v>1137</v>
      </c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>
        <v>32</v>
      </c>
      <c r="BG122" s="105">
        <v>56</v>
      </c>
      <c r="BH122" s="105">
        <v>409</v>
      </c>
      <c r="BI122" s="105">
        <v>412</v>
      </c>
      <c r="BJ122" s="105">
        <v>253</v>
      </c>
      <c r="BK122" s="105">
        <v>159</v>
      </c>
      <c r="BL122" s="105">
        <v>637</v>
      </c>
      <c r="BM122" s="105">
        <v>1656</v>
      </c>
      <c r="BN122" s="105">
        <v>329</v>
      </c>
      <c r="BO122" s="105">
        <v>524</v>
      </c>
      <c r="BP122" s="105">
        <v>1206</v>
      </c>
      <c r="BQ122" s="105">
        <v>1894</v>
      </c>
      <c r="BR122" s="105">
        <v>828</v>
      </c>
      <c r="BS122" s="105">
        <v>387</v>
      </c>
      <c r="BT122" s="105">
        <v>354</v>
      </c>
      <c r="BU122" s="105">
        <v>368</v>
      </c>
      <c r="BV122" s="105">
        <v>406</v>
      </c>
      <c r="BW122" s="105">
        <v>331</v>
      </c>
      <c r="BX122" s="105">
        <v>240</v>
      </c>
      <c r="BY122" s="105">
        <v>331</v>
      </c>
      <c r="BZ122" s="139">
        <f t="shared" si="122"/>
        <v>-0.80012077294686</v>
      </c>
      <c r="CA122" s="139">
        <f t="shared" si="123"/>
        <v>0.379166666666667</v>
      </c>
      <c r="CB122" s="140">
        <f t="shared" si="124"/>
        <v>0</v>
      </c>
      <c r="CC122" s="140">
        <f t="shared" si="157"/>
        <v>0</v>
      </c>
      <c r="CD122" s="140">
        <f t="shared" si="158"/>
        <v>0</v>
      </c>
      <c r="CE122" s="141">
        <f t="shared" si="125"/>
        <v>0</v>
      </c>
      <c r="CF122" s="141">
        <f t="shared" si="126"/>
        <v>1162</v>
      </c>
      <c r="CG122" s="141">
        <f t="shared" si="127"/>
        <v>8748</v>
      </c>
      <c r="CH122" s="141">
        <f t="shared" si="128"/>
        <v>902</v>
      </c>
      <c r="CI122" s="142">
        <f t="shared" si="159"/>
        <v>0</v>
      </c>
      <c r="CJ122" s="142">
        <f t="shared" si="160"/>
        <v>0</v>
      </c>
      <c r="CK122" s="143">
        <f t="shared" si="161"/>
        <v>0</v>
      </c>
      <c r="CL122" s="105">
        <f t="shared" si="162"/>
        <v>0</v>
      </c>
      <c r="CM122" s="105">
        <f t="shared" si="163"/>
        <v>0</v>
      </c>
      <c r="CN122" s="105">
        <f t="shared" si="164"/>
        <v>0</v>
      </c>
      <c r="CO122" s="105" t="str">
        <f t="shared" si="165"/>
        <v/>
      </c>
      <c r="CP122" s="105" t="str">
        <f t="shared" si="166"/>
        <v/>
      </c>
      <c r="CQ122" s="105">
        <f t="shared" si="185"/>
        <v>88</v>
      </c>
      <c r="CR122" s="105">
        <f t="shared" si="184"/>
        <v>1074</v>
      </c>
      <c r="CS122" s="105">
        <f t="shared" si="183"/>
        <v>2452</v>
      </c>
      <c r="CT122" s="105">
        <f t="shared" si="116"/>
        <v>2059</v>
      </c>
      <c r="CU122" s="105">
        <f t="shared" si="117"/>
        <v>3109</v>
      </c>
      <c r="CV122" s="105">
        <f t="shared" si="118"/>
        <v>1128</v>
      </c>
      <c r="CW122" s="139">
        <f t="shared" si="119"/>
        <v>0.0502793296089385</v>
      </c>
      <c r="CX122" s="139">
        <f t="shared" si="120"/>
        <v>-0.637182373753619</v>
      </c>
      <c r="CY122" s="131"/>
      <c r="CZ122" s="138" t="s">
        <v>1139</v>
      </c>
      <c r="DA122" s="138" t="s">
        <v>1139</v>
      </c>
      <c r="DB122" s="105"/>
      <c r="DC122" s="105"/>
      <c r="DD122" s="105"/>
      <c r="DE122" s="105"/>
      <c r="DF122" s="105"/>
      <c r="DG122" s="105"/>
      <c r="DH122" s="105"/>
      <c r="DI122" s="105"/>
      <c r="DJ122" s="105"/>
      <c r="DK122" s="105"/>
      <c r="DL122" s="105"/>
      <c r="DM122" s="105"/>
      <c r="DN122" s="105"/>
      <c r="DO122" s="105"/>
      <c r="DP122" s="105"/>
      <c r="DQ122" s="105"/>
      <c r="DR122" s="105"/>
      <c r="DS122" s="105"/>
      <c r="DT122" s="105"/>
      <c r="DU122" s="105"/>
      <c r="DV122" s="105"/>
      <c r="DW122" s="105"/>
      <c r="DX122" s="105">
        <v>865</v>
      </c>
      <c r="DY122" s="105">
        <v>1178</v>
      </c>
      <c r="DZ122" s="105">
        <v>1236</v>
      </c>
      <c r="EA122" s="105"/>
      <c r="EB122" s="105">
        <v>221</v>
      </c>
      <c r="EC122" s="105">
        <v>606</v>
      </c>
      <c r="ED122" s="105">
        <v>599</v>
      </c>
      <c r="EE122" s="105">
        <v>293</v>
      </c>
      <c r="EF122" s="105">
        <v>609</v>
      </c>
      <c r="EG122" s="105">
        <v>686</v>
      </c>
      <c r="EH122" s="105">
        <v>552</v>
      </c>
      <c r="EI122" s="105">
        <v>665</v>
      </c>
      <c r="EJ122" s="105">
        <v>654</v>
      </c>
      <c r="EK122" s="105">
        <v>707</v>
      </c>
      <c r="EL122" s="105">
        <v>592</v>
      </c>
      <c r="EM122" s="105">
        <v>370</v>
      </c>
      <c r="EN122" s="105">
        <v>852</v>
      </c>
      <c r="EO122" s="105">
        <v>660</v>
      </c>
      <c r="EP122" s="105">
        <v>228</v>
      </c>
      <c r="EQ122" s="105">
        <v>307</v>
      </c>
      <c r="ER122" s="105">
        <v>9</v>
      </c>
      <c r="ES122" s="105">
        <v>266</v>
      </c>
      <c r="ET122" s="105">
        <v>12</v>
      </c>
      <c r="EU122" s="105">
        <v>128</v>
      </c>
      <c r="EV122" s="105">
        <v>11</v>
      </c>
      <c r="EW122" s="105">
        <v>264</v>
      </c>
      <c r="EX122" s="105">
        <v>193</v>
      </c>
      <c r="EY122" s="105">
        <v>390</v>
      </c>
      <c r="EZ122" s="105">
        <v>22</v>
      </c>
      <c r="FA122" s="105">
        <v>78</v>
      </c>
      <c r="FB122" s="105">
        <v>70</v>
      </c>
      <c r="FC122" s="105">
        <v>72</v>
      </c>
      <c r="FD122" s="105">
        <v>60</v>
      </c>
      <c r="FE122" s="105">
        <v>144</v>
      </c>
      <c r="FF122" s="105">
        <v>49</v>
      </c>
      <c r="FG122" s="105"/>
      <c r="FH122" s="105">
        <v>31</v>
      </c>
      <c r="FI122" s="105">
        <v>159</v>
      </c>
      <c r="FJ122" s="105">
        <v>163</v>
      </c>
      <c r="FK122" s="105">
        <v>93</v>
      </c>
      <c r="FL122" s="105">
        <v>128</v>
      </c>
      <c r="FM122" s="105">
        <v>81</v>
      </c>
      <c r="FN122" s="105">
        <v>21</v>
      </c>
      <c r="FO122" s="105">
        <v>9</v>
      </c>
      <c r="FP122" s="105">
        <v>3</v>
      </c>
      <c r="FQ122" s="105">
        <v>0</v>
      </c>
      <c r="FR122" s="105">
        <v>0</v>
      </c>
      <c r="FS122" s="105">
        <v>0</v>
      </c>
      <c r="FT122" s="105">
        <v>0</v>
      </c>
      <c r="FU122" s="105">
        <v>0</v>
      </c>
      <c r="FV122" s="105">
        <v>0</v>
      </c>
      <c r="FW122" s="105">
        <v>0</v>
      </c>
      <c r="FX122" s="105">
        <v>0</v>
      </c>
      <c r="FY122" s="144" t="str">
        <f t="shared" si="129"/>
        <v/>
      </c>
      <c r="FZ122" s="144" t="str">
        <f t="shared" si="130"/>
        <v/>
      </c>
      <c r="GA122" s="140">
        <f t="shared" si="131"/>
        <v>0</v>
      </c>
      <c r="GB122" s="140">
        <v>2043</v>
      </c>
      <c r="GC122" s="140">
        <v>6828</v>
      </c>
      <c r="GD122" s="141">
        <f t="shared" si="132"/>
        <v>3699</v>
      </c>
      <c r="GE122" s="141">
        <f t="shared" si="133"/>
        <v>1268</v>
      </c>
      <c r="GF122" s="141">
        <f t="shared" si="134"/>
        <v>498</v>
      </c>
      <c r="GG122" s="141">
        <f t="shared" si="135"/>
        <v>0</v>
      </c>
      <c r="GH122" s="142">
        <v>1498</v>
      </c>
      <c r="GI122" s="142">
        <v>1847</v>
      </c>
      <c r="GJ122" s="142">
        <v>2026</v>
      </c>
      <c r="GK122" s="143">
        <v>1814</v>
      </c>
      <c r="GL122" s="105">
        <v>1195</v>
      </c>
      <c r="GM122" s="105">
        <v>287</v>
      </c>
      <c r="GN122" s="105">
        <v>403</v>
      </c>
      <c r="GO122" s="105">
        <v>605</v>
      </c>
      <c r="GP122" s="105">
        <v>220</v>
      </c>
      <c r="GQ122" s="105">
        <f t="shared" si="179"/>
        <v>253</v>
      </c>
      <c r="GR122" s="105">
        <f>SUM(FG122:FI122)</f>
        <v>190</v>
      </c>
      <c r="GS122" s="105">
        <f t="shared" si="180"/>
        <v>384</v>
      </c>
      <c r="GT122" s="105">
        <f t="shared" si="150"/>
        <v>111</v>
      </c>
      <c r="GU122" s="105">
        <f t="shared" si="151"/>
        <v>3</v>
      </c>
      <c r="GV122" s="105">
        <f t="shared" si="136"/>
        <v>0</v>
      </c>
      <c r="GW122" s="139" t="str">
        <f t="shared" si="176"/>
        <v/>
      </c>
      <c r="GX122" s="139" t="str">
        <f t="shared" si="177"/>
        <v/>
      </c>
      <c r="GY122" s="147"/>
    </row>
    <row r="123" ht="15" spans="2:207">
      <c r="B123" s="138" t="s">
        <v>1061</v>
      </c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>
        <v>950</v>
      </c>
      <c r="AZ123" s="105">
        <v>1612</v>
      </c>
      <c r="BA123" s="105">
        <v>1686</v>
      </c>
      <c r="BB123" s="105">
        <v>765</v>
      </c>
      <c r="BC123" s="105">
        <v>557</v>
      </c>
      <c r="BD123" s="105">
        <v>1816</v>
      </c>
      <c r="BE123" s="105">
        <v>1544</v>
      </c>
      <c r="BF123" s="105">
        <v>435</v>
      </c>
      <c r="BG123" s="105">
        <v>1305</v>
      </c>
      <c r="BH123" s="105">
        <v>408</v>
      </c>
      <c r="BI123" s="105">
        <v>3632</v>
      </c>
      <c r="BJ123" s="105">
        <v>5887</v>
      </c>
      <c r="BK123" s="105">
        <v>629</v>
      </c>
      <c r="BL123" s="105">
        <v>156</v>
      </c>
      <c r="BM123" s="105">
        <v>916</v>
      </c>
      <c r="BN123" s="105">
        <v>0</v>
      </c>
      <c r="BO123" s="105">
        <v>0</v>
      </c>
      <c r="BP123" s="105">
        <v>0</v>
      </c>
      <c r="BQ123" s="105">
        <v>0</v>
      </c>
      <c r="BR123" s="105">
        <v>1008</v>
      </c>
      <c r="BS123" s="105">
        <v>518</v>
      </c>
      <c r="BT123" s="105">
        <v>1145</v>
      </c>
      <c r="BU123" s="105">
        <v>671</v>
      </c>
      <c r="BV123" s="105">
        <v>2403</v>
      </c>
      <c r="BW123" s="105">
        <v>0</v>
      </c>
      <c r="BX123" s="105">
        <v>141</v>
      </c>
      <c r="BY123" s="105">
        <v>300</v>
      </c>
      <c r="BZ123" s="139">
        <f t="shared" si="122"/>
        <v>-0.672489082969432</v>
      </c>
      <c r="CA123" s="139">
        <f t="shared" si="123"/>
        <v>1.12765957446809</v>
      </c>
      <c r="CB123" s="140">
        <f t="shared" si="124"/>
        <v>0</v>
      </c>
      <c r="CC123" s="140">
        <f t="shared" si="157"/>
        <v>0</v>
      </c>
      <c r="CD123" s="140">
        <f t="shared" si="158"/>
        <v>0</v>
      </c>
      <c r="CE123" s="141">
        <f t="shared" si="125"/>
        <v>0</v>
      </c>
      <c r="CF123" s="141">
        <f t="shared" si="126"/>
        <v>20597</v>
      </c>
      <c r="CG123" s="141">
        <f t="shared" si="127"/>
        <v>7446</v>
      </c>
      <c r="CH123" s="141">
        <f t="shared" si="128"/>
        <v>441</v>
      </c>
      <c r="CI123" s="142">
        <f t="shared" si="159"/>
        <v>0</v>
      </c>
      <c r="CJ123" s="142">
        <f t="shared" si="160"/>
        <v>0</v>
      </c>
      <c r="CK123" s="143">
        <f t="shared" si="161"/>
        <v>0</v>
      </c>
      <c r="CL123" s="105">
        <f t="shared" si="162"/>
        <v>0</v>
      </c>
      <c r="CM123" s="105">
        <f t="shared" si="163"/>
        <v>0</v>
      </c>
      <c r="CN123" s="105">
        <f t="shared" si="164"/>
        <v>0</v>
      </c>
      <c r="CO123" s="105">
        <f t="shared" si="165"/>
        <v>4248</v>
      </c>
      <c r="CP123" s="105">
        <f t="shared" si="166"/>
        <v>3138</v>
      </c>
      <c r="CQ123" s="105">
        <f t="shared" si="185"/>
        <v>3284</v>
      </c>
      <c r="CR123" s="105">
        <f t="shared" si="184"/>
        <v>9927</v>
      </c>
      <c r="CS123" s="105">
        <f t="shared" si="183"/>
        <v>1701</v>
      </c>
      <c r="CT123" s="105">
        <f t="shared" si="116"/>
        <v>0</v>
      </c>
      <c r="CU123" s="105">
        <f t="shared" si="117"/>
        <v>1526</v>
      </c>
      <c r="CV123" s="105">
        <f t="shared" si="118"/>
        <v>4219</v>
      </c>
      <c r="CW123" s="139">
        <f t="shared" si="119"/>
        <v>-0.574997481615795</v>
      </c>
      <c r="CX123" s="139">
        <f t="shared" si="120"/>
        <v>1.76474442988204</v>
      </c>
      <c r="CY123" s="131"/>
      <c r="CZ123" s="138" t="s">
        <v>1140</v>
      </c>
      <c r="DA123" s="138" t="s">
        <v>1140</v>
      </c>
      <c r="DB123" s="105"/>
      <c r="DC123" s="105"/>
      <c r="DD123" s="105"/>
      <c r="DE123" s="105"/>
      <c r="DF123" s="105"/>
      <c r="DG123" s="105"/>
      <c r="DH123" s="105"/>
      <c r="DI123" s="105"/>
      <c r="DJ123" s="105"/>
      <c r="DK123" s="105"/>
      <c r="DL123" s="105"/>
      <c r="DM123" s="105"/>
      <c r="DN123" s="105"/>
      <c r="DO123" s="105"/>
      <c r="DP123" s="105"/>
      <c r="DQ123" s="105"/>
      <c r="DR123" s="105"/>
      <c r="DS123" s="105"/>
      <c r="DT123" s="105"/>
      <c r="DU123" s="105"/>
      <c r="DV123" s="105"/>
      <c r="DW123" s="105"/>
      <c r="DX123" s="105"/>
      <c r="DY123" s="105"/>
      <c r="DZ123" s="105"/>
      <c r="EA123" s="105"/>
      <c r="EB123" s="105"/>
      <c r="EC123" s="105"/>
      <c r="ED123" s="105"/>
      <c r="EE123" s="105"/>
      <c r="EF123" s="105"/>
      <c r="EG123" s="105"/>
      <c r="EH123" s="105"/>
      <c r="EI123" s="105"/>
      <c r="EJ123" s="105"/>
      <c r="EK123" s="105"/>
      <c r="EL123" s="105"/>
      <c r="EM123" s="105"/>
      <c r="EN123" s="105"/>
      <c r="EO123" s="105"/>
      <c r="EP123" s="105"/>
      <c r="EQ123" s="105"/>
      <c r="ER123" s="105"/>
      <c r="ES123" s="105"/>
      <c r="ET123" s="105"/>
      <c r="EU123" s="105"/>
      <c r="EV123" s="105">
        <v>172</v>
      </c>
      <c r="EW123" s="105">
        <v>155</v>
      </c>
      <c r="EX123" s="105">
        <v>361</v>
      </c>
      <c r="EY123" s="105">
        <v>151</v>
      </c>
      <c r="EZ123" s="105">
        <v>243</v>
      </c>
      <c r="FA123" s="105">
        <v>123</v>
      </c>
      <c r="FB123" s="105">
        <v>402</v>
      </c>
      <c r="FC123" s="105">
        <v>877</v>
      </c>
      <c r="FD123" s="105">
        <v>401</v>
      </c>
      <c r="FE123" s="105">
        <v>639</v>
      </c>
      <c r="FF123" s="105">
        <v>36</v>
      </c>
      <c r="FG123" s="105">
        <v>94</v>
      </c>
      <c r="FH123" s="105"/>
      <c r="FI123" s="105"/>
      <c r="FJ123" s="105">
        <v>0</v>
      </c>
      <c r="FK123" s="105">
        <v>0</v>
      </c>
      <c r="FL123" s="105">
        <v>159</v>
      </c>
      <c r="FM123" s="105">
        <v>100</v>
      </c>
      <c r="FN123" s="105">
        <v>483</v>
      </c>
      <c r="FO123" s="105">
        <v>352</v>
      </c>
      <c r="FP123" s="105">
        <v>414</v>
      </c>
      <c r="FQ123" s="105">
        <v>402</v>
      </c>
      <c r="FR123" s="105">
        <v>509</v>
      </c>
      <c r="FS123" s="105">
        <v>308</v>
      </c>
      <c r="FT123" s="105">
        <v>433</v>
      </c>
      <c r="FU123" s="105">
        <v>179</v>
      </c>
      <c r="FV123" s="105">
        <v>129</v>
      </c>
      <c r="FW123" s="105">
        <v>319</v>
      </c>
      <c r="FX123" s="105">
        <v>912</v>
      </c>
      <c r="FY123" s="144">
        <f t="shared" si="129"/>
        <v>6.73584905660377</v>
      </c>
      <c r="FZ123" s="144">
        <f t="shared" si="130"/>
        <v>1.858934169279</v>
      </c>
      <c r="GA123" s="140">
        <f t="shared" si="131"/>
        <v>0</v>
      </c>
      <c r="GB123" s="140">
        <v>0</v>
      </c>
      <c r="GC123" s="140">
        <v>0</v>
      </c>
      <c r="GD123" s="141">
        <f t="shared" si="132"/>
        <v>327</v>
      </c>
      <c r="GE123" s="141">
        <f t="shared" si="133"/>
        <v>3327</v>
      </c>
      <c r="GF123" s="141">
        <f t="shared" si="134"/>
        <v>3339</v>
      </c>
      <c r="GG123" s="141">
        <f t="shared" si="135"/>
        <v>1360</v>
      </c>
      <c r="GH123" s="142">
        <v>0</v>
      </c>
      <c r="GI123" s="142">
        <v>0</v>
      </c>
      <c r="GJ123" s="142">
        <v>0</v>
      </c>
      <c r="GK123" s="143">
        <v>0</v>
      </c>
      <c r="GL123" s="105">
        <v>0</v>
      </c>
      <c r="GM123" s="105">
        <v>0</v>
      </c>
      <c r="GN123" s="105">
        <v>327</v>
      </c>
      <c r="GO123" s="105">
        <v>755</v>
      </c>
      <c r="GP123" s="105">
        <v>1402</v>
      </c>
      <c r="GQ123" s="105">
        <f t="shared" si="179"/>
        <v>1076</v>
      </c>
      <c r="GR123" s="105"/>
      <c r="GS123" s="105">
        <f t="shared" si="180"/>
        <v>159</v>
      </c>
      <c r="GT123" s="105">
        <f t="shared" si="150"/>
        <v>935</v>
      </c>
      <c r="GU123" s="105">
        <f t="shared" si="151"/>
        <v>1325</v>
      </c>
      <c r="GV123" s="105">
        <f t="shared" si="136"/>
        <v>920</v>
      </c>
      <c r="GW123" s="139" t="str">
        <f t="shared" si="176"/>
        <v/>
      </c>
      <c r="GX123" s="139">
        <f t="shared" si="177"/>
        <v>-0.305660377358491</v>
      </c>
      <c r="GY123" s="147"/>
    </row>
    <row r="124" ht="15" spans="2:207">
      <c r="B124" s="138" t="s">
        <v>1115</v>
      </c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>
        <v>13</v>
      </c>
      <c r="AP124" s="105">
        <v>973</v>
      </c>
      <c r="AQ124" s="105">
        <v>705</v>
      </c>
      <c r="AR124" s="105">
        <v>746</v>
      </c>
      <c r="AS124" s="105">
        <v>649</v>
      </c>
      <c r="AT124" s="105">
        <v>719</v>
      </c>
      <c r="AU124" s="105">
        <v>850</v>
      </c>
      <c r="AV124" s="105">
        <v>838</v>
      </c>
      <c r="AW124" s="105">
        <v>1064</v>
      </c>
      <c r="AX124" s="105">
        <v>1344</v>
      </c>
      <c r="AY124" s="105">
        <v>761</v>
      </c>
      <c r="AZ124" s="105">
        <v>415</v>
      </c>
      <c r="BA124" s="105">
        <v>884</v>
      </c>
      <c r="BB124" s="105">
        <v>540</v>
      </c>
      <c r="BC124" s="105">
        <v>791</v>
      </c>
      <c r="BD124" s="105">
        <v>500</v>
      </c>
      <c r="BE124" s="105">
        <v>963</v>
      </c>
      <c r="BF124" s="105">
        <v>740</v>
      </c>
      <c r="BG124" s="105">
        <v>354</v>
      </c>
      <c r="BH124" s="105">
        <v>395</v>
      </c>
      <c r="BI124" s="105">
        <v>1</v>
      </c>
      <c r="BJ124" s="105">
        <v>20</v>
      </c>
      <c r="BK124" s="105">
        <v>0</v>
      </c>
      <c r="BL124" s="105">
        <v>0</v>
      </c>
      <c r="BM124" s="105">
        <v>0</v>
      </c>
      <c r="BN124" s="105">
        <v>0</v>
      </c>
      <c r="BO124" s="105">
        <v>0</v>
      </c>
      <c r="BP124" s="105">
        <v>0</v>
      </c>
      <c r="BQ124" s="105">
        <v>0</v>
      </c>
      <c r="BR124" s="105">
        <v>0</v>
      </c>
      <c r="BS124" s="105">
        <v>0</v>
      </c>
      <c r="BT124" s="105">
        <v>0</v>
      </c>
      <c r="BU124" s="105">
        <v>0</v>
      </c>
      <c r="BV124" s="105">
        <v>0</v>
      </c>
      <c r="BW124" s="105">
        <v>0</v>
      </c>
      <c r="BX124" s="105">
        <v>0</v>
      </c>
      <c r="BY124" s="105">
        <v>0</v>
      </c>
      <c r="BZ124" s="139" t="str">
        <f t="shared" si="122"/>
        <v/>
      </c>
      <c r="CA124" s="139" t="str">
        <f t="shared" si="123"/>
        <v/>
      </c>
      <c r="CB124" s="140">
        <f t="shared" si="124"/>
        <v>0</v>
      </c>
      <c r="CC124" s="140">
        <f t="shared" si="157"/>
        <v>0</v>
      </c>
      <c r="CD124" s="140">
        <f t="shared" si="158"/>
        <v>0</v>
      </c>
      <c r="CE124" s="141">
        <f t="shared" si="125"/>
        <v>7901</v>
      </c>
      <c r="CF124" s="141">
        <f t="shared" si="126"/>
        <v>6364</v>
      </c>
      <c r="CG124" s="141">
        <f t="shared" si="127"/>
        <v>0</v>
      </c>
      <c r="CH124" s="141">
        <f t="shared" si="128"/>
        <v>0</v>
      </c>
      <c r="CI124" s="142">
        <f t="shared" si="159"/>
        <v>0</v>
      </c>
      <c r="CJ124" s="142">
        <f t="shared" si="160"/>
        <v>0</v>
      </c>
      <c r="CK124" s="143">
        <f t="shared" si="161"/>
        <v>13</v>
      </c>
      <c r="CL124" s="105">
        <f t="shared" si="162"/>
        <v>2424</v>
      </c>
      <c r="CM124" s="105">
        <f t="shared" si="163"/>
        <v>2218</v>
      </c>
      <c r="CN124" s="105">
        <f t="shared" si="164"/>
        <v>3246</v>
      </c>
      <c r="CO124" s="105">
        <f t="shared" si="165"/>
        <v>2060</v>
      </c>
      <c r="CP124" s="105">
        <f t="shared" si="166"/>
        <v>1831</v>
      </c>
      <c r="CQ124" s="105">
        <f t="shared" si="185"/>
        <v>2057</v>
      </c>
      <c r="CR124" s="105">
        <f t="shared" si="184"/>
        <v>416</v>
      </c>
      <c r="CS124" s="105">
        <f t="shared" si="183"/>
        <v>0</v>
      </c>
      <c r="CT124" s="105">
        <f t="shared" si="116"/>
        <v>0</v>
      </c>
      <c r="CU124" s="105">
        <f t="shared" si="117"/>
        <v>0</v>
      </c>
      <c r="CV124" s="105">
        <f t="shared" si="118"/>
        <v>0</v>
      </c>
      <c r="CW124" s="139" t="str">
        <f t="shared" si="119"/>
        <v/>
      </c>
      <c r="CX124" s="139" t="str">
        <f t="shared" si="120"/>
        <v/>
      </c>
      <c r="CY124" s="131"/>
      <c r="CZ124" s="145" t="s">
        <v>1141</v>
      </c>
      <c r="DA124" s="145" t="s">
        <v>1141</v>
      </c>
      <c r="DB124" s="105"/>
      <c r="DC124" s="105"/>
      <c r="DD124" s="105"/>
      <c r="DE124" s="105"/>
      <c r="DF124" s="105"/>
      <c r="DG124" s="105"/>
      <c r="DH124" s="105"/>
      <c r="DI124" s="105"/>
      <c r="DJ124" s="105"/>
      <c r="DK124" s="105"/>
      <c r="DL124" s="105"/>
      <c r="DM124" s="105"/>
      <c r="DN124" s="105"/>
      <c r="DO124" s="105"/>
      <c r="DP124" s="105"/>
      <c r="DQ124" s="105"/>
      <c r="DR124" s="105"/>
      <c r="DS124" s="105"/>
      <c r="DT124" s="105"/>
      <c r="DU124" s="105"/>
      <c r="DV124" s="105"/>
      <c r="DW124" s="105"/>
      <c r="DX124" s="105"/>
      <c r="DY124" s="105"/>
      <c r="DZ124" s="105"/>
      <c r="EA124" s="105"/>
      <c r="EB124" s="105"/>
      <c r="EC124" s="105"/>
      <c r="ED124" s="105"/>
      <c r="EE124" s="105"/>
      <c r="EF124" s="105"/>
      <c r="EG124" s="105"/>
      <c r="EH124" s="105"/>
      <c r="EI124" s="105"/>
      <c r="EJ124" s="105"/>
      <c r="EK124" s="105"/>
      <c r="EL124" s="105"/>
      <c r="EM124" s="105"/>
      <c r="EN124" s="105"/>
      <c r="EO124" s="105"/>
      <c r="EP124" s="105"/>
      <c r="EQ124" s="105"/>
      <c r="ER124" s="105"/>
      <c r="ES124" s="105"/>
      <c r="ET124" s="105"/>
      <c r="EU124" s="105"/>
      <c r="EV124" s="105"/>
      <c r="EW124" s="105"/>
      <c r="EX124" s="105"/>
      <c r="EY124" s="105"/>
      <c r="EZ124" s="105"/>
      <c r="FA124" s="105"/>
      <c r="FB124" s="105"/>
      <c r="FC124" s="105">
        <v>27</v>
      </c>
      <c r="FD124" s="105">
        <v>24</v>
      </c>
      <c r="FE124" s="105">
        <v>9</v>
      </c>
      <c r="FF124" s="105">
        <v>31</v>
      </c>
      <c r="FG124" s="105">
        <v>22</v>
      </c>
      <c r="FH124" s="105">
        <v>11</v>
      </c>
      <c r="FI124" s="105">
        <v>5</v>
      </c>
      <c r="FJ124" s="105">
        <v>9</v>
      </c>
      <c r="FK124" s="105">
        <v>2</v>
      </c>
      <c r="FL124" s="105">
        <v>19</v>
      </c>
      <c r="FM124" s="105">
        <v>16</v>
      </c>
      <c r="FN124" s="105">
        <v>5</v>
      </c>
      <c r="FO124" s="105">
        <v>58</v>
      </c>
      <c r="FP124" s="105">
        <v>29</v>
      </c>
      <c r="FQ124" s="105">
        <v>22</v>
      </c>
      <c r="FR124" s="105">
        <v>6</v>
      </c>
      <c r="FS124" s="105">
        <v>5</v>
      </c>
      <c r="FT124" s="105">
        <v>4</v>
      </c>
      <c r="FU124" s="105">
        <v>10</v>
      </c>
      <c r="FV124" s="105">
        <v>5</v>
      </c>
      <c r="FW124" s="105">
        <v>0</v>
      </c>
      <c r="FX124" s="105">
        <v>0</v>
      </c>
      <c r="FY124" s="144" t="str">
        <f t="shared" si="129"/>
        <v/>
      </c>
      <c r="FZ124" s="144" t="str">
        <f t="shared" si="130"/>
        <v/>
      </c>
      <c r="GA124" s="140">
        <f t="shared" si="131"/>
        <v>0</v>
      </c>
      <c r="GB124" s="140">
        <v>0</v>
      </c>
      <c r="GC124" s="140">
        <v>0</v>
      </c>
      <c r="GD124" s="141">
        <f t="shared" si="132"/>
        <v>0</v>
      </c>
      <c r="GE124" s="141">
        <f t="shared" si="133"/>
        <v>129</v>
      </c>
      <c r="GF124" s="141">
        <f t="shared" si="134"/>
        <v>185</v>
      </c>
      <c r="GG124" s="141">
        <f t="shared" si="135"/>
        <v>5</v>
      </c>
      <c r="GH124" s="142">
        <v>0</v>
      </c>
      <c r="GI124" s="142">
        <v>0</v>
      </c>
      <c r="GJ124" s="142">
        <v>0</v>
      </c>
      <c r="GK124" s="143">
        <v>0</v>
      </c>
      <c r="GL124" s="105">
        <v>0</v>
      </c>
      <c r="GM124" s="105">
        <v>0</v>
      </c>
      <c r="GN124" s="105">
        <v>0</v>
      </c>
      <c r="GO124" s="105" t="s">
        <v>956</v>
      </c>
      <c r="GP124" s="105">
        <v>27</v>
      </c>
      <c r="GQ124" s="105">
        <f t="shared" si="179"/>
        <v>64</v>
      </c>
      <c r="GR124" s="105">
        <f>SUM(FG124:FI124)</f>
        <v>38</v>
      </c>
      <c r="GS124" s="105">
        <f t="shared" si="180"/>
        <v>30</v>
      </c>
      <c r="GT124" s="105">
        <f t="shared" si="150"/>
        <v>79</v>
      </c>
      <c r="GU124" s="105">
        <f t="shared" si="151"/>
        <v>57</v>
      </c>
      <c r="GV124" s="105">
        <f t="shared" si="136"/>
        <v>19</v>
      </c>
      <c r="GW124" s="139">
        <f t="shared" si="176"/>
        <v>-0.5</v>
      </c>
      <c r="GX124" s="139">
        <f t="shared" si="177"/>
        <v>-0.666666666666667</v>
      </c>
      <c r="GY124" s="147"/>
    </row>
    <row r="125" ht="15" spans="2:207">
      <c r="B125" s="138" t="s">
        <v>998</v>
      </c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>
        <v>120</v>
      </c>
      <c r="V125" s="105">
        <v>23</v>
      </c>
      <c r="W125" s="105">
        <v>74</v>
      </c>
      <c r="X125" s="105">
        <v>110</v>
      </c>
      <c r="Y125" s="105">
        <v>71</v>
      </c>
      <c r="Z125" s="105">
        <v>72</v>
      </c>
      <c r="AA125" s="105">
        <v>105</v>
      </c>
      <c r="AB125" s="105">
        <v>54</v>
      </c>
      <c r="AC125" s="105">
        <v>59</v>
      </c>
      <c r="AD125" s="105">
        <v>126</v>
      </c>
      <c r="AE125" s="105">
        <v>108</v>
      </c>
      <c r="AF125" s="105">
        <v>121</v>
      </c>
      <c r="AG125" s="105">
        <v>147</v>
      </c>
      <c r="AH125" s="105">
        <v>155</v>
      </c>
      <c r="AI125" s="105">
        <v>174</v>
      </c>
      <c r="AJ125" s="105">
        <v>194</v>
      </c>
      <c r="AK125" s="105">
        <v>294</v>
      </c>
      <c r="AL125" s="105">
        <v>266</v>
      </c>
      <c r="AM125" s="105">
        <v>732</v>
      </c>
      <c r="AN125" s="105">
        <v>248</v>
      </c>
      <c r="AO125" s="105">
        <v>309</v>
      </c>
      <c r="AP125" s="105">
        <v>292</v>
      </c>
      <c r="AQ125" s="105">
        <v>207</v>
      </c>
      <c r="AR125" s="105">
        <v>269</v>
      </c>
      <c r="AS125" s="105">
        <v>356</v>
      </c>
      <c r="AT125" s="105">
        <v>248</v>
      </c>
      <c r="AU125" s="105">
        <v>134</v>
      </c>
      <c r="AV125" s="105">
        <v>415</v>
      </c>
      <c r="AW125" s="105">
        <v>677</v>
      </c>
      <c r="AX125" s="105">
        <v>388</v>
      </c>
      <c r="AY125" s="105">
        <v>357</v>
      </c>
      <c r="AZ125" s="105">
        <v>314</v>
      </c>
      <c r="BA125" s="105">
        <v>226</v>
      </c>
      <c r="BB125" s="105">
        <v>18</v>
      </c>
      <c r="BC125" s="105">
        <v>18</v>
      </c>
      <c r="BD125" s="105">
        <v>124</v>
      </c>
      <c r="BE125" s="105">
        <v>196</v>
      </c>
      <c r="BF125" s="105">
        <v>515</v>
      </c>
      <c r="BG125" s="105">
        <v>404</v>
      </c>
      <c r="BH125" s="105">
        <v>384</v>
      </c>
      <c r="BI125" s="105">
        <v>310</v>
      </c>
      <c r="BJ125" s="105">
        <v>765</v>
      </c>
      <c r="BK125" s="105">
        <v>359</v>
      </c>
      <c r="BL125" s="105">
        <v>403</v>
      </c>
      <c r="BM125" s="105">
        <v>459</v>
      </c>
      <c r="BN125" s="105">
        <v>1326</v>
      </c>
      <c r="BO125" s="105">
        <v>2112</v>
      </c>
      <c r="BP125" s="105">
        <v>511</v>
      </c>
      <c r="BQ125" s="105">
        <v>496</v>
      </c>
      <c r="BR125" s="105">
        <v>1329</v>
      </c>
      <c r="BS125" s="105">
        <v>588</v>
      </c>
      <c r="BT125" s="105">
        <v>423</v>
      </c>
      <c r="BU125" s="105">
        <v>624</v>
      </c>
      <c r="BV125" s="105">
        <v>662</v>
      </c>
      <c r="BW125" s="105">
        <v>344</v>
      </c>
      <c r="BX125" s="105">
        <v>155</v>
      </c>
      <c r="BY125" s="105">
        <v>333</v>
      </c>
      <c r="BZ125" s="139">
        <f t="shared" si="122"/>
        <v>-0.274509803921569</v>
      </c>
      <c r="CA125" s="139">
        <f t="shared" si="123"/>
        <v>1.14838709677419</v>
      </c>
      <c r="CB125" s="140">
        <f t="shared" si="124"/>
        <v>0</v>
      </c>
      <c r="CC125" s="140">
        <f t="shared" si="157"/>
        <v>470</v>
      </c>
      <c r="CD125" s="140">
        <f t="shared" si="158"/>
        <v>1803</v>
      </c>
      <c r="CE125" s="141">
        <f t="shared" si="125"/>
        <v>4275</v>
      </c>
      <c r="CF125" s="141">
        <f t="shared" si="126"/>
        <v>3631</v>
      </c>
      <c r="CG125" s="141">
        <f t="shared" si="127"/>
        <v>9292</v>
      </c>
      <c r="CH125" s="141">
        <f t="shared" si="128"/>
        <v>832</v>
      </c>
      <c r="CI125" s="142">
        <f t="shared" si="159"/>
        <v>476</v>
      </c>
      <c r="CJ125" s="142">
        <f t="shared" si="160"/>
        <v>754</v>
      </c>
      <c r="CK125" s="143">
        <f t="shared" si="161"/>
        <v>1289</v>
      </c>
      <c r="CL125" s="105">
        <f t="shared" si="162"/>
        <v>768</v>
      </c>
      <c r="CM125" s="105">
        <f t="shared" si="163"/>
        <v>738</v>
      </c>
      <c r="CN125" s="105">
        <f t="shared" si="164"/>
        <v>1480</v>
      </c>
      <c r="CO125" s="105">
        <f t="shared" si="165"/>
        <v>897</v>
      </c>
      <c r="CP125" s="105">
        <f t="shared" si="166"/>
        <v>160</v>
      </c>
      <c r="CQ125" s="105">
        <f t="shared" si="185"/>
        <v>1115</v>
      </c>
      <c r="CR125" s="105">
        <f t="shared" si="184"/>
        <v>1459</v>
      </c>
      <c r="CS125" s="105">
        <f t="shared" si="183"/>
        <v>1221</v>
      </c>
      <c r="CT125" s="105">
        <f t="shared" si="116"/>
        <v>3949</v>
      </c>
      <c r="CU125" s="105">
        <f t="shared" si="117"/>
        <v>2413</v>
      </c>
      <c r="CV125" s="105">
        <f t="shared" si="118"/>
        <v>1709</v>
      </c>
      <c r="CW125" s="139">
        <f t="shared" si="119"/>
        <v>0.171350239890336</v>
      </c>
      <c r="CX125" s="139">
        <f t="shared" si="120"/>
        <v>-0.291753004558641</v>
      </c>
      <c r="CY125" s="131"/>
      <c r="CZ125" s="138" t="s">
        <v>1142</v>
      </c>
      <c r="DA125" s="138" t="s">
        <v>1142</v>
      </c>
      <c r="DB125" s="105"/>
      <c r="DC125" s="105"/>
      <c r="DD125" s="105"/>
      <c r="DE125" s="105"/>
      <c r="DF125" s="105"/>
      <c r="DG125" s="105"/>
      <c r="DH125" s="105"/>
      <c r="DI125" s="105"/>
      <c r="DJ125" s="105"/>
      <c r="DK125" s="105"/>
      <c r="DL125" s="105"/>
      <c r="DM125" s="105"/>
      <c r="DN125" s="105"/>
      <c r="DO125" s="105"/>
      <c r="DP125" s="105"/>
      <c r="DQ125" s="105"/>
      <c r="DR125" s="105"/>
      <c r="DS125" s="105"/>
      <c r="DT125" s="105"/>
      <c r="DU125" s="105"/>
      <c r="DV125" s="105"/>
      <c r="DW125" s="105"/>
      <c r="DX125" s="105"/>
      <c r="DY125" s="105"/>
      <c r="DZ125" s="105"/>
      <c r="EA125" s="105"/>
      <c r="EB125" s="105"/>
      <c r="EC125" s="105"/>
      <c r="ED125" s="105"/>
      <c r="EE125" s="105"/>
      <c r="EF125" s="105"/>
      <c r="EG125" s="105"/>
      <c r="EH125" s="105"/>
      <c r="EI125" s="105"/>
      <c r="EJ125" s="105"/>
      <c r="EK125" s="105"/>
      <c r="EL125" s="105"/>
      <c r="EM125" s="105"/>
      <c r="EN125" s="105">
        <v>10</v>
      </c>
      <c r="EO125" s="105">
        <v>20</v>
      </c>
      <c r="EP125" s="105">
        <v>1000</v>
      </c>
      <c r="EQ125" s="105">
        <v>2881</v>
      </c>
      <c r="ER125" s="105">
        <v>928</v>
      </c>
      <c r="ES125" s="105">
        <v>592</v>
      </c>
      <c r="ET125" s="105">
        <v>1168</v>
      </c>
      <c r="EU125" s="105">
        <v>2620</v>
      </c>
      <c r="EV125" s="105">
        <v>2128</v>
      </c>
      <c r="EW125" s="105">
        <v>5294</v>
      </c>
      <c r="EX125" s="105">
        <v>0</v>
      </c>
      <c r="EY125" s="105">
        <v>79</v>
      </c>
      <c r="EZ125" s="105">
        <v>105</v>
      </c>
      <c r="FA125" s="105">
        <v>161</v>
      </c>
      <c r="FB125" s="105">
        <v>93</v>
      </c>
      <c r="FC125" s="105">
        <v>54</v>
      </c>
      <c r="FD125" s="105">
        <v>54</v>
      </c>
      <c r="FE125" s="105">
        <v>61</v>
      </c>
      <c r="FF125" s="105">
        <v>26</v>
      </c>
      <c r="FG125" s="105">
        <v>10</v>
      </c>
      <c r="FH125" s="105">
        <v>5</v>
      </c>
      <c r="FI125" s="105">
        <v>3</v>
      </c>
      <c r="FJ125" s="105">
        <v>5</v>
      </c>
      <c r="FK125" s="105">
        <v>2</v>
      </c>
      <c r="FL125" s="105">
        <v>171</v>
      </c>
      <c r="FM125" s="105">
        <v>5</v>
      </c>
      <c r="FN125" s="105">
        <v>10</v>
      </c>
      <c r="FO125" s="105">
        <v>6</v>
      </c>
      <c r="FP125" s="105">
        <v>0</v>
      </c>
      <c r="FQ125" s="105">
        <v>0</v>
      </c>
      <c r="FR125" s="105">
        <v>0</v>
      </c>
      <c r="FS125" s="105">
        <v>0</v>
      </c>
      <c r="FT125" s="105">
        <v>0</v>
      </c>
      <c r="FU125" s="105">
        <v>0</v>
      </c>
      <c r="FV125" s="105">
        <v>0</v>
      </c>
      <c r="FW125" s="105">
        <v>0</v>
      </c>
      <c r="FX125" s="105">
        <v>0</v>
      </c>
      <c r="FY125" s="144" t="str">
        <f t="shared" si="129"/>
        <v/>
      </c>
      <c r="FZ125" s="144" t="str">
        <f t="shared" si="130"/>
        <v/>
      </c>
      <c r="GA125" s="140">
        <f t="shared" si="131"/>
        <v>0</v>
      </c>
      <c r="GB125" s="140">
        <v>0</v>
      </c>
      <c r="GC125" s="140">
        <v>0</v>
      </c>
      <c r="GD125" s="141">
        <f t="shared" si="132"/>
        <v>16641</v>
      </c>
      <c r="GE125" s="141">
        <f t="shared" si="133"/>
        <v>651</v>
      </c>
      <c r="GF125" s="141">
        <f t="shared" si="134"/>
        <v>199</v>
      </c>
      <c r="GG125" s="141">
        <f t="shared" si="135"/>
        <v>0</v>
      </c>
      <c r="GH125" s="142">
        <v>0</v>
      </c>
      <c r="GI125" s="142">
        <v>0</v>
      </c>
      <c r="GJ125" s="142">
        <v>0</v>
      </c>
      <c r="GK125" s="143">
        <v>10</v>
      </c>
      <c r="GL125" s="105">
        <v>3901</v>
      </c>
      <c r="GM125" s="105">
        <v>2688</v>
      </c>
      <c r="GN125" s="105">
        <v>10042</v>
      </c>
      <c r="GO125" s="105">
        <v>184</v>
      </c>
      <c r="GP125" s="105">
        <v>308</v>
      </c>
      <c r="GQ125" s="105">
        <f t="shared" si="179"/>
        <v>141</v>
      </c>
      <c r="GR125" s="105">
        <f>SUM(FG125:FI125)</f>
        <v>18</v>
      </c>
      <c r="GS125" s="105">
        <f t="shared" si="180"/>
        <v>178</v>
      </c>
      <c r="GT125" s="105">
        <f t="shared" si="150"/>
        <v>21</v>
      </c>
      <c r="GU125" s="105">
        <f t="shared" si="151"/>
        <v>0</v>
      </c>
      <c r="GV125" s="105">
        <f t="shared" si="136"/>
        <v>0</v>
      </c>
      <c r="GW125" s="139" t="str">
        <f t="shared" si="176"/>
        <v/>
      </c>
      <c r="GX125" s="139" t="str">
        <f t="shared" si="177"/>
        <v/>
      </c>
      <c r="GY125" s="147"/>
    </row>
    <row r="126" ht="15" spans="2:207">
      <c r="B126" s="138" t="s">
        <v>996</v>
      </c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>
        <v>636</v>
      </c>
      <c r="AV126" s="105">
        <v>216</v>
      </c>
      <c r="AW126" s="105">
        <v>682</v>
      </c>
      <c r="AX126" s="105">
        <v>6890</v>
      </c>
      <c r="AY126" s="105">
        <v>57</v>
      </c>
      <c r="AZ126" s="105">
        <v>101</v>
      </c>
      <c r="BA126" s="105">
        <v>204</v>
      </c>
      <c r="BB126" s="105">
        <v>41</v>
      </c>
      <c r="BC126" s="105">
        <v>1772</v>
      </c>
      <c r="BD126" s="105">
        <v>1871</v>
      </c>
      <c r="BE126" s="105">
        <v>1709</v>
      </c>
      <c r="BF126" s="105">
        <v>3266</v>
      </c>
      <c r="BG126" s="105">
        <v>3585</v>
      </c>
      <c r="BH126" s="105">
        <v>381</v>
      </c>
      <c r="BI126" s="105">
        <v>3013</v>
      </c>
      <c r="BJ126" s="105">
        <v>4243</v>
      </c>
      <c r="BK126" s="105">
        <v>328</v>
      </c>
      <c r="BL126" s="105">
        <v>1369</v>
      </c>
      <c r="BM126" s="105">
        <v>1926</v>
      </c>
      <c r="BN126" s="105">
        <v>1922</v>
      </c>
      <c r="BO126" s="105">
        <v>2400</v>
      </c>
      <c r="BP126" s="105">
        <v>3887</v>
      </c>
      <c r="BQ126" s="105">
        <v>1356</v>
      </c>
      <c r="BR126" s="105">
        <v>2051</v>
      </c>
      <c r="BS126" s="105">
        <v>1182</v>
      </c>
      <c r="BT126" s="105">
        <v>327</v>
      </c>
      <c r="BU126" s="105">
        <v>1779</v>
      </c>
      <c r="BV126" s="105">
        <v>3447</v>
      </c>
      <c r="BW126" s="105">
        <v>1400</v>
      </c>
      <c r="BX126" s="105">
        <v>436</v>
      </c>
      <c r="BY126" s="105">
        <v>2699</v>
      </c>
      <c r="BZ126" s="139">
        <f t="shared" si="122"/>
        <v>0.40134994807892</v>
      </c>
      <c r="CA126" s="139">
        <f t="shared" si="123"/>
        <v>5.19036697247706</v>
      </c>
      <c r="CB126" s="140">
        <f t="shared" si="124"/>
        <v>0</v>
      </c>
      <c r="CC126" s="140">
        <f t="shared" si="157"/>
        <v>0</v>
      </c>
      <c r="CD126" s="140">
        <f t="shared" si="158"/>
        <v>0</v>
      </c>
      <c r="CE126" s="141">
        <f t="shared" si="125"/>
        <v>8424</v>
      </c>
      <c r="CF126" s="141">
        <f t="shared" si="126"/>
        <v>20243</v>
      </c>
      <c r="CG126" s="141">
        <f t="shared" si="127"/>
        <v>21974</v>
      </c>
      <c r="CH126" s="141">
        <f t="shared" si="128"/>
        <v>4535</v>
      </c>
      <c r="CI126" s="142">
        <f t="shared" si="159"/>
        <v>0</v>
      </c>
      <c r="CJ126" s="142">
        <f t="shared" si="160"/>
        <v>0</v>
      </c>
      <c r="CK126" s="143">
        <f t="shared" si="161"/>
        <v>0</v>
      </c>
      <c r="CL126" s="105">
        <f t="shared" si="162"/>
        <v>0</v>
      </c>
      <c r="CM126" s="105">
        <f t="shared" si="163"/>
        <v>636</v>
      </c>
      <c r="CN126" s="105">
        <f t="shared" si="164"/>
        <v>7788</v>
      </c>
      <c r="CO126" s="105">
        <f t="shared" si="165"/>
        <v>362</v>
      </c>
      <c r="CP126" s="105">
        <f t="shared" si="166"/>
        <v>3684</v>
      </c>
      <c r="CQ126" s="105">
        <f t="shared" si="185"/>
        <v>8560</v>
      </c>
      <c r="CR126" s="105">
        <f t="shared" si="184"/>
        <v>7637</v>
      </c>
      <c r="CS126" s="105">
        <f t="shared" si="183"/>
        <v>3623</v>
      </c>
      <c r="CT126" s="105">
        <f t="shared" si="116"/>
        <v>8209</v>
      </c>
      <c r="CU126" s="105">
        <f t="shared" si="117"/>
        <v>4589</v>
      </c>
      <c r="CV126" s="105">
        <f t="shared" si="118"/>
        <v>5553</v>
      </c>
      <c r="CW126" s="139">
        <f t="shared" si="119"/>
        <v>-0.272882021736284</v>
      </c>
      <c r="CX126" s="139">
        <f t="shared" si="120"/>
        <v>0.210067552843757</v>
      </c>
      <c r="CY126" s="131"/>
      <c r="CZ126" s="138" t="s">
        <v>228</v>
      </c>
      <c r="DA126" s="138" t="s">
        <v>228</v>
      </c>
      <c r="DB126" s="105"/>
      <c r="DC126" s="105"/>
      <c r="DD126" s="105"/>
      <c r="DE126" s="105"/>
      <c r="DF126" s="105"/>
      <c r="DG126" s="105"/>
      <c r="DH126" s="105"/>
      <c r="DI126" s="105"/>
      <c r="DJ126" s="105"/>
      <c r="DK126" s="105"/>
      <c r="DL126" s="105"/>
      <c r="DM126" s="105"/>
      <c r="DN126" s="105"/>
      <c r="DO126" s="105"/>
      <c r="DP126" s="105"/>
      <c r="DQ126" s="105"/>
      <c r="DR126" s="105"/>
      <c r="DS126" s="105"/>
      <c r="DT126" s="105"/>
      <c r="DU126" s="105"/>
      <c r="DV126" s="105"/>
      <c r="DW126" s="105"/>
      <c r="DX126" s="105"/>
      <c r="DY126" s="105"/>
      <c r="DZ126" s="105"/>
      <c r="EA126" s="105"/>
      <c r="EB126" s="105"/>
      <c r="EC126" s="105"/>
      <c r="ED126" s="105"/>
      <c r="EE126" s="105"/>
      <c r="EF126" s="105">
        <v>439</v>
      </c>
      <c r="EG126" s="105">
        <v>284</v>
      </c>
      <c r="EH126" s="105">
        <v>13</v>
      </c>
      <c r="EI126" s="105">
        <v>15</v>
      </c>
      <c r="EJ126" s="105">
        <v>41</v>
      </c>
      <c r="EK126" s="105">
        <v>83</v>
      </c>
      <c r="EL126" s="105">
        <v>90</v>
      </c>
      <c r="EM126" s="105">
        <v>21</v>
      </c>
      <c r="EN126" s="105">
        <v>27</v>
      </c>
      <c r="EO126" s="105">
        <v>59</v>
      </c>
      <c r="EP126" s="105">
        <v>60</v>
      </c>
      <c r="EQ126" s="105">
        <v>54</v>
      </c>
      <c r="ER126" s="105">
        <v>53</v>
      </c>
      <c r="ES126" s="105">
        <v>62</v>
      </c>
      <c r="ET126" s="105">
        <v>188</v>
      </c>
      <c r="EU126" s="105">
        <v>187</v>
      </c>
      <c r="EV126" s="105">
        <v>126</v>
      </c>
      <c r="EW126" s="105">
        <v>152</v>
      </c>
      <c r="EX126" s="105">
        <v>27</v>
      </c>
      <c r="EY126" s="105">
        <v>30</v>
      </c>
      <c r="EZ126" s="105">
        <v>61</v>
      </c>
      <c r="FA126" s="105">
        <v>2</v>
      </c>
      <c r="FB126" s="105">
        <v>32</v>
      </c>
      <c r="FC126" s="105">
        <v>145</v>
      </c>
      <c r="FD126" s="105">
        <v>112</v>
      </c>
      <c r="FE126" s="105">
        <v>86</v>
      </c>
      <c r="FF126" s="105">
        <v>12</v>
      </c>
      <c r="FG126" s="105"/>
      <c r="FH126" s="105">
        <v>4</v>
      </c>
      <c r="FI126" s="105"/>
      <c r="FJ126" s="105">
        <v>0</v>
      </c>
      <c r="FK126" s="105">
        <v>0</v>
      </c>
      <c r="FL126" s="105">
        <v>35</v>
      </c>
      <c r="FM126" s="105">
        <v>3</v>
      </c>
      <c r="FN126" s="105">
        <v>7</v>
      </c>
      <c r="FO126" s="105">
        <v>0</v>
      </c>
      <c r="FP126" s="105">
        <v>0</v>
      </c>
      <c r="FQ126" s="105">
        <v>0</v>
      </c>
      <c r="FR126" s="105">
        <v>0</v>
      </c>
      <c r="FS126" s="105">
        <v>0</v>
      </c>
      <c r="FT126" s="105">
        <v>0</v>
      </c>
      <c r="FU126" s="105">
        <v>0</v>
      </c>
      <c r="FV126" s="105">
        <v>0</v>
      </c>
      <c r="FW126" s="105">
        <v>0</v>
      </c>
      <c r="FX126" s="105">
        <v>0</v>
      </c>
      <c r="FY126" s="144" t="str">
        <f t="shared" si="129"/>
        <v/>
      </c>
      <c r="FZ126" s="144" t="str">
        <f t="shared" si="130"/>
        <v/>
      </c>
      <c r="GA126" s="140">
        <f t="shared" si="131"/>
        <v>0</v>
      </c>
      <c r="GB126" s="140">
        <v>0</v>
      </c>
      <c r="GC126" s="140">
        <v>875</v>
      </c>
      <c r="GD126" s="141">
        <f t="shared" si="132"/>
        <v>1079</v>
      </c>
      <c r="GE126" s="141">
        <f t="shared" si="133"/>
        <v>511</v>
      </c>
      <c r="GF126" s="141">
        <f t="shared" si="134"/>
        <v>45</v>
      </c>
      <c r="GG126" s="141">
        <f t="shared" si="135"/>
        <v>0</v>
      </c>
      <c r="GH126" s="142">
        <v>0</v>
      </c>
      <c r="GI126" s="142">
        <v>736</v>
      </c>
      <c r="GJ126" s="142">
        <v>139</v>
      </c>
      <c r="GK126" s="143">
        <v>138</v>
      </c>
      <c r="GL126" s="105">
        <v>173</v>
      </c>
      <c r="GM126" s="105">
        <v>303</v>
      </c>
      <c r="GN126" s="105">
        <v>465</v>
      </c>
      <c r="GO126" s="105">
        <v>118</v>
      </c>
      <c r="GP126" s="105">
        <v>179</v>
      </c>
      <c r="GQ126" s="105">
        <f t="shared" si="179"/>
        <v>210</v>
      </c>
      <c r="GR126" s="105"/>
      <c r="GS126" s="105">
        <f t="shared" si="180"/>
        <v>35</v>
      </c>
      <c r="GT126" s="105">
        <f t="shared" si="150"/>
        <v>10</v>
      </c>
      <c r="GU126" s="105">
        <f t="shared" si="151"/>
        <v>0</v>
      </c>
      <c r="GV126" s="105">
        <f t="shared" si="136"/>
        <v>0</v>
      </c>
      <c r="GW126" s="139" t="str">
        <f t="shared" si="176"/>
        <v/>
      </c>
      <c r="GX126" s="139" t="str">
        <f t="shared" si="177"/>
        <v/>
      </c>
      <c r="GY126" s="147"/>
    </row>
    <row r="127" ht="15" spans="2:207">
      <c r="B127" s="145" t="s">
        <v>1092</v>
      </c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>
        <v>48</v>
      </c>
      <c r="BC127" s="105">
        <v>503</v>
      </c>
      <c r="BD127" s="105">
        <v>785</v>
      </c>
      <c r="BE127" s="105">
        <v>715</v>
      </c>
      <c r="BF127" s="105">
        <v>705</v>
      </c>
      <c r="BG127" s="105">
        <v>690</v>
      </c>
      <c r="BH127" s="105">
        <v>354</v>
      </c>
      <c r="BI127" s="105">
        <v>596</v>
      </c>
      <c r="BJ127" s="105">
        <v>1061</v>
      </c>
      <c r="BK127" s="105">
        <v>57</v>
      </c>
      <c r="BL127" s="105">
        <v>498</v>
      </c>
      <c r="BM127" s="105">
        <v>594</v>
      </c>
      <c r="BN127" s="105">
        <v>450</v>
      </c>
      <c r="BO127" s="105">
        <v>983</v>
      </c>
      <c r="BP127" s="105">
        <v>1004</v>
      </c>
      <c r="BQ127" s="105">
        <v>734</v>
      </c>
      <c r="BR127" s="105">
        <v>416</v>
      </c>
      <c r="BS127" s="105">
        <v>400</v>
      </c>
      <c r="BT127" s="105">
        <v>400</v>
      </c>
      <c r="BU127" s="105">
        <v>85</v>
      </c>
      <c r="BV127" s="105">
        <v>4</v>
      </c>
      <c r="BW127" s="105">
        <v>0</v>
      </c>
      <c r="BX127" s="105">
        <v>0</v>
      </c>
      <c r="BY127" s="105">
        <v>60</v>
      </c>
      <c r="BZ127" s="139">
        <f t="shared" si="122"/>
        <v>-0.898989898989899</v>
      </c>
      <c r="CA127" s="139" t="str">
        <f t="shared" si="123"/>
        <v/>
      </c>
      <c r="CB127" s="140">
        <f t="shared" si="124"/>
        <v>0</v>
      </c>
      <c r="CC127" s="140">
        <f t="shared" si="157"/>
        <v>0</v>
      </c>
      <c r="CD127" s="140">
        <f t="shared" si="158"/>
        <v>0</v>
      </c>
      <c r="CE127" s="141">
        <f t="shared" si="125"/>
        <v>0</v>
      </c>
      <c r="CF127" s="141">
        <f t="shared" si="126"/>
        <v>5457</v>
      </c>
      <c r="CG127" s="141">
        <f t="shared" si="127"/>
        <v>5625</v>
      </c>
      <c r="CH127" s="141">
        <f t="shared" si="128"/>
        <v>60</v>
      </c>
      <c r="CI127" s="142">
        <f t="shared" si="159"/>
        <v>0</v>
      </c>
      <c r="CJ127" s="142">
        <f t="shared" si="160"/>
        <v>0</v>
      </c>
      <c r="CK127" s="143">
        <f t="shared" si="161"/>
        <v>0</v>
      </c>
      <c r="CL127" s="105">
        <f t="shared" si="162"/>
        <v>0</v>
      </c>
      <c r="CM127" s="105">
        <f t="shared" si="163"/>
        <v>0</v>
      </c>
      <c r="CN127" s="105">
        <f t="shared" si="164"/>
        <v>0</v>
      </c>
      <c r="CO127" s="105" t="str">
        <f t="shared" si="165"/>
        <v/>
      </c>
      <c r="CP127" s="105">
        <f t="shared" si="166"/>
        <v>1336</v>
      </c>
      <c r="CQ127" s="105">
        <f t="shared" si="185"/>
        <v>2110</v>
      </c>
      <c r="CR127" s="105">
        <f t="shared" si="184"/>
        <v>2011</v>
      </c>
      <c r="CS127" s="105">
        <f t="shared" si="183"/>
        <v>1149</v>
      </c>
      <c r="CT127" s="105">
        <f t="shared" si="116"/>
        <v>2437</v>
      </c>
      <c r="CU127" s="105">
        <f t="shared" si="117"/>
        <v>1550</v>
      </c>
      <c r="CV127" s="105">
        <f t="shared" si="118"/>
        <v>489</v>
      </c>
      <c r="CW127" s="139">
        <f t="shared" si="119"/>
        <v>-0.756837394331179</v>
      </c>
      <c r="CX127" s="139">
        <f t="shared" si="120"/>
        <v>-0.684516129032258</v>
      </c>
      <c r="CY127" s="131"/>
      <c r="CZ127" s="145" t="s">
        <v>1105</v>
      </c>
      <c r="DA127" s="145" t="s">
        <v>1105</v>
      </c>
      <c r="DB127" s="105"/>
      <c r="DC127" s="105"/>
      <c r="DD127" s="105"/>
      <c r="DE127" s="105"/>
      <c r="DF127" s="105"/>
      <c r="DG127" s="105"/>
      <c r="DH127" s="105"/>
      <c r="DI127" s="105"/>
      <c r="DJ127" s="105"/>
      <c r="DK127" s="105"/>
      <c r="DL127" s="105"/>
      <c r="DM127" s="105"/>
      <c r="DN127" s="105"/>
      <c r="DO127" s="105"/>
      <c r="DP127" s="105"/>
      <c r="DQ127" s="105"/>
      <c r="DR127" s="105"/>
      <c r="DS127" s="105"/>
      <c r="DT127" s="105"/>
      <c r="DU127" s="105"/>
      <c r="DV127" s="105"/>
      <c r="DW127" s="105"/>
      <c r="DX127" s="105"/>
      <c r="DY127" s="105"/>
      <c r="DZ127" s="105"/>
      <c r="EA127" s="105"/>
      <c r="EB127" s="105"/>
      <c r="EC127" s="105"/>
      <c r="ED127" s="105"/>
      <c r="EE127" s="105"/>
      <c r="EF127" s="105"/>
      <c r="EG127" s="105"/>
      <c r="EH127" s="105"/>
      <c r="EI127" s="105"/>
      <c r="EJ127" s="105"/>
      <c r="EK127" s="105"/>
      <c r="EL127" s="105"/>
      <c r="EM127" s="105"/>
      <c r="EN127" s="105"/>
      <c r="EO127" s="105"/>
      <c r="EP127" s="105"/>
      <c r="EQ127" s="105"/>
      <c r="ER127" s="105"/>
      <c r="ES127" s="105"/>
      <c r="ET127" s="105"/>
      <c r="EU127" s="105"/>
      <c r="EV127" s="105"/>
      <c r="EW127" s="105"/>
      <c r="EX127" s="105"/>
      <c r="EY127" s="105"/>
      <c r="EZ127" s="105"/>
      <c r="FA127" s="105"/>
      <c r="FB127" s="105"/>
      <c r="FC127" s="105">
        <v>8</v>
      </c>
      <c r="FD127" s="105">
        <v>44</v>
      </c>
      <c r="FE127" s="105">
        <v>2</v>
      </c>
      <c r="FF127" s="105">
        <v>10</v>
      </c>
      <c r="FG127" s="105">
        <v>921</v>
      </c>
      <c r="FH127" s="105">
        <v>828</v>
      </c>
      <c r="FI127" s="105">
        <v>725</v>
      </c>
      <c r="FJ127" s="105">
        <v>485</v>
      </c>
      <c r="FK127" s="105">
        <v>252</v>
      </c>
      <c r="FL127" s="105">
        <v>182</v>
      </c>
      <c r="FM127" s="105">
        <v>69</v>
      </c>
      <c r="FN127" s="105">
        <v>56</v>
      </c>
      <c r="FO127" s="105">
        <v>42</v>
      </c>
      <c r="FP127" s="105">
        <v>500</v>
      </c>
      <c r="FQ127" s="105">
        <v>650</v>
      </c>
      <c r="FR127" s="105">
        <v>700</v>
      </c>
      <c r="FS127" s="105">
        <v>600</v>
      </c>
      <c r="FT127" s="105">
        <v>741</v>
      </c>
      <c r="FU127" s="105">
        <v>1125</v>
      </c>
      <c r="FV127" s="105">
        <v>50</v>
      </c>
      <c r="FW127" s="105">
        <v>25</v>
      </c>
      <c r="FX127" s="105">
        <v>24</v>
      </c>
      <c r="FY127" s="144">
        <f t="shared" si="129"/>
        <v>1.13186813186813</v>
      </c>
      <c r="FZ127" s="144">
        <f t="shared" si="130"/>
        <v>-0.04</v>
      </c>
      <c r="GA127" s="140">
        <f t="shared" si="131"/>
        <v>0</v>
      </c>
      <c r="GB127" s="140">
        <v>0</v>
      </c>
      <c r="GC127" s="140">
        <v>0</v>
      </c>
      <c r="GD127" s="141">
        <f t="shared" si="132"/>
        <v>0</v>
      </c>
      <c r="GE127" s="141">
        <f t="shared" si="133"/>
        <v>2538</v>
      </c>
      <c r="GF127" s="141">
        <f t="shared" si="134"/>
        <v>5402</v>
      </c>
      <c r="GG127" s="141">
        <f t="shared" si="135"/>
        <v>99</v>
      </c>
      <c r="GH127" s="142">
        <v>0</v>
      </c>
      <c r="GI127" s="142">
        <v>0</v>
      </c>
      <c r="GJ127" s="142">
        <v>0</v>
      </c>
      <c r="GK127" s="143">
        <v>0</v>
      </c>
      <c r="GL127" s="105">
        <v>0</v>
      </c>
      <c r="GM127" s="105">
        <v>0</v>
      </c>
      <c r="GN127" s="105">
        <v>0</v>
      </c>
      <c r="GO127" s="105" t="s">
        <v>956</v>
      </c>
      <c r="GP127" s="105">
        <v>8</v>
      </c>
      <c r="GQ127" s="105">
        <f t="shared" si="179"/>
        <v>56</v>
      </c>
      <c r="GR127" s="105">
        <f>SUM(FG127:FI127)</f>
        <v>2474</v>
      </c>
      <c r="GS127" s="105">
        <f t="shared" si="180"/>
        <v>919</v>
      </c>
      <c r="GT127" s="105">
        <f t="shared" si="150"/>
        <v>167</v>
      </c>
      <c r="GU127" s="105">
        <f t="shared" si="151"/>
        <v>1850</v>
      </c>
      <c r="GV127" s="105">
        <f t="shared" si="136"/>
        <v>2466</v>
      </c>
      <c r="GW127" s="139">
        <f t="shared" si="176"/>
        <v>-0.00323362974939367</v>
      </c>
      <c r="GX127" s="139">
        <f t="shared" si="177"/>
        <v>0.332972972972973</v>
      </c>
      <c r="GY127" s="147"/>
    </row>
    <row r="128" ht="15" spans="2:207">
      <c r="B128" s="138" t="s">
        <v>1009</v>
      </c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>
        <v>769</v>
      </c>
      <c r="P128" s="105">
        <v>849</v>
      </c>
      <c r="Q128" s="105">
        <v>1574</v>
      </c>
      <c r="R128" s="105">
        <v>1455</v>
      </c>
      <c r="S128" s="105">
        <v>1259</v>
      </c>
      <c r="T128" s="105">
        <v>1503</v>
      </c>
      <c r="U128" s="105">
        <v>730</v>
      </c>
      <c r="V128" s="105">
        <v>587</v>
      </c>
      <c r="W128" s="105">
        <v>649</v>
      </c>
      <c r="X128" s="105">
        <v>695</v>
      </c>
      <c r="Y128" s="105">
        <v>554</v>
      </c>
      <c r="Z128" s="105">
        <v>543</v>
      </c>
      <c r="AA128" s="105">
        <v>234</v>
      </c>
      <c r="AB128" s="105">
        <v>5</v>
      </c>
      <c r="AC128" s="105">
        <v>29</v>
      </c>
      <c r="AD128" s="105">
        <v>1035</v>
      </c>
      <c r="AE128" s="105">
        <v>1004</v>
      </c>
      <c r="AF128" s="105">
        <v>1446</v>
      </c>
      <c r="AG128" s="105">
        <v>983</v>
      </c>
      <c r="AH128" s="105">
        <v>877</v>
      </c>
      <c r="AI128" s="105">
        <v>1112</v>
      </c>
      <c r="AJ128" s="105">
        <v>969</v>
      </c>
      <c r="AK128" s="105">
        <v>1531</v>
      </c>
      <c r="AL128" s="105">
        <v>2645</v>
      </c>
      <c r="AM128" s="105">
        <v>530</v>
      </c>
      <c r="AN128" s="105">
        <v>153</v>
      </c>
      <c r="AO128" s="105">
        <v>780</v>
      </c>
      <c r="AP128" s="105">
        <v>786</v>
      </c>
      <c r="AQ128" s="105">
        <v>625</v>
      </c>
      <c r="AR128" s="105">
        <v>21</v>
      </c>
      <c r="AS128" s="105">
        <v>1</v>
      </c>
      <c r="AT128" s="105">
        <v>296</v>
      </c>
      <c r="AU128" s="105">
        <v>778</v>
      </c>
      <c r="AV128" s="105">
        <v>507</v>
      </c>
      <c r="AW128" s="105">
        <v>1676</v>
      </c>
      <c r="AX128" s="105">
        <v>111</v>
      </c>
      <c r="AY128" s="105">
        <v>734</v>
      </c>
      <c r="AZ128" s="105">
        <v>749</v>
      </c>
      <c r="BA128" s="105">
        <v>494</v>
      </c>
      <c r="BB128" s="105">
        <v>124</v>
      </c>
      <c r="BC128" s="105">
        <v>46</v>
      </c>
      <c r="BD128" s="105">
        <v>1026</v>
      </c>
      <c r="BE128" s="105">
        <v>608</v>
      </c>
      <c r="BF128" s="105">
        <v>1384</v>
      </c>
      <c r="BG128" s="105">
        <v>233</v>
      </c>
      <c r="BH128" s="105">
        <v>345</v>
      </c>
      <c r="BI128" s="105">
        <v>133</v>
      </c>
      <c r="BJ128" s="105">
        <v>91</v>
      </c>
      <c r="BK128" s="105">
        <v>229</v>
      </c>
      <c r="BL128" s="105">
        <v>423</v>
      </c>
      <c r="BM128" s="105">
        <v>587</v>
      </c>
      <c r="BN128" s="105"/>
      <c r="BO128" s="105"/>
      <c r="BP128" s="105">
        <v>461</v>
      </c>
      <c r="BQ128" s="105">
        <v>279</v>
      </c>
      <c r="BR128" s="105"/>
      <c r="BS128" s="105">
        <v>140</v>
      </c>
      <c r="BT128" s="105">
        <v>116</v>
      </c>
      <c r="BU128" s="105">
        <v>92</v>
      </c>
      <c r="BV128" s="105">
        <v>81</v>
      </c>
      <c r="BW128" s="105">
        <v>310</v>
      </c>
      <c r="BX128" s="105">
        <v>240</v>
      </c>
      <c r="BY128" s="105">
        <v>35</v>
      </c>
      <c r="BZ128" s="139">
        <f t="shared" si="122"/>
        <v>-0.940374787052811</v>
      </c>
      <c r="CA128" s="139">
        <f t="shared" si="123"/>
        <v>-0.854166666666667</v>
      </c>
      <c r="CB128" s="140">
        <f t="shared" si="124"/>
        <v>0</v>
      </c>
      <c r="CC128" s="140">
        <f t="shared" si="157"/>
        <v>11167</v>
      </c>
      <c r="CD128" s="140">
        <f t="shared" si="158"/>
        <v>11870</v>
      </c>
      <c r="CE128" s="141">
        <f t="shared" si="125"/>
        <v>6264</v>
      </c>
      <c r="CF128" s="141">
        <f t="shared" si="126"/>
        <v>5967</v>
      </c>
      <c r="CG128" s="141">
        <f t="shared" si="127"/>
        <v>2408</v>
      </c>
      <c r="CH128" s="141">
        <f t="shared" si="128"/>
        <v>585</v>
      </c>
      <c r="CI128" s="142">
        <f t="shared" si="159"/>
        <v>2972</v>
      </c>
      <c r="CJ128" s="142">
        <f t="shared" si="160"/>
        <v>5145</v>
      </c>
      <c r="CK128" s="143">
        <f t="shared" si="161"/>
        <v>1463</v>
      </c>
      <c r="CL128" s="105">
        <f t="shared" si="162"/>
        <v>1432</v>
      </c>
      <c r="CM128" s="105">
        <f t="shared" si="163"/>
        <v>1075</v>
      </c>
      <c r="CN128" s="105">
        <f t="shared" si="164"/>
        <v>2294</v>
      </c>
      <c r="CO128" s="105">
        <f t="shared" si="165"/>
        <v>1977</v>
      </c>
      <c r="CP128" s="105">
        <f t="shared" si="166"/>
        <v>1196</v>
      </c>
      <c r="CQ128" s="105">
        <f t="shared" si="185"/>
        <v>2225</v>
      </c>
      <c r="CR128" s="105">
        <f t="shared" si="184"/>
        <v>569</v>
      </c>
      <c r="CS128" s="105">
        <f t="shared" si="183"/>
        <v>1239</v>
      </c>
      <c r="CT128" s="105">
        <f t="shared" si="116"/>
        <v>461</v>
      </c>
      <c r="CU128" s="105">
        <f t="shared" si="117"/>
        <v>419</v>
      </c>
      <c r="CV128" s="105">
        <f t="shared" si="118"/>
        <v>289</v>
      </c>
      <c r="CW128" s="139">
        <f t="shared" si="119"/>
        <v>-0.492091388400703</v>
      </c>
      <c r="CX128" s="139">
        <f t="shared" si="120"/>
        <v>-0.310262529832936</v>
      </c>
      <c r="CY128" s="131"/>
      <c r="CZ128" s="138" t="s">
        <v>1143</v>
      </c>
      <c r="DA128" s="138" t="s">
        <v>1143</v>
      </c>
      <c r="DB128" s="105"/>
      <c r="DC128" s="105"/>
      <c r="DD128" s="105"/>
      <c r="DE128" s="105"/>
      <c r="DF128" s="105"/>
      <c r="DG128" s="105"/>
      <c r="DH128" s="105"/>
      <c r="DI128" s="105"/>
      <c r="DJ128" s="105"/>
      <c r="DK128" s="105"/>
      <c r="DL128" s="105"/>
      <c r="DM128" s="105"/>
      <c r="DN128" s="105"/>
      <c r="DO128" s="105"/>
      <c r="DP128" s="105"/>
      <c r="DQ128" s="105"/>
      <c r="DR128" s="105"/>
      <c r="DS128" s="105"/>
      <c r="DT128" s="105"/>
      <c r="DU128" s="105"/>
      <c r="DV128" s="105"/>
      <c r="DW128" s="105"/>
      <c r="DX128" s="105"/>
      <c r="DY128" s="105"/>
      <c r="DZ128" s="105"/>
      <c r="EA128" s="105"/>
      <c r="EB128" s="105"/>
      <c r="EC128" s="105"/>
      <c r="ED128" s="105"/>
      <c r="EE128" s="105"/>
      <c r="EF128" s="105"/>
      <c r="EG128" s="105"/>
      <c r="EH128" s="105"/>
      <c r="EI128" s="105"/>
      <c r="EJ128" s="105"/>
      <c r="EK128" s="105"/>
      <c r="EL128" s="105"/>
      <c r="EM128" s="105"/>
      <c r="EN128" s="105"/>
      <c r="EO128" s="105"/>
      <c r="EP128" s="105"/>
      <c r="EQ128" s="105"/>
      <c r="ER128" s="105"/>
      <c r="ES128" s="105"/>
      <c r="ET128" s="105"/>
      <c r="EU128" s="105"/>
      <c r="EV128" s="105">
        <v>561</v>
      </c>
      <c r="EW128" s="105">
        <v>1460</v>
      </c>
      <c r="EX128" s="105">
        <v>14</v>
      </c>
      <c r="EY128" s="105">
        <v>16</v>
      </c>
      <c r="EZ128" s="105"/>
      <c r="FA128" s="105">
        <v>453</v>
      </c>
      <c r="FB128" s="105">
        <v>350</v>
      </c>
      <c r="FC128" s="105">
        <v>235</v>
      </c>
      <c r="FD128" s="105">
        <v>240</v>
      </c>
      <c r="FE128" s="105">
        <v>309</v>
      </c>
      <c r="FF128" s="105">
        <v>9</v>
      </c>
      <c r="FG128" s="105">
        <v>151</v>
      </c>
      <c r="FH128" s="105">
        <v>19</v>
      </c>
      <c r="FI128" s="105">
        <v>2460</v>
      </c>
      <c r="FJ128" s="105">
        <v>18</v>
      </c>
      <c r="FK128" s="105">
        <v>23</v>
      </c>
      <c r="FL128" s="105">
        <v>18</v>
      </c>
      <c r="FM128" s="105">
        <v>189</v>
      </c>
      <c r="FN128" s="105">
        <v>184</v>
      </c>
      <c r="FO128" s="105">
        <v>50</v>
      </c>
      <c r="FP128" s="105">
        <v>100</v>
      </c>
      <c r="FQ128" s="105">
        <v>90</v>
      </c>
      <c r="FR128" s="105">
        <v>102</v>
      </c>
      <c r="FS128" s="105">
        <v>114</v>
      </c>
      <c r="FT128" s="105">
        <v>208</v>
      </c>
      <c r="FU128" s="105">
        <v>355</v>
      </c>
      <c r="FV128" s="105">
        <v>385</v>
      </c>
      <c r="FW128" s="105">
        <v>44</v>
      </c>
      <c r="FX128" s="105">
        <v>83</v>
      </c>
      <c r="FY128" s="144">
        <f t="shared" si="129"/>
        <v>5.61111111111111</v>
      </c>
      <c r="FZ128" s="144">
        <f t="shared" si="130"/>
        <v>0.886363636363636</v>
      </c>
      <c r="GA128" s="140">
        <f t="shared" si="131"/>
        <v>0</v>
      </c>
      <c r="GB128" s="140">
        <v>0</v>
      </c>
      <c r="GC128" s="140">
        <v>0</v>
      </c>
      <c r="GD128" s="141">
        <f t="shared" si="132"/>
        <v>2021</v>
      </c>
      <c r="GE128" s="141">
        <f t="shared" si="133"/>
        <v>4256</v>
      </c>
      <c r="GF128" s="141">
        <f t="shared" si="134"/>
        <v>1451</v>
      </c>
      <c r="GG128" s="141">
        <f t="shared" si="135"/>
        <v>512</v>
      </c>
      <c r="GH128" s="142">
        <v>0</v>
      </c>
      <c r="GI128" s="142">
        <v>0</v>
      </c>
      <c r="GJ128" s="142">
        <v>0</v>
      </c>
      <c r="GK128" s="143">
        <v>0</v>
      </c>
      <c r="GL128" s="105">
        <v>0</v>
      </c>
      <c r="GM128" s="105">
        <v>0</v>
      </c>
      <c r="GN128" s="105">
        <v>2021</v>
      </c>
      <c r="GO128" s="105">
        <v>30</v>
      </c>
      <c r="GP128" s="105">
        <v>1038</v>
      </c>
      <c r="GQ128" s="105">
        <f t="shared" si="179"/>
        <v>558</v>
      </c>
      <c r="GR128" s="105">
        <f>SUM(FG128:FI128)</f>
        <v>2630</v>
      </c>
      <c r="GS128" s="105">
        <f t="shared" si="180"/>
        <v>59</v>
      </c>
      <c r="GT128" s="105">
        <f t="shared" si="150"/>
        <v>423</v>
      </c>
      <c r="GU128" s="105">
        <f t="shared" si="151"/>
        <v>292</v>
      </c>
      <c r="GV128" s="105">
        <f t="shared" si="136"/>
        <v>677</v>
      </c>
      <c r="GW128" s="139">
        <f t="shared" si="176"/>
        <v>-0.742585551330798</v>
      </c>
      <c r="GX128" s="139">
        <f t="shared" si="177"/>
        <v>1.31849315068493</v>
      </c>
      <c r="GY128" s="147"/>
    </row>
    <row r="129" ht="15" spans="2:207">
      <c r="B129" s="145" t="s">
        <v>1121</v>
      </c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>
        <v>111</v>
      </c>
      <c r="BE129" s="105">
        <v>188</v>
      </c>
      <c r="BF129" s="105">
        <v>153</v>
      </c>
      <c r="BG129" s="105">
        <v>326</v>
      </c>
      <c r="BH129" s="105">
        <v>313</v>
      </c>
      <c r="BI129" s="105">
        <v>218</v>
      </c>
      <c r="BJ129" s="105">
        <v>420</v>
      </c>
      <c r="BK129" s="105">
        <v>97</v>
      </c>
      <c r="BL129" s="105">
        <v>258</v>
      </c>
      <c r="BM129" s="105">
        <v>131</v>
      </c>
      <c r="BN129" s="105"/>
      <c r="BO129" s="105"/>
      <c r="BP129" s="105">
        <v>289</v>
      </c>
      <c r="BQ129" s="105">
        <v>322</v>
      </c>
      <c r="BR129" s="105"/>
      <c r="BS129" s="105">
        <v>610</v>
      </c>
      <c r="BT129" s="105">
        <v>607</v>
      </c>
      <c r="BU129" s="105">
        <v>564</v>
      </c>
      <c r="BV129" s="105">
        <v>941</v>
      </c>
      <c r="BW129" s="105">
        <v>456</v>
      </c>
      <c r="BX129" s="105">
        <v>129</v>
      </c>
      <c r="BY129" s="105">
        <v>263</v>
      </c>
      <c r="BZ129" s="139">
        <f t="shared" si="122"/>
        <v>1.00763358778626</v>
      </c>
      <c r="CA129" s="139">
        <f t="shared" si="123"/>
        <v>1.03875968992248</v>
      </c>
      <c r="CB129" s="140">
        <f t="shared" si="124"/>
        <v>0</v>
      </c>
      <c r="CC129" s="140">
        <f t="shared" si="157"/>
        <v>0</v>
      </c>
      <c r="CD129" s="140">
        <f t="shared" si="158"/>
        <v>0</v>
      </c>
      <c r="CE129" s="141">
        <f t="shared" si="125"/>
        <v>0</v>
      </c>
      <c r="CF129" s="141">
        <f t="shared" si="126"/>
        <v>1729</v>
      </c>
      <c r="CG129" s="141">
        <f t="shared" si="127"/>
        <v>3819</v>
      </c>
      <c r="CH129" s="141">
        <f t="shared" si="128"/>
        <v>848</v>
      </c>
      <c r="CI129" s="142">
        <f t="shared" si="159"/>
        <v>0</v>
      </c>
      <c r="CJ129" s="142">
        <f t="shared" si="160"/>
        <v>0</v>
      </c>
      <c r="CK129" s="143">
        <f t="shared" si="161"/>
        <v>0</v>
      </c>
      <c r="CL129" s="105">
        <f t="shared" si="162"/>
        <v>0</v>
      </c>
      <c r="CM129" s="105">
        <f t="shared" si="163"/>
        <v>0</v>
      </c>
      <c r="CN129" s="105">
        <f t="shared" si="164"/>
        <v>0</v>
      </c>
      <c r="CO129" s="105" t="str">
        <f t="shared" si="165"/>
        <v/>
      </c>
      <c r="CP129" s="105">
        <f t="shared" si="166"/>
        <v>111</v>
      </c>
      <c r="CQ129" s="105">
        <f t="shared" si="185"/>
        <v>667</v>
      </c>
      <c r="CR129" s="105">
        <f t="shared" si="184"/>
        <v>951</v>
      </c>
      <c r="CS129" s="105">
        <f t="shared" si="183"/>
        <v>486</v>
      </c>
      <c r="CT129" s="105">
        <f t="shared" si="116"/>
        <v>289</v>
      </c>
      <c r="CU129" s="105">
        <f t="shared" si="117"/>
        <v>932</v>
      </c>
      <c r="CV129" s="105">
        <f t="shared" si="118"/>
        <v>2112</v>
      </c>
      <c r="CW129" s="139">
        <f t="shared" si="119"/>
        <v>1.22082018927445</v>
      </c>
      <c r="CX129" s="139">
        <f t="shared" si="120"/>
        <v>1.26609442060086</v>
      </c>
      <c r="CY129" s="131"/>
      <c r="CZ129" s="138" t="s">
        <v>1144</v>
      </c>
      <c r="DA129" s="138" t="s">
        <v>1144</v>
      </c>
      <c r="DB129" s="105"/>
      <c r="DC129" s="105"/>
      <c r="DD129" s="105"/>
      <c r="DE129" s="105"/>
      <c r="DF129" s="105"/>
      <c r="DG129" s="105"/>
      <c r="DH129" s="105"/>
      <c r="DI129" s="105"/>
      <c r="DJ129" s="105"/>
      <c r="DK129" s="105"/>
      <c r="DL129" s="105"/>
      <c r="DM129" s="105"/>
      <c r="DN129" s="105"/>
      <c r="DO129" s="105"/>
      <c r="DP129" s="105"/>
      <c r="DQ129" s="105"/>
      <c r="DR129" s="105"/>
      <c r="DS129" s="105"/>
      <c r="DT129" s="105"/>
      <c r="DU129" s="105"/>
      <c r="DV129" s="105"/>
      <c r="DW129" s="105"/>
      <c r="DX129" s="105"/>
      <c r="DY129" s="105"/>
      <c r="DZ129" s="105"/>
      <c r="EA129" s="105"/>
      <c r="EB129" s="105"/>
      <c r="EC129" s="105"/>
      <c r="ED129" s="105"/>
      <c r="EE129" s="105"/>
      <c r="EF129" s="105"/>
      <c r="EG129" s="105"/>
      <c r="EH129" s="105">
        <v>140</v>
      </c>
      <c r="EI129" s="105">
        <v>492</v>
      </c>
      <c r="EJ129" s="105">
        <v>349</v>
      </c>
      <c r="EK129" s="105">
        <v>323</v>
      </c>
      <c r="EL129" s="105">
        <v>156</v>
      </c>
      <c r="EM129" s="105">
        <v>56</v>
      </c>
      <c r="EN129" s="105">
        <v>190</v>
      </c>
      <c r="EO129" s="105">
        <v>141</v>
      </c>
      <c r="EP129" s="105">
        <v>149</v>
      </c>
      <c r="EQ129" s="105">
        <v>92</v>
      </c>
      <c r="ER129" s="105"/>
      <c r="ES129" s="105">
        <v>24</v>
      </c>
      <c r="ET129" s="105">
        <v>11</v>
      </c>
      <c r="EU129" s="105">
        <v>33</v>
      </c>
      <c r="EV129" s="105">
        <v>50</v>
      </c>
      <c r="EW129" s="105">
        <v>121</v>
      </c>
      <c r="EX129" s="105">
        <v>40</v>
      </c>
      <c r="EY129" s="105">
        <v>55</v>
      </c>
      <c r="EZ129" s="105">
        <v>35</v>
      </c>
      <c r="FA129" s="105">
        <v>20</v>
      </c>
      <c r="FB129" s="105">
        <v>9</v>
      </c>
      <c r="FC129" s="105">
        <v>1</v>
      </c>
      <c r="FD129" s="105">
        <v>4</v>
      </c>
      <c r="FE129" s="105">
        <v>2</v>
      </c>
      <c r="FF129" s="105">
        <v>9</v>
      </c>
      <c r="FG129" s="105">
        <v>6</v>
      </c>
      <c r="FH129" s="105">
        <v>110</v>
      </c>
      <c r="FI129" s="105">
        <v>9</v>
      </c>
      <c r="FJ129" s="105">
        <v>1</v>
      </c>
      <c r="FK129" s="105">
        <v>2</v>
      </c>
      <c r="FL129" s="105">
        <v>0</v>
      </c>
      <c r="FM129" s="105">
        <v>0</v>
      </c>
      <c r="FN129" s="105">
        <v>0</v>
      </c>
      <c r="FO129" s="105">
        <v>0</v>
      </c>
      <c r="FP129" s="105">
        <v>0</v>
      </c>
      <c r="FQ129" s="105">
        <v>0</v>
      </c>
      <c r="FR129" s="105">
        <v>1770</v>
      </c>
      <c r="FS129" s="105">
        <v>828</v>
      </c>
      <c r="FT129" s="105">
        <v>1037</v>
      </c>
      <c r="FU129" s="105">
        <v>1240</v>
      </c>
      <c r="FV129" s="105">
        <v>271</v>
      </c>
      <c r="FW129" s="105">
        <v>295</v>
      </c>
      <c r="FX129" s="105">
        <v>257</v>
      </c>
      <c r="FY129" s="144" t="str">
        <f t="shared" si="129"/>
        <v/>
      </c>
      <c r="FZ129" s="144">
        <f t="shared" si="130"/>
        <v>-0.128813559322034</v>
      </c>
      <c r="GA129" s="140">
        <f t="shared" si="131"/>
        <v>0</v>
      </c>
      <c r="GB129" s="140">
        <v>0</v>
      </c>
      <c r="GC129" s="140">
        <v>1304</v>
      </c>
      <c r="GD129" s="141">
        <f t="shared" si="132"/>
        <v>1023</v>
      </c>
      <c r="GE129" s="141">
        <f t="shared" si="133"/>
        <v>300</v>
      </c>
      <c r="GF129" s="141">
        <f t="shared" si="134"/>
        <v>4878</v>
      </c>
      <c r="GG129" s="141">
        <f t="shared" si="135"/>
        <v>823</v>
      </c>
      <c r="GH129" s="142">
        <v>0</v>
      </c>
      <c r="GI129" s="142">
        <v>140</v>
      </c>
      <c r="GJ129" s="142">
        <v>1164</v>
      </c>
      <c r="GK129" s="143">
        <v>402</v>
      </c>
      <c r="GL129" s="105">
        <v>382</v>
      </c>
      <c r="GM129" s="105">
        <v>35</v>
      </c>
      <c r="GN129" s="105">
        <v>204</v>
      </c>
      <c r="GO129" s="105">
        <v>130</v>
      </c>
      <c r="GP129" s="105">
        <v>30</v>
      </c>
      <c r="GQ129" s="105">
        <f t="shared" si="179"/>
        <v>15</v>
      </c>
      <c r="GR129" s="105">
        <f>SUM(FG129:FI129)</f>
        <v>125</v>
      </c>
      <c r="GS129" s="105">
        <f t="shared" si="180"/>
        <v>3</v>
      </c>
      <c r="GT129" s="105">
        <f t="shared" si="150"/>
        <v>0</v>
      </c>
      <c r="GU129" s="105">
        <f t="shared" si="151"/>
        <v>1770</v>
      </c>
      <c r="GV129" s="105">
        <f t="shared" si="136"/>
        <v>3105</v>
      </c>
      <c r="GW129" s="139">
        <f t="shared" si="176"/>
        <v>23.84</v>
      </c>
      <c r="GX129" s="139">
        <f t="shared" si="177"/>
        <v>0.754237288135593</v>
      </c>
      <c r="GY129" s="147"/>
    </row>
    <row r="130" ht="15" spans="2:207">
      <c r="B130" s="138" t="s">
        <v>1004</v>
      </c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>
        <v>248</v>
      </c>
      <c r="AX130" s="105">
        <v>187</v>
      </c>
      <c r="AY130" s="105">
        <v>76</v>
      </c>
      <c r="AZ130" s="105">
        <v>100</v>
      </c>
      <c r="BA130" s="105">
        <v>151</v>
      </c>
      <c r="BB130" s="105">
        <v>107</v>
      </c>
      <c r="BC130" s="105">
        <v>394</v>
      </c>
      <c r="BD130" s="105">
        <v>622</v>
      </c>
      <c r="BE130" s="105">
        <v>420</v>
      </c>
      <c r="BF130" s="105">
        <v>528</v>
      </c>
      <c r="BG130" s="105">
        <v>351</v>
      </c>
      <c r="BH130" s="105">
        <v>299</v>
      </c>
      <c r="BI130" s="105">
        <v>511</v>
      </c>
      <c r="BJ130" s="105">
        <v>590</v>
      </c>
      <c r="BK130" s="105">
        <v>37</v>
      </c>
      <c r="BL130" s="105">
        <v>0</v>
      </c>
      <c r="BM130" s="105">
        <v>0</v>
      </c>
      <c r="BN130" s="105"/>
      <c r="BO130" s="105"/>
      <c r="BP130" s="105">
        <v>0</v>
      </c>
      <c r="BQ130" s="105">
        <v>0</v>
      </c>
      <c r="BR130" s="105"/>
      <c r="BS130" s="105">
        <v>0</v>
      </c>
      <c r="BT130" s="105">
        <v>0</v>
      </c>
      <c r="BU130" s="105">
        <v>0</v>
      </c>
      <c r="BV130" s="105">
        <v>0</v>
      </c>
      <c r="BW130" s="105">
        <v>0</v>
      </c>
      <c r="BX130" s="105">
        <v>0</v>
      </c>
      <c r="BY130" s="105">
        <v>0</v>
      </c>
      <c r="BZ130" s="139" t="str">
        <f t="shared" si="122"/>
        <v/>
      </c>
      <c r="CA130" s="139" t="str">
        <f t="shared" si="123"/>
        <v/>
      </c>
      <c r="CB130" s="140">
        <f t="shared" si="124"/>
        <v>0</v>
      </c>
      <c r="CC130" s="140">
        <f t="shared" si="157"/>
        <v>0</v>
      </c>
      <c r="CD130" s="140">
        <f t="shared" si="158"/>
        <v>0</v>
      </c>
      <c r="CE130" s="141">
        <f t="shared" si="125"/>
        <v>435</v>
      </c>
      <c r="CF130" s="141">
        <f t="shared" si="126"/>
        <v>4149</v>
      </c>
      <c r="CG130" s="141">
        <f t="shared" si="127"/>
        <v>37</v>
      </c>
      <c r="CH130" s="141">
        <f t="shared" si="128"/>
        <v>0</v>
      </c>
      <c r="CI130" s="142">
        <f t="shared" si="159"/>
        <v>0</v>
      </c>
      <c r="CJ130" s="142">
        <f t="shared" si="160"/>
        <v>0</v>
      </c>
      <c r="CK130" s="143">
        <f t="shared" si="161"/>
        <v>0</v>
      </c>
      <c r="CL130" s="105">
        <f t="shared" si="162"/>
        <v>0</v>
      </c>
      <c r="CM130" s="105">
        <f t="shared" si="163"/>
        <v>0</v>
      </c>
      <c r="CN130" s="105">
        <f t="shared" si="164"/>
        <v>435</v>
      </c>
      <c r="CO130" s="105">
        <f t="shared" si="165"/>
        <v>327</v>
      </c>
      <c r="CP130" s="105">
        <f t="shared" si="166"/>
        <v>1123</v>
      </c>
      <c r="CQ130" s="105">
        <f t="shared" si="185"/>
        <v>1299</v>
      </c>
      <c r="CR130" s="105">
        <f t="shared" si="184"/>
        <v>1400</v>
      </c>
      <c r="CS130" s="105">
        <f t="shared" si="183"/>
        <v>37</v>
      </c>
      <c r="CT130" s="105">
        <f t="shared" si="116"/>
        <v>0</v>
      </c>
      <c r="CU130" s="105">
        <f t="shared" si="117"/>
        <v>0</v>
      </c>
      <c r="CV130" s="105">
        <f t="shared" si="118"/>
        <v>0</v>
      </c>
      <c r="CW130" s="139" t="str">
        <f t="shared" si="119"/>
        <v/>
      </c>
      <c r="CX130" s="139" t="str">
        <f t="shared" si="120"/>
        <v/>
      </c>
      <c r="CY130" s="131"/>
      <c r="CZ130" s="138" t="s">
        <v>1145</v>
      </c>
      <c r="DA130" s="138" t="s">
        <v>1145</v>
      </c>
      <c r="DB130" s="105"/>
      <c r="DC130" s="105"/>
      <c r="DD130" s="105"/>
      <c r="DE130" s="105"/>
      <c r="DF130" s="105"/>
      <c r="DG130" s="105"/>
      <c r="DH130" s="105"/>
      <c r="DI130" s="105"/>
      <c r="DJ130" s="105"/>
      <c r="DK130" s="105"/>
      <c r="DL130" s="105"/>
      <c r="DM130" s="105"/>
      <c r="DN130" s="105"/>
      <c r="DO130" s="105"/>
      <c r="DP130" s="105"/>
      <c r="DQ130" s="105"/>
      <c r="DR130" s="105"/>
      <c r="DS130" s="105"/>
      <c r="DT130" s="105"/>
      <c r="DU130" s="105"/>
      <c r="DV130" s="105"/>
      <c r="DW130" s="105"/>
      <c r="DX130" s="105"/>
      <c r="DY130" s="105"/>
      <c r="DZ130" s="105"/>
      <c r="EA130" s="105"/>
      <c r="EB130" s="105"/>
      <c r="EC130" s="105"/>
      <c r="ED130" s="105"/>
      <c r="EE130" s="105"/>
      <c r="EF130" s="105">
        <v>574</v>
      </c>
      <c r="EG130" s="105">
        <v>10</v>
      </c>
      <c r="EH130" s="105">
        <v>30</v>
      </c>
      <c r="EI130" s="105">
        <v>18</v>
      </c>
      <c r="EJ130" s="105">
        <v>95</v>
      </c>
      <c r="EK130" s="105">
        <v>307</v>
      </c>
      <c r="EL130" s="105">
        <v>18</v>
      </c>
      <c r="EM130" s="105">
        <v>2</v>
      </c>
      <c r="EN130" s="105"/>
      <c r="EO130" s="105">
        <v>7</v>
      </c>
      <c r="EP130" s="105">
        <v>51</v>
      </c>
      <c r="EQ130" s="105">
        <v>2</v>
      </c>
      <c r="ER130" s="105">
        <v>4</v>
      </c>
      <c r="ES130" s="105">
        <v>31</v>
      </c>
      <c r="ET130" s="105">
        <v>43</v>
      </c>
      <c r="EU130" s="105">
        <v>155</v>
      </c>
      <c r="EV130" s="105">
        <v>65</v>
      </c>
      <c r="EW130" s="105">
        <v>57</v>
      </c>
      <c r="EX130" s="105">
        <v>19</v>
      </c>
      <c r="EY130" s="105">
        <v>131</v>
      </c>
      <c r="EZ130" s="105"/>
      <c r="FA130" s="105"/>
      <c r="FB130" s="105"/>
      <c r="FC130" s="105"/>
      <c r="FD130" s="105">
        <v>200</v>
      </c>
      <c r="FE130" s="105">
        <v>205</v>
      </c>
      <c r="FF130" s="105">
        <v>3</v>
      </c>
      <c r="FG130" s="105"/>
      <c r="FH130" s="105"/>
      <c r="FI130" s="105"/>
      <c r="FJ130" s="105">
        <v>0</v>
      </c>
      <c r="FK130" s="105">
        <v>0</v>
      </c>
      <c r="FL130" s="105">
        <v>0</v>
      </c>
      <c r="FM130" s="105">
        <v>0</v>
      </c>
      <c r="FN130" s="105">
        <v>0</v>
      </c>
      <c r="FO130" s="105">
        <v>0</v>
      </c>
      <c r="FP130" s="105">
        <v>0</v>
      </c>
      <c r="FQ130" s="105">
        <v>0</v>
      </c>
      <c r="FR130" s="105">
        <v>0</v>
      </c>
      <c r="FS130" s="105">
        <v>0</v>
      </c>
      <c r="FT130" s="105">
        <v>0</v>
      </c>
      <c r="FU130" s="105">
        <v>0</v>
      </c>
      <c r="FV130" s="105">
        <v>0</v>
      </c>
      <c r="FW130" s="105">
        <v>0</v>
      </c>
      <c r="FX130" s="105">
        <v>0</v>
      </c>
      <c r="FY130" s="144" t="str">
        <f t="shared" si="129"/>
        <v/>
      </c>
      <c r="FZ130" s="144" t="str">
        <f t="shared" si="130"/>
        <v/>
      </c>
      <c r="GA130" s="140">
        <f t="shared" si="131"/>
        <v>0</v>
      </c>
      <c r="GB130" s="140">
        <v>0</v>
      </c>
      <c r="GC130" s="140">
        <v>1034</v>
      </c>
      <c r="GD130" s="141">
        <f t="shared" si="132"/>
        <v>435</v>
      </c>
      <c r="GE130" s="141">
        <f t="shared" si="133"/>
        <v>558</v>
      </c>
      <c r="GF130" s="141">
        <f t="shared" si="134"/>
        <v>0</v>
      </c>
      <c r="GG130" s="141">
        <f t="shared" si="135"/>
        <v>0</v>
      </c>
      <c r="GH130" s="142">
        <v>0</v>
      </c>
      <c r="GI130" s="142">
        <v>614</v>
      </c>
      <c r="GJ130" s="142">
        <v>420</v>
      </c>
      <c r="GK130" s="143">
        <v>20</v>
      </c>
      <c r="GL130" s="105">
        <v>60</v>
      </c>
      <c r="GM130" s="105">
        <v>78</v>
      </c>
      <c r="GN130" s="105">
        <v>277</v>
      </c>
      <c r="GO130" s="105">
        <v>150</v>
      </c>
      <c r="GP130" s="105" t="s">
        <v>956</v>
      </c>
      <c r="GQ130" s="105">
        <f t="shared" si="179"/>
        <v>408</v>
      </c>
      <c r="GR130" s="105"/>
      <c r="GS130" s="105">
        <f t="shared" si="180"/>
        <v>0</v>
      </c>
      <c r="GT130" s="105">
        <f t="shared" si="150"/>
        <v>0</v>
      </c>
      <c r="GU130" s="105">
        <f t="shared" si="151"/>
        <v>0</v>
      </c>
      <c r="GV130" s="105">
        <f t="shared" si="136"/>
        <v>0</v>
      </c>
      <c r="GW130" s="139" t="str">
        <f t="shared" si="176"/>
        <v/>
      </c>
      <c r="GX130" s="139" t="str">
        <f t="shared" si="177"/>
        <v/>
      </c>
      <c r="GY130" s="147"/>
    </row>
    <row r="131" ht="15" spans="2:207">
      <c r="B131" s="138" t="s">
        <v>1122</v>
      </c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>
        <v>62</v>
      </c>
      <c r="BB131" s="105"/>
      <c r="BC131" s="105">
        <v>97</v>
      </c>
      <c r="BD131" s="105">
        <v>125</v>
      </c>
      <c r="BE131" s="105">
        <v>261</v>
      </c>
      <c r="BF131" s="105">
        <v>338</v>
      </c>
      <c r="BG131" s="105">
        <v>324</v>
      </c>
      <c r="BH131" s="105">
        <v>290</v>
      </c>
      <c r="BI131" s="105">
        <v>132</v>
      </c>
      <c r="BJ131" s="105">
        <v>92</v>
      </c>
      <c r="BK131" s="105">
        <v>70</v>
      </c>
      <c r="BL131" s="105">
        <v>114</v>
      </c>
      <c r="BM131" s="105">
        <v>260</v>
      </c>
      <c r="BN131" s="105">
        <v>455</v>
      </c>
      <c r="BO131" s="105">
        <v>602</v>
      </c>
      <c r="BP131" s="105">
        <v>618</v>
      </c>
      <c r="BQ131" s="105">
        <v>425</v>
      </c>
      <c r="BR131" s="105">
        <v>357</v>
      </c>
      <c r="BS131" s="105">
        <v>510</v>
      </c>
      <c r="BT131" s="105">
        <v>405</v>
      </c>
      <c r="BU131" s="105">
        <v>600</v>
      </c>
      <c r="BV131" s="105">
        <v>791</v>
      </c>
      <c r="BW131" s="105">
        <v>330</v>
      </c>
      <c r="BX131" s="105">
        <v>260</v>
      </c>
      <c r="BY131" s="105">
        <v>390</v>
      </c>
      <c r="BZ131" s="139">
        <f t="shared" si="122"/>
        <v>0.5</v>
      </c>
      <c r="CA131" s="139">
        <f t="shared" si="123"/>
        <v>0.5</v>
      </c>
      <c r="CB131" s="140">
        <f t="shared" si="124"/>
        <v>0</v>
      </c>
      <c r="CC131" s="140">
        <f t="shared" si="157"/>
        <v>0</v>
      </c>
      <c r="CD131" s="140">
        <f t="shared" si="158"/>
        <v>0</v>
      </c>
      <c r="CE131" s="141">
        <f t="shared" si="125"/>
        <v>0</v>
      </c>
      <c r="CF131" s="141">
        <f t="shared" si="126"/>
        <v>1721</v>
      </c>
      <c r="CG131" s="141">
        <f t="shared" si="127"/>
        <v>5207</v>
      </c>
      <c r="CH131" s="141">
        <f t="shared" si="128"/>
        <v>980</v>
      </c>
      <c r="CI131" s="142">
        <f t="shared" si="159"/>
        <v>0</v>
      </c>
      <c r="CJ131" s="142">
        <f t="shared" si="160"/>
        <v>0</v>
      </c>
      <c r="CK131" s="143">
        <f t="shared" si="161"/>
        <v>0</v>
      </c>
      <c r="CL131" s="105">
        <f t="shared" si="162"/>
        <v>0</v>
      </c>
      <c r="CM131" s="105">
        <f t="shared" si="163"/>
        <v>0</v>
      </c>
      <c r="CN131" s="105">
        <f t="shared" si="164"/>
        <v>0</v>
      </c>
      <c r="CO131" s="105">
        <f t="shared" si="165"/>
        <v>62</v>
      </c>
      <c r="CP131" s="105">
        <f t="shared" si="166"/>
        <v>222</v>
      </c>
      <c r="CQ131" s="105">
        <f t="shared" si="185"/>
        <v>923</v>
      </c>
      <c r="CR131" s="105">
        <f t="shared" si="184"/>
        <v>514</v>
      </c>
      <c r="CS131" s="105">
        <f t="shared" si="183"/>
        <v>444</v>
      </c>
      <c r="CT131" s="105">
        <f t="shared" ref="CT131:CT194" si="186">SUM(BN131:BP131)</f>
        <v>1675</v>
      </c>
      <c r="CU131" s="105">
        <f t="shared" ref="CU131:CU194" si="187">SUM(BQ131:BS131)</f>
        <v>1292</v>
      </c>
      <c r="CV131" s="105">
        <f t="shared" ref="CV131:CV194" si="188">SUM(BT131:BV131)</f>
        <v>1796</v>
      </c>
      <c r="CW131" s="139">
        <f t="shared" ref="CW131:CW194" si="189">IFERROR(IF(CV131/CR131-1=-1,"",CV131/CR131-1),"")</f>
        <v>2.49416342412451</v>
      </c>
      <c r="CX131" s="139">
        <f t="shared" ref="CX131:CX194" si="190">IFERROR(IF(CV131/CU131-1=-1,"",CV131/CU131-1),"")</f>
        <v>0.390092879256966</v>
      </c>
      <c r="CY131" s="131"/>
      <c r="CZ131" s="138" t="s">
        <v>264</v>
      </c>
      <c r="DA131" s="138" t="s">
        <v>264</v>
      </c>
      <c r="DB131" s="105"/>
      <c r="DC131" s="105"/>
      <c r="DD131" s="105"/>
      <c r="DE131" s="105"/>
      <c r="DF131" s="105"/>
      <c r="DG131" s="105"/>
      <c r="DH131" s="105"/>
      <c r="DI131" s="105"/>
      <c r="DJ131" s="105"/>
      <c r="DK131" s="105"/>
      <c r="DL131" s="105"/>
      <c r="DM131" s="105"/>
      <c r="DN131" s="105"/>
      <c r="DO131" s="105"/>
      <c r="DP131" s="105"/>
      <c r="DQ131" s="105"/>
      <c r="DR131" s="105"/>
      <c r="DS131" s="105"/>
      <c r="DT131" s="105"/>
      <c r="DU131" s="105"/>
      <c r="DV131" s="105"/>
      <c r="DW131" s="105"/>
      <c r="DX131" s="105"/>
      <c r="DY131" s="105"/>
      <c r="DZ131" s="105"/>
      <c r="EA131" s="105"/>
      <c r="EB131" s="105"/>
      <c r="EC131" s="105"/>
      <c r="ED131" s="105">
        <v>22</v>
      </c>
      <c r="EE131" s="105">
        <v>102</v>
      </c>
      <c r="EF131" s="105">
        <v>178</v>
      </c>
      <c r="EG131" s="105">
        <v>206</v>
      </c>
      <c r="EH131" s="105">
        <v>54</v>
      </c>
      <c r="EI131" s="105"/>
      <c r="EJ131" s="105">
        <v>3</v>
      </c>
      <c r="EK131" s="105">
        <v>28</v>
      </c>
      <c r="EL131" s="105">
        <v>17</v>
      </c>
      <c r="EM131" s="105">
        <v>5</v>
      </c>
      <c r="EN131" s="105">
        <v>19</v>
      </c>
      <c r="EO131" s="105">
        <v>4</v>
      </c>
      <c r="EP131" s="105"/>
      <c r="EQ131" s="105"/>
      <c r="ER131" s="105"/>
      <c r="ES131" s="105"/>
      <c r="ET131" s="105">
        <v>9</v>
      </c>
      <c r="EU131" s="105">
        <v>21</v>
      </c>
      <c r="EV131" s="105">
        <v>60</v>
      </c>
      <c r="EW131" s="105">
        <v>57</v>
      </c>
      <c r="EX131" s="105"/>
      <c r="EY131" s="105">
        <v>17</v>
      </c>
      <c r="EZ131" s="105">
        <v>12</v>
      </c>
      <c r="FA131" s="105">
        <v>8</v>
      </c>
      <c r="FB131" s="105">
        <v>4</v>
      </c>
      <c r="FC131" s="105">
        <v>7</v>
      </c>
      <c r="FD131" s="105">
        <v>9</v>
      </c>
      <c r="FE131" s="105">
        <v>4</v>
      </c>
      <c r="FF131" s="105">
        <v>3</v>
      </c>
      <c r="FG131" s="105">
        <v>1</v>
      </c>
      <c r="FH131" s="105">
        <v>4</v>
      </c>
      <c r="FI131" s="105"/>
      <c r="FJ131" s="105">
        <v>0</v>
      </c>
      <c r="FK131" s="105">
        <v>0</v>
      </c>
      <c r="FL131" s="105">
        <v>2</v>
      </c>
      <c r="FM131" s="105">
        <v>4</v>
      </c>
      <c r="FN131" s="105">
        <v>2</v>
      </c>
      <c r="FO131" s="105">
        <v>0</v>
      </c>
      <c r="FP131" s="105">
        <v>0</v>
      </c>
      <c r="FQ131" s="105">
        <v>0</v>
      </c>
      <c r="FR131" s="105">
        <v>2</v>
      </c>
      <c r="FS131" s="105">
        <v>5</v>
      </c>
      <c r="FT131" s="105">
        <v>2</v>
      </c>
      <c r="FU131" s="105">
        <v>2</v>
      </c>
      <c r="FV131" s="105">
        <v>6</v>
      </c>
      <c r="FW131" s="105">
        <v>0</v>
      </c>
      <c r="FX131" s="105">
        <v>1</v>
      </c>
      <c r="FY131" s="144">
        <f t="shared" si="129"/>
        <v>1.5</v>
      </c>
      <c r="FZ131" s="144" t="str">
        <f t="shared" si="130"/>
        <v/>
      </c>
      <c r="GA131" s="140">
        <f t="shared" si="131"/>
        <v>0</v>
      </c>
      <c r="GB131" s="140">
        <v>0</v>
      </c>
      <c r="GC131" s="140">
        <v>593</v>
      </c>
      <c r="GD131" s="141">
        <f t="shared" si="132"/>
        <v>192</v>
      </c>
      <c r="GE131" s="141">
        <f t="shared" si="133"/>
        <v>69</v>
      </c>
      <c r="GF131" s="141">
        <f t="shared" si="134"/>
        <v>19</v>
      </c>
      <c r="GG131" s="141">
        <f t="shared" si="135"/>
        <v>7</v>
      </c>
      <c r="GH131" s="142">
        <v>124</v>
      </c>
      <c r="GI131" s="142">
        <v>438</v>
      </c>
      <c r="GJ131" s="142">
        <v>31</v>
      </c>
      <c r="GK131" s="143">
        <v>41</v>
      </c>
      <c r="GL131" s="105">
        <v>4</v>
      </c>
      <c r="GM131" s="105">
        <v>9</v>
      </c>
      <c r="GN131" s="105">
        <v>138</v>
      </c>
      <c r="GO131" s="105">
        <v>29</v>
      </c>
      <c r="GP131" s="105">
        <v>19</v>
      </c>
      <c r="GQ131" s="105">
        <f t="shared" si="179"/>
        <v>16</v>
      </c>
      <c r="GR131" s="105"/>
      <c r="GS131" s="105">
        <f t="shared" si="180"/>
        <v>2</v>
      </c>
      <c r="GT131" s="105">
        <f t="shared" si="150"/>
        <v>6</v>
      </c>
      <c r="GU131" s="105">
        <f t="shared" si="151"/>
        <v>2</v>
      </c>
      <c r="GV131" s="105">
        <f t="shared" si="136"/>
        <v>9</v>
      </c>
      <c r="GW131" s="139" t="str">
        <f t="shared" si="176"/>
        <v/>
      </c>
      <c r="GX131" s="139">
        <f t="shared" si="177"/>
        <v>3.5</v>
      </c>
      <c r="GY131" s="147"/>
    </row>
    <row r="132" ht="15" spans="2:207">
      <c r="B132" s="138" t="s">
        <v>1002</v>
      </c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>
        <v>519</v>
      </c>
      <c r="BB132" s="105">
        <v>1001</v>
      </c>
      <c r="BC132" s="105">
        <v>1110</v>
      </c>
      <c r="BD132" s="105">
        <v>1003</v>
      </c>
      <c r="BE132" s="105">
        <v>1025</v>
      </c>
      <c r="BF132" s="105">
        <v>813</v>
      </c>
      <c r="BG132" s="105">
        <v>358</v>
      </c>
      <c r="BH132" s="105">
        <v>282</v>
      </c>
      <c r="BI132" s="105">
        <v>277</v>
      </c>
      <c r="BJ132" s="105">
        <v>275</v>
      </c>
      <c r="BK132" s="105">
        <v>123</v>
      </c>
      <c r="BL132" s="105">
        <v>115</v>
      </c>
      <c r="BM132" s="105">
        <v>211</v>
      </c>
      <c r="BN132" s="105"/>
      <c r="BO132" s="105"/>
      <c r="BP132" s="105">
        <v>1005</v>
      </c>
      <c r="BQ132" s="105">
        <v>1006</v>
      </c>
      <c r="BR132" s="105"/>
      <c r="BS132" s="105">
        <v>505</v>
      </c>
      <c r="BT132" s="105">
        <v>394</v>
      </c>
      <c r="BU132" s="105">
        <v>180</v>
      </c>
      <c r="BV132" s="105">
        <v>214</v>
      </c>
      <c r="BW132" s="105">
        <v>165</v>
      </c>
      <c r="BX132" s="105">
        <v>132</v>
      </c>
      <c r="BY132" s="105">
        <v>436</v>
      </c>
      <c r="BZ132" s="139">
        <f t="shared" ref="BZ132:BZ195" si="191">IFERROR(IF(BY132/BM132-1=-1,"",BY132/BM132-1),"")</f>
        <v>1.06635071090047</v>
      </c>
      <c r="CA132" s="139">
        <f t="shared" ref="CA132:CA195" si="192">IFERROR(IF(BY132/BX132-1=-1,"",BY132/BX132-1),"")</f>
        <v>2.3030303030303</v>
      </c>
      <c r="CB132" s="140">
        <f t="shared" ref="CB132:CB195" si="193">SUM(C132:N133)</f>
        <v>0</v>
      </c>
      <c r="CC132" s="140">
        <f t="shared" si="157"/>
        <v>0</v>
      </c>
      <c r="CD132" s="140">
        <f t="shared" si="158"/>
        <v>0</v>
      </c>
      <c r="CE132" s="141">
        <f t="shared" ref="CE132:CE195" si="194">SUM(CK132:CN132)</f>
        <v>0</v>
      </c>
      <c r="CF132" s="141">
        <f t="shared" ref="CF132:CF195" si="195">SUM(CO132:CR132)</f>
        <v>6663</v>
      </c>
      <c r="CG132" s="141">
        <f t="shared" ref="CG132:CG195" si="196">SUM(CS132:CV132)</f>
        <v>3753</v>
      </c>
      <c r="CH132" s="141">
        <f t="shared" ref="CH132:CH195" si="197">SUM(BW132:BY132)</f>
        <v>733</v>
      </c>
      <c r="CI132" s="142">
        <f t="shared" si="159"/>
        <v>0</v>
      </c>
      <c r="CJ132" s="142">
        <f t="shared" si="160"/>
        <v>0</v>
      </c>
      <c r="CK132" s="143">
        <f t="shared" si="161"/>
        <v>0</v>
      </c>
      <c r="CL132" s="105">
        <f t="shared" si="162"/>
        <v>0</v>
      </c>
      <c r="CM132" s="105">
        <f t="shared" si="163"/>
        <v>0</v>
      </c>
      <c r="CN132" s="105">
        <f t="shared" si="164"/>
        <v>0</v>
      </c>
      <c r="CO132" s="105">
        <f t="shared" si="165"/>
        <v>519</v>
      </c>
      <c r="CP132" s="105">
        <f t="shared" si="166"/>
        <v>3114</v>
      </c>
      <c r="CQ132" s="105">
        <f t="shared" si="185"/>
        <v>2196</v>
      </c>
      <c r="CR132" s="105">
        <f t="shared" si="184"/>
        <v>834</v>
      </c>
      <c r="CS132" s="105">
        <f t="shared" si="183"/>
        <v>449</v>
      </c>
      <c r="CT132" s="105">
        <f t="shared" si="186"/>
        <v>1005</v>
      </c>
      <c r="CU132" s="105">
        <f t="shared" si="187"/>
        <v>1511</v>
      </c>
      <c r="CV132" s="105">
        <f t="shared" si="188"/>
        <v>788</v>
      </c>
      <c r="CW132" s="139">
        <f t="shared" si="189"/>
        <v>-0.0551558752997602</v>
      </c>
      <c r="CX132" s="139">
        <f t="shared" si="190"/>
        <v>-0.478491065519523</v>
      </c>
      <c r="CY132" s="131"/>
      <c r="CZ132" s="138" t="s">
        <v>1146</v>
      </c>
      <c r="DA132" s="138" t="s">
        <v>1146</v>
      </c>
      <c r="DB132" s="105"/>
      <c r="DC132" s="105"/>
      <c r="DD132" s="105"/>
      <c r="DE132" s="105"/>
      <c r="DF132" s="105"/>
      <c r="DG132" s="105"/>
      <c r="DH132" s="105"/>
      <c r="DI132" s="105"/>
      <c r="DJ132" s="105"/>
      <c r="DK132" s="105"/>
      <c r="DL132" s="105"/>
      <c r="DM132" s="105"/>
      <c r="DN132" s="105"/>
      <c r="DO132" s="105"/>
      <c r="DP132" s="105"/>
      <c r="DQ132" s="105"/>
      <c r="DR132" s="105"/>
      <c r="DS132" s="105"/>
      <c r="DT132" s="105"/>
      <c r="DU132" s="105"/>
      <c r="DV132" s="105"/>
      <c r="DW132" s="105"/>
      <c r="DX132" s="105"/>
      <c r="DY132" s="105"/>
      <c r="DZ132" s="105"/>
      <c r="EA132" s="105"/>
      <c r="EB132" s="105"/>
      <c r="EC132" s="105"/>
      <c r="ED132" s="105"/>
      <c r="EE132" s="105"/>
      <c r="EF132" s="105">
        <v>141</v>
      </c>
      <c r="EG132" s="105"/>
      <c r="EH132" s="105">
        <v>97</v>
      </c>
      <c r="EI132" s="105">
        <v>152</v>
      </c>
      <c r="EJ132" s="105">
        <v>194</v>
      </c>
      <c r="EK132" s="105">
        <v>319</v>
      </c>
      <c r="EL132" s="105">
        <v>118</v>
      </c>
      <c r="EM132" s="105">
        <v>106</v>
      </c>
      <c r="EN132" s="105">
        <v>172</v>
      </c>
      <c r="EO132" s="105">
        <v>62</v>
      </c>
      <c r="EP132" s="105">
        <v>422</v>
      </c>
      <c r="EQ132" s="105">
        <v>135</v>
      </c>
      <c r="ER132" s="105">
        <v>197</v>
      </c>
      <c r="ES132" s="105">
        <v>117</v>
      </c>
      <c r="ET132" s="105">
        <v>1245</v>
      </c>
      <c r="EU132" s="105">
        <v>154</v>
      </c>
      <c r="EV132" s="105">
        <v>108</v>
      </c>
      <c r="EW132" s="105">
        <v>59</v>
      </c>
      <c r="EX132" s="105">
        <v>18</v>
      </c>
      <c r="EY132" s="105">
        <v>63</v>
      </c>
      <c r="EZ132" s="105">
        <v>64</v>
      </c>
      <c r="FA132" s="105">
        <v>42</v>
      </c>
      <c r="FB132" s="105">
        <v>123</v>
      </c>
      <c r="FC132" s="105">
        <v>204</v>
      </c>
      <c r="FD132" s="105">
        <v>52</v>
      </c>
      <c r="FE132" s="105">
        <v>41</v>
      </c>
      <c r="FF132" s="105">
        <v>1</v>
      </c>
      <c r="FG132" s="105">
        <v>13</v>
      </c>
      <c r="FH132" s="105">
        <v>1</v>
      </c>
      <c r="FI132" s="105"/>
      <c r="FJ132" s="105">
        <v>0</v>
      </c>
      <c r="FK132" s="105">
        <v>0</v>
      </c>
      <c r="FL132" s="105">
        <v>12</v>
      </c>
      <c r="FM132" s="105">
        <v>5</v>
      </c>
      <c r="FN132" s="105">
        <v>1</v>
      </c>
      <c r="FO132" s="105">
        <v>0</v>
      </c>
      <c r="FP132" s="105">
        <v>0</v>
      </c>
      <c r="FQ132" s="105">
        <v>0</v>
      </c>
      <c r="FR132" s="105">
        <v>0</v>
      </c>
      <c r="FS132" s="105">
        <v>0</v>
      </c>
      <c r="FT132" s="105">
        <v>0</v>
      </c>
      <c r="FU132" s="105">
        <v>0</v>
      </c>
      <c r="FV132" s="105">
        <v>0</v>
      </c>
      <c r="FW132" s="105">
        <v>0</v>
      </c>
      <c r="FX132" s="105">
        <v>0</v>
      </c>
      <c r="FY132" s="144" t="str">
        <f t="shared" ref="FY132:FY195" si="198">IFERROR(IF(FX132/FL132-1=-1,"",FX132/FL132--1),"")</f>
        <v/>
      </c>
      <c r="FZ132" s="144" t="str">
        <f t="shared" ref="FZ132:FZ195" si="199">IFERROR(IF(FX132/FW132-1=-1,"",FX132/FW132-1),"")</f>
        <v/>
      </c>
      <c r="GA132" s="140">
        <f t="shared" ref="GA132:GA195" si="200">SUM(DB132:DM132)</f>
        <v>0</v>
      </c>
      <c r="GB132" s="140">
        <v>0</v>
      </c>
      <c r="GC132" s="140">
        <v>903</v>
      </c>
      <c r="GD132" s="141">
        <f t="shared" ref="GD132:GD195" si="201">SUM(EL132:EW132)</f>
        <v>2895</v>
      </c>
      <c r="GE132" s="141">
        <f t="shared" ref="GE132:GE195" si="202">SUM(EX132:FI132)</f>
        <v>622</v>
      </c>
      <c r="GF132" s="141">
        <f t="shared" ref="GF132:GF195" si="203">SUM(GS132:GV132)</f>
        <v>18</v>
      </c>
      <c r="GG132" s="141">
        <f t="shared" ref="GG132:GG195" si="204">SUM(FV132:FX132)</f>
        <v>0</v>
      </c>
      <c r="GH132" s="142">
        <v>0</v>
      </c>
      <c r="GI132" s="142">
        <v>238</v>
      </c>
      <c r="GJ132" s="142">
        <v>665</v>
      </c>
      <c r="GK132" s="143">
        <v>396</v>
      </c>
      <c r="GL132" s="105">
        <v>619</v>
      </c>
      <c r="GM132" s="105">
        <v>1559</v>
      </c>
      <c r="GN132" s="105">
        <v>321</v>
      </c>
      <c r="GO132" s="105">
        <v>145</v>
      </c>
      <c r="GP132" s="105">
        <v>369</v>
      </c>
      <c r="GQ132" s="105">
        <f t="shared" si="179"/>
        <v>94</v>
      </c>
      <c r="GR132" s="105"/>
      <c r="GS132" s="105">
        <f t="shared" si="180"/>
        <v>12</v>
      </c>
      <c r="GT132" s="105">
        <f t="shared" si="150"/>
        <v>6</v>
      </c>
      <c r="GU132" s="105">
        <f t="shared" si="151"/>
        <v>0</v>
      </c>
      <c r="GV132" s="105">
        <f t="shared" ref="GV132:GV195" si="205">SUM(FS132:FU132)</f>
        <v>0</v>
      </c>
      <c r="GW132" s="139" t="str">
        <f t="shared" si="176"/>
        <v/>
      </c>
      <c r="GX132" s="139" t="str">
        <f t="shared" si="177"/>
        <v/>
      </c>
      <c r="GY132" s="147"/>
    </row>
    <row r="133" ht="15" spans="2:207">
      <c r="B133" s="138" t="s">
        <v>68</v>
      </c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>
        <v>455</v>
      </c>
      <c r="BD133" s="105">
        <v>792</v>
      </c>
      <c r="BE133" s="105">
        <v>520</v>
      </c>
      <c r="BF133" s="105">
        <v>331</v>
      </c>
      <c r="BG133" s="105">
        <v>272</v>
      </c>
      <c r="BH133" s="105">
        <v>278</v>
      </c>
      <c r="BI133" s="105">
        <v>677</v>
      </c>
      <c r="BJ133" s="105">
        <v>1535</v>
      </c>
      <c r="BK133" s="105">
        <v>3</v>
      </c>
      <c r="BL133" s="105">
        <v>84</v>
      </c>
      <c r="BM133" s="105">
        <v>283</v>
      </c>
      <c r="BN133" s="105">
        <v>115</v>
      </c>
      <c r="BO133" s="105">
        <v>46</v>
      </c>
      <c r="BP133" s="105">
        <v>77</v>
      </c>
      <c r="BQ133" s="105">
        <v>341</v>
      </c>
      <c r="BR133" s="105">
        <v>515</v>
      </c>
      <c r="BS133" s="105">
        <v>120</v>
      </c>
      <c r="BT133" s="105">
        <v>81</v>
      </c>
      <c r="BU133" s="105">
        <v>52</v>
      </c>
      <c r="BV133" s="105">
        <v>576</v>
      </c>
      <c r="BW133" s="105">
        <v>159</v>
      </c>
      <c r="BX133" s="105">
        <v>84</v>
      </c>
      <c r="BY133" s="105">
        <v>22</v>
      </c>
      <c r="BZ133" s="139">
        <f t="shared" si="191"/>
        <v>-0.92226148409894</v>
      </c>
      <c r="CA133" s="139">
        <f t="shared" si="192"/>
        <v>-0.738095238095238</v>
      </c>
      <c r="CB133" s="140">
        <f t="shared" si="193"/>
        <v>0</v>
      </c>
      <c r="CC133" s="140">
        <f t="shared" si="157"/>
        <v>0</v>
      </c>
      <c r="CD133" s="140">
        <f t="shared" si="158"/>
        <v>0</v>
      </c>
      <c r="CE133" s="141">
        <f t="shared" si="194"/>
        <v>0</v>
      </c>
      <c r="CF133" s="141">
        <f t="shared" si="195"/>
        <v>4860</v>
      </c>
      <c r="CG133" s="141">
        <f t="shared" si="196"/>
        <v>2293</v>
      </c>
      <c r="CH133" s="141">
        <f t="shared" si="197"/>
        <v>265</v>
      </c>
      <c r="CI133" s="142">
        <f t="shared" si="159"/>
        <v>0</v>
      </c>
      <c r="CJ133" s="142">
        <f t="shared" si="160"/>
        <v>0</v>
      </c>
      <c r="CK133" s="143">
        <f t="shared" si="161"/>
        <v>0</v>
      </c>
      <c r="CL133" s="105">
        <f t="shared" si="162"/>
        <v>0</v>
      </c>
      <c r="CM133" s="105">
        <f t="shared" si="163"/>
        <v>0</v>
      </c>
      <c r="CN133" s="105">
        <f t="shared" si="164"/>
        <v>0</v>
      </c>
      <c r="CO133" s="105" t="str">
        <f t="shared" si="165"/>
        <v/>
      </c>
      <c r="CP133" s="105">
        <f t="shared" si="166"/>
        <v>1247</v>
      </c>
      <c r="CQ133" s="105">
        <f t="shared" si="185"/>
        <v>1123</v>
      </c>
      <c r="CR133" s="105">
        <f t="shared" si="184"/>
        <v>2490</v>
      </c>
      <c r="CS133" s="105">
        <f t="shared" si="183"/>
        <v>370</v>
      </c>
      <c r="CT133" s="105">
        <f t="shared" si="186"/>
        <v>238</v>
      </c>
      <c r="CU133" s="105">
        <f t="shared" si="187"/>
        <v>976</v>
      </c>
      <c r="CV133" s="105">
        <f t="shared" si="188"/>
        <v>709</v>
      </c>
      <c r="CW133" s="139">
        <f t="shared" si="189"/>
        <v>-0.715261044176707</v>
      </c>
      <c r="CX133" s="139">
        <f t="shared" si="190"/>
        <v>-0.273565573770492</v>
      </c>
      <c r="CY133" s="131"/>
      <c r="CZ133" s="138" t="s">
        <v>1147</v>
      </c>
      <c r="DA133" s="138" t="s">
        <v>1147</v>
      </c>
      <c r="DB133" s="105"/>
      <c r="DC133" s="105"/>
      <c r="DD133" s="105"/>
      <c r="DE133" s="105"/>
      <c r="DF133" s="105"/>
      <c r="DG133" s="105"/>
      <c r="DH133" s="105"/>
      <c r="DI133" s="105"/>
      <c r="DJ133" s="105"/>
      <c r="DK133" s="105"/>
      <c r="DL133" s="105"/>
      <c r="DM133" s="105"/>
      <c r="DN133" s="105"/>
      <c r="DO133" s="105"/>
      <c r="DP133" s="105"/>
      <c r="DQ133" s="105"/>
      <c r="DR133" s="105"/>
      <c r="DS133" s="105"/>
      <c r="DT133" s="105"/>
      <c r="DU133" s="105"/>
      <c r="DV133" s="105"/>
      <c r="DW133" s="105"/>
      <c r="DX133" s="105"/>
      <c r="DY133" s="105"/>
      <c r="DZ133" s="105"/>
      <c r="EA133" s="105"/>
      <c r="EB133" s="105"/>
      <c r="EC133" s="105"/>
      <c r="ED133" s="105"/>
      <c r="EE133" s="105"/>
      <c r="EF133" s="105"/>
      <c r="EG133" s="105"/>
      <c r="EH133" s="105"/>
      <c r="EI133" s="105"/>
      <c r="EJ133" s="105"/>
      <c r="EK133" s="105"/>
      <c r="EL133" s="105"/>
      <c r="EM133" s="105"/>
      <c r="EN133" s="105"/>
      <c r="EO133" s="105"/>
      <c r="EP133" s="105"/>
      <c r="EQ133" s="105"/>
      <c r="ER133" s="105"/>
      <c r="ES133" s="105"/>
      <c r="ET133" s="105"/>
      <c r="EU133" s="105"/>
      <c r="EV133" s="105"/>
      <c r="EW133" s="105"/>
      <c r="EX133" s="105"/>
      <c r="EY133" s="105">
        <v>379</v>
      </c>
      <c r="EZ133" s="105">
        <v>261</v>
      </c>
      <c r="FA133" s="105">
        <v>361</v>
      </c>
      <c r="FB133" s="105">
        <v>606</v>
      </c>
      <c r="FC133" s="105">
        <v>618</v>
      </c>
      <c r="FD133" s="105">
        <v>623</v>
      </c>
      <c r="FE133" s="105"/>
      <c r="FF133" s="105"/>
      <c r="FG133" s="105">
        <v>205</v>
      </c>
      <c r="FH133" s="105">
        <v>654</v>
      </c>
      <c r="FI133" s="105">
        <v>885</v>
      </c>
      <c r="FJ133" s="105">
        <v>337</v>
      </c>
      <c r="FK133" s="105">
        <v>0</v>
      </c>
      <c r="FL133" s="105">
        <v>225</v>
      </c>
      <c r="FM133" s="105">
        <v>176</v>
      </c>
      <c r="FN133" s="105">
        <v>148</v>
      </c>
      <c r="FO133" s="105">
        <v>168</v>
      </c>
      <c r="FP133" s="105">
        <v>100</v>
      </c>
      <c r="FQ133" s="105">
        <v>160</v>
      </c>
      <c r="FR133" s="105">
        <v>180</v>
      </c>
      <c r="FS133" s="105">
        <v>164</v>
      </c>
      <c r="FT133" s="105">
        <v>182</v>
      </c>
      <c r="FU133" s="105">
        <v>0</v>
      </c>
      <c r="FV133" s="105">
        <v>0</v>
      </c>
      <c r="FW133" s="105">
        <v>0</v>
      </c>
      <c r="FX133" s="105">
        <v>0</v>
      </c>
      <c r="FY133" s="144" t="str">
        <f t="shared" si="198"/>
        <v/>
      </c>
      <c r="FZ133" s="144" t="str">
        <f t="shared" si="199"/>
        <v/>
      </c>
      <c r="GA133" s="140">
        <f t="shared" si="200"/>
        <v>0</v>
      </c>
      <c r="GB133" s="140">
        <v>0</v>
      </c>
      <c r="GC133" s="140">
        <v>0</v>
      </c>
      <c r="GD133" s="141">
        <f t="shared" si="201"/>
        <v>0</v>
      </c>
      <c r="GE133" s="141">
        <f t="shared" si="202"/>
        <v>4592</v>
      </c>
      <c r="GF133" s="141">
        <f t="shared" si="203"/>
        <v>1840</v>
      </c>
      <c r="GG133" s="141">
        <f t="shared" si="204"/>
        <v>0</v>
      </c>
      <c r="GH133" s="142">
        <v>0</v>
      </c>
      <c r="GI133" s="142">
        <v>0</v>
      </c>
      <c r="GJ133" s="142">
        <v>0</v>
      </c>
      <c r="GK133" s="143">
        <v>0</v>
      </c>
      <c r="GL133" s="105">
        <v>0</v>
      </c>
      <c r="GM133" s="105">
        <v>0</v>
      </c>
      <c r="GN133" s="105">
        <v>0</v>
      </c>
      <c r="GO133" s="105">
        <v>640</v>
      </c>
      <c r="GP133" s="105">
        <v>1585</v>
      </c>
      <c r="GQ133" s="105">
        <f t="shared" si="179"/>
        <v>623</v>
      </c>
      <c r="GR133" s="105">
        <f>SUM(FG133:FI133)</f>
        <v>1744</v>
      </c>
      <c r="GS133" s="105">
        <f t="shared" si="180"/>
        <v>562</v>
      </c>
      <c r="GT133" s="105">
        <f t="shared" si="150"/>
        <v>492</v>
      </c>
      <c r="GU133" s="105">
        <f t="shared" si="151"/>
        <v>440</v>
      </c>
      <c r="GV133" s="105">
        <f t="shared" si="205"/>
        <v>346</v>
      </c>
      <c r="GW133" s="139">
        <f t="shared" si="176"/>
        <v>-0.801605504587156</v>
      </c>
      <c r="GX133" s="139">
        <f t="shared" si="177"/>
        <v>-0.213636363636364</v>
      </c>
      <c r="GY133" s="147"/>
    </row>
    <row r="134" ht="15" spans="2:207">
      <c r="B134" s="138" t="s">
        <v>177</v>
      </c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>
        <v>323</v>
      </c>
      <c r="Y134" s="105">
        <v>508</v>
      </c>
      <c r="Z134" s="105">
        <v>510</v>
      </c>
      <c r="AA134" s="105">
        <v>301</v>
      </c>
      <c r="AB134" s="105">
        <v>150</v>
      </c>
      <c r="AC134" s="105">
        <v>501</v>
      </c>
      <c r="AD134" s="105">
        <v>364</v>
      </c>
      <c r="AE134" s="105">
        <v>192</v>
      </c>
      <c r="AF134" s="105">
        <v>165</v>
      </c>
      <c r="AG134" s="105">
        <v>239</v>
      </c>
      <c r="AH134" s="105">
        <v>82</v>
      </c>
      <c r="AI134" s="105">
        <v>145</v>
      </c>
      <c r="AJ134" s="105">
        <v>377</v>
      </c>
      <c r="AK134" s="105">
        <v>105</v>
      </c>
      <c r="AL134" s="105">
        <v>123</v>
      </c>
      <c r="AM134" s="105">
        <v>63</v>
      </c>
      <c r="AN134" s="105">
        <v>5</v>
      </c>
      <c r="AO134" s="105">
        <v>70</v>
      </c>
      <c r="AP134" s="105">
        <v>75</v>
      </c>
      <c r="AQ134" s="105">
        <v>52</v>
      </c>
      <c r="AR134" s="105">
        <v>38</v>
      </c>
      <c r="AS134" s="105">
        <v>142</v>
      </c>
      <c r="AT134" s="105">
        <v>97</v>
      </c>
      <c r="AU134" s="105">
        <v>103</v>
      </c>
      <c r="AV134" s="105">
        <v>179</v>
      </c>
      <c r="AW134" s="105">
        <v>116</v>
      </c>
      <c r="AX134" s="105">
        <v>57</v>
      </c>
      <c r="AY134" s="105">
        <v>339</v>
      </c>
      <c r="AZ134" s="105">
        <v>20</v>
      </c>
      <c r="BA134" s="105">
        <v>439</v>
      </c>
      <c r="BB134" s="105">
        <v>323</v>
      </c>
      <c r="BC134" s="105">
        <v>409</v>
      </c>
      <c r="BD134" s="105">
        <v>403</v>
      </c>
      <c r="BE134" s="105">
        <v>611</v>
      </c>
      <c r="BF134" s="105">
        <v>447</v>
      </c>
      <c r="BG134" s="105">
        <v>454</v>
      </c>
      <c r="BH134" s="105">
        <v>270</v>
      </c>
      <c r="BI134" s="105">
        <v>138</v>
      </c>
      <c r="BJ134" s="105">
        <v>137</v>
      </c>
      <c r="BK134" s="105">
        <v>6</v>
      </c>
      <c r="BL134" s="105">
        <v>13</v>
      </c>
      <c r="BM134" s="105">
        <v>11</v>
      </c>
      <c r="BN134" s="105"/>
      <c r="BO134" s="105"/>
      <c r="BP134" s="105">
        <v>57</v>
      </c>
      <c r="BQ134" s="105">
        <v>45</v>
      </c>
      <c r="BR134" s="105"/>
      <c r="BS134" s="105">
        <v>90</v>
      </c>
      <c r="BT134" s="105">
        <v>126</v>
      </c>
      <c r="BU134" s="105">
        <v>122</v>
      </c>
      <c r="BV134" s="105">
        <v>0</v>
      </c>
      <c r="BW134" s="105">
        <v>33</v>
      </c>
      <c r="BX134" s="105">
        <v>11</v>
      </c>
      <c r="BY134" s="105">
        <v>15</v>
      </c>
      <c r="BZ134" s="139">
        <f t="shared" si="191"/>
        <v>0.363636363636364</v>
      </c>
      <c r="CA134" s="139">
        <f t="shared" si="192"/>
        <v>0.363636363636364</v>
      </c>
      <c r="CB134" s="140">
        <f t="shared" si="193"/>
        <v>0</v>
      </c>
      <c r="CC134" s="140">
        <f t="shared" si="157"/>
        <v>1341</v>
      </c>
      <c r="CD134" s="140">
        <f t="shared" si="158"/>
        <v>2744</v>
      </c>
      <c r="CE134" s="141">
        <f t="shared" si="194"/>
        <v>997</v>
      </c>
      <c r="CF134" s="141">
        <f t="shared" si="195"/>
        <v>3990</v>
      </c>
      <c r="CG134" s="141">
        <f t="shared" si="196"/>
        <v>470</v>
      </c>
      <c r="CH134" s="141">
        <f t="shared" si="197"/>
        <v>59</v>
      </c>
      <c r="CI134" s="142">
        <f t="shared" si="159"/>
        <v>466</v>
      </c>
      <c r="CJ134" s="142">
        <f t="shared" si="160"/>
        <v>605</v>
      </c>
      <c r="CK134" s="143">
        <f t="shared" si="161"/>
        <v>138</v>
      </c>
      <c r="CL134" s="105">
        <f t="shared" si="162"/>
        <v>165</v>
      </c>
      <c r="CM134" s="105">
        <f t="shared" si="163"/>
        <v>342</v>
      </c>
      <c r="CN134" s="105">
        <f t="shared" si="164"/>
        <v>352</v>
      </c>
      <c r="CO134" s="105">
        <f t="shared" si="165"/>
        <v>798</v>
      </c>
      <c r="CP134" s="105">
        <f t="shared" si="166"/>
        <v>1135</v>
      </c>
      <c r="CQ134" s="105">
        <f t="shared" si="185"/>
        <v>1512</v>
      </c>
      <c r="CR134" s="105">
        <f t="shared" si="184"/>
        <v>545</v>
      </c>
      <c r="CS134" s="105">
        <f t="shared" si="183"/>
        <v>30</v>
      </c>
      <c r="CT134" s="105">
        <f t="shared" si="186"/>
        <v>57</v>
      </c>
      <c r="CU134" s="105">
        <f t="shared" si="187"/>
        <v>135</v>
      </c>
      <c r="CV134" s="105">
        <f t="shared" si="188"/>
        <v>248</v>
      </c>
      <c r="CW134" s="139">
        <f t="shared" si="189"/>
        <v>-0.544954128440367</v>
      </c>
      <c r="CX134" s="139">
        <f t="shared" si="190"/>
        <v>0.837037037037037</v>
      </c>
      <c r="CY134" s="131"/>
      <c r="CZ134" s="138" t="s">
        <v>1148</v>
      </c>
      <c r="DA134" s="138" t="s">
        <v>1148</v>
      </c>
      <c r="DB134" s="105"/>
      <c r="DC134" s="105"/>
      <c r="DD134" s="105"/>
      <c r="DE134" s="105"/>
      <c r="DF134" s="105"/>
      <c r="DG134" s="105"/>
      <c r="DH134" s="105"/>
      <c r="DI134" s="105"/>
      <c r="DJ134" s="105"/>
      <c r="DK134" s="105"/>
      <c r="DL134" s="105"/>
      <c r="DM134" s="105"/>
      <c r="DN134" s="105"/>
      <c r="DO134" s="105"/>
      <c r="DP134" s="105"/>
      <c r="DQ134" s="105"/>
      <c r="DR134" s="105"/>
      <c r="DS134" s="105"/>
      <c r="DT134" s="105"/>
      <c r="DU134" s="105"/>
      <c r="DV134" s="105"/>
      <c r="DW134" s="105"/>
      <c r="DX134" s="105"/>
      <c r="DY134" s="105"/>
      <c r="DZ134" s="105"/>
      <c r="EA134" s="105"/>
      <c r="EB134" s="105"/>
      <c r="EC134" s="105"/>
      <c r="ED134" s="105"/>
      <c r="EE134" s="105"/>
      <c r="EF134" s="105"/>
      <c r="EG134" s="105"/>
      <c r="EH134" s="105"/>
      <c r="EI134" s="105"/>
      <c r="EJ134" s="105"/>
      <c r="EK134" s="105"/>
      <c r="EL134" s="105"/>
      <c r="EM134" s="105"/>
      <c r="EN134" s="105"/>
      <c r="EO134" s="105"/>
      <c r="EP134" s="105"/>
      <c r="EQ134" s="105"/>
      <c r="ER134" s="105"/>
      <c r="ES134" s="105"/>
      <c r="ET134" s="105"/>
      <c r="EU134" s="105"/>
      <c r="EV134" s="105"/>
      <c r="EW134" s="105">
        <v>104</v>
      </c>
      <c r="EX134" s="105">
        <v>268</v>
      </c>
      <c r="EY134" s="105">
        <v>259</v>
      </c>
      <c r="EZ134" s="105">
        <v>262</v>
      </c>
      <c r="FA134" s="105">
        <v>368</v>
      </c>
      <c r="FB134" s="105">
        <v>484</v>
      </c>
      <c r="FC134" s="105">
        <v>476</v>
      </c>
      <c r="FD134" s="105">
        <v>584</v>
      </c>
      <c r="FE134" s="105"/>
      <c r="FF134" s="105"/>
      <c r="FG134" s="105"/>
      <c r="FH134" s="105"/>
      <c r="FI134" s="105"/>
      <c r="FJ134" s="105">
        <v>0</v>
      </c>
      <c r="FK134" s="105">
        <v>0</v>
      </c>
      <c r="FL134" s="105">
        <v>0</v>
      </c>
      <c r="FM134" s="105">
        <v>0</v>
      </c>
      <c r="FN134" s="105">
        <v>0</v>
      </c>
      <c r="FO134" s="105">
        <v>0</v>
      </c>
      <c r="FP134" s="105">
        <v>0</v>
      </c>
      <c r="FQ134" s="105">
        <v>0</v>
      </c>
      <c r="FR134" s="105">
        <v>0</v>
      </c>
      <c r="FS134" s="105">
        <v>0</v>
      </c>
      <c r="FT134" s="105">
        <v>0</v>
      </c>
      <c r="FU134" s="105">
        <v>0</v>
      </c>
      <c r="FV134" s="105">
        <v>0</v>
      </c>
      <c r="FW134" s="105">
        <v>0</v>
      </c>
      <c r="FX134" s="105">
        <v>0</v>
      </c>
      <c r="FY134" s="144" t="str">
        <f t="shared" si="198"/>
        <v/>
      </c>
      <c r="FZ134" s="144" t="str">
        <f t="shared" si="199"/>
        <v/>
      </c>
      <c r="GA134" s="140">
        <f t="shared" si="200"/>
        <v>0</v>
      </c>
      <c r="GB134" s="140">
        <v>0</v>
      </c>
      <c r="GC134" s="140">
        <v>0</v>
      </c>
      <c r="GD134" s="141">
        <f t="shared" si="201"/>
        <v>104</v>
      </c>
      <c r="GE134" s="141">
        <f t="shared" si="202"/>
        <v>2701</v>
      </c>
      <c r="GF134" s="141">
        <f t="shared" si="203"/>
        <v>0</v>
      </c>
      <c r="GG134" s="141">
        <f t="shared" si="204"/>
        <v>0</v>
      </c>
      <c r="GH134" s="142">
        <v>0</v>
      </c>
      <c r="GI134" s="142">
        <v>0</v>
      </c>
      <c r="GJ134" s="142">
        <v>0</v>
      </c>
      <c r="GK134" s="143">
        <v>0</v>
      </c>
      <c r="GL134" s="105">
        <v>0</v>
      </c>
      <c r="GM134" s="105">
        <v>0</v>
      </c>
      <c r="GN134" s="105">
        <v>104</v>
      </c>
      <c r="GO134" s="105">
        <v>789</v>
      </c>
      <c r="GP134" s="105">
        <v>1328</v>
      </c>
      <c r="GQ134" s="105">
        <f t="shared" si="179"/>
        <v>584</v>
      </c>
      <c r="GR134" s="105"/>
      <c r="GS134" s="105">
        <f t="shared" si="180"/>
        <v>0</v>
      </c>
      <c r="GT134" s="105">
        <f t="shared" ref="GT134:GT197" si="206">SUM(FM134:FO134)</f>
        <v>0</v>
      </c>
      <c r="GU134" s="105">
        <f t="shared" ref="GU134:GU197" si="207">SUM(FP134:FR134)</f>
        <v>0</v>
      </c>
      <c r="GV134" s="105">
        <f t="shared" si="205"/>
        <v>0</v>
      </c>
      <c r="GW134" s="139" t="str">
        <f t="shared" si="176"/>
        <v/>
      </c>
      <c r="GX134" s="139" t="str">
        <f t="shared" si="177"/>
        <v/>
      </c>
      <c r="GY134" s="147"/>
    </row>
    <row r="135" ht="15" spans="2:207">
      <c r="B135" s="138" t="s">
        <v>1103</v>
      </c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>
        <v>200</v>
      </c>
      <c r="AW135" s="105">
        <v>288</v>
      </c>
      <c r="AX135" s="105">
        <v>1080</v>
      </c>
      <c r="AY135" s="105">
        <v>565</v>
      </c>
      <c r="AZ135" s="105">
        <v>315</v>
      </c>
      <c r="BA135" s="105">
        <v>500</v>
      </c>
      <c r="BB135" s="105">
        <v>420</v>
      </c>
      <c r="BC135" s="105">
        <v>145</v>
      </c>
      <c r="BD135" s="105">
        <v>354</v>
      </c>
      <c r="BE135" s="105">
        <v>603</v>
      </c>
      <c r="BF135" s="105">
        <v>608</v>
      </c>
      <c r="BG135" s="105">
        <v>561</v>
      </c>
      <c r="BH135" s="105">
        <v>256</v>
      </c>
      <c r="BI135" s="105">
        <v>405</v>
      </c>
      <c r="BJ135" s="105">
        <v>425</v>
      </c>
      <c r="BK135" s="105">
        <v>162</v>
      </c>
      <c r="BL135" s="105">
        <v>127</v>
      </c>
      <c r="BM135" s="105">
        <v>0</v>
      </c>
      <c r="BN135" s="105"/>
      <c r="BO135" s="105"/>
      <c r="BP135" s="105">
        <v>0</v>
      </c>
      <c r="BQ135" s="105">
        <v>0</v>
      </c>
      <c r="BR135" s="105"/>
      <c r="BS135" s="105">
        <v>0</v>
      </c>
      <c r="BT135" s="105">
        <v>0</v>
      </c>
      <c r="BU135" s="105">
        <v>0</v>
      </c>
      <c r="BV135" s="105">
        <v>0</v>
      </c>
      <c r="BW135" s="105">
        <v>0</v>
      </c>
      <c r="BX135" s="105">
        <v>0</v>
      </c>
      <c r="BY135" s="105">
        <v>0</v>
      </c>
      <c r="BZ135" s="139" t="str">
        <f t="shared" si="191"/>
        <v/>
      </c>
      <c r="CA135" s="139" t="str">
        <f t="shared" si="192"/>
        <v/>
      </c>
      <c r="CB135" s="140">
        <f t="shared" si="193"/>
        <v>0</v>
      </c>
      <c r="CC135" s="140">
        <f t="shared" si="157"/>
        <v>0</v>
      </c>
      <c r="CD135" s="140">
        <f t="shared" si="158"/>
        <v>0</v>
      </c>
      <c r="CE135" s="141">
        <f t="shared" si="194"/>
        <v>1568</v>
      </c>
      <c r="CF135" s="141">
        <f t="shared" si="195"/>
        <v>5157</v>
      </c>
      <c r="CG135" s="141">
        <f t="shared" si="196"/>
        <v>289</v>
      </c>
      <c r="CH135" s="141">
        <f t="shared" si="197"/>
        <v>0</v>
      </c>
      <c r="CI135" s="142">
        <f t="shared" si="159"/>
        <v>0</v>
      </c>
      <c r="CJ135" s="142">
        <f t="shared" si="160"/>
        <v>0</v>
      </c>
      <c r="CK135" s="143">
        <f t="shared" si="161"/>
        <v>0</v>
      </c>
      <c r="CL135" s="105">
        <f t="shared" si="162"/>
        <v>0</v>
      </c>
      <c r="CM135" s="105">
        <f t="shared" si="163"/>
        <v>0</v>
      </c>
      <c r="CN135" s="105">
        <f t="shared" si="164"/>
        <v>1568</v>
      </c>
      <c r="CO135" s="105">
        <f t="shared" si="165"/>
        <v>1380</v>
      </c>
      <c r="CP135" s="105">
        <f t="shared" si="166"/>
        <v>919</v>
      </c>
      <c r="CQ135" s="105">
        <f t="shared" si="185"/>
        <v>1772</v>
      </c>
      <c r="CR135" s="105">
        <f t="shared" si="184"/>
        <v>1086</v>
      </c>
      <c r="CS135" s="105">
        <f t="shared" si="183"/>
        <v>289</v>
      </c>
      <c r="CT135" s="105">
        <f t="shared" si="186"/>
        <v>0</v>
      </c>
      <c r="CU135" s="105">
        <f t="shared" si="187"/>
        <v>0</v>
      </c>
      <c r="CV135" s="105">
        <f t="shared" si="188"/>
        <v>0</v>
      </c>
      <c r="CW135" s="139" t="str">
        <f t="shared" si="189"/>
        <v/>
      </c>
      <c r="CX135" s="139" t="str">
        <f t="shared" si="190"/>
        <v/>
      </c>
      <c r="CY135" s="131"/>
      <c r="CZ135" s="145" t="s">
        <v>1149</v>
      </c>
      <c r="DA135" s="145" t="s">
        <v>1149</v>
      </c>
      <c r="DB135" s="105"/>
      <c r="DC135" s="105"/>
      <c r="DD135" s="105"/>
      <c r="DE135" s="105"/>
      <c r="DF135" s="105"/>
      <c r="DG135" s="105"/>
      <c r="DH135" s="105"/>
      <c r="DI135" s="105"/>
      <c r="DJ135" s="105"/>
      <c r="DK135" s="105"/>
      <c r="DL135" s="105"/>
      <c r="DM135" s="105"/>
      <c r="DN135" s="105"/>
      <c r="DO135" s="105"/>
      <c r="DP135" s="105"/>
      <c r="DQ135" s="105"/>
      <c r="DR135" s="105"/>
      <c r="DS135" s="105"/>
      <c r="DT135" s="105"/>
      <c r="DU135" s="105"/>
      <c r="DV135" s="105"/>
      <c r="DW135" s="105"/>
      <c r="DX135" s="105"/>
      <c r="DY135" s="105"/>
      <c r="DZ135" s="105"/>
      <c r="EA135" s="105"/>
      <c r="EB135" s="105"/>
      <c r="EC135" s="105"/>
      <c r="ED135" s="105"/>
      <c r="EE135" s="105"/>
      <c r="EF135" s="105"/>
      <c r="EG135" s="105"/>
      <c r="EH135" s="105"/>
      <c r="EI135" s="105"/>
      <c r="EJ135" s="105"/>
      <c r="EK135" s="105"/>
      <c r="EL135" s="105"/>
      <c r="EM135" s="105"/>
      <c r="EN135" s="105"/>
      <c r="EO135" s="105"/>
      <c r="EP135" s="105"/>
      <c r="EQ135" s="105"/>
      <c r="ER135" s="105"/>
      <c r="ES135" s="105"/>
      <c r="ET135" s="105"/>
      <c r="EU135" s="105"/>
      <c r="EV135" s="105"/>
      <c r="EW135" s="105"/>
      <c r="EX135" s="105"/>
      <c r="EY135" s="105"/>
      <c r="EZ135" s="105"/>
      <c r="FA135" s="105">
        <v>28</v>
      </c>
      <c r="FB135" s="105">
        <v>63</v>
      </c>
      <c r="FC135" s="105">
        <v>125</v>
      </c>
      <c r="FD135" s="105">
        <v>792</v>
      </c>
      <c r="FE135" s="105"/>
      <c r="FF135" s="105"/>
      <c r="FG135" s="105"/>
      <c r="FH135" s="105"/>
      <c r="FI135" s="105"/>
      <c r="FJ135" s="105"/>
      <c r="FK135" s="105"/>
      <c r="FL135" s="105"/>
      <c r="FM135" s="105"/>
      <c r="FN135" s="105"/>
      <c r="FO135" s="105"/>
      <c r="FP135" s="105"/>
      <c r="FQ135" s="105"/>
      <c r="FR135" s="105"/>
      <c r="FS135" s="105"/>
      <c r="FT135" s="105">
        <v>0</v>
      </c>
      <c r="FU135" s="105">
        <v>0</v>
      </c>
      <c r="FV135" s="105">
        <v>0</v>
      </c>
      <c r="FW135" s="105" t="e">
        <v>#N/A</v>
      </c>
      <c r="FX135" s="105">
        <v>0</v>
      </c>
      <c r="FY135" s="144" t="str">
        <f t="shared" si="198"/>
        <v/>
      </c>
      <c r="FZ135" s="144" t="str">
        <f t="shared" si="199"/>
        <v/>
      </c>
      <c r="GA135" s="140">
        <f t="shared" si="200"/>
        <v>0</v>
      </c>
      <c r="GB135" s="140">
        <v>0</v>
      </c>
      <c r="GC135" s="140">
        <v>0</v>
      </c>
      <c r="GD135" s="141">
        <f t="shared" si="201"/>
        <v>0</v>
      </c>
      <c r="GE135" s="141">
        <f t="shared" si="202"/>
        <v>1008</v>
      </c>
      <c r="GF135" s="141">
        <f t="shared" si="203"/>
        <v>0</v>
      </c>
      <c r="GG135" s="141" t="e">
        <f t="shared" si="204"/>
        <v>#N/A</v>
      </c>
      <c r="GH135" s="142">
        <v>0</v>
      </c>
      <c r="GI135" s="142">
        <v>0</v>
      </c>
      <c r="GJ135" s="142">
        <v>0</v>
      </c>
      <c r="GK135" s="143">
        <v>0</v>
      </c>
      <c r="GL135" s="105">
        <v>0</v>
      </c>
      <c r="GM135" s="105">
        <v>0</v>
      </c>
      <c r="GN135" s="105">
        <v>0</v>
      </c>
      <c r="GO135" s="105" t="s">
        <v>956</v>
      </c>
      <c r="GP135" s="105">
        <v>216</v>
      </c>
      <c r="GQ135" s="105">
        <f t="shared" si="179"/>
        <v>792</v>
      </c>
      <c r="GR135" s="105"/>
      <c r="GS135" s="105"/>
      <c r="GT135" s="105">
        <f t="shared" si="206"/>
        <v>0</v>
      </c>
      <c r="GU135" s="105">
        <f t="shared" si="207"/>
        <v>0</v>
      </c>
      <c r="GV135" s="105">
        <f t="shared" si="205"/>
        <v>0</v>
      </c>
      <c r="GW135" s="139" t="str">
        <f t="shared" si="176"/>
        <v/>
      </c>
      <c r="GX135" s="139" t="str">
        <f t="shared" si="177"/>
        <v/>
      </c>
      <c r="GY135" s="147"/>
    </row>
    <row r="136" ht="15" spans="2:207">
      <c r="B136" s="138" t="s">
        <v>988</v>
      </c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>
        <v>895</v>
      </c>
      <c r="BH136" s="105">
        <v>251</v>
      </c>
      <c r="BI136" s="105">
        <v>545</v>
      </c>
      <c r="BJ136" s="105">
        <v>369</v>
      </c>
      <c r="BK136" s="105">
        <v>319</v>
      </c>
      <c r="BL136" s="105">
        <v>377</v>
      </c>
      <c r="BM136" s="105">
        <v>351</v>
      </c>
      <c r="BN136" s="105">
        <v>227</v>
      </c>
      <c r="BO136" s="105">
        <v>512</v>
      </c>
      <c r="BP136" s="105">
        <v>552</v>
      </c>
      <c r="BQ136" s="105">
        <v>581</v>
      </c>
      <c r="BR136" s="105">
        <v>573</v>
      </c>
      <c r="BS136" s="105">
        <v>566</v>
      </c>
      <c r="BT136" s="105">
        <v>635</v>
      </c>
      <c r="BU136" s="105">
        <v>113</v>
      </c>
      <c r="BV136" s="105">
        <v>35</v>
      </c>
      <c r="BW136" s="105">
        <v>542</v>
      </c>
      <c r="BX136" s="105">
        <v>841</v>
      </c>
      <c r="BY136" s="105">
        <v>565</v>
      </c>
      <c r="BZ136" s="139">
        <f t="shared" si="191"/>
        <v>0.60968660968661</v>
      </c>
      <c r="CA136" s="139">
        <f t="shared" si="192"/>
        <v>-0.328180737217598</v>
      </c>
      <c r="CB136" s="140">
        <f t="shared" si="193"/>
        <v>0</v>
      </c>
      <c r="CC136" s="140">
        <f t="shared" si="157"/>
        <v>0</v>
      </c>
      <c r="CD136" s="140">
        <f t="shared" si="158"/>
        <v>0</v>
      </c>
      <c r="CE136" s="141">
        <f t="shared" si="194"/>
        <v>0</v>
      </c>
      <c r="CF136" s="141">
        <f t="shared" si="195"/>
        <v>2060</v>
      </c>
      <c r="CG136" s="141">
        <f t="shared" si="196"/>
        <v>4841</v>
      </c>
      <c r="CH136" s="141">
        <f t="shared" si="197"/>
        <v>1948</v>
      </c>
      <c r="CI136" s="142">
        <f t="shared" si="159"/>
        <v>0</v>
      </c>
      <c r="CJ136" s="142">
        <f t="shared" si="160"/>
        <v>0</v>
      </c>
      <c r="CK136" s="143">
        <f t="shared" si="161"/>
        <v>0</v>
      </c>
      <c r="CL136" s="105">
        <f t="shared" si="162"/>
        <v>0</v>
      </c>
      <c r="CM136" s="105">
        <f t="shared" si="163"/>
        <v>0</v>
      </c>
      <c r="CN136" s="105">
        <f t="shared" si="164"/>
        <v>0</v>
      </c>
      <c r="CO136" s="105" t="str">
        <f t="shared" si="165"/>
        <v/>
      </c>
      <c r="CP136" s="105" t="str">
        <f t="shared" si="166"/>
        <v/>
      </c>
      <c r="CQ136" s="105">
        <f t="shared" si="185"/>
        <v>895</v>
      </c>
      <c r="CR136" s="105">
        <f t="shared" si="184"/>
        <v>1165</v>
      </c>
      <c r="CS136" s="105">
        <f t="shared" si="183"/>
        <v>1047</v>
      </c>
      <c r="CT136" s="105">
        <f t="shared" si="186"/>
        <v>1291</v>
      </c>
      <c r="CU136" s="105">
        <f t="shared" si="187"/>
        <v>1720</v>
      </c>
      <c r="CV136" s="105">
        <f t="shared" si="188"/>
        <v>783</v>
      </c>
      <c r="CW136" s="139">
        <f t="shared" si="189"/>
        <v>-0.327896995708155</v>
      </c>
      <c r="CX136" s="139">
        <f t="shared" si="190"/>
        <v>-0.544767441860465</v>
      </c>
      <c r="CY136" s="131"/>
      <c r="CZ136" s="138" t="s">
        <v>1150</v>
      </c>
      <c r="DA136" s="138" t="s">
        <v>1150</v>
      </c>
      <c r="DB136" s="105"/>
      <c r="DC136" s="105"/>
      <c r="DD136" s="105"/>
      <c r="DE136" s="105"/>
      <c r="DF136" s="105"/>
      <c r="DG136" s="105"/>
      <c r="DH136" s="105"/>
      <c r="DI136" s="105"/>
      <c r="DJ136" s="105"/>
      <c r="DK136" s="105"/>
      <c r="DL136" s="105"/>
      <c r="DM136" s="105"/>
      <c r="DN136" s="105">
        <v>1749</v>
      </c>
      <c r="DO136" s="105">
        <v>1837</v>
      </c>
      <c r="DP136" s="105">
        <v>4002</v>
      </c>
      <c r="DQ136" s="105">
        <v>3505</v>
      </c>
      <c r="DR136" s="105">
        <v>3790</v>
      </c>
      <c r="DS136" s="105">
        <v>3198</v>
      </c>
      <c r="DT136" s="105">
        <v>1677</v>
      </c>
      <c r="DU136" s="105">
        <v>1108</v>
      </c>
      <c r="DV136" s="105">
        <v>1710</v>
      </c>
      <c r="DW136" s="105">
        <v>1618</v>
      </c>
      <c r="DX136" s="105">
        <v>2001</v>
      </c>
      <c r="DY136" s="105">
        <v>2303</v>
      </c>
      <c r="DZ136" s="105">
        <v>1295</v>
      </c>
      <c r="EA136" s="105">
        <v>252</v>
      </c>
      <c r="EB136" s="105">
        <v>1138</v>
      </c>
      <c r="EC136" s="105">
        <v>1760</v>
      </c>
      <c r="ED136" s="105">
        <v>2326</v>
      </c>
      <c r="EE136" s="105">
        <v>2601</v>
      </c>
      <c r="EF136" s="105">
        <v>2771</v>
      </c>
      <c r="EG136" s="105">
        <v>3748</v>
      </c>
      <c r="EH136" s="105">
        <v>5141</v>
      </c>
      <c r="EI136" s="105">
        <v>6269</v>
      </c>
      <c r="EJ136" s="105">
        <v>9463</v>
      </c>
      <c r="EK136" s="105">
        <v>10010</v>
      </c>
      <c r="EL136" s="105">
        <v>6090</v>
      </c>
      <c r="EM136" s="105">
        <v>4561</v>
      </c>
      <c r="EN136" s="105">
        <v>8527</v>
      </c>
      <c r="EO136" s="105">
        <v>4613</v>
      </c>
      <c r="EP136" s="105">
        <v>1695</v>
      </c>
      <c r="EQ136" s="105">
        <v>6508</v>
      </c>
      <c r="ER136" s="105">
        <v>2753</v>
      </c>
      <c r="ES136" s="105">
        <v>7013</v>
      </c>
      <c r="ET136" s="105">
        <v>5327</v>
      </c>
      <c r="EU136" s="105">
        <v>4079</v>
      </c>
      <c r="EV136" s="105">
        <v>4270</v>
      </c>
      <c r="EW136" s="105">
        <v>8056</v>
      </c>
      <c r="EX136" s="105">
        <f>VLOOKUP($DA136,$B$3:$BA$348,50,0)</f>
        <v>3891</v>
      </c>
      <c r="EY136" s="105">
        <f>VLOOKUP($DA136,$B$3:$BA$348,51,0)</f>
        <v>2180</v>
      </c>
      <c r="EZ136" s="105">
        <f>VLOOKUP($DA136,$B$3:$BA$348,52,0)</f>
        <v>6580</v>
      </c>
      <c r="FA136" s="105">
        <v>1217</v>
      </c>
      <c r="FB136" s="105">
        <v>5333</v>
      </c>
      <c r="FC136" s="105">
        <v>2433</v>
      </c>
      <c r="FD136" s="105"/>
      <c r="FE136" s="105"/>
      <c r="FF136" s="105"/>
      <c r="FG136" s="105"/>
      <c r="FH136" s="105"/>
      <c r="FI136" s="105"/>
      <c r="FJ136" s="105">
        <v>0</v>
      </c>
      <c r="FK136" s="105">
        <v>0</v>
      </c>
      <c r="FL136" s="105">
        <v>0</v>
      </c>
      <c r="FM136" s="105">
        <v>0</v>
      </c>
      <c r="FN136" s="105">
        <v>0</v>
      </c>
      <c r="FO136" s="105">
        <v>0</v>
      </c>
      <c r="FP136" s="105">
        <v>0</v>
      </c>
      <c r="FQ136" s="105">
        <v>0</v>
      </c>
      <c r="FR136" s="105">
        <v>0</v>
      </c>
      <c r="FS136" s="105">
        <v>0</v>
      </c>
      <c r="FT136" s="105">
        <v>0</v>
      </c>
      <c r="FU136" s="105">
        <v>0</v>
      </c>
      <c r="FV136" s="105">
        <v>0</v>
      </c>
      <c r="FW136" s="105">
        <v>0</v>
      </c>
      <c r="FX136" s="105">
        <v>0</v>
      </c>
      <c r="FY136" s="144" t="str">
        <f t="shared" si="198"/>
        <v/>
      </c>
      <c r="FZ136" s="144" t="str">
        <f t="shared" si="199"/>
        <v/>
      </c>
      <c r="GA136" s="140">
        <f t="shared" si="200"/>
        <v>0</v>
      </c>
      <c r="GB136" s="140">
        <v>28498</v>
      </c>
      <c r="GC136" s="140">
        <v>46774</v>
      </c>
      <c r="GD136" s="141">
        <f t="shared" si="201"/>
        <v>63492</v>
      </c>
      <c r="GE136" s="141">
        <f t="shared" si="202"/>
        <v>21634</v>
      </c>
      <c r="GF136" s="141">
        <f t="shared" si="203"/>
        <v>0</v>
      </c>
      <c r="GG136" s="141">
        <f t="shared" si="204"/>
        <v>0</v>
      </c>
      <c r="GH136" s="142">
        <v>6687</v>
      </c>
      <c r="GI136" s="142">
        <v>11660</v>
      </c>
      <c r="GJ136" s="142">
        <v>25742</v>
      </c>
      <c r="GK136" s="143">
        <v>19178</v>
      </c>
      <c r="GL136" s="105">
        <v>12816</v>
      </c>
      <c r="GM136" s="105">
        <v>15093</v>
      </c>
      <c r="GN136" s="105">
        <v>16405</v>
      </c>
      <c r="GO136" s="105">
        <v>12651</v>
      </c>
      <c r="GP136" s="105">
        <v>8983</v>
      </c>
      <c r="GQ136" s="105"/>
      <c r="GR136" s="105"/>
      <c r="GS136" s="105">
        <f t="shared" ref="GS136:GS167" si="208">SUM(FJ136:FL136)</f>
        <v>0</v>
      </c>
      <c r="GT136" s="105">
        <f t="shared" si="206"/>
        <v>0</v>
      </c>
      <c r="GU136" s="105">
        <f t="shared" si="207"/>
        <v>0</v>
      </c>
      <c r="GV136" s="105">
        <f t="shared" si="205"/>
        <v>0</v>
      </c>
      <c r="GW136" s="139" t="str">
        <f t="shared" si="176"/>
        <v/>
      </c>
      <c r="GX136" s="139" t="str">
        <f t="shared" si="177"/>
        <v/>
      </c>
      <c r="GY136" s="147"/>
    </row>
    <row r="137" ht="15" spans="2:207">
      <c r="B137" s="138" t="s">
        <v>1070</v>
      </c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>
        <v>1202</v>
      </c>
      <c r="BH137" s="105">
        <v>233</v>
      </c>
      <c r="BI137" s="105">
        <v>263</v>
      </c>
      <c r="BJ137" s="105">
        <v>190</v>
      </c>
      <c r="BK137" s="105">
        <v>37</v>
      </c>
      <c r="BL137" s="105">
        <v>140</v>
      </c>
      <c r="BM137" s="105">
        <v>547</v>
      </c>
      <c r="BN137" s="105"/>
      <c r="BO137" s="105"/>
      <c r="BP137" s="105">
        <v>210</v>
      </c>
      <c r="BQ137" s="105">
        <v>291</v>
      </c>
      <c r="BR137" s="105"/>
      <c r="BS137" s="105">
        <v>418</v>
      </c>
      <c r="BT137" s="105">
        <v>201</v>
      </c>
      <c r="BU137" s="105">
        <v>252</v>
      </c>
      <c r="BV137" s="105">
        <v>234</v>
      </c>
      <c r="BW137" s="105">
        <v>489</v>
      </c>
      <c r="BX137" s="105">
        <v>126</v>
      </c>
      <c r="BY137" s="105">
        <v>204</v>
      </c>
      <c r="BZ137" s="139">
        <f t="shared" si="191"/>
        <v>-0.627056672760512</v>
      </c>
      <c r="CA137" s="139">
        <f t="shared" si="192"/>
        <v>0.619047619047619</v>
      </c>
      <c r="CB137" s="140">
        <f t="shared" si="193"/>
        <v>0</v>
      </c>
      <c r="CC137" s="140">
        <f t="shared" si="157"/>
        <v>0</v>
      </c>
      <c r="CD137" s="140">
        <f t="shared" si="158"/>
        <v>0</v>
      </c>
      <c r="CE137" s="141">
        <f t="shared" si="194"/>
        <v>0</v>
      </c>
      <c r="CF137" s="141">
        <f t="shared" si="195"/>
        <v>1888</v>
      </c>
      <c r="CG137" s="141">
        <f t="shared" si="196"/>
        <v>2330</v>
      </c>
      <c r="CH137" s="141">
        <f t="shared" si="197"/>
        <v>819</v>
      </c>
      <c r="CI137" s="142">
        <f t="shared" si="159"/>
        <v>0</v>
      </c>
      <c r="CJ137" s="142">
        <f t="shared" si="160"/>
        <v>0</v>
      </c>
      <c r="CK137" s="143">
        <f t="shared" si="161"/>
        <v>0</v>
      </c>
      <c r="CL137" s="105">
        <f t="shared" si="162"/>
        <v>0</v>
      </c>
      <c r="CM137" s="105">
        <f t="shared" si="163"/>
        <v>0</v>
      </c>
      <c r="CN137" s="105">
        <f t="shared" si="164"/>
        <v>0</v>
      </c>
      <c r="CO137" s="105" t="str">
        <f t="shared" si="165"/>
        <v/>
      </c>
      <c r="CP137" s="105" t="str">
        <f t="shared" si="166"/>
        <v/>
      </c>
      <c r="CQ137" s="105">
        <f t="shared" si="185"/>
        <v>1202</v>
      </c>
      <c r="CR137" s="105">
        <f t="shared" si="184"/>
        <v>686</v>
      </c>
      <c r="CS137" s="105">
        <f t="shared" si="183"/>
        <v>724</v>
      </c>
      <c r="CT137" s="105">
        <f t="shared" si="186"/>
        <v>210</v>
      </c>
      <c r="CU137" s="105">
        <f t="shared" si="187"/>
        <v>709</v>
      </c>
      <c r="CV137" s="105">
        <f t="shared" si="188"/>
        <v>687</v>
      </c>
      <c r="CW137" s="139">
        <f t="shared" si="189"/>
        <v>0.00145772594752192</v>
      </c>
      <c r="CX137" s="139">
        <f t="shared" si="190"/>
        <v>-0.0310296191819464</v>
      </c>
      <c r="CY137" s="131"/>
      <c r="CZ137" s="138" t="s">
        <v>1151</v>
      </c>
      <c r="DA137" s="138" t="s">
        <v>1151</v>
      </c>
      <c r="DB137" s="105"/>
      <c r="DC137" s="105"/>
      <c r="DD137" s="105"/>
      <c r="DE137" s="105"/>
      <c r="DF137" s="105"/>
      <c r="DG137" s="105"/>
      <c r="DH137" s="105"/>
      <c r="DI137" s="105"/>
      <c r="DJ137" s="105"/>
      <c r="DK137" s="105"/>
      <c r="DL137" s="105"/>
      <c r="DM137" s="105"/>
      <c r="DN137" s="105"/>
      <c r="DO137" s="105"/>
      <c r="DP137" s="105"/>
      <c r="DQ137" s="105"/>
      <c r="DR137" s="105"/>
      <c r="DS137" s="105"/>
      <c r="DT137" s="105"/>
      <c r="DU137" s="105"/>
      <c r="DV137" s="105"/>
      <c r="DW137" s="105"/>
      <c r="DX137" s="105"/>
      <c r="DY137" s="105"/>
      <c r="DZ137" s="105"/>
      <c r="EA137" s="105"/>
      <c r="EB137" s="105"/>
      <c r="EC137" s="105"/>
      <c r="ED137" s="105"/>
      <c r="EE137" s="105"/>
      <c r="EF137" s="105"/>
      <c r="EG137" s="105"/>
      <c r="EH137" s="105"/>
      <c r="EI137" s="105"/>
      <c r="EJ137" s="105"/>
      <c r="EK137" s="105"/>
      <c r="EL137" s="105">
        <v>55</v>
      </c>
      <c r="EM137" s="105">
        <v>14</v>
      </c>
      <c r="EN137" s="105">
        <v>82</v>
      </c>
      <c r="EO137" s="105">
        <v>185</v>
      </c>
      <c r="EP137" s="105">
        <v>627</v>
      </c>
      <c r="EQ137" s="105">
        <v>339</v>
      </c>
      <c r="ER137" s="105">
        <v>352</v>
      </c>
      <c r="ES137" s="105">
        <v>388</v>
      </c>
      <c r="ET137" s="105">
        <v>765</v>
      </c>
      <c r="EU137" s="105">
        <v>483</v>
      </c>
      <c r="EV137" s="105">
        <v>256</v>
      </c>
      <c r="EW137" s="105">
        <v>778</v>
      </c>
      <c r="EX137" s="105">
        <v>302</v>
      </c>
      <c r="EY137" s="105">
        <v>252</v>
      </c>
      <c r="EZ137" s="105">
        <v>498</v>
      </c>
      <c r="FA137" s="105">
        <v>279</v>
      </c>
      <c r="FB137" s="105">
        <v>444</v>
      </c>
      <c r="FC137" s="105">
        <v>1104</v>
      </c>
      <c r="FD137" s="105"/>
      <c r="FE137" s="105"/>
      <c r="FF137" s="105"/>
      <c r="FG137" s="105"/>
      <c r="FH137" s="105"/>
      <c r="FI137" s="105"/>
      <c r="FJ137" s="105">
        <v>0</v>
      </c>
      <c r="FK137" s="105">
        <v>0</v>
      </c>
      <c r="FL137" s="105">
        <v>0</v>
      </c>
      <c r="FM137" s="105">
        <v>0</v>
      </c>
      <c r="FN137" s="105">
        <v>0</v>
      </c>
      <c r="FO137" s="105">
        <v>0</v>
      </c>
      <c r="FP137" s="105">
        <v>0</v>
      </c>
      <c r="FQ137" s="105">
        <v>0</v>
      </c>
      <c r="FR137" s="105">
        <v>0</v>
      </c>
      <c r="FS137" s="105">
        <v>0</v>
      </c>
      <c r="FT137" s="105">
        <v>0</v>
      </c>
      <c r="FU137" s="105">
        <v>0</v>
      </c>
      <c r="FV137" s="105">
        <v>0</v>
      </c>
      <c r="FW137" s="105">
        <v>0</v>
      </c>
      <c r="FX137" s="105">
        <v>0</v>
      </c>
      <c r="FY137" s="144" t="str">
        <f t="shared" si="198"/>
        <v/>
      </c>
      <c r="FZ137" s="144" t="str">
        <f t="shared" si="199"/>
        <v/>
      </c>
      <c r="GA137" s="140">
        <f t="shared" si="200"/>
        <v>0</v>
      </c>
      <c r="GB137" s="140">
        <v>0</v>
      </c>
      <c r="GC137" s="140">
        <v>0</v>
      </c>
      <c r="GD137" s="141">
        <f t="shared" si="201"/>
        <v>4324</v>
      </c>
      <c r="GE137" s="141">
        <f t="shared" si="202"/>
        <v>2879</v>
      </c>
      <c r="GF137" s="141">
        <f t="shared" si="203"/>
        <v>0</v>
      </c>
      <c r="GG137" s="141">
        <f t="shared" si="204"/>
        <v>0</v>
      </c>
      <c r="GH137" s="142">
        <v>0</v>
      </c>
      <c r="GI137" s="142">
        <v>0</v>
      </c>
      <c r="GJ137" s="142">
        <v>0</v>
      </c>
      <c r="GK137" s="143">
        <v>151</v>
      </c>
      <c r="GL137" s="105">
        <v>1151</v>
      </c>
      <c r="GM137" s="105">
        <v>1505</v>
      </c>
      <c r="GN137" s="105">
        <v>1517</v>
      </c>
      <c r="GO137" s="105">
        <v>1052</v>
      </c>
      <c r="GP137" s="105">
        <v>1827</v>
      </c>
      <c r="GQ137" s="105"/>
      <c r="GR137" s="105"/>
      <c r="GS137" s="105">
        <f t="shared" si="208"/>
        <v>0</v>
      </c>
      <c r="GT137" s="105">
        <f t="shared" si="206"/>
        <v>0</v>
      </c>
      <c r="GU137" s="105">
        <f t="shared" si="207"/>
        <v>0</v>
      </c>
      <c r="GV137" s="105">
        <f t="shared" si="205"/>
        <v>0</v>
      </c>
      <c r="GW137" s="139" t="str">
        <f t="shared" si="176"/>
        <v/>
      </c>
      <c r="GX137" s="139" t="str">
        <f t="shared" si="177"/>
        <v/>
      </c>
      <c r="GY137" s="147"/>
    </row>
    <row r="138" ht="15" spans="2:207">
      <c r="B138" s="138" t="s">
        <v>1127</v>
      </c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>
        <v>417</v>
      </c>
      <c r="Q138" s="105">
        <v>1706</v>
      </c>
      <c r="R138" s="105">
        <v>1377</v>
      </c>
      <c r="S138" s="105">
        <v>2056</v>
      </c>
      <c r="T138" s="105">
        <v>1902</v>
      </c>
      <c r="U138" s="105">
        <v>1093</v>
      </c>
      <c r="V138" s="105">
        <v>847</v>
      </c>
      <c r="W138" s="105">
        <v>1518</v>
      </c>
      <c r="X138" s="105">
        <v>2056</v>
      </c>
      <c r="Y138" s="105">
        <v>1099</v>
      </c>
      <c r="Z138" s="105">
        <v>1516</v>
      </c>
      <c r="AA138" s="105">
        <v>1027</v>
      </c>
      <c r="AB138" s="105">
        <v>567</v>
      </c>
      <c r="AC138" s="105">
        <v>1173</v>
      </c>
      <c r="AD138" s="105">
        <v>1388</v>
      </c>
      <c r="AE138" s="105">
        <v>1421</v>
      </c>
      <c r="AF138" s="105">
        <v>1990</v>
      </c>
      <c r="AG138" s="105">
        <v>1984</v>
      </c>
      <c r="AH138" s="105">
        <v>2042</v>
      </c>
      <c r="AI138" s="105">
        <v>2035</v>
      </c>
      <c r="AJ138" s="105">
        <v>3003</v>
      </c>
      <c r="AK138" s="105">
        <v>3018</v>
      </c>
      <c r="AL138" s="105">
        <v>2588</v>
      </c>
      <c r="AM138" s="105">
        <v>2014</v>
      </c>
      <c r="AN138" s="105">
        <v>992</v>
      </c>
      <c r="AO138" s="105">
        <v>2482</v>
      </c>
      <c r="AP138" s="105">
        <v>2052</v>
      </c>
      <c r="AQ138" s="105">
        <v>2375</v>
      </c>
      <c r="AR138" s="105">
        <v>3258</v>
      </c>
      <c r="AS138" s="105">
        <v>3373</v>
      </c>
      <c r="AT138" s="105">
        <v>2068</v>
      </c>
      <c r="AU138" s="105">
        <v>1776</v>
      </c>
      <c r="AV138" s="105">
        <v>1009</v>
      </c>
      <c r="AW138" s="105">
        <v>1142</v>
      </c>
      <c r="AX138" s="105">
        <v>1484</v>
      </c>
      <c r="AY138" s="105">
        <v>790</v>
      </c>
      <c r="AZ138" s="105">
        <v>229</v>
      </c>
      <c r="BA138" s="105">
        <v>769</v>
      </c>
      <c r="BB138" s="105">
        <v>302</v>
      </c>
      <c r="BC138" s="105">
        <v>168</v>
      </c>
      <c r="BD138" s="105">
        <v>524</v>
      </c>
      <c r="BE138" s="105">
        <v>462</v>
      </c>
      <c r="BF138" s="105">
        <v>685</v>
      </c>
      <c r="BG138" s="105">
        <v>151</v>
      </c>
      <c r="BH138" s="105">
        <v>221</v>
      </c>
      <c r="BI138" s="105">
        <v>6</v>
      </c>
      <c r="BJ138" s="105">
        <v>10</v>
      </c>
      <c r="BK138" s="105">
        <v>0</v>
      </c>
      <c r="BL138" s="105">
        <v>0</v>
      </c>
      <c r="BM138" s="105">
        <v>0</v>
      </c>
      <c r="BN138" s="105">
        <v>0</v>
      </c>
      <c r="BO138" s="105">
        <v>0</v>
      </c>
      <c r="BP138" s="105">
        <v>0</v>
      </c>
      <c r="BQ138" s="105">
        <v>0</v>
      </c>
      <c r="BR138" s="105">
        <v>0</v>
      </c>
      <c r="BS138" s="105">
        <v>0</v>
      </c>
      <c r="BT138" s="105">
        <v>0</v>
      </c>
      <c r="BU138" s="105">
        <v>0</v>
      </c>
      <c r="BV138" s="105">
        <v>0</v>
      </c>
      <c r="BW138" s="105">
        <v>0</v>
      </c>
      <c r="BX138" s="105">
        <v>0</v>
      </c>
      <c r="BY138" s="105">
        <v>0</v>
      </c>
      <c r="BZ138" s="139" t="str">
        <f t="shared" si="191"/>
        <v/>
      </c>
      <c r="CA138" s="139" t="str">
        <f t="shared" si="192"/>
        <v/>
      </c>
      <c r="CB138" s="140">
        <f t="shared" si="193"/>
        <v>0</v>
      </c>
      <c r="CC138" s="140">
        <f t="shared" si="157"/>
        <v>15587</v>
      </c>
      <c r="CD138" s="140">
        <f t="shared" si="158"/>
        <v>22236</v>
      </c>
      <c r="CE138" s="141">
        <f t="shared" si="194"/>
        <v>24025</v>
      </c>
      <c r="CF138" s="141">
        <f t="shared" si="195"/>
        <v>4317</v>
      </c>
      <c r="CG138" s="141">
        <f t="shared" si="196"/>
        <v>0</v>
      </c>
      <c r="CH138" s="141">
        <f t="shared" si="197"/>
        <v>0</v>
      </c>
      <c r="CI138" s="142">
        <f t="shared" si="159"/>
        <v>6061</v>
      </c>
      <c r="CJ138" s="142">
        <f t="shared" si="160"/>
        <v>8609</v>
      </c>
      <c r="CK138" s="143">
        <f t="shared" si="161"/>
        <v>5488</v>
      </c>
      <c r="CL138" s="105">
        <f t="shared" si="162"/>
        <v>7685</v>
      </c>
      <c r="CM138" s="105">
        <f t="shared" si="163"/>
        <v>7217</v>
      </c>
      <c r="CN138" s="105">
        <f t="shared" si="164"/>
        <v>3635</v>
      </c>
      <c r="CO138" s="105">
        <f t="shared" si="165"/>
        <v>1788</v>
      </c>
      <c r="CP138" s="105">
        <f t="shared" si="166"/>
        <v>994</v>
      </c>
      <c r="CQ138" s="105">
        <f t="shared" si="185"/>
        <v>1298</v>
      </c>
      <c r="CR138" s="105">
        <f t="shared" si="184"/>
        <v>237</v>
      </c>
      <c r="CS138" s="105">
        <f t="shared" si="183"/>
        <v>0</v>
      </c>
      <c r="CT138" s="105">
        <f t="shared" si="186"/>
        <v>0</v>
      </c>
      <c r="CU138" s="105">
        <f t="shared" si="187"/>
        <v>0</v>
      </c>
      <c r="CV138" s="105">
        <f t="shared" si="188"/>
        <v>0</v>
      </c>
      <c r="CW138" s="139" t="str">
        <f t="shared" si="189"/>
        <v/>
      </c>
      <c r="CX138" s="139" t="str">
        <f t="shared" si="190"/>
        <v/>
      </c>
      <c r="CY138" s="131"/>
      <c r="CZ138" s="138" t="s">
        <v>1152</v>
      </c>
      <c r="DA138" s="138" t="s">
        <v>1152</v>
      </c>
      <c r="DB138" s="105"/>
      <c r="DC138" s="105"/>
      <c r="DD138" s="105"/>
      <c r="DE138" s="105"/>
      <c r="DF138" s="105"/>
      <c r="DG138" s="105"/>
      <c r="DH138" s="105"/>
      <c r="DI138" s="105"/>
      <c r="DJ138" s="105"/>
      <c r="DK138" s="105"/>
      <c r="DL138" s="105"/>
      <c r="DM138" s="105"/>
      <c r="DN138" s="105"/>
      <c r="DO138" s="105"/>
      <c r="DP138" s="105"/>
      <c r="DQ138" s="105"/>
      <c r="DR138" s="105"/>
      <c r="DS138" s="105"/>
      <c r="DT138" s="105"/>
      <c r="DU138" s="105"/>
      <c r="DV138" s="105"/>
      <c r="DW138" s="105"/>
      <c r="DX138" s="105"/>
      <c r="DY138" s="105"/>
      <c r="DZ138" s="105"/>
      <c r="EA138" s="105"/>
      <c r="EB138" s="105"/>
      <c r="EC138" s="105"/>
      <c r="ED138" s="105"/>
      <c r="EE138" s="105"/>
      <c r="EF138" s="105">
        <v>277</v>
      </c>
      <c r="EG138" s="105">
        <v>1035</v>
      </c>
      <c r="EH138" s="105">
        <v>915</v>
      </c>
      <c r="EI138" s="105">
        <v>1651</v>
      </c>
      <c r="EJ138" s="105">
        <v>2054</v>
      </c>
      <c r="EK138" s="105">
        <v>719</v>
      </c>
      <c r="EL138" s="105">
        <v>2089</v>
      </c>
      <c r="EM138" s="105">
        <v>1279</v>
      </c>
      <c r="EN138" s="105">
        <v>2406</v>
      </c>
      <c r="EO138" s="105">
        <v>1599</v>
      </c>
      <c r="EP138" s="105">
        <v>625</v>
      </c>
      <c r="EQ138" s="105">
        <v>878</v>
      </c>
      <c r="ER138" s="105">
        <v>1719</v>
      </c>
      <c r="ES138" s="105">
        <v>1145</v>
      </c>
      <c r="ET138" s="105">
        <v>2358</v>
      </c>
      <c r="EU138" s="105">
        <v>1311</v>
      </c>
      <c r="EV138" s="105">
        <v>3011</v>
      </c>
      <c r="EW138" s="105">
        <v>2185</v>
      </c>
      <c r="EX138" s="105">
        <v>318</v>
      </c>
      <c r="EY138" s="105">
        <v>15</v>
      </c>
      <c r="EZ138" s="105">
        <v>1310</v>
      </c>
      <c r="FA138" s="105">
        <v>324</v>
      </c>
      <c r="FB138" s="105">
        <v>1412</v>
      </c>
      <c r="FC138" s="105">
        <v>808</v>
      </c>
      <c r="FD138" s="105"/>
      <c r="FE138" s="105"/>
      <c r="FF138" s="105"/>
      <c r="FG138" s="105"/>
      <c r="FH138" s="105"/>
      <c r="FI138" s="105"/>
      <c r="FJ138" s="105">
        <v>0</v>
      </c>
      <c r="FK138" s="105">
        <v>0</v>
      </c>
      <c r="FL138" s="105">
        <v>0</v>
      </c>
      <c r="FM138" s="105">
        <v>0</v>
      </c>
      <c r="FN138" s="105">
        <v>0</v>
      </c>
      <c r="FO138" s="105">
        <v>0</v>
      </c>
      <c r="FP138" s="105">
        <v>0</v>
      </c>
      <c r="FQ138" s="105">
        <v>0</v>
      </c>
      <c r="FR138" s="105">
        <v>0</v>
      </c>
      <c r="FS138" s="105">
        <v>0</v>
      </c>
      <c r="FT138" s="105">
        <v>0</v>
      </c>
      <c r="FU138" s="105">
        <v>0</v>
      </c>
      <c r="FV138" s="105">
        <v>0</v>
      </c>
      <c r="FW138" s="105">
        <v>0</v>
      </c>
      <c r="FX138" s="105">
        <v>0</v>
      </c>
      <c r="FY138" s="144" t="str">
        <f t="shared" si="198"/>
        <v/>
      </c>
      <c r="FZ138" s="144" t="str">
        <f t="shared" si="199"/>
        <v/>
      </c>
      <c r="GA138" s="140">
        <f t="shared" si="200"/>
        <v>0</v>
      </c>
      <c r="GB138" s="140">
        <v>0</v>
      </c>
      <c r="GC138" s="140">
        <v>6651</v>
      </c>
      <c r="GD138" s="141">
        <f t="shared" si="201"/>
        <v>20605</v>
      </c>
      <c r="GE138" s="141">
        <f t="shared" si="202"/>
        <v>4187</v>
      </c>
      <c r="GF138" s="141">
        <f t="shared" si="203"/>
        <v>0</v>
      </c>
      <c r="GG138" s="141">
        <f t="shared" si="204"/>
        <v>0</v>
      </c>
      <c r="GH138" s="142">
        <v>0</v>
      </c>
      <c r="GI138" s="142">
        <v>2227</v>
      </c>
      <c r="GJ138" s="142">
        <v>4424</v>
      </c>
      <c r="GK138" s="143">
        <v>5774</v>
      </c>
      <c r="GL138" s="105">
        <v>3102</v>
      </c>
      <c r="GM138" s="105">
        <v>5222</v>
      </c>
      <c r="GN138" s="105">
        <v>6507</v>
      </c>
      <c r="GO138" s="105">
        <v>1643</v>
      </c>
      <c r="GP138" s="105">
        <v>2544</v>
      </c>
      <c r="GQ138" s="105"/>
      <c r="GR138" s="105"/>
      <c r="GS138" s="105">
        <f t="shared" si="208"/>
        <v>0</v>
      </c>
      <c r="GT138" s="105">
        <f t="shared" si="206"/>
        <v>0</v>
      </c>
      <c r="GU138" s="105">
        <f t="shared" si="207"/>
        <v>0</v>
      </c>
      <c r="GV138" s="105">
        <f t="shared" si="205"/>
        <v>0</v>
      </c>
      <c r="GW138" s="139" t="str">
        <f t="shared" si="176"/>
        <v/>
      </c>
      <c r="GX138" s="139" t="str">
        <f t="shared" si="177"/>
        <v/>
      </c>
      <c r="GY138" s="147"/>
    </row>
    <row r="139" ht="15" spans="2:207">
      <c r="B139" s="138" t="s">
        <v>1147</v>
      </c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>
        <v>379</v>
      </c>
      <c r="BA139" s="105">
        <v>261</v>
      </c>
      <c r="BB139" s="105">
        <v>361</v>
      </c>
      <c r="BC139" s="105">
        <v>606</v>
      </c>
      <c r="BD139" s="105">
        <v>618</v>
      </c>
      <c r="BE139" s="105">
        <v>623</v>
      </c>
      <c r="BF139" s="105"/>
      <c r="BG139" s="105"/>
      <c r="BH139" s="105">
        <v>205</v>
      </c>
      <c r="BI139" s="105">
        <v>654</v>
      </c>
      <c r="BJ139" s="105">
        <v>885</v>
      </c>
      <c r="BK139" s="105">
        <v>337</v>
      </c>
      <c r="BL139" s="105">
        <v>0</v>
      </c>
      <c r="BM139" s="105">
        <v>225</v>
      </c>
      <c r="BN139" s="105">
        <v>0</v>
      </c>
      <c r="BO139" s="105">
        <v>0</v>
      </c>
      <c r="BP139" s="105">
        <v>168</v>
      </c>
      <c r="BQ139" s="105">
        <v>100</v>
      </c>
      <c r="BR139" s="105">
        <v>0</v>
      </c>
      <c r="BS139" s="105">
        <v>180</v>
      </c>
      <c r="BT139" s="105">
        <v>164</v>
      </c>
      <c r="BU139" s="105">
        <v>182</v>
      </c>
      <c r="BV139" s="105">
        <v>0</v>
      </c>
      <c r="BW139" s="105">
        <v>0</v>
      </c>
      <c r="BX139" s="105">
        <v>0</v>
      </c>
      <c r="BY139" s="105">
        <v>0</v>
      </c>
      <c r="BZ139" s="139" t="str">
        <f t="shared" si="191"/>
        <v/>
      </c>
      <c r="CA139" s="139" t="str">
        <f t="shared" si="192"/>
        <v/>
      </c>
      <c r="CB139" s="140">
        <f t="shared" si="193"/>
        <v>0</v>
      </c>
      <c r="CC139" s="140">
        <f t="shared" si="157"/>
        <v>0</v>
      </c>
      <c r="CD139" s="140">
        <f t="shared" si="158"/>
        <v>0</v>
      </c>
      <c r="CE139" s="141">
        <f t="shared" si="194"/>
        <v>0</v>
      </c>
      <c r="CF139" s="141">
        <f t="shared" si="195"/>
        <v>4592</v>
      </c>
      <c r="CG139" s="141">
        <f t="shared" si="196"/>
        <v>1356</v>
      </c>
      <c r="CH139" s="141">
        <f t="shared" si="197"/>
        <v>0</v>
      </c>
      <c r="CI139" s="142">
        <f t="shared" si="159"/>
        <v>0</v>
      </c>
      <c r="CJ139" s="142">
        <f t="shared" si="160"/>
        <v>0</v>
      </c>
      <c r="CK139" s="143">
        <f t="shared" si="161"/>
        <v>0</v>
      </c>
      <c r="CL139" s="105">
        <f t="shared" si="162"/>
        <v>0</v>
      </c>
      <c r="CM139" s="105">
        <f t="shared" si="163"/>
        <v>0</v>
      </c>
      <c r="CN139" s="105">
        <f t="shared" si="164"/>
        <v>0</v>
      </c>
      <c r="CO139" s="105">
        <f t="shared" si="165"/>
        <v>640</v>
      </c>
      <c r="CP139" s="105">
        <f t="shared" si="166"/>
        <v>1585</v>
      </c>
      <c r="CQ139" s="105">
        <f t="shared" si="185"/>
        <v>623</v>
      </c>
      <c r="CR139" s="105">
        <f t="shared" si="184"/>
        <v>1744</v>
      </c>
      <c r="CS139" s="105">
        <f t="shared" si="183"/>
        <v>562</v>
      </c>
      <c r="CT139" s="105">
        <f t="shared" si="186"/>
        <v>168</v>
      </c>
      <c r="CU139" s="105">
        <f t="shared" si="187"/>
        <v>280</v>
      </c>
      <c r="CV139" s="105">
        <f t="shared" si="188"/>
        <v>346</v>
      </c>
      <c r="CW139" s="139">
        <f t="shared" si="189"/>
        <v>-0.801605504587156</v>
      </c>
      <c r="CX139" s="139">
        <f t="shared" si="190"/>
        <v>0.235714285714286</v>
      </c>
      <c r="CY139" s="131"/>
      <c r="CZ139" s="138" t="s">
        <v>1153</v>
      </c>
      <c r="DA139" s="138" t="s">
        <v>1153</v>
      </c>
      <c r="DB139" s="105"/>
      <c r="DC139" s="105"/>
      <c r="DD139" s="105"/>
      <c r="DE139" s="105"/>
      <c r="DF139" s="105"/>
      <c r="DG139" s="105"/>
      <c r="DH139" s="105"/>
      <c r="DI139" s="105"/>
      <c r="DJ139" s="105"/>
      <c r="DK139" s="105"/>
      <c r="DL139" s="105"/>
      <c r="DM139" s="105"/>
      <c r="DN139" s="105"/>
      <c r="DO139" s="105"/>
      <c r="DP139" s="105"/>
      <c r="DQ139" s="105"/>
      <c r="DR139" s="105"/>
      <c r="DS139" s="105"/>
      <c r="DT139" s="105"/>
      <c r="DU139" s="105"/>
      <c r="DV139" s="105"/>
      <c r="DW139" s="105"/>
      <c r="DX139" s="105"/>
      <c r="DY139" s="105"/>
      <c r="DZ139" s="105"/>
      <c r="EA139" s="105"/>
      <c r="EB139" s="105"/>
      <c r="EC139" s="105"/>
      <c r="ED139" s="105"/>
      <c r="EE139" s="105"/>
      <c r="EF139" s="105"/>
      <c r="EG139" s="105"/>
      <c r="EH139" s="105"/>
      <c r="EI139" s="105"/>
      <c r="EJ139" s="105"/>
      <c r="EK139" s="105"/>
      <c r="EL139" s="105"/>
      <c r="EM139" s="105"/>
      <c r="EN139" s="105"/>
      <c r="EO139" s="105"/>
      <c r="EP139" s="105"/>
      <c r="EQ139" s="105"/>
      <c r="ER139" s="105"/>
      <c r="ES139" s="105"/>
      <c r="ET139" s="105"/>
      <c r="EU139" s="105"/>
      <c r="EV139" s="105">
        <v>1491</v>
      </c>
      <c r="EW139" s="105">
        <v>1854</v>
      </c>
      <c r="EX139" s="105">
        <v>2010</v>
      </c>
      <c r="EY139" s="105">
        <v>1604</v>
      </c>
      <c r="EZ139" s="105">
        <v>1007</v>
      </c>
      <c r="FA139" s="105">
        <v>930</v>
      </c>
      <c r="FB139" s="105">
        <v>944</v>
      </c>
      <c r="FC139" s="105">
        <v>517</v>
      </c>
      <c r="FD139" s="105"/>
      <c r="FE139" s="105"/>
      <c r="FF139" s="105"/>
      <c r="FG139" s="105"/>
      <c r="FH139" s="105"/>
      <c r="FI139" s="105"/>
      <c r="FJ139" s="105">
        <v>0</v>
      </c>
      <c r="FK139" s="105">
        <v>0</v>
      </c>
      <c r="FL139" s="105">
        <v>0</v>
      </c>
      <c r="FM139" s="105">
        <v>0</v>
      </c>
      <c r="FN139" s="105">
        <v>0</v>
      </c>
      <c r="FO139" s="105">
        <v>0</v>
      </c>
      <c r="FP139" s="105">
        <v>0</v>
      </c>
      <c r="FQ139" s="105">
        <v>0</v>
      </c>
      <c r="FR139" s="105">
        <v>0</v>
      </c>
      <c r="FS139" s="105">
        <v>0</v>
      </c>
      <c r="FT139" s="105">
        <v>0</v>
      </c>
      <c r="FU139" s="105">
        <v>0</v>
      </c>
      <c r="FV139" s="105">
        <v>0</v>
      </c>
      <c r="FW139" s="105">
        <v>0</v>
      </c>
      <c r="FX139" s="105">
        <v>0</v>
      </c>
      <c r="FY139" s="144" t="str">
        <f t="shared" si="198"/>
        <v/>
      </c>
      <c r="FZ139" s="144" t="str">
        <f t="shared" si="199"/>
        <v/>
      </c>
      <c r="GA139" s="140">
        <f t="shared" si="200"/>
        <v>0</v>
      </c>
      <c r="GB139" s="140">
        <v>0</v>
      </c>
      <c r="GC139" s="140">
        <v>0</v>
      </c>
      <c r="GD139" s="141">
        <f t="shared" si="201"/>
        <v>3345</v>
      </c>
      <c r="GE139" s="141">
        <f t="shared" si="202"/>
        <v>7012</v>
      </c>
      <c r="GF139" s="141">
        <f t="shared" si="203"/>
        <v>0</v>
      </c>
      <c r="GG139" s="141">
        <f t="shared" si="204"/>
        <v>0</v>
      </c>
      <c r="GH139" s="142">
        <v>0</v>
      </c>
      <c r="GI139" s="142">
        <v>0</v>
      </c>
      <c r="GJ139" s="142">
        <v>0</v>
      </c>
      <c r="GK139" s="143">
        <v>0</v>
      </c>
      <c r="GL139" s="105">
        <v>0</v>
      </c>
      <c r="GM139" s="105">
        <v>0</v>
      </c>
      <c r="GN139" s="105">
        <v>3345</v>
      </c>
      <c r="GO139" s="105">
        <v>4621</v>
      </c>
      <c r="GP139" s="105">
        <v>2391</v>
      </c>
      <c r="GQ139" s="105"/>
      <c r="GR139" s="105"/>
      <c r="GS139" s="105">
        <f t="shared" si="208"/>
        <v>0</v>
      </c>
      <c r="GT139" s="105">
        <f t="shared" si="206"/>
        <v>0</v>
      </c>
      <c r="GU139" s="105">
        <f t="shared" si="207"/>
        <v>0</v>
      </c>
      <c r="GV139" s="105">
        <f t="shared" si="205"/>
        <v>0</v>
      </c>
      <c r="GW139" s="139" t="str">
        <f t="shared" si="176"/>
        <v/>
      </c>
      <c r="GX139" s="139" t="str">
        <f t="shared" si="177"/>
        <v/>
      </c>
      <c r="GY139" s="147"/>
    </row>
    <row r="140" ht="15" spans="2:207">
      <c r="B140" s="138" t="s">
        <v>1106</v>
      </c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>
        <v>455</v>
      </c>
      <c r="AN140" s="105">
        <v>210</v>
      </c>
      <c r="AO140" s="105">
        <v>501</v>
      </c>
      <c r="AP140" s="105">
        <v>428</v>
      </c>
      <c r="AQ140" s="105">
        <v>379</v>
      </c>
      <c r="AR140" s="105">
        <v>283</v>
      </c>
      <c r="AS140" s="105">
        <v>283</v>
      </c>
      <c r="AT140" s="105">
        <v>369</v>
      </c>
      <c r="AU140" s="105">
        <v>390</v>
      </c>
      <c r="AV140" s="105">
        <v>872</v>
      </c>
      <c r="AW140" s="105">
        <v>546</v>
      </c>
      <c r="AX140" s="105">
        <v>765</v>
      </c>
      <c r="AY140" s="105">
        <v>520</v>
      </c>
      <c r="AZ140" s="105">
        <v>294</v>
      </c>
      <c r="BA140" s="105">
        <v>253</v>
      </c>
      <c r="BB140" s="105">
        <v>239</v>
      </c>
      <c r="BC140" s="105">
        <v>687</v>
      </c>
      <c r="BD140" s="105">
        <v>398</v>
      </c>
      <c r="BE140" s="105">
        <v>488</v>
      </c>
      <c r="BF140" s="105">
        <v>519</v>
      </c>
      <c r="BG140" s="105">
        <v>524</v>
      </c>
      <c r="BH140" s="105">
        <v>204</v>
      </c>
      <c r="BI140" s="105">
        <v>368</v>
      </c>
      <c r="BJ140" s="105">
        <v>1804</v>
      </c>
      <c r="BK140" s="105">
        <v>1348</v>
      </c>
      <c r="BL140" s="105">
        <v>537</v>
      </c>
      <c r="BM140" s="105">
        <v>376</v>
      </c>
      <c r="BN140" s="105">
        <v>325</v>
      </c>
      <c r="BO140" s="105">
        <v>528</v>
      </c>
      <c r="BP140" s="105">
        <v>458</v>
      </c>
      <c r="BQ140" s="105">
        <v>425</v>
      </c>
      <c r="BR140" s="105">
        <v>93</v>
      </c>
      <c r="BS140" s="105">
        <v>369</v>
      </c>
      <c r="BT140" s="105">
        <v>236</v>
      </c>
      <c r="BU140" s="105">
        <v>66</v>
      </c>
      <c r="BV140" s="105">
        <v>338</v>
      </c>
      <c r="BW140" s="105">
        <v>133</v>
      </c>
      <c r="BX140" s="105">
        <v>90</v>
      </c>
      <c r="BY140" s="105">
        <v>8</v>
      </c>
      <c r="BZ140" s="139">
        <f t="shared" si="191"/>
        <v>-0.978723404255319</v>
      </c>
      <c r="CA140" s="139">
        <f t="shared" si="192"/>
        <v>-0.911111111111111</v>
      </c>
      <c r="CB140" s="140">
        <f t="shared" si="193"/>
        <v>0</v>
      </c>
      <c r="CC140" s="140">
        <f t="shared" si="157"/>
        <v>0</v>
      </c>
      <c r="CD140" s="140">
        <f t="shared" si="158"/>
        <v>0</v>
      </c>
      <c r="CE140" s="141">
        <f t="shared" si="194"/>
        <v>5481</v>
      </c>
      <c r="CF140" s="141">
        <f t="shared" si="195"/>
        <v>6298</v>
      </c>
      <c r="CG140" s="141">
        <f t="shared" si="196"/>
        <v>5099</v>
      </c>
      <c r="CH140" s="141">
        <f t="shared" si="197"/>
        <v>231</v>
      </c>
      <c r="CI140" s="142">
        <f t="shared" si="159"/>
        <v>0</v>
      </c>
      <c r="CJ140" s="142">
        <f t="shared" si="160"/>
        <v>0</v>
      </c>
      <c r="CK140" s="143">
        <f t="shared" si="161"/>
        <v>1166</v>
      </c>
      <c r="CL140" s="105">
        <f t="shared" si="162"/>
        <v>1090</v>
      </c>
      <c r="CM140" s="105">
        <f t="shared" si="163"/>
        <v>1042</v>
      </c>
      <c r="CN140" s="105">
        <f t="shared" si="164"/>
        <v>2183</v>
      </c>
      <c r="CO140" s="105">
        <f t="shared" si="165"/>
        <v>1067</v>
      </c>
      <c r="CP140" s="105">
        <f t="shared" si="166"/>
        <v>1324</v>
      </c>
      <c r="CQ140" s="105">
        <f t="shared" si="185"/>
        <v>1531</v>
      </c>
      <c r="CR140" s="105">
        <f t="shared" si="184"/>
        <v>2376</v>
      </c>
      <c r="CS140" s="105">
        <f t="shared" ref="CS140:CS171" si="209">SUM(BK140:BM140)</f>
        <v>2261</v>
      </c>
      <c r="CT140" s="105">
        <f t="shared" si="186"/>
        <v>1311</v>
      </c>
      <c r="CU140" s="105">
        <f t="shared" si="187"/>
        <v>887</v>
      </c>
      <c r="CV140" s="105">
        <f t="shared" si="188"/>
        <v>640</v>
      </c>
      <c r="CW140" s="139">
        <f t="shared" si="189"/>
        <v>-0.730639730639731</v>
      </c>
      <c r="CX140" s="139">
        <f t="shared" si="190"/>
        <v>-0.278466741826381</v>
      </c>
      <c r="CY140" s="131"/>
      <c r="CZ140" s="138" t="s">
        <v>1154</v>
      </c>
      <c r="DA140" s="138" t="s">
        <v>1154</v>
      </c>
      <c r="DB140" s="105"/>
      <c r="DC140" s="105"/>
      <c r="DD140" s="105"/>
      <c r="DE140" s="105"/>
      <c r="DF140" s="105"/>
      <c r="DG140" s="105"/>
      <c r="DH140" s="105"/>
      <c r="DI140" s="105"/>
      <c r="DJ140" s="105"/>
      <c r="DK140" s="105"/>
      <c r="DL140" s="105"/>
      <c r="DM140" s="105"/>
      <c r="DN140" s="105"/>
      <c r="DO140" s="105"/>
      <c r="DP140" s="105"/>
      <c r="DQ140" s="105"/>
      <c r="DR140" s="105"/>
      <c r="DS140" s="105"/>
      <c r="DT140" s="105"/>
      <c r="DU140" s="105"/>
      <c r="DV140" s="105"/>
      <c r="DW140" s="105"/>
      <c r="DX140" s="105"/>
      <c r="DY140" s="105"/>
      <c r="DZ140" s="105"/>
      <c r="EA140" s="105"/>
      <c r="EB140" s="105"/>
      <c r="EC140" s="105"/>
      <c r="ED140" s="105"/>
      <c r="EE140" s="105"/>
      <c r="EF140" s="105"/>
      <c r="EG140" s="105"/>
      <c r="EH140" s="105"/>
      <c r="EI140" s="105"/>
      <c r="EJ140" s="105"/>
      <c r="EK140" s="105"/>
      <c r="EL140" s="105"/>
      <c r="EM140" s="105"/>
      <c r="EN140" s="105"/>
      <c r="EO140" s="105"/>
      <c r="EP140" s="105"/>
      <c r="EQ140" s="105"/>
      <c r="ER140" s="105"/>
      <c r="ES140" s="105"/>
      <c r="ET140" s="105"/>
      <c r="EU140" s="105">
        <v>5627</v>
      </c>
      <c r="EV140" s="105">
        <v>3580</v>
      </c>
      <c r="EW140" s="105">
        <v>3199</v>
      </c>
      <c r="EX140" s="105">
        <v>2173</v>
      </c>
      <c r="EY140" s="105">
        <v>1497</v>
      </c>
      <c r="EZ140" s="105">
        <v>1646</v>
      </c>
      <c r="FA140" s="105">
        <v>1205</v>
      </c>
      <c r="FB140" s="105">
        <v>537</v>
      </c>
      <c r="FC140" s="105">
        <v>483</v>
      </c>
      <c r="FD140" s="105"/>
      <c r="FE140" s="105"/>
      <c r="FF140" s="105"/>
      <c r="FG140" s="105"/>
      <c r="FH140" s="105"/>
      <c r="FI140" s="105"/>
      <c r="FJ140" s="105">
        <v>0</v>
      </c>
      <c r="FK140" s="105">
        <v>0</v>
      </c>
      <c r="FL140" s="105">
        <v>0</v>
      </c>
      <c r="FM140" s="105">
        <v>0</v>
      </c>
      <c r="FN140" s="105">
        <v>0</v>
      </c>
      <c r="FO140" s="105">
        <v>0</v>
      </c>
      <c r="FP140" s="105">
        <v>0</v>
      </c>
      <c r="FQ140" s="105">
        <v>0</v>
      </c>
      <c r="FR140" s="105">
        <v>0</v>
      </c>
      <c r="FS140" s="105">
        <v>0</v>
      </c>
      <c r="FT140" s="105">
        <v>0</v>
      </c>
      <c r="FU140" s="105">
        <v>0</v>
      </c>
      <c r="FV140" s="105">
        <v>0</v>
      </c>
      <c r="FW140" s="105">
        <v>0</v>
      </c>
      <c r="FX140" s="105">
        <v>0</v>
      </c>
      <c r="FY140" s="144" t="str">
        <f t="shared" si="198"/>
        <v/>
      </c>
      <c r="FZ140" s="144" t="str">
        <f t="shared" si="199"/>
        <v/>
      </c>
      <c r="GA140" s="140">
        <f t="shared" si="200"/>
        <v>0</v>
      </c>
      <c r="GB140" s="140">
        <v>0</v>
      </c>
      <c r="GC140" s="140">
        <v>0</v>
      </c>
      <c r="GD140" s="141">
        <f t="shared" si="201"/>
        <v>12406</v>
      </c>
      <c r="GE140" s="141">
        <f t="shared" si="202"/>
        <v>7541</v>
      </c>
      <c r="GF140" s="141">
        <f t="shared" si="203"/>
        <v>0</v>
      </c>
      <c r="GG140" s="141">
        <f t="shared" si="204"/>
        <v>0</v>
      </c>
      <c r="GH140" s="142">
        <v>0</v>
      </c>
      <c r="GI140" s="142">
        <v>0</v>
      </c>
      <c r="GJ140" s="142">
        <v>0</v>
      </c>
      <c r="GK140" s="143">
        <v>0</v>
      </c>
      <c r="GL140" s="105">
        <v>0</v>
      </c>
      <c r="GM140" s="105">
        <v>0</v>
      </c>
      <c r="GN140" s="105">
        <v>12406</v>
      </c>
      <c r="GO140" s="105">
        <v>5316</v>
      </c>
      <c r="GP140" s="105">
        <v>2225</v>
      </c>
      <c r="GQ140" s="105"/>
      <c r="GR140" s="105"/>
      <c r="GS140" s="105">
        <f t="shared" si="208"/>
        <v>0</v>
      </c>
      <c r="GT140" s="105">
        <f t="shared" si="206"/>
        <v>0</v>
      </c>
      <c r="GU140" s="105">
        <f t="shared" si="207"/>
        <v>0</v>
      </c>
      <c r="GV140" s="105">
        <f t="shared" si="205"/>
        <v>0</v>
      </c>
      <c r="GW140" s="139" t="str">
        <f t="shared" si="176"/>
        <v/>
      </c>
      <c r="GX140" s="139" t="str">
        <f t="shared" si="177"/>
        <v/>
      </c>
      <c r="GY140" s="147"/>
    </row>
    <row r="141" ht="15" spans="2:207">
      <c r="B141" s="138" t="s">
        <v>1007</v>
      </c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105">
        <v>305</v>
      </c>
      <c r="BH141" s="105">
        <v>201</v>
      </c>
      <c r="BI141" s="105">
        <v>130</v>
      </c>
      <c r="BJ141" s="105">
        <v>63</v>
      </c>
      <c r="BK141" s="105">
        <v>7</v>
      </c>
      <c r="BL141" s="105">
        <v>1</v>
      </c>
      <c r="BM141" s="105">
        <v>2</v>
      </c>
      <c r="BN141" s="105">
        <v>0</v>
      </c>
      <c r="BO141" s="105">
        <v>0</v>
      </c>
      <c r="BP141" s="105">
        <v>0</v>
      </c>
      <c r="BQ141" s="105">
        <v>0</v>
      </c>
      <c r="BR141" s="105">
        <v>0</v>
      </c>
      <c r="BS141" s="105">
        <v>0</v>
      </c>
      <c r="BT141" s="105">
        <v>0</v>
      </c>
      <c r="BU141" s="105">
        <v>0</v>
      </c>
      <c r="BV141" s="105">
        <v>0</v>
      </c>
      <c r="BW141" s="105">
        <v>0</v>
      </c>
      <c r="BX141" s="105">
        <v>0</v>
      </c>
      <c r="BY141" s="105">
        <v>0</v>
      </c>
      <c r="BZ141" s="139" t="str">
        <f t="shared" si="191"/>
        <v/>
      </c>
      <c r="CA141" s="139" t="str">
        <f t="shared" si="192"/>
        <v/>
      </c>
      <c r="CB141" s="140">
        <f t="shared" si="193"/>
        <v>0</v>
      </c>
      <c r="CC141" s="140">
        <f t="shared" si="157"/>
        <v>0</v>
      </c>
      <c r="CD141" s="140">
        <f t="shared" si="158"/>
        <v>0</v>
      </c>
      <c r="CE141" s="141">
        <f t="shared" si="194"/>
        <v>0</v>
      </c>
      <c r="CF141" s="141">
        <f t="shared" si="195"/>
        <v>699</v>
      </c>
      <c r="CG141" s="141">
        <f t="shared" si="196"/>
        <v>10</v>
      </c>
      <c r="CH141" s="141">
        <f t="shared" si="197"/>
        <v>0</v>
      </c>
      <c r="CI141" s="142">
        <f t="shared" si="159"/>
        <v>0</v>
      </c>
      <c r="CJ141" s="142">
        <f t="shared" si="160"/>
        <v>0</v>
      </c>
      <c r="CK141" s="143">
        <f t="shared" si="161"/>
        <v>0</v>
      </c>
      <c r="CL141" s="105">
        <f t="shared" si="162"/>
        <v>0</v>
      </c>
      <c r="CM141" s="105">
        <f t="shared" si="163"/>
        <v>0</v>
      </c>
      <c r="CN141" s="105">
        <f t="shared" si="164"/>
        <v>0</v>
      </c>
      <c r="CO141" s="105" t="str">
        <f t="shared" si="165"/>
        <v/>
      </c>
      <c r="CP141" s="105" t="str">
        <f t="shared" si="166"/>
        <v/>
      </c>
      <c r="CQ141" s="105">
        <f t="shared" si="185"/>
        <v>305</v>
      </c>
      <c r="CR141" s="105">
        <f t="shared" si="184"/>
        <v>394</v>
      </c>
      <c r="CS141" s="105">
        <f t="shared" si="209"/>
        <v>10</v>
      </c>
      <c r="CT141" s="105">
        <f t="shared" si="186"/>
        <v>0</v>
      </c>
      <c r="CU141" s="105">
        <f t="shared" si="187"/>
        <v>0</v>
      </c>
      <c r="CV141" s="105">
        <f t="shared" si="188"/>
        <v>0</v>
      </c>
      <c r="CW141" s="139" t="str">
        <f t="shared" si="189"/>
        <v/>
      </c>
      <c r="CX141" s="139" t="str">
        <f t="shared" si="190"/>
        <v/>
      </c>
      <c r="CY141" s="131"/>
      <c r="CZ141" s="145" t="s">
        <v>1155</v>
      </c>
      <c r="DA141" s="145" t="s">
        <v>1155</v>
      </c>
      <c r="DB141" s="105"/>
      <c r="DC141" s="105"/>
      <c r="DD141" s="105"/>
      <c r="DE141" s="105"/>
      <c r="DF141" s="105"/>
      <c r="DG141" s="105"/>
      <c r="DH141" s="105"/>
      <c r="DI141" s="105"/>
      <c r="DJ141" s="105"/>
      <c r="DK141" s="105"/>
      <c r="DL141" s="105"/>
      <c r="DM141" s="105"/>
      <c r="DN141" s="105"/>
      <c r="DO141" s="105"/>
      <c r="DP141" s="105"/>
      <c r="DQ141" s="105"/>
      <c r="DR141" s="105"/>
      <c r="DS141" s="105"/>
      <c r="DT141" s="105"/>
      <c r="DU141" s="105"/>
      <c r="DV141" s="105"/>
      <c r="DW141" s="105"/>
      <c r="DX141" s="105"/>
      <c r="DY141" s="105"/>
      <c r="DZ141" s="105"/>
      <c r="EA141" s="105"/>
      <c r="EB141" s="105"/>
      <c r="EC141" s="105"/>
      <c r="ED141" s="105"/>
      <c r="EE141" s="105"/>
      <c r="EF141" s="105"/>
      <c r="EG141" s="105"/>
      <c r="EH141" s="105"/>
      <c r="EI141" s="105"/>
      <c r="EJ141" s="105"/>
      <c r="EK141" s="105"/>
      <c r="EL141" s="105"/>
      <c r="EM141" s="105"/>
      <c r="EN141" s="105"/>
      <c r="EO141" s="105"/>
      <c r="EP141" s="105"/>
      <c r="EQ141" s="105"/>
      <c r="ER141" s="105"/>
      <c r="ES141" s="105"/>
      <c r="ET141" s="105"/>
      <c r="EU141" s="105"/>
      <c r="EV141" s="105"/>
      <c r="EW141" s="105"/>
      <c r="EX141" s="105"/>
      <c r="EY141" s="105"/>
      <c r="EZ141" s="105"/>
      <c r="FA141" s="105"/>
      <c r="FB141" s="105"/>
      <c r="FC141" s="105">
        <v>470</v>
      </c>
      <c r="FD141" s="105"/>
      <c r="FE141" s="105"/>
      <c r="FF141" s="105"/>
      <c r="FG141" s="105"/>
      <c r="FH141" s="105"/>
      <c r="FI141" s="105"/>
      <c r="FJ141" s="105">
        <v>0</v>
      </c>
      <c r="FK141" s="105">
        <v>0</v>
      </c>
      <c r="FL141" s="105">
        <v>0</v>
      </c>
      <c r="FM141" s="105">
        <v>0</v>
      </c>
      <c r="FN141" s="105">
        <v>0</v>
      </c>
      <c r="FO141" s="105">
        <v>0</v>
      </c>
      <c r="FP141" s="105">
        <v>0</v>
      </c>
      <c r="FQ141" s="105">
        <v>0</v>
      </c>
      <c r="FR141" s="105">
        <v>0</v>
      </c>
      <c r="FS141" s="105">
        <v>0</v>
      </c>
      <c r="FT141" s="105">
        <v>0</v>
      </c>
      <c r="FU141" s="105">
        <v>0</v>
      </c>
      <c r="FV141" s="105">
        <v>0</v>
      </c>
      <c r="FW141" s="105">
        <v>0</v>
      </c>
      <c r="FX141" s="105">
        <v>0</v>
      </c>
      <c r="FY141" s="144" t="str">
        <f t="shared" si="198"/>
        <v/>
      </c>
      <c r="FZ141" s="144" t="str">
        <f t="shared" si="199"/>
        <v/>
      </c>
      <c r="GA141" s="140">
        <f t="shared" si="200"/>
        <v>0</v>
      </c>
      <c r="GB141" s="140">
        <v>0</v>
      </c>
      <c r="GC141" s="140">
        <v>0</v>
      </c>
      <c r="GD141" s="141">
        <f t="shared" si="201"/>
        <v>0</v>
      </c>
      <c r="GE141" s="141">
        <f t="shared" si="202"/>
        <v>470</v>
      </c>
      <c r="GF141" s="141">
        <f t="shared" si="203"/>
        <v>0</v>
      </c>
      <c r="GG141" s="141">
        <f t="shared" si="204"/>
        <v>0</v>
      </c>
      <c r="GH141" s="142">
        <v>0</v>
      </c>
      <c r="GI141" s="142">
        <v>0</v>
      </c>
      <c r="GJ141" s="142">
        <v>0</v>
      </c>
      <c r="GK141" s="143">
        <v>0</v>
      </c>
      <c r="GL141" s="105">
        <v>0</v>
      </c>
      <c r="GM141" s="105">
        <v>0</v>
      </c>
      <c r="GN141" s="105">
        <v>0</v>
      </c>
      <c r="GO141" s="105" t="s">
        <v>956</v>
      </c>
      <c r="GP141" s="105">
        <v>470</v>
      </c>
      <c r="GQ141" s="105"/>
      <c r="GR141" s="105"/>
      <c r="GS141" s="105">
        <f t="shared" si="208"/>
        <v>0</v>
      </c>
      <c r="GT141" s="105">
        <f t="shared" si="206"/>
        <v>0</v>
      </c>
      <c r="GU141" s="105">
        <f t="shared" si="207"/>
        <v>0</v>
      </c>
      <c r="GV141" s="105">
        <f t="shared" si="205"/>
        <v>0</v>
      </c>
      <c r="GW141" s="139" t="str">
        <f t="shared" si="176"/>
        <v/>
      </c>
      <c r="GX141" s="139" t="str">
        <f t="shared" si="177"/>
        <v/>
      </c>
      <c r="GY141" s="147"/>
    </row>
    <row r="142" ht="15" spans="2:207">
      <c r="B142" s="145" t="s">
        <v>1000</v>
      </c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>
        <v>701</v>
      </c>
      <c r="BE142" s="105">
        <v>1010</v>
      </c>
      <c r="BF142" s="105">
        <v>516</v>
      </c>
      <c r="BG142" s="105">
        <v>402</v>
      </c>
      <c r="BH142" s="105">
        <v>183</v>
      </c>
      <c r="BI142" s="105">
        <v>170</v>
      </c>
      <c r="BJ142" s="105">
        <v>146</v>
      </c>
      <c r="BK142" s="105">
        <v>135</v>
      </c>
      <c r="BL142" s="105">
        <v>51</v>
      </c>
      <c r="BM142" s="105">
        <v>73</v>
      </c>
      <c r="BN142" s="105"/>
      <c r="BO142" s="105"/>
      <c r="BP142" s="105">
        <v>0</v>
      </c>
      <c r="BQ142" s="105">
        <v>0</v>
      </c>
      <c r="BR142" s="105"/>
      <c r="BS142" s="105">
        <v>0</v>
      </c>
      <c r="BT142" s="105">
        <v>0</v>
      </c>
      <c r="BU142" s="105">
        <v>0</v>
      </c>
      <c r="BV142" s="105">
        <v>0</v>
      </c>
      <c r="BW142" s="105">
        <v>0</v>
      </c>
      <c r="BX142" s="105">
        <v>0</v>
      </c>
      <c r="BY142" s="105">
        <v>0</v>
      </c>
      <c r="BZ142" s="139" t="str">
        <f t="shared" si="191"/>
        <v/>
      </c>
      <c r="CA142" s="139" t="str">
        <f t="shared" si="192"/>
        <v/>
      </c>
      <c r="CB142" s="140">
        <f t="shared" si="193"/>
        <v>36756</v>
      </c>
      <c r="CC142" s="140">
        <f t="shared" si="157"/>
        <v>0</v>
      </c>
      <c r="CD142" s="140">
        <f t="shared" si="158"/>
        <v>0</v>
      </c>
      <c r="CE142" s="141">
        <f t="shared" si="194"/>
        <v>0</v>
      </c>
      <c r="CF142" s="141">
        <f t="shared" si="195"/>
        <v>3128</v>
      </c>
      <c r="CG142" s="141">
        <f t="shared" si="196"/>
        <v>259</v>
      </c>
      <c r="CH142" s="141">
        <f t="shared" si="197"/>
        <v>0</v>
      </c>
      <c r="CI142" s="142">
        <f t="shared" si="159"/>
        <v>0</v>
      </c>
      <c r="CJ142" s="142">
        <f t="shared" si="160"/>
        <v>0</v>
      </c>
      <c r="CK142" s="143">
        <f t="shared" si="161"/>
        <v>0</v>
      </c>
      <c r="CL142" s="105">
        <f t="shared" si="162"/>
        <v>0</v>
      </c>
      <c r="CM142" s="105">
        <f t="shared" si="163"/>
        <v>0</v>
      </c>
      <c r="CN142" s="105">
        <f t="shared" si="164"/>
        <v>0</v>
      </c>
      <c r="CO142" s="105" t="str">
        <f t="shared" si="165"/>
        <v/>
      </c>
      <c r="CP142" s="105">
        <f t="shared" si="166"/>
        <v>701</v>
      </c>
      <c r="CQ142" s="105">
        <f t="shared" si="185"/>
        <v>1928</v>
      </c>
      <c r="CR142" s="105">
        <f t="shared" si="184"/>
        <v>499</v>
      </c>
      <c r="CS142" s="105">
        <f t="shared" si="209"/>
        <v>259</v>
      </c>
      <c r="CT142" s="105">
        <f t="shared" si="186"/>
        <v>0</v>
      </c>
      <c r="CU142" s="105">
        <f t="shared" si="187"/>
        <v>0</v>
      </c>
      <c r="CV142" s="105">
        <f t="shared" si="188"/>
        <v>0</v>
      </c>
      <c r="CW142" s="139" t="str">
        <f t="shared" si="189"/>
        <v/>
      </c>
      <c r="CX142" s="139" t="str">
        <f t="shared" si="190"/>
        <v/>
      </c>
      <c r="CY142" s="131"/>
      <c r="CZ142" s="138" t="s">
        <v>1156</v>
      </c>
      <c r="DA142" s="138" t="s">
        <v>1156</v>
      </c>
      <c r="DB142" s="105"/>
      <c r="DC142" s="105"/>
      <c r="DD142" s="105"/>
      <c r="DE142" s="105"/>
      <c r="DF142" s="105"/>
      <c r="DG142" s="105"/>
      <c r="DH142" s="105"/>
      <c r="DI142" s="105"/>
      <c r="DJ142" s="105"/>
      <c r="DK142" s="105"/>
      <c r="DL142" s="105"/>
      <c r="DM142" s="105"/>
      <c r="DN142" s="105"/>
      <c r="DO142" s="105"/>
      <c r="DP142" s="105"/>
      <c r="DQ142" s="105"/>
      <c r="DR142" s="105"/>
      <c r="DS142" s="105"/>
      <c r="DT142" s="105"/>
      <c r="DU142" s="105"/>
      <c r="DV142" s="105"/>
      <c r="DW142" s="105"/>
      <c r="DX142" s="105"/>
      <c r="DY142" s="105"/>
      <c r="DZ142" s="105"/>
      <c r="EA142" s="105"/>
      <c r="EB142" s="105"/>
      <c r="EC142" s="105"/>
      <c r="ED142" s="105"/>
      <c r="EE142" s="105"/>
      <c r="EF142" s="105"/>
      <c r="EG142" s="105"/>
      <c r="EH142" s="105"/>
      <c r="EI142" s="105"/>
      <c r="EJ142" s="105"/>
      <c r="EK142" s="105"/>
      <c r="EL142" s="105"/>
      <c r="EM142" s="105"/>
      <c r="EN142" s="105"/>
      <c r="EO142" s="105"/>
      <c r="EP142" s="105"/>
      <c r="EQ142" s="105">
        <v>3658</v>
      </c>
      <c r="ER142" s="105">
        <v>2188</v>
      </c>
      <c r="ES142" s="105">
        <v>2522</v>
      </c>
      <c r="ET142" s="105">
        <v>2752</v>
      </c>
      <c r="EU142" s="105">
        <v>3027</v>
      </c>
      <c r="EV142" s="105">
        <v>2135</v>
      </c>
      <c r="EW142" s="105">
        <v>1792</v>
      </c>
      <c r="EX142" s="105">
        <v>1594</v>
      </c>
      <c r="EY142" s="105">
        <v>1067</v>
      </c>
      <c r="EZ142" s="105">
        <v>1173</v>
      </c>
      <c r="FA142" s="105">
        <v>621</v>
      </c>
      <c r="FB142" s="105">
        <v>257</v>
      </c>
      <c r="FC142" s="105">
        <v>211</v>
      </c>
      <c r="FD142" s="105"/>
      <c r="FE142" s="105"/>
      <c r="FF142" s="105"/>
      <c r="FG142" s="105"/>
      <c r="FH142" s="105"/>
      <c r="FI142" s="105"/>
      <c r="FJ142" s="105">
        <v>0</v>
      </c>
      <c r="FK142" s="105">
        <v>0</v>
      </c>
      <c r="FL142" s="105">
        <v>0</v>
      </c>
      <c r="FM142" s="105">
        <v>0</v>
      </c>
      <c r="FN142" s="105">
        <v>0</v>
      </c>
      <c r="FO142" s="105">
        <v>0</v>
      </c>
      <c r="FP142" s="105">
        <v>0</v>
      </c>
      <c r="FQ142" s="105">
        <v>0</v>
      </c>
      <c r="FR142" s="105">
        <v>0</v>
      </c>
      <c r="FS142" s="105">
        <v>0</v>
      </c>
      <c r="FT142" s="105">
        <v>0</v>
      </c>
      <c r="FU142" s="105">
        <v>0</v>
      </c>
      <c r="FV142" s="105">
        <v>0</v>
      </c>
      <c r="FW142" s="105">
        <v>0</v>
      </c>
      <c r="FX142" s="105">
        <v>0</v>
      </c>
      <c r="FY142" s="144" t="str">
        <f t="shared" si="198"/>
        <v/>
      </c>
      <c r="FZ142" s="144" t="str">
        <f t="shared" si="199"/>
        <v/>
      </c>
      <c r="GA142" s="140">
        <f t="shared" si="200"/>
        <v>0</v>
      </c>
      <c r="GB142" s="140">
        <v>0</v>
      </c>
      <c r="GC142" s="140">
        <v>0</v>
      </c>
      <c r="GD142" s="141">
        <f t="shared" si="201"/>
        <v>18074</v>
      </c>
      <c r="GE142" s="141">
        <f t="shared" si="202"/>
        <v>4923</v>
      </c>
      <c r="GF142" s="141">
        <f t="shared" si="203"/>
        <v>0</v>
      </c>
      <c r="GG142" s="141">
        <f t="shared" si="204"/>
        <v>0</v>
      </c>
      <c r="GH142" s="142">
        <v>0</v>
      </c>
      <c r="GI142" s="142">
        <v>0</v>
      </c>
      <c r="GJ142" s="142">
        <v>0</v>
      </c>
      <c r="GK142" s="143">
        <v>0</v>
      </c>
      <c r="GL142" s="105">
        <v>3658</v>
      </c>
      <c r="GM142" s="105">
        <v>7462</v>
      </c>
      <c r="GN142" s="105">
        <v>6954</v>
      </c>
      <c r="GO142" s="105">
        <v>3834</v>
      </c>
      <c r="GP142" s="105">
        <v>1089</v>
      </c>
      <c r="GQ142" s="105"/>
      <c r="GR142" s="105"/>
      <c r="GS142" s="105">
        <f t="shared" si="208"/>
        <v>0</v>
      </c>
      <c r="GT142" s="105">
        <f t="shared" si="206"/>
        <v>0</v>
      </c>
      <c r="GU142" s="105">
        <f t="shared" si="207"/>
        <v>0</v>
      </c>
      <c r="GV142" s="105">
        <f t="shared" si="205"/>
        <v>0</v>
      </c>
      <c r="GW142" s="139" t="str">
        <f t="shared" si="176"/>
        <v/>
      </c>
      <c r="GX142" s="139" t="str">
        <f t="shared" si="177"/>
        <v/>
      </c>
      <c r="GY142" s="147"/>
    </row>
    <row r="143" ht="15" spans="2:207">
      <c r="B143" s="138" t="s">
        <v>1124</v>
      </c>
      <c r="C143" s="105"/>
      <c r="D143" s="105">
        <v>265</v>
      </c>
      <c r="E143" s="105">
        <v>141</v>
      </c>
      <c r="F143" s="105">
        <v>468</v>
      </c>
      <c r="G143" s="105">
        <v>2704</v>
      </c>
      <c r="H143" s="105">
        <v>3944</v>
      </c>
      <c r="I143" s="105">
        <v>2531</v>
      </c>
      <c r="J143" s="105">
        <v>2988</v>
      </c>
      <c r="K143" s="105">
        <v>4138</v>
      </c>
      <c r="L143" s="105">
        <v>4075</v>
      </c>
      <c r="M143" s="105">
        <v>2941</v>
      </c>
      <c r="N143" s="105">
        <v>12561</v>
      </c>
      <c r="O143" s="105">
        <v>3895</v>
      </c>
      <c r="P143" s="105">
        <v>2465</v>
      </c>
      <c r="Q143" s="105">
        <v>12983</v>
      </c>
      <c r="R143" s="105">
        <v>4738</v>
      </c>
      <c r="S143" s="105">
        <v>7079</v>
      </c>
      <c r="T143" s="105">
        <v>17916</v>
      </c>
      <c r="U143" s="105">
        <v>8937</v>
      </c>
      <c r="V143" s="105">
        <v>7580</v>
      </c>
      <c r="W143" s="105">
        <v>8710</v>
      </c>
      <c r="X143" s="105">
        <v>7623</v>
      </c>
      <c r="Y143" s="105">
        <v>6258</v>
      </c>
      <c r="Z143" s="105">
        <v>21963</v>
      </c>
      <c r="AA143" s="105">
        <v>1966</v>
      </c>
      <c r="AB143" s="105">
        <v>979</v>
      </c>
      <c r="AC143" s="105">
        <v>4450</v>
      </c>
      <c r="AD143" s="105">
        <v>482</v>
      </c>
      <c r="AE143" s="105">
        <v>1506</v>
      </c>
      <c r="AF143" s="105">
        <v>2339</v>
      </c>
      <c r="AG143" s="105">
        <v>1251</v>
      </c>
      <c r="AH143" s="105">
        <v>1831</v>
      </c>
      <c r="AI143" s="105">
        <v>2195</v>
      </c>
      <c r="AJ143" s="105">
        <v>1618</v>
      </c>
      <c r="AK143" s="105"/>
      <c r="AL143" s="105">
        <v>270</v>
      </c>
      <c r="AM143" s="105">
        <v>660</v>
      </c>
      <c r="AN143" s="105">
        <v>842</v>
      </c>
      <c r="AO143" s="105">
        <v>981</v>
      </c>
      <c r="AP143" s="105">
        <v>1200</v>
      </c>
      <c r="AQ143" s="105">
        <v>846</v>
      </c>
      <c r="AR143" s="105">
        <v>1100</v>
      </c>
      <c r="AS143" s="105">
        <v>2861</v>
      </c>
      <c r="AT143" s="105">
        <v>3370</v>
      </c>
      <c r="AU143" s="105">
        <v>1659</v>
      </c>
      <c r="AV143" s="105">
        <v>1628</v>
      </c>
      <c r="AW143" s="105">
        <v>1657</v>
      </c>
      <c r="AX143" s="105">
        <v>1293</v>
      </c>
      <c r="AY143" s="105">
        <v>1</v>
      </c>
      <c r="AZ143" s="105">
        <v>713</v>
      </c>
      <c r="BA143" s="105">
        <v>4105</v>
      </c>
      <c r="BB143" s="105">
        <v>1415</v>
      </c>
      <c r="BC143" s="105">
        <v>1219</v>
      </c>
      <c r="BD143" s="105">
        <v>1518</v>
      </c>
      <c r="BE143" s="105">
        <v>2587</v>
      </c>
      <c r="BF143" s="105">
        <v>172</v>
      </c>
      <c r="BG143" s="105">
        <v>252</v>
      </c>
      <c r="BH143" s="105">
        <v>179</v>
      </c>
      <c r="BI143" s="105">
        <v>5183</v>
      </c>
      <c r="BJ143" s="105">
        <v>8840</v>
      </c>
      <c r="BK143" s="105">
        <v>1725</v>
      </c>
      <c r="BL143" s="105">
        <v>2254</v>
      </c>
      <c r="BM143" s="105">
        <v>8135</v>
      </c>
      <c r="BN143" s="105">
        <v>0</v>
      </c>
      <c r="BO143" s="105">
        <v>0</v>
      </c>
      <c r="BP143" s="105">
        <v>9295</v>
      </c>
      <c r="BQ143" s="105">
        <v>1821</v>
      </c>
      <c r="BR143" s="105">
        <v>0</v>
      </c>
      <c r="BS143" s="105">
        <v>5320</v>
      </c>
      <c r="BT143" s="105">
        <v>3907</v>
      </c>
      <c r="BU143" s="105">
        <v>5741</v>
      </c>
      <c r="BV143" s="105">
        <v>12811</v>
      </c>
      <c r="BW143" s="105">
        <v>775</v>
      </c>
      <c r="BX143" s="105">
        <v>1110</v>
      </c>
      <c r="BY143" s="105">
        <v>5221</v>
      </c>
      <c r="BZ143" s="139">
        <f t="shared" si="191"/>
        <v>-0.35820528580209</v>
      </c>
      <c r="CA143" s="139">
        <f t="shared" si="192"/>
        <v>3.7036036036036</v>
      </c>
      <c r="CB143" s="140">
        <f t="shared" si="193"/>
        <v>36756</v>
      </c>
      <c r="CC143" s="140">
        <f t="shared" si="157"/>
        <v>110147</v>
      </c>
      <c r="CD143" s="140">
        <f t="shared" si="158"/>
        <v>18887</v>
      </c>
      <c r="CE143" s="141">
        <f t="shared" si="194"/>
        <v>18097</v>
      </c>
      <c r="CF143" s="141">
        <f t="shared" si="195"/>
        <v>26184</v>
      </c>
      <c r="CG143" s="141">
        <f t="shared" si="196"/>
        <v>51009</v>
      </c>
      <c r="CH143" s="141">
        <f t="shared" si="197"/>
        <v>7106</v>
      </c>
      <c r="CI143" s="142">
        <f t="shared" si="159"/>
        <v>5277</v>
      </c>
      <c r="CJ143" s="142">
        <f t="shared" si="160"/>
        <v>1888</v>
      </c>
      <c r="CK143" s="143">
        <f t="shared" si="161"/>
        <v>2483</v>
      </c>
      <c r="CL143" s="105">
        <f t="shared" si="162"/>
        <v>3146</v>
      </c>
      <c r="CM143" s="105">
        <f t="shared" si="163"/>
        <v>7890</v>
      </c>
      <c r="CN143" s="105">
        <f t="shared" si="164"/>
        <v>4578</v>
      </c>
      <c r="CO143" s="105">
        <f t="shared" si="165"/>
        <v>4819</v>
      </c>
      <c r="CP143" s="105">
        <f t="shared" si="166"/>
        <v>4152</v>
      </c>
      <c r="CQ143" s="105">
        <f t="shared" si="185"/>
        <v>3011</v>
      </c>
      <c r="CR143" s="105">
        <f t="shared" si="184"/>
        <v>14202</v>
      </c>
      <c r="CS143" s="105">
        <f t="shared" si="209"/>
        <v>12114</v>
      </c>
      <c r="CT143" s="105">
        <f t="shared" si="186"/>
        <v>9295</v>
      </c>
      <c r="CU143" s="105">
        <f t="shared" si="187"/>
        <v>7141</v>
      </c>
      <c r="CV143" s="105">
        <f t="shared" si="188"/>
        <v>22459</v>
      </c>
      <c r="CW143" s="139">
        <f t="shared" si="189"/>
        <v>0.581396986339952</v>
      </c>
      <c r="CX143" s="139">
        <f t="shared" si="190"/>
        <v>2.14507772020725</v>
      </c>
      <c r="CY143" s="131"/>
      <c r="CZ143" s="138" t="s">
        <v>1157</v>
      </c>
      <c r="DA143" s="138" t="s">
        <v>1157</v>
      </c>
      <c r="DB143" s="105"/>
      <c r="DC143" s="105"/>
      <c r="DD143" s="105"/>
      <c r="DE143" s="105"/>
      <c r="DF143" s="105"/>
      <c r="DG143" s="105"/>
      <c r="DH143" s="105"/>
      <c r="DI143" s="105"/>
      <c r="DJ143" s="105"/>
      <c r="DK143" s="105"/>
      <c r="DL143" s="105"/>
      <c r="DM143" s="105"/>
      <c r="DN143" s="105"/>
      <c r="DO143" s="105"/>
      <c r="DP143" s="105"/>
      <c r="DQ143" s="105"/>
      <c r="DR143" s="105"/>
      <c r="DS143" s="105"/>
      <c r="DT143" s="105"/>
      <c r="DU143" s="105"/>
      <c r="DV143" s="105"/>
      <c r="DW143" s="105"/>
      <c r="DX143" s="105"/>
      <c r="DY143" s="105">
        <v>456</v>
      </c>
      <c r="DZ143" s="105">
        <v>151</v>
      </c>
      <c r="EA143" s="105">
        <v>39</v>
      </c>
      <c r="EB143" s="105">
        <v>102</v>
      </c>
      <c r="EC143" s="105">
        <v>72</v>
      </c>
      <c r="ED143" s="105">
        <v>169</v>
      </c>
      <c r="EE143" s="105">
        <v>170</v>
      </c>
      <c r="EF143" s="105">
        <v>230</v>
      </c>
      <c r="EG143" s="105">
        <v>337</v>
      </c>
      <c r="EH143" s="105">
        <v>379</v>
      </c>
      <c r="EI143" s="105">
        <v>374</v>
      </c>
      <c r="EJ143" s="105">
        <v>465</v>
      </c>
      <c r="EK143" s="105">
        <v>303</v>
      </c>
      <c r="EL143" s="105">
        <v>206</v>
      </c>
      <c r="EM143" s="105">
        <v>102</v>
      </c>
      <c r="EN143" s="105">
        <v>178</v>
      </c>
      <c r="EO143" s="105">
        <v>176</v>
      </c>
      <c r="EP143" s="105">
        <v>219</v>
      </c>
      <c r="EQ143" s="105">
        <v>72</v>
      </c>
      <c r="ER143" s="105">
        <v>125</v>
      </c>
      <c r="ES143" s="105">
        <v>95</v>
      </c>
      <c r="ET143" s="105">
        <v>90</v>
      </c>
      <c r="EU143" s="105">
        <v>75</v>
      </c>
      <c r="EV143" s="105">
        <v>50</v>
      </c>
      <c r="EW143" s="105">
        <v>14</v>
      </c>
      <c r="EX143" s="105">
        <v>12</v>
      </c>
      <c r="EY143" s="105">
        <v>10</v>
      </c>
      <c r="EZ143" s="105">
        <v>6</v>
      </c>
      <c r="FA143" s="105">
        <v>5</v>
      </c>
      <c r="FB143" s="105">
        <v>3</v>
      </c>
      <c r="FC143" s="105">
        <v>14</v>
      </c>
      <c r="FD143" s="105"/>
      <c r="FE143" s="105"/>
      <c r="FF143" s="105"/>
      <c r="FG143" s="105"/>
      <c r="FH143" s="105"/>
      <c r="FI143" s="105"/>
      <c r="FJ143" s="105">
        <v>0</v>
      </c>
      <c r="FK143" s="105">
        <v>0</v>
      </c>
      <c r="FL143" s="105">
        <v>0</v>
      </c>
      <c r="FM143" s="105">
        <v>0</v>
      </c>
      <c r="FN143" s="105">
        <v>0</v>
      </c>
      <c r="FO143" s="105">
        <v>0</v>
      </c>
      <c r="FP143" s="105">
        <v>0</v>
      </c>
      <c r="FQ143" s="105">
        <v>0</v>
      </c>
      <c r="FR143" s="105">
        <v>0</v>
      </c>
      <c r="FS143" s="105">
        <v>0</v>
      </c>
      <c r="FT143" s="105">
        <v>0</v>
      </c>
      <c r="FU143" s="105">
        <v>0</v>
      </c>
      <c r="FV143" s="105">
        <v>0</v>
      </c>
      <c r="FW143" s="105">
        <v>0</v>
      </c>
      <c r="FX143" s="105">
        <v>0</v>
      </c>
      <c r="FY143" s="144" t="str">
        <f t="shared" si="198"/>
        <v/>
      </c>
      <c r="FZ143" s="144" t="str">
        <f t="shared" si="199"/>
        <v/>
      </c>
      <c r="GA143" s="140">
        <f t="shared" si="200"/>
        <v>0</v>
      </c>
      <c r="GB143" s="140">
        <v>456</v>
      </c>
      <c r="GC143" s="140">
        <v>2791</v>
      </c>
      <c r="GD143" s="141">
        <f t="shared" si="201"/>
        <v>1402</v>
      </c>
      <c r="GE143" s="141">
        <f t="shared" si="202"/>
        <v>50</v>
      </c>
      <c r="GF143" s="141">
        <f t="shared" si="203"/>
        <v>0</v>
      </c>
      <c r="GG143" s="141">
        <f t="shared" si="204"/>
        <v>0</v>
      </c>
      <c r="GH143" s="142">
        <v>411</v>
      </c>
      <c r="GI143" s="142">
        <v>946</v>
      </c>
      <c r="GJ143" s="142">
        <v>1142</v>
      </c>
      <c r="GK143" s="143">
        <v>486</v>
      </c>
      <c r="GL143" s="105">
        <v>467</v>
      </c>
      <c r="GM143" s="105">
        <v>310</v>
      </c>
      <c r="GN143" s="105">
        <v>139</v>
      </c>
      <c r="GO143" s="105">
        <v>28</v>
      </c>
      <c r="GP143" s="105">
        <v>22</v>
      </c>
      <c r="GQ143" s="105"/>
      <c r="GR143" s="105"/>
      <c r="GS143" s="105">
        <f t="shared" si="208"/>
        <v>0</v>
      </c>
      <c r="GT143" s="105">
        <f t="shared" si="206"/>
        <v>0</v>
      </c>
      <c r="GU143" s="105">
        <f t="shared" si="207"/>
        <v>0</v>
      </c>
      <c r="GV143" s="105">
        <f t="shared" si="205"/>
        <v>0</v>
      </c>
      <c r="GW143" s="139" t="str">
        <f t="shared" si="176"/>
        <v/>
      </c>
      <c r="GX143" s="139" t="str">
        <f t="shared" si="177"/>
        <v/>
      </c>
      <c r="GY143" s="147"/>
    </row>
    <row r="144" ht="15" spans="2:207">
      <c r="B144" s="138" t="s">
        <v>1126</v>
      </c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>
        <v>1</v>
      </c>
      <c r="AE144" s="105">
        <v>13</v>
      </c>
      <c r="AF144" s="105">
        <v>6</v>
      </c>
      <c r="AG144" s="105">
        <v>3</v>
      </c>
      <c r="AH144" s="105">
        <v>10</v>
      </c>
      <c r="AI144" s="105">
        <v>12</v>
      </c>
      <c r="AJ144" s="105">
        <v>7</v>
      </c>
      <c r="AK144" s="105">
        <v>26</v>
      </c>
      <c r="AL144" s="105">
        <v>22</v>
      </c>
      <c r="AM144" s="105"/>
      <c r="AN144" s="105">
        <v>4</v>
      </c>
      <c r="AO144" s="105">
        <v>5</v>
      </c>
      <c r="AP144" s="105"/>
      <c r="AQ144" s="105">
        <v>6</v>
      </c>
      <c r="AR144" s="105"/>
      <c r="AS144" s="105">
        <v>42</v>
      </c>
      <c r="AT144" s="105">
        <v>3</v>
      </c>
      <c r="AU144" s="105">
        <v>80</v>
      </c>
      <c r="AV144" s="105">
        <v>233</v>
      </c>
      <c r="AW144" s="105">
        <v>268</v>
      </c>
      <c r="AX144" s="105">
        <v>29</v>
      </c>
      <c r="AY144" s="105">
        <v>422</v>
      </c>
      <c r="AZ144" s="105">
        <v>247</v>
      </c>
      <c r="BA144" s="105">
        <v>13</v>
      </c>
      <c r="BB144" s="105">
        <v>9</v>
      </c>
      <c r="BC144" s="105">
        <v>59</v>
      </c>
      <c r="BD144" s="105">
        <v>119</v>
      </c>
      <c r="BE144" s="105">
        <v>98</v>
      </c>
      <c r="BF144" s="105">
        <v>1049</v>
      </c>
      <c r="BG144" s="105">
        <v>175</v>
      </c>
      <c r="BH144" s="105">
        <v>162</v>
      </c>
      <c r="BI144" s="105">
        <v>52</v>
      </c>
      <c r="BJ144" s="105">
        <v>243</v>
      </c>
      <c r="BK144" s="105">
        <v>1</v>
      </c>
      <c r="BL144" s="105">
        <v>0</v>
      </c>
      <c r="BM144" s="105">
        <v>0</v>
      </c>
      <c r="BN144" s="105"/>
      <c r="BO144" s="105"/>
      <c r="BP144" s="105">
        <v>0</v>
      </c>
      <c r="BQ144" s="105">
        <v>0</v>
      </c>
      <c r="BR144" s="105"/>
      <c r="BS144" s="105">
        <v>0</v>
      </c>
      <c r="BT144" s="105">
        <v>0</v>
      </c>
      <c r="BU144" s="105">
        <v>0</v>
      </c>
      <c r="BV144" s="105">
        <v>0</v>
      </c>
      <c r="BW144" s="105">
        <v>0</v>
      </c>
      <c r="BX144" s="105">
        <v>0</v>
      </c>
      <c r="BY144" s="105">
        <v>0</v>
      </c>
      <c r="BZ144" s="139" t="str">
        <f t="shared" si="191"/>
        <v/>
      </c>
      <c r="CA144" s="139" t="str">
        <f t="shared" si="192"/>
        <v/>
      </c>
      <c r="CB144" s="140">
        <f t="shared" si="193"/>
        <v>0</v>
      </c>
      <c r="CC144" s="140">
        <f t="shared" si="157"/>
        <v>0</v>
      </c>
      <c r="CD144" s="140">
        <f t="shared" si="158"/>
        <v>100</v>
      </c>
      <c r="CE144" s="141">
        <f t="shared" si="194"/>
        <v>670</v>
      </c>
      <c r="CF144" s="141">
        <f t="shared" si="195"/>
        <v>2648</v>
      </c>
      <c r="CG144" s="141">
        <f t="shared" si="196"/>
        <v>1</v>
      </c>
      <c r="CH144" s="141">
        <f t="shared" si="197"/>
        <v>0</v>
      </c>
      <c r="CI144" s="142">
        <f t="shared" si="159"/>
        <v>25</v>
      </c>
      <c r="CJ144" s="142">
        <f t="shared" si="160"/>
        <v>55</v>
      </c>
      <c r="CK144" s="143">
        <f t="shared" si="161"/>
        <v>9</v>
      </c>
      <c r="CL144" s="105">
        <f t="shared" si="162"/>
        <v>6</v>
      </c>
      <c r="CM144" s="105">
        <f t="shared" si="163"/>
        <v>125</v>
      </c>
      <c r="CN144" s="105">
        <f t="shared" si="164"/>
        <v>530</v>
      </c>
      <c r="CO144" s="105">
        <f t="shared" si="165"/>
        <v>682</v>
      </c>
      <c r="CP144" s="105">
        <f t="shared" si="166"/>
        <v>187</v>
      </c>
      <c r="CQ144" s="105">
        <f t="shared" si="185"/>
        <v>1322</v>
      </c>
      <c r="CR144" s="105">
        <f t="shared" si="184"/>
        <v>457</v>
      </c>
      <c r="CS144" s="105">
        <f t="shared" si="209"/>
        <v>1</v>
      </c>
      <c r="CT144" s="105">
        <f t="shared" si="186"/>
        <v>0</v>
      </c>
      <c r="CU144" s="105">
        <f t="shared" si="187"/>
        <v>0</v>
      </c>
      <c r="CV144" s="105">
        <f t="shared" si="188"/>
        <v>0</v>
      </c>
      <c r="CW144" s="139" t="str">
        <f t="shared" si="189"/>
        <v/>
      </c>
      <c r="CX144" s="139" t="str">
        <f t="shared" si="190"/>
        <v/>
      </c>
      <c r="CY144" s="131"/>
      <c r="CZ144" s="138" t="s">
        <v>1158</v>
      </c>
      <c r="DA144" s="138" t="s">
        <v>1158</v>
      </c>
      <c r="DB144" s="105"/>
      <c r="DC144" s="105"/>
      <c r="DD144" s="105"/>
      <c r="DE144" s="105"/>
      <c r="DF144" s="105"/>
      <c r="DG144" s="105"/>
      <c r="DH144" s="105"/>
      <c r="DI144" s="105"/>
      <c r="DJ144" s="105"/>
      <c r="DK144" s="105"/>
      <c r="DL144" s="105"/>
      <c r="DM144" s="105"/>
      <c r="DN144" s="105"/>
      <c r="DO144" s="105"/>
      <c r="DP144" s="105"/>
      <c r="DQ144" s="105"/>
      <c r="DR144" s="105"/>
      <c r="DS144" s="105"/>
      <c r="DT144" s="105"/>
      <c r="DU144" s="105"/>
      <c r="DV144" s="105"/>
      <c r="DW144" s="105"/>
      <c r="DX144" s="105"/>
      <c r="DY144" s="105"/>
      <c r="DZ144" s="105"/>
      <c r="EA144" s="105"/>
      <c r="EB144" s="105"/>
      <c r="EC144" s="105"/>
      <c r="ED144" s="105"/>
      <c r="EE144" s="105"/>
      <c r="EF144" s="105"/>
      <c r="EG144" s="105"/>
      <c r="EH144" s="105"/>
      <c r="EI144" s="105"/>
      <c r="EJ144" s="105"/>
      <c r="EK144" s="105"/>
      <c r="EL144" s="105"/>
      <c r="EM144" s="105"/>
      <c r="EN144" s="105"/>
      <c r="EO144" s="105"/>
      <c r="EP144" s="105"/>
      <c r="EQ144" s="105"/>
      <c r="ER144" s="105"/>
      <c r="ES144" s="105"/>
      <c r="ET144" s="105"/>
      <c r="EU144" s="105"/>
      <c r="EV144" s="105"/>
      <c r="EW144" s="105"/>
      <c r="EX144" s="105">
        <v>1560</v>
      </c>
      <c r="EY144" s="105">
        <v>1086</v>
      </c>
      <c r="EZ144" s="105">
        <v>1325</v>
      </c>
      <c r="FA144" s="105">
        <v>1180</v>
      </c>
      <c r="FB144" s="105">
        <v>505</v>
      </c>
      <c r="FC144" s="105"/>
      <c r="FD144" s="105"/>
      <c r="FE144" s="105"/>
      <c r="FF144" s="105"/>
      <c r="FG144" s="105"/>
      <c r="FH144" s="105"/>
      <c r="FI144" s="105"/>
      <c r="FJ144" s="105">
        <v>0</v>
      </c>
      <c r="FK144" s="105">
        <v>0</v>
      </c>
      <c r="FL144" s="105">
        <v>0</v>
      </c>
      <c r="FM144" s="105">
        <v>0</v>
      </c>
      <c r="FN144" s="105">
        <v>0</v>
      </c>
      <c r="FO144" s="105">
        <v>0</v>
      </c>
      <c r="FP144" s="105">
        <v>0</v>
      </c>
      <c r="FQ144" s="105">
        <v>0</v>
      </c>
      <c r="FR144" s="105">
        <v>0</v>
      </c>
      <c r="FS144" s="105">
        <v>0</v>
      </c>
      <c r="FT144" s="105">
        <v>0</v>
      </c>
      <c r="FU144" s="105">
        <v>0</v>
      </c>
      <c r="FV144" s="105">
        <v>0</v>
      </c>
      <c r="FW144" s="105">
        <v>0</v>
      </c>
      <c r="FX144" s="105">
        <v>0</v>
      </c>
      <c r="FY144" s="144" t="str">
        <f t="shared" si="198"/>
        <v/>
      </c>
      <c r="FZ144" s="144" t="str">
        <f t="shared" si="199"/>
        <v/>
      </c>
      <c r="GA144" s="140">
        <f t="shared" si="200"/>
        <v>0</v>
      </c>
      <c r="GB144" s="140">
        <v>0</v>
      </c>
      <c r="GC144" s="140">
        <v>0</v>
      </c>
      <c r="GD144" s="141">
        <f t="shared" si="201"/>
        <v>0</v>
      </c>
      <c r="GE144" s="141">
        <f t="shared" si="202"/>
        <v>5656</v>
      </c>
      <c r="GF144" s="141">
        <f t="shared" si="203"/>
        <v>0</v>
      </c>
      <c r="GG144" s="141">
        <f t="shared" si="204"/>
        <v>0</v>
      </c>
      <c r="GH144" s="142">
        <v>0</v>
      </c>
      <c r="GI144" s="142">
        <v>0</v>
      </c>
      <c r="GJ144" s="142">
        <v>0</v>
      </c>
      <c r="GK144" s="143">
        <v>0</v>
      </c>
      <c r="GL144" s="105">
        <v>0</v>
      </c>
      <c r="GM144" s="105">
        <v>0</v>
      </c>
      <c r="GN144" s="105">
        <v>0</v>
      </c>
      <c r="GO144" s="105">
        <v>3971</v>
      </c>
      <c r="GP144" s="105">
        <v>1685</v>
      </c>
      <c r="GQ144" s="105"/>
      <c r="GR144" s="105"/>
      <c r="GS144" s="105">
        <f t="shared" si="208"/>
        <v>0</v>
      </c>
      <c r="GT144" s="105">
        <f t="shared" si="206"/>
        <v>0</v>
      </c>
      <c r="GU144" s="105">
        <f t="shared" si="207"/>
        <v>0</v>
      </c>
      <c r="GV144" s="105">
        <f t="shared" si="205"/>
        <v>0</v>
      </c>
      <c r="GW144" s="139" t="str">
        <f t="shared" si="176"/>
        <v/>
      </c>
      <c r="GX144" s="139" t="str">
        <f t="shared" si="177"/>
        <v/>
      </c>
      <c r="GY144" s="147"/>
    </row>
    <row r="145" ht="15" spans="2:207">
      <c r="B145" s="138" t="s">
        <v>1128</v>
      </c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>
        <v>101</v>
      </c>
      <c r="BA145" s="105">
        <v>116</v>
      </c>
      <c r="BB145" s="105">
        <v>120</v>
      </c>
      <c r="BC145" s="105">
        <v>160</v>
      </c>
      <c r="BD145" s="105">
        <v>112</v>
      </c>
      <c r="BE145" s="105">
        <v>120</v>
      </c>
      <c r="BF145" s="105">
        <v>127</v>
      </c>
      <c r="BG145" s="105">
        <v>144</v>
      </c>
      <c r="BH145" s="105">
        <v>152</v>
      </c>
      <c r="BI145" s="105">
        <v>184</v>
      </c>
      <c r="BJ145" s="105"/>
      <c r="BK145" s="105">
        <v>0</v>
      </c>
      <c r="BL145" s="105">
        <v>0</v>
      </c>
      <c r="BM145" s="105">
        <v>0</v>
      </c>
      <c r="BN145" s="105"/>
      <c r="BO145" s="105"/>
      <c r="BP145" s="105">
        <v>0</v>
      </c>
      <c r="BQ145" s="105">
        <v>0</v>
      </c>
      <c r="BR145" s="105"/>
      <c r="BS145" s="105">
        <v>0</v>
      </c>
      <c r="BT145" s="105">
        <v>0</v>
      </c>
      <c r="BU145" s="105">
        <v>0</v>
      </c>
      <c r="BV145" s="105">
        <v>0</v>
      </c>
      <c r="BW145" s="105">
        <v>0</v>
      </c>
      <c r="BX145" s="105">
        <v>0</v>
      </c>
      <c r="BY145" s="105">
        <v>0</v>
      </c>
      <c r="BZ145" s="139" t="str">
        <f t="shared" si="191"/>
        <v/>
      </c>
      <c r="CA145" s="139" t="str">
        <f t="shared" si="192"/>
        <v/>
      </c>
      <c r="CB145" s="140">
        <f t="shared" si="193"/>
        <v>0</v>
      </c>
      <c r="CC145" s="140">
        <f t="shared" si="157"/>
        <v>0</v>
      </c>
      <c r="CD145" s="140">
        <f t="shared" si="158"/>
        <v>0</v>
      </c>
      <c r="CE145" s="141">
        <f t="shared" si="194"/>
        <v>0</v>
      </c>
      <c r="CF145" s="141">
        <f t="shared" si="195"/>
        <v>1000</v>
      </c>
      <c r="CG145" s="141">
        <f t="shared" si="196"/>
        <v>0</v>
      </c>
      <c r="CH145" s="141">
        <f t="shared" si="197"/>
        <v>0</v>
      </c>
      <c r="CI145" s="142">
        <f t="shared" si="159"/>
        <v>0</v>
      </c>
      <c r="CJ145" s="142">
        <f t="shared" si="160"/>
        <v>0</v>
      </c>
      <c r="CK145" s="143">
        <f t="shared" si="161"/>
        <v>0</v>
      </c>
      <c r="CL145" s="105">
        <f t="shared" si="162"/>
        <v>0</v>
      </c>
      <c r="CM145" s="105">
        <f t="shared" si="163"/>
        <v>0</v>
      </c>
      <c r="CN145" s="105">
        <f t="shared" si="164"/>
        <v>0</v>
      </c>
      <c r="CO145" s="105">
        <f t="shared" si="165"/>
        <v>217</v>
      </c>
      <c r="CP145" s="105">
        <f t="shared" si="166"/>
        <v>392</v>
      </c>
      <c r="CQ145" s="105">
        <f t="shared" si="185"/>
        <v>391</v>
      </c>
      <c r="CR145" s="105"/>
      <c r="CS145" s="105">
        <f t="shared" si="209"/>
        <v>0</v>
      </c>
      <c r="CT145" s="105">
        <f t="shared" si="186"/>
        <v>0</v>
      </c>
      <c r="CU145" s="105">
        <f t="shared" si="187"/>
        <v>0</v>
      </c>
      <c r="CV145" s="105">
        <f t="shared" si="188"/>
        <v>0</v>
      </c>
      <c r="CW145" s="139" t="str">
        <f t="shared" si="189"/>
        <v/>
      </c>
      <c r="CX145" s="139" t="str">
        <f t="shared" si="190"/>
        <v/>
      </c>
      <c r="CY145" s="131"/>
      <c r="CZ145" s="138" t="s">
        <v>1159</v>
      </c>
      <c r="DA145" s="138" t="s">
        <v>1159</v>
      </c>
      <c r="DB145" s="105"/>
      <c r="DC145" s="105"/>
      <c r="DD145" s="105"/>
      <c r="DE145" s="105"/>
      <c r="DF145" s="105"/>
      <c r="DG145" s="105"/>
      <c r="DH145" s="105"/>
      <c r="DI145" s="105"/>
      <c r="DJ145" s="105"/>
      <c r="DK145" s="105"/>
      <c r="DL145" s="105"/>
      <c r="DM145" s="105"/>
      <c r="DN145" s="105"/>
      <c r="DO145" s="105"/>
      <c r="DP145" s="105"/>
      <c r="DQ145" s="105"/>
      <c r="DR145" s="105"/>
      <c r="DS145" s="105"/>
      <c r="DT145" s="105"/>
      <c r="DU145" s="105"/>
      <c r="DV145" s="105"/>
      <c r="DW145" s="105"/>
      <c r="DX145" s="105"/>
      <c r="DY145" s="105">
        <v>156</v>
      </c>
      <c r="DZ145" s="105">
        <v>50</v>
      </c>
      <c r="EA145" s="105">
        <v>12</v>
      </c>
      <c r="EB145" s="105">
        <v>109</v>
      </c>
      <c r="EC145" s="105">
        <v>149</v>
      </c>
      <c r="ED145" s="105">
        <v>176</v>
      </c>
      <c r="EE145" s="105">
        <v>302</v>
      </c>
      <c r="EF145" s="105">
        <v>196</v>
      </c>
      <c r="EG145" s="105">
        <v>113</v>
      </c>
      <c r="EH145" s="105">
        <v>131</v>
      </c>
      <c r="EI145" s="105">
        <v>146</v>
      </c>
      <c r="EJ145" s="105">
        <v>61</v>
      </c>
      <c r="EK145" s="105">
        <v>324</v>
      </c>
      <c r="EL145" s="105">
        <v>30</v>
      </c>
      <c r="EM145" s="105">
        <v>15</v>
      </c>
      <c r="EN145" s="105">
        <v>34</v>
      </c>
      <c r="EO145" s="105">
        <v>65</v>
      </c>
      <c r="EP145" s="105">
        <v>36</v>
      </c>
      <c r="EQ145" s="105">
        <v>16</v>
      </c>
      <c r="ER145" s="105">
        <v>25</v>
      </c>
      <c r="ES145" s="105">
        <v>65</v>
      </c>
      <c r="ET145" s="105">
        <v>60</v>
      </c>
      <c r="EU145" s="105">
        <v>35</v>
      </c>
      <c r="EV145" s="105">
        <v>20</v>
      </c>
      <c r="EW145" s="105">
        <v>37</v>
      </c>
      <c r="EX145" s="105">
        <v>28</v>
      </c>
      <c r="EY145" s="105">
        <v>13</v>
      </c>
      <c r="EZ145" s="105">
        <v>12</v>
      </c>
      <c r="FA145" s="105">
        <v>10</v>
      </c>
      <c r="FB145" s="105">
        <v>6</v>
      </c>
      <c r="FC145" s="105"/>
      <c r="FD145" s="105"/>
      <c r="FE145" s="105"/>
      <c r="FF145" s="105"/>
      <c r="FG145" s="105"/>
      <c r="FH145" s="105"/>
      <c r="FI145" s="105"/>
      <c r="FJ145" s="105">
        <v>0</v>
      </c>
      <c r="FK145" s="105">
        <v>0</v>
      </c>
      <c r="FL145" s="105">
        <v>0</v>
      </c>
      <c r="FM145" s="105">
        <v>0</v>
      </c>
      <c r="FN145" s="105">
        <v>0</v>
      </c>
      <c r="FO145" s="105">
        <v>0</v>
      </c>
      <c r="FP145" s="105">
        <v>0</v>
      </c>
      <c r="FQ145" s="105">
        <v>0</v>
      </c>
      <c r="FR145" s="105">
        <v>0</v>
      </c>
      <c r="FS145" s="105">
        <v>0</v>
      </c>
      <c r="FT145" s="105">
        <v>0</v>
      </c>
      <c r="FU145" s="105">
        <v>0</v>
      </c>
      <c r="FV145" s="105">
        <v>0</v>
      </c>
      <c r="FW145" s="105">
        <v>0</v>
      </c>
      <c r="FX145" s="105">
        <v>0</v>
      </c>
      <c r="FY145" s="144" t="str">
        <f t="shared" si="198"/>
        <v/>
      </c>
      <c r="FZ145" s="144" t="str">
        <f t="shared" si="199"/>
        <v/>
      </c>
      <c r="GA145" s="140">
        <f t="shared" si="200"/>
        <v>0</v>
      </c>
      <c r="GB145" s="140">
        <v>156</v>
      </c>
      <c r="GC145" s="140">
        <v>1769</v>
      </c>
      <c r="GD145" s="141">
        <f t="shared" si="201"/>
        <v>438</v>
      </c>
      <c r="GE145" s="141">
        <f t="shared" si="202"/>
        <v>69</v>
      </c>
      <c r="GF145" s="141">
        <f t="shared" si="203"/>
        <v>0</v>
      </c>
      <c r="GG145" s="141">
        <f t="shared" si="204"/>
        <v>0</v>
      </c>
      <c r="GH145" s="142">
        <v>627</v>
      </c>
      <c r="GI145" s="142">
        <v>440</v>
      </c>
      <c r="GJ145" s="142">
        <v>531</v>
      </c>
      <c r="GK145" s="143">
        <v>79</v>
      </c>
      <c r="GL145" s="105">
        <v>117</v>
      </c>
      <c r="GM145" s="105">
        <v>150</v>
      </c>
      <c r="GN145" s="105">
        <v>92</v>
      </c>
      <c r="GO145" s="105">
        <v>53</v>
      </c>
      <c r="GP145" s="105">
        <v>16</v>
      </c>
      <c r="GQ145" s="105"/>
      <c r="GR145" s="105"/>
      <c r="GS145" s="105">
        <f t="shared" si="208"/>
        <v>0</v>
      </c>
      <c r="GT145" s="105">
        <f t="shared" si="206"/>
        <v>0</v>
      </c>
      <c r="GU145" s="105">
        <f t="shared" si="207"/>
        <v>0</v>
      </c>
      <c r="GV145" s="105">
        <f t="shared" si="205"/>
        <v>0</v>
      </c>
      <c r="GW145" s="139" t="str">
        <f t="shared" si="176"/>
        <v/>
      </c>
      <c r="GX145" s="139" t="str">
        <f t="shared" si="177"/>
        <v/>
      </c>
      <c r="GY145" s="147"/>
    </row>
    <row r="146" ht="15" spans="2:207">
      <c r="B146" s="138" t="s">
        <v>1143</v>
      </c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>
        <v>561</v>
      </c>
      <c r="AX146" s="105">
        <v>1460</v>
      </c>
      <c r="AY146" s="105">
        <v>14</v>
      </c>
      <c r="AZ146" s="105">
        <v>16</v>
      </c>
      <c r="BA146" s="105"/>
      <c r="BB146" s="105">
        <v>453</v>
      </c>
      <c r="BC146" s="105">
        <v>350</v>
      </c>
      <c r="BD146" s="105">
        <v>235</v>
      </c>
      <c r="BE146" s="105">
        <v>240</v>
      </c>
      <c r="BF146" s="105">
        <v>309</v>
      </c>
      <c r="BG146" s="105">
        <v>9</v>
      </c>
      <c r="BH146" s="105">
        <v>151</v>
      </c>
      <c r="BI146" s="105">
        <v>19</v>
      </c>
      <c r="BJ146" s="105">
        <v>2460</v>
      </c>
      <c r="BK146" s="105">
        <v>18</v>
      </c>
      <c r="BL146" s="105">
        <v>23</v>
      </c>
      <c r="BM146" s="105">
        <v>18</v>
      </c>
      <c r="BN146" s="105">
        <v>189</v>
      </c>
      <c r="BO146" s="105">
        <v>184</v>
      </c>
      <c r="BP146" s="105">
        <v>50</v>
      </c>
      <c r="BQ146" s="105">
        <v>100</v>
      </c>
      <c r="BR146" s="105">
        <v>90</v>
      </c>
      <c r="BS146" s="105">
        <v>102</v>
      </c>
      <c r="BT146" s="105">
        <v>114</v>
      </c>
      <c r="BU146" s="105">
        <v>208</v>
      </c>
      <c r="BV146" s="105">
        <v>355</v>
      </c>
      <c r="BW146" s="105">
        <v>385</v>
      </c>
      <c r="BX146" s="105">
        <v>44</v>
      </c>
      <c r="BY146" s="105">
        <v>83</v>
      </c>
      <c r="BZ146" s="139">
        <f t="shared" si="191"/>
        <v>3.61111111111111</v>
      </c>
      <c r="CA146" s="139">
        <f t="shared" si="192"/>
        <v>0.886363636363636</v>
      </c>
      <c r="CB146" s="140">
        <f t="shared" si="193"/>
        <v>0</v>
      </c>
      <c r="CC146" s="140">
        <f t="shared" si="157"/>
        <v>0</v>
      </c>
      <c r="CD146" s="140">
        <f t="shared" si="158"/>
        <v>0</v>
      </c>
      <c r="CE146" s="141">
        <f t="shared" si="194"/>
        <v>2021</v>
      </c>
      <c r="CF146" s="141">
        <f t="shared" si="195"/>
        <v>4256</v>
      </c>
      <c r="CG146" s="141">
        <f t="shared" si="196"/>
        <v>1451</v>
      </c>
      <c r="CH146" s="141">
        <f t="shared" si="197"/>
        <v>512</v>
      </c>
      <c r="CI146" s="142">
        <f t="shared" si="159"/>
        <v>0</v>
      </c>
      <c r="CJ146" s="142">
        <f t="shared" si="160"/>
        <v>0</v>
      </c>
      <c r="CK146" s="143">
        <f t="shared" si="161"/>
        <v>0</v>
      </c>
      <c r="CL146" s="105">
        <f t="shared" si="162"/>
        <v>0</v>
      </c>
      <c r="CM146" s="105">
        <f t="shared" si="163"/>
        <v>0</v>
      </c>
      <c r="CN146" s="105">
        <f t="shared" si="164"/>
        <v>2021</v>
      </c>
      <c r="CO146" s="105">
        <f t="shared" si="165"/>
        <v>30</v>
      </c>
      <c r="CP146" s="105">
        <f t="shared" si="166"/>
        <v>1038</v>
      </c>
      <c r="CQ146" s="105">
        <f t="shared" si="185"/>
        <v>558</v>
      </c>
      <c r="CR146" s="105">
        <f>SUM(BH146:BJ146)</f>
        <v>2630</v>
      </c>
      <c r="CS146" s="105">
        <f t="shared" si="209"/>
        <v>59</v>
      </c>
      <c r="CT146" s="105">
        <f t="shared" si="186"/>
        <v>423</v>
      </c>
      <c r="CU146" s="105">
        <f t="shared" si="187"/>
        <v>292</v>
      </c>
      <c r="CV146" s="105">
        <f t="shared" si="188"/>
        <v>677</v>
      </c>
      <c r="CW146" s="139">
        <f t="shared" si="189"/>
        <v>-0.742585551330798</v>
      </c>
      <c r="CX146" s="139">
        <f t="shared" si="190"/>
        <v>1.31849315068493</v>
      </c>
      <c r="CY146" s="131"/>
      <c r="CZ146" s="138" t="s">
        <v>1160</v>
      </c>
      <c r="DA146" s="138" t="s">
        <v>1160</v>
      </c>
      <c r="DB146" s="105"/>
      <c r="DC146" s="105"/>
      <c r="DD146" s="105"/>
      <c r="DE146" s="105"/>
      <c r="DF146" s="105"/>
      <c r="DG146" s="105"/>
      <c r="DH146" s="105"/>
      <c r="DI146" s="105"/>
      <c r="DJ146" s="105"/>
      <c r="DK146" s="105"/>
      <c r="DL146" s="105"/>
      <c r="DM146" s="105"/>
      <c r="DN146" s="105"/>
      <c r="DO146" s="105"/>
      <c r="DP146" s="105"/>
      <c r="DQ146" s="105"/>
      <c r="DR146" s="105"/>
      <c r="DS146" s="105"/>
      <c r="DT146" s="105"/>
      <c r="DU146" s="105"/>
      <c r="DV146" s="105"/>
      <c r="DW146" s="105"/>
      <c r="DX146" s="105"/>
      <c r="DY146" s="105"/>
      <c r="DZ146" s="105"/>
      <c r="EA146" s="105"/>
      <c r="EB146" s="105"/>
      <c r="EC146" s="105"/>
      <c r="ED146" s="105"/>
      <c r="EE146" s="105"/>
      <c r="EF146" s="105"/>
      <c r="EG146" s="105"/>
      <c r="EH146" s="105"/>
      <c r="EI146" s="105"/>
      <c r="EJ146" s="105"/>
      <c r="EK146" s="105"/>
      <c r="EL146" s="105"/>
      <c r="EM146" s="105"/>
      <c r="EN146" s="105"/>
      <c r="EO146" s="105"/>
      <c r="EP146" s="105"/>
      <c r="EQ146" s="105"/>
      <c r="ER146" s="105"/>
      <c r="ES146" s="105"/>
      <c r="ET146" s="105"/>
      <c r="EU146" s="105"/>
      <c r="EV146" s="105"/>
      <c r="EW146" s="105"/>
      <c r="EX146" s="105"/>
      <c r="EY146" s="105"/>
      <c r="EZ146" s="105"/>
      <c r="FA146" s="105"/>
      <c r="FB146" s="105"/>
      <c r="FC146" s="105"/>
      <c r="FD146" s="105"/>
      <c r="FE146" s="105"/>
      <c r="FF146" s="105"/>
      <c r="FG146" s="105"/>
      <c r="FH146" s="105"/>
      <c r="FI146" s="105"/>
      <c r="FJ146" s="105">
        <v>0</v>
      </c>
      <c r="FK146" s="105">
        <v>0</v>
      </c>
      <c r="FL146" s="105">
        <v>0</v>
      </c>
      <c r="FM146" s="105">
        <v>0</v>
      </c>
      <c r="FN146" s="105">
        <v>0</v>
      </c>
      <c r="FO146" s="105">
        <v>0</v>
      </c>
      <c r="FP146" s="105">
        <v>0</v>
      </c>
      <c r="FQ146" s="105">
        <v>0</v>
      </c>
      <c r="FR146" s="105">
        <v>0</v>
      </c>
      <c r="FS146" s="105">
        <v>0</v>
      </c>
      <c r="FT146" s="105">
        <v>0</v>
      </c>
      <c r="FU146" s="105">
        <v>0</v>
      </c>
      <c r="FV146" s="105">
        <v>0</v>
      </c>
      <c r="FW146" s="105" t="e">
        <v>#N/A</v>
      </c>
      <c r="FX146" s="105">
        <v>0</v>
      </c>
      <c r="FY146" s="144" t="str">
        <f t="shared" si="198"/>
        <v/>
      </c>
      <c r="FZ146" s="144" t="str">
        <f t="shared" si="199"/>
        <v/>
      </c>
      <c r="GA146" s="140">
        <f t="shared" si="200"/>
        <v>0</v>
      </c>
      <c r="GB146" s="140">
        <v>0</v>
      </c>
      <c r="GC146" s="140">
        <v>0</v>
      </c>
      <c r="GD146" s="141">
        <f t="shared" si="201"/>
        <v>0</v>
      </c>
      <c r="GE146" s="141">
        <f t="shared" si="202"/>
        <v>0</v>
      </c>
      <c r="GF146" s="141">
        <f t="shared" si="203"/>
        <v>0</v>
      </c>
      <c r="GG146" s="141" t="e">
        <f t="shared" si="204"/>
        <v>#N/A</v>
      </c>
      <c r="GH146" s="142">
        <v>0</v>
      </c>
      <c r="GI146" s="142">
        <v>0</v>
      </c>
      <c r="GJ146" s="142">
        <v>0</v>
      </c>
      <c r="GK146" s="143">
        <v>0</v>
      </c>
      <c r="GL146" s="105">
        <v>0</v>
      </c>
      <c r="GM146" s="105">
        <v>0</v>
      </c>
      <c r="GN146" s="105">
        <v>0</v>
      </c>
      <c r="GO146" s="105" t="s">
        <v>956</v>
      </c>
      <c r="GP146" s="105" t="s">
        <v>956</v>
      </c>
      <c r="GQ146" s="105"/>
      <c r="GR146" s="105"/>
      <c r="GS146" s="105">
        <f t="shared" si="208"/>
        <v>0</v>
      </c>
      <c r="GT146" s="105">
        <f t="shared" si="206"/>
        <v>0</v>
      </c>
      <c r="GU146" s="105">
        <f t="shared" si="207"/>
        <v>0</v>
      </c>
      <c r="GV146" s="105">
        <f t="shared" si="205"/>
        <v>0</v>
      </c>
      <c r="GW146" s="139" t="str">
        <f t="shared" si="176"/>
        <v/>
      </c>
      <c r="GX146" s="139" t="str">
        <f t="shared" si="177"/>
        <v/>
      </c>
      <c r="GY146" s="147"/>
    </row>
    <row r="147" ht="15" spans="2:207">
      <c r="B147" s="138" t="s">
        <v>1136</v>
      </c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>
        <v>232</v>
      </c>
      <c r="AX147" s="105">
        <v>241</v>
      </c>
      <c r="AY147" s="105">
        <v>564</v>
      </c>
      <c r="AZ147" s="105">
        <v>178</v>
      </c>
      <c r="BA147" s="105">
        <v>264</v>
      </c>
      <c r="BB147" s="105">
        <v>191</v>
      </c>
      <c r="BC147" s="105">
        <v>482</v>
      </c>
      <c r="BD147" s="105">
        <v>940</v>
      </c>
      <c r="BE147" s="105">
        <v>381</v>
      </c>
      <c r="BF147" s="105">
        <v>667</v>
      </c>
      <c r="BG147" s="105">
        <v>60</v>
      </c>
      <c r="BH147" s="105">
        <v>133</v>
      </c>
      <c r="BI147" s="105"/>
      <c r="BJ147" s="105"/>
      <c r="BK147" s="105">
        <v>0</v>
      </c>
      <c r="BL147" s="105">
        <v>0</v>
      </c>
      <c r="BM147" s="105">
        <v>257</v>
      </c>
      <c r="BN147" s="105">
        <v>1151</v>
      </c>
      <c r="BO147" s="105">
        <v>546</v>
      </c>
      <c r="BP147" s="105">
        <v>411</v>
      </c>
      <c r="BQ147" s="105">
        <v>937</v>
      </c>
      <c r="BR147" s="105">
        <v>682</v>
      </c>
      <c r="BS147" s="105">
        <v>558</v>
      </c>
      <c r="BT147" s="105">
        <v>145</v>
      </c>
      <c r="BU147" s="105">
        <v>689</v>
      </c>
      <c r="BV147" s="105">
        <v>921</v>
      </c>
      <c r="BW147" s="105">
        <v>295</v>
      </c>
      <c r="BX147" s="105">
        <v>405</v>
      </c>
      <c r="BY147" s="105">
        <v>666</v>
      </c>
      <c r="BZ147" s="139">
        <f t="shared" si="191"/>
        <v>1.59143968871595</v>
      </c>
      <c r="CA147" s="139">
        <f t="shared" si="192"/>
        <v>0.644444444444444</v>
      </c>
      <c r="CB147" s="140">
        <f t="shared" si="193"/>
        <v>1835</v>
      </c>
      <c r="CC147" s="140">
        <f t="shared" si="157"/>
        <v>0</v>
      </c>
      <c r="CD147" s="140">
        <f t="shared" si="158"/>
        <v>0</v>
      </c>
      <c r="CE147" s="141">
        <f t="shared" si="194"/>
        <v>473</v>
      </c>
      <c r="CF147" s="141">
        <f t="shared" si="195"/>
        <v>3727</v>
      </c>
      <c r="CG147" s="141">
        <f t="shared" si="196"/>
        <v>6297</v>
      </c>
      <c r="CH147" s="141">
        <f t="shared" si="197"/>
        <v>1366</v>
      </c>
      <c r="CI147" s="142">
        <f t="shared" si="159"/>
        <v>0</v>
      </c>
      <c r="CJ147" s="142">
        <f t="shared" si="160"/>
        <v>0</v>
      </c>
      <c r="CK147" s="143">
        <f t="shared" si="161"/>
        <v>0</v>
      </c>
      <c r="CL147" s="105">
        <f t="shared" si="162"/>
        <v>0</v>
      </c>
      <c r="CM147" s="105">
        <f t="shared" si="163"/>
        <v>0</v>
      </c>
      <c r="CN147" s="105">
        <f t="shared" si="164"/>
        <v>473</v>
      </c>
      <c r="CO147" s="105">
        <f t="shared" si="165"/>
        <v>1006</v>
      </c>
      <c r="CP147" s="105">
        <f t="shared" si="166"/>
        <v>1613</v>
      </c>
      <c r="CQ147" s="105">
        <f t="shared" si="185"/>
        <v>1108</v>
      </c>
      <c r="CR147" s="105"/>
      <c r="CS147" s="105">
        <f t="shared" si="209"/>
        <v>257</v>
      </c>
      <c r="CT147" s="105">
        <f t="shared" si="186"/>
        <v>2108</v>
      </c>
      <c r="CU147" s="105">
        <f t="shared" si="187"/>
        <v>2177</v>
      </c>
      <c r="CV147" s="105">
        <f t="shared" si="188"/>
        <v>1755</v>
      </c>
      <c r="CW147" s="139" t="str">
        <f t="shared" si="189"/>
        <v/>
      </c>
      <c r="CX147" s="139">
        <f t="shared" si="190"/>
        <v>-0.193844740468535</v>
      </c>
      <c r="CY147" s="131"/>
      <c r="CZ147" s="138" t="s">
        <v>1161</v>
      </c>
      <c r="DA147" s="138" t="s">
        <v>1161</v>
      </c>
      <c r="DB147" s="105"/>
      <c r="DC147" s="105"/>
      <c r="DD147" s="105"/>
      <c r="DE147" s="105"/>
      <c r="DF147" s="105"/>
      <c r="DG147" s="105"/>
      <c r="DH147" s="105"/>
      <c r="DI147" s="105"/>
      <c r="DJ147" s="105"/>
      <c r="DK147" s="105"/>
      <c r="DL147" s="105"/>
      <c r="DM147" s="105"/>
      <c r="DN147" s="105"/>
      <c r="DO147" s="105"/>
      <c r="DP147" s="105"/>
      <c r="DQ147" s="105"/>
      <c r="DR147" s="105"/>
      <c r="DS147" s="105"/>
      <c r="DT147" s="105"/>
      <c r="DU147" s="105"/>
      <c r="DV147" s="105"/>
      <c r="DW147" s="105"/>
      <c r="DX147" s="105"/>
      <c r="DY147" s="105"/>
      <c r="DZ147" s="105"/>
      <c r="EA147" s="105"/>
      <c r="EB147" s="105"/>
      <c r="EC147" s="105">
        <v>6</v>
      </c>
      <c r="ED147" s="105"/>
      <c r="EE147" s="105">
        <v>1</v>
      </c>
      <c r="EF147" s="105">
        <v>2</v>
      </c>
      <c r="EG147" s="105">
        <v>13</v>
      </c>
      <c r="EH147" s="105">
        <v>55</v>
      </c>
      <c r="EI147" s="105">
        <v>22</v>
      </c>
      <c r="EJ147" s="105">
        <v>89</v>
      </c>
      <c r="EK147" s="105">
        <v>136</v>
      </c>
      <c r="EL147" s="105">
        <v>13</v>
      </c>
      <c r="EM147" s="105">
        <v>32</v>
      </c>
      <c r="EN147" s="105">
        <v>87</v>
      </c>
      <c r="EO147" s="105">
        <v>176</v>
      </c>
      <c r="EP147" s="105">
        <v>47</v>
      </c>
      <c r="EQ147" s="105"/>
      <c r="ER147" s="105">
        <v>32</v>
      </c>
      <c r="ES147" s="105">
        <v>109</v>
      </c>
      <c r="ET147" s="105">
        <v>5</v>
      </c>
      <c r="EU147" s="105">
        <v>29</v>
      </c>
      <c r="EV147" s="105">
        <v>453</v>
      </c>
      <c r="EW147" s="105">
        <v>1033</v>
      </c>
      <c r="EX147" s="105"/>
      <c r="EY147" s="105">
        <v>136</v>
      </c>
      <c r="EZ147" s="105">
        <v>1</v>
      </c>
      <c r="FA147" s="105">
        <v>259</v>
      </c>
      <c r="FB147" s="105"/>
      <c r="FC147" s="105"/>
      <c r="FD147" s="105"/>
      <c r="FE147" s="105"/>
      <c r="FF147" s="105"/>
      <c r="FG147" s="105"/>
      <c r="FH147" s="105"/>
      <c r="FI147" s="105"/>
      <c r="FJ147" s="105">
        <v>0</v>
      </c>
      <c r="FK147" s="105">
        <v>0</v>
      </c>
      <c r="FL147" s="105">
        <v>0</v>
      </c>
      <c r="FM147" s="105">
        <v>0</v>
      </c>
      <c r="FN147" s="105">
        <v>0</v>
      </c>
      <c r="FO147" s="105">
        <v>0</v>
      </c>
      <c r="FP147" s="105">
        <v>0</v>
      </c>
      <c r="FQ147" s="105">
        <v>0</v>
      </c>
      <c r="FR147" s="105">
        <v>0</v>
      </c>
      <c r="FS147" s="105">
        <v>0</v>
      </c>
      <c r="FT147" s="105">
        <v>0</v>
      </c>
      <c r="FU147" s="105">
        <v>0</v>
      </c>
      <c r="FV147" s="105">
        <v>0</v>
      </c>
      <c r="FW147" s="105">
        <v>0</v>
      </c>
      <c r="FX147" s="105">
        <v>0</v>
      </c>
      <c r="FY147" s="144" t="str">
        <f t="shared" si="198"/>
        <v/>
      </c>
      <c r="FZ147" s="144" t="str">
        <f t="shared" si="199"/>
        <v/>
      </c>
      <c r="GA147" s="140">
        <f t="shared" si="200"/>
        <v>0</v>
      </c>
      <c r="GB147" s="140">
        <v>0</v>
      </c>
      <c r="GC147" s="140">
        <v>324</v>
      </c>
      <c r="GD147" s="141">
        <f t="shared" si="201"/>
        <v>2016</v>
      </c>
      <c r="GE147" s="141">
        <f t="shared" si="202"/>
        <v>396</v>
      </c>
      <c r="GF147" s="141">
        <f t="shared" si="203"/>
        <v>0</v>
      </c>
      <c r="GG147" s="141">
        <f t="shared" si="204"/>
        <v>0</v>
      </c>
      <c r="GH147" s="142">
        <v>7</v>
      </c>
      <c r="GI147" s="142">
        <v>70</v>
      </c>
      <c r="GJ147" s="142">
        <v>247</v>
      </c>
      <c r="GK147" s="143">
        <v>132</v>
      </c>
      <c r="GL147" s="105">
        <v>223</v>
      </c>
      <c r="GM147" s="105">
        <v>146</v>
      </c>
      <c r="GN147" s="105">
        <v>1515</v>
      </c>
      <c r="GO147" s="105">
        <v>137</v>
      </c>
      <c r="GP147" s="105">
        <v>259</v>
      </c>
      <c r="GQ147" s="105"/>
      <c r="GR147" s="105"/>
      <c r="GS147" s="105">
        <f t="shared" si="208"/>
        <v>0</v>
      </c>
      <c r="GT147" s="105">
        <f t="shared" si="206"/>
        <v>0</v>
      </c>
      <c r="GU147" s="105">
        <f t="shared" si="207"/>
        <v>0</v>
      </c>
      <c r="GV147" s="105">
        <f t="shared" si="205"/>
        <v>0</v>
      </c>
      <c r="GW147" s="139" t="str">
        <f t="shared" si="176"/>
        <v/>
      </c>
      <c r="GX147" s="139" t="str">
        <f t="shared" si="177"/>
        <v/>
      </c>
      <c r="GY147" s="147"/>
    </row>
    <row r="148" ht="15" spans="2:207">
      <c r="B148" s="138" t="s">
        <v>529</v>
      </c>
      <c r="C148" s="105"/>
      <c r="D148" s="105"/>
      <c r="E148" s="105"/>
      <c r="F148" s="105"/>
      <c r="G148" s="105"/>
      <c r="H148" s="105"/>
      <c r="I148" s="105">
        <v>377</v>
      </c>
      <c r="J148" s="105"/>
      <c r="K148" s="105">
        <v>462</v>
      </c>
      <c r="L148" s="105">
        <v>281</v>
      </c>
      <c r="M148" s="105">
        <v>375</v>
      </c>
      <c r="N148" s="105">
        <v>340</v>
      </c>
      <c r="O148" s="105">
        <v>466</v>
      </c>
      <c r="P148" s="105">
        <v>80</v>
      </c>
      <c r="Q148" s="105">
        <v>1</v>
      </c>
      <c r="R148" s="105"/>
      <c r="S148" s="105">
        <v>1</v>
      </c>
      <c r="T148" s="105"/>
      <c r="U148" s="105"/>
      <c r="V148" s="105"/>
      <c r="W148" s="105"/>
      <c r="X148" s="105"/>
      <c r="Y148" s="105"/>
      <c r="Z148" s="105">
        <v>7</v>
      </c>
      <c r="AA148" s="105"/>
      <c r="AB148" s="105">
        <v>48</v>
      </c>
      <c r="AC148" s="105">
        <v>417</v>
      </c>
      <c r="AD148" s="105">
        <v>317</v>
      </c>
      <c r="AE148" s="105">
        <v>343</v>
      </c>
      <c r="AF148" s="105">
        <v>295</v>
      </c>
      <c r="AG148" s="105">
        <v>847</v>
      </c>
      <c r="AH148" s="105">
        <v>859</v>
      </c>
      <c r="AI148" s="105">
        <v>844</v>
      </c>
      <c r="AJ148" s="105">
        <v>736</v>
      </c>
      <c r="AK148" s="105">
        <v>985</v>
      </c>
      <c r="AL148" s="105">
        <v>823</v>
      </c>
      <c r="AM148" s="105">
        <v>437</v>
      </c>
      <c r="AN148" s="105">
        <v>275</v>
      </c>
      <c r="AO148" s="105">
        <v>541</v>
      </c>
      <c r="AP148" s="105">
        <v>510</v>
      </c>
      <c r="AQ148" s="105">
        <v>546</v>
      </c>
      <c r="AR148" s="105">
        <v>496</v>
      </c>
      <c r="AS148" s="105">
        <v>392</v>
      </c>
      <c r="AT148" s="105">
        <v>267</v>
      </c>
      <c r="AU148" s="105">
        <v>5</v>
      </c>
      <c r="AV148" s="105">
        <v>84</v>
      </c>
      <c r="AW148" s="105">
        <v>456</v>
      </c>
      <c r="AX148" s="105">
        <v>325</v>
      </c>
      <c r="AY148" s="105">
        <v>367</v>
      </c>
      <c r="AZ148" s="105">
        <v>391</v>
      </c>
      <c r="BA148" s="105">
        <v>181</v>
      </c>
      <c r="BB148" s="105">
        <v>28</v>
      </c>
      <c r="BC148" s="105">
        <v>281</v>
      </c>
      <c r="BD148" s="105">
        <v>93</v>
      </c>
      <c r="BE148" s="105">
        <v>467</v>
      </c>
      <c r="BF148" s="105">
        <v>425</v>
      </c>
      <c r="BG148" s="105">
        <v>452</v>
      </c>
      <c r="BH148" s="105">
        <v>131</v>
      </c>
      <c r="BI148" s="105">
        <v>88</v>
      </c>
      <c r="BJ148" s="105">
        <v>334</v>
      </c>
      <c r="BK148" s="105">
        <v>367</v>
      </c>
      <c r="BL148" s="105">
        <v>314</v>
      </c>
      <c r="BM148" s="105">
        <v>411</v>
      </c>
      <c r="BN148" s="105"/>
      <c r="BO148" s="105"/>
      <c r="BP148" s="105">
        <v>24</v>
      </c>
      <c r="BQ148" s="105">
        <v>16</v>
      </c>
      <c r="BR148" s="105"/>
      <c r="BS148" s="105">
        <v>1</v>
      </c>
      <c r="BT148" s="105">
        <v>2</v>
      </c>
      <c r="BU148" s="105">
        <v>0</v>
      </c>
      <c r="BV148" s="105">
        <v>56</v>
      </c>
      <c r="BW148" s="105">
        <v>0</v>
      </c>
      <c r="BX148" s="105">
        <v>0</v>
      </c>
      <c r="BY148" s="105">
        <v>0</v>
      </c>
      <c r="BZ148" s="139" t="str">
        <f t="shared" si="191"/>
        <v/>
      </c>
      <c r="CA148" s="139" t="str">
        <f t="shared" si="192"/>
        <v/>
      </c>
      <c r="CB148" s="140">
        <f t="shared" si="193"/>
        <v>1835</v>
      </c>
      <c r="CC148" s="140">
        <f t="shared" si="157"/>
        <v>555</v>
      </c>
      <c r="CD148" s="140">
        <f t="shared" si="158"/>
        <v>6514</v>
      </c>
      <c r="CE148" s="141">
        <f t="shared" si="194"/>
        <v>4334</v>
      </c>
      <c r="CF148" s="141">
        <f t="shared" si="195"/>
        <v>3238</v>
      </c>
      <c r="CG148" s="141">
        <f t="shared" si="196"/>
        <v>1191</v>
      </c>
      <c r="CH148" s="141">
        <f t="shared" si="197"/>
        <v>0</v>
      </c>
      <c r="CI148" s="142">
        <f t="shared" si="159"/>
        <v>2550</v>
      </c>
      <c r="CJ148" s="142">
        <f t="shared" si="160"/>
        <v>2544</v>
      </c>
      <c r="CK148" s="143">
        <f t="shared" si="161"/>
        <v>1253</v>
      </c>
      <c r="CL148" s="105">
        <f t="shared" si="162"/>
        <v>1552</v>
      </c>
      <c r="CM148" s="105">
        <f t="shared" si="163"/>
        <v>664</v>
      </c>
      <c r="CN148" s="105">
        <f t="shared" si="164"/>
        <v>865</v>
      </c>
      <c r="CO148" s="105">
        <f t="shared" si="165"/>
        <v>939</v>
      </c>
      <c r="CP148" s="105">
        <f t="shared" si="166"/>
        <v>402</v>
      </c>
      <c r="CQ148" s="105">
        <f t="shared" si="185"/>
        <v>1344</v>
      </c>
      <c r="CR148" s="105">
        <f>SUM(BH148:BJ148)</f>
        <v>553</v>
      </c>
      <c r="CS148" s="105">
        <f t="shared" si="209"/>
        <v>1092</v>
      </c>
      <c r="CT148" s="105">
        <f t="shared" si="186"/>
        <v>24</v>
      </c>
      <c r="CU148" s="105">
        <f t="shared" si="187"/>
        <v>17</v>
      </c>
      <c r="CV148" s="105">
        <f t="shared" si="188"/>
        <v>58</v>
      </c>
      <c r="CW148" s="139">
        <f t="shared" si="189"/>
        <v>-0.895117540687161</v>
      </c>
      <c r="CX148" s="139">
        <f t="shared" si="190"/>
        <v>2.41176470588235</v>
      </c>
      <c r="CY148" s="131"/>
      <c r="CZ148" s="145" t="s">
        <v>1162</v>
      </c>
      <c r="DA148" s="145" t="s">
        <v>1162</v>
      </c>
      <c r="DB148" s="105">
        <v>7870</v>
      </c>
      <c r="DC148" s="105">
        <v>4120</v>
      </c>
      <c r="DD148" s="105">
        <v>7818</v>
      </c>
      <c r="DE148" s="105">
        <v>7471</v>
      </c>
      <c r="DF148" s="105">
        <v>12624</v>
      </c>
      <c r="DG148" s="105">
        <v>3</v>
      </c>
      <c r="DH148" s="105">
        <v>500</v>
      </c>
      <c r="DI148" s="105">
        <v>3028</v>
      </c>
      <c r="DJ148" s="105">
        <v>3943</v>
      </c>
      <c r="DK148" s="105">
        <v>20648</v>
      </c>
      <c r="DL148" s="105">
        <v>14205</v>
      </c>
      <c r="DM148" s="105">
        <v>8407</v>
      </c>
      <c r="DN148" s="105">
        <v>14</v>
      </c>
      <c r="DO148" s="105">
        <v>157</v>
      </c>
      <c r="DP148" s="105">
        <v>3528</v>
      </c>
      <c r="DQ148" s="105"/>
      <c r="DR148" s="105">
        <v>216</v>
      </c>
      <c r="DS148" s="105">
        <v>4744</v>
      </c>
      <c r="DT148" s="105">
        <v>1935</v>
      </c>
      <c r="DU148" s="105">
        <v>2692</v>
      </c>
      <c r="DV148" s="105">
        <v>1071</v>
      </c>
      <c r="DW148" s="105">
        <v>926</v>
      </c>
      <c r="DX148" s="105">
        <v>662</v>
      </c>
      <c r="DY148" s="105">
        <v>11409</v>
      </c>
      <c r="DZ148" s="105">
        <v>23</v>
      </c>
      <c r="EA148" s="105">
        <v>15</v>
      </c>
      <c r="EB148" s="105">
        <v>1039</v>
      </c>
      <c r="EC148" s="105">
        <v>27</v>
      </c>
      <c r="ED148" s="105">
        <v>561</v>
      </c>
      <c r="EE148" s="105">
        <v>594</v>
      </c>
      <c r="EF148" s="105">
        <v>732</v>
      </c>
      <c r="EG148" s="105">
        <v>231</v>
      </c>
      <c r="EH148" s="105">
        <v>4</v>
      </c>
      <c r="EI148" s="105"/>
      <c r="EJ148" s="105">
        <v>1660</v>
      </c>
      <c r="EK148" s="105">
        <v>541</v>
      </c>
      <c r="EL148" s="105">
        <v>315</v>
      </c>
      <c r="EM148" s="105"/>
      <c r="EN148" s="105">
        <v>2</v>
      </c>
      <c r="EO148" s="105"/>
      <c r="EP148" s="105"/>
      <c r="EQ148" s="105"/>
      <c r="ER148" s="105"/>
      <c r="ES148" s="105"/>
      <c r="ET148" s="105"/>
      <c r="EU148" s="105">
        <v>5</v>
      </c>
      <c r="EV148" s="105">
        <v>2</v>
      </c>
      <c r="EW148" s="105">
        <v>130</v>
      </c>
      <c r="EX148" s="105">
        <v>1</v>
      </c>
      <c r="EY148" s="105"/>
      <c r="EZ148" s="105">
        <v>1</v>
      </c>
      <c r="FA148" s="105">
        <v>44</v>
      </c>
      <c r="FB148" s="105"/>
      <c r="FC148" s="105"/>
      <c r="FD148" s="105"/>
      <c r="FE148" s="105"/>
      <c r="FF148" s="105"/>
      <c r="FG148" s="105"/>
      <c r="FH148" s="105"/>
      <c r="FI148" s="105"/>
      <c r="FJ148" s="105">
        <v>0</v>
      </c>
      <c r="FK148" s="105">
        <v>0</v>
      </c>
      <c r="FL148" s="105">
        <v>0</v>
      </c>
      <c r="FM148" s="105">
        <v>0</v>
      </c>
      <c r="FN148" s="105">
        <v>0</v>
      </c>
      <c r="FO148" s="105">
        <v>0</v>
      </c>
      <c r="FP148" s="105">
        <v>0</v>
      </c>
      <c r="FQ148" s="105">
        <v>0</v>
      </c>
      <c r="FR148" s="105">
        <v>0</v>
      </c>
      <c r="FS148" s="105">
        <v>0</v>
      </c>
      <c r="FT148" s="105">
        <v>0</v>
      </c>
      <c r="FU148" s="105">
        <v>0</v>
      </c>
      <c r="FV148" s="105">
        <v>0</v>
      </c>
      <c r="FW148" s="105">
        <v>0</v>
      </c>
      <c r="FX148" s="105">
        <v>0</v>
      </c>
      <c r="FY148" s="144" t="str">
        <f t="shared" si="198"/>
        <v/>
      </c>
      <c r="FZ148" s="144" t="str">
        <f t="shared" si="199"/>
        <v/>
      </c>
      <c r="GA148" s="140">
        <f t="shared" si="200"/>
        <v>90637</v>
      </c>
      <c r="GB148" s="140">
        <v>27354</v>
      </c>
      <c r="GC148" s="140">
        <v>5427</v>
      </c>
      <c r="GD148" s="141">
        <f t="shared" si="201"/>
        <v>454</v>
      </c>
      <c r="GE148" s="141">
        <f t="shared" si="202"/>
        <v>46</v>
      </c>
      <c r="GF148" s="141">
        <f t="shared" si="203"/>
        <v>0</v>
      </c>
      <c r="GG148" s="141">
        <f t="shared" si="204"/>
        <v>0</v>
      </c>
      <c r="GH148" s="142">
        <v>1182</v>
      </c>
      <c r="GI148" s="142">
        <v>967</v>
      </c>
      <c r="GJ148" s="142">
        <v>2201</v>
      </c>
      <c r="GK148" s="143">
        <v>317</v>
      </c>
      <c r="GL148" s="105">
        <v>0</v>
      </c>
      <c r="GM148" s="105">
        <v>0</v>
      </c>
      <c r="GN148" s="105">
        <v>137</v>
      </c>
      <c r="GO148" s="105">
        <v>2</v>
      </c>
      <c r="GP148" s="105">
        <v>44</v>
      </c>
      <c r="GQ148" s="105"/>
      <c r="GR148" s="105"/>
      <c r="GS148" s="105">
        <f t="shared" si="208"/>
        <v>0</v>
      </c>
      <c r="GT148" s="105">
        <f t="shared" si="206"/>
        <v>0</v>
      </c>
      <c r="GU148" s="105">
        <f t="shared" si="207"/>
        <v>0</v>
      </c>
      <c r="GV148" s="105">
        <f t="shared" si="205"/>
        <v>0</v>
      </c>
      <c r="GW148" s="139" t="str">
        <f t="shared" si="176"/>
        <v/>
      </c>
      <c r="GX148" s="139" t="str">
        <f t="shared" si="177"/>
        <v/>
      </c>
      <c r="GY148" s="147"/>
    </row>
    <row r="149" ht="15" spans="2:207">
      <c r="B149" s="138" t="s">
        <v>1032</v>
      </c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>
        <v>194</v>
      </c>
      <c r="Q149" s="105">
        <v>1775</v>
      </c>
      <c r="R149" s="105">
        <v>1362</v>
      </c>
      <c r="S149" s="105">
        <v>638</v>
      </c>
      <c r="T149" s="105">
        <v>923</v>
      </c>
      <c r="U149" s="105">
        <v>591</v>
      </c>
      <c r="V149" s="105">
        <v>833</v>
      </c>
      <c r="W149" s="105">
        <v>621</v>
      </c>
      <c r="X149" s="105">
        <v>362</v>
      </c>
      <c r="Y149" s="105">
        <v>526</v>
      </c>
      <c r="Z149" s="105">
        <v>1133</v>
      </c>
      <c r="AA149" s="105">
        <v>928</v>
      </c>
      <c r="AB149" s="105">
        <v>59</v>
      </c>
      <c r="AC149" s="105">
        <v>382</v>
      </c>
      <c r="AD149" s="105">
        <v>731</v>
      </c>
      <c r="AE149" s="105">
        <v>573</v>
      </c>
      <c r="AF149" s="105">
        <v>714</v>
      </c>
      <c r="AG149" s="105">
        <v>667</v>
      </c>
      <c r="AH149" s="105">
        <v>324</v>
      </c>
      <c r="AI149" s="105">
        <v>679</v>
      </c>
      <c r="AJ149" s="105">
        <v>660</v>
      </c>
      <c r="AK149" s="105">
        <v>673</v>
      </c>
      <c r="AL149" s="105">
        <v>502</v>
      </c>
      <c r="AM149" s="105">
        <v>428</v>
      </c>
      <c r="AN149" s="105">
        <v>270</v>
      </c>
      <c r="AO149" s="105">
        <v>227</v>
      </c>
      <c r="AP149" s="105">
        <v>44</v>
      </c>
      <c r="AQ149" s="105">
        <v>770</v>
      </c>
      <c r="AR149" s="105">
        <v>734</v>
      </c>
      <c r="AS149" s="105">
        <v>540</v>
      </c>
      <c r="AT149" s="105">
        <v>153</v>
      </c>
      <c r="AU149" s="105">
        <v>499</v>
      </c>
      <c r="AV149" s="105">
        <v>282</v>
      </c>
      <c r="AW149" s="105">
        <v>469</v>
      </c>
      <c r="AX149" s="105">
        <v>523</v>
      </c>
      <c r="AY149" s="105">
        <v>81</v>
      </c>
      <c r="AZ149" s="105">
        <v>259</v>
      </c>
      <c r="BA149" s="105">
        <v>349</v>
      </c>
      <c r="BB149" s="105">
        <v>171</v>
      </c>
      <c r="BC149" s="105">
        <v>113</v>
      </c>
      <c r="BD149" s="105">
        <v>865</v>
      </c>
      <c r="BE149" s="105">
        <v>69</v>
      </c>
      <c r="BF149" s="105">
        <v>175</v>
      </c>
      <c r="BG149" s="105">
        <v>6</v>
      </c>
      <c r="BH149" s="105">
        <v>127</v>
      </c>
      <c r="BI149" s="105">
        <v>7</v>
      </c>
      <c r="BJ149" s="105">
        <v>34</v>
      </c>
      <c r="BK149" s="105">
        <v>146</v>
      </c>
      <c r="BL149" s="105">
        <v>123</v>
      </c>
      <c r="BM149" s="105">
        <v>92</v>
      </c>
      <c r="BN149" s="105">
        <v>0</v>
      </c>
      <c r="BO149" s="105">
        <v>1</v>
      </c>
      <c r="BP149" s="105">
        <v>9</v>
      </c>
      <c r="BQ149" s="105">
        <v>4</v>
      </c>
      <c r="BR149" s="105">
        <v>4</v>
      </c>
      <c r="BS149" s="105">
        <v>0</v>
      </c>
      <c r="BT149" s="105">
        <v>0</v>
      </c>
      <c r="BU149" s="105">
        <v>0</v>
      </c>
      <c r="BV149" s="105">
        <v>0</v>
      </c>
      <c r="BW149" s="105">
        <v>0</v>
      </c>
      <c r="BX149" s="105">
        <v>0</v>
      </c>
      <c r="BY149" s="105">
        <v>0</v>
      </c>
      <c r="BZ149" s="139" t="str">
        <f t="shared" si="191"/>
        <v/>
      </c>
      <c r="CA149" s="139" t="str">
        <f t="shared" si="192"/>
        <v/>
      </c>
      <c r="CB149" s="140">
        <f t="shared" si="193"/>
        <v>0</v>
      </c>
      <c r="CC149" s="140">
        <f t="shared" ref="CC149:CC212" si="210">SUM(O149:Z149)</f>
        <v>8958</v>
      </c>
      <c r="CD149" s="140">
        <f t="shared" ref="CD149:CD212" si="211">SUM(AA149:AL149)</f>
        <v>6892</v>
      </c>
      <c r="CE149" s="141">
        <f t="shared" si="194"/>
        <v>4939</v>
      </c>
      <c r="CF149" s="141">
        <f t="shared" si="195"/>
        <v>2256</v>
      </c>
      <c r="CG149" s="141">
        <f t="shared" si="196"/>
        <v>379</v>
      </c>
      <c r="CH149" s="141">
        <f t="shared" si="197"/>
        <v>0</v>
      </c>
      <c r="CI149" s="142">
        <f t="shared" ref="CI149:CI212" si="212">SUM(AG149:AI149)</f>
        <v>1670</v>
      </c>
      <c r="CJ149" s="142">
        <f t="shared" ref="CJ149:CJ212" si="213">SUM(AJ149:AL149)</f>
        <v>1835</v>
      </c>
      <c r="CK149" s="143">
        <f t="shared" ref="CK149:CK212" si="214">SUM(AM149:AO149)</f>
        <v>925</v>
      </c>
      <c r="CL149" s="105">
        <f t="shared" ref="CL149:CL212" si="215">SUM(AP149:AR149)</f>
        <v>1548</v>
      </c>
      <c r="CM149" s="105">
        <f t="shared" ref="CM149:CM212" si="216">SUM(AS149:AU149)</f>
        <v>1192</v>
      </c>
      <c r="CN149" s="105">
        <f t="shared" ref="CN149:CN212" si="217">SUM(AV149:AX149)</f>
        <v>1274</v>
      </c>
      <c r="CO149" s="105">
        <f t="shared" ref="CO149:CO212" si="218">IF(SUM(AY149:BA149)=0,"",SUM(AY149:BA149))</f>
        <v>689</v>
      </c>
      <c r="CP149" s="105">
        <f t="shared" ref="CP149:CP212" si="219">IF(SUM(BB149:BD149)=0,"",SUM(BB149:BD149))</f>
        <v>1149</v>
      </c>
      <c r="CQ149" s="105">
        <f t="shared" ref="CQ149:CQ180" si="220">SUM(BE149:BG149)</f>
        <v>250</v>
      </c>
      <c r="CR149" s="105">
        <f>SUM(BH149:BJ149)</f>
        <v>168</v>
      </c>
      <c r="CS149" s="105">
        <f t="shared" si="209"/>
        <v>361</v>
      </c>
      <c r="CT149" s="105">
        <f t="shared" si="186"/>
        <v>10</v>
      </c>
      <c r="CU149" s="105">
        <f t="shared" si="187"/>
        <v>8</v>
      </c>
      <c r="CV149" s="105">
        <f t="shared" si="188"/>
        <v>0</v>
      </c>
      <c r="CW149" s="139" t="str">
        <f t="shared" si="189"/>
        <v/>
      </c>
      <c r="CX149" s="139" t="str">
        <f t="shared" si="190"/>
        <v/>
      </c>
      <c r="CY149" s="131"/>
      <c r="CZ149" s="138" t="s">
        <v>1163</v>
      </c>
      <c r="DA149" s="138" t="s">
        <v>1163</v>
      </c>
      <c r="DB149" s="105"/>
      <c r="DC149" s="105"/>
      <c r="DD149" s="105"/>
      <c r="DE149" s="105"/>
      <c r="DF149" s="105"/>
      <c r="DG149" s="105"/>
      <c r="DH149" s="105"/>
      <c r="DI149" s="105"/>
      <c r="DJ149" s="105"/>
      <c r="DK149" s="105"/>
      <c r="DL149" s="105"/>
      <c r="DM149" s="105"/>
      <c r="DN149" s="105"/>
      <c r="DO149" s="105"/>
      <c r="DP149" s="105"/>
      <c r="DQ149" s="105"/>
      <c r="DR149" s="105"/>
      <c r="DS149" s="105"/>
      <c r="DT149" s="105"/>
      <c r="DU149" s="105"/>
      <c r="DV149" s="105"/>
      <c r="DW149" s="105"/>
      <c r="DX149" s="105"/>
      <c r="DY149" s="105"/>
      <c r="DZ149" s="105"/>
      <c r="EA149" s="105"/>
      <c r="EB149" s="105"/>
      <c r="EC149" s="105"/>
      <c r="ED149" s="105"/>
      <c r="EE149" s="105"/>
      <c r="EF149" s="105"/>
      <c r="EG149" s="105"/>
      <c r="EH149" s="105"/>
      <c r="EI149" s="105"/>
      <c r="EJ149" s="105"/>
      <c r="EK149" s="105"/>
      <c r="EL149" s="105"/>
      <c r="EM149" s="105">
        <v>25</v>
      </c>
      <c r="EN149" s="105">
        <v>50</v>
      </c>
      <c r="EO149" s="105">
        <v>92</v>
      </c>
      <c r="EP149" s="105">
        <v>30</v>
      </c>
      <c r="EQ149" s="105">
        <v>75</v>
      </c>
      <c r="ER149" s="105">
        <v>67</v>
      </c>
      <c r="ES149" s="105">
        <v>67</v>
      </c>
      <c r="ET149" s="105">
        <v>68</v>
      </c>
      <c r="EU149" s="105">
        <v>71</v>
      </c>
      <c r="EV149" s="105">
        <v>43</v>
      </c>
      <c r="EW149" s="105">
        <v>61</v>
      </c>
      <c r="EX149" s="105">
        <v>25</v>
      </c>
      <c r="EY149" s="105">
        <v>28</v>
      </c>
      <c r="EZ149" s="105">
        <v>13</v>
      </c>
      <c r="FA149" s="105">
        <v>1</v>
      </c>
      <c r="FB149" s="105"/>
      <c r="FC149" s="105"/>
      <c r="FD149" s="105"/>
      <c r="FE149" s="105"/>
      <c r="FF149" s="105"/>
      <c r="FG149" s="105"/>
      <c r="FH149" s="105"/>
      <c r="FI149" s="105"/>
      <c r="FJ149" s="105">
        <v>0</v>
      </c>
      <c r="FK149" s="105">
        <v>0</v>
      </c>
      <c r="FL149" s="105">
        <v>0</v>
      </c>
      <c r="FM149" s="105">
        <v>0</v>
      </c>
      <c r="FN149" s="105">
        <v>0</v>
      </c>
      <c r="FO149" s="105">
        <v>0</v>
      </c>
      <c r="FP149" s="105">
        <v>0</v>
      </c>
      <c r="FQ149" s="105">
        <v>0</v>
      </c>
      <c r="FR149" s="105">
        <v>0</v>
      </c>
      <c r="FS149" s="105">
        <v>0</v>
      </c>
      <c r="FT149" s="105">
        <v>0</v>
      </c>
      <c r="FU149" s="105">
        <v>0</v>
      </c>
      <c r="FV149" s="105">
        <v>0</v>
      </c>
      <c r="FW149" s="105">
        <v>0</v>
      </c>
      <c r="FX149" s="105">
        <v>0</v>
      </c>
      <c r="FY149" s="144" t="str">
        <f t="shared" si="198"/>
        <v/>
      </c>
      <c r="FZ149" s="144" t="str">
        <f t="shared" si="199"/>
        <v/>
      </c>
      <c r="GA149" s="140">
        <f t="shared" si="200"/>
        <v>0</v>
      </c>
      <c r="GB149" s="140">
        <v>0</v>
      </c>
      <c r="GC149" s="140">
        <v>0</v>
      </c>
      <c r="GD149" s="141">
        <f t="shared" si="201"/>
        <v>649</v>
      </c>
      <c r="GE149" s="141">
        <f t="shared" si="202"/>
        <v>67</v>
      </c>
      <c r="GF149" s="141">
        <f t="shared" si="203"/>
        <v>0</v>
      </c>
      <c r="GG149" s="141">
        <f t="shared" si="204"/>
        <v>0</v>
      </c>
      <c r="GH149" s="142">
        <v>0</v>
      </c>
      <c r="GI149" s="142">
        <v>0</v>
      </c>
      <c r="GJ149" s="142">
        <v>0</v>
      </c>
      <c r="GK149" s="143">
        <v>75</v>
      </c>
      <c r="GL149" s="105">
        <v>197</v>
      </c>
      <c r="GM149" s="105">
        <v>202</v>
      </c>
      <c r="GN149" s="105">
        <v>175</v>
      </c>
      <c r="GO149" s="105">
        <v>66</v>
      </c>
      <c r="GP149" s="105">
        <v>1</v>
      </c>
      <c r="GQ149" s="105"/>
      <c r="GR149" s="105"/>
      <c r="GS149" s="105">
        <f t="shared" si="208"/>
        <v>0</v>
      </c>
      <c r="GT149" s="105">
        <f t="shared" si="206"/>
        <v>0</v>
      </c>
      <c r="GU149" s="105">
        <f t="shared" si="207"/>
        <v>0</v>
      </c>
      <c r="GV149" s="105">
        <f t="shared" si="205"/>
        <v>0</v>
      </c>
      <c r="GW149" s="139" t="str">
        <f t="shared" si="176"/>
        <v/>
      </c>
      <c r="GX149" s="139" t="str">
        <f t="shared" si="177"/>
        <v/>
      </c>
      <c r="GY149" s="147"/>
    </row>
    <row r="150" ht="15" spans="2:207">
      <c r="B150" s="138" t="s">
        <v>550</v>
      </c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>
        <v>697</v>
      </c>
      <c r="AQ150" s="105">
        <v>397</v>
      </c>
      <c r="AR150" s="105">
        <v>554</v>
      </c>
      <c r="AS150" s="105">
        <v>451</v>
      </c>
      <c r="AT150" s="105">
        <v>403</v>
      </c>
      <c r="AU150" s="105">
        <v>411</v>
      </c>
      <c r="AV150" s="105">
        <v>291</v>
      </c>
      <c r="AW150" s="105">
        <v>544</v>
      </c>
      <c r="AX150" s="105">
        <v>564</v>
      </c>
      <c r="AY150" s="105">
        <v>518</v>
      </c>
      <c r="AZ150" s="105">
        <v>527</v>
      </c>
      <c r="BA150" s="105">
        <v>94</v>
      </c>
      <c r="BB150" s="105">
        <v>26</v>
      </c>
      <c r="BC150" s="105">
        <v>79</v>
      </c>
      <c r="BD150" s="105">
        <v>488</v>
      </c>
      <c r="BE150" s="105">
        <v>428</v>
      </c>
      <c r="BF150" s="105">
        <v>190</v>
      </c>
      <c r="BG150" s="105">
        <v>93</v>
      </c>
      <c r="BH150" s="105">
        <v>116</v>
      </c>
      <c r="BI150" s="105">
        <v>174</v>
      </c>
      <c r="BJ150" s="105">
        <v>110</v>
      </c>
      <c r="BK150" s="105">
        <v>78</v>
      </c>
      <c r="BL150" s="105">
        <v>68</v>
      </c>
      <c r="BM150" s="105">
        <v>59</v>
      </c>
      <c r="BN150" s="105">
        <v>19</v>
      </c>
      <c r="BO150" s="105">
        <v>21</v>
      </c>
      <c r="BP150" s="105">
        <v>57</v>
      </c>
      <c r="BQ150" s="105">
        <v>52</v>
      </c>
      <c r="BR150" s="105">
        <v>23</v>
      </c>
      <c r="BS150" s="105">
        <v>11</v>
      </c>
      <c r="BT150" s="105">
        <v>11</v>
      </c>
      <c r="BU150" s="105">
        <v>2</v>
      </c>
      <c r="BV150" s="105">
        <v>1</v>
      </c>
      <c r="BW150" s="105">
        <v>0</v>
      </c>
      <c r="BX150" s="105">
        <v>0</v>
      </c>
      <c r="BY150" s="105">
        <v>43</v>
      </c>
      <c r="BZ150" s="139">
        <f t="shared" si="191"/>
        <v>-0.271186440677966</v>
      </c>
      <c r="CA150" s="139" t="str">
        <f t="shared" si="192"/>
        <v/>
      </c>
      <c r="CB150" s="140">
        <f t="shared" si="193"/>
        <v>0</v>
      </c>
      <c r="CC150" s="140">
        <f t="shared" si="210"/>
        <v>0</v>
      </c>
      <c r="CD150" s="140">
        <f t="shared" si="211"/>
        <v>0</v>
      </c>
      <c r="CE150" s="141">
        <f t="shared" si="194"/>
        <v>4312</v>
      </c>
      <c r="CF150" s="141">
        <f t="shared" si="195"/>
        <v>2843</v>
      </c>
      <c r="CG150" s="141">
        <f t="shared" si="196"/>
        <v>402</v>
      </c>
      <c r="CH150" s="141">
        <f t="shared" si="197"/>
        <v>43</v>
      </c>
      <c r="CI150" s="142">
        <f t="shared" si="212"/>
        <v>0</v>
      </c>
      <c r="CJ150" s="142">
        <f t="shared" si="213"/>
        <v>0</v>
      </c>
      <c r="CK150" s="143">
        <f t="shared" si="214"/>
        <v>0</v>
      </c>
      <c r="CL150" s="105">
        <f t="shared" si="215"/>
        <v>1648</v>
      </c>
      <c r="CM150" s="105">
        <f t="shared" si="216"/>
        <v>1265</v>
      </c>
      <c r="CN150" s="105">
        <f t="shared" si="217"/>
        <v>1399</v>
      </c>
      <c r="CO150" s="105">
        <f t="shared" si="218"/>
        <v>1139</v>
      </c>
      <c r="CP150" s="105">
        <f t="shared" si="219"/>
        <v>593</v>
      </c>
      <c r="CQ150" s="105">
        <f t="shared" si="220"/>
        <v>711</v>
      </c>
      <c r="CR150" s="105">
        <f>SUM(BH150:BJ150)</f>
        <v>400</v>
      </c>
      <c r="CS150" s="105">
        <f t="shared" si="209"/>
        <v>205</v>
      </c>
      <c r="CT150" s="105">
        <f t="shared" si="186"/>
        <v>97</v>
      </c>
      <c r="CU150" s="105">
        <f t="shared" si="187"/>
        <v>86</v>
      </c>
      <c r="CV150" s="105">
        <f t="shared" si="188"/>
        <v>14</v>
      </c>
      <c r="CW150" s="139">
        <f t="shared" si="189"/>
        <v>-0.965</v>
      </c>
      <c r="CX150" s="139">
        <f t="shared" si="190"/>
        <v>-0.837209302325581</v>
      </c>
      <c r="CY150" s="131"/>
      <c r="CZ150" s="138" t="s">
        <v>1164</v>
      </c>
      <c r="DA150" s="138" t="s">
        <v>1164</v>
      </c>
      <c r="DB150" s="105"/>
      <c r="DC150" s="105"/>
      <c r="DD150" s="105">
        <v>833</v>
      </c>
      <c r="DE150" s="105">
        <v>1616</v>
      </c>
      <c r="DF150" s="105">
        <v>4000</v>
      </c>
      <c r="DG150" s="105">
        <v>5708</v>
      </c>
      <c r="DH150" s="105">
        <v>3002</v>
      </c>
      <c r="DI150" s="105">
        <v>3162</v>
      </c>
      <c r="DJ150" s="105">
        <v>2657</v>
      </c>
      <c r="DK150" s="105">
        <v>3091</v>
      </c>
      <c r="DL150" s="105">
        <v>1161</v>
      </c>
      <c r="DM150" s="105">
        <v>6844</v>
      </c>
      <c r="DN150" s="105">
        <v>603</v>
      </c>
      <c r="DO150" s="105">
        <v>244</v>
      </c>
      <c r="DP150" s="105">
        <v>1179</v>
      </c>
      <c r="DQ150" s="105">
        <v>207</v>
      </c>
      <c r="DR150" s="105">
        <v>1647</v>
      </c>
      <c r="DS150" s="105">
        <v>3379</v>
      </c>
      <c r="DT150" s="105">
        <v>1631</v>
      </c>
      <c r="DU150" s="105">
        <v>424</v>
      </c>
      <c r="DV150" s="105">
        <v>219</v>
      </c>
      <c r="DW150" s="105">
        <v>42</v>
      </c>
      <c r="DX150" s="105">
        <v>73</v>
      </c>
      <c r="DY150" s="105">
        <v>2825</v>
      </c>
      <c r="DZ150" s="105">
        <v>17</v>
      </c>
      <c r="EA150" s="105">
        <v>8</v>
      </c>
      <c r="EB150" s="105">
        <v>503</v>
      </c>
      <c r="EC150" s="105">
        <v>77</v>
      </c>
      <c r="ED150" s="105">
        <v>39</v>
      </c>
      <c r="EE150" s="105">
        <v>65</v>
      </c>
      <c r="EF150" s="105">
        <v>25</v>
      </c>
      <c r="EG150" s="105">
        <v>44</v>
      </c>
      <c r="EH150" s="105">
        <v>17</v>
      </c>
      <c r="EI150" s="105">
        <v>82</v>
      </c>
      <c r="EJ150" s="105"/>
      <c r="EK150" s="105">
        <v>2</v>
      </c>
      <c r="EL150" s="105">
        <v>34</v>
      </c>
      <c r="EM150" s="105"/>
      <c r="EN150" s="105">
        <v>2</v>
      </c>
      <c r="EO150" s="105"/>
      <c r="EP150" s="105"/>
      <c r="EQ150" s="105"/>
      <c r="ER150" s="105">
        <v>1</v>
      </c>
      <c r="ES150" s="105">
        <v>4</v>
      </c>
      <c r="ET150" s="105">
        <v>14</v>
      </c>
      <c r="EU150" s="105">
        <v>1</v>
      </c>
      <c r="EV150" s="105">
        <v>1</v>
      </c>
      <c r="EW150" s="105">
        <v>4</v>
      </c>
      <c r="EX150" s="105">
        <v>1</v>
      </c>
      <c r="EY150" s="105"/>
      <c r="EZ150" s="105">
        <v>6</v>
      </c>
      <c r="FA150" s="105">
        <v>1</v>
      </c>
      <c r="FB150" s="105"/>
      <c r="FC150" s="105"/>
      <c r="FD150" s="105"/>
      <c r="FE150" s="105"/>
      <c r="FF150" s="105"/>
      <c r="FG150" s="105"/>
      <c r="FH150" s="105"/>
      <c r="FI150" s="105"/>
      <c r="FJ150" s="105">
        <v>0</v>
      </c>
      <c r="FK150" s="105">
        <v>0</v>
      </c>
      <c r="FL150" s="105">
        <v>0</v>
      </c>
      <c r="FM150" s="105">
        <v>0</v>
      </c>
      <c r="FN150" s="105">
        <v>0</v>
      </c>
      <c r="FO150" s="105">
        <v>0</v>
      </c>
      <c r="FP150" s="105">
        <v>0</v>
      </c>
      <c r="FQ150" s="105">
        <v>0</v>
      </c>
      <c r="FR150" s="105">
        <v>0</v>
      </c>
      <c r="FS150" s="105">
        <v>0</v>
      </c>
      <c r="FT150" s="105">
        <v>0</v>
      </c>
      <c r="FU150" s="105">
        <v>0</v>
      </c>
      <c r="FV150" s="105">
        <v>0</v>
      </c>
      <c r="FW150" s="105">
        <v>0</v>
      </c>
      <c r="FX150" s="105">
        <v>0</v>
      </c>
      <c r="FY150" s="144" t="str">
        <f t="shared" si="198"/>
        <v/>
      </c>
      <c r="FZ150" s="144" t="str">
        <f t="shared" si="199"/>
        <v/>
      </c>
      <c r="GA150" s="140">
        <f t="shared" si="200"/>
        <v>32074</v>
      </c>
      <c r="GB150" s="140">
        <v>12473</v>
      </c>
      <c r="GC150" s="140">
        <v>879</v>
      </c>
      <c r="GD150" s="141">
        <f t="shared" si="201"/>
        <v>61</v>
      </c>
      <c r="GE150" s="141">
        <f t="shared" si="202"/>
        <v>8</v>
      </c>
      <c r="GF150" s="141">
        <f t="shared" si="203"/>
        <v>0</v>
      </c>
      <c r="GG150" s="141">
        <f t="shared" si="204"/>
        <v>0</v>
      </c>
      <c r="GH150" s="142">
        <v>181</v>
      </c>
      <c r="GI150" s="142">
        <v>86</v>
      </c>
      <c r="GJ150" s="142">
        <v>84</v>
      </c>
      <c r="GK150" s="143">
        <v>36</v>
      </c>
      <c r="GL150" s="105">
        <v>0</v>
      </c>
      <c r="GM150" s="105">
        <v>19</v>
      </c>
      <c r="GN150" s="105">
        <v>6</v>
      </c>
      <c r="GO150" s="105">
        <v>7</v>
      </c>
      <c r="GP150" s="105">
        <v>1</v>
      </c>
      <c r="GQ150" s="105"/>
      <c r="GR150" s="105"/>
      <c r="GS150" s="105">
        <f t="shared" si="208"/>
        <v>0</v>
      </c>
      <c r="GT150" s="105">
        <f t="shared" si="206"/>
        <v>0</v>
      </c>
      <c r="GU150" s="105">
        <f t="shared" si="207"/>
        <v>0</v>
      </c>
      <c r="GV150" s="105">
        <f t="shared" si="205"/>
        <v>0</v>
      </c>
      <c r="GW150" s="139" t="str">
        <f t="shared" ref="GW150:GW213" si="221">IFERROR(IF(GV150/GR150-1=-1,"",GV150/GR150-1),"")</f>
        <v/>
      </c>
      <c r="GX150" s="139" t="str">
        <f t="shared" ref="GX150:GX213" si="222">IFERROR(IF(GV150/GU150-1=-1,"",GV150/GU150-1),"")</f>
        <v/>
      </c>
      <c r="GY150" s="147"/>
    </row>
    <row r="151" ht="15" spans="2:207">
      <c r="B151" s="138" t="s">
        <v>1133</v>
      </c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>
        <v>313</v>
      </c>
      <c r="AW151" s="105">
        <v>332</v>
      </c>
      <c r="AX151" s="105">
        <v>415</v>
      </c>
      <c r="AY151" s="105">
        <v>414</v>
      </c>
      <c r="AZ151" s="105">
        <v>177</v>
      </c>
      <c r="BA151" s="105">
        <v>190</v>
      </c>
      <c r="BB151" s="105">
        <v>244</v>
      </c>
      <c r="BC151" s="105">
        <v>188</v>
      </c>
      <c r="BD151" s="105">
        <v>30</v>
      </c>
      <c r="BE151" s="105">
        <v>235</v>
      </c>
      <c r="BF151" s="105">
        <v>279</v>
      </c>
      <c r="BG151" s="105">
        <v>104</v>
      </c>
      <c r="BH151" s="105">
        <v>110</v>
      </c>
      <c r="BI151" s="105">
        <v>168</v>
      </c>
      <c r="BJ151" s="105">
        <v>357</v>
      </c>
      <c r="BK151" s="105">
        <v>248</v>
      </c>
      <c r="BL151" s="105">
        <v>170</v>
      </c>
      <c r="BM151" s="105">
        <v>339</v>
      </c>
      <c r="BN151" s="105"/>
      <c r="BO151" s="105"/>
      <c r="BP151" s="105">
        <v>376</v>
      </c>
      <c r="BQ151" s="105">
        <v>324</v>
      </c>
      <c r="BR151" s="105"/>
      <c r="BS151" s="105">
        <v>563</v>
      </c>
      <c r="BT151" s="105">
        <v>661</v>
      </c>
      <c r="BU151" s="105">
        <v>744</v>
      </c>
      <c r="BV151" s="105">
        <v>570</v>
      </c>
      <c r="BW151" s="105">
        <v>545</v>
      </c>
      <c r="BX151" s="105">
        <v>359</v>
      </c>
      <c r="BY151" s="105">
        <v>459</v>
      </c>
      <c r="BZ151" s="139">
        <f t="shared" si="191"/>
        <v>0.353982300884956</v>
      </c>
      <c r="CA151" s="139">
        <f t="shared" si="192"/>
        <v>0.278551532033426</v>
      </c>
      <c r="CB151" s="140">
        <f t="shared" si="193"/>
        <v>0</v>
      </c>
      <c r="CC151" s="140">
        <f t="shared" si="210"/>
        <v>0</v>
      </c>
      <c r="CD151" s="140">
        <f t="shared" si="211"/>
        <v>0</v>
      </c>
      <c r="CE151" s="141">
        <f t="shared" si="194"/>
        <v>1060</v>
      </c>
      <c r="CF151" s="141">
        <f t="shared" si="195"/>
        <v>2496</v>
      </c>
      <c r="CG151" s="141">
        <f t="shared" si="196"/>
        <v>3995</v>
      </c>
      <c r="CH151" s="141">
        <f t="shared" si="197"/>
        <v>1363</v>
      </c>
      <c r="CI151" s="142">
        <f t="shared" si="212"/>
        <v>0</v>
      </c>
      <c r="CJ151" s="142">
        <f t="shared" si="213"/>
        <v>0</v>
      </c>
      <c r="CK151" s="143">
        <f t="shared" si="214"/>
        <v>0</v>
      </c>
      <c r="CL151" s="105">
        <f t="shared" si="215"/>
        <v>0</v>
      </c>
      <c r="CM151" s="105">
        <f t="shared" si="216"/>
        <v>0</v>
      </c>
      <c r="CN151" s="105">
        <f t="shared" si="217"/>
        <v>1060</v>
      </c>
      <c r="CO151" s="105">
        <f t="shared" si="218"/>
        <v>781</v>
      </c>
      <c r="CP151" s="105">
        <f t="shared" si="219"/>
        <v>462</v>
      </c>
      <c r="CQ151" s="105">
        <f t="shared" si="220"/>
        <v>618</v>
      </c>
      <c r="CR151" s="105">
        <f>SUM(BH151:BJ151)</f>
        <v>635</v>
      </c>
      <c r="CS151" s="105">
        <f t="shared" si="209"/>
        <v>757</v>
      </c>
      <c r="CT151" s="105">
        <f t="shared" si="186"/>
        <v>376</v>
      </c>
      <c r="CU151" s="105">
        <f t="shared" si="187"/>
        <v>887</v>
      </c>
      <c r="CV151" s="105">
        <f t="shared" si="188"/>
        <v>1975</v>
      </c>
      <c r="CW151" s="139">
        <f t="shared" si="189"/>
        <v>2.11023622047244</v>
      </c>
      <c r="CX151" s="139">
        <f t="shared" si="190"/>
        <v>1.22660653889515</v>
      </c>
      <c r="CY151" s="131"/>
      <c r="CZ151" s="138" t="s">
        <v>1165</v>
      </c>
      <c r="DA151" s="138" t="s">
        <v>1165</v>
      </c>
      <c r="DB151" s="105"/>
      <c r="DC151" s="105"/>
      <c r="DD151" s="105"/>
      <c r="DE151" s="105"/>
      <c r="DF151" s="105"/>
      <c r="DG151" s="105"/>
      <c r="DH151" s="105"/>
      <c r="DI151" s="105"/>
      <c r="DJ151" s="105"/>
      <c r="DK151" s="105">
        <v>696</v>
      </c>
      <c r="DL151" s="105">
        <v>2400</v>
      </c>
      <c r="DM151" s="105">
        <v>2110</v>
      </c>
      <c r="DN151" s="105">
        <v>502</v>
      </c>
      <c r="DO151" s="105">
        <v>291</v>
      </c>
      <c r="DP151" s="105">
        <v>152</v>
      </c>
      <c r="DQ151" s="105">
        <v>2232</v>
      </c>
      <c r="DR151" s="105">
        <v>3335</v>
      </c>
      <c r="DS151" s="105">
        <v>1340</v>
      </c>
      <c r="DT151" s="105"/>
      <c r="DU151" s="105">
        <v>54</v>
      </c>
      <c r="DV151" s="105">
        <v>50</v>
      </c>
      <c r="DW151" s="105">
        <v>39</v>
      </c>
      <c r="DX151" s="105">
        <v>52</v>
      </c>
      <c r="DY151" s="105">
        <v>62</v>
      </c>
      <c r="DZ151" s="105">
        <v>51</v>
      </c>
      <c r="EA151" s="105">
        <v>1</v>
      </c>
      <c r="EB151" s="105">
        <v>138</v>
      </c>
      <c r="EC151" s="105">
        <v>314</v>
      </c>
      <c r="ED151" s="105">
        <v>233</v>
      </c>
      <c r="EE151" s="105">
        <v>718</v>
      </c>
      <c r="EF151" s="105">
        <v>791</v>
      </c>
      <c r="EG151" s="105">
        <v>350</v>
      </c>
      <c r="EH151" s="105">
        <v>1435</v>
      </c>
      <c r="EI151" s="105"/>
      <c r="EJ151" s="105">
        <v>14</v>
      </c>
      <c r="EK151" s="105"/>
      <c r="EL151" s="105"/>
      <c r="EM151" s="105"/>
      <c r="EN151" s="105"/>
      <c r="EO151" s="105"/>
      <c r="EP151" s="105"/>
      <c r="EQ151" s="105"/>
      <c r="ER151" s="105"/>
      <c r="ES151" s="105"/>
      <c r="ET151" s="105"/>
      <c r="EU151" s="105"/>
      <c r="EV151" s="105"/>
      <c r="EW151" s="105"/>
      <c r="EX151" s="105"/>
      <c r="EY151" s="105">
        <v>1389</v>
      </c>
      <c r="EZ151" s="105">
        <v>1184</v>
      </c>
      <c r="FA151" s="105"/>
      <c r="FB151" s="105"/>
      <c r="FC151" s="105"/>
      <c r="FD151" s="105"/>
      <c r="FE151" s="105"/>
      <c r="FF151" s="105"/>
      <c r="FG151" s="105"/>
      <c r="FH151" s="105"/>
      <c r="FI151" s="105"/>
      <c r="FJ151" s="105">
        <v>0</v>
      </c>
      <c r="FK151" s="105">
        <v>0</v>
      </c>
      <c r="FL151" s="105">
        <v>0</v>
      </c>
      <c r="FM151" s="105">
        <v>0</v>
      </c>
      <c r="FN151" s="105">
        <v>0</v>
      </c>
      <c r="FO151" s="105">
        <v>0</v>
      </c>
      <c r="FP151" s="105">
        <v>0</v>
      </c>
      <c r="FQ151" s="105">
        <v>0</v>
      </c>
      <c r="FR151" s="105">
        <v>0</v>
      </c>
      <c r="FS151" s="105">
        <v>689</v>
      </c>
      <c r="FT151" s="105">
        <v>0</v>
      </c>
      <c r="FU151" s="105">
        <v>0</v>
      </c>
      <c r="FV151" s="105">
        <v>0</v>
      </c>
      <c r="FW151" s="105">
        <v>0</v>
      </c>
      <c r="FX151" s="105">
        <v>0</v>
      </c>
      <c r="FY151" s="144" t="str">
        <f t="shared" si="198"/>
        <v/>
      </c>
      <c r="FZ151" s="144" t="str">
        <f t="shared" si="199"/>
        <v/>
      </c>
      <c r="GA151" s="140">
        <f t="shared" si="200"/>
        <v>5206</v>
      </c>
      <c r="GB151" s="140">
        <v>8109</v>
      </c>
      <c r="GC151" s="140">
        <v>4045</v>
      </c>
      <c r="GD151" s="141">
        <f t="shared" si="201"/>
        <v>0</v>
      </c>
      <c r="GE151" s="141">
        <f t="shared" si="202"/>
        <v>2573</v>
      </c>
      <c r="GF151" s="141">
        <f t="shared" si="203"/>
        <v>689</v>
      </c>
      <c r="GG151" s="141">
        <f t="shared" si="204"/>
        <v>0</v>
      </c>
      <c r="GH151" s="142">
        <v>1265</v>
      </c>
      <c r="GI151" s="142">
        <v>2576</v>
      </c>
      <c r="GJ151" s="142">
        <v>14</v>
      </c>
      <c r="GK151" s="143">
        <v>0</v>
      </c>
      <c r="GL151" s="105">
        <v>0</v>
      </c>
      <c r="GM151" s="105">
        <v>0</v>
      </c>
      <c r="GN151" s="105">
        <v>0</v>
      </c>
      <c r="GO151" s="105">
        <v>2573</v>
      </c>
      <c r="GP151" s="105" t="s">
        <v>956</v>
      </c>
      <c r="GQ151" s="105"/>
      <c r="GR151" s="105"/>
      <c r="GS151" s="105">
        <f t="shared" si="208"/>
        <v>0</v>
      </c>
      <c r="GT151" s="105">
        <f t="shared" si="206"/>
        <v>0</v>
      </c>
      <c r="GU151" s="105">
        <f t="shared" si="207"/>
        <v>0</v>
      </c>
      <c r="GV151" s="105">
        <f t="shared" si="205"/>
        <v>689</v>
      </c>
      <c r="GW151" s="139" t="str">
        <f t="shared" si="221"/>
        <v/>
      </c>
      <c r="GX151" s="139" t="str">
        <f t="shared" si="222"/>
        <v/>
      </c>
      <c r="GY151" s="147"/>
    </row>
    <row r="152" ht="15" spans="2:207">
      <c r="B152" s="138" t="s">
        <v>1016</v>
      </c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>
        <v>84</v>
      </c>
      <c r="AX152" s="105">
        <v>43</v>
      </c>
      <c r="AY152" s="105">
        <v>46</v>
      </c>
      <c r="AZ152" s="105">
        <v>38</v>
      </c>
      <c r="BA152" s="105">
        <v>126</v>
      </c>
      <c r="BB152" s="105">
        <v>31</v>
      </c>
      <c r="BC152" s="105">
        <v>57</v>
      </c>
      <c r="BD152" s="105">
        <v>74</v>
      </c>
      <c r="BE152" s="105">
        <v>4</v>
      </c>
      <c r="BF152" s="105">
        <v>208</v>
      </c>
      <c r="BG152" s="105">
        <v>188</v>
      </c>
      <c r="BH152" s="105">
        <v>97</v>
      </c>
      <c r="BI152" s="105">
        <v>152</v>
      </c>
      <c r="BJ152" s="105">
        <v>37</v>
      </c>
      <c r="BK152" s="105">
        <v>91</v>
      </c>
      <c r="BL152" s="105">
        <v>97</v>
      </c>
      <c r="BM152" s="105">
        <v>126</v>
      </c>
      <c r="BN152" s="105">
        <v>37</v>
      </c>
      <c r="BO152" s="105">
        <v>44</v>
      </c>
      <c r="BP152" s="105">
        <v>48</v>
      </c>
      <c r="BQ152" s="105">
        <v>47</v>
      </c>
      <c r="BR152" s="105">
        <v>48</v>
      </c>
      <c r="BS152" s="105">
        <v>39</v>
      </c>
      <c r="BT152" s="105">
        <v>40</v>
      </c>
      <c r="BU152" s="105">
        <v>62</v>
      </c>
      <c r="BV152" s="105">
        <v>8</v>
      </c>
      <c r="BW152" s="105">
        <v>0</v>
      </c>
      <c r="BX152" s="105">
        <v>0</v>
      </c>
      <c r="BY152" s="105">
        <v>0</v>
      </c>
      <c r="BZ152" s="139" t="str">
        <f t="shared" si="191"/>
        <v/>
      </c>
      <c r="CA152" s="139" t="str">
        <f t="shared" si="192"/>
        <v/>
      </c>
      <c r="CB152" s="140">
        <f t="shared" si="193"/>
        <v>0</v>
      </c>
      <c r="CC152" s="140">
        <f t="shared" si="210"/>
        <v>0</v>
      </c>
      <c r="CD152" s="140">
        <f t="shared" si="211"/>
        <v>0</v>
      </c>
      <c r="CE152" s="141">
        <f t="shared" si="194"/>
        <v>127</v>
      </c>
      <c r="CF152" s="141">
        <f t="shared" si="195"/>
        <v>1058</v>
      </c>
      <c r="CG152" s="141">
        <f t="shared" si="196"/>
        <v>687</v>
      </c>
      <c r="CH152" s="141">
        <f t="shared" si="197"/>
        <v>0</v>
      </c>
      <c r="CI152" s="142">
        <f t="shared" si="212"/>
        <v>0</v>
      </c>
      <c r="CJ152" s="142">
        <f t="shared" si="213"/>
        <v>0</v>
      </c>
      <c r="CK152" s="143">
        <f t="shared" si="214"/>
        <v>0</v>
      </c>
      <c r="CL152" s="105">
        <f t="shared" si="215"/>
        <v>0</v>
      </c>
      <c r="CM152" s="105">
        <f t="shared" si="216"/>
        <v>0</v>
      </c>
      <c r="CN152" s="105">
        <f t="shared" si="217"/>
        <v>127</v>
      </c>
      <c r="CO152" s="105">
        <f t="shared" si="218"/>
        <v>210</v>
      </c>
      <c r="CP152" s="105">
        <f t="shared" si="219"/>
        <v>162</v>
      </c>
      <c r="CQ152" s="105">
        <f t="shared" si="220"/>
        <v>400</v>
      </c>
      <c r="CR152" s="105">
        <f>SUM(BH152:BJ152)</f>
        <v>286</v>
      </c>
      <c r="CS152" s="105">
        <f t="shared" si="209"/>
        <v>314</v>
      </c>
      <c r="CT152" s="105">
        <f t="shared" si="186"/>
        <v>129</v>
      </c>
      <c r="CU152" s="105">
        <f t="shared" si="187"/>
        <v>134</v>
      </c>
      <c r="CV152" s="105">
        <f t="shared" si="188"/>
        <v>110</v>
      </c>
      <c r="CW152" s="139">
        <f t="shared" si="189"/>
        <v>-0.615384615384615</v>
      </c>
      <c r="CX152" s="139">
        <f t="shared" si="190"/>
        <v>-0.17910447761194</v>
      </c>
      <c r="CY152" s="131"/>
      <c r="CZ152" s="138" t="s">
        <v>1166</v>
      </c>
      <c r="DA152" s="138" t="s">
        <v>1166</v>
      </c>
      <c r="DB152" s="105"/>
      <c r="DC152" s="105"/>
      <c r="DD152" s="105"/>
      <c r="DE152" s="105"/>
      <c r="DF152" s="105"/>
      <c r="DG152" s="105"/>
      <c r="DH152" s="105"/>
      <c r="DI152" s="105"/>
      <c r="DJ152" s="105"/>
      <c r="DK152" s="105"/>
      <c r="DL152" s="105"/>
      <c r="DM152" s="105"/>
      <c r="DN152" s="105"/>
      <c r="DO152" s="105"/>
      <c r="DP152" s="105"/>
      <c r="DQ152" s="105"/>
      <c r="DR152" s="105"/>
      <c r="DS152" s="105"/>
      <c r="DT152" s="105"/>
      <c r="DU152" s="105"/>
      <c r="DV152" s="105"/>
      <c r="DW152" s="105"/>
      <c r="DX152" s="105"/>
      <c r="DY152" s="105"/>
      <c r="DZ152" s="105"/>
      <c r="EA152" s="105"/>
      <c r="EB152" s="105"/>
      <c r="EC152" s="105"/>
      <c r="ED152" s="105">
        <v>1128</v>
      </c>
      <c r="EE152" s="105">
        <v>1387</v>
      </c>
      <c r="EF152" s="105">
        <v>1930</v>
      </c>
      <c r="EG152" s="105">
        <v>1688</v>
      </c>
      <c r="EH152" s="105">
        <v>1485</v>
      </c>
      <c r="EI152" s="105">
        <v>2798</v>
      </c>
      <c r="EJ152" s="105">
        <v>2254</v>
      </c>
      <c r="EK152" s="105">
        <v>2986</v>
      </c>
      <c r="EL152" s="105">
        <v>580</v>
      </c>
      <c r="EM152" s="105">
        <v>263</v>
      </c>
      <c r="EN152" s="105">
        <v>906</v>
      </c>
      <c r="EO152" s="105">
        <v>672</v>
      </c>
      <c r="EP152" s="105">
        <v>772</v>
      </c>
      <c r="EQ152" s="105">
        <v>119</v>
      </c>
      <c r="ER152" s="105">
        <v>4</v>
      </c>
      <c r="ES152" s="105"/>
      <c r="ET152" s="105">
        <v>1251</v>
      </c>
      <c r="EU152" s="105">
        <v>528</v>
      </c>
      <c r="EV152" s="105">
        <v>1637</v>
      </c>
      <c r="EW152" s="105">
        <v>3478</v>
      </c>
      <c r="EX152" s="105">
        <v>1630</v>
      </c>
      <c r="EY152" s="105">
        <v>674</v>
      </c>
      <c r="EZ152" s="105">
        <v>887</v>
      </c>
      <c r="FA152" s="105"/>
      <c r="FB152" s="105"/>
      <c r="FC152" s="105"/>
      <c r="FD152" s="105"/>
      <c r="FE152" s="105"/>
      <c r="FF152" s="105"/>
      <c r="FG152" s="105"/>
      <c r="FH152" s="105"/>
      <c r="FI152" s="105"/>
      <c r="FJ152" s="105">
        <v>0</v>
      </c>
      <c r="FK152" s="105">
        <v>0</v>
      </c>
      <c r="FL152" s="105">
        <v>0</v>
      </c>
      <c r="FM152" s="105">
        <v>0</v>
      </c>
      <c r="FN152" s="105">
        <v>0</v>
      </c>
      <c r="FO152" s="105">
        <v>0</v>
      </c>
      <c r="FP152" s="105">
        <v>0</v>
      </c>
      <c r="FQ152" s="105">
        <v>0</v>
      </c>
      <c r="FR152" s="105">
        <v>0</v>
      </c>
      <c r="FS152" s="105">
        <v>0</v>
      </c>
      <c r="FT152" s="105">
        <v>0</v>
      </c>
      <c r="FU152" s="105">
        <v>0</v>
      </c>
      <c r="FV152" s="105">
        <v>0</v>
      </c>
      <c r="FW152" s="105">
        <v>0</v>
      </c>
      <c r="FX152" s="105">
        <v>0</v>
      </c>
      <c r="FY152" s="144" t="str">
        <f t="shared" si="198"/>
        <v/>
      </c>
      <c r="FZ152" s="144" t="str">
        <f t="shared" si="199"/>
        <v/>
      </c>
      <c r="GA152" s="140">
        <f t="shared" si="200"/>
        <v>0</v>
      </c>
      <c r="GB152" s="140">
        <v>0</v>
      </c>
      <c r="GC152" s="140">
        <v>15656</v>
      </c>
      <c r="GD152" s="141">
        <f t="shared" si="201"/>
        <v>10210</v>
      </c>
      <c r="GE152" s="141">
        <f t="shared" si="202"/>
        <v>3191</v>
      </c>
      <c r="GF152" s="141">
        <f t="shared" si="203"/>
        <v>0</v>
      </c>
      <c r="GG152" s="141">
        <f t="shared" si="204"/>
        <v>0</v>
      </c>
      <c r="GH152" s="142">
        <v>2515</v>
      </c>
      <c r="GI152" s="142">
        <v>5103</v>
      </c>
      <c r="GJ152" s="142">
        <v>8038</v>
      </c>
      <c r="GK152" s="143">
        <v>1749</v>
      </c>
      <c r="GL152" s="105">
        <v>1563</v>
      </c>
      <c r="GM152" s="105">
        <v>1255</v>
      </c>
      <c r="GN152" s="105">
        <v>5643</v>
      </c>
      <c r="GO152" s="105">
        <v>3191</v>
      </c>
      <c r="GP152" s="105" t="s">
        <v>956</v>
      </c>
      <c r="GQ152" s="105"/>
      <c r="GR152" s="105"/>
      <c r="GS152" s="105">
        <f t="shared" si="208"/>
        <v>0</v>
      </c>
      <c r="GT152" s="105">
        <f t="shared" si="206"/>
        <v>0</v>
      </c>
      <c r="GU152" s="105">
        <f t="shared" si="207"/>
        <v>0</v>
      </c>
      <c r="GV152" s="105">
        <f t="shared" si="205"/>
        <v>0</v>
      </c>
      <c r="GW152" s="139" t="str">
        <f t="shared" si="221"/>
        <v/>
      </c>
      <c r="GX152" s="139" t="str">
        <f t="shared" si="222"/>
        <v/>
      </c>
      <c r="GY152" s="147"/>
    </row>
    <row r="153" ht="15" spans="2:207">
      <c r="B153" s="138" t="s">
        <v>1140</v>
      </c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>
        <v>172</v>
      </c>
      <c r="AX153" s="105">
        <v>155</v>
      </c>
      <c r="AY153" s="105">
        <v>361</v>
      </c>
      <c r="AZ153" s="105">
        <v>151</v>
      </c>
      <c r="BA153" s="105">
        <v>243</v>
      </c>
      <c r="BB153" s="105">
        <v>123</v>
      </c>
      <c r="BC153" s="105">
        <v>402</v>
      </c>
      <c r="BD153" s="105">
        <v>877</v>
      </c>
      <c r="BE153" s="105">
        <v>401</v>
      </c>
      <c r="BF153" s="105">
        <v>639</v>
      </c>
      <c r="BG153" s="105">
        <v>36</v>
      </c>
      <c r="BH153" s="105">
        <v>94</v>
      </c>
      <c r="BI153" s="105"/>
      <c r="BJ153" s="105"/>
      <c r="BK153" s="105">
        <v>0</v>
      </c>
      <c r="BL153" s="105">
        <v>0</v>
      </c>
      <c r="BM153" s="105">
        <v>159</v>
      </c>
      <c r="BN153" s="105">
        <v>582</v>
      </c>
      <c r="BO153" s="105">
        <v>483</v>
      </c>
      <c r="BP153" s="105">
        <v>352</v>
      </c>
      <c r="BQ153" s="105">
        <v>414</v>
      </c>
      <c r="BR153" s="105">
        <v>402</v>
      </c>
      <c r="BS153" s="105">
        <v>509</v>
      </c>
      <c r="BT153" s="105">
        <v>308</v>
      </c>
      <c r="BU153" s="105">
        <v>433</v>
      </c>
      <c r="BV153" s="105">
        <v>179</v>
      </c>
      <c r="BW153" s="105">
        <v>129</v>
      </c>
      <c r="BX153" s="105">
        <v>319</v>
      </c>
      <c r="BY153" s="105">
        <v>912</v>
      </c>
      <c r="BZ153" s="139">
        <f t="shared" si="191"/>
        <v>4.73584905660377</v>
      </c>
      <c r="CA153" s="139">
        <f t="shared" si="192"/>
        <v>1.858934169279</v>
      </c>
      <c r="CB153" s="140">
        <f t="shared" si="193"/>
        <v>0</v>
      </c>
      <c r="CC153" s="140">
        <f t="shared" si="210"/>
        <v>0</v>
      </c>
      <c r="CD153" s="140">
        <f t="shared" si="211"/>
        <v>0</v>
      </c>
      <c r="CE153" s="141">
        <f t="shared" si="194"/>
        <v>327</v>
      </c>
      <c r="CF153" s="141">
        <f t="shared" si="195"/>
        <v>3233</v>
      </c>
      <c r="CG153" s="141">
        <f t="shared" si="196"/>
        <v>3821</v>
      </c>
      <c r="CH153" s="141">
        <f t="shared" si="197"/>
        <v>1360</v>
      </c>
      <c r="CI153" s="142">
        <f t="shared" si="212"/>
        <v>0</v>
      </c>
      <c r="CJ153" s="142">
        <f t="shared" si="213"/>
        <v>0</v>
      </c>
      <c r="CK153" s="143">
        <f t="shared" si="214"/>
        <v>0</v>
      </c>
      <c r="CL153" s="105">
        <f t="shared" si="215"/>
        <v>0</v>
      </c>
      <c r="CM153" s="105">
        <f t="shared" si="216"/>
        <v>0</v>
      </c>
      <c r="CN153" s="105">
        <f t="shared" si="217"/>
        <v>327</v>
      </c>
      <c r="CO153" s="105">
        <f t="shared" si="218"/>
        <v>755</v>
      </c>
      <c r="CP153" s="105">
        <f t="shared" si="219"/>
        <v>1402</v>
      </c>
      <c r="CQ153" s="105">
        <f t="shared" si="220"/>
        <v>1076</v>
      </c>
      <c r="CR153" s="105"/>
      <c r="CS153" s="105">
        <f t="shared" si="209"/>
        <v>159</v>
      </c>
      <c r="CT153" s="105">
        <f t="shared" si="186"/>
        <v>1417</v>
      </c>
      <c r="CU153" s="105">
        <f t="shared" si="187"/>
        <v>1325</v>
      </c>
      <c r="CV153" s="105">
        <f t="shared" si="188"/>
        <v>920</v>
      </c>
      <c r="CW153" s="139" t="str">
        <f t="shared" si="189"/>
        <v/>
      </c>
      <c r="CX153" s="139">
        <f t="shared" si="190"/>
        <v>-0.305660377358491</v>
      </c>
      <c r="CY153" s="131"/>
      <c r="CZ153" s="138" t="s">
        <v>1167</v>
      </c>
      <c r="DA153" s="138" t="s">
        <v>1167</v>
      </c>
      <c r="DB153" s="105">
        <v>282</v>
      </c>
      <c r="DC153" s="105">
        <v>216</v>
      </c>
      <c r="DD153" s="105">
        <v>34</v>
      </c>
      <c r="DE153" s="105">
        <v>210</v>
      </c>
      <c r="DF153" s="105">
        <v>431</v>
      </c>
      <c r="DG153" s="105">
        <v>81</v>
      </c>
      <c r="DH153" s="105">
        <v>10</v>
      </c>
      <c r="DI153" s="105">
        <v>20</v>
      </c>
      <c r="DJ153" s="105">
        <v>632</v>
      </c>
      <c r="DK153" s="105">
        <v>114</v>
      </c>
      <c r="DL153" s="105">
        <v>1314</v>
      </c>
      <c r="DM153" s="105">
        <v>67</v>
      </c>
      <c r="DN153" s="105">
        <v>156</v>
      </c>
      <c r="DO153" s="105"/>
      <c r="DP153" s="105">
        <v>140</v>
      </c>
      <c r="DQ153" s="105">
        <v>368</v>
      </c>
      <c r="DR153" s="105">
        <v>197</v>
      </c>
      <c r="DS153" s="105">
        <v>1651</v>
      </c>
      <c r="DT153" s="105">
        <v>148</v>
      </c>
      <c r="DU153" s="105">
        <v>98</v>
      </c>
      <c r="DV153" s="105">
        <v>294</v>
      </c>
      <c r="DW153" s="105">
        <v>158</v>
      </c>
      <c r="DX153" s="105">
        <v>118</v>
      </c>
      <c r="DY153" s="105">
        <v>269</v>
      </c>
      <c r="DZ153" s="105">
        <v>129</v>
      </c>
      <c r="EA153" s="105">
        <v>28</v>
      </c>
      <c r="EB153" s="105">
        <v>21</v>
      </c>
      <c r="EC153" s="105">
        <v>35</v>
      </c>
      <c r="ED153" s="105">
        <v>32</v>
      </c>
      <c r="EE153" s="105">
        <v>76</v>
      </c>
      <c r="EF153" s="105">
        <v>214</v>
      </c>
      <c r="EG153" s="105">
        <v>145</v>
      </c>
      <c r="EH153" s="105">
        <v>100</v>
      </c>
      <c r="EI153" s="105">
        <v>76</v>
      </c>
      <c r="EJ153" s="105">
        <v>761</v>
      </c>
      <c r="EK153" s="105">
        <v>784</v>
      </c>
      <c r="EL153" s="105">
        <v>183</v>
      </c>
      <c r="EM153" s="105">
        <v>66</v>
      </c>
      <c r="EN153" s="105">
        <v>34</v>
      </c>
      <c r="EO153" s="105">
        <v>162</v>
      </c>
      <c r="EP153" s="105">
        <v>146</v>
      </c>
      <c r="EQ153" s="105">
        <v>719</v>
      </c>
      <c r="ER153" s="105">
        <v>827</v>
      </c>
      <c r="ES153" s="105">
        <v>879</v>
      </c>
      <c r="ET153" s="105">
        <v>329</v>
      </c>
      <c r="EU153" s="105">
        <v>267</v>
      </c>
      <c r="EV153" s="105">
        <v>241</v>
      </c>
      <c r="EW153" s="105">
        <v>115</v>
      </c>
      <c r="EX153" s="105"/>
      <c r="EY153" s="105"/>
      <c r="EZ153" s="105">
        <v>478</v>
      </c>
      <c r="FA153" s="105"/>
      <c r="FB153" s="105"/>
      <c r="FC153" s="105"/>
      <c r="FD153" s="105"/>
      <c r="FE153" s="105"/>
      <c r="FF153" s="105"/>
      <c r="FG153" s="105"/>
      <c r="FH153" s="105"/>
      <c r="FI153" s="105"/>
      <c r="FJ153" s="105">
        <v>0</v>
      </c>
      <c r="FK153" s="105">
        <v>0</v>
      </c>
      <c r="FL153" s="105">
        <v>0</v>
      </c>
      <c r="FM153" s="105">
        <v>0</v>
      </c>
      <c r="FN153" s="105">
        <v>0</v>
      </c>
      <c r="FO153" s="105">
        <v>0</v>
      </c>
      <c r="FP153" s="105">
        <v>0</v>
      </c>
      <c r="FQ153" s="105">
        <v>0</v>
      </c>
      <c r="FR153" s="105">
        <v>0</v>
      </c>
      <c r="FS153" s="105">
        <v>0</v>
      </c>
      <c r="FT153" s="105">
        <v>0</v>
      </c>
      <c r="FU153" s="105">
        <v>0</v>
      </c>
      <c r="FV153" s="105">
        <v>0</v>
      </c>
      <c r="FW153" s="105">
        <v>0</v>
      </c>
      <c r="FX153" s="105">
        <v>0</v>
      </c>
      <c r="FY153" s="144" t="str">
        <f t="shared" si="198"/>
        <v/>
      </c>
      <c r="FZ153" s="144" t="str">
        <f t="shared" si="199"/>
        <v/>
      </c>
      <c r="GA153" s="140">
        <f t="shared" si="200"/>
        <v>3411</v>
      </c>
      <c r="GB153" s="140">
        <v>3597</v>
      </c>
      <c r="GC153" s="140">
        <v>2401</v>
      </c>
      <c r="GD153" s="141">
        <f t="shared" si="201"/>
        <v>3968</v>
      </c>
      <c r="GE153" s="141">
        <f t="shared" si="202"/>
        <v>478</v>
      </c>
      <c r="GF153" s="141">
        <f t="shared" si="203"/>
        <v>0</v>
      </c>
      <c r="GG153" s="141">
        <f t="shared" si="204"/>
        <v>0</v>
      </c>
      <c r="GH153" s="142">
        <v>143</v>
      </c>
      <c r="GI153" s="142">
        <v>459</v>
      </c>
      <c r="GJ153" s="142">
        <v>1621</v>
      </c>
      <c r="GK153" s="143">
        <v>283</v>
      </c>
      <c r="GL153" s="105">
        <v>1027</v>
      </c>
      <c r="GM153" s="105">
        <v>2035</v>
      </c>
      <c r="GN153" s="105">
        <v>623</v>
      </c>
      <c r="GO153" s="105">
        <v>478</v>
      </c>
      <c r="GP153" s="105" t="s">
        <v>956</v>
      </c>
      <c r="GQ153" s="105"/>
      <c r="GR153" s="105"/>
      <c r="GS153" s="105">
        <f t="shared" si="208"/>
        <v>0</v>
      </c>
      <c r="GT153" s="105">
        <f t="shared" si="206"/>
        <v>0</v>
      </c>
      <c r="GU153" s="105">
        <f t="shared" si="207"/>
        <v>0</v>
      </c>
      <c r="GV153" s="105">
        <f t="shared" si="205"/>
        <v>0</v>
      </c>
      <c r="GW153" s="139" t="str">
        <f t="shared" si="221"/>
        <v/>
      </c>
      <c r="GX153" s="139" t="str">
        <f t="shared" si="222"/>
        <v/>
      </c>
      <c r="GY153" s="147"/>
    </row>
    <row r="154" ht="15" spans="2:207">
      <c r="B154" s="138" t="s">
        <v>997</v>
      </c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>
        <v>619</v>
      </c>
      <c r="AX154" s="105">
        <v>1218</v>
      </c>
      <c r="AY154" s="105">
        <v>508</v>
      </c>
      <c r="AZ154" s="105">
        <v>626</v>
      </c>
      <c r="BA154" s="105">
        <v>424</v>
      </c>
      <c r="BB154" s="105">
        <v>39</v>
      </c>
      <c r="BC154" s="105">
        <v>183</v>
      </c>
      <c r="BD154" s="105">
        <v>437</v>
      </c>
      <c r="BE154" s="105">
        <v>709</v>
      </c>
      <c r="BF154" s="105">
        <v>704</v>
      </c>
      <c r="BG154" s="105">
        <v>436</v>
      </c>
      <c r="BH154" s="105">
        <v>79</v>
      </c>
      <c r="BI154" s="105">
        <v>3</v>
      </c>
      <c r="BJ154" s="105">
        <v>4</v>
      </c>
      <c r="BK154" s="105">
        <v>364</v>
      </c>
      <c r="BL154" s="105">
        <v>343</v>
      </c>
      <c r="BM154" s="105">
        <v>913</v>
      </c>
      <c r="BN154" s="105"/>
      <c r="BO154" s="105"/>
      <c r="BP154" s="105">
        <v>257</v>
      </c>
      <c r="BQ154" s="105">
        <v>305</v>
      </c>
      <c r="BR154" s="105"/>
      <c r="BS154" s="105">
        <v>1179</v>
      </c>
      <c r="BT154" s="105">
        <v>374</v>
      </c>
      <c r="BU154" s="105">
        <v>545</v>
      </c>
      <c r="BV154" s="105">
        <v>101</v>
      </c>
      <c r="BW154" s="105">
        <v>64</v>
      </c>
      <c r="BX154" s="105">
        <v>42</v>
      </c>
      <c r="BY154" s="105">
        <v>91</v>
      </c>
      <c r="BZ154" s="139">
        <f t="shared" si="191"/>
        <v>-0.900328587075575</v>
      </c>
      <c r="CA154" s="139">
        <f t="shared" si="192"/>
        <v>1.16666666666667</v>
      </c>
      <c r="CB154" s="140">
        <f t="shared" si="193"/>
        <v>0</v>
      </c>
      <c r="CC154" s="140">
        <f t="shared" si="210"/>
        <v>0</v>
      </c>
      <c r="CD154" s="140">
        <f t="shared" si="211"/>
        <v>0</v>
      </c>
      <c r="CE154" s="141">
        <f t="shared" si="194"/>
        <v>1837</v>
      </c>
      <c r="CF154" s="141">
        <f t="shared" si="195"/>
        <v>4152</v>
      </c>
      <c r="CG154" s="141">
        <f t="shared" si="196"/>
        <v>4381</v>
      </c>
      <c r="CH154" s="141">
        <f t="shared" si="197"/>
        <v>197</v>
      </c>
      <c r="CI154" s="142">
        <f t="shared" si="212"/>
        <v>0</v>
      </c>
      <c r="CJ154" s="142">
        <f t="shared" si="213"/>
        <v>0</v>
      </c>
      <c r="CK154" s="143">
        <f t="shared" si="214"/>
        <v>0</v>
      </c>
      <c r="CL154" s="105">
        <f t="shared" si="215"/>
        <v>0</v>
      </c>
      <c r="CM154" s="105">
        <f t="shared" si="216"/>
        <v>0</v>
      </c>
      <c r="CN154" s="105">
        <f t="shared" si="217"/>
        <v>1837</v>
      </c>
      <c r="CO154" s="105">
        <f t="shared" si="218"/>
        <v>1558</v>
      </c>
      <c r="CP154" s="105">
        <f t="shared" si="219"/>
        <v>659</v>
      </c>
      <c r="CQ154" s="105">
        <f t="shared" si="220"/>
        <v>1849</v>
      </c>
      <c r="CR154" s="105">
        <f t="shared" ref="CR154:CR160" si="223">SUM(BH154:BJ154)</f>
        <v>86</v>
      </c>
      <c r="CS154" s="105">
        <f t="shared" si="209"/>
        <v>1620</v>
      </c>
      <c r="CT154" s="105">
        <f t="shared" si="186"/>
        <v>257</v>
      </c>
      <c r="CU154" s="105">
        <f t="shared" si="187"/>
        <v>1484</v>
      </c>
      <c r="CV154" s="105">
        <f t="shared" si="188"/>
        <v>1020</v>
      </c>
      <c r="CW154" s="139">
        <f t="shared" si="189"/>
        <v>10.8604651162791</v>
      </c>
      <c r="CX154" s="139">
        <f t="shared" si="190"/>
        <v>-0.31266846361186</v>
      </c>
      <c r="CY154" s="131"/>
      <c r="CZ154" s="138" t="s">
        <v>1168</v>
      </c>
      <c r="DA154" s="138" t="s">
        <v>1168</v>
      </c>
      <c r="DB154" s="105"/>
      <c r="DC154" s="105"/>
      <c r="DD154" s="105"/>
      <c r="DE154" s="105"/>
      <c r="DF154" s="105"/>
      <c r="DG154" s="105"/>
      <c r="DH154" s="105"/>
      <c r="DI154" s="105"/>
      <c r="DJ154" s="105"/>
      <c r="DK154" s="105"/>
      <c r="DL154" s="105"/>
      <c r="DM154" s="105"/>
      <c r="DN154" s="105"/>
      <c r="DO154" s="105"/>
      <c r="DP154" s="105"/>
      <c r="DQ154" s="105"/>
      <c r="DR154" s="105"/>
      <c r="DS154" s="105"/>
      <c r="DT154" s="105"/>
      <c r="DU154" s="105"/>
      <c r="DV154" s="105"/>
      <c r="DW154" s="105"/>
      <c r="DX154" s="105"/>
      <c r="DY154" s="105"/>
      <c r="DZ154" s="105"/>
      <c r="EA154" s="105"/>
      <c r="EB154" s="105"/>
      <c r="EC154" s="105"/>
      <c r="ED154" s="105"/>
      <c r="EE154" s="105">
        <v>181</v>
      </c>
      <c r="EF154" s="105">
        <v>145</v>
      </c>
      <c r="EG154" s="105">
        <v>113</v>
      </c>
      <c r="EH154" s="105">
        <v>60</v>
      </c>
      <c r="EI154" s="105">
        <v>62</v>
      </c>
      <c r="EJ154" s="105">
        <v>105</v>
      </c>
      <c r="EK154" s="105">
        <v>43</v>
      </c>
      <c r="EL154" s="105">
        <v>31</v>
      </c>
      <c r="EM154" s="105">
        <v>22</v>
      </c>
      <c r="EN154" s="105">
        <v>36</v>
      </c>
      <c r="EO154" s="105">
        <v>41</v>
      </c>
      <c r="EP154" s="105">
        <v>48</v>
      </c>
      <c r="EQ154" s="105">
        <v>196</v>
      </c>
      <c r="ER154" s="105">
        <v>121</v>
      </c>
      <c r="ES154" s="105">
        <v>79</v>
      </c>
      <c r="ET154" s="105">
        <v>16</v>
      </c>
      <c r="EU154" s="105">
        <v>5</v>
      </c>
      <c r="EV154" s="105">
        <v>29</v>
      </c>
      <c r="EW154" s="105">
        <v>16</v>
      </c>
      <c r="EX154" s="105">
        <v>9</v>
      </c>
      <c r="EY154" s="105">
        <v>7</v>
      </c>
      <c r="EZ154" s="105">
        <v>5</v>
      </c>
      <c r="FA154" s="105"/>
      <c r="FB154" s="105"/>
      <c r="FC154" s="105"/>
      <c r="FD154" s="105"/>
      <c r="FE154" s="105"/>
      <c r="FF154" s="105"/>
      <c r="FG154" s="105"/>
      <c r="FH154" s="105"/>
      <c r="FI154" s="105">
        <v>42</v>
      </c>
      <c r="FJ154" s="105">
        <v>0</v>
      </c>
      <c r="FK154" s="105">
        <v>0</v>
      </c>
      <c r="FL154" s="105">
        <v>0</v>
      </c>
      <c r="FM154" s="105">
        <v>0</v>
      </c>
      <c r="FN154" s="105">
        <v>0</v>
      </c>
      <c r="FO154" s="105">
        <v>0</v>
      </c>
      <c r="FP154" s="105">
        <v>0</v>
      </c>
      <c r="FQ154" s="105">
        <v>0</v>
      </c>
      <c r="FR154" s="105">
        <v>0</v>
      </c>
      <c r="FS154" s="105">
        <v>0</v>
      </c>
      <c r="FT154" s="105">
        <v>0</v>
      </c>
      <c r="FU154" s="105">
        <v>0</v>
      </c>
      <c r="FV154" s="105">
        <v>0</v>
      </c>
      <c r="FW154" s="105">
        <v>0</v>
      </c>
      <c r="FX154" s="105">
        <v>0</v>
      </c>
      <c r="FY154" s="144" t="str">
        <f t="shared" si="198"/>
        <v/>
      </c>
      <c r="FZ154" s="144" t="str">
        <f t="shared" si="199"/>
        <v/>
      </c>
      <c r="GA154" s="140">
        <f t="shared" si="200"/>
        <v>0</v>
      </c>
      <c r="GB154" s="140">
        <v>0</v>
      </c>
      <c r="GC154" s="140">
        <v>709</v>
      </c>
      <c r="GD154" s="141">
        <f t="shared" si="201"/>
        <v>640</v>
      </c>
      <c r="GE154" s="141">
        <f t="shared" si="202"/>
        <v>63</v>
      </c>
      <c r="GF154" s="141">
        <f t="shared" si="203"/>
        <v>0</v>
      </c>
      <c r="GG154" s="141">
        <f t="shared" si="204"/>
        <v>0</v>
      </c>
      <c r="GH154" s="142">
        <v>181</v>
      </c>
      <c r="GI154" s="142">
        <v>318</v>
      </c>
      <c r="GJ154" s="142">
        <v>210</v>
      </c>
      <c r="GK154" s="143">
        <v>89</v>
      </c>
      <c r="GL154" s="105">
        <v>285</v>
      </c>
      <c r="GM154" s="105">
        <v>216</v>
      </c>
      <c r="GN154" s="105">
        <v>50</v>
      </c>
      <c r="GO154" s="105">
        <v>21</v>
      </c>
      <c r="GP154" s="105" t="s">
        <v>956</v>
      </c>
      <c r="GQ154" s="105"/>
      <c r="GR154" s="105">
        <f>SUM(FG154:FI154)</f>
        <v>42</v>
      </c>
      <c r="GS154" s="105">
        <f t="shared" si="208"/>
        <v>0</v>
      </c>
      <c r="GT154" s="105">
        <f t="shared" si="206"/>
        <v>0</v>
      </c>
      <c r="GU154" s="105">
        <f t="shared" si="207"/>
        <v>0</v>
      </c>
      <c r="GV154" s="105">
        <f t="shared" si="205"/>
        <v>0</v>
      </c>
      <c r="GW154" s="139" t="str">
        <f t="shared" si="221"/>
        <v/>
      </c>
      <c r="GX154" s="139" t="str">
        <f t="shared" si="222"/>
        <v/>
      </c>
      <c r="GY154" s="147"/>
    </row>
    <row r="155" ht="15" spans="2:207">
      <c r="B155" s="138" t="s">
        <v>963</v>
      </c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>
        <v>2433</v>
      </c>
      <c r="BH155" s="105">
        <v>56</v>
      </c>
      <c r="BI155" s="105">
        <v>1604</v>
      </c>
      <c r="BJ155" s="105">
        <v>1156</v>
      </c>
      <c r="BK155" s="105">
        <v>337</v>
      </c>
      <c r="BL155" s="105">
        <v>192</v>
      </c>
      <c r="BM155" s="105">
        <v>138</v>
      </c>
      <c r="BN155" s="105">
        <v>0</v>
      </c>
      <c r="BO155" s="105">
        <v>0</v>
      </c>
      <c r="BP155" s="105">
        <v>1125</v>
      </c>
      <c r="BQ155" s="105">
        <v>7</v>
      </c>
      <c r="BR155" s="105">
        <v>0</v>
      </c>
      <c r="BS155" s="105">
        <v>1250</v>
      </c>
      <c r="BT155" s="105">
        <v>313</v>
      </c>
      <c r="BU155" s="105">
        <v>593</v>
      </c>
      <c r="BV155" s="105">
        <v>1204</v>
      </c>
      <c r="BW155" s="105">
        <v>827</v>
      </c>
      <c r="BX155" s="105">
        <v>20</v>
      </c>
      <c r="BY155" s="105">
        <v>1623</v>
      </c>
      <c r="BZ155" s="139">
        <f t="shared" si="191"/>
        <v>10.7608695652174</v>
      </c>
      <c r="CA155" s="139">
        <f t="shared" si="192"/>
        <v>80.15</v>
      </c>
      <c r="CB155" s="140">
        <f t="shared" si="193"/>
        <v>0</v>
      </c>
      <c r="CC155" s="140">
        <f t="shared" si="210"/>
        <v>0</v>
      </c>
      <c r="CD155" s="140">
        <f t="shared" si="211"/>
        <v>0</v>
      </c>
      <c r="CE155" s="141">
        <f t="shared" si="194"/>
        <v>0</v>
      </c>
      <c r="CF155" s="141">
        <f t="shared" si="195"/>
        <v>5249</v>
      </c>
      <c r="CG155" s="141">
        <f t="shared" si="196"/>
        <v>5159</v>
      </c>
      <c r="CH155" s="141">
        <f t="shared" si="197"/>
        <v>2470</v>
      </c>
      <c r="CI155" s="142">
        <f t="shared" si="212"/>
        <v>0</v>
      </c>
      <c r="CJ155" s="142">
        <f t="shared" si="213"/>
        <v>0</v>
      </c>
      <c r="CK155" s="143">
        <f t="shared" si="214"/>
        <v>0</v>
      </c>
      <c r="CL155" s="105">
        <f t="shared" si="215"/>
        <v>0</v>
      </c>
      <c r="CM155" s="105">
        <f t="shared" si="216"/>
        <v>0</v>
      </c>
      <c r="CN155" s="105">
        <f t="shared" si="217"/>
        <v>0</v>
      </c>
      <c r="CO155" s="105" t="str">
        <f t="shared" si="218"/>
        <v/>
      </c>
      <c r="CP155" s="105" t="str">
        <f t="shared" si="219"/>
        <v/>
      </c>
      <c r="CQ155" s="105">
        <f t="shared" si="220"/>
        <v>2433</v>
      </c>
      <c r="CR155" s="105">
        <f t="shared" si="223"/>
        <v>2816</v>
      </c>
      <c r="CS155" s="105">
        <f t="shared" si="209"/>
        <v>667</v>
      </c>
      <c r="CT155" s="105">
        <f t="shared" si="186"/>
        <v>1125</v>
      </c>
      <c r="CU155" s="105">
        <f t="shared" si="187"/>
        <v>1257</v>
      </c>
      <c r="CV155" s="105">
        <f t="shared" si="188"/>
        <v>2110</v>
      </c>
      <c r="CW155" s="139">
        <f t="shared" si="189"/>
        <v>-0.250710227272727</v>
      </c>
      <c r="CX155" s="139">
        <f t="shared" si="190"/>
        <v>0.67859984089101</v>
      </c>
      <c r="CY155" s="131"/>
      <c r="CZ155" s="138" t="s">
        <v>1169</v>
      </c>
      <c r="DA155" s="138" t="s">
        <v>1169</v>
      </c>
      <c r="DB155" s="105"/>
      <c r="DC155" s="105"/>
      <c r="DD155" s="105"/>
      <c r="DE155" s="105"/>
      <c r="DF155" s="105"/>
      <c r="DG155" s="105"/>
      <c r="DH155" s="105"/>
      <c r="DI155" s="105"/>
      <c r="DJ155" s="105"/>
      <c r="DK155" s="105"/>
      <c r="DL155" s="105"/>
      <c r="DM155" s="105"/>
      <c r="DN155" s="105"/>
      <c r="DO155" s="105"/>
      <c r="DP155" s="105"/>
      <c r="DQ155" s="105"/>
      <c r="DR155" s="105"/>
      <c r="DS155" s="105"/>
      <c r="DT155" s="105"/>
      <c r="DU155" s="105"/>
      <c r="DV155" s="105"/>
      <c r="DW155" s="105"/>
      <c r="DX155" s="105"/>
      <c r="DY155" s="105"/>
      <c r="DZ155" s="105"/>
      <c r="EA155" s="105"/>
      <c r="EB155" s="105"/>
      <c r="EC155" s="105"/>
      <c r="ED155" s="105"/>
      <c r="EE155" s="105"/>
      <c r="EF155" s="105"/>
      <c r="EG155" s="105"/>
      <c r="EH155" s="105"/>
      <c r="EI155" s="105"/>
      <c r="EJ155" s="105"/>
      <c r="EK155" s="105"/>
      <c r="EL155" s="105">
        <v>502</v>
      </c>
      <c r="EM155" s="105">
        <v>98</v>
      </c>
      <c r="EN155" s="105">
        <v>256</v>
      </c>
      <c r="EO155" s="105">
        <v>401</v>
      </c>
      <c r="EP155" s="105">
        <v>414</v>
      </c>
      <c r="EQ155" s="105">
        <v>494</v>
      </c>
      <c r="ER155" s="105">
        <v>697</v>
      </c>
      <c r="ES155" s="105">
        <v>798</v>
      </c>
      <c r="ET155" s="105">
        <v>816</v>
      </c>
      <c r="EU155" s="105">
        <v>832</v>
      </c>
      <c r="EV155" s="105"/>
      <c r="EW155" s="105"/>
      <c r="EX155" s="105">
        <v>733</v>
      </c>
      <c r="EY155" s="105">
        <v>6</v>
      </c>
      <c r="EZ155" s="105"/>
      <c r="FA155" s="105"/>
      <c r="FB155" s="105"/>
      <c r="FC155" s="105"/>
      <c r="FD155" s="105"/>
      <c r="FE155" s="105"/>
      <c r="FF155" s="105"/>
      <c r="FG155" s="105"/>
      <c r="FH155" s="105"/>
      <c r="FI155" s="105"/>
      <c r="FJ155" s="105">
        <v>0</v>
      </c>
      <c r="FK155" s="105">
        <v>0</v>
      </c>
      <c r="FL155" s="105">
        <v>0</v>
      </c>
      <c r="FM155" s="105">
        <v>0</v>
      </c>
      <c r="FN155" s="105">
        <v>0</v>
      </c>
      <c r="FO155" s="105">
        <v>0</v>
      </c>
      <c r="FP155" s="105">
        <v>0</v>
      </c>
      <c r="FQ155" s="105">
        <v>0</v>
      </c>
      <c r="FR155" s="105">
        <v>0</v>
      </c>
      <c r="FS155" s="105">
        <v>0</v>
      </c>
      <c r="FT155" s="105">
        <v>0</v>
      </c>
      <c r="FU155" s="105">
        <v>0</v>
      </c>
      <c r="FV155" s="105">
        <v>0</v>
      </c>
      <c r="FW155" s="105">
        <v>0</v>
      </c>
      <c r="FX155" s="105">
        <v>0</v>
      </c>
      <c r="FY155" s="144" t="str">
        <f t="shared" si="198"/>
        <v/>
      </c>
      <c r="FZ155" s="144" t="str">
        <f t="shared" si="199"/>
        <v/>
      </c>
      <c r="GA155" s="140">
        <f t="shared" si="200"/>
        <v>0</v>
      </c>
      <c r="GB155" s="140">
        <v>0</v>
      </c>
      <c r="GC155" s="140">
        <v>0</v>
      </c>
      <c r="GD155" s="141">
        <f t="shared" si="201"/>
        <v>5308</v>
      </c>
      <c r="GE155" s="141">
        <f t="shared" si="202"/>
        <v>739</v>
      </c>
      <c r="GF155" s="141">
        <f t="shared" si="203"/>
        <v>0</v>
      </c>
      <c r="GG155" s="141">
        <f t="shared" si="204"/>
        <v>0</v>
      </c>
      <c r="GH155" s="142">
        <v>0</v>
      </c>
      <c r="GI155" s="142">
        <v>0</v>
      </c>
      <c r="GJ155" s="142">
        <v>0</v>
      </c>
      <c r="GK155" s="143">
        <v>856</v>
      </c>
      <c r="GL155" s="105">
        <v>1309</v>
      </c>
      <c r="GM155" s="105">
        <v>2311</v>
      </c>
      <c r="GN155" s="105">
        <v>832</v>
      </c>
      <c r="GO155" s="105">
        <v>739</v>
      </c>
      <c r="GP155" s="105" t="s">
        <v>956</v>
      </c>
      <c r="GQ155" s="105"/>
      <c r="GR155" s="105"/>
      <c r="GS155" s="105">
        <f t="shared" si="208"/>
        <v>0</v>
      </c>
      <c r="GT155" s="105">
        <f t="shared" si="206"/>
        <v>0</v>
      </c>
      <c r="GU155" s="105">
        <f t="shared" si="207"/>
        <v>0</v>
      </c>
      <c r="GV155" s="105">
        <f t="shared" si="205"/>
        <v>0</v>
      </c>
      <c r="GW155" s="139" t="str">
        <f t="shared" si="221"/>
        <v/>
      </c>
      <c r="GX155" s="139" t="str">
        <f t="shared" si="222"/>
        <v/>
      </c>
      <c r="GY155" s="147"/>
    </row>
    <row r="156" ht="15" spans="2:207">
      <c r="B156" s="138" t="s">
        <v>1023</v>
      </c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>
        <v>304</v>
      </c>
      <c r="BA156" s="105">
        <v>274</v>
      </c>
      <c r="BB156" s="105">
        <v>171</v>
      </c>
      <c r="BC156" s="105">
        <v>137</v>
      </c>
      <c r="BD156" s="105">
        <v>161</v>
      </c>
      <c r="BE156" s="105">
        <v>105</v>
      </c>
      <c r="BF156" s="105">
        <v>52</v>
      </c>
      <c r="BG156" s="105">
        <v>52</v>
      </c>
      <c r="BH156" s="105">
        <v>55</v>
      </c>
      <c r="BI156" s="105">
        <v>12</v>
      </c>
      <c r="BJ156" s="105">
        <v>21</v>
      </c>
      <c r="BK156" s="105">
        <v>0</v>
      </c>
      <c r="BL156" s="105">
        <v>0</v>
      </c>
      <c r="BM156" s="105">
        <v>0</v>
      </c>
      <c r="BN156" s="105">
        <v>0</v>
      </c>
      <c r="BO156" s="105">
        <v>0</v>
      </c>
      <c r="BP156" s="105">
        <v>0</v>
      </c>
      <c r="BQ156" s="105">
        <v>0</v>
      </c>
      <c r="BR156" s="105">
        <v>0</v>
      </c>
      <c r="BS156" s="105">
        <v>0</v>
      </c>
      <c r="BT156" s="105">
        <v>0</v>
      </c>
      <c r="BU156" s="105">
        <v>0</v>
      </c>
      <c r="BV156" s="105">
        <v>0</v>
      </c>
      <c r="BW156" s="105">
        <v>0</v>
      </c>
      <c r="BX156" s="105">
        <v>0</v>
      </c>
      <c r="BY156" s="105">
        <v>0</v>
      </c>
      <c r="BZ156" s="139" t="str">
        <f t="shared" si="191"/>
        <v/>
      </c>
      <c r="CA156" s="139" t="str">
        <f t="shared" si="192"/>
        <v/>
      </c>
      <c r="CB156" s="140">
        <f t="shared" si="193"/>
        <v>117</v>
      </c>
      <c r="CC156" s="140">
        <f t="shared" si="210"/>
        <v>0</v>
      </c>
      <c r="CD156" s="140">
        <f t="shared" si="211"/>
        <v>0</v>
      </c>
      <c r="CE156" s="141">
        <f t="shared" si="194"/>
        <v>0</v>
      </c>
      <c r="CF156" s="141">
        <f t="shared" si="195"/>
        <v>1344</v>
      </c>
      <c r="CG156" s="141">
        <f t="shared" si="196"/>
        <v>0</v>
      </c>
      <c r="CH156" s="141">
        <f t="shared" si="197"/>
        <v>0</v>
      </c>
      <c r="CI156" s="142">
        <f t="shared" si="212"/>
        <v>0</v>
      </c>
      <c r="CJ156" s="142">
        <f t="shared" si="213"/>
        <v>0</v>
      </c>
      <c r="CK156" s="143">
        <f t="shared" si="214"/>
        <v>0</v>
      </c>
      <c r="CL156" s="105">
        <f t="shared" si="215"/>
        <v>0</v>
      </c>
      <c r="CM156" s="105">
        <f t="shared" si="216"/>
        <v>0</v>
      </c>
      <c r="CN156" s="105">
        <f t="shared" si="217"/>
        <v>0</v>
      </c>
      <c r="CO156" s="105">
        <f t="shared" si="218"/>
        <v>578</v>
      </c>
      <c r="CP156" s="105">
        <f t="shared" si="219"/>
        <v>469</v>
      </c>
      <c r="CQ156" s="105">
        <f t="shared" si="220"/>
        <v>209</v>
      </c>
      <c r="CR156" s="105">
        <f t="shared" si="223"/>
        <v>88</v>
      </c>
      <c r="CS156" s="105">
        <f t="shared" si="209"/>
        <v>0</v>
      </c>
      <c r="CT156" s="105">
        <f t="shared" si="186"/>
        <v>0</v>
      </c>
      <c r="CU156" s="105">
        <f t="shared" si="187"/>
        <v>0</v>
      </c>
      <c r="CV156" s="105">
        <f t="shared" si="188"/>
        <v>0</v>
      </c>
      <c r="CW156" s="139" t="str">
        <f t="shared" si="189"/>
        <v/>
      </c>
      <c r="CX156" s="139" t="str">
        <f t="shared" si="190"/>
        <v/>
      </c>
      <c r="CY156" s="131"/>
      <c r="CZ156" s="138" t="s">
        <v>1170</v>
      </c>
      <c r="DA156" s="138" t="s">
        <v>1170</v>
      </c>
      <c r="DB156" s="105"/>
      <c r="DC156" s="105"/>
      <c r="DD156" s="105"/>
      <c r="DE156" s="105"/>
      <c r="DF156" s="105"/>
      <c r="DG156" s="105"/>
      <c r="DH156" s="105"/>
      <c r="DI156" s="105"/>
      <c r="DJ156" s="105"/>
      <c r="DK156" s="105">
        <v>163</v>
      </c>
      <c r="DL156" s="105"/>
      <c r="DM156" s="105"/>
      <c r="DN156" s="105">
        <v>72</v>
      </c>
      <c r="DO156" s="105">
        <v>12</v>
      </c>
      <c r="DP156" s="105">
        <v>42</v>
      </c>
      <c r="DQ156" s="105">
        <v>20</v>
      </c>
      <c r="DR156" s="105">
        <v>155</v>
      </c>
      <c r="DS156" s="105">
        <v>150</v>
      </c>
      <c r="DT156" s="105">
        <v>135</v>
      </c>
      <c r="DU156" s="105">
        <v>122</v>
      </c>
      <c r="DV156" s="105">
        <v>132</v>
      </c>
      <c r="DW156" s="105">
        <v>149</v>
      </c>
      <c r="DX156" s="105">
        <v>140</v>
      </c>
      <c r="DY156" s="105">
        <v>134</v>
      </c>
      <c r="DZ156" s="105">
        <v>86</v>
      </c>
      <c r="EA156" s="105">
        <v>80</v>
      </c>
      <c r="EB156" s="105">
        <v>12</v>
      </c>
      <c r="EC156" s="105">
        <v>16</v>
      </c>
      <c r="ED156" s="105">
        <v>35</v>
      </c>
      <c r="EE156" s="105">
        <v>70</v>
      </c>
      <c r="EF156" s="105">
        <v>151</v>
      </c>
      <c r="EG156" s="105">
        <v>320</v>
      </c>
      <c r="EH156" s="105">
        <v>479</v>
      </c>
      <c r="EI156" s="105">
        <v>552</v>
      </c>
      <c r="EJ156" s="105">
        <v>634</v>
      </c>
      <c r="EK156" s="105">
        <v>717</v>
      </c>
      <c r="EL156" s="105">
        <v>363</v>
      </c>
      <c r="EM156" s="105">
        <v>192</v>
      </c>
      <c r="EN156" s="105">
        <v>398</v>
      </c>
      <c r="EO156" s="105">
        <v>489</v>
      </c>
      <c r="EP156" s="105">
        <v>491</v>
      </c>
      <c r="EQ156" s="105">
        <v>434</v>
      </c>
      <c r="ER156" s="105">
        <v>254</v>
      </c>
      <c r="ES156" s="105">
        <v>249</v>
      </c>
      <c r="ET156" s="105">
        <v>257</v>
      </c>
      <c r="EU156" s="105">
        <v>225</v>
      </c>
      <c r="EV156" s="105">
        <v>213</v>
      </c>
      <c r="EW156" s="105">
        <v>183</v>
      </c>
      <c r="EX156" s="105">
        <v>185</v>
      </c>
      <c r="EY156" s="105">
        <v>176</v>
      </c>
      <c r="EZ156" s="105"/>
      <c r="FA156" s="105"/>
      <c r="FB156" s="105"/>
      <c r="FC156" s="105"/>
      <c r="FD156" s="105"/>
      <c r="FE156" s="105"/>
      <c r="FF156" s="105"/>
      <c r="FG156" s="105"/>
      <c r="FH156" s="105"/>
      <c r="FI156" s="105"/>
      <c r="FJ156" s="105">
        <v>0</v>
      </c>
      <c r="FK156" s="105">
        <v>0</v>
      </c>
      <c r="FL156" s="105">
        <v>0</v>
      </c>
      <c r="FM156" s="105">
        <v>0</v>
      </c>
      <c r="FN156" s="105">
        <v>0</v>
      </c>
      <c r="FO156" s="105">
        <v>0</v>
      </c>
      <c r="FP156" s="105">
        <v>0</v>
      </c>
      <c r="FQ156" s="105">
        <v>0</v>
      </c>
      <c r="FR156" s="105">
        <v>0</v>
      </c>
      <c r="FS156" s="105">
        <v>0</v>
      </c>
      <c r="FT156" s="105">
        <v>0</v>
      </c>
      <c r="FU156" s="105">
        <v>0</v>
      </c>
      <c r="FV156" s="105">
        <v>0</v>
      </c>
      <c r="FW156" s="105">
        <v>0</v>
      </c>
      <c r="FX156" s="105">
        <v>0</v>
      </c>
      <c r="FY156" s="144" t="str">
        <f t="shared" si="198"/>
        <v/>
      </c>
      <c r="FZ156" s="144" t="str">
        <f t="shared" si="199"/>
        <v/>
      </c>
      <c r="GA156" s="140">
        <f t="shared" si="200"/>
        <v>163</v>
      </c>
      <c r="GB156" s="140">
        <v>1263</v>
      </c>
      <c r="GC156" s="140">
        <v>3152</v>
      </c>
      <c r="GD156" s="141">
        <f t="shared" si="201"/>
        <v>3748</v>
      </c>
      <c r="GE156" s="141">
        <f t="shared" si="202"/>
        <v>361</v>
      </c>
      <c r="GF156" s="141">
        <f t="shared" si="203"/>
        <v>0</v>
      </c>
      <c r="GG156" s="141">
        <f t="shared" si="204"/>
        <v>0</v>
      </c>
      <c r="GH156" s="142">
        <v>121</v>
      </c>
      <c r="GI156" s="142">
        <v>950</v>
      </c>
      <c r="GJ156" s="142">
        <v>1903</v>
      </c>
      <c r="GK156" s="143">
        <v>953</v>
      </c>
      <c r="GL156" s="105">
        <v>1414</v>
      </c>
      <c r="GM156" s="105">
        <v>760</v>
      </c>
      <c r="GN156" s="105">
        <v>621</v>
      </c>
      <c r="GO156" s="105">
        <v>361</v>
      </c>
      <c r="GP156" s="105" t="s">
        <v>956</v>
      </c>
      <c r="GQ156" s="105"/>
      <c r="GR156" s="105"/>
      <c r="GS156" s="105">
        <f t="shared" si="208"/>
        <v>0</v>
      </c>
      <c r="GT156" s="105">
        <f t="shared" si="206"/>
        <v>0</v>
      </c>
      <c r="GU156" s="105">
        <f t="shared" si="207"/>
        <v>0</v>
      </c>
      <c r="GV156" s="105">
        <f t="shared" si="205"/>
        <v>0</v>
      </c>
      <c r="GW156" s="139" t="str">
        <f t="shared" si="221"/>
        <v/>
      </c>
      <c r="GX156" s="139" t="str">
        <f t="shared" si="222"/>
        <v/>
      </c>
      <c r="GY156" s="147"/>
    </row>
    <row r="157" ht="15" spans="2:207">
      <c r="B157" s="138" t="s">
        <v>1028</v>
      </c>
      <c r="C157" s="105">
        <v>72</v>
      </c>
      <c r="D157" s="105"/>
      <c r="E157" s="105"/>
      <c r="F157" s="105"/>
      <c r="G157" s="105">
        <v>45</v>
      </c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>
        <v>9</v>
      </c>
      <c r="AB157" s="105">
        <v>2</v>
      </c>
      <c r="AC157" s="105">
        <v>10</v>
      </c>
      <c r="AD157" s="105">
        <v>33</v>
      </c>
      <c r="AE157" s="105">
        <v>47</v>
      </c>
      <c r="AF157" s="105">
        <v>34</v>
      </c>
      <c r="AG157" s="105">
        <v>27</v>
      </c>
      <c r="AH157" s="105">
        <v>67</v>
      </c>
      <c r="AI157" s="105">
        <v>75</v>
      </c>
      <c r="AJ157" s="105">
        <v>50</v>
      </c>
      <c r="AK157" s="105">
        <v>102</v>
      </c>
      <c r="AL157" s="105">
        <v>108</v>
      </c>
      <c r="AM157" s="105">
        <v>36</v>
      </c>
      <c r="AN157" s="105">
        <v>24</v>
      </c>
      <c r="AO157" s="105">
        <v>121</v>
      </c>
      <c r="AP157" s="105">
        <v>58</v>
      </c>
      <c r="AQ157" s="105">
        <v>52</v>
      </c>
      <c r="AR157" s="105">
        <v>65</v>
      </c>
      <c r="AS157" s="105">
        <v>82</v>
      </c>
      <c r="AT157" s="105">
        <v>142</v>
      </c>
      <c r="AU157" s="105">
        <v>90</v>
      </c>
      <c r="AV157" s="105">
        <v>150</v>
      </c>
      <c r="AW157" s="105">
        <v>177</v>
      </c>
      <c r="AX157" s="105">
        <v>186</v>
      </c>
      <c r="AY157" s="105">
        <v>155</v>
      </c>
      <c r="AZ157" s="105">
        <v>93</v>
      </c>
      <c r="BA157" s="105">
        <v>47</v>
      </c>
      <c r="BB157" s="105">
        <v>25</v>
      </c>
      <c r="BC157" s="105">
        <v>74</v>
      </c>
      <c r="BD157" s="105">
        <v>68</v>
      </c>
      <c r="BE157" s="105">
        <v>56</v>
      </c>
      <c r="BF157" s="105">
        <v>65</v>
      </c>
      <c r="BG157" s="105">
        <v>36</v>
      </c>
      <c r="BH157" s="105">
        <v>55</v>
      </c>
      <c r="BI157" s="105">
        <v>100</v>
      </c>
      <c r="BJ157" s="105">
        <v>100</v>
      </c>
      <c r="BK157" s="105">
        <v>54</v>
      </c>
      <c r="BL157" s="105">
        <v>29</v>
      </c>
      <c r="BM157" s="105">
        <v>30</v>
      </c>
      <c r="BN157" s="105"/>
      <c r="BO157" s="105"/>
      <c r="BP157" s="105">
        <v>22</v>
      </c>
      <c r="BQ157" s="105">
        <v>26</v>
      </c>
      <c r="BR157" s="105"/>
      <c r="BS157" s="105">
        <v>33</v>
      </c>
      <c r="BT157" s="105">
        <v>18</v>
      </c>
      <c r="BU157" s="105">
        <v>22</v>
      </c>
      <c r="BV157" s="105">
        <v>34</v>
      </c>
      <c r="BW157" s="105">
        <v>26</v>
      </c>
      <c r="BX157" s="105">
        <v>3</v>
      </c>
      <c r="BY157" s="105">
        <v>5</v>
      </c>
      <c r="BZ157" s="139">
        <f t="shared" si="191"/>
        <v>-0.833333333333333</v>
      </c>
      <c r="CA157" s="139">
        <f t="shared" si="192"/>
        <v>0.666666666666667</v>
      </c>
      <c r="CB157" s="140">
        <f t="shared" si="193"/>
        <v>117</v>
      </c>
      <c r="CC157" s="140">
        <f t="shared" si="210"/>
        <v>0</v>
      </c>
      <c r="CD157" s="140">
        <f t="shared" si="211"/>
        <v>564</v>
      </c>
      <c r="CE157" s="141">
        <f t="shared" si="194"/>
        <v>1183</v>
      </c>
      <c r="CF157" s="141">
        <f t="shared" si="195"/>
        <v>874</v>
      </c>
      <c r="CG157" s="141">
        <f t="shared" si="196"/>
        <v>268</v>
      </c>
      <c r="CH157" s="141">
        <f t="shared" si="197"/>
        <v>34</v>
      </c>
      <c r="CI157" s="142">
        <f t="shared" si="212"/>
        <v>169</v>
      </c>
      <c r="CJ157" s="142">
        <f t="shared" si="213"/>
        <v>260</v>
      </c>
      <c r="CK157" s="143">
        <f t="shared" si="214"/>
        <v>181</v>
      </c>
      <c r="CL157" s="105">
        <f t="shared" si="215"/>
        <v>175</v>
      </c>
      <c r="CM157" s="105">
        <f t="shared" si="216"/>
        <v>314</v>
      </c>
      <c r="CN157" s="105">
        <f t="shared" si="217"/>
        <v>513</v>
      </c>
      <c r="CO157" s="105">
        <f t="shared" si="218"/>
        <v>295</v>
      </c>
      <c r="CP157" s="105">
        <f t="shared" si="219"/>
        <v>167</v>
      </c>
      <c r="CQ157" s="105">
        <f t="shared" si="220"/>
        <v>157</v>
      </c>
      <c r="CR157" s="105">
        <f t="shared" si="223"/>
        <v>255</v>
      </c>
      <c r="CS157" s="105">
        <f t="shared" si="209"/>
        <v>113</v>
      </c>
      <c r="CT157" s="105">
        <f t="shared" si="186"/>
        <v>22</v>
      </c>
      <c r="CU157" s="105">
        <f t="shared" si="187"/>
        <v>59</v>
      </c>
      <c r="CV157" s="105">
        <f t="shared" si="188"/>
        <v>74</v>
      </c>
      <c r="CW157" s="139">
        <f t="shared" si="189"/>
        <v>-0.709803921568627</v>
      </c>
      <c r="CX157" s="139">
        <f t="shared" si="190"/>
        <v>0.254237288135593</v>
      </c>
      <c r="CY157" s="131"/>
      <c r="CZ157" s="138" t="s">
        <v>1171</v>
      </c>
      <c r="DA157" s="138" t="s">
        <v>1171</v>
      </c>
      <c r="DB157" s="105"/>
      <c r="DC157" s="105"/>
      <c r="DD157" s="105">
        <v>70</v>
      </c>
      <c r="DE157" s="105">
        <v>350</v>
      </c>
      <c r="DF157" s="105">
        <v>270</v>
      </c>
      <c r="DG157" s="105">
        <v>405</v>
      </c>
      <c r="DH157" s="105">
        <v>213</v>
      </c>
      <c r="DI157" s="105">
        <v>257</v>
      </c>
      <c r="DJ157" s="105">
        <v>220</v>
      </c>
      <c r="DK157" s="105">
        <v>112</v>
      </c>
      <c r="DL157" s="105">
        <v>157</v>
      </c>
      <c r="DM157" s="105">
        <v>232</v>
      </c>
      <c r="DN157" s="105">
        <v>52</v>
      </c>
      <c r="DO157" s="105">
        <v>37</v>
      </c>
      <c r="DP157" s="105">
        <v>44</v>
      </c>
      <c r="DQ157" s="105">
        <v>55</v>
      </c>
      <c r="DR157" s="105">
        <v>65</v>
      </c>
      <c r="DS157" s="105">
        <v>50</v>
      </c>
      <c r="DT157" s="105">
        <v>45</v>
      </c>
      <c r="DU157" s="105">
        <v>28</v>
      </c>
      <c r="DV157" s="105">
        <v>90</v>
      </c>
      <c r="DW157" s="105">
        <v>90</v>
      </c>
      <c r="DX157" s="105">
        <v>60</v>
      </c>
      <c r="DY157" s="105">
        <v>58</v>
      </c>
      <c r="DZ157" s="105">
        <v>22</v>
      </c>
      <c r="EA157" s="105">
        <v>21</v>
      </c>
      <c r="EB157" s="105">
        <v>6</v>
      </c>
      <c r="EC157" s="105">
        <v>9</v>
      </c>
      <c r="ED157" s="105">
        <v>15</v>
      </c>
      <c r="EE157" s="105">
        <v>30</v>
      </c>
      <c r="EF157" s="105">
        <v>60</v>
      </c>
      <c r="EG157" s="105">
        <v>145</v>
      </c>
      <c r="EH157" s="105">
        <v>207</v>
      </c>
      <c r="EI157" s="105">
        <v>236</v>
      </c>
      <c r="EJ157" s="105">
        <v>272</v>
      </c>
      <c r="EK157" s="105">
        <v>295</v>
      </c>
      <c r="EL157" s="105">
        <v>156</v>
      </c>
      <c r="EM157" s="105">
        <v>89</v>
      </c>
      <c r="EN157" s="105">
        <v>170</v>
      </c>
      <c r="EO157" s="105">
        <v>209</v>
      </c>
      <c r="EP157" s="105">
        <v>211</v>
      </c>
      <c r="EQ157" s="105">
        <v>186</v>
      </c>
      <c r="ER157" s="105">
        <v>109</v>
      </c>
      <c r="ES157" s="105">
        <v>107</v>
      </c>
      <c r="ET157" s="105">
        <v>110</v>
      </c>
      <c r="EU157" s="105">
        <v>97</v>
      </c>
      <c r="EV157" s="105">
        <v>91</v>
      </c>
      <c r="EW157" s="105">
        <v>78</v>
      </c>
      <c r="EX157" s="105">
        <v>79</v>
      </c>
      <c r="EY157" s="105">
        <v>76</v>
      </c>
      <c r="EZ157" s="105"/>
      <c r="FA157" s="105"/>
      <c r="FB157" s="105"/>
      <c r="FC157" s="105"/>
      <c r="FD157" s="105"/>
      <c r="FE157" s="105"/>
      <c r="FF157" s="105"/>
      <c r="FG157" s="105"/>
      <c r="FH157" s="105"/>
      <c r="FI157" s="105"/>
      <c r="FJ157" s="105">
        <v>0</v>
      </c>
      <c r="FK157" s="105">
        <v>0</v>
      </c>
      <c r="FL157" s="105">
        <v>0</v>
      </c>
      <c r="FM157" s="105">
        <v>0</v>
      </c>
      <c r="FN157" s="105">
        <v>0</v>
      </c>
      <c r="FO157" s="105">
        <v>0</v>
      </c>
      <c r="FP157" s="105">
        <v>0</v>
      </c>
      <c r="FQ157" s="105">
        <v>0</v>
      </c>
      <c r="FR157" s="105">
        <v>0</v>
      </c>
      <c r="FS157" s="105">
        <v>0</v>
      </c>
      <c r="FT157" s="105">
        <v>0</v>
      </c>
      <c r="FU157" s="105">
        <v>0</v>
      </c>
      <c r="FV157" s="105">
        <v>0</v>
      </c>
      <c r="FW157" s="105">
        <v>0</v>
      </c>
      <c r="FX157" s="105">
        <v>0</v>
      </c>
      <c r="FY157" s="144" t="str">
        <f t="shared" si="198"/>
        <v/>
      </c>
      <c r="FZ157" s="144" t="str">
        <f t="shared" si="199"/>
        <v/>
      </c>
      <c r="GA157" s="140">
        <f t="shared" si="200"/>
        <v>2286</v>
      </c>
      <c r="GB157" s="140">
        <v>674</v>
      </c>
      <c r="GC157" s="140">
        <v>1318</v>
      </c>
      <c r="GD157" s="141">
        <f t="shared" si="201"/>
        <v>1613</v>
      </c>
      <c r="GE157" s="141">
        <f t="shared" si="202"/>
        <v>155</v>
      </c>
      <c r="GF157" s="141">
        <f t="shared" si="203"/>
        <v>0</v>
      </c>
      <c r="GG157" s="141">
        <f t="shared" si="204"/>
        <v>0</v>
      </c>
      <c r="GH157" s="142">
        <v>54</v>
      </c>
      <c r="GI157" s="142">
        <v>412</v>
      </c>
      <c r="GJ157" s="142">
        <v>803</v>
      </c>
      <c r="GK157" s="143">
        <v>415</v>
      </c>
      <c r="GL157" s="105">
        <v>606</v>
      </c>
      <c r="GM157" s="105">
        <v>326</v>
      </c>
      <c r="GN157" s="105">
        <v>266</v>
      </c>
      <c r="GO157" s="105">
        <v>155</v>
      </c>
      <c r="GP157" s="105" t="s">
        <v>956</v>
      </c>
      <c r="GQ157" s="105"/>
      <c r="GR157" s="105"/>
      <c r="GS157" s="105">
        <f t="shared" si="208"/>
        <v>0</v>
      </c>
      <c r="GT157" s="105">
        <f t="shared" si="206"/>
        <v>0</v>
      </c>
      <c r="GU157" s="105">
        <f t="shared" si="207"/>
        <v>0</v>
      </c>
      <c r="GV157" s="105">
        <f t="shared" si="205"/>
        <v>0</v>
      </c>
      <c r="GW157" s="139" t="str">
        <f t="shared" si="221"/>
        <v/>
      </c>
      <c r="GX157" s="139" t="str">
        <f t="shared" si="222"/>
        <v/>
      </c>
      <c r="GY157" s="147"/>
    </row>
    <row r="158" ht="15" spans="2:207">
      <c r="B158" s="138" t="s">
        <v>1131</v>
      </c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>
        <v>658</v>
      </c>
      <c r="AP158" s="105">
        <v>27</v>
      </c>
      <c r="AQ158" s="105">
        <v>50</v>
      </c>
      <c r="AR158" s="105">
        <v>205</v>
      </c>
      <c r="AS158" s="105">
        <v>96</v>
      </c>
      <c r="AT158" s="105">
        <v>70</v>
      </c>
      <c r="AU158" s="105">
        <v>79</v>
      </c>
      <c r="AV158" s="105">
        <v>192</v>
      </c>
      <c r="AW158" s="105">
        <v>92</v>
      </c>
      <c r="AX158" s="105">
        <v>95</v>
      </c>
      <c r="AY158" s="105">
        <v>141</v>
      </c>
      <c r="AZ158" s="105">
        <v>2</v>
      </c>
      <c r="BA158" s="105">
        <v>125</v>
      </c>
      <c r="BB158" s="105">
        <v>8</v>
      </c>
      <c r="BC158" s="105">
        <v>125</v>
      </c>
      <c r="BD158" s="105">
        <v>83</v>
      </c>
      <c r="BE158" s="105">
        <v>136</v>
      </c>
      <c r="BF158" s="105">
        <v>77</v>
      </c>
      <c r="BG158" s="105">
        <v>121</v>
      </c>
      <c r="BH158" s="105">
        <v>52</v>
      </c>
      <c r="BI158" s="105">
        <v>18</v>
      </c>
      <c r="BJ158" s="105">
        <v>11</v>
      </c>
      <c r="BK158" s="105">
        <v>15</v>
      </c>
      <c r="BL158" s="105">
        <v>21</v>
      </c>
      <c r="BM158" s="105">
        <v>65</v>
      </c>
      <c r="BN158" s="105">
        <v>7</v>
      </c>
      <c r="BO158" s="105">
        <v>228</v>
      </c>
      <c r="BP158" s="105">
        <v>59</v>
      </c>
      <c r="BQ158" s="105">
        <v>147</v>
      </c>
      <c r="BR158" s="105">
        <v>103</v>
      </c>
      <c r="BS158" s="105">
        <v>265</v>
      </c>
      <c r="BT158" s="105">
        <v>140</v>
      </c>
      <c r="BU158" s="105">
        <v>915</v>
      </c>
      <c r="BV158" s="105">
        <v>71</v>
      </c>
      <c r="BW158" s="105">
        <v>3</v>
      </c>
      <c r="BX158" s="105">
        <v>0</v>
      </c>
      <c r="BY158" s="105">
        <v>0</v>
      </c>
      <c r="BZ158" s="139" t="str">
        <f t="shared" si="191"/>
        <v/>
      </c>
      <c r="CA158" s="139" t="str">
        <f t="shared" si="192"/>
        <v/>
      </c>
      <c r="CB158" s="140">
        <f t="shared" si="193"/>
        <v>0</v>
      </c>
      <c r="CC158" s="140">
        <f t="shared" si="210"/>
        <v>0</v>
      </c>
      <c r="CD158" s="140">
        <f t="shared" si="211"/>
        <v>0</v>
      </c>
      <c r="CE158" s="141">
        <f t="shared" si="194"/>
        <v>1564</v>
      </c>
      <c r="CF158" s="141">
        <f t="shared" si="195"/>
        <v>899</v>
      </c>
      <c r="CG158" s="141">
        <f t="shared" si="196"/>
        <v>2036</v>
      </c>
      <c r="CH158" s="141">
        <f t="shared" si="197"/>
        <v>3</v>
      </c>
      <c r="CI158" s="142">
        <f t="shared" si="212"/>
        <v>0</v>
      </c>
      <c r="CJ158" s="142">
        <f t="shared" si="213"/>
        <v>0</v>
      </c>
      <c r="CK158" s="143">
        <f t="shared" si="214"/>
        <v>658</v>
      </c>
      <c r="CL158" s="105">
        <f t="shared" si="215"/>
        <v>282</v>
      </c>
      <c r="CM158" s="105">
        <f t="shared" si="216"/>
        <v>245</v>
      </c>
      <c r="CN158" s="105">
        <f t="shared" si="217"/>
        <v>379</v>
      </c>
      <c r="CO158" s="105">
        <f t="shared" si="218"/>
        <v>268</v>
      </c>
      <c r="CP158" s="105">
        <f t="shared" si="219"/>
        <v>216</v>
      </c>
      <c r="CQ158" s="105">
        <f t="shared" si="220"/>
        <v>334</v>
      </c>
      <c r="CR158" s="105">
        <f t="shared" si="223"/>
        <v>81</v>
      </c>
      <c r="CS158" s="105">
        <f t="shared" si="209"/>
        <v>101</v>
      </c>
      <c r="CT158" s="105">
        <f t="shared" si="186"/>
        <v>294</v>
      </c>
      <c r="CU158" s="105">
        <f t="shared" si="187"/>
        <v>515</v>
      </c>
      <c r="CV158" s="105">
        <f t="shared" si="188"/>
        <v>1126</v>
      </c>
      <c r="CW158" s="139">
        <f t="shared" si="189"/>
        <v>12.9012345679012</v>
      </c>
      <c r="CX158" s="139">
        <f t="shared" si="190"/>
        <v>1.18640776699029</v>
      </c>
      <c r="CY158" s="131"/>
      <c r="CZ158" s="138" t="s">
        <v>1172</v>
      </c>
      <c r="DA158" s="138" t="s">
        <v>1172</v>
      </c>
      <c r="DB158" s="105">
        <v>63</v>
      </c>
      <c r="DC158" s="105">
        <v>761</v>
      </c>
      <c r="DD158" s="105">
        <v>590</v>
      </c>
      <c r="DE158" s="105">
        <v>1326</v>
      </c>
      <c r="DF158" s="105">
        <v>3278</v>
      </c>
      <c r="DG158" s="105">
        <v>1</v>
      </c>
      <c r="DH158" s="105"/>
      <c r="DI158" s="105"/>
      <c r="DJ158" s="105">
        <v>396</v>
      </c>
      <c r="DK158" s="105">
        <v>678</v>
      </c>
      <c r="DL158" s="105">
        <v>1095</v>
      </c>
      <c r="DM158" s="105">
        <v>1951</v>
      </c>
      <c r="DN158" s="105"/>
      <c r="DO158" s="105">
        <v>60</v>
      </c>
      <c r="DP158" s="105"/>
      <c r="DQ158" s="105"/>
      <c r="DR158" s="105"/>
      <c r="DS158" s="105">
        <v>1098</v>
      </c>
      <c r="DT158" s="105"/>
      <c r="DU158" s="105"/>
      <c r="DV158" s="105"/>
      <c r="DW158" s="105"/>
      <c r="DX158" s="105"/>
      <c r="DY158" s="105"/>
      <c r="DZ158" s="105"/>
      <c r="EA158" s="105"/>
      <c r="EB158" s="105"/>
      <c r="EC158" s="105"/>
      <c r="ED158" s="105"/>
      <c r="EE158" s="105"/>
      <c r="EF158" s="105"/>
      <c r="EG158" s="105"/>
      <c r="EH158" s="105"/>
      <c r="EI158" s="105">
        <v>50</v>
      </c>
      <c r="EJ158" s="105">
        <v>207</v>
      </c>
      <c r="EK158" s="105">
        <v>674</v>
      </c>
      <c r="EL158" s="105"/>
      <c r="EM158" s="105">
        <v>48</v>
      </c>
      <c r="EN158" s="105"/>
      <c r="EO158" s="105"/>
      <c r="EP158" s="105"/>
      <c r="EQ158" s="105"/>
      <c r="ER158" s="105"/>
      <c r="ES158" s="105"/>
      <c r="ET158" s="105"/>
      <c r="EU158" s="105">
        <v>205</v>
      </c>
      <c r="EV158" s="105">
        <v>24</v>
      </c>
      <c r="EW158" s="105">
        <v>26</v>
      </c>
      <c r="EX158" s="105">
        <v>50</v>
      </c>
      <c r="EY158" s="105"/>
      <c r="EZ158" s="105"/>
      <c r="FA158" s="105"/>
      <c r="FB158" s="105"/>
      <c r="FC158" s="105"/>
      <c r="FD158" s="105"/>
      <c r="FE158" s="105"/>
      <c r="FF158" s="105"/>
      <c r="FG158" s="105"/>
      <c r="FH158" s="105"/>
      <c r="FI158" s="105"/>
      <c r="FJ158" s="105">
        <v>0</v>
      </c>
      <c r="FK158" s="105">
        <v>0</v>
      </c>
      <c r="FL158" s="105">
        <v>0</v>
      </c>
      <c r="FM158" s="105">
        <v>0</v>
      </c>
      <c r="FN158" s="105">
        <v>0</v>
      </c>
      <c r="FO158" s="105">
        <v>0</v>
      </c>
      <c r="FP158" s="105">
        <v>0</v>
      </c>
      <c r="FQ158" s="105">
        <v>0</v>
      </c>
      <c r="FR158" s="105">
        <v>0</v>
      </c>
      <c r="FS158" s="105">
        <v>0</v>
      </c>
      <c r="FT158" s="105">
        <v>0</v>
      </c>
      <c r="FU158" s="105">
        <v>0</v>
      </c>
      <c r="FV158" s="105">
        <v>0</v>
      </c>
      <c r="FW158" s="105">
        <v>0</v>
      </c>
      <c r="FX158" s="105">
        <v>0</v>
      </c>
      <c r="FY158" s="144" t="str">
        <f t="shared" si="198"/>
        <v/>
      </c>
      <c r="FZ158" s="144" t="str">
        <f t="shared" si="199"/>
        <v/>
      </c>
      <c r="GA158" s="140">
        <f t="shared" si="200"/>
        <v>10139</v>
      </c>
      <c r="GB158" s="140">
        <v>1158</v>
      </c>
      <c r="GC158" s="140">
        <v>931</v>
      </c>
      <c r="GD158" s="141">
        <f t="shared" si="201"/>
        <v>303</v>
      </c>
      <c r="GE158" s="141">
        <f t="shared" si="202"/>
        <v>50</v>
      </c>
      <c r="GF158" s="141">
        <f t="shared" si="203"/>
        <v>0</v>
      </c>
      <c r="GG158" s="141">
        <f t="shared" si="204"/>
        <v>0</v>
      </c>
      <c r="GH158" s="142">
        <v>0</v>
      </c>
      <c r="GI158" s="142">
        <v>0</v>
      </c>
      <c r="GJ158" s="142">
        <v>931</v>
      </c>
      <c r="GK158" s="143">
        <v>48</v>
      </c>
      <c r="GL158" s="105">
        <v>0</v>
      </c>
      <c r="GM158" s="105">
        <v>0</v>
      </c>
      <c r="GN158" s="105">
        <v>255</v>
      </c>
      <c r="GO158" s="105">
        <v>50</v>
      </c>
      <c r="GP158" s="105" t="s">
        <v>956</v>
      </c>
      <c r="GQ158" s="105"/>
      <c r="GR158" s="105"/>
      <c r="GS158" s="105">
        <f t="shared" si="208"/>
        <v>0</v>
      </c>
      <c r="GT158" s="105">
        <f t="shared" si="206"/>
        <v>0</v>
      </c>
      <c r="GU158" s="105">
        <f t="shared" si="207"/>
        <v>0</v>
      </c>
      <c r="GV158" s="105">
        <f t="shared" si="205"/>
        <v>0</v>
      </c>
      <c r="GW158" s="139" t="str">
        <f t="shared" si="221"/>
        <v/>
      </c>
      <c r="GX158" s="139" t="str">
        <f t="shared" si="222"/>
        <v/>
      </c>
      <c r="GY158" s="147"/>
    </row>
    <row r="159" ht="15" spans="2:207">
      <c r="B159" s="138" t="s">
        <v>1020</v>
      </c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>
        <v>600</v>
      </c>
      <c r="AR159" s="105">
        <v>374</v>
      </c>
      <c r="AS159" s="105">
        <v>500</v>
      </c>
      <c r="AT159" s="105">
        <v>546</v>
      </c>
      <c r="AU159" s="105">
        <v>758</v>
      </c>
      <c r="AV159" s="105">
        <v>689</v>
      </c>
      <c r="AW159" s="105">
        <v>314</v>
      </c>
      <c r="AX159" s="105">
        <v>386</v>
      </c>
      <c r="AY159" s="105">
        <v>501</v>
      </c>
      <c r="AZ159" s="105">
        <v>238</v>
      </c>
      <c r="BA159" s="105">
        <v>546</v>
      </c>
      <c r="BB159" s="105">
        <v>308</v>
      </c>
      <c r="BC159" s="105">
        <v>477</v>
      </c>
      <c r="BD159" s="105">
        <v>232</v>
      </c>
      <c r="BE159" s="105">
        <v>342</v>
      </c>
      <c r="BF159" s="105">
        <v>120</v>
      </c>
      <c r="BG159" s="105">
        <v>57</v>
      </c>
      <c r="BH159" s="105">
        <v>45</v>
      </c>
      <c r="BI159" s="105">
        <v>48</v>
      </c>
      <c r="BJ159" s="105">
        <v>53</v>
      </c>
      <c r="BK159" s="105">
        <v>69</v>
      </c>
      <c r="BL159" s="105">
        <v>49</v>
      </c>
      <c r="BM159" s="105">
        <v>54</v>
      </c>
      <c r="BN159" s="105"/>
      <c r="BO159" s="105"/>
      <c r="BP159" s="105">
        <v>18</v>
      </c>
      <c r="BQ159" s="105">
        <v>29</v>
      </c>
      <c r="BR159" s="105"/>
      <c r="BS159" s="105">
        <v>12</v>
      </c>
      <c r="BT159" s="105">
        <v>5</v>
      </c>
      <c r="BU159" s="105">
        <v>29</v>
      </c>
      <c r="BV159" s="105">
        <v>7</v>
      </c>
      <c r="BW159" s="105">
        <v>5</v>
      </c>
      <c r="BX159" s="105">
        <v>87</v>
      </c>
      <c r="BY159" s="105">
        <v>10</v>
      </c>
      <c r="BZ159" s="139">
        <f t="shared" si="191"/>
        <v>-0.814814814814815</v>
      </c>
      <c r="CA159" s="139">
        <f t="shared" si="192"/>
        <v>-0.885057471264368</v>
      </c>
      <c r="CB159" s="140">
        <f t="shared" si="193"/>
        <v>0</v>
      </c>
      <c r="CC159" s="140">
        <f t="shared" si="210"/>
        <v>0</v>
      </c>
      <c r="CD159" s="140">
        <f t="shared" si="211"/>
        <v>0</v>
      </c>
      <c r="CE159" s="141">
        <f t="shared" si="194"/>
        <v>4167</v>
      </c>
      <c r="CF159" s="141">
        <f t="shared" si="195"/>
        <v>2967</v>
      </c>
      <c r="CG159" s="141">
        <f t="shared" si="196"/>
        <v>272</v>
      </c>
      <c r="CH159" s="141">
        <f t="shared" si="197"/>
        <v>102</v>
      </c>
      <c r="CI159" s="142">
        <f t="shared" si="212"/>
        <v>0</v>
      </c>
      <c r="CJ159" s="142">
        <f t="shared" si="213"/>
        <v>0</v>
      </c>
      <c r="CK159" s="143">
        <f t="shared" si="214"/>
        <v>0</v>
      </c>
      <c r="CL159" s="105">
        <f t="shared" si="215"/>
        <v>974</v>
      </c>
      <c r="CM159" s="105">
        <f t="shared" si="216"/>
        <v>1804</v>
      </c>
      <c r="CN159" s="105">
        <f t="shared" si="217"/>
        <v>1389</v>
      </c>
      <c r="CO159" s="105">
        <f t="shared" si="218"/>
        <v>1285</v>
      </c>
      <c r="CP159" s="105">
        <f t="shared" si="219"/>
        <v>1017</v>
      </c>
      <c r="CQ159" s="105">
        <f t="shared" si="220"/>
        <v>519</v>
      </c>
      <c r="CR159" s="105">
        <f t="shared" si="223"/>
        <v>146</v>
      </c>
      <c r="CS159" s="105">
        <f t="shared" si="209"/>
        <v>172</v>
      </c>
      <c r="CT159" s="105">
        <f t="shared" si="186"/>
        <v>18</v>
      </c>
      <c r="CU159" s="105">
        <f t="shared" si="187"/>
        <v>41</v>
      </c>
      <c r="CV159" s="105">
        <f t="shared" si="188"/>
        <v>41</v>
      </c>
      <c r="CW159" s="139">
        <f t="shared" si="189"/>
        <v>-0.719178082191781</v>
      </c>
      <c r="CX159" s="139">
        <f t="shared" si="190"/>
        <v>0</v>
      </c>
      <c r="CY159" s="131"/>
      <c r="CZ159" s="138" t="s">
        <v>1173</v>
      </c>
      <c r="DA159" s="138" t="s">
        <v>1173</v>
      </c>
      <c r="DB159" s="105"/>
      <c r="DC159" s="105"/>
      <c r="DD159" s="105"/>
      <c r="DE159" s="105"/>
      <c r="DF159" s="105"/>
      <c r="DG159" s="105"/>
      <c r="DH159" s="105"/>
      <c r="DI159" s="105"/>
      <c r="DJ159" s="105"/>
      <c r="DK159" s="105"/>
      <c r="DL159" s="105"/>
      <c r="DM159" s="105"/>
      <c r="DN159" s="105"/>
      <c r="DO159" s="105"/>
      <c r="DP159" s="105"/>
      <c r="DQ159" s="105"/>
      <c r="DR159" s="105"/>
      <c r="DS159" s="105"/>
      <c r="DT159" s="105"/>
      <c r="DU159" s="105"/>
      <c r="DV159" s="105"/>
      <c r="DW159" s="105"/>
      <c r="DX159" s="105"/>
      <c r="DY159" s="105"/>
      <c r="DZ159" s="105"/>
      <c r="EA159" s="105"/>
      <c r="EB159" s="105"/>
      <c r="EC159" s="105"/>
      <c r="ED159" s="105">
        <v>475</v>
      </c>
      <c r="EE159" s="105">
        <v>101</v>
      </c>
      <c r="EF159" s="105">
        <v>20</v>
      </c>
      <c r="EG159" s="105">
        <v>8</v>
      </c>
      <c r="EH159" s="105">
        <v>35</v>
      </c>
      <c r="EI159" s="105">
        <v>79</v>
      </c>
      <c r="EJ159" s="105">
        <v>158</v>
      </c>
      <c r="EK159" s="105">
        <v>153</v>
      </c>
      <c r="EL159" s="105">
        <v>185</v>
      </c>
      <c r="EM159" s="105">
        <v>47</v>
      </c>
      <c r="EN159" s="105">
        <v>53</v>
      </c>
      <c r="EO159" s="105">
        <v>22</v>
      </c>
      <c r="EP159" s="105">
        <v>20</v>
      </c>
      <c r="EQ159" s="105">
        <v>73</v>
      </c>
      <c r="ER159" s="105">
        <v>110</v>
      </c>
      <c r="ES159" s="105">
        <v>21</v>
      </c>
      <c r="ET159" s="105">
        <v>160</v>
      </c>
      <c r="EU159" s="105">
        <v>125</v>
      </c>
      <c r="EV159" s="105">
        <v>60</v>
      </c>
      <c r="EW159" s="105">
        <v>167</v>
      </c>
      <c r="EX159" s="105">
        <v>46</v>
      </c>
      <c r="EY159" s="105">
        <v>24</v>
      </c>
      <c r="EZ159" s="105"/>
      <c r="FA159" s="105"/>
      <c r="FB159" s="105"/>
      <c r="FC159" s="105"/>
      <c r="FD159" s="105"/>
      <c r="FE159" s="105"/>
      <c r="FF159" s="105"/>
      <c r="FG159" s="105"/>
      <c r="FH159" s="105"/>
      <c r="FI159" s="105"/>
      <c r="FJ159" s="105">
        <v>0</v>
      </c>
      <c r="FK159" s="105">
        <v>0</v>
      </c>
      <c r="FL159" s="105">
        <v>0</v>
      </c>
      <c r="FM159" s="105">
        <v>0</v>
      </c>
      <c r="FN159" s="105">
        <v>0</v>
      </c>
      <c r="FO159" s="105">
        <v>0</v>
      </c>
      <c r="FP159" s="105">
        <v>0</v>
      </c>
      <c r="FQ159" s="105">
        <v>0</v>
      </c>
      <c r="FR159" s="105">
        <v>0</v>
      </c>
      <c r="FS159" s="105">
        <v>0</v>
      </c>
      <c r="FT159" s="105">
        <v>0</v>
      </c>
      <c r="FU159" s="105">
        <v>0</v>
      </c>
      <c r="FV159" s="105">
        <v>0</v>
      </c>
      <c r="FW159" s="105">
        <v>0</v>
      </c>
      <c r="FX159" s="105">
        <v>0</v>
      </c>
      <c r="FY159" s="144" t="str">
        <f t="shared" si="198"/>
        <v/>
      </c>
      <c r="FZ159" s="144" t="str">
        <f t="shared" si="199"/>
        <v/>
      </c>
      <c r="GA159" s="140">
        <f t="shared" si="200"/>
        <v>0</v>
      </c>
      <c r="GB159" s="140">
        <v>0</v>
      </c>
      <c r="GC159" s="140">
        <v>1029</v>
      </c>
      <c r="GD159" s="141">
        <f t="shared" si="201"/>
        <v>1043</v>
      </c>
      <c r="GE159" s="141">
        <f t="shared" si="202"/>
        <v>70</v>
      </c>
      <c r="GF159" s="141">
        <f t="shared" si="203"/>
        <v>0</v>
      </c>
      <c r="GG159" s="141">
        <f t="shared" si="204"/>
        <v>0</v>
      </c>
      <c r="GH159" s="142">
        <v>576</v>
      </c>
      <c r="GI159" s="142">
        <v>63</v>
      </c>
      <c r="GJ159" s="142">
        <v>390</v>
      </c>
      <c r="GK159" s="143">
        <v>285</v>
      </c>
      <c r="GL159" s="105">
        <v>115</v>
      </c>
      <c r="GM159" s="105">
        <v>291</v>
      </c>
      <c r="GN159" s="105">
        <v>352</v>
      </c>
      <c r="GO159" s="105">
        <v>70</v>
      </c>
      <c r="GP159" s="105" t="s">
        <v>956</v>
      </c>
      <c r="GQ159" s="105"/>
      <c r="GR159" s="105"/>
      <c r="GS159" s="105">
        <f t="shared" si="208"/>
        <v>0</v>
      </c>
      <c r="GT159" s="105">
        <f t="shared" si="206"/>
        <v>0</v>
      </c>
      <c r="GU159" s="105">
        <f t="shared" si="207"/>
        <v>0</v>
      </c>
      <c r="GV159" s="105">
        <f t="shared" si="205"/>
        <v>0</v>
      </c>
      <c r="GW159" s="139" t="str">
        <f t="shared" si="221"/>
        <v/>
      </c>
      <c r="GX159" s="139" t="str">
        <f t="shared" si="222"/>
        <v/>
      </c>
      <c r="GY159" s="147"/>
    </row>
    <row r="160" ht="15" spans="2:207">
      <c r="B160" s="138" t="s">
        <v>157</v>
      </c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>
        <v>1176</v>
      </c>
      <c r="BB160" s="105">
        <v>472</v>
      </c>
      <c r="BC160" s="105">
        <v>404</v>
      </c>
      <c r="BD160" s="105">
        <v>1345</v>
      </c>
      <c r="BE160" s="105">
        <v>1313</v>
      </c>
      <c r="BF160" s="105">
        <v>978</v>
      </c>
      <c r="BG160" s="105">
        <v>573</v>
      </c>
      <c r="BH160" s="105">
        <v>43</v>
      </c>
      <c r="BI160" s="105">
        <v>3</v>
      </c>
      <c r="BJ160" s="105">
        <v>6</v>
      </c>
      <c r="BK160" s="105">
        <v>4</v>
      </c>
      <c r="BL160" s="105">
        <v>0</v>
      </c>
      <c r="BM160" s="105">
        <v>0</v>
      </c>
      <c r="BN160" s="105"/>
      <c r="BO160" s="105"/>
      <c r="BP160" s="105">
        <v>0</v>
      </c>
      <c r="BQ160" s="105">
        <v>0</v>
      </c>
      <c r="BR160" s="105"/>
      <c r="BS160" s="105">
        <v>0</v>
      </c>
      <c r="BT160" s="105">
        <v>0</v>
      </c>
      <c r="BU160" s="105">
        <v>0</v>
      </c>
      <c r="BV160" s="105">
        <v>0</v>
      </c>
      <c r="BW160" s="105">
        <v>0</v>
      </c>
      <c r="BX160" s="105">
        <v>0</v>
      </c>
      <c r="BY160" s="105">
        <v>0</v>
      </c>
      <c r="BZ160" s="139" t="str">
        <f t="shared" si="191"/>
        <v/>
      </c>
      <c r="CA160" s="139" t="str">
        <f t="shared" si="192"/>
        <v/>
      </c>
      <c r="CB160" s="140">
        <f t="shared" si="193"/>
        <v>0</v>
      </c>
      <c r="CC160" s="140">
        <f t="shared" si="210"/>
        <v>0</v>
      </c>
      <c r="CD160" s="140">
        <f t="shared" si="211"/>
        <v>0</v>
      </c>
      <c r="CE160" s="141">
        <f t="shared" si="194"/>
        <v>0</v>
      </c>
      <c r="CF160" s="141">
        <f t="shared" si="195"/>
        <v>6313</v>
      </c>
      <c r="CG160" s="141">
        <f t="shared" si="196"/>
        <v>4</v>
      </c>
      <c r="CH160" s="141">
        <f t="shared" si="197"/>
        <v>0</v>
      </c>
      <c r="CI160" s="142">
        <f t="shared" si="212"/>
        <v>0</v>
      </c>
      <c r="CJ160" s="142">
        <f t="shared" si="213"/>
        <v>0</v>
      </c>
      <c r="CK160" s="143">
        <f t="shared" si="214"/>
        <v>0</v>
      </c>
      <c r="CL160" s="105">
        <f t="shared" si="215"/>
        <v>0</v>
      </c>
      <c r="CM160" s="105">
        <f t="shared" si="216"/>
        <v>0</v>
      </c>
      <c r="CN160" s="105">
        <f t="shared" si="217"/>
        <v>0</v>
      </c>
      <c r="CO160" s="105">
        <f t="shared" si="218"/>
        <v>1176</v>
      </c>
      <c r="CP160" s="105">
        <f t="shared" si="219"/>
        <v>2221</v>
      </c>
      <c r="CQ160" s="105">
        <f t="shared" si="220"/>
        <v>2864</v>
      </c>
      <c r="CR160" s="105">
        <f t="shared" si="223"/>
        <v>52</v>
      </c>
      <c r="CS160" s="105">
        <f t="shared" si="209"/>
        <v>4</v>
      </c>
      <c r="CT160" s="105">
        <f t="shared" si="186"/>
        <v>0</v>
      </c>
      <c r="CU160" s="105">
        <f t="shared" si="187"/>
        <v>0</v>
      </c>
      <c r="CV160" s="105">
        <f t="shared" si="188"/>
        <v>0</v>
      </c>
      <c r="CW160" s="139" t="str">
        <f t="shared" si="189"/>
        <v/>
      </c>
      <c r="CX160" s="139" t="str">
        <f t="shared" si="190"/>
        <v/>
      </c>
      <c r="CY160" s="131"/>
      <c r="CZ160" s="138" t="s">
        <v>1174</v>
      </c>
      <c r="DA160" s="138" t="s">
        <v>1174</v>
      </c>
      <c r="DB160" s="105"/>
      <c r="DC160" s="105"/>
      <c r="DD160" s="105"/>
      <c r="DE160" s="105"/>
      <c r="DF160" s="105"/>
      <c r="DG160" s="105"/>
      <c r="DH160" s="105"/>
      <c r="DI160" s="105"/>
      <c r="DJ160" s="105"/>
      <c r="DK160" s="105"/>
      <c r="DL160" s="105"/>
      <c r="DM160" s="105"/>
      <c r="DN160" s="105"/>
      <c r="DO160" s="105"/>
      <c r="DP160" s="105"/>
      <c r="DQ160" s="105"/>
      <c r="DR160" s="105"/>
      <c r="DS160" s="105"/>
      <c r="DT160" s="105"/>
      <c r="DU160" s="105"/>
      <c r="DV160" s="105"/>
      <c r="DW160" s="105"/>
      <c r="DX160" s="105"/>
      <c r="DY160" s="105"/>
      <c r="DZ160" s="105"/>
      <c r="EA160" s="105"/>
      <c r="EB160" s="105"/>
      <c r="EC160" s="105"/>
      <c r="ED160" s="105">
        <v>82</v>
      </c>
      <c r="EE160" s="105">
        <v>38</v>
      </c>
      <c r="EF160" s="105">
        <v>52</v>
      </c>
      <c r="EG160" s="105">
        <v>15</v>
      </c>
      <c r="EH160" s="105">
        <v>72</v>
      </c>
      <c r="EI160" s="105"/>
      <c r="EJ160" s="105"/>
      <c r="EK160" s="105"/>
      <c r="EL160" s="105">
        <v>26</v>
      </c>
      <c r="EM160" s="105">
        <v>14</v>
      </c>
      <c r="EN160" s="105">
        <v>8</v>
      </c>
      <c r="EO160" s="105">
        <v>2</v>
      </c>
      <c r="EP160" s="105">
        <v>2</v>
      </c>
      <c r="EQ160" s="105">
        <v>3</v>
      </c>
      <c r="ER160" s="105">
        <v>5</v>
      </c>
      <c r="ES160" s="105"/>
      <c r="ET160" s="105">
        <v>9</v>
      </c>
      <c r="EU160" s="105">
        <v>7</v>
      </c>
      <c r="EV160" s="105">
        <v>27</v>
      </c>
      <c r="EW160" s="105">
        <v>7</v>
      </c>
      <c r="EX160" s="105">
        <v>5</v>
      </c>
      <c r="EY160" s="105">
        <v>1</v>
      </c>
      <c r="EZ160" s="105"/>
      <c r="FA160" s="105"/>
      <c r="FB160" s="105"/>
      <c r="FC160" s="105"/>
      <c r="FD160" s="105"/>
      <c r="FE160" s="105"/>
      <c r="FF160" s="105"/>
      <c r="FG160" s="105"/>
      <c r="FH160" s="105"/>
      <c r="FI160" s="105"/>
      <c r="FJ160" s="105">
        <v>0</v>
      </c>
      <c r="FK160" s="105">
        <v>0</v>
      </c>
      <c r="FL160" s="105">
        <v>0</v>
      </c>
      <c r="FM160" s="105">
        <v>0</v>
      </c>
      <c r="FN160" s="105">
        <v>0</v>
      </c>
      <c r="FO160" s="105">
        <v>0</v>
      </c>
      <c r="FP160" s="105">
        <v>0</v>
      </c>
      <c r="FQ160" s="105">
        <v>0</v>
      </c>
      <c r="FR160" s="105">
        <v>0</v>
      </c>
      <c r="FS160" s="105">
        <v>0</v>
      </c>
      <c r="FT160" s="105">
        <v>0</v>
      </c>
      <c r="FU160" s="105">
        <v>0</v>
      </c>
      <c r="FV160" s="105">
        <v>0</v>
      </c>
      <c r="FW160" s="105">
        <v>0</v>
      </c>
      <c r="FX160" s="105">
        <v>0</v>
      </c>
      <c r="FY160" s="144" t="str">
        <f t="shared" si="198"/>
        <v/>
      </c>
      <c r="FZ160" s="144" t="str">
        <f t="shared" si="199"/>
        <v/>
      </c>
      <c r="GA160" s="140">
        <f t="shared" si="200"/>
        <v>0</v>
      </c>
      <c r="GB160" s="140">
        <v>0</v>
      </c>
      <c r="GC160" s="140">
        <v>259</v>
      </c>
      <c r="GD160" s="141">
        <f t="shared" si="201"/>
        <v>110</v>
      </c>
      <c r="GE160" s="141">
        <f t="shared" si="202"/>
        <v>6</v>
      </c>
      <c r="GF160" s="141">
        <f t="shared" si="203"/>
        <v>0</v>
      </c>
      <c r="GG160" s="141">
        <f t="shared" si="204"/>
        <v>0</v>
      </c>
      <c r="GH160" s="142">
        <v>120</v>
      </c>
      <c r="GI160" s="142">
        <v>139</v>
      </c>
      <c r="GJ160" s="142">
        <v>0</v>
      </c>
      <c r="GK160" s="143">
        <v>48</v>
      </c>
      <c r="GL160" s="105">
        <v>7</v>
      </c>
      <c r="GM160" s="105">
        <v>14</v>
      </c>
      <c r="GN160" s="105">
        <v>41</v>
      </c>
      <c r="GO160" s="105">
        <v>6</v>
      </c>
      <c r="GP160" s="105" t="s">
        <v>956</v>
      </c>
      <c r="GQ160" s="105"/>
      <c r="GR160" s="105"/>
      <c r="GS160" s="105">
        <f t="shared" si="208"/>
        <v>0</v>
      </c>
      <c r="GT160" s="105">
        <f t="shared" si="206"/>
        <v>0</v>
      </c>
      <c r="GU160" s="105">
        <f t="shared" si="207"/>
        <v>0</v>
      </c>
      <c r="GV160" s="105">
        <f t="shared" si="205"/>
        <v>0</v>
      </c>
      <c r="GW160" s="139" t="str">
        <f t="shared" si="221"/>
        <v/>
      </c>
      <c r="GX160" s="139" t="str">
        <f t="shared" si="222"/>
        <v/>
      </c>
      <c r="GY160" s="147"/>
    </row>
    <row r="161" ht="15" spans="2:207">
      <c r="B161" s="138" t="s">
        <v>1026</v>
      </c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>
        <v>34</v>
      </c>
      <c r="AP161" s="105">
        <v>2</v>
      </c>
      <c r="AQ161" s="105">
        <v>4</v>
      </c>
      <c r="AR161" s="105">
        <v>8</v>
      </c>
      <c r="AS161" s="105">
        <v>8</v>
      </c>
      <c r="AT161" s="105">
        <v>6</v>
      </c>
      <c r="AU161" s="105">
        <v>7</v>
      </c>
      <c r="AV161" s="105"/>
      <c r="AW161" s="105">
        <v>10</v>
      </c>
      <c r="AX161" s="105">
        <v>39</v>
      </c>
      <c r="AY161" s="105">
        <v>14</v>
      </c>
      <c r="AZ161" s="105">
        <v>7</v>
      </c>
      <c r="BA161" s="105">
        <v>3</v>
      </c>
      <c r="BB161" s="105">
        <v>15</v>
      </c>
      <c r="BC161" s="105">
        <v>3</v>
      </c>
      <c r="BD161" s="105">
        <v>19</v>
      </c>
      <c r="BE161" s="105">
        <v>32</v>
      </c>
      <c r="BF161" s="105">
        <v>18</v>
      </c>
      <c r="BG161" s="105">
        <v>43</v>
      </c>
      <c r="BH161" s="105">
        <v>41</v>
      </c>
      <c r="BI161" s="105">
        <v>28</v>
      </c>
      <c r="BJ161" s="105"/>
      <c r="BK161" s="105">
        <v>0</v>
      </c>
      <c r="BL161" s="105">
        <v>0</v>
      </c>
      <c r="BM161" s="105">
        <v>1</v>
      </c>
      <c r="BN161" s="105"/>
      <c r="BO161" s="105"/>
      <c r="BP161" s="105">
        <v>0</v>
      </c>
      <c r="BQ161" s="105">
        <v>0</v>
      </c>
      <c r="BR161" s="105"/>
      <c r="BS161" s="105">
        <v>0</v>
      </c>
      <c r="BT161" s="105">
        <v>0</v>
      </c>
      <c r="BU161" s="105">
        <v>0</v>
      </c>
      <c r="BV161" s="105">
        <v>0</v>
      </c>
      <c r="BW161" s="105">
        <v>0</v>
      </c>
      <c r="BX161" s="105">
        <v>0</v>
      </c>
      <c r="BY161" s="105">
        <v>0</v>
      </c>
      <c r="BZ161" s="139" t="str">
        <f t="shared" si="191"/>
        <v/>
      </c>
      <c r="CA161" s="139" t="str">
        <f t="shared" si="192"/>
        <v/>
      </c>
      <c r="CB161" s="140">
        <f t="shared" si="193"/>
        <v>0</v>
      </c>
      <c r="CC161" s="140">
        <f t="shared" si="210"/>
        <v>0</v>
      </c>
      <c r="CD161" s="140">
        <f t="shared" si="211"/>
        <v>0</v>
      </c>
      <c r="CE161" s="141">
        <f t="shared" si="194"/>
        <v>118</v>
      </c>
      <c r="CF161" s="141">
        <f t="shared" si="195"/>
        <v>154</v>
      </c>
      <c r="CG161" s="141">
        <f t="shared" si="196"/>
        <v>1</v>
      </c>
      <c r="CH161" s="141">
        <f t="shared" si="197"/>
        <v>0</v>
      </c>
      <c r="CI161" s="142">
        <f t="shared" si="212"/>
        <v>0</v>
      </c>
      <c r="CJ161" s="142">
        <f t="shared" si="213"/>
        <v>0</v>
      </c>
      <c r="CK161" s="143">
        <f t="shared" si="214"/>
        <v>34</v>
      </c>
      <c r="CL161" s="105">
        <f t="shared" si="215"/>
        <v>14</v>
      </c>
      <c r="CM161" s="105">
        <f t="shared" si="216"/>
        <v>21</v>
      </c>
      <c r="CN161" s="105">
        <f t="shared" si="217"/>
        <v>49</v>
      </c>
      <c r="CO161" s="105">
        <f t="shared" si="218"/>
        <v>24</v>
      </c>
      <c r="CP161" s="105">
        <f t="shared" si="219"/>
        <v>37</v>
      </c>
      <c r="CQ161" s="105">
        <f t="shared" si="220"/>
        <v>93</v>
      </c>
      <c r="CR161" s="105"/>
      <c r="CS161" s="105">
        <f t="shared" si="209"/>
        <v>1</v>
      </c>
      <c r="CT161" s="105">
        <f t="shared" si="186"/>
        <v>0</v>
      </c>
      <c r="CU161" s="105">
        <f t="shared" si="187"/>
        <v>0</v>
      </c>
      <c r="CV161" s="105">
        <f t="shared" si="188"/>
        <v>0</v>
      </c>
      <c r="CW161" s="139" t="str">
        <f t="shared" si="189"/>
        <v/>
      </c>
      <c r="CX161" s="139" t="str">
        <f t="shared" si="190"/>
        <v/>
      </c>
      <c r="CY161" s="131"/>
      <c r="CZ161" s="138" t="s">
        <v>1175</v>
      </c>
      <c r="DA161" s="138" t="s">
        <v>1175</v>
      </c>
      <c r="DB161" s="105">
        <v>3</v>
      </c>
      <c r="DC161" s="105"/>
      <c r="DD161" s="105">
        <v>1</v>
      </c>
      <c r="DE161" s="105">
        <v>12</v>
      </c>
      <c r="DF161" s="105">
        <v>699</v>
      </c>
      <c r="DG161" s="105">
        <v>39</v>
      </c>
      <c r="DH161" s="105">
        <v>472</v>
      </c>
      <c r="DI161" s="105">
        <v>261</v>
      </c>
      <c r="DJ161" s="105">
        <v>655</v>
      </c>
      <c r="DK161" s="105">
        <v>642</v>
      </c>
      <c r="DL161" s="105">
        <v>1958</v>
      </c>
      <c r="DM161" s="105">
        <v>1759</v>
      </c>
      <c r="DN161" s="105">
        <v>6</v>
      </c>
      <c r="DO161" s="105">
        <v>2</v>
      </c>
      <c r="DP161" s="105"/>
      <c r="DQ161" s="105"/>
      <c r="DR161" s="105"/>
      <c r="DS161" s="105"/>
      <c r="DT161" s="105"/>
      <c r="DU161" s="105"/>
      <c r="DV161" s="105"/>
      <c r="DW161" s="105"/>
      <c r="DX161" s="105"/>
      <c r="DY161" s="105"/>
      <c r="DZ161" s="105"/>
      <c r="EA161" s="105"/>
      <c r="EB161" s="105"/>
      <c r="EC161" s="105"/>
      <c r="ED161" s="105"/>
      <c r="EE161" s="105"/>
      <c r="EF161" s="105"/>
      <c r="EG161" s="105"/>
      <c r="EH161" s="105"/>
      <c r="EI161" s="105"/>
      <c r="EJ161" s="105"/>
      <c r="EK161" s="105"/>
      <c r="EL161" s="105"/>
      <c r="EM161" s="105"/>
      <c r="EN161" s="105"/>
      <c r="EO161" s="105"/>
      <c r="EP161" s="105"/>
      <c r="EQ161" s="105"/>
      <c r="ER161" s="105"/>
      <c r="ES161" s="105"/>
      <c r="ET161" s="105"/>
      <c r="EU161" s="105"/>
      <c r="EV161" s="105"/>
      <c r="EW161" s="105"/>
      <c r="EX161" s="105"/>
      <c r="EY161" s="105"/>
      <c r="EZ161" s="105"/>
      <c r="FA161" s="105"/>
      <c r="FB161" s="105"/>
      <c r="FC161" s="105"/>
      <c r="FD161" s="105"/>
      <c r="FE161" s="105"/>
      <c r="FF161" s="105"/>
      <c r="FG161" s="105"/>
      <c r="FH161" s="105"/>
      <c r="FI161" s="105"/>
      <c r="FJ161" s="105">
        <v>0</v>
      </c>
      <c r="FK161" s="105">
        <v>0</v>
      </c>
      <c r="FL161" s="105">
        <v>0</v>
      </c>
      <c r="FM161" s="105">
        <v>0</v>
      </c>
      <c r="FN161" s="105">
        <v>0</v>
      </c>
      <c r="FO161" s="105">
        <v>0</v>
      </c>
      <c r="FP161" s="105">
        <v>0</v>
      </c>
      <c r="FQ161" s="105">
        <v>0</v>
      </c>
      <c r="FR161" s="105">
        <v>0</v>
      </c>
      <c r="FS161" s="105">
        <v>0</v>
      </c>
      <c r="FT161" s="105">
        <v>0</v>
      </c>
      <c r="FU161" s="105">
        <v>0</v>
      </c>
      <c r="FV161" s="105">
        <v>0</v>
      </c>
      <c r="FW161" s="105" t="e">
        <v>#N/A</v>
      </c>
      <c r="FX161" s="105">
        <v>0</v>
      </c>
      <c r="FY161" s="144" t="str">
        <f t="shared" si="198"/>
        <v/>
      </c>
      <c r="FZ161" s="144" t="str">
        <f t="shared" si="199"/>
        <v/>
      </c>
      <c r="GA161" s="140">
        <f t="shared" si="200"/>
        <v>6501</v>
      </c>
      <c r="GB161" s="140">
        <v>8</v>
      </c>
      <c r="GC161" s="140">
        <v>0</v>
      </c>
      <c r="GD161" s="141">
        <f t="shared" si="201"/>
        <v>0</v>
      </c>
      <c r="GE161" s="141">
        <f t="shared" si="202"/>
        <v>0</v>
      </c>
      <c r="GF161" s="141">
        <f t="shared" si="203"/>
        <v>0</v>
      </c>
      <c r="GG161" s="141" t="e">
        <f t="shared" si="204"/>
        <v>#N/A</v>
      </c>
      <c r="GH161" s="142">
        <v>0</v>
      </c>
      <c r="GI161" s="142">
        <v>0</v>
      </c>
      <c r="GJ161" s="142">
        <v>0</v>
      </c>
      <c r="GK161" s="143">
        <v>0</v>
      </c>
      <c r="GL161" s="105">
        <v>0</v>
      </c>
      <c r="GM161" s="105">
        <v>0</v>
      </c>
      <c r="GN161" s="105">
        <v>0</v>
      </c>
      <c r="GO161" s="105" t="s">
        <v>956</v>
      </c>
      <c r="GP161" s="105" t="s">
        <v>956</v>
      </c>
      <c r="GQ161" s="105"/>
      <c r="GR161" s="105"/>
      <c r="GS161" s="105">
        <f t="shared" si="208"/>
        <v>0</v>
      </c>
      <c r="GT161" s="105">
        <f t="shared" si="206"/>
        <v>0</v>
      </c>
      <c r="GU161" s="105">
        <f t="shared" si="207"/>
        <v>0</v>
      </c>
      <c r="GV161" s="105">
        <f t="shared" si="205"/>
        <v>0</v>
      </c>
      <c r="GW161" s="139" t="str">
        <f t="shared" si="221"/>
        <v/>
      </c>
      <c r="GX161" s="139" t="str">
        <f t="shared" si="222"/>
        <v/>
      </c>
      <c r="GY161" s="147"/>
    </row>
    <row r="162" ht="15" spans="2:207">
      <c r="B162" s="138" t="s">
        <v>1029</v>
      </c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>
        <v>50</v>
      </c>
      <c r="BA162" s="105">
        <v>45</v>
      </c>
      <c r="BB162" s="105">
        <v>13</v>
      </c>
      <c r="BC162" s="105">
        <v>30</v>
      </c>
      <c r="BD162" s="105">
        <v>12</v>
      </c>
      <c r="BE162" s="105">
        <v>32</v>
      </c>
      <c r="BF162" s="105">
        <v>9</v>
      </c>
      <c r="BG162" s="105">
        <v>12</v>
      </c>
      <c r="BH162" s="105">
        <v>35</v>
      </c>
      <c r="BI162" s="105"/>
      <c r="BJ162" s="105"/>
      <c r="BK162" s="105">
        <v>0</v>
      </c>
      <c r="BL162" s="105">
        <v>0</v>
      </c>
      <c r="BM162" s="105">
        <v>0</v>
      </c>
      <c r="BN162" s="105">
        <v>0</v>
      </c>
      <c r="BO162" s="105">
        <v>0</v>
      </c>
      <c r="BP162" s="105">
        <v>0</v>
      </c>
      <c r="BQ162" s="105">
        <v>0</v>
      </c>
      <c r="BR162" s="105">
        <v>1</v>
      </c>
      <c r="BS162" s="105">
        <v>0</v>
      </c>
      <c r="BT162" s="105">
        <v>0</v>
      </c>
      <c r="BU162" s="105">
        <v>0</v>
      </c>
      <c r="BV162" s="105">
        <v>1</v>
      </c>
      <c r="BW162" s="105">
        <v>0</v>
      </c>
      <c r="BX162" s="105">
        <v>0</v>
      </c>
      <c r="BY162" s="105">
        <v>0</v>
      </c>
      <c r="BZ162" s="139" t="str">
        <f t="shared" si="191"/>
        <v/>
      </c>
      <c r="CA162" s="139" t="str">
        <f t="shared" si="192"/>
        <v/>
      </c>
      <c r="CB162" s="140">
        <f t="shared" si="193"/>
        <v>100</v>
      </c>
      <c r="CC162" s="140">
        <f t="shared" si="210"/>
        <v>0</v>
      </c>
      <c r="CD162" s="140">
        <f t="shared" si="211"/>
        <v>0</v>
      </c>
      <c r="CE162" s="141">
        <f t="shared" si="194"/>
        <v>0</v>
      </c>
      <c r="CF162" s="141">
        <f t="shared" si="195"/>
        <v>203</v>
      </c>
      <c r="CG162" s="141">
        <f t="shared" si="196"/>
        <v>2</v>
      </c>
      <c r="CH162" s="141">
        <f t="shared" si="197"/>
        <v>0</v>
      </c>
      <c r="CI162" s="142">
        <f t="shared" si="212"/>
        <v>0</v>
      </c>
      <c r="CJ162" s="142">
        <f t="shared" si="213"/>
        <v>0</v>
      </c>
      <c r="CK162" s="143">
        <f t="shared" si="214"/>
        <v>0</v>
      </c>
      <c r="CL162" s="105">
        <f t="shared" si="215"/>
        <v>0</v>
      </c>
      <c r="CM162" s="105">
        <f t="shared" si="216"/>
        <v>0</v>
      </c>
      <c r="CN162" s="105">
        <f t="shared" si="217"/>
        <v>0</v>
      </c>
      <c r="CO162" s="105">
        <f t="shared" si="218"/>
        <v>95</v>
      </c>
      <c r="CP162" s="105">
        <f t="shared" si="219"/>
        <v>55</v>
      </c>
      <c r="CQ162" s="105">
        <f t="shared" si="220"/>
        <v>53</v>
      </c>
      <c r="CR162" s="105"/>
      <c r="CS162" s="105">
        <f t="shared" si="209"/>
        <v>0</v>
      </c>
      <c r="CT162" s="105">
        <f t="shared" si="186"/>
        <v>0</v>
      </c>
      <c r="CU162" s="105">
        <f t="shared" si="187"/>
        <v>1</v>
      </c>
      <c r="CV162" s="105">
        <f t="shared" si="188"/>
        <v>1</v>
      </c>
      <c r="CW162" s="139" t="str">
        <f t="shared" si="189"/>
        <v/>
      </c>
      <c r="CX162" s="139">
        <f t="shared" si="190"/>
        <v>0</v>
      </c>
      <c r="CY162" s="131"/>
      <c r="CZ162" s="138" t="s">
        <v>1176</v>
      </c>
      <c r="DA162" s="138" t="s">
        <v>1176</v>
      </c>
      <c r="DB162" s="105"/>
      <c r="DC162" s="105"/>
      <c r="DD162" s="105"/>
      <c r="DE162" s="105"/>
      <c r="DF162" s="105"/>
      <c r="DG162" s="105">
        <v>292</v>
      </c>
      <c r="DH162" s="105">
        <v>477</v>
      </c>
      <c r="DI162" s="105">
        <v>427</v>
      </c>
      <c r="DJ162" s="105">
        <v>502</v>
      </c>
      <c r="DK162" s="105">
        <v>252</v>
      </c>
      <c r="DL162" s="105">
        <v>899</v>
      </c>
      <c r="DM162" s="105">
        <v>1225</v>
      </c>
      <c r="DN162" s="105">
        <v>12</v>
      </c>
      <c r="DO162" s="105">
        <v>4</v>
      </c>
      <c r="DP162" s="105"/>
      <c r="DQ162" s="105"/>
      <c r="DR162" s="105"/>
      <c r="DS162" s="105">
        <v>9</v>
      </c>
      <c r="DT162" s="105">
        <v>2</v>
      </c>
      <c r="DU162" s="105"/>
      <c r="DV162" s="105"/>
      <c r="DW162" s="105"/>
      <c r="DX162" s="105">
        <v>1</v>
      </c>
      <c r="DY162" s="105">
        <v>40</v>
      </c>
      <c r="DZ162" s="105"/>
      <c r="EA162" s="105">
        <v>2</v>
      </c>
      <c r="EB162" s="105"/>
      <c r="EC162" s="105">
        <v>12</v>
      </c>
      <c r="ED162" s="105">
        <v>27</v>
      </c>
      <c r="EE162" s="105"/>
      <c r="EF162" s="105">
        <v>18</v>
      </c>
      <c r="EG162" s="105"/>
      <c r="EH162" s="105">
        <v>37</v>
      </c>
      <c r="EI162" s="105"/>
      <c r="EJ162" s="105"/>
      <c r="EK162" s="105">
        <v>17</v>
      </c>
      <c r="EL162" s="105">
        <v>84</v>
      </c>
      <c r="EM162" s="105">
        <v>48</v>
      </c>
      <c r="EN162" s="105"/>
      <c r="EO162" s="105"/>
      <c r="EP162" s="105"/>
      <c r="EQ162" s="105"/>
      <c r="ER162" s="105"/>
      <c r="ES162" s="105"/>
      <c r="ET162" s="105"/>
      <c r="EU162" s="105"/>
      <c r="EV162" s="105">
        <v>20</v>
      </c>
      <c r="EW162" s="105"/>
      <c r="EX162" s="105">
        <v>3</v>
      </c>
      <c r="EY162" s="105">
        <v>22</v>
      </c>
      <c r="EZ162" s="105"/>
      <c r="FA162" s="105"/>
      <c r="FB162" s="105"/>
      <c r="FC162" s="105"/>
      <c r="FD162" s="105"/>
      <c r="FE162" s="105"/>
      <c r="FF162" s="105"/>
      <c r="FG162" s="105"/>
      <c r="FH162" s="105"/>
      <c r="FI162" s="105"/>
      <c r="FJ162" s="105">
        <v>0</v>
      </c>
      <c r="FK162" s="105">
        <v>0</v>
      </c>
      <c r="FL162" s="105">
        <v>0</v>
      </c>
      <c r="FM162" s="105">
        <v>0</v>
      </c>
      <c r="FN162" s="105">
        <v>0</v>
      </c>
      <c r="FO162" s="105">
        <v>0</v>
      </c>
      <c r="FP162" s="105">
        <v>0</v>
      </c>
      <c r="FQ162" s="105">
        <v>0</v>
      </c>
      <c r="FR162" s="105">
        <v>0</v>
      </c>
      <c r="FS162" s="105">
        <v>0</v>
      </c>
      <c r="FT162" s="105">
        <v>0</v>
      </c>
      <c r="FU162" s="105">
        <v>0</v>
      </c>
      <c r="FV162" s="105">
        <v>0</v>
      </c>
      <c r="FW162" s="105">
        <v>0</v>
      </c>
      <c r="FX162" s="105">
        <v>0</v>
      </c>
      <c r="FY162" s="144" t="str">
        <f t="shared" si="198"/>
        <v/>
      </c>
      <c r="FZ162" s="144" t="str">
        <f t="shared" si="199"/>
        <v/>
      </c>
      <c r="GA162" s="140">
        <f t="shared" si="200"/>
        <v>4074</v>
      </c>
      <c r="GB162" s="140">
        <v>68</v>
      </c>
      <c r="GC162" s="140">
        <v>113</v>
      </c>
      <c r="GD162" s="141">
        <f t="shared" si="201"/>
        <v>152</v>
      </c>
      <c r="GE162" s="141">
        <f t="shared" si="202"/>
        <v>25</v>
      </c>
      <c r="GF162" s="141">
        <f t="shared" si="203"/>
        <v>0</v>
      </c>
      <c r="GG162" s="141">
        <f t="shared" si="204"/>
        <v>0</v>
      </c>
      <c r="GH162" s="142">
        <v>39</v>
      </c>
      <c r="GI162" s="142">
        <v>55</v>
      </c>
      <c r="GJ162" s="142">
        <v>17</v>
      </c>
      <c r="GK162" s="143">
        <v>132</v>
      </c>
      <c r="GL162" s="105">
        <v>0</v>
      </c>
      <c r="GM162" s="105">
        <v>0</v>
      </c>
      <c r="GN162" s="105">
        <v>20</v>
      </c>
      <c r="GO162" s="105">
        <v>25</v>
      </c>
      <c r="GP162" s="105" t="s">
        <v>956</v>
      </c>
      <c r="GQ162" s="105"/>
      <c r="GR162" s="105"/>
      <c r="GS162" s="105">
        <f t="shared" si="208"/>
        <v>0</v>
      </c>
      <c r="GT162" s="105">
        <f t="shared" si="206"/>
        <v>0</v>
      </c>
      <c r="GU162" s="105">
        <f t="shared" si="207"/>
        <v>0</v>
      </c>
      <c r="GV162" s="105">
        <f t="shared" si="205"/>
        <v>0</v>
      </c>
      <c r="GW162" s="139" t="str">
        <f t="shared" si="221"/>
        <v/>
      </c>
      <c r="GX162" s="139" t="str">
        <f t="shared" si="222"/>
        <v/>
      </c>
      <c r="GY162" s="147"/>
    </row>
    <row r="163" ht="15" spans="2:207">
      <c r="B163" s="138" t="s">
        <v>1138</v>
      </c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>
        <v>100</v>
      </c>
      <c r="O163" s="105"/>
      <c r="P163" s="105"/>
      <c r="Q163" s="105"/>
      <c r="R163" s="105"/>
      <c r="S163" s="105"/>
      <c r="T163" s="105"/>
      <c r="U163" s="105"/>
      <c r="V163" s="105"/>
      <c r="W163" s="105">
        <v>239</v>
      </c>
      <c r="X163" s="105">
        <v>764</v>
      </c>
      <c r="Y163" s="105">
        <v>521</v>
      </c>
      <c r="Z163" s="105">
        <v>31</v>
      </c>
      <c r="AA163" s="105">
        <v>9</v>
      </c>
      <c r="AB163" s="105"/>
      <c r="AC163" s="105">
        <v>6</v>
      </c>
      <c r="AD163" s="105"/>
      <c r="AE163" s="105">
        <v>616</v>
      </c>
      <c r="AF163" s="105"/>
      <c r="AG163" s="105">
        <v>19</v>
      </c>
      <c r="AH163" s="105"/>
      <c r="AI163" s="105">
        <v>16</v>
      </c>
      <c r="AJ163" s="105">
        <v>554</v>
      </c>
      <c r="AK163" s="105">
        <v>557</v>
      </c>
      <c r="AL163" s="105"/>
      <c r="AM163" s="105">
        <v>323</v>
      </c>
      <c r="AN163" s="105">
        <v>86</v>
      </c>
      <c r="AO163" s="105">
        <v>358</v>
      </c>
      <c r="AP163" s="105">
        <v>264</v>
      </c>
      <c r="AQ163" s="105">
        <v>326</v>
      </c>
      <c r="AR163" s="105">
        <v>18</v>
      </c>
      <c r="AS163" s="105"/>
      <c r="AT163" s="105">
        <v>4</v>
      </c>
      <c r="AU163" s="105">
        <v>405</v>
      </c>
      <c r="AV163" s="105">
        <v>300</v>
      </c>
      <c r="AW163" s="105">
        <v>129</v>
      </c>
      <c r="AX163" s="105">
        <v>300</v>
      </c>
      <c r="AY163" s="105">
        <v>490</v>
      </c>
      <c r="AZ163" s="105">
        <v>116</v>
      </c>
      <c r="BA163" s="105">
        <v>307</v>
      </c>
      <c r="BB163" s="105">
        <v>25</v>
      </c>
      <c r="BC163" s="105">
        <v>92</v>
      </c>
      <c r="BD163" s="105">
        <v>210</v>
      </c>
      <c r="BE163" s="105">
        <v>108</v>
      </c>
      <c r="BF163" s="105">
        <v>51</v>
      </c>
      <c r="BG163" s="105">
        <v>51</v>
      </c>
      <c r="BH163" s="105">
        <v>33</v>
      </c>
      <c r="BI163" s="105">
        <v>9</v>
      </c>
      <c r="BJ163" s="105">
        <v>11</v>
      </c>
      <c r="BK163" s="105">
        <v>10</v>
      </c>
      <c r="BL163" s="105">
        <v>17</v>
      </c>
      <c r="BM163" s="105">
        <v>28</v>
      </c>
      <c r="BN163" s="105">
        <v>0</v>
      </c>
      <c r="BO163" s="105">
        <v>1</v>
      </c>
      <c r="BP163" s="105">
        <v>9</v>
      </c>
      <c r="BQ163" s="105">
        <v>3</v>
      </c>
      <c r="BR163" s="105">
        <v>0</v>
      </c>
      <c r="BS163" s="105">
        <v>0</v>
      </c>
      <c r="BT163" s="105">
        <v>0</v>
      </c>
      <c r="BU163" s="105">
        <v>0</v>
      </c>
      <c r="BV163" s="105">
        <v>0</v>
      </c>
      <c r="BW163" s="105">
        <v>0</v>
      </c>
      <c r="BX163" s="105">
        <v>0</v>
      </c>
      <c r="BY163" s="105">
        <v>0</v>
      </c>
      <c r="BZ163" s="139" t="str">
        <f t="shared" si="191"/>
        <v/>
      </c>
      <c r="CA163" s="139" t="str">
        <f t="shared" si="192"/>
        <v/>
      </c>
      <c r="CB163" s="140">
        <f t="shared" si="193"/>
        <v>100</v>
      </c>
      <c r="CC163" s="140">
        <f t="shared" si="210"/>
        <v>1555</v>
      </c>
      <c r="CD163" s="140">
        <f t="shared" si="211"/>
        <v>1777</v>
      </c>
      <c r="CE163" s="141">
        <f t="shared" si="194"/>
        <v>2513</v>
      </c>
      <c r="CF163" s="141">
        <f t="shared" si="195"/>
        <v>1503</v>
      </c>
      <c r="CG163" s="141">
        <f t="shared" si="196"/>
        <v>68</v>
      </c>
      <c r="CH163" s="141">
        <f t="shared" si="197"/>
        <v>0</v>
      </c>
      <c r="CI163" s="142">
        <f t="shared" si="212"/>
        <v>35</v>
      </c>
      <c r="CJ163" s="142">
        <f t="shared" si="213"/>
        <v>1111</v>
      </c>
      <c r="CK163" s="143">
        <f t="shared" si="214"/>
        <v>767</v>
      </c>
      <c r="CL163" s="105">
        <f t="shared" si="215"/>
        <v>608</v>
      </c>
      <c r="CM163" s="105">
        <f t="shared" si="216"/>
        <v>409</v>
      </c>
      <c r="CN163" s="105">
        <f t="shared" si="217"/>
        <v>729</v>
      </c>
      <c r="CO163" s="105">
        <f t="shared" si="218"/>
        <v>913</v>
      </c>
      <c r="CP163" s="105">
        <f t="shared" si="219"/>
        <v>327</v>
      </c>
      <c r="CQ163" s="105">
        <f t="shared" si="220"/>
        <v>210</v>
      </c>
      <c r="CR163" s="105">
        <f>SUM(BH163:BJ163)</f>
        <v>53</v>
      </c>
      <c r="CS163" s="105">
        <f t="shared" si="209"/>
        <v>55</v>
      </c>
      <c r="CT163" s="105">
        <f t="shared" si="186"/>
        <v>10</v>
      </c>
      <c r="CU163" s="105">
        <f t="shared" si="187"/>
        <v>3</v>
      </c>
      <c r="CV163" s="105">
        <f t="shared" si="188"/>
        <v>0</v>
      </c>
      <c r="CW163" s="139" t="str">
        <f t="shared" si="189"/>
        <v/>
      </c>
      <c r="CX163" s="139" t="str">
        <f t="shared" si="190"/>
        <v/>
      </c>
      <c r="CY163" s="131"/>
      <c r="CZ163" s="138" t="s">
        <v>329</v>
      </c>
      <c r="DA163" s="138" t="s">
        <v>329</v>
      </c>
      <c r="DB163" s="105">
        <v>60</v>
      </c>
      <c r="DC163" s="105">
        <v>50</v>
      </c>
      <c r="DD163" s="105">
        <v>84</v>
      </c>
      <c r="DE163" s="105">
        <v>100</v>
      </c>
      <c r="DF163" s="105">
        <v>261</v>
      </c>
      <c r="DG163" s="105">
        <v>9</v>
      </c>
      <c r="DH163" s="105"/>
      <c r="DI163" s="105"/>
      <c r="DJ163" s="105"/>
      <c r="DK163" s="105"/>
      <c r="DL163" s="105"/>
      <c r="DM163" s="105">
        <v>10</v>
      </c>
      <c r="DN163" s="105"/>
      <c r="DO163" s="105"/>
      <c r="DP163" s="105">
        <v>300</v>
      </c>
      <c r="DQ163" s="105">
        <v>64</v>
      </c>
      <c r="DR163" s="105">
        <v>40</v>
      </c>
      <c r="DS163" s="105">
        <v>33</v>
      </c>
      <c r="DT163" s="105">
        <v>6</v>
      </c>
      <c r="DU163" s="105">
        <v>9</v>
      </c>
      <c r="DV163" s="105">
        <v>9</v>
      </c>
      <c r="DW163" s="105">
        <v>10</v>
      </c>
      <c r="DX163" s="105">
        <v>12</v>
      </c>
      <c r="DY163" s="105">
        <v>416</v>
      </c>
      <c r="DZ163" s="105"/>
      <c r="EA163" s="105"/>
      <c r="EB163" s="105"/>
      <c r="EC163" s="105"/>
      <c r="ED163" s="105"/>
      <c r="EE163" s="105">
        <v>10</v>
      </c>
      <c r="EF163" s="105">
        <v>1</v>
      </c>
      <c r="EG163" s="105"/>
      <c r="EH163" s="105"/>
      <c r="EI163" s="105">
        <v>1</v>
      </c>
      <c r="EJ163" s="105"/>
      <c r="EK163" s="105"/>
      <c r="EL163" s="105"/>
      <c r="EM163" s="105"/>
      <c r="EN163" s="105"/>
      <c r="EO163" s="105"/>
      <c r="EP163" s="105"/>
      <c r="EQ163" s="105"/>
      <c r="ER163" s="105"/>
      <c r="ES163" s="105"/>
      <c r="ET163" s="105"/>
      <c r="EU163" s="105">
        <v>1</v>
      </c>
      <c r="EV163" s="105"/>
      <c r="EW163" s="105">
        <v>1</v>
      </c>
      <c r="EX163" s="105"/>
      <c r="EY163" s="105"/>
      <c r="EZ163" s="105"/>
      <c r="FA163" s="105"/>
      <c r="FB163" s="105"/>
      <c r="FC163" s="105"/>
      <c r="FD163" s="105"/>
      <c r="FE163" s="105"/>
      <c r="FF163" s="105"/>
      <c r="FG163" s="105"/>
      <c r="FH163" s="105"/>
      <c r="FI163" s="105"/>
      <c r="FJ163" s="105">
        <v>0</v>
      </c>
      <c r="FK163" s="105">
        <v>0</v>
      </c>
      <c r="FL163" s="105">
        <v>0</v>
      </c>
      <c r="FM163" s="105">
        <v>0</v>
      </c>
      <c r="FN163" s="105">
        <v>0</v>
      </c>
      <c r="FO163" s="105">
        <v>0</v>
      </c>
      <c r="FP163" s="105">
        <v>0</v>
      </c>
      <c r="FQ163" s="105">
        <v>0</v>
      </c>
      <c r="FR163" s="105">
        <v>0</v>
      </c>
      <c r="FS163" s="105">
        <v>0</v>
      </c>
      <c r="FT163" s="105">
        <v>0</v>
      </c>
      <c r="FU163" s="105">
        <v>0</v>
      </c>
      <c r="FV163" s="105">
        <v>0</v>
      </c>
      <c r="FW163" s="105">
        <v>0</v>
      </c>
      <c r="FX163" s="105">
        <v>0</v>
      </c>
      <c r="FY163" s="144" t="str">
        <f t="shared" si="198"/>
        <v/>
      </c>
      <c r="FZ163" s="144" t="str">
        <f t="shared" si="199"/>
        <v/>
      </c>
      <c r="GA163" s="140">
        <f t="shared" si="200"/>
        <v>574</v>
      </c>
      <c r="GB163" s="140">
        <v>899</v>
      </c>
      <c r="GC163" s="140">
        <v>12</v>
      </c>
      <c r="GD163" s="141">
        <f t="shared" si="201"/>
        <v>2</v>
      </c>
      <c r="GE163" s="141">
        <f t="shared" si="202"/>
        <v>0</v>
      </c>
      <c r="GF163" s="141">
        <f t="shared" si="203"/>
        <v>0</v>
      </c>
      <c r="GG163" s="141">
        <f t="shared" si="204"/>
        <v>0</v>
      </c>
      <c r="GH163" s="142">
        <v>10</v>
      </c>
      <c r="GI163" s="142">
        <v>1</v>
      </c>
      <c r="GJ163" s="142">
        <v>1</v>
      </c>
      <c r="GK163" s="143">
        <v>0</v>
      </c>
      <c r="GL163" s="105">
        <v>0</v>
      </c>
      <c r="GM163" s="105">
        <v>0</v>
      </c>
      <c r="GN163" s="105">
        <v>2</v>
      </c>
      <c r="GO163" s="105" t="s">
        <v>956</v>
      </c>
      <c r="GP163" s="105" t="s">
        <v>956</v>
      </c>
      <c r="GQ163" s="105"/>
      <c r="GR163" s="105"/>
      <c r="GS163" s="105">
        <f t="shared" si="208"/>
        <v>0</v>
      </c>
      <c r="GT163" s="105">
        <f t="shared" si="206"/>
        <v>0</v>
      </c>
      <c r="GU163" s="105">
        <f t="shared" si="207"/>
        <v>0</v>
      </c>
      <c r="GV163" s="105">
        <f t="shared" si="205"/>
        <v>0</v>
      </c>
      <c r="GW163" s="139" t="str">
        <f t="shared" si="221"/>
        <v/>
      </c>
      <c r="GX163" s="139" t="str">
        <f t="shared" si="222"/>
        <v/>
      </c>
      <c r="GY163" s="147"/>
    </row>
    <row r="164" ht="15" spans="2:207">
      <c r="B164" s="138" t="s">
        <v>1025</v>
      </c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>
        <v>57</v>
      </c>
      <c r="AM164" s="105">
        <v>51</v>
      </c>
      <c r="AN164" s="105">
        <v>34</v>
      </c>
      <c r="AO164" s="105">
        <v>31</v>
      </c>
      <c r="AP164" s="105">
        <v>33</v>
      </c>
      <c r="AQ164" s="105">
        <v>40</v>
      </c>
      <c r="AR164" s="105">
        <v>43</v>
      </c>
      <c r="AS164" s="105">
        <v>38</v>
      </c>
      <c r="AT164" s="105">
        <v>52</v>
      </c>
      <c r="AU164" s="105">
        <v>89</v>
      </c>
      <c r="AV164" s="105">
        <v>88</v>
      </c>
      <c r="AW164" s="105">
        <v>161</v>
      </c>
      <c r="AX164" s="105">
        <v>188</v>
      </c>
      <c r="AY164" s="105">
        <v>88</v>
      </c>
      <c r="AZ164" s="105">
        <v>47</v>
      </c>
      <c r="BA164" s="105">
        <v>238</v>
      </c>
      <c r="BB164" s="105">
        <v>149</v>
      </c>
      <c r="BC164" s="105">
        <v>129</v>
      </c>
      <c r="BD164" s="105">
        <v>110</v>
      </c>
      <c r="BE164" s="105">
        <v>254</v>
      </c>
      <c r="BF164" s="105">
        <v>206</v>
      </c>
      <c r="BG164" s="105">
        <v>44</v>
      </c>
      <c r="BH164" s="105">
        <v>31</v>
      </c>
      <c r="BI164" s="105">
        <v>88</v>
      </c>
      <c r="BJ164" s="105">
        <v>479</v>
      </c>
      <c r="BK164" s="105">
        <v>921</v>
      </c>
      <c r="BL164" s="105">
        <v>94</v>
      </c>
      <c r="BM164" s="105">
        <v>214</v>
      </c>
      <c r="BN164" s="105">
        <v>442</v>
      </c>
      <c r="BO164" s="105">
        <v>52</v>
      </c>
      <c r="BP164" s="105">
        <v>128</v>
      </c>
      <c r="BQ164" s="105">
        <v>142</v>
      </c>
      <c r="BR164" s="105">
        <v>172</v>
      </c>
      <c r="BS164" s="105">
        <v>151</v>
      </c>
      <c r="BT164" s="105">
        <v>176</v>
      </c>
      <c r="BU164" s="105">
        <v>89</v>
      </c>
      <c r="BV164" s="105">
        <v>115</v>
      </c>
      <c r="BW164" s="105">
        <v>42</v>
      </c>
      <c r="BX164" s="105">
        <v>24</v>
      </c>
      <c r="BY164" s="105">
        <v>44</v>
      </c>
      <c r="BZ164" s="139">
        <f t="shared" si="191"/>
        <v>-0.794392523364486</v>
      </c>
      <c r="CA164" s="139">
        <f t="shared" si="192"/>
        <v>0.833333333333333</v>
      </c>
      <c r="CB164" s="140">
        <f t="shared" si="193"/>
        <v>0</v>
      </c>
      <c r="CC164" s="140">
        <f t="shared" si="210"/>
        <v>0</v>
      </c>
      <c r="CD164" s="140">
        <f t="shared" si="211"/>
        <v>57</v>
      </c>
      <c r="CE164" s="141">
        <f t="shared" si="194"/>
        <v>848</v>
      </c>
      <c r="CF164" s="141">
        <f t="shared" si="195"/>
        <v>1863</v>
      </c>
      <c r="CG164" s="141">
        <f t="shared" si="196"/>
        <v>2696</v>
      </c>
      <c r="CH164" s="141">
        <f t="shared" si="197"/>
        <v>110</v>
      </c>
      <c r="CI164" s="142">
        <f t="shared" si="212"/>
        <v>0</v>
      </c>
      <c r="CJ164" s="142">
        <f t="shared" si="213"/>
        <v>57</v>
      </c>
      <c r="CK164" s="143">
        <f t="shared" si="214"/>
        <v>116</v>
      </c>
      <c r="CL164" s="105">
        <f t="shared" si="215"/>
        <v>116</v>
      </c>
      <c r="CM164" s="105">
        <f t="shared" si="216"/>
        <v>179</v>
      </c>
      <c r="CN164" s="105">
        <f t="shared" si="217"/>
        <v>437</v>
      </c>
      <c r="CO164" s="105">
        <f t="shared" si="218"/>
        <v>373</v>
      </c>
      <c r="CP164" s="105">
        <f t="shared" si="219"/>
        <v>388</v>
      </c>
      <c r="CQ164" s="105">
        <f t="shared" si="220"/>
        <v>504</v>
      </c>
      <c r="CR164" s="105">
        <f>SUM(BH164:BJ164)</f>
        <v>598</v>
      </c>
      <c r="CS164" s="105">
        <f t="shared" si="209"/>
        <v>1229</v>
      </c>
      <c r="CT164" s="105">
        <f t="shared" si="186"/>
        <v>622</v>
      </c>
      <c r="CU164" s="105">
        <f t="shared" si="187"/>
        <v>465</v>
      </c>
      <c r="CV164" s="105">
        <f t="shared" si="188"/>
        <v>380</v>
      </c>
      <c r="CW164" s="139">
        <f t="shared" si="189"/>
        <v>-0.364548494983278</v>
      </c>
      <c r="CX164" s="139">
        <f t="shared" si="190"/>
        <v>-0.182795698924731</v>
      </c>
      <c r="CY164" s="131"/>
      <c r="CZ164" s="138" t="s">
        <v>330</v>
      </c>
      <c r="DA164" s="138" t="s">
        <v>330</v>
      </c>
      <c r="DB164" s="105"/>
      <c r="DC164" s="105"/>
      <c r="DD164" s="105"/>
      <c r="DE164" s="105"/>
      <c r="DF164" s="105"/>
      <c r="DG164" s="105"/>
      <c r="DH164" s="105"/>
      <c r="DI164" s="105"/>
      <c r="DJ164" s="105"/>
      <c r="DK164" s="105"/>
      <c r="DL164" s="105"/>
      <c r="DM164" s="105"/>
      <c r="DN164" s="105"/>
      <c r="DO164" s="105"/>
      <c r="DP164" s="105"/>
      <c r="DQ164" s="105"/>
      <c r="DR164" s="105"/>
      <c r="DS164" s="105"/>
      <c r="DT164" s="105"/>
      <c r="DU164" s="105"/>
      <c r="DV164" s="105"/>
      <c r="DW164" s="105"/>
      <c r="DX164" s="105"/>
      <c r="DY164" s="105"/>
      <c r="DZ164" s="105"/>
      <c r="EA164" s="105"/>
      <c r="EB164" s="105"/>
      <c r="EC164" s="105"/>
      <c r="ED164" s="105"/>
      <c r="EE164" s="105"/>
      <c r="EF164" s="105"/>
      <c r="EG164" s="105"/>
      <c r="EH164" s="105"/>
      <c r="EI164" s="105"/>
      <c r="EJ164" s="105"/>
      <c r="EK164" s="105"/>
      <c r="EL164" s="105">
        <v>14</v>
      </c>
      <c r="EM164" s="105">
        <v>4</v>
      </c>
      <c r="EN164" s="105">
        <v>4</v>
      </c>
      <c r="EO164" s="105">
        <v>2</v>
      </c>
      <c r="EP164" s="105">
        <v>1</v>
      </c>
      <c r="EQ164" s="105"/>
      <c r="ER164" s="105"/>
      <c r="ES164" s="105"/>
      <c r="ET164" s="105"/>
      <c r="EU164" s="105"/>
      <c r="EV164" s="105"/>
      <c r="EW164" s="105"/>
      <c r="EX164" s="105"/>
      <c r="EY164" s="105"/>
      <c r="EZ164" s="105"/>
      <c r="FA164" s="105"/>
      <c r="FB164" s="105"/>
      <c r="FC164" s="105"/>
      <c r="FD164" s="105"/>
      <c r="FE164" s="105"/>
      <c r="FF164" s="105"/>
      <c r="FG164" s="105"/>
      <c r="FH164" s="105"/>
      <c r="FI164" s="105"/>
      <c r="FJ164" s="105">
        <v>0</v>
      </c>
      <c r="FK164" s="105">
        <v>0</v>
      </c>
      <c r="FL164" s="105">
        <v>0</v>
      </c>
      <c r="FM164" s="105">
        <v>0</v>
      </c>
      <c r="FN164" s="105">
        <v>0</v>
      </c>
      <c r="FO164" s="105">
        <v>0</v>
      </c>
      <c r="FP164" s="105">
        <v>0</v>
      </c>
      <c r="FQ164" s="105">
        <v>0</v>
      </c>
      <c r="FR164" s="105">
        <v>0</v>
      </c>
      <c r="FS164" s="105">
        <v>0</v>
      </c>
      <c r="FT164" s="105">
        <v>0</v>
      </c>
      <c r="FU164" s="105">
        <v>0</v>
      </c>
      <c r="FV164" s="105">
        <v>0</v>
      </c>
      <c r="FW164" s="105">
        <v>0</v>
      </c>
      <c r="FX164" s="105">
        <v>0</v>
      </c>
      <c r="FY164" s="144" t="str">
        <f t="shared" si="198"/>
        <v/>
      </c>
      <c r="FZ164" s="144" t="str">
        <f t="shared" si="199"/>
        <v/>
      </c>
      <c r="GA164" s="140">
        <f t="shared" si="200"/>
        <v>0</v>
      </c>
      <c r="GB164" s="140">
        <v>0</v>
      </c>
      <c r="GC164" s="140">
        <v>0</v>
      </c>
      <c r="GD164" s="141">
        <f t="shared" si="201"/>
        <v>25</v>
      </c>
      <c r="GE164" s="141">
        <f t="shared" si="202"/>
        <v>0</v>
      </c>
      <c r="GF164" s="141">
        <f t="shared" si="203"/>
        <v>0</v>
      </c>
      <c r="GG164" s="141">
        <f t="shared" si="204"/>
        <v>0</v>
      </c>
      <c r="GH164" s="142">
        <v>0</v>
      </c>
      <c r="GI164" s="142">
        <v>0</v>
      </c>
      <c r="GJ164" s="142">
        <v>0</v>
      </c>
      <c r="GK164" s="143">
        <v>22</v>
      </c>
      <c r="GL164" s="105">
        <v>3</v>
      </c>
      <c r="GM164" s="105">
        <v>0</v>
      </c>
      <c r="GN164" s="105">
        <v>0</v>
      </c>
      <c r="GO164" s="105" t="s">
        <v>956</v>
      </c>
      <c r="GP164" s="105" t="s">
        <v>956</v>
      </c>
      <c r="GQ164" s="105"/>
      <c r="GR164" s="105"/>
      <c r="GS164" s="105">
        <f t="shared" si="208"/>
        <v>0</v>
      </c>
      <c r="GT164" s="105">
        <f t="shared" si="206"/>
        <v>0</v>
      </c>
      <c r="GU164" s="105">
        <f t="shared" si="207"/>
        <v>0</v>
      </c>
      <c r="GV164" s="105">
        <f t="shared" si="205"/>
        <v>0</v>
      </c>
      <c r="GW164" s="139" t="str">
        <f t="shared" si="221"/>
        <v/>
      </c>
      <c r="GX164" s="139" t="str">
        <f t="shared" si="222"/>
        <v/>
      </c>
      <c r="GY164" s="147"/>
    </row>
    <row r="165" ht="15" spans="2:207">
      <c r="B165" s="145" t="s">
        <v>1141</v>
      </c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>
        <v>27</v>
      </c>
      <c r="BE165" s="105">
        <v>24</v>
      </c>
      <c r="BF165" s="105">
        <v>9</v>
      </c>
      <c r="BG165" s="105">
        <v>31</v>
      </c>
      <c r="BH165" s="105">
        <v>22</v>
      </c>
      <c r="BI165" s="105">
        <v>11</v>
      </c>
      <c r="BJ165" s="105">
        <v>5</v>
      </c>
      <c r="BK165" s="105">
        <v>9</v>
      </c>
      <c r="BL165" s="105">
        <v>2</v>
      </c>
      <c r="BM165" s="105">
        <v>19</v>
      </c>
      <c r="BN165" s="105"/>
      <c r="BO165" s="105"/>
      <c r="BP165" s="105">
        <v>58</v>
      </c>
      <c r="BQ165" s="105">
        <v>29</v>
      </c>
      <c r="BR165" s="105"/>
      <c r="BS165" s="105">
        <v>6</v>
      </c>
      <c r="BT165" s="105">
        <v>5</v>
      </c>
      <c r="BU165" s="105">
        <v>4</v>
      </c>
      <c r="BV165" s="105">
        <v>10</v>
      </c>
      <c r="BW165" s="105">
        <v>5</v>
      </c>
      <c r="BX165" s="105">
        <v>0</v>
      </c>
      <c r="BY165" s="105">
        <v>0</v>
      </c>
      <c r="BZ165" s="139" t="str">
        <f t="shared" si="191"/>
        <v/>
      </c>
      <c r="CA165" s="139" t="str">
        <f t="shared" si="192"/>
        <v/>
      </c>
      <c r="CB165" s="140">
        <f t="shared" si="193"/>
        <v>0</v>
      </c>
      <c r="CC165" s="140">
        <f t="shared" si="210"/>
        <v>0</v>
      </c>
      <c r="CD165" s="140">
        <f t="shared" si="211"/>
        <v>0</v>
      </c>
      <c r="CE165" s="141">
        <f t="shared" si="194"/>
        <v>0</v>
      </c>
      <c r="CF165" s="141">
        <f t="shared" si="195"/>
        <v>129</v>
      </c>
      <c r="CG165" s="141">
        <f t="shared" si="196"/>
        <v>142</v>
      </c>
      <c r="CH165" s="141">
        <f t="shared" si="197"/>
        <v>5</v>
      </c>
      <c r="CI165" s="142">
        <f t="shared" si="212"/>
        <v>0</v>
      </c>
      <c r="CJ165" s="142">
        <f t="shared" si="213"/>
        <v>0</v>
      </c>
      <c r="CK165" s="143">
        <f t="shared" si="214"/>
        <v>0</v>
      </c>
      <c r="CL165" s="105">
        <f t="shared" si="215"/>
        <v>0</v>
      </c>
      <c r="CM165" s="105">
        <f t="shared" si="216"/>
        <v>0</v>
      </c>
      <c r="CN165" s="105">
        <f t="shared" si="217"/>
        <v>0</v>
      </c>
      <c r="CO165" s="105" t="str">
        <f t="shared" si="218"/>
        <v/>
      </c>
      <c r="CP165" s="105">
        <f t="shared" si="219"/>
        <v>27</v>
      </c>
      <c r="CQ165" s="105">
        <f t="shared" si="220"/>
        <v>64</v>
      </c>
      <c r="CR165" s="105">
        <f>SUM(BH165:BJ165)</f>
        <v>38</v>
      </c>
      <c r="CS165" s="105">
        <f t="shared" si="209"/>
        <v>30</v>
      </c>
      <c r="CT165" s="105">
        <f t="shared" si="186"/>
        <v>58</v>
      </c>
      <c r="CU165" s="105">
        <f t="shared" si="187"/>
        <v>35</v>
      </c>
      <c r="CV165" s="105">
        <f t="shared" si="188"/>
        <v>19</v>
      </c>
      <c r="CW165" s="139">
        <f t="shared" si="189"/>
        <v>-0.5</v>
      </c>
      <c r="CX165" s="139">
        <f t="shared" si="190"/>
        <v>-0.457142857142857</v>
      </c>
      <c r="CY165" s="131"/>
      <c r="CZ165" s="138" t="s">
        <v>333</v>
      </c>
      <c r="DA165" s="138" t="s">
        <v>333</v>
      </c>
      <c r="DB165" s="105"/>
      <c r="DC165" s="105"/>
      <c r="DD165" s="105"/>
      <c r="DE165" s="105"/>
      <c r="DF165" s="105"/>
      <c r="DG165" s="105"/>
      <c r="DH165" s="105"/>
      <c r="DI165" s="105"/>
      <c r="DJ165" s="105"/>
      <c r="DK165" s="105"/>
      <c r="DL165" s="105"/>
      <c r="DM165" s="105"/>
      <c r="DN165" s="105"/>
      <c r="DO165" s="105"/>
      <c r="DP165" s="105"/>
      <c r="DQ165" s="105"/>
      <c r="DR165" s="105"/>
      <c r="DS165" s="105"/>
      <c r="DT165" s="105"/>
      <c r="DU165" s="105">
        <v>20</v>
      </c>
      <c r="DV165" s="105"/>
      <c r="DW165" s="105">
        <v>282</v>
      </c>
      <c r="DX165" s="105">
        <v>827</v>
      </c>
      <c r="DY165" s="105">
        <v>21</v>
      </c>
      <c r="DZ165" s="105">
        <v>29</v>
      </c>
      <c r="EA165" s="105">
        <v>7</v>
      </c>
      <c r="EB165" s="105">
        <v>79</v>
      </c>
      <c r="EC165" s="105">
        <v>1364</v>
      </c>
      <c r="ED165" s="105">
        <v>121</v>
      </c>
      <c r="EE165" s="105">
        <v>1187</v>
      </c>
      <c r="EF165" s="105">
        <v>1269</v>
      </c>
      <c r="EG165" s="105">
        <v>135</v>
      </c>
      <c r="EH165" s="105">
        <v>410</v>
      </c>
      <c r="EI165" s="105">
        <v>217</v>
      </c>
      <c r="EJ165" s="105">
        <v>378</v>
      </c>
      <c r="EK165" s="105">
        <v>145</v>
      </c>
      <c r="EL165" s="105">
        <v>858</v>
      </c>
      <c r="EM165" s="105">
        <v>1</v>
      </c>
      <c r="EN165" s="105"/>
      <c r="EO165" s="105"/>
      <c r="EP165" s="105">
        <v>139</v>
      </c>
      <c r="EQ165" s="105">
        <v>63</v>
      </c>
      <c r="ER165" s="105">
        <v>32</v>
      </c>
      <c r="ES165" s="105">
        <v>270</v>
      </c>
      <c r="ET165" s="105">
        <v>14</v>
      </c>
      <c r="EU165" s="105">
        <v>90</v>
      </c>
      <c r="EV165" s="105">
        <v>190</v>
      </c>
      <c r="EW165" s="105">
        <v>49</v>
      </c>
      <c r="EX165" s="105"/>
      <c r="EY165" s="105"/>
      <c r="EZ165" s="105"/>
      <c r="FA165" s="105"/>
      <c r="FB165" s="105"/>
      <c r="FC165" s="105"/>
      <c r="FD165" s="105"/>
      <c r="FE165" s="105"/>
      <c r="FF165" s="105"/>
      <c r="FG165" s="105"/>
      <c r="FH165" s="105"/>
      <c r="FI165" s="105"/>
      <c r="FJ165" s="105">
        <v>0</v>
      </c>
      <c r="FK165" s="105">
        <v>0</v>
      </c>
      <c r="FL165" s="105">
        <v>0</v>
      </c>
      <c r="FM165" s="105">
        <v>0</v>
      </c>
      <c r="FN165" s="105">
        <v>0</v>
      </c>
      <c r="FO165" s="105">
        <v>0</v>
      </c>
      <c r="FP165" s="105">
        <v>0</v>
      </c>
      <c r="FQ165" s="105">
        <v>0</v>
      </c>
      <c r="FR165" s="105">
        <v>0</v>
      </c>
      <c r="FS165" s="105">
        <v>0</v>
      </c>
      <c r="FT165" s="105">
        <v>0</v>
      </c>
      <c r="FU165" s="105">
        <v>0</v>
      </c>
      <c r="FV165" s="105">
        <v>0</v>
      </c>
      <c r="FW165" s="105">
        <v>0</v>
      </c>
      <c r="FX165" s="105">
        <v>0</v>
      </c>
      <c r="FY165" s="144" t="str">
        <f t="shared" si="198"/>
        <v/>
      </c>
      <c r="FZ165" s="144" t="str">
        <f t="shared" si="199"/>
        <v/>
      </c>
      <c r="GA165" s="140">
        <f t="shared" si="200"/>
        <v>0</v>
      </c>
      <c r="GB165" s="140">
        <v>1150</v>
      </c>
      <c r="GC165" s="140">
        <v>5341</v>
      </c>
      <c r="GD165" s="141">
        <f t="shared" si="201"/>
        <v>1706</v>
      </c>
      <c r="GE165" s="141">
        <f t="shared" si="202"/>
        <v>0</v>
      </c>
      <c r="GF165" s="141">
        <f t="shared" si="203"/>
        <v>0</v>
      </c>
      <c r="GG165" s="141">
        <f t="shared" si="204"/>
        <v>0</v>
      </c>
      <c r="GH165" s="142">
        <v>2672</v>
      </c>
      <c r="GI165" s="142">
        <v>1814</v>
      </c>
      <c r="GJ165" s="142">
        <v>740</v>
      </c>
      <c r="GK165" s="143">
        <v>859</v>
      </c>
      <c r="GL165" s="105">
        <v>202</v>
      </c>
      <c r="GM165" s="105">
        <v>316</v>
      </c>
      <c r="GN165" s="105">
        <v>329</v>
      </c>
      <c r="GO165" s="105" t="s">
        <v>956</v>
      </c>
      <c r="GP165" s="105" t="s">
        <v>956</v>
      </c>
      <c r="GQ165" s="105"/>
      <c r="GR165" s="105"/>
      <c r="GS165" s="105">
        <f t="shared" si="208"/>
        <v>0</v>
      </c>
      <c r="GT165" s="105">
        <f t="shared" si="206"/>
        <v>0</v>
      </c>
      <c r="GU165" s="105">
        <f t="shared" si="207"/>
        <v>0</v>
      </c>
      <c r="GV165" s="105">
        <f t="shared" si="205"/>
        <v>0</v>
      </c>
      <c r="GW165" s="139" t="str">
        <f t="shared" si="221"/>
        <v/>
      </c>
      <c r="GX165" s="139" t="str">
        <f t="shared" si="222"/>
        <v/>
      </c>
      <c r="GY165" s="147"/>
    </row>
    <row r="166" ht="15" spans="2:207">
      <c r="B166" s="138" t="s">
        <v>1135</v>
      </c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5"/>
      <c r="AN166" s="105">
        <v>45</v>
      </c>
      <c r="AO166" s="105">
        <v>153</v>
      </c>
      <c r="AP166" s="105">
        <v>287</v>
      </c>
      <c r="AQ166" s="105">
        <v>275</v>
      </c>
      <c r="AR166" s="105">
        <v>206</v>
      </c>
      <c r="AS166" s="105">
        <v>186</v>
      </c>
      <c r="AT166" s="105">
        <v>293</v>
      </c>
      <c r="AU166" s="105">
        <v>47</v>
      </c>
      <c r="AV166" s="105">
        <v>49</v>
      </c>
      <c r="AW166" s="105">
        <v>319</v>
      </c>
      <c r="AX166" s="105">
        <v>653</v>
      </c>
      <c r="AY166" s="105">
        <v>521</v>
      </c>
      <c r="AZ166" s="105">
        <v>216</v>
      </c>
      <c r="BA166" s="105">
        <v>256</v>
      </c>
      <c r="BB166" s="105">
        <v>9</v>
      </c>
      <c r="BC166" s="105">
        <v>91</v>
      </c>
      <c r="BD166" s="105">
        <v>100</v>
      </c>
      <c r="BE166" s="105">
        <v>4</v>
      </c>
      <c r="BF166" s="105">
        <v>2</v>
      </c>
      <c r="BG166" s="105">
        <v>65</v>
      </c>
      <c r="BH166" s="105">
        <v>19</v>
      </c>
      <c r="BI166" s="105">
        <v>12</v>
      </c>
      <c r="BJ166" s="105">
        <v>4</v>
      </c>
      <c r="BK166" s="105">
        <v>10</v>
      </c>
      <c r="BL166" s="105">
        <v>13</v>
      </c>
      <c r="BM166" s="105">
        <v>10</v>
      </c>
      <c r="BN166" s="105"/>
      <c r="BO166" s="105"/>
      <c r="BP166" s="105">
        <v>0</v>
      </c>
      <c r="BQ166" s="105">
        <v>0</v>
      </c>
      <c r="BR166" s="105"/>
      <c r="BS166" s="105">
        <v>0</v>
      </c>
      <c r="BT166" s="105">
        <v>0</v>
      </c>
      <c r="BU166" s="105">
        <v>0</v>
      </c>
      <c r="BV166" s="105">
        <v>0</v>
      </c>
      <c r="BW166" s="105">
        <v>0</v>
      </c>
      <c r="BX166" s="105">
        <v>0</v>
      </c>
      <c r="BY166" s="105">
        <v>0</v>
      </c>
      <c r="BZ166" s="139" t="str">
        <f t="shared" si="191"/>
        <v/>
      </c>
      <c r="CA166" s="139" t="str">
        <f t="shared" si="192"/>
        <v/>
      </c>
      <c r="CB166" s="140">
        <f t="shared" si="193"/>
        <v>0</v>
      </c>
      <c r="CC166" s="140">
        <f t="shared" si="210"/>
        <v>0</v>
      </c>
      <c r="CD166" s="140">
        <f t="shared" si="211"/>
        <v>0</v>
      </c>
      <c r="CE166" s="141">
        <f t="shared" si="194"/>
        <v>2513</v>
      </c>
      <c r="CF166" s="141">
        <f t="shared" si="195"/>
        <v>1299</v>
      </c>
      <c r="CG166" s="141">
        <f t="shared" si="196"/>
        <v>33</v>
      </c>
      <c r="CH166" s="141">
        <f t="shared" si="197"/>
        <v>0</v>
      </c>
      <c r="CI166" s="142">
        <f t="shared" si="212"/>
        <v>0</v>
      </c>
      <c r="CJ166" s="142">
        <f t="shared" si="213"/>
        <v>0</v>
      </c>
      <c r="CK166" s="143">
        <f t="shared" si="214"/>
        <v>198</v>
      </c>
      <c r="CL166" s="105">
        <f t="shared" si="215"/>
        <v>768</v>
      </c>
      <c r="CM166" s="105">
        <f t="shared" si="216"/>
        <v>526</v>
      </c>
      <c r="CN166" s="105">
        <f t="shared" si="217"/>
        <v>1021</v>
      </c>
      <c r="CO166" s="105">
        <f t="shared" si="218"/>
        <v>993</v>
      </c>
      <c r="CP166" s="105">
        <f t="shared" si="219"/>
        <v>200</v>
      </c>
      <c r="CQ166" s="105">
        <f t="shared" si="220"/>
        <v>71</v>
      </c>
      <c r="CR166" s="105">
        <f>SUM(BH166:BJ166)</f>
        <v>35</v>
      </c>
      <c r="CS166" s="105">
        <f t="shared" si="209"/>
        <v>33</v>
      </c>
      <c r="CT166" s="105">
        <f t="shared" si="186"/>
        <v>0</v>
      </c>
      <c r="CU166" s="105">
        <f t="shared" si="187"/>
        <v>0</v>
      </c>
      <c r="CV166" s="105">
        <f t="shared" si="188"/>
        <v>0</v>
      </c>
      <c r="CW166" s="139" t="str">
        <f t="shared" si="189"/>
        <v/>
      </c>
      <c r="CX166" s="139" t="str">
        <f t="shared" si="190"/>
        <v/>
      </c>
      <c r="CY166" s="131"/>
      <c r="CZ166" s="138" t="s">
        <v>290</v>
      </c>
      <c r="DA166" s="138" t="s">
        <v>290</v>
      </c>
      <c r="DB166" s="105"/>
      <c r="DC166" s="105"/>
      <c r="DD166" s="105"/>
      <c r="DE166" s="105"/>
      <c r="DF166" s="105"/>
      <c r="DG166" s="105"/>
      <c r="DH166" s="105"/>
      <c r="DI166" s="105"/>
      <c r="DJ166" s="105"/>
      <c r="DK166" s="105"/>
      <c r="DL166" s="105"/>
      <c r="DM166" s="105"/>
      <c r="DN166" s="105"/>
      <c r="DO166" s="105"/>
      <c r="DP166" s="105"/>
      <c r="DQ166" s="105"/>
      <c r="DR166" s="105"/>
      <c r="DS166" s="105"/>
      <c r="DT166" s="105"/>
      <c r="DU166" s="105">
        <v>10</v>
      </c>
      <c r="DV166" s="105"/>
      <c r="DW166" s="105">
        <v>157</v>
      </c>
      <c r="DX166" s="105">
        <v>193</v>
      </c>
      <c r="DY166" s="105">
        <v>299</v>
      </c>
      <c r="DZ166" s="105">
        <v>38</v>
      </c>
      <c r="EA166" s="105">
        <v>9</v>
      </c>
      <c r="EB166" s="105">
        <v>83</v>
      </c>
      <c r="EC166" s="105">
        <v>2068</v>
      </c>
      <c r="ED166" s="105">
        <v>65</v>
      </c>
      <c r="EE166" s="105">
        <v>39</v>
      </c>
      <c r="EF166" s="105">
        <v>36</v>
      </c>
      <c r="EG166" s="105">
        <v>923</v>
      </c>
      <c r="EH166" s="105">
        <v>1015</v>
      </c>
      <c r="EI166" s="105"/>
      <c r="EJ166" s="105">
        <v>321</v>
      </c>
      <c r="EK166" s="105">
        <v>486</v>
      </c>
      <c r="EL166" s="105"/>
      <c r="EM166" s="105">
        <v>639</v>
      </c>
      <c r="EN166" s="105">
        <v>1</v>
      </c>
      <c r="EO166" s="105">
        <v>1</v>
      </c>
      <c r="EP166" s="105"/>
      <c r="EQ166" s="105">
        <v>1</v>
      </c>
      <c r="ER166" s="105"/>
      <c r="ES166" s="105"/>
      <c r="ET166" s="105"/>
      <c r="EU166" s="105"/>
      <c r="EV166" s="105"/>
      <c r="EW166" s="105"/>
      <c r="EX166" s="105"/>
      <c r="EY166" s="105"/>
      <c r="EZ166" s="105"/>
      <c r="FA166" s="105"/>
      <c r="FB166" s="105"/>
      <c r="FC166" s="105"/>
      <c r="FD166" s="105"/>
      <c r="FE166" s="105"/>
      <c r="FF166" s="105"/>
      <c r="FG166" s="105"/>
      <c r="FH166" s="105"/>
      <c r="FI166" s="105"/>
      <c r="FJ166" s="105">
        <v>0</v>
      </c>
      <c r="FK166" s="105">
        <v>0</v>
      </c>
      <c r="FL166" s="105">
        <v>0</v>
      </c>
      <c r="FM166" s="105">
        <v>0</v>
      </c>
      <c r="FN166" s="105">
        <v>0</v>
      </c>
      <c r="FO166" s="105">
        <v>0</v>
      </c>
      <c r="FP166" s="105">
        <v>0</v>
      </c>
      <c r="FQ166" s="105">
        <v>0</v>
      </c>
      <c r="FR166" s="105">
        <v>0</v>
      </c>
      <c r="FS166" s="105">
        <v>0</v>
      </c>
      <c r="FT166" s="105">
        <v>0</v>
      </c>
      <c r="FU166" s="105">
        <v>0</v>
      </c>
      <c r="FV166" s="105">
        <v>0</v>
      </c>
      <c r="FW166" s="105">
        <v>0</v>
      </c>
      <c r="FX166" s="105">
        <v>0</v>
      </c>
      <c r="FY166" s="144" t="str">
        <f t="shared" si="198"/>
        <v/>
      </c>
      <c r="FZ166" s="144" t="str">
        <f t="shared" si="199"/>
        <v/>
      </c>
      <c r="GA166" s="140">
        <f t="shared" si="200"/>
        <v>0</v>
      </c>
      <c r="GB166" s="140">
        <v>659</v>
      </c>
      <c r="GC166" s="140">
        <v>5083</v>
      </c>
      <c r="GD166" s="141">
        <f t="shared" si="201"/>
        <v>642</v>
      </c>
      <c r="GE166" s="141">
        <f t="shared" si="202"/>
        <v>0</v>
      </c>
      <c r="GF166" s="141">
        <f t="shared" si="203"/>
        <v>0</v>
      </c>
      <c r="GG166" s="141">
        <f t="shared" si="204"/>
        <v>0</v>
      </c>
      <c r="GH166" s="142">
        <v>2172</v>
      </c>
      <c r="GI166" s="142">
        <v>1974</v>
      </c>
      <c r="GJ166" s="142">
        <v>807</v>
      </c>
      <c r="GK166" s="143">
        <v>640</v>
      </c>
      <c r="GL166" s="105">
        <v>2</v>
      </c>
      <c r="GM166" s="105">
        <v>0</v>
      </c>
      <c r="GN166" s="105">
        <v>0</v>
      </c>
      <c r="GO166" s="105" t="s">
        <v>956</v>
      </c>
      <c r="GP166" s="105" t="s">
        <v>956</v>
      </c>
      <c r="GQ166" s="105"/>
      <c r="GR166" s="105"/>
      <c r="GS166" s="105">
        <f t="shared" si="208"/>
        <v>0</v>
      </c>
      <c r="GT166" s="105">
        <f t="shared" si="206"/>
        <v>0</v>
      </c>
      <c r="GU166" s="105">
        <f t="shared" si="207"/>
        <v>0</v>
      </c>
      <c r="GV166" s="105">
        <f t="shared" si="205"/>
        <v>0</v>
      </c>
      <c r="GW166" s="139" t="str">
        <f t="shared" si="221"/>
        <v/>
      </c>
      <c r="GX166" s="139" t="str">
        <f t="shared" si="222"/>
        <v/>
      </c>
      <c r="GY166" s="147"/>
    </row>
    <row r="167" ht="15" spans="2:207">
      <c r="B167" s="138" t="s">
        <v>1058</v>
      </c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>
        <v>1119</v>
      </c>
      <c r="AR167" s="105">
        <v>685</v>
      </c>
      <c r="AS167" s="105">
        <v>668</v>
      </c>
      <c r="AT167" s="105">
        <v>595</v>
      </c>
      <c r="AU167" s="105">
        <v>1511</v>
      </c>
      <c r="AV167" s="105">
        <v>1395</v>
      </c>
      <c r="AW167" s="105">
        <v>2323</v>
      </c>
      <c r="AX167" s="105">
        <v>363</v>
      </c>
      <c r="AY167" s="105">
        <v>1302</v>
      </c>
      <c r="AZ167" s="105">
        <v>575</v>
      </c>
      <c r="BA167" s="105">
        <v>996</v>
      </c>
      <c r="BB167" s="105">
        <v>932</v>
      </c>
      <c r="BC167" s="105">
        <v>595</v>
      </c>
      <c r="BD167" s="105">
        <v>1313</v>
      </c>
      <c r="BE167" s="105">
        <v>1049</v>
      </c>
      <c r="BF167" s="105">
        <v>1007</v>
      </c>
      <c r="BG167" s="105">
        <v>1354</v>
      </c>
      <c r="BH167" s="105">
        <v>17</v>
      </c>
      <c r="BI167" s="105"/>
      <c r="BJ167" s="105"/>
      <c r="BK167" s="105">
        <v>0</v>
      </c>
      <c r="BL167" s="105">
        <v>0</v>
      </c>
      <c r="BM167" s="105">
        <v>803</v>
      </c>
      <c r="BN167" s="105"/>
      <c r="BO167" s="105"/>
      <c r="BP167" s="105">
        <v>0</v>
      </c>
      <c r="BQ167" s="105">
        <v>0</v>
      </c>
      <c r="BR167" s="105"/>
      <c r="BS167" s="105">
        <v>0</v>
      </c>
      <c r="BT167" s="105">
        <v>0</v>
      </c>
      <c r="BU167" s="105">
        <v>0</v>
      </c>
      <c r="BV167" s="105">
        <v>0</v>
      </c>
      <c r="BW167" s="105">
        <v>0</v>
      </c>
      <c r="BX167" s="105" t="e">
        <v>#N/A</v>
      </c>
      <c r="BY167" s="105"/>
      <c r="BZ167" s="139" t="str">
        <f t="shared" si="191"/>
        <v/>
      </c>
      <c r="CA167" s="139" t="str">
        <f t="shared" si="192"/>
        <v/>
      </c>
      <c r="CB167" s="140">
        <f t="shared" si="193"/>
        <v>0</v>
      </c>
      <c r="CC167" s="140">
        <f t="shared" si="210"/>
        <v>0</v>
      </c>
      <c r="CD167" s="140">
        <f t="shared" si="211"/>
        <v>0</v>
      </c>
      <c r="CE167" s="141">
        <f t="shared" si="194"/>
        <v>8659</v>
      </c>
      <c r="CF167" s="141">
        <f t="shared" si="195"/>
        <v>9123</v>
      </c>
      <c r="CG167" s="141">
        <f t="shared" si="196"/>
        <v>803</v>
      </c>
      <c r="CH167" s="141" t="e">
        <f t="shared" si="197"/>
        <v>#N/A</v>
      </c>
      <c r="CI167" s="142">
        <f t="shared" si="212"/>
        <v>0</v>
      </c>
      <c r="CJ167" s="142">
        <f t="shared" si="213"/>
        <v>0</v>
      </c>
      <c r="CK167" s="143">
        <f t="shared" si="214"/>
        <v>0</v>
      </c>
      <c r="CL167" s="105">
        <f t="shared" si="215"/>
        <v>1804</v>
      </c>
      <c r="CM167" s="105">
        <f t="shared" si="216"/>
        <v>2774</v>
      </c>
      <c r="CN167" s="105">
        <f t="shared" si="217"/>
        <v>4081</v>
      </c>
      <c r="CO167" s="105">
        <f t="shared" si="218"/>
        <v>2873</v>
      </c>
      <c r="CP167" s="105">
        <f t="shared" si="219"/>
        <v>2840</v>
      </c>
      <c r="CQ167" s="105">
        <f t="shared" si="220"/>
        <v>3410</v>
      </c>
      <c r="CR167" s="105"/>
      <c r="CS167" s="105">
        <f t="shared" si="209"/>
        <v>803</v>
      </c>
      <c r="CT167" s="105">
        <f t="shared" si="186"/>
        <v>0</v>
      </c>
      <c r="CU167" s="105">
        <f t="shared" si="187"/>
        <v>0</v>
      </c>
      <c r="CV167" s="105">
        <f t="shared" si="188"/>
        <v>0</v>
      </c>
      <c r="CW167" s="139" t="str">
        <f t="shared" si="189"/>
        <v/>
      </c>
      <c r="CX167" s="139" t="str">
        <f t="shared" si="190"/>
        <v/>
      </c>
      <c r="CY167" s="131"/>
      <c r="CZ167" s="138" t="s">
        <v>335</v>
      </c>
      <c r="DA167" s="138" t="s">
        <v>335</v>
      </c>
      <c r="DB167" s="105"/>
      <c r="DC167" s="105"/>
      <c r="DD167" s="105"/>
      <c r="DE167" s="105"/>
      <c r="DF167" s="105"/>
      <c r="DG167" s="105"/>
      <c r="DH167" s="105"/>
      <c r="DI167" s="105"/>
      <c r="DJ167" s="105"/>
      <c r="DK167" s="105"/>
      <c r="DL167" s="105"/>
      <c r="DM167" s="105"/>
      <c r="DN167" s="105"/>
      <c r="DO167" s="105"/>
      <c r="DP167" s="105"/>
      <c r="DQ167" s="105"/>
      <c r="DR167" s="105"/>
      <c r="DS167" s="105"/>
      <c r="DT167" s="105"/>
      <c r="DU167" s="105">
        <v>1124</v>
      </c>
      <c r="DV167" s="105">
        <v>1161</v>
      </c>
      <c r="DW167" s="105">
        <v>417</v>
      </c>
      <c r="DX167" s="105">
        <v>321</v>
      </c>
      <c r="DY167" s="105">
        <v>3872</v>
      </c>
      <c r="DZ167" s="105">
        <v>27</v>
      </c>
      <c r="EA167" s="105">
        <v>2</v>
      </c>
      <c r="EB167" s="105">
        <v>8</v>
      </c>
      <c r="EC167" s="105">
        <v>86</v>
      </c>
      <c r="ED167" s="105">
        <v>28</v>
      </c>
      <c r="EE167" s="105">
        <v>1365</v>
      </c>
      <c r="EF167" s="105">
        <v>72</v>
      </c>
      <c r="EG167" s="105"/>
      <c r="EH167" s="105">
        <v>43</v>
      </c>
      <c r="EI167" s="105">
        <v>131</v>
      </c>
      <c r="EJ167" s="105">
        <v>228</v>
      </c>
      <c r="EK167" s="105">
        <v>517</v>
      </c>
      <c r="EL167" s="105">
        <v>2</v>
      </c>
      <c r="EM167" s="105">
        <v>31</v>
      </c>
      <c r="EN167" s="105">
        <v>45</v>
      </c>
      <c r="EO167" s="105">
        <v>2</v>
      </c>
      <c r="EP167" s="105">
        <v>210</v>
      </c>
      <c r="EQ167" s="105">
        <v>43</v>
      </c>
      <c r="ER167" s="105">
        <v>11</v>
      </c>
      <c r="ES167" s="105">
        <v>747</v>
      </c>
      <c r="ET167" s="105">
        <v>716</v>
      </c>
      <c r="EU167" s="105">
        <v>301</v>
      </c>
      <c r="EV167" s="105">
        <v>33</v>
      </c>
      <c r="EW167" s="105"/>
      <c r="EX167" s="105"/>
      <c r="EY167" s="105"/>
      <c r="EZ167" s="105"/>
      <c r="FA167" s="105"/>
      <c r="FB167" s="105"/>
      <c r="FC167" s="105"/>
      <c r="FD167" s="105"/>
      <c r="FE167" s="105"/>
      <c r="FF167" s="105"/>
      <c r="FG167" s="105"/>
      <c r="FH167" s="105"/>
      <c r="FI167" s="105"/>
      <c r="FJ167" s="105">
        <v>0</v>
      </c>
      <c r="FK167" s="105">
        <v>0</v>
      </c>
      <c r="FL167" s="105">
        <v>0</v>
      </c>
      <c r="FM167" s="105">
        <v>0</v>
      </c>
      <c r="FN167" s="105">
        <v>0</v>
      </c>
      <c r="FO167" s="105">
        <v>0</v>
      </c>
      <c r="FP167" s="105">
        <v>0</v>
      </c>
      <c r="FQ167" s="105">
        <v>0</v>
      </c>
      <c r="FR167" s="105">
        <v>0</v>
      </c>
      <c r="FS167" s="105">
        <v>0</v>
      </c>
      <c r="FT167" s="105">
        <v>0</v>
      </c>
      <c r="FU167" s="105">
        <v>0</v>
      </c>
      <c r="FV167" s="105">
        <v>0</v>
      </c>
      <c r="FW167" s="105">
        <v>0</v>
      </c>
      <c r="FX167" s="105">
        <v>0</v>
      </c>
      <c r="FY167" s="144" t="str">
        <f t="shared" si="198"/>
        <v/>
      </c>
      <c r="FZ167" s="144" t="str">
        <f t="shared" si="199"/>
        <v/>
      </c>
      <c r="GA167" s="140">
        <f t="shared" si="200"/>
        <v>0</v>
      </c>
      <c r="GB167" s="140">
        <v>6895</v>
      </c>
      <c r="GC167" s="140">
        <v>2507</v>
      </c>
      <c r="GD167" s="141">
        <f t="shared" si="201"/>
        <v>2141</v>
      </c>
      <c r="GE167" s="141">
        <f t="shared" si="202"/>
        <v>0</v>
      </c>
      <c r="GF167" s="141">
        <f t="shared" si="203"/>
        <v>0</v>
      </c>
      <c r="GG167" s="141">
        <f t="shared" si="204"/>
        <v>0</v>
      </c>
      <c r="GH167" s="142">
        <v>1479</v>
      </c>
      <c r="GI167" s="142">
        <v>115</v>
      </c>
      <c r="GJ167" s="142">
        <v>876</v>
      </c>
      <c r="GK167" s="143">
        <v>78</v>
      </c>
      <c r="GL167" s="105">
        <v>255</v>
      </c>
      <c r="GM167" s="105">
        <v>1474</v>
      </c>
      <c r="GN167" s="105">
        <v>334</v>
      </c>
      <c r="GO167" s="105" t="s">
        <v>956</v>
      </c>
      <c r="GP167" s="105" t="s">
        <v>956</v>
      </c>
      <c r="GQ167" s="105"/>
      <c r="GR167" s="105"/>
      <c r="GS167" s="105">
        <f t="shared" si="208"/>
        <v>0</v>
      </c>
      <c r="GT167" s="105">
        <f t="shared" si="206"/>
        <v>0</v>
      </c>
      <c r="GU167" s="105">
        <f t="shared" si="207"/>
        <v>0</v>
      </c>
      <c r="GV167" s="105">
        <f t="shared" si="205"/>
        <v>0</v>
      </c>
      <c r="GW167" s="139" t="str">
        <f t="shared" si="221"/>
        <v/>
      </c>
      <c r="GX167" s="139" t="str">
        <f t="shared" si="222"/>
        <v/>
      </c>
      <c r="GY167" s="147"/>
    </row>
    <row r="168" ht="15" spans="2:207">
      <c r="B168" s="145" t="s">
        <v>980</v>
      </c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>
        <v>1313</v>
      </c>
      <c r="BE168" s="105">
        <v>1049</v>
      </c>
      <c r="BF168" s="105">
        <v>1007</v>
      </c>
      <c r="BG168" s="105">
        <v>1354</v>
      </c>
      <c r="BH168" s="105">
        <v>17</v>
      </c>
      <c r="BI168" s="105"/>
      <c r="BJ168" s="105"/>
      <c r="BK168" s="105">
        <v>0</v>
      </c>
      <c r="BL168" s="105">
        <v>0</v>
      </c>
      <c r="BM168" s="105">
        <v>803</v>
      </c>
      <c r="BN168" s="105"/>
      <c r="BO168" s="105"/>
      <c r="BP168" s="105">
        <v>544</v>
      </c>
      <c r="BQ168" s="105">
        <v>846</v>
      </c>
      <c r="BR168" s="105"/>
      <c r="BS168" s="105">
        <v>1349</v>
      </c>
      <c r="BT168" s="105">
        <v>934</v>
      </c>
      <c r="BU168" s="105">
        <v>2035</v>
      </c>
      <c r="BV168" s="105">
        <v>1050</v>
      </c>
      <c r="BW168" s="105">
        <v>1602</v>
      </c>
      <c r="BX168" s="105">
        <v>861</v>
      </c>
      <c r="BY168" s="105">
        <v>984</v>
      </c>
      <c r="BZ168" s="139">
        <f t="shared" si="191"/>
        <v>0.225404732254047</v>
      </c>
      <c r="CA168" s="139">
        <f t="shared" si="192"/>
        <v>0.142857142857143</v>
      </c>
      <c r="CB168" s="140">
        <f t="shared" si="193"/>
        <v>0</v>
      </c>
      <c r="CC168" s="140">
        <f t="shared" si="210"/>
        <v>0</v>
      </c>
      <c r="CD168" s="140">
        <f t="shared" si="211"/>
        <v>0</v>
      </c>
      <c r="CE168" s="141">
        <f t="shared" si="194"/>
        <v>0</v>
      </c>
      <c r="CF168" s="141">
        <f t="shared" si="195"/>
        <v>4723</v>
      </c>
      <c r="CG168" s="141">
        <f t="shared" si="196"/>
        <v>7561</v>
      </c>
      <c r="CH168" s="141">
        <f t="shared" si="197"/>
        <v>3447</v>
      </c>
      <c r="CI168" s="142">
        <f t="shared" si="212"/>
        <v>0</v>
      </c>
      <c r="CJ168" s="142">
        <f t="shared" si="213"/>
        <v>0</v>
      </c>
      <c r="CK168" s="143">
        <f t="shared" si="214"/>
        <v>0</v>
      </c>
      <c r="CL168" s="105">
        <f t="shared" si="215"/>
        <v>0</v>
      </c>
      <c r="CM168" s="105">
        <f t="shared" si="216"/>
        <v>0</v>
      </c>
      <c r="CN168" s="105">
        <f t="shared" si="217"/>
        <v>0</v>
      </c>
      <c r="CO168" s="105" t="str">
        <f t="shared" si="218"/>
        <v/>
      </c>
      <c r="CP168" s="105">
        <f t="shared" si="219"/>
        <v>1313</v>
      </c>
      <c r="CQ168" s="105">
        <f t="shared" si="220"/>
        <v>3410</v>
      </c>
      <c r="CR168" s="105"/>
      <c r="CS168" s="105">
        <f t="shared" si="209"/>
        <v>803</v>
      </c>
      <c r="CT168" s="105">
        <f t="shared" si="186"/>
        <v>544</v>
      </c>
      <c r="CU168" s="105">
        <f t="shared" si="187"/>
        <v>2195</v>
      </c>
      <c r="CV168" s="105">
        <f t="shared" si="188"/>
        <v>4019</v>
      </c>
      <c r="CW168" s="139" t="str">
        <f t="shared" si="189"/>
        <v/>
      </c>
      <c r="CX168" s="139">
        <f t="shared" si="190"/>
        <v>0.830979498861048</v>
      </c>
      <c r="CY168" s="131"/>
      <c r="CZ168" s="138" t="s">
        <v>336</v>
      </c>
      <c r="DA168" s="138" t="s">
        <v>336</v>
      </c>
      <c r="DB168" s="105"/>
      <c r="DC168" s="105"/>
      <c r="DD168" s="105">
        <v>30</v>
      </c>
      <c r="DE168" s="105">
        <v>29</v>
      </c>
      <c r="DF168" s="105">
        <v>77</v>
      </c>
      <c r="DG168" s="105">
        <v>146</v>
      </c>
      <c r="DH168" s="105"/>
      <c r="DI168" s="105"/>
      <c r="DJ168" s="105"/>
      <c r="DK168" s="105"/>
      <c r="DL168" s="105"/>
      <c r="DM168" s="105">
        <v>41</v>
      </c>
      <c r="DN168" s="105">
        <v>599</v>
      </c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105"/>
      <c r="FG168" s="105"/>
      <c r="FH168" s="105"/>
      <c r="FI168" s="105"/>
      <c r="FJ168" s="105">
        <v>0</v>
      </c>
      <c r="FK168" s="105">
        <v>0</v>
      </c>
      <c r="FL168" s="105">
        <v>0</v>
      </c>
      <c r="FM168" s="105">
        <v>0</v>
      </c>
      <c r="FN168" s="105">
        <v>0</v>
      </c>
      <c r="FO168" s="105">
        <v>0</v>
      </c>
      <c r="FP168" s="105">
        <v>0</v>
      </c>
      <c r="FQ168" s="105">
        <v>0</v>
      </c>
      <c r="FR168" s="105">
        <v>0</v>
      </c>
      <c r="FS168" s="105">
        <v>0</v>
      </c>
      <c r="FT168" s="105">
        <v>0</v>
      </c>
      <c r="FU168" s="105">
        <v>0</v>
      </c>
      <c r="FV168" s="105">
        <v>0</v>
      </c>
      <c r="FW168" s="105" t="e">
        <v>#N/A</v>
      </c>
      <c r="FX168" s="105">
        <v>0</v>
      </c>
      <c r="FY168" s="144" t="str">
        <f t="shared" si="198"/>
        <v/>
      </c>
      <c r="FZ168" s="144" t="str">
        <f t="shared" si="199"/>
        <v/>
      </c>
      <c r="GA168" s="140">
        <f t="shared" si="200"/>
        <v>323</v>
      </c>
      <c r="GB168" s="140">
        <v>599</v>
      </c>
      <c r="GC168" s="140">
        <v>0</v>
      </c>
      <c r="GD168" s="141">
        <f t="shared" si="201"/>
        <v>0</v>
      </c>
      <c r="GE168" s="141">
        <f t="shared" si="202"/>
        <v>0</v>
      </c>
      <c r="GF168" s="141">
        <f t="shared" si="203"/>
        <v>0</v>
      </c>
      <c r="GG168" s="141" t="e">
        <f t="shared" si="204"/>
        <v>#N/A</v>
      </c>
      <c r="GH168" s="142">
        <v>0</v>
      </c>
      <c r="GI168" s="142">
        <v>0</v>
      </c>
      <c r="GJ168" s="142">
        <v>0</v>
      </c>
      <c r="GK168" s="143">
        <v>0</v>
      </c>
      <c r="GL168" s="105">
        <v>0</v>
      </c>
      <c r="GM168" s="105">
        <v>0</v>
      </c>
      <c r="GN168" s="105">
        <v>0</v>
      </c>
      <c r="GO168" s="105" t="s">
        <v>956</v>
      </c>
      <c r="GP168" s="105" t="s">
        <v>956</v>
      </c>
      <c r="GQ168" s="105"/>
      <c r="GR168" s="105"/>
      <c r="GS168" s="105">
        <f t="shared" ref="GS168:GS199" si="224">SUM(FJ168:FL168)</f>
        <v>0</v>
      </c>
      <c r="GT168" s="105">
        <f t="shared" si="206"/>
        <v>0</v>
      </c>
      <c r="GU168" s="105">
        <f t="shared" si="207"/>
        <v>0</v>
      </c>
      <c r="GV168" s="105">
        <f t="shared" si="205"/>
        <v>0</v>
      </c>
      <c r="GW168" s="139" t="str">
        <f t="shared" si="221"/>
        <v/>
      </c>
      <c r="GX168" s="139" t="str">
        <f t="shared" si="222"/>
        <v/>
      </c>
      <c r="GY168" s="147"/>
    </row>
    <row r="169" ht="15" spans="2:207">
      <c r="B169" s="138" t="s">
        <v>1146</v>
      </c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>
        <v>141</v>
      </c>
      <c r="AH169" s="105"/>
      <c r="AI169" s="105">
        <v>97</v>
      </c>
      <c r="AJ169" s="105">
        <v>152</v>
      </c>
      <c r="AK169" s="105">
        <v>194</v>
      </c>
      <c r="AL169" s="105">
        <v>319</v>
      </c>
      <c r="AM169" s="105">
        <v>118</v>
      </c>
      <c r="AN169" s="105">
        <v>106</v>
      </c>
      <c r="AO169" s="105">
        <v>172</v>
      </c>
      <c r="AP169" s="105">
        <v>62</v>
      </c>
      <c r="AQ169" s="105">
        <v>422</v>
      </c>
      <c r="AR169" s="105">
        <v>135</v>
      </c>
      <c r="AS169" s="105">
        <v>197</v>
      </c>
      <c r="AT169" s="105">
        <v>117</v>
      </c>
      <c r="AU169" s="105">
        <v>1245</v>
      </c>
      <c r="AV169" s="105">
        <v>154</v>
      </c>
      <c r="AW169" s="105">
        <v>108</v>
      </c>
      <c r="AX169" s="105">
        <v>59</v>
      </c>
      <c r="AY169" s="105">
        <v>18</v>
      </c>
      <c r="AZ169" s="105">
        <v>63</v>
      </c>
      <c r="BA169" s="105">
        <v>64</v>
      </c>
      <c r="BB169" s="105">
        <v>42</v>
      </c>
      <c r="BC169" s="105">
        <v>123</v>
      </c>
      <c r="BD169" s="105">
        <v>204</v>
      </c>
      <c r="BE169" s="105">
        <v>52</v>
      </c>
      <c r="BF169" s="105">
        <v>41</v>
      </c>
      <c r="BG169" s="105">
        <v>1</v>
      </c>
      <c r="BH169" s="105">
        <v>13</v>
      </c>
      <c r="BI169" s="105">
        <v>1</v>
      </c>
      <c r="BJ169" s="105"/>
      <c r="BK169" s="105">
        <v>0</v>
      </c>
      <c r="BL169" s="105">
        <v>0</v>
      </c>
      <c r="BM169" s="105">
        <v>12</v>
      </c>
      <c r="BN169" s="105"/>
      <c r="BO169" s="105"/>
      <c r="BP169" s="105">
        <v>0</v>
      </c>
      <c r="BQ169" s="105">
        <v>0</v>
      </c>
      <c r="BR169" s="105"/>
      <c r="BS169" s="105">
        <v>0</v>
      </c>
      <c r="BT169" s="105">
        <v>0</v>
      </c>
      <c r="BU169" s="105">
        <v>0</v>
      </c>
      <c r="BV169" s="105">
        <v>0</v>
      </c>
      <c r="BW169" s="105">
        <v>0</v>
      </c>
      <c r="BX169" s="105">
        <v>0</v>
      </c>
      <c r="BY169" s="105">
        <v>0</v>
      </c>
      <c r="BZ169" s="139" t="str">
        <f t="shared" si="191"/>
        <v/>
      </c>
      <c r="CA169" s="139" t="str">
        <f t="shared" si="192"/>
        <v/>
      </c>
      <c r="CB169" s="140">
        <f t="shared" si="193"/>
        <v>2546</v>
      </c>
      <c r="CC169" s="140">
        <f t="shared" si="210"/>
        <v>0</v>
      </c>
      <c r="CD169" s="140">
        <f t="shared" si="211"/>
        <v>903</v>
      </c>
      <c r="CE169" s="141">
        <f t="shared" si="194"/>
        <v>2895</v>
      </c>
      <c r="CF169" s="141">
        <f t="shared" si="195"/>
        <v>608</v>
      </c>
      <c r="CG169" s="141">
        <f t="shared" si="196"/>
        <v>12</v>
      </c>
      <c r="CH169" s="141">
        <f t="shared" si="197"/>
        <v>0</v>
      </c>
      <c r="CI169" s="142">
        <f t="shared" si="212"/>
        <v>238</v>
      </c>
      <c r="CJ169" s="142">
        <f t="shared" si="213"/>
        <v>665</v>
      </c>
      <c r="CK169" s="143">
        <f t="shared" si="214"/>
        <v>396</v>
      </c>
      <c r="CL169" s="105">
        <f t="shared" si="215"/>
        <v>619</v>
      </c>
      <c r="CM169" s="105">
        <f t="shared" si="216"/>
        <v>1559</v>
      </c>
      <c r="CN169" s="105">
        <f t="shared" si="217"/>
        <v>321</v>
      </c>
      <c r="CO169" s="105">
        <f t="shared" si="218"/>
        <v>145</v>
      </c>
      <c r="CP169" s="105">
        <f t="shared" si="219"/>
        <v>369</v>
      </c>
      <c r="CQ169" s="105">
        <f t="shared" si="220"/>
        <v>94</v>
      </c>
      <c r="CR169" s="105"/>
      <c r="CS169" s="105">
        <f t="shared" si="209"/>
        <v>12</v>
      </c>
      <c r="CT169" s="105">
        <f t="shared" si="186"/>
        <v>0</v>
      </c>
      <c r="CU169" s="105">
        <f t="shared" si="187"/>
        <v>0</v>
      </c>
      <c r="CV169" s="105">
        <f t="shared" si="188"/>
        <v>0</v>
      </c>
      <c r="CW169" s="139" t="str">
        <f t="shared" si="189"/>
        <v/>
      </c>
      <c r="CX169" s="139" t="str">
        <f t="shared" si="190"/>
        <v/>
      </c>
      <c r="CY169" s="131"/>
      <c r="CZ169" s="138" t="s">
        <v>337</v>
      </c>
      <c r="DA169" s="138" t="s">
        <v>337</v>
      </c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>
        <v>1022</v>
      </c>
      <c r="DL169" s="105">
        <v>1185</v>
      </c>
      <c r="DM169" s="105">
        <v>1005</v>
      </c>
      <c r="DN169" s="105">
        <v>334</v>
      </c>
      <c r="DO169" s="105">
        <v>140</v>
      </c>
      <c r="DP169" s="105">
        <v>171</v>
      </c>
      <c r="DQ169" s="105">
        <v>174</v>
      </c>
      <c r="DR169" s="105">
        <v>128</v>
      </c>
      <c r="DS169" s="105">
        <v>129</v>
      </c>
      <c r="DT169" s="105">
        <v>80</v>
      </c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105"/>
      <c r="FG169" s="105"/>
      <c r="FH169" s="105"/>
      <c r="FI169" s="105"/>
      <c r="FJ169" s="105">
        <v>0</v>
      </c>
      <c r="FK169" s="105">
        <v>0</v>
      </c>
      <c r="FL169" s="105">
        <v>0</v>
      </c>
      <c r="FM169" s="105">
        <v>0</v>
      </c>
      <c r="FN169" s="105">
        <v>0</v>
      </c>
      <c r="FO169" s="105">
        <v>0</v>
      </c>
      <c r="FP169" s="105">
        <v>0</v>
      </c>
      <c r="FQ169" s="105">
        <v>0</v>
      </c>
      <c r="FR169" s="105">
        <v>0</v>
      </c>
      <c r="FS169" s="105">
        <v>0</v>
      </c>
      <c r="FT169" s="105">
        <v>0</v>
      </c>
      <c r="FU169" s="105">
        <v>0</v>
      </c>
      <c r="FV169" s="105">
        <v>0</v>
      </c>
      <c r="FW169" s="105" t="e">
        <v>#N/A</v>
      </c>
      <c r="FX169" s="105">
        <v>0</v>
      </c>
      <c r="FY169" s="144" t="str">
        <f t="shared" si="198"/>
        <v/>
      </c>
      <c r="FZ169" s="144" t="str">
        <f t="shared" si="199"/>
        <v/>
      </c>
      <c r="GA169" s="140">
        <f t="shared" si="200"/>
        <v>3212</v>
      </c>
      <c r="GB169" s="140">
        <v>1156</v>
      </c>
      <c r="GC169" s="140">
        <v>0</v>
      </c>
      <c r="GD169" s="141">
        <f t="shared" si="201"/>
        <v>0</v>
      </c>
      <c r="GE169" s="141">
        <f t="shared" si="202"/>
        <v>0</v>
      </c>
      <c r="GF169" s="141">
        <f t="shared" si="203"/>
        <v>0</v>
      </c>
      <c r="GG169" s="141" t="e">
        <f t="shared" si="204"/>
        <v>#N/A</v>
      </c>
      <c r="GH169" s="142">
        <v>0</v>
      </c>
      <c r="GI169" s="142">
        <v>0</v>
      </c>
      <c r="GJ169" s="142">
        <v>0</v>
      </c>
      <c r="GK169" s="143">
        <v>0</v>
      </c>
      <c r="GL169" s="105">
        <v>0</v>
      </c>
      <c r="GM169" s="105">
        <v>0</v>
      </c>
      <c r="GN169" s="105">
        <v>0</v>
      </c>
      <c r="GO169" s="105" t="s">
        <v>956</v>
      </c>
      <c r="GP169" s="105" t="s">
        <v>956</v>
      </c>
      <c r="GQ169" s="105"/>
      <c r="GR169" s="105"/>
      <c r="GS169" s="105">
        <f t="shared" si="224"/>
        <v>0</v>
      </c>
      <c r="GT169" s="105">
        <f t="shared" si="206"/>
        <v>0</v>
      </c>
      <c r="GU169" s="105">
        <f t="shared" si="207"/>
        <v>0</v>
      </c>
      <c r="GV169" s="105">
        <f t="shared" si="205"/>
        <v>0</v>
      </c>
      <c r="GW169" s="139" t="str">
        <f t="shared" si="221"/>
        <v/>
      </c>
      <c r="GX169" s="139" t="str">
        <f t="shared" si="222"/>
        <v/>
      </c>
      <c r="GY169" s="147"/>
    </row>
    <row r="170" ht="15" spans="2:207">
      <c r="B170" s="138" t="s">
        <v>1129</v>
      </c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>
        <v>2546</v>
      </c>
      <c r="O170" s="105">
        <v>204</v>
      </c>
      <c r="P170" s="105">
        <v>16</v>
      </c>
      <c r="Q170" s="105">
        <v>183</v>
      </c>
      <c r="R170" s="105">
        <v>496</v>
      </c>
      <c r="S170" s="105">
        <v>1143</v>
      </c>
      <c r="T170" s="105">
        <v>1010</v>
      </c>
      <c r="U170" s="105">
        <v>338</v>
      </c>
      <c r="V170" s="105">
        <v>110</v>
      </c>
      <c r="W170" s="105">
        <v>230</v>
      </c>
      <c r="X170" s="105">
        <v>969</v>
      </c>
      <c r="Y170" s="105">
        <v>180</v>
      </c>
      <c r="Z170" s="105">
        <v>459</v>
      </c>
      <c r="AA170" s="105">
        <v>354</v>
      </c>
      <c r="AB170" s="105">
        <v>20</v>
      </c>
      <c r="AC170" s="105">
        <v>106</v>
      </c>
      <c r="AD170" s="105">
        <v>210</v>
      </c>
      <c r="AE170" s="105">
        <v>524</v>
      </c>
      <c r="AF170" s="105">
        <v>657</v>
      </c>
      <c r="AG170" s="105">
        <v>352</v>
      </c>
      <c r="AH170" s="105">
        <v>213</v>
      </c>
      <c r="AI170" s="105">
        <v>128</v>
      </c>
      <c r="AJ170" s="105">
        <v>152</v>
      </c>
      <c r="AK170" s="105">
        <v>212</v>
      </c>
      <c r="AL170" s="105">
        <v>433</v>
      </c>
      <c r="AM170" s="105">
        <v>151</v>
      </c>
      <c r="AN170" s="105">
        <v>74</v>
      </c>
      <c r="AO170" s="105">
        <v>176</v>
      </c>
      <c r="AP170" s="105">
        <v>329</v>
      </c>
      <c r="AQ170" s="105">
        <v>106</v>
      </c>
      <c r="AR170" s="105">
        <v>251</v>
      </c>
      <c r="AS170" s="105">
        <v>295</v>
      </c>
      <c r="AT170" s="105">
        <v>323</v>
      </c>
      <c r="AU170" s="105">
        <v>497</v>
      </c>
      <c r="AV170" s="105">
        <v>111</v>
      </c>
      <c r="AW170" s="105">
        <v>731</v>
      </c>
      <c r="AX170" s="105">
        <v>579</v>
      </c>
      <c r="AY170" s="105">
        <v>566</v>
      </c>
      <c r="AZ170" s="105">
        <v>466</v>
      </c>
      <c r="BA170" s="105">
        <v>1005</v>
      </c>
      <c r="BB170" s="105">
        <v>404</v>
      </c>
      <c r="BC170" s="105">
        <v>763</v>
      </c>
      <c r="BD170" s="105">
        <v>357</v>
      </c>
      <c r="BE170" s="105">
        <v>150</v>
      </c>
      <c r="BF170" s="105">
        <v>170</v>
      </c>
      <c r="BG170" s="105">
        <v>139</v>
      </c>
      <c r="BH170" s="105">
        <v>12</v>
      </c>
      <c r="BI170" s="105">
        <v>127</v>
      </c>
      <c r="BJ170" s="105">
        <v>690</v>
      </c>
      <c r="BK170" s="105">
        <v>139</v>
      </c>
      <c r="BL170" s="105">
        <v>18</v>
      </c>
      <c r="BM170" s="105">
        <v>9</v>
      </c>
      <c r="BN170" s="105"/>
      <c r="BO170" s="105"/>
      <c r="BP170" s="105">
        <v>19</v>
      </c>
      <c r="BQ170" s="105">
        <v>23</v>
      </c>
      <c r="BR170" s="105"/>
      <c r="BS170" s="105">
        <v>117</v>
      </c>
      <c r="BT170" s="105">
        <v>333</v>
      </c>
      <c r="BU170" s="105">
        <v>475</v>
      </c>
      <c r="BV170" s="105">
        <v>405</v>
      </c>
      <c r="BW170" s="105">
        <v>163</v>
      </c>
      <c r="BX170" s="105">
        <v>57</v>
      </c>
      <c r="BY170" s="105">
        <v>108</v>
      </c>
      <c r="BZ170" s="139">
        <f t="shared" si="191"/>
        <v>11</v>
      </c>
      <c r="CA170" s="139">
        <f t="shared" si="192"/>
        <v>0.894736842105263</v>
      </c>
      <c r="CB170" s="140">
        <f t="shared" si="193"/>
        <v>2546</v>
      </c>
      <c r="CC170" s="140">
        <f t="shared" si="210"/>
        <v>5338</v>
      </c>
      <c r="CD170" s="140">
        <f t="shared" si="211"/>
        <v>3361</v>
      </c>
      <c r="CE170" s="141">
        <f t="shared" si="194"/>
        <v>3623</v>
      </c>
      <c r="CF170" s="141">
        <f t="shared" si="195"/>
        <v>4849</v>
      </c>
      <c r="CG170" s="141">
        <f t="shared" si="196"/>
        <v>1538</v>
      </c>
      <c r="CH170" s="141">
        <f t="shared" si="197"/>
        <v>328</v>
      </c>
      <c r="CI170" s="142">
        <f t="shared" si="212"/>
        <v>693</v>
      </c>
      <c r="CJ170" s="142">
        <f t="shared" si="213"/>
        <v>797</v>
      </c>
      <c r="CK170" s="143">
        <f t="shared" si="214"/>
        <v>401</v>
      </c>
      <c r="CL170" s="105">
        <f t="shared" si="215"/>
        <v>686</v>
      </c>
      <c r="CM170" s="105">
        <f t="shared" si="216"/>
        <v>1115</v>
      </c>
      <c r="CN170" s="105">
        <f t="shared" si="217"/>
        <v>1421</v>
      </c>
      <c r="CO170" s="105">
        <f t="shared" si="218"/>
        <v>2037</v>
      </c>
      <c r="CP170" s="105">
        <f t="shared" si="219"/>
        <v>1524</v>
      </c>
      <c r="CQ170" s="105">
        <f t="shared" si="220"/>
        <v>459</v>
      </c>
      <c r="CR170" s="105">
        <f>SUM(BH170:BJ170)</f>
        <v>829</v>
      </c>
      <c r="CS170" s="105">
        <f t="shared" si="209"/>
        <v>166</v>
      </c>
      <c r="CT170" s="105">
        <f t="shared" si="186"/>
        <v>19</v>
      </c>
      <c r="CU170" s="105">
        <f t="shared" si="187"/>
        <v>140</v>
      </c>
      <c r="CV170" s="105">
        <f t="shared" si="188"/>
        <v>1213</v>
      </c>
      <c r="CW170" s="139">
        <f t="shared" si="189"/>
        <v>0.463208685162847</v>
      </c>
      <c r="CX170" s="139">
        <f t="shared" si="190"/>
        <v>7.66428571428571</v>
      </c>
      <c r="CY170" s="131"/>
      <c r="CZ170" s="138" t="s">
        <v>1177</v>
      </c>
      <c r="DA170" s="138" t="s">
        <v>1177</v>
      </c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>
        <v>204</v>
      </c>
      <c r="DY170" s="105">
        <v>408</v>
      </c>
      <c r="DZ170" s="105">
        <v>81</v>
      </c>
      <c r="EA170" s="105">
        <v>4</v>
      </c>
      <c r="EB170" s="105">
        <v>72</v>
      </c>
      <c r="EC170" s="105">
        <v>32</v>
      </c>
      <c r="ED170" s="105">
        <v>87</v>
      </c>
      <c r="EE170" s="105">
        <v>64</v>
      </c>
      <c r="EF170" s="105">
        <v>31</v>
      </c>
      <c r="EG170" s="105">
        <v>9</v>
      </c>
      <c r="EH170" s="105">
        <v>29</v>
      </c>
      <c r="EI170" s="105">
        <v>54</v>
      </c>
      <c r="EJ170" s="105">
        <v>32</v>
      </c>
      <c r="EK170" s="105">
        <v>83</v>
      </c>
      <c r="EL170" s="105">
        <v>11</v>
      </c>
      <c r="EM170" s="105">
        <v>4</v>
      </c>
      <c r="EN170" s="105">
        <v>12</v>
      </c>
      <c r="EO170" s="105">
        <v>29</v>
      </c>
      <c r="EP170" s="105">
        <v>29</v>
      </c>
      <c r="EQ170" s="105">
        <v>437</v>
      </c>
      <c r="ER170" s="105">
        <v>2</v>
      </c>
      <c r="ES170" s="105">
        <v>71</v>
      </c>
      <c r="ET170" s="105">
        <v>7</v>
      </c>
      <c r="EU170" s="105"/>
      <c r="EV170" s="105">
        <v>1</v>
      </c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105"/>
      <c r="FG170" s="105"/>
      <c r="FH170" s="105"/>
      <c r="FI170" s="105"/>
      <c r="FJ170" s="105">
        <v>0</v>
      </c>
      <c r="FK170" s="105">
        <v>0</v>
      </c>
      <c r="FL170" s="105">
        <v>0</v>
      </c>
      <c r="FM170" s="105">
        <v>0</v>
      </c>
      <c r="FN170" s="105">
        <v>0</v>
      </c>
      <c r="FO170" s="105">
        <v>0</v>
      </c>
      <c r="FP170" s="105">
        <v>0</v>
      </c>
      <c r="FQ170" s="105">
        <v>0</v>
      </c>
      <c r="FR170" s="105">
        <v>0</v>
      </c>
      <c r="FS170" s="105">
        <v>0</v>
      </c>
      <c r="FT170" s="105">
        <v>0</v>
      </c>
      <c r="FU170" s="105">
        <v>0</v>
      </c>
      <c r="FV170" s="105">
        <v>0</v>
      </c>
      <c r="FW170" s="105">
        <v>0</v>
      </c>
      <c r="FX170" s="105">
        <v>0</v>
      </c>
      <c r="FY170" s="144" t="str">
        <f t="shared" si="198"/>
        <v/>
      </c>
      <c r="FZ170" s="144" t="str">
        <f t="shared" si="199"/>
        <v/>
      </c>
      <c r="GA170" s="140">
        <f t="shared" si="200"/>
        <v>0</v>
      </c>
      <c r="GB170" s="140">
        <v>612</v>
      </c>
      <c r="GC170" s="140">
        <v>578</v>
      </c>
      <c r="GD170" s="141">
        <f t="shared" si="201"/>
        <v>603</v>
      </c>
      <c r="GE170" s="141">
        <f t="shared" si="202"/>
        <v>0</v>
      </c>
      <c r="GF170" s="141">
        <f t="shared" si="203"/>
        <v>0</v>
      </c>
      <c r="GG170" s="141">
        <f t="shared" si="204"/>
        <v>0</v>
      </c>
      <c r="GH170" s="142">
        <v>183</v>
      </c>
      <c r="GI170" s="142">
        <v>69</v>
      </c>
      <c r="GJ170" s="142">
        <v>169</v>
      </c>
      <c r="GK170" s="143">
        <v>27</v>
      </c>
      <c r="GL170" s="105">
        <v>495</v>
      </c>
      <c r="GM170" s="105">
        <v>80</v>
      </c>
      <c r="GN170" s="105">
        <v>1</v>
      </c>
      <c r="GO170" s="105" t="s">
        <v>956</v>
      </c>
      <c r="GP170" s="105" t="s">
        <v>956</v>
      </c>
      <c r="GQ170" s="105"/>
      <c r="GR170" s="105"/>
      <c r="GS170" s="105">
        <f t="shared" si="224"/>
        <v>0</v>
      </c>
      <c r="GT170" s="105">
        <f t="shared" si="206"/>
        <v>0</v>
      </c>
      <c r="GU170" s="105">
        <f t="shared" si="207"/>
        <v>0</v>
      </c>
      <c r="GV170" s="105">
        <f t="shared" si="205"/>
        <v>0</v>
      </c>
      <c r="GW170" s="139" t="str">
        <f t="shared" si="221"/>
        <v/>
      </c>
      <c r="GX170" s="139" t="str">
        <f t="shared" si="222"/>
        <v/>
      </c>
      <c r="GY170" s="147"/>
    </row>
    <row r="171" ht="15" spans="2:207">
      <c r="B171" s="138" t="s">
        <v>227</v>
      </c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>
        <v>785</v>
      </c>
      <c r="Z171" s="105">
        <v>1049</v>
      </c>
      <c r="AA171" s="105"/>
      <c r="AB171" s="105">
        <v>10</v>
      </c>
      <c r="AC171" s="105">
        <v>165</v>
      </c>
      <c r="AD171" s="105">
        <v>179</v>
      </c>
      <c r="AE171" s="105">
        <v>247</v>
      </c>
      <c r="AF171" s="105">
        <v>540</v>
      </c>
      <c r="AG171" s="105">
        <v>288</v>
      </c>
      <c r="AH171" s="105">
        <v>342</v>
      </c>
      <c r="AI171" s="105">
        <v>426</v>
      </c>
      <c r="AJ171" s="105">
        <v>248</v>
      </c>
      <c r="AK171" s="105">
        <v>630</v>
      </c>
      <c r="AL171" s="105">
        <v>373</v>
      </c>
      <c r="AM171" s="105">
        <v>386</v>
      </c>
      <c r="AN171" s="105">
        <v>219</v>
      </c>
      <c r="AO171" s="105">
        <v>449</v>
      </c>
      <c r="AP171" s="105">
        <v>864</v>
      </c>
      <c r="AQ171" s="105">
        <v>493</v>
      </c>
      <c r="AR171" s="105">
        <v>206</v>
      </c>
      <c r="AS171" s="105">
        <v>105</v>
      </c>
      <c r="AT171" s="105">
        <v>359</v>
      </c>
      <c r="AU171" s="105">
        <v>571</v>
      </c>
      <c r="AV171" s="105">
        <v>94</v>
      </c>
      <c r="AW171" s="105">
        <v>3</v>
      </c>
      <c r="AX171" s="105">
        <v>66</v>
      </c>
      <c r="AY171" s="105">
        <v>319</v>
      </c>
      <c r="AZ171" s="105">
        <v>121</v>
      </c>
      <c r="BA171" s="105">
        <v>212</v>
      </c>
      <c r="BB171" s="105">
        <v>149</v>
      </c>
      <c r="BC171" s="105">
        <v>282</v>
      </c>
      <c r="BD171" s="105">
        <v>315</v>
      </c>
      <c r="BE171" s="105">
        <v>340</v>
      </c>
      <c r="BF171" s="105">
        <v>98</v>
      </c>
      <c r="BG171" s="105">
        <v>60</v>
      </c>
      <c r="BH171" s="105">
        <v>10</v>
      </c>
      <c r="BI171" s="105">
        <v>13</v>
      </c>
      <c r="BJ171" s="105"/>
      <c r="BK171" s="105">
        <v>0</v>
      </c>
      <c r="BL171" s="105">
        <v>0</v>
      </c>
      <c r="BM171" s="105">
        <v>22</v>
      </c>
      <c r="BN171" s="105"/>
      <c r="BO171" s="105"/>
      <c r="BP171" s="105">
        <v>28</v>
      </c>
      <c r="BQ171" s="105">
        <v>24</v>
      </c>
      <c r="BR171" s="105"/>
      <c r="BS171" s="105">
        <v>0</v>
      </c>
      <c r="BT171" s="105">
        <v>0</v>
      </c>
      <c r="BU171" s="105">
        <v>0</v>
      </c>
      <c r="BV171" s="105">
        <v>0</v>
      </c>
      <c r="BW171" s="105">
        <v>3</v>
      </c>
      <c r="BX171" s="105">
        <v>0</v>
      </c>
      <c r="BY171" s="105">
        <v>1</v>
      </c>
      <c r="BZ171" s="139">
        <f t="shared" si="191"/>
        <v>-0.954545454545455</v>
      </c>
      <c r="CA171" s="139" t="str">
        <f t="shared" si="192"/>
        <v/>
      </c>
      <c r="CB171" s="140">
        <f t="shared" si="193"/>
        <v>0</v>
      </c>
      <c r="CC171" s="140">
        <f t="shared" si="210"/>
        <v>1834</v>
      </c>
      <c r="CD171" s="140">
        <f t="shared" si="211"/>
        <v>3448</v>
      </c>
      <c r="CE171" s="141">
        <f t="shared" si="194"/>
        <v>3815</v>
      </c>
      <c r="CF171" s="141">
        <f t="shared" si="195"/>
        <v>1896</v>
      </c>
      <c r="CG171" s="141">
        <f t="shared" si="196"/>
        <v>74</v>
      </c>
      <c r="CH171" s="141">
        <f t="shared" si="197"/>
        <v>4</v>
      </c>
      <c r="CI171" s="142">
        <f t="shared" si="212"/>
        <v>1056</v>
      </c>
      <c r="CJ171" s="142">
        <f t="shared" si="213"/>
        <v>1251</v>
      </c>
      <c r="CK171" s="143">
        <f t="shared" si="214"/>
        <v>1054</v>
      </c>
      <c r="CL171" s="105">
        <f t="shared" si="215"/>
        <v>1563</v>
      </c>
      <c r="CM171" s="105">
        <f t="shared" si="216"/>
        <v>1035</v>
      </c>
      <c r="CN171" s="105">
        <f t="shared" si="217"/>
        <v>163</v>
      </c>
      <c r="CO171" s="105">
        <f t="shared" si="218"/>
        <v>652</v>
      </c>
      <c r="CP171" s="105">
        <f t="shared" si="219"/>
        <v>746</v>
      </c>
      <c r="CQ171" s="105">
        <f t="shared" si="220"/>
        <v>498</v>
      </c>
      <c r="CR171" s="105"/>
      <c r="CS171" s="105">
        <f t="shared" si="209"/>
        <v>22</v>
      </c>
      <c r="CT171" s="105">
        <f t="shared" si="186"/>
        <v>28</v>
      </c>
      <c r="CU171" s="105">
        <f t="shared" si="187"/>
        <v>24</v>
      </c>
      <c r="CV171" s="105">
        <f t="shared" si="188"/>
        <v>0</v>
      </c>
      <c r="CW171" s="139" t="str">
        <f t="shared" si="189"/>
        <v/>
      </c>
      <c r="CX171" s="139" t="str">
        <f t="shared" si="190"/>
        <v/>
      </c>
      <c r="CY171" s="131"/>
      <c r="CZ171" s="138" t="s">
        <v>1178</v>
      </c>
      <c r="DA171" s="138" t="s">
        <v>1178</v>
      </c>
      <c r="DB171" s="105">
        <v>80</v>
      </c>
      <c r="DC171" s="105">
        <v>601</v>
      </c>
      <c r="DD171" s="105">
        <v>901</v>
      </c>
      <c r="DE171" s="105">
        <v>3760</v>
      </c>
      <c r="DF171" s="105">
        <v>4310</v>
      </c>
      <c r="DG171" s="105">
        <v>873</v>
      </c>
      <c r="DH171" s="105">
        <v>602</v>
      </c>
      <c r="DI171" s="105">
        <v>745</v>
      </c>
      <c r="DJ171" s="105">
        <v>1043</v>
      </c>
      <c r="DK171" s="105">
        <v>3126</v>
      </c>
      <c r="DL171" s="105">
        <v>5155</v>
      </c>
      <c r="DM171" s="105">
        <v>4692</v>
      </c>
      <c r="DN171" s="105">
        <v>8312</v>
      </c>
      <c r="DO171" s="105">
        <v>1011</v>
      </c>
      <c r="DP171" s="105">
        <v>961</v>
      </c>
      <c r="DQ171" s="105">
        <v>1488</v>
      </c>
      <c r="DR171" s="105">
        <v>546</v>
      </c>
      <c r="DS171" s="105">
        <v>4556</v>
      </c>
      <c r="DT171" s="105">
        <v>6328</v>
      </c>
      <c r="DU171" s="105">
        <v>8698</v>
      </c>
      <c r="DV171" s="105">
        <v>5353</v>
      </c>
      <c r="DW171" s="105">
        <v>4636</v>
      </c>
      <c r="DX171" s="105">
        <v>9809</v>
      </c>
      <c r="DY171" s="105">
        <v>8352</v>
      </c>
      <c r="DZ171" s="105">
        <v>1417</v>
      </c>
      <c r="EA171" s="105">
        <v>335</v>
      </c>
      <c r="EB171" s="105">
        <v>1557</v>
      </c>
      <c r="EC171" s="105">
        <v>2042</v>
      </c>
      <c r="ED171" s="105">
        <v>1063</v>
      </c>
      <c r="EE171" s="105">
        <v>1872</v>
      </c>
      <c r="EF171" s="105">
        <v>266</v>
      </c>
      <c r="EG171" s="105">
        <v>716</v>
      </c>
      <c r="EH171" s="105">
        <v>1551</v>
      </c>
      <c r="EI171" s="105">
        <v>2184</v>
      </c>
      <c r="EJ171" s="105">
        <v>4490</v>
      </c>
      <c r="EK171" s="105">
        <v>3651</v>
      </c>
      <c r="EL171" s="105">
        <v>478</v>
      </c>
      <c r="EM171" s="105">
        <v>217</v>
      </c>
      <c r="EN171" s="105">
        <v>534</v>
      </c>
      <c r="EO171" s="105">
        <v>257</v>
      </c>
      <c r="EP171" s="105">
        <v>152</v>
      </c>
      <c r="EQ171" s="105">
        <v>230</v>
      </c>
      <c r="ER171" s="105">
        <v>330</v>
      </c>
      <c r="ES171" s="105">
        <v>664</v>
      </c>
      <c r="ET171" s="105">
        <v>499</v>
      </c>
      <c r="EU171" s="105">
        <v>198</v>
      </c>
      <c r="EV171" s="105">
        <v>952</v>
      </c>
      <c r="EW171" s="105">
        <v>9</v>
      </c>
      <c r="EX171" s="105"/>
      <c r="EY171" s="105"/>
      <c r="EZ171" s="105"/>
      <c r="FA171" s="105"/>
      <c r="FB171" s="105"/>
      <c r="FC171" s="105"/>
      <c r="FD171" s="105"/>
      <c r="FE171" s="105"/>
      <c r="FF171" s="105"/>
      <c r="FG171" s="105"/>
      <c r="FH171" s="105"/>
      <c r="FI171" s="105"/>
      <c r="FJ171" s="105">
        <v>0</v>
      </c>
      <c r="FK171" s="105">
        <v>0</v>
      </c>
      <c r="FL171" s="105">
        <v>0</v>
      </c>
      <c r="FM171" s="105">
        <v>0</v>
      </c>
      <c r="FN171" s="105">
        <v>0</v>
      </c>
      <c r="FO171" s="105">
        <v>0</v>
      </c>
      <c r="FP171" s="105">
        <v>0</v>
      </c>
      <c r="FQ171" s="105">
        <v>0</v>
      </c>
      <c r="FR171" s="105">
        <v>0</v>
      </c>
      <c r="FS171" s="105">
        <v>0</v>
      </c>
      <c r="FT171" s="105">
        <v>0</v>
      </c>
      <c r="FU171" s="105">
        <v>0</v>
      </c>
      <c r="FV171" s="105">
        <v>0</v>
      </c>
      <c r="FW171" s="105">
        <v>0</v>
      </c>
      <c r="FX171" s="105">
        <v>0</v>
      </c>
      <c r="FY171" s="144" t="str">
        <f t="shared" si="198"/>
        <v/>
      </c>
      <c r="FZ171" s="144" t="str">
        <f t="shared" si="199"/>
        <v/>
      </c>
      <c r="GA171" s="140">
        <f t="shared" si="200"/>
        <v>25888</v>
      </c>
      <c r="GB171" s="140">
        <v>60050</v>
      </c>
      <c r="GC171" s="140">
        <v>21144</v>
      </c>
      <c r="GD171" s="141">
        <f t="shared" si="201"/>
        <v>4520</v>
      </c>
      <c r="GE171" s="141">
        <f t="shared" si="202"/>
        <v>0</v>
      </c>
      <c r="GF171" s="141">
        <f t="shared" si="203"/>
        <v>0</v>
      </c>
      <c r="GG171" s="141">
        <f t="shared" si="204"/>
        <v>0</v>
      </c>
      <c r="GH171" s="142">
        <v>4977</v>
      </c>
      <c r="GI171" s="142">
        <v>2533</v>
      </c>
      <c r="GJ171" s="142">
        <v>10325</v>
      </c>
      <c r="GK171" s="143">
        <v>1229</v>
      </c>
      <c r="GL171" s="105">
        <v>639</v>
      </c>
      <c r="GM171" s="105">
        <v>1493</v>
      </c>
      <c r="GN171" s="105">
        <v>1159</v>
      </c>
      <c r="GO171" s="105" t="s">
        <v>956</v>
      </c>
      <c r="GP171" s="105" t="s">
        <v>956</v>
      </c>
      <c r="GQ171" s="105"/>
      <c r="GR171" s="105"/>
      <c r="GS171" s="105">
        <f t="shared" si="224"/>
        <v>0</v>
      </c>
      <c r="GT171" s="105">
        <f t="shared" si="206"/>
        <v>0</v>
      </c>
      <c r="GU171" s="105">
        <f t="shared" si="207"/>
        <v>0</v>
      </c>
      <c r="GV171" s="105">
        <f t="shared" si="205"/>
        <v>0</v>
      </c>
      <c r="GW171" s="139" t="str">
        <f t="shared" si="221"/>
        <v/>
      </c>
      <c r="GX171" s="139" t="str">
        <f t="shared" si="222"/>
        <v/>
      </c>
      <c r="GY171" s="147"/>
    </row>
    <row r="172" ht="15" spans="2:207">
      <c r="B172" s="138" t="s">
        <v>1142</v>
      </c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>
        <v>79</v>
      </c>
      <c r="BA172" s="105">
        <v>105</v>
      </c>
      <c r="BB172" s="105">
        <v>161</v>
      </c>
      <c r="BC172" s="105">
        <v>93</v>
      </c>
      <c r="BD172" s="105">
        <v>54</v>
      </c>
      <c r="BE172" s="105">
        <v>54</v>
      </c>
      <c r="BF172" s="105">
        <v>61</v>
      </c>
      <c r="BG172" s="105">
        <v>26</v>
      </c>
      <c r="BH172" s="105">
        <v>10</v>
      </c>
      <c r="BI172" s="105">
        <v>5</v>
      </c>
      <c r="BJ172" s="105">
        <v>3</v>
      </c>
      <c r="BK172" s="105">
        <v>5</v>
      </c>
      <c r="BL172" s="105">
        <v>2</v>
      </c>
      <c r="BM172" s="105">
        <v>171</v>
      </c>
      <c r="BN172" s="105">
        <v>0</v>
      </c>
      <c r="BO172" s="105">
        <v>0</v>
      </c>
      <c r="BP172" s="105">
        <v>6</v>
      </c>
      <c r="BQ172" s="105">
        <v>0</v>
      </c>
      <c r="BR172" s="105">
        <v>0</v>
      </c>
      <c r="BS172" s="105">
        <v>0</v>
      </c>
      <c r="BT172" s="105">
        <v>0</v>
      </c>
      <c r="BU172" s="105">
        <v>0</v>
      </c>
      <c r="BV172" s="105">
        <v>0</v>
      </c>
      <c r="BW172" s="105">
        <v>0</v>
      </c>
      <c r="BX172" s="105">
        <v>0</v>
      </c>
      <c r="BY172" s="105">
        <v>0</v>
      </c>
      <c r="BZ172" s="139" t="str">
        <f t="shared" si="191"/>
        <v/>
      </c>
      <c r="CA172" s="139" t="str">
        <f t="shared" si="192"/>
        <v/>
      </c>
      <c r="CB172" s="140">
        <f t="shared" si="193"/>
        <v>0</v>
      </c>
      <c r="CC172" s="140">
        <f t="shared" si="210"/>
        <v>0</v>
      </c>
      <c r="CD172" s="140">
        <f t="shared" si="211"/>
        <v>0</v>
      </c>
      <c r="CE172" s="141">
        <f t="shared" si="194"/>
        <v>0</v>
      </c>
      <c r="CF172" s="141">
        <f t="shared" si="195"/>
        <v>651</v>
      </c>
      <c r="CG172" s="141">
        <f t="shared" si="196"/>
        <v>184</v>
      </c>
      <c r="CH172" s="141">
        <f t="shared" si="197"/>
        <v>0</v>
      </c>
      <c r="CI172" s="142">
        <f t="shared" si="212"/>
        <v>0</v>
      </c>
      <c r="CJ172" s="142">
        <f t="shared" si="213"/>
        <v>0</v>
      </c>
      <c r="CK172" s="143">
        <f t="shared" si="214"/>
        <v>0</v>
      </c>
      <c r="CL172" s="105">
        <f t="shared" si="215"/>
        <v>0</v>
      </c>
      <c r="CM172" s="105">
        <f t="shared" si="216"/>
        <v>0</v>
      </c>
      <c r="CN172" s="105">
        <f t="shared" si="217"/>
        <v>0</v>
      </c>
      <c r="CO172" s="105">
        <f t="shared" si="218"/>
        <v>184</v>
      </c>
      <c r="CP172" s="105">
        <f t="shared" si="219"/>
        <v>308</v>
      </c>
      <c r="CQ172" s="105">
        <f t="shared" si="220"/>
        <v>141</v>
      </c>
      <c r="CR172" s="105">
        <f>SUM(BH172:BJ172)</f>
        <v>18</v>
      </c>
      <c r="CS172" s="105">
        <f t="shared" ref="CS172:CS202" si="225">SUM(BK172:BM172)</f>
        <v>178</v>
      </c>
      <c r="CT172" s="105">
        <f t="shared" si="186"/>
        <v>6</v>
      </c>
      <c r="CU172" s="105">
        <f t="shared" si="187"/>
        <v>0</v>
      </c>
      <c r="CV172" s="105">
        <f t="shared" si="188"/>
        <v>0</v>
      </c>
      <c r="CW172" s="139" t="str">
        <f t="shared" si="189"/>
        <v/>
      </c>
      <c r="CX172" s="139" t="str">
        <f t="shared" si="190"/>
        <v/>
      </c>
      <c r="CY172" s="131"/>
      <c r="CZ172" s="138" t="s">
        <v>1179</v>
      </c>
      <c r="DA172" s="138" t="s">
        <v>1179</v>
      </c>
      <c r="DB172" s="105"/>
      <c r="DC172" s="105"/>
      <c r="DD172" s="105"/>
      <c r="DE172" s="105"/>
      <c r="DF172" s="105"/>
      <c r="DG172" s="105"/>
      <c r="DH172" s="105"/>
      <c r="DI172" s="105"/>
      <c r="DJ172" s="105"/>
      <c r="DK172" s="105"/>
      <c r="DL172" s="105"/>
      <c r="DM172" s="105"/>
      <c r="DN172" s="105"/>
      <c r="DO172" s="105"/>
      <c r="DP172" s="105"/>
      <c r="DQ172" s="105"/>
      <c r="DR172" s="105"/>
      <c r="DS172" s="105"/>
      <c r="DT172" s="105"/>
      <c r="DU172" s="105"/>
      <c r="DV172" s="105"/>
      <c r="DW172" s="105"/>
      <c r="DX172" s="105"/>
      <c r="DY172" s="105"/>
      <c r="DZ172" s="105"/>
      <c r="EA172" s="105"/>
      <c r="EB172" s="105"/>
      <c r="EC172" s="105"/>
      <c r="ED172" s="105">
        <v>256</v>
      </c>
      <c r="EE172" s="105">
        <v>1568</v>
      </c>
      <c r="EF172" s="105">
        <v>1220</v>
      </c>
      <c r="EG172" s="105">
        <v>908</v>
      </c>
      <c r="EH172" s="105">
        <v>1203</v>
      </c>
      <c r="EI172" s="105">
        <v>967</v>
      </c>
      <c r="EJ172" s="105">
        <v>1080</v>
      </c>
      <c r="EK172" s="105">
        <v>2355</v>
      </c>
      <c r="EL172" s="105">
        <v>676</v>
      </c>
      <c r="EM172" s="105">
        <v>172</v>
      </c>
      <c r="EN172" s="105">
        <v>306</v>
      </c>
      <c r="EO172" s="105">
        <v>422</v>
      </c>
      <c r="EP172" s="105">
        <v>91</v>
      </c>
      <c r="EQ172" s="105">
        <v>30</v>
      </c>
      <c r="ER172" s="105">
        <v>106</v>
      </c>
      <c r="ES172" s="105">
        <v>1931</v>
      </c>
      <c r="ET172" s="105">
        <v>1924</v>
      </c>
      <c r="EU172" s="105">
        <v>2279</v>
      </c>
      <c r="EV172" s="105">
        <v>1976</v>
      </c>
      <c r="EW172" s="105">
        <v>1143</v>
      </c>
      <c r="EX172" s="105"/>
      <c r="EY172" s="105"/>
      <c r="EZ172" s="105"/>
      <c r="FA172" s="105"/>
      <c r="FB172" s="105"/>
      <c r="FC172" s="105"/>
      <c r="FD172" s="105"/>
      <c r="FE172" s="105"/>
      <c r="FF172" s="105"/>
      <c r="FG172" s="105"/>
      <c r="FH172" s="105"/>
      <c r="FI172" s="105"/>
      <c r="FJ172" s="105">
        <v>0</v>
      </c>
      <c r="FK172" s="105">
        <v>0</v>
      </c>
      <c r="FL172" s="105">
        <v>0</v>
      </c>
      <c r="FM172" s="105">
        <v>0</v>
      </c>
      <c r="FN172" s="105">
        <v>0</v>
      </c>
      <c r="FO172" s="105">
        <v>0</v>
      </c>
      <c r="FP172" s="105">
        <v>0</v>
      </c>
      <c r="FQ172" s="105">
        <v>0</v>
      </c>
      <c r="FR172" s="105">
        <v>0</v>
      </c>
      <c r="FS172" s="105">
        <v>0</v>
      </c>
      <c r="FT172" s="105">
        <v>0</v>
      </c>
      <c r="FU172" s="105">
        <v>0</v>
      </c>
      <c r="FV172" s="105">
        <v>0</v>
      </c>
      <c r="FW172" s="105">
        <v>0</v>
      </c>
      <c r="FX172" s="105">
        <v>0</v>
      </c>
      <c r="FY172" s="144" t="str">
        <f t="shared" si="198"/>
        <v/>
      </c>
      <c r="FZ172" s="144" t="str">
        <f t="shared" si="199"/>
        <v/>
      </c>
      <c r="GA172" s="140">
        <f t="shared" si="200"/>
        <v>0</v>
      </c>
      <c r="GB172" s="140">
        <v>0</v>
      </c>
      <c r="GC172" s="140">
        <v>9557</v>
      </c>
      <c r="GD172" s="141">
        <f t="shared" si="201"/>
        <v>11056</v>
      </c>
      <c r="GE172" s="141">
        <f t="shared" si="202"/>
        <v>0</v>
      </c>
      <c r="GF172" s="141">
        <f t="shared" si="203"/>
        <v>0</v>
      </c>
      <c r="GG172" s="141">
        <f t="shared" si="204"/>
        <v>0</v>
      </c>
      <c r="GH172" s="142">
        <v>1824</v>
      </c>
      <c r="GI172" s="142">
        <v>3331</v>
      </c>
      <c r="GJ172" s="142">
        <v>4402</v>
      </c>
      <c r="GK172" s="143">
        <v>1154</v>
      </c>
      <c r="GL172" s="105">
        <v>543</v>
      </c>
      <c r="GM172" s="105">
        <v>3961</v>
      </c>
      <c r="GN172" s="105">
        <v>5398</v>
      </c>
      <c r="GO172" s="105" t="s">
        <v>956</v>
      </c>
      <c r="GP172" s="105" t="s">
        <v>956</v>
      </c>
      <c r="GQ172" s="105"/>
      <c r="GR172" s="105"/>
      <c r="GS172" s="105">
        <f t="shared" si="224"/>
        <v>0</v>
      </c>
      <c r="GT172" s="105">
        <f t="shared" si="206"/>
        <v>0</v>
      </c>
      <c r="GU172" s="105">
        <f t="shared" si="207"/>
        <v>0</v>
      </c>
      <c r="GV172" s="105">
        <f t="shared" si="205"/>
        <v>0</v>
      </c>
      <c r="GW172" s="139" t="str">
        <f t="shared" si="221"/>
        <v/>
      </c>
      <c r="GX172" s="139" t="str">
        <f t="shared" si="222"/>
        <v/>
      </c>
      <c r="GY172" s="147"/>
    </row>
    <row r="173" ht="15" spans="2:207">
      <c r="B173" s="138" t="s">
        <v>1132</v>
      </c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>
        <v>160</v>
      </c>
      <c r="Z173" s="105">
        <v>98</v>
      </c>
      <c r="AA173" s="105">
        <v>207</v>
      </c>
      <c r="AB173" s="105">
        <v>2</v>
      </c>
      <c r="AC173" s="105">
        <v>60</v>
      </c>
      <c r="AD173" s="105">
        <v>32</v>
      </c>
      <c r="AE173" s="105">
        <v>63</v>
      </c>
      <c r="AF173" s="105">
        <v>150</v>
      </c>
      <c r="AG173" s="105">
        <v>439</v>
      </c>
      <c r="AH173" s="105">
        <v>628</v>
      </c>
      <c r="AI173" s="105">
        <v>510</v>
      </c>
      <c r="AJ173" s="105">
        <v>701</v>
      </c>
      <c r="AK173" s="105">
        <v>661</v>
      </c>
      <c r="AL173" s="105">
        <v>410</v>
      </c>
      <c r="AM173" s="105">
        <v>541</v>
      </c>
      <c r="AN173" s="105">
        <v>520</v>
      </c>
      <c r="AO173" s="105">
        <v>605</v>
      </c>
      <c r="AP173" s="105">
        <v>639</v>
      </c>
      <c r="AQ173" s="105">
        <v>424</v>
      </c>
      <c r="AR173" s="105">
        <v>315</v>
      </c>
      <c r="AS173" s="105">
        <v>237</v>
      </c>
      <c r="AT173" s="105">
        <v>416</v>
      </c>
      <c r="AU173" s="105">
        <v>94</v>
      </c>
      <c r="AV173" s="105">
        <v>1072</v>
      </c>
      <c r="AW173" s="105">
        <v>548</v>
      </c>
      <c r="AX173" s="105">
        <v>687</v>
      </c>
      <c r="AY173" s="105">
        <v>447</v>
      </c>
      <c r="AZ173" s="105">
        <v>337</v>
      </c>
      <c r="BA173" s="105">
        <v>263</v>
      </c>
      <c r="BB173" s="105">
        <v>280</v>
      </c>
      <c r="BC173" s="105">
        <v>536</v>
      </c>
      <c r="BD173" s="105">
        <v>406</v>
      </c>
      <c r="BE173" s="105">
        <v>400</v>
      </c>
      <c r="BF173" s="105">
        <v>354</v>
      </c>
      <c r="BG173" s="105">
        <v>105</v>
      </c>
      <c r="BH173" s="105">
        <v>6</v>
      </c>
      <c r="BI173" s="105"/>
      <c r="BJ173" s="105"/>
      <c r="BK173" s="105">
        <v>0</v>
      </c>
      <c r="BL173" s="105">
        <v>0</v>
      </c>
      <c r="BM173" s="105">
        <v>68</v>
      </c>
      <c r="BN173" s="105">
        <v>0</v>
      </c>
      <c r="BO173" s="105">
        <v>0</v>
      </c>
      <c r="BP173" s="105">
        <v>0</v>
      </c>
      <c r="BQ173" s="105">
        <v>0</v>
      </c>
      <c r="BR173" s="105">
        <v>1</v>
      </c>
      <c r="BS173" s="105">
        <v>0</v>
      </c>
      <c r="BT173" s="105">
        <v>0</v>
      </c>
      <c r="BU173" s="105">
        <v>2</v>
      </c>
      <c r="BV173" s="105">
        <v>0</v>
      </c>
      <c r="BW173" s="105">
        <v>0</v>
      </c>
      <c r="BX173" s="105">
        <v>0</v>
      </c>
      <c r="BY173" s="105">
        <v>0</v>
      </c>
      <c r="BZ173" s="139" t="str">
        <f t="shared" si="191"/>
        <v/>
      </c>
      <c r="CA173" s="139" t="str">
        <f t="shared" si="192"/>
        <v/>
      </c>
      <c r="CB173" s="140">
        <f t="shared" si="193"/>
        <v>0</v>
      </c>
      <c r="CC173" s="140">
        <f t="shared" si="210"/>
        <v>258</v>
      </c>
      <c r="CD173" s="140">
        <f t="shared" si="211"/>
        <v>3863</v>
      </c>
      <c r="CE173" s="141">
        <f t="shared" si="194"/>
        <v>6098</v>
      </c>
      <c r="CF173" s="141">
        <f t="shared" si="195"/>
        <v>3128</v>
      </c>
      <c r="CG173" s="141">
        <f t="shared" si="196"/>
        <v>71</v>
      </c>
      <c r="CH173" s="141">
        <f t="shared" si="197"/>
        <v>0</v>
      </c>
      <c r="CI173" s="142">
        <f t="shared" si="212"/>
        <v>1577</v>
      </c>
      <c r="CJ173" s="142">
        <f t="shared" si="213"/>
        <v>1772</v>
      </c>
      <c r="CK173" s="143">
        <f t="shared" si="214"/>
        <v>1666</v>
      </c>
      <c r="CL173" s="105">
        <f t="shared" si="215"/>
        <v>1378</v>
      </c>
      <c r="CM173" s="105">
        <f t="shared" si="216"/>
        <v>747</v>
      </c>
      <c r="CN173" s="105">
        <f t="shared" si="217"/>
        <v>2307</v>
      </c>
      <c r="CO173" s="105">
        <f t="shared" si="218"/>
        <v>1047</v>
      </c>
      <c r="CP173" s="105">
        <f t="shared" si="219"/>
        <v>1222</v>
      </c>
      <c r="CQ173" s="105">
        <f t="shared" si="220"/>
        <v>859</v>
      </c>
      <c r="CR173" s="105"/>
      <c r="CS173" s="105">
        <f t="shared" si="225"/>
        <v>68</v>
      </c>
      <c r="CT173" s="105">
        <f t="shared" si="186"/>
        <v>0</v>
      </c>
      <c r="CU173" s="105">
        <f t="shared" si="187"/>
        <v>1</v>
      </c>
      <c r="CV173" s="105">
        <f t="shared" si="188"/>
        <v>2</v>
      </c>
      <c r="CW173" s="139" t="str">
        <f t="shared" si="189"/>
        <v/>
      </c>
      <c r="CX173" s="139">
        <f t="shared" si="190"/>
        <v>1</v>
      </c>
      <c r="CY173" s="131"/>
      <c r="CZ173" s="138" t="s">
        <v>1180</v>
      </c>
      <c r="DA173" s="138" t="s">
        <v>1180</v>
      </c>
      <c r="DB173" s="105">
        <v>1</v>
      </c>
      <c r="DC173" s="105"/>
      <c r="DD173" s="105"/>
      <c r="DE173" s="105"/>
      <c r="DF173" s="105"/>
      <c r="DG173" s="105"/>
      <c r="DH173" s="105"/>
      <c r="DI173" s="105"/>
      <c r="DJ173" s="105"/>
      <c r="DK173" s="105">
        <v>188</v>
      </c>
      <c r="DL173" s="105"/>
      <c r="DM173" s="105"/>
      <c r="DN173" s="105"/>
      <c r="DO173" s="105"/>
      <c r="DP173" s="105"/>
      <c r="DQ173" s="105"/>
      <c r="DR173" s="105"/>
      <c r="DS173" s="105"/>
      <c r="DT173" s="105"/>
      <c r="DU173" s="105"/>
      <c r="DV173" s="105"/>
      <c r="DW173" s="105">
        <v>356</v>
      </c>
      <c r="DX173" s="105">
        <v>2380</v>
      </c>
      <c r="DY173" s="105">
        <v>8735</v>
      </c>
      <c r="DZ173" s="105">
        <v>2161</v>
      </c>
      <c r="EA173" s="105">
        <v>371</v>
      </c>
      <c r="EB173" s="105"/>
      <c r="EC173" s="105"/>
      <c r="ED173" s="105"/>
      <c r="EE173" s="105"/>
      <c r="EF173" s="105"/>
      <c r="EG173" s="105"/>
      <c r="EH173" s="105"/>
      <c r="EI173" s="105"/>
      <c r="EJ173" s="105"/>
      <c r="EK173" s="105"/>
      <c r="EL173" s="105"/>
      <c r="EM173" s="105"/>
      <c r="EN173" s="105">
        <v>700</v>
      </c>
      <c r="EO173" s="105">
        <v>547</v>
      </c>
      <c r="EP173" s="105">
        <v>678</v>
      </c>
      <c r="EQ173" s="105">
        <v>54</v>
      </c>
      <c r="ER173" s="105"/>
      <c r="ES173" s="105"/>
      <c r="ET173" s="105"/>
      <c r="EU173" s="105"/>
      <c r="EV173" s="105"/>
      <c r="EW173" s="105"/>
      <c r="EX173" s="105"/>
      <c r="EY173" s="105"/>
      <c r="EZ173" s="105"/>
      <c r="FA173" s="105"/>
      <c r="FB173" s="105"/>
      <c r="FC173" s="105"/>
      <c r="FD173" s="105"/>
      <c r="FE173" s="105"/>
      <c r="FF173" s="105"/>
      <c r="FG173" s="105"/>
      <c r="FH173" s="105"/>
      <c r="FI173" s="105"/>
      <c r="FJ173" s="105">
        <v>0</v>
      </c>
      <c r="FK173" s="105">
        <v>0</v>
      </c>
      <c r="FL173" s="105">
        <v>0</v>
      </c>
      <c r="FM173" s="105">
        <v>0</v>
      </c>
      <c r="FN173" s="105">
        <v>0</v>
      </c>
      <c r="FO173" s="105">
        <v>0</v>
      </c>
      <c r="FP173" s="105">
        <v>0</v>
      </c>
      <c r="FQ173" s="105">
        <v>0</v>
      </c>
      <c r="FR173" s="105">
        <v>0</v>
      </c>
      <c r="FS173" s="105">
        <v>0</v>
      </c>
      <c r="FT173" s="105">
        <v>0</v>
      </c>
      <c r="FU173" s="105">
        <v>0</v>
      </c>
      <c r="FV173" s="105">
        <v>0</v>
      </c>
      <c r="FW173" s="105">
        <v>0</v>
      </c>
      <c r="FX173" s="105">
        <v>0</v>
      </c>
      <c r="FY173" s="144" t="str">
        <f t="shared" si="198"/>
        <v/>
      </c>
      <c r="FZ173" s="144" t="str">
        <f t="shared" si="199"/>
        <v/>
      </c>
      <c r="GA173" s="140">
        <f t="shared" si="200"/>
        <v>189</v>
      </c>
      <c r="GB173" s="140">
        <v>11471</v>
      </c>
      <c r="GC173" s="140">
        <v>2532</v>
      </c>
      <c r="GD173" s="141">
        <f t="shared" si="201"/>
        <v>1979</v>
      </c>
      <c r="GE173" s="141">
        <f t="shared" si="202"/>
        <v>0</v>
      </c>
      <c r="GF173" s="141">
        <f t="shared" si="203"/>
        <v>0</v>
      </c>
      <c r="GG173" s="141">
        <f t="shared" si="204"/>
        <v>0</v>
      </c>
      <c r="GH173" s="142">
        <v>0</v>
      </c>
      <c r="GI173" s="142">
        <v>0</v>
      </c>
      <c r="GJ173" s="142">
        <v>0</v>
      </c>
      <c r="GK173" s="143">
        <v>700</v>
      </c>
      <c r="GL173" s="105">
        <v>1279</v>
      </c>
      <c r="GM173" s="105">
        <v>0</v>
      </c>
      <c r="GN173" s="105">
        <v>0</v>
      </c>
      <c r="GO173" s="105" t="s">
        <v>956</v>
      </c>
      <c r="GP173" s="105" t="s">
        <v>956</v>
      </c>
      <c r="GQ173" s="105"/>
      <c r="GR173" s="105"/>
      <c r="GS173" s="105">
        <f t="shared" si="224"/>
        <v>0</v>
      </c>
      <c r="GT173" s="105">
        <f t="shared" si="206"/>
        <v>0</v>
      </c>
      <c r="GU173" s="105">
        <f t="shared" si="207"/>
        <v>0</v>
      </c>
      <c r="GV173" s="105">
        <f t="shared" si="205"/>
        <v>0</v>
      </c>
      <c r="GW173" s="139" t="str">
        <f t="shared" si="221"/>
        <v/>
      </c>
      <c r="GX173" s="139" t="str">
        <f t="shared" si="222"/>
        <v/>
      </c>
      <c r="GY173" s="147"/>
    </row>
    <row r="174" ht="15" spans="2:207">
      <c r="B174" s="138" t="s">
        <v>1144</v>
      </c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>
        <v>140</v>
      </c>
      <c r="AJ174" s="105">
        <v>492</v>
      </c>
      <c r="AK174" s="105">
        <v>349</v>
      </c>
      <c r="AL174" s="105">
        <v>323</v>
      </c>
      <c r="AM174" s="105">
        <v>156</v>
      </c>
      <c r="AN174" s="105">
        <v>56</v>
      </c>
      <c r="AO174" s="105">
        <v>190</v>
      </c>
      <c r="AP174" s="105">
        <v>141</v>
      </c>
      <c r="AQ174" s="105">
        <v>149</v>
      </c>
      <c r="AR174" s="105">
        <v>92</v>
      </c>
      <c r="AS174" s="105"/>
      <c r="AT174" s="105">
        <v>24</v>
      </c>
      <c r="AU174" s="105">
        <v>11</v>
      </c>
      <c r="AV174" s="105">
        <v>33</v>
      </c>
      <c r="AW174" s="105">
        <v>50</v>
      </c>
      <c r="AX174" s="105">
        <v>121</v>
      </c>
      <c r="AY174" s="105">
        <v>40</v>
      </c>
      <c r="AZ174" s="105">
        <v>55</v>
      </c>
      <c r="BA174" s="105">
        <v>35</v>
      </c>
      <c r="BB174" s="105">
        <v>20</v>
      </c>
      <c r="BC174" s="105">
        <v>9</v>
      </c>
      <c r="BD174" s="105">
        <v>1</v>
      </c>
      <c r="BE174" s="105">
        <v>4</v>
      </c>
      <c r="BF174" s="105">
        <v>2</v>
      </c>
      <c r="BG174" s="105">
        <v>9</v>
      </c>
      <c r="BH174" s="105">
        <v>6</v>
      </c>
      <c r="BI174" s="105">
        <v>110</v>
      </c>
      <c r="BJ174" s="105">
        <v>9</v>
      </c>
      <c r="BK174" s="105">
        <v>1</v>
      </c>
      <c r="BL174" s="105">
        <v>2</v>
      </c>
      <c r="BM174" s="105">
        <v>0</v>
      </c>
      <c r="BN174" s="105">
        <v>5</v>
      </c>
      <c r="BO174" s="105">
        <v>22</v>
      </c>
      <c r="BP174" s="105">
        <v>0</v>
      </c>
      <c r="BQ174" s="105">
        <v>0</v>
      </c>
      <c r="BR174" s="105">
        <v>1587</v>
      </c>
      <c r="BS174" s="105">
        <v>1770</v>
      </c>
      <c r="BT174" s="105">
        <v>828</v>
      </c>
      <c r="BU174" s="105">
        <v>1037</v>
      </c>
      <c r="BV174" s="105">
        <v>1240</v>
      </c>
      <c r="BW174" s="105">
        <v>271</v>
      </c>
      <c r="BX174" s="105">
        <v>295</v>
      </c>
      <c r="BY174" s="105">
        <v>257</v>
      </c>
      <c r="BZ174" s="139" t="str">
        <f t="shared" si="191"/>
        <v/>
      </c>
      <c r="CA174" s="139">
        <f t="shared" si="192"/>
        <v>-0.128813559322034</v>
      </c>
      <c r="CB174" s="140">
        <f t="shared" si="193"/>
        <v>3638</v>
      </c>
      <c r="CC174" s="140">
        <f t="shared" si="210"/>
        <v>0</v>
      </c>
      <c r="CD174" s="140">
        <f t="shared" si="211"/>
        <v>1304</v>
      </c>
      <c r="CE174" s="141">
        <f t="shared" si="194"/>
        <v>1023</v>
      </c>
      <c r="CF174" s="141">
        <f t="shared" si="195"/>
        <v>300</v>
      </c>
      <c r="CG174" s="141">
        <f t="shared" si="196"/>
        <v>6492</v>
      </c>
      <c r="CH174" s="141">
        <f t="shared" si="197"/>
        <v>823</v>
      </c>
      <c r="CI174" s="142">
        <f t="shared" si="212"/>
        <v>140</v>
      </c>
      <c r="CJ174" s="142">
        <f t="shared" si="213"/>
        <v>1164</v>
      </c>
      <c r="CK174" s="143">
        <f t="shared" si="214"/>
        <v>402</v>
      </c>
      <c r="CL174" s="105">
        <f t="shared" si="215"/>
        <v>382</v>
      </c>
      <c r="CM174" s="105">
        <f t="shared" si="216"/>
        <v>35</v>
      </c>
      <c r="CN174" s="105">
        <f t="shared" si="217"/>
        <v>204</v>
      </c>
      <c r="CO174" s="105">
        <f t="shared" si="218"/>
        <v>130</v>
      </c>
      <c r="CP174" s="105">
        <f t="shared" si="219"/>
        <v>30</v>
      </c>
      <c r="CQ174" s="105">
        <f t="shared" si="220"/>
        <v>15</v>
      </c>
      <c r="CR174" s="105">
        <f>SUM(BH174:BJ174)</f>
        <v>125</v>
      </c>
      <c r="CS174" s="105">
        <f t="shared" si="225"/>
        <v>3</v>
      </c>
      <c r="CT174" s="105">
        <f t="shared" si="186"/>
        <v>27</v>
      </c>
      <c r="CU174" s="105">
        <f t="shared" si="187"/>
        <v>3357</v>
      </c>
      <c r="CV174" s="105">
        <f t="shared" si="188"/>
        <v>3105</v>
      </c>
      <c r="CW174" s="139">
        <f t="shared" si="189"/>
        <v>23.84</v>
      </c>
      <c r="CX174" s="139">
        <f t="shared" si="190"/>
        <v>-0.0750670241286864</v>
      </c>
      <c r="CY174" s="131"/>
      <c r="CZ174" s="138" t="s">
        <v>1181</v>
      </c>
      <c r="DA174" s="138" t="s">
        <v>1181</v>
      </c>
      <c r="DB174" s="105"/>
      <c r="DC174" s="105"/>
      <c r="DD174" s="105"/>
      <c r="DE174" s="105"/>
      <c r="DF174" s="105"/>
      <c r="DG174" s="105"/>
      <c r="DH174" s="105"/>
      <c r="DI174" s="105"/>
      <c r="DJ174" s="105"/>
      <c r="DK174" s="105"/>
      <c r="DL174" s="105"/>
      <c r="DM174" s="105"/>
      <c r="DN174" s="105"/>
      <c r="DO174" s="105"/>
      <c r="DP174" s="105"/>
      <c r="DQ174" s="105"/>
      <c r="DR174" s="105"/>
      <c r="DS174" s="105"/>
      <c r="DT174" s="105"/>
      <c r="DU174" s="105"/>
      <c r="DV174" s="105"/>
      <c r="DW174" s="105"/>
      <c r="DX174" s="105"/>
      <c r="DY174" s="105"/>
      <c r="DZ174" s="105"/>
      <c r="EA174" s="105"/>
      <c r="EB174" s="105"/>
      <c r="EC174" s="105"/>
      <c r="ED174" s="105"/>
      <c r="EE174" s="105"/>
      <c r="EF174" s="105"/>
      <c r="EG174" s="105"/>
      <c r="EH174" s="105"/>
      <c r="EI174" s="105">
        <v>24</v>
      </c>
      <c r="EJ174" s="105">
        <v>9</v>
      </c>
      <c r="EK174" s="105">
        <v>8</v>
      </c>
      <c r="EL174" s="105">
        <v>2</v>
      </c>
      <c r="EM174" s="105">
        <v>4</v>
      </c>
      <c r="EN174" s="105">
        <v>2</v>
      </c>
      <c r="EO174" s="105"/>
      <c r="EP174" s="105"/>
      <c r="EQ174" s="105"/>
      <c r="ER174" s="105">
        <v>23</v>
      </c>
      <c r="ES174" s="105">
        <v>23</v>
      </c>
      <c r="ET174" s="105">
        <v>24</v>
      </c>
      <c r="EU174" s="105">
        <v>25</v>
      </c>
      <c r="EV174" s="105">
        <v>1</v>
      </c>
      <c r="EW174" s="105">
        <v>25</v>
      </c>
      <c r="EX174" s="105"/>
      <c r="EY174" s="105"/>
      <c r="EZ174" s="105"/>
      <c r="FA174" s="105"/>
      <c r="FB174" s="105"/>
      <c r="FC174" s="105"/>
      <c r="FD174" s="105"/>
      <c r="FE174" s="105"/>
      <c r="FF174" s="105"/>
      <c r="FG174" s="105"/>
      <c r="FH174" s="105"/>
      <c r="FI174" s="105"/>
      <c r="FJ174" s="105">
        <v>0</v>
      </c>
      <c r="FK174" s="105">
        <v>0</v>
      </c>
      <c r="FL174" s="105">
        <v>0</v>
      </c>
      <c r="FM174" s="105">
        <v>0</v>
      </c>
      <c r="FN174" s="105">
        <v>0</v>
      </c>
      <c r="FO174" s="105">
        <v>0</v>
      </c>
      <c r="FP174" s="105">
        <v>0</v>
      </c>
      <c r="FQ174" s="105">
        <v>0</v>
      </c>
      <c r="FR174" s="105">
        <v>0</v>
      </c>
      <c r="FS174" s="105">
        <v>0</v>
      </c>
      <c r="FT174" s="105">
        <v>0</v>
      </c>
      <c r="FU174" s="105">
        <v>0</v>
      </c>
      <c r="FV174" s="105">
        <v>0</v>
      </c>
      <c r="FW174" s="105">
        <v>0</v>
      </c>
      <c r="FX174" s="105">
        <v>0</v>
      </c>
      <c r="FY174" s="144" t="str">
        <f t="shared" si="198"/>
        <v/>
      </c>
      <c r="FZ174" s="144" t="str">
        <f t="shared" si="199"/>
        <v/>
      </c>
      <c r="GA174" s="140">
        <f t="shared" si="200"/>
        <v>0</v>
      </c>
      <c r="GB174" s="140">
        <v>0</v>
      </c>
      <c r="GC174" s="140">
        <v>41</v>
      </c>
      <c r="GD174" s="141">
        <f t="shared" si="201"/>
        <v>129</v>
      </c>
      <c r="GE174" s="141">
        <f t="shared" si="202"/>
        <v>0</v>
      </c>
      <c r="GF174" s="141">
        <f t="shared" si="203"/>
        <v>0</v>
      </c>
      <c r="GG174" s="141">
        <f t="shared" si="204"/>
        <v>0</v>
      </c>
      <c r="GH174" s="142">
        <v>0</v>
      </c>
      <c r="GI174" s="142">
        <v>0</v>
      </c>
      <c r="GJ174" s="142">
        <v>41</v>
      </c>
      <c r="GK174" s="143">
        <v>8</v>
      </c>
      <c r="GL174" s="105">
        <v>0</v>
      </c>
      <c r="GM174" s="105">
        <v>70</v>
      </c>
      <c r="GN174" s="105">
        <v>51</v>
      </c>
      <c r="GO174" s="105" t="s">
        <v>956</v>
      </c>
      <c r="GP174" s="105" t="s">
        <v>956</v>
      </c>
      <c r="GQ174" s="105"/>
      <c r="GR174" s="105"/>
      <c r="GS174" s="105">
        <f t="shared" si="224"/>
        <v>0</v>
      </c>
      <c r="GT174" s="105">
        <f t="shared" si="206"/>
        <v>0</v>
      </c>
      <c r="GU174" s="105">
        <f t="shared" si="207"/>
        <v>0</v>
      </c>
      <c r="GV174" s="105">
        <f t="shared" si="205"/>
        <v>0</v>
      </c>
      <c r="GW174" s="139" t="str">
        <f t="shared" si="221"/>
        <v/>
      </c>
      <c r="GX174" s="139" t="str">
        <f t="shared" si="222"/>
        <v/>
      </c>
      <c r="GY174" s="151"/>
    </row>
    <row r="175" ht="15" spans="2:207">
      <c r="B175" s="138" t="s">
        <v>588</v>
      </c>
      <c r="C175" s="105"/>
      <c r="D175" s="105"/>
      <c r="E175" s="105"/>
      <c r="F175" s="105"/>
      <c r="G175" s="105">
        <v>864</v>
      </c>
      <c r="H175" s="105">
        <v>886</v>
      </c>
      <c r="I175" s="105">
        <v>685</v>
      </c>
      <c r="J175" s="105">
        <v>509</v>
      </c>
      <c r="K175" s="105">
        <v>473</v>
      </c>
      <c r="L175" s="105">
        <v>72</v>
      </c>
      <c r="M175" s="105">
        <v>91</v>
      </c>
      <c r="N175" s="105">
        <v>58</v>
      </c>
      <c r="O175" s="105">
        <v>157</v>
      </c>
      <c r="P175" s="105">
        <v>174</v>
      </c>
      <c r="Q175" s="105">
        <v>401</v>
      </c>
      <c r="R175" s="105">
        <v>80</v>
      </c>
      <c r="S175" s="105">
        <v>555</v>
      </c>
      <c r="T175" s="105">
        <v>108</v>
      </c>
      <c r="U175" s="105">
        <v>219</v>
      </c>
      <c r="V175" s="105">
        <v>24</v>
      </c>
      <c r="W175" s="105">
        <v>208</v>
      </c>
      <c r="X175" s="105">
        <v>185</v>
      </c>
      <c r="Y175" s="105">
        <v>69</v>
      </c>
      <c r="Z175" s="105">
        <v>233</v>
      </c>
      <c r="AA175" s="105">
        <v>65</v>
      </c>
      <c r="AB175" s="105"/>
      <c r="AC175" s="105"/>
      <c r="AD175" s="105">
        <v>13</v>
      </c>
      <c r="AE175" s="105">
        <v>42</v>
      </c>
      <c r="AF175" s="105"/>
      <c r="AG175" s="105">
        <v>13</v>
      </c>
      <c r="AH175" s="105">
        <v>140</v>
      </c>
      <c r="AI175" s="105">
        <v>198</v>
      </c>
      <c r="AJ175" s="105">
        <v>162</v>
      </c>
      <c r="AK175" s="105">
        <v>103</v>
      </c>
      <c r="AL175" s="105">
        <v>261</v>
      </c>
      <c r="AM175" s="105">
        <v>207</v>
      </c>
      <c r="AN175" s="105">
        <v>216</v>
      </c>
      <c r="AO175" s="105">
        <v>197</v>
      </c>
      <c r="AP175" s="105">
        <v>183</v>
      </c>
      <c r="AQ175" s="105">
        <v>50</v>
      </c>
      <c r="AR175" s="105">
        <v>27</v>
      </c>
      <c r="AS175" s="105"/>
      <c r="AT175" s="105">
        <v>18</v>
      </c>
      <c r="AU175" s="105">
        <v>117</v>
      </c>
      <c r="AV175" s="105">
        <v>104</v>
      </c>
      <c r="AW175" s="105">
        <v>84</v>
      </c>
      <c r="AX175" s="105">
        <v>84</v>
      </c>
      <c r="AY175" s="105">
        <v>17</v>
      </c>
      <c r="AZ175" s="105">
        <v>47</v>
      </c>
      <c r="BA175" s="105">
        <v>98</v>
      </c>
      <c r="BB175" s="105">
        <v>3</v>
      </c>
      <c r="BC175" s="105">
        <v>218</v>
      </c>
      <c r="BD175" s="105">
        <v>75</v>
      </c>
      <c r="BE175" s="105">
        <v>1765</v>
      </c>
      <c r="BF175" s="105"/>
      <c r="BG175" s="105">
        <v>2</v>
      </c>
      <c r="BH175" s="105">
        <v>5</v>
      </c>
      <c r="BI175" s="105"/>
      <c r="BJ175" s="105"/>
      <c r="BK175" s="105">
        <v>0</v>
      </c>
      <c r="BL175" s="105">
        <v>0</v>
      </c>
      <c r="BM175" s="105">
        <v>7</v>
      </c>
      <c r="BN175" s="105">
        <v>4</v>
      </c>
      <c r="BO175" s="105">
        <v>0</v>
      </c>
      <c r="BP175" s="105">
        <v>0</v>
      </c>
      <c r="BQ175" s="105">
        <v>0</v>
      </c>
      <c r="BR175" s="105">
        <v>0</v>
      </c>
      <c r="BS175" s="105">
        <v>0</v>
      </c>
      <c r="BT175" s="105">
        <v>0</v>
      </c>
      <c r="BU175" s="105">
        <v>0</v>
      </c>
      <c r="BV175" s="105">
        <v>0</v>
      </c>
      <c r="BW175" s="105">
        <v>0</v>
      </c>
      <c r="BX175" s="105">
        <v>0</v>
      </c>
      <c r="BY175" s="105">
        <v>0</v>
      </c>
      <c r="BZ175" s="139" t="str">
        <f t="shared" si="191"/>
        <v/>
      </c>
      <c r="CA175" s="139" t="str">
        <f t="shared" si="192"/>
        <v/>
      </c>
      <c r="CB175" s="140">
        <f t="shared" si="193"/>
        <v>3638</v>
      </c>
      <c r="CC175" s="140">
        <f t="shared" si="210"/>
        <v>2413</v>
      </c>
      <c r="CD175" s="140">
        <f t="shared" si="211"/>
        <v>997</v>
      </c>
      <c r="CE175" s="141">
        <f t="shared" si="194"/>
        <v>1287</v>
      </c>
      <c r="CF175" s="141">
        <f t="shared" si="195"/>
        <v>2225</v>
      </c>
      <c r="CG175" s="141">
        <f t="shared" si="196"/>
        <v>11</v>
      </c>
      <c r="CH175" s="141">
        <f t="shared" si="197"/>
        <v>0</v>
      </c>
      <c r="CI175" s="142">
        <f t="shared" si="212"/>
        <v>351</v>
      </c>
      <c r="CJ175" s="142">
        <f t="shared" si="213"/>
        <v>526</v>
      </c>
      <c r="CK175" s="143">
        <f t="shared" si="214"/>
        <v>620</v>
      </c>
      <c r="CL175" s="105">
        <f t="shared" si="215"/>
        <v>260</v>
      </c>
      <c r="CM175" s="105">
        <f t="shared" si="216"/>
        <v>135</v>
      </c>
      <c r="CN175" s="105">
        <f t="shared" si="217"/>
        <v>272</v>
      </c>
      <c r="CO175" s="105">
        <f t="shared" si="218"/>
        <v>162</v>
      </c>
      <c r="CP175" s="105">
        <f t="shared" si="219"/>
        <v>296</v>
      </c>
      <c r="CQ175" s="105">
        <f t="shared" si="220"/>
        <v>1767</v>
      </c>
      <c r="CR175" s="105"/>
      <c r="CS175" s="105">
        <f t="shared" si="225"/>
        <v>7</v>
      </c>
      <c r="CT175" s="105">
        <f t="shared" si="186"/>
        <v>4</v>
      </c>
      <c r="CU175" s="105">
        <f t="shared" si="187"/>
        <v>0</v>
      </c>
      <c r="CV175" s="105">
        <f t="shared" si="188"/>
        <v>0</v>
      </c>
      <c r="CW175" s="139" t="str">
        <f t="shared" si="189"/>
        <v/>
      </c>
      <c r="CX175" s="139" t="str">
        <f t="shared" si="190"/>
        <v/>
      </c>
      <c r="CY175" s="131"/>
      <c r="CZ175" s="138" t="s">
        <v>1182</v>
      </c>
      <c r="DA175" s="138" t="s">
        <v>1182</v>
      </c>
      <c r="DB175" s="105"/>
      <c r="DC175" s="105"/>
      <c r="DD175" s="105"/>
      <c r="DE175" s="105"/>
      <c r="DF175" s="105"/>
      <c r="DG175" s="105"/>
      <c r="DH175" s="105"/>
      <c r="DI175" s="105"/>
      <c r="DJ175" s="105"/>
      <c r="DK175" s="105"/>
      <c r="DL175" s="105"/>
      <c r="DM175" s="105"/>
      <c r="DN175" s="105"/>
      <c r="DO175" s="105"/>
      <c r="DP175" s="105"/>
      <c r="DQ175" s="105"/>
      <c r="DR175" s="105">
        <v>90</v>
      </c>
      <c r="DS175" s="105">
        <v>54</v>
      </c>
      <c r="DT175" s="105">
        <v>23</v>
      </c>
      <c r="DU175" s="105"/>
      <c r="DV175" s="105">
        <v>17</v>
      </c>
      <c r="DW175" s="105"/>
      <c r="DX175" s="105">
        <v>10</v>
      </c>
      <c r="DY175" s="105"/>
      <c r="DZ175" s="105">
        <v>39</v>
      </c>
      <c r="EA175" s="105"/>
      <c r="EB175" s="105">
        <v>7</v>
      </c>
      <c r="EC175" s="105">
        <v>14</v>
      </c>
      <c r="ED175" s="105">
        <v>150</v>
      </c>
      <c r="EE175" s="105">
        <v>47</v>
      </c>
      <c r="EF175" s="105">
        <v>116</v>
      </c>
      <c r="EG175" s="105">
        <v>20</v>
      </c>
      <c r="EH175" s="105"/>
      <c r="EI175" s="105"/>
      <c r="EJ175" s="105"/>
      <c r="EK175" s="105"/>
      <c r="EL175" s="105"/>
      <c r="EM175" s="105"/>
      <c r="EN175" s="105"/>
      <c r="EO175" s="105"/>
      <c r="EP175" s="105"/>
      <c r="EQ175" s="105"/>
      <c r="ER175" s="105"/>
      <c r="ES175" s="105"/>
      <c r="ET175" s="105"/>
      <c r="EU175" s="105"/>
      <c r="EV175" s="105"/>
      <c r="EW175" s="105"/>
      <c r="EX175" s="105"/>
      <c r="EY175" s="105"/>
      <c r="EZ175" s="105"/>
      <c r="FA175" s="105"/>
      <c r="FB175" s="105"/>
      <c r="FC175" s="105"/>
      <c r="FD175" s="105"/>
      <c r="FE175" s="105"/>
      <c r="FF175" s="105"/>
      <c r="FG175" s="105"/>
      <c r="FH175" s="105"/>
      <c r="FI175" s="105"/>
      <c r="FJ175" s="105">
        <v>0</v>
      </c>
      <c r="FK175" s="105">
        <v>0</v>
      </c>
      <c r="FL175" s="105">
        <v>0</v>
      </c>
      <c r="FM175" s="105">
        <v>0</v>
      </c>
      <c r="FN175" s="105">
        <v>0</v>
      </c>
      <c r="FO175" s="105">
        <v>0</v>
      </c>
      <c r="FP175" s="105">
        <v>0</v>
      </c>
      <c r="FQ175" s="105">
        <v>0</v>
      </c>
      <c r="FR175" s="105">
        <v>0</v>
      </c>
      <c r="FS175" s="105">
        <v>0</v>
      </c>
      <c r="FT175" s="105">
        <v>0</v>
      </c>
      <c r="FU175" s="105">
        <v>0</v>
      </c>
      <c r="FV175" s="105">
        <v>0</v>
      </c>
      <c r="FW175" s="105">
        <v>0</v>
      </c>
      <c r="FX175" s="105">
        <v>0</v>
      </c>
      <c r="FY175" s="144" t="str">
        <f t="shared" si="198"/>
        <v/>
      </c>
      <c r="FZ175" s="144" t="str">
        <f t="shared" si="199"/>
        <v/>
      </c>
      <c r="GA175" s="140">
        <f t="shared" si="200"/>
        <v>0</v>
      </c>
      <c r="GB175" s="140">
        <v>194</v>
      </c>
      <c r="GC175" s="140">
        <v>393</v>
      </c>
      <c r="GD175" s="141">
        <f t="shared" si="201"/>
        <v>0</v>
      </c>
      <c r="GE175" s="141">
        <f t="shared" si="202"/>
        <v>0</v>
      </c>
      <c r="GF175" s="141">
        <f t="shared" si="203"/>
        <v>0</v>
      </c>
      <c r="GG175" s="141">
        <f t="shared" si="204"/>
        <v>0</v>
      </c>
      <c r="GH175" s="142">
        <v>211</v>
      </c>
      <c r="GI175" s="142">
        <v>136</v>
      </c>
      <c r="GJ175" s="142">
        <v>0</v>
      </c>
      <c r="GK175" s="143">
        <v>0</v>
      </c>
      <c r="GL175" s="105">
        <v>0</v>
      </c>
      <c r="GM175" s="105">
        <v>0</v>
      </c>
      <c r="GN175" s="105">
        <v>0</v>
      </c>
      <c r="GO175" s="105" t="s">
        <v>956</v>
      </c>
      <c r="GP175" s="105" t="s">
        <v>956</v>
      </c>
      <c r="GQ175" s="105"/>
      <c r="GR175" s="105"/>
      <c r="GS175" s="105">
        <f t="shared" si="224"/>
        <v>0</v>
      </c>
      <c r="GT175" s="105">
        <f t="shared" si="206"/>
        <v>0</v>
      </c>
      <c r="GU175" s="105">
        <f t="shared" si="207"/>
        <v>0</v>
      </c>
      <c r="GV175" s="105">
        <f t="shared" si="205"/>
        <v>0</v>
      </c>
      <c r="GW175" s="139" t="str">
        <f t="shared" si="221"/>
        <v/>
      </c>
      <c r="GX175" s="139" t="str">
        <f t="shared" si="222"/>
        <v/>
      </c>
    </row>
    <row r="176" ht="15" spans="2:207">
      <c r="B176" s="138" t="s">
        <v>1012</v>
      </c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105">
        <v>221</v>
      </c>
      <c r="AO176" s="105">
        <v>1916</v>
      </c>
      <c r="AP176" s="105">
        <v>433</v>
      </c>
      <c r="AQ176" s="105">
        <v>1567</v>
      </c>
      <c r="AR176" s="105">
        <v>1296</v>
      </c>
      <c r="AS176" s="105">
        <v>708</v>
      </c>
      <c r="AT176" s="105">
        <v>1319</v>
      </c>
      <c r="AU176" s="105">
        <v>746</v>
      </c>
      <c r="AV176" s="105">
        <v>245</v>
      </c>
      <c r="AW176" s="105">
        <v>365</v>
      </c>
      <c r="AX176" s="105">
        <v>1496</v>
      </c>
      <c r="AY176" s="105">
        <v>890</v>
      </c>
      <c r="AZ176" s="105">
        <v>78</v>
      </c>
      <c r="BA176" s="105">
        <v>74</v>
      </c>
      <c r="BB176" s="105">
        <v>160</v>
      </c>
      <c r="BC176" s="105">
        <v>64</v>
      </c>
      <c r="BD176" s="105">
        <v>158</v>
      </c>
      <c r="BE176" s="105">
        <v>161</v>
      </c>
      <c r="BF176" s="105">
        <v>350</v>
      </c>
      <c r="BG176" s="105">
        <v>196</v>
      </c>
      <c r="BH176" s="105">
        <v>3</v>
      </c>
      <c r="BI176" s="105">
        <v>31</v>
      </c>
      <c r="BJ176" s="105">
        <v>18</v>
      </c>
      <c r="BK176" s="105">
        <v>9</v>
      </c>
      <c r="BL176" s="105">
        <v>3</v>
      </c>
      <c r="BM176" s="105">
        <v>18</v>
      </c>
      <c r="BN176" s="105">
        <v>17</v>
      </c>
      <c r="BO176" s="105">
        <v>39</v>
      </c>
      <c r="BP176" s="105">
        <v>0</v>
      </c>
      <c r="BQ176" s="105">
        <v>0</v>
      </c>
      <c r="BR176" s="105">
        <v>0</v>
      </c>
      <c r="BS176" s="105">
        <v>0</v>
      </c>
      <c r="BT176" s="105">
        <v>0</v>
      </c>
      <c r="BU176" s="105">
        <v>0</v>
      </c>
      <c r="BV176" s="105">
        <v>0</v>
      </c>
      <c r="BW176" s="105">
        <v>0</v>
      </c>
      <c r="BX176" s="105">
        <v>0</v>
      </c>
      <c r="BY176" s="105">
        <v>0</v>
      </c>
      <c r="BZ176" s="139" t="str">
        <f t="shared" si="191"/>
        <v/>
      </c>
      <c r="CA176" s="139" t="str">
        <f t="shared" si="192"/>
        <v/>
      </c>
      <c r="CB176" s="140">
        <f t="shared" si="193"/>
        <v>0</v>
      </c>
      <c r="CC176" s="140">
        <f t="shared" si="210"/>
        <v>0</v>
      </c>
      <c r="CD176" s="140">
        <f t="shared" si="211"/>
        <v>0</v>
      </c>
      <c r="CE176" s="141">
        <f t="shared" si="194"/>
        <v>10312</v>
      </c>
      <c r="CF176" s="141">
        <f t="shared" si="195"/>
        <v>2183</v>
      </c>
      <c r="CG176" s="141">
        <f t="shared" si="196"/>
        <v>86</v>
      </c>
      <c r="CH176" s="141">
        <f t="shared" si="197"/>
        <v>0</v>
      </c>
      <c r="CI176" s="142">
        <f t="shared" si="212"/>
        <v>0</v>
      </c>
      <c r="CJ176" s="142">
        <f t="shared" si="213"/>
        <v>0</v>
      </c>
      <c r="CK176" s="143">
        <f t="shared" si="214"/>
        <v>2137</v>
      </c>
      <c r="CL176" s="105">
        <f t="shared" si="215"/>
        <v>3296</v>
      </c>
      <c r="CM176" s="105">
        <f t="shared" si="216"/>
        <v>2773</v>
      </c>
      <c r="CN176" s="105">
        <f t="shared" si="217"/>
        <v>2106</v>
      </c>
      <c r="CO176" s="105">
        <f t="shared" si="218"/>
        <v>1042</v>
      </c>
      <c r="CP176" s="105">
        <f t="shared" si="219"/>
        <v>382</v>
      </c>
      <c r="CQ176" s="105">
        <f t="shared" si="220"/>
        <v>707</v>
      </c>
      <c r="CR176" s="105">
        <f>SUM(BH176:BJ176)</f>
        <v>52</v>
      </c>
      <c r="CS176" s="105">
        <f t="shared" si="225"/>
        <v>30</v>
      </c>
      <c r="CT176" s="105">
        <f t="shared" si="186"/>
        <v>56</v>
      </c>
      <c r="CU176" s="105">
        <f t="shared" si="187"/>
        <v>0</v>
      </c>
      <c r="CV176" s="105">
        <f t="shared" si="188"/>
        <v>0</v>
      </c>
      <c r="CW176" s="139" t="str">
        <f t="shared" si="189"/>
        <v/>
      </c>
      <c r="CX176" s="139" t="str">
        <f t="shared" si="190"/>
        <v/>
      </c>
      <c r="CY176" s="131"/>
      <c r="CZ176" s="138" t="s">
        <v>1183</v>
      </c>
      <c r="DA176" s="138" t="s">
        <v>1183</v>
      </c>
      <c r="DB176" s="105"/>
      <c r="DC176" s="105"/>
      <c r="DD176" s="105"/>
      <c r="DE176" s="105"/>
      <c r="DF176" s="105"/>
      <c r="DG176" s="105"/>
      <c r="DH176" s="105"/>
      <c r="DI176" s="105"/>
      <c r="DJ176" s="105"/>
      <c r="DK176" s="105"/>
      <c r="DL176" s="105"/>
      <c r="DM176" s="105"/>
      <c r="DN176" s="105"/>
      <c r="DO176" s="105"/>
      <c r="DP176" s="105"/>
      <c r="DQ176" s="105">
        <v>1157</v>
      </c>
      <c r="DR176" s="105">
        <v>1249</v>
      </c>
      <c r="DS176" s="105">
        <v>1762</v>
      </c>
      <c r="DT176" s="105">
        <v>1120</v>
      </c>
      <c r="DU176" s="105">
        <v>1100</v>
      </c>
      <c r="DV176" s="105">
        <v>301</v>
      </c>
      <c r="DW176" s="105">
        <v>129</v>
      </c>
      <c r="DX176" s="105">
        <v>292</v>
      </c>
      <c r="DY176" s="105">
        <v>360</v>
      </c>
      <c r="DZ176" s="105">
        <v>153</v>
      </c>
      <c r="EA176" s="105"/>
      <c r="EB176" s="105">
        <v>272</v>
      </c>
      <c r="EC176" s="105">
        <v>85</v>
      </c>
      <c r="ED176" s="105">
        <v>123</v>
      </c>
      <c r="EE176" s="105">
        <v>137</v>
      </c>
      <c r="EF176" s="105">
        <v>155</v>
      </c>
      <c r="EG176" s="105">
        <v>157</v>
      </c>
      <c r="EH176" s="105">
        <v>119</v>
      </c>
      <c r="EI176" s="105">
        <v>182</v>
      </c>
      <c r="EJ176" s="105">
        <v>168</v>
      </c>
      <c r="EK176" s="105">
        <v>220</v>
      </c>
      <c r="EL176" s="105">
        <v>108</v>
      </c>
      <c r="EM176" s="105">
        <v>2</v>
      </c>
      <c r="EN176" s="105">
        <v>40</v>
      </c>
      <c r="EO176" s="105">
        <v>14</v>
      </c>
      <c r="EP176" s="105"/>
      <c r="EQ176" s="105"/>
      <c r="ER176" s="105"/>
      <c r="ES176" s="105"/>
      <c r="ET176" s="105"/>
      <c r="EU176" s="105"/>
      <c r="EV176" s="105"/>
      <c r="EW176" s="105"/>
      <c r="EX176" s="105"/>
      <c r="EY176" s="105"/>
      <c r="EZ176" s="105"/>
      <c r="FA176" s="105"/>
      <c r="FB176" s="105"/>
      <c r="FC176" s="105"/>
      <c r="FD176" s="105"/>
      <c r="FE176" s="105"/>
      <c r="FF176" s="105"/>
      <c r="FG176" s="105"/>
      <c r="FH176" s="105"/>
      <c r="FI176" s="105"/>
      <c r="FJ176" s="105">
        <v>0</v>
      </c>
      <c r="FK176" s="105">
        <v>0</v>
      </c>
      <c r="FL176" s="105">
        <v>0</v>
      </c>
      <c r="FM176" s="105">
        <v>0</v>
      </c>
      <c r="FN176" s="105">
        <v>0</v>
      </c>
      <c r="FO176" s="105">
        <v>0</v>
      </c>
      <c r="FP176" s="105">
        <v>0</v>
      </c>
      <c r="FQ176" s="105">
        <v>0</v>
      </c>
      <c r="FR176" s="105">
        <v>0</v>
      </c>
      <c r="FS176" s="105">
        <v>0</v>
      </c>
      <c r="FT176" s="105">
        <v>0</v>
      </c>
      <c r="FU176" s="105">
        <v>0</v>
      </c>
      <c r="FV176" s="105">
        <v>0</v>
      </c>
      <c r="FW176" s="105">
        <v>0</v>
      </c>
      <c r="FX176" s="105">
        <v>0</v>
      </c>
      <c r="FY176" s="144" t="str">
        <f t="shared" si="198"/>
        <v/>
      </c>
      <c r="FZ176" s="144" t="str">
        <f t="shared" si="199"/>
        <v/>
      </c>
      <c r="GA176" s="140">
        <f t="shared" si="200"/>
        <v>0</v>
      </c>
      <c r="GB176" s="140">
        <v>7470</v>
      </c>
      <c r="GC176" s="140">
        <v>1771</v>
      </c>
      <c r="GD176" s="141">
        <f t="shared" si="201"/>
        <v>164</v>
      </c>
      <c r="GE176" s="141">
        <f t="shared" si="202"/>
        <v>0</v>
      </c>
      <c r="GF176" s="141">
        <f t="shared" si="203"/>
        <v>0</v>
      </c>
      <c r="GG176" s="141">
        <f t="shared" si="204"/>
        <v>0</v>
      </c>
      <c r="GH176" s="142">
        <v>345</v>
      </c>
      <c r="GI176" s="142">
        <v>431</v>
      </c>
      <c r="GJ176" s="142">
        <v>570</v>
      </c>
      <c r="GK176" s="143">
        <v>150</v>
      </c>
      <c r="GL176" s="105">
        <v>14</v>
      </c>
      <c r="GM176" s="105">
        <v>0</v>
      </c>
      <c r="GN176" s="105">
        <v>0</v>
      </c>
      <c r="GO176" s="105" t="s">
        <v>956</v>
      </c>
      <c r="GP176" s="105" t="s">
        <v>956</v>
      </c>
      <c r="GQ176" s="105"/>
      <c r="GR176" s="105"/>
      <c r="GS176" s="105">
        <f t="shared" si="224"/>
        <v>0</v>
      </c>
      <c r="GT176" s="105">
        <f t="shared" si="206"/>
        <v>0</v>
      </c>
      <c r="GU176" s="105">
        <f t="shared" si="207"/>
        <v>0</v>
      </c>
      <c r="GV176" s="105">
        <f t="shared" si="205"/>
        <v>0</v>
      </c>
      <c r="GW176" s="139" t="str">
        <f t="shared" si="221"/>
        <v/>
      </c>
      <c r="GX176" s="139" t="str">
        <f t="shared" si="222"/>
        <v/>
      </c>
    </row>
    <row r="177" ht="15" spans="2:206">
      <c r="B177" s="138" t="s">
        <v>264</v>
      </c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>
        <v>22</v>
      </c>
      <c r="AF177" s="105">
        <v>102</v>
      </c>
      <c r="AG177" s="105">
        <v>178</v>
      </c>
      <c r="AH177" s="105">
        <v>206</v>
      </c>
      <c r="AI177" s="105">
        <v>54</v>
      </c>
      <c r="AJ177" s="105"/>
      <c r="AK177" s="105">
        <v>3</v>
      </c>
      <c r="AL177" s="105">
        <v>28</v>
      </c>
      <c r="AM177" s="105">
        <v>17</v>
      </c>
      <c r="AN177" s="105">
        <v>5</v>
      </c>
      <c r="AO177" s="105">
        <v>19</v>
      </c>
      <c r="AP177" s="105">
        <v>4</v>
      </c>
      <c r="AQ177" s="105"/>
      <c r="AR177" s="105"/>
      <c r="AS177" s="105"/>
      <c r="AT177" s="105"/>
      <c r="AU177" s="105">
        <v>9</v>
      </c>
      <c r="AV177" s="105">
        <v>21</v>
      </c>
      <c r="AW177" s="105">
        <v>60</v>
      </c>
      <c r="AX177" s="105">
        <v>57</v>
      </c>
      <c r="AY177" s="105"/>
      <c r="AZ177" s="105">
        <v>17</v>
      </c>
      <c r="BA177" s="105">
        <v>12</v>
      </c>
      <c r="BB177" s="105">
        <v>8</v>
      </c>
      <c r="BC177" s="105">
        <v>4</v>
      </c>
      <c r="BD177" s="105">
        <v>7</v>
      </c>
      <c r="BE177" s="105">
        <v>9</v>
      </c>
      <c r="BF177" s="105">
        <v>4</v>
      </c>
      <c r="BG177" s="105">
        <v>3</v>
      </c>
      <c r="BH177" s="105">
        <v>1</v>
      </c>
      <c r="BI177" s="105">
        <v>4</v>
      </c>
      <c r="BJ177" s="105"/>
      <c r="BK177" s="105">
        <v>0</v>
      </c>
      <c r="BL177" s="105">
        <v>0</v>
      </c>
      <c r="BM177" s="105">
        <v>2</v>
      </c>
      <c r="BN177" s="105">
        <v>35</v>
      </c>
      <c r="BO177" s="105">
        <v>0</v>
      </c>
      <c r="BP177" s="105">
        <v>0</v>
      </c>
      <c r="BQ177" s="105">
        <v>0</v>
      </c>
      <c r="BR177" s="105">
        <v>0</v>
      </c>
      <c r="BS177" s="105">
        <v>2</v>
      </c>
      <c r="BT177" s="105">
        <v>5</v>
      </c>
      <c r="BU177" s="105">
        <v>2</v>
      </c>
      <c r="BV177" s="105">
        <v>2</v>
      </c>
      <c r="BW177" s="105">
        <v>6</v>
      </c>
      <c r="BX177" s="105">
        <v>0</v>
      </c>
      <c r="BY177" s="105">
        <v>1</v>
      </c>
      <c r="BZ177" s="139">
        <f t="shared" si="191"/>
        <v>-0.5</v>
      </c>
      <c r="CA177" s="139" t="str">
        <f t="shared" si="192"/>
        <v/>
      </c>
      <c r="CB177" s="140">
        <f t="shared" si="193"/>
        <v>0</v>
      </c>
      <c r="CC177" s="140">
        <f t="shared" si="210"/>
        <v>0</v>
      </c>
      <c r="CD177" s="140">
        <f t="shared" si="211"/>
        <v>593</v>
      </c>
      <c r="CE177" s="141">
        <f t="shared" si="194"/>
        <v>192</v>
      </c>
      <c r="CF177" s="141">
        <f t="shared" si="195"/>
        <v>64</v>
      </c>
      <c r="CG177" s="141">
        <f t="shared" si="196"/>
        <v>48</v>
      </c>
      <c r="CH177" s="141">
        <f t="shared" si="197"/>
        <v>7</v>
      </c>
      <c r="CI177" s="142">
        <f t="shared" si="212"/>
        <v>438</v>
      </c>
      <c r="CJ177" s="142">
        <f t="shared" si="213"/>
        <v>31</v>
      </c>
      <c r="CK177" s="143">
        <f t="shared" si="214"/>
        <v>41</v>
      </c>
      <c r="CL177" s="105">
        <f t="shared" si="215"/>
        <v>4</v>
      </c>
      <c r="CM177" s="105">
        <f t="shared" si="216"/>
        <v>9</v>
      </c>
      <c r="CN177" s="105">
        <f t="shared" si="217"/>
        <v>138</v>
      </c>
      <c r="CO177" s="105">
        <f t="shared" si="218"/>
        <v>29</v>
      </c>
      <c r="CP177" s="105">
        <f t="shared" si="219"/>
        <v>19</v>
      </c>
      <c r="CQ177" s="105">
        <f t="shared" si="220"/>
        <v>16</v>
      </c>
      <c r="CR177" s="105"/>
      <c r="CS177" s="105">
        <f t="shared" si="225"/>
        <v>2</v>
      </c>
      <c r="CT177" s="105">
        <f t="shared" si="186"/>
        <v>35</v>
      </c>
      <c r="CU177" s="105">
        <f t="shared" si="187"/>
        <v>2</v>
      </c>
      <c r="CV177" s="105">
        <f t="shared" si="188"/>
        <v>9</v>
      </c>
      <c r="CW177" s="139" t="str">
        <f t="shared" si="189"/>
        <v/>
      </c>
      <c r="CX177" s="139">
        <f t="shared" si="190"/>
        <v>3.5</v>
      </c>
      <c r="CY177" s="131"/>
      <c r="CZ177" s="138" t="s">
        <v>1184</v>
      </c>
      <c r="DA177" s="138" t="s">
        <v>1184</v>
      </c>
      <c r="DB177" s="105">
        <v>12</v>
      </c>
      <c r="DC177" s="105">
        <v>587</v>
      </c>
      <c r="DD177" s="105">
        <v>3798</v>
      </c>
      <c r="DE177" s="105">
        <v>4294</v>
      </c>
      <c r="DF177" s="105">
        <v>3883</v>
      </c>
      <c r="DG177" s="105">
        <v>4047</v>
      </c>
      <c r="DH177" s="105">
        <v>3056</v>
      </c>
      <c r="DI177" s="105">
        <v>4003</v>
      </c>
      <c r="DJ177" s="105">
        <v>4265</v>
      </c>
      <c r="DK177" s="105">
        <v>4460</v>
      </c>
      <c r="DL177" s="105">
        <v>5573</v>
      </c>
      <c r="DM177" s="105">
        <v>8234</v>
      </c>
      <c r="DN177" s="105">
        <v>3968</v>
      </c>
      <c r="DO177" s="105">
        <v>2476</v>
      </c>
      <c r="DP177" s="105">
        <v>8083</v>
      </c>
      <c r="DQ177" s="105">
        <v>4602</v>
      </c>
      <c r="DR177" s="105">
        <v>3173</v>
      </c>
      <c r="DS177" s="105">
        <v>3793</v>
      </c>
      <c r="DT177" s="105">
        <v>126</v>
      </c>
      <c r="DU177" s="105">
        <v>1963</v>
      </c>
      <c r="DV177" s="105">
        <v>221</v>
      </c>
      <c r="DW177" s="105">
        <v>196</v>
      </c>
      <c r="DX177" s="105">
        <v>121</v>
      </c>
      <c r="DY177" s="105">
        <v>589</v>
      </c>
      <c r="DZ177" s="105">
        <v>103</v>
      </c>
      <c r="EA177" s="105"/>
      <c r="EB177" s="105"/>
      <c r="EC177" s="105"/>
      <c r="ED177" s="105"/>
      <c r="EE177" s="105"/>
      <c r="EF177" s="105"/>
      <c r="EG177" s="105"/>
      <c r="EH177" s="105"/>
      <c r="EI177" s="105"/>
      <c r="EJ177" s="105"/>
      <c r="EK177" s="105"/>
      <c r="EL177" s="105"/>
      <c r="EM177" s="105"/>
      <c r="EN177" s="105"/>
      <c r="EO177" s="105"/>
      <c r="EP177" s="105"/>
      <c r="EQ177" s="105"/>
      <c r="ER177" s="105"/>
      <c r="ES177" s="105"/>
      <c r="ET177" s="105"/>
      <c r="EU177" s="105"/>
      <c r="EV177" s="105"/>
      <c r="EW177" s="105">
        <v>1544</v>
      </c>
      <c r="EX177" s="105"/>
      <c r="EY177" s="105"/>
      <c r="EZ177" s="105"/>
      <c r="FA177" s="105"/>
      <c r="FB177" s="105"/>
      <c r="FC177" s="105"/>
      <c r="FD177" s="105"/>
      <c r="FE177" s="105"/>
      <c r="FF177" s="105"/>
      <c r="FG177" s="105"/>
      <c r="FH177" s="105"/>
      <c r="FI177" s="105"/>
      <c r="FJ177" s="105">
        <v>0</v>
      </c>
      <c r="FK177" s="105">
        <v>0</v>
      </c>
      <c r="FL177" s="105">
        <v>0</v>
      </c>
      <c r="FM177" s="105">
        <v>0</v>
      </c>
      <c r="FN177" s="105">
        <v>0</v>
      </c>
      <c r="FO177" s="105">
        <v>0</v>
      </c>
      <c r="FP177" s="105">
        <v>0</v>
      </c>
      <c r="FQ177" s="105">
        <v>0</v>
      </c>
      <c r="FR177" s="105">
        <v>0</v>
      </c>
      <c r="FS177" s="105">
        <v>0</v>
      </c>
      <c r="FT177" s="105">
        <v>0</v>
      </c>
      <c r="FU177" s="105">
        <v>0</v>
      </c>
      <c r="FV177" s="105">
        <v>0</v>
      </c>
      <c r="FW177" s="105">
        <v>0</v>
      </c>
      <c r="FX177" s="105">
        <v>0</v>
      </c>
      <c r="FY177" s="144" t="str">
        <f t="shared" si="198"/>
        <v/>
      </c>
      <c r="FZ177" s="144" t="str">
        <f t="shared" si="199"/>
        <v/>
      </c>
      <c r="GA177" s="140">
        <f t="shared" si="200"/>
        <v>46212</v>
      </c>
      <c r="GB177" s="140">
        <v>29311</v>
      </c>
      <c r="GC177" s="140">
        <v>103</v>
      </c>
      <c r="GD177" s="141">
        <f t="shared" si="201"/>
        <v>1544</v>
      </c>
      <c r="GE177" s="141">
        <f t="shared" si="202"/>
        <v>0</v>
      </c>
      <c r="GF177" s="141">
        <f t="shared" si="203"/>
        <v>0</v>
      </c>
      <c r="GG177" s="141">
        <f t="shared" si="204"/>
        <v>0</v>
      </c>
      <c r="GH177" s="142">
        <v>0</v>
      </c>
      <c r="GI177" s="142">
        <v>0</v>
      </c>
      <c r="GJ177" s="142">
        <v>0</v>
      </c>
      <c r="GK177" s="143">
        <v>0</v>
      </c>
      <c r="GL177" s="105">
        <v>0</v>
      </c>
      <c r="GM177" s="105">
        <v>0</v>
      </c>
      <c r="GN177" s="105">
        <v>1544</v>
      </c>
      <c r="GO177" s="105" t="s">
        <v>956</v>
      </c>
      <c r="GP177" s="105" t="s">
        <v>956</v>
      </c>
      <c r="GQ177" s="105"/>
      <c r="GR177" s="105"/>
      <c r="GS177" s="105">
        <f t="shared" si="224"/>
        <v>0</v>
      </c>
      <c r="GT177" s="105">
        <f t="shared" si="206"/>
        <v>0</v>
      </c>
      <c r="GU177" s="105">
        <f t="shared" si="207"/>
        <v>0</v>
      </c>
      <c r="GV177" s="105">
        <f t="shared" si="205"/>
        <v>0</v>
      </c>
      <c r="GW177" s="139" t="str">
        <f t="shared" si="221"/>
        <v/>
      </c>
      <c r="GX177" s="139" t="str">
        <f t="shared" si="222"/>
        <v/>
      </c>
    </row>
    <row r="178" ht="15" spans="2:206">
      <c r="B178" s="138" t="s">
        <v>993</v>
      </c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>
        <v>3</v>
      </c>
      <c r="AJ178" s="105">
        <v>75</v>
      </c>
      <c r="AK178" s="105">
        <v>3</v>
      </c>
      <c r="AL178" s="105">
        <v>502</v>
      </c>
      <c r="AM178" s="105">
        <v>8</v>
      </c>
      <c r="AN178" s="105">
        <v>283</v>
      </c>
      <c r="AO178" s="105">
        <v>453</v>
      </c>
      <c r="AP178" s="105">
        <v>303</v>
      </c>
      <c r="AQ178" s="105">
        <v>349</v>
      </c>
      <c r="AR178" s="105">
        <v>259</v>
      </c>
      <c r="AS178" s="105">
        <v>680</v>
      </c>
      <c r="AT178" s="105">
        <v>533</v>
      </c>
      <c r="AU178" s="105">
        <v>662</v>
      </c>
      <c r="AV178" s="105">
        <v>464</v>
      </c>
      <c r="AW178" s="105">
        <v>748</v>
      </c>
      <c r="AX178" s="105">
        <v>1026</v>
      </c>
      <c r="AY178" s="105">
        <v>813</v>
      </c>
      <c r="AZ178" s="105">
        <v>308</v>
      </c>
      <c r="BA178" s="105">
        <v>328</v>
      </c>
      <c r="BB178" s="105">
        <v>850</v>
      </c>
      <c r="BC178" s="105">
        <v>349</v>
      </c>
      <c r="BD178" s="105">
        <v>1550</v>
      </c>
      <c r="BE178" s="105">
        <v>1540</v>
      </c>
      <c r="BF178" s="105">
        <v>690</v>
      </c>
      <c r="BG178" s="105">
        <v>470</v>
      </c>
      <c r="BH178" s="105"/>
      <c r="BI178" s="105">
        <v>127</v>
      </c>
      <c r="BJ178" s="105">
        <v>258</v>
      </c>
      <c r="BK178" s="105">
        <v>0</v>
      </c>
      <c r="BL178" s="105">
        <v>0</v>
      </c>
      <c r="BM178" s="105">
        <v>97</v>
      </c>
      <c r="BN178" s="105">
        <v>259</v>
      </c>
      <c r="BO178" s="105">
        <v>91</v>
      </c>
      <c r="BP178" s="105">
        <v>0</v>
      </c>
      <c r="BQ178" s="105">
        <v>0</v>
      </c>
      <c r="BR178" s="105">
        <v>283</v>
      </c>
      <c r="BS178" s="105">
        <v>995</v>
      </c>
      <c r="BT178" s="105">
        <v>1044</v>
      </c>
      <c r="BU178" s="105">
        <v>3543</v>
      </c>
      <c r="BV178" s="105">
        <v>2700</v>
      </c>
      <c r="BW178" s="105">
        <v>1467</v>
      </c>
      <c r="BX178" s="105">
        <v>503</v>
      </c>
      <c r="BY178" s="105">
        <v>445</v>
      </c>
      <c r="BZ178" s="139">
        <f t="shared" si="191"/>
        <v>3.58762886597938</v>
      </c>
      <c r="CA178" s="139">
        <f t="shared" si="192"/>
        <v>-0.115308151093439</v>
      </c>
      <c r="CB178" s="140">
        <f t="shared" si="193"/>
        <v>35699</v>
      </c>
      <c r="CC178" s="140">
        <f t="shared" si="210"/>
        <v>0</v>
      </c>
      <c r="CD178" s="140">
        <f t="shared" si="211"/>
        <v>583</v>
      </c>
      <c r="CE178" s="141">
        <f t="shared" si="194"/>
        <v>5768</v>
      </c>
      <c r="CF178" s="141">
        <f t="shared" si="195"/>
        <v>6898</v>
      </c>
      <c r="CG178" s="141">
        <f t="shared" si="196"/>
        <v>9012</v>
      </c>
      <c r="CH178" s="141">
        <f t="shared" si="197"/>
        <v>2415</v>
      </c>
      <c r="CI178" s="142">
        <f t="shared" si="212"/>
        <v>3</v>
      </c>
      <c r="CJ178" s="142">
        <f t="shared" si="213"/>
        <v>580</v>
      </c>
      <c r="CK178" s="143">
        <f t="shared" si="214"/>
        <v>744</v>
      </c>
      <c r="CL178" s="105">
        <f t="shared" si="215"/>
        <v>911</v>
      </c>
      <c r="CM178" s="105">
        <f t="shared" si="216"/>
        <v>1875</v>
      </c>
      <c r="CN178" s="105">
        <f t="shared" si="217"/>
        <v>2238</v>
      </c>
      <c r="CO178" s="105">
        <f t="shared" si="218"/>
        <v>1449</v>
      </c>
      <c r="CP178" s="105">
        <f t="shared" si="219"/>
        <v>2749</v>
      </c>
      <c r="CQ178" s="105">
        <f t="shared" si="220"/>
        <v>2700</v>
      </c>
      <c r="CR178" s="105"/>
      <c r="CS178" s="105">
        <f t="shared" si="225"/>
        <v>97</v>
      </c>
      <c r="CT178" s="105">
        <f t="shared" si="186"/>
        <v>350</v>
      </c>
      <c r="CU178" s="105">
        <f t="shared" si="187"/>
        <v>1278</v>
      </c>
      <c r="CV178" s="105">
        <f t="shared" si="188"/>
        <v>7287</v>
      </c>
      <c r="CW178" s="139" t="str">
        <f t="shared" si="189"/>
        <v/>
      </c>
      <c r="CX178" s="139">
        <f t="shared" si="190"/>
        <v>4.7018779342723</v>
      </c>
      <c r="CY178" s="131"/>
      <c r="CZ178" s="138" t="s">
        <v>1185</v>
      </c>
      <c r="DA178" s="138" t="s">
        <v>1185</v>
      </c>
      <c r="DB178" s="105"/>
      <c r="DC178" s="105"/>
      <c r="DD178" s="105"/>
      <c r="DE178" s="105"/>
      <c r="DF178" s="105"/>
      <c r="DG178" s="105"/>
      <c r="DH178" s="105"/>
      <c r="DI178" s="105"/>
      <c r="DJ178" s="105"/>
      <c r="DK178" s="105"/>
      <c r="DL178" s="105"/>
      <c r="DM178" s="105"/>
      <c r="DN178" s="105"/>
      <c r="DO178" s="105"/>
      <c r="DP178" s="105"/>
      <c r="DQ178" s="105"/>
      <c r="DR178" s="105"/>
      <c r="DS178" s="105">
        <v>2061</v>
      </c>
      <c r="DT178" s="105">
        <v>2080</v>
      </c>
      <c r="DU178" s="105">
        <v>1341</v>
      </c>
      <c r="DV178" s="105">
        <v>347</v>
      </c>
      <c r="DW178" s="105">
        <v>155</v>
      </c>
      <c r="DX178" s="105"/>
      <c r="DY178" s="105"/>
      <c r="DZ178" s="105"/>
      <c r="EA178" s="105"/>
      <c r="EB178" s="105"/>
      <c r="EC178" s="105"/>
      <c r="ED178" s="105"/>
      <c r="EE178" s="105"/>
      <c r="EF178" s="105"/>
      <c r="EG178" s="105"/>
      <c r="EH178" s="105"/>
      <c r="EI178" s="105"/>
      <c r="EJ178" s="105"/>
      <c r="EK178" s="105"/>
      <c r="EL178" s="105"/>
      <c r="EM178" s="105"/>
      <c r="EN178" s="105"/>
      <c r="EO178" s="105"/>
      <c r="EP178" s="105"/>
      <c r="EQ178" s="105"/>
      <c r="ER178" s="105"/>
      <c r="ES178" s="105"/>
      <c r="ET178" s="105"/>
      <c r="EU178" s="105"/>
      <c r="EV178" s="105"/>
      <c r="EW178" s="105"/>
      <c r="EX178" s="105"/>
      <c r="EY178" s="105"/>
      <c r="EZ178" s="105"/>
      <c r="FA178" s="105"/>
      <c r="FB178" s="105"/>
      <c r="FC178" s="105"/>
      <c r="FD178" s="105"/>
      <c r="FE178" s="105"/>
      <c r="FF178" s="105"/>
      <c r="FG178" s="105"/>
      <c r="FH178" s="105"/>
      <c r="FI178" s="105"/>
      <c r="FJ178" s="105">
        <v>0</v>
      </c>
      <c r="FK178" s="105">
        <v>0</v>
      </c>
      <c r="FL178" s="105">
        <v>0</v>
      </c>
      <c r="FM178" s="105">
        <v>0</v>
      </c>
      <c r="FN178" s="105">
        <v>0</v>
      </c>
      <c r="FO178" s="105">
        <v>0</v>
      </c>
      <c r="FP178" s="105">
        <v>0</v>
      </c>
      <c r="FQ178" s="105">
        <v>0</v>
      </c>
      <c r="FR178" s="105">
        <v>0</v>
      </c>
      <c r="FS178" s="105">
        <v>0</v>
      </c>
      <c r="FT178" s="105">
        <v>0</v>
      </c>
      <c r="FU178" s="105">
        <v>0</v>
      </c>
      <c r="FV178" s="105">
        <v>0</v>
      </c>
      <c r="FW178" s="105" t="e">
        <v>#N/A</v>
      </c>
      <c r="FX178" s="105">
        <v>0</v>
      </c>
      <c r="FY178" s="144" t="str">
        <f t="shared" si="198"/>
        <v/>
      </c>
      <c r="FZ178" s="144" t="str">
        <f t="shared" si="199"/>
        <v/>
      </c>
      <c r="GA178" s="140">
        <f t="shared" si="200"/>
        <v>0</v>
      </c>
      <c r="GB178" s="140">
        <v>5984</v>
      </c>
      <c r="GC178" s="140">
        <v>0</v>
      </c>
      <c r="GD178" s="141">
        <f t="shared" si="201"/>
        <v>0</v>
      </c>
      <c r="GE178" s="141">
        <f t="shared" si="202"/>
        <v>0</v>
      </c>
      <c r="GF178" s="141">
        <f t="shared" si="203"/>
        <v>0</v>
      </c>
      <c r="GG178" s="141" t="e">
        <f t="shared" si="204"/>
        <v>#N/A</v>
      </c>
      <c r="GH178" s="142">
        <v>0</v>
      </c>
      <c r="GI178" s="142">
        <v>0</v>
      </c>
      <c r="GJ178" s="142">
        <v>0</v>
      </c>
      <c r="GK178" s="143">
        <v>0</v>
      </c>
      <c r="GL178" s="105">
        <v>0</v>
      </c>
      <c r="GM178" s="105">
        <v>0</v>
      </c>
      <c r="GN178" s="105">
        <v>0</v>
      </c>
      <c r="GO178" s="105" t="s">
        <v>956</v>
      </c>
      <c r="GP178" s="105" t="s">
        <v>956</v>
      </c>
      <c r="GQ178" s="105"/>
      <c r="GR178" s="105"/>
      <c r="GS178" s="105">
        <f t="shared" si="224"/>
        <v>0</v>
      </c>
      <c r="GT178" s="105">
        <f t="shared" si="206"/>
        <v>0</v>
      </c>
      <c r="GU178" s="105">
        <f t="shared" si="207"/>
        <v>0</v>
      </c>
      <c r="GV178" s="105">
        <f t="shared" si="205"/>
        <v>0</v>
      </c>
      <c r="GW178" s="139" t="str">
        <f t="shared" si="221"/>
        <v/>
      </c>
      <c r="GX178" s="139" t="str">
        <f t="shared" si="222"/>
        <v/>
      </c>
    </row>
    <row r="179" ht="15" spans="2:206">
      <c r="B179" s="138" t="s">
        <v>1113</v>
      </c>
      <c r="C179" s="105"/>
      <c r="D179" s="105"/>
      <c r="E179" s="105"/>
      <c r="F179" s="105"/>
      <c r="G179" s="105"/>
      <c r="H179" s="105">
        <v>2018</v>
      </c>
      <c r="I179" s="105">
        <v>4174</v>
      </c>
      <c r="J179" s="105">
        <v>4487</v>
      </c>
      <c r="K179" s="105">
        <v>5008</v>
      </c>
      <c r="L179" s="105">
        <v>5803</v>
      </c>
      <c r="M179" s="105">
        <v>6188</v>
      </c>
      <c r="N179" s="105">
        <v>8021</v>
      </c>
      <c r="O179" s="105">
        <v>10093</v>
      </c>
      <c r="P179" s="105">
        <v>4332</v>
      </c>
      <c r="Q179" s="105">
        <v>10021</v>
      </c>
      <c r="R179" s="105">
        <v>6428</v>
      </c>
      <c r="S179" s="105">
        <v>6044</v>
      </c>
      <c r="T179" s="105">
        <v>6566</v>
      </c>
      <c r="U179" s="105">
        <v>4320</v>
      </c>
      <c r="V179" s="105">
        <v>4127</v>
      </c>
      <c r="W179" s="105">
        <v>3051</v>
      </c>
      <c r="X179" s="105">
        <v>3072</v>
      </c>
      <c r="Y179" s="105">
        <v>2412</v>
      </c>
      <c r="Z179" s="105">
        <v>1434</v>
      </c>
      <c r="AA179" s="105">
        <v>1202</v>
      </c>
      <c r="AB179" s="105">
        <v>505</v>
      </c>
      <c r="AC179" s="105">
        <v>2009</v>
      </c>
      <c r="AD179" s="105">
        <v>1591</v>
      </c>
      <c r="AE179" s="105">
        <v>1714</v>
      </c>
      <c r="AF179" s="105">
        <v>1737</v>
      </c>
      <c r="AG179" s="105">
        <v>1801</v>
      </c>
      <c r="AH179" s="105">
        <v>1015</v>
      </c>
      <c r="AI179" s="105">
        <v>1066</v>
      </c>
      <c r="AJ179" s="105">
        <v>1112</v>
      </c>
      <c r="AK179" s="105">
        <v>1260</v>
      </c>
      <c r="AL179" s="105">
        <v>1062</v>
      </c>
      <c r="AM179" s="105">
        <v>493</v>
      </c>
      <c r="AN179" s="105">
        <v>361</v>
      </c>
      <c r="AO179" s="105">
        <v>926</v>
      </c>
      <c r="AP179" s="105">
        <v>1997</v>
      </c>
      <c r="AQ179" s="105">
        <v>373</v>
      </c>
      <c r="AR179" s="105">
        <v>1238</v>
      </c>
      <c r="AS179" s="105">
        <v>4255</v>
      </c>
      <c r="AT179" s="105">
        <v>4782</v>
      </c>
      <c r="AU179" s="105">
        <v>5372</v>
      </c>
      <c r="AV179" s="105">
        <v>6507</v>
      </c>
      <c r="AW179" s="105">
        <v>6521</v>
      </c>
      <c r="AX179" s="105">
        <v>8577</v>
      </c>
      <c r="AY179" s="105">
        <v>6596</v>
      </c>
      <c r="AZ179" s="105">
        <v>4436</v>
      </c>
      <c r="BA179" s="105">
        <v>2856</v>
      </c>
      <c r="BB179" s="105">
        <v>5068</v>
      </c>
      <c r="BC179" s="105">
        <v>1833</v>
      </c>
      <c r="BD179" s="105">
        <v>3027</v>
      </c>
      <c r="BE179" s="105">
        <v>2453</v>
      </c>
      <c r="BF179" s="105">
        <v>259</v>
      </c>
      <c r="BG179" s="105">
        <v>434</v>
      </c>
      <c r="BH179" s="105"/>
      <c r="BI179" s="105"/>
      <c r="BJ179" s="105"/>
      <c r="BK179" s="105">
        <v>0</v>
      </c>
      <c r="BL179" s="105">
        <v>0</v>
      </c>
      <c r="BM179" s="105">
        <v>0</v>
      </c>
      <c r="BN179" s="105">
        <v>0</v>
      </c>
      <c r="BO179" s="105">
        <v>4405</v>
      </c>
      <c r="BP179" s="105">
        <v>3923</v>
      </c>
      <c r="BQ179" s="105">
        <v>1355</v>
      </c>
      <c r="BR179" s="105">
        <v>1890</v>
      </c>
      <c r="BS179" s="105">
        <v>1184</v>
      </c>
      <c r="BT179" s="105">
        <v>1430</v>
      </c>
      <c r="BU179" s="105">
        <v>1525</v>
      </c>
      <c r="BV179" s="105">
        <v>666</v>
      </c>
      <c r="BW179" s="105">
        <v>825</v>
      </c>
      <c r="BX179" s="105">
        <v>500</v>
      </c>
      <c r="BY179" s="105">
        <v>101</v>
      </c>
      <c r="BZ179" s="139" t="str">
        <f t="shared" si="191"/>
        <v/>
      </c>
      <c r="CA179" s="139">
        <f t="shared" si="192"/>
        <v>-0.798</v>
      </c>
      <c r="CB179" s="140">
        <f t="shared" si="193"/>
        <v>35699</v>
      </c>
      <c r="CC179" s="140">
        <f t="shared" si="210"/>
        <v>61900</v>
      </c>
      <c r="CD179" s="140">
        <f t="shared" si="211"/>
        <v>16074</v>
      </c>
      <c r="CE179" s="141">
        <f t="shared" si="194"/>
        <v>41402</v>
      </c>
      <c r="CF179" s="141">
        <f t="shared" si="195"/>
        <v>26962</v>
      </c>
      <c r="CG179" s="141">
        <f t="shared" si="196"/>
        <v>16378</v>
      </c>
      <c r="CH179" s="141">
        <f t="shared" si="197"/>
        <v>1426</v>
      </c>
      <c r="CI179" s="142">
        <f t="shared" si="212"/>
        <v>3882</v>
      </c>
      <c r="CJ179" s="142">
        <f t="shared" si="213"/>
        <v>3434</v>
      </c>
      <c r="CK179" s="143">
        <f t="shared" si="214"/>
        <v>1780</v>
      </c>
      <c r="CL179" s="105">
        <f t="shared" si="215"/>
        <v>3608</v>
      </c>
      <c r="CM179" s="105">
        <f t="shared" si="216"/>
        <v>14409</v>
      </c>
      <c r="CN179" s="105">
        <f t="shared" si="217"/>
        <v>21605</v>
      </c>
      <c r="CO179" s="105">
        <f t="shared" si="218"/>
        <v>13888</v>
      </c>
      <c r="CP179" s="105">
        <f t="shared" si="219"/>
        <v>9928</v>
      </c>
      <c r="CQ179" s="105">
        <f t="shared" si="220"/>
        <v>3146</v>
      </c>
      <c r="CR179" s="105"/>
      <c r="CS179" s="105">
        <f t="shared" si="225"/>
        <v>0</v>
      </c>
      <c r="CT179" s="105">
        <f t="shared" si="186"/>
        <v>8328</v>
      </c>
      <c r="CU179" s="105">
        <f t="shared" si="187"/>
        <v>4429</v>
      </c>
      <c r="CV179" s="105">
        <f t="shared" si="188"/>
        <v>3621</v>
      </c>
      <c r="CW179" s="139" t="str">
        <f t="shared" si="189"/>
        <v/>
      </c>
      <c r="CX179" s="139">
        <f t="shared" si="190"/>
        <v>-0.182433958004064</v>
      </c>
      <c r="CY179" s="131"/>
      <c r="CZ179" s="138" t="s">
        <v>1186</v>
      </c>
      <c r="DA179" s="138" t="s">
        <v>1186</v>
      </c>
      <c r="DB179" s="105"/>
      <c r="DC179" s="105"/>
      <c r="DD179" s="105">
        <v>610</v>
      </c>
      <c r="DE179" s="105">
        <v>1363</v>
      </c>
      <c r="DF179" s="105">
        <v>1045</v>
      </c>
      <c r="DG179" s="105">
        <v>987</v>
      </c>
      <c r="DH179" s="105">
        <v>551</v>
      </c>
      <c r="DI179" s="105">
        <v>825</v>
      </c>
      <c r="DJ179" s="105">
        <v>1207</v>
      </c>
      <c r="DK179" s="105">
        <v>1250</v>
      </c>
      <c r="DL179" s="105">
        <v>1331</v>
      </c>
      <c r="DM179" s="105">
        <v>1345</v>
      </c>
      <c r="DN179" s="105">
        <v>1155</v>
      </c>
      <c r="DO179" s="105">
        <v>766</v>
      </c>
      <c r="DP179" s="105">
        <v>1032</v>
      </c>
      <c r="DQ179" s="105">
        <v>1753</v>
      </c>
      <c r="DR179" s="105">
        <v>2936</v>
      </c>
      <c r="DS179" s="105">
        <v>3016</v>
      </c>
      <c r="DT179" s="105">
        <v>1200</v>
      </c>
      <c r="DU179" s="105">
        <v>1470</v>
      </c>
      <c r="DV179" s="105">
        <v>406</v>
      </c>
      <c r="DW179" s="105">
        <v>467</v>
      </c>
      <c r="DX179" s="105">
        <v>2443</v>
      </c>
      <c r="DY179" s="105">
        <v>1669</v>
      </c>
      <c r="DZ179" s="105">
        <v>244</v>
      </c>
      <c r="EA179" s="105">
        <v>102</v>
      </c>
      <c r="EB179" s="105">
        <v>412</v>
      </c>
      <c r="EC179" s="105">
        <v>536</v>
      </c>
      <c r="ED179" s="105">
        <v>331</v>
      </c>
      <c r="EE179" s="105">
        <v>580</v>
      </c>
      <c r="EF179" s="105">
        <v>588</v>
      </c>
      <c r="EG179" s="105">
        <v>592</v>
      </c>
      <c r="EH179" s="105">
        <v>621</v>
      </c>
      <c r="EI179" s="105">
        <v>1009</v>
      </c>
      <c r="EJ179" s="105">
        <v>874</v>
      </c>
      <c r="EK179" s="105">
        <v>733</v>
      </c>
      <c r="EL179" s="105">
        <v>45</v>
      </c>
      <c r="EM179" s="105">
        <v>63</v>
      </c>
      <c r="EN179" s="105">
        <v>52</v>
      </c>
      <c r="EO179" s="105">
        <v>142</v>
      </c>
      <c r="EP179" s="105"/>
      <c r="EQ179" s="105"/>
      <c r="ER179" s="105"/>
      <c r="ES179" s="105"/>
      <c r="ET179" s="105"/>
      <c r="EU179" s="105"/>
      <c r="EV179" s="105"/>
      <c r="EW179" s="105"/>
      <c r="EX179" s="105"/>
      <c r="EY179" s="105"/>
      <c r="EZ179" s="105"/>
      <c r="FA179" s="105"/>
      <c r="FB179" s="105"/>
      <c r="FC179" s="105"/>
      <c r="FD179" s="105"/>
      <c r="FE179" s="105"/>
      <c r="FF179" s="105"/>
      <c r="FG179" s="105"/>
      <c r="FH179" s="105"/>
      <c r="FI179" s="105"/>
      <c r="FJ179" s="105">
        <v>0</v>
      </c>
      <c r="FK179" s="105">
        <v>0</v>
      </c>
      <c r="FL179" s="105">
        <v>0</v>
      </c>
      <c r="FM179" s="105">
        <v>0</v>
      </c>
      <c r="FN179" s="105">
        <v>0</v>
      </c>
      <c r="FO179" s="105">
        <v>0</v>
      </c>
      <c r="FP179" s="105">
        <v>0</v>
      </c>
      <c r="FQ179" s="105">
        <v>0</v>
      </c>
      <c r="FR179" s="105">
        <v>0</v>
      </c>
      <c r="FS179" s="105">
        <v>0</v>
      </c>
      <c r="FT179" s="105">
        <v>0</v>
      </c>
      <c r="FU179" s="105">
        <v>0</v>
      </c>
      <c r="FV179" s="105">
        <v>0</v>
      </c>
      <c r="FW179" s="105">
        <v>0</v>
      </c>
      <c r="FX179" s="105">
        <v>0</v>
      </c>
      <c r="FY179" s="144" t="str">
        <f t="shared" si="198"/>
        <v/>
      </c>
      <c r="FZ179" s="144" t="str">
        <f t="shared" si="199"/>
        <v/>
      </c>
      <c r="GA179" s="140">
        <f t="shared" si="200"/>
        <v>10514</v>
      </c>
      <c r="GB179" s="140">
        <v>18313</v>
      </c>
      <c r="GC179" s="140">
        <v>6622</v>
      </c>
      <c r="GD179" s="141">
        <f t="shared" si="201"/>
        <v>302</v>
      </c>
      <c r="GE179" s="141">
        <f t="shared" si="202"/>
        <v>0</v>
      </c>
      <c r="GF179" s="141">
        <f t="shared" si="203"/>
        <v>0</v>
      </c>
      <c r="GG179" s="141">
        <f t="shared" si="204"/>
        <v>0</v>
      </c>
      <c r="GH179" s="142">
        <v>1447</v>
      </c>
      <c r="GI179" s="142">
        <v>1801</v>
      </c>
      <c r="GJ179" s="142">
        <v>2616</v>
      </c>
      <c r="GK179" s="143">
        <v>160</v>
      </c>
      <c r="GL179" s="105">
        <v>142</v>
      </c>
      <c r="GM179" s="105">
        <v>0</v>
      </c>
      <c r="GN179" s="105">
        <v>0</v>
      </c>
      <c r="GO179" s="105" t="s">
        <v>956</v>
      </c>
      <c r="GP179" s="105" t="s">
        <v>956</v>
      </c>
      <c r="GQ179" s="105"/>
      <c r="GR179" s="105"/>
      <c r="GS179" s="105">
        <f t="shared" si="224"/>
        <v>0</v>
      </c>
      <c r="GT179" s="105">
        <f t="shared" si="206"/>
        <v>0</v>
      </c>
      <c r="GU179" s="105">
        <f t="shared" si="207"/>
        <v>0</v>
      </c>
      <c r="GV179" s="105">
        <f t="shared" si="205"/>
        <v>0</v>
      </c>
      <c r="GW179" s="139" t="str">
        <f t="shared" si="221"/>
        <v/>
      </c>
      <c r="GX179" s="139" t="str">
        <f t="shared" si="222"/>
        <v/>
      </c>
    </row>
    <row r="180" ht="15" spans="2:206">
      <c r="B180" s="138" t="s">
        <v>1134</v>
      </c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>
        <v>2078</v>
      </c>
      <c r="X180" s="105">
        <v>2151</v>
      </c>
      <c r="Y180" s="105">
        <v>1524</v>
      </c>
      <c r="Z180" s="105">
        <v>1566</v>
      </c>
      <c r="AA180" s="105">
        <v>1028</v>
      </c>
      <c r="AB180" s="105">
        <v>305</v>
      </c>
      <c r="AC180" s="105">
        <v>1215</v>
      </c>
      <c r="AD180" s="105">
        <v>1322</v>
      </c>
      <c r="AE180" s="105">
        <v>1461</v>
      </c>
      <c r="AF180" s="105">
        <v>1517</v>
      </c>
      <c r="AG180" s="105">
        <v>1534</v>
      </c>
      <c r="AH180" s="105">
        <v>1557</v>
      </c>
      <c r="AI180" s="105">
        <v>2113</v>
      </c>
      <c r="AJ180" s="105">
        <v>2598</v>
      </c>
      <c r="AK180" s="105">
        <v>2670</v>
      </c>
      <c r="AL180" s="105">
        <v>2296</v>
      </c>
      <c r="AM180" s="105">
        <v>1055</v>
      </c>
      <c r="AN180" s="105">
        <v>479</v>
      </c>
      <c r="AO180" s="105">
        <v>1011</v>
      </c>
      <c r="AP180" s="105">
        <v>2973</v>
      </c>
      <c r="AQ180" s="105">
        <v>3195</v>
      </c>
      <c r="AR180" s="105">
        <v>3972</v>
      </c>
      <c r="AS180" s="105">
        <v>2939</v>
      </c>
      <c r="AT180" s="105">
        <v>3513</v>
      </c>
      <c r="AU180" s="105">
        <v>4129</v>
      </c>
      <c r="AV180" s="105">
        <v>4150</v>
      </c>
      <c r="AW180" s="105">
        <v>3349</v>
      </c>
      <c r="AX180" s="105">
        <v>3500</v>
      </c>
      <c r="AY180" s="105">
        <v>3535</v>
      </c>
      <c r="AZ180" s="105">
        <v>680</v>
      </c>
      <c r="BA180" s="105">
        <v>2736</v>
      </c>
      <c r="BB180" s="105">
        <v>1500</v>
      </c>
      <c r="BC180" s="105">
        <v>3851</v>
      </c>
      <c r="BD180" s="105">
        <v>3280</v>
      </c>
      <c r="BE180" s="105">
        <v>479</v>
      </c>
      <c r="BF180" s="105">
        <v>1783</v>
      </c>
      <c r="BG180" s="105">
        <v>91</v>
      </c>
      <c r="BH180" s="105"/>
      <c r="BI180" s="105"/>
      <c r="BJ180" s="105"/>
      <c r="BK180" s="105">
        <v>0</v>
      </c>
      <c r="BL180" s="105">
        <v>0</v>
      </c>
      <c r="BM180" s="105">
        <v>0</v>
      </c>
      <c r="BN180" s="105">
        <v>2095</v>
      </c>
      <c r="BO180" s="105">
        <v>4723</v>
      </c>
      <c r="BP180" s="105">
        <v>3572</v>
      </c>
      <c r="BQ180" s="105">
        <v>2550</v>
      </c>
      <c r="BR180" s="105">
        <v>1760</v>
      </c>
      <c r="BS180" s="105">
        <v>199</v>
      </c>
      <c r="BT180" s="105">
        <v>1007</v>
      </c>
      <c r="BU180" s="105">
        <v>1290</v>
      </c>
      <c r="BV180" s="105">
        <v>1936</v>
      </c>
      <c r="BW180" s="105">
        <v>700</v>
      </c>
      <c r="BX180" s="105">
        <v>430</v>
      </c>
      <c r="BY180" s="105">
        <v>1300</v>
      </c>
      <c r="BZ180" s="139" t="str">
        <f t="shared" si="191"/>
        <v/>
      </c>
      <c r="CA180" s="139">
        <f t="shared" si="192"/>
        <v>2.02325581395349</v>
      </c>
      <c r="CB180" s="140">
        <f t="shared" si="193"/>
        <v>0</v>
      </c>
      <c r="CC180" s="140">
        <f t="shared" si="210"/>
        <v>7319</v>
      </c>
      <c r="CD180" s="140">
        <f t="shared" si="211"/>
        <v>19616</v>
      </c>
      <c r="CE180" s="141">
        <f t="shared" si="194"/>
        <v>34265</v>
      </c>
      <c r="CF180" s="141">
        <f t="shared" si="195"/>
        <v>17935</v>
      </c>
      <c r="CG180" s="141">
        <f t="shared" si="196"/>
        <v>19132</v>
      </c>
      <c r="CH180" s="141">
        <f t="shared" si="197"/>
        <v>2430</v>
      </c>
      <c r="CI180" s="142">
        <f t="shared" si="212"/>
        <v>5204</v>
      </c>
      <c r="CJ180" s="142">
        <f t="shared" si="213"/>
        <v>7564</v>
      </c>
      <c r="CK180" s="143">
        <f t="shared" si="214"/>
        <v>2545</v>
      </c>
      <c r="CL180" s="105">
        <f t="shared" si="215"/>
        <v>10140</v>
      </c>
      <c r="CM180" s="105">
        <f t="shared" si="216"/>
        <v>10581</v>
      </c>
      <c r="CN180" s="105">
        <f t="shared" si="217"/>
        <v>10999</v>
      </c>
      <c r="CO180" s="105">
        <f t="shared" si="218"/>
        <v>6951</v>
      </c>
      <c r="CP180" s="105">
        <f t="shared" si="219"/>
        <v>8631</v>
      </c>
      <c r="CQ180" s="105">
        <f t="shared" si="220"/>
        <v>2353</v>
      </c>
      <c r="CR180" s="105"/>
      <c r="CS180" s="105">
        <f t="shared" si="225"/>
        <v>0</v>
      </c>
      <c r="CT180" s="105">
        <f t="shared" si="186"/>
        <v>10390</v>
      </c>
      <c r="CU180" s="105">
        <f t="shared" si="187"/>
        <v>4509</v>
      </c>
      <c r="CV180" s="105">
        <f t="shared" si="188"/>
        <v>4233</v>
      </c>
      <c r="CW180" s="139" t="str">
        <f t="shared" si="189"/>
        <v/>
      </c>
      <c r="CX180" s="139">
        <f t="shared" si="190"/>
        <v>-0.0612109115103127</v>
      </c>
      <c r="CY180" s="131"/>
      <c r="CZ180" s="138" t="s">
        <v>1187</v>
      </c>
      <c r="DA180" s="138" t="s">
        <v>1187</v>
      </c>
      <c r="DB180" s="105"/>
      <c r="DC180" s="105"/>
      <c r="DD180" s="105">
        <v>11</v>
      </c>
      <c r="DE180" s="105"/>
      <c r="DF180" s="105"/>
      <c r="DG180" s="105"/>
      <c r="DH180" s="105"/>
      <c r="DI180" s="105"/>
      <c r="DJ180" s="105"/>
      <c r="DK180" s="105">
        <v>1078</v>
      </c>
      <c r="DL180" s="105">
        <v>1235</v>
      </c>
      <c r="DM180" s="105">
        <v>1309</v>
      </c>
      <c r="DN180" s="105">
        <v>1003</v>
      </c>
      <c r="DO180" s="105">
        <v>386</v>
      </c>
      <c r="DP180" s="105">
        <v>578</v>
      </c>
      <c r="DQ180" s="105">
        <v>525</v>
      </c>
      <c r="DR180" s="105">
        <v>849</v>
      </c>
      <c r="DS180" s="105">
        <v>907</v>
      </c>
      <c r="DT180" s="105"/>
      <c r="DU180" s="105"/>
      <c r="DV180" s="105"/>
      <c r="DW180" s="105"/>
      <c r="DX180" s="105"/>
      <c r="DY180" s="105"/>
      <c r="DZ180" s="105"/>
      <c r="EA180" s="105"/>
      <c r="EB180" s="105"/>
      <c r="EC180" s="105"/>
      <c r="ED180" s="105"/>
      <c r="EE180" s="105"/>
      <c r="EF180" s="105"/>
      <c r="EG180" s="105"/>
      <c r="EH180" s="105"/>
      <c r="EI180" s="105"/>
      <c r="EJ180" s="105"/>
      <c r="EK180" s="105"/>
      <c r="EL180" s="105"/>
      <c r="EM180" s="105"/>
      <c r="EN180" s="105"/>
      <c r="EO180" s="105"/>
      <c r="EP180" s="105"/>
      <c r="EQ180" s="105"/>
      <c r="ER180" s="105"/>
      <c r="ES180" s="105"/>
      <c r="ET180" s="105"/>
      <c r="EU180" s="105"/>
      <c r="EV180" s="105"/>
      <c r="EW180" s="105"/>
      <c r="EX180" s="105">
        <v>102</v>
      </c>
      <c r="EY180" s="105"/>
      <c r="EZ180" s="105"/>
      <c r="FA180" s="105"/>
      <c r="FB180" s="105"/>
      <c r="FC180" s="105"/>
      <c r="FD180" s="105"/>
      <c r="FE180" s="105"/>
      <c r="FF180" s="105"/>
      <c r="FG180" s="105"/>
      <c r="FH180" s="105"/>
      <c r="FI180" s="105"/>
      <c r="FJ180" s="105">
        <v>0</v>
      </c>
      <c r="FK180" s="105">
        <v>0</v>
      </c>
      <c r="FL180" s="105">
        <v>0</v>
      </c>
      <c r="FM180" s="105">
        <v>0</v>
      </c>
      <c r="FN180" s="105">
        <v>0</v>
      </c>
      <c r="FO180" s="105">
        <v>0</v>
      </c>
      <c r="FP180" s="105">
        <v>0</v>
      </c>
      <c r="FQ180" s="105">
        <v>0</v>
      </c>
      <c r="FR180" s="105">
        <v>0</v>
      </c>
      <c r="FS180" s="105">
        <v>0</v>
      </c>
      <c r="FT180" s="105">
        <v>0</v>
      </c>
      <c r="FU180" s="105">
        <v>0</v>
      </c>
      <c r="FV180" s="105">
        <v>0</v>
      </c>
      <c r="FW180" s="105" t="e">
        <v>#N/A</v>
      </c>
      <c r="FX180" s="105">
        <v>0</v>
      </c>
      <c r="FY180" s="144" t="str">
        <f t="shared" si="198"/>
        <v/>
      </c>
      <c r="FZ180" s="144" t="str">
        <f t="shared" si="199"/>
        <v/>
      </c>
      <c r="GA180" s="140">
        <f t="shared" si="200"/>
        <v>3633</v>
      </c>
      <c r="GB180" s="140">
        <v>4248</v>
      </c>
      <c r="GC180" s="140">
        <v>0</v>
      </c>
      <c r="GD180" s="141">
        <f t="shared" si="201"/>
        <v>0</v>
      </c>
      <c r="GE180" s="141">
        <f t="shared" si="202"/>
        <v>102</v>
      </c>
      <c r="GF180" s="141">
        <f t="shared" si="203"/>
        <v>0</v>
      </c>
      <c r="GG180" s="141" t="e">
        <f t="shared" si="204"/>
        <v>#N/A</v>
      </c>
      <c r="GH180" s="142">
        <v>0</v>
      </c>
      <c r="GI180" s="142">
        <v>0</v>
      </c>
      <c r="GJ180" s="142">
        <v>0</v>
      </c>
      <c r="GK180" s="143">
        <v>0</v>
      </c>
      <c r="GL180" s="105">
        <v>0</v>
      </c>
      <c r="GM180" s="105">
        <v>0</v>
      </c>
      <c r="GN180" s="105">
        <v>0</v>
      </c>
      <c r="GO180" s="105">
        <v>102</v>
      </c>
      <c r="GP180" s="105" t="s">
        <v>956</v>
      </c>
      <c r="GQ180" s="105"/>
      <c r="GR180" s="105"/>
      <c r="GS180" s="105">
        <f t="shared" si="224"/>
        <v>0</v>
      </c>
      <c r="GT180" s="105">
        <f t="shared" si="206"/>
        <v>0</v>
      </c>
      <c r="GU180" s="105">
        <f t="shared" si="207"/>
        <v>0</v>
      </c>
      <c r="GV180" s="105">
        <f t="shared" si="205"/>
        <v>0</v>
      </c>
      <c r="GW180" s="139" t="str">
        <f t="shared" si="221"/>
        <v/>
      </c>
      <c r="GX180" s="139" t="str">
        <f t="shared" si="222"/>
        <v/>
      </c>
    </row>
    <row r="181" ht="15" spans="2:206">
      <c r="B181" s="138" t="s">
        <v>1139</v>
      </c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>
        <v>865</v>
      </c>
      <c r="Z181" s="105">
        <v>1178</v>
      </c>
      <c r="AA181" s="105">
        <v>1236</v>
      </c>
      <c r="AB181" s="105"/>
      <c r="AC181" s="105">
        <v>221</v>
      </c>
      <c r="AD181" s="105">
        <v>606</v>
      </c>
      <c r="AE181" s="105">
        <v>599</v>
      </c>
      <c r="AF181" s="105">
        <v>293</v>
      </c>
      <c r="AG181" s="105">
        <v>609</v>
      </c>
      <c r="AH181" s="105">
        <v>686</v>
      </c>
      <c r="AI181" s="105">
        <v>552</v>
      </c>
      <c r="AJ181" s="105">
        <v>665</v>
      </c>
      <c r="AK181" s="105">
        <v>654</v>
      </c>
      <c r="AL181" s="105">
        <v>707</v>
      </c>
      <c r="AM181" s="105">
        <v>592</v>
      </c>
      <c r="AN181" s="105">
        <v>370</v>
      </c>
      <c r="AO181" s="105">
        <v>852</v>
      </c>
      <c r="AP181" s="105">
        <v>660</v>
      </c>
      <c r="AQ181" s="105">
        <v>228</v>
      </c>
      <c r="AR181" s="105">
        <v>307</v>
      </c>
      <c r="AS181" s="105">
        <v>9</v>
      </c>
      <c r="AT181" s="105">
        <v>266</v>
      </c>
      <c r="AU181" s="105">
        <v>12</v>
      </c>
      <c r="AV181" s="105">
        <v>128</v>
      </c>
      <c r="AW181" s="105">
        <v>11</v>
      </c>
      <c r="AX181" s="105">
        <v>264</v>
      </c>
      <c r="AY181" s="105">
        <v>193</v>
      </c>
      <c r="AZ181" s="105">
        <v>390</v>
      </c>
      <c r="BA181" s="105">
        <v>22</v>
      </c>
      <c r="BB181" s="105">
        <v>78</v>
      </c>
      <c r="BC181" s="105">
        <v>70</v>
      </c>
      <c r="BD181" s="105">
        <v>72</v>
      </c>
      <c r="BE181" s="105">
        <v>60</v>
      </c>
      <c r="BF181" s="105">
        <v>144</v>
      </c>
      <c r="BG181" s="105">
        <v>49</v>
      </c>
      <c r="BH181" s="105"/>
      <c r="BI181" s="105">
        <v>31</v>
      </c>
      <c r="BJ181" s="105">
        <v>159</v>
      </c>
      <c r="BK181" s="105">
        <v>163</v>
      </c>
      <c r="BL181" s="105">
        <v>93</v>
      </c>
      <c r="BM181" s="105">
        <v>128</v>
      </c>
      <c r="BN181" s="105">
        <v>0</v>
      </c>
      <c r="BO181" s="105">
        <v>0</v>
      </c>
      <c r="BP181" s="105">
        <v>9</v>
      </c>
      <c r="BQ181" s="105">
        <v>3</v>
      </c>
      <c r="BR181" s="105">
        <v>0</v>
      </c>
      <c r="BS181" s="105">
        <v>0</v>
      </c>
      <c r="BT181" s="105">
        <v>0</v>
      </c>
      <c r="BU181" s="105">
        <v>0</v>
      </c>
      <c r="BV181" s="105">
        <v>0</v>
      </c>
      <c r="BW181" s="105">
        <v>0</v>
      </c>
      <c r="BX181" s="105">
        <v>0</v>
      </c>
      <c r="BY181" s="105">
        <v>0</v>
      </c>
      <c r="BZ181" s="139" t="str">
        <f t="shared" si="191"/>
        <v/>
      </c>
      <c r="CA181" s="139" t="str">
        <f t="shared" si="192"/>
        <v/>
      </c>
      <c r="CB181" s="140">
        <f t="shared" si="193"/>
        <v>0</v>
      </c>
      <c r="CC181" s="140">
        <f t="shared" si="210"/>
        <v>2043</v>
      </c>
      <c r="CD181" s="140">
        <f t="shared" si="211"/>
        <v>6828</v>
      </c>
      <c r="CE181" s="141">
        <f t="shared" si="194"/>
        <v>3699</v>
      </c>
      <c r="CF181" s="141">
        <f t="shared" si="195"/>
        <v>1078</v>
      </c>
      <c r="CG181" s="141">
        <f t="shared" si="196"/>
        <v>396</v>
      </c>
      <c r="CH181" s="141">
        <f t="shared" si="197"/>
        <v>0</v>
      </c>
      <c r="CI181" s="142">
        <f t="shared" si="212"/>
        <v>1847</v>
      </c>
      <c r="CJ181" s="142">
        <f t="shared" si="213"/>
        <v>2026</v>
      </c>
      <c r="CK181" s="143">
        <f t="shared" si="214"/>
        <v>1814</v>
      </c>
      <c r="CL181" s="105">
        <f t="shared" si="215"/>
        <v>1195</v>
      </c>
      <c r="CM181" s="105">
        <f t="shared" si="216"/>
        <v>287</v>
      </c>
      <c r="CN181" s="105">
        <f t="shared" si="217"/>
        <v>403</v>
      </c>
      <c r="CO181" s="105">
        <f t="shared" si="218"/>
        <v>605</v>
      </c>
      <c r="CP181" s="105">
        <f t="shared" si="219"/>
        <v>220</v>
      </c>
      <c r="CQ181" s="105">
        <f t="shared" ref="CQ181:CQ187" si="226">SUM(BE181:BG181)</f>
        <v>253</v>
      </c>
      <c r="CR181" s="105"/>
      <c r="CS181" s="105">
        <f t="shared" si="225"/>
        <v>384</v>
      </c>
      <c r="CT181" s="105">
        <f t="shared" si="186"/>
        <v>9</v>
      </c>
      <c r="CU181" s="105">
        <f t="shared" si="187"/>
        <v>3</v>
      </c>
      <c r="CV181" s="105">
        <f t="shared" si="188"/>
        <v>0</v>
      </c>
      <c r="CW181" s="139" t="str">
        <f t="shared" si="189"/>
        <v/>
      </c>
      <c r="CX181" s="139" t="str">
        <f t="shared" si="190"/>
        <v/>
      </c>
      <c r="CY181" s="131"/>
      <c r="CZ181" s="138" t="s">
        <v>1188</v>
      </c>
      <c r="DA181" s="138" t="s">
        <v>1188</v>
      </c>
      <c r="DB181" s="105">
        <v>536</v>
      </c>
      <c r="DC181" s="105">
        <v>442</v>
      </c>
      <c r="DD181" s="105"/>
      <c r="DE181" s="105"/>
      <c r="DF181" s="105"/>
      <c r="DG181" s="105"/>
      <c r="DH181" s="105"/>
      <c r="DI181" s="105"/>
      <c r="DJ181" s="105"/>
      <c r="DK181" s="105">
        <v>1592</v>
      </c>
      <c r="DL181" s="105"/>
      <c r="DM181" s="105"/>
      <c r="DN181" s="105">
        <v>1683</v>
      </c>
      <c r="DO181" s="105">
        <v>504</v>
      </c>
      <c r="DP181" s="105">
        <v>1080</v>
      </c>
      <c r="DQ181" s="105">
        <v>1073</v>
      </c>
      <c r="DR181" s="105">
        <v>1171</v>
      </c>
      <c r="DS181" s="105">
        <v>784</v>
      </c>
      <c r="DT181" s="105"/>
      <c r="DU181" s="105"/>
      <c r="DV181" s="105">
        <v>43</v>
      </c>
      <c r="DW181" s="105"/>
      <c r="DX181" s="105">
        <v>217</v>
      </c>
      <c r="DY181" s="105">
        <v>487</v>
      </c>
      <c r="DZ181" s="105">
        <v>543</v>
      </c>
      <c r="EA181" s="105">
        <v>36</v>
      </c>
      <c r="EB181" s="105"/>
      <c r="EC181" s="105">
        <v>56</v>
      </c>
      <c r="ED181" s="105">
        <v>16</v>
      </c>
      <c r="EE181" s="105">
        <v>12</v>
      </c>
      <c r="EF181" s="105">
        <v>16</v>
      </c>
      <c r="EG181" s="105">
        <v>6</v>
      </c>
      <c r="EH181" s="105">
        <v>130</v>
      </c>
      <c r="EI181" s="105">
        <v>93</v>
      </c>
      <c r="EJ181" s="105">
        <v>26</v>
      </c>
      <c r="EK181" s="105"/>
      <c r="EL181" s="105"/>
      <c r="EM181" s="105"/>
      <c r="EN181" s="105"/>
      <c r="EO181" s="105"/>
      <c r="EP181" s="105"/>
      <c r="EQ181" s="105"/>
      <c r="ER181" s="105"/>
      <c r="ES181" s="105"/>
      <c r="ET181" s="105"/>
      <c r="EU181" s="105"/>
      <c r="EV181" s="105"/>
      <c r="EW181" s="105"/>
      <c r="EX181" s="105"/>
      <c r="EY181" s="105"/>
      <c r="EZ181" s="105"/>
      <c r="FA181" s="105"/>
      <c r="FB181" s="105"/>
      <c r="FC181" s="105"/>
      <c r="FD181" s="105"/>
      <c r="FE181" s="105"/>
      <c r="FF181" s="105"/>
      <c r="FG181" s="105"/>
      <c r="FH181" s="105"/>
      <c r="FI181" s="105"/>
      <c r="FJ181" s="105">
        <v>0</v>
      </c>
      <c r="FK181" s="105">
        <v>0</v>
      </c>
      <c r="FL181" s="105">
        <v>0</v>
      </c>
      <c r="FM181" s="105">
        <v>0</v>
      </c>
      <c r="FN181" s="105">
        <v>0</v>
      </c>
      <c r="FO181" s="105">
        <v>0</v>
      </c>
      <c r="FP181" s="105">
        <v>0</v>
      </c>
      <c r="FQ181" s="105">
        <v>0</v>
      </c>
      <c r="FR181" s="105">
        <v>0</v>
      </c>
      <c r="FS181" s="105">
        <v>0</v>
      </c>
      <c r="FT181" s="105">
        <v>0</v>
      </c>
      <c r="FU181" s="105">
        <v>0</v>
      </c>
      <c r="FV181" s="105">
        <v>0</v>
      </c>
      <c r="FW181" s="105">
        <v>0</v>
      </c>
      <c r="FX181" s="105">
        <v>0</v>
      </c>
      <c r="FY181" s="144" t="str">
        <f t="shared" si="198"/>
        <v/>
      </c>
      <c r="FZ181" s="144" t="str">
        <f t="shared" si="199"/>
        <v/>
      </c>
      <c r="GA181" s="140">
        <f t="shared" si="200"/>
        <v>2570</v>
      </c>
      <c r="GB181" s="140">
        <v>7042</v>
      </c>
      <c r="GC181" s="140">
        <v>934</v>
      </c>
      <c r="GD181" s="141">
        <f t="shared" si="201"/>
        <v>0</v>
      </c>
      <c r="GE181" s="141">
        <f t="shared" si="202"/>
        <v>0</v>
      </c>
      <c r="GF181" s="141">
        <f t="shared" si="203"/>
        <v>0</v>
      </c>
      <c r="GG181" s="141">
        <f t="shared" si="204"/>
        <v>0</v>
      </c>
      <c r="GH181" s="142">
        <v>84</v>
      </c>
      <c r="GI181" s="142">
        <v>152</v>
      </c>
      <c r="GJ181" s="142">
        <v>119</v>
      </c>
      <c r="GK181" s="143">
        <v>0</v>
      </c>
      <c r="GL181" s="105">
        <v>0</v>
      </c>
      <c r="GM181" s="105">
        <v>0</v>
      </c>
      <c r="GN181" s="105">
        <v>0</v>
      </c>
      <c r="GO181" s="105" t="s">
        <v>956</v>
      </c>
      <c r="GP181" s="105" t="s">
        <v>956</v>
      </c>
      <c r="GQ181" s="105"/>
      <c r="GR181" s="105"/>
      <c r="GS181" s="105">
        <f t="shared" si="224"/>
        <v>0</v>
      </c>
      <c r="GT181" s="105">
        <f t="shared" si="206"/>
        <v>0</v>
      </c>
      <c r="GU181" s="105">
        <f t="shared" si="207"/>
        <v>0</v>
      </c>
      <c r="GV181" s="105">
        <f t="shared" si="205"/>
        <v>0</v>
      </c>
      <c r="GW181" s="139" t="str">
        <f t="shared" si="221"/>
        <v/>
      </c>
      <c r="GX181" s="139" t="str">
        <f t="shared" si="222"/>
        <v/>
      </c>
    </row>
    <row r="182" ht="15" spans="2:206">
      <c r="B182" s="138" t="s">
        <v>228</v>
      </c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>
        <v>439</v>
      </c>
      <c r="AH182" s="105">
        <v>284</v>
      </c>
      <c r="AI182" s="105">
        <v>13</v>
      </c>
      <c r="AJ182" s="105">
        <v>15</v>
      </c>
      <c r="AK182" s="105">
        <v>41</v>
      </c>
      <c r="AL182" s="105">
        <v>83</v>
      </c>
      <c r="AM182" s="105">
        <v>90</v>
      </c>
      <c r="AN182" s="105">
        <v>21</v>
      </c>
      <c r="AO182" s="105">
        <v>27</v>
      </c>
      <c r="AP182" s="105">
        <v>59</v>
      </c>
      <c r="AQ182" s="105">
        <v>60</v>
      </c>
      <c r="AR182" s="105">
        <v>54</v>
      </c>
      <c r="AS182" s="105">
        <v>53</v>
      </c>
      <c r="AT182" s="105">
        <v>62</v>
      </c>
      <c r="AU182" s="105">
        <v>188</v>
      </c>
      <c r="AV182" s="105">
        <v>187</v>
      </c>
      <c r="AW182" s="105">
        <v>126</v>
      </c>
      <c r="AX182" s="105">
        <v>152</v>
      </c>
      <c r="AY182" s="105">
        <v>27</v>
      </c>
      <c r="AZ182" s="105">
        <v>30</v>
      </c>
      <c r="BA182" s="105">
        <v>61</v>
      </c>
      <c r="BB182" s="105">
        <v>2</v>
      </c>
      <c r="BC182" s="105">
        <v>32</v>
      </c>
      <c r="BD182" s="105">
        <v>145</v>
      </c>
      <c r="BE182" s="105">
        <v>112</v>
      </c>
      <c r="BF182" s="105">
        <v>86</v>
      </c>
      <c r="BG182" s="105">
        <v>12</v>
      </c>
      <c r="BH182" s="105"/>
      <c r="BI182" s="105"/>
      <c r="BJ182" s="105"/>
      <c r="BK182" s="105">
        <v>0</v>
      </c>
      <c r="BL182" s="105">
        <v>0</v>
      </c>
      <c r="BM182" s="105">
        <v>35</v>
      </c>
      <c r="BN182" s="105">
        <v>1</v>
      </c>
      <c r="BO182" s="105">
        <v>0</v>
      </c>
      <c r="BP182" s="105">
        <v>0</v>
      </c>
      <c r="BQ182" s="105">
        <v>0</v>
      </c>
      <c r="BR182" s="105">
        <v>0</v>
      </c>
      <c r="BS182" s="105">
        <v>0</v>
      </c>
      <c r="BT182" s="105">
        <v>0</v>
      </c>
      <c r="BU182" s="105">
        <v>0</v>
      </c>
      <c r="BV182" s="105">
        <v>0</v>
      </c>
      <c r="BW182" s="105">
        <v>0</v>
      </c>
      <c r="BX182" s="105">
        <v>0</v>
      </c>
      <c r="BY182" s="105">
        <v>0</v>
      </c>
      <c r="BZ182" s="139" t="str">
        <f t="shared" si="191"/>
        <v/>
      </c>
      <c r="CA182" s="139" t="str">
        <f t="shared" si="192"/>
        <v/>
      </c>
      <c r="CB182" s="140">
        <f t="shared" si="193"/>
        <v>0</v>
      </c>
      <c r="CC182" s="140">
        <f t="shared" si="210"/>
        <v>0</v>
      </c>
      <c r="CD182" s="140">
        <f t="shared" si="211"/>
        <v>875</v>
      </c>
      <c r="CE182" s="141">
        <f t="shared" si="194"/>
        <v>1079</v>
      </c>
      <c r="CF182" s="141">
        <f t="shared" si="195"/>
        <v>507</v>
      </c>
      <c r="CG182" s="141">
        <f t="shared" si="196"/>
        <v>36</v>
      </c>
      <c r="CH182" s="141">
        <f t="shared" si="197"/>
        <v>0</v>
      </c>
      <c r="CI182" s="142">
        <f t="shared" si="212"/>
        <v>736</v>
      </c>
      <c r="CJ182" s="142">
        <f t="shared" si="213"/>
        <v>139</v>
      </c>
      <c r="CK182" s="143">
        <f t="shared" si="214"/>
        <v>138</v>
      </c>
      <c r="CL182" s="105">
        <f t="shared" si="215"/>
        <v>173</v>
      </c>
      <c r="CM182" s="105">
        <f t="shared" si="216"/>
        <v>303</v>
      </c>
      <c r="CN182" s="105">
        <f t="shared" si="217"/>
        <v>465</v>
      </c>
      <c r="CO182" s="105">
        <f t="shared" si="218"/>
        <v>118</v>
      </c>
      <c r="CP182" s="105">
        <f t="shared" si="219"/>
        <v>179</v>
      </c>
      <c r="CQ182" s="105">
        <f t="shared" si="226"/>
        <v>210</v>
      </c>
      <c r="CR182" s="105"/>
      <c r="CS182" s="105">
        <f t="shared" si="225"/>
        <v>35</v>
      </c>
      <c r="CT182" s="105">
        <f t="shared" si="186"/>
        <v>1</v>
      </c>
      <c r="CU182" s="105">
        <f t="shared" si="187"/>
        <v>0</v>
      </c>
      <c r="CV182" s="105">
        <f t="shared" si="188"/>
        <v>0</v>
      </c>
      <c r="CW182" s="139" t="str">
        <f t="shared" si="189"/>
        <v/>
      </c>
      <c r="CX182" s="139" t="str">
        <f t="shared" si="190"/>
        <v/>
      </c>
      <c r="CY182" s="131"/>
      <c r="CZ182" s="138" t="s">
        <v>1189</v>
      </c>
      <c r="DA182" s="138" t="s">
        <v>1189</v>
      </c>
      <c r="DB182" s="105"/>
      <c r="DC182" s="105"/>
      <c r="DD182" s="105"/>
      <c r="DE182" s="105"/>
      <c r="DF182" s="105"/>
      <c r="DG182" s="105"/>
      <c r="DH182" s="105"/>
      <c r="DI182" s="105"/>
      <c r="DJ182" s="105"/>
      <c r="DK182" s="105"/>
      <c r="DL182" s="105"/>
      <c r="DM182" s="105"/>
      <c r="DN182" s="105"/>
      <c r="DO182" s="105"/>
      <c r="DP182" s="105"/>
      <c r="DQ182" s="105"/>
      <c r="DR182" s="105"/>
      <c r="DS182" s="105"/>
      <c r="DT182" s="105"/>
      <c r="DU182" s="105"/>
      <c r="DV182" s="105"/>
      <c r="DW182" s="105"/>
      <c r="DX182" s="105"/>
      <c r="DY182" s="105"/>
      <c r="DZ182" s="105"/>
      <c r="EA182" s="105"/>
      <c r="EB182" s="105"/>
      <c r="EC182" s="105"/>
      <c r="ED182" s="105"/>
      <c r="EE182" s="105"/>
      <c r="EF182" s="105"/>
      <c r="EG182" s="105"/>
      <c r="EH182" s="105"/>
      <c r="EI182" s="105"/>
      <c r="EJ182" s="105"/>
      <c r="EK182" s="105"/>
      <c r="EL182" s="105"/>
      <c r="EM182" s="105">
        <v>1</v>
      </c>
      <c r="EN182" s="105">
        <v>60</v>
      </c>
      <c r="EO182" s="105"/>
      <c r="EP182" s="105">
        <v>3</v>
      </c>
      <c r="EQ182" s="105">
        <v>1</v>
      </c>
      <c r="ER182" s="105">
        <v>13</v>
      </c>
      <c r="ES182" s="105">
        <v>8</v>
      </c>
      <c r="ET182" s="105">
        <v>4</v>
      </c>
      <c r="EU182" s="105">
        <v>13</v>
      </c>
      <c r="EV182" s="105">
        <v>19</v>
      </c>
      <c r="EW182" s="105">
        <v>15</v>
      </c>
      <c r="EX182" s="105"/>
      <c r="EY182" s="105"/>
      <c r="EZ182" s="105"/>
      <c r="FA182" s="105"/>
      <c r="FB182" s="105"/>
      <c r="FC182" s="105"/>
      <c r="FD182" s="105"/>
      <c r="FE182" s="105"/>
      <c r="FF182" s="105"/>
      <c r="FG182" s="105"/>
      <c r="FH182" s="105"/>
      <c r="FI182" s="105"/>
      <c r="FJ182" s="105">
        <v>0</v>
      </c>
      <c r="FK182" s="105">
        <v>0</v>
      </c>
      <c r="FL182" s="105">
        <v>0</v>
      </c>
      <c r="FM182" s="105">
        <v>0</v>
      </c>
      <c r="FN182" s="105">
        <v>0</v>
      </c>
      <c r="FO182" s="105">
        <v>0</v>
      </c>
      <c r="FP182" s="105">
        <v>0</v>
      </c>
      <c r="FQ182" s="105">
        <v>0</v>
      </c>
      <c r="FR182" s="105">
        <v>0</v>
      </c>
      <c r="FS182" s="105">
        <v>0</v>
      </c>
      <c r="FT182" s="105">
        <v>0</v>
      </c>
      <c r="FU182" s="105">
        <v>0</v>
      </c>
      <c r="FV182" s="105">
        <v>0</v>
      </c>
      <c r="FW182" s="105">
        <v>0</v>
      </c>
      <c r="FX182" s="105">
        <v>0</v>
      </c>
      <c r="FY182" s="144" t="str">
        <f t="shared" si="198"/>
        <v/>
      </c>
      <c r="FZ182" s="144" t="str">
        <f t="shared" si="199"/>
        <v/>
      </c>
      <c r="GA182" s="140">
        <f t="shared" si="200"/>
        <v>0</v>
      </c>
      <c r="GB182" s="140">
        <v>0</v>
      </c>
      <c r="GC182" s="140">
        <v>0</v>
      </c>
      <c r="GD182" s="141">
        <f t="shared" si="201"/>
        <v>137</v>
      </c>
      <c r="GE182" s="141">
        <f t="shared" si="202"/>
        <v>0</v>
      </c>
      <c r="GF182" s="141">
        <f t="shared" si="203"/>
        <v>0</v>
      </c>
      <c r="GG182" s="141">
        <f t="shared" si="204"/>
        <v>0</v>
      </c>
      <c r="GH182" s="142">
        <v>0</v>
      </c>
      <c r="GI182" s="142">
        <v>0</v>
      </c>
      <c r="GJ182" s="142">
        <v>0</v>
      </c>
      <c r="GK182" s="143">
        <v>61</v>
      </c>
      <c r="GL182" s="105">
        <v>4</v>
      </c>
      <c r="GM182" s="105">
        <v>25</v>
      </c>
      <c r="GN182" s="105">
        <v>47</v>
      </c>
      <c r="GO182" s="105" t="s">
        <v>956</v>
      </c>
      <c r="GP182" s="105" t="s">
        <v>956</v>
      </c>
      <c r="GQ182" s="105"/>
      <c r="GR182" s="105"/>
      <c r="GS182" s="105">
        <f t="shared" si="224"/>
        <v>0</v>
      </c>
      <c r="GT182" s="105">
        <f t="shared" si="206"/>
        <v>0</v>
      </c>
      <c r="GU182" s="105">
        <f t="shared" si="207"/>
        <v>0</v>
      </c>
      <c r="GV182" s="105">
        <f t="shared" si="205"/>
        <v>0</v>
      </c>
      <c r="GW182" s="139" t="str">
        <f t="shared" si="221"/>
        <v/>
      </c>
      <c r="GX182" s="139" t="str">
        <f t="shared" si="222"/>
        <v/>
      </c>
    </row>
    <row r="183" ht="15" spans="2:206">
      <c r="B183" s="138" t="s">
        <v>1035</v>
      </c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>
        <v>348</v>
      </c>
      <c r="AW183" s="105">
        <v>544</v>
      </c>
      <c r="AX183" s="105"/>
      <c r="AY183" s="105">
        <v>158</v>
      </c>
      <c r="AZ183" s="105">
        <v>66</v>
      </c>
      <c r="BA183" s="105">
        <v>193</v>
      </c>
      <c r="BB183" s="105">
        <v>270</v>
      </c>
      <c r="BC183" s="105">
        <v>131</v>
      </c>
      <c r="BD183" s="105">
        <v>68</v>
      </c>
      <c r="BE183" s="105">
        <v>77</v>
      </c>
      <c r="BF183" s="105">
        <v>142</v>
      </c>
      <c r="BG183" s="105">
        <v>6</v>
      </c>
      <c r="BH183" s="105"/>
      <c r="BI183" s="105"/>
      <c r="BJ183" s="105"/>
      <c r="BK183" s="105">
        <v>0</v>
      </c>
      <c r="BL183" s="105">
        <v>0</v>
      </c>
      <c r="BM183" s="105">
        <v>100</v>
      </c>
      <c r="BN183" s="105"/>
      <c r="BO183" s="105"/>
      <c r="BP183" s="105">
        <v>1</v>
      </c>
      <c r="BQ183" s="105">
        <v>27</v>
      </c>
      <c r="BR183" s="105"/>
      <c r="BS183" s="105">
        <v>4</v>
      </c>
      <c r="BT183" s="105">
        <v>0</v>
      </c>
      <c r="BU183" s="105">
        <v>2</v>
      </c>
      <c r="BV183" s="105">
        <v>2</v>
      </c>
      <c r="BW183" s="105">
        <v>0</v>
      </c>
      <c r="BX183" s="105">
        <v>0</v>
      </c>
      <c r="BY183" s="105">
        <v>0</v>
      </c>
      <c r="BZ183" s="139" t="str">
        <f t="shared" si="191"/>
        <v/>
      </c>
      <c r="CA183" s="139" t="str">
        <f t="shared" si="192"/>
        <v/>
      </c>
      <c r="CB183" s="140">
        <f t="shared" si="193"/>
        <v>0</v>
      </c>
      <c r="CC183" s="140">
        <f t="shared" si="210"/>
        <v>0</v>
      </c>
      <c r="CD183" s="140">
        <f t="shared" si="211"/>
        <v>0</v>
      </c>
      <c r="CE183" s="141">
        <f t="shared" si="194"/>
        <v>892</v>
      </c>
      <c r="CF183" s="141">
        <f t="shared" si="195"/>
        <v>1111</v>
      </c>
      <c r="CG183" s="141">
        <f t="shared" si="196"/>
        <v>136</v>
      </c>
      <c r="CH183" s="141">
        <f t="shared" si="197"/>
        <v>0</v>
      </c>
      <c r="CI183" s="142">
        <f t="shared" si="212"/>
        <v>0</v>
      </c>
      <c r="CJ183" s="142">
        <f t="shared" si="213"/>
        <v>0</v>
      </c>
      <c r="CK183" s="143">
        <f t="shared" si="214"/>
        <v>0</v>
      </c>
      <c r="CL183" s="105">
        <f t="shared" si="215"/>
        <v>0</v>
      </c>
      <c r="CM183" s="105">
        <f t="shared" si="216"/>
        <v>0</v>
      </c>
      <c r="CN183" s="105">
        <f t="shared" si="217"/>
        <v>892</v>
      </c>
      <c r="CO183" s="105">
        <f t="shared" si="218"/>
        <v>417</v>
      </c>
      <c r="CP183" s="105">
        <f t="shared" si="219"/>
        <v>469</v>
      </c>
      <c r="CQ183" s="105">
        <f t="shared" si="226"/>
        <v>225</v>
      </c>
      <c r="CR183" s="105"/>
      <c r="CS183" s="105">
        <f t="shared" si="225"/>
        <v>100</v>
      </c>
      <c r="CT183" s="105">
        <f t="shared" si="186"/>
        <v>1</v>
      </c>
      <c r="CU183" s="105">
        <f t="shared" si="187"/>
        <v>31</v>
      </c>
      <c r="CV183" s="105">
        <f t="shared" si="188"/>
        <v>4</v>
      </c>
      <c r="CW183" s="139" t="str">
        <f t="shared" si="189"/>
        <v/>
      </c>
      <c r="CX183" s="139">
        <f t="shared" si="190"/>
        <v>-0.870967741935484</v>
      </c>
      <c r="CY183" s="131"/>
      <c r="CZ183" s="138" t="s">
        <v>1190</v>
      </c>
      <c r="DA183" s="138" t="s">
        <v>1190</v>
      </c>
      <c r="DB183" s="105"/>
      <c r="DC183" s="105"/>
      <c r="DD183" s="105"/>
      <c r="DE183" s="105"/>
      <c r="DF183" s="105"/>
      <c r="DG183" s="105"/>
      <c r="DH183" s="105"/>
      <c r="DI183" s="105">
        <v>986</v>
      </c>
      <c r="DJ183" s="105">
        <v>1913</v>
      </c>
      <c r="DK183" s="105">
        <v>1036</v>
      </c>
      <c r="DL183" s="105">
        <v>1104</v>
      </c>
      <c r="DM183" s="105">
        <v>559</v>
      </c>
      <c r="DN183" s="105">
        <v>2808</v>
      </c>
      <c r="DO183" s="105">
        <v>1034</v>
      </c>
      <c r="DP183" s="105">
        <v>1518</v>
      </c>
      <c r="DQ183" s="105">
        <v>177</v>
      </c>
      <c r="DR183" s="105">
        <v>172</v>
      </c>
      <c r="DS183" s="105">
        <v>1461</v>
      </c>
      <c r="DT183" s="105">
        <v>300</v>
      </c>
      <c r="DU183" s="105">
        <v>696</v>
      </c>
      <c r="DV183" s="105">
        <v>1338</v>
      </c>
      <c r="DW183" s="105">
        <v>109</v>
      </c>
      <c r="DX183" s="105">
        <v>1109</v>
      </c>
      <c r="DY183" s="105">
        <v>84</v>
      </c>
      <c r="DZ183" s="105">
        <v>468</v>
      </c>
      <c r="EA183" s="105">
        <v>63</v>
      </c>
      <c r="EB183" s="105">
        <v>6</v>
      </c>
      <c r="EC183" s="105">
        <v>469</v>
      </c>
      <c r="ED183" s="105">
        <v>323</v>
      </c>
      <c r="EE183" s="105">
        <v>230</v>
      </c>
      <c r="EF183" s="105">
        <v>155</v>
      </c>
      <c r="EG183" s="105">
        <v>98</v>
      </c>
      <c r="EH183" s="105">
        <v>253</v>
      </c>
      <c r="EI183" s="105">
        <v>226</v>
      </c>
      <c r="EJ183" s="105">
        <v>141</v>
      </c>
      <c r="EK183" s="105">
        <v>98</v>
      </c>
      <c r="EL183" s="105"/>
      <c r="EM183" s="105"/>
      <c r="EN183" s="105"/>
      <c r="EO183" s="105"/>
      <c r="EP183" s="105">
        <v>23</v>
      </c>
      <c r="EQ183" s="105">
        <v>1</v>
      </c>
      <c r="ER183" s="105"/>
      <c r="ES183" s="105"/>
      <c r="ET183" s="105"/>
      <c r="EU183" s="105"/>
      <c r="EV183" s="105"/>
      <c r="EW183" s="105"/>
      <c r="EX183" s="105"/>
      <c r="EY183" s="105"/>
      <c r="EZ183" s="105"/>
      <c r="FA183" s="105"/>
      <c r="FB183" s="105"/>
      <c r="FC183" s="105"/>
      <c r="FD183" s="105"/>
      <c r="FE183" s="105"/>
      <c r="FF183" s="105"/>
      <c r="FG183" s="105"/>
      <c r="FH183" s="105"/>
      <c r="FI183" s="105"/>
      <c r="FJ183" s="105">
        <v>0</v>
      </c>
      <c r="FK183" s="105">
        <v>0</v>
      </c>
      <c r="FL183" s="105">
        <v>0</v>
      </c>
      <c r="FM183" s="105">
        <v>0</v>
      </c>
      <c r="FN183" s="105">
        <v>0</v>
      </c>
      <c r="FO183" s="105">
        <v>0</v>
      </c>
      <c r="FP183" s="105">
        <v>0</v>
      </c>
      <c r="FQ183" s="105">
        <v>0</v>
      </c>
      <c r="FR183" s="105">
        <v>0</v>
      </c>
      <c r="FS183" s="105">
        <v>0</v>
      </c>
      <c r="FT183" s="105">
        <v>0</v>
      </c>
      <c r="FU183" s="105">
        <v>0</v>
      </c>
      <c r="FV183" s="105">
        <v>0</v>
      </c>
      <c r="FW183" s="105">
        <v>0</v>
      </c>
      <c r="FX183" s="105">
        <v>0</v>
      </c>
      <c r="FY183" s="144" t="str">
        <f t="shared" si="198"/>
        <v/>
      </c>
      <c r="FZ183" s="144" t="str">
        <f t="shared" si="199"/>
        <v/>
      </c>
      <c r="GA183" s="140">
        <f t="shared" si="200"/>
        <v>5598</v>
      </c>
      <c r="GB183" s="140">
        <v>10806</v>
      </c>
      <c r="GC183" s="140">
        <v>2530</v>
      </c>
      <c r="GD183" s="141">
        <f t="shared" si="201"/>
        <v>24</v>
      </c>
      <c r="GE183" s="141">
        <f t="shared" si="202"/>
        <v>0</v>
      </c>
      <c r="GF183" s="141">
        <f t="shared" si="203"/>
        <v>0</v>
      </c>
      <c r="GG183" s="141">
        <f t="shared" si="204"/>
        <v>0</v>
      </c>
      <c r="GH183" s="142">
        <v>1022</v>
      </c>
      <c r="GI183" s="142">
        <v>506</v>
      </c>
      <c r="GJ183" s="142">
        <v>465</v>
      </c>
      <c r="GK183" s="143">
        <v>0</v>
      </c>
      <c r="GL183" s="105">
        <v>24</v>
      </c>
      <c r="GM183" s="105">
        <v>0</v>
      </c>
      <c r="GN183" s="105">
        <v>0</v>
      </c>
      <c r="GO183" s="105" t="s">
        <v>956</v>
      </c>
      <c r="GP183" s="105" t="s">
        <v>956</v>
      </c>
      <c r="GQ183" s="105"/>
      <c r="GR183" s="105"/>
      <c r="GS183" s="105">
        <f t="shared" si="224"/>
        <v>0</v>
      </c>
      <c r="GT183" s="105">
        <f t="shared" si="206"/>
        <v>0</v>
      </c>
      <c r="GU183" s="105">
        <f t="shared" si="207"/>
        <v>0</v>
      </c>
      <c r="GV183" s="105">
        <f t="shared" si="205"/>
        <v>0</v>
      </c>
      <c r="GW183" s="139" t="str">
        <f t="shared" si="221"/>
        <v/>
      </c>
      <c r="GX183" s="139" t="str">
        <f t="shared" si="222"/>
        <v/>
      </c>
    </row>
    <row r="184" ht="15" spans="2:206">
      <c r="B184" s="138" t="s">
        <v>1145</v>
      </c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>
        <v>574</v>
      </c>
      <c r="AH184" s="105">
        <v>10</v>
      </c>
      <c r="AI184" s="105">
        <v>30</v>
      </c>
      <c r="AJ184" s="105">
        <v>18</v>
      </c>
      <c r="AK184" s="105">
        <v>95</v>
      </c>
      <c r="AL184" s="105">
        <v>307</v>
      </c>
      <c r="AM184" s="105">
        <v>18</v>
      </c>
      <c r="AN184" s="105">
        <v>2</v>
      </c>
      <c r="AO184" s="105"/>
      <c r="AP184" s="105">
        <v>7</v>
      </c>
      <c r="AQ184" s="105">
        <v>51</v>
      </c>
      <c r="AR184" s="105">
        <v>2</v>
      </c>
      <c r="AS184" s="105">
        <v>4</v>
      </c>
      <c r="AT184" s="105">
        <v>31</v>
      </c>
      <c r="AU184" s="105">
        <v>43</v>
      </c>
      <c r="AV184" s="105">
        <v>155</v>
      </c>
      <c r="AW184" s="105">
        <v>65</v>
      </c>
      <c r="AX184" s="105">
        <v>57</v>
      </c>
      <c r="AY184" s="105">
        <v>19</v>
      </c>
      <c r="AZ184" s="105">
        <v>131</v>
      </c>
      <c r="BA184" s="105"/>
      <c r="BB184" s="105"/>
      <c r="BC184" s="105"/>
      <c r="BD184" s="105"/>
      <c r="BE184" s="105">
        <v>200</v>
      </c>
      <c r="BF184" s="105">
        <v>205</v>
      </c>
      <c r="BG184" s="105">
        <v>3</v>
      </c>
      <c r="BH184" s="105"/>
      <c r="BI184" s="105"/>
      <c r="BJ184" s="105"/>
      <c r="BK184" s="105">
        <v>0</v>
      </c>
      <c r="BL184" s="105">
        <v>0</v>
      </c>
      <c r="BM184" s="105">
        <v>0</v>
      </c>
      <c r="BN184" s="105">
        <v>0</v>
      </c>
      <c r="BO184" s="105">
        <v>0</v>
      </c>
      <c r="BP184" s="105">
        <v>0</v>
      </c>
      <c r="BQ184" s="105">
        <v>0</v>
      </c>
      <c r="BR184" s="105">
        <v>0</v>
      </c>
      <c r="BS184" s="105">
        <v>0</v>
      </c>
      <c r="BT184" s="105">
        <v>0</v>
      </c>
      <c r="BU184" s="105">
        <v>0</v>
      </c>
      <c r="BV184" s="105">
        <v>0</v>
      </c>
      <c r="BW184" s="105">
        <v>0</v>
      </c>
      <c r="BX184" s="105">
        <v>0</v>
      </c>
      <c r="BY184" s="105">
        <v>0</v>
      </c>
      <c r="BZ184" s="139" t="str">
        <f t="shared" si="191"/>
        <v/>
      </c>
      <c r="CA184" s="139" t="str">
        <f t="shared" si="192"/>
        <v/>
      </c>
      <c r="CB184" s="140">
        <f t="shared" si="193"/>
        <v>33347</v>
      </c>
      <c r="CC184" s="140">
        <f t="shared" si="210"/>
        <v>0</v>
      </c>
      <c r="CD184" s="140">
        <f t="shared" si="211"/>
        <v>1034</v>
      </c>
      <c r="CE184" s="141">
        <f t="shared" si="194"/>
        <v>435</v>
      </c>
      <c r="CF184" s="141">
        <f t="shared" si="195"/>
        <v>558</v>
      </c>
      <c r="CG184" s="141">
        <f t="shared" si="196"/>
        <v>0</v>
      </c>
      <c r="CH184" s="141">
        <f t="shared" si="197"/>
        <v>0</v>
      </c>
      <c r="CI184" s="142">
        <f t="shared" si="212"/>
        <v>614</v>
      </c>
      <c r="CJ184" s="142">
        <f t="shared" si="213"/>
        <v>420</v>
      </c>
      <c r="CK184" s="143">
        <f t="shared" si="214"/>
        <v>20</v>
      </c>
      <c r="CL184" s="105">
        <f t="shared" si="215"/>
        <v>60</v>
      </c>
      <c r="CM184" s="105">
        <f t="shared" si="216"/>
        <v>78</v>
      </c>
      <c r="CN184" s="105">
        <f t="shared" si="217"/>
        <v>277</v>
      </c>
      <c r="CO184" s="105">
        <f t="shared" si="218"/>
        <v>150</v>
      </c>
      <c r="CP184" s="105" t="str">
        <f t="shared" si="219"/>
        <v/>
      </c>
      <c r="CQ184" s="105">
        <f t="shared" si="226"/>
        <v>408</v>
      </c>
      <c r="CR184" s="105"/>
      <c r="CS184" s="105">
        <f t="shared" si="225"/>
        <v>0</v>
      </c>
      <c r="CT184" s="105">
        <f t="shared" si="186"/>
        <v>0</v>
      </c>
      <c r="CU184" s="105">
        <f t="shared" si="187"/>
        <v>0</v>
      </c>
      <c r="CV184" s="105">
        <f t="shared" si="188"/>
        <v>0</v>
      </c>
      <c r="CW184" s="139" t="str">
        <f t="shared" si="189"/>
        <v/>
      </c>
      <c r="CX184" s="139" t="str">
        <f t="shared" si="190"/>
        <v/>
      </c>
      <c r="CY184" s="131"/>
      <c r="CZ184" s="138" t="s">
        <v>1191</v>
      </c>
      <c r="DA184" s="138" t="s">
        <v>1191</v>
      </c>
      <c r="DB184" s="105"/>
      <c r="DC184" s="105"/>
      <c r="DD184" s="105"/>
      <c r="DE184" s="105"/>
      <c r="DF184" s="105"/>
      <c r="DG184" s="105"/>
      <c r="DH184" s="105"/>
      <c r="DI184" s="105"/>
      <c r="DJ184" s="105"/>
      <c r="DK184" s="105"/>
      <c r="DL184" s="105"/>
      <c r="DM184" s="105"/>
      <c r="DN184" s="105"/>
      <c r="DO184" s="105"/>
      <c r="DP184" s="105"/>
      <c r="DQ184" s="105"/>
      <c r="DR184" s="105"/>
      <c r="DS184" s="105"/>
      <c r="DT184" s="105"/>
      <c r="DU184" s="105"/>
      <c r="DV184" s="105"/>
      <c r="DW184" s="105"/>
      <c r="DX184" s="105"/>
      <c r="DY184" s="105"/>
      <c r="DZ184" s="105"/>
      <c r="EA184" s="105"/>
      <c r="EB184" s="105"/>
      <c r="EC184" s="105"/>
      <c r="ED184" s="105"/>
      <c r="EE184" s="105"/>
      <c r="EF184" s="105"/>
      <c r="EG184" s="105"/>
      <c r="EH184" s="105"/>
      <c r="EI184" s="105"/>
      <c r="EJ184" s="105"/>
      <c r="EK184" s="105"/>
      <c r="EL184" s="105"/>
      <c r="EM184" s="105"/>
      <c r="EN184" s="105"/>
      <c r="EO184" s="105"/>
      <c r="EP184" s="105"/>
      <c r="EQ184" s="105">
        <v>117</v>
      </c>
      <c r="ER184" s="105">
        <v>181</v>
      </c>
      <c r="ES184" s="105"/>
      <c r="ET184" s="105">
        <v>122</v>
      </c>
      <c r="EU184" s="105"/>
      <c r="EV184" s="105"/>
      <c r="EW184" s="105"/>
      <c r="EX184" s="105"/>
      <c r="EY184" s="105"/>
      <c r="EZ184" s="105"/>
      <c r="FA184" s="105"/>
      <c r="FB184" s="105"/>
      <c r="FC184" s="105"/>
      <c r="FD184" s="105"/>
      <c r="FE184" s="105"/>
      <c r="FF184" s="105"/>
      <c r="FG184" s="105"/>
      <c r="FH184" s="105"/>
      <c r="FI184" s="105"/>
      <c r="FJ184" s="105">
        <v>0</v>
      </c>
      <c r="FK184" s="105">
        <v>0</v>
      </c>
      <c r="FL184" s="105">
        <v>0</v>
      </c>
      <c r="FM184" s="105">
        <v>0</v>
      </c>
      <c r="FN184" s="105">
        <v>0</v>
      </c>
      <c r="FO184" s="105">
        <v>0</v>
      </c>
      <c r="FP184" s="105">
        <v>0</v>
      </c>
      <c r="FQ184" s="105">
        <v>0</v>
      </c>
      <c r="FR184" s="105">
        <v>0</v>
      </c>
      <c r="FS184" s="105">
        <v>0</v>
      </c>
      <c r="FT184" s="105">
        <v>0</v>
      </c>
      <c r="FU184" s="105">
        <v>0</v>
      </c>
      <c r="FV184" s="105">
        <v>0</v>
      </c>
      <c r="FW184" s="105">
        <v>0</v>
      </c>
      <c r="FX184" s="105">
        <v>0</v>
      </c>
      <c r="FY184" s="144" t="str">
        <f t="shared" si="198"/>
        <v/>
      </c>
      <c r="FZ184" s="144" t="str">
        <f t="shared" si="199"/>
        <v/>
      </c>
      <c r="GA184" s="140">
        <f t="shared" si="200"/>
        <v>0</v>
      </c>
      <c r="GB184" s="140">
        <v>0</v>
      </c>
      <c r="GC184" s="140">
        <v>0</v>
      </c>
      <c r="GD184" s="141">
        <f t="shared" si="201"/>
        <v>420</v>
      </c>
      <c r="GE184" s="141">
        <f t="shared" si="202"/>
        <v>0</v>
      </c>
      <c r="GF184" s="141">
        <f t="shared" si="203"/>
        <v>0</v>
      </c>
      <c r="GG184" s="141">
        <f t="shared" si="204"/>
        <v>0</v>
      </c>
      <c r="GH184" s="142">
        <v>0</v>
      </c>
      <c r="GI184" s="142">
        <v>0</v>
      </c>
      <c r="GJ184" s="142">
        <v>0</v>
      </c>
      <c r="GK184" s="143">
        <v>0</v>
      </c>
      <c r="GL184" s="105">
        <v>117</v>
      </c>
      <c r="GM184" s="105">
        <v>303</v>
      </c>
      <c r="GN184" s="105">
        <v>0</v>
      </c>
      <c r="GO184" s="105" t="s">
        <v>956</v>
      </c>
      <c r="GP184" s="105" t="s">
        <v>956</v>
      </c>
      <c r="GQ184" s="105"/>
      <c r="GR184" s="105"/>
      <c r="GS184" s="105">
        <f t="shared" si="224"/>
        <v>0</v>
      </c>
      <c r="GT184" s="105">
        <f t="shared" si="206"/>
        <v>0</v>
      </c>
      <c r="GU184" s="105">
        <f t="shared" si="207"/>
        <v>0</v>
      </c>
      <c r="GV184" s="105">
        <f t="shared" si="205"/>
        <v>0</v>
      </c>
      <c r="GW184" s="139" t="str">
        <f t="shared" si="221"/>
        <v/>
      </c>
      <c r="GX184" s="139" t="str">
        <f t="shared" si="222"/>
        <v/>
      </c>
    </row>
    <row r="185" ht="15" spans="2:206">
      <c r="B185" s="138" t="s">
        <v>1038</v>
      </c>
      <c r="C185" s="105">
        <v>2088</v>
      </c>
      <c r="D185" s="105">
        <v>1071</v>
      </c>
      <c r="E185" s="105">
        <v>1865</v>
      </c>
      <c r="F185" s="105">
        <v>3176</v>
      </c>
      <c r="G185" s="105">
        <v>2962</v>
      </c>
      <c r="H185" s="105">
        <v>4028</v>
      </c>
      <c r="I185" s="105">
        <v>3783</v>
      </c>
      <c r="J185" s="105">
        <v>4012</v>
      </c>
      <c r="K185" s="105">
        <v>3119</v>
      </c>
      <c r="L185" s="105">
        <v>3081</v>
      </c>
      <c r="M185" s="105">
        <v>2689</v>
      </c>
      <c r="N185" s="105">
        <v>1473</v>
      </c>
      <c r="O185" s="105">
        <v>1318</v>
      </c>
      <c r="P185" s="105">
        <v>887</v>
      </c>
      <c r="Q185" s="105">
        <v>1385</v>
      </c>
      <c r="R185" s="105">
        <v>2819</v>
      </c>
      <c r="S185" s="105">
        <v>1592</v>
      </c>
      <c r="T185" s="105"/>
      <c r="U185" s="105">
        <v>1276</v>
      </c>
      <c r="V185" s="105">
        <v>1240</v>
      </c>
      <c r="W185" s="105">
        <v>979</v>
      </c>
      <c r="X185" s="105">
        <v>628</v>
      </c>
      <c r="Y185" s="105">
        <v>227</v>
      </c>
      <c r="Z185" s="105">
        <v>579</v>
      </c>
      <c r="AA185" s="105">
        <v>583</v>
      </c>
      <c r="AB185" s="105">
        <v>351</v>
      </c>
      <c r="AC185" s="105">
        <v>483</v>
      </c>
      <c r="AD185" s="105">
        <v>1277</v>
      </c>
      <c r="AE185" s="105">
        <v>872</v>
      </c>
      <c r="AF185" s="105">
        <v>1137</v>
      </c>
      <c r="AG185" s="105">
        <v>534</v>
      </c>
      <c r="AH185" s="105">
        <v>433</v>
      </c>
      <c r="AI185" s="105">
        <v>749</v>
      </c>
      <c r="AJ185" s="105">
        <v>957</v>
      </c>
      <c r="AK185" s="105">
        <v>964</v>
      </c>
      <c r="AL185" s="105">
        <v>1122</v>
      </c>
      <c r="AM185" s="105">
        <v>1004</v>
      </c>
      <c r="AN185" s="105">
        <v>1639</v>
      </c>
      <c r="AO185" s="105">
        <v>1745</v>
      </c>
      <c r="AP185" s="105">
        <v>1872</v>
      </c>
      <c r="AQ185" s="105">
        <v>580</v>
      </c>
      <c r="AR185" s="105">
        <v>611</v>
      </c>
      <c r="AS185" s="105">
        <v>334</v>
      </c>
      <c r="AT185" s="105">
        <v>116</v>
      </c>
      <c r="AU185" s="105">
        <v>548</v>
      </c>
      <c r="AV185" s="105">
        <v>708</v>
      </c>
      <c r="AW185" s="105">
        <v>995</v>
      </c>
      <c r="AX185" s="105">
        <v>147</v>
      </c>
      <c r="AY185" s="105">
        <v>314</v>
      </c>
      <c r="AZ185" s="105">
        <v>2</v>
      </c>
      <c r="BA185" s="105">
        <v>201</v>
      </c>
      <c r="BB185" s="105">
        <v>432</v>
      </c>
      <c r="BC185" s="105">
        <v>132</v>
      </c>
      <c r="BD185" s="105">
        <v>308</v>
      </c>
      <c r="BE185" s="105">
        <v>861</v>
      </c>
      <c r="BF185" s="105">
        <v>580</v>
      </c>
      <c r="BG185" s="105"/>
      <c r="BH185" s="105"/>
      <c r="BI185" s="105"/>
      <c r="BJ185" s="105"/>
      <c r="BK185" s="105">
        <v>0</v>
      </c>
      <c r="BL185" s="105">
        <v>0</v>
      </c>
      <c r="BM185" s="105">
        <v>0</v>
      </c>
      <c r="BN185" s="105">
        <v>0</v>
      </c>
      <c r="BO185" s="105">
        <v>0</v>
      </c>
      <c r="BP185" s="105">
        <v>0</v>
      </c>
      <c r="BQ185" s="105">
        <v>0</v>
      </c>
      <c r="BR185" s="105">
        <v>0</v>
      </c>
      <c r="BS185" s="105">
        <v>0</v>
      </c>
      <c r="BT185" s="105">
        <v>0</v>
      </c>
      <c r="BU185" s="105">
        <v>0</v>
      </c>
      <c r="BV185" s="105">
        <v>0</v>
      </c>
      <c r="BW185" s="105">
        <v>0</v>
      </c>
      <c r="BX185" s="105">
        <v>0</v>
      </c>
      <c r="BY185" s="105">
        <v>0</v>
      </c>
      <c r="BZ185" s="139" t="str">
        <f t="shared" si="191"/>
        <v/>
      </c>
      <c r="CA185" s="139" t="str">
        <f t="shared" si="192"/>
        <v/>
      </c>
      <c r="CB185" s="140">
        <f t="shared" si="193"/>
        <v>33347</v>
      </c>
      <c r="CC185" s="140">
        <f t="shared" si="210"/>
        <v>12930</v>
      </c>
      <c r="CD185" s="140">
        <f t="shared" si="211"/>
        <v>9462</v>
      </c>
      <c r="CE185" s="141">
        <f t="shared" si="194"/>
        <v>10299</v>
      </c>
      <c r="CF185" s="141">
        <f t="shared" si="195"/>
        <v>2830</v>
      </c>
      <c r="CG185" s="141">
        <f t="shared" si="196"/>
        <v>0</v>
      </c>
      <c r="CH185" s="141">
        <f t="shared" si="197"/>
        <v>0</v>
      </c>
      <c r="CI185" s="142">
        <f t="shared" si="212"/>
        <v>1716</v>
      </c>
      <c r="CJ185" s="142">
        <f t="shared" si="213"/>
        <v>3043</v>
      </c>
      <c r="CK185" s="143">
        <f t="shared" si="214"/>
        <v>4388</v>
      </c>
      <c r="CL185" s="105">
        <f t="shared" si="215"/>
        <v>3063</v>
      </c>
      <c r="CM185" s="105">
        <f t="shared" si="216"/>
        <v>998</v>
      </c>
      <c r="CN185" s="105">
        <f t="shared" si="217"/>
        <v>1850</v>
      </c>
      <c r="CO185" s="105">
        <f t="shared" si="218"/>
        <v>517</v>
      </c>
      <c r="CP185" s="105">
        <f t="shared" si="219"/>
        <v>872</v>
      </c>
      <c r="CQ185" s="105">
        <f t="shared" si="226"/>
        <v>1441</v>
      </c>
      <c r="CR185" s="105"/>
      <c r="CS185" s="105">
        <f t="shared" si="225"/>
        <v>0</v>
      </c>
      <c r="CT185" s="105">
        <f t="shared" si="186"/>
        <v>0</v>
      </c>
      <c r="CU185" s="105">
        <f t="shared" si="187"/>
        <v>0</v>
      </c>
      <c r="CV185" s="105">
        <f t="shared" si="188"/>
        <v>0</v>
      </c>
      <c r="CW185" s="139" t="str">
        <f t="shared" si="189"/>
        <v/>
      </c>
      <c r="CX185" s="139" t="str">
        <f t="shared" si="190"/>
        <v/>
      </c>
      <c r="CY185" s="131"/>
      <c r="CZ185" s="138" t="s">
        <v>1192</v>
      </c>
      <c r="DA185" s="138" t="s">
        <v>1192</v>
      </c>
      <c r="DB185" s="105"/>
      <c r="DC185" s="105"/>
      <c r="DD185" s="105"/>
      <c r="DE185" s="105"/>
      <c r="DF185" s="105"/>
      <c r="DG185" s="105"/>
      <c r="DH185" s="105"/>
      <c r="DI185" s="105"/>
      <c r="DJ185" s="105"/>
      <c r="DK185" s="105"/>
      <c r="DL185" s="105"/>
      <c r="DM185" s="105"/>
      <c r="DN185" s="105"/>
      <c r="DO185" s="105"/>
      <c r="DP185" s="105"/>
      <c r="DQ185" s="105"/>
      <c r="DR185" s="105"/>
      <c r="DS185" s="105"/>
      <c r="DT185" s="105"/>
      <c r="DU185" s="105"/>
      <c r="DV185" s="105"/>
      <c r="DW185" s="105"/>
      <c r="DX185" s="105"/>
      <c r="DY185" s="105"/>
      <c r="DZ185" s="105"/>
      <c r="EA185" s="105"/>
      <c r="EB185" s="105"/>
      <c r="EC185" s="105"/>
      <c r="ED185" s="105"/>
      <c r="EE185" s="105">
        <v>31</v>
      </c>
      <c r="EF185" s="105">
        <v>3</v>
      </c>
      <c r="EG185" s="105"/>
      <c r="EH185" s="105"/>
      <c r="EI185" s="105">
        <v>1</v>
      </c>
      <c r="EJ185" s="105">
        <v>1</v>
      </c>
      <c r="EK185" s="105">
        <v>1</v>
      </c>
      <c r="EL185" s="105">
        <v>2</v>
      </c>
      <c r="EM185" s="105"/>
      <c r="EN185" s="105">
        <v>63</v>
      </c>
      <c r="EO185" s="105">
        <v>174</v>
      </c>
      <c r="EP185" s="105"/>
      <c r="EQ185" s="105">
        <v>45</v>
      </c>
      <c r="ER185" s="105"/>
      <c r="ES185" s="105"/>
      <c r="ET185" s="105"/>
      <c r="EU185" s="105"/>
      <c r="EV185" s="105"/>
      <c r="EW185" s="105">
        <v>61</v>
      </c>
      <c r="EX185" s="105"/>
      <c r="EY185" s="105"/>
      <c r="EZ185" s="105"/>
      <c r="FA185" s="105"/>
      <c r="FB185" s="105"/>
      <c r="FC185" s="105"/>
      <c r="FD185" s="105"/>
      <c r="FE185" s="105"/>
      <c r="FF185" s="105"/>
      <c r="FG185" s="105"/>
      <c r="FH185" s="105"/>
      <c r="FI185" s="105"/>
      <c r="FJ185" s="105">
        <v>0</v>
      </c>
      <c r="FK185" s="105">
        <v>0</v>
      </c>
      <c r="FL185" s="105">
        <v>0</v>
      </c>
      <c r="FM185" s="105">
        <v>0</v>
      </c>
      <c r="FN185" s="105">
        <v>0</v>
      </c>
      <c r="FO185" s="105">
        <v>0</v>
      </c>
      <c r="FP185" s="105">
        <v>0</v>
      </c>
      <c r="FQ185" s="105">
        <v>0</v>
      </c>
      <c r="FR185" s="105">
        <v>0</v>
      </c>
      <c r="FS185" s="105">
        <v>0</v>
      </c>
      <c r="FT185" s="105">
        <v>0</v>
      </c>
      <c r="FU185" s="105">
        <v>0</v>
      </c>
      <c r="FV185" s="105">
        <v>0</v>
      </c>
      <c r="FW185" s="105">
        <v>0</v>
      </c>
      <c r="FX185" s="105">
        <v>0</v>
      </c>
      <c r="FY185" s="144" t="str">
        <f t="shared" si="198"/>
        <v/>
      </c>
      <c r="FZ185" s="144" t="str">
        <f t="shared" si="199"/>
        <v/>
      </c>
      <c r="GA185" s="140">
        <f t="shared" si="200"/>
        <v>0</v>
      </c>
      <c r="GB185" s="140">
        <v>0</v>
      </c>
      <c r="GC185" s="140">
        <v>37</v>
      </c>
      <c r="GD185" s="141">
        <f t="shared" si="201"/>
        <v>345</v>
      </c>
      <c r="GE185" s="141">
        <f t="shared" si="202"/>
        <v>0</v>
      </c>
      <c r="GF185" s="141">
        <f t="shared" si="203"/>
        <v>0</v>
      </c>
      <c r="GG185" s="141">
        <f t="shared" si="204"/>
        <v>0</v>
      </c>
      <c r="GH185" s="142">
        <v>31</v>
      </c>
      <c r="GI185" s="142">
        <v>3</v>
      </c>
      <c r="GJ185" s="142">
        <v>3</v>
      </c>
      <c r="GK185" s="143">
        <v>65</v>
      </c>
      <c r="GL185" s="105">
        <v>219</v>
      </c>
      <c r="GM185" s="105">
        <v>0</v>
      </c>
      <c r="GN185" s="105">
        <v>61</v>
      </c>
      <c r="GO185" s="105" t="s">
        <v>956</v>
      </c>
      <c r="GP185" s="105" t="s">
        <v>956</v>
      </c>
      <c r="GQ185" s="105"/>
      <c r="GR185" s="105"/>
      <c r="GS185" s="105">
        <f t="shared" si="224"/>
        <v>0</v>
      </c>
      <c r="GT185" s="105">
        <f t="shared" si="206"/>
        <v>0</v>
      </c>
      <c r="GU185" s="105">
        <f t="shared" si="207"/>
        <v>0</v>
      </c>
      <c r="GV185" s="105">
        <f t="shared" si="205"/>
        <v>0</v>
      </c>
      <c r="GW185" s="139" t="str">
        <f t="shared" si="221"/>
        <v/>
      </c>
      <c r="GX185" s="139" t="str">
        <f t="shared" si="222"/>
        <v/>
      </c>
    </row>
    <row r="186" ht="15" spans="2:206">
      <c r="B186" s="138" t="s">
        <v>1039</v>
      </c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>
        <v>17</v>
      </c>
      <c r="AM186" s="105">
        <v>10</v>
      </c>
      <c r="AN186" s="105">
        <v>23</v>
      </c>
      <c r="AO186" s="105">
        <v>33</v>
      </c>
      <c r="AP186" s="105">
        <v>64</v>
      </c>
      <c r="AQ186" s="105">
        <v>61</v>
      </c>
      <c r="AR186" s="105">
        <v>43</v>
      </c>
      <c r="AS186" s="105">
        <v>27</v>
      </c>
      <c r="AT186" s="105">
        <v>39</v>
      </c>
      <c r="AU186" s="105">
        <v>15</v>
      </c>
      <c r="AV186" s="105">
        <v>37</v>
      </c>
      <c r="AW186" s="105">
        <v>22</v>
      </c>
      <c r="AX186" s="105">
        <v>41</v>
      </c>
      <c r="AY186" s="105">
        <v>8</v>
      </c>
      <c r="AZ186" s="105">
        <v>8</v>
      </c>
      <c r="BA186" s="105">
        <v>10</v>
      </c>
      <c r="BB186" s="105">
        <v>19</v>
      </c>
      <c r="BC186" s="105">
        <v>28</v>
      </c>
      <c r="BD186" s="105">
        <v>13</v>
      </c>
      <c r="BE186" s="105">
        <v>15</v>
      </c>
      <c r="BF186" s="105">
        <v>10</v>
      </c>
      <c r="BG186" s="105"/>
      <c r="BH186" s="105"/>
      <c r="BI186" s="105"/>
      <c r="BJ186" s="105"/>
      <c r="BK186" s="105">
        <v>0</v>
      </c>
      <c r="BL186" s="105">
        <v>0</v>
      </c>
      <c r="BM186" s="105">
        <v>0</v>
      </c>
      <c r="BN186" s="105">
        <v>0</v>
      </c>
      <c r="BO186" s="105">
        <v>0</v>
      </c>
      <c r="BP186" s="105">
        <v>0</v>
      </c>
      <c r="BQ186" s="105">
        <v>0</v>
      </c>
      <c r="BR186" s="105">
        <v>0</v>
      </c>
      <c r="BS186" s="105">
        <v>1</v>
      </c>
      <c r="BT186" s="105">
        <v>0</v>
      </c>
      <c r="BU186" s="105">
        <v>1</v>
      </c>
      <c r="BV186" s="105">
        <v>2</v>
      </c>
      <c r="BW186" s="105">
        <v>0</v>
      </c>
      <c r="BX186" s="105">
        <v>0</v>
      </c>
      <c r="BY186" s="105">
        <v>0</v>
      </c>
      <c r="BZ186" s="139" t="str">
        <f t="shared" si="191"/>
        <v/>
      </c>
      <c r="CA186" s="139" t="str">
        <f t="shared" si="192"/>
        <v/>
      </c>
      <c r="CB186" s="140">
        <f t="shared" si="193"/>
        <v>0</v>
      </c>
      <c r="CC186" s="140">
        <f t="shared" si="210"/>
        <v>0</v>
      </c>
      <c r="CD186" s="140">
        <f t="shared" si="211"/>
        <v>17</v>
      </c>
      <c r="CE186" s="141">
        <f t="shared" si="194"/>
        <v>415</v>
      </c>
      <c r="CF186" s="141">
        <f t="shared" si="195"/>
        <v>111</v>
      </c>
      <c r="CG186" s="141">
        <f t="shared" si="196"/>
        <v>4</v>
      </c>
      <c r="CH186" s="141">
        <f t="shared" si="197"/>
        <v>0</v>
      </c>
      <c r="CI186" s="142">
        <f t="shared" si="212"/>
        <v>0</v>
      </c>
      <c r="CJ186" s="142">
        <f t="shared" si="213"/>
        <v>17</v>
      </c>
      <c r="CK186" s="143">
        <f t="shared" si="214"/>
        <v>66</v>
      </c>
      <c r="CL186" s="105">
        <f t="shared" si="215"/>
        <v>168</v>
      </c>
      <c r="CM186" s="105">
        <f t="shared" si="216"/>
        <v>81</v>
      </c>
      <c r="CN186" s="105">
        <f t="shared" si="217"/>
        <v>100</v>
      </c>
      <c r="CO186" s="105">
        <f t="shared" si="218"/>
        <v>26</v>
      </c>
      <c r="CP186" s="105">
        <f t="shared" si="219"/>
        <v>60</v>
      </c>
      <c r="CQ186" s="105">
        <f t="shared" si="226"/>
        <v>25</v>
      </c>
      <c r="CR186" s="105"/>
      <c r="CS186" s="105">
        <f t="shared" si="225"/>
        <v>0</v>
      </c>
      <c r="CT186" s="105">
        <f t="shared" si="186"/>
        <v>0</v>
      </c>
      <c r="CU186" s="105">
        <f t="shared" si="187"/>
        <v>1</v>
      </c>
      <c r="CV186" s="105">
        <f t="shared" si="188"/>
        <v>3</v>
      </c>
      <c r="CW186" s="139" t="str">
        <f t="shared" si="189"/>
        <v/>
      </c>
      <c r="CX186" s="139">
        <f t="shared" si="190"/>
        <v>2</v>
      </c>
      <c r="CY186" s="131"/>
      <c r="CZ186" s="138" t="s">
        <v>1193</v>
      </c>
      <c r="DA186" s="138" t="s">
        <v>1193</v>
      </c>
      <c r="DB186" s="105"/>
      <c r="DC186" s="105"/>
      <c r="DD186" s="105"/>
      <c r="DE186" s="105"/>
      <c r="DF186" s="105"/>
      <c r="DG186" s="105"/>
      <c r="DH186" s="105"/>
      <c r="DI186" s="105"/>
      <c r="DJ186" s="105"/>
      <c r="DK186" s="105"/>
      <c r="DL186" s="105"/>
      <c r="DM186" s="105"/>
      <c r="DN186" s="105"/>
      <c r="DO186" s="105"/>
      <c r="DP186" s="105"/>
      <c r="DQ186" s="105"/>
      <c r="DR186" s="105"/>
      <c r="DS186" s="105"/>
      <c r="DT186" s="105"/>
      <c r="DU186" s="105"/>
      <c r="DV186" s="105"/>
      <c r="DW186" s="105"/>
      <c r="DX186" s="105"/>
      <c r="DY186" s="105"/>
      <c r="DZ186" s="105"/>
      <c r="EA186" s="105"/>
      <c r="EB186" s="105"/>
      <c r="EC186" s="105"/>
      <c r="ED186" s="105"/>
      <c r="EE186" s="105"/>
      <c r="EF186" s="105"/>
      <c r="EG186" s="105">
        <v>84</v>
      </c>
      <c r="EH186" s="105">
        <v>54</v>
      </c>
      <c r="EI186" s="105">
        <v>392</v>
      </c>
      <c r="EJ186" s="105">
        <v>230</v>
      </c>
      <c r="EK186" s="105">
        <v>1004</v>
      </c>
      <c r="EL186" s="105"/>
      <c r="EM186" s="105"/>
      <c r="EN186" s="105"/>
      <c r="EO186" s="105"/>
      <c r="EP186" s="105"/>
      <c r="EQ186" s="105"/>
      <c r="ER186" s="105"/>
      <c r="ES186" s="105"/>
      <c r="ET186" s="105"/>
      <c r="EU186" s="105"/>
      <c r="EV186" s="105"/>
      <c r="EW186" s="105"/>
      <c r="EX186" s="105"/>
      <c r="EY186" s="105"/>
      <c r="EZ186" s="105"/>
      <c r="FA186" s="105"/>
      <c r="FB186" s="105"/>
      <c r="FC186" s="105"/>
      <c r="FD186" s="105"/>
      <c r="FE186" s="105"/>
      <c r="FF186" s="105"/>
      <c r="FG186" s="105"/>
      <c r="FH186" s="105"/>
      <c r="FI186" s="105"/>
      <c r="FJ186" s="105">
        <v>0</v>
      </c>
      <c r="FK186" s="105">
        <v>0</v>
      </c>
      <c r="FL186" s="105">
        <v>0</v>
      </c>
      <c r="FM186" s="105">
        <v>0</v>
      </c>
      <c r="FN186" s="105">
        <v>0</v>
      </c>
      <c r="FO186" s="105">
        <v>0</v>
      </c>
      <c r="FP186" s="105">
        <v>0</v>
      </c>
      <c r="FQ186" s="105">
        <v>0</v>
      </c>
      <c r="FR186" s="105">
        <v>0</v>
      </c>
      <c r="FS186" s="105">
        <v>0</v>
      </c>
      <c r="FT186" s="105">
        <v>0</v>
      </c>
      <c r="FU186" s="105">
        <v>0</v>
      </c>
      <c r="FV186" s="105">
        <v>0</v>
      </c>
      <c r="FW186" s="105">
        <v>0</v>
      </c>
      <c r="FX186" s="105">
        <v>0</v>
      </c>
      <c r="FY186" s="144" t="str">
        <f t="shared" si="198"/>
        <v/>
      </c>
      <c r="FZ186" s="144" t="str">
        <f t="shared" si="199"/>
        <v/>
      </c>
      <c r="GA186" s="140">
        <f t="shared" si="200"/>
        <v>0</v>
      </c>
      <c r="GB186" s="140">
        <v>0</v>
      </c>
      <c r="GC186" s="140">
        <v>1764</v>
      </c>
      <c r="GD186" s="141">
        <f t="shared" si="201"/>
        <v>0</v>
      </c>
      <c r="GE186" s="141">
        <f t="shared" si="202"/>
        <v>0</v>
      </c>
      <c r="GF186" s="141">
        <f t="shared" si="203"/>
        <v>0</v>
      </c>
      <c r="GG186" s="141">
        <f t="shared" si="204"/>
        <v>0</v>
      </c>
      <c r="GH186" s="142">
        <v>0</v>
      </c>
      <c r="GI186" s="142">
        <v>138</v>
      </c>
      <c r="GJ186" s="142">
        <v>1626</v>
      </c>
      <c r="GK186" s="143">
        <v>0</v>
      </c>
      <c r="GL186" s="105">
        <v>0</v>
      </c>
      <c r="GM186" s="105">
        <v>0</v>
      </c>
      <c r="GN186" s="105">
        <v>0</v>
      </c>
      <c r="GO186" s="105" t="s">
        <v>956</v>
      </c>
      <c r="GP186" s="105" t="s">
        <v>956</v>
      </c>
      <c r="GQ186" s="105"/>
      <c r="GR186" s="105"/>
      <c r="GS186" s="105">
        <f t="shared" si="224"/>
        <v>0</v>
      </c>
      <c r="GT186" s="105">
        <f t="shared" si="206"/>
        <v>0</v>
      </c>
      <c r="GU186" s="105">
        <f t="shared" si="207"/>
        <v>0</v>
      </c>
      <c r="GV186" s="105">
        <f t="shared" si="205"/>
        <v>0</v>
      </c>
      <c r="GW186" s="139" t="str">
        <f t="shared" si="221"/>
        <v/>
      </c>
      <c r="GX186" s="139" t="str">
        <f t="shared" si="222"/>
        <v/>
      </c>
    </row>
    <row r="187" ht="15" spans="2:206">
      <c r="B187" s="138" t="s">
        <v>1148</v>
      </c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>
        <v>699</v>
      </c>
      <c r="AY187" s="105">
        <v>268</v>
      </c>
      <c r="AZ187" s="105">
        <v>259</v>
      </c>
      <c r="BA187" s="105">
        <v>262</v>
      </c>
      <c r="BB187" s="105">
        <v>368</v>
      </c>
      <c r="BC187" s="105">
        <v>484</v>
      </c>
      <c r="BD187" s="105">
        <v>476</v>
      </c>
      <c r="BE187" s="105">
        <v>584</v>
      </c>
      <c r="BF187" s="105"/>
      <c r="BG187" s="105"/>
      <c r="BH187" s="105"/>
      <c r="BI187" s="105"/>
      <c r="BJ187" s="105"/>
      <c r="BK187" s="105">
        <v>0</v>
      </c>
      <c r="BL187" s="105">
        <v>0</v>
      </c>
      <c r="BM187" s="105">
        <v>0</v>
      </c>
      <c r="BN187" s="105">
        <v>0</v>
      </c>
      <c r="BO187" s="105">
        <v>0</v>
      </c>
      <c r="BP187" s="105">
        <v>0</v>
      </c>
      <c r="BQ187" s="105">
        <v>0</v>
      </c>
      <c r="BR187" s="105">
        <v>0</v>
      </c>
      <c r="BS187" s="105">
        <v>0</v>
      </c>
      <c r="BT187" s="105">
        <v>0</v>
      </c>
      <c r="BU187" s="105">
        <v>0</v>
      </c>
      <c r="BV187" s="105">
        <v>0</v>
      </c>
      <c r="BW187" s="105">
        <v>0</v>
      </c>
      <c r="BX187" s="105">
        <v>0</v>
      </c>
      <c r="BY187" s="105">
        <v>0</v>
      </c>
      <c r="BZ187" s="139" t="str">
        <f t="shared" si="191"/>
        <v/>
      </c>
      <c r="CA187" s="139" t="str">
        <f t="shared" si="192"/>
        <v/>
      </c>
      <c r="CB187" s="140">
        <f t="shared" si="193"/>
        <v>0</v>
      </c>
      <c r="CC187" s="140">
        <f t="shared" si="210"/>
        <v>0</v>
      </c>
      <c r="CD187" s="140">
        <f t="shared" si="211"/>
        <v>0</v>
      </c>
      <c r="CE187" s="141">
        <f t="shared" si="194"/>
        <v>699</v>
      </c>
      <c r="CF187" s="141">
        <f t="shared" si="195"/>
        <v>2701</v>
      </c>
      <c r="CG187" s="141">
        <f t="shared" si="196"/>
        <v>0</v>
      </c>
      <c r="CH187" s="141">
        <f t="shared" si="197"/>
        <v>0</v>
      </c>
      <c r="CI187" s="142">
        <f t="shared" si="212"/>
        <v>0</v>
      </c>
      <c r="CJ187" s="142">
        <f t="shared" si="213"/>
        <v>0</v>
      </c>
      <c r="CK187" s="143">
        <f t="shared" si="214"/>
        <v>0</v>
      </c>
      <c r="CL187" s="105">
        <f t="shared" si="215"/>
        <v>0</v>
      </c>
      <c r="CM187" s="105">
        <f t="shared" si="216"/>
        <v>0</v>
      </c>
      <c r="CN187" s="105">
        <f t="shared" si="217"/>
        <v>699</v>
      </c>
      <c r="CO187" s="105">
        <f t="shared" si="218"/>
        <v>789</v>
      </c>
      <c r="CP187" s="105">
        <f t="shared" si="219"/>
        <v>1328</v>
      </c>
      <c r="CQ187" s="105">
        <f t="shared" si="226"/>
        <v>584</v>
      </c>
      <c r="CR187" s="105"/>
      <c r="CS187" s="105">
        <f t="shared" si="225"/>
        <v>0</v>
      </c>
      <c r="CT187" s="105">
        <f t="shared" si="186"/>
        <v>0</v>
      </c>
      <c r="CU187" s="105">
        <f t="shared" si="187"/>
        <v>0</v>
      </c>
      <c r="CV187" s="105">
        <f t="shared" si="188"/>
        <v>0</v>
      </c>
      <c r="CW187" s="139" t="str">
        <f t="shared" si="189"/>
        <v/>
      </c>
      <c r="CX187" s="139" t="str">
        <f t="shared" si="190"/>
        <v/>
      </c>
      <c r="CY187" s="131"/>
      <c r="CZ187" s="138" t="s">
        <v>1194</v>
      </c>
      <c r="DA187" s="138" t="s">
        <v>1194</v>
      </c>
      <c r="DB187" s="105"/>
      <c r="DC187" s="105"/>
      <c r="DD187" s="105"/>
      <c r="DE187" s="105"/>
      <c r="DF187" s="105"/>
      <c r="DG187" s="105"/>
      <c r="DH187" s="105"/>
      <c r="DI187" s="105"/>
      <c r="DJ187" s="105"/>
      <c r="DK187" s="105"/>
      <c r="DL187" s="105"/>
      <c r="DM187" s="105"/>
      <c r="DN187" s="105"/>
      <c r="DO187" s="105"/>
      <c r="DP187" s="105"/>
      <c r="DQ187" s="105">
        <v>94</v>
      </c>
      <c r="DR187" s="105">
        <v>1</v>
      </c>
      <c r="DS187" s="105">
        <v>1105</v>
      </c>
      <c r="DT187" s="105"/>
      <c r="DU187" s="105"/>
      <c r="DV187" s="105"/>
      <c r="DW187" s="105"/>
      <c r="DX187" s="105"/>
      <c r="DY187" s="105"/>
      <c r="DZ187" s="105"/>
      <c r="EA187" s="105"/>
      <c r="EB187" s="105"/>
      <c r="EC187" s="105"/>
      <c r="ED187" s="105"/>
      <c r="EE187" s="105"/>
      <c r="EF187" s="105">
        <v>12</v>
      </c>
      <c r="EG187" s="105"/>
      <c r="EH187" s="105"/>
      <c r="EI187" s="105"/>
      <c r="EJ187" s="105">
        <v>167</v>
      </c>
      <c r="EK187" s="105">
        <v>327</v>
      </c>
      <c r="EL187" s="105">
        <v>475</v>
      </c>
      <c r="EM187" s="105">
        <v>30</v>
      </c>
      <c r="EN187" s="105">
        <v>340</v>
      </c>
      <c r="EO187" s="105">
        <v>610</v>
      </c>
      <c r="EP187" s="105">
        <v>711</v>
      </c>
      <c r="EQ187" s="105">
        <v>316</v>
      </c>
      <c r="ER187" s="105">
        <v>200</v>
      </c>
      <c r="ES187" s="105"/>
      <c r="ET187" s="105">
        <v>50</v>
      </c>
      <c r="EU187" s="105">
        <v>40</v>
      </c>
      <c r="EV187" s="105">
        <v>1</v>
      </c>
      <c r="EW187" s="105"/>
      <c r="EX187" s="105"/>
      <c r="EY187" s="105"/>
      <c r="EZ187" s="105"/>
      <c r="FA187" s="105"/>
      <c r="FB187" s="105"/>
      <c r="FC187" s="105"/>
      <c r="FD187" s="105"/>
      <c r="FE187" s="105"/>
      <c r="FF187" s="105"/>
      <c r="FG187" s="105"/>
      <c r="FH187" s="105"/>
      <c r="FI187" s="105"/>
      <c r="FJ187" s="105">
        <v>0</v>
      </c>
      <c r="FK187" s="105">
        <v>0</v>
      </c>
      <c r="FL187" s="105">
        <v>0</v>
      </c>
      <c r="FM187" s="105">
        <v>0</v>
      </c>
      <c r="FN187" s="105">
        <v>0</v>
      </c>
      <c r="FO187" s="105">
        <v>0</v>
      </c>
      <c r="FP187" s="105">
        <v>0</v>
      </c>
      <c r="FQ187" s="105">
        <v>0</v>
      </c>
      <c r="FR187" s="105">
        <v>0</v>
      </c>
      <c r="FS187" s="105">
        <v>0</v>
      </c>
      <c r="FT187" s="105">
        <v>0</v>
      </c>
      <c r="FU187" s="105">
        <v>0</v>
      </c>
      <c r="FV187" s="105">
        <v>0</v>
      </c>
      <c r="FW187" s="105">
        <v>0</v>
      </c>
      <c r="FX187" s="105">
        <v>0</v>
      </c>
      <c r="FY187" s="144" t="str">
        <f t="shared" si="198"/>
        <v/>
      </c>
      <c r="FZ187" s="144" t="str">
        <f t="shared" si="199"/>
        <v/>
      </c>
      <c r="GA187" s="140">
        <f t="shared" si="200"/>
        <v>0</v>
      </c>
      <c r="GB187" s="140">
        <v>1200</v>
      </c>
      <c r="GC187" s="140">
        <v>506</v>
      </c>
      <c r="GD187" s="141">
        <f t="shared" si="201"/>
        <v>2773</v>
      </c>
      <c r="GE187" s="141">
        <f t="shared" si="202"/>
        <v>0</v>
      </c>
      <c r="GF187" s="141">
        <f t="shared" si="203"/>
        <v>0</v>
      </c>
      <c r="GG187" s="141">
        <f t="shared" si="204"/>
        <v>0</v>
      </c>
      <c r="GH187" s="142">
        <v>0</v>
      </c>
      <c r="GI187" s="142">
        <v>12</v>
      </c>
      <c r="GJ187" s="142">
        <v>494</v>
      </c>
      <c r="GK187" s="143">
        <v>845</v>
      </c>
      <c r="GL187" s="105">
        <v>1637</v>
      </c>
      <c r="GM187" s="105">
        <v>250</v>
      </c>
      <c r="GN187" s="105">
        <v>41</v>
      </c>
      <c r="GO187" s="105" t="s">
        <v>956</v>
      </c>
      <c r="GP187" s="105" t="s">
        <v>956</v>
      </c>
      <c r="GQ187" s="105"/>
      <c r="GR187" s="105"/>
      <c r="GS187" s="105">
        <f t="shared" si="224"/>
        <v>0</v>
      </c>
      <c r="GT187" s="105">
        <f t="shared" si="206"/>
        <v>0</v>
      </c>
      <c r="GU187" s="105">
        <f t="shared" si="207"/>
        <v>0</v>
      </c>
      <c r="GV187" s="105">
        <f t="shared" si="205"/>
        <v>0</v>
      </c>
      <c r="GW187" s="139" t="str">
        <f t="shared" si="221"/>
        <v/>
      </c>
      <c r="GX187" s="139" t="str">
        <f t="shared" si="222"/>
        <v/>
      </c>
    </row>
    <row r="188" ht="15" spans="2:206">
      <c r="B188" s="138" t="s">
        <v>1150</v>
      </c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>
        <v>1749</v>
      </c>
      <c r="P188" s="105">
        <v>1837</v>
      </c>
      <c r="Q188" s="105">
        <v>4002</v>
      </c>
      <c r="R188" s="105">
        <v>3505</v>
      </c>
      <c r="S188" s="105">
        <v>3790</v>
      </c>
      <c r="T188" s="105">
        <v>3198</v>
      </c>
      <c r="U188" s="105">
        <v>1677</v>
      </c>
      <c r="V188" s="105">
        <v>1108</v>
      </c>
      <c r="W188" s="105">
        <v>1710</v>
      </c>
      <c r="X188" s="105">
        <v>1618</v>
      </c>
      <c r="Y188" s="105">
        <v>2001</v>
      </c>
      <c r="Z188" s="105">
        <v>2303</v>
      </c>
      <c r="AA188" s="105">
        <v>1295</v>
      </c>
      <c r="AB188" s="105">
        <v>252</v>
      </c>
      <c r="AC188" s="105">
        <v>1138</v>
      </c>
      <c r="AD188" s="105">
        <v>1760</v>
      </c>
      <c r="AE188" s="105">
        <v>2326</v>
      </c>
      <c r="AF188" s="105">
        <v>2601</v>
      </c>
      <c r="AG188" s="105">
        <v>2771</v>
      </c>
      <c r="AH188" s="105">
        <v>3748</v>
      </c>
      <c r="AI188" s="105">
        <v>5141</v>
      </c>
      <c r="AJ188" s="105">
        <v>6269</v>
      </c>
      <c r="AK188" s="105">
        <v>9463</v>
      </c>
      <c r="AL188" s="105">
        <v>10010</v>
      </c>
      <c r="AM188" s="105">
        <v>6090</v>
      </c>
      <c r="AN188" s="105">
        <v>4561</v>
      </c>
      <c r="AO188" s="105">
        <v>8527</v>
      </c>
      <c r="AP188" s="105">
        <v>4613</v>
      </c>
      <c r="AQ188" s="105">
        <v>1695</v>
      </c>
      <c r="AR188" s="105">
        <v>6508</v>
      </c>
      <c r="AS188" s="105">
        <v>2753</v>
      </c>
      <c r="AT188" s="105">
        <v>7013</v>
      </c>
      <c r="AU188" s="105">
        <v>5327</v>
      </c>
      <c r="AV188" s="105">
        <v>4079</v>
      </c>
      <c r="AW188" s="105">
        <v>4270</v>
      </c>
      <c r="AX188" s="105">
        <v>8056</v>
      </c>
      <c r="AY188" s="105">
        <v>3891</v>
      </c>
      <c r="AZ188" s="105">
        <v>2180</v>
      </c>
      <c r="BA188" s="105">
        <v>6580</v>
      </c>
      <c r="BB188" s="105">
        <v>1217</v>
      </c>
      <c r="BC188" s="105">
        <v>5333</v>
      </c>
      <c r="BD188" s="105">
        <v>2433</v>
      </c>
      <c r="BE188" s="105"/>
      <c r="BF188" s="105"/>
      <c r="BG188" s="105"/>
      <c r="BH188" s="105"/>
      <c r="BI188" s="105"/>
      <c r="BJ188" s="105"/>
      <c r="BK188" s="105">
        <v>0</v>
      </c>
      <c r="BL188" s="105">
        <v>0</v>
      </c>
      <c r="BM188" s="105">
        <v>0</v>
      </c>
      <c r="BN188" s="105">
        <v>0</v>
      </c>
      <c r="BO188" s="105">
        <v>0</v>
      </c>
      <c r="BP188" s="105">
        <v>0</v>
      </c>
      <c r="BQ188" s="105">
        <v>0</v>
      </c>
      <c r="BR188" s="105">
        <v>0</v>
      </c>
      <c r="BS188" s="105">
        <v>0</v>
      </c>
      <c r="BT188" s="105">
        <v>0</v>
      </c>
      <c r="BU188" s="105">
        <v>0</v>
      </c>
      <c r="BV188" s="105">
        <v>0</v>
      </c>
      <c r="BW188" s="105">
        <v>0</v>
      </c>
      <c r="BX188" s="105">
        <v>0</v>
      </c>
      <c r="BY188" s="105">
        <v>0</v>
      </c>
      <c r="BZ188" s="139" t="str">
        <f t="shared" si="191"/>
        <v/>
      </c>
      <c r="CA188" s="139" t="str">
        <f t="shared" si="192"/>
        <v/>
      </c>
      <c r="CB188" s="140">
        <f t="shared" si="193"/>
        <v>0</v>
      </c>
      <c r="CC188" s="140">
        <f t="shared" si="210"/>
        <v>28498</v>
      </c>
      <c r="CD188" s="140">
        <f t="shared" si="211"/>
        <v>46774</v>
      </c>
      <c r="CE188" s="141">
        <f t="shared" si="194"/>
        <v>63492</v>
      </c>
      <c r="CF188" s="141">
        <f t="shared" si="195"/>
        <v>21634</v>
      </c>
      <c r="CG188" s="141">
        <f t="shared" si="196"/>
        <v>0</v>
      </c>
      <c r="CH188" s="141">
        <f t="shared" si="197"/>
        <v>0</v>
      </c>
      <c r="CI188" s="142">
        <f t="shared" si="212"/>
        <v>11660</v>
      </c>
      <c r="CJ188" s="142">
        <f t="shared" si="213"/>
        <v>25742</v>
      </c>
      <c r="CK188" s="143">
        <f t="shared" si="214"/>
        <v>19178</v>
      </c>
      <c r="CL188" s="105">
        <f t="shared" si="215"/>
        <v>12816</v>
      </c>
      <c r="CM188" s="105">
        <f t="shared" si="216"/>
        <v>15093</v>
      </c>
      <c r="CN188" s="105">
        <f t="shared" si="217"/>
        <v>16405</v>
      </c>
      <c r="CO188" s="105">
        <f t="shared" si="218"/>
        <v>12651</v>
      </c>
      <c r="CP188" s="105">
        <f t="shared" si="219"/>
        <v>8983</v>
      </c>
      <c r="CQ188" s="105"/>
      <c r="CR188" s="105"/>
      <c r="CS188" s="105">
        <f t="shared" si="225"/>
        <v>0</v>
      </c>
      <c r="CT188" s="105">
        <f t="shared" si="186"/>
        <v>0</v>
      </c>
      <c r="CU188" s="105">
        <f t="shared" si="187"/>
        <v>0</v>
      </c>
      <c r="CV188" s="105">
        <f t="shared" si="188"/>
        <v>0</v>
      </c>
      <c r="CW188" s="139" t="str">
        <f t="shared" si="189"/>
        <v/>
      </c>
      <c r="CX188" s="139" t="str">
        <f t="shared" si="190"/>
        <v/>
      </c>
      <c r="CY188" s="131"/>
      <c r="CZ188" s="138" t="s">
        <v>1195</v>
      </c>
      <c r="DA188" s="138" t="s">
        <v>1195</v>
      </c>
      <c r="DB188" s="105"/>
      <c r="DC188" s="105"/>
      <c r="DD188" s="105"/>
      <c r="DE188" s="105"/>
      <c r="DF188" s="105">
        <v>603</v>
      </c>
      <c r="DG188" s="105">
        <v>451</v>
      </c>
      <c r="DH188" s="105"/>
      <c r="DI188" s="105">
        <v>1</v>
      </c>
      <c r="DJ188" s="105"/>
      <c r="DK188" s="105">
        <v>240</v>
      </c>
      <c r="DL188" s="105">
        <v>604</v>
      </c>
      <c r="DM188" s="105">
        <v>665</v>
      </c>
      <c r="DN188" s="105">
        <v>262</v>
      </c>
      <c r="DO188" s="105">
        <v>148</v>
      </c>
      <c r="DP188" s="105">
        <v>284</v>
      </c>
      <c r="DQ188" s="105">
        <v>94</v>
      </c>
      <c r="DR188" s="105">
        <v>112</v>
      </c>
      <c r="DS188" s="105">
        <v>375</v>
      </c>
      <c r="DT188" s="105">
        <v>56</v>
      </c>
      <c r="DU188" s="105">
        <v>50</v>
      </c>
      <c r="DV188" s="105">
        <v>42</v>
      </c>
      <c r="DW188" s="105">
        <v>34</v>
      </c>
      <c r="DX188" s="105">
        <v>47</v>
      </c>
      <c r="DY188" s="105">
        <v>30</v>
      </c>
      <c r="DZ188" s="105"/>
      <c r="EA188" s="105">
        <v>17</v>
      </c>
      <c r="EB188" s="105"/>
      <c r="EC188" s="105">
        <v>7</v>
      </c>
      <c r="ED188" s="105">
        <v>390</v>
      </c>
      <c r="EE188" s="105"/>
      <c r="EF188" s="105">
        <v>14</v>
      </c>
      <c r="EG188" s="105">
        <v>27</v>
      </c>
      <c r="EH188" s="105">
        <v>29</v>
      </c>
      <c r="EI188" s="105">
        <v>38</v>
      </c>
      <c r="EJ188" s="105">
        <v>19</v>
      </c>
      <c r="EK188" s="105">
        <v>36</v>
      </c>
      <c r="EL188" s="105">
        <v>198</v>
      </c>
      <c r="EM188" s="105"/>
      <c r="EN188" s="105">
        <v>3</v>
      </c>
      <c r="EO188" s="105">
        <v>107</v>
      </c>
      <c r="EP188" s="105">
        <v>143</v>
      </c>
      <c r="EQ188" s="105"/>
      <c r="ER188" s="105"/>
      <c r="ES188" s="105"/>
      <c r="ET188" s="105"/>
      <c r="EU188" s="105"/>
      <c r="EV188" s="105"/>
      <c r="EW188" s="105"/>
      <c r="EX188" s="105"/>
      <c r="EY188" s="105"/>
      <c r="EZ188" s="105"/>
      <c r="FA188" s="105"/>
      <c r="FB188" s="105"/>
      <c r="FC188" s="105"/>
      <c r="FD188" s="105"/>
      <c r="FE188" s="105"/>
      <c r="FF188" s="105"/>
      <c r="FG188" s="105"/>
      <c r="FH188" s="105"/>
      <c r="FI188" s="105"/>
      <c r="FJ188" s="105">
        <v>0</v>
      </c>
      <c r="FK188" s="105">
        <v>0</v>
      </c>
      <c r="FL188" s="105">
        <v>0</v>
      </c>
      <c r="FM188" s="105">
        <v>0</v>
      </c>
      <c r="FN188" s="105">
        <v>0</v>
      </c>
      <c r="FO188" s="105">
        <v>0</v>
      </c>
      <c r="FP188" s="105">
        <v>0</v>
      </c>
      <c r="FQ188" s="105">
        <v>0</v>
      </c>
      <c r="FR188" s="105">
        <v>0</v>
      </c>
      <c r="FS188" s="105">
        <v>0</v>
      </c>
      <c r="FT188" s="105">
        <v>0</v>
      </c>
      <c r="FU188" s="105">
        <v>0</v>
      </c>
      <c r="FV188" s="105">
        <v>0</v>
      </c>
      <c r="FW188" s="105">
        <v>0</v>
      </c>
      <c r="FX188" s="105">
        <v>0</v>
      </c>
      <c r="FY188" s="144" t="str">
        <f t="shared" si="198"/>
        <v/>
      </c>
      <c r="FZ188" s="144" t="str">
        <f t="shared" si="199"/>
        <v/>
      </c>
      <c r="GA188" s="140">
        <f t="shared" si="200"/>
        <v>2564</v>
      </c>
      <c r="GB188" s="140">
        <v>1534</v>
      </c>
      <c r="GC188" s="140">
        <v>577</v>
      </c>
      <c r="GD188" s="141">
        <f t="shared" si="201"/>
        <v>451</v>
      </c>
      <c r="GE188" s="141">
        <f t="shared" si="202"/>
        <v>0</v>
      </c>
      <c r="GF188" s="141">
        <f t="shared" si="203"/>
        <v>0</v>
      </c>
      <c r="GG188" s="141">
        <f t="shared" si="204"/>
        <v>0</v>
      </c>
      <c r="GH188" s="142">
        <v>397</v>
      </c>
      <c r="GI188" s="142">
        <v>70</v>
      </c>
      <c r="GJ188" s="142">
        <v>93</v>
      </c>
      <c r="GK188" s="143">
        <v>201</v>
      </c>
      <c r="GL188" s="105">
        <v>250</v>
      </c>
      <c r="GM188" s="105">
        <v>0</v>
      </c>
      <c r="GN188" s="105">
        <v>0</v>
      </c>
      <c r="GO188" s="105" t="s">
        <v>956</v>
      </c>
      <c r="GP188" s="105" t="s">
        <v>956</v>
      </c>
      <c r="GQ188" s="105"/>
      <c r="GR188" s="105"/>
      <c r="GS188" s="105">
        <f t="shared" si="224"/>
        <v>0</v>
      </c>
      <c r="GT188" s="105">
        <f t="shared" si="206"/>
        <v>0</v>
      </c>
      <c r="GU188" s="105">
        <f t="shared" si="207"/>
        <v>0</v>
      </c>
      <c r="GV188" s="105">
        <f t="shared" si="205"/>
        <v>0</v>
      </c>
      <c r="GW188" s="139" t="str">
        <f t="shared" si="221"/>
        <v/>
      </c>
      <c r="GX188" s="139" t="str">
        <f t="shared" si="222"/>
        <v/>
      </c>
    </row>
    <row r="189" ht="15" spans="2:206">
      <c r="B189" s="138" t="s">
        <v>1151</v>
      </c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>
        <v>55</v>
      </c>
      <c r="AN189" s="105">
        <v>14</v>
      </c>
      <c r="AO189" s="105">
        <v>82</v>
      </c>
      <c r="AP189" s="105">
        <v>185</v>
      </c>
      <c r="AQ189" s="105">
        <v>627</v>
      </c>
      <c r="AR189" s="105">
        <v>339</v>
      </c>
      <c r="AS189" s="105">
        <v>352</v>
      </c>
      <c r="AT189" s="105">
        <v>388</v>
      </c>
      <c r="AU189" s="105">
        <v>765</v>
      </c>
      <c r="AV189" s="105">
        <v>483</v>
      </c>
      <c r="AW189" s="105">
        <v>256</v>
      </c>
      <c r="AX189" s="105">
        <v>778</v>
      </c>
      <c r="AY189" s="105">
        <v>302</v>
      </c>
      <c r="AZ189" s="105">
        <v>252</v>
      </c>
      <c r="BA189" s="105">
        <v>498</v>
      </c>
      <c r="BB189" s="105">
        <v>279</v>
      </c>
      <c r="BC189" s="105">
        <v>444</v>
      </c>
      <c r="BD189" s="105">
        <v>1104</v>
      </c>
      <c r="BE189" s="105"/>
      <c r="BF189" s="105"/>
      <c r="BG189" s="105"/>
      <c r="BH189" s="105"/>
      <c r="BI189" s="105"/>
      <c r="BJ189" s="105"/>
      <c r="BK189" s="105">
        <v>0</v>
      </c>
      <c r="BL189" s="105">
        <v>0</v>
      </c>
      <c r="BM189" s="105">
        <v>0</v>
      </c>
      <c r="BN189" s="105">
        <v>0</v>
      </c>
      <c r="BO189" s="105">
        <v>0</v>
      </c>
      <c r="BP189" s="105">
        <v>0</v>
      </c>
      <c r="BQ189" s="105">
        <v>0</v>
      </c>
      <c r="BR189" s="105">
        <v>0</v>
      </c>
      <c r="BS189" s="105">
        <v>0</v>
      </c>
      <c r="BT189" s="105">
        <v>0</v>
      </c>
      <c r="BU189" s="105">
        <v>0</v>
      </c>
      <c r="BV189" s="105">
        <v>0</v>
      </c>
      <c r="BW189" s="105">
        <v>0</v>
      </c>
      <c r="BX189" s="105">
        <v>0</v>
      </c>
      <c r="BY189" s="105">
        <v>0</v>
      </c>
      <c r="BZ189" s="139" t="str">
        <f t="shared" si="191"/>
        <v/>
      </c>
      <c r="CA189" s="139" t="str">
        <f t="shared" si="192"/>
        <v/>
      </c>
      <c r="CB189" s="140">
        <f t="shared" si="193"/>
        <v>0</v>
      </c>
      <c r="CC189" s="140">
        <f t="shared" si="210"/>
        <v>0</v>
      </c>
      <c r="CD189" s="140">
        <f t="shared" si="211"/>
        <v>0</v>
      </c>
      <c r="CE189" s="141">
        <f t="shared" si="194"/>
        <v>4324</v>
      </c>
      <c r="CF189" s="141">
        <f t="shared" si="195"/>
        <v>2879</v>
      </c>
      <c r="CG189" s="141">
        <f t="shared" si="196"/>
        <v>0</v>
      </c>
      <c r="CH189" s="141">
        <f t="shared" si="197"/>
        <v>0</v>
      </c>
      <c r="CI189" s="142">
        <f t="shared" si="212"/>
        <v>0</v>
      </c>
      <c r="CJ189" s="142">
        <f t="shared" si="213"/>
        <v>0</v>
      </c>
      <c r="CK189" s="143">
        <f t="shared" si="214"/>
        <v>151</v>
      </c>
      <c r="CL189" s="105">
        <f t="shared" si="215"/>
        <v>1151</v>
      </c>
      <c r="CM189" s="105">
        <f t="shared" si="216"/>
        <v>1505</v>
      </c>
      <c r="CN189" s="105">
        <f t="shared" si="217"/>
        <v>1517</v>
      </c>
      <c r="CO189" s="105">
        <f t="shared" si="218"/>
        <v>1052</v>
      </c>
      <c r="CP189" s="105">
        <f t="shared" si="219"/>
        <v>1827</v>
      </c>
      <c r="CQ189" s="105"/>
      <c r="CR189" s="105"/>
      <c r="CS189" s="105">
        <f t="shared" si="225"/>
        <v>0</v>
      </c>
      <c r="CT189" s="105">
        <f t="shared" si="186"/>
        <v>0</v>
      </c>
      <c r="CU189" s="105">
        <f t="shared" si="187"/>
        <v>0</v>
      </c>
      <c r="CV189" s="105">
        <f t="shared" si="188"/>
        <v>0</v>
      </c>
      <c r="CW189" s="139" t="str">
        <f t="shared" si="189"/>
        <v/>
      </c>
      <c r="CX189" s="139" t="str">
        <f t="shared" si="190"/>
        <v/>
      </c>
      <c r="CY189" s="131"/>
      <c r="CZ189" s="138" t="s">
        <v>1196</v>
      </c>
      <c r="DA189" s="138" t="s">
        <v>1196</v>
      </c>
      <c r="DB189" s="105"/>
      <c r="DC189" s="105"/>
      <c r="DD189" s="105"/>
      <c r="DE189" s="105"/>
      <c r="DF189" s="105"/>
      <c r="DG189" s="105"/>
      <c r="DH189" s="105"/>
      <c r="DI189" s="105"/>
      <c r="DJ189" s="105"/>
      <c r="DK189" s="105"/>
      <c r="DL189" s="105"/>
      <c r="DM189" s="105"/>
      <c r="DN189" s="105"/>
      <c r="DO189" s="105"/>
      <c r="DP189" s="105"/>
      <c r="DQ189" s="105"/>
      <c r="DR189" s="105"/>
      <c r="DS189" s="105"/>
      <c r="DT189" s="105"/>
      <c r="DU189" s="105"/>
      <c r="DV189" s="105"/>
      <c r="DW189" s="105"/>
      <c r="DX189" s="105"/>
      <c r="DY189" s="105"/>
      <c r="DZ189" s="105"/>
      <c r="EA189" s="105">
        <v>73</v>
      </c>
      <c r="EB189" s="105">
        <v>455</v>
      </c>
      <c r="EC189" s="105">
        <v>252</v>
      </c>
      <c r="ED189" s="105">
        <v>126</v>
      </c>
      <c r="EE189" s="105">
        <v>178</v>
      </c>
      <c r="EF189" s="105">
        <v>16</v>
      </c>
      <c r="EG189" s="105">
        <v>19</v>
      </c>
      <c r="EH189" s="105">
        <v>27</v>
      </c>
      <c r="EI189" s="105">
        <v>91</v>
      </c>
      <c r="EJ189" s="105">
        <v>61</v>
      </c>
      <c r="EK189" s="105">
        <v>35</v>
      </c>
      <c r="EL189" s="105">
        <v>13</v>
      </c>
      <c r="EM189" s="105">
        <v>3</v>
      </c>
      <c r="EN189" s="105">
        <v>10</v>
      </c>
      <c r="EO189" s="105">
        <v>29</v>
      </c>
      <c r="EP189" s="105">
        <v>84</v>
      </c>
      <c r="EQ189" s="105">
        <v>346</v>
      </c>
      <c r="ER189" s="105">
        <v>10</v>
      </c>
      <c r="ES189" s="105">
        <v>162</v>
      </c>
      <c r="ET189" s="105">
        <v>227</v>
      </c>
      <c r="EU189" s="105">
        <v>260</v>
      </c>
      <c r="EV189" s="105">
        <v>43</v>
      </c>
      <c r="EW189" s="105">
        <v>54</v>
      </c>
      <c r="EX189" s="105"/>
      <c r="EY189" s="105"/>
      <c r="EZ189" s="105"/>
      <c r="FA189" s="105"/>
      <c r="FB189" s="105"/>
      <c r="FC189" s="105"/>
      <c r="FD189" s="105"/>
      <c r="FE189" s="105"/>
      <c r="FF189" s="105"/>
      <c r="FG189" s="105"/>
      <c r="FH189" s="105"/>
      <c r="FI189" s="105"/>
      <c r="FJ189" s="105">
        <v>0</v>
      </c>
      <c r="FK189" s="105">
        <v>0</v>
      </c>
      <c r="FL189" s="105">
        <v>0</v>
      </c>
      <c r="FM189" s="105">
        <v>0</v>
      </c>
      <c r="FN189" s="105">
        <v>0</v>
      </c>
      <c r="FO189" s="105">
        <v>0</v>
      </c>
      <c r="FP189" s="105">
        <v>0</v>
      </c>
      <c r="FQ189" s="105">
        <v>0</v>
      </c>
      <c r="FR189" s="105">
        <v>0</v>
      </c>
      <c r="FS189" s="105">
        <v>0</v>
      </c>
      <c r="FT189" s="105">
        <v>0</v>
      </c>
      <c r="FU189" s="105">
        <v>0</v>
      </c>
      <c r="FV189" s="105">
        <v>0</v>
      </c>
      <c r="FW189" s="105">
        <v>0</v>
      </c>
      <c r="FX189" s="105">
        <v>0</v>
      </c>
      <c r="FY189" s="144" t="str">
        <f t="shared" si="198"/>
        <v/>
      </c>
      <c r="FZ189" s="144" t="str">
        <f t="shared" si="199"/>
        <v/>
      </c>
      <c r="GA189" s="140">
        <f t="shared" si="200"/>
        <v>0</v>
      </c>
      <c r="GB189" s="140">
        <v>0</v>
      </c>
      <c r="GC189" s="140">
        <v>1333</v>
      </c>
      <c r="GD189" s="141">
        <f t="shared" si="201"/>
        <v>1241</v>
      </c>
      <c r="GE189" s="141">
        <f t="shared" si="202"/>
        <v>0</v>
      </c>
      <c r="GF189" s="141">
        <f t="shared" si="203"/>
        <v>0</v>
      </c>
      <c r="GG189" s="141">
        <f t="shared" si="204"/>
        <v>0</v>
      </c>
      <c r="GH189" s="142">
        <v>556</v>
      </c>
      <c r="GI189" s="142">
        <v>62</v>
      </c>
      <c r="GJ189" s="142">
        <v>187</v>
      </c>
      <c r="GK189" s="143">
        <v>26</v>
      </c>
      <c r="GL189" s="105">
        <v>459</v>
      </c>
      <c r="GM189" s="105">
        <v>399</v>
      </c>
      <c r="GN189" s="105">
        <v>357</v>
      </c>
      <c r="GO189" s="105" t="s">
        <v>956</v>
      </c>
      <c r="GP189" s="105" t="s">
        <v>956</v>
      </c>
      <c r="GQ189" s="105"/>
      <c r="GR189" s="105"/>
      <c r="GS189" s="105">
        <f t="shared" si="224"/>
        <v>0</v>
      </c>
      <c r="GT189" s="105">
        <f t="shared" si="206"/>
        <v>0</v>
      </c>
      <c r="GU189" s="105">
        <f t="shared" si="207"/>
        <v>0</v>
      </c>
      <c r="GV189" s="105">
        <f t="shared" si="205"/>
        <v>0</v>
      </c>
      <c r="GW189" s="139" t="str">
        <f t="shared" si="221"/>
        <v/>
      </c>
      <c r="GX189" s="139" t="str">
        <f t="shared" si="222"/>
        <v/>
      </c>
    </row>
    <row r="190" ht="15" spans="2:206">
      <c r="B190" s="138" t="s">
        <v>1152</v>
      </c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>
        <v>277</v>
      </c>
      <c r="AH190" s="105">
        <v>1035</v>
      </c>
      <c r="AI190" s="105">
        <v>915</v>
      </c>
      <c r="AJ190" s="105">
        <v>1651</v>
      </c>
      <c r="AK190" s="105">
        <v>2054</v>
      </c>
      <c r="AL190" s="105">
        <v>719</v>
      </c>
      <c r="AM190" s="105">
        <v>2089</v>
      </c>
      <c r="AN190" s="105">
        <v>1279</v>
      </c>
      <c r="AO190" s="105">
        <v>2406</v>
      </c>
      <c r="AP190" s="105">
        <v>1599</v>
      </c>
      <c r="AQ190" s="105">
        <v>625</v>
      </c>
      <c r="AR190" s="105">
        <v>878</v>
      </c>
      <c r="AS190" s="105">
        <v>1719</v>
      </c>
      <c r="AT190" s="105">
        <v>1145</v>
      </c>
      <c r="AU190" s="105">
        <v>2358</v>
      </c>
      <c r="AV190" s="105">
        <v>1311</v>
      </c>
      <c r="AW190" s="105">
        <v>3011</v>
      </c>
      <c r="AX190" s="105">
        <v>2185</v>
      </c>
      <c r="AY190" s="105">
        <v>318</v>
      </c>
      <c r="AZ190" s="105">
        <v>15</v>
      </c>
      <c r="BA190" s="105">
        <v>1310</v>
      </c>
      <c r="BB190" s="105">
        <v>324</v>
      </c>
      <c r="BC190" s="105">
        <v>1412</v>
      </c>
      <c r="BD190" s="105">
        <v>808</v>
      </c>
      <c r="BE190" s="105"/>
      <c r="BF190" s="105"/>
      <c r="BG190" s="105"/>
      <c r="BH190" s="105"/>
      <c r="BI190" s="105"/>
      <c r="BJ190" s="105"/>
      <c r="BK190" s="105">
        <v>0</v>
      </c>
      <c r="BL190" s="105">
        <v>0</v>
      </c>
      <c r="BM190" s="105">
        <v>0</v>
      </c>
      <c r="BN190" s="105">
        <v>0</v>
      </c>
      <c r="BO190" s="105">
        <v>0</v>
      </c>
      <c r="BP190" s="105">
        <v>0</v>
      </c>
      <c r="BQ190" s="105">
        <v>0</v>
      </c>
      <c r="BR190" s="105">
        <v>0</v>
      </c>
      <c r="BS190" s="105">
        <v>0</v>
      </c>
      <c r="BT190" s="105">
        <v>0</v>
      </c>
      <c r="BU190" s="105">
        <v>0</v>
      </c>
      <c r="BV190" s="105">
        <v>0</v>
      </c>
      <c r="BW190" s="105">
        <v>0</v>
      </c>
      <c r="BX190" s="105">
        <v>0</v>
      </c>
      <c r="BY190" s="105">
        <v>0</v>
      </c>
      <c r="BZ190" s="139" t="str">
        <f t="shared" si="191"/>
        <v/>
      </c>
      <c r="CA190" s="139" t="str">
        <f t="shared" si="192"/>
        <v/>
      </c>
      <c r="CB190" s="140">
        <f t="shared" si="193"/>
        <v>0</v>
      </c>
      <c r="CC190" s="140">
        <f t="shared" si="210"/>
        <v>0</v>
      </c>
      <c r="CD190" s="140">
        <f t="shared" si="211"/>
        <v>6651</v>
      </c>
      <c r="CE190" s="141">
        <f t="shared" si="194"/>
        <v>20605</v>
      </c>
      <c r="CF190" s="141">
        <f t="shared" si="195"/>
        <v>4187</v>
      </c>
      <c r="CG190" s="141">
        <f t="shared" si="196"/>
        <v>0</v>
      </c>
      <c r="CH190" s="141">
        <f t="shared" si="197"/>
        <v>0</v>
      </c>
      <c r="CI190" s="142">
        <f t="shared" si="212"/>
        <v>2227</v>
      </c>
      <c r="CJ190" s="142">
        <f t="shared" si="213"/>
        <v>4424</v>
      </c>
      <c r="CK190" s="143">
        <f t="shared" si="214"/>
        <v>5774</v>
      </c>
      <c r="CL190" s="105">
        <f t="shared" si="215"/>
        <v>3102</v>
      </c>
      <c r="CM190" s="105">
        <f t="shared" si="216"/>
        <v>5222</v>
      </c>
      <c r="CN190" s="105">
        <f t="shared" si="217"/>
        <v>6507</v>
      </c>
      <c r="CO190" s="105">
        <f t="shared" si="218"/>
        <v>1643</v>
      </c>
      <c r="CP190" s="105">
        <f t="shared" si="219"/>
        <v>2544</v>
      </c>
      <c r="CQ190" s="105"/>
      <c r="CR190" s="105"/>
      <c r="CS190" s="105">
        <f t="shared" si="225"/>
        <v>0</v>
      </c>
      <c r="CT190" s="105">
        <f t="shared" si="186"/>
        <v>0</v>
      </c>
      <c r="CU190" s="105">
        <f t="shared" si="187"/>
        <v>0</v>
      </c>
      <c r="CV190" s="105">
        <f t="shared" si="188"/>
        <v>0</v>
      </c>
      <c r="CW190" s="139" t="str">
        <f t="shared" si="189"/>
        <v/>
      </c>
      <c r="CX190" s="139" t="str">
        <f t="shared" si="190"/>
        <v/>
      </c>
      <c r="CY190" s="131"/>
      <c r="CZ190" s="138" t="s">
        <v>1197</v>
      </c>
      <c r="DA190" s="138" t="s">
        <v>1197</v>
      </c>
      <c r="DB190" s="105"/>
      <c r="DC190" s="105"/>
      <c r="DD190" s="105"/>
      <c r="DE190" s="105"/>
      <c r="DF190" s="105"/>
      <c r="DG190" s="105"/>
      <c r="DH190" s="105"/>
      <c r="DI190" s="105"/>
      <c r="DJ190" s="105"/>
      <c r="DK190" s="105"/>
      <c r="DL190" s="105"/>
      <c r="DM190" s="105"/>
      <c r="DN190" s="105"/>
      <c r="DO190" s="105"/>
      <c r="DP190" s="105"/>
      <c r="DQ190" s="105"/>
      <c r="DR190" s="105"/>
      <c r="DS190" s="105"/>
      <c r="DT190" s="105"/>
      <c r="DU190" s="105"/>
      <c r="DV190" s="105"/>
      <c r="DW190" s="105"/>
      <c r="DX190" s="105"/>
      <c r="DY190" s="105"/>
      <c r="DZ190" s="105"/>
      <c r="EA190" s="105"/>
      <c r="EB190" s="105"/>
      <c r="EC190" s="105"/>
      <c r="ED190" s="105"/>
      <c r="EE190" s="105"/>
      <c r="EF190" s="105"/>
      <c r="EG190" s="105"/>
      <c r="EH190" s="105"/>
      <c r="EI190" s="105"/>
      <c r="EJ190" s="105">
        <v>1893</v>
      </c>
      <c r="EK190" s="105">
        <v>429</v>
      </c>
      <c r="EL190" s="105"/>
      <c r="EM190" s="105"/>
      <c r="EN190" s="105"/>
      <c r="EO190" s="105"/>
      <c r="EP190" s="105"/>
      <c r="EQ190" s="105"/>
      <c r="ER190" s="105"/>
      <c r="ES190" s="105"/>
      <c r="ET190" s="105"/>
      <c r="EU190" s="105"/>
      <c r="EV190" s="105"/>
      <c r="EW190" s="105"/>
      <c r="EX190" s="105"/>
      <c r="EY190" s="105"/>
      <c r="EZ190" s="105"/>
      <c r="FA190" s="105"/>
      <c r="FB190" s="105"/>
      <c r="FC190" s="105"/>
      <c r="FD190" s="105"/>
      <c r="FE190" s="105"/>
      <c r="FF190" s="105"/>
      <c r="FG190" s="105"/>
      <c r="FH190" s="105"/>
      <c r="FI190" s="105"/>
      <c r="FJ190" s="105">
        <v>0</v>
      </c>
      <c r="FK190" s="105">
        <v>0</v>
      </c>
      <c r="FL190" s="105">
        <v>0</v>
      </c>
      <c r="FM190" s="105">
        <v>0</v>
      </c>
      <c r="FN190" s="105">
        <v>0</v>
      </c>
      <c r="FO190" s="105">
        <v>0</v>
      </c>
      <c r="FP190" s="105">
        <v>0</v>
      </c>
      <c r="FQ190" s="105">
        <v>0</v>
      </c>
      <c r="FR190" s="105">
        <v>0</v>
      </c>
      <c r="FS190" s="105">
        <v>0</v>
      </c>
      <c r="FT190" s="105">
        <v>0</v>
      </c>
      <c r="FU190" s="105">
        <v>0</v>
      </c>
      <c r="FV190" s="105">
        <v>0</v>
      </c>
      <c r="FW190" s="105">
        <v>0</v>
      </c>
      <c r="FX190" s="105">
        <v>0</v>
      </c>
      <c r="FY190" s="144" t="str">
        <f t="shared" si="198"/>
        <v/>
      </c>
      <c r="FZ190" s="144" t="str">
        <f t="shared" si="199"/>
        <v/>
      </c>
      <c r="GA190" s="140">
        <f t="shared" si="200"/>
        <v>0</v>
      </c>
      <c r="GB190" s="140">
        <v>0</v>
      </c>
      <c r="GC190" s="140">
        <v>2322</v>
      </c>
      <c r="GD190" s="141">
        <f t="shared" si="201"/>
        <v>0</v>
      </c>
      <c r="GE190" s="141">
        <f t="shared" si="202"/>
        <v>0</v>
      </c>
      <c r="GF190" s="141">
        <f t="shared" si="203"/>
        <v>0</v>
      </c>
      <c r="GG190" s="141">
        <f t="shared" si="204"/>
        <v>0</v>
      </c>
      <c r="GH190" s="142">
        <v>0</v>
      </c>
      <c r="GI190" s="142">
        <v>0</v>
      </c>
      <c r="GJ190" s="142">
        <v>2322</v>
      </c>
      <c r="GK190" s="143">
        <v>0</v>
      </c>
      <c r="GL190" s="105">
        <v>0</v>
      </c>
      <c r="GM190" s="105">
        <v>0</v>
      </c>
      <c r="GN190" s="105">
        <v>0</v>
      </c>
      <c r="GO190" s="105" t="s">
        <v>956</v>
      </c>
      <c r="GP190" s="105" t="s">
        <v>956</v>
      </c>
      <c r="GQ190" s="105"/>
      <c r="GR190" s="105"/>
      <c r="GS190" s="105">
        <f t="shared" si="224"/>
        <v>0</v>
      </c>
      <c r="GT190" s="105">
        <f t="shared" si="206"/>
        <v>0</v>
      </c>
      <c r="GU190" s="105">
        <f t="shared" si="207"/>
        <v>0</v>
      </c>
      <c r="GV190" s="105">
        <f t="shared" si="205"/>
        <v>0</v>
      </c>
      <c r="GW190" s="139" t="str">
        <f t="shared" si="221"/>
        <v/>
      </c>
      <c r="GX190" s="139" t="str">
        <f t="shared" si="222"/>
        <v/>
      </c>
    </row>
    <row r="191" ht="15" spans="2:206">
      <c r="B191" s="138" t="s">
        <v>1153</v>
      </c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>
        <v>1491</v>
      </c>
      <c r="AX191" s="105">
        <v>1854</v>
      </c>
      <c r="AY191" s="105">
        <v>2010</v>
      </c>
      <c r="AZ191" s="105">
        <v>1604</v>
      </c>
      <c r="BA191" s="105">
        <v>1007</v>
      </c>
      <c r="BB191" s="105">
        <v>930</v>
      </c>
      <c r="BC191" s="105">
        <v>944</v>
      </c>
      <c r="BD191" s="105">
        <v>517</v>
      </c>
      <c r="BE191" s="105"/>
      <c r="BF191" s="105"/>
      <c r="BG191" s="105"/>
      <c r="BH191" s="105"/>
      <c r="BI191" s="105"/>
      <c r="BJ191" s="105"/>
      <c r="BK191" s="105">
        <v>0</v>
      </c>
      <c r="BL191" s="105">
        <v>0</v>
      </c>
      <c r="BM191" s="105">
        <v>0</v>
      </c>
      <c r="BN191" s="105">
        <v>0</v>
      </c>
      <c r="BO191" s="105">
        <v>0</v>
      </c>
      <c r="BP191" s="105">
        <v>0</v>
      </c>
      <c r="BQ191" s="105">
        <v>0</v>
      </c>
      <c r="BR191" s="105">
        <v>0</v>
      </c>
      <c r="BS191" s="105">
        <v>0</v>
      </c>
      <c r="BT191" s="105">
        <v>0</v>
      </c>
      <c r="BU191" s="105">
        <v>0</v>
      </c>
      <c r="BV191" s="105">
        <v>0</v>
      </c>
      <c r="BW191" s="105">
        <v>0</v>
      </c>
      <c r="BX191" s="105">
        <v>0</v>
      </c>
      <c r="BY191" s="105">
        <v>0</v>
      </c>
      <c r="BZ191" s="139" t="str">
        <f t="shared" si="191"/>
        <v/>
      </c>
      <c r="CA191" s="139" t="str">
        <f t="shared" si="192"/>
        <v/>
      </c>
      <c r="CB191" s="140">
        <f t="shared" si="193"/>
        <v>0</v>
      </c>
      <c r="CC191" s="140">
        <f t="shared" si="210"/>
        <v>0</v>
      </c>
      <c r="CD191" s="140">
        <f t="shared" si="211"/>
        <v>0</v>
      </c>
      <c r="CE191" s="141">
        <f t="shared" si="194"/>
        <v>3345</v>
      </c>
      <c r="CF191" s="141">
        <f t="shared" si="195"/>
        <v>7012</v>
      </c>
      <c r="CG191" s="141">
        <f t="shared" si="196"/>
        <v>0</v>
      </c>
      <c r="CH191" s="141">
        <f t="shared" si="197"/>
        <v>0</v>
      </c>
      <c r="CI191" s="142">
        <f t="shared" si="212"/>
        <v>0</v>
      </c>
      <c r="CJ191" s="142">
        <f t="shared" si="213"/>
        <v>0</v>
      </c>
      <c r="CK191" s="143">
        <f t="shared" si="214"/>
        <v>0</v>
      </c>
      <c r="CL191" s="105">
        <f t="shared" si="215"/>
        <v>0</v>
      </c>
      <c r="CM191" s="105">
        <f t="shared" si="216"/>
        <v>0</v>
      </c>
      <c r="CN191" s="105">
        <f t="shared" si="217"/>
        <v>3345</v>
      </c>
      <c r="CO191" s="105">
        <f t="shared" si="218"/>
        <v>4621</v>
      </c>
      <c r="CP191" s="105">
        <f t="shared" si="219"/>
        <v>2391</v>
      </c>
      <c r="CQ191" s="105"/>
      <c r="CR191" s="105"/>
      <c r="CS191" s="105">
        <f t="shared" si="225"/>
        <v>0</v>
      </c>
      <c r="CT191" s="105">
        <f t="shared" si="186"/>
        <v>0</v>
      </c>
      <c r="CU191" s="105">
        <f t="shared" si="187"/>
        <v>0</v>
      </c>
      <c r="CV191" s="105">
        <f t="shared" si="188"/>
        <v>0</v>
      </c>
      <c r="CW191" s="139" t="str">
        <f t="shared" si="189"/>
        <v/>
      </c>
      <c r="CX191" s="139" t="str">
        <f t="shared" si="190"/>
        <v/>
      </c>
      <c r="CY191" s="131"/>
      <c r="CZ191" s="138" t="s">
        <v>1198</v>
      </c>
      <c r="DA191" s="138" t="s">
        <v>1198</v>
      </c>
      <c r="DB191" s="105"/>
      <c r="DC191" s="105"/>
      <c r="DD191" s="105"/>
      <c r="DE191" s="105"/>
      <c r="DF191" s="105"/>
      <c r="DG191" s="105"/>
      <c r="DH191" s="105">
        <v>240</v>
      </c>
      <c r="DI191" s="105">
        <v>256</v>
      </c>
      <c r="DJ191" s="105">
        <v>269</v>
      </c>
      <c r="DK191" s="105">
        <v>283</v>
      </c>
      <c r="DL191" s="105">
        <v>290</v>
      </c>
      <c r="DM191" s="105">
        <v>1502</v>
      </c>
      <c r="DN191" s="105">
        <v>302</v>
      </c>
      <c r="DO191" s="105">
        <v>316</v>
      </c>
      <c r="DP191" s="105">
        <v>320</v>
      </c>
      <c r="DQ191" s="105">
        <v>326</v>
      </c>
      <c r="DR191" s="105">
        <v>330</v>
      </c>
      <c r="DS191" s="105">
        <v>321</v>
      </c>
      <c r="DT191" s="105">
        <v>326</v>
      </c>
      <c r="DU191" s="105">
        <v>243</v>
      </c>
      <c r="DV191" s="105">
        <v>250</v>
      </c>
      <c r="DW191" s="105">
        <v>225</v>
      </c>
      <c r="DX191" s="105">
        <v>190</v>
      </c>
      <c r="DY191" s="105">
        <v>180</v>
      </c>
      <c r="DZ191" s="105"/>
      <c r="EA191" s="105"/>
      <c r="EB191" s="105"/>
      <c r="EC191" s="105">
        <v>10</v>
      </c>
      <c r="ED191" s="105"/>
      <c r="EE191" s="105"/>
      <c r="EF191" s="105"/>
      <c r="EG191" s="105"/>
      <c r="EH191" s="105"/>
      <c r="EI191" s="105"/>
      <c r="EJ191" s="105"/>
      <c r="EK191" s="105"/>
      <c r="EL191" s="105"/>
      <c r="EM191" s="105"/>
      <c r="EN191" s="105"/>
      <c r="EO191" s="105"/>
      <c r="EP191" s="105"/>
      <c r="EQ191" s="105"/>
      <c r="ER191" s="105"/>
      <c r="ES191" s="105"/>
      <c r="ET191" s="105"/>
      <c r="EU191" s="105"/>
      <c r="EV191" s="105"/>
      <c r="EW191" s="105"/>
      <c r="EX191" s="105"/>
      <c r="EY191" s="105"/>
      <c r="EZ191" s="105"/>
      <c r="FA191" s="105"/>
      <c r="FB191" s="105"/>
      <c r="FC191" s="105"/>
      <c r="FD191" s="105"/>
      <c r="FE191" s="105"/>
      <c r="FF191" s="105"/>
      <c r="FG191" s="105"/>
      <c r="FH191" s="105"/>
      <c r="FI191" s="105"/>
      <c r="FJ191" s="105">
        <v>0</v>
      </c>
      <c r="FK191" s="105">
        <v>0</v>
      </c>
      <c r="FL191" s="105">
        <v>0</v>
      </c>
      <c r="FM191" s="105">
        <v>0</v>
      </c>
      <c r="FN191" s="105">
        <v>0</v>
      </c>
      <c r="FO191" s="105">
        <v>0</v>
      </c>
      <c r="FP191" s="105">
        <v>0</v>
      </c>
      <c r="FQ191" s="105">
        <v>0</v>
      </c>
      <c r="FR191" s="105">
        <v>0</v>
      </c>
      <c r="FS191" s="105">
        <v>0</v>
      </c>
      <c r="FT191" s="105">
        <v>0</v>
      </c>
      <c r="FU191" s="105">
        <v>0</v>
      </c>
      <c r="FV191" s="105">
        <v>0</v>
      </c>
      <c r="FW191" s="105">
        <v>0</v>
      </c>
      <c r="FX191" s="105">
        <v>0</v>
      </c>
      <c r="FY191" s="144" t="str">
        <f t="shared" si="198"/>
        <v/>
      </c>
      <c r="FZ191" s="144" t="str">
        <f t="shared" si="199"/>
        <v/>
      </c>
      <c r="GA191" s="140">
        <f t="shared" si="200"/>
        <v>2840</v>
      </c>
      <c r="GB191" s="140">
        <v>3329</v>
      </c>
      <c r="GC191" s="140">
        <v>10</v>
      </c>
      <c r="GD191" s="141">
        <f t="shared" si="201"/>
        <v>0</v>
      </c>
      <c r="GE191" s="141">
        <f t="shared" si="202"/>
        <v>0</v>
      </c>
      <c r="GF191" s="141">
        <f t="shared" si="203"/>
        <v>0</v>
      </c>
      <c r="GG191" s="141">
        <f t="shared" si="204"/>
        <v>0</v>
      </c>
      <c r="GH191" s="142">
        <v>10</v>
      </c>
      <c r="GI191" s="142">
        <v>0</v>
      </c>
      <c r="GJ191" s="142">
        <v>0</v>
      </c>
      <c r="GK191" s="143">
        <v>0</v>
      </c>
      <c r="GL191" s="105">
        <v>0</v>
      </c>
      <c r="GM191" s="105">
        <v>0</v>
      </c>
      <c r="GN191" s="105">
        <v>0</v>
      </c>
      <c r="GO191" s="105" t="s">
        <v>956</v>
      </c>
      <c r="GP191" s="105" t="s">
        <v>956</v>
      </c>
      <c r="GQ191" s="105"/>
      <c r="GR191" s="105"/>
      <c r="GS191" s="105">
        <f t="shared" si="224"/>
        <v>0</v>
      </c>
      <c r="GT191" s="105">
        <f t="shared" si="206"/>
        <v>0</v>
      </c>
      <c r="GU191" s="105">
        <f t="shared" si="207"/>
        <v>0</v>
      </c>
      <c r="GV191" s="105">
        <f t="shared" si="205"/>
        <v>0</v>
      </c>
      <c r="GW191" s="139" t="str">
        <f t="shared" si="221"/>
        <v/>
      </c>
      <c r="GX191" s="139" t="str">
        <f t="shared" si="222"/>
        <v/>
      </c>
    </row>
    <row r="192" ht="15" spans="2:206">
      <c r="B192" s="138" t="s">
        <v>1154</v>
      </c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>
        <v>5627</v>
      </c>
      <c r="AW192" s="105">
        <v>3580</v>
      </c>
      <c r="AX192" s="105">
        <v>3199</v>
      </c>
      <c r="AY192" s="105">
        <v>2173</v>
      </c>
      <c r="AZ192" s="105">
        <v>1497</v>
      </c>
      <c r="BA192" s="105">
        <v>1646</v>
      </c>
      <c r="BB192" s="105">
        <v>1205</v>
      </c>
      <c r="BC192" s="105">
        <v>537</v>
      </c>
      <c r="BD192" s="105">
        <v>483</v>
      </c>
      <c r="BE192" s="105"/>
      <c r="BF192" s="105"/>
      <c r="BG192" s="105"/>
      <c r="BH192" s="105"/>
      <c r="BI192" s="105"/>
      <c r="BJ192" s="105"/>
      <c r="BK192" s="105">
        <v>0</v>
      </c>
      <c r="BL192" s="105">
        <v>0</v>
      </c>
      <c r="BM192" s="105">
        <v>0</v>
      </c>
      <c r="BN192" s="105">
        <v>0</v>
      </c>
      <c r="BO192" s="105">
        <v>0</v>
      </c>
      <c r="BP192" s="105">
        <v>0</v>
      </c>
      <c r="BQ192" s="105">
        <v>0</v>
      </c>
      <c r="BR192" s="105">
        <v>0</v>
      </c>
      <c r="BS192" s="105">
        <v>0</v>
      </c>
      <c r="BT192" s="105">
        <v>0</v>
      </c>
      <c r="BU192" s="105">
        <v>0</v>
      </c>
      <c r="BV192" s="105">
        <v>0</v>
      </c>
      <c r="BW192" s="105">
        <v>0</v>
      </c>
      <c r="BX192" s="105">
        <v>0</v>
      </c>
      <c r="BY192" s="105">
        <v>0</v>
      </c>
      <c r="BZ192" s="139" t="str">
        <f t="shared" si="191"/>
        <v/>
      </c>
      <c r="CA192" s="139" t="str">
        <f t="shared" si="192"/>
        <v/>
      </c>
      <c r="CB192" s="140">
        <f t="shared" si="193"/>
        <v>0</v>
      </c>
      <c r="CC192" s="140">
        <f t="shared" si="210"/>
        <v>0</v>
      </c>
      <c r="CD192" s="140">
        <f t="shared" si="211"/>
        <v>0</v>
      </c>
      <c r="CE192" s="141">
        <f t="shared" si="194"/>
        <v>12406</v>
      </c>
      <c r="CF192" s="141">
        <f t="shared" si="195"/>
        <v>7541</v>
      </c>
      <c r="CG192" s="141">
        <f t="shared" si="196"/>
        <v>0</v>
      </c>
      <c r="CH192" s="141">
        <f t="shared" si="197"/>
        <v>0</v>
      </c>
      <c r="CI192" s="142">
        <f t="shared" si="212"/>
        <v>0</v>
      </c>
      <c r="CJ192" s="142">
        <f t="shared" si="213"/>
        <v>0</v>
      </c>
      <c r="CK192" s="143">
        <f t="shared" si="214"/>
        <v>0</v>
      </c>
      <c r="CL192" s="105">
        <f t="shared" si="215"/>
        <v>0</v>
      </c>
      <c r="CM192" s="105">
        <f t="shared" si="216"/>
        <v>0</v>
      </c>
      <c r="CN192" s="105">
        <f t="shared" si="217"/>
        <v>12406</v>
      </c>
      <c r="CO192" s="105">
        <f t="shared" si="218"/>
        <v>5316</v>
      </c>
      <c r="CP192" s="105">
        <f t="shared" si="219"/>
        <v>2225</v>
      </c>
      <c r="CQ192" s="105"/>
      <c r="CR192" s="105"/>
      <c r="CS192" s="105">
        <f t="shared" si="225"/>
        <v>0</v>
      </c>
      <c r="CT192" s="105">
        <f t="shared" si="186"/>
        <v>0</v>
      </c>
      <c r="CU192" s="105">
        <f t="shared" si="187"/>
        <v>0</v>
      </c>
      <c r="CV192" s="105">
        <f t="shared" si="188"/>
        <v>0</v>
      </c>
      <c r="CW192" s="139" t="str">
        <f t="shared" si="189"/>
        <v/>
      </c>
      <c r="CX192" s="139" t="str">
        <f t="shared" si="190"/>
        <v/>
      </c>
      <c r="CY192" s="131"/>
      <c r="CZ192" s="138" t="s">
        <v>1199</v>
      </c>
      <c r="DA192" s="138" t="s">
        <v>1199</v>
      </c>
      <c r="DB192" s="105"/>
      <c r="DC192" s="105"/>
      <c r="DD192" s="105"/>
      <c r="DE192" s="105"/>
      <c r="DF192" s="105"/>
      <c r="DG192" s="105"/>
      <c r="DH192" s="105"/>
      <c r="DI192" s="105"/>
      <c r="DJ192" s="105"/>
      <c r="DK192" s="105"/>
      <c r="DL192" s="105"/>
      <c r="DM192" s="105"/>
      <c r="DN192" s="105"/>
      <c r="DO192" s="105"/>
      <c r="DP192" s="105">
        <v>806</v>
      </c>
      <c r="DQ192" s="105">
        <v>910</v>
      </c>
      <c r="DR192" s="105">
        <v>1804</v>
      </c>
      <c r="DS192" s="105">
        <v>1005</v>
      </c>
      <c r="DT192" s="105">
        <v>11</v>
      </c>
      <c r="DU192" s="105">
        <v>3</v>
      </c>
      <c r="DV192" s="105">
        <v>1064</v>
      </c>
      <c r="DW192" s="105">
        <v>1043</v>
      </c>
      <c r="DX192" s="105">
        <v>182</v>
      </c>
      <c r="DY192" s="105">
        <v>60</v>
      </c>
      <c r="DZ192" s="105">
        <v>19</v>
      </c>
      <c r="EA192" s="105">
        <v>2</v>
      </c>
      <c r="EB192" s="105">
        <v>7</v>
      </c>
      <c r="EC192" s="105">
        <v>7</v>
      </c>
      <c r="ED192" s="105">
        <v>16</v>
      </c>
      <c r="EE192" s="105">
        <v>29</v>
      </c>
      <c r="EF192" s="105">
        <v>25</v>
      </c>
      <c r="EG192" s="105">
        <v>219</v>
      </c>
      <c r="EH192" s="105">
        <v>3</v>
      </c>
      <c r="EI192" s="105">
        <v>1021</v>
      </c>
      <c r="EJ192" s="105">
        <v>2552</v>
      </c>
      <c r="EK192" s="105">
        <v>7</v>
      </c>
      <c r="EL192" s="105"/>
      <c r="EM192" s="105"/>
      <c r="EN192" s="105">
        <v>8</v>
      </c>
      <c r="EO192" s="105">
        <v>293</v>
      </c>
      <c r="EP192" s="105"/>
      <c r="EQ192" s="105"/>
      <c r="ER192" s="105"/>
      <c r="ES192" s="105"/>
      <c r="ET192" s="105">
        <v>5</v>
      </c>
      <c r="EU192" s="105">
        <v>15</v>
      </c>
      <c r="EV192" s="105">
        <v>608</v>
      </c>
      <c r="EW192" s="105"/>
      <c r="EX192" s="105"/>
      <c r="EY192" s="105"/>
      <c r="EZ192" s="105"/>
      <c r="FA192" s="105"/>
      <c r="FB192" s="105"/>
      <c r="FC192" s="105"/>
      <c r="FD192" s="105"/>
      <c r="FE192" s="105"/>
      <c r="FF192" s="105"/>
      <c r="FG192" s="105"/>
      <c r="FH192" s="105"/>
      <c r="FI192" s="105"/>
      <c r="FJ192" s="105">
        <v>0</v>
      </c>
      <c r="FK192" s="105">
        <v>0</v>
      </c>
      <c r="FL192" s="105">
        <v>0</v>
      </c>
      <c r="FM192" s="105">
        <v>0</v>
      </c>
      <c r="FN192" s="105">
        <v>0</v>
      </c>
      <c r="FO192" s="105">
        <v>0</v>
      </c>
      <c r="FP192" s="105">
        <v>0</v>
      </c>
      <c r="FQ192" s="105">
        <v>0</v>
      </c>
      <c r="FR192" s="105">
        <v>0</v>
      </c>
      <c r="FS192" s="105">
        <v>0</v>
      </c>
      <c r="FT192" s="105">
        <v>0</v>
      </c>
      <c r="FU192" s="105">
        <v>0</v>
      </c>
      <c r="FV192" s="105">
        <v>0</v>
      </c>
      <c r="FW192" s="105">
        <v>0</v>
      </c>
      <c r="FX192" s="105">
        <v>0</v>
      </c>
      <c r="FY192" s="144" t="str">
        <f t="shared" si="198"/>
        <v/>
      </c>
      <c r="FZ192" s="144" t="str">
        <f t="shared" si="199"/>
        <v/>
      </c>
      <c r="GA192" s="140">
        <f t="shared" si="200"/>
        <v>0</v>
      </c>
      <c r="GB192" s="140">
        <v>6888</v>
      </c>
      <c r="GC192" s="140">
        <v>3907</v>
      </c>
      <c r="GD192" s="141">
        <f t="shared" si="201"/>
        <v>929</v>
      </c>
      <c r="GE192" s="141">
        <f t="shared" si="202"/>
        <v>0</v>
      </c>
      <c r="GF192" s="141">
        <f t="shared" si="203"/>
        <v>0</v>
      </c>
      <c r="GG192" s="141">
        <f t="shared" si="204"/>
        <v>0</v>
      </c>
      <c r="GH192" s="142">
        <v>52</v>
      </c>
      <c r="GI192" s="142">
        <v>247</v>
      </c>
      <c r="GJ192" s="142">
        <v>3580</v>
      </c>
      <c r="GK192" s="143">
        <v>8</v>
      </c>
      <c r="GL192" s="105">
        <v>293</v>
      </c>
      <c r="GM192" s="105">
        <v>5</v>
      </c>
      <c r="GN192" s="105">
        <v>623</v>
      </c>
      <c r="GO192" s="105" t="s">
        <v>956</v>
      </c>
      <c r="GP192" s="105" t="s">
        <v>956</v>
      </c>
      <c r="GQ192" s="105"/>
      <c r="GR192" s="105"/>
      <c r="GS192" s="105">
        <f t="shared" si="224"/>
        <v>0</v>
      </c>
      <c r="GT192" s="105">
        <f t="shared" si="206"/>
        <v>0</v>
      </c>
      <c r="GU192" s="105">
        <f t="shared" si="207"/>
        <v>0</v>
      </c>
      <c r="GV192" s="105">
        <f t="shared" si="205"/>
        <v>0</v>
      </c>
      <c r="GW192" s="139" t="str">
        <f t="shared" si="221"/>
        <v/>
      </c>
      <c r="GX192" s="139" t="str">
        <f t="shared" si="222"/>
        <v/>
      </c>
    </row>
    <row r="193" ht="15" spans="2:206">
      <c r="B193" s="145" t="s">
        <v>1155</v>
      </c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>
        <v>470</v>
      </c>
      <c r="BE193" s="105"/>
      <c r="BF193" s="105"/>
      <c r="BG193" s="105"/>
      <c r="BH193" s="105"/>
      <c r="BI193" s="105"/>
      <c r="BJ193" s="105"/>
      <c r="BK193" s="105">
        <v>0</v>
      </c>
      <c r="BL193" s="105">
        <v>0</v>
      </c>
      <c r="BM193" s="105">
        <v>0</v>
      </c>
      <c r="BN193" s="105"/>
      <c r="BO193" s="105"/>
      <c r="BP193" s="105">
        <v>0</v>
      </c>
      <c r="BQ193" s="105">
        <v>0</v>
      </c>
      <c r="BR193" s="105"/>
      <c r="BS193" s="105">
        <v>0</v>
      </c>
      <c r="BT193" s="105">
        <v>0</v>
      </c>
      <c r="BU193" s="105">
        <v>0</v>
      </c>
      <c r="BV193" s="105">
        <v>0</v>
      </c>
      <c r="BW193" s="105">
        <v>0</v>
      </c>
      <c r="BX193" s="105">
        <v>0</v>
      </c>
      <c r="BY193" s="105">
        <v>0</v>
      </c>
      <c r="BZ193" s="139" t="str">
        <f t="shared" si="191"/>
        <v/>
      </c>
      <c r="CA193" s="139" t="str">
        <f t="shared" si="192"/>
        <v/>
      </c>
      <c r="CB193" s="140">
        <f t="shared" si="193"/>
        <v>0</v>
      </c>
      <c r="CC193" s="140">
        <f t="shared" si="210"/>
        <v>0</v>
      </c>
      <c r="CD193" s="140">
        <f t="shared" si="211"/>
        <v>0</v>
      </c>
      <c r="CE193" s="141">
        <f t="shared" si="194"/>
        <v>0</v>
      </c>
      <c r="CF193" s="141">
        <f t="shared" si="195"/>
        <v>470</v>
      </c>
      <c r="CG193" s="141">
        <f t="shared" si="196"/>
        <v>0</v>
      </c>
      <c r="CH193" s="141">
        <f t="shared" si="197"/>
        <v>0</v>
      </c>
      <c r="CI193" s="142">
        <f t="shared" si="212"/>
        <v>0</v>
      </c>
      <c r="CJ193" s="142">
        <f t="shared" si="213"/>
        <v>0</v>
      </c>
      <c r="CK193" s="143">
        <f t="shared" si="214"/>
        <v>0</v>
      </c>
      <c r="CL193" s="105">
        <f t="shared" si="215"/>
        <v>0</v>
      </c>
      <c r="CM193" s="105">
        <f t="shared" si="216"/>
        <v>0</v>
      </c>
      <c r="CN193" s="105">
        <f t="shared" si="217"/>
        <v>0</v>
      </c>
      <c r="CO193" s="105" t="str">
        <f t="shared" si="218"/>
        <v/>
      </c>
      <c r="CP193" s="105">
        <f t="shared" si="219"/>
        <v>470</v>
      </c>
      <c r="CQ193" s="105"/>
      <c r="CR193" s="105"/>
      <c r="CS193" s="105">
        <f t="shared" si="225"/>
        <v>0</v>
      </c>
      <c r="CT193" s="105">
        <f t="shared" si="186"/>
        <v>0</v>
      </c>
      <c r="CU193" s="105">
        <f t="shared" si="187"/>
        <v>0</v>
      </c>
      <c r="CV193" s="105">
        <f t="shared" si="188"/>
        <v>0</v>
      </c>
      <c r="CW193" s="139" t="str">
        <f t="shared" si="189"/>
        <v/>
      </c>
      <c r="CX193" s="139" t="str">
        <f t="shared" si="190"/>
        <v/>
      </c>
      <c r="CY193" s="131"/>
      <c r="CZ193" s="138" t="s">
        <v>1200</v>
      </c>
      <c r="DA193" s="138" t="s">
        <v>1200</v>
      </c>
      <c r="DB193" s="105"/>
      <c r="DC193" s="105"/>
      <c r="DD193" s="105"/>
      <c r="DE193" s="105"/>
      <c r="DF193" s="105">
        <v>170</v>
      </c>
      <c r="DG193" s="105">
        <v>1</v>
      </c>
      <c r="DH193" s="105">
        <v>14</v>
      </c>
      <c r="DI193" s="105">
        <v>2</v>
      </c>
      <c r="DJ193" s="105">
        <v>30</v>
      </c>
      <c r="DK193" s="105">
        <v>2</v>
      </c>
      <c r="DL193" s="105">
        <v>576</v>
      </c>
      <c r="DM193" s="105">
        <v>169</v>
      </c>
      <c r="DN193" s="105">
        <v>3</v>
      </c>
      <c r="DO193" s="105">
        <v>8</v>
      </c>
      <c r="DP193" s="105">
        <v>164</v>
      </c>
      <c r="DQ193" s="105">
        <v>1</v>
      </c>
      <c r="DR193" s="105">
        <v>137</v>
      </c>
      <c r="DS193" s="105">
        <v>2</v>
      </c>
      <c r="DT193" s="105">
        <v>60</v>
      </c>
      <c r="DU193" s="105">
        <v>300</v>
      </c>
      <c r="DV193" s="105"/>
      <c r="DW193" s="105"/>
      <c r="DX193" s="105"/>
      <c r="DY193" s="105">
        <v>1</v>
      </c>
      <c r="DZ193" s="105"/>
      <c r="EA193" s="105"/>
      <c r="EB193" s="105"/>
      <c r="EC193" s="105"/>
      <c r="ED193" s="105"/>
      <c r="EE193" s="105"/>
      <c r="EF193" s="105"/>
      <c r="EG193" s="105"/>
      <c r="EH193" s="105"/>
      <c r="EI193" s="105"/>
      <c r="EJ193" s="105"/>
      <c r="EK193" s="105"/>
      <c r="EL193" s="105"/>
      <c r="EM193" s="105"/>
      <c r="EN193" s="105"/>
      <c r="EO193" s="105"/>
      <c r="EP193" s="105"/>
      <c r="EQ193" s="105"/>
      <c r="ER193" s="105"/>
      <c r="ES193" s="105"/>
      <c r="ET193" s="105"/>
      <c r="EU193" s="105"/>
      <c r="EV193" s="105"/>
      <c r="EW193" s="105"/>
      <c r="EX193" s="105">
        <v>33</v>
      </c>
      <c r="EY193" s="105"/>
      <c r="EZ193" s="105"/>
      <c r="FA193" s="105"/>
      <c r="FB193" s="105"/>
      <c r="FC193" s="105"/>
      <c r="FD193" s="105"/>
      <c r="FE193" s="105"/>
      <c r="FF193" s="105"/>
      <c r="FG193" s="105"/>
      <c r="FH193" s="105"/>
      <c r="FI193" s="105"/>
      <c r="FJ193" s="105">
        <v>0</v>
      </c>
      <c r="FK193" s="105">
        <v>0</v>
      </c>
      <c r="FL193" s="105">
        <v>0</v>
      </c>
      <c r="FM193" s="105">
        <v>0</v>
      </c>
      <c r="FN193" s="105">
        <v>0</v>
      </c>
      <c r="FO193" s="105">
        <v>0</v>
      </c>
      <c r="FP193" s="105">
        <v>0</v>
      </c>
      <c r="FQ193" s="105">
        <v>0</v>
      </c>
      <c r="FR193" s="105">
        <v>0</v>
      </c>
      <c r="FS193" s="105">
        <v>0</v>
      </c>
      <c r="FT193" s="105">
        <v>0</v>
      </c>
      <c r="FU193" s="105">
        <v>0</v>
      </c>
      <c r="FV193" s="105">
        <v>0</v>
      </c>
      <c r="FW193" s="105" t="e">
        <v>#N/A</v>
      </c>
      <c r="FX193" s="105">
        <v>0</v>
      </c>
      <c r="FY193" s="144" t="str">
        <f t="shared" si="198"/>
        <v/>
      </c>
      <c r="FZ193" s="144" t="str">
        <f t="shared" si="199"/>
        <v/>
      </c>
      <c r="GA193" s="140">
        <f t="shared" si="200"/>
        <v>964</v>
      </c>
      <c r="GB193" s="140">
        <v>676</v>
      </c>
      <c r="GC193" s="140">
        <v>0</v>
      </c>
      <c r="GD193" s="141">
        <f t="shared" si="201"/>
        <v>0</v>
      </c>
      <c r="GE193" s="141">
        <f t="shared" si="202"/>
        <v>33</v>
      </c>
      <c r="GF193" s="141">
        <f t="shared" si="203"/>
        <v>0</v>
      </c>
      <c r="GG193" s="141" t="e">
        <f t="shared" si="204"/>
        <v>#N/A</v>
      </c>
      <c r="GH193" s="142">
        <v>0</v>
      </c>
      <c r="GI193" s="142">
        <v>0</v>
      </c>
      <c r="GJ193" s="142">
        <v>0</v>
      </c>
      <c r="GK193" s="143">
        <v>0</v>
      </c>
      <c r="GL193" s="105">
        <v>0</v>
      </c>
      <c r="GM193" s="105">
        <v>0</v>
      </c>
      <c r="GN193" s="105">
        <v>0</v>
      </c>
      <c r="GO193" s="105">
        <v>33</v>
      </c>
      <c r="GP193" s="105" t="s">
        <v>956</v>
      </c>
      <c r="GQ193" s="105"/>
      <c r="GR193" s="105"/>
      <c r="GS193" s="105">
        <f t="shared" si="224"/>
        <v>0</v>
      </c>
      <c r="GT193" s="105">
        <f t="shared" si="206"/>
        <v>0</v>
      </c>
      <c r="GU193" s="105">
        <f t="shared" si="207"/>
        <v>0</v>
      </c>
      <c r="GV193" s="105">
        <f t="shared" si="205"/>
        <v>0</v>
      </c>
      <c r="GW193" s="139" t="str">
        <f t="shared" si="221"/>
        <v/>
      </c>
      <c r="GX193" s="139" t="str">
        <f t="shared" si="222"/>
        <v/>
      </c>
    </row>
    <row r="194" ht="15" spans="2:206">
      <c r="B194" s="138" t="s">
        <v>1156</v>
      </c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>
        <v>3658</v>
      </c>
      <c r="AS194" s="105">
        <v>2188</v>
      </c>
      <c r="AT194" s="105">
        <v>2522</v>
      </c>
      <c r="AU194" s="105">
        <v>2752</v>
      </c>
      <c r="AV194" s="105">
        <v>3027</v>
      </c>
      <c r="AW194" s="105">
        <v>2135</v>
      </c>
      <c r="AX194" s="105">
        <v>1792</v>
      </c>
      <c r="AY194" s="105">
        <v>1594</v>
      </c>
      <c r="AZ194" s="105">
        <v>1067</v>
      </c>
      <c r="BA194" s="105">
        <v>1173</v>
      </c>
      <c r="BB194" s="105">
        <v>621</v>
      </c>
      <c r="BC194" s="105">
        <v>257</v>
      </c>
      <c r="BD194" s="105">
        <v>211</v>
      </c>
      <c r="BE194" s="105"/>
      <c r="BF194" s="105"/>
      <c r="BG194" s="105"/>
      <c r="BH194" s="105"/>
      <c r="BI194" s="105"/>
      <c r="BJ194" s="105"/>
      <c r="BK194" s="105">
        <v>0</v>
      </c>
      <c r="BL194" s="105">
        <v>0</v>
      </c>
      <c r="BM194" s="105">
        <v>0</v>
      </c>
      <c r="BN194" s="105">
        <v>0</v>
      </c>
      <c r="BO194" s="105">
        <v>0</v>
      </c>
      <c r="BP194" s="105">
        <v>0</v>
      </c>
      <c r="BQ194" s="105">
        <v>0</v>
      </c>
      <c r="BR194" s="105">
        <v>0</v>
      </c>
      <c r="BS194" s="105">
        <v>0</v>
      </c>
      <c r="BT194" s="105">
        <v>0</v>
      </c>
      <c r="BU194" s="105">
        <v>0</v>
      </c>
      <c r="BV194" s="105">
        <v>0</v>
      </c>
      <c r="BW194" s="105">
        <v>0</v>
      </c>
      <c r="BX194" s="105">
        <v>0</v>
      </c>
      <c r="BY194" s="105">
        <v>0</v>
      </c>
      <c r="BZ194" s="139" t="str">
        <f t="shared" si="191"/>
        <v/>
      </c>
      <c r="CA194" s="139" t="str">
        <f t="shared" si="192"/>
        <v/>
      </c>
      <c r="CB194" s="140">
        <f t="shared" si="193"/>
        <v>11235</v>
      </c>
      <c r="CC194" s="140">
        <f t="shared" si="210"/>
        <v>0</v>
      </c>
      <c r="CD194" s="140">
        <f t="shared" si="211"/>
        <v>0</v>
      </c>
      <c r="CE194" s="141">
        <f t="shared" si="194"/>
        <v>18074</v>
      </c>
      <c r="CF194" s="141">
        <f t="shared" si="195"/>
        <v>4923</v>
      </c>
      <c r="CG194" s="141">
        <f t="shared" si="196"/>
        <v>0</v>
      </c>
      <c r="CH194" s="141">
        <f t="shared" si="197"/>
        <v>0</v>
      </c>
      <c r="CI194" s="142">
        <f t="shared" si="212"/>
        <v>0</v>
      </c>
      <c r="CJ194" s="142">
        <f t="shared" si="213"/>
        <v>0</v>
      </c>
      <c r="CK194" s="143">
        <f t="shared" si="214"/>
        <v>0</v>
      </c>
      <c r="CL194" s="105">
        <f t="shared" si="215"/>
        <v>3658</v>
      </c>
      <c r="CM194" s="105">
        <f t="shared" si="216"/>
        <v>7462</v>
      </c>
      <c r="CN194" s="105">
        <f t="shared" si="217"/>
        <v>6954</v>
      </c>
      <c r="CO194" s="105">
        <f t="shared" si="218"/>
        <v>3834</v>
      </c>
      <c r="CP194" s="105">
        <f t="shared" si="219"/>
        <v>1089</v>
      </c>
      <c r="CQ194" s="105"/>
      <c r="CR194" s="105"/>
      <c r="CS194" s="105">
        <f t="shared" si="225"/>
        <v>0</v>
      </c>
      <c r="CT194" s="105">
        <f t="shared" si="186"/>
        <v>0</v>
      </c>
      <c r="CU194" s="105">
        <f t="shared" si="187"/>
        <v>0</v>
      </c>
      <c r="CV194" s="105">
        <f t="shared" si="188"/>
        <v>0</v>
      </c>
      <c r="CW194" s="139" t="str">
        <f t="shared" si="189"/>
        <v/>
      </c>
      <c r="CX194" s="139" t="str">
        <f t="shared" si="190"/>
        <v/>
      </c>
      <c r="CY194" s="131"/>
      <c r="CZ194" s="138" t="s">
        <v>1201</v>
      </c>
      <c r="DA194" s="138" t="s">
        <v>1201</v>
      </c>
      <c r="DB194" s="105">
        <v>607</v>
      </c>
      <c r="DC194" s="105">
        <v>335</v>
      </c>
      <c r="DD194" s="105">
        <v>1731</v>
      </c>
      <c r="DE194" s="105">
        <v>1818</v>
      </c>
      <c r="DF194" s="105">
        <v>1999</v>
      </c>
      <c r="DG194" s="105">
        <v>2965</v>
      </c>
      <c r="DH194" s="105">
        <v>3320</v>
      </c>
      <c r="DI194" s="105">
        <v>3984</v>
      </c>
      <c r="DJ194" s="105">
        <v>4780</v>
      </c>
      <c r="DK194" s="105">
        <v>5736</v>
      </c>
      <c r="DL194" s="105">
        <v>1983</v>
      </c>
      <c r="DM194" s="105">
        <v>680</v>
      </c>
      <c r="DN194" s="105">
        <v>556</v>
      </c>
      <c r="DO194" s="105">
        <v>120</v>
      </c>
      <c r="DP194" s="105">
        <v>480</v>
      </c>
      <c r="DQ194" s="105">
        <v>389</v>
      </c>
      <c r="DR194" s="105">
        <v>156</v>
      </c>
      <c r="DS194" s="105">
        <v>164</v>
      </c>
      <c r="DT194" s="105">
        <v>82</v>
      </c>
      <c r="DU194" s="105"/>
      <c r="DV194" s="105"/>
      <c r="DW194" s="105"/>
      <c r="DX194" s="105"/>
      <c r="DY194" s="105"/>
      <c r="DZ194" s="105"/>
      <c r="EA194" s="105"/>
      <c r="EB194" s="105"/>
      <c r="EC194" s="105"/>
      <c r="ED194" s="105"/>
      <c r="EE194" s="105"/>
      <c r="EF194" s="105"/>
      <c r="EG194" s="105"/>
      <c r="EH194" s="105"/>
      <c r="EI194" s="105"/>
      <c r="EJ194" s="105"/>
      <c r="EK194" s="105"/>
      <c r="EL194" s="105"/>
      <c r="EM194" s="105"/>
      <c r="EN194" s="105"/>
      <c r="EO194" s="105"/>
      <c r="EP194" s="105"/>
      <c r="EQ194" s="105"/>
      <c r="ER194" s="105"/>
      <c r="ES194" s="105"/>
      <c r="ET194" s="105"/>
      <c r="EU194" s="105"/>
      <c r="EV194" s="105"/>
      <c r="EW194" s="105"/>
      <c r="EX194" s="105"/>
      <c r="EY194" s="105"/>
      <c r="EZ194" s="105"/>
      <c r="FA194" s="105"/>
      <c r="FB194" s="105"/>
      <c r="FC194" s="105"/>
      <c r="FD194" s="105"/>
      <c r="FE194" s="105"/>
      <c r="FF194" s="105"/>
      <c r="FG194" s="105"/>
      <c r="FH194" s="105"/>
      <c r="FI194" s="105"/>
      <c r="FJ194" s="105">
        <v>0</v>
      </c>
      <c r="FK194" s="105">
        <v>0</v>
      </c>
      <c r="FL194" s="105">
        <v>0</v>
      </c>
      <c r="FM194" s="105">
        <v>0</v>
      </c>
      <c r="FN194" s="105">
        <v>0</v>
      </c>
      <c r="FO194" s="105">
        <v>0</v>
      </c>
      <c r="FP194" s="105">
        <v>0</v>
      </c>
      <c r="FQ194" s="105">
        <v>0</v>
      </c>
      <c r="FR194" s="105">
        <v>0</v>
      </c>
      <c r="FS194" s="105">
        <v>0</v>
      </c>
      <c r="FT194" s="105">
        <v>0</v>
      </c>
      <c r="FU194" s="105">
        <v>0</v>
      </c>
      <c r="FV194" s="105">
        <v>0</v>
      </c>
      <c r="FW194" s="105" t="e">
        <v>#N/A</v>
      </c>
      <c r="FX194" s="105">
        <v>0</v>
      </c>
      <c r="FY194" s="144" t="str">
        <f t="shared" si="198"/>
        <v/>
      </c>
      <c r="FZ194" s="144" t="str">
        <f t="shared" si="199"/>
        <v/>
      </c>
      <c r="GA194" s="140">
        <f t="shared" si="200"/>
        <v>29938</v>
      </c>
      <c r="GB194" s="140">
        <v>1947</v>
      </c>
      <c r="GC194" s="140">
        <v>0</v>
      </c>
      <c r="GD194" s="141">
        <f t="shared" si="201"/>
        <v>0</v>
      </c>
      <c r="GE194" s="141">
        <f t="shared" si="202"/>
        <v>0</v>
      </c>
      <c r="GF194" s="141">
        <f t="shared" si="203"/>
        <v>0</v>
      </c>
      <c r="GG194" s="141" t="e">
        <f t="shared" si="204"/>
        <v>#N/A</v>
      </c>
      <c r="GH194" s="142">
        <v>0</v>
      </c>
      <c r="GI194" s="142">
        <v>0</v>
      </c>
      <c r="GJ194" s="142">
        <v>0</v>
      </c>
      <c r="GK194" s="143">
        <v>0</v>
      </c>
      <c r="GL194" s="105">
        <v>0</v>
      </c>
      <c r="GM194" s="105">
        <v>0</v>
      </c>
      <c r="GN194" s="105">
        <v>0</v>
      </c>
      <c r="GO194" s="105" t="s">
        <v>956</v>
      </c>
      <c r="GP194" s="105" t="s">
        <v>956</v>
      </c>
      <c r="GQ194" s="105"/>
      <c r="GR194" s="105"/>
      <c r="GS194" s="105">
        <f t="shared" si="224"/>
        <v>0</v>
      </c>
      <c r="GT194" s="105">
        <f t="shared" si="206"/>
        <v>0</v>
      </c>
      <c r="GU194" s="105">
        <f t="shared" si="207"/>
        <v>0</v>
      </c>
      <c r="GV194" s="105">
        <f t="shared" si="205"/>
        <v>0</v>
      </c>
      <c r="GW194" s="139" t="str">
        <f t="shared" si="221"/>
        <v/>
      </c>
      <c r="GX194" s="139" t="str">
        <f t="shared" si="222"/>
        <v/>
      </c>
    </row>
    <row r="195" ht="15" spans="2:206">
      <c r="B195" s="138" t="s">
        <v>1040</v>
      </c>
      <c r="C195" s="105"/>
      <c r="D195" s="105"/>
      <c r="E195" s="105"/>
      <c r="F195" s="105"/>
      <c r="G195" s="105"/>
      <c r="H195" s="105">
        <v>942</v>
      </c>
      <c r="I195" s="105">
        <v>1483</v>
      </c>
      <c r="J195" s="105">
        <v>2455</v>
      </c>
      <c r="K195" s="105">
        <v>1401</v>
      </c>
      <c r="L195" s="105">
        <v>1422</v>
      </c>
      <c r="M195" s="105">
        <v>2300</v>
      </c>
      <c r="N195" s="105">
        <v>1232</v>
      </c>
      <c r="O195" s="105">
        <v>788</v>
      </c>
      <c r="P195" s="105">
        <v>238</v>
      </c>
      <c r="Q195" s="105">
        <v>1188</v>
      </c>
      <c r="R195" s="105">
        <v>742</v>
      </c>
      <c r="S195" s="105">
        <v>1406</v>
      </c>
      <c r="T195" s="105">
        <v>1414</v>
      </c>
      <c r="U195" s="105">
        <v>1031</v>
      </c>
      <c r="V195" s="105">
        <v>1241</v>
      </c>
      <c r="W195" s="105">
        <v>1227</v>
      </c>
      <c r="X195" s="105">
        <v>1453</v>
      </c>
      <c r="Y195" s="105">
        <v>1482</v>
      </c>
      <c r="Z195" s="105">
        <v>2781</v>
      </c>
      <c r="AA195" s="105">
        <v>458</v>
      </c>
      <c r="AB195" s="105">
        <v>142</v>
      </c>
      <c r="AC195" s="105">
        <v>459</v>
      </c>
      <c r="AD195" s="105">
        <v>337</v>
      </c>
      <c r="AE195" s="105">
        <v>321</v>
      </c>
      <c r="AF195" s="105">
        <v>339</v>
      </c>
      <c r="AG195" s="105">
        <v>161</v>
      </c>
      <c r="AH195" s="105">
        <v>139</v>
      </c>
      <c r="AI195" s="105">
        <v>144</v>
      </c>
      <c r="AJ195" s="105">
        <v>63</v>
      </c>
      <c r="AK195" s="105">
        <v>397</v>
      </c>
      <c r="AL195" s="105">
        <v>785</v>
      </c>
      <c r="AM195" s="105">
        <v>62</v>
      </c>
      <c r="AN195" s="105">
        <v>271</v>
      </c>
      <c r="AO195" s="105">
        <v>253</v>
      </c>
      <c r="AP195" s="105">
        <v>124</v>
      </c>
      <c r="AQ195" s="105">
        <v>227</v>
      </c>
      <c r="AR195" s="105">
        <v>148</v>
      </c>
      <c r="AS195" s="105">
        <v>239</v>
      </c>
      <c r="AT195" s="105">
        <v>145</v>
      </c>
      <c r="AU195" s="105">
        <v>272</v>
      </c>
      <c r="AV195" s="105">
        <v>120</v>
      </c>
      <c r="AW195" s="105">
        <v>250</v>
      </c>
      <c r="AX195" s="105">
        <v>145</v>
      </c>
      <c r="AY195" s="105">
        <v>69</v>
      </c>
      <c r="AZ195" s="105">
        <v>54</v>
      </c>
      <c r="BA195" s="105">
        <v>22</v>
      </c>
      <c r="BB195" s="105">
        <v>80</v>
      </c>
      <c r="BC195" s="105">
        <v>138</v>
      </c>
      <c r="BD195" s="105">
        <v>148</v>
      </c>
      <c r="BE195" s="105"/>
      <c r="BF195" s="105"/>
      <c r="BG195" s="105"/>
      <c r="BH195" s="105"/>
      <c r="BI195" s="105"/>
      <c r="BJ195" s="105"/>
      <c r="BK195" s="105">
        <v>0</v>
      </c>
      <c r="BL195" s="105">
        <v>0</v>
      </c>
      <c r="BM195" s="105">
        <v>0</v>
      </c>
      <c r="BN195" s="105"/>
      <c r="BO195" s="105"/>
      <c r="BP195" s="105">
        <v>0</v>
      </c>
      <c r="BQ195" s="105">
        <v>0</v>
      </c>
      <c r="BR195" s="105"/>
      <c r="BS195" s="105">
        <v>0</v>
      </c>
      <c r="BT195" s="105">
        <v>0</v>
      </c>
      <c r="BU195" s="105">
        <v>0</v>
      </c>
      <c r="BV195" s="105">
        <v>0</v>
      </c>
      <c r="BW195" s="105">
        <v>0</v>
      </c>
      <c r="BX195" s="105">
        <v>0</v>
      </c>
      <c r="BY195" s="105">
        <v>0</v>
      </c>
      <c r="BZ195" s="139" t="str">
        <f t="shared" si="191"/>
        <v/>
      </c>
      <c r="CA195" s="139" t="str">
        <f t="shared" si="192"/>
        <v/>
      </c>
      <c r="CB195" s="140">
        <f t="shared" si="193"/>
        <v>14505</v>
      </c>
      <c r="CC195" s="140">
        <f t="shared" si="210"/>
        <v>14991</v>
      </c>
      <c r="CD195" s="140">
        <f t="shared" si="211"/>
        <v>3745</v>
      </c>
      <c r="CE195" s="141">
        <f t="shared" si="194"/>
        <v>2256</v>
      </c>
      <c r="CF195" s="141">
        <f t="shared" si="195"/>
        <v>511</v>
      </c>
      <c r="CG195" s="141">
        <f t="shared" si="196"/>
        <v>0</v>
      </c>
      <c r="CH195" s="141">
        <f t="shared" si="197"/>
        <v>0</v>
      </c>
      <c r="CI195" s="142">
        <f t="shared" si="212"/>
        <v>444</v>
      </c>
      <c r="CJ195" s="142">
        <f t="shared" si="213"/>
        <v>1245</v>
      </c>
      <c r="CK195" s="143">
        <f t="shared" si="214"/>
        <v>586</v>
      </c>
      <c r="CL195" s="105">
        <f t="shared" si="215"/>
        <v>499</v>
      </c>
      <c r="CM195" s="105">
        <f t="shared" si="216"/>
        <v>656</v>
      </c>
      <c r="CN195" s="105">
        <f t="shared" si="217"/>
        <v>515</v>
      </c>
      <c r="CO195" s="105">
        <f t="shared" si="218"/>
        <v>145</v>
      </c>
      <c r="CP195" s="105">
        <f t="shared" si="219"/>
        <v>366</v>
      </c>
      <c r="CQ195" s="105"/>
      <c r="CR195" s="105"/>
      <c r="CS195" s="105">
        <f t="shared" si="225"/>
        <v>0</v>
      </c>
      <c r="CT195" s="105">
        <f t="shared" ref="CT195:CT258" si="227">SUM(BN195:BP195)</f>
        <v>0</v>
      </c>
      <c r="CU195" s="105">
        <f t="shared" ref="CU195:CU258" si="228">SUM(BQ195:BS195)</f>
        <v>0</v>
      </c>
      <c r="CV195" s="105">
        <f t="shared" ref="CV195:CV258" si="229">SUM(BT195:BV195)</f>
        <v>0</v>
      </c>
      <c r="CW195" s="139" t="str">
        <f t="shared" ref="CW195:CW258" si="230">IFERROR(IF(CV195/CR195-1=-1,"",CV195/CR195-1),"")</f>
        <v/>
      </c>
      <c r="CX195" s="139" t="str">
        <f t="shared" ref="CX195:CX258" si="231">IFERROR(IF(CV195/CU195-1=-1,"",CV195/CU195-1),"")</f>
        <v/>
      </c>
      <c r="CY195" s="131"/>
      <c r="CZ195" s="138" t="s">
        <v>1202</v>
      </c>
      <c r="DA195" s="138" t="s">
        <v>1202</v>
      </c>
      <c r="DB195" s="105">
        <v>85</v>
      </c>
      <c r="DC195" s="105"/>
      <c r="DD195" s="105">
        <v>1350</v>
      </c>
      <c r="DE195" s="105">
        <v>1418</v>
      </c>
      <c r="DF195" s="105">
        <v>1559</v>
      </c>
      <c r="DG195" s="105">
        <v>1186</v>
      </c>
      <c r="DH195" s="105">
        <v>1304</v>
      </c>
      <c r="DI195" s="105">
        <v>1590</v>
      </c>
      <c r="DJ195" s="105">
        <v>1987</v>
      </c>
      <c r="DK195" s="105">
        <v>2245</v>
      </c>
      <c r="DL195" s="105">
        <v>2357</v>
      </c>
      <c r="DM195" s="105">
        <v>1289</v>
      </c>
      <c r="DN195" s="105">
        <v>1568</v>
      </c>
      <c r="DO195" s="105">
        <v>480</v>
      </c>
      <c r="DP195" s="105">
        <v>1856</v>
      </c>
      <c r="DQ195" s="105">
        <v>791</v>
      </c>
      <c r="DR195" s="105">
        <v>456</v>
      </c>
      <c r="DS195" s="105">
        <v>467</v>
      </c>
      <c r="DT195" s="105">
        <v>143</v>
      </c>
      <c r="DU195" s="105"/>
      <c r="DV195" s="105"/>
      <c r="DW195" s="105"/>
      <c r="DX195" s="105"/>
      <c r="DY195" s="105"/>
      <c r="DZ195" s="105"/>
      <c r="EA195" s="105"/>
      <c r="EB195" s="105"/>
      <c r="EC195" s="105"/>
      <c r="ED195" s="105"/>
      <c r="EE195" s="105"/>
      <c r="EF195" s="105"/>
      <c r="EG195" s="105"/>
      <c r="EH195" s="105"/>
      <c r="EI195" s="105"/>
      <c r="EJ195" s="105"/>
      <c r="EK195" s="105"/>
      <c r="EL195" s="105"/>
      <c r="EM195" s="105"/>
      <c r="EN195" s="105"/>
      <c r="EO195" s="105"/>
      <c r="EP195" s="105"/>
      <c r="EQ195" s="105"/>
      <c r="ER195" s="105"/>
      <c r="ES195" s="105"/>
      <c r="ET195" s="105"/>
      <c r="EU195" s="105"/>
      <c r="EV195" s="105"/>
      <c r="EW195" s="105"/>
      <c r="EX195" s="105"/>
      <c r="EY195" s="105"/>
      <c r="EZ195" s="105"/>
      <c r="FA195" s="105"/>
      <c r="FB195" s="105"/>
      <c r="FC195" s="105"/>
      <c r="FD195" s="105"/>
      <c r="FE195" s="105"/>
      <c r="FF195" s="105"/>
      <c r="FG195" s="105"/>
      <c r="FH195" s="105"/>
      <c r="FI195" s="105"/>
      <c r="FJ195" s="105">
        <v>0</v>
      </c>
      <c r="FK195" s="105">
        <v>0</v>
      </c>
      <c r="FL195" s="105">
        <v>0</v>
      </c>
      <c r="FM195" s="105">
        <v>0</v>
      </c>
      <c r="FN195" s="105">
        <v>0</v>
      </c>
      <c r="FO195" s="105">
        <v>0</v>
      </c>
      <c r="FP195" s="105">
        <v>0</v>
      </c>
      <c r="FQ195" s="105">
        <v>0</v>
      </c>
      <c r="FR195" s="105">
        <v>0</v>
      </c>
      <c r="FS195" s="105">
        <v>0</v>
      </c>
      <c r="FT195" s="105">
        <v>0</v>
      </c>
      <c r="FU195" s="105">
        <v>0</v>
      </c>
      <c r="FV195" s="105">
        <v>0</v>
      </c>
      <c r="FW195" s="105" t="e">
        <v>#N/A</v>
      </c>
      <c r="FX195" s="105">
        <v>0</v>
      </c>
      <c r="FY195" s="144" t="str">
        <f t="shared" si="198"/>
        <v/>
      </c>
      <c r="FZ195" s="144" t="str">
        <f t="shared" si="199"/>
        <v/>
      </c>
      <c r="GA195" s="140">
        <f t="shared" si="200"/>
        <v>16370</v>
      </c>
      <c r="GB195" s="140">
        <v>5761</v>
      </c>
      <c r="GC195" s="140">
        <v>0</v>
      </c>
      <c r="GD195" s="141">
        <f t="shared" si="201"/>
        <v>0</v>
      </c>
      <c r="GE195" s="141">
        <f t="shared" si="202"/>
        <v>0</v>
      </c>
      <c r="GF195" s="141">
        <f t="shared" si="203"/>
        <v>0</v>
      </c>
      <c r="GG195" s="141" t="e">
        <f t="shared" si="204"/>
        <v>#N/A</v>
      </c>
      <c r="GH195" s="142">
        <v>0</v>
      </c>
      <c r="GI195" s="142">
        <v>0</v>
      </c>
      <c r="GJ195" s="142">
        <v>0</v>
      </c>
      <c r="GK195" s="143">
        <v>0</v>
      </c>
      <c r="GL195" s="105">
        <v>0</v>
      </c>
      <c r="GM195" s="105">
        <v>0</v>
      </c>
      <c r="GN195" s="105">
        <v>0</v>
      </c>
      <c r="GO195" s="105" t="s">
        <v>956</v>
      </c>
      <c r="GP195" s="105" t="s">
        <v>956</v>
      </c>
      <c r="GQ195" s="105"/>
      <c r="GR195" s="105"/>
      <c r="GS195" s="105">
        <f t="shared" si="224"/>
        <v>0</v>
      </c>
      <c r="GT195" s="105">
        <f t="shared" si="206"/>
        <v>0</v>
      </c>
      <c r="GU195" s="105">
        <f t="shared" si="207"/>
        <v>0</v>
      </c>
      <c r="GV195" s="105">
        <f t="shared" si="205"/>
        <v>0</v>
      </c>
      <c r="GW195" s="139" t="str">
        <f t="shared" si="221"/>
        <v/>
      </c>
      <c r="GX195" s="139" t="str">
        <f t="shared" si="222"/>
        <v/>
      </c>
    </row>
    <row r="196" ht="15" spans="2:206">
      <c r="B196" s="138" t="s">
        <v>1041</v>
      </c>
      <c r="C196" s="105"/>
      <c r="D196" s="105"/>
      <c r="E196" s="105"/>
      <c r="F196" s="105">
        <v>3270</v>
      </c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>
        <v>1204</v>
      </c>
      <c r="S196" s="105">
        <v>1771</v>
      </c>
      <c r="T196" s="105">
        <v>1185</v>
      </c>
      <c r="U196" s="105">
        <v>1040</v>
      </c>
      <c r="V196" s="105">
        <v>506</v>
      </c>
      <c r="W196" s="105">
        <v>250</v>
      </c>
      <c r="X196" s="105">
        <v>478</v>
      </c>
      <c r="Y196" s="105">
        <v>513</v>
      </c>
      <c r="Z196" s="105">
        <v>776</v>
      </c>
      <c r="AA196" s="105">
        <v>486</v>
      </c>
      <c r="AB196" s="105"/>
      <c r="AC196" s="105">
        <v>287</v>
      </c>
      <c r="AD196" s="105">
        <v>437</v>
      </c>
      <c r="AE196" s="105">
        <v>316</v>
      </c>
      <c r="AF196" s="105">
        <v>642</v>
      </c>
      <c r="AG196" s="105">
        <v>649</v>
      </c>
      <c r="AH196" s="105">
        <v>310</v>
      </c>
      <c r="AI196" s="105">
        <v>402</v>
      </c>
      <c r="AJ196" s="105">
        <v>406</v>
      </c>
      <c r="AK196" s="105">
        <v>176</v>
      </c>
      <c r="AL196" s="105">
        <v>211</v>
      </c>
      <c r="AM196" s="105">
        <v>376</v>
      </c>
      <c r="AN196" s="105">
        <v>100</v>
      </c>
      <c r="AO196" s="105">
        <v>244</v>
      </c>
      <c r="AP196" s="105">
        <v>449</v>
      </c>
      <c r="AQ196" s="105">
        <v>97</v>
      </c>
      <c r="AR196" s="105">
        <v>293</v>
      </c>
      <c r="AS196" s="105">
        <v>205</v>
      </c>
      <c r="AT196" s="105">
        <v>14</v>
      </c>
      <c r="AU196" s="105">
        <v>8422</v>
      </c>
      <c r="AV196" s="105">
        <v>198</v>
      </c>
      <c r="AW196" s="105">
        <v>95</v>
      </c>
      <c r="AX196" s="105">
        <v>53</v>
      </c>
      <c r="AY196" s="105">
        <v>96</v>
      </c>
      <c r="AZ196" s="105">
        <v>50</v>
      </c>
      <c r="BA196" s="105">
        <v>55</v>
      </c>
      <c r="BB196" s="105">
        <v>1</v>
      </c>
      <c r="BC196" s="105">
        <v>5</v>
      </c>
      <c r="BD196" s="105">
        <v>83</v>
      </c>
      <c r="BE196" s="105"/>
      <c r="BF196" s="105"/>
      <c r="BG196" s="105"/>
      <c r="BH196" s="105"/>
      <c r="BI196" s="105"/>
      <c r="BJ196" s="105"/>
      <c r="BK196" s="105">
        <v>0</v>
      </c>
      <c r="BL196" s="105">
        <v>0</v>
      </c>
      <c r="BM196" s="105">
        <v>9</v>
      </c>
      <c r="BN196" s="105">
        <v>0</v>
      </c>
      <c r="BO196" s="105">
        <v>0</v>
      </c>
      <c r="BP196" s="105">
        <v>0</v>
      </c>
      <c r="BQ196" s="105">
        <v>0</v>
      </c>
      <c r="BR196" s="105">
        <v>0</v>
      </c>
      <c r="BS196" s="105">
        <v>0</v>
      </c>
      <c r="BT196" s="105">
        <v>0</v>
      </c>
      <c r="BU196" s="105">
        <v>0</v>
      </c>
      <c r="BV196" s="105">
        <v>0</v>
      </c>
      <c r="BW196" s="105">
        <v>0</v>
      </c>
      <c r="BX196" s="105">
        <v>0</v>
      </c>
      <c r="BY196" s="105">
        <v>0</v>
      </c>
      <c r="BZ196" s="139" t="str">
        <f t="shared" ref="BZ196:BZ259" si="232">IFERROR(IF(BY196/BM196-1=-1,"",BY196/BM196-1),"")</f>
        <v/>
      </c>
      <c r="CA196" s="139" t="str">
        <f t="shared" ref="CA196:CA259" si="233">IFERROR(IF(BY196/BX196-1=-1,"",BY196/BX196-1),"")</f>
        <v/>
      </c>
      <c r="CB196" s="140">
        <f t="shared" ref="CB196:CB259" si="234">SUM(C196:N197)</f>
        <v>3270</v>
      </c>
      <c r="CC196" s="140">
        <f t="shared" si="210"/>
        <v>7723</v>
      </c>
      <c r="CD196" s="140">
        <f t="shared" si="211"/>
        <v>4322</v>
      </c>
      <c r="CE196" s="141">
        <f t="shared" ref="CE196:CE259" si="235">SUM(CK196:CN196)</f>
        <v>10546</v>
      </c>
      <c r="CF196" s="141">
        <f t="shared" ref="CF196:CF259" si="236">SUM(CO196:CR196)</f>
        <v>290</v>
      </c>
      <c r="CG196" s="141">
        <f t="shared" ref="CG196:CG259" si="237">SUM(CS196:CV196)</f>
        <v>9</v>
      </c>
      <c r="CH196" s="141">
        <f t="shared" ref="CH196:CH259" si="238">SUM(BW196:BY196)</f>
        <v>0</v>
      </c>
      <c r="CI196" s="142">
        <f t="shared" si="212"/>
        <v>1361</v>
      </c>
      <c r="CJ196" s="142">
        <f t="shared" si="213"/>
        <v>793</v>
      </c>
      <c r="CK196" s="143">
        <f t="shared" si="214"/>
        <v>720</v>
      </c>
      <c r="CL196" s="105">
        <f t="shared" si="215"/>
        <v>839</v>
      </c>
      <c r="CM196" s="105">
        <f t="shared" si="216"/>
        <v>8641</v>
      </c>
      <c r="CN196" s="105">
        <f t="shared" si="217"/>
        <v>346</v>
      </c>
      <c r="CO196" s="105">
        <f t="shared" si="218"/>
        <v>201</v>
      </c>
      <c r="CP196" s="105">
        <f t="shared" si="219"/>
        <v>89</v>
      </c>
      <c r="CQ196" s="105"/>
      <c r="CR196" s="105"/>
      <c r="CS196" s="105">
        <f t="shared" si="225"/>
        <v>9</v>
      </c>
      <c r="CT196" s="105">
        <f t="shared" si="227"/>
        <v>0</v>
      </c>
      <c r="CU196" s="105">
        <f t="shared" si="228"/>
        <v>0</v>
      </c>
      <c r="CV196" s="105">
        <f t="shared" si="229"/>
        <v>0</v>
      </c>
      <c r="CW196" s="139" t="str">
        <f t="shared" si="230"/>
        <v/>
      </c>
      <c r="CX196" s="139" t="str">
        <f t="shared" si="231"/>
        <v/>
      </c>
      <c r="CY196" s="131"/>
      <c r="CZ196" s="138" t="s">
        <v>1203</v>
      </c>
      <c r="DA196" s="138" t="s">
        <v>1203</v>
      </c>
      <c r="DB196" s="105"/>
      <c r="DC196" s="105"/>
      <c r="DD196" s="105"/>
      <c r="DE196" s="105"/>
      <c r="DF196" s="105"/>
      <c r="DG196" s="105"/>
      <c r="DH196" s="105"/>
      <c r="DI196" s="105"/>
      <c r="DJ196" s="105"/>
      <c r="DK196" s="105"/>
      <c r="DL196" s="105"/>
      <c r="DM196" s="105">
        <v>589</v>
      </c>
      <c r="DN196" s="105">
        <v>926</v>
      </c>
      <c r="DO196" s="105">
        <v>136</v>
      </c>
      <c r="DP196" s="105">
        <v>1505</v>
      </c>
      <c r="DQ196" s="105">
        <v>521</v>
      </c>
      <c r="DR196" s="105">
        <v>289</v>
      </c>
      <c r="DS196" s="105"/>
      <c r="DT196" s="105">
        <v>100</v>
      </c>
      <c r="DU196" s="105"/>
      <c r="DV196" s="105"/>
      <c r="DW196" s="105"/>
      <c r="DX196" s="105"/>
      <c r="DY196" s="105"/>
      <c r="DZ196" s="105"/>
      <c r="EA196" s="105"/>
      <c r="EB196" s="105"/>
      <c r="EC196" s="105"/>
      <c r="ED196" s="105"/>
      <c r="EE196" s="105"/>
      <c r="EF196" s="105"/>
      <c r="EG196" s="105"/>
      <c r="EH196" s="105"/>
      <c r="EI196" s="105"/>
      <c r="EJ196" s="105"/>
      <c r="EK196" s="105"/>
      <c r="EL196" s="105"/>
      <c r="EM196" s="105"/>
      <c r="EN196" s="105"/>
      <c r="EO196" s="105"/>
      <c r="EP196" s="105"/>
      <c r="EQ196" s="105"/>
      <c r="ER196" s="105"/>
      <c r="ES196" s="105"/>
      <c r="ET196" s="105"/>
      <c r="EU196" s="105"/>
      <c r="EV196" s="105"/>
      <c r="EW196" s="105"/>
      <c r="EX196" s="105"/>
      <c r="EY196" s="105"/>
      <c r="EZ196" s="105"/>
      <c r="FA196" s="105"/>
      <c r="FB196" s="105"/>
      <c r="FC196" s="105"/>
      <c r="FD196" s="105"/>
      <c r="FE196" s="105"/>
      <c r="FF196" s="105"/>
      <c r="FG196" s="105"/>
      <c r="FH196" s="105"/>
      <c r="FI196" s="105"/>
      <c r="FJ196" s="105">
        <v>0</v>
      </c>
      <c r="FK196" s="105">
        <v>0</v>
      </c>
      <c r="FL196" s="105">
        <v>0</v>
      </c>
      <c r="FM196" s="105">
        <v>0</v>
      </c>
      <c r="FN196" s="105">
        <v>0</v>
      </c>
      <c r="FO196" s="105">
        <v>0</v>
      </c>
      <c r="FP196" s="105">
        <v>0</v>
      </c>
      <c r="FQ196" s="105">
        <v>0</v>
      </c>
      <c r="FR196" s="105">
        <v>0</v>
      </c>
      <c r="FS196" s="105">
        <v>0</v>
      </c>
      <c r="FT196" s="105">
        <v>0</v>
      </c>
      <c r="FU196" s="105">
        <v>0</v>
      </c>
      <c r="FV196" s="105">
        <v>0</v>
      </c>
      <c r="FW196" s="105" t="e">
        <v>#N/A</v>
      </c>
      <c r="FX196" s="105">
        <v>0</v>
      </c>
      <c r="FY196" s="144" t="str">
        <f t="shared" ref="FY196:FY259" si="239">IFERROR(IF(FX196/FL196-1=-1,"",FX196/FL196--1),"")</f>
        <v/>
      </c>
      <c r="FZ196" s="144" t="str">
        <f t="shared" ref="FZ196:FZ259" si="240">IFERROR(IF(FX196/FW196-1=-1,"",FX196/FW196-1),"")</f>
        <v/>
      </c>
      <c r="GA196" s="140">
        <f t="shared" ref="GA196:GA259" si="241">SUM(DB196:DM196)</f>
        <v>589</v>
      </c>
      <c r="GB196" s="140">
        <v>3477</v>
      </c>
      <c r="GC196" s="140">
        <v>0</v>
      </c>
      <c r="GD196" s="141">
        <f t="shared" ref="GD196:GD259" si="242">SUM(EL196:EW196)</f>
        <v>0</v>
      </c>
      <c r="GE196" s="141">
        <f t="shared" ref="GE196:GE259" si="243">SUM(EX196:FI196)</f>
        <v>0</v>
      </c>
      <c r="GF196" s="141">
        <f t="shared" ref="GF196:GF259" si="244">SUM(GS196:GV196)</f>
        <v>0</v>
      </c>
      <c r="GG196" s="141" t="e">
        <f t="shared" ref="GG196:GG259" si="245">SUM(FV196:FX196)</f>
        <v>#N/A</v>
      </c>
      <c r="GH196" s="142">
        <v>0</v>
      </c>
      <c r="GI196" s="142">
        <v>0</v>
      </c>
      <c r="GJ196" s="142">
        <v>0</v>
      </c>
      <c r="GK196" s="143">
        <v>0</v>
      </c>
      <c r="GL196" s="105">
        <v>0</v>
      </c>
      <c r="GM196" s="105">
        <v>0</v>
      </c>
      <c r="GN196" s="105">
        <v>0</v>
      </c>
      <c r="GO196" s="105" t="s">
        <v>956</v>
      </c>
      <c r="GP196" s="105" t="s">
        <v>956</v>
      </c>
      <c r="GQ196" s="105"/>
      <c r="GR196" s="105"/>
      <c r="GS196" s="105">
        <f t="shared" si="224"/>
        <v>0</v>
      </c>
      <c r="GT196" s="105">
        <f t="shared" si="206"/>
        <v>0</v>
      </c>
      <c r="GU196" s="105">
        <f t="shared" si="207"/>
        <v>0</v>
      </c>
      <c r="GV196" s="105">
        <f t="shared" ref="GV196:GV260" si="246">SUM(FS196:FU196)</f>
        <v>0</v>
      </c>
      <c r="GW196" s="139" t="str">
        <f t="shared" si="221"/>
        <v/>
      </c>
      <c r="GX196" s="139" t="str">
        <f t="shared" si="222"/>
        <v/>
      </c>
    </row>
    <row r="197" ht="15" spans="2:206">
      <c r="B197" s="138" t="s">
        <v>1043</v>
      </c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>
        <v>204</v>
      </c>
      <c r="AR197" s="105">
        <v>193</v>
      </c>
      <c r="AS197" s="105">
        <v>145</v>
      </c>
      <c r="AT197" s="105">
        <v>4</v>
      </c>
      <c r="AU197" s="105"/>
      <c r="AV197" s="105">
        <v>25</v>
      </c>
      <c r="AW197" s="105">
        <v>141</v>
      </c>
      <c r="AX197" s="105">
        <v>58</v>
      </c>
      <c r="AY197" s="105">
        <v>226</v>
      </c>
      <c r="AZ197" s="105">
        <v>199</v>
      </c>
      <c r="BA197" s="105">
        <v>247</v>
      </c>
      <c r="BB197" s="105">
        <v>98</v>
      </c>
      <c r="BC197" s="105">
        <v>89</v>
      </c>
      <c r="BD197" s="105">
        <v>57</v>
      </c>
      <c r="BE197" s="105"/>
      <c r="BF197" s="105"/>
      <c r="BG197" s="105"/>
      <c r="BH197" s="105"/>
      <c r="BI197" s="105"/>
      <c r="BJ197" s="105"/>
      <c r="BK197" s="105">
        <v>0</v>
      </c>
      <c r="BL197" s="105">
        <v>0</v>
      </c>
      <c r="BM197" s="105">
        <v>119</v>
      </c>
      <c r="BN197" s="105">
        <v>38</v>
      </c>
      <c r="BO197" s="105">
        <v>54</v>
      </c>
      <c r="BP197" s="105">
        <v>61</v>
      </c>
      <c r="BQ197" s="105">
        <v>43</v>
      </c>
      <c r="BR197" s="105">
        <v>64</v>
      </c>
      <c r="BS197" s="105">
        <v>34</v>
      </c>
      <c r="BT197" s="105">
        <v>55</v>
      </c>
      <c r="BU197" s="105">
        <v>38</v>
      </c>
      <c r="BV197" s="105">
        <v>14</v>
      </c>
      <c r="BW197" s="105">
        <v>0</v>
      </c>
      <c r="BX197" s="105">
        <v>0</v>
      </c>
      <c r="BY197" s="105">
        <v>0</v>
      </c>
      <c r="BZ197" s="139" t="str">
        <f t="shared" si="232"/>
        <v/>
      </c>
      <c r="CA197" s="139" t="str">
        <f t="shared" si="233"/>
        <v/>
      </c>
      <c r="CB197" s="140">
        <f t="shared" si="234"/>
        <v>0</v>
      </c>
      <c r="CC197" s="140">
        <f t="shared" si="210"/>
        <v>0</v>
      </c>
      <c r="CD197" s="140">
        <f t="shared" si="211"/>
        <v>0</v>
      </c>
      <c r="CE197" s="141">
        <f t="shared" si="235"/>
        <v>770</v>
      </c>
      <c r="CF197" s="141">
        <f t="shared" si="236"/>
        <v>916</v>
      </c>
      <c r="CG197" s="141">
        <f t="shared" si="237"/>
        <v>520</v>
      </c>
      <c r="CH197" s="141">
        <f t="shared" si="238"/>
        <v>0</v>
      </c>
      <c r="CI197" s="142">
        <f t="shared" si="212"/>
        <v>0</v>
      </c>
      <c r="CJ197" s="142">
        <f t="shared" si="213"/>
        <v>0</v>
      </c>
      <c r="CK197" s="143">
        <f t="shared" si="214"/>
        <v>0</v>
      </c>
      <c r="CL197" s="105">
        <f t="shared" si="215"/>
        <v>397</v>
      </c>
      <c r="CM197" s="105">
        <f t="shared" si="216"/>
        <v>149</v>
      </c>
      <c r="CN197" s="105">
        <f t="shared" si="217"/>
        <v>224</v>
      </c>
      <c r="CO197" s="105">
        <f t="shared" si="218"/>
        <v>672</v>
      </c>
      <c r="CP197" s="105">
        <f t="shared" si="219"/>
        <v>244</v>
      </c>
      <c r="CQ197" s="105"/>
      <c r="CR197" s="105"/>
      <c r="CS197" s="105">
        <f t="shared" si="225"/>
        <v>119</v>
      </c>
      <c r="CT197" s="105">
        <f t="shared" si="227"/>
        <v>153</v>
      </c>
      <c r="CU197" s="105">
        <f t="shared" si="228"/>
        <v>141</v>
      </c>
      <c r="CV197" s="105">
        <f t="shared" si="229"/>
        <v>107</v>
      </c>
      <c r="CW197" s="139" t="str">
        <f t="shared" si="230"/>
        <v/>
      </c>
      <c r="CX197" s="139">
        <f t="shared" si="231"/>
        <v>-0.24113475177305</v>
      </c>
      <c r="CY197" s="131"/>
      <c r="CZ197" s="138" t="s">
        <v>1204</v>
      </c>
      <c r="DA197" s="138" t="s">
        <v>1204</v>
      </c>
      <c r="DB197" s="105">
        <v>129</v>
      </c>
      <c r="DC197" s="105">
        <v>893</v>
      </c>
      <c r="DD197" s="105">
        <v>3000</v>
      </c>
      <c r="DE197" s="105">
        <v>4152</v>
      </c>
      <c r="DF197" s="105">
        <v>4262</v>
      </c>
      <c r="DG197" s="105"/>
      <c r="DH197" s="105">
        <v>343</v>
      </c>
      <c r="DI197" s="105"/>
      <c r="DJ197" s="105">
        <v>10</v>
      </c>
      <c r="DK197" s="105">
        <v>63</v>
      </c>
      <c r="DL197" s="105">
        <v>12</v>
      </c>
      <c r="DM197" s="105">
        <v>1670</v>
      </c>
      <c r="DN197" s="105"/>
      <c r="DO197" s="105">
        <v>485</v>
      </c>
      <c r="DP197" s="105">
        <v>650</v>
      </c>
      <c r="DQ197" s="105">
        <v>420</v>
      </c>
      <c r="DR197" s="105">
        <v>345</v>
      </c>
      <c r="DS197" s="105">
        <v>105</v>
      </c>
      <c r="DT197" s="105">
        <v>90</v>
      </c>
      <c r="DU197" s="105"/>
      <c r="DV197" s="105"/>
      <c r="DW197" s="105"/>
      <c r="DX197" s="105"/>
      <c r="DY197" s="105"/>
      <c r="DZ197" s="105"/>
      <c r="EA197" s="105"/>
      <c r="EB197" s="105"/>
      <c r="EC197" s="105"/>
      <c r="ED197" s="105"/>
      <c r="EE197" s="105"/>
      <c r="EF197" s="105"/>
      <c r="EG197" s="105"/>
      <c r="EH197" s="105"/>
      <c r="EI197" s="105"/>
      <c r="EJ197" s="105"/>
      <c r="EK197" s="105"/>
      <c r="EL197" s="105"/>
      <c r="EM197" s="105"/>
      <c r="EN197" s="105"/>
      <c r="EO197" s="105"/>
      <c r="EP197" s="105"/>
      <c r="EQ197" s="105"/>
      <c r="ER197" s="105"/>
      <c r="ES197" s="105"/>
      <c r="ET197" s="105"/>
      <c r="EU197" s="105"/>
      <c r="EV197" s="105"/>
      <c r="EW197" s="105"/>
      <c r="EX197" s="105"/>
      <c r="EY197" s="105"/>
      <c r="EZ197" s="105"/>
      <c r="FA197" s="105"/>
      <c r="FB197" s="105"/>
      <c r="FC197" s="105"/>
      <c r="FD197" s="105"/>
      <c r="FE197" s="105"/>
      <c r="FF197" s="105"/>
      <c r="FG197" s="105"/>
      <c r="FH197" s="105"/>
      <c r="FI197" s="105"/>
      <c r="FJ197" s="105">
        <v>0</v>
      </c>
      <c r="FK197" s="105">
        <v>0</v>
      </c>
      <c r="FL197" s="105">
        <v>0</v>
      </c>
      <c r="FM197" s="105">
        <v>0</v>
      </c>
      <c r="FN197" s="105">
        <v>0</v>
      </c>
      <c r="FO197" s="105">
        <v>0</v>
      </c>
      <c r="FP197" s="105">
        <v>0</v>
      </c>
      <c r="FQ197" s="105">
        <v>0</v>
      </c>
      <c r="FR197" s="105">
        <v>0</v>
      </c>
      <c r="FS197" s="105">
        <v>0</v>
      </c>
      <c r="FT197" s="105">
        <v>0</v>
      </c>
      <c r="FU197" s="105">
        <v>0</v>
      </c>
      <c r="FV197" s="105">
        <v>0</v>
      </c>
      <c r="FW197" s="105" t="e">
        <v>#N/A</v>
      </c>
      <c r="FX197" s="105">
        <v>0</v>
      </c>
      <c r="FY197" s="144" t="str">
        <f t="shared" si="239"/>
        <v/>
      </c>
      <c r="FZ197" s="144" t="str">
        <f t="shared" si="240"/>
        <v/>
      </c>
      <c r="GA197" s="140">
        <f t="shared" si="241"/>
        <v>14534</v>
      </c>
      <c r="GB197" s="140">
        <v>2095</v>
      </c>
      <c r="GC197" s="140">
        <v>0</v>
      </c>
      <c r="GD197" s="141">
        <f t="shared" si="242"/>
        <v>0</v>
      </c>
      <c r="GE197" s="141">
        <f t="shared" si="243"/>
        <v>0</v>
      </c>
      <c r="GF197" s="141">
        <f t="shared" si="244"/>
        <v>0</v>
      </c>
      <c r="GG197" s="141" t="e">
        <f t="shared" si="245"/>
        <v>#N/A</v>
      </c>
      <c r="GH197" s="142">
        <v>0</v>
      </c>
      <c r="GI197" s="142">
        <v>0</v>
      </c>
      <c r="GJ197" s="142">
        <v>0</v>
      </c>
      <c r="GK197" s="143">
        <v>0</v>
      </c>
      <c r="GL197" s="105">
        <v>0</v>
      </c>
      <c r="GM197" s="105">
        <v>0</v>
      </c>
      <c r="GN197" s="105">
        <v>0</v>
      </c>
      <c r="GO197" s="105" t="s">
        <v>956</v>
      </c>
      <c r="GP197" s="105" t="s">
        <v>956</v>
      </c>
      <c r="GQ197" s="105"/>
      <c r="GR197" s="105"/>
      <c r="GS197" s="105">
        <f t="shared" si="224"/>
        <v>0</v>
      </c>
      <c r="GT197" s="105">
        <f t="shared" si="206"/>
        <v>0</v>
      </c>
      <c r="GU197" s="105">
        <f t="shared" si="207"/>
        <v>0</v>
      </c>
      <c r="GV197" s="105">
        <f t="shared" si="246"/>
        <v>0</v>
      </c>
      <c r="GW197" s="139" t="str">
        <f t="shared" si="221"/>
        <v/>
      </c>
      <c r="GX197" s="139" t="str">
        <f t="shared" si="222"/>
        <v/>
      </c>
    </row>
    <row r="198" ht="15" spans="2:206">
      <c r="B198" s="138" t="s">
        <v>1045</v>
      </c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>
        <v>311</v>
      </c>
      <c r="AJ198" s="105">
        <v>300</v>
      </c>
      <c r="AK198" s="105">
        <v>59</v>
      </c>
      <c r="AL198" s="105">
        <v>62</v>
      </c>
      <c r="AM198" s="105">
        <v>83</v>
      </c>
      <c r="AN198" s="105">
        <v>13</v>
      </c>
      <c r="AO198" s="105">
        <v>54</v>
      </c>
      <c r="AP198" s="105">
        <v>129</v>
      </c>
      <c r="AQ198" s="105">
        <v>204</v>
      </c>
      <c r="AR198" s="105">
        <v>1097</v>
      </c>
      <c r="AS198" s="105">
        <v>94</v>
      </c>
      <c r="AT198" s="105">
        <v>715</v>
      </c>
      <c r="AU198" s="105">
        <v>1040</v>
      </c>
      <c r="AV198" s="105">
        <v>2205</v>
      </c>
      <c r="AW198" s="105">
        <v>1446</v>
      </c>
      <c r="AX198" s="105">
        <v>1089</v>
      </c>
      <c r="AY198" s="105">
        <v>2</v>
      </c>
      <c r="AZ198" s="105"/>
      <c r="BA198" s="105"/>
      <c r="BB198" s="105"/>
      <c r="BC198" s="105">
        <v>3</v>
      </c>
      <c r="BD198" s="105">
        <v>35</v>
      </c>
      <c r="BE198" s="105"/>
      <c r="BF198" s="105"/>
      <c r="BG198" s="105"/>
      <c r="BH198" s="105"/>
      <c r="BI198" s="105"/>
      <c r="BJ198" s="105"/>
      <c r="BK198" s="105">
        <v>0</v>
      </c>
      <c r="BL198" s="105">
        <v>0</v>
      </c>
      <c r="BM198" s="105">
        <v>0</v>
      </c>
      <c r="BN198" s="105">
        <v>600</v>
      </c>
      <c r="BO198" s="105">
        <v>1367</v>
      </c>
      <c r="BP198" s="105">
        <v>0</v>
      </c>
      <c r="BQ198" s="105">
        <v>0</v>
      </c>
      <c r="BR198" s="105">
        <v>90</v>
      </c>
      <c r="BS198" s="105">
        <v>2</v>
      </c>
      <c r="BT198" s="105">
        <v>3</v>
      </c>
      <c r="BU198" s="105">
        <v>10</v>
      </c>
      <c r="BV198" s="105">
        <v>0</v>
      </c>
      <c r="BW198" s="105">
        <v>0</v>
      </c>
      <c r="BX198" s="105">
        <v>0</v>
      </c>
      <c r="BY198" s="105">
        <v>0</v>
      </c>
      <c r="BZ198" s="139" t="str">
        <f t="shared" si="232"/>
        <v/>
      </c>
      <c r="CA198" s="139" t="str">
        <f t="shared" si="233"/>
        <v/>
      </c>
      <c r="CB198" s="140">
        <f t="shared" si="234"/>
        <v>0</v>
      </c>
      <c r="CC198" s="140">
        <f t="shared" si="210"/>
        <v>0</v>
      </c>
      <c r="CD198" s="140">
        <f t="shared" si="211"/>
        <v>732</v>
      </c>
      <c r="CE198" s="141">
        <f t="shared" si="235"/>
        <v>8169</v>
      </c>
      <c r="CF198" s="141">
        <f t="shared" si="236"/>
        <v>40</v>
      </c>
      <c r="CG198" s="141">
        <f t="shared" si="237"/>
        <v>2072</v>
      </c>
      <c r="CH198" s="141">
        <f t="shared" si="238"/>
        <v>0</v>
      </c>
      <c r="CI198" s="142">
        <f t="shared" si="212"/>
        <v>311</v>
      </c>
      <c r="CJ198" s="142">
        <f t="shared" si="213"/>
        <v>421</v>
      </c>
      <c r="CK198" s="143">
        <f t="shared" si="214"/>
        <v>150</v>
      </c>
      <c r="CL198" s="105">
        <f t="shared" si="215"/>
        <v>1430</v>
      </c>
      <c r="CM198" s="105">
        <f t="shared" si="216"/>
        <v>1849</v>
      </c>
      <c r="CN198" s="105">
        <f t="shared" si="217"/>
        <v>4740</v>
      </c>
      <c r="CO198" s="105">
        <f t="shared" si="218"/>
        <v>2</v>
      </c>
      <c r="CP198" s="105">
        <f t="shared" si="219"/>
        <v>38</v>
      </c>
      <c r="CQ198" s="105"/>
      <c r="CR198" s="105"/>
      <c r="CS198" s="105">
        <f t="shared" si="225"/>
        <v>0</v>
      </c>
      <c r="CT198" s="105">
        <f t="shared" si="227"/>
        <v>1967</v>
      </c>
      <c r="CU198" s="105">
        <f t="shared" si="228"/>
        <v>92</v>
      </c>
      <c r="CV198" s="105">
        <f t="shared" si="229"/>
        <v>13</v>
      </c>
      <c r="CW198" s="139" t="str">
        <f t="shared" si="230"/>
        <v/>
      </c>
      <c r="CX198" s="139">
        <f t="shared" si="231"/>
        <v>-0.858695652173913</v>
      </c>
      <c r="CY198" s="131"/>
      <c r="CZ198" s="138" t="s">
        <v>1205</v>
      </c>
      <c r="DA198" s="138" t="s">
        <v>1205</v>
      </c>
      <c r="DB198" s="105"/>
      <c r="DC198" s="105"/>
      <c r="DD198" s="105"/>
      <c r="DE198" s="105"/>
      <c r="DF198" s="105"/>
      <c r="DG198" s="105"/>
      <c r="DH198" s="105"/>
      <c r="DI198" s="105"/>
      <c r="DJ198" s="105"/>
      <c r="DK198" s="105"/>
      <c r="DL198" s="105"/>
      <c r="DM198" s="105"/>
      <c r="DN198" s="105"/>
      <c r="DO198" s="105"/>
      <c r="DP198" s="105"/>
      <c r="DQ198" s="105"/>
      <c r="DR198" s="105"/>
      <c r="DS198" s="105"/>
      <c r="DT198" s="105"/>
      <c r="DU198" s="105"/>
      <c r="DV198" s="105"/>
      <c r="DW198" s="105"/>
      <c r="DX198" s="105"/>
      <c r="DY198" s="105"/>
      <c r="DZ198" s="105"/>
      <c r="EA198" s="105"/>
      <c r="EB198" s="105"/>
      <c r="EC198" s="105"/>
      <c r="ED198" s="105">
        <v>92</v>
      </c>
      <c r="EE198" s="105">
        <v>83</v>
      </c>
      <c r="EF198" s="105">
        <v>142</v>
      </c>
      <c r="EG198" s="105">
        <v>383</v>
      </c>
      <c r="EH198" s="105">
        <v>151</v>
      </c>
      <c r="EI198" s="105">
        <v>218</v>
      </c>
      <c r="EJ198" s="105">
        <v>367</v>
      </c>
      <c r="EK198" s="105">
        <v>350</v>
      </c>
      <c r="EL198" s="105">
        <v>51</v>
      </c>
      <c r="EM198" s="105">
        <v>4</v>
      </c>
      <c r="EN198" s="105"/>
      <c r="EO198" s="105"/>
      <c r="EP198" s="105"/>
      <c r="EQ198" s="105"/>
      <c r="ER198" s="105"/>
      <c r="ES198" s="105"/>
      <c r="ET198" s="105"/>
      <c r="EU198" s="105"/>
      <c r="EV198" s="105"/>
      <c r="EW198" s="105"/>
      <c r="EX198" s="105"/>
      <c r="EY198" s="105"/>
      <c r="EZ198" s="105"/>
      <c r="FA198" s="105"/>
      <c r="FB198" s="105"/>
      <c r="FC198" s="105"/>
      <c r="FD198" s="105"/>
      <c r="FE198" s="105"/>
      <c r="FF198" s="105"/>
      <c r="FG198" s="105"/>
      <c r="FH198" s="105"/>
      <c r="FI198" s="105"/>
      <c r="FJ198" s="105">
        <v>0</v>
      </c>
      <c r="FK198" s="105">
        <v>0</v>
      </c>
      <c r="FL198" s="105">
        <v>0</v>
      </c>
      <c r="FM198" s="105">
        <v>0</v>
      </c>
      <c r="FN198" s="105">
        <v>0</v>
      </c>
      <c r="FO198" s="105">
        <v>0</v>
      </c>
      <c r="FP198" s="105">
        <v>0</v>
      </c>
      <c r="FQ198" s="105">
        <v>0</v>
      </c>
      <c r="FR198" s="105">
        <v>0</v>
      </c>
      <c r="FS198" s="105">
        <v>0</v>
      </c>
      <c r="FT198" s="105">
        <v>0</v>
      </c>
      <c r="FU198" s="105">
        <v>0</v>
      </c>
      <c r="FV198" s="105">
        <v>0</v>
      </c>
      <c r="FW198" s="105">
        <v>0</v>
      </c>
      <c r="FX198" s="105">
        <v>0</v>
      </c>
      <c r="FY198" s="144" t="str">
        <f t="shared" si="239"/>
        <v/>
      </c>
      <c r="FZ198" s="144" t="str">
        <f t="shared" si="240"/>
        <v/>
      </c>
      <c r="GA198" s="140">
        <f t="shared" si="241"/>
        <v>0</v>
      </c>
      <c r="GB198" s="140">
        <v>0</v>
      </c>
      <c r="GC198" s="140">
        <v>1786</v>
      </c>
      <c r="GD198" s="141">
        <f t="shared" si="242"/>
        <v>55</v>
      </c>
      <c r="GE198" s="141">
        <f t="shared" si="243"/>
        <v>0</v>
      </c>
      <c r="GF198" s="141">
        <f t="shared" si="244"/>
        <v>0</v>
      </c>
      <c r="GG198" s="141">
        <f t="shared" si="245"/>
        <v>0</v>
      </c>
      <c r="GH198" s="142">
        <v>175</v>
      </c>
      <c r="GI198" s="142">
        <v>676</v>
      </c>
      <c r="GJ198" s="142">
        <v>935</v>
      </c>
      <c r="GK198" s="143">
        <v>55</v>
      </c>
      <c r="GL198" s="105">
        <v>0</v>
      </c>
      <c r="GM198" s="105">
        <v>0</v>
      </c>
      <c r="GN198" s="105">
        <v>0</v>
      </c>
      <c r="GO198" s="105" t="s">
        <v>956</v>
      </c>
      <c r="GP198" s="105" t="s">
        <v>956</v>
      </c>
      <c r="GQ198" s="105"/>
      <c r="GR198" s="105"/>
      <c r="GS198" s="105">
        <f t="shared" si="224"/>
        <v>0</v>
      </c>
      <c r="GT198" s="105">
        <f t="shared" ref="GT198:GT261" si="247">SUM(FM198:FO198)</f>
        <v>0</v>
      </c>
      <c r="GU198" s="105">
        <f t="shared" ref="GU198:GU261" si="248">SUM(FP198:FR198)</f>
        <v>0</v>
      </c>
      <c r="GV198" s="105">
        <f t="shared" si="246"/>
        <v>0</v>
      </c>
      <c r="GW198" s="139" t="str">
        <f t="shared" si="221"/>
        <v/>
      </c>
      <c r="GX198" s="139" t="str">
        <f t="shared" si="222"/>
        <v/>
      </c>
    </row>
    <row r="199" ht="15" spans="2:206">
      <c r="B199" s="138" t="s">
        <v>1157</v>
      </c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>
        <v>456</v>
      </c>
      <c r="AA199" s="105">
        <v>151</v>
      </c>
      <c r="AB199" s="105">
        <v>39</v>
      </c>
      <c r="AC199" s="105">
        <v>102</v>
      </c>
      <c r="AD199" s="105">
        <v>72</v>
      </c>
      <c r="AE199" s="105">
        <v>169</v>
      </c>
      <c r="AF199" s="105">
        <v>170</v>
      </c>
      <c r="AG199" s="105">
        <v>230</v>
      </c>
      <c r="AH199" s="105">
        <v>337</v>
      </c>
      <c r="AI199" s="105">
        <v>379</v>
      </c>
      <c r="AJ199" s="105">
        <v>374</v>
      </c>
      <c r="AK199" s="105">
        <v>465</v>
      </c>
      <c r="AL199" s="105">
        <v>303</v>
      </c>
      <c r="AM199" s="105">
        <v>206</v>
      </c>
      <c r="AN199" s="105">
        <v>102</v>
      </c>
      <c r="AO199" s="105">
        <v>178</v>
      </c>
      <c r="AP199" s="105">
        <v>176</v>
      </c>
      <c r="AQ199" s="105">
        <v>219</v>
      </c>
      <c r="AR199" s="105">
        <v>72</v>
      </c>
      <c r="AS199" s="105">
        <v>125</v>
      </c>
      <c r="AT199" s="105">
        <v>95</v>
      </c>
      <c r="AU199" s="105">
        <v>90</v>
      </c>
      <c r="AV199" s="105">
        <v>75</v>
      </c>
      <c r="AW199" s="105">
        <v>50</v>
      </c>
      <c r="AX199" s="105">
        <v>14</v>
      </c>
      <c r="AY199" s="105">
        <v>12</v>
      </c>
      <c r="AZ199" s="105">
        <v>10</v>
      </c>
      <c r="BA199" s="105">
        <v>6</v>
      </c>
      <c r="BB199" s="105">
        <v>5</v>
      </c>
      <c r="BC199" s="105">
        <v>3</v>
      </c>
      <c r="BD199" s="105">
        <v>14</v>
      </c>
      <c r="BE199" s="105"/>
      <c r="BF199" s="105"/>
      <c r="BG199" s="105"/>
      <c r="BH199" s="105"/>
      <c r="BI199" s="105"/>
      <c r="BJ199" s="105"/>
      <c r="BK199" s="105">
        <v>0</v>
      </c>
      <c r="BL199" s="105">
        <v>0</v>
      </c>
      <c r="BM199" s="105">
        <v>0</v>
      </c>
      <c r="BN199" s="105">
        <v>0</v>
      </c>
      <c r="BO199" s="105">
        <v>0</v>
      </c>
      <c r="BP199" s="105">
        <v>0</v>
      </c>
      <c r="BQ199" s="105">
        <v>0</v>
      </c>
      <c r="BR199" s="105">
        <v>0</v>
      </c>
      <c r="BS199" s="105">
        <v>0</v>
      </c>
      <c r="BT199" s="105">
        <v>0</v>
      </c>
      <c r="BU199" s="105">
        <v>0</v>
      </c>
      <c r="BV199" s="105">
        <v>0</v>
      </c>
      <c r="BW199" s="105">
        <v>0</v>
      </c>
      <c r="BX199" s="105">
        <v>0</v>
      </c>
      <c r="BY199" s="105">
        <v>0</v>
      </c>
      <c r="BZ199" s="139" t="str">
        <f t="shared" si="232"/>
        <v/>
      </c>
      <c r="CA199" s="139" t="str">
        <f t="shared" si="233"/>
        <v/>
      </c>
      <c r="CB199" s="140">
        <f t="shared" si="234"/>
        <v>0</v>
      </c>
      <c r="CC199" s="140">
        <f t="shared" si="210"/>
        <v>456</v>
      </c>
      <c r="CD199" s="140">
        <f t="shared" si="211"/>
        <v>2791</v>
      </c>
      <c r="CE199" s="141">
        <f t="shared" si="235"/>
        <v>1402</v>
      </c>
      <c r="CF199" s="141">
        <f t="shared" si="236"/>
        <v>50</v>
      </c>
      <c r="CG199" s="141">
        <f t="shared" si="237"/>
        <v>0</v>
      </c>
      <c r="CH199" s="141">
        <f t="shared" si="238"/>
        <v>0</v>
      </c>
      <c r="CI199" s="142">
        <f t="shared" si="212"/>
        <v>946</v>
      </c>
      <c r="CJ199" s="142">
        <f t="shared" si="213"/>
        <v>1142</v>
      </c>
      <c r="CK199" s="143">
        <f t="shared" si="214"/>
        <v>486</v>
      </c>
      <c r="CL199" s="105">
        <f t="shared" si="215"/>
        <v>467</v>
      </c>
      <c r="CM199" s="105">
        <f t="shared" si="216"/>
        <v>310</v>
      </c>
      <c r="CN199" s="105">
        <f t="shared" si="217"/>
        <v>139</v>
      </c>
      <c r="CO199" s="105">
        <f t="shared" si="218"/>
        <v>28</v>
      </c>
      <c r="CP199" s="105">
        <f t="shared" si="219"/>
        <v>22</v>
      </c>
      <c r="CQ199" s="105"/>
      <c r="CR199" s="105"/>
      <c r="CS199" s="105">
        <f t="shared" si="225"/>
        <v>0</v>
      </c>
      <c r="CT199" s="105">
        <f t="shared" si="227"/>
        <v>0</v>
      </c>
      <c r="CU199" s="105">
        <f t="shared" si="228"/>
        <v>0</v>
      </c>
      <c r="CV199" s="105">
        <f t="shared" si="229"/>
        <v>0</v>
      </c>
      <c r="CW199" s="139" t="str">
        <f t="shared" si="230"/>
        <v/>
      </c>
      <c r="CX199" s="139" t="str">
        <f t="shared" si="231"/>
        <v/>
      </c>
      <c r="CY199" s="131"/>
      <c r="CZ199" s="138" t="s">
        <v>1206</v>
      </c>
      <c r="DA199" s="138" t="s">
        <v>1206</v>
      </c>
      <c r="DB199" s="105">
        <v>3356</v>
      </c>
      <c r="DC199" s="105">
        <v>3048</v>
      </c>
      <c r="DD199" s="105">
        <v>5031</v>
      </c>
      <c r="DE199" s="105">
        <v>3808</v>
      </c>
      <c r="DF199" s="105">
        <v>2506</v>
      </c>
      <c r="DG199" s="105">
        <v>1859</v>
      </c>
      <c r="DH199" s="105">
        <v>3651</v>
      </c>
      <c r="DI199" s="105">
        <v>4450</v>
      </c>
      <c r="DJ199" s="105">
        <v>4014</v>
      </c>
      <c r="DK199" s="105">
        <v>4283</v>
      </c>
      <c r="DL199" s="105">
        <v>4503</v>
      </c>
      <c r="DM199" s="105">
        <v>4400</v>
      </c>
      <c r="DN199" s="105">
        <v>2745</v>
      </c>
      <c r="DO199" s="105">
        <v>1170</v>
      </c>
      <c r="DP199" s="105">
        <v>2698</v>
      </c>
      <c r="DQ199" s="105">
        <v>3002</v>
      </c>
      <c r="DR199" s="105">
        <v>4505</v>
      </c>
      <c r="DS199" s="105">
        <v>3294</v>
      </c>
      <c r="DT199" s="105"/>
      <c r="DU199" s="105">
        <v>288</v>
      </c>
      <c r="DV199" s="105">
        <v>225</v>
      </c>
      <c r="DW199" s="105">
        <v>120</v>
      </c>
      <c r="DX199" s="105">
        <v>123</v>
      </c>
      <c r="DY199" s="105">
        <v>269</v>
      </c>
      <c r="DZ199" s="105">
        <v>90</v>
      </c>
      <c r="EA199" s="105">
        <v>35</v>
      </c>
      <c r="EB199" s="105">
        <v>183</v>
      </c>
      <c r="EC199" s="105">
        <v>206</v>
      </c>
      <c r="ED199" s="105">
        <v>184</v>
      </c>
      <c r="EE199" s="105">
        <v>153</v>
      </c>
      <c r="EF199" s="105">
        <v>143</v>
      </c>
      <c r="EG199" s="105">
        <v>124</v>
      </c>
      <c r="EH199" s="105">
        <v>219</v>
      </c>
      <c r="EI199" s="105">
        <v>169</v>
      </c>
      <c r="EJ199" s="105">
        <v>165</v>
      </c>
      <c r="EK199" s="105">
        <v>163</v>
      </c>
      <c r="EL199" s="105"/>
      <c r="EM199" s="105"/>
      <c r="EN199" s="105"/>
      <c r="EO199" s="105"/>
      <c r="EP199" s="105"/>
      <c r="EQ199" s="105"/>
      <c r="ER199" s="105"/>
      <c r="ES199" s="105"/>
      <c r="ET199" s="105"/>
      <c r="EU199" s="105"/>
      <c r="EV199" s="105"/>
      <c r="EW199" s="105"/>
      <c r="EX199" s="105"/>
      <c r="EY199" s="105"/>
      <c r="EZ199" s="105"/>
      <c r="FA199" s="105"/>
      <c r="FB199" s="105"/>
      <c r="FC199" s="105"/>
      <c r="FD199" s="105"/>
      <c r="FE199" s="105"/>
      <c r="FF199" s="105"/>
      <c r="FG199" s="105"/>
      <c r="FH199" s="105"/>
      <c r="FI199" s="105"/>
      <c r="FJ199" s="105">
        <v>0</v>
      </c>
      <c r="FK199" s="105">
        <v>0</v>
      </c>
      <c r="FL199" s="105">
        <v>0</v>
      </c>
      <c r="FM199" s="105">
        <v>0</v>
      </c>
      <c r="FN199" s="105">
        <v>0</v>
      </c>
      <c r="FO199" s="105">
        <v>0</v>
      </c>
      <c r="FP199" s="105">
        <v>0</v>
      </c>
      <c r="FQ199" s="105">
        <v>0</v>
      </c>
      <c r="FR199" s="105">
        <v>0</v>
      </c>
      <c r="FS199" s="105">
        <v>0</v>
      </c>
      <c r="FT199" s="105">
        <v>0</v>
      </c>
      <c r="FU199" s="105">
        <v>0</v>
      </c>
      <c r="FV199" s="105">
        <v>0</v>
      </c>
      <c r="FW199" s="105">
        <v>0</v>
      </c>
      <c r="FX199" s="105">
        <v>0</v>
      </c>
      <c r="FY199" s="144" t="str">
        <f t="shared" si="239"/>
        <v/>
      </c>
      <c r="FZ199" s="144" t="str">
        <f t="shared" si="240"/>
        <v/>
      </c>
      <c r="GA199" s="140">
        <f t="shared" si="241"/>
        <v>44909</v>
      </c>
      <c r="GB199" s="140">
        <v>18439</v>
      </c>
      <c r="GC199" s="140">
        <v>1834</v>
      </c>
      <c r="GD199" s="141">
        <f t="shared" si="242"/>
        <v>0</v>
      </c>
      <c r="GE199" s="141">
        <f t="shared" si="243"/>
        <v>0</v>
      </c>
      <c r="GF199" s="141">
        <f t="shared" si="244"/>
        <v>0</v>
      </c>
      <c r="GG199" s="141">
        <f t="shared" si="245"/>
        <v>0</v>
      </c>
      <c r="GH199" s="142">
        <v>543</v>
      </c>
      <c r="GI199" s="142">
        <v>486</v>
      </c>
      <c r="GJ199" s="142">
        <v>497</v>
      </c>
      <c r="GK199" s="143">
        <v>0</v>
      </c>
      <c r="GL199" s="105">
        <v>0</v>
      </c>
      <c r="GM199" s="105">
        <v>0</v>
      </c>
      <c r="GN199" s="105">
        <v>0</v>
      </c>
      <c r="GO199" s="105" t="s">
        <v>956</v>
      </c>
      <c r="GP199" s="105" t="s">
        <v>956</v>
      </c>
      <c r="GQ199" s="105"/>
      <c r="GR199" s="105"/>
      <c r="GS199" s="105">
        <f t="shared" si="224"/>
        <v>0</v>
      </c>
      <c r="GT199" s="105">
        <f t="shared" si="247"/>
        <v>0</v>
      </c>
      <c r="GU199" s="105">
        <f t="shared" si="248"/>
        <v>0</v>
      </c>
      <c r="GV199" s="105">
        <f t="shared" si="246"/>
        <v>0</v>
      </c>
      <c r="GW199" s="139" t="str">
        <f t="shared" si="221"/>
        <v/>
      </c>
      <c r="GX199" s="139" t="str">
        <f t="shared" si="222"/>
        <v/>
      </c>
    </row>
    <row r="200" ht="15" spans="2:206">
      <c r="B200" s="138" t="s">
        <v>1046</v>
      </c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>
        <v>14</v>
      </c>
      <c r="AH200" s="105">
        <v>9</v>
      </c>
      <c r="AI200" s="105"/>
      <c r="AJ200" s="105">
        <v>11</v>
      </c>
      <c r="AK200" s="105">
        <v>85</v>
      </c>
      <c r="AL200" s="105">
        <v>5</v>
      </c>
      <c r="AM200" s="105">
        <v>21</v>
      </c>
      <c r="AN200" s="105"/>
      <c r="AO200" s="105">
        <v>15</v>
      </c>
      <c r="AP200" s="105">
        <v>2</v>
      </c>
      <c r="AQ200" s="105">
        <v>7</v>
      </c>
      <c r="AR200" s="105">
        <v>59</v>
      </c>
      <c r="AS200" s="105">
        <v>10</v>
      </c>
      <c r="AT200" s="105">
        <v>10</v>
      </c>
      <c r="AU200" s="105">
        <v>6</v>
      </c>
      <c r="AV200" s="105">
        <v>12</v>
      </c>
      <c r="AW200" s="105">
        <v>5</v>
      </c>
      <c r="AX200" s="105">
        <v>18</v>
      </c>
      <c r="AY200" s="105">
        <v>1</v>
      </c>
      <c r="AZ200" s="105"/>
      <c r="BA200" s="105">
        <v>7</v>
      </c>
      <c r="BB200" s="105">
        <v>8</v>
      </c>
      <c r="BC200" s="105">
        <v>4</v>
      </c>
      <c r="BD200" s="105">
        <v>6</v>
      </c>
      <c r="BE200" s="105"/>
      <c r="BF200" s="105"/>
      <c r="BG200" s="105"/>
      <c r="BH200" s="105"/>
      <c r="BI200" s="105"/>
      <c r="BJ200" s="105"/>
      <c r="BK200" s="105">
        <v>0</v>
      </c>
      <c r="BL200" s="105">
        <v>0</v>
      </c>
      <c r="BM200" s="105">
        <v>0</v>
      </c>
      <c r="BN200" s="105">
        <v>0</v>
      </c>
      <c r="BO200" s="105">
        <v>0</v>
      </c>
      <c r="BP200" s="105">
        <v>0</v>
      </c>
      <c r="BQ200" s="105">
        <v>0</v>
      </c>
      <c r="BR200" s="105">
        <v>0</v>
      </c>
      <c r="BS200" s="105">
        <v>0</v>
      </c>
      <c r="BT200" s="105">
        <v>0</v>
      </c>
      <c r="BU200" s="105">
        <v>0</v>
      </c>
      <c r="BV200" s="105">
        <v>0</v>
      </c>
      <c r="BW200" s="105">
        <v>0</v>
      </c>
      <c r="BX200" s="105">
        <v>0</v>
      </c>
      <c r="BY200" s="105">
        <v>0</v>
      </c>
      <c r="BZ200" s="139" t="str">
        <f t="shared" si="232"/>
        <v/>
      </c>
      <c r="CA200" s="139" t="str">
        <f t="shared" si="233"/>
        <v/>
      </c>
      <c r="CB200" s="140">
        <f t="shared" si="234"/>
        <v>0</v>
      </c>
      <c r="CC200" s="140">
        <f t="shared" si="210"/>
        <v>0</v>
      </c>
      <c r="CD200" s="140">
        <f t="shared" si="211"/>
        <v>124</v>
      </c>
      <c r="CE200" s="141">
        <f t="shared" si="235"/>
        <v>165</v>
      </c>
      <c r="CF200" s="141">
        <f t="shared" si="236"/>
        <v>26</v>
      </c>
      <c r="CG200" s="141">
        <f t="shared" si="237"/>
        <v>0</v>
      </c>
      <c r="CH200" s="141">
        <f t="shared" si="238"/>
        <v>0</v>
      </c>
      <c r="CI200" s="142">
        <f t="shared" si="212"/>
        <v>23</v>
      </c>
      <c r="CJ200" s="142">
        <f t="shared" si="213"/>
        <v>101</v>
      </c>
      <c r="CK200" s="143">
        <f t="shared" si="214"/>
        <v>36</v>
      </c>
      <c r="CL200" s="105">
        <f t="shared" si="215"/>
        <v>68</v>
      </c>
      <c r="CM200" s="105">
        <f t="shared" si="216"/>
        <v>26</v>
      </c>
      <c r="CN200" s="105">
        <f t="shared" si="217"/>
        <v>35</v>
      </c>
      <c r="CO200" s="105">
        <f t="shared" si="218"/>
        <v>8</v>
      </c>
      <c r="CP200" s="105">
        <f t="shared" si="219"/>
        <v>18</v>
      </c>
      <c r="CQ200" s="105"/>
      <c r="CR200" s="105"/>
      <c r="CS200" s="105">
        <f t="shared" si="225"/>
        <v>0</v>
      </c>
      <c r="CT200" s="105">
        <f t="shared" si="227"/>
        <v>0</v>
      </c>
      <c r="CU200" s="105">
        <f t="shared" si="228"/>
        <v>0</v>
      </c>
      <c r="CV200" s="105">
        <f t="shared" si="229"/>
        <v>0</v>
      </c>
      <c r="CW200" s="139" t="str">
        <f t="shared" si="230"/>
        <v/>
      </c>
      <c r="CX200" s="139" t="str">
        <f t="shared" si="231"/>
        <v/>
      </c>
      <c r="CY200" s="131"/>
      <c r="CZ200" s="138" t="s">
        <v>1207</v>
      </c>
      <c r="DA200" s="138" t="s">
        <v>1207</v>
      </c>
      <c r="DB200" s="105"/>
      <c r="DC200" s="105"/>
      <c r="DD200" s="105"/>
      <c r="DE200" s="105"/>
      <c r="DF200" s="105"/>
      <c r="DG200" s="105"/>
      <c r="DH200" s="105"/>
      <c r="DI200" s="105"/>
      <c r="DJ200" s="105">
        <v>2733</v>
      </c>
      <c r="DK200" s="105">
        <v>507</v>
      </c>
      <c r="DL200" s="105"/>
      <c r="DM200" s="105"/>
      <c r="DN200" s="105"/>
      <c r="DO200" s="105"/>
      <c r="DP200" s="105"/>
      <c r="DQ200" s="105">
        <v>1079</v>
      </c>
      <c r="DR200" s="105">
        <v>728</v>
      </c>
      <c r="DS200" s="105">
        <v>402</v>
      </c>
      <c r="DT200" s="105">
        <v>20</v>
      </c>
      <c r="DU200" s="105">
        <v>23</v>
      </c>
      <c r="DV200" s="105">
        <v>17</v>
      </c>
      <c r="DW200" s="105">
        <v>55</v>
      </c>
      <c r="DX200" s="105">
        <v>14</v>
      </c>
      <c r="DY200" s="105">
        <v>96</v>
      </c>
      <c r="DZ200" s="105">
        <v>24</v>
      </c>
      <c r="EA200" s="105"/>
      <c r="EB200" s="105">
        <v>5</v>
      </c>
      <c r="EC200" s="105">
        <v>6</v>
      </c>
      <c r="ED200" s="105">
        <v>2</v>
      </c>
      <c r="EE200" s="105">
        <v>5</v>
      </c>
      <c r="EF200" s="105">
        <v>16</v>
      </c>
      <c r="EG200" s="105"/>
      <c r="EH200" s="105">
        <v>7</v>
      </c>
      <c r="EI200" s="105"/>
      <c r="EJ200" s="105"/>
      <c r="EK200" s="105"/>
      <c r="EL200" s="105">
        <v>6</v>
      </c>
      <c r="EM200" s="105">
        <v>22</v>
      </c>
      <c r="EN200" s="105"/>
      <c r="EO200" s="105"/>
      <c r="EP200" s="105"/>
      <c r="EQ200" s="105"/>
      <c r="ER200" s="105"/>
      <c r="ES200" s="105"/>
      <c r="ET200" s="105"/>
      <c r="EU200" s="105"/>
      <c r="EV200" s="105"/>
      <c r="EW200" s="105"/>
      <c r="EX200" s="105"/>
      <c r="EY200" s="105"/>
      <c r="EZ200" s="105"/>
      <c r="FA200" s="105"/>
      <c r="FB200" s="105"/>
      <c r="FC200" s="105"/>
      <c r="FD200" s="105"/>
      <c r="FE200" s="105"/>
      <c r="FF200" s="105"/>
      <c r="FG200" s="105"/>
      <c r="FH200" s="105"/>
      <c r="FI200" s="105"/>
      <c r="FJ200" s="105">
        <v>0</v>
      </c>
      <c r="FK200" s="105">
        <v>0</v>
      </c>
      <c r="FL200" s="105">
        <v>0</v>
      </c>
      <c r="FM200" s="105">
        <v>0</v>
      </c>
      <c r="FN200" s="105">
        <v>0</v>
      </c>
      <c r="FO200" s="105">
        <v>0</v>
      </c>
      <c r="FP200" s="105">
        <v>0</v>
      </c>
      <c r="FQ200" s="105">
        <v>0</v>
      </c>
      <c r="FR200" s="105">
        <v>0</v>
      </c>
      <c r="FS200" s="105">
        <v>0</v>
      </c>
      <c r="FT200" s="105">
        <v>0</v>
      </c>
      <c r="FU200" s="105">
        <v>0</v>
      </c>
      <c r="FV200" s="105">
        <v>0</v>
      </c>
      <c r="FW200" s="105">
        <v>0</v>
      </c>
      <c r="FX200" s="105">
        <v>0</v>
      </c>
      <c r="FY200" s="144" t="str">
        <f t="shared" si="239"/>
        <v/>
      </c>
      <c r="FZ200" s="144" t="str">
        <f t="shared" si="240"/>
        <v/>
      </c>
      <c r="GA200" s="140">
        <f t="shared" si="241"/>
        <v>3240</v>
      </c>
      <c r="GB200" s="140">
        <v>2434</v>
      </c>
      <c r="GC200" s="140">
        <v>65</v>
      </c>
      <c r="GD200" s="141">
        <f t="shared" si="242"/>
        <v>28</v>
      </c>
      <c r="GE200" s="141">
        <f t="shared" si="243"/>
        <v>0</v>
      </c>
      <c r="GF200" s="141">
        <f t="shared" si="244"/>
        <v>0</v>
      </c>
      <c r="GG200" s="141">
        <f t="shared" si="245"/>
        <v>0</v>
      </c>
      <c r="GH200" s="142">
        <v>13</v>
      </c>
      <c r="GI200" s="142">
        <v>23</v>
      </c>
      <c r="GJ200" s="142">
        <v>0</v>
      </c>
      <c r="GK200" s="143">
        <v>28</v>
      </c>
      <c r="GL200" s="105">
        <v>0</v>
      </c>
      <c r="GM200" s="105">
        <v>0</v>
      </c>
      <c r="GN200" s="105">
        <v>0</v>
      </c>
      <c r="GO200" s="105" t="s">
        <v>956</v>
      </c>
      <c r="GP200" s="105" t="s">
        <v>956</v>
      </c>
      <c r="GQ200" s="105"/>
      <c r="GR200" s="105"/>
      <c r="GS200" s="105">
        <f t="shared" ref="GS200:GS231" si="249">SUM(FJ200:FL200)</f>
        <v>0</v>
      </c>
      <c r="GT200" s="105">
        <f t="shared" si="247"/>
        <v>0</v>
      </c>
      <c r="GU200" s="105">
        <f t="shared" si="248"/>
        <v>0</v>
      </c>
      <c r="GV200" s="105">
        <f t="shared" si="246"/>
        <v>0</v>
      </c>
      <c r="GW200" s="139" t="str">
        <f t="shared" si="221"/>
        <v/>
      </c>
      <c r="GX200" s="139" t="str">
        <f t="shared" si="222"/>
        <v/>
      </c>
    </row>
    <row r="201" ht="15" spans="2:206">
      <c r="B201" s="138" t="s">
        <v>1048</v>
      </c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>
        <v>36</v>
      </c>
      <c r="AH201" s="105">
        <v>24</v>
      </c>
      <c r="AI201" s="105">
        <v>28</v>
      </c>
      <c r="AJ201" s="105">
        <v>33</v>
      </c>
      <c r="AK201" s="105">
        <v>52</v>
      </c>
      <c r="AL201" s="105">
        <v>78</v>
      </c>
      <c r="AM201" s="105">
        <v>45</v>
      </c>
      <c r="AN201" s="105"/>
      <c r="AO201" s="105">
        <v>12</v>
      </c>
      <c r="AP201" s="105">
        <v>53</v>
      </c>
      <c r="AQ201" s="105">
        <v>34</v>
      </c>
      <c r="AR201" s="105"/>
      <c r="AS201" s="105">
        <v>13</v>
      </c>
      <c r="AT201" s="105"/>
      <c r="AU201" s="105">
        <v>14</v>
      </c>
      <c r="AV201" s="105">
        <v>38</v>
      </c>
      <c r="AW201" s="105">
        <v>42</v>
      </c>
      <c r="AX201" s="105">
        <v>44</v>
      </c>
      <c r="AY201" s="105">
        <v>10</v>
      </c>
      <c r="AZ201" s="105">
        <v>2</v>
      </c>
      <c r="BA201" s="105"/>
      <c r="BB201" s="105">
        <v>22</v>
      </c>
      <c r="BC201" s="105">
        <v>1</v>
      </c>
      <c r="BD201" s="105">
        <v>1</v>
      </c>
      <c r="BE201" s="105"/>
      <c r="BF201" s="105"/>
      <c r="BG201" s="105"/>
      <c r="BH201" s="105"/>
      <c r="BI201" s="105"/>
      <c r="BJ201" s="105"/>
      <c r="BK201" s="105">
        <v>0</v>
      </c>
      <c r="BL201" s="105">
        <v>0</v>
      </c>
      <c r="BM201" s="105">
        <v>0</v>
      </c>
      <c r="BN201" s="105">
        <v>0</v>
      </c>
      <c r="BO201" s="105">
        <v>0</v>
      </c>
      <c r="BP201" s="105">
        <v>0</v>
      </c>
      <c r="BQ201" s="105">
        <v>0</v>
      </c>
      <c r="BR201" s="105">
        <v>5</v>
      </c>
      <c r="BS201" s="105">
        <v>5</v>
      </c>
      <c r="BT201" s="105">
        <v>0</v>
      </c>
      <c r="BU201" s="105">
        <v>0</v>
      </c>
      <c r="BV201" s="105">
        <v>0</v>
      </c>
      <c r="BW201" s="105">
        <v>0</v>
      </c>
      <c r="BX201" s="105">
        <v>0</v>
      </c>
      <c r="BY201" s="105">
        <v>0</v>
      </c>
      <c r="BZ201" s="139" t="str">
        <f t="shared" si="232"/>
        <v/>
      </c>
      <c r="CA201" s="139" t="str">
        <f t="shared" si="233"/>
        <v/>
      </c>
      <c r="CB201" s="140">
        <f t="shared" si="234"/>
        <v>0</v>
      </c>
      <c r="CC201" s="140">
        <f t="shared" si="210"/>
        <v>0</v>
      </c>
      <c r="CD201" s="140">
        <f t="shared" si="211"/>
        <v>251</v>
      </c>
      <c r="CE201" s="141">
        <f t="shared" si="235"/>
        <v>295</v>
      </c>
      <c r="CF201" s="141">
        <f t="shared" si="236"/>
        <v>36</v>
      </c>
      <c r="CG201" s="141">
        <f t="shared" si="237"/>
        <v>10</v>
      </c>
      <c r="CH201" s="141">
        <f t="shared" si="238"/>
        <v>0</v>
      </c>
      <c r="CI201" s="142">
        <f t="shared" si="212"/>
        <v>88</v>
      </c>
      <c r="CJ201" s="142">
        <f t="shared" si="213"/>
        <v>163</v>
      </c>
      <c r="CK201" s="143">
        <f t="shared" si="214"/>
        <v>57</v>
      </c>
      <c r="CL201" s="105">
        <f t="shared" si="215"/>
        <v>87</v>
      </c>
      <c r="CM201" s="105">
        <f t="shared" si="216"/>
        <v>27</v>
      </c>
      <c r="CN201" s="105">
        <f t="shared" si="217"/>
        <v>124</v>
      </c>
      <c r="CO201" s="105">
        <f t="shared" si="218"/>
        <v>12</v>
      </c>
      <c r="CP201" s="105">
        <f t="shared" si="219"/>
        <v>24</v>
      </c>
      <c r="CQ201" s="105"/>
      <c r="CR201" s="105"/>
      <c r="CS201" s="105">
        <f t="shared" si="225"/>
        <v>0</v>
      </c>
      <c r="CT201" s="105">
        <f t="shared" si="227"/>
        <v>0</v>
      </c>
      <c r="CU201" s="105">
        <f t="shared" si="228"/>
        <v>10</v>
      </c>
      <c r="CV201" s="105">
        <f t="shared" si="229"/>
        <v>0</v>
      </c>
      <c r="CW201" s="139" t="str">
        <f t="shared" si="230"/>
        <v/>
      </c>
      <c r="CX201" s="139" t="str">
        <f t="shared" si="231"/>
        <v/>
      </c>
      <c r="CY201" s="131"/>
      <c r="CZ201" s="138" t="s">
        <v>1208</v>
      </c>
      <c r="DA201" s="138" t="s">
        <v>1208</v>
      </c>
      <c r="DB201" s="105"/>
      <c r="DC201" s="105"/>
      <c r="DD201" s="105"/>
      <c r="DE201" s="105"/>
      <c r="DF201" s="105"/>
      <c r="DG201" s="105"/>
      <c r="DH201" s="105"/>
      <c r="DI201" s="105"/>
      <c r="DJ201" s="105"/>
      <c r="DK201" s="105"/>
      <c r="DL201" s="105"/>
      <c r="DM201" s="105">
        <v>2557</v>
      </c>
      <c r="DN201" s="105"/>
      <c r="DO201" s="105">
        <v>287</v>
      </c>
      <c r="DP201" s="105">
        <v>662</v>
      </c>
      <c r="DQ201" s="105">
        <v>565</v>
      </c>
      <c r="DR201" s="105">
        <v>854</v>
      </c>
      <c r="DS201" s="105">
        <v>1518</v>
      </c>
      <c r="DT201" s="105">
        <v>1</v>
      </c>
      <c r="DU201" s="105"/>
      <c r="DV201" s="105">
        <v>1</v>
      </c>
      <c r="DW201" s="105">
        <v>4</v>
      </c>
      <c r="DX201" s="105">
        <v>1</v>
      </c>
      <c r="DY201" s="105">
        <v>3</v>
      </c>
      <c r="DZ201" s="105">
        <v>2</v>
      </c>
      <c r="EA201" s="105">
        <v>1</v>
      </c>
      <c r="EB201" s="105">
        <v>5</v>
      </c>
      <c r="EC201" s="105">
        <v>15</v>
      </c>
      <c r="ED201" s="105"/>
      <c r="EE201" s="105">
        <v>1</v>
      </c>
      <c r="EF201" s="105"/>
      <c r="EG201" s="105"/>
      <c r="EH201" s="105"/>
      <c r="EI201" s="105"/>
      <c r="EJ201" s="105"/>
      <c r="EK201" s="105"/>
      <c r="EL201" s="105"/>
      <c r="EM201" s="105">
        <v>15</v>
      </c>
      <c r="EN201" s="105"/>
      <c r="EO201" s="105"/>
      <c r="EP201" s="105"/>
      <c r="EQ201" s="105"/>
      <c r="ER201" s="105"/>
      <c r="ES201" s="105"/>
      <c r="ET201" s="105"/>
      <c r="EU201" s="105"/>
      <c r="EV201" s="105"/>
      <c r="EW201" s="105"/>
      <c r="EX201" s="105"/>
      <c r="EY201" s="105"/>
      <c r="EZ201" s="105"/>
      <c r="FA201" s="105"/>
      <c r="FB201" s="105"/>
      <c r="FC201" s="105"/>
      <c r="FD201" s="105"/>
      <c r="FE201" s="105"/>
      <c r="FF201" s="105"/>
      <c r="FG201" s="105"/>
      <c r="FH201" s="105"/>
      <c r="FI201" s="105"/>
      <c r="FJ201" s="105">
        <v>0</v>
      </c>
      <c r="FK201" s="105">
        <v>0</v>
      </c>
      <c r="FL201" s="105">
        <v>0</v>
      </c>
      <c r="FM201" s="105">
        <v>0</v>
      </c>
      <c r="FN201" s="105">
        <v>0</v>
      </c>
      <c r="FO201" s="105">
        <v>0</v>
      </c>
      <c r="FP201" s="105">
        <v>0</v>
      </c>
      <c r="FQ201" s="105">
        <v>0</v>
      </c>
      <c r="FR201" s="105">
        <v>0</v>
      </c>
      <c r="FS201" s="105">
        <v>0</v>
      </c>
      <c r="FT201" s="105">
        <v>0</v>
      </c>
      <c r="FU201" s="105">
        <v>0</v>
      </c>
      <c r="FV201" s="105">
        <v>0</v>
      </c>
      <c r="FW201" s="105">
        <v>0</v>
      </c>
      <c r="FX201" s="105">
        <v>0</v>
      </c>
      <c r="FY201" s="144" t="str">
        <f t="shared" si="239"/>
        <v/>
      </c>
      <c r="FZ201" s="144" t="str">
        <f t="shared" si="240"/>
        <v/>
      </c>
      <c r="GA201" s="140">
        <f t="shared" si="241"/>
        <v>2557</v>
      </c>
      <c r="GB201" s="140">
        <v>3896</v>
      </c>
      <c r="GC201" s="140">
        <v>24</v>
      </c>
      <c r="GD201" s="141">
        <f t="shared" si="242"/>
        <v>15</v>
      </c>
      <c r="GE201" s="141">
        <f t="shared" si="243"/>
        <v>0</v>
      </c>
      <c r="GF201" s="141">
        <f t="shared" si="244"/>
        <v>0</v>
      </c>
      <c r="GG201" s="141">
        <f t="shared" si="245"/>
        <v>0</v>
      </c>
      <c r="GH201" s="142">
        <v>16</v>
      </c>
      <c r="GI201" s="142">
        <v>0</v>
      </c>
      <c r="GJ201" s="142">
        <v>0</v>
      </c>
      <c r="GK201" s="143">
        <v>15</v>
      </c>
      <c r="GL201" s="105">
        <v>0</v>
      </c>
      <c r="GM201" s="105">
        <v>0</v>
      </c>
      <c r="GN201" s="105">
        <v>0</v>
      </c>
      <c r="GO201" s="105" t="s">
        <v>956</v>
      </c>
      <c r="GP201" s="105" t="s">
        <v>956</v>
      </c>
      <c r="GQ201" s="105"/>
      <c r="GR201" s="105"/>
      <c r="GS201" s="105">
        <f t="shared" si="249"/>
        <v>0</v>
      </c>
      <c r="GT201" s="105">
        <f t="shared" si="247"/>
        <v>0</v>
      </c>
      <c r="GU201" s="105">
        <f t="shared" si="248"/>
        <v>0</v>
      </c>
      <c r="GV201" s="105">
        <f t="shared" si="246"/>
        <v>0</v>
      </c>
      <c r="GW201" s="139" t="str">
        <f t="shared" si="221"/>
        <v/>
      </c>
      <c r="GX201" s="139" t="str">
        <f t="shared" si="222"/>
        <v/>
      </c>
    </row>
    <row r="202" ht="15" spans="2:206">
      <c r="B202" s="138" t="s">
        <v>1158</v>
      </c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>
        <v>1560</v>
      </c>
      <c r="AZ202" s="105">
        <v>1086</v>
      </c>
      <c r="BA202" s="105">
        <v>1325</v>
      </c>
      <c r="BB202" s="105">
        <v>1180</v>
      </c>
      <c r="BC202" s="105">
        <v>505</v>
      </c>
      <c r="BD202" s="105"/>
      <c r="BE202" s="105"/>
      <c r="BF202" s="105"/>
      <c r="BG202" s="105"/>
      <c r="BH202" s="105"/>
      <c r="BI202" s="105"/>
      <c r="BJ202" s="105"/>
      <c r="BK202" s="105">
        <v>0</v>
      </c>
      <c r="BL202" s="105">
        <v>0</v>
      </c>
      <c r="BM202" s="105">
        <v>0</v>
      </c>
      <c r="BN202" s="105"/>
      <c r="BO202" s="105"/>
      <c r="BP202" s="105">
        <v>0</v>
      </c>
      <c r="BQ202" s="105">
        <v>0</v>
      </c>
      <c r="BR202" s="105"/>
      <c r="BS202" s="105">
        <v>0</v>
      </c>
      <c r="BT202" s="105">
        <v>0</v>
      </c>
      <c r="BU202" s="105">
        <v>0</v>
      </c>
      <c r="BV202" s="105">
        <v>0</v>
      </c>
      <c r="BW202" s="105">
        <v>0</v>
      </c>
      <c r="BX202" s="105">
        <v>0</v>
      </c>
      <c r="BY202" s="105">
        <v>0</v>
      </c>
      <c r="BZ202" s="139" t="str">
        <f t="shared" si="232"/>
        <v/>
      </c>
      <c r="CA202" s="139" t="str">
        <f t="shared" si="233"/>
        <v/>
      </c>
      <c r="CB202" s="140">
        <f t="shared" si="234"/>
        <v>0</v>
      </c>
      <c r="CC202" s="140">
        <f t="shared" si="210"/>
        <v>0</v>
      </c>
      <c r="CD202" s="140">
        <f t="shared" si="211"/>
        <v>0</v>
      </c>
      <c r="CE202" s="141">
        <f t="shared" si="235"/>
        <v>0</v>
      </c>
      <c r="CF202" s="141">
        <f t="shared" si="236"/>
        <v>5656</v>
      </c>
      <c r="CG202" s="141">
        <f t="shared" si="237"/>
        <v>0</v>
      </c>
      <c r="CH202" s="141">
        <f t="shared" si="238"/>
        <v>0</v>
      </c>
      <c r="CI202" s="142">
        <f t="shared" si="212"/>
        <v>0</v>
      </c>
      <c r="CJ202" s="142">
        <f t="shared" si="213"/>
        <v>0</v>
      </c>
      <c r="CK202" s="143">
        <f t="shared" si="214"/>
        <v>0</v>
      </c>
      <c r="CL202" s="105">
        <f t="shared" si="215"/>
        <v>0</v>
      </c>
      <c r="CM202" s="105">
        <f t="shared" si="216"/>
        <v>0</v>
      </c>
      <c r="CN202" s="105">
        <f t="shared" si="217"/>
        <v>0</v>
      </c>
      <c r="CO202" s="105">
        <f t="shared" si="218"/>
        <v>3971</v>
      </c>
      <c r="CP202" s="105">
        <f t="shared" si="219"/>
        <v>1685</v>
      </c>
      <c r="CQ202" s="105"/>
      <c r="CR202" s="105"/>
      <c r="CS202" s="105">
        <f t="shared" si="225"/>
        <v>0</v>
      </c>
      <c r="CT202" s="105">
        <f t="shared" si="227"/>
        <v>0</v>
      </c>
      <c r="CU202" s="105">
        <f t="shared" si="228"/>
        <v>0</v>
      </c>
      <c r="CV202" s="105">
        <f t="shared" si="229"/>
        <v>0</v>
      </c>
      <c r="CW202" s="139" t="str">
        <f t="shared" si="230"/>
        <v/>
      </c>
      <c r="CX202" s="139" t="str">
        <f t="shared" si="231"/>
        <v/>
      </c>
      <c r="CY202" s="131"/>
      <c r="CZ202" s="138" t="s">
        <v>1209</v>
      </c>
      <c r="DA202" s="138" t="s">
        <v>1209</v>
      </c>
      <c r="DB202" s="105"/>
      <c r="DC202" s="105"/>
      <c r="DD202" s="105"/>
      <c r="DE202" s="105"/>
      <c r="DF202" s="105"/>
      <c r="DG202" s="105"/>
      <c r="DH202" s="105"/>
      <c r="DI202" s="105"/>
      <c r="DJ202" s="105"/>
      <c r="DK202" s="105"/>
      <c r="DL202" s="105"/>
      <c r="DM202" s="105">
        <v>1532</v>
      </c>
      <c r="DN202" s="105">
        <v>1300</v>
      </c>
      <c r="DO202" s="105">
        <v>229</v>
      </c>
      <c r="DP202" s="105">
        <v>384</v>
      </c>
      <c r="DQ202" s="105">
        <v>53</v>
      </c>
      <c r="DR202" s="105">
        <v>278</v>
      </c>
      <c r="DS202" s="105">
        <v>380</v>
      </c>
      <c r="DT202" s="105"/>
      <c r="DU202" s="105">
        <v>4</v>
      </c>
      <c r="DV202" s="105">
        <v>18</v>
      </c>
      <c r="DW202" s="105">
        <v>16</v>
      </c>
      <c r="DX202" s="105">
        <v>158</v>
      </c>
      <c r="DY202" s="105">
        <v>39</v>
      </c>
      <c r="DZ202" s="105">
        <v>16</v>
      </c>
      <c r="EA202" s="105">
        <v>4</v>
      </c>
      <c r="EB202" s="105">
        <v>9</v>
      </c>
      <c r="EC202" s="105">
        <v>132</v>
      </c>
      <c r="ED202" s="105">
        <v>113</v>
      </c>
      <c r="EE202" s="105">
        <v>92</v>
      </c>
      <c r="EF202" s="105">
        <v>86</v>
      </c>
      <c r="EG202" s="105">
        <v>119</v>
      </c>
      <c r="EH202" s="105">
        <v>85</v>
      </c>
      <c r="EI202" s="105">
        <v>149</v>
      </c>
      <c r="EJ202" s="105">
        <v>247</v>
      </c>
      <c r="EK202" s="105">
        <v>149</v>
      </c>
      <c r="EL202" s="105">
        <v>4</v>
      </c>
      <c r="EM202" s="105"/>
      <c r="EN202" s="105">
        <v>71</v>
      </c>
      <c r="EO202" s="105"/>
      <c r="EP202" s="105"/>
      <c r="EQ202" s="105"/>
      <c r="ER202" s="105"/>
      <c r="ES202" s="105"/>
      <c r="ET202" s="105"/>
      <c r="EU202" s="105"/>
      <c r="EV202" s="105"/>
      <c r="EW202" s="105"/>
      <c r="EX202" s="105"/>
      <c r="EY202" s="105"/>
      <c r="EZ202" s="105"/>
      <c r="FA202" s="105"/>
      <c r="FB202" s="105"/>
      <c r="FC202" s="105"/>
      <c r="FD202" s="105"/>
      <c r="FE202" s="105"/>
      <c r="FF202" s="105"/>
      <c r="FG202" s="105"/>
      <c r="FH202" s="105"/>
      <c r="FI202" s="105"/>
      <c r="FJ202" s="105">
        <v>0</v>
      </c>
      <c r="FK202" s="105">
        <v>0</v>
      </c>
      <c r="FL202" s="105">
        <v>0</v>
      </c>
      <c r="FM202" s="105">
        <v>0</v>
      </c>
      <c r="FN202" s="105">
        <v>0</v>
      </c>
      <c r="FO202" s="105">
        <v>0</v>
      </c>
      <c r="FP202" s="105">
        <v>0</v>
      </c>
      <c r="FQ202" s="105">
        <v>0</v>
      </c>
      <c r="FR202" s="105">
        <v>0</v>
      </c>
      <c r="FS202" s="105">
        <v>0</v>
      </c>
      <c r="FT202" s="105">
        <v>0</v>
      </c>
      <c r="FU202" s="105">
        <v>0</v>
      </c>
      <c r="FV202" s="105">
        <v>0</v>
      </c>
      <c r="FW202" s="105">
        <v>0</v>
      </c>
      <c r="FX202" s="105">
        <v>0</v>
      </c>
      <c r="FY202" s="144" t="str">
        <f t="shared" si="239"/>
        <v/>
      </c>
      <c r="FZ202" s="144" t="str">
        <f t="shared" si="240"/>
        <v/>
      </c>
      <c r="GA202" s="140">
        <f t="shared" si="241"/>
        <v>1532</v>
      </c>
      <c r="GB202" s="140">
        <v>2859</v>
      </c>
      <c r="GC202" s="140">
        <v>1201</v>
      </c>
      <c r="GD202" s="141">
        <f t="shared" si="242"/>
        <v>75</v>
      </c>
      <c r="GE202" s="141">
        <f t="shared" si="243"/>
        <v>0</v>
      </c>
      <c r="GF202" s="141">
        <f t="shared" si="244"/>
        <v>0</v>
      </c>
      <c r="GG202" s="141">
        <f t="shared" si="245"/>
        <v>0</v>
      </c>
      <c r="GH202" s="142">
        <v>337</v>
      </c>
      <c r="GI202" s="142">
        <v>290</v>
      </c>
      <c r="GJ202" s="142">
        <v>545</v>
      </c>
      <c r="GK202" s="143">
        <v>75</v>
      </c>
      <c r="GL202" s="105">
        <v>0</v>
      </c>
      <c r="GM202" s="105">
        <v>0</v>
      </c>
      <c r="GN202" s="105">
        <v>0</v>
      </c>
      <c r="GO202" s="105" t="s">
        <v>956</v>
      </c>
      <c r="GP202" s="105" t="s">
        <v>956</v>
      </c>
      <c r="GQ202" s="105"/>
      <c r="GR202" s="105"/>
      <c r="GS202" s="105">
        <f t="shared" si="249"/>
        <v>0</v>
      </c>
      <c r="GT202" s="105">
        <f t="shared" si="247"/>
        <v>0</v>
      </c>
      <c r="GU202" s="105">
        <f t="shared" si="248"/>
        <v>0</v>
      </c>
      <c r="GV202" s="105">
        <f t="shared" si="246"/>
        <v>0</v>
      </c>
      <c r="GW202" s="139" t="str">
        <f t="shared" si="221"/>
        <v/>
      </c>
      <c r="GX202" s="139" t="str">
        <f t="shared" si="222"/>
        <v/>
      </c>
    </row>
    <row r="203" ht="15" spans="2:206">
      <c r="B203" s="145" t="s">
        <v>1149</v>
      </c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>
        <v>28</v>
      </c>
      <c r="BC203" s="105">
        <v>63</v>
      </c>
      <c r="BD203" s="105">
        <v>125</v>
      </c>
      <c r="BE203" s="105">
        <v>792</v>
      </c>
      <c r="BF203" s="105"/>
      <c r="BG203" s="105"/>
      <c r="BH203" s="105"/>
      <c r="BI203" s="105"/>
      <c r="BJ203" s="105"/>
      <c r="BK203" s="105"/>
      <c r="BL203" s="105"/>
      <c r="BM203" s="105"/>
      <c r="BN203" s="105"/>
      <c r="BO203" s="105"/>
      <c r="BP203" s="105"/>
      <c r="BQ203" s="105"/>
      <c r="BR203" s="105"/>
      <c r="BS203" s="105"/>
      <c r="BT203" s="105">
        <v>0</v>
      </c>
      <c r="BU203" s="105">
        <v>0</v>
      </c>
      <c r="BV203" s="105">
        <v>0</v>
      </c>
      <c r="BW203" s="105">
        <v>0</v>
      </c>
      <c r="BX203" s="105" t="e">
        <v>#N/A</v>
      </c>
      <c r="BY203" s="105"/>
      <c r="BZ203" s="139" t="str">
        <f t="shared" si="232"/>
        <v/>
      </c>
      <c r="CA203" s="139" t="str">
        <f t="shared" si="233"/>
        <v/>
      </c>
      <c r="CB203" s="140">
        <f t="shared" si="234"/>
        <v>0</v>
      </c>
      <c r="CC203" s="140">
        <f t="shared" si="210"/>
        <v>0</v>
      </c>
      <c r="CD203" s="140">
        <f t="shared" si="211"/>
        <v>0</v>
      </c>
      <c r="CE203" s="141">
        <f t="shared" si="235"/>
        <v>0</v>
      </c>
      <c r="CF203" s="141">
        <f t="shared" si="236"/>
        <v>1008</v>
      </c>
      <c r="CG203" s="141">
        <f t="shared" si="237"/>
        <v>0</v>
      </c>
      <c r="CH203" s="141" t="e">
        <f t="shared" si="238"/>
        <v>#N/A</v>
      </c>
      <c r="CI203" s="142">
        <f t="shared" si="212"/>
        <v>0</v>
      </c>
      <c r="CJ203" s="142">
        <f t="shared" si="213"/>
        <v>0</v>
      </c>
      <c r="CK203" s="143">
        <f t="shared" si="214"/>
        <v>0</v>
      </c>
      <c r="CL203" s="105">
        <f t="shared" si="215"/>
        <v>0</v>
      </c>
      <c r="CM203" s="105">
        <f t="shared" si="216"/>
        <v>0</v>
      </c>
      <c r="CN203" s="105">
        <f t="shared" si="217"/>
        <v>0</v>
      </c>
      <c r="CO203" s="105" t="str">
        <f t="shared" si="218"/>
        <v/>
      </c>
      <c r="CP203" s="105">
        <f t="shared" si="219"/>
        <v>216</v>
      </c>
      <c r="CQ203" s="105">
        <f>SUM(BE203:BG203)</f>
        <v>792</v>
      </c>
      <c r="CR203" s="105"/>
      <c r="CS203" s="105"/>
      <c r="CT203" s="105">
        <f t="shared" si="227"/>
        <v>0</v>
      </c>
      <c r="CU203" s="105">
        <f t="shared" si="228"/>
        <v>0</v>
      </c>
      <c r="CV203" s="105">
        <f t="shared" si="229"/>
        <v>0</v>
      </c>
      <c r="CW203" s="139" t="str">
        <f t="shared" si="230"/>
        <v/>
      </c>
      <c r="CX203" s="139" t="str">
        <f t="shared" si="231"/>
        <v/>
      </c>
      <c r="CY203" s="131"/>
      <c r="CZ203" s="138" t="s">
        <v>1210</v>
      </c>
      <c r="DA203" s="138" t="s">
        <v>1210</v>
      </c>
      <c r="DB203" s="105"/>
      <c r="DC203" s="105"/>
      <c r="DD203" s="105"/>
      <c r="DE203" s="105"/>
      <c r="DF203" s="105"/>
      <c r="DG203" s="105"/>
      <c r="DH203" s="105"/>
      <c r="DI203" s="105"/>
      <c r="DJ203" s="105"/>
      <c r="DK203" s="105"/>
      <c r="DL203" s="105"/>
      <c r="DM203" s="105"/>
      <c r="DN203" s="105"/>
      <c r="DO203" s="105"/>
      <c r="DP203" s="105"/>
      <c r="DQ203" s="105">
        <v>325</v>
      </c>
      <c r="DR203" s="105">
        <v>251</v>
      </c>
      <c r="DS203" s="105">
        <v>3156</v>
      </c>
      <c r="DT203" s="105">
        <v>215</v>
      </c>
      <c r="DU203" s="105">
        <v>58</v>
      </c>
      <c r="DV203" s="105">
        <v>91</v>
      </c>
      <c r="DW203" s="105">
        <v>85</v>
      </c>
      <c r="DX203" s="105">
        <v>401</v>
      </c>
      <c r="DY203" s="105">
        <v>93</v>
      </c>
      <c r="DZ203" s="105"/>
      <c r="EA203" s="105"/>
      <c r="EB203" s="105">
        <v>172</v>
      </c>
      <c r="EC203" s="105">
        <v>285</v>
      </c>
      <c r="ED203" s="105">
        <v>82</v>
      </c>
      <c r="EE203" s="105">
        <v>42</v>
      </c>
      <c r="EF203" s="105">
        <v>87</v>
      </c>
      <c r="EG203" s="105">
        <v>14</v>
      </c>
      <c r="EH203" s="105">
        <v>11</v>
      </c>
      <c r="EI203" s="105">
        <v>30</v>
      </c>
      <c r="EJ203" s="105">
        <v>50</v>
      </c>
      <c r="EK203" s="105">
        <v>16</v>
      </c>
      <c r="EL203" s="105">
        <v>4</v>
      </c>
      <c r="EM203" s="105">
        <v>1</v>
      </c>
      <c r="EN203" s="105"/>
      <c r="EO203" s="105"/>
      <c r="EP203" s="105"/>
      <c r="EQ203" s="105"/>
      <c r="ER203" s="105"/>
      <c r="ES203" s="105"/>
      <c r="ET203" s="105"/>
      <c r="EU203" s="105"/>
      <c r="EV203" s="105"/>
      <c r="EW203" s="105"/>
      <c r="EX203" s="105"/>
      <c r="EY203" s="105"/>
      <c r="EZ203" s="105"/>
      <c r="FA203" s="105"/>
      <c r="FB203" s="105"/>
      <c r="FC203" s="105"/>
      <c r="FD203" s="105"/>
      <c r="FE203" s="105"/>
      <c r="FF203" s="105"/>
      <c r="FG203" s="105"/>
      <c r="FH203" s="105"/>
      <c r="FI203" s="105"/>
      <c r="FJ203" s="105">
        <v>0</v>
      </c>
      <c r="FK203" s="105">
        <v>0</v>
      </c>
      <c r="FL203" s="105">
        <v>0</v>
      </c>
      <c r="FM203" s="105">
        <v>0</v>
      </c>
      <c r="FN203" s="105">
        <v>0</v>
      </c>
      <c r="FO203" s="105">
        <v>0</v>
      </c>
      <c r="FP203" s="105">
        <v>0</v>
      </c>
      <c r="FQ203" s="105">
        <v>0</v>
      </c>
      <c r="FR203" s="105">
        <v>0</v>
      </c>
      <c r="FS203" s="105">
        <v>0</v>
      </c>
      <c r="FT203" s="105">
        <v>0</v>
      </c>
      <c r="FU203" s="105">
        <v>0</v>
      </c>
      <c r="FV203" s="105">
        <v>0</v>
      </c>
      <c r="FW203" s="105">
        <v>0</v>
      </c>
      <c r="FX203" s="105">
        <v>0</v>
      </c>
      <c r="FY203" s="144" t="str">
        <f t="shared" si="239"/>
        <v/>
      </c>
      <c r="FZ203" s="144" t="str">
        <f t="shared" si="240"/>
        <v/>
      </c>
      <c r="GA203" s="140">
        <f t="shared" si="241"/>
        <v>0</v>
      </c>
      <c r="GB203" s="140">
        <v>4675</v>
      </c>
      <c r="GC203" s="140">
        <v>789</v>
      </c>
      <c r="GD203" s="141">
        <f t="shared" si="242"/>
        <v>5</v>
      </c>
      <c r="GE203" s="141">
        <f t="shared" si="243"/>
        <v>0</v>
      </c>
      <c r="GF203" s="141">
        <f t="shared" si="244"/>
        <v>0</v>
      </c>
      <c r="GG203" s="141">
        <f t="shared" si="245"/>
        <v>0</v>
      </c>
      <c r="GH203" s="142">
        <v>409</v>
      </c>
      <c r="GI203" s="142">
        <v>112</v>
      </c>
      <c r="GJ203" s="142">
        <v>96</v>
      </c>
      <c r="GK203" s="143">
        <v>5</v>
      </c>
      <c r="GL203" s="105">
        <v>0</v>
      </c>
      <c r="GM203" s="105">
        <v>0</v>
      </c>
      <c r="GN203" s="105">
        <v>0</v>
      </c>
      <c r="GO203" s="105" t="s">
        <v>956</v>
      </c>
      <c r="GP203" s="105" t="s">
        <v>956</v>
      </c>
      <c r="GQ203" s="105"/>
      <c r="GR203" s="105"/>
      <c r="GS203" s="105">
        <f t="shared" si="249"/>
        <v>0</v>
      </c>
      <c r="GT203" s="105">
        <f t="shared" si="247"/>
        <v>0</v>
      </c>
      <c r="GU203" s="105">
        <f t="shared" si="248"/>
        <v>0</v>
      </c>
      <c r="GV203" s="105">
        <f t="shared" si="246"/>
        <v>0</v>
      </c>
      <c r="GW203" s="139" t="str">
        <f t="shared" si="221"/>
        <v/>
      </c>
      <c r="GX203" s="139" t="str">
        <f t="shared" si="222"/>
        <v/>
      </c>
    </row>
    <row r="204" ht="15" spans="2:206">
      <c r="B204" s="138" t="s">
        <v>1159</v>
      </c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>
        <v>156</v>
      </c>
      <c r="AA204" s="105">
        <v>50</v>
      </c>
      <c r="AB204" s="105">
        <v>12</v>
      </c>
      <c r="AC204" s="105">
        <v>109</v>
      </c>
      <c r="AD204" s="105">
        <v>149</v>
      </c>
      <c r="AE204" s="105">
        <v>176</v>
      </c>
      <c r="AF204" s="105">
        <v>302</v>
      </c>
      <c r="AG204" s="105">
        <v>196</v>
      </c>
      <c r="AH204" s="105">
        <v>113</v>
      </c>
      <c r="AI204" s="105">
        <v>131</v>
      </c>
      <c r="AJ204" s="105">
        <v>146</v>
      </c>
      <c r="AK204" s="105">
        <v>61</v>
      </c>
      <c r="AL204" s="105">
        <v>324</v>
      </c>
      <c r="AM204" s="105">
        <v>30</v>
      </c>
      <c r="AN204" s="105">
        <v>15</v>
      </c>
      <c r="AO204" s="105">
        <v>34</v>
      </c>
      <c r="AP204" s="105">
        <v>65</v>
      </c>
      <c r="AQ204" s="105">
        <v>36</v>
      </c>
      <c r="AR204" s="105">
        <v>16</v>
      </c>
      <c r="AS204" s="105">
        <v>25</v>
      </c>
      <c r="AT204" s="105">
        <v>65</v>
      </c>
      <c r="AU204" s="105">
        <v>60</v>
      </c>
      <c r="AV204" s="105">
        <v>35</v>
      </c>
      <c r="AW204" s="105">
        <v>20</v>
      </c>
      <c r="AX204" s="105">
        <v>37</v>
      </c>
      <c r="AY204" s="105">
        <v>28</v>
      </c>
      <c r="AZ204" s="105">
        <v>13</v>
      </c>
      <c r="BA204" s="105">
        <v>12</v>
      </c>
      <c r="BB204" s="105">
        <v>10</v>
      </c>
      <c r="BC204" s="105">
        <v>6</v>
      </c>
      <c r="BD204" s="105"/>
      <c r="BE204" s="105"/>
      <c r="BF204" s="105"/>
      <c r="BG204" s="105"/>
      <c r="BH204" s="105"/>
      <c r="BI204" s="105"/>
      <c r="BJ204" s="105"/>
      <c r="BK204" s="105">
        <v>0</v>
      </c>
      <c r="BL204" s="105">
        <v>0</v>
      </c>
      <c r="BM204" s="105">
        <v>0</v>
      </c>
      <c r="BN204" s="105">
        <v>0</v>
      </c>
      <c r="BO204" s="105">
        <v>0</v>
      </c>
      <c r="BP204" s="105">
        <v>0</v>
      </c>
      <c r="BQ204" s="105">
        <v>0</v>
      </c>
      <c r="BR204" s="105">
        <v>0</v>
      </c>
      <c r="BS204" s="105">
        <v>0</v>
      </c>
      <c r="BT204" s="105">
        <v>0</v>
      </c>
      <c r="BU204" s="105">
        <v>0</v>
      </c>
      <c r="BV204" s="105">
        <v>0</v>
      </c>
      <c r="BW204" s="105">
        <v>0</v>
      </c>
      <c r="BX204" s="105">
        <v>0</v>
      </c>
      <c r="BY204" s="105">
        <v>0</v>
      </c>
      <c r="BZ204" s="139" t="str">
        <f t="shared" si="232"/>
        <v/>
      </c>
      <c r="CA204" s="139" t="str">
        <f t="shared" si="233"/>
        <v/>
      </c>
      <c r="CB204" s="140">
        <f t="shared" si="234"/>
        <v>0</v>
      </c>
      <c r="CC204" s="140">
        <f t="shared" si="210"/>
        <v>156</v>
      </c>
      <c r="CD204" s="140">
        <f t="shared" si="211"/>
        <v>1769</v>
      </c>
      <c r="CE204" s="141">
        <f t="shared" si="235"/>
        <v>438</v>
      </c>
      <c r="CF204" s="141">
        <f t="shared" si="236"/>
        <v>69</v>
      </c>
      <c r="CG204" s="141">
        <f t="shared" si="237"/>
        <v>0</v>
      </c>
      <c r="CH204" s="141">
        <f t="shared" si="238"/>
        <v>0</v>
      </c>
      <c r="CI204" s="142">
        <f t="shared" si="212"/>
        <v>440</v>
      </c>
      <c r="CJ204" s="142">
        <f t="shared" si="213"/>
        <v>531</v>
      </c>
      <c r="CK204" s="143">
        <f t="shared" si="214"/>
        <v>79</v>
      </c>
      <c r="CL204" s="105">
        <f t="shared" si="215"/>
        <v>117</v>
      </c>
      <c r="CM204" s="105">
        <f t="shared" si="216"/>
        <v>150</v>
      </c>
      <c r="CN204" s="105">
        <f t="shared" si="217"/>
        <v>92</v>
      </c>
      <c r="CO204" s="105">
        <f t="shared" si="218"/>
        <v>53</v>
      </c>
      <c r="CP204" s="105">
        <f t="shared" si="219"/>
        <v>16</v>
      </c>
      <c r="CQ204" s="105"/>
      <c r="CR204" s="105"/>
      <c r="CS204" s="105">
        <f t="shared" ref="CS204:CS235" si="250">SUM(BK204:BM204)</f>
        <v>0</v>
      </c>
      <c r="CT204" s="105">
        <f t="shared" si="227"/>
        <v>0</v>
      </c>
      <c r="CU204" s="105">
        <f t="shared" si="228"/>
        <v>0</v>
      </c>
      <c r="CV204" s="105">
        <f t="shared" si="229"/>
        <v>0</v>
      </c>
      <c r="CW204" s="139" t="str">
        <f t="shared" si="230"/>
        <v/>
      </c>
      <c r="CX204" s="139" t="str">
        <f t="shared" si="231"/>
        <v/>
      </c>
      <c r="CY204" s="131"/>
      <c r="CZ204" s="138" t="s">
        <v>1211</v>
      </c>
      <c r="DA204" s="138" t="s">
        <v>1211</v>
      </c>
      <c r="DB204" s="105"/>
      <c r="DC204" s="105"/>
      <c r="DD204" s="105"/>
      <c r="DE204" s="105"/>
      <c r="DF204" s="105"/>
      <c r="DG204" s="105"/>
      <c r="DH204" s="105"/>
      <c r="DI204" s="105"/>
      <c r="DJ204" s="105"/>
      <c r="DK204" s="105"/>
      <c r="DL204" s="105"/>
      <c r="DM204" s="105">
        <v>1814</v>
      </c>
      <c r="DN204" s="105">
        <v>2</v>
      </c>
      <c r="DO204" s="105"/>
      <c r="DP204" s="105"/>
      <c r="DQ204" s="105"/>
      <c r="DR204" s="105"/>
      <c r="DS204" s="105"/>
      <c r="DT204" s="105"/>
      <c r="DU204" s="105"/>
      <c r="DV204" s="105"/>
      <c r="DW204" s="105"/>
      <c r="DX204" s="105"/>
      <c r="DY204" s="105"/>
      <c r="DZ204" s="105"/>
      <c r="EA204" s="105"/>
      <c r="EB204" s="105"/>
      <c r="EC204" s="105"/>
      <c r="ED204" s="105"/>
      <c r="EE204" s="105"/>
      <c r="EF204" s="105"/>
      <c r="EG204" s="105"/>
      <c r="EH204" s="105"/>
      <c r="EI204" s="105"/>
      <c r="EJ204" s="105"/>
      <c r="EK204" s="105"/>
      <c r="EL204" s="105"/>
      <c r="EM204" s="105"/>
      <c r="EN204" s="105"/>
      <c r="EO204" s="105"/>
      <c r="EP204" s="105"/>
      <c r="EQ204" s="105"/>
      <c r="ER204" s="105"/>
      <c r="ES204" s="105"/>
      <c r="ET204" s="105"/>
      <c r="EU204" s="105"/>
      <c r="EV204" s="105"/>
      <c r="EW204" s="105"/>
      <c r="EX204" s="105"/>
      <c r="EY204" s="105"/>
      <c r="EZ204" s="105"/>
      <c r="FA204" s="105"/>
      <c r="FB204" s="105"/>
      <c r="FC204" s="105"/>
      <c r="FD204" s="105"/>
      <c r="FE204" s="105"/>
      <c r="FF204" s="105"/>
      <c r="FG204" s="105"/>
      <c r="FH204" s="105"/>
      <c r="FI204" s="105"/>
      <c r="FJ204" s="105">
        <v>0</v>
      </c>
      <c r="FK204" s="105">
        <v>0</v>
      </c>
      <c r="FL204" s="105">
        <v>0</v>
      </c>
      <c r="FM204" s="105">
        <v>0</v>
      </c>
      <c r="FN204" s="105">
        <v>0</v>
      </c>
      <c r="FO204" s="105">
        <v>0</v>
      </c>
      <c r="FP204" s="105">
        <v>0</v>
      </c>
      <c r="FQ204" s="105">
        <v>0</v>
      </c>
      <c r="FR204" s="105">
        <v>0</v>
      </c>
      <c r="FS204" s="105">
        <v>0</v>
      </c>
      <c r="FT204" s="105">
        <v>0</v>
      </c>
      <c r="FU204" s="105">
        <v>0</v>
      </c>
      <c r="FV204" s="105">
        <v>0</v>
      </c>
      <c r="FW204" s="105" t="e">
        <v>#N/A</v>
      </c>
      <c r="FX204" s="105">
        <v>0</v>
      </c>
      <c r="FY204" s="144" t="str">
        <f t="shared" si="239"/>
        <v/>
      </c>
      <c r="FZ204" s="144" t="str">
        <f t="shared" si="240"/>
        <v/>
      </c>
      <c r="GA204" s="140">
        <f t="shared" si="241"/>
        <v>1814</v>
      </c>
      <c r="GB204" s="140">
        <v>2</v>
      </c>
      <c r="GC204" s="140">
        <v>0</v>
      </c>
      <c r="GD204" s="141">
        <f t="shared" si="242"/>
        <v>0</v>
      </c>
      <c r="GE204" s="141">
        <f t="shared" si="243"/>
        <v>0</v>
      </c>
      <c r="GF204" s="141">
        <f t="shared" si="244"/>
        <v>0</v>
      </c>
      <c r="GG204" s="141" t="e">
        <f t="shared" si="245"/>
        <v>#N/A</v>
      </c>
      <c r="GH204" s="142">
        <v>0</v>
      </c>
      <c r="GI204" s="142">
        <v>0</v>
      </c>
      <c r="GJ204" s="142">
        <v>0</v>
      </c>
      <c r="GK204" s="143">
        <v>0</v>
      </c>
      <c r="GL204" s="105">
        <v>0</v>
      </c>
      <c r="GM204" s="105">
        <v>0</v>
      </c>
      <c r="GN204" s="105">
        <v>0</v>
      </c>
      <c r="GO204" s="105" t="s">
        <v>956</v>
      </c>
      <c r="GP204" s="105" t="s">
        <v>956</v>
      </c>
      <c r="GQ204" s="105"/>
      <c r="GR204" s="105"/>
      <c r="GS204" s="105">
        <f t="shared" si="249"/>
        <v>0</v>
      </c>
      <c r="GT204" s="105">
        <f t="shared" si="247"/>
        <v>0</v>
      </c>
      <c r="GU204" s="105">
        <f t="shared" si="248"/>
        <v>0</v>
      </c>
      <c r="GV204" s="105">
        <f t="shared" si="246"/>
        <v>0</v>
      </c>
      <c r="GW204" s="139" t="str">
        <f t="shared" si="221"/>
        <v/>
      </c>
      <c r="GX204" s="139" t="str">
        <f t="shared" si="222"/>
        <v/>
      </c>
    </row>
    <row r="205" ht="15" spans="2:206">
      <c r="B205" s="138" t="s">
        <v>1050</v>
      </c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>
        <v>225</v>
      </c>
      <c r="T205" s="105">
        <v>1351</v>
      </c>
      <c r="U205" s="105">
        <v>894</v>
      </c>
      <c r="V205" s="105">
        <v>2165</v>
      </c>
      <c r="W205" s="105">
        <v>72</v>
      </c>
      <c r="X205" s="105">
        <v>52</v>
      </c>
      <c r="Y205" s="105">
        <v>67</v>
      </c>
      <c r="Z205" s="105">
        <v>54</v>
      </c>
      <c r="AA205" s="105">
        <v>61</v>
      </c>
      <c r="AB205" s="105">
        <v>1</v>
      </c>
      <c r="AC205" s="105">
        <v>10</v>
      </c>
      <c r="AD205" s="105">
        <v>37</v>
      </c>
      <c r="AE205" s="105">
        <v>51</v>
      </c>
      <c r="AF205" s="105">
        <v>56</v>
      </c>
      <c r="AG205" s="105">
        <v>453</v>
      </c>
      <c r="AH205" s="105">
        <v>558</v>
      </c>
      <c r="AI205" s="105">
        <v>510</v>
      </c>
      <c r="AJ205" s="105">
        <v>661</v>
      </c>
      <c r="AK205" s="105">
        <v>1005</v>
      </c>
      <c r="AL205" s="105">
        <v>325</v>
      </c>
      <c r="AM205" s="105">
        <v>263</v>
      </c>
      <c r="AN205" s="105">
        <v>20</v>
      </c>
      <c r="AO205" s="105">
        <v>238</v>
      </c>
      <c r="AP205" s="105">
        <v>405</v>
      </c>
      <c r="AQ205" s="105">
        <v>416</v>
      </c>
      <c r="AR205" s="105">
        <v>459</v>
      </c>
      <c r="AS205" s="105">
        <v>33</v>
      </c>
      <c r="AT205" s="105">
        <v>39</v>
      </c>
      <c r="AU205" s="105">
        <v>5</v>
      </c>
      <c r="AV205" s="105">
        <v>40</v>
      </c>
      <c r="AW205" s="105">
        <v>50</v>
      </c>
      <c r="AX205" s="105">
        <v>28</v>
      </c>
      <c r="AY205" s="105">
        <v>17</v>
      </c>
      <c r="AZ205" s="105">
        <v>1</v>
      </c>
      <c r="BA205" s="105">
        <v>12</v>
      </c>
      <c r="BB205" s="105"/>
      <c r="BC205" s="105">
        <v>5</v>
      </c>
      <c r="BD205" s="105"/>
      <c r="BE205" s="105"/>
      <c r="BF205" s="105"/>
      <c r="BG205" s="105"/>
      <c r="BH205" s="105"/>
      <c r="BI205" s="105"/>
      <c r="BJ205" s="105"/>
      <c r="BK205" s="105">
        <v>0</v>
      </c>
      <c r="BL205" s="105">
        <v>0</v>
      </c>
      <c r="BM205" s="105">
        <v>0</v>
      </c>
      <c r="BN205" s="105"/>
      <c r="BO205" s="105"/>
      <c r="BP205" s="105">
        <v>0</v>
      </c>
      <c r="BQ205" s="105">
        <v>0</v>
      </c>
      <c r="BR205" s="105"/>
      <c r="BS205" s="105">
        <v>0</v>
      </c>
      <c r="BT205" s="105">
        <v>0</v>
      </c>
      <c r="BU205" s="105">
        <v>0</v>
      </c>
      <c r="BV205" s="105">
        <v>0</v>
      </c>
      <c r="BW205" s="105">
        <v>0</v>
      </c>
      <c r="BX205" s="105">
        <v>0</v>
      </c>
      <c r="BY205" s="105">
        <v>0</v>
      </c>
      <c r="BZ205" s="139" t="str">
        <f t="shared" si="232"/>
        <v/>
      </c>
      <c r="CA205" s="139" t="str">
        <f t="shared" si="233"/>
        <v/>
      </c>
      <c r="CB205" s="140">
        <f t="shared" si="234"/>
        <v>0</v>
      </c>
      <c r="CC205" s="140">
        <f t="shared" si="210"/>
        <v>4880</v>
      </c>
      <c r="CD205" s="140">
        <f t="shared" si="211"/>
        <v>3728</v>
      </c>
      <c r="CE205" s="141">
        <f t="shared" si="235"/>
        <v>1996</v>
      </c>
      <c r="CF205" s="141">
        <f t="shared" si="236"/>
        <v>35</v>
      </c>
      <c r="CG205" s="141">
        <f t="shared" si="237"/>
        <v>0</v>
      </c>
      <c r="CH205" s="141">
        <f t="shared" si="238"/>
        <v>0</v>
      </c>
      <c r="CI205" s="142">
        <f t="shared" si="212"/>
        <v>1521</v>
      </c>
      <c r="CJ205" s="142">
        <f t="shared" si="213"/>
        <v>1991</v>
      </c>
      <c r="CK205" s="143">
        <f t="shared" si="214"/>
        <v>521</v>
      </c>
      <c r="CL205" s="105">
        <f t="shared" si="215"/>
        <v>1280</v>
      </c>
      <c r="CM205" s="105">
        <f t="shared" si="216"/>
        <v>77</v>
      </c>
      <c r="CN205" s="105">
        <f t="shared" si="217"/>
        <v>118</v>
      </c>
      <c r="CO205" s="105">
        <f t="shared" si="218"/>
        <v>30</v>
      </c>
      <c r="CP205" s="105">
        <f t="shared" si="219"/>
        <v>5</v>
      </c>
      <c r="CQ205" s="105"/>
      <c r="CR205" s="105"/>
      <c r="CS205" s="105">
        <f t="shared" si="250"/>
        <v>0</v>
      </c>
      <c r="CT205" s="105">
        <f t="shared" si="227"/>
        <v>0</v>
      </c>
      <c r="CU205" s="105">
        <f t="shared" si="228"/>
        <v>0</v>
      </c>
      <c r="CV205" s="105">
        <f t="shared" si="229"/>
        <v>0</v>
      </c>
      <c r="CW205" s="139" t="str">
        <f t="shared" si="230"/>
        <v/>
      </c>
      <c r="CX205" s="139" t="str">
        <f t="shared" si="231"/>
        <v/>
      </c>
      <c r="CY205" s="131"/>
      <c r="CZ205" s="138" t="s">
        <v>1212</v>
      </c>
      <c r="DA205" s="138" t="s">
        <v>1212</v>
      </c>
      <c r="DB205" s="105">
        <v>1897</v>
      </c>
      <c r="DC205" s="105">
        <v>1594</v>
      </c>
      <c r="DD205" s="105">
        <v>2280</v>
      </c>
      <c r="DE205" s="105">
        <v>3000</v>
      </c>
      <c r="DF205" s="105">
        <v>4534</v>
      </c>
      <c r="DG205" s="105">
        <v>3638</v>
      </c>
      <c r="DH205" s="105">
        <v>2500</v>
      </c>
      <c r="DI205" s="105">
        <v>1128</v>
      </c>
      <c r="DJ205" s="105">
        <v>2834</v>
      </c>
      <c r="DK205" s="105">
        <v>4704</v>
      </c>
      <c r="DL205" s="105">
        <v>3372</v>
      </c>
      <c r="DM205" s="105">
        <v>4845</v>
      </c>
      <c r="DN205" s="105">
        <v>2765</v>
      </c>
      <c r="DO205" s="105">
        <v>2226</v>
      </c>
      <c r="DP205" s="105">
        <v>2295</v>
      </c>
      <c r="DQ205" s="105">
        <v>510</v>
      </c>
      <c r="DR205" s="105">
        <v>500</v>
      </c>
      <c r="DS205" s="105"/>
      <c r="DT205" s="105"/>
      <c r="DU205" s="105">
        <v>400</v>
      </c>
      <c r="DV205" s="105">
        <v>290</v>
      </c>
      <c r="DW205" s="105"/>
      <c r="DX205" s="105"/>
      <c r="DY205" s="105"/>
      <c r="DZ205" s="105"/>
      <c r="EA205" s="105"/>
      <c r="EB205" s="105"/>
      <c r="EC205" s="105"/>
      <c r="ED205" s="105"/>
      <c r="EE205" s="105"/>
      <c r="EF205" s="105"/>
      <c r="EG205" s="105"/>
      <c r="EH205" s="105"/>
      <c r="EI205" s="105"/>
      <c r="EJ205" s="105"/>
      <c r="EK205" s="105"/>
      <c r="EL205" s="105"/>
      <c r="EM205" s="105"/>
      <c r="EN205" s="105"/>
      <c r="EO205" s="105"/>
      <c r="EP205" s="105"/>
      <c r="EQ205" s="105"/>
      <c r="ER205" s="105"/>
      <c r="ES205" s="105"/>
      <c r="ET205" s="105"/>
      <c r="EU205" s="105"/>
      <c r="EV205" s="105"/>
      <c r="EW205" s="105"/>
      <c r="EX205" s="105"/>
      <c r="EY205" s="105"/>
      <c r="EZ205" s="105"/>
      <c r="FA205" s="105"/>
      <c r="FB205" s="105"/>
      <c r="FC205" s="105"/>
      <c r="FD205" s="105"/>
      <c r="FE205" s="105"/>
      <c r="FF205" s="105"/>
      <c r="FG205" s="105"/>
      <c r="FH205" s="105"/>
      <c r="FI205" s="105"/>
      <c r="FJ205" s="105">
        <v>0</v>
      </c>
      <c r="FK205" s="105">
        <v>0</v>
      </c>
      <c r="FL205" s="105">
        <v>0</v>
      </c>
      <c r="FM205" s="105">
        <v>0</v>
      </c>
      <c r="FN205" s="105">
        <v>0</v>
      </c>
      <c r="FO205" s="105">
        <v>0</v>
      </c>
      <c r="FP205" s="105">
        <v>0</v>
      </c>
      <c r="FQ205" s="105">
        <v>0</v>
      </c>
      <c r="FR205" s="105">
        <v>0</v>
      </c>
      <c r="FS205" s="105">
        <v>0</v>
      </c>
      <c r="FT205" s="105">
        <v>0</v>
      </c>
      <c r="FU205" s="105">
        <v>0</v>
      </c>
      <c r="FV205" s="105">
        <v>0</v>
      </c>
      <c r="FW205" s="105" t="e">
        <v>#N/A</v>
      </c>
      <c r="FX205" s="105">
        <v>0</v>
      </c>
      <c r="FY205" s="144" t="str">
        <f t="shared" si="239"/>
        <v/>
      </c>
      <c r="FZ205" s="144" t="str">
        <f t="shared" si="240"/>
        <v/>
      </c>
      <c r="GA205" s="140">
        <f t="shared" si="241"/>
        <v>36326</v>
      </c>
      <c r="GB205" s="140">
        <v>8986</v>
      </c>
      <c r="GC205" s="140">
        <v>0</v>
      </c>
      <c r="GD205" s="141">
        <f t="shared" si="242"/>
        <v>0</v>
      </c>
      <c r="GE205" s="141">
        <f t="shared" si="243"/>
        <v>0</v>
      </c>
      <c r="GF205" s="141">
        <f t="shared" si="244"/>
        <v>0</v>
      </c>
      <c r="GG205" s="141" t="e">
        <f t="shared" si="245"/>
        <v>#N/A</v>
      </c>
      <c r="GH205" s="142">
        <v>0</v>
      </c>
      <c r="GI205" s="142">
        <v>0</v>
      </c>
      <c r="GJ205" s="142">
        <v>0</v>
      </c>
      <c r="GK205" s="143">
        <v>0</v>
      </c>
      <c r="GL205" s="105">
        <v>0</v>
      </c>
      <c r="GM205" s="105">
        <v>0</v>
      </c>
      <c r="GN205" s="105">
        <v>0</v>
      </c>
      <c r="GO205" s="105" t="s">
        <v>956</v>
      </c>
      <c r="GP205" s="105" t="s">
        <v>956</v>
      </c>
      <c r="GQ205" s="105"/>
      <c r="GR205" s="105"/>
      <c r="GS205" s="105">
        <f t="shared" si="249"/>
        <v>0</v>
      </c>
      <c r="GT205" s="105">
        <f t="shared" si="247"/>
        <v>0</v>
      </c>
      <c r="GU205" s="105">
        <f t="shared" si="248"/>
        <v>0</v>
      </c>
      <c r="GV205" s="105">
        <f t="shared" si="246"/>
        <v>0</v>
      </c>
      <c r="GW205" s="139" t="str">
        <f t="shared" si="221"/>
        <v/>
      </c>
      <c r="GX205" s="139" t="str">
        <f t="shared" si="222"/>
        <v/>
      </c>
    </row>
    <row r="206" ht="15" spans="2:206">
      <c r="B206" s="138" t="s">
        <v>1161</v>
      </c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>
        <v>6</v>
      </c>
      <c r="AE206" s="105"/>
      <c r="AF206" s="105">
        <v>1</v>
      </c>
      <c r="AG206" s="105">
        <v>2</v>
      </c>
      <c r="AH206" s="105">
        <v>13</v>
      </c>
      <c r="AI206" s="105">
        <v>55</v>
      </c>
      <c r="AJ206" s="105">
        <v>22</v>
      </c>
      <c r="AK206" s="105">
        <v>89</v>
      </c>
      <c r="AL206" s="105">
        <v>136</v>
      </c>
      <c r="AM206" s="105">
        <v>13</v>
      </c>
      <c r="AN206" s="105">
        <v>32</v>
      </c>
      <c r="AO206" s="105">
        <v>87</v>
      </c>
      <c r="AP206" s="105">
        <v>176</v>
      </c>
      <c r="AQ206" s="105">
        <v>47</v>
      </c>
      <c r="AR206" s="105"/>
      <c r="AS206" s="105">
        <v>32</v>
      </c>
      <c r="AT206" s="105">
        <v>109</v>
      </c>
      <c r="AU206" s="105">
        <v>5</v>
      </c>
      <c r="AV206" s="105">
        <v>29</v>
      </c>
      <c r="AW206" s="105">
        <v>453</v>
      </c>
      <c r="AX206" s="105">
        <v>1033</v>
      </c>
      <c r="AY206" s="105"/>
      <c r="AZ206" s="105">
        <v>136</v>
      </c>
      <c r="BA206" s="105">
        <v>1</v>
      </c>
      <c r="BB206" s="105">
        <v>259</v>
      </c>
      <c r="BC206" s="105"/>
      <c r="BD206" s="105"/>
      <c r="BE206" s="105"/>
      <c r="BF206" s="105"/>
      <c r="BG206" s="105"/>
      <c r="BH206" s="105"/>
      <c r="BI206" s="105"/>
      <c r="BJ206" s="105"/>
      <c r="BK206" s="105">
        <v>0</v>
      </c>
      <c r="BL206" s="105">
        <v>0</v>
      </c>
      <c r="BM206" s="105">
        <v>0</v>
      </c>
      <c r="BN206" s="105">
        <v>60</v>
      </c>
      <c r="BO206" s="105">
        <v>45</v>
      </c>
      <c r="BP206" s="105">
        <v>0</v>
      </c>
      <c r="BQ206" s="105">
        <v>0</v>
      </c>
      <c r="BR206" s="105">
        <v>209</v>
      </c>
      <c r="BS206" s="105">
        <v>0</v>
      </c>
      <c r="BT206" s="105">
        <v>0</v>
      </c>
      <c r="BU206" s="105">
        <v>0</v>
      </c>
      <c r="BV206" s="105">
        <v>0</v>
      </c>
      <c r="BW206" s="105">
        <v>0</v>
      </c>
      <c r="BX206" s="105">
        <v>0</v>
      </c>
      <c r="BY206" s="105">
        <v>0</v>
      </c>
      <c r="BZ206" s="139" t="str">
        <f t="shared" si="232"/>
        <v/>
      </c>
      <c r="CA206" s="139" t="str">
        <f t="shared" si="233"/>
        <v/>
      </c>
      <c r="CB206" s="140">
        <f t="shared" si="234"/>
        <v>90637</v>
      </c>
      <c r="CC206" s="140">
        <f t="shared" si="210"/>
        <v>0</v>
      </c>
      <c r="CD206" s="140">
        <f t="shared" si="211"/>
        <v>324</v>
      </c>
      <c r="CE206" s="141">
        <f t="shared" si="235"/>
        <v>2016</v>
      </c>
      <c r="CF206" s="141">
        <f t="shared" si="236"/>
        <v>396</v>
      </c>
      <c r="CG206" s="141">
        <f t="shared" si="237"/>
        <v>314</v>
      </c>
      <c r="CH206" s="141">
        <f t="shared" si="238"/>
        <v>0</v>
      </c>
      <c r="CI206" s="142">
        <f t="shared" si="212"/>
        <v>70</v>
      </c>
      <c r="CJ206" s="142">
        <f t="shared" si="213"/>
        <v>247</v>
      </c>
      <c r="CK206" s="143">
        <f t="shared" si="214"/>
        <v>132</v>
      </c>
      <c r="CL206" s="105">
        <f t="shared" si="215"/>
        <v>223</v>
      </c>
      <c r="CM206" s="105">
        <f t="shared" si="216"/>
        <v>146</v>
      </c>
      <c r="CN206" s="105">
        <f t="shared" si="217"/>
        <v>1515</v>
      </c>
      <c r="CO206" s="105">
        <f t="shared" si="218"/>
        <v>137</v>
      </c>
      <c r="CP206" s="105">
        <f t="shared" si="219"/>
        <v>259</v>
      </c>
      <c r="CQ206" s="105"/>
      <c r="CR206" s="105"/>
      <c r="CS206" s="105">
        <f t="shared" si="250"/>
        <v>0</v>
      </c>
      <c r="CT206" s="105">
        <f t="shared" si="227"/>
        <v>105</v>
      </c>
      <c r="CU206" s="105">
        <f t="shared" si="228"/>
        <v>209</v>
      </c>
      <c r="CV206" s="105">
        <f t="shared" si="229"/>
        <v>0</v>
      </c>
      <c r="CW206" s="139" t="str">
        <f t="shared" si="230"/>
        <v/>
      </c>
      <c r="CX206" s="139" t="str">
        <f t="shared" si="231"/>
        <v/>
      </c>
      <c r="CY206" s="131"/>
      <c r="CZ206" s="138" t="s">
        <v>1213</v>
      </c>
      <c r="DA206" s="138" t="s">
        <v>1213</v>
      </c>
      <c r="DB206" s="105"/>
      <c r="DC206" s="105"/>
      <c r="DD206" s="105"/>
      <c r="DE206" s="105"/>
      <c r="DF206" s="105"/>
      <c r="DG206" s="105"/>
      <c r="DH206" s="105"/>
      <c r="DI206" s="105">
        <v>874</v>
      </c>
      <c r="DJ206" s="105">
        <v>343</v>
      </c>
      <c r="DK206" s="105">
        <v>298</v>
      </c>
      <c r="DL206" s="105">
        <v>272</v>
      </c>
      <c r="DM206" s="105">
        <v>2125</v>
      </c>
      <c r="DN206" s="105">
        <v>331</v>
      </c>
      <c r="DO206" s="105">
        <v>1</v>
      </c>
      <c r="DP206" s="105"/>
      <c r="DQ206" s="105"/>
      <c r="DR206" s="105"/>
      <c r="DS206" s="105"/>
      <c r="DT206" s="105"/>
      <c r="DU206" s="105"/>
      <c r="DV206" s="105"/>
      <c r="DW206" s="105">
        <v>32</v>
      </c>
      <c r="DX206" s="105"/>
      <c r="DY206" s="105"/>
      <c r="DZ206" s="105"/>
      <c r="EA206" s="105"/>
      <c r="EB206" s="105"/>
      <c r="EC206" s="105"/>
      <c r="ED206" s="105"/>
      <c r="EE206" s="105"/>
      <c r="EF206" s="105"/>
      <c r="EG206" s="105"/>
      <c r="EH206" s="105"/>
      <c r="EI206" s="105"/>
      <c r="EJ206" s="105"/>
      <c r="EK206" s="105"/>
      <c r="EL206" s="105"/>
      <c r="EM206" s="105"/>
      <c r="EN206" s="105"/>
      <c r="EO206" s="105"/>
      <c r="EP206" s="105"/>
      <c r="EQ206" s="105"/>
      <c r="ER206" s="105"/>
      <c r="ES206" s="105"/>
      <c r="ET206" s="105"/>
      <c r="EU206" s="105"/>
      <c r="EV206" s="105"/>
      <c r="EW206" s="105"/>
      <c r="EX206" s="105"/>
      <c r="EY206" s="105"/>
      <c r="EZ206" s="105"/>
      <c r="FA206" s="105"/>
      <c r="FB206" s="105"/>
      <c r="FC206" s="105"/>
      <c r="FD206" s="105"/>
      <c r="FE206" s="105"/>
      <c r="FF206" s="105"/>
      <c r="FG206" s="105"/>
      <c r="FH206" s="105"/>
      <c r="FI206" s="105"/>
      <c r="FJ206" s="105">
        <v>0</v>
      </c>
      <c r="FK206" s="105">
        <v>0</v>
      </c>
      <c r="FL206" s="105">
        <v>0</v>
      </c>
      <c r="FM206" s="105">
        <v>0</v>
      </c>
      <c r="FN206" s="105">
        <v>0</v>
      </c>
      <c r="FO206" s="105">
        <v>0</v>
      </c>
      <c r="FP206" s="105">
        <v>0</v>
      </c>
      <c r="FQ206" s="105">
        <v>0</v>
      </c>
      <c r="FR206" s="105">
        <v>0</v>
      </c>
      <c r="FS206" s="105">
        <v>0</v>
      </c>
      <c r="FT206" s="105">
        <v>0</v>
      </c>
      <c r="FU206" s="105">
        <v>0</v>
      </c>
      <c r="FV206" s="105">
        <v>0</v>
      </c>
      <c r="FW206" s="105" t="e">
        <v>#N/A</v>
      </c>
      <c r="FX206" s="105">
        <v>0</v>
      </c>
      <c r="FY206" s="144" t="str">
        <f t="shared" si="239"/>
        <v/>
      </c>
      <c r="FZ206" s="144" t="str">
        <f t="shared" si="240"/>
        <v/>
      </c>
      <c r="GA206" s="140">
        <f t="shared" si="241"/>
        <v>3912</v>
      </c>
      <c r="GB206" s="140">
        <v>364</v>
      </c>
      <c r="GC206" s="140">
        <v>0</v>
      </c>
      <c r="GD206" s="141">
        <f t="shared" si="242"/>
        <v>0</v>
      </c>
      <c r="GE206" s="141">
        <f t="shared" si="243"/>
        <v>0</v>
      </c>
      <c r="GF206" s="141">
        <f t="shared" si="244"/>
        <v>0</v>
      </c>
      <c r="GG206" s="141" t="e">
        <f t="shared" si="245"/>
        <v>#N/A</v>
      </c>
      <c r="GH206" s="142">
        <v>0</v>
      </c>
      <c r="GI206" s="142">
        <v>0</v>
      </c>
      <c r="GJ206" s="142">
        <v>0</v>
      </c>
      <c r="GK206" s="143">
        <v>0</v>
      </c>
      <c r="GL206" s="105">
        <v>0</v>
      </c>
      <c r="GM206" s="105">
        <v>0</v>
      </c>
      <c r="GN206" s="105">
        <v>0</v>
      </c>
      <c r="GO206" s="105" t="s">
        <v>956</v>
      </c>
      <c r="GP206" s="105" t="s">
        <v>956</v>
      </c>
      <c r="GQ206" s="105"/>
      <c r="GR206" s="105"/>
      <c r="GS206" s="105">
        <f t="shared" si="249"/>
        <v>0</v>
      </c>
      <c r="GT206" s="105">
        <f t="shared" si="247"/>
        <v>0</v>
      </c>
      <c r="GU206" s="105">
        <f t="shared" si="248"/>
        <v>0</v>
      </c>
      <c r="GV206" s="105">
        <f t="shared" si="246"/>
        <v>0</v>
      </c>
      <c r="GW206" s="139" t="str">
        <f t="shared" si="221"/>
        <v/>
      </c>
      <c r="GX206" s="139" t="str">
        <f t="shared" si="222"/>
        <v/>
      </c>
    </row>
    <row r="207" ht="15" spans="2:206">
      <c r="B207" s="138" t="s">
        <v>1214</v>
      </c>
      <c r="C207" s="105">
        <v>7870</v>
      </c>
      <c r="D207" s="105">
        <v>4120</v>
      </c>
      <c r="E207" s="105">
        <v>7818</v>
      </c>
      <c r="F207" s="105">
        <v>7471</v>
      </c>
      <c r="G207" s="105">
        <v>12624</v>
      </c>
      <c r="H207" s="105">
        <v>3</v>
      </c>
      <c r="I207" s="105">
        <v>500</v>
      </c>
      <c r="J207" s="105">
        <v>3028</v>
      </c>
      <c r="K207" s="105">
        <v>3943</v>
      </c>
      <c r="L207" s="105">
        <v>20648</v>
      </c>
      <c r="M207" s="105">
        <v>14205</v>
      </c>
      <c r="N207" s="105">
        <v>8407</v>
      </c>
      <c r="O207" s="105">
        <v>14</v>
      </c>
      <c r="P207" s="105">
        <v>157</v>
      </c>
      <c r="Q207" s="105">
        <v>3528</v>
      </c>
      <c r="R207" s="105"/>
      <c r="S207" s="105">
        <v>216</v>
      </c>
      <c r="T207" s="105">
        <v>4744</v>
      </c>
      <c r="U207" s="105">
        <v>1935</v>
      </c>
      <c r="V207" s="105">
        <v>2692</v>
      </c>
      <c r="W207" s="105">
        <v>1071</v>
      </c>
      <c r="X207" s="105">
        <v>926</v>
      </c>
      <c r="Y207" s="105">
        <v>662</v>
      </c>
      <c r="Z207" s="105">
        <v>11409</v>
      </c>
      <c r="AA207" s="105">
        <v>23</v>
      </c>
      <c r="AB207" s="105">
        <v>15</v>
      </c>
      <c r="AC207" s="105">
        <v>1039</v>
      </c>
      <c r="AD207" s="105">
        <v>27</v>
      </c>
      <c r="AE207" s="105">
        <v>561</v>
      </c>
      <c r="AF207" s="105">
        <v>594</v>
      </c>
      <c r="AG207" s="105">
        <v>732</v>
      </c>
      <c r="AH207" s="105">
        <v>231</v>
      </c>
      <c r="AI207" s="105">
        <v>4</v>
      </c>
      <c r="AJ207" s="105"/>
      <c r="AK207" s="105">
        <v>1660</v>
      </c>
      <c r="AL207" s="105">
        <v>541</v>
      </c>
      <c r="AM207" s="105">
        <v>315</v>
      </c>
      <c r="AN207" s="105"/>
      <c r="AO207" s="105">
        <v>2</v>
      </c>
      <c r="AP207" s="105"/>
      <c r="AQ207" s="105"/>
      <c r="AR207" s="105"/>
      <c r="AS207" s="105"/>
      <c r="AT207" s="105"/>
      <c r="AU207" s="105"/>
      <c r="AV207" s="105">
        <v>5</v>
      </c>
      <c r="AW207" s="105">
        <v>2</v>
      </c>
      <c r="AX207" s="105">
        <v>1</v>
      </c>
      <c r="AY207" s="105">
        <v>1</v>
      </c>
      <c r="AZ207" s="105"/>
      <c r="BA207" s="105">
        <v>1</v>
      </c>
      <c r="BB207" s="105">
        <v>44</v>
      </c>
      <c r="BC207" s="105"/>
      <c r="BD207" s="105"/>
      <c r="BE207" s="105"/>
      <c r="BF207" s="105"/>
      <c r="BG207" s="105"/>
      <c r="BH207" s="105"/>
      <c r="BI207" s="105"/>
      <c r="BJ207" s="105"/>
      <c r="BK207" s="105">
        <v>0</v>
      </c>
      <c r="BL207" s="105">
        <v>0</v>
      </c>
      <c r="BM207" s="105">
        <v>0</v>
      </c>
      <c r="BN207" s="105"/>
      <c r="BO207" s="105"/>
      <c r="BP207" s="105">
        <v>0</v>
      </c>
      <c r="BQ207" s="105">
        <v>0</v>
      </c>
      <c r="BR207" s="105"/>
      <c r="BS207" s="105">
        <v>0</v>
      </c>
      <c r="BT207" s="105">
        <v>0</v>
      </c>
      <c r="BU207" s="105">
        <v>0</v>
      </c>
      <c r="BV207" s="105">
        <v>0</v>
      </c>
      <c r="BW207" s="105">
        <v>0</v>
      </c>
      <c r="BX207" s="105">
        <v>0</v>
      </c>
      <c r="BY207" s="105">
        <v>0</v>
      </c>
      <c r="BZ207" s="139" t="str">
        <f t="shared" si="232"/>
        <v/>
      </c>
      <c r="CA207" s="139" t="str">
        <f t="shared" si="233"/>
        <v/>
      </c>
      <c r="CB207" s="140">
        <f t="shared" si="234"/>
        <v>90637</v>
      </c>
      <c r="CC207" s="140">
        <f t="shared" si="210"/>
        <v>27354</v>
      </c>
      <c r="CD207" s="140">
        <f t="shared" si="211"/>
        <v>5427</v>
      </c>
      <c r="CE207" s="141">
        <f t="shared" si="235"/>
        <v>325</v>
      </c>
      <c r="CF207" s="141">
        <f t="shared" si="236"/>
        <v>46</v>
      </c>
      <c r="CG207" s="141">
        <f t="shared" si="237"/>
        <v>0</v>
      </c>
      <c r="CH207" s="141">
        <f t="shared" si="238"/>
        <v>0</v>
      </c>
      <c r="CI207" s="142">
        <f t="shared" si="212"/>
        <v>967</v>
      </c>
      <c r="CJ207" s="142">
        <f t="shared" si="213"/>
        <v>2201</v>
      </c>
      <c r="CK207" s="143">
        <f t="shared" si="214"/>
        <v>317</v>
      </c>
      <c r="CL207" s="105">
        <f t="shared" si="215"/>
        <v>0</v>
      </c>
      <c r="CM207" s="105">
        <f t="shared" si="216"/>
        <v>0</v>
      </c>
      <c r="CN207" s="105">
        <f t="shared" si="217"/>
        <v>8</v>
      </c>
      <c r="CO207" s="105">
        <f t="shared" si="218"/>
        <v>2</v>
      </c>
      <c r="CP207" s="105">
        <f t="shared" si="219"/>
        <v>44</v>
      </c>
      <c r="CQ207" s="105"/>
      <c r="CR207" s="105"/>
      <c r="CS207" s="105">
        <f t="shared" si="250"/>
        <v>0</v>
      </c>
      <c r="CT207" s="105">
        <f t="shared" si="227"/>
        <v>0</v>
      </c>
      <c r="CU207" s="105">
        <f t="shared" si="228"/>
        <v>0</v>
      </c>
      <c r="CV207" s="105">
        <f t="shared" si="229"/>
        <v>0</v>
      </c>
      <c r="CW207" s="139" t="str">
        <f t="shared" si="230"/>
        <v/>
      </c>
      <c r="CX207" s="139" t="str">
        <f t="shared" si="231"/>
        <v/>
      </c>
      <c r="CY207" s="131"/>
      <c r="CZ207" s="138" t="s">
        <v>1215</v>
      </c>
      <c r="DA207" s="138" t="s">
        <v>1215</v>
      </c>
      <c r="DB207" s="105"/>
      <c r="DC207" s="105"/>
      <c r="DD207" s="105"/>
      <c r="DE207" s="105"/>
      <c r="DF207" s="105"/>
      <c r="DG207" s="105"/>
      <c r="DH207" s="105"/>
      <c r="DI207" s="105"/>
      <c r="DJ207" s="105"/>
      <c r="DK207" s="105"/>
      <c r="DL207" s="105"/>
      <c r="DM207" s="105"/>
      <c r="DN207" s="105"/>
      <c r="DO207" s="105"/>
      <c r="DP207" s="105"/>
      <c r="DQ207" s="105"/>
      <c r="DR207" s="105"/>
      <c r="DS207" s="105"/>
      <c r="DT207" s="105"/>
      <c r="DU207" s="105"/>
      <c r="DV207" s="105"/>
      <c r="DW207" s="105"/>
      <c r="DX207" s="105"/>
      <c r="DY207" s="105"/>
      <c r="DZ207" s="105"/>
      <c r="EA207" s="105"/>
      <c r="EB207" s="105"/>
      <c r="EC207" s="105"/>
      <c r="ED207" s="105"/>
      <c r="EE207" s="105"/>
      <c r="EF207" s="105"/>
      <c r="EG207" s="105">
        <v>100</v>
      </c>
      <c r="EH207" s="105">
        <v>20</v>
      </c>
      <c r="EI207" s="105">
        <v>20</v>
      </c>
      <c r="EJ207" s="105">
        <v>27</v>
      </c>
      <c r="EK207" s="105">
        <v>301</v>
      </c>
      <c r="EL207" s="105">
        <v>42</v>
      </c>
      <c r="EM207" s="105"/>
      <c r="EN207" s="105">
        <v>16</v>
      </c>
      <c r="EO207" s="105"/>
      <c r="EP207" s="105"/>
      <c r="EQ207" s="105">
        <v>4</v>
      </c>
      <c r="ER207" s="105">
        <v>10</v>
      </c>
      <c r="ES207" s="105">
        <v>2</v>
      </c>
      <c r="ET207" s="105">
        <v>1</v>
      </c>
      <c r="EU207" s="105"/>
      <c r="EV207" s="105">
        <v>30</v>
      </c>
      <c r="EW207" s="105">
        <v>93</v>
      </c>
      <c r="EX207" s="105"/>
      <c r="EY207" s="105"/>
      <c r="EZ207" s="105"/>
      <c r="FA207" s="105"/>
      <c r="FB207" s="105"/>
      <c r="FC207" s="105"/>
      <c r="FD207" s="105"/>
      <c r="FE207" s="105"/>
      <c r="FF207" s="105"/>
      <c r="FG207" s="105"/>
      <c r="FH207" s="105"/>
      <c r="FI207" s="105"/>
      <c r="FJ207" s="105">
        <v>0</v>
      </c>
      <c r="FK207" s="105">
        <v>0</v>
      </c>
      <c r="FL207" s="105">
        <v>0</v>
      </c>
      <c r="FM207" s="105">
        <v>0</v>
      </c>
      <c r="FN207" s="105">
        <v>0</v>
      </c>
      <c r="FO207" s="105">
        <v>0</v>
      </c>
      <c r="FP207" s="105">
        <v>0</v>
      </c>
      <c r="FQ207" s="105">
        <v>0</v>
      </c>
      <c r="FR207" s="105">
        <v>0</v>
      </c>
      <c r="FS207" s="105">
        <v>0</v>
      </c>
      <c r="FT207" s="105">
        <v>0</v>
      </c>
      <c r="FU207" s="105">
        <v>0</v>
      </c>
      <c r="FV207" s="105">
        <v>0</v>
      </c>
      <c r="FW207" s="105">
        <v>0</v>
      </c>
      <c r="FX207" s="105">
        <v>0</v>
      </c>
      <c r="FY207" s="144" t="str">
        <f t="shared" si="239"/>
        <v/>
      </c>
      <c r="FZ207" s="144" t="str">
        <f t="shared" si="240"/>
        <v/>
      </c>
      <c r="GA207" s="140">
        <f t="shared" si="241"/>
        <v>0</v>
      </c>
      <c r="GB207" s="140">
        <v>0</v>
      </c>
      <c r="GC207" s="140">
        <v>468</v>
      </c>
      <c r="GD207" s="141">
        <f t="shared" si="242"/>
        <v>198</v>
      </c>
      <c r="GE207" s="141">
        <f t="shared" si="243"/>
        <v>0</v>
      </c>
      <c r="GF207" s="141">
        <f t="shared" si="244"/>
        <v>0</v>
      </c>
      <c r="GG207" s="141">
        <f t="shared" si="245"/>
        <v>0</v>
      </c>
      <c r="GH207" s="142">
        <v>0</v>
      </c>
      <c r="GI207" s="142">
        <v>120</v>
      </c>
      <c r="GJ207" s="142">
        <v>348</v>
      </c>
      <c r="GK207" s="143">
        <v>58</v>
      </c>
      <c r="GL207" s="105">
        <v>4</v>
      </c>
      <c r="GM207" s="105">
        <v>13</v>
      </c>
      <c r="GN207" s="105">
        <v>123</v>
      </c>
      <c r="GO207" s="105" t="s">
        <v>956</v>
      </c>
      <c r="GP207" s="105" t="s">
        <v>956</v>
      </c>
      <c r="GQ207" s="105"/>
      <c r="GR207" s="105"/>
      <c r="GS207" s="105">
        <f t="shared" si="249"/>
        <v>0</v>
      </c>
      <c r="GT207" s="105">
        <f t="shared" si="247"/>
        <v>0</v>
      </c>
      <c r="GU207" s="105">
        <f t="shared" si="248"/>
        <v>0</v>
      </c>
      <c r="GV207" s="105">
        <f t="shared" si="246"/>
        <v>0</v>
      </c>
      <c r="GW207" s="139" t="str">
        <f t="shared" si="221"/>
        <v/>
      </c>
      <c r="GX207" s="139" t="str">
        <f t="shared" si="222"/>
        <v/>
      </c>
    </row>
    <row r="208" ht="15" spans="2:206">
      <c r="B208" s="138" t="s">
        <v>1163</v>
      </c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5"/>
      <c r="AN208" s="105">
        <v>25</v>
      </c>
      <c r="AO208" s="105">
        <v>50</v>
      </c>
      <c r="AP208" s="105">
        <v>92</v>
      </c>
      <c r="AQ208" s="105">
        <v>30</v>
      </c>
      <c r="AR208" s="105">
        <v>75</v>
      </c>
      <c r="AS208" s="105">
        <v>67</v>
      </c>
      <c r="AT208" s="105">
        <v>67</v>
      </c>
      <c r="AU208" s="105">
        <v>68</v>
      </c>
      <c r="AV208" s="105">
        <v>71</v>
      </c>
      <c r="AW208" s="105">
        <v>43</v>
      </c>
      <c r="AX208" s="105">
        <v>61</v>
      </c>
      <c r="AY208" s="105">
        <v>25</v>
      </c>
      <c r="AZ208" s="105">
        <v>28</v>
      </c>
      <c r="BA208" s="105">
        <v>13</v>
      </c>
      <c r="BB208" s="105">
        <v>1</v>
      </c>
      <c r="BC208" s="105"/>
      <c r="BD208" s="105"/>
      <c r="BE208" s="105"/>
      <c r="BF208" s="105"/>
      <c r="BG208" s="105"/>
      <c r="BH208" s="105"/>
      <c r="BI208" s="105"/>
      <c r="BJ208" s="105"/>
      <c r="BK208" s="105">
        <v>0</v>
      </c>
      <c r="BL208" s="105">
        <v>0</v>
      </c>
      <c r="BM208" s="105">
        <v>0</v>
      </c>
      <c r="BN208" s="105">
        <v>0</v>
      </c>
      <c r="BO208" s="105">
        <v>0</v>
      </c>
      <c r="BP208" s="105">
        <v>0</v>
      </c>
      <c r="BQ208" s="105">
        <v>0</v>
      </c>
      <c r="BR208" s="105">
        <v>0</v>
      </c>
      <c r="BS208" s="105">
        <v>0</v>
      </c>
      <c r="BT208" s="105">
        <v>0</v>
      </c>
      <c r="BU208" s="105">
        <v>0</v>
      </c>
      <c r="BV208" s="105">
        <v>0</v>
      </c>
      <c r="BW208" s="105">
        <v>0</v>
      </c>
      <c r="BX208" s="105">
        <v>0</v>
      </c>
      <c r="BY208" s="105">
        <v>0</v>
      </c>
      <c r="BZ208" s="139" t="str">
        <f t="shared" si="232"/>
        <v/>
      </c>
      <c r="CA208" s="139" t="str">
        <f t="shared" si="233"/>
        <v/>
      </c>
      <c r="CB208" s="140">
        <f t="shared" si="234"/>
        <v>32074</v>
      </c>
      <c r="CC208" s="140">
        <f t="shared" si="210"/>
        <v>0</v>
      </c>
      <c r="CD208" s="140">
        <f t="shared" si="211"/>
        <v>0</v>
      </c>
      <c r="CE208" s="141">
        <f t="shared" si="235"/>
        <v>649</v>
      </c>
      <c r="CF208" s="141">
        <f t="shared" si="236"/>
        <v>67</v>
      </c>
      <c r="CG208" s="141">
        <f t="shared" si="237"/>
        <v>0</v>
      </c>
      <c r="CH208" s="141">
        <f t="shared" si="238"/>
        <v>0</v>
      </c>
      <c r="CI208" s="142">
        <f t="shared" si="212"/>
        <v>0</v>
      </c>
      <c r="CJ208" s="142">
        <f t="shared" si="213"/>
        <v>0</v>
      </c>
      <c r="CK208" s="143">
        <f t="shared" si="214"/>
        <v>75</v>
      </c>
      <c r="CL208" s="105">
        <f t="shared" si="215"/>
        <v>197</v>
      </c>
      <c r="CM208" s="105">
        <f t="shared" si="216"/>
        <v>202</v>
      </c>
      <c r="CN208" s="105">
        <f t="shared" si="217"/>
        <v>175</v>
      </c>
      <c r="CO208" s="105">
        <f t="shared" si="218"/>
        <v>66</v>
      </c>
      <c r="CP208" s="105">
        <f t="shared" si="219"/>
        <v>1</v>
      </c>
      <c r="CQ208" s="105"/>
      <c r="CR208" s="105"/>
      <c r="CS208" s="105">
        <f t="shared" si="250"/>
        <v>0</v>
      </c>
      <c r="CT208" s="105">
        <f t="shared" si="227"/>
        <v>0</v>
      </c>
      <c r="CU208" s="105">
        <f t="shared" si="228"/>
        <v>0</v>
      </c>
      <c r="CV208" s="105">
        <f t="shared" si="229"/>
        <v>0</v>
      </c>
      <c r="CW208" s="139" t="str">
        <f t="shared" si="230"/>
        <v/>
      </c>
      <c r="CX208" s="139" t="str">
        <f t="shared" si="231"/>
        <v/>
      </c>
      <c r="CY208" s="131"/>
      <c r="CZ208" s="138" t="s">
        <v>1216</v>
      </c>
      <c r="DA208" s="138" t="s">
        <v>1216</v>
      </c>
      <c r="DB208" s="105"/>
      <c r="DC208" s="105"/>
      <c r="DD208" s="105"/>
      <c r="DE208" s="105"/>
      <c r="DF208" s="105"/>
      <c r="DG208" s="105"/>
      <c r="DH208" s="105"/>
      <c r="DI208" s="105"/>
      <c r="DJ208" s="105"/>
      <c r="DK208" s="105"/>
      <c r="DL208" s="105"/>
      <c r="DM208" s="105"/>
      <c r="DN208" s="105"/>
      <c r="DO208" s="105"/>
      <c r="DP208" s="105"/>
      <c r="DQ208" s="105"/>
      <c r="DR208" s="105"/>
      <c r="DS208" s="105"/>
      <c r="DT208" s="105"/>
      <c r="DU208" s="105"/>
      <c r="DV208" s="105"/>
      <c r="DW208" s="105">
        <v>216</v>
      </c>
      <c r="DX208" s="105">
        <v>653</v>
      </c>
      <c r="DY208" s="105">
        <v>1005</v>
      </c>
      <c r="DZ208" s="105">
        <v>9</v>
      </c>
      <c r="EA208" s="105">
        <v>13</v>
      </c>
      <c r="EB208" s="105">
        <v>118</v>
      </c>
      <c r="EC208" s="105">
        <v>95</v>
      </c>
      <c r="ED208" s="105">
        <v>58</v>
      </c>
      <c r="EE208" s="105">
        <v>75</v>
      </c>
      <c r="EF208" s="105">
        <v>63</v>
      </c>
      <c r="EG208" s="105">
        <v>163</v>
      </c>
      <c r="EH208" s="105">
        <v>210</v>
      </c>
      <c r="EI208" s="105">
        <v>113</v>
      </c>
      <c r="EJ208" s="105">
        <v>87</v>
      </c>
      <c r="EK208" s="105">
        <v>105</v>
      </c>
      <c r="EL208" s="105">
        <v>87</v>
      </c>
      <c r="EM208" s="105">
        <v>28</v>
      </c>
      <c r="EN208" s="105">
        <v>13</v>
      </c>
      <c r="EO208" s="105">
        <v>66</v>
      </c>
      <c r="EP208" s="105"/>
      <c r="EQ208" s="105"/>
      <c r="ER208" s="105"/>
      <c r="ES208" s="105"/>
      <c r="ET208" s="105"/>
      <c r="EU208" s="105"/>
      <c r="EV208" s="105"/>
      <c r="EW208" s="105"/>
      <c r="EX208" s="105"/>
      <c r="EY208" s="105"/>
      <c r="EZ208" s="105"/>
      <c r="FA208" s="105"/>
      <c r="FB208" s="105"/>
      <c r="FC208" s="105"/>
      <c r="FD208" s="105"/>
      <c r="FE208" s="105"/>
      <c r="FF208" s="105"/>
      <c r="FG208" s="105"/>
      <c r="FH208" s="105"/>
      <c r="FI208" s="105"/>
      <c r="FJ208" s="105">
        <v>0</v>
      </c>
      <c r="FK208" s="105">
        <v>0</v>
      </c>
      <c r="FL208" s="105">
        <v>0</v>
      </c>
      <c r="FM208" s="105">
        <v>0</v>
      </c>
      <c r="FN208" s="105">
        <v>0</v>
      </c>
      <c r="FO208" s="105">
        <v>0</v>
      </c>
      <c r="FP208" s="105">
        <v>0</v>
      </c>
      <c r="FQ208" s="105">
        <v>0</v>
      </c>
      <c r="FR208" s="105">
        <v>0</v>
      </c>
      <c r="FS208" s="105">
        <v>0</v>
      </c>
      <c r="FT208" s="105">
        <v>0</v>
      </c>
      <c r="FU208" s="105">
        <v>0</v>
      </c>
      <c r="FV208" s="105">
        <v>0</v>
      </c>
      <c r="FW208" s="105">
        <v>0</v>
      </c>
      <c r="FX208" s="105">
        <v>0</v>
      </c>
      <c r="FY208" s="144" t="str">
        <f t="shared" si="239"/>
        <v/>
      </c>
      <c r="FZ208" s="144" t="str">
        <f t="shared" si="240"/>
        <v/>
      </c>
      <c r="GA208" s="140">
        <f t="shared" si="241"/>
        <v>0</v>
      </c>
      <c r="GB208" s="140">
        <v>1874</v>
      </c>
      <c r="GC208" s="140">
        <v>1109</v>
      </c>
      <c r="GD208" s="141">
        <f t="shared" si="242"/>
        <v>194</v>
      </c>
      <c r="GE208" s="141">
        <f t="shared" si="243"/>
        <v>0</v>
      </c>
      <c r="GF208" s="141">
        <f t="shared" si="244"/>
        <v>0</v>
      </c>
      <c r="GG208" s="141">
        <f t="shared" si="245"/>
        <v>0</v>
      </c>
      <c r="GH208" s="142">
        <v>228</v>
      </c>
      <c r="GI208" s="142">
        <v>436</v>
      </c>
      <c r="GJ208" s="142">
        <v>305</v>
      </c>
      <c r="GK208" s="143">
        <v>128</v>
      </c>
      <c r="GL208" s="105">
        <v>66</v>
      </c>
      <c r="GM208" s="105">
        <v>0</v>
      </c>
      <c r="GN208" s="105">
        <v>0</v>
      </c>
      <c r="GO208" s="105" t="s">
        <v>956</v>
      </c>
      <c r="GP208" s="105" t="s">
        <v>956</v>
      </c>
      <c r="GQ208" s="105"/>
      <c r="GR208" s="105"/>
      <c r="GS208" s="105">
        <f t="shared" si="249"/>
        <v>0</v>
      </c>
      <c r="GT208" s="105">
        <f t="shared" si="247"/>
        <v>0</v>
      </c>
      <c r="GU208" s="105">
        <f t="shared" si="248"/>
        <v>0</v>
      </c>
      <c r="GV208" s="105">
        <f t="shared" si="246"/>
        <v>0</v>
      </c>
      <c r="GW208" s="139" t="str">
        <f t="shared" si="221"/>
        <v/>
      </c>
      <c r="GX208" s="139" t="str">
        <f t="shared" si="222"/>
        <v/>
      </c>
    </row>
    <row r="209" ht="15" spans="2:206">
      <c r="B209" s="138" t="s">
        <v>1164</v>
      </c>
      <c r="C209" s="105"/>
      <c r="D209" s="105"/>
      <c r="E209" s="105">
        <v>833</v>
      </c>
      <c r="F209" s="105">
        <v>1616</v>
      </c>
      <c r="G209" s="105">
        <v>4000</v>
      </c>
      <c r="H209" s="105">
        <v>5708</v>
      </c>
      <c r="I209" s="105">
        <v>3002</v>
      </c>
      <c r="J209" s="105">
        <v>3162</v>
      </c>
      <c r="K209" s="105">
        <v>2657</v>
      </c>
      <c r="L209" s="105">
        <v>3091</v>
      </c>
      <c r="M209" s="105">
        <v>1161</v>
      </c>
      <c r="N209" s="105">
        <v>6844</v>
      </c>
      <c r="O209" s="105">
        <v>603</v>
      </c>
      <c r="P209" s="105">
        <v>244</v>
      </c>
      <c r="Q209" s="105">
        <v>1179</v>
      </c>
      <c r="R209" s="105">
        <v>207</v>
      </c>
      <c r="S209" s="105">
        <v>1647</v>
      </c>
      <c r="T209" s="105">
        <v>3379</v>
      </c>
      <c r="U209" s="105">
        <v>1631</v>
      </c>
      <c r="V209" s="105">
        <v>424</v>
      </c>
      <c r="W209" s="105">
        <v>219</v>
      </c>
      <c r="X209" s="105">
        <v>42</v>
      </c>
      <c r="Y209" s="105">
        <v>73</v>
      </c>
      <c r="Z209" s="105">
        <v>2825</v>
      </c>
      <c r="AA209" s="105">
        <v>17</v>
      </c>
      <c r="AB209" s="105">
        <v>8</v>
      </c>
      <c r="AC209" s="105">
        <v>503</v>
      </c>
      <c r="AD209" s="105">
        <v>77</v>
      </c>
      <c r="AE209" s="105">
        <v>39</v>
      </c>
      <c r="AF209" s="105">
        <v>65</v>
      </c>
      <c r="AG209" s="105">
        <v>25</v>
      </c>
      <c r="AH209" s="105">
        <v>44</v>
      </c>
      <c r="AI209" s="105">
        <v>17</v>
      </c>
      <c r="AJ209" s="105">
        <v>82</v>
      </c>
      <c r="AK209" s="105"/>
      <c r="AL209" s="105">
        <v>2</v>
      </c>
      <c r="AM209" s="105">
        <v>34</v>
      </c>
      <c r="AN209" s="105"/>
      <c r="AO209" s="105">
        <v>2</v>
      </c>
      <c r="AP209" s="105"/>
      <c r="AQ209" s="105"/>
      <c r="AR209" s="105"/>
      <c r="AS209" s="105">
        <v>1</v>
      </c>
      <c r="AT209" s="105">
        <v>4</v>
      </c>
      <c r="AU209" s="105">
        <v>14</v>
      </c>
      <c r="AV209" s="105">
        <v>1</v>
      </c>
      <c r="AW209" s="105">
        <v>1</v>
      </c>
      <c r="AX209" s="105">
        <v>4</v>
      </c>
      <c r="AY209" s="105">
        <v>1</v>
      </c>
      <c r="AZ209" s="105"/>
      <c r="BA209" s="105">
        <v>6</v>
      </c>
      <c r="BB209" s="105">
        <v>1</v>
      </c>
      <c r="BC209" s="105"/>
      <c r="BD209" s="105"/>
      <c r="BE209" s="105"/>
      <c r="BF209" s="105"/>
      <c r="BG209" s="105"/>
      <c r="BH209" s="105"/>
      <c r="BI209" s="105"/>
      <c r="BJ209" s="105"/>
      <c r="BK209" s="105">
        <v>0</v>
      </c>
      <c r="BL209" s="105">
        <v>0</v>
      </c>
      <c r="BM209" s="105">
        <v>0</v>
      </c>
      <c r="BN209" s="105"/>
      <c r="BO209" s="105"/>
      <c r="BP209" s="105">
        <v>0</v>
      </c>
      <c r="BQ209" s="105">
        <v>0</v>
      </c>
      <c r="BR209" s="105"/>
      <c r="BS209" s="105">
        <v>0</v>
      </c>
      <c r="BT209" s="105">
        <v>0</v>
      </c>
      <c r="BU209" s="105">
        <v>0</v>
      </c>
      <c r="BV209" s="105">
        <v>0</v>
      </c>
      <c r="BW209" s="105">
        <v>0</v>
      </c>
      <c r="BX209" s="105">
        <v>0</v>
      </c>
      <c r="BY209" s="105">
        <v>0</v>
      </c>
      <c r="BZ209" s="139" t="str">
        <f t="shared" si="232"/>
        <v/>
      </c>
      <c r="CA209" s="139" t="str">
        <f t="shared" si="233"/>
        <v/>
      </c>
      <c r="CB209" s="140">
        <f t="shared" si="234"/>
        <v>37280</v>
      </c>
      <c r="CC209" s="140">
        <f t="shared" si="210"/>
        <v>12473</v>
      </c>
      <c r="CD209" s="140">
        <f t="shared" si="211"/>
        <v>879</v>
      </c>
      <c r="CE209" s="141">
        <f t="shared" si="235"/>
        <v>61</v>
      </c>
      <c r="CF209" s="141">
        <f t="shared" si="236"/>
        <v>8</v>
      </c>
      <c r="CG209" s="141">
        <f t="shared" si="237"/>
        <v>0</v>
      </c>
      <c r="CH209" s="141">
        <f t="shared" si="238"/>
        <v>0</v>
      </c>
      <c r="CI209" s="142">
        <f t="shared" si="212"/>
        <v>86</v>
      </c>
      <c r="CJ209" s="142">
        <f t="shared" si="213"/>
        <v>84</v>
      </c>
      <c r="CK209" s="143">
        <f t="shared" si="214"/>
        <v>36</v>
      </c>
      <c r="CL209" s="105">
        <f t="shared" si="215"/>
        <v>0</v>
      </c>
      <c r="CM209" s="105">
        <f t="shared" si="216"/>
        <v>19</v>
      </c>
      <c r="CN209" s="105">
        <f t="shared" si="217"/>
        <v>6</v>
      </c>
      <c r="CO209" s="105">
        <f t="shared" si="218"/>
        <v>7</v>
      </c>
      <c r="CP209" s="105">
        <f t="shared" si="219"/>
        <v>1</v>
      </c>
      <c r="CQ209" s="105"/>
      <c r="CR209" s="105"/>
      <c r="CS209" s="105">
        <f t="shared" si="250"/>
        <v>0</v>
      </c>
      <c r="CT209" s="105">
        <f t="shared" si="227"/>
        <v>0</v>
      </c>
      <c r="CU209" s="105">
        <f t="shared" si="228"/>
        <v>0</v>
      </c>
      <c r="CV209" s="105">
        <f t="shared" si="229"/>
        <v>0</v>
      </c>
      <c r="CW209" s="139" t="str">
        <f t="shared" si="230"/>
        <v/>
      </c>
      <c r="CX209" s="139" t="str">
        <f t="shared" si="231"/>
        <v/>
      </c>
      <c r="CY209" s="131"/>
      <c r="CZ209" s="138" t="s">
        <v>1217</v>
      </c>
      <c r="DA209" s="138" t="s">
        <v>1217</v>
      </c>
      <c r="DB209" s="105"/>
      <c r="DC209" s="105"/>
      <c r="DD209" s="105"/>
      <c r="DE209" s="105"/>
      <c r="DF209" s="105"/>
      <c r="DG209" s="105"/>
      <c r="DH209" s="105"/>
      <c r="DI209" s="105"/>
      <c r="DJ209" s="105"/>
      <c r="DK209" s="105"/>
      <c r="DL209" s="105"/>
      <c r="DM209" s="105"/>
      <c r="DN209" s="105"/>
      <c r="DO209" s="105"/>
      <c r="DP209" s="105"/>
      <c r="DQ209" s="105"/>
      <c r="DR209" s="105"/>
      <c r="DS209" s="105"/>
      <c r="DT209" s="105"/>
      <c r="DU209" s="105"/>
      <c r="DV209" s="105"/>
      <c r="DW209" s="105"/>
      <c r="DX209" s="105">
        <v>488</v>
      </c>
      <c r="DY209" s="105">
        <v>868</v>
      </c>
      <c r="DZ209" s="105"/>
      <c r="EA209" s="105">
        <v>7</v>
      </c>
      <c r="EB209" s="105">
        <v>85</v>
      </c>
      <c r="EC209" s="105">
        <v>79</v>
      </c>
      <c r="ED209" s="105">
        <v>39</v>
      </c>
      <c r="EE209" s="105">
        <v>271</v>
      </c>
      <c r="EF209" s="105">
        <v>286</v>
      </c>
      <c r="EG209" s="105">
        <v>186</v>
      </c>
      <c r="EH209" s="105">
        <v>295</v>
      </c>
      <c r="EI209" s="105">
        <v>86</v>
      </c>
      <c r="EJ209" s="105">
        <v>54</v>
      </c>
      <c r="EK209" s="105">
        <v>56</v>
      </c>
      <c r="EL209" s="105">
        <v>74</v>
      </c>
      <c r="EM209" s="105">
        <v>31</v>
      </c>
      <c r="EN209" s="105">
        <v>18</v>
      </c>
      <c r="EO209" s="105">
        <v>107</v>
      </c>
      <c r="EP209" s="105"/>
      <c r="EQ209" s="105"/>
      <c r="ER209" s="105"/>
      <c r="ES209" s="105"/>
      <c r="ET209" s="105"/>
      <c r="EU209" s="105"/>
      <c r="EV209" s="105"/>
      <c r="EW209" s="105"/>
      <c r="EX209" s="105"/>
      <c r="EY209" s="105"/>
      <c r="EZ209" s="105"/>
      <c r="FA209" s="105"/>
      <c r="FB209" s="105"/>
      <c r="FC209" s="105"/>
      <c r="FD209" s="105"/>
      <c r="FE209" s="105"/>
      <c r="FF209" s="105"/>
      <c r="FG209" s="105"/>
      <c r="FH209" s="105"/>
      <c r="FI209" s="105"/>
      <c r="FJ209" s="105">
        <v>0</v>
      </c>
      <c r="FK209" s="105">
        <v>0</v>
      </c>
      <c r="FL209" s="105">
        <v>0</v>
      </c>
      <c r="FM209" s="105">
        <v>0</v>
      </c>
      <c r="FN209" s="105">
        <v>0</v>
      </c>
      <c r="FO209" s="105">
        <v>0</v>
      </c>
      <c r="FP209" s="105">
        <v>0</v>
      </c>
      <c r="FQ209" s="105">
        <v>0</v>
      </c>
      <c r="FR209" s="105">
        <v>0</v>
      </c>
      <c r="FS209" s="105">
        <v>0</v>
      </c>
      <c r="FT209" s="105">
        <v>0</v>
      </c>
      <c r="FU209" s="105">
        <v>0</v>
      </c>
      <c r="FV209" s="105">
        <v>0</v>
      </c>
      <c r="FW209" s="105">
        <v>0</v>
      </c>
      <c r="FX209" s="105">
        <v>0</v>
      </c>
      <c r="FY209" s="144" t="str">
        <f t="shared" si="239"/>
        <v/>
      </c>
      <c r="FZ209" s="144" t="str">
        <f t="shared" si="240"/>
        <v/>
      </c>
      <c r="GA209" s="140">
        <f t="shared" si="241"/>
        <v>0</v>
      </c>
      <c r="GB209" s="140">
        <v>1356</v>
      </c>
      <c r="GC209" s="140">
        <v>1444</v>
      </c>
      <c r="GD209" s="141">
        <f t="shared" si="242"/>
        <v>230</v>
      </c>
      <c r="GE209" s="141">
        <f t="shared" si="243"/>
        <v>0</v>
      </c>
      <c r="GF209" s="141">
        <f t="shared" si="244"/>
        <v>0</v>
      </c>
      <c r="GG209" s="141">
        <f t="shared" si="245"/>
        <v>0</v>
      </c>
      <c r="GH209" s="142">
        <v>389</v>
      </c>
      <c r="GI209" s="142">
        <v>767</v>
      </c>
      <c r="GJ209" s="142">
        <v>196</v>
      </c>
      <c r="GK209" s="143">
        <v>123</v>
      </c>
      <c r="GL209" s="105">
        <v>107</v>
      </c>
      <c r="GM209" s="105">
        <v>0</v>
      </c>
      <c r="GN209" s="105">
        <v>0</v>
      </c>
      <c r="GO209" s="105" t="s">
        <v>956</v>
      </c>
      <c r="GP209" s="105" t="s">
        <v>956</v>
      </c>
      <c r="GQ209" s="105"/>
      <c r="GR209" s="105"/>
      <c r="GS209" s="105">
        <f t="shared" si="249"/>
        <v>0</v>
      </c>
      <c r="GT209" s="105">
        <f t="shared" si="247"/>
        <v>0</v>
      </c>
      <c r="GU209" s="105">
        <f t="shared" si="248"/>
        <v>0</v>
      </c>
      <c r="GV209" s="105">
        <f t="shared" si="246"/>
        <v>0</v>
      </c>
      <c r="GW209" s="139" t="str">
        <f t="shared" si="221"/>
        <v/>
      </c>
      <c r="GX209" s="139" t="str">
        <f t="shared" si="222"/>
        <v/>
      </c>
    </row>
    <row r="210" ht="15" spans="2:206">
      <c r="B210" s="138" t="s">
        <v>1165</v>
      </c>
      <c r="C210" s="105"/>
      <c r="D210" s="105"/>
      <c r="E210" s="105"/>
      <c r="F210" s="105"/>
      <c r="G210" s="105"/>
      <c r="H210" s="105"/>
      <c r="I210" s="105"/>
      <c r="J210" s="105"/>
      <c r="K210" s="105"/>
      <c r="L210" s="105">
        <v>696</v>
      </c>
      <c r="M210" s="105">
        <v>2400</v>
      </c>
      <c r="N210" s="105">
        <v>2110</v>
      </c>
      <c r="O210" s="105">
        <v>502</v>
      </c>
      <c r="P210" s="105">
        <v>291</v>
      </c>
      <c r="Q210" s="105">
        <v>152</v>
      </c>
      <c r="R210" s="105">
        <v>2232</v>
      </c>
      <c r="S210" s="105">
        <v>3335</v>
      </c>
      <c r="T210" s="105">
        <v>1340</v>
      </c>
      <c r="U210" s="105"/>
      <c r="V210" s="105">
        <v>54</v>
      </c>
      <c r="W210" s="105">
        <v>50</v>
      </c>
      <c r="X210" s="105">
        <v>39</v>
      </c>
      <c r="Y210" s="105">
        <v>52</v>
      </c>
      <c r="Z210" s="105">
        <v>62</v>
      </c>
      <c r="AA210" s="105">
        <v>51</v>
      </c>
      <c r="AB210" s="105">
        <v>1</v>
      </c>
      <c r="AC210" s="105">
        <v>138</v>
      </c>
      <c r="AD210" s="105">
        <v>314</v>
      </c>
      <c r="AE210" s="105">
        <v>233</v>
      </c>
      <c r="AF210" s="105">
        <v>718</v>
      </c>
      <c r="AG210" s="105">
        <v>791</v>
      </c>
      <c r="AH210" s="105">
        <v>350</v>
      </c>
      <c r="AI210" s="105">
        <v>1435</v>
      </c>
      <c r="AJ210" s="105"/>
      <c r="AK210" s="105">
        <v>14</v>
      </c>
      <c r="AL210" s="105"/>
      <c r="AM210" s="105"/>
      <c r="AN210" s="105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>
        <v>1389</v>
      </c>
      <c r="BA210" s="105">
        <v>1184</v>
      </c>
      <c r="BB210" s="105"/>
      <c r="BC210" s="105"/>
      <c r="BD210" s="105"/>
      <c r="BE210" s="105"/>
      <c r="BF210" s="105"/>
      <c r="BG210" s="105"/>
      <c r="BH210" s="105"/>
      <c r="BI210" s="105"/>
      <c r="BJ210" s="105"/>
      <c r="BK210" s="105">
        <v>0</v>
      </c>
      <c r="BL210" s="105">
        <v>0</v>
      </c>
      <c r="BM210" s="105">
        <v>0</v>
      </c>
      <c r="BN210" s="105"/>
      <c r="BO210" s="105"/>
      <c r="BP210" s="105">
        <v>0</v>
      </c>
      <c r="BQ210" s="105">
        <v>0</v>
      </c>
      <c r="BR210" s="105"/>
      <c r="BS210" s="105">
        <v>0</v>
      </c>
      <c r="BT210" s="105">
        <v>689</v>
      </c>
      <c r="BU210" s="105">
        <v>0</v>
      </c>
      <c r="BV210" s="105">
        <v>0</v>
      </c>
      <c r="BW210" s="105">
        <v>0</v>
      </c>
      <c r="BX210" s="105">
        <v>0</v>
      </c>
      <c r="BY210" s="105">
        <v>0</v>
      </c>
      <c r="BZ210" s="139" t="str">
        <f t="shared" si="232"/>
        <v/>
      </c>
      <c r="CA210" s="139" t="str">
        <f t="shared" si="233"/>
        <v/>
      </c>
      <c r="CB210" s="140">
        <f t="shared" si="234"/>
        <v>8617</v>
      </c>
      <c r="CC210" s="140">
        <f t="shared" si="210"/>
        <v>8109</v>
      </c>
      <c r="CD210" s="140">
        <f t="shared" si="211"/>
        <v>4045</v>
      </c>
      <c r="CE210" s="141">
        <f t="shared" si="235"/>
        <v>0</v>
      </c>
      <c r="CF210" s="141">
        <f t="shared" si="236"/>
        <v>2573</v>
      </c>
      <c r="CG210" s="141">
        <f t="shared" si="237"/>
        <v>689</v>
      </c>
      <c r="CH210" s="141">
        <f t="shared" si="238"/>
        <v>0</v>
      </c>
      <c r="CI210" s="142">
        <f t="shared" si="212"/>
        <v>2576</v>
      </c>
      <c r="CJ210" s="142">
        <f t="shared" si="213"/>
        <v>14</v>
      </c>
      <c r="CK210" s="143">
        <f t="shared" si="214"/>
        <v>0</v>
      </c>
      <c r="CL210" s="105">
        <f t="shared" si="215"/>
        <v>0</v>
      </c>
      <c r="CM210" s="105">
        <f t="shared" si="216"/>
        <v>0</v>
      </c>
      <c r="CN210" s="105">
        <f t="shared" si="217"/>
        <v>0</v>
      </c>
      <c r="CO210" s="105">
        <f t="shared" si="218"/>
        <v>2573</v>
      </c>
      <c r="CP210" s="105" t="str">
        <f t="shared" si="219"/>
        <v/>
      </c>
      <c r="CQ210" s="105"/>
      <c r="CR210" s="105"/>
      <c r="CS210" s="105">
        <f t="shared" si="250"/>
        <v>0</v>
      </c>
      <c r="CT210" s="105">
        <f t="shared" si="227"/>
        <v>0</v>
      </c>
      <c r="CU210" s="105">
        <f t="shared" si="228"/>
        <v>0</v>
      </c>
      <c r="CV210" s="105">
        <f t="shared" si="229"/>
        <v>689</v>
      </c>
      <c r="CW210" s="139" t="str">
        <f t="shared" si="230"/>
        <v/>
      </c>
      <c r="CX210" s="139" t="str">
        <f t="shared" si="231"/>
        <v/>
      </c>
      <c r="CY210" s="131"/>
      <c r="CZ210" s="138" t="s">
        <v>1218</v>
      </c>
      <c r="DA210" s="138" t="s">
        <v>1218</v>
      </c>
      <c r="DB210" s="105"/>
      <c r="DC210" s="105"/>
      <c r="DD210" s="105"/>
      <c r="DE210" s="105"/>
      <c r="DF210" s="105"/>
      <c r="DG210" s="105"/>
      <c r="DH210" s="105"/>
      <c r="DI210" s="105"/>
      <c r="DJ210" s="105"/>
      <c r="DK210" s="105"/>
      <c r="DL210" s="105"/>
      <c r="DM210" s="105"/>
      <c r="DN210" s="105"/>
      <c r="DO210" s="105"/>
      <c r="DP210" s="105"/>
      <c r="DQ210" s="105"/>
      <c r="DR210" s="105"/>
      <c r="DS210" s="105"/>
      <c r="DT210" s="105"/>
      <c r="DU210" s="105"/>
      <c r="DV210" s="105"/>
      <c r="DW210" s="105"/>
      <c r="DX210" s="105"/>
      <c r="DY210" s="105"/>
      <c r="DZ210" s="105"/>
      <c r="EA210" s="105"/>
      <c r="EB210" s="105"/>
      <c r="EC210" s="105"/>
      <c r="ED210" s="105"/>
      <c r="EE210" s="105">
        <v>202</v>
      </c>
      <c r="EF210" s="105">
        <v>217</v>
      </c>
      <c r="EG210" s="105">
        <v>165</v>
      </c>
      <c r="EH210" s="105">
        <v>192</v>
      </c>
      <c r="EI210" s="105">
        <v>125</v>
      </c>
      <c r="EJ210" s="105">
        <v>63</v>
      </c>
      <c r="EK210" s="105">
        <v>71</v>
      </c>
      <c r="EL210" s="105">
        <v>61</v>
      </c>
      <c r="EM210" s="105">
        <v>20</v>
      </c>
      <c r="EN210" s="105">
        <v>25</v>
      </c>
      <c r="EO210" s="105">
        <v>165</v>
      </c>
      <c r="EP210" s="105"/>
      <c r="EQ210" s="105"/>
      <c r="ER210" s="105"/>
      <c r="ES210" s="105"/>
      <c r="ET210" s="105"/>
      <c r="EU210" s="105"/>
      <c r="EV210" s="105"/>
      <c r="EW210" s="105"/>
      <c r="EX210" s="105"/>
      <c r="EY210" s="105"/>
      <c r="EZ210" s="105"/>
      <c r="FA210" s="105"/>
      <c r="FB210" s="105"/>
      <c r="FC210" s="105"/>
      <c r="FD210" s="105"/>
      <c r="FE210" s="105"/>
      <c r="FF210" s="105"/>
      <c r="FG210" s="105"/>
      <c r="FH210" s="105"/>
      <c r="FI210" s="105"/>
      <c r="FJ210" s="105">
        <v>0</v>
      </c>
      <c r="FK210" s="105">
        <v>0</v>
      </c>
      <c r="FL210" s="105">
        <v>0</v>
      </c>
      <c r="FM210" s="105">
        <v>0</v>
      </c>
      <c r="FN210" s="105">
        <v>0</v>
      </c>
      <c r="FO210" s="105">
        <v>0</v>
      </c>
      <c r="FP210" s="105">
        <v>0</v>
      </c>
      <c r="FQ210" s="105">
        <v>0</v>
      </c>
      <c r="FR210" s="105">
        <v>0</v>
      </c>
      <c r="FS210" s="105">
        <v>0</v>
      </c>
      <c r="FT210" s="105">
        <v>0</v>
      </c>
      <c r="FU210" s="105">
        <v>0</v>
      </c>
      <c r="FV210" s="105">
        <v>0</v>
      </c>
      <c r="FW210" s="105">
        <v>0</v>
      </c>
      <c r="FX210" s="105">
        <v>0</v>
      </c>
      <c r="FY210" s="144" t="str">
        <f t="shared" si="239"/>
        <v/>
      </c>
      <c r="FZ210" s="144" t="str">
        <f t="shared" si="240"/>
        <v/>
      </c>
      <c r="GA210" s="140">
        <f t="shared" si="241"/>
        <v>0</v>
      </c>
      <c r="GB210" s="140">
        <v>0</v>
      </c>
      <c r="GC210" s="140">
        <v>1035</v>
      </c>
      <c r="GD210" s="141">
        <f t="shared" si="242"/>
        <v>271</v>
      </c>
      <c r="GE210" s="141">
        <f t="shared" si="243"/>
        <v>0</v>
      </c>
      <c r="GF210" s="141">
        <f t="shared" si="244"/>
        <v>0</v>
      </c>
      <c r="GG210" s="141">
        <f t="shared" si="245"/>
        <v>0</v>
      </c>
      <c r="GH210" s="142">
        <v>202</v>
      </c>
      <c r="GI210" s="142">
        <v>574</v>
      </c>
      <c r="GJ210" s="142">
        <v>259</v>
      </c>
      <c r="GK210" s="143">
        <v>106</v>
      </c>
      <c r="GL210" s="105">
        <v>165</v>
      </c>
      <c r="GM210" s="105">
        <v>0</v>
      </c>
      <c r="GN210" s="105">
        <v>0</v>
      </c>
      <c r="GO210" s="105" t="s">
        <v>956</v>
      </c>
      <c r="GP210" s="105" t="s">
        <v>956</v>
      </c>
      <c r="GQ210" s="105"/>
      <c r="GR210" s="105"/>
      <c r="GS210" s="105">
        <f t="shared" si="249"/>
        <v>0</v>
      </c>
      <c r="GT210" s="105">
        <f t="shared" si="247"/>
        <v>0</v>
      </c>
      <c r="GU210" s="105">
        <f t="shared" si="248"/>
        <v>0</v>
      </c>
      <c r="GV210" s="105">
        <f t="shared" si="246"/>
        <v>0</v>
      </c>
      <c r="GW210" s="139" t="str">
        <f t="shared" si="221"/>
        <v/>
      </c>
      <c r="GX210" s="139" t="str">
        <f t="shared" si="222"/>
        <v/>
      </c>
    </row>
    <row r="211" ht="15" spans="2:206">
      <c r="B211" s="138" t="s">
        <v>1167</v>
      </c>
      <c r="C211" s="105">
        <v>282</v>
      </c>
      <c r="D211" s="105">
        <v>216</v>
      </c>
      <c r="E211" s="105">
        <v>34</v>
      </c>
      <c r="F211" s="105">
        <v>210</v>
      </c>
      <c r="G211" s="105">
        <v>431</v>
      </c>
      <c r="H211" s="105">
        <v>81</v>
      </c>
      <c r="I211" s="105">
        <v>10</v>
      </c>
      <c r="J211" s="105">
        <v>20</v>
      </c>
      <c r="K211" s="105">
        <v>632</v>
      </c>
      <c r="L211" s="105">
        <v>114</v>
      </c>
      <c r="M211" s="105">
        <v>1314</v>
      </c>
      <c r="N211" s="105">
        <v>67</v>
      </c>
      <c r="O211" s="105">
        <v>156</v>
      </c>
      <c r="P211" s="105"/>
      <c r="Q211" s="105">
        <v>140</v>
      </c>
      <c r="R211" s="105">
        <v>368</v>
      </c>
      <c r="S211" s="105">
        <v>197</v>
      </c>
      <c r="T211" s="105">
        <v>1651</v>
      </c>
      <c r="U211" s="105">
        <v>148</v>
      </c>
      <c r="V211" s="105">
        <v>98</v>
      </c>
      <c r="W211" s="105">
        <v>294</v>
      </c>
      <c r="X211" s="105">
        <v>158</v>
      </c>
      <c r="Y211" s="105">
        <v>118</v>
      </c>
      <c r="Z211" s="105">
        <v>269</v>
      </c>
      <c r="AA211" s="105">
        <v>129</v>
      </c>
      <c r="AB211" s="105">
        <v>28</v>
      </c>
      <c r="AC211" s="105">
        <v>21</v>
      </c>
      <c r="AD211" s="105">
        <v>35</v>
      </c>
      <c r="AE211" s="105">
        <v>32</v>
      </c>
      <c r="AF211" s="105">
        <v>76</v>
      </c>
      <c r="AG211" s="105">
        <v>214</v>
      </c>
      <c r="AH211" s="105">
        <v>145</v>
      </c>
      <c r="AI211" s="105">
        <v>100</v>
      </c>
      <c r="AJ211" s="105">
        <v>76</v>
      </c>
      <c r="AK211" s="105">
        <v>761</v>
      </c>
      <c r="AL211" s="105">
        <v>784</v>
      </c>
      <c r="AM211" s="105">
        <v>183</v>
      </c>
      <c r="AN211" s="105">
        <v>66</v>
      </c>
      <c r="AO211" s="105">
        <v>34</v>
      </c>
      <c r="AP211" s="105">
        <v>162</v>
      </c>
      <c r="AQ211" s="105">
        <v>146</v>
      </c>
      <c r="AR211" s="105">
        <v>719</v>
      </c>
      <c r="AS211" s="105">
        <v>827</v>
      </c>
      <c r="AT211" s="105">
        <v>879</v>
      </c>
      <c r="AU211" s="105">
        <v>329</v>
      </c>
      <c r="AV211" s="105">
        <v>267</v>
      </c>
      <c r="AW211" s="105">
        <v>241</v>
      </c>
      <c r="AX211" s="105">
        <v>115</v>
      </c>
      <c r="AY211" s="105"/>
      <c r="AZ211" s="105"/>
      <c r="BA211" s="105">
        <v>478</v>
      </c>
      <c r="BB211" s="105"/>
      <c r="BC211" s="105"/>
      <c r="BD211" s="105"/>
      <c r="BE211" s="105"/>
      <c r="BF211" s="105"/>
      <c r="BG211" s="105"/>
      <c r="BH211" s="105"/>
      <c r="BI211" s="105"/>
      <c r="BJ211" s="105"/>
      <c r="BK211" s="105">
        <v>0</v>
      </c>
      <c r="BL211" s="105">
        <v>0</v>
      </c>
      <c r="BM211" s="105">
        <v>0</v>
      </c>
      <c r="BN211" s="105">
        <v>0</v>
      </c>
      <c r="BO211" s="105">
        <v>0</v>
      </c>
      <c r="BP211" s="105">
        <v>0</v>
      </c>
      <c r="BQ211" s="105">
        <v>0</v>
      </c>
      <c r="BR211" s="105">
        <v>0</v>
      </c>
      <c r="BS211" s="105">
        <v>0</v>
      </c>
      <c r="BT211" s="105">
        <v>0</v>
      </c>
      <c r="BU211" s="105">
        <v>0</v>
      </c>
      <c r="BV211" s="105">
        <v>0</v>
      </c>
      <c r="BW211" s="105">
        <v>0</v>
      </c>
      <c r="BX211" s="105">
        <v>0</v>
      </c>
      <c r="BY211" s="105">
        <v>0</v>
      </c>
      <c r="BZ211" s="139" t="str">
        <f t="shared" si="232"/>
        <v/>
      </c>
      <c r="CA211" s="139" t="str">
        <f t="shared" si="233"/>
        <v/>
      </c>
      <c r="CB211" s="140">
        <f t="shared" si="234"/>
        <v>3411</v>
      </c>
      <c r="CC211" s="140">
        <f t="shared" si="210"/>
        <v>3597</v>
      </c>
      <c r="CD211" s="140">
        <f t="shared" si="211"/>
        <v>2401</v>
      </c>
      <c r="CE211" s="141">
        <f t="shared" si="235"/>
        <v>3968</v>
      </c>
      <c r="CF211" s="141">
        <f t="shared" si="236"/>
        <v>478</v>
      </c>
      <c r="CG211" s="141">
        <f t="shared" si="237"/>
        <v>0</v>
      </c>
      <c r="CH211" s="141">
        <f t="shared" si="238"/>
        <v>0</v>
      </c>
      <c r="CI211" s="142">
        <f t="shared" si="212"/>
        <v>459</v>
      </c>
      <c r="CJ211" s="142">
        <f t="shared" si="213"/>
        <v>1621</v>
      </c>
      <c r="CK211" s="143">
        <f t="shared" si="214"/>
        <v>283</v>
      </c>
      <c r="CL211" s="105">
        <f t="shared" si="215"/>
        <v>1027</v>
      </c>
      <c r="CM211" s="105">
        <f t="shared" si="216"/>
        <v>2035</v>
      </c>
      <c r="CN211" s="105">
        <f t="shared" si="217"/>
        <v>623</v>
      </c>
      <c r="CO211" s="105">
        <f t="shared" si="218"/>
        <v>478</v>
      </c>
      <c r="CP211" s="105" t="str">
        <f t="shared" si="219"/>
        <v/>
      </c>
      <c r="CQ211" s="105"/>
      <c r="CR211" s="105"/>
      <c r="CS211" s="105">
        <f t="shared" si="250"/>
        <v>0</v>
      </c>
      <c r="CT211" s="105">
        <f t="shared" si="227"/>
        <v>0</v>
      </c>
      <c r="CU211" s="105">
        <f t="shared" si="228"/>
        <v>0</v>
      </c>
      <c r="CV211" s="105">
        <f t="shared" si="229"/>
        <v>0</v>
      </c>
      <c r="CW211" s="139" t="str">
        <f t="shared" si="230"/>
        <v/>
      </c>
      <c r="CX211" s="139" t="str">
        <f t="shared" si="231"/>
        <v/>
      </c>
      <c r="CY211" s="131"/>
      <c r="CZ211" s="138" t="s">
        <v>1219</v>
      </c>
      <c r="DA211" s="138" t="s">
        <v>1219</v>
      </c>
      <c r="DB211" s="105"/>
      <c r="DC211" s="105"/>
      <c r="DD211" s="105"/>
      <c r="DE211" s="105"/>
      <c r="DF211" s="105"/>
      <c r="DG211" s="105"/>
      <c r="DH211" s="105"/>
      <c r="DI211" s="105"/>
      <c r="DJ211" s="105"/>
      <c r="DK211" s="105"/>
      <c r="DL211" s="105"/>
      <c r="DM211" s="105"/>
      <c r="DN211" s="105"/>
      <c r="DO211" s="105"/>
      <c r="DP211" s="105"/>
      <c r="DQ211" s="105"/>
      <c r="DR211" s="105"/>
      <c r="DS211" s="105"/>
      <c r="DT211" s="105"/>
      <c r="DU211" s="105"/>
      <c r="DV211" s="105"/>
      <c r="DW211" s="105">
        <v>258</v>
      </c>
      <c r="DX211" s="105">
        <v>1426</v>
      </c>
      <c r="DY211" s="105">
        <v>1205</v>
      </c>
      <c r="DZ211" s="105">
        <v>142</v>
      </c>
      <c r="EA211" s="105"/>
      <c r="EB211" s="105"/>
      <c r="EC211" s="105"/>
      <c r="ED211" s="105"/>
      <c r="EE211" s="105"/>
      <c r="EF211" s="105"/>
      <c r="EG211" s="105"/>
      <c r="EH211" s="105"/>
      <c r="EI211" s="105"/>
      <c r="EJ211" s="105"/>
      <c r="EK211" s="105"/>
      <c r="EL211" s="105"/>
      <c r="EM211" s="105"/>
      <c r="EN211" s="105"/>
      <c r="EO211" s="105"/>
      <c r="EP211" s="105"/>
      <c r="EQ211" s="105"/>
      <c r="ER211" s="105"/>
      <c r="ES211" s="105"/>
      <c r="ET211" s="105"/>
      <c r="EU211" s="105"/>
      <c r="EV211" s="105"/>
      <c r="EW211" s="105"/>
      <c r="EX211" s="105"/>
      <c r="EY211" s="105"/>
      <c r="EZ211" s="105"/>
      <c r="FA211" s="105"/>
      <c r="FB211" s="105"/>
      <c r="FC211" s="105"/>
      <c r="FD211" s="105"/>
      <c r="FE211" s="105"/>
      <c r="FF211" s="105"/>
      <c r="FG211" s="105"/>
      <c r="FH211" s="105"/>
      <c r="FI211" s="105"/>
      <c r="FJ211" s="105">
        <v>0</v>
      </c>
      <c r="FK211" s="105">
        <v>0</v>
      </c>
      <c r="FL211" s="105">
        <v>0</v>
      </c>
      <c r="FM211" s="105">
        <v>0</v>
      </c>
      <c r="FN211" s="105">
        <v>0</v>
      </c>
      <c r="FO211" s="105">
        <v>0</v>
      </c>
      <c r="FP211" s="105">
        <v>0</v>
      </c>
      <c r="FQ211" s="105">
        <v>0</v>
      </c>
      <c r="FR211" s="105">
        <v>0</v>
      </c>
      <c r="FS211" s="105">
        <v>0</v>
      </c>
      <c r="FT211" s="105">
        <v>0</v>
      </c>
      <c r="FU211" s="105">
        <v>0</v>
      </c>
      <c r="FV211" s="105">
        <v>0</v>
      </c>
      <c r="FW211" s="105">
        <v>0</v>
      </c>
      <c r="FX211" s="105">
        <v>0</v>
      </c>
      <c r="FY211" s="144" t="str">
        <f t="shared" si="239"/>
        <v/>
      </c>
      <c r="FZ211" s="144" t="str">
        <f t="shared" si="240"/>
        <v/>
      </c>
      <c r="GA211" s="140">
        <f t="shared" si="241"/>
        <v>0</v>
      </c>
      <c r="GB211" s="140">
        <v>2889</v>
      </c>
      <c r="GC211" s="140">
        <v>142</v>
      </c>
      <c r="GD211" s="141">
        <f t="shared" si="242"/>
        <v>0</v>
      </c>
      <c r="GE211" s="141">
        <f t="shared" si="243"/>
        <v>0</v>
      </c>
      <c r="GF211" s="141">
        <f t="shared" si="244"/>
        <v>0</v>
      </c>
      <c r="GG211" s="141">
        <f t="shared" si="245"/>
        <v>0</v>
      </c>
      <c r="GH211" s="142">
        <v>0</v>
      </c>
      <c r="GI211" s="142">
        <v>0</v>
      </c>
      <c r="GJ211" s="142">
        <v>0</v>
      </c>
      <c r="GK211" s="143">
        <v>0</v>
      </c>
      <c r="GL211" s="105">
        <v>0</v>
      </c>
      <c r="GM211" s="105">
        <v>0</v>
      </c>
      <c r="GN211" s="105">
        <v>0</v>
      </c>
      <c r="GO211" s="105" t="s">
        <v>956</v>
      </c>
      <c r="GP211" s="105" t="s">
        <v>956</v>
      </c>
      <c r="GQ211" s="105"/>
      <c r="GR211" s="105"/>
      <c r="GS211" s="105">
        <f t="shared" si="249"/>
        <v>0</v>
      </c>
      <c r="GT211" s="105">
        <f t="shared" si="247"/>
        <v>0</v>
      </c>
      <c r="GU211" s="105">
        <f t="shared" si="248"/>
        <v>0</v>
      </c>
      <c r="GV211" s="105">
        <f t="shared" si="246"/>
        <v>0</v>
      </c>
      <c r="GW211" s="139" t="str">
        <f t="shared" si="221"/>
        <v/>
      </c>
      <c r="GX211" s="139" t="str">
        <f t="shared" si="222"/>
        <v/>
      </c>
    </row>
    <row r="212" ht="15" spans="2:206">
      <c r="B212" s="138" t="s">
        <v>1055</v>
      </c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>
        <v>58</v>
      </c>
      <c r="T212" s="105">
        <v>388</v>
      </c>
      <c r="U212" s="105">
        <v>261</v>
      </c>
      <c r="V212" s="105">
        <v>185</v>
      </c>
      <c r="W212" s="105">
        <v>113</v>
      </c>
      <c r="X212" s="105">
        <v>79</v>
      </c>
      <c r="Y212" s="105">
        <v>45</v>
      </c>
      <c r="Z212" s="105">
        <v>74</v>
      </c>
      <c r="AA212" s="105">
        <v>30</v>
      </c>
      <c r="AB212" s="105">
        <v>1</v>
      </c>
      <c r="AC212" s="105">
        <v>10</v>
      </c>
      <c r="AD212" s="105">
        <v>71</v>
      </c>
      <c r="AE212" s="105">
        <v>165</v>
      </c>
      <c r="AF212" s="105">
        <v>197</v>
      </c>
      <c r="AG212" s="105">
        <v>124</v>
      </c>
      <c r="AH212" s="105">
        <v>202</v>
      </c>
      <c r="AI212" s="105">
        <v>226</v>
      </c>
      <c r="AJ212" s="105">
        <v>152</v>
      </c>
      <c r="AK212" s="105">
        <v>294</v>
      </c>
      <c r="AL212" s="105">
        <v>217</v>
      </c>
      <c r="AM212" s="105">
        <v>74</v>
      </c>
      <c r="AN212" s="105">
        <v>167</v>
      </c>
      <c r="AO212" s="105">
        <v>274</v>
      </c>
      <c r="AP212" s="105">
        <v>252</v>
      </c>
      <c r="AQ212" s="105">
        <v>380</v>
      </c>
      <c r="AR212" s="105">
        <v>37</v>
      </c>
      <c r="AS212" s="105">
        <v>633</v>
      </c>
      <c r="AT212" s="105">
        <v>565</v>
      </c>
      <c r="AU212" s="105">
        <v>100</v>
      </c>
      <c r="AV212" s="105">
        <v>83</v>
      </c>
      <c r="AW212" s="105">
        <v>196</v>
      </c>
      <c r="AX212" s="105">
        <v>275</v>
      </c>
      <c r="AY212" s="105">
        <v>42</v>
      </c>
      <c r="AZ212" s="105">
        <v>225</v>
      </c>
      <c r="BA212" s="105">
        <v>144</v>
      </c>
      <c r="BB212" s="105"/>
      <c r="BC212" s="105"/>
      <c r="BD212" s="105"/>
      <c r="BE212" s="105"/>
      <c r="BF212" s="105"/>
      <c r="BG212" s="105"/>
      <c r="BH212" s="105"/>
      <c r="BI212" s="105"/>
      <c r="BJ212" s="105"/>
      <c r="BK212" s="105">
        <v>0</v>
      </c>
      <c r="BL212" s="105">
        <v>0</v>
      </c>
      <c r="BM212" s="105">
        <v>0</v>
      </c>
      <c r="BN212" s="105">
        <v>0</v>
      </c>
      <c r="BO212" s="105">
        <v>0</v>
      </c>
      <c r="BP212" s="105">
        <v>0</v>
      </c>
      <c r="BQ212" s="105">
        <v>0</v>
      </c>
      <c r="BR212" s="105">
        <v>0</v>
      </c>
      <c r="BS212" s="105">
        <v>0</v>
      </c>
      <c r="BT212" s="105">
        <v>0</v>
      </c>
      <c r="BU212" s="105">
        <v>0</v>
      </c>
      <c r="BV212" s="105">
        <v>0</v>
      </c>
      <c r="BW212" s="105">
        <v>0</v>
      </c>
      <c r="BX212" s="105">
        <v>0</v>
      </c>
      <c r="BY212" s="105">
        <v>0</v>
      </c>
      <c r="BZ212" s="139" t="str">
        <f t="shared" si="232"/>
        <v/>
      </c>
      <c r="CA212" s="139" t="str">
        <f t="shared" si="233"/>
        <v/>
      </c>
      <c r="CB212" s="140">
        <f t="shared" si="234"/>
        <v>0</v>
      </c>
      <c r="CC212" s="140">
        <f t="shared" si="210"/>
        <v>1203</v>
      </c>
      <c r="CD212" s="140">
        <f t="shared" si="211"/>
        <v>1689</v>
      </c>
      <c r="CE212" s="141">
        <f t="shared" si="235"/>
        <v>3036</v>
      </c>
      <c r="CF212" s="141">
        <f t="shared" si="236"/>
        <v>411</v>
      </c>
      <c r="CG212" s="141">
        <f t="shared" si="237"/>
        <v>0</v>
      </c>
      <c r="CH212" s="141">
        <f t="shared" si="238"/>
        <v>0</v>
      </c>
      <c r="CI212" s="142">
        <f t="shared" si="212"/>
        <v>552</v>
      </c>
      <c r="CJ212" s="142">
        <f t="shared" si="213"/>
        <v>663</v>
      </c>
      <c r="CK212" s="143">
        <f t="shared" si="214"/>
        <v>515</v>
      </c>
      <c r="CL212" s="105">
        <f t="shared" si="215"/>
        <v>669</v>
      </c>
      <c r="CM212" s="105">
        <f t="shared" si="216"/>
        <v>1298</v>
      </c>
      <c r="CN212" s="105">
        <f t="shared" si="217"/>
        <v>554</v>
      </c>
      <c r="CO212" s="105">
        <f t="shared" si="218"/>
        <v>411</v>
      </c>
      <c r="CP212" s="105" t="str">
        <f t="shared" si="219"/>
        <v/>
      </c>
      <c r="CQ212" s="105"/>
      <c r="CR212" s="105"/>
      <c r="CS212" s="105">
        <f t="shared" si="250"/>
        <v>0</v>
      </c>
      <c r="CT212" s="105">
        <f t="shared" si="227"/>
        <v>0</v>
      </c>
      <c r="CU212" s="105">
        <f t="shared" si="228"/>
        <v>0</v>
      </c>
      <c r="CV212" s="105">
        <f t="shared" si="229"/>
        <v>0</v>
      </c>
      <c r="CW212" s="139" t="str">
        <f t="shared" si="230"/>
        <v/>
      </c>
      <c r="CX212" s="139" t="str">
        <f t="shared" si="231"/>
        <v/>
      </c>
      <c r="CY212" s="131"/>
      <c r="CZ212" s="138" t="s">
        <v>1220</v>
      </c>
      <c r="DA212" s="138" t="s">
        <v>1220</v>
      </c>
      <c r="DB212" s="105"/>
      <c r="DC212" s="105"/>
      <c r="DD212" s="105"/>
      <c r="DE212" s="105"/>
      <c r="DF212" s="105"/>
      <c r="DG212" s="105"/>
      <c r="DH212" s="105">
        <v>414</v>
      </c>
      <c r="DI212" s="105">
        <v>450</v>
      </c>
      <c r="DJ212" s="105">
        <v>254</v>
      </c>
      <c r="DK212" s="105">
        <v>732</v>
      </c>
      <c r="DL212" s="105">
        <v>1085</v>
      </c>
      <c r="DM212" s="105">
        <v>885</v>
      </c>
      <c r="DN212" s="105">
        <v>1234</v>
      </c>
      <c r="DO212" s="105"/>
      <c r="DP212" s="105"/>
      <c r="DQ212" s="105"/>
      <c r="DR212" s="105"/>
      <c r="DS212" s="105"/>
      <c r="DT212" s="105"/>
      <c r="DU212" s="105"/>
      <c r="DV212" s="105"/>
      <c r="DW212" s="105"/>
      <c r="DX212" s="105"/>
      <c r="DY212" s="105"/>
      <c r="DZ212" s="105"/>
      <c r="EA212" s="105"/>
      <c r="EB212" s="105"/>
      <c r="EC212" s="105"/>
      <c r="ED212" s="105">
        <v>2</v>
      </c>
      <c r="EE212" s="105">
        <v>2</v>
      </c>
      <c r="EF212" s="105"/>
      <c r="EG212" s="105"/>
      <c r="EH212" s="105"/>
      <c r="EI212" s="105"/>
      <c r="EJ212" s="105"/>
      <c r="EK212" s="105"/>
      <c r="EL212" s="105"/>
      <c r="EM212" s="105"/>
      <c r="EN212" s="105">
        <v>1</v>
      </c>
      <c r="EO212" s="105"/>
      <c r="EP212" s="105"/>
      <c r="EQ212" s="105"/>
      <c r="ER212" s="105"/>
      <c r="ES212" s="105"/>
      <c r="ET212" s="105"/>
      <c r="EU212" s="105"/>
      <c r="EV212" s="105"/>
      <c r="EW212" s="105"/>
      <c r="EX212" s="105"/>
      <c r="EY212" s="105"/>
      <c r="EZ212" s="105"/>
      <c r="FA212" s="105"/>
      <c r="FB212" s="105"/>
      <c r="FC212" s="105"/>
      <c r="FD212" s="105"/>
      <c r="FE212" s="105"/>
      <c r="FF212" s="105"/>
      <c r="FG212" s="105"/>
      <c r="FH212" s="105"/>
      <c r="FI212" s="105"/>
      <c r="FJ212" s="105">
        <v>0</v>
      </c>
      <c r="FK212" s="105">
        <v>0</v>
      </c>
      <c r="FL212" s="105">
        <v>0</v>
      </c>
      <c r="FM212" s="105">
        <v>0</v>
      </c>
      <c r="FN212" s="105">
        <v>0</v>
      </c>
      <c r="FO212" s="105">
        <v>0</v>
      </c>
      <c r="FP212" s="105">
        <v>0</v>
      </c>
      <c r="FQ212" s="105">
        <v>0</v>
      </c>
      <c r="FR212" s="105">
        <v>0</v>
      </c>
      <c r="FS212" s="105">
        <v>0</v>
      </c>
      <c r="FT212" s="105">
        <v>0</v>
      </c>
      <c r="FU212" s="105">
        <v>0</v>
      </c>
      <c r="FV212" s="105">
        <v>0</v>
      </c>
      <c r="FW212" s="105">
        <v>0</v>
      </c>
      <c r="FX212" s="105">
        <v>0</v>
      </c>
      <c r="FY212" s="144" t="str">
        <f t="shared" si="239"/>
        <v/>
      </c>
      <c r="FZ212" s="144" t="str">
        <f t="shared" si="240"/>
        <v/>
      </c>
      <c r="GA212" s="140">
        <f t="shared" si="241"/>
        <v>3820</v>
      </c>
      <c r="GB212" s="140">
        <v>1234</v>
      </c>
      <c r="GC212" s="140">
        <v>4</v>
      </c>
      <c r="GD212" s="141">
        <f t="shared" si="242"/>
        <v>1</v>
      </c>
      <c r="GE212" s="141">
        <f t="shared" si="243"/>
        <v>0</v>
      </c>
      <c r="GF212" s="141">
        <f t="shared" si="244"/>
        <v>0</v>
      </c>
      <c r="GG212" s="141">
        <f t="shared" si="245"/>
        <v>0</v>
      </c>
      <c r="GH212" s="142">
        <v>4</v>
      </c>
      <c r="GI212" s="142">
        <v>0</v>
      </c>
      <c r="GJ212" s="142">
        <v>0</v>
      </c>
      <c r="GK212" s="143">
        <v>1</v>
      </c>
      <c r="GL212" s="105">
        <v>0</v>
      </c>
      <c r="GM212" s="105">
        <v>0</v>
      </c>
      <c r="GN212" s="105">
        <v>0</v>
      </c>
      <c r="GO212" s="105" t="s">
        <v>956</v>
      </c>
      <c r="GP212" s="105" t="s">
        <v>956</v>
      </c>
      <c r="GQ212" s="105"/>
      <c r="GR212" s="105"/>
      <c r="GS212" s="105">
        <f t="shared" si="249"/>
        <v>0</v>
      </c>
      <c r="GT212" s="105">
        <f t="shared" si="247"/>
        <v>0</v>
      </c>
      <c r="GU212" s="105">
        <f t="shared" si="248"/>
        <v>0</v>
      </c>
      <c r="GV212" s="105">
        <f t="shared" si="246"/>
        <v>0</v>
      </c>
      <c r="GW212" s="139" t="str">
        <f t="shared" si="221"/>
        <v/>
      </c>
      <c r="GX212" s="139" t="str">
        <f t="shared" si="222"/>
        <v/>
      </c>
    </row>
    <row r="213" ht="15" spans="2:206">
      <c r="B213" s="138" t="s">
        <v>1168</v>
      </c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>
        <v>181</v>
      </c>
      <c r="AG213" s="105">
        <v>145</v>
      </c>
      <c r="AH213" s="105">
        <v>113</v>
      </c>
      <c r="AI213" s="105">
        <v>60</v>
      </c>
      <c r="AJ213" s="105">
        <v>62</v>
      </c>
      <c r="AK213" s="105">
        <v>105</v>
      </c>
      <c r="AL213" s="105">
        <v>43</v>
      </c>
      <c r="AM213" s="105">
        <v>31</v>
      </c>
      <c r="AN213" s="105">
        <v>22</v>
      </c>
      <c r="AO213" s="105">
        <v>36</v>
      </c>
      <c r="AP213" s="105">
        <v>41</v>
      </c>
      <c r="AQ213" s="105">
        <v>48</v>
      </c>
      <c r="AR213" s="105">
        <v>196</v>
      </c>
      <c r="AS213" s="105">
        <v>121</v>
      </c>
      <c r="AT213" s="105">
        <v>79</v>
      </c>
      <c r="AU213" s="105">
        <v>16</v>
      </c>
      <c r="AV213" s="105">
        <v>5</v>
      </c>
      <c r="AW213" s="105">
        <v>29</v>
      </c>
      <c r="AX213" s="105">
        <v>16</v>
      </c>
      <c r="AY213" s="105">
        <v>9</v>
      </c>
      <c r="AZ213" s="105">
        <v>7</v>
      </c>
      <c r="BA213" s="105">
        <v>5</v>
      </c>
      <c r="BB213" s="105"/>
      <c r="BC213" s="105"/>
      <c r="BD213" s="105"/>
      <c r="BE213" s="105"/>
      <c r="BF213" s="105"/>
      <c r="BG213" s="105"/>
      <c r="BH213" s="105"/>
      <c r="BI213" s="105"/>
      <c r="BJ213" s="105">
        <v>42</v>
      </c>
      <c r="BK213" s="105">
        <v>0</v>
      </c>
      <c r="BL213" s="105">
        <v>0</v>
      </c>
      <c r="BM213" s="105">
        <v>0</v>
      </c>
      <c r="BN213" s="105">
        <v>0</v>
      </c>
      <c r="BO213" s="105">
        <v>0</v>
      </c>
      <c r="BP213" s="105">
        <v>0</v>
      </c>
      <c r="BQ213" s="105">
        <v>0</v>
      </c>
      <c r="BR213" s="105">
        <v>0</v>
      </c>
      <c r="BS213" s="105">
        <v>0</v>
      </c>
      <c r="BT213" s="105">
        <v>0</v>
      </c>
      <c r="BU213" s="105">
        <v>0</v>
      </c>
      <c r="BV213" s="105">
        <v>0</v>
      </c>
      <c r="BW213" s="105">
        <v>0</v>
      </c>
      <c r="BX213" s="105">
        <v>0</v>
      </c>
      <c r="BY213" s="105">
        <v>0</v>
      </c>
      <c r="BZ213" s="139" t="str">
        <f t="shared" si="232"/>
        <v/>
      </c>
      <c r="CA213" s="139" t="str">
        <f t="shared" si="233"/>
        <v/>
      </c>
      <c r="CB213" s="140">
        <f t="shared" si="234"/>
        <v>7286</v>
      </c>
      <c r="CC213" s="140">
        <f t="shared" ref="CC213:CC276" si="251">SUM(O213:Z213)</f>
        <v>0</v>
      </c>
      <c r="CD213" s="140">
        <f t="shared" ref="CD213:CD276" si="252">SUM(AA213:AL213)</f>
        <v>709</v>
      </c>
      <c r="CE213" s="141">
        <f t="shared" si="235"/>
        <v>640</v>
      </c>
      <c r="CF213" s="141">
        <f t="shared" si="236"/>
        <v>63</v>
      </c>
      <c r="CG213" s="141">
        <f t="shared" si="237"/>
        <v>0</v>
      </c>
      <c r="CH213" s="141">
        <f t="shared" si="238"/>
        <v>0</v>
      </c>
      <c r="CI213" s="142">
        <f t="shared" ref="CI213:CI276" si="253">SUM(AG213:AI213)</f>
        <v>318</v>
      </c>
      <c r="CJ213" s="142">
        <f t="shared" ref="CJ213:CJ276" si="254">SUM(AJ213:AL213)</f>
        <v>210</v>
      </c>
      <c r="CK213" s="143">
        <f t="shared" ref="CK213:CK276" si="255">SUM(AM213:AO213)</f>
        <v>89</v>
      </c>
      <c r="CL213" s="105">
        <f t="shared" ref="CL213:CL276" si="256">SUM(AP213:AR213)</f>
        <v>285</v>
      </c>
      <c r="CM213" s="105">
        <f t="shared" ref="CM213:CM276" si="257">SUM(AS213:AU213)</f>
        <v>216</v>
      </c>
      <c r="CN213" s="105">
        <f t="shared" ref="CN213:CN276" si="258">SUM(AV213:AX213)</f>
        <v>50</v>
      </c>
      <c r="CO213" s="105">
        <f t="shared" ref="CO213:CO276" si="259">IF(SUM(AY213:BA213)=0,"",SUM(AY213:BA213))</f>
        <v>21</v>
      </c>
      <c r="CP213" s="105" t="str">
        <f t="shared" ref="CP213:CP276" si="260">IF(SUM(BB213:BD213)=0,"",SUM(BB213:BD213))</f>
        <v/>
      </c>
      <c r="CQ213" s="105"/>
      <c r="CR213" s="105">
        <f>SUM(BH213:BJ213)</f>
        <v>42</v>
      </c>
      <c r="CS213" s="105">
        <f t="shared" si="250"/>
        <v>0</v>
      </c>
      <c r="CT213" s="105">
        <f t="shared" si="227"/>
        <v>0</v>
      </c>
      <c r="CU213" s="105">
        <f t="shared" si="228"/>
        <v>0</v>
      </c>
      <c r="CV213" s="105">
        <f t="shared" si="229"/>
        <v>0</v>
      </c>
      <c r="CW213" s="139" t="str">
        <f t="shared" si="230"/>
        <v/>
      </c>
      <c r="CX213" s="139" t="str">
        <f t="shared" si="231"/>
        <v/>
      </c>
      <c r="CY213" s="131"/>
      <c r="CZ213" s="138" t="s">
        <v>1221</v>
      </c>
      <c r="DA213" s="138" t="s">
        <v>1221</v>
      </c>
      <c r="DB213" s="105"/>
      <c r="DC213" s="105"/>
      <c r="DD213" s="105"/>
      <c r="DE213" s="105"/>
      <c r="DF213" s="105"/>
      <c r="DG213" s="105"/>
      <c r="DH213" s="105"/>
      <c r="DI213" s="105"/>
      <c r="DJ213" s="105"/>
      <c r="DK213" s="105"/>
      <c r="DL213" s="105"/>
      <c r="DM213" s="105"/>
      <c r="DN213" s="105">
        <v>1682</v>
      </c>
      <c r="DO213" s="105"/>
      <c r="DP213" s="105"/>
      <c r="DQ213" s="105"/>
      <c r="DR213" s="105"/>
      <c r="DS213" s="105"/>
      <c r="DT213" s="105"/>
      <c r="DU213" s="105"/>
      <c r="DV213" s="105"/>
      <c r="DW213" s="105">
        <v>3</v>
      </c>
      <c r="DX213" s="105"/>
      <c r="DY213" s="105"/>
      <c r="DZ213" s="105"/>
      <c r="EA213" s="105"/>
      <c r="EB213" s="105"/>
      <c r="EC213" s="105"/>
      <c r="ED213" s="105"/>
      <c r="EE213" s="105">
        <v>5</v>
      </c>
      <c r="EF213" s="105"/>
      <c r="EG213" s="105"/>
      <c r="EH213" s="105"/>
      <c r="EI213" s="105"/>
      <c r="EJ213" s="105"/>
      <c r="EK213" s="105"/>
      <c r="EL213" s="105"/>
      <c r="EM213" s="105">
        <v>2</v>
      </c>
      <c r="EN213" s="105"/>
      <c r="EO213" s="105"/>
      <c r="EP213" s="105"/>
      <c r="EQ213" s="105"/>
      <c r="ER213" s="105"/>
      <c r="ES213" s="105"/>
      <c r="ET213" s="105"/>
      <c r="EU213" s="105"/>
      <c r="EV213" s="105"/>
      <c r="EW213" s="105"/>
      <c r="EX213" s="105"/>
      <c r="EY213" s="105"/>
      <c r="EZ213" s="105"/>
      <c r="FA213" s="105"/>
      <c r="FB213" s="105"/>
      <c r="FC213" s="105"/>
      <c r="FD213" s="105"/>
      <c r="FE213" s="105"/>
      <c r="FF213" s="105"/>
      <c r="FG213" s="105"/>
      <c r="FH213" s="105"/>
      <c r="FI213" s="105"/>
      <c r="FJ213" s="105">
        <v>0</v>
      </c>
      <c r="FK213" s="105">
        <v>0</v>
      </c>
      <c r="FL213" s="105">
        <v>0</v>
      </c>
      <c r="FM213" s="105">
        <v>0</v>
      </c>
      <c r="FN213" s="105">
        <v>0</v>
      </c>
      <c r="FO213" s="105">
        <v>0</v>
      </c>
      <c r="FP213" s="105">
        <v>0</v>
      </c>
      <c r="FQ213" s="105">
        <v>0</v>
      </c>
      <c r="FR213" s="105">
        <v>0</v>
      </c>
      <c r="FS213" s="105">
        <v>0</v>
      </c>
      <c r="FT213" s="105">
        <v>0</v>
      </c>
      <c r="FU213" s="105">
        <v>0</v>
      </c>
      <c r="FV213" s="105">
        <v>0</v>
      </c>
      <c r="FW213" s="105">
        <v>0</v>
      </c>
      <c r="FX213" s="105">
        <v>0</v>
      </c>
      <c r="FY213" s="144" t="str">
        <f t="shared" si="239"/>
        <v/>
      </c>
      <c r="FZ213" s="144" t="str">
        <f t="shared" si="240"/>
        <v/>
      </c>
      <c r="GA213" s="140">
        <f t="shared" si="241"/>
        <v>0</v>
      </c>
      <c r="GB213" s="140">
        <v>1685</v>
      </c>
      <c r="GC213" s="140">
        <v>5</v>
      </c>
      <c r="GD213" s="141">
        <f t="shared" si="242"/>
        <v>2</v>
      </c>
      <c r="GE213" s="141">
        <f t="shared" si="243"/>
        <v>0</v>
      </c>
      <c r="GF213" s="141">
        <f t="shared" si="244"/>
        <v>0</v>
      </c>
      <c r="GG213" s="141">
        <f t="shared" si="245"/>
        <v>0</v>
      </c>
      <c r="GH213" s="142">
        <v>5</v>
      </c>
      <c r="GI213" s="142">
        <v>0</v>
      </c>
      <c r="GJ213" s="142">
        <v>0</v>
      </c>
      <c r="GK213" s="143">
        <v>2</v>
      </c>
      <c r="GL213" s="105">
        <v>0</v>
      </c>
      <c r="GM213" s="105">
        <v>0</v>
      </c>
      <c r="GN213" s="105">
        <v>0</v>
      </c>
      <c r="GO213" s="105" t="s">
        <v>956</v>
      </c>
      <c r="GP213" s="105" t="s">
        <v>956</v>
      </c>
      <c r="GQ213" s="105"/>
      <c r="GR213" s="105"/>
      <c r="GS213" s="105">
        <f t="shared" si="249"/>
        <v>0</v>
      </c>
      <c r="GT213" s="105">
        <f t="shared" si="247"/>
        <v>0</v>
      </c>
      <c r="GU213" s="105">
        <f t="shared" si="248"/>
        <v>0</v>
      </c>
      <c r="GV213" s="105">
        <f t="shared" si="246"/>
        <v>0</v>
      </c>
      <c r="GW213" s="139" t="str">
        <f t="shared" si="221"/>
        <v/>
      </c>
      <c r="GX213" s="139" t="str">
        <f t="shared" si="222"/>
        <v/>
      </c>
    </row>
    <row r="214" ht="15" spans="2:206">
      <c r="B214" s="138" t="s">
        <v>1057</v>
      </c>
      <c r="C214" s="105"/>
      <c r="D214" s="105"/>
      <c r="E214" s="105">
        <v>855</v>
      </c>
      <c r="F214" s="105">
        <v>770</v>
      </c>
      <c r="G214" s="105">
        <v>765</v>
      </c>
      <c r="H214" s="105">
        <v>538</v>
      </c>
      <c r="I214" s="105">
        <v>702</v>
      </c>
      <c r="J214" s="105">
        <v>799</v>
      </c>
      <c r="K214" s="105">
        <v>699</v>
      </c>
      <c r="L214" s="105">
        <v>797</v>
      </c>
      <c r="M214" s="105">
        <v>909</v>
      </c>
      <c r="N214" s="105">
        <v>452</v>
      </c>
      <c r="O214" s="105">
        <v>33</v>
      </c>
      <c r="P214" s="105">
        <v>81</v>
      </c>
      <c r="Q214" s="105">
        <v>117</v>
      </c>
      <c r="R214" s="105">
        <v>250</v>
      </c>
      <c r="S214" s="105">
        <v>735</v>
      </c>
      <c r="T214" s="105">
        <v>707</v>
      </c>
      <c r="U214" s="105">
        <v>623</v>
      </c>
      <c r="V214" s="105">
        <v>522</v>
      </c>
      <c r="W214" s="105">
        <v>471</v>
      </c>
      <c r="X214" s="105">
        <v>400</v>
      </c>
      <c r="Y214" s="105">
        <v>434</v>
      </c>
      <c r="Z214" s="105">
        <v>181</v>
      </c>
      <c r="AA214" s="105">
        <v>600</v>
      </c>
      <c r="AB214" s="105">
        <v>116</v>
      </c>
      <c r="AC214" s="105">
        <v>288</v>
      </c>
      <c r="AD214" s="105">
        <v>382</v>
      </c>
      <c r="AE214" s="105">
        <v>351</v>
      </c>
      <c r="AF214" s="105">
        <v>398</v>
      </c>
      <c r="AG214" s="105">
        <v>185</v>
      </c>
      <c r="AH214" s="105">
        <v>378</v>
      </c>
      <c r="AI214" s="105">
        <v>192</v>
      </c>
      <c r="AJ214" s="105">
        <v>84</v>
      </c>
      <c r="AK214" s="105">
        <v>188</v>
      </c>
      <c r="AL214" s="105">
        <v>75</v>
      </c>
      <c r="AM214" s="105">
        <v>292</v>
      </c>
      <c r="AN214" s="105">
        <v>83</v>
      </c>
      <c r="AO214" s="105">
        <v>308</v>
      </c>
      <c r="AP214" s="105">
        <v>200</v>
      </c>
      <c r="AQ214" s="105">
        <v>221</v>
      </c>
      <c r="AR214" s="105">
        <v>19</v>
      </c>
      <c r="AS214" s="105">
        <v>9</v>
      </c>
      <c r="AT214" s="105">
        <v>17</v>
      </c>
      <c r="AU214" s="105">
        <v>10</v>
      </c>
      <c r="AV214" s="105">
        <v>3</v>
      </c>
      <c r="AW214" s="105">
        <v>6</v>
      </c>
      <c r="AX214" s="105"/>
      <c r="AY214" s="105"/>
      <c r="AZ214" s="105"/>
      <c r="BA214" s="105">
        <v>1</v>
      </c>
      <c r="BB214" s="105"/>
      <c r="BC214" s="105"/>
      <c r="BD214" s="105"/>
      <c r="BE214" s="105"/>
      <c r="BF214" s="105"/>
      <c r="BG214" s="105"/>
      <c r="BH214" s="105"/>
      <c r="BI214" s="105"/>
      <c r="BJ214" s="105"/>
      <c r="BK214" s="105">
        <v>0</v>
      </c>
      <c r="BL214" s="105">
        <v>0</v>
      </c>
      <c r="BM214" s="105">
        <v>0</v>
      </c>
      <c r="BN214" s="105">
        <v>5</v>
      </c>
      <c r="BO214" s="105">
        <v>0</v>
      </c>
      <c r="BP214" s="105">
        <v>0</v>
      </c>
      <c r="BQ214" s="105">
        <v>0</v>
      </c>
      <c r="BR214" s="105">
        <v>0</v>
      </c>
      <c r="BS214" s="105">
        <v>0</v>
      </c>
      <c r="BT214" s="105">
        <v>0</v>
      </c>
      <c r="BU214" s="105">
        <v>0</v>
      </c>
      <c r="BV214" s="105">
        <v>0</v>
      </c>
      <c r="BW214" s="105">
        <v>0</v>
      </c>
      <c r="BX214" s="105">
        <v>0</v>
      </c>
      <c r="BY214" s="105">
        <v>0</v>
      </c>
      <c r="BZ214" s="139" t="str">
        <f t="shared" si="232"/>
        <v/>
      </c>
      <c r="CA214" s="139" t="str">
        <f t="shared" si="233"/>
        <v/>
      </c>
      <c r="CB214" s="140">
        <f t="shared" si="234"/>
        <v>7286</v>
      </c>
      <c r="CC214" s="140">
        <f t="shared" si="251"/>
        <v>4554</v>
      </c>
      <c r="CD214" s="140">
        <f t="shared" si="252"/>
        <v>3237</v>
      </c>
      <c r="CE214" s="141">
        <f t="shared" si="235"/>
        <v>1168</v>
      </c>
      <c r="CF214" s="141">
        <f t="shared" si="236"/>
        <v>1</v>
      </c>
      <c r="CG214" s="141">
        <f t="shared" si="237"/>
        <v>5</v>
      </c>
      <c r="CH214" s="141">
        <f t="shared" si="238"/>
        <v>0</v>
      </c>
      <c r="CI214" s="142">
        <f t="shared" si="253"/>
        <v>755</v>
      </c>
      <c r="CJ214" s="142">
        <f t="shared" si="254"/>
        <v>347</v>
      </c>
      <c r="CK214" s="143">
        <f t="shared" si="255"/>
        <v>683</v>
      </c>
      <c r="CL214" s="105">
        <f t="shared" si="256"/>
        <v>440</v>
      </c>
      <c r="CM214" s="105">
        <f t="shared" si="257"/>
        <v>36</v>
      </c>
      <c r="CN214" s="105">
        <f t="shared" si="258"/>
        <v>9</v>
      </c>
      <c r="CO214" s="105">
        <f t="shared" si="259"/>
        <v>1</v>
      </c>
      <c r="CP214" s="105" t="str">
        <f t="shared" si="260"/>
        <v/>
      </c>
      <c r="CQ214" s="105"/>
      <c r="CR214" s="105"/>
      <c r="CS214" s="105">
        <f t="shared" si="250"/>
        <v>0</v>
      </c>
      <c r="CT214" s="105">
        <f t="shared" si="227"/>
        <v>5</v>
      </c>
      <c r="CU214" s="105">
        <f t="shared" si="228"/>
        <v>0</v>
      </c>
      <c r="CV214" s="105">
        <f t="shared" si="229"/>
        <v>0</v>
      </c>
      <c r="CW214" s="139" t="str">
        <f t="shared" si="230"/>
        <v/>
      </c>
      <c r="CX214" s="139" t="str">
        <f t="shared" si="231"/>
        <v/>
      </c>
      <c r="CY214" s="131"/>
      <c r="CZ214" s="138" t="s">
        <v>1222</v>
      </c>
      <c r="DA214" s="138" t="s">
        <v>1222</v>
      </c>
      <c r="DB214" s="105">
        <v>107</v>
      </c>
      <c r="DC214" s="105">
        <v>284</v>
      </c>
      <c r="DD214" s="105">
        <v>364</v>
      </c>
      <c r="DE214" s="105">
        <v>410</v>
      </c>
      <c r="DF214" s="105">
        <v>1477</v>
      </c>
      <c r="DG214" s="105">
        <v>15</v>
      </c>
      <c r="DH214" s="105"/>
      <c r="DI214" s="105"/>
      <c r="DJ214" s="105">
        <v>184</v>
      </c>
      <c r="DK214" s="105">
        <v>303</v>
      </c>
      <c r="DL214" s="105">
        <v>343</v>
      </c>
      <c r="DM214" s="105">
        <v>182</v>
      </c>
      <c r="DN214" s="105">
        <v>86</v>
      </c>
      <c r="DO214" s="105">
        <v>1</v>
      </c>
      <c r="DP214" s="105">
        <v>344</v>
      </c>
      <c r="DQ214" s="105">
        <v>75</v>
      </c>
      <c r="DR214" s="105">
        <v>54</v>
      </c>
      <c r="DS214" s="105">
        <v>14</v>
      </c>
      <c r="DT214" s="105">
        <v>45</v>
      </c>
      <c r="DU214" s="105">
        <v>40</v>
      </c>
      <c r="DV214" s="105"/>
      <c r="DW214" s="105"/>
      <c r="DX214" s="105"/>
      <c r="DY214" s="105"/>
      <c r="DZ214" s="105"/>
      <c r="EA214" s="105"/>
      <c r="EB214" s="105"/>
      <c r="EC214" s="105"/>
      <c r="ED214" s="105"/>
      <c r="EE214" s="105"/>
      <c r="EF214" s="105"/>
      <c r="EG214" s="105"/>
      <c r="EH214" s="105"/>
      <c r="EI214" s="105"/>
      <c r="EJ214" s="105"/>
      <c r="EK214" s="105"/>
      <c r="EL214" s="105"/>
      <c r="EM214" s="105"/>
      <c r="EN214" s="105"/>
      <c r="EO214" s="105"/>
      <c r="EP214" s="105"/>
      <c r="EQ214" s="105"/>
      <c r="ER214" s="105"/>
      <c r="ES214" s="105"/>
      <c r="ET214" s="105"/>
      <c r="EU214" s="105"/>
      <c r="EV214" s="105"/>
      <c r="EW214" s="105"/>
      <c r="EX214" s="105"/>
      <c r="EY214" s="105"/>
      <c r="EZ214" s="105"/>
      <c r="FA214" s="105"/>
      <c r="FB214" s="105"/>
      <c r="FC214" s="105"/>
      <c r="FD214" s="105"/>
      <c r="FE214" s="105"/>
      <c r="FF214" s="105"/>
      <c r="FG214" s="105"/>
      <c r="FH214" s="105"/>
      <c r="FI214" s="105"/>
      <c r="FJ214" s="105">
        <v>0</v>
      </c>
      <c r="FK214" s="105">
        <v>0</v>
      </c>
      <c r="FL214" s="105">
        <v>0</v>
      </c>
      <c r="FM214" s="105">
        <v>0</v>
      </c>
      <c r="FN214" s="105">
        <v>0</v>
      </c>
      <c r="FO214" s="105">
        <v>0</v>
      </c>
      <c r="FP214" s="105">
        <v>0</v>
      </c>
      <c r="FQ214" s="105">
        <v>0</v>
      </c>
      <c r="FR214" s="105">
        <v>0</v>
      </c>
      <c r="FS214" s="105">
        <v>0</v>
      </c>
      <c r="FT214" s="105">
        <v>0</v>
      </c>
      <c r="FU214" s="105">
        <v>0</v>
      </c>
      <c r="FV214" s="105">
        <v>0</v>
      </c>
      <c r="FW214" s="105" t="e">
        <v>#N/A</v>
      </c>
      <c r="FX214" s="105">
        <v>0</v>
      </c>
      <c r="FY214" s="144" t="str">
        <f t="shared" si="239"/>
        <v/>
      </c>
      <c r="FZ214" s="144" t="str">
        <f t="shared" si="240"/>
        <v/>
      </c>
      <c r="GA214" s="140">
        <f t="shared" si="241"/>
        <v>3669</v>
      </c>
      <c r="GB214" s="140">
        <v>659</v>
      </c>
      <c r="GC214" s="140">
        <v>0</v>
      </c>
      <c r="GD214" s="141">
        <f t="shared" si="242"/>
        <v>0</v>
      </c>
      <c r="GE214" s="141">
        <f t="shared" si="243"/>
        <v>0</v>
      </c>
      <c r="GF214" s="141">
        <f t="shared" si="244"/>
        <v>0</v>
      </c>
      <c r="GG214" s="141" t="e">
        <f t="shared" si="245"/>
        <v>#N/A</v>
      </c>
      <c r="GH214" s="142">
        <v>0</v>
      </c>
      <c r="GI214" s="142">
        <v>0</v>
      </c>
      <c r="GJ214" s="142">
        <v>0</v>
      </c>
      <c r="GK214" s="143">
        <v>0</v>
      </c>
      <c r="GL214" s="105">
        <v>0</v>
      </c>
      <c r="GM214" s="105">
        <v>0</v>
      </c>
      <c r="GN214" s="105">
        <v>0</v>
      </c>
      <c r="GO214" s="105" t="s">
        <v>956</v>
      </c>
      <c r="GP214" s="105" t="s">
        <v>956</v>
      </c>
      <c r="GQ214" s="105"/>
      <c r="GR214" s="105"/>
      <c r="GS214" s="105">
        <f t="shared" si="249"/>
        <v>0</v>
      </c>
      <c r="GT214" s="105">
        <f t="shared" si="247"/>
        <v>0</v>
      </c>
      <c r="GU214" s="105">
        <f t="shared" si="248"/>
        <v>0</v>
      </c>
      <c r="GV214" s="105">
        <f t="shared" si="246"/>
        <v>0</v>
      </c>
      <c r="GW214" s="139" t="str">
        <f t="shared" ref="GW214:GW277" si="261">IFERROR(IF(GV214/GR214-1=-1,"",GV214/GR214-1),"")</f>
        <v/>
      </c>
      <c r="GX214" s="139" t="str">
        <f t="shared" ref="GX214:GX277" si="262">IFERROR(IF(GV214/GU214-1=-1,"",GV214/GU214-1),"")</f>
        <v/>
      </c>
    </row>
    <row r="215" ht="15" spans="2:206">
      <c r="B215" s="138" t="s">
        <v>1052</v>
      </c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>
        <v>1046</v>
      </c>
      <c r="BB215" s="105"/>
      <c r="BC215" s="105"/>
      <c r="BD215" s="105"/>
      <c r="BE215" s="105"/>
      <c r="BF215" s="105"/>
      <c r="BG215" s="105"/>
      <c r="BH215" s="105"/>
      <c r="BI215" s="105"/>
      <c r="BJ215" s="105"/>
      <c r="BK215" s="105">
        <v>0</v>
      </c>
      <c r="BL215" s="105">
        <v>0</v>
      </c>
      <c r="BM215" s="105">
        <v>0</v>
      </c>
      <c r="BN215" s="105"/>
      <c r="BO215" s="105"/>
      <c r="BP215" s="105">
        <v>0</v>
      </c>
      <c r="BQ215" s="105">
        <v>0</v>
      </c>
      <c r="BR215" s="105"/>
      <c r="BS215" s="105">
        <v>0</v>
      </c>
      <c r="BT215" s="105">
        <v>0</v>
      </c>
      <c r="BU215" s="105">
        <v>0</v>
      </c>
      <c r="BV215" s="105">
        <v>0</v>
      </c>
      <c r="BW215" s="105">
        <v>0</v>
      </c>
      <c r="BX215" s="105">
        <v>0</v>
      </c>
      <c r="BY215" s="105">
        <v>0</v>
      </c>
      <c r="BZ215" s="139" t="str">
        <f t="shared" si="232"/>
        <v/>
      </c>
      <c r="CA215" s="139" t="str">
        <f t="shared" si="233"/>
        <v/>
      </c>
      <c r="CB215" s="140">
        <f t="shared" si="234"/>
        <v>0</v>
      </c>
      <c r="CC215" s="140">
        <f t="shared" si="251"/>
        <v>0</v>
      </c>
      <c r="CD215" s="140">
        <f t="shared" si="252"/>
        <v>0</v>
      </c>
      <c r="CE215" s="141">
        <f t="shared" si="235"/>
        <v>0</v>
      </c>
      <c r="CF215" s="141">
        <f t="shared" si="236"/>
        <v>1046</v>
      </c>
      <c r="CG215" s="141">
        <f t="shared" si="237"/>
        <v>0</v>
      </c>
      <c r="CH215" s="141">
        <f t="shared" si="238"/>
        <v>0</v>
      </c>
      <c r="CI215" s="142">
        <f t="shared" si="253"/>
        <v>0</v>
      </c>
      <c r="CJ215" s="142">
        <f t="shared" si="254"/>
        <v>0</v>
      </c>
      <c r="CK215" s="143">
        <f t="shared" si="255"/>
        <v>0</v>
      </c>
      <c r="CL215" s="105">
        <f t="shared" si="256"/>
        <v>0</v>
      </c>
      <c r="CM215" s="105">
        <f t="shared" si="257"/>
        <v>0</v>
      </c>
      <c r="CN215" s="105">
        <f t="shared" si="258"/>
        <v>0</v>
      </c>
      <c r="CO215" s="105">
        <f t="shared" si="259"/>
        <v>1046</v>
      </c>
      <c r="CP215" s="105" t="str">
        <f t="shared" si="260"/>
        <v/>
      </c>
      <c r="CQ215" s="105"/>
      <c r="CR215" s="105"/>
      <c r="CS215" s="105">
        <f t="shared" si="250"/>
        <v>0</v>
      </c>
      <c r="CT215" s="105">
        <f t="shared" si="227"/>
        <v>0</v>
      </c>
      <c r="CU215" s="105">
        <f t="shared" si="228"/>
        <v>0</v>
      </c>
      <c r="CV215" s="105">
        <f t="shared" si="229"/>
        <v>0</v>
      </c>
      <c r="CW215" s="139" t="str">
        <f t="shared" si="230"/>
        <v/>
      </c>
      <c r="CX215" s="139" t="str">
        <f t="shared" si="231"/>
        <v/>
      </c>
      <c r="CY215" s="131"/>
      <c r="CZ215" s="138" t="s">
        <v>1223</v>
      </c>
      <c r="DA215" s="138" t="s">
        <v>1223</v>
      </c>
      <c r="DB215" s="105"/>
      <c r="DC215" s="105"/>
      <c r="DD215" s="105"/>
      <c r="DE215" s="105"/>
      <c r="DF215" s="105"/>
      <c r="DG215" s="105"/>
      <c r="DH215" s="105"/>
      <c r="DI215" s="105"/>
      <c r="DJ215" s="105"/>
      <c r="DK215" s="105"/>
      <c r="DL215" s="105"/>
      <c r="DM215" s="105"/>
      <c r="DN215" s="105"/>
      <c r="DO215" s="105"/>
      <c r="DP215" s="105"/>
      <c r="DQ215" s="105"/>
      <c r="DR215" s="105"/>
      <c r="DS215" s="105"/>
      <c r="DT215" s="105"/>
      <c r="DU215" s="105"/>
      <c r="DV215" s="105"/>
      <c r="DW215" s="105"/>
      <c r="DX215" s="105"/>
      <c r="DY215" s="105"/>
      <c r="DZ215" s="105"/>
      <c r="EA215" s="105"/>
      <c r="EB215" s="105"/>
      <c r="EC215" s="105"/>
      <c r="ED215" s="105"/>
      <c r="EE215" s="105"/>
      <c r="EF215" s="105"/>
      <c r="EG215" s="105"/>
      <c r="EH215" s="105">
        <v>102</v>
      </c>
      <c r="EI215" s="105">
        <v>132</v>
      </c>
      <c r="EJ215" s="105"/>
      <c r="EK215" s="105"/>
      <c r="EL215" s="105"/>
      <c r="EM215" s="105"/>
      <c r="EN215" s="105"/>
      <c r="EO215" s="105"/>
      <c r="EP215" s="105"/>
      <c r="EQ215" s="105"/>
      <c r="ER215" s="105"/>
      <c r="ES215" s="105"/>
      <c r="ET215" s="105"/>
      <c r="EU215" s="105"/>
      <c r="EV215" s="105"/>
      <c r="EW215" s="105"/>
      <c r="EX215" s="105"/>
      <c r="EY215" s="105"/>
      <c r="EZ215" s="105"/>
      <c r="FA215" s="105"/>
      <c r="FB215" s="105"/>
      <c r="FC215" s="105"/>
      <c r="FD215" s="105"/>
      <c r="FE215" s="105"/>
      <c r="FF215" s="105"/>
      <c r="FG215" s="105"/>
      <c r="FH215" s="105"/>
      <c r="FI215" s="105"/>
      <c r="FJ215" s="105">
        <v>0</v>
      </c>
      <c r="FK215" s="105">
        <v>0</v>
      </c>
      <c r="FL215" s="105">
        <v>0</v>
      </c>
      <c r="FM215" s="105">
        <v>0</v>
      </c>
      <c r="FN215" s="105">
        <v>0</v>
      </c>
      <c r="FO215" s="105">
        <v>0</v>
      </c>
      <c r="FP215" s="105">
        <v>0</v>
      </c>
      <c r="FQ215" s="105">
        <v>0</v>
      </c>
      <c r="FR215" s="105">
        <v>0</v>
      </c>
      <c r="FS215" s="105">
        <v>0</v>
      </c>
      <c r="FT215" s="105">
        <v>0</v>
      </c>
      <c r="FU215" s="105">
        <v>0</v>
      </c>
      <c r="FV215" s="105">
        <v>0</v>
      </c>
      <c r="FW215" s="105">
        <v>0</v>
      </c>
      <c r="FX215" s="105">
        <v>0</v>
      </c>
      <c r="FY215" s="144" t="str">
        <f t="shared" si="239"/>
        <v/>
      </c>
      <c r="FZ215" s="144" t="str">
        <f t="shared" si="240"/>
        <v/>
      </c>
      <c r="GA215" s="140">
        <f t="shared" si="241"/>
        <v>0</v>
      </c>
      <c r="GB215" s="140">
        <v>0</v>
      </c>
      <c r="GC215" s="140">
        <v>234</v>
      </c>
      <c r="GD215" s="141">
        <f t="shared" si="242"/>
        <v>0</v>
      </c>
      <c r="GE215" s="141">
        <f t="shared" si="243"/>
        <v>0</v>
      </c>
      <c r="GF215" s="141">
        <f t="shared" si="244"/>
        <v>0</v>
      </c>
      <c r="GG215" s="141">
        <f t="shared" si="245"/>
        <v>0</v>
      </c>
      <c r="GH215" s="142">
        <v>0</v>
      </c>
      <c r="GI215" s="142">
        <v>102</v>
      </c>
      <c r="GJ215" s="142">
        <v>132</v>
      </c>
      <c r="GK215" s="143">
        <v>0</v>
      </c>
      <c r="GL215" s="105">
        <v>0</v>
      </c>
      <c r="GM215" s="105">
        <v>0</v>
      </c>
      <c r="GN215" s="105">
        <v>0</v>
      </c>
      <c r="GO215" s="105" t="s">
        <v>956</v>
      </c>
      <c r="GP215" s="105" t="s">
        <v>956</v>
      </c>
      <c r="GQ215" s="105"/>
      <c r="GR215" s="105"/>
      <c r="GS215" s="105">
        <f t="shared" si="249"/>
        <v>0</v>
      </c>
      <c r="GT215" s="105">
        <f t="shared" si="247"/>
        <v>0</v>
      </c>
      <c r="GU215" s="105">
        <f t="shared" si="248"/>
        <v>0</v>
      </c>
      <c r="GV215" s="105">
        <f t="shared" si="246"/>
        <v>0</v>
      </c>
      <c r="GW215" s="139" t="str">
        <f t="shared" si="261"/>
        <v/>
      </c>
      <c r="GX215" s="139" t="str">
        <f t="shared" si="262"/>
        <v/>
      </c>
    </row>
    <row r="216" ht="15" spans="2:206">
      <c r="B216" s="138" t="s">
        <v>1166</v>
      </c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>
        <v>1128</v>
      </c>
      <c r="AF216" s="105">
        <v>1387</v>
      </c>
      <c r="AG216" s="105">
        <v>1930</v>
      </c>
      <c r="AH216" s="105">
        <v>1688</v>
      </c>
      <c r="AI216" s="105">
        <v>1485</v>
      </c>
      <c r="AJ216" s="105">
        <v>2798</v>
      </c>
      <c r="AK216" s="105">
        <v>2254</v>
      </c>
      <c r="AL216" s="105">
        <v>2986</v>
      </c>
      <c r="AM216" s="105">
        <v>580</v>
      </c>
      <c r="AN216" s="105">
        <v>263</v>
      </c>
      <c r="AO216" s="105">
        <v>906</v>
      </c>
      <c r="AP216" s="105">
        <v>672</v>
      </c>
      <c r="AQ216" s="105">
        <v>772</v>
      </c>
      <c r="AR216" s="105">
        <v>119</v>
      </c>
      <c r="AS216" s="105">
        <v>4</v>
      </c>
      <c r="AT216" s="105"/>
      <c r="AU216" s="105">
        <v>1251</v>
      </c>
      <c r="AV216" s="105">
        <v>528</v>
      </c>
      <c r="AW216" s="105">
        <v>1637</v>
      </c>
      <c r="AX216" s="105">
        <v>3478</v>
      </c>
      <c r="AY216" s="105">
        <v>1630</v>
      </c>
      <c r="AZ216" s="105">
        <v>674</v>
      </c>
      <c r="BA216" s="105">
        <v>887</v>
      </c>
      <c r="BB216" s="105"/>
      <c r="BC216" s="105"/>
      <c r="BD216" s="105"/>
      <c r="BE216" s="105"/>
      <c r="BF216" s="105"/>
      <c r="BG216" s="105"/>
      <c r="BH216" s="105"/>
      <c r="BI216" s="105"/>
      <c r="BJ216" s="105"/>
      <c r="BK216" s="105">
        <v>0</v>
      </c>
      <c r="BL216" s="105">
        <v>0</v>
      </c>
      <c r="BM216" s="105">
        <v>0</v>
      </c>
      <c r="BN216" s="105">
        <v>0</v>
      </c>
      <c r="BO216" s="105">
        <v>0</v>
      </c>
      <c r="BP216" s="105">
        <v>0</v>
      </c>
      <c r="BQ216" s="105">
        <v>0</v>
      </c>
      <c r="BR216" s="105">
        <v>0</v>
      </c>
      <c r="BS216" s="105">
        <v>0</v>
      </c>
      <c r="BT216" s="105">
        <v>0</v>
      </c>
      <c r="BU216" s="105">
        <v>0</v>
      </c>
      <c r="BV216" s="105">
        <v>0</v>
      </c>
      <c r="BW216" s="105">
        <v>0</v>
      </c>
      <c r="BX216" s="105">
        <v>0</v>
      </c>
      <c r="BY216" s="105">
        <v>0</v>
      </c>
      <c r="BZ216" s="139" t="str">
        <f t="shared" si="232"/>
        <v/>
      </c>
      <c r="CA216" s="139" t="str">
        <f t="shared" si="233"/>
        <v/>
      </c>
      <c r="CB216" s="140">
        <f t="shared" si="234"/>
        <v>0</v>
      </c>
      <c r="CC216" s="140">
        <f t="shared" si="251"/>
        <v>0</v>
      </c>
      <c r="CD216" s="140">
        <f t="shared" si="252"/>
        <v>15656</v>
      </c>
      <c r="CE216" s="141">
        <f t="shared" si="235"/>
        <v>10210</v>
      </c>
      <c r="CF216" s="141">
        <f t="shared" si="236"/>
        <v>3191</v>
      </c>
      <c r="CG216" s="141">
        <f t="shared" si="237"/>
        <v>0</v>
      </c>
      <c r="CH216" s="141">
        <f t="shared" si="238"/>
        <v>0</v>
      </c>
      <c r="CI216" s="142">
        <f t="shared" si="253"/>
        <v>5103</v>
      </c>
      <c r="CJ216" s="142">
        <f t="shared" si="254"/>
        <v>8038</v>
      </c>
      <c r="CK216" s="143">
        <f t="shared" si="255"/>
        <v>1749</v>
      </c>
      <c r="CL216" s="105">
        <f t="shared" si="256"/>
        <v>1563</v>
      </c>
      <c r="CM216" s="105">
        <f t="shared" si="257"/>
        <v>1255</v>
      </c>
      <c r="CN216" s="105">
        <f t="shared" si="258"/>
        <v>5643</v>
      </c>
      <c r="CO216" s="105">
        <f t="shared" si="259"/>
        <v>3191</v>
      </c>
      <c r="CP216" s="105" t="str">
        <f t="shared" si="260"/>
        <v/>
      </c>
      <c r="CQ216" s="105"/>
      <c r="CR216" s="105"/>
      <c r="CS216" s="105">
        <f t="shared" si="250"/>
        <v>0</v>
      </c>
      <c r="CT216" s="105">
        <f t="shared" si="227"/>
        <v>0</v>
      </c>
      <c r="CU216" s="105">
        <f t="shared" si="228"/>
        <v>0</v>
      </c>
      <c r="CV216" s="105">
        <f t="shared" si="229"/>
        <v>0</v>
      </c>
      <c r="CW216" s="139" t="str">
        <f t="shared" si="230"/>
        <v/>
      </c>
      <c r="CX216" s="139" t="str">
        <f t="shared" si="231"/>
        <v/>
      </c>
      <c r="CY216" s="131"/>
      <c r="CZ216" s="138" t="s">
        <v>1224</v>
      </c>
      <c r="DA216" s="138" t="s">
        <v>1224</v>
      </c>
      <c r="DB216" s="105"/>
      <c r="DC216" s="105"/>
      <c r="DD216" s="105"/>
      <c r="DE216" s="105"/>
      <c r="DF216" s="105"/>
      <c r="DG216" s="105"/>
      <c r="DH216" s="105"/>
      <c r="DI216" s="105"/>
      <c r="DJ216" s="105"/>
      <c r="DK216" s="105"/>
      <c r="DL216" s="105"/>
      <c r="DM216" s="105">
        <v>671</v>
      </c>
      <c r="DN216" s="105">
        <v>485</v>
      </c>
      <c r="DO216" s="105"/>
      <c r="DP216" s="105"/>
      <c r="DQ216" s="105"/>
      <c r="DR216" s="105"/>
      <c r="DS216" s="105"/>
      <c r="DT216" s="105"/>
      <c r="DU216" s="105"/>
      <c r="DV216" s="105"/>
      <c r="DW216" s="105"/>
      <c r="DX216" s="105"/>
      <c r="DY216" s="105"/>
      <c r="DZ216" s="105"/>
      <c r="EA216" s="105"/>
      <c r="EB216" s="105"/>
      <c r="EC216" s="105"/>
      <c r="ED216" s="105"/>
      <c r="EE216" s="105"/>
      <c r="EF216" s="105"/>
      <c r="EG216" s="105"/>
      <c r="EH216" s="105"/>
      <c r="EI216" s="105"/>
      <c r="EJ216" s="105"/>
      <c r="EK216" s="105"/>
      <c r="EL216" s="105"/>
      <c r="EM216" s="105"/>
      <c r="EN216" s="105"/>
      <c r="EO216" s="105"/>
      <c r="EP216" s="105"/>
      <c r="EQ216" s="105"/>
      <c r="ER216" s="105"/>
      <c r="ES216" s="105"/>
      <c r="ET216" s="105"/>
      <c r="EU216" s="105"/>
      <c r="EV216" s="105"/>
      <c r="EW216" s="105"/>
      <c r="EX216" s="105"/>
      <c r="EY216" s="105"/>
      <c r="EZ216" s="105"/>
      <c r="FA216" s="105"/>
      <c r="FB216" s="105"/>
      <c r="FC216" s="105"/>
      <c r="FD216" s="105"/>
      <c r="FE216" s="105"/>
      <c r="FF216" s="105"/>
      <c r="FG216" s="105"/>
      <c r="FH216" s="105"/>
      <c r="FI216" s="105"/>
      <c r="FJ216" s="105">
        <v>0</v>
      </c>
      <c r="FK216" s="105">
        <v>0</v>
      </c>
      <c r="FL216" s="105">
        <v>0</v>
      </c>
      <c r="FM216" s="105">
        <v>0</v>
      </c>
      <c r="FN216" s="105">
        <v>0</v>
      </c>
      <c r="FO216" s="105">
        <v>0</v>
      </c>
      <c r="FP216" s="105">
        <v>0</v>
      </c>
      <c r="FQ216" s="105">
        <v>0</v>
      </c>
      <c r="FR216" s="105">
        <v>0</v>
      </c>
      <c r="FS216" s="105">
        <v>0</v>
      </c>
      <c r="FT216" s="105">
        <v>0</v>
      </c>
      <c r="FU216" s="105">
        <v>0</v>
      </c>
      <c r="FV216" s="105">
        <v>0</v>
      </c>
      <c r="FW216" s="105" t="e">
        <v>#N/A</v>
      </c>
      <c r="FX216" s="105">
        <v>0</v>
      </c>
      <c r="FY216" s="144" t="str">
        <f t="shared" si="239"/>
        <v/>
      </c>
      <c r="FZ216" s="144" t="str">
        <f t="shared" si="240"/>
        <v/>
      </c>
      <c r="GA216" s="140">
        <f t="shared" si="241"/>
        <v>671</v>
      </c>
      <c r="GB216" s="140">
        <v>485</v>
      </c>
      <c r="GC216" s="140">
        <v>0</v>
      </c>
      <c r="GD216" s="141">
        <f t="shared" si="242"/>
        <v>0</v>
      </c>
      <c r="GE216" s="141">
        <f t="shared" si="243"/>
        <v>0</v>
      </c>
      <c r="GF216" s="141">
        <f t="shared" si="244"/>
        <v>0</v>
      </c>
      <c r="GG216" s="141" t="e">
        <f t="shared" si="245"/>
        <v>#N/A</v>
      </c>
      <c r="GH216" s="142">
        <v>0</v>
      </c>
      <c r="GI216" s="142">
        <v>0</v>
      </c>
      <c r="GJ216" s="142">
        <v>0</v>
      </c>
      <c r="GK216" s="143">
        <v>0</v>
      </c>
      <c r="GL216" s="105">
        <v>0</v>
      </c>
      <c r="GM216" s="105">
        <v>0</v>
      </c>
      <c r="GN216" s="105">
        <v>0</v>
      </c>
      <c r="GO216" s="105" t="s">
        <v>956</v>
      </c>
      <c r="GP216" s="105" t="s">
        <v>956</v>
      </c>
      <c r="GQ216" s="105"/>
      <c r="GR216" s="105"/>
      <c r="GS216" s="105">
        <f t="shared" si="249"/>
        <v>0</v>
      </c>
      <c r="GT216" s="105">
        <f t="shared" si="247"/>
        <v>0</v>
      </c>
      <c r="GU216" s="105">
        <f t="shared" si="248"/>
        <v>0</v>
      </c>
      <c r="GV216" s="105">
        <f t="shared" si="246"/>
        <v>0</v>
      </c>
      <c r="GW216" s="139" t="str">
        <f t="shared" si="261"/>
        <v/>
      </c>
      <c r="GX216" s="139" t="str">
        <f t="shared" si="262"/>
        <v/>
      </c>
    </row>
    <row r="217" ht="15" spans="2:206">
      <c r="B217" s="138" t="s">
        <v>1059</v>
      </c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>
        <v>3</v>
      </c>
      <c r="U217" s="105"/>
      <c r="V217" s="105"/>
      <c r="W217" s="105"/>
      <c r="X217" s="105">
        <v>99</v>
      </c>
      <c r="Y217" s="105">
        <v>139</v>
      </c>
      <c r="Z217" s="105">
        <v>131</v>
      </c>
      <c r="AA217" s="105">
        <v>39</v>
      </c>
      <c r="AB217" s="105">
        <v>5</v>
      </c>
      <c r="AC217" s="105">
        <v>45</v>
      </c>
      <c r="AD217" s="105">
        <v>34</v>
      </c>
      <c r="AE217" s="105">
        <v>21</v>
      </c>
      <c r="AF217" s="105">
        <v>89</v>
      </c>
      <c r="AG217" s="105">
        <v>1</v>
      </c>
      <c r="AH217" s="105">
        <v>42</v>
      </c>
      <c r="AI217" s="105">
        <v>45</v>
      </c>
      <c r="AJ217" s="105">
        <v>42</v>
      </c>
      <c r="AK217" s="105">
        <v>18</v>
      </c>
      <c r="AL217" s="105">
        <v>50</v>
      </c>
      <c r="AM217" s="105">
        <v>7</v>
      </c>
      <c r="AN217" s="105">
        <v>25</v>
      </c>
      <c r="AO217" s="105">
        <v>45</v>
      </c>
      <c r="AP217" s="105">
        <v>33</v>
      </c>
      <c r="AQ217" s="105">
        <v>19</v>
      </c>
      <c r="AR217" s="105">
        <v>19</v>
      </c>
      <c r="AS217" s="105">
        <v>10</v>
      </c>
      <c r="AT217" s="105">
        <v>10</v>
      </c>
      <c r="AU217" s="105">
        <v>23</v>
      </c>
      <c r="AV217" s="105"/>
      <c r="AW217" s="105"/>
      <c r="AX217" s="105"/>
      <c r="AY217" s="105"/>
      <c r="AZ217" s="105"/>
      <c r="BA217" s="105">
        <v>1</v>
      </c>
      <c r="BB217" s="105"/>
      <c r="BC217" s="105"/>
      <c r="BD217" s="105"/>
      <c r="BE217" s="105"/>
      <c r="BF217" s="105"/>
      <c r="BG217" s="105"/>
      <c r="BH217" s="105"/>
      <c r="BI217" s="105"/>
      <c r="BJ217" s="105"/>
      <c r="BK217" s="105">
        <v>0</v>
      </c>
      <c r="BL217" s="105">
        <v>0</v>
      </c>
      <c r="BM217" s="105">
        <v>0</v>
      </c>
      <c r="BN217" s="105"/>
      <c r="BO217" s="105"/>
      <c r="BP217" s="105">
        <v>0</v>
      </c>
      <c r="BQ217" s="105">
        <v>0</v>
      </c>
      <c r="BR217" s="105"/>
      <c r="BS217" s="105">
        <v>0</v>
      </c>
      <c r="BT217" s="105">
        <v>0</v>
      </c>
      <c r="BU217" s="105">
        <v>0</v>
      </c>
      <c r="BV217" s="105">
        <v>0</v>
      </c>
      <c r="BW217" s="105">
        <v>0</v>
      </c>
      <c r="BX217" s="105">
        <v>0</v>
      </c>
      <c r="BY217" s="105">
        <v>0</v>
      </c>
      <c r="BZ217" s="139" t="str">
        <f t="shared" si="232"/>
        <v/>
      </c>
      <c r="CA217" s="139" t="str">
        <f t="shared" si="233"/>
        <v/>
      </c>
      <c r="CB217" s="140">
        <f t="shared" si="234"/>
        <v>0</v>
      </c>
      <c r="CC217" s="140">
        <f t="shared" si="251"/>
        <v>372</v>
      </c>
      <c r="CD217" s="140">
        <f t="shared" si="252"/>
        <v>431</v>
      </c>
      <c r="CE217" s="141">
        <f t="shared" si="235"/>
        <v>191</v>
      </c>
      <c r="CF217" s="141">
        <f t="shared" si="236"/>
        <v>1</v>
      </c>
      <c r="CG217" s="141">
        <f t="shared" si="237"/>
        <v>0</v>
      </c>
      <c r="CH217" s="141">
        <f t="shared" si="238"/>
        <v>0</v>
      </c>
      <c r="CI217" s="142">
        <f t="shared" si="253"/>
        <v>88</v>
      </c>
      <c r="CJ217" s="142">
        <f t="shared" si="254"/>
        <v>110</v>
      </c>
      <c r="CK217" s="143">
        <f t="shared" si="255"/>
        <v>77</v>
      </c>
      <c r="CL217" s="105">
        <f t="shared" si="256"/>
        <v>71</v>
      </c>
      <c r="CM217" s="105">
        <f t="shared" si="257"/>
        <v>43</v>
      </c>
      <c r="CN217" s="105">
        <f t="shared" si="258"/>
        <v>0</v>
      </c>
      <c r="CO217" s="105">
        <f t="shared" si="259"/>
        <v>1</v>
      </c>
      <c r="CP217" s="105" t="str">
        <f t="shared" si="260"/>
        <v/>
      </c>
      <c r="CQ217" s="105"/>
      <c r="CR217" s="105"/>
      <c r="CS217" s="105">
        <f t="shared" si="250"/>
        <v>0</v>
      </c>
      <c r="CT217" s="105">
        <f t="shared" si="227"/>
        <v>0</v>
      </c>
      <c r="CU217" s="105">
        <f t="shared" si="228"/>
        <v>0</v>
      </c>
      <c r="CV217" s="105">
        <f t="shared" si="229"/>
        <v>0</v>
      </c>
      <c r="CW217" s="139" t="str">
        <f t="shared" si="230"/>
        <v/>
      </c>
      <c r="CX217" s="139" t="str">
        <f t="shared" si="231"/>
        <v/>
      </c>
      <c r="CY217" s="131"/>
      <c r="CZ217" s="138" t="s">
        <v>1225</v>
      </c>
      <c r="DA217" s="138" t="s">
        <v>1225</v>
      </c>
      <c r="DB217" s="105"/>
      <c r="DC217" s="105"/>
      <c r="DD217" s="105"/>
      <c r="DE217" s="105"/>
      <c r="DF217" s="105"/>
      <c r="DG217" s="105"/>
      <c r="DH217" s="105">
        <v>93</v>
      </c>
      <c r="DI217" s="105">
        <v>109</v>
      </c>
      <c r="DJ217" s="105">
        <v>872</v>
      </c>
      <c r="DK217" s="105">
        <v>1002</v>
      </c>
      <c r="DL217" s="105">
        <v>731</v>
      </c>
      <c r="DM217" s="105">
        <v>268</v>
      </c>
      <c r="DN217" s="105">
        <v>89</v>
      </c>
      <c r="DO217" s="105"/>
      <c r="DP217" s="105">
        <v>38</v>
      </c>
      <c r="DQ217" s="105"/>
      <c r="DR217" s="105"/>
      <c r="DS217" s="105"/>
      <c r="DT217" s="105"/>
      <c r="DU217" s="105"/>
      <c r="DV217" s="105"/>
      <c r="DW217" s="105"/>
      <c r="DX217" s="105"/>
      <c r="DY217" s="105"/>
      <c r="DZ217" s="105"/>
      <c r="EA217" s="105"/>
      <c r="EB217" s="105"/>
      <c r="EC217" s="105"/>
      <c r="ED217" s="105"/>
      <c r="EE217" s="105"/>
      <c r="EF217" s="105"/>
      <c r="EG217" s="105"/>
      <c r="EH217" s="105"/>
      <c r="EI217" s="105"/>
      <c r="EJ217" s="105"/>
      <c r="EK217" s="105"/>
      <c r="EL217" s="105"/>
      <c r="EM217" s="105"/>
      <c r="EN217" s="105"/>
      <c r="EO217" s="105"/>
      <c r="EP217" s="105"/>
      <c r="EQ217" s="105"/>
      <c r="ER217" s="105"/>
      <c r="ES217" s="105"/>
      <c r="ET217" s="105"/>
      <c r="EU217" s="105"/>
      <c r="EV217" s="105"/>
      <c r="EW217" s="105"/>
      <c r="EX217" s="105"/>
      <c r="EY217" s="105"/>
      <c r="EZ217" s="105"/>
      <c r="FA217" s="105"/>
      <c r="FB217" s="105"/>
      <c r="FC217" s="105"/>
      <c r="FD217" s="105"/>
      <c r="FE217" s="105"/>
      <c r="FF217" s="105"/>
      <c r="FG217" s="105"/>
      <c r="FH217" s="105"/>
      <c r="FI217" s="105"/>
      <c r="FJ217" s="105">
        <v>0</v>
      </c>
      <c r="FK217" s="105">
        <v>0</v>
      </c>
      <c r="FL217" s="105">
        <v>0</v>
      </c>
      <c r="FM217" s="105">
        <v>0</v>
      </c>
      <c r="FN217" s="105">
        <v>0</v>
      </c>
      <c r="FO217" s="105">
        <v>0</v>
      </c>
      <c r="FP217" s="105">
        <v>0</v>
      </c>
      <c r="FQ217" s="105">
        <v>0</v>
      </c>
      <c r="FR217" s="105">
        <v>0</v>
      </c>
      <c r="FS217" s="105">
        <v>0</v>
      </c>
      <c r="FT217" s="105">
        <v>0</v>
      </c>
      <c r="FU217" s="105">
        <v>0</v>
      </c>
      <c r="FV217" s="105">
        <v>0</v>
      </c>
      <c r="FW217" s="105" t="e">
        <v>#N/A</v>
      </c>
      <c r="FX217" s="105">
        <v>0</v>
      </c>
      <c r="FY217" s="144" t="str">
        <f t="shared" si="239"/>
        <v/>
      </c>
      <c r="FZ217" s="144" t="str">
        <f t="shared" si="240"/>
        <v/>
      </c>
      <c r="GA217" s="140">
        <f t="shared" si="241"/>
        <v>3075</v>
      </c>
      <c r="GB217" s="140">
        <v>127</v>
      </c>
      <c r="GC217" s="140">
        <v>0</v>
      </c>
      <c r="GD217" s="141">
        <f t="shared" si="242"/>
        <v>0</v>
      </c>
      <c r="GE217" s="141">
        <f t="shared" si="243"/>
        <v>0</v>
      </c>
      <c r="GF217" s="141">
        <f t="shared" si="244"/>
        <v>0</v>
      </c>
      <c r="GG217" s="141" t="e">
        <f t="shared" si="245"/>
        <v>#N/A</v>
      </c>
      <c r="GH217" s="142">
        <v>0</v>
      </c>
      <c r="GI217" s="142">
        <v>0</v>
      </c>
      <c r="GJ217" s="142">
        <v>0</v>
      </c>
      <c r="GK217" s="143">
        <v>0</v>
      </c>
      <c r="GL217" s="105">
        <v>0</v>
      </c>
      <c r="GM217" s="105">
        <v>0</v>
      </c>
      <c r="GN217" s="105">
        <v>0</v>
      </c>
      <c r="GO217" s="105" t="s">
        <v>956</v>
      </c>
      <c r="GP217" s="105" t="s">
        <v>956</v>
      </c>
      <c r="GQ217" s="105"/>
      <c r="GR217" s="105"/>
      <c r="GS217" s="105">
        <f t="shared" si="249"/>
        <v>0</v>
      </c>
      <c r="GT217" s="105">
        <f t="shared" si="247"/>
        <v>0</v>
      </c>
      <c r="GU217" s="105">
        <f t="shared" si="248"/>
        <v>0</v>
      </c>
      <c r="GV217" s="105">
        <f t="shared" si="246"/>
        <v>0</v>
      </c>
      <c r="GW217" s="139" t="str">
        <f t="shared" si="261"/>
        <v/>
      </c>
      <c r="GX217" s="139" t="str">
        <f t="shared" si="262"/>
        <v/>
      </c>
    </row>
    <row r="218" ht="15" spans="2:206">
      <c r="B218" s="138" t="s">
        <v>1073</v>
      </c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>
        <v>38</v>
      </c>
      <c r="AJ218" s="105">
        <v>30</v>
      </c>
      <c r="AK218" s="105">
        <v>112</v>
      </c>
      <c r="AL218" s="105">
        <v>92</v>
      </c>
      <c r="AM218" s="105">
        <v>42</v>
      </c>
      <c r="AN218" s="105">
        <v>28</v>
      </c>
      <c r="AO218" s="105">
        <v>41</v>
      </c>
      <c r="AP218" s="105">
        <v>25</v>
      </c>
      <c r="AQ218" s="105">
        <v>18</v>
      </c>
      <c r="AR218" s="105">
        <v>13</v>
      </c>
      <c r="AS218" s="105">
        <v>31</v>
      </c>
      <c r="AT218" s="105">
        <v>8</v>
      </c>
      <c r="AU218" s="105">
        <v>27</v>
      </c>
      <c r="AV218" s="105">
        <v>34</v>
      </c>
      <c r="AW218" s="105">
        <v>24</v>
      </c>
      <c r="AX218" s="105">
        <v>825</v>
      </c>
      <c r="AY218" s="105">
        <v>29</v>
      </c>
      <c r="AZ218" s="105">
        <v>65</v>
      </c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 s="105"/>
      <c r="BK218" s="105">
        <v>0</v>
      </c>
      <c r="BL218" s="105">
        <v>0</v>
      </c>
      <c r="BM218" s="105">
        <v>0</v>
      </c>
      <c r="BN218" s="105">
        <v>0</v>
      </c>
      <c r="BO218" s="105">
        <v>0</v>
      </c>
      <c r="BP218" s="105">
        <v>0</v>
      </c>
      <c r="BQ218" s="105">
        <v>0</v>
      </c>
      <c r="BR218" s="105">
        <v>0</v>
      </c>
      <c r="BS218" s="105">
        <v>0</v>
      </c>
      <c r="BT218" s="105">
        <v>0</v>
      </c>
      <c r="BU218" s="105">
        <v>0</v>
      </c>
      <c r="BV218" s="105">
        <v>0</v>
      </c>
      <c r="BW218" s="105">
        <v>0</v>
      </c>
      <c r="BX218" s="105">
        <v>0</v>
      </c>
      <c r="BY218" s="105">
        <v>0</v>
      </c>
      <c r="BZ218" s="139" t="str">
        <f t="shared" si="232"/>
        <v/>
      </c>
      <c r="CA218" s="139" t="str">
        <f t="shared" si="233"/>
        <v/>
      </c>
      <c r="CB218" s="140">
        <f t="shared" si="234"/>
        <v>0</v>
      </c>
      <c r="CC218" s="140">
        <f t="shared" si="251"/>
        <v>0</v>
      </c>
      <c r="CD218" s="140">
        <f t="shared" si="252"/>
        <v>272</v>
      </c>
      <c r="CE218" s="141">
        <f t="shared" si="235"/>
        <v>1116</v>
      </c>
      <c r="CF218" s="141">
        <f t="shared" si="236"/>
        <v>94</v>
      </c>
      <c r="CG218" s="141">
        <f t="shared" si="237"/>
        <v>0</v>
      </c>
      <c r="CH218" s="141">
        <f t="shared" si="238"/>
        <v>0</v>
      </c>
      <c r="CI218" s="142">
        <f t="shared" si="253"/>
        <v>38</v>
      </c>
      <c r="CJ218" s="142">
        <f t="shared" si="254"/>
        <v>234</v>
      </c>
      <c r="CK218" s="143">
        <f t="shared" si="255"/>
        <v>111</v>
      </c>
      <c r="CL218" s="105">
        <f t="shared" si="256"/>
        <v>56</v>
      </c>
      <c r="CM218" s="105">
        <f t="shared" si="257"/>
        <v>66</v>
      </c>
      <c r="CN218" s="105">
        <f t="shared" si="258"/>
        <v>883</v>
      </c>
      <c r="CO218" s="105">
        <f t="shared" si="259"/>
        <v>94</v>
      </c>
      <c r="CP218" s="105" t="str">
        <f t="shared" si="260"/>
        <v/>
      </c>
      <c r="CQ218" s="105"/>
      <c r="CR218" s="105"/>
      <c r="CS218" s="105">
        <f t="shared" si="250"/>
        <v>0</v>
      </c>
      <c r="CT218" s="105">
        <f t="shared" si="227"/>
        <v>0</v>
      </c>
      <c r="CU218" s="105">
        <f t="shared" si="228"/>
        <v>0</v>
      </c>
      <c r="CV218" s="105">
        <f t="shared" si="229"/>
        <v>0</v>
      </c>
      <c r="CW218" s="139" t="str">
        <f t="shared" si="230"/>
        <v/>
      </c>
      <c r="CX218" s="139" t="str">
        <f t="shared" si="231"/>
        <v/>
      </c>
      <c r="CY218" s="131"/>
      <c r="CZ218" s="138" t="s">
        <v>1226</v>
      </c>
      <c r="DA218" s="138" t="s">
        <v>1226</v>
      </c>
      <c r="DB218" s="105"/>
      <c r="DC218" s="105"/>
      <c r="DD218" s="105"/>
      <c r="DE218" s="105"/>
      <c r="DF218" s="105"/>
      <c r="DG218" s="105"/>
      <c r="DH218" s="105"/>
      <c r="DI218" s="105"/>
      <c r="DJ218" s="105"/>
      <c r="DK218" s="105"/>
      <c r="DL218" s="105">
        <v>1126</v>
      </c>
      <c r="DM218" s="105">
        <v>612</v>
      </c>
      <c r="DN218" s="105">
        <v>889</v>
      </c>
      <c r="DO218" s="105">
        <v>150</v>
      </c>
      <c r="DP218" s="105">
        <v>1770</v>
      </c>
      <c r="DQ218" s="105">
        <v>480</v>
      </c>
      <c r="DR218" s="105">
        <v>312</v>
      </c>
      <c r="DS218" s="105">
        <v>320</v>
      </c>
      <c r="DT218" s="105">
        <v>160</v>
      </c>
      <c r="DU218" s="105"/>
      <c r="DV218" s="105"/>
      <c r="DW218" s="105"/>
      <c r="DX218" s="105"/>
      <c r="DY218" s="105"/>
      <c r="DZ218" s="105"/>
      <c r="EA218" s="105"/>
      <c r="EB218" s="105"/>
      <c r="EC218" s="105"/>
      <c r="ED218" s="105"/>
      <c r="EE218" s="105"/>
      <c r="EF218" s="105"/>
      <c r="EG218" s="105"/>
      <c r="EH218" s="105"/>
      <c r="EI218" s="105"/>
      <c r="EJ218" s="105"/>
      <c r="EK218" s="105"/>
      <c r="EL218" s="105"/>
      <c r="EM218" s="105"/>
      <c r="EN218" s="105"/>
      <c r="EO218" s="105"/>
      <c r="EP218" s="105"/>
      <c r="EQ218" s="105"/>
      <c r="ER218" s="105"/>
      <c r="ES218" s="105"/>
      <c r="ET218" s="105"/>
      <c r="EU218" s="105"/>
      <c r="EV218" s="105"/>
      <c r="EW218" s="105"/>
      <c r="EX218" s="105"/>
      <c r="EY218" s="105"/>
      <c r="EZ218" s="105"/>
      <c r="FA218" s="105"/>
      <c r="FB218" s="105"/>
      <c r="FC218" s="105"/>
      <c r="FD218" s="105"/>
      <c r="FE218" s="105"/>
      <c r="FF218" s="105"/>
      <c r="FG218" s="105"/>
      <c r="FH218" s="105"/>
      <c r="FI218" s="105"/>
      <c r="FJ218" s="105">
        <v>0</v>
      </c>
      <c r="FK218" s="105">
        <v>0</v>
      </c>
      <c r="FL218" s="105">
        <v>0</v>
      </c>
      <c r="FM218" s="105">
        <v>0</v>
      </c>
      <c r="FN218" s="105">
        <v>0</v>
      </c>
      <c r="FO218" s="105">
        <v>0</v>
      </c>
      <c r="FP218" s="105">
        <v>0</v>
      </c>
      <c r="FQ218" s="105">
        <v>0</v>
      </c>
      <c r="FR218" s="105">
        <v>0</v>
      </c>
      <c r="FS218" s="105">
        <v>0</v>
      </c>
      <c r="FT218" s="105">
        <v>0</v>
      </c>
      <c r="FU218" s="105">
        <v>0</v>
      </c>
      <c r="FV218" s="105">
        <v>0</v>
      </c>
      <c r="FW218" s="105" t="e">
        <v>#N/A</v>
      </c>
      <c r="FX218" s="105">
        <v>0</v>
      </c>
      <c r="FY218" s="144" t="str">
        <f t="shared" si="239"/>
        <v/>
      </c>
      <c r="FZ218" s="144" t="str">
        <f t="shared" si="240"/>
        <v/>
      </c>
      <c r="GA218" s="140">
        <f t="shared" si="241"/>
        <v>1738</v>
      </c>
      <c r="GB218" s="140">
        <v>4081</v>
      </c>
      <c r="GC218" s="140">
        <v>0</v>
      </c>
      <c r="GD218" s="141">
        <f t="shared" si="242"/>
        <v>0</v>
      </c>
      <c r="GE218" s="141">
        <f t="shared" si="243"/>
        <v>0</v>
      </c>
      <c r="GF218" s="141">
        <f t="shared" si="244"/>
        <v>0</v>
      </c>
      <c r="GG218" s="141" t="e">
        <f t="shared" si="245"/>
        <v>#N/A</v>
      </c>
      <c r="GH218" s="142">
        <v>0</v>
      </c>
      <c r="GI218" s="142">
        <v>0</v>
      </c>
      <c r="GJ218" s="142">
        <v>0</v>
      </c>
      <c r="GK218" s="143">
        <v>0</v>
      </c>
      <c r="GL218" s="105">
        <v>0</v>
      </c>
      <c r="GM218" s="105">
        <v>0</v>
      </c>
      <c r="GN218" s="105">
        <v>0</v>
      </c>
      <c r="GO218" s="105" t="s">
        <v>956</v>
      </c>
      <c r="GP218" s="105" t="s">
        <v>956</v>
      </c>
      <c r="GQ218" s="105"/>
      <c r="GR218" s="105"/>
      <c r="GS218" s="105">
        <f t="shared" si="249"/>
        <v>0</v>
      </c>
      <c r="GT218" s="105">
        <f t="shared" si="247"/>
        <v>0</v>
      </c>
      <c r="GU218" s="105">
        <f t="shared" si="248"/>
        <v>0</v>
      </c>
      <c r="GV218" s="105">
        <f t="shared" si="246"/>
        <v>0</v>
      </c>
      <c r="GW218" s="139" t="str">
        <f t="shared" si="261"/>
        <v/>
      </c>
      <c r="GX218" s="139" t="str">
        <f t="shared" si="262"/>
        <v/>
      </c>
    </row>
    <row r="219" ht="15" spans="2:206">
      <c r="B219" s="138" t="s">
        <v>1174</v>
      </c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>
        <v>82</v>
      </c>
      <c r="AF219" s="105">
        <v>38</v>
      </c>
      <c r="AG219" s="105">
        <v>52</v>
      </c>
      <c r="AH219" s="105">
        <v>15</v>
      </c>
      <c r="AI219" s="105">
        <v>72</v>
      </c>
      <c r="AJ219" s="105"/>
      <c r="AK219" s="105"/>
      <c r="AL219" s="105"/>
      <c r="AM219" s="105">
        <v>26</v>
      </c>
      <c r="AN219" s="105">
        <v>14</v>
      </c>
      <c r="AO219" s="105">
        <v>8</v>
      </c>
      <c r="AP219" s="105">
        <v>2</v>
      </c>
      <c r="AQ219" s="105">
        <v>2</v>
      </c>
      <c r="AR219" s="105">
        <v>3</v>
      </c>
      <c r="AS219" s="105">
        <v>5</v>
      </c>
      <c r="AT219" s="105"/>
      <c r="AU219" s="105">
        <v>9</v>
      </c>
      <c r="AV219" s="105">
        <v>7</v>
      </c>
      <c r="AW219" s="105">
        <v>27</v>
      </c>
      <c r="AX219" s="105">
        <v>7</v>
      </c>
      <c r="AY219" s="105">
        <v>5</v>
      </c>
      <c r="AZ219" s="105">
        <v>1</v>
      </c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5"/>
      <c r="BK219" s="105">
        <v>0</v>
      </c>
      <c r="BL219" s="105">
        <v>0</v>
      </c>
      <c r="BM219" s="105">
        <v>0</v>
      </c>
      <c r="BN219" s="105">
        <v>0</v>
      </c>
      <c r="BO219" s="105">
        <v>0</v>
      </c>
      <c r="BP219" s="105">
        <v>0</v>
      </c>
      <c r="BQ219" s="105">
        <v>0</v>
      </c>
      <c r="BR219" s="105">
        <v>0</v>
      </c>
      <c r="BS219" s="105">
        <v>0</v>
      </c>
      <c r="BT219" s="105">
        <v>0</v>
      </c>
      <c r="BU219" s="105">
        <v>0</v>
      </c>
      <c r="BV219" s="105">
        <v>0</v>
      </c>
      <c r="BW219" s="105">
        <v>0</v>
      </c>
      <c r="BX219" s="105">
        <v>0</v>
      </c>
      <c r="BY219" s="105">
        <v>0</v>
      </c>
      <c r="BZ219" s="139" t="str">
        <f t="shared" si="232"/>
        <v/>
      </c>
      <c r="CA219" s="139" t="str">
        <f t="shared" si="233"/>
        <v/>
      </c>
      <c r="CB219" s="140">
        <f t="shared" si="234"/>
        <v>4074</v>
      </c>
      <c r="CC219" s="140">
        <f t="shared" si="251"/>
        <v>0</v>
      </c>
      <c r="CD219" s="140">
        <f t="shared" si="252"/>
        <v>259</v>
      </c>
      <c r="CE219" s="141">
        <f t="shared" si="235"/>
        <v>110</v>
      </c>
      <c r="CF219" s="141">
        <f t="shared" si="236"/>
        <v>6</v>
      </c>
      <c r="CG219" s="141">
        <f t="shared" si="237"/>
        <v>0</v>
      </c>
      <c r="CH219" s="141">
        <f t="shared" si="238"/>
        <v>0</v>
      </c>
      <c r="CI219" s="142">
        <f t="shared" si="253"/>
        <v>139</v>
      </c>
      <c r="CJ219" s="142">
        <f t="shared" si="254"/>
        <v>0</v>
      </c>
      <c r="CK219" s="143">
        <f t="shared" si="255"/>
        <v>48</v>
      </c>
      <c r="CL219" s="105">
        <f t="shared" si="256"/>
        <v>7</v>
      </c>
      <c r="CM219" s="105">
        <f t="shared" si="257"/>
        <v>14</v>
      </c>
      <c r="CN219" s="105">
        <f t="shared" si="258"/>
        <v>41</v>
      </c>
      <c r="CO219" s="105">
        <f t="shared" si="259"/>
        <v>6</v>
      </c>
      <c r="CP219" s="105" t="str">
        <f t="shared" si="260"/>
        <v/>
      </c>
      <c r="CQ219" s="105"/>
      <c r="CR219" s="105"/>
      <c r="CS219" s="105">
        <f t="shared" si="250"/>
        <v>0</v>
      </c>
      <c r="CT219" s="105">
        <f t="shared" si="227"/>
        <v>0</v>
      </c>
      <c r="CU219" s="105">
        <f t="shared" si="228"/>
        <v>0</v>
      </c>
      <c r="CV219" s="105">
        <f t="shared" si="229"/>
        <v>0</v>
      </c>
      <c r="CW219" s="139" t="str">
        <f t="shared" si="230"/>
        <v/>
      </c>
      <c r="CX219" s="139" t="str">
        <f t="shared" si="231"/>
        <v/>
      </c>
      <c r="CY219" s="131"/>
      <c r="CZ219" s="138" t="s">
        <v>1227</v>
      </c>
      <c r="DA219" s="138" t="s">
        <v>1227</v>
      </c>
      <c r="DB219" s="105"/>
      <c r="DC219" s="105"/>
      <c r="DD219" s="105"/>
      <c r="DE219" s="105"/>
      <c r="DF219" s="105"/>
      <c r="DG219" s="105"/>
      <c r="DH219" s="105"/>
      <c r="DI219" s="105"/>
      <c r="DJ219" s="105"/>
      <c r="DK219" s="105"/>
      <c r="DL219" s="105"/>
      <c r="DM219" s="105">
        <v>1206</v>
      </c>
      <c r="DN219" s="105">
        <v>283</v>
      </c>
      <c r="DO219" s="105">
        <v>503</v>
      </c>
      <c r="DP219" s="105">
        <v>1003</v>
      </c>
      <c r="DQ219" s="105">
        <v>1006</v>
      </c>
      <c r="DR219" s="105">
        <v>808</v>
      </c>
      <c r="DS219" s="105">
        <v>816</v>
      </c>
      <c r="DT219" s="105">
        <v>807</v>
      </c>
      <c r="DU219" s="105">
        <v>802</v>
      </c>
      <c r="DV219" s="105">
        <v>1001</v>
      </c>
      <c r="DW219" s="105">
        <v>1202</v>
      </c>
      <c r="DX219" s="105">
        <v>1108</v>
      </c>
      <c r="DY219" s="105">
        <v>667</v>
      </c>
      <c r="DZ219" s="105">
        <v>1001</v>
      </c>
      <c r="EA219" s="105">
        <v>102</v>
      </c>
      <c r="EB219" s="105">
        <v>616</v>
      </c>
      <c r="EC219" s="105">
        <v>609</v>
      </c>
      <c r="ED219" s="105">
        <v>984</v>
      </c>
      <c r="EE219" s="105">
        <v>823</v>
      </c>
      <c r="EF219" s="105">
        <v>198</v>
      </c>
      <c r="EG219" s="105">
        <v>477</v>
      </c>
      <c r="EH219" s="105">
        <v>1332</v>
      </c>
      <c r="EI219" s="105">
        <v>1291</v>
      </c>
      <c r="EJ219" s="105">
        <v>182</v>
      </c>
      <c r="EK219" s="105">
        <v>543</v>
      </c>
      <c r="EL219" s="105"/>
      <c r="EM219" s="105"/>
      <c r="EN219" s="105"/>
      <c r="EO219" s="105"/>
      <c r="EP219" s="105"/>
      <c r="EQ219" s="105"/>
      <c r="ER219" s="105"/>
      <c r="ES219" s="105"/>
      <c r="ET219" s="105"/>
      <c r="EU219" s="105"/>
      <c r="EV219" s="105"/>
      <c r="EW219" s="105"/>
      <c r="EX219" s="105"/>
      <c r="EY219" s="105"/>
      <c r="EZ219" s="105"/>
      <c r="FA219" s="105"/>
      <c r="FB219" s="105"/>
      <c r="FC219" s="105"/>
      <c r="FD219" s="105"/>
      <c r="FE219" s="105"/>
      <c r="FF219" s="105"/>
      <c r="FG219" s="105"/>
      <c r="FH219" s="105"/>
      <c r="FI219" s="105"/>
      <c r="FJ219" s="105">
        <v>0</v>
      </c>
      <c r="FK219" s="105">
        <v>0</v>
      </c>
      <c r="FL219" s="105">
        <v>0</v>
      </c>
      <c r="FM219" s="105">
        <v>0</v>
      </c>
      <c r="FN219" s="105">
        <v>0</v>
      </c>
      <c r="FO219" s="105">
        <v>0</v>
      </c>
      <c r="FP219" s="105">
        <v>0</v>
      </c>
      <c r="FQ219" s="105">
        <v>0</v>
      </c>
      <c r="FR219" s="105">
        <v>0</v>
      </c>
      <c r="FS219" s="105">
        <v>0</v>
      </c>
      <c r="FT219" s="105">
        <v>0</v>
      </c>
      <c r="FU219" s="105">
        <v>0</v>
      </c>
      <c r="FV219" s="105">
        <v>0</v>
      </c>
      <c r="FW219" s="105">
        <v>0</v>
      </c>
      <c r="FX219" s="105">
        <v>0</v>
      </c>
      <c r="FY219" s="144" t="str">
        <f t="shared" si="239"/>
        <v/>
      </c>
      <c r="FZ219" s="144" t="str">
        <f t="shared" si="240"/>
        <v/>
      </c>
      <c r="GA219" s="140">
        <f t="shared" si="241"/>
        <v>1206</v>
      </c>
      <c r="GB219" s="140">
        <v>10006</v>
      </c>
      <c r="GC219" s="140">
        <v>8158</v>
      </c>
      <c r="GD219" s="141">
        <f t="shared" si="242"/>
        <v>0</v>
      </c>
      <c r="GE219" s="141">
        <f t="shared" si="243"/>
        <v>0</v>
      </c>
      <c r="GF219" s="141">
        <f t="shared" si="244"/>
        <v>0</v>
      </c>
      <c r="GG219" s="141">
        <f t="shared" si="245"/>
        <v>0</v>
      </c>
      <c r="GH219" s="142">
        <v>2416</v>
      </c>
      <c r="GI219" s="142">
        <v>2007</v>
      </c>
      <c r="GJ219" s="142">
        <v>2016</v>
      </c>
      <c r="GK219" s="143">
        <v>0</v>
      </c>
      <c r="GL219" s="105">
        <v>0</v>
      </c>
      <c r="GM219" s="105">
        <v>0</v>
      </c>
      <c r="GN219" s="105">
        <v>0</v>
      </c>
      <c r="GO219" s="105" t="s">
        <v>956</v>
      </c>
      <c r="GP219" s="105" t="s">
        <v>956</v>
      </c>
      <c r="GQ219" s="105"/>
      <c r="GR219" s="105"/>
      <c r="GS219" s="105">
        <f t="shared" si="249"/>
        <v>0</v>
      </c>
      <c r="GT219" s="105">
        <f t="shared" si="247"/>
        <v>0</v>
      </c>
      <c r="GU219" s="105">
        <f t="shared" si="248"/>
        <v>0</v>
      </c>
      <c r="GV219" s="105">
        <f t="shared" si="246"/>
        <v>0</v>
      </c>
      <c r="GW219" s="139" t="str">
        <f t="shared" si="261"/>
        <v/>
      </c>
      <c r="GX219" s="139" t="str">
        <f t="shared" si="262"/>
        <v/>
      </c>
    </row>
    <row r="220" ht="15" spans="2:206">
      <c r="B220" s="138" t="s">
        <v>1176</v>
      </c>
      <c r="C220" s="105"/>
      <c r="D220" s="105"/>
      <c r="E220" s="105"/>
      <c r="F220" s="105"/>
      <c r="G220" s="105"/>
      <c r="H220" s="105">
        <v>292</v>
      </c>
      <c r="I220" s="105">
        <v>477</v>
      </c>
      <c r="J220" s="105">
        <v>427</v>
      </c>
      <c r="K220" s="105">
        <v>502</v>
      </c>
      <c r="L220" s="105">
        <v>252</v>
      </c>
      <c r="M220" s="105">
        <v>899</v>
      </c>
      <c r="N220" s="105">
        <v>1225</v>
      </c>
      <c r="O220" s="105">
        <v>12</v>
      </c>
      <c r="P220" s="105">
        <v>4</v>
      </c>
      <c r="Q220" s="105"/>
      <c r="R220" s="105"/>
      <c r="S220" s="105"/>
      <c r="T220" s="105">
        <v>9</v>
      </c>
      <c r="U220" s="105">
        <v>2</v>
      </c>
      <c r="V220" s="105"/>
      <c r="W220" s="105"/>
      <c r="X220" s="105"/>
      <c r="Y220" s="105">
        <v>1</v>
      </c>
      <c r="Z220" s="105">
        <v>40</v>
      </c>
      <c r="AA220" s="105"/>
      <c r="AB220" s="105">
        <v>2</v>
      </c>
      <c r="AC220" s="105"/>
      <c r="AD220" s="105">
        <v>12</v>
      </c>
      <c r="AE220" s="105">
        <v>27</v>
      </c>
      <c r="AF220" s="105"/>
      <c r="AG220" s="105">
        <v>18</v>
      </c>
      <c r="AH220" s="105"/>
      <c r="AI220" s="105">
        <v>37</v>
      </c>
      <c r="AJ220" s="105"/>
      <c r="AK220" s="105"/>
      <c r="AL220" s="105">
        <v>17</v>
      </c>
      <c r="AM220" s="105">
        <v>84</v>
      </c>
      <c r="AN220" s="105">
        <v>48</v>
      </c>
      <c r="AO220" s="105"/>
      <c r="AP220" s="105"/>
      <c r="AQ220" s="105"/>
      <c r="AR220" s="105"/>
      <c r="AS220" s="105"/>
      <c r="AT220" s="105"/>
      <c r="AU220" s="105"/>
      <c r="AV220" s="105"/>
      <c r="AW220" s="105">
        <v>20</v>
      </c>
      <c r="AX220" s="105"/>
      <c r="AY220" s="105">
        <v>3</v>
      </c>
      <c r="AZ220" s="105">
        <v>22</v>
      </c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 s="105"/>
      <c r="BK220" s="105">
        <v>0</v>
      </c>
      <c r="BL220" s="105">
        <v>0</v>
      </c>
      <c r="BM220" s="105">
        <v>0</v>
      </c>
      <c r="BN220" s="105">
        <v>65</v>
      </c>
      <c r="BO220" s="105">
        <v>14</v>
      </c>
      <c r="BP220" s="105">
        <v>0</v>
      </c>
      <c r="BQ220" s="105">
        <v>0</v>
      </c>
      <c r="BR220" s="105">
        <v>94</v>
      </c>
      <c r="BS220" s="105">
        <v>0</v>
      </c>
      <c r="BT220" s="105">
        <v>0</v>
      </c>
      <c r="BU220" s="105">
        <v>0</v>
      </c>
      <c r="BV220" s="105">
        <v>0</v>
      </c>
      <c r="BW220" s="105">
        <v>0</v>
      </c>
      <c r="BX220" s="105">
        <v>0</v>
      </c>
      <c r="BY220" s="105">
        <v>0</v>
      </c>
      <c r="BZ220" s="139" t="str">
        <f t="shared" si="232"/>
        <v/>
      </c>
      <c r="CA220" s="139" t="str">
        <f t="shared" si="233"/>
        <v/>
      </c>
      <c r="CB220" s="140">
        <f t="shared" si="234"/>
        <v>6644</v>
      </c>
      <c r="CC220" s="140">
        <f t="shared" si="251"/>
        <v>68</v>
      </c>
      <c r="CD220" s="140">
        <f t="shared" si="252"/>
        <v>113</v>
      </c>
      <c r="CE220" s="141">
        <f t="shared" si="235"/>
        <v>152</v>
      </c>
      <c r="CF220" s="141">
        <f t="shared" si="236"/>
        <v>25</v>
      </c>
      <c r="CG220" s="141">
        <f t="shared" si="237"/>
        <v>173</v>
      </c>
      <c r="CH220" s="141">
        <f t="shared" si="238"/>
        <v>0</v>
      </c>
      <c r="CI220" s="142">
        <f t="shared" si="253"/>
        <v>55</v>
      </c>
      <c r="CJ220" s="142">
        <f t="shared" si="254"/>
        <v>17</v>
      </c>
      <c r="CK220" s="143">
        <f t="shared" si="255"/>
        <v>132</v>
      </c>
      <c r="CL220" s="105">
        <f t="shared" si="256"/>
        <v>0</v>
      </c>
      <c r="CM220" s="105">
        <f t="shared" si="257"/>
        <v>0</v>
      </c>
      <c r="CN220" s="105">
        <f t="shared" si="258"/>
        <v>20</v>
      </c>
      <c r="CO220" s="105">
        <f t="shared" si="259"/>
        <v>25</v>
      </c>
      <c r="CP220" s="105" t="str">
        <f t="shared" si="260"/>
        <v/>
      </c>
      <c r="CQ220" s="105"/>
      <c r="CR220" s="105"/>
      <c r="CS220" s="105">
        <f t="shared" si="250"/>
        <v>0</v>
      </c>
      <c r="CT220" s="105">
        <f t="shared" si="227"/>
        <v>79</v>
      </c>
      <c r="CU220" s="105">
        <f t="shared" si="228"/>
        <v>94</v>
      </c>
      <c r="CV220" s="105">
        <f t="shared" si="229"/>
        <v>0</v>
      </c>
      <c r="CW220" s="139" t="str">
        <f t="shared" si="230"/>
        <v/>
      </c>
      <c r="CX220" s="139" t="str">
        <f t="shared" si="231"/>
        <v/>
      </c>
      <c r="CY220" s="131"/>
      <c r="CZ220" s="138" t="s">
        <v>1228</v>
      </c>
      <c r="DA220" s="138" t="s">
        <v>1228</v>
      </c>
      <c r="DB220" s="105"/>
      <c r="DC220" s="105"/>
      <c r="DD220" s="105"/>
      <c r="DE220" s="105"/>
      <c r="DF220" s="105"/>
      <c r="DG220" s="105"/>
      <c r="DH220" s="105"/>
      <c r="DI220" s="105"/>
      <c r="DJ220" s="105"/>
      <c r="DK220" s="105"/>
      <c r="DL220" s="105"/>
      <c r="DM220" s="105">
        <v>1042</v>
      </c>
      <c r="DN220" s="105">
        <v>99</v>
      </c>
      <c r="DO220" s="105"/>
      <c r="DP220" s="105"/>
      <c r="DQ220" s="105"/>
      <c r="DR220" s="105"/>
      <c r="DS220" s="105"/>
      <c r="DT220" s="105"/>
      <c r="DU220" s="105"/>
      <c r="DV220" s="105"/>
      <c r="DW220" s="105"/>
      <c r="DX220" s="105"/>
      <c r="DY220" s="105"/>
      <c r="DZ220" s="105"/>
      <c r="EA220" s="105"/>
      <c r="EB220" s="105"/>
      <c r="EC220" s="105"/>
      <c r="ED220" s="105"/>
      <c r="EE220" s="105"/>
      <c r="EF220" s="105"/>
      <c r="EG220" s="105"/>
      <c r="EH220" s="105"/>
      <c r="EI220" s="105"/>
      <c r="EJ220" s="105"/>
      <c r="EK220" s="105"/>
      <c r="EL220" s="105"/>
      <c r="EM220" s="105"/>
      <c r="EN220" s="105"/>
      <c r="EO220" s="105"/>
      <c r="EP220" s="105"/>
      <c r="EQ220" s="105"/>
      <c r="ER220" s="105"/>
      <c r="ES220" s="105"/>
      <c r="ET220" s="105"/>
      <c r="EU220" s="105"/>
      <c r="EV220" s="105"/>
      <c r="EW220" s="105"/>
      <c r="EX220" s="105"/>
      <c r="EY220" s="105"/>
      <c r="EZ220" s="105"/>
      <c r="FA220" s="105"/>
      <c r="FB220" s="105"/>
      <c r="FC220" s="105"/>
      <c r="FD220" s="105"/>
      <c r="FE220" s="105"/>
      <c r="FF220" s="105"/>
      <c r="FG220" s="105"/>
      <c r="FH220" s="105"/>
      <c r="FI220" s="105"/>
      <c r="FJ220" s="105">
        <v>0</v>
      </c>
      <c r="FK220" s="105">
        <v>0</v>
      </c>
      <c r="FL220" s="105">
        <v>0</v>
      </c>
      <c r="FM220" s="105">
        <v>0</v>
      </c>
      <c r="FN220" s="105">
        <v>0</v>
      </c>
      <c r="FO220" s="105">
        <v>0</v>
      </c>
      <c r="FP220" s="105">
        <v>0</v>
      </c>
      <c r="FQ220" s="105">
        <v>0</v>
      </c>
      <c r="FR220" s="105">
        <v>0</v>
      </c>
      <c r="FS220" s="105">
        <v>0</v>
      </c>
      <c r="FT220" s="105">
        <v>0</v>
      </c>
      <c r="FU220" s="105">
        <v>0</v>
      </c>
      <c r="FV220" s="105">
        <v>0</v>
      </c>
      <c r="FW220" s="105" t="e">
        <v>#N/A</v>
      </c>
      <c r="FX220" s="105">
        <v>0</v>
      </c>
      <c r="FY220" s="144" t="str">
        <f t="shared" si="239"/>
        <v/>
      </c>
      <c r="FZ220" s="144" t="str">
        <f t="shared" si="240"/>
        <v/>
      </c>
      <c r="GA220" s="140">
        <f t="shared" si="241"/>
        <v>1042</v>
      </c>
      <c r="GB220" s="140">
        <v>99</v>
      </c>
      <c r="GC220" s="140">
        <v>0</v>
      </c>
      <c r="GD220" s="141">
        <f t="shared" si="242"/>
        <v>0</v>
      </c>
      <c r="GE220" s="141">
        <f t="shared" si="243"/>
        <v>0</v>
      </c>
      <c r="GF220" s="141">
        <f t="shared" si="244"/>
        <v>0</v>
      </c>
      <c r="GG220" s="141" t="e">
        <f t="shared" si="245"/>
        <v>#N/A</v>
      </c>
      <c r="GH220" s="142">
        <v>0</v>
      </c>
      <c r="GI220" s="142">
        <v>0</v>
      </c>
      <c r="GJ220" s="142">
        <v>0</v>
      </c>
      <c r="GK220" s="143">
        <v>0</v>
      </c>
      <c r="GL220" s="105">
        <v>0</v>
      </c>
      <c r="GM220" s="105">
        <v>0</v>
      </c>
      <c r="GN220" s="105">
        <v>0</v>
      </c>
      <c r="GO220" s="105" t="s">
        <v>956</v>
      </c>
      <c r="GP220" s="105" t="s">
        <v>956</v>
      </c>
      <c r="GQ220" s="105"/>
      <c r="GR220" s="105"/>
      <c r="GS220" s="105">
        <f t="shared" si="249"/>
        <v>0</v>
      </c>
      <c r="GT220" s="105">
        <f t="shared" si="247"/>
        <v>0</v>
      </c>
      <c r="GU220" s="105">
        <f t="shared" si="248"/>
        <v>0</v>
      </c>
      <c r="GV220" s="105">
        <f t="shared" si="246"/>
        <v>0</v>
      </c>
      <c r="GW220" s="139" t="str">
        <f t="shared" si="261"/>
        <v/>
      </c>
      <c r="GX220" s="139" t="str">
        <f t="shared" si="262"/>
        <v/>
      </c>
    </row>
    <row r="221" ht="15" spans="2:206">
      <c r="B221" s="138" t="s">
        <v>1188</v>
      </c>
      <c r="C221" s="105">
        <v>536</v>
      </c>
      <c r="D221" s="105">
        <v>442</v>
      </c>
      <c r="E221" s="105"/>
      <c r="F221" s="105"/>
      <c r="G221" s="105"/>
      <c r="H221" s="105"/>
      <c r="I221" s="105"/>
      <c r="J221" s="105"/>
      <c r="K221" s="105"/>
      <c r="L221" s="105">
        <v>1592</v>
      </c>
      <c r="M221" s="105"/>
      <c r="N221" s="105"/>
      <c r="O221" s="105">
        <v>1683</v>
      </c>
      <c r="P221" s="105">
        <v>504</v>
      </c>
      <c r="Q221" s="105">
        <v>1080</v>
      </c>
      <c r="R221" s="105">
        <v>1073</v>
      </c>
      <c r="S221" s="105">
        <v>1171</v>
      </c>
      <c r="T221" s="105">
        <v>784</v>
      </c>
      <c r="U221" s="105"/>
      <c r="V221" s="105"/>
      <c r="W221" s="105">
        <v>43</v>
      </c>
      <c r="X221" s="105"/>
      <c r="Y221" s="105">
        <v>217</v>
      </c>
      <c r="Z221" s="105">
        <v>487</v>
      </c>
      <c r="AA221" s="105">
        <v>543</v>
      </c>
      <c r="AB221" s="105">
        <v>36</v>
      </c>
      <c r="AC221" s="105"/>
      <c r="AD221" s="105">
        <v>56</v>
      </c>
      <c r="AE221" s="105">
        <v>16</v>
      </c>
      <c r="AF221" s="105">
        <v>12</v>
      </c>
      <c r="AG221" s="105">
        <v>16</v>
      </c>
      <c r="AH221" s="105">
        <v>6</v>
      </c>
      <c r="AI221" s="105">
        <v>130</v>
      </c>
      <c r="AJ221" s="105">
        <v>93</v>
      </c>
      <c r="AK221" s="105">
        <v>26</v>
      </c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 s="105"/>
      <c r="BK221" s="105">
        <v>0</v>
      </c>
      <c r="BL221" s="105">
        <v>0</v>
      </c>
      <c r="BM221" s="105">
        <v>0</v>
      </c>
      <c r="BN221" s="105">
        <v>0</v>
      </c>
      <c r="BO221" s="105">
        <v>0</v>
      </c>
      <c r="BP221" s="105">
        <v>0</v>
      </c>
      <c r="BQ221" s="105">
        <v>0</v>
      </c>
      <c r="BR221" s="105">
        <v>0</v>
      </c>
      <c r="BS221" s="105">
        <v>0</v>
      </c>
      <c r="BT221" s="105">
        <v>0</v>
      </c>
      <c r="BU221" s="105">
        <v>0</v>
      </c>
      <c r="BV221" s="105">
        <v>0</v>
      </c>
      <c r="BW221" s="105">
        <v>0</v>
      </c>
      <c r="BX221" s="105">
        <v>0</v>
      </c>
      <c r="BY221" s="105">
        <v>0</v>
      </c>
      <c r="BZ221" s="139" t="str">
        <f t="shared" si="232"/>
        <v/>
      </c>
      <c r="CA221" s="139" t="str">
        <f t="shared" si="233"/>
        <v/>
      </c>
      <c r="CB221" s="140">
        <f t="shared" si="234"/>
        <v>13989</v>
      </c>
      <c r="CC221" s="140">
        <f t="shared" si="251"/>
        <v>7042</v>
      </c>
      <c r="CD221" s="140">
        <f t="shared" si="252"/>
        <v>934</v>
      </c>
      <c r="CE221" s="141">
        <f t="shared" si="235"/>
        <v>0</v>
      </c>
      <c r="CF221" s="141">
        <f t="shared" si="236"/>
        <v>0</v>
      </c>
      <c r="CG221" s="141">
        <f t="shared" si="237"/>
        <v>0</v>
      </c>
      <c r="CH221" s="141">
        <f t="shared" si="238"/>
        <v>0</v>
      </c>
      <c r="CI221" s="142">
        <f t="shared" si="253"/>
        <v>152</v>
      </c>
      <c r="CJ221" s="142">
        <f t="shared" si="254"/>
        <v>119</v>
      </c>
      <c r="CK221" s="143">
        <f t="shared" si="255"/>
        <v>0</v>
      </c>
      <c r="CL221" s="105">
        <f t="shared" si="256"/>
        <v>0</v>
      </c>
      <c r="CM221" s="105">
        <f t="shared" si="257"/>
        <v>0</v>
      </c>
      <c r="CN221" s="105">
        <f t="shared" si="258"/>
        <v>0</v>
      </c>
      <c r="CO221" s="105" t="str">
        <f t="shared" si="259"/>
        <v/>
      </c>
      <c r="CP221" s="105" t="str">
        <f t="shared" si="260"/>
        <v/>
      </c>
      <c r="CQ221" s="105"/>
      <c r="CR221" s="105"/>
      <c r="CS221" s="105">
        <f t="shared" si="250"/>
        <v>0</v>
      </c>
      <c r="CT221" s="105">
        <f t="shared" si="227"/>
        <v>0</v>
      </c>
      <c r="CU221" s="105">
        <f t="shared" si="228"/>
        <v>0</v>
      </c>
      <c r="CV221" s="105">
        <f t="shared" si="229"/>
        <v>0</v>
      </c>
      <c r="CW221" s="139" t="str">
        <f t="shared" si="230"/>
        <v/>
      </c>
      <c r="CX221" s="139" t="str">
        <f t="shared" si="231"/>
        <v/>
      </c>
      <c r="CY221" s="131"/>
      <c r="CZ221" s="138" t="s">
        <v>1229</v>
      </c>
      <c r="DA221" s="138" t="s">
        <v>1229</v>
      </c>
      <c r="DB221" s="105"/>
      <c r="DC221" s="105"/>
      <c r="DD221" s="105"/>
      <c r="DE221" s="105"/>
      <c r="DF221" s="105"/>
      <c r="DG221" s="105"/>
      <c r="DH221" s="105"/>
      <c r="DI221" s="105"/>
      <c r="DJ221" s="105">
        <v>707</v>
      </c>
      <c r="DK221" s="105">
        <v>710</v>
      </c>
      <c r="DL221" s="105">
        <v>1043</v>
      </c>
      <c r="DM221" s="105">
        <v>1055</v>
      </c>
      <c r="DN221" s="105">
        <v>2036</v>
      </c>
      <c r="DO221" s="105">
        <v>1443</v>
      </c>
      <c r="DP221" s="105">
        <v>3029</v>
      </c>
      <c r="DQ221" s="105">
        <v>1109</v>
      </c>
      <c r="DR221" s="105">
        <v>751</v>
      </c>
      <c r="DS221" s="105">
        <v>564</v>
      </c>
      <c r="DT221" s="105">
        <v>394</v>
      </c>
      <c r="DU221" s="105">
        <v>117</v>
      </c>
      <c r="DV221" s="105">
        <v>167</v>
      </c>
      <c r="DW221" s="105">
        <v>156</v>
      </c>
      <c r="DX221" s="105">
        <v>251</v>
      </c>
      <c r="DY221" s="105">
        <v>350</v>
      </c>
      <c r="DZ221" s="105">
        <v>5</v>
      </c>
      <c r="EA221" s="105">
        <v>4</v>
      </c>
      <c r="EB221" s="105"/>
      <c r="EC221" s="105">
        <v>5</v>
      </c>
      <c r="ED221" s="105">
        <v>7</v>
      </c>
      <c r="EE221" s="105">
        <v>34</v>
      </c>
      <c r="EF221" s="105">
        <v>16</v>
      </c>
      <c r="EG221" s="105"/>
      <c r="EH221" s="105">
        <v>563</v>
      </c>
      <c r="EI221" s="105">
        <v>91</v>
      </c>
      <c r="EJ221" s="105">
        <v>75</v>
      </c>
      <c r="EK221" s="105"/>
      <c r="EL221" s="105"/>
      <c r="EM221" s="105"/>
      <c r="EN221" s="105"/>
      <c r="EO221" s="105"/>
      <c r="EP221" s="105"/>
      <c r="EQ221" s="105"/>
      <c r="ER221" s="105"/>
      <c r="ES221" s="105"/>
      <c r="ET221" s="105"/>
      <c r="EU221" s="105"/>
      <c r="EV221" s="105"/>
      <c r="EW221" s="105"/>
      <c r="EX221" s="105"/>
      <c r="EY221" s="105"/>
      <c r="EZ221" s="105"/>
      <c r="FA221" s="105"/>
      <c r="FB221" s="105"/>
      <c r="FC221" s="105"/>
      <c r="FD221" s="105"/>
      <c r="FE221" s="105"/>
      <c r="FF221" s="105"/>
      <c r="FG221" s="105"/>
      <c r="FH221" s="105"/>
      <c r="FI221" s="105"/>
      <c r="FJ221" s="105">
        <v>0</v>
      </c>
      <c r="FK221" s="105">
        <v>0</v>
      </c>
      <c r="FL221" s="105">
        <v>0</v>
      </c>
      <c r="FM221" s="105">
        <v>0</v>
      </c>
      <c r="FN221" s="105">
        <v>0</v>
      </c>
      <c r="FO221" s="105">
        <v>0</v>
      </c>
      <c r="FP221" s="105">
        <v>0</v>
      </c>
      <c r="FQ221" s="105">
        <v>0</v>
      </c>
      <c r="FR221" s="105">
        <v>0</v>
      </c>
      <c r="FS221" s="105">
        <v>0</v>
      </c>
      <c r="FT221" s="105">
        <v>0</v>
      </c>
      <c r="FU221" s="105">
        <v>0</v>
      </c>
      <c r="FV221" s="105">
        <v>0</v>
      </c>
      <c r="FW221" s="105">
        <v>0</v>
      </c>
      <c r="FX221" s="105">
        <v>0</v>
      </c>
      <c r="FY221" s="144" t="str">
        <f t="shared" si="239"/>
        <v/>
      </c>
      <c r="FZ221" s="144" t="str">
        <f t="shared" si="240"/>
        <v/>
      </c>
      <c r="GA221" s="140">
        <f t="shared" si="241"/>
        <v>3515</v>
      </c>
      <c r="GB221" s="140">
        <v>10367</v>
      </c>
      <c r="GC221" s="140">
        <v>800</v>
      </c>
      <c r="GD221" s="141">
        <f t="shared" si="242"/>
        <v>0</v>
      </c>
      <c r="GE221" s="141">
        <f t="shared" si="243"/>
        <v>0</v>
      </c>
      <c r="GF221" s="141">
        <f t="shared" si="244"/>
        <v>0</v>
      </c>
      <c r="GG221" s="141">
        <f t="shared" si="245"/>
        <v>0</v>
      </c>
      <c r="GH221" s="142">
        <v>46</v>
      </c>
      <c r="GI221" s="142">
        <v>579</v>
      </c>
      <c r="GJ221" s="142">
        <v>166</v>
      </c>
      <c r="GK221" s="143">
        <v>0</v>
      </c>
      <c r="GL221" s="105">
        <v>0</v>
      </c>
      <c r="GM221" s="105">
        <v>0</v>
      </c>
      <c r="GN221" s="105">
        <v>0</v>
      </c>
      <c r="GO221" s="105" t="s">
        <v>956</v>
      </c>
      <c r="GP221" s="105" t="s">
        <v>956</v>
      </c>
      <c r="GQ221" s="105"/>
      <c r="GR221" s="105"/>
      <c r="GS221" s="105">
        <f t="shared" si="249"/>
        <v>0</v>
      </c>
      <c r="GT221" s="105">
        <f t="shared" si="247"/>
        <v>0</v>
      </c>
      <c r="GU221" s="105">
        <f t="shared" si="248"/>
        <v>0</v>
      </c>
      <c r="GV221" s="105">
        <f t="shared" si="246"/>
        <v>0</v>
      </c>
      <c r="GW221" s="139" t="str">
        <f t="shared" si="261"/>
        <v/>
      </c>
      <c r="GX221" s="139" t="str">
        <f t="shared" si="262"/>
        <v/>
      </c>
    </row>
    <row r="222" ht="15" spans="2:206">
      <c r="B222" s="138" t="s">
        <v>1085</v>
      </c>
      <c r="C222" s="105">
        <v>507</v>
      </c>
      <c r="D222" s="105">
        <v>56</v>
      </c>
      <c r="E222" s="105">
        <v>372</v>
      </c>
      <c r="F222" s="105">
        <v>545</v>
      </c>
      <c r="G222" s="105">
        <v>938</v>
      </c>
      <c r="H222" s="105">
        <v>1250</v>
      </c>
      <c r="I222" s="105">
        <v>1068</v>
      </c>
      <c r="J222" s="105">
        <v>1239</v>
      </c>
      <c r="K222" s="105">
        <v>1227</v>
      </c>
      <c r="L222" s="105">
        <v>1222</v>
      </c>
      <c r="M222" s="105">
        <v>1214</v>
      </c>
      <c r="N222" s="105">
        <v>1781</v>
      </c>
      <c r="O222" s="105">
        <v>137</v>
      </c>
      <c r="P222" s="105">
        <v>305</v>
      </c>
      <c r="Q222" s="105">
        <v>507</v>
      </c>
      <c r="R222" s="105">
        <v>716</v>
      </c>
      <c r="S222" s="105">
        <v>115</v>
      </c>
      <c r="T222" s="105">
        <v>16</v>
      </c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105"/>
      <c r="BH222" s="105"/>
      <c r="BI222" s="105"/>
      <c r="BJ222" s="105"/>
      <c r="BK222" s="105">
        <v>0</v>
      </c>
      <c r="BL222" s="105">
        <v>0</v>
      </c>
      <c r="BM222" s="105">
        <v>0</v>
      </c>
      <c r="BN222" s="105">
        <v>22</v>
      </c>
      <c r="BO222" s="105">
        <v>13</v>
      </c>
      <c r="BP222" s="105">
        <v>0</v>
      </c>
      <c r="BQ222" s="105">
        <v>0</v>
      </c>
      <c r="BR222" s="105">
        <v>2</v>
      </c>
      <c r="BS222" s="105">
        <v>0</v>
      </c>
      <c r="BT222" s="105">
        <v>0</v>
      </c>
      <c r="BU222" s="105">
        <v>0</v>
      </c>
      <c r="BV222" s="105">
        <v>0</v>
      </c>
      <c r="BW222" s="105">
        <v>0</v>
      </c>
      <c r="BX222" s="105" t="e">
        <v>#N/A</v>
      </c>
      <c r="BY222" s="105"/>
      <c r="BZ222" s="139" t="str">
        <f t="shared" si="232"/>
        <v/>
      </c>
      <c r="CA222" s="139" t="str">
        <f t="shared" si="233"/>
        <v/>
      </c>
      <c r="CB222" s="140">
        <f t="shared" si="234"/>
        <v>11419</v>
      </c>
      <c r="CC222" s="140">
        <f t="shared" si="251"/>
        <v>1796</v>
      </c>
      <c r="CD222" s="140">
        <f t="shared" si="252"/>
        <v>0</v>
      </c>
      <c r="CE222" s="141">
        <f t="shared" si="235"/>
        <v>0</v>
      </c>
      <c r="CF222" s="141">
        <f t="shared" si="236"/>
        <v>0</v>
      </c>
      <c r="CG222" s="141">
        <f t="shared" si="237"/>
        <v>37</v>
      </c>
      <c r="CH222" s="141" t="e">
        <f t="shared" si="238"/>
        <v>#N/A</v>
      </c>
      <c r="CI222" s="142">
        <f t="shared" si="253"/>
        <v>0</v>
      </c>
      <c r="CJ222" s="142">
        <f t="shared" si="254"/>
        <v>0</v>
      </c>
      <c r="CK222" s="143">
        <f t="shared" si="255"/>
        <v>0</v>
      </c>
      <c r="CL222" s="105">
        <f t="shared" si="256"/>
        <v>0</v>
      </c>
      <c r="CM222" s="105">
        <f t="shared" si="257"/>
        <v>0</v>
      </c>
      <c r="CN222" s="105">
        <f t="shared" si="258"/>
        <v>0</v>
      </c>
      <c r="CO222" s="105" t="str">
        <f t="shared" si="259"/>
        <v/>
      </c>
      <c r="CP222" s="105" t="str">
        <f t="shared" si="260"/>
        <v/>
      </c>
      <c r="CQ222" s="105"/>
      <c r="CR222" s="105"/>
      <c r="CS222" s="105">
        <f t="shared" si="250"/>
        <v>0</v>
      </c>
      <c r="CT222" s="105">
        <f t="shared" si="227"/>
        <v>35</v>
      </c>
      <c r="CU222" s="105">
        <f t="shared" si="228"/>
        <v>2</v>
      </c>
      <c r="CV222" s="105">
        <f t="shared" si="229"/>
        <v>0</v>
      </c>
      <c r="CW222" s="139" t="str">
        <f t="shared" si="230"/>
        <v/>
      </c>
      <c r="CX222" s="139" t="str">
        <f t="shared" si="231"/>
        <v/>
      </c>
      <c r="CY222" s="131"/>
      <c r="CZ222" s="138" t="s">
        <v>1230</v>
      </c>
      <c r="DA222" s="138" t="s">
        <v>1230</v>
      </c>
      <c r="DB222" s="105"/>
      <c r="DC222" s="105"/>
      <c r="DD222" s="105"/>
      <c r="DE222" s="105"/>
      <c r="DF222" s="105"/>
      <c r="DG222" s="105"/>
      <c r="DH222" s="105"/>
      <c r="DI222" s="105"/>
      <c r="DJ222" s="105"/>
      <c r="DK222" s="105"/>
      <c r="DL222" s="105"/>
      <c r="DM222" s="105"/>
      <c r="DN222" s="105"/>
      <c r="DO222" s="105"/>
      <c r="DP222" s="105">
        <v>137</v>
      </c>
      <c r="DQ222" s="105">
        <v>65</v>
      </c>
      <c r="DR222" s="105">
        <v>39</v>
      </c>
      <c r="DS222" s="105">
        <v>15</v>
      </c>
      <c r="DT222" s="105">
        <v>19</v>
      </c>
      <c r="DU222" s="105">
        <v>37</v>
      </c>
      <c r="DV222" s="105">
        <v>50</v>
      </c>
      <c r="DW222" s="105">
        <v>38</v>
      </c>
      <c r="DX222" s="105">
        <v>38</v>
      </c>
      <c r="DY222" s="105">
        <v>27</v>
      </c>
      <c r="DZ222" s="105">
        <v>7</v>
      </c>
      <c r="EA222" s="105">
        <v>1</v>
      </c>
      <c r="EB222" s="105">
        <v>5</v>
      </c>
      <c r="EC222" s="105">
        <v>7</v>
      </c>
      <c r="ED222" s="105">
        <v>15</v>
      </c>
      <c r="EE222" s="105">
        <v>160</v>
      </c>
      <c r="EF222" s="105"/>
      <c r="EG222" s="105"/>
      <c r="EH222" s="105"/>
      <c r="EI222" s="105"/>
      <c r="EJ222" s="105"/>
      <c r="EK222" s="105"/>
      <c r="EL222" s="105"/>
      <c r="EM222" s="105"/>
      <c r="EN222" s="105"/>
      <c r="EO222" s="105"/>
      <c r="EP222" s="105"/>
      <c r="EQ222" s="105"/>
      <c r="ER222" s="105"/>
      <c r="ES222" s="105"/>
      <c r="ET222" s="105"/>
      <c r="EU222" s="105"/>
      <c r="EV222" s="105"/>
      <c r="EW222" s="105"/>
      <c r="EX222" s="105"/>
      <c r="EY222" s="105"/>
      <c r="EZ222" s="105"/>
      <c r="FA222" s="105"/>
      <c r="FB222" s="105"/>
      <c r="FC222" s="105"/>
      <c r="FD222" s="105"/>
      <c r="FE222" s="105"/>
      <c r="FF222" s="105"/>
      <c r="FG222" s="105"/>
      <c r="FH222" s="105"/>
      <c r="FI222" s="105"/>
      <c r="FJ222" s="105">
        <v>0</v>
      </c>
      <c r="FK222" s="105">
        <v>0</v>
      </c>
      <c r="FL222" s="105">
        <v>0</v>
      </c>
      <c r="FM222" s="105">
        <v>0</v>
      </c>
      <c r="FN222" s="105">
        <v>0</v>
      </c>
      <c r="FO222" s="105">
        <v>0</v>
      </c>
      <c r="FP222" s="105">
        <v>0</v>
      </c>
      <c r="FQ222" s="105">
        <v>0</v>
      </c>
      <c r="FR222" s="105">
        <v>0</v>
      </c>
      <c r="FS222" s="105">
        <v>0</v>
      </c>
      <c r="FT222" s="105">
        <v>0</v>
      </c>
      <c r="FU222" s="105">
        <v>0</v>
      </c>
      <c r="FV222" s="105">
        <v>0</v>
      </c>
      <c r="FW222" s="105">
        <v>0</v>
      </c>
      <c r="FX222" s="105">
        <v>0</v>
      </c>
      <c r="FY222" s="144" t="str">
        <f t="shared" si="239"/>
        <v/>
      </c>
      <c r="FZ222" s="144" t="str">
        <f t="shared" si="240"/>
        <v/>
      </c>
      <c r="GA222" s="140">
        <f t="shared" si="241"/>
        <v>0</v>
      </c>
      <c r="GB222" s="140">
        <v>465</v>
      </c>
      <c r="GC222" s="140">
        <v>195</v>
      </c>
      <c r="GD222" s="141">
        <f t="shared" si="242"/>
        <v>0</v>
      </c>
      <c r="GE222" s="141">
        <f t="shared" si="243"/>
        <v>0</v>
      </c>
      <c r="GF222" s="141">
        <f t="shared" si="244"/>
        <v>0</v>
      </c>
      <c r="GG222" s="141">
        <f t="shared" si="245"/>
        <v>0</v>
      </c>
      <c r="GH222" s="142">
        <v>182</v>
      </c>
      <c r="GI222" s="142">
        <v>0</v>
      </c>
      <c r="GJ222" s="142">
        <v>0</v>
      </c>
      <c r="GK222" s="143">
        <v>0</v>
      </c>
      <c r="GL222" s="105">
        <v>0</v>
      </c>
      <c r="GM222" s="105">
        <v>0</v>
      </c>
      <c r="GN222" s="105">
        <v>0</v>
      </c>
      <c r="GO222" s="105" t="s">
        <v>956</v>
      </c>
      <c r="GP222" s="105" t="s">
        <v>956</v>
      </c>
      <c r="GQ222" s="105"/>
      <c r="GR222" s="105"/>
      <c r="GS222" s="105">
        <f t="shared" si="249"/>
        <v>0</v>
      </c>
      <c r="GT222" s="105">
        <f t="shared" si="247"/>
        <v>0</v>
      </c>
      <c r="GU222" s="105">
        <f t="shared" si="248"/>
        <v>0</v>
      </c>
      <c r="GV222" s="105">
        <f t="shared" si="246"/>
        <v>0</v>
      </c>
      <c r="GW222" s="139" t="str">
        <f t="shared" si="261"/>
        <v/>
      </c>
      <c r="GX222" s="139" t="str">
        <f t="shared" si="262"/>
        <v/>
      </c>
    </row>
    <row r="223" ht="15" spans="2:206">
      <c r="B223" s="138" t="s">
        <v>1189</v>
      </c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>
        <v>1</v>
      </c>
      <c r="AO223" s="105">
        <v>60</v>
      </c>
      <c r="AP223" s="105"/>
      <c r="AQ223" s="105">
        <v>3</v>
      </c>
      <c r="AR223" s="105">
        <v>1</v>
      </c>
      <c r="AS223" s="105">
        <v>13</v>
      </c>
      <c r="AT223" s="105">
        <v>8</v>
      </c>
      <c r="AU223" s="105">
        <v>4</v>
      </c>
      <c r="AV223" s="105">
        <v>13</v>
      </c>
      <c r="AW223" s="105">
        <v>19</v>
      </c>
      <c r="AX223" s="105">
        <v>15</v>
      </c>
      <c r="AY223" s="105"/>
      <c r="AZ223" s="105"/>
      <c r="BA223" s="105"/>
      <c r="BB223" s="105"/>
      <c r="BC223" s="105"/>
      <c r="BD223" s="105"/>
      <c r="BE223" s="105"/>
      <c r="BF223" s="105"/>
      <c r="BG223" s="105"/>
      <c r="BH223" s="105"/>
      <c r="BI223" s="105"/>
      <c r="BJ223" s="105"/>
      <c r="BK223" s="105">
        <v>0</v>
      </c>
      <c r="BL223" s="105">
        <v>0</v>
      </c>
      <c r="BM223" s="105">
        <v>0</v>
      </c>
      <c r="BN223" s="105">
        <v>0</v>
      </c>
      <c r="BO223" s="105">
        <v>0</v>
      </c>
      <c r="BP223" s="105">
        <v>0</v>
      </c>
      <c r="BQ223" s="105">
        <v>0</v>
      </c>
      <c r="BR223" s="105">
        <v>0</v>
      </c>
      <c r="BS223" s="105">
        <v>0</v>
      </c>
      <c r="BT223" s="105">
        <v>0</v>
      </c>
      <c r="BU223" s="105">
        <v>0</v>
      </c>
      <c r="BV223" s="105">
        <v>0</v>
      </c>
      <c r="BW223" s="105">
        <v>0</v>
      </c>
      <c r="BX223" s="105">
        <v>0</v>
      </c>
      <c r="BY223" s="105">
        <v>0</v>
      </c>
      <c r="BZ223" s="139" t="str">
        <f t="shared" si="232"/>
        <v/>
      </c>
      <c r="CA223" s="139" t="str">
        <f t="shared" si="233"/>
        <v/>
      </c>
      <c r="CB223" s="140">
        <f t="shared" si="234"/>
        <v>0</v>
      </c>
      <c r="CC223" s="140">
        <f t="shared" si="251"/>
        <v>0</v>
      </c>
      <c r="CD223" s="140">
        <f t="shared" si="252"/>
        <v>0</v>
      </c>
      <c r="CE223" s="141">
        <f t="shared" si="235"/>
        <v>137</v>
      </c>
      <c r="CF223" s="141">
        <f t="shared" si="236"/>
        <v>0</v>
      </c>
      <c r="CG223" s="141">
        <f t="shared" si="237"/>
        <v>0</v>
      </c>
      <c r="CH223" s="141">
        <f t="shared" si="238"/>
        <v>0</v>
      </c>
      <c r="CI223" s="142">
        <f t="shared" si="253"/>
        <v>0</v>
      </c>
      <c r="CJ223" s="142">
        <f t="shared" si="254"/>
        <v>0</v>
      </c>
      <c r="CK223" s="143">
        <f t="shared" si="255"/>
        <v>61</v>
      </c>
      <c r="CL223" s="105">
        <f t="shared" si="256"/>
        <v>4</v>
      </c>
      <c r="CM223" s="105">
        <f t="shared" si="257"/>
        <v>25</v>
      </c>
      <c r="CN223" s="105">
        <f t="shared" si="258"/>
        <v>47</v>
      </c>
      <c r="CO223" s="105" t="str">
        <f t="shared" si="259"/>
        <v/>
      </c>
      <c r="CP223" s="105" t="str">
        <f t="shared" si="260"/>
        <v/>
      </c>
      <c r="CQ223" s="105"/>
      <c r="CR223" s="105"/>
      <c r="CS223" s="105">
        <f t="shared" si="250"/>
        <v>0</v>
      </c>
      <c r="CT223" s="105">
        <f t="shared" si="227"/>
        <v>0</v>
      </c>
      <c r="CU223" s="105">
        <f t="shared" si="228"/>
        <v>0</v>
      </c>
      <c r="CV223" s="105">
        <f t="shared" si="229"/>
        <v>0</v>
      </c>
      <c r="CW223" s="139" t="str">
        <f t="shared" si="230"/>
        <v/>
      </c>
      <c r="CX223" s="139" t="str">
        <f t="shared" si="231"/>
        <v/>
      </c>
      <c r="CY223" s="131"/>
      <c r="CZ223" s="138" t="s">
        <v>1097</v>
      </c>
      <c r="DA223" s="138" t="s">
        <v>1097</v>
      </c>
      <c r="DB223" s="105"/>
      <c r="DC223" s="105"/>
      <c r="DD223" s="105"/>
      <c r="DE223" s="105"/>
      <c r="DF223" s="105"/>
      <c r="DG223" s="105"/>
      <c r="DH223" s="105"/>
      <c r="DI223" s="105"/>
      <c r="DJ223" s="105"/>
      <c r="DK223" s="105"/>
      <c r="DL223" s="105"/>
      <c r="DM223" s="105"/>
      <c r="DN223" s="105"/>
      <c r="DO223" s="105">
        <v>76</v>
      </c>
      <c r="DP223" s="105"/>
      <c r="DQ223" s="105"/>
      <c r="DR223" s="105"/>
      <c r="DS223" s="105"/>
      <c r="DT223" s="105"/>
      <c r="DU223" s="105"/>
      <c r="DV223" s="105"/>
      <c r="DW223" s="105"/>
      <c r="DX223" s="105"/>
      <c r="DY223" s="105"/>
      <c r="DZ223" s="105"/>
      <c r="EA223" s="105"/>
      <c r="EB223" s="105"/>
      <c r="EC223" s="105"/>
      <c r="ED223" s="105"/>
      <c r="EE223" s="105"/>
      <c r="EF223" s="105"/>
      <c r="EG223" s="105"/>
      <c r="EH223" s="105"/>
      <c r="EI223" s="105"/>
      <c r="EJ223" s="105"/>
      <c r="EK223" s="105"/>
      <c r="EL223" s="105"/>
      <c r="EM223" s="105"/>
      <c r="EN223" s="105"/>
      <c r="EO223" s="105"/>
      <c r="EP223" s="105"/>
      <c r="EQ223" s="105"/>
      <c r="ER223" s="105"/>
      <c r="ES223" s="105"/>
      <c r="ET223" s="105"/>
      <c r="EU223" s="105"/>
      <c r="EV223" s="105"/>
      <c r="EW223" s="105"/>
      <c r="EX223" s="105"/>
      <c r="EY223" s="105"/>
      <c r="EZ223" s="105"/>
      <c r="FA223" s="105"/>
      <c r="FB223" s="105"/>
      <c r="FC223" s="105"/>
      <c r="FD223" s="105"/>
      <c r="FE223" s="105"/>
      <c r="FF223" s="105"/>
      <c r="FG223" s="105"/>
      <c r="FH223" s="105"/>
      <c r="FI223" s="105"/>
      <c r="FJ223" s="105">
        <v>0</v>
      </c>
      <c r="FK223" s="105">
        <v>0</v>
      </c>
      <c r="FL223" s="105">
        <v>0</v>
      </c>
      <c r="FM223" s="105">
        <v>0</v>
      </c>
      <c r="FN223" s="105">
        <v>0</v>
      </c>
      <c r="FO223" s="105">
        <v>0</v>
      </c>
      <c r="FP223" s="105">
        <v>0</v>
      </c>
      <c r="FQ223" s="105">
        <v>0</v>
      </c>
      <c r="FR223" s="105">
        <v>0</v>
      </c>
      <c r="FS223" s="105">
        <v>0</v>
      </c>
      <c r="FT223" s="105">
        <v>0</v>
      </c>
      <c r="FU223" s="105">
        <v>0</v>
      </c>
      <c r="FV223" s="105">
        <v>0</v>
      </c>
      <c r="FW223" s="105" t="e">
        <v>#N/A</v>
      </c>
      <c r="FX223" s="105">
        <v>0</v>
      </c>
      <c r="FY223" s="144" t="str">
        <f t="shared" si="239"/>
        <v/>
      </c>
      <c r="FZ223" s="144" t="str">
        <f t="shared" si="240"/>
        <v/>
      </c>
      <c r="GA223" s="140">
        <f t="shared" si="241"/>
        <v>0</v>
      </c>
      <c r="GB223" s="140">
        <v>76</v>
      </c>
      <c r="GC223" s="140">
        <v>0</v>
      </c>
      <c r="GD223" s="141">
        <f t="shared" si="242"/>
        <v>0</v>
      </c>
      <c r="GE223" s="141">
        <f t="shared" si="243"/>
        <v>0</v>
      </c>
      <c r="GF223" s="141">
        <f t="shared" si="244"/>
        <v>0</v>
      </c>
      <c r="GG223" s="141" t="e">
        <f t="shared" si="245"/>
        <v>#N/A</v>
      </c>
      <c r="GH223" s="142">
        <v>0</v>
      </c>
      <c r="GI223" s="142">
        <v>0</v>
      </c>
      <c r="GJ223" s="142">
        <v>0</v>
      </c>
      <c r="GK223" s="143">
        <v>0</v>
      </c>
      <c r="GL223" s="105">
        <v>0</v>
      </c>
      <c r="GM223" s="105">
        <v>0</v>
      </c>
      <c r="GN223" s="105">
        <v>0</v>
      </c>
      <c r="GO223" s="105" t="s">
        <v>956</v>
      </c>
      <c r="GP223" s="105" t="s">
        <v>956</v>
      </c>
      <c r="GQ223" s="105"/>
      <c r="GR223" s="105"/>
      <c r="GS223" s="105">
        <f t="shared" si="249"/>
        <v>0</v>
      </c>
      <c r="GT223" s="105">
        <f t="shared" si="247"/>
        <v>0</v>
      </c>
      <c r="GU223" s="105">
        <f t="shared" si="248"/>
        <v>0</v>
      </c>
      <c r="GV223" s="105">
        <f t="shared" si="246"/>
        <v>0</v>
      </c>
      <c r="GW223" s="139" t="str">
        <f t="shared" si="261"/>
        <v/>
      </c>
      <c r="GX223" s="139" t="str">
        <f t="shared" si="262"/>
        <v/>
      </c>
    </row>
    <row r="224" ht="15" spans="2:206">
      <c r="B224" s="138" t="s">
        <v>1088</v>
      </c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>
        <v>306</v>
      </c>
      <c r="U224" s="105">
        <v>1</v>
      </c>
      <c r="V224" s="105">
        <v>96</v>
      </c>
      <c r="W224" s="105">
        <v>50</v>
      </c>
      <c r="X224" s="105">
        <v>2307</v>
      </c>
      <c r="Y224" s="105">
        <v>1292</v>
      </c>
      <c r="Z224" s="105">
        <v>563</v>
      </c>
      <c r="AA224" s="105">
        <v>14</v>
      </c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 s="105"/>
      <c r="BK224" s="105">
        <v>0</v>
      </c>
      <c r="BL224" s="105">
        <v>0</v>
      </c>
      <c r="BM224" s="105">
        <v>0</v>
      </c>
      <c r="BN224" s="105"/>
      <c r="BO224" s="105"/>
      <c r="BP224" s="105">
        <v>0</v>
      </c>
      <c r="BQ224" s="105">
        <v>0</v>
      </c>
      <c r="BR224" s="105"/>
      <c r="BS224" s="105">
        <v>0</v>
      </c>
      <c r="BT224" s="105">
        <v>0</v>
      </c>
      <c r="BU224" s="105">
        <v>0</v>
      </c>
      <c r="BV224" s="105">
        <v>0</v>
      </c>
      <c r="BW224" s="105">
        <v>0</v>
      </c>
      <c r="BX224" s="105">
        <v>0</v>
      </c>
      <c r="BY224" s="105">
        <v>0</v>
      </c>
      <c r="BZ224" s="139" t="str">
        <f t="shared" si="232"/>
        <v/>
      </c>
      <c r="CA224" s="139" t="str">
        <f t="shared" si="233"/>
        <v/>
      </c>
      <c r="CB224" s="140">
        <f t="shared" si="234"/>
        <v>5598</v>
      </c>
      <c r="CC224" s="140">
        <f t="shared" si="251"/>
        <v>4615</v>
      </c>
      <c r="CD224" s="140">
        <f t="shared" si="252"/>
        <v>14</v>
      </c>
      <c r="CE224" s="141">
        <f t="shared" si="235"/>
        <v>0</v>
      </c>
      <c r="CF224" s="141">
        <f t="shared" si="236"/>
        <v>0</v>
      </c>
      <c r="CG224" s="141">
        <f t="shared" si="237"/>
        <v>0</v>
      </c>
      <c r="CH224" s="141">
        <f t="shared" si="238"/>
        <v>0</v>
      </c>
      <c r="CI224" s="142">
        <f t="shared" si="253"/>
        <v>0</v>
      </c>
      <c r="CJ224" s="142">
        <f t="shared" si="254"/>
        <v>0</v>
      </c>
      <c r="CK224" s="143">
        <f t="shared" si="255"/>
        <v>0</v>
      </c>
      <c r="CL224" s="105">
        <f t="shared" si="256"/>
        <v>0</v>
      </c>
      <c r="CM224" s="105">
        <f t="shared" si="257"/>
        <v>0</v>
      </c>
      <c r="CN224" s="105">
        <f t="shared" si="258"/>
        <v>0</v>
      </c>
      <c r="CO224" s="105" t="str">
        <f t="shared" si="259"/>
        <v/>
      </c>
      <c r="CP224" s="105" t="str">
        <f t="shared" si="260"/>
        <v/>
      </c>
      <c r="CQ224" s="105"/>
      <c r="CR224" s="105"/>
      <c r="CS224" s="105">
        <f t="shared" si="250"/>
        <v>0</v>
      </c>
      <c r="CT224" s="105">
        <f t="shared" si="227"/>
        <v>0</v>
      </c>
      <c r="CU224" s="105">
        <f t="shared" si="228"/>
        <v>0</v>
      </c>
      <c r="CV224" s="105">
        <f t="shared" si="229"/>
        <v>0</v>
      </c>
      <c r="CW224" s="139" t="str">
        <f t="shared" si="230"/>
        <v/>
      </c>
      <c r="CX224" s="139" t="str">
        <f t="shared" si="231"/>
        <v/>
      </c>
      <c r="CY224" s="131"/>
      <c r="CZ224" s="138" t="s">
        <v>1231</v>
      </c>
      <c r="DA224" s="138" t="s">
        <v>1231</v>
      </c>
      <c r="DB224" s="105"/>
      <c r="DC224" s="105"/>
      <c r="DD224" s="105"/>
      <c r="DE224" s="105"/>
      <c r="DF224" s="105"/>
      <c r="DG224" s="105"/>
      <c r="DH224" s="105"/>
      <c r="DI224" s="105"/>
      <c r="DJ224" s="105"/>
      <c r="DK224" s="105"/>
      <c r="DL224" s="105"/>
      <c r="DM224" s="105"/>
      <c r="DN224" s="105"/>
      <c r="DO224" s="105"/>
      <c r="DP224" s="105"/>
      <c r="DQ224" s="105"/>
      <c r="DR224" s="105"/>
      <c r="DS224" s="105"/>
      <c r="DT224" s="105"/>
      <c r="DU224" s="105"/>
      <c r="DV224" s="105"/>
      <c r="DW224" s="105"/>
      <c r="DX224" s="105">
        <v>65</v>
      </c>
      <c r="DY224" s="105">
        <v>89</v>
      </c>
      <c r="DZ224" s="105">
        <v>17</v>
      </c>
      <c r="EA224" s="105"/>
      <c r="EB224" s="105"/>
      <c r="EC224" s="105">
        <v>17</v>
      </c>
      <c r="ED224" s="105">
        <v>96</v>
      </c>
      <c r="EE224" s="105">
        <v>2</v>
      </c>
      <c r="EF224" s="105">
        <v>9</v>
      </c>
      <c r="EG224" s="105">
        <v>3</v>
      </c>
      <c r="EH224" s="105">
        <v>17</v>
      </c>
      <c r="EI224" s="105">
        <v>7</v>
      </c>
      <c r="EJ224" s="105">
        <v>120</v>
      </c>
      <c r="EK224" s="105"/>
      <c r="EL224" s="105"/>
      <c r="EM224" s="105"/>
      <c r="EN224" s="105"/>
      <c r="EO224" s="105"/>
      <c r="EP224" s="105"/>
      <c r="EQ224" s="105">
        <v>48</v>
      </c>
      <c r="ER224" s="105"/>
      <c r="ES224" s="105"/>
      <c r="ET224" s="105"/>
      <c r="EU224" s="105"/>
      <c r="EV224" s="105"/>
      <c r="EW224" s="105">
        <v>1016</v>
      </c>
      <c r="EX224" s="105"/>
      <c r="EY224" s="105"/>
      <c r="EZ224" s="105"/>
      <c r="FA224" s="105"/>
      <c r="FB224" s="105"/>
      <c r="FC224" s="105"/>
      <c r="FD224" s="105"/>
      <c r="FE224" s="105"/>
      <c r="FF224" s="105"/>
      <c r="FG224" s="105"/>
      <c r="FH224" s="105"/>
      <c r="FI224" s="105"/>
      <c r="FJ224" s="105">
        <v>0</v>
      </c>
      <c r="FK224" s="105">
        <v>0</v>
      </c>
      <c r="FL224" s="105">
        <v>0</v>
      </c>
      <c r="FM224" s="105">
        <v>0</v>
      </c>
      <c r="FN224" s="105">
        <v>0</v>
      </c>
      <c r="FO224" s="105">
        <v>0</v>
      </c>
      <c r="FP224" s="105">
        <v>0</v>
      </c>
      <c r="FQ224" s="105">
        <v>0</v>
      </c>
      <c r="FR224" s="105">
        <v>0</v>
      </c>
      <c r="FS224" s="105">
        <v>0</v>
      </c>
      <c r="FT224" s="105">
        <v>0</v>
      </c>
      <c r="FU224" s="105">
        <v>0</v>
      </c>
      <c r="FV224" s="105">
        <v>0</v>
      </c>
      <c r="FW224" s="105">
        <v>0</v>
      </c>
      <c r="FX224" s="105">
        <v>0</v>
      </c>
      <c r="FY224" s="144" t="str">
        <f t="shared" si="239"/>
        <v/>
      </c>
      <c r="FZ224" s="144" t="str">
        <f t="shared" si="240"/>
        <v/>
      </c>
      <c r="GA224" s="140">
        <f t="shared" si="241"/>
        <v>0</v>
      </c>
      <c r="GB224" s="140">
        <v>154</v>
      </c>
      <c r="GC224" s="140">
        <v>288</v>
      </c>
      <c r="GD224" s="141">
        <f t="shared" si="242"/>
        <v>1064</v>
      </c>
      <c r="GE224" s="141">
        <f t="shared" si="243"/>
        <v>0</v>
      </c>
      <c r="GF224" s="141">
        <f t="shared" si="244"/>
        <v>0</v>
      </c>
      <c r="GG224" s="141">
        <f t="shared" si="245"/>
        <v>0</v>
      </c>
      <c r="GH224" s="142">
        <v>115</v>
      </c>
      <c r="GI224" s="142">
        <v>29</v>
      </c>
      <c r="GJ224" s="142">
        <v>127</v>
      </c>
      <c r="GK224" s="143">
        <v>0</v>
      </c>
      <c r="GL224" s="105">
        <v>48</v>
      </c>
      <c r="GM224" s="105">
        <v>0</v>
      </c>
      <c r="GN224" s="105">
        <v>1016</v>
      </c>
      <c r="GO224" s="105" t="s">
        <v>956</v>
      </c>
      <c r="GP224" s="105" t="s">
        <v>956</v>
      </c>
      <c r="GQ224" s="105"/>
      <c r="GR224" s="105"/>
      <c r="GS224" s="105">
        <f t="shared" si="249"/>
        <v>0</v>
      </c>
      <c r="GT224" s="105">
        <f t="shared" si="247"/>
        <v>0</v>
      </c>
      <c r="GU224" s="105">
        <f t="shared" si="248"/>
        <v>0</v>
      </c>
      <c r="GV224" s="105">
        <f t="shared" si="246"/>
        <v>0</v>
      </c>
      <c r="GW224" s="139" t="str">
        <f t="shared" si="261"/>
        <v/>
      </c>
      <c r="GX224" s="139" t="str">
        <f t="shared" si="262"/>
        <v/>
      </c>
    </row>
    <row r="225" ht="15" spans="2:206">
      <c r="B225" s="138" t="s">
        <v>1190</v>
      </c>
      <c r="C225" s="105"/>
      <c r="D225" s="105"/>
      <c r="E225" s="105"/>
      <c r="F225" s="105"/>
      <c r="G225" s="105"/>
      <c r="H225" s="105"/>
      <c r="I225" s="105"/>
      <c r="J225" s="105">
        <v>986</v>
      </c>
      <c r="K225" s="105">
        <v>1913</v>
      </c>
      <c r="L225" s="105">
        <v>1036</v>
      </c>
      <c r="M225" s="105">
        <v>1104</v>
      </c>
      <c r="N225" s="105">
        <v>559</v>
      </c>
      <c r="O225" s="105">
        <v>2808</v>
      </c>
      <c r="P225" s="105">
        <v>1034</v>
      </c>
      <c r="Q225" s="105">
        <v>1518</v>
      </c>
      <c r="R225" s="105">
        <v>177</v>
      </c>
      <c r="S225" s="105">
        <v>172</v>
      </c>
      <c r="T225" s="105">
        <v>1461</v>
      </c>
      <c r="U225" s="105">
        <v>300</v>
      </c>
      <c r="V225" s="105">
        <v>696</v>
      </c>
      <c r="W225" s="105">
        <v>1338</v>
      </c>
      <c r="X225" s="105">
        <v>109</v>
      </c>
      <c r="Y225" s="105">
        <v>1109</v>
      </c>
      <c r="Z225" s="105">
        <v>84</v>
      </c>
      <c r="AA225" s="105">
        <v>468</v>
      </c>
      <c r="AB225" s="105">
        <v>63</v>
      </c>
      <c r="AC225" s="105">
        <v>6</v>
      </c>
      <c r="AD225" s="105">
        <v>469</v>
      </c>
      <c r="AE225" s="105">
        <v>323</v>
      </c>
      <c r="AF225" s="105">
        <v>230</v>
      </c>
      <c r="AG225" s="105">
        <v>155</v>
      </c>
      <c r="AH225" s="105">
        <v>98</v>
      </c>
      <c r="AI225" s="105">
        <v>253</v>
      </c>
      <c r="AJ225" s="105">
        <v>226</v>
      </c>
      <c r="AK225" s="105">
        <v>141</v>
      </c>
      <c r="AL225" s="105">
        <v>98</v>
      </c>
      <c r="AM225" s="105"/>
      <c r="AN225" s="105"/>
      <c r="AO225" s="105"/>
      <c r="AP225" s="105"/>
      <c r="AQ225" s="105">
        <v>23</v>
      </c>
      <c r="AR225" s="105">
        <v>1</v>
      </c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  <c r="BF225" s="105"/>
      <c r="BG225" s="105"/>
      <c r="BH225" s="105"/>
      <c r="BI225" s="105"/>
      <c r="BJ225" s="105"/>
      <c r="BK225" s="105">
        <v>0</v>
      </c>
      <c r="BL225" s="105">
        <v>0</v>
      </c>
      <c r="BM225" s="105">
        <v>0</v>
      </c>
      <c r="BN225" s="105">
        <v>0</v>
      </c>
      <c r="BO225" s="105">
        <v>0</v>
      </c>
      <c r="BP225" s="105">
        <v>0</v>
      </c>
      <c r="BQ225" s="105">
        <v>0</v>
      </c>
      <c r="BR225" s="105">
        <v>0</v>
      </c>
      <c r="BS225" s="105">
        <v>0</v>
      </c>
      <c r="BT225" s="105">
        <v>0</v>
      </c>
      <c r="BU225" s="105">
        <v>0</v>
      </c>
      <c r="BV225" s="105">
        <v>0</v>
      </c>
      <c r="BW225" s="105">
        <v>0</v>
      </c>
      <c r="BX225" s="105">
        <v>0</v>
      </c>
      <c r="BY225" s="105">
        <v>0</v>
      </c>
      <c r="BZ225" s="139" t="str">
        <f t="shared" si="232"/>
        <v/>
      </c>
      <c r="CA225" s="139" t="str">
        <f t="shared" si="233"/>
        <v/>
      </c>
      <c r="CB225" s="140">
        <f t="shared" si="234"/>
        <v>5983</v>
      </c>
      <c r="CC225" s="140">
        <f t="shared" si="251"/>
        <v>10806</v>
      </c>
      <c r="CD225" s="140">
        <f t="shared" si="252"/>
        <v>2530</v>
      </c>
      <c r="CE225" s="141">
        <f t="shared" si="235"/>
        <v>24</v>
      </c>
      <c r="CF225" s="141">
        <f t="shared" si="236"/>
        <v>0</v>
      </c>
      <c r="CG225" s="141">
        <f t="shared" si="237"/>
        <v>0</v>
      </c>
      <c r="CH225" s="141">
        <f t="shared" si="238"/>
        <v>0</v>
      </c>
      <c r="CI225" s="142">
        <f t="shared" si="253"/>
        <v>506</v>
      </c>
      <c r="CJ225" s="142">
        <f t="shared" si="254"/>
        <v>465</v>
      </c>
      <c r="CK225" s="143">
        <f t="shared" si="255"/>
        <v>0</v>
      </c>
      <c r="CL225" s="105">
        <f t="shared" si="256"/>
        <v>24</v>
      </c>
      <c r="CM225" s="105">
        <f t="shared" si="257"/>
        <v>0</v>
      </c>
      <c r="CN225" s="105">
        <f t="shared" si="258"/>
        <v>0</v>
      </c>
      <c r="CO225" s="105" t="str">
        <f t="shared" si="259"/>
        <v/>
      </c>
      <c r="CP225" s="105" t="str">
        <f t="shared" si="260"/>
        <v/>
      </c>
      <c r="CQ225" s="105"/>
      <c r="CR225" s="105"/>
      <c r="CS225" s="105">
        <f t="shared" si="250"/>
        <v>0</v>
      </c>
      <c r="CT225" s="105">
        <f t="shared" si="227"/>
        <v>0</v>
      </c>
      <c r="CU225" s="105">
        <f t="shared" si="228"/>
        <v>0</v>
      </c>
      <c r="CV225" s="105">
        <f t="shared" si="229"/>
        <v>0</v>
      </c>
      <c r="CW225" s="139" t="str">
        <f t="shared" si="230"/>
        <v/>
      </c>
      <c r="CX225" s="139" t="str">
        <f t="shared" si="231"/>
        <v/>
      </c>
      <c r="CY225" s="131"/>
      <c r="CZ225" s="138" t="s">
        <v>1232</v>
      </c>
      <c r="DA225" s="138" t="s">
        <v>1232</v>
      </c>
      <c r="DB225" s="105"/>
      <c r="DC225" s="105"/>
      <c r="DD225" s="105"/>
      <c r="DE225" s="105"/>
      <c r="DF225" s="105"/>
      <c r="DG225" s="105"/>
      <c r="DH225" s="105"/>
      <c r="DI225" s="105"/>
      <c r="DJ225" s="105"/>
      <c r="DK225" s="105"/>
      <c r="DL225" s="105"/>
      <c r="DM225" s="105"/>
      <c r="DN225" s="105"/>
      <c r="DO225" s="105"/>
      <c r="DP225" s="105"/>
      <c r="DQ225" s="105"/>
      <c r="DR225" s="105"/>
      <c r="DS225" s="105"/>
      <c r="DT225" s="105"/>
      <c r="DU225" s="105"/>
      <c r="DV225" s="105"/>
      <c r="DW225" s="105"/>
      <c r="DX225" s="105">
        <v>45</v>
      </c>
      <c r="DY225" s="105">
        <v>57</v>
      </c>
      <c r="DZ225" s="105">
        <v>30</v>
      </c>
      <c r="EA225" s="105"/>
      <c r="EB225" s="105"/>
      <c r="EC225" s="105">
        <v>99</v>
      </c>
      <c r="ED225" s="105">
        <v>8</v>
      </c>
      <c r="EE225" s="105">
        <v>2</v>
      </c>
      <c r="EF225" s="105">
        <v>51</v>
      </c>
      <c r="EG225" s="105">
        <v>2</v>
      </c>
      <c r="EH225" s="105">
        <v>27</v>
      </c>
      <c r="EI225" s="105">
        <v>168</v>
      </c>
      <c r="EJ225" s="105">
        <v>230</v>
      </c>
      <c r="EK225" s="105"/>
      <c r="EL225" s="105"/>
      <c r="EM225" s="105"/>
      <c r="EN225" s="105"/>
      <c r="EO225" s="105"/>
      <c r="EP225" s="105"/>
      <c r="EQ225" s="105">
        <v>113</v>
      </c>
      <c r="ER225" s="105">
        <v>53</v>
      </c>
      <c r="ES225" s="105">
        <v>157</v>
      </c>
      <c r="ET225" s="105">
        <v>44</v>
      </c>
      <c r="EU225" s="105">
        <v>3</v>
      </c>
      <c r="EV225" s="105">
        <v>20</v>
      </c>
      <c r="EW225" s="105"/>
      <c r="EX225" s="105"/>
      <c r="EY225" s="105"/>
      <c r="EZ225" s="105"/>
      <c r="FA225" s="105"/>
      <c r="FB225" s="105"/>
      <c r="FC225" s="105"/>
      <c r="FD225" s="105"/>
      <c r="FE225" s="105"/>
      <c r="FF225" s="105"/>
      <c r="FG225" s="105"/>
      <c r="FH225" s="105"/>
      <c r="FI225" s="105"/>
      <c r="FJ225" s="105">
        <v>0</v>
      </c>
      <c r="FK225" s="105">
        <v>0</v>
      </c>
      <c r="FL225" s="105">
        <v>0</v>
      </c>
      <c r="FM225" s="105">
        <v>0</v>
      </c>
      <c r="FN225" s="105">
        <v>0</v>
      </c>
      <c r="FO225" s="105">
        <v>0</v>
      </c>
      <c r="FP225" s="105">
        <v>0</v>
      </c>
      <c r="FQ225" s="105">
        <v>0</v>
      </c>
      <c r="FR225" s="105">
        <v>0</v>
      </c>
      <c r="FS225" s="105">
        <v>0</v>
      </c>
      <c r="FT225" s="105">
        <v>0</v>
      </c>
      <c r="FU225" s="105">
        <v>0</v>
      </c>
      <c r="FV225" s="105">
        <v>0</v>
      </c>
      <c r="FW225" s="105">
        <v>0</v>
      </c>
      <c r="FX225" s="105">
        <v>0</v>
      </c>
      <c r="FY225" s="144" t="str">
        <f t="shared" si="239"/>
        <v/>
      </c>
      <c r="FZ225" s="144" t="str">
        <f t="shared" si="240"/>
        <v/>
      </c>
      <c r="GA225" s="140">
        <f t="shared" si="241"/>
        <v>0</v>
      </c>
      <c r="GB225" s="140">
        <v>102</v>
      </c>
      <c r="GC225" s="140">
        <v>617</v>
      </c>
      <c r="GD225" s="141">
        <f t="shared" si="242"/>
        <v>390</v>
      </c>
      <c r="GE225" s="141">
        <f t="shared" si="243"/>
        <v>0</v>
      </c>
      <c r="GF225" s="141">
        <f t="shared" si="244"/>
        <v>0</v>
      </c>
      <c r="GG225" s="141">
        <f t="shared" si="245"/>
        <v>0</v>
      </c>
      <c r="GH225" s="142">
        <v>109</v>
      </c>
      <c r="GI225" s="142">
        <v>80</v>
      </c>
      <c r="GJ225" s="142">
        <v>398</v>
      </c>
      <c r="GK225" s="143">
        <v>0</v>
      </c>
      <c r="GL225" s="105">
        <v>113</v>
      </c>
      <c r="GM225" s="105">
        <v>254</v>
      </c>
      <c r="GN225" s="105">
        <v>23</v>
      </c>
      <c r="GO225" s="105" t="s">
        <v>956</v>
      </c>
      <c r="GP225" s="105" t="s">
        <v>956</v>
      </c>
      <c r="GQ225" s="105"/>
      <c r="GR225" s="105"/>
      <c r="GS225" s="105">
        <f t="shared" si="249"/>
        <v>0</v>
      </c>
      <c r="GT225" s="105">
        <f t="shared" si="247"/>
        <v>0</v>
      </c>
      <c r="GU225" s="105">
        <f t="shared" si="248"/>
        <v>0</v>
      </c>
      <c r="GV225" s="105">
        <f t="shared" si="246"/>
        <v>0</v>
      </c>
      <c r="GW225" s="139" t="str">
        <f t="shared" si="261"/>
        <v/>
      </c>
      <c r="GX225" s="139" t="str">
        <f t="shared" si="262"/>
        <v/>
      </c>
    </row>
    <row r="226" ht="15" spans="2:206">
      <c r="B226" s="138" t="s">
        <v>1090</v>
      </c>
      <c r="C226" s="105">
        <v>59</v>
      </c>
      <c r="D226" s="105">
        <v>26</v>
      </c>
      <c r="E226" s="105">
        <v>15</v>
      </c>
      <c r="F226" s="105"/>
      <c r="G226" s="105"/>
      <c r="H226" s="105"/>
      <c r="I226" s="105"/>
      <c r="J226" s="105"/>
      <c r="K226" s="105"/>
      <c r="L226" s="105">
        <v>53</v>
      </c>
      <c r="M226" s="105">
        <v>65</v>
      </c>
      <c r="N226" s="105">
        <v>167</v>
      </c>
      <c r="O226" s="105">
        <v>22</v>
      </c>
      <c r="P226" s="105">
        <v>30</v>
      </c>
      <c r="Q226" s="105">
        <v>5</v>
      </c>
      <c r="R226" s="105">
        <v>6</v>
      </c>
      <c r="S226" s="105">
        <v>182</v>
      </c>
      <c r="T226" s="105"/>
      <c r="U226" s="105">
        <v>104</v>
      </c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>
        <v>21</v>
      </c>
      <c r="AF226" s="105"/>
      <c r="AG226" s="105">
        <v>12</v>
      </c>
      <c r="AH226" s="105">
        <v>8</v>
      </c>
      <c r="AI226" s="105">
        <v>3</v>
      </c>
      <c r="AJ226" s="105">
        <v>36</v>
      </c>
      <c r="AK226" s="105">
        <v>47</v>
      </c>
      <c r="AL226" s="105">
        <v>160</v>
      </c>
      <c r="AM226" s="105">
        <v>2</v>
      </c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>
        <v>3</v>
      </c>
      <c r="AX226" s="105">
        <v>10</v>
      </c>
      <c r="AY226" s="105"/>
      <c r="AZ226" s="105"/>
      <c r="BA226" s="105"/>
      <c r="BB226" s="105"/>
      <c r="BC226" s="105"/>
      <c r="BD226" s="105"/>
      <c r="BE226" s="105"/>
      <c r="BF226" s="105"/>
      <c r="BG226" s="105"/>
      <c r="BH226" s="105"/>
      <c r="BI226" s="105"/>
      <c r="BJ226" s="105"/>
      <c r="BK226" s="105">
        <v>0</v>
      </c>
      <c r="BL226" s="105">
        <v>0</v>
      </c>
      <c r="BM226" s="105">
        <v>0</v>
      </c>
      <c r="BN226" s="105">
        <v>0</v>
      </c>
      <c r="BO226" s="105">
        <v>0</v>
      </c>
      <c r="BP226" s="105">
        <v>0</v>
      </c>
      <c r="BQ226" s="105">
        <v>0</v>
      </c>
      <c r="BR226" s="105">
        <v>0</v>
      </c>
      <c r="BS226" s="105">
        <v>0</v>
      </c>
      <c r="BT226" s="105">
        <v>0</v>
      </c>
      <c r="BU226" s="105">
        <v>0</v>
      </c>
      <c r="BV226" s="105">
        <v>0</v>
      </c>
      <c r="BW226" s="105">
        <v>0</v>
      </c>
      <c r="BX226" s="105">
        <v>0</v>
      </c>
      <c r="BY226" s="105">
        <v>0</v>
      </c>
      <c r="BZ226" s="139" t="str">
        <f t="shared" si="232"/>
        <v/>
      </c>
      <c r="CA226" s="139" t="str">
        <f t="shared" si="233"/>
        <v/>
      </c>
      <c r="CB226" s="140">
        <f t="shared" si="234"/>
        <v>385</v>
      </c>
      <c r="CC226" s="140">
        <f t="shared" si="251"/>
        <v>349</v>
      </c>
      <c r="CD226" s="140">
        <f t="shared" si="252"/>
        <v>287</v>
      </c>
      <c r="CE226" s="141">
        <f t="shared" si="235"/>
        <v>15</v>
      </c>
      <c r="CF226" s="141">
        <f t="shared" si="236"/>
        <v>0</v>
      </c>
      <c r="CG226" s="141">
        <f t="shared" si="237"/>
        <v>0</v>
      </c>
      <c r="CH226" s="141">
        <f t="shared" si="238"/>
        <v>0</v>
      </c>
      <c r="CI226" s="142">
        <f t="shared" si="253"/>
        <v>23</v>
      </c>
      <c r="CJ226" s="142">
        <f t="shared" si="254"/>
        <v>243</v>
      </c>
      <c r="CK226" s="143">
        <f t="shared" si="255"/>
        <v>2</v>
      </c>
      <c r="CL226" s="105">
        <f t="shared" si="256"/>
        <v>0</v>
      </c>
      <c r="CM226" s="105">
        <f t="shared" si="257"/>
        <v>0</v>
      </c>
      <c r="CN226" s="105">
        <f t="shared" si="258"/>
        <v>13</v>
      </c>
      <c r="CO226" s="105" t="str">
        <f t="shared" si="259"/>
        <v/>
      </c>
      <c r="CP226" s="105" t="str">
        <f t="shared" si="260"/>
        <v/>
      </c>
      <c r="CQ226" s="105"/>
      <c r="CR226" s="105"/>
      <c r="CS226" s="105">
        <f t="shared" si="250"/>
        <v>0</v>
      </c>
      <c r="CT226" s="105">
        <f t="shared" si="227"/>
        <v>0</v>
      </c>
      <c r="CU226" s="105">
        <f t="shared" si="228"/>
        <v>0</v>
      </c>
      <c r="CV226" s="105">
        <f t="shared" si="229"/>
        <v>0</v>
      </c>
      <c r="CW226" s="139" t="str">
        <f t="shared" si="230"/>
        <v/>
      </c>
      <c r="CX226" s="139" t="str">
        <f t="shared" si="231"/>
        <v/>
      </c>
      <c r="CY226" s="131"/>
      <c r="CZ226" s="138" t="s">
        <v>1233</v>
      </c>
      <c r="DA226" s="138" t="s">
        <v>1233</v>
      </c>
      <c r="DB226" s="105">
        <v>482</v>
      </c>
      <c r="DC226" s="105">
        <v>374</v>
      </c>
      <c r="DD226" s="105">
        <v>1341</v>
      </c>
      <c r="DE226" s="105">
        <v>2182</v>
      </c>
      <c r="DF226" s="105">
        <v>3339</v>
      </c>
      <c r="DG226" s="105">
        <v>3018</v>
      </c>
      <c r="DH226" s="105">
        <v>2737</v>
      </c>
      <c r="DI226" s="105">
        <v>545</v>
      </c>
      <c r="DJ226" s="105">
        <v>332</v>
      </c>
      <c r="DK226" s="105">
        <v>314</v>
      </c>
      <c r="DL226" s="105">
        <v>185</v>
      </c>
      <c r="DM226" s="105">
        <v>241</v>
      </c>
      <c r="DN226" s="105">
        <v>123</v>
      </c>
      <c r="DO226" s="105">
        <v>16</v>
      </c>
      <c r="DP226" s="105">
        <v>106</v>
      </c>
      <c r="DQ226" s="105">
        <v>126</v>
      </c>
      <c r="DR226" s="105">
        <v>11</v>
      </c>
      <c r="DS226" s="105">
        <v>11</v>
      </c>
      <c r="DT226" s="105">
        <v>59</v>
      </c>
      <c r="DU226" s="105">
        <v>66</v>
      </c>
      <c r="DV226" s="105"/>
      <c r="DW226" s="105"/>
      <c r="DX226" s="105">
        <v>1</v>
      </c>
      <c r="DY226" s="105">
        <v>2</v>
      </c>
      <c r="DZ226" s="105">
        <v>1</v>
      </c>
      <c r="EA226" s="105">
        <v>30</v>
      </c>
      <c r="EB226" s="105"/>
      <c r="EC226" s="105"/>
      <c r="ED226" s="105"/>
      <c r="EE226" s="105"/>
      <c r="EF226" s="105">
        <v>9</v>
      </c>
      <c r="EG226" s="105">
        <v>24</v>
      </c>
      <c r="EH226" s="105">
        <v>60</v>
      </c>
      <c r="EI226" s="105">
        <v>20</v>
      </c>
      <c r="EJ226" s="105"/>
      <c r="EK226" s="105">
        <v>1</v>
      </c>
      <c r="EL226" s="105"/>
      <c r="EM226" s="105"/>
      <c r="EN226" s="105"/>
      <c r="EO226" s="105"/>
      <c r="EP226" s="105"/>
      <c r="EQ226" s="105"/>
      <c r="ER226" s="105"/>
      <c r="ES226" s="105"/>
      <c r="ET226" s="105"/>
      <c r="EU226" s="105"/>
      <c r="EV226" s="105"/>
      <c r="EW226" s="105"/>
      <c r="EX226" s="105"/>
      <c r="EY226" s="105"/>
      <c r="EZ226" s="105"/>
      <c r="FA226" s="105"/>
      <c r="FB226" s="105"/>
      <c r="FC226" s="105"/>
      <c r="FD226" s="105"/>
      <c r="FE226" s="105"/>
      <c r="FF226" s="105"/>
      <c r="FG226" s="105"/>
      <c r="FH226" s="105"/>
      <c r="FI226" s="105"/>
      <c r="FJ226" s="105">
        <v>0</v>
      </c>
      <c r="FK226" s="105">
        <v>0</v>
      </c>
      <c r="FL226" s="105">
        <v>0</v>
      </c>
      <c r="FM226" s="105">
        <v>0</v>
      </c>
      <c r="FN226" s="105">
        <v>0</v>
      </c>
      <c r="FO226" s="105">
        <v>0</v>
      </c>
      <c r="FP226" s="105">
        <v>0</v>
      </c>
      <c r="FQ226" s="105">
        <v>0</v>
      </c>
      <c r="FR226" s="105">
        <v>0</v>
      </c>
      <c r="FS226" s="105">
        <v>0</v>
      </c>
      <c r="FT226" s="105">
        <v>0</v>
      </c>
      <c r="FU226" s="105">
        <v>0</v>
      </c>
      <c r="FV226" s="105">
        <v>0</v>
      </c>
      <c r="FW226" s="105">
        <v>0</v>
      </c>
      <c r="FX226" s="105">
        <v>0</v>
      </c>
      <c r="FY226" s="144" t="str">
        <f t="shared" si="239"/>
        <v/>
      </c>
      <c r="FZ226" s="144" t="str">
        <f t="shared" si="240"/>
        <v/>
      </c>
      <c r="GA226" s="140">
        <f t="shared" si="241"/>
        <v>15090</v>
      </c>
      <c r="GB226" s="140">
        <v>521</v>
      </c>
      <c r="GC226" s="140">
        <v>145</v>
      </c>
      <c r="GD226" s="141">
        <f t="shared" si="242"/>
        <v>0</v>
      </c>
      <c r="GE226" s="141">
        <f t="shared" si="243"/>
        <v>0</v>
      </c>
      <c r="GF226" s="141">
        <f t="shared" si="244"/>
        <v>0</v>
      </c>
      <c r="GG226" s="141">
        <f t="shared" si="245"/>
        <v>0</v>
      </c>
      <c r="GH226" s="142">
        <v>0</v>
      </c>
      <c r="GI226" s="142">
        <v>93</v>
      </c>
      <c r="GJ226" s="142">
        <v>21</v>
      </c>
      <c r="GK226" s="143">
        <v>0</v>
      </c>
      <c r="GL226" s="105">
        <v>0</v>
      </c>
      <c r="GM226" s="105">
        <v>0</v>
      </c>
      <c r="GN226" s="105">
        <v>0</v>
      </c>
      <c r="GO226" s="105" t="s">
        <v>956</v>
      </c>
      <c r="GP226" s="105" t="s">
        <v>956</v>
      </c>
      <c r="GQ226" s="105"/>
      <c r="GR226" s="105"/>
      <c r="GS226" s="105">
        <f t="shared" si="249"/>
        <v>0</v>
      </c>
      <c r="GT226" s="105">
        <f t="shared" si="247"/>
        <v>0</v>
      </c>
      <c r="GU226" s="105">
        <f t="shared" si="248"/>
        <v>0</v>
      </c>
      <c r="GV226" s="105">
        <f t="shared" si="246"/>
        <v>0</v>
      </c>
      <c r="GW226" s="139" t="str">
        <f t="shared" si="261"/>
        <v/>
      </c>
      <c r="GX226" s="139" t="str">
        <f t="shared" si="262"/>
        <v/>
      </c>
    </row>
    <row r="227" ht="15" spans="2:206">
      <c r="B227" s="138" t="s">
        <v>1191</v>
      </c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>
        <v>117</v>
      </c>
      <c r="AS227" s="105">
        <v>181</v>
      </c>
      <c r="AT227" s="105"/>
      <c r="AU227" s="105">
        <v>122</v>
      </c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  <c r="BF227" s="105"/>
      <c r="BG227" s="105"/>
      <c r="BH227" s="105"/>
      <c r="BI227" s="105"/>
      <c r="BJ227" s="105"/>
      <c r="BK227" s="105">
        <v>0</v>
      </c>
      <c r="BL227" s="105">
        <v>0</v>
      </c>
      <c r="BM227" s="105">
        <v>0</v>
      </c>
      <c r="BN227" s="105">
        <v>0</v>
      </c>
      <c r="BO227" s="105">
        <v>0</v>
      </c>
      <c r="BP227" s="105">
        <v>0</v>
      </c>
      <c r="BQ227" s="105">
        <v>0</v>
      </c>
      <c r="BR227" s="105">
        <v>0</v>
      </c>
      <c r="BS227" s="105">
        <v>0</v>
      </c>
      <c r="BT227" s="105">
        <v>0</v>
      </c>
      <c r="BU227" s="105">
        <v>0</v>
      </c>
      <c r="BV227" s="105">
        <v>0</v>
      </c>
      <c r="BW227" s="105">
        <v>0</v>
      </c>
      <c r="BX227" s="105">
        <v>0</v>
      </c>
      <c r="BY227" s="105">
        <v>0</v>
      </c>
      <c r="BZ227" s="139" t="str">
        <f t="shared" si="232"/>
        <v/>
      </c>
      <c r="CA227" s="139" t="str">
        <f t="shared" si="233"/>
        <v/>
      </c>
      <c r="CB227" s="140">
        <f t="shared" si="234"/>
        <v>0</v>
      </c>
      <c r="CC227" s="140">
        <f t="shared" si="251"/>
        <v>0</v>
      </c>
      <c r="CD227" s="140">
        <f t="shared" si="252"/>
        <v>0</v>
      </c>
      <c r="CE227" s="141">
        <f t="shared" si="235"/>
        <v>420</v>
      </c>
      <c r="CF227" s="141">
        <f t="shared" si="236"/>
        <v>0</v>
      </c>
      <c r="CG227" s="141">
        <f t="shared" si="237"/>
        <v>0</v>
      </c>
      <c r="CH227" s="141">
        <f t="shared" si="238"/>
        <v>0</v>
      </c>
      <c r="CI227" s="142">
        <f t="shared" si="253"/>
        <v>0</v>
      </c>
      <c r="CJ227" s="142">
        <f t="shared" si="254"/>
        <v>0</v>
      </c>
      <c r="CK227" s="143">
        <f t="shared" si="255"/>
        <v>0</v>
      </c>
      <c r="CL227" s="105">
        <f t="shared" si="256"/>
        <v>117</v>
      </c>
      <c r="CM227" s="105">
        <f t="shared" si="257"/>
        <v>303</v>
      </c>
      <c r="CN227" s="105">
        <f t="shared" si="258"/>
        <v>0</v>
      </c>
      <c r="CO227" s="105" t="str">
        <f t="shared" si="259"/>
        <v/>
      </c>
      <c r="CP227" s="105" t="str">
        <f t="shared" si="260"/>
        <v/>
      </c>
      <c r="CQ227" s="105"/>
      <c r="CR227" s="105"/>
      <c r="CS227" s="105">
        <f t="shared" si="250"/>
        <v>0</v>
      </c>
      <c r="CT227" s="105">
        <f t="shared" si="227"/>
        <v>0</v>
      </c>
      <c r="CU227" s="105">
        <f t="shared" si="228"/>
        <v>0</v>
      </c>
      <c r="CV227" s="105">
        <f t="shared" si="229"/>
        <v>0</v>
      </c>
      <c r="CW227" s="139" t="str">
        <f t="shared" si="230"/>
        <v/>
      </c>
      <c r="CX227" s="139" t="str">
        <f t="shared" si="231"/>
        <v/>
      </c>
      <c r="CY227" s="131"/>
      <c r="CZ227" s="138" t="s">
        <v>1234</v>
      </c>
      <c r="DA227" s="138" t="s">
        <v>1234</v>
      </c>
      <c r="DB227" s="105"/>
      <c r="DC227" s="105"/>
      <c r="DD227" s="105">
        <v>233</v>
      </c>
      <c r="DE227" s="105">
        <v>508</v>
      </c>
      <c r="DF227" s="105">
        <v>1586</v>
      </c>
      <c r="DG227" s="105">
        <v>1837</v>
      </c>
      <c r="DH227" s="105">
        <v>1460</v>
      </c>
      <c r="DI227" s="105">
        <v>519</v>
      </c>
      <c r="DJ227" s="105">
        <v>1092</v>
      </c>
      <c r="DK227" s="105">
        <v>1384</v>
      </c>
      <c r="DL227" s="105">
        <v>1545</v>
      </c>
      <c r="DM227" s="105">
        <v>162</v>
      </c>
      <c r="DN227" s="105">
        <v>198</v>
      </c>
      <c r="DO227" s="105">
        <v>1</v>
      </c>
      <c r="DP227" s="105">
        <v>330</v>
      </c>
      <c r="DQ227" s="105">
        <v>542</v>
      </c>
      <c r="DR227" s="105">
        <v>150</v>
      </c>
      <c r="DS227" s="105">
        <v>745</v>
      </c>
      <c r="DT227" s="105">
        <v>255</v>
      </c>
      <c r="DU227" s="105"/>
      <c r="DV227" s="105"/>
      <c r="DW227" s="105"/>
      <c r="DX227" s="105"/>
      <c r="DY227" s="105">
        <v>1</v>
      </c>
      <c r="DZ227" s="105">
        <v>59</v>
      </c>
      <c r="EA227" s="105">
        <v>3</v>
      </c>
      <c r="EB227" s="105">
        <v>21</v>
      </c>
      <c r="EC227" s="105">
        <v>32</v>
      </c>
      <c r="ED227" s="105">
        <v>3</v>
      </c>
      <c r="EE227" s="105"/>
      <c r="EF227" s="105">
        <v>8</v>
      </c>
      <c r="EG227" s="105">
        <v>8</v>
      </c>
      <c r="EH227" s="105">
        <v>1</v>
      </c>
      <c r="EI227" s="105"/>
      <c r="EJ227" s="105"/>
      <c r="EK227" s="105">
        <v>12</v>
      </c>
      <c r="EL227" s="105"/>
      <c r="EM227" s="105"/>
      <c r="EN227" s="105"/>
      <c r="EO227" s="105"/>
      <c r="EP227" s="105"/>
      <c r="EQ227" s="105"/>
      <c r="ER227" s="105"/>
      <c r="ES227" s="105"/>
      <c r="ET227" s="105"/>
      <c r="EU227" s="105"/>
      <c r="EV227" s="105"/>
      <c r="EW227" s="105"/>
      <c r="EX227" s="105"/>
      <c r="EY227" s="105"/>
      <c r="EZ227" s="105"/>
      <c r="FA227" s="105"/>
      <c r="FB227" s="105"/>
      <c r="FC227" s="105"/>
      <c r="FD227" s="105"/>
      <c r="FE227" s="105"/>
      <c r="FF227" s="105"/>
      <c r="FG227" s="105"/>
      <c r="FH227" s="105"/>
      <c r="FI227" s="105"/>
      <c r="FJ227" s="105">
        <v>0</v>
      </c>
      <c r="FK227" s="105">
        <v>0</v>
      </c>
      <c r="FL227" s="105">
        <v>0</v>
      </c>
      <c r="FM227" s="105">
        <v>0</v>
      </c>
      <c r="FN227" s="105">
        <v>0</v>
      </c>
      <c r="FO227" s="105">
        <v>0</v>
      </c>
      <c r="FP227" s="105">
        <v>0</v>
      </c>
      <c r="FQ227" s="105">
        <v>0</v>
      </c>
      <c r="FR227" s="105">
        <v>0</v>
      </c>
      <c r="FS227" s="105">
        <v>0</v>
      </c>
      <c r="FT227" s="105">
        <v>0</v>
      </c>
      <c r="FU227" s="105">
        <v>0</v>
      </c>
      <c r="FV227" s="105">
        <v>0</v>
      </c>
      <c r="FW227" s="105">
        <v>0</v>
      </c>
      <c r="FX227" s="105">
        <v>0</v>
      </c>
      <c r="FY227" s="144" t="str">
        <f t="shared" si="239"/>
        <v/>
      </c>
      <c r="FZ227" s="144" t="str">
        <f t="shared" si="240"/>
        <v/>
      </c>
      <c r="GA227" s="140">
        <f t="shared" si="241"/>
        <v>10326</v>
      </c>
      <c r="GB227" s="140">
        <v>2222</v>
      </c>
      <c r="GC227" s="140">
        <v>147</v>
      </c>
      <c r="GD227" s="141">
        <f t="shared" si="242"/>
        <v>0</v>
      </c>
      <c r="GE227" s="141">
        <f t="shared" si="243"/>
        <v>0</v>
      </c>
      <c r="GF227" s="141">
        <f t="shared" si="244"/>
        <v>0</v>
      </c>
      <c r="GG227" s="141">
        <f t="shared" si="245"/>
        <v>0</v>
      </c>
      <c r="GH227" s="142">
        <v>35</v>
      </c>
      <c r="GI227" s="142">
        <v>17</v>
      </c>
      <c r="GJ227" s="142">
        <v>12</v>
      </c>
      <c r="GK227" s="143">
        <v>0</v>
      </c>
      <c r="GL227" s="105">
        <v>0</v>
      </c>
      <c r="GM227" s="105">
        <v>0</v>
      </c>
      <c r="GN227" s="105">
        <v>0</v>
      </c>
      <c r="GO227" s="105" t="s">
        <v>956</v>
      </c>
      <c r="GP227" s="105" t="s">
        <v>956</v>
      </c>
      <c r="GQ227" s="105"/>
      <c r="GR227" s="105"/>
      <c r="GS227" s="105">
        <f t="shared" si="249"/>
        <v>0</v>
      </c>
      <c r="GT227" s="105">
        <f t="shared" si="247"/>
        <v>0</v>
      </c>
      <c r="GU227" s="105">
        <f t="shared" si="248"/>
        <v>0</v>
      </c>
      <c r="GV227" s="105">
        <f t="shared" si="246"/>
        <v>0</v>
      </c>
      <c r="GW227" s="139" t="str">
        <f t="shared" si="261"/>
        <v/>
      </c>
      <c r="GX227" s="139" t="str">
        <f t="shared" si="262"/>
        <v/>
      </c>
    </row>
    <row r="228" ht="15" spans="2:206">
      <c r="B228" s="138" t="s">
        <v>1192</v>
      </c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>
        <v>31</v>
      </c>
      <c r="AG228" s="105">
        <v>3</v>
      </c>
      <c r="AH228" s="105"/>
      <c r="AI228" s="105"/>
      <c r="AJ228" s="105">
        <v>1</v>
      </c>
      <c r="AK228" s="105">
        <v>1</v>
      </c>
      <c r="AL228" s="105">
        <v>1</v>
      </c>
      <c r="AM228" s="105">
        <v>2</v>
      </c>
      <c r="AN228" s="105"/>
      <c r="AO228" s="105">
        <v>63</v>
      </c>
      <c r="AP228" s="105">
        <v>174</v>
      </c>
      <c r="AQ228" s="105"/>
      <c r="AR228" s="105">
        <v>45</v>
      </c>
      <c r="AS228" s="105"/>
      <c r="AT228" s="105"/>
      <c r="AU228" s="105"/>
      <c r="AV228" s="105"/>
      <c r="AW228" s="105"/>
      <c r="AX228" s="105">
        <v>61</v>
      </c>
      <c r="AY228" s="105"/>
      <c r="AZ228" s="105"/>
      <c r="BA228" s="105"/>
      <c r="BB228" s="105"/>
      <c r="BC228" s="105"/>
      <c r="BD228" s="105"/>
      <c r="BE228" s="105"/>
      <c r="BF228" s="105"/>
      <c r="BG228" s="105"/>
      <c r="BH228" s="105"/>
      <c r="BI228" s="105"/>
      <c r="BJ228" s="105"/>
      <c r="BK228" s="105">
        <v>0</v>
      </c>
      <c r="BL228" s="105">
        <v>0</v>
      </c>
      <c r="BM228" s="105">
        <v>0</v>
      </c>
      <c r="BN228" s="105">
        <v>0</v>
      </c>
      <c r="BO228" s="105">
        <v>0</v>
      </c>
      <c r="BP228" s="105">
        <v>0</v>
      </c>
      <c r="BQ228" s="105">
        <v>0</v>
      </c>
      <c r="BR228" s="105">
        <v>0</v>
      </c>
      <c r="BS228" s="105">
        <v>0</v>
      </c>
      <c r="BT228" s="105">
        <v>0</v>
      </c>
      <c r="BU228" s="105">
        <v>0</v>
      </c>
      <c r="BV228" s="105">
        <v>0</v>
      </c>
      <c r="BW228" s="105">
        <v>0</v>
      </c>
      <c r="BX228" s="105">
        <v>0</v>
      </c>
      <c r="BY228" s="105">
        <v>0</v>
      </c>
      <c r="BZ228" s="139" t="str">
        <f t="shared" si="232"/>
        <v/>
      </c>
      <c r="CA228" s="139" t="str">
        <f t="shared" si="233"/>
        <v/>
      </c>
      <c r="CB228" s="140">
        <f t="shared" si="234"/>
        <v>0</v>
      </c>
      <c r="CC228" s="140">
        <f t="shared" si="251"/>
        <v>0</v>
      </c>
      <c r="CD228" s="140">
        <f t="shared" si="252"/>
        <v>37</v>
      </c>
      <c r="CE228" s="141">
        <f t="shared" si="235"/>
        <v>345</v>
      </c>
      <c r="CF228" s="141">
        <f t="shared" si="236"/>
        <v>0</v>
      </c>
      <c r="CG228" s="141">
        <f t="shared" si="237"/>
        <v>0</v>
      </c>
      <c r="CH228" s="141">
        <f t="shared" si="238"/>
        <v>0</v>
      </c>
      <c r="CI228" s="142">
        <f t="shared" si="253"/>
        <v>3</v>
      </c>
      <c r="CJ228" s="142">
        <f t="shared" si="254"/>
        <v>3</v>
      </c>
      <c r="CK228" s="143">
        <f t="shared" si="255"/>
        <v>65</v>
      </c>
      <c r="CL228" s="105">
        <f t="shared" si="256"/>
        <v>219</v>
      </c>
      <c r="CM228" s="105">
        <f t="shared" si="257"/>
        <v>0</v>
      </c>
      <c r="CN228" s="105">
        <f t="shared" si="258"/>
        <v>61</v>
      </c>
      <c r="CO228" s="105" t="str">
        <f t="shared" si="259"/>
        <v/>
      </c>
      <c r="CP228" s="105" t="str">
        <f t="shared" si="260"/>
        <v/>
      </c>
      <c r="CQ228" s="105"/>
      <c r="CR228" s="105"/>
      <c r="CS228" s="105">
        <f t="shared" si="250"/>
        <v>0</v>
      </c>
      <c r="CT228" s="105">
        <f t="shared" si="227"/>
        <v>0</v>
      </c>
      <c r="CU228" s="105">
        <f t="shared" si="228"/>
        <v>0</v>
      </c>
      <c r="CV228" s="105">
        <f t="shared" si="229"/>
        <v>0</v>
      </c>
      <c r="CW228" s="139" t="str">
        <f t="shared" si="230"/>
        <v/>
      </c>
      <c r="CX228" s="139" t="str">
        <f t="shared" si="231"/>
        <v/>
      </c>
      <c r="CY228" s="131"/>
      <c r="CZ228" s="138" t="s">
        <v>1235</v>
      </c>
      <c r="DA228" s="138" t="s">
        <v>1235</v>
      </c>
      <c r="DB228" s="105"/>
      <c r="DC228" s="105"/>
      <c r="DD228" s="105"/>
      <c r="DE228" s="105"/>
      <c r="DF228" s="105"/>
      <c r="DG228" s="105"/>
      <c r="DH228" s="105"/>
      <c r="DI228" s="105"/>
      <c r="DJ228" s="105"/>
      <c r="DK228" s="105"/>
      <c r="DL228" s="105"/>
      <c r="DM228" s="105"/>
      <c r="DN228" s="105"/>
      <c r="DO228" s="105"/>
      <c r="DP228" s="105"/>
      <c r="DQ228" s="105"/>
      <c r="DR228" s="105"/>
      <c r="DS228" s="105"/>
      <c r="DT228" s="105"/>
      <c r="DU228" s="105">
        <v>446</v>
      </c>
      <c r="DV228" s="105">
        <v>468</v>
      </c>
      <c r="DW228" s="105">
        <v>260</v>
      </c>
      <c r="DX228" s="105">
        <v>267</v>
      </c>
      <c r="DY228" s="105">
        <v>257</v>
      </c>
      <c r="DZ228" s="105">
        <v>61</v>
      </c>
      <c r="EA228" s="105">
        <v>3</v>
      </c>
      <c r="EB228" s="105">
        <v>65</v>
      </c>
      <c r="EC228" s="105">
        <v>142</v>
      </c>
      <c r="ED228" s="105">
        <v>84</v>
      </c>
      <c r="EE228" s="105">
        <v>92</v>
      </c>
      <c r="EF228" s="105">
        <v>90</v>
      </c>
      <c r="EG228" s="105">
        <v>62</v>
      </c>
      <c r="EH228" s="105">
        <v>21</v>
      </c>
      <c r="EI228" s="105">
        <v>119</v>
      </c>
      <c r="EJ228" s="105">
        <v>54</v>
      </c>
      <c r="EK228" s="105">
        <v>128</v>
      </c>
      <c r="EL228" s="105">
        <v>50</v>
      </c>
      <c r="EM228" s="105">
        <v>39</v>
      </c>
      <c r="EN228" s="105">
        <v>86</v>
      </c>
      <c r="EO228" s="105">
        <v>114</v>
      </c>
      <c r="EP228" s="105">
        <v>113</v>
      </c>
      <c r="EQ228" s="105">
        <v>115</v>
      </c>
      <c r="ER228" s="105">
        <v>37</v>
      </c>
      <c r="ES228" s="105">
        <v>111</v>
      </c>
      <c r="ET228" s="105">
        <v>81</v>
      </c>
      <c r="EU228" s="105">
        <v>169</v>
      </c>
      <c r="EV228" s="105"/>
      <c r="EW228" s="105">
        <v>31</v>
      </c>
      <c r="EX228" s="105"/>
      <c r="EY228" s="105"/>
      <c r="EZ228" s="105"/>
      <c r="FA228" s="105"/>
      <c r="FB228" s="105"/>
      <c r="FC228" s="105"/>
      <c r="FD228" s="105"/>
      <c r="FE228" s="105"/>
      <c r="FF228" s="105"/>
      <c r="FG228" s="105"/>
      <c r="FH228" s="105"/>
      <c r="FI228" s="105"/>
      <c r="FJ228" s="105">
        <v>0</v>
      </c>
      <c r="FK228" s="105">
        <v>0</v>
      </c>
      <c r="FL228" s="105">
        <v>0</v>
      </c>
      <c r="FM228" s="105">
        <v>0</v>
      </c>
      <c r="FN228" s="105">
        <v>0</v>
      </c>
      <c r="FO228" s="105">
        <v>0</v>
      </c>
      <c r="FP228" s="105">
        <v>0</v>
      </c>
      <c r="FQ228" s="105">
        <v>0</v>
      </c>
      <c r="FR228" s="105">
        <v>0</v>
      </c>
      <c r="FS228" s="105">
        <v>0</v>
      </c>
      <c r="FT228" s="105">
        <v>0</v>
      </c>
      <c r="FU228" s="105">
        <v>0</v>
      </c>
      <c r="FV228" s="105">
        <v>0</v>
      </c>
      <c r="FW228" s="105">
        <v>0</v>
      </c>
      <c r="FX228" s="105">
        <v>0</v>
      </c>
      <c r="FY228" s="144" t="str">
        <f t="shared" si="239"/>
        <v/>
      </c>
      <c r="FZ228" s="144" t="str">
        <f t="shared" si="240"/>
        <v/>
      </c>
      <c r="GA228" s="140">
        <f t="shared" si="241"/>
        <v>0</v>
      </c>
      <c r="GB228" s="140">
        <v>1698</v>
      </c>
      <c r="GC228" s="140">
        <v>921</v>
      </c>
      <c r="GD228" s="141">
        <f t="shared" si="242"/>
        <v>946</v>
      </c>
      <c r="GE228" s="141">
        <f t="shared" si="243"/>
        <v>0</v>
      </c>
      <c r="GF228" s="141">
        <f t="shared" si="244"/>
        <v>0</v>
      </c>
      <c r="GG228" s="141">
        <f t="shared" si="245"/>
        <v>0</v>
      </c>
      <c r="GH228" s="142">
        <v>318</v>
      </c>
      <c r="GI228" s="142">
        <v>173</v>
      </c>
      <c r="GJ228" s="142">
        <v>301</v>
      </c>
      <c r="GK228" s="143">
        <v>175</v>
      </c>
      <c r="GL228" s="105">
        <v>342</v>
      </c>
      <c r="GM228" s="105">
        <v>229</v>
      </c>
      <c r="GN228" s="105">
        <v>200</v>
      </c>
      <c r="GO228" s="105" t="s">
        <v>956</v>
      </c>
      <c r="GP228" s="105" t="s">
        <v>956</v>
      </c>
      <c r="GQ228" s="105"/>
      <c r="GR228" s="105"/>
      <c r="GS228" s="105">
        <f t="shared" si="249"/>
        <v>0</v>
      </c>
      <c r="GT228" s="105">
        <f t="shared" si="247"/>
        <v>0</v>
      </c>
      <c r="GU228" s="105">
        <f t="shared" si="248"/>
        <v>0</v>
      </c>
      <c r="GV228" s="105">
        <f t="shared" si="246"/>
        <v>0</v>
      </c>
      <c r="GW228" s="139" t="str">
        <f t="shared" si="261"/>
        <v/>
      </c>
      <c r="GX228" s="139" t="str">
        <f t="shared" si="262"/>
        <v/>
      </c>
    </row>
    <row r="229" ht="15" spans="2:206">
      <c r="B229" s="138" t="s">
        <v>1193</v>
      </c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>
        <v>84</v>
      </c>
      <c r="AI229" s="105">
        <v>54</v>
      </c>
      <c r="AJ229" s="105">
        <v>392</v>
      </c>
      <c r="AK229" s="105">
        <v>230</v>
      </c>
      <c r="AL229" s="105">
        <v>1004</v>
      </c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  <c r="BF229" s="105"/>
      <c r="BG229" s="105"/>
      <c r="BH229" s="105"/>
      <c r="BI229" s="105"/>
      <c r="BJ229" s="105"/>
      <c r="BK229" s="105">
        <v>0</v>
      </c>
      <c r="BL229" s="105">
        <v>0</v>
      </c>
      <c r="BM229" s="105">
        <v>0</v>
      </c>
      <c r="BN229" s="105"/>
      <c r="BO229" s="105"/>
      <c r="BP229" s="105">
        <v>0</v>
      </c>
      <c r="BQ229" s="105">
        <v>0</v>
      </c>
      <c r="BR229" s="105"/>
      <c r="BS229" s="105">
        <v>0</v>
      </c>
      <c r="BT229" s="105">
        <v>0</v>
      </c>
      <c r="BU229" s="105">
        <v>0</v>
      </c>
      <c r="BV229" s="105">
        <v>0</v>
      </c>
      <c r="BW229" s="105">
        <v>0</v>
      </c>
      <c r="BX229" s="105">
        <v>0</v>
      </c>
      <c r="BY229" s="105">
        <v>0</v>
      </c>
      <c r="BZ229" s="139" t="str">
        <f t="shared" si="232"/>
        <v/>
      </c>
      <c r="CA229" s="139" t="str">
        <f t="shared" si="233"/>
        <v/>
      </c>
      <c r="CB229" s="140">
        <f t="shared" si="234"/>
        <v>0</v>
      </c>
      <c r="CC229" s="140">
        <f t="shared" si="251"/>
        <v>0</v>
      </c>
      <c r="CD229" s="140">
        <f t="shared" si="252"/>
        <v>1764</v>
      </c>
      <c r="CE229" s="141">
        <f t="shared" si="235"/>
        <v>0</v>
      </c>
      <c r="CF229" s="141">
        <f t="shared" si="236"/>
        <v>0</v>
      </c>
      <c r="CG229" s="141">
        <f t="shared" si="237"/>
        <v>0</v>
      </c>
      <c r="CH229" s="141">
        <f t="shared" si="238"/>
        <v>0</v>
      </c>
      <c r="CI229" s="142">
        <f t="shared" si="253"/>
        <v>138</v>
      </c>
      <c r="CJ229" s="142">
        <f t="shared" si="254"/>
        <v>1626</v>
      </c>
      <c r="CK229" s="143">
        <f t="shared" si="255"/>
        <v>0</v>
      </c>
      <c r="CL229" s="105">
        <f t="shared" si="256"/>
        <v>0</v>
      </c>
      <c r="CM229" s="105">
        <f t="shared" si="257"/>
        <v>0</v>
      </c>
      <c r="CN229" s="105">
        <f t="shared" si="258"/>
        <v>0</v>
      </c>
      <c r="CO229" s="105" t="str">
        <f t="shared" si="259"/>
        <v/>
      </c>
      <c r="CP229" s="105" t="str">
        <f t="shared" si="260"/>
        <v/>
      </c>
      <c r="CQ229" s="105"/>
      <c r="CR229" s="105"/>
      <c r="CS229" s="105">
        <f t="shared" si="250"/>
        <v>0</v>
      </c>
      <c r="CT229" s="105">
        <f t="shared" si="227"/>
        <v>0</v>
      </c>
      <c r="CU229" s="105">
        <f t="shared" si="228"/>
        <v>0</v>
      </c>
      <c r="CV229" s="105">
        <f t="shared" si="229"/>
        <v>0</v>
      </c>
      <c r="CW229" s="139" t="str">
        <f t="shared" si="230"/>
        <v/>
      </c>
      <c r="CX229" s="139" t="str">
        <f t="shared" si="231"/>
        <v/>
      </c>
      <c r="CY229" s="131"/>
      <c r="CZ229" s="138" t="s">
        <v>1236</v>
      </c>
      <c r="DA229" s="138" t="s">
        <v>1236</v>
      </c>
      <c r="DB229" s="105"/>
      <c r="DC229" s="105"/>
      <c r="DD229" s="105"/>
      <c r="DE229" s="105"/>
      <c r="DF229" s="105"/>
      <c r="DG229" s="105"/>
      <c r="DH229" s="105"/>
      <c r="DI229" s="105"/>
      <c r="DJ229" s="105"/>
      <c r="DK229" s="105"/>
      <c r="DL229" s="105"/>
      <c r="DM229" s="105"/>
      <c r="DN229" s="105"/>
      <c r="DO229" s="105"/>
      <c r="DP229" s="105"/>
      <c r="DQ229" s="105"/>
      <c r="DR229" s="105"/>
      <c r="DS229" s="105"/>
      <c r="DT229" s="105"/>
      <c r="DU229" s="105"/>
      <c r="DV229" s="105"/>
      <c r="DW229" s="105">
        <v>1200</v>
      </c>
      <c r="DX229" s="105">
        <v>439</v>
      </c>
      <c r="DY229" s="105"/>
      <c r="DZ229" s="105"/>
      <c r="EA229" s="105"/>
      <c r="EB229" s="105"/>
      <c r="EC229" s="105"/>
      <c r="ED229" s="105"/>
      <c r="EE229" s="105"/>
      <c r="EF229" s="105"/>
      <c r="EG229" s="105"/>
      <c r="EH229" s="105"/>
      <c r="EI229" s="105"/>
      <c r="EJ229" s="105"/>
      <c r="EK229" s="105">
        <v>60</v>
      </c>
      <c r="EL229" s="105"/>
      <c r="EM229" s="105">
        <v>27</v>
      </c>
      <c r="EN229" s="105"/>
      <c r="EO229" s="105"/>
      <c r="EP229" s="105"/>
      <c r="EQ229" s="105"/>
      <c r="ER229" s="105"/>
      <c r="ES229" s="105"/>
      <c r="ET229" s="105"/>
      <c r="EU229" s="105"/>
      <c r="EV229" s="105"/>
      <c r="EW229" s="105"/>
      <c r="EX229" s="105"/>
      <c r="EY229" s="105"/>
      <c r="EZ229" s="105"/>
      <c r="FA229" s="105"/>
      <c r="FB229" s="105"/>
      <c r="FC229" s="105"/>
      <c r="FD229" s="105"/>
      <c r="FE229" s="105"/>
      <c r="FF229" s="105"/>
      <c r="FG229" s="105"/>
      <c r="FH229" s="105"/>
      <c r="FI229" s="105"/>
      <c r="FJ229" s="105">
        <v>0</v>
      </c>
      <c r="FK229" s="105">
        <v>0</v>
      </c>
      <c r="FL229" s="105">
        <v>0</v>
      </c>
      <c r="FM229" s="105">
        <v>0</v>
      </c>
      <c r="FN229" s="105">
        <v>0</v>
      </c>
      <c r="FO229" s="105">
        <v>0</v>
      </c>
      <c r="FP229" s="105">
        <v>0</v>
      </c>
      <c r="FQ229" s="105">
        <v>0</v>
      </c>
      <c r="FR229" s="105">
        <v>0</v>
      </c>
      <c r="FS229" s="105">
        <v>0</v>
      </c>
      <c r="FT229" s="105">
        <v>0</v>
      </c>
      <c r="FU229" s="105">
        <v>0</v>
      </c>
      <c r="FV229" s="105">
        <v>0</v>
      </c>
      <c r="FW229" s="105">
        <v>0</v>
      </c>
      <c r="FX229" s="105">
        <v>0</v>
      </c>
      <c r="FY229" s="144" t="str">
        <f t="shared" si="239"/>
        <v/>
      </c>
      <c r="FZ229" s="144" t="str">
        <f t="shared" si="240"/>
        <v/>
      </c>
      <c r="GA229" s="140">
        <f t="shared" si="241"/>
        <v>0</v>
      </c>
      <c r="GB229" s="140">
        <v>1639</v>
      </c>
      <c r="GC229" s="140">
        <v>60</v>
      </c>
      <c r="GD229" s="141">
        <f t="shared" si="242"/>
        <v>27</v>
      </c>
      <c r="GE229" s="141">
        <f t="shared" si="243"/>
        <v>0</v>
      </c>
      <c r="GF229" s="141">
        <f t="shared" si="244"/>
        <v>0</v>
      </c>
      <c r="GG229" s="141">
        <f t="shared" si="245"/>
        <v>0</v>
      </c>
      <c r="GH229" s="142">
        <v>0</v>
      </c>
      <c r="GI229" s="142">
        <v>0</v>
      </c>
      <c r="GJ229" s="142">
        <v>60</v>
      </c>
      <c r="GK229" s="143">
        <v>27</v>
      </c>
      <c r="GL229" s="105">
        <v>0</v>
      </c>
      <c r="GM229" s="105">
        <v>0</v>
      </c>
      <c r="GN229" s="105">
        <v>0</v>
      </c>
      <c r="GO229" s="105" t="s">
        <v>956</v>
      </c>
      <c r="GP229" s="105" t="s">
        <v>956</v>
      </c>
      <c r="GQ229" s="105"/>
      <c r="GR229" s="105"/>
      <c r="GS229" s="105">
        <f t="shared" si="249"/>
        <v>0</v>
      </c>
      <c r="GT229" s="105">
        <f t="shared" si="247"/>
        <v>0</v>
      </c>
      <c r="GU229" s="105">
        <f t="shared" si="248"/>
        <v>0</v>
      </c>
      <c r="GV229" s="105">
        <f t="shared" si="246"/>
        <v>0</v>
      </c>
      <c r="GW229" s="139" t="str">
        <f t="shared" si="261"/>
        <v/>
      </c>
      <c r="GX229" s="139" t="str">
        <f t="shared" si="262"/>
        <v/>
      </c>
    </row>
    <row r="230" ht="15" spans="2:206">
      <c r="B230" s="138" t="s">
        <v>1194</v>
      </c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>
        <v>94</v>
      </c>
      <c r="S230" s="105">
        <v>1</v>
      </c>
      <c r="T230" s="105">
        <v>1105</v>
      </c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>
        <v>12</v>
      </c>
      <c r="AH230" s="105"/>
      <c r="AI230" s="105"/>
      <c r="AJ230" s="105"/>
      <c r="AK230" s="105">
        <v>167</v>
      </c>
      <c r="AL230" s="105">
        <v>327</v>
      </c>
      <c r="AM230" s="105">
        <v>475</v>
      </c>
      <c r="AN230" s="105">
        <v>30</v>
      </c>
      <c r="AO230" s="105">
        <v>340</v>
      </c>
      <c r="AP230" s="105">
        <v>610</v>
      </c>
      <c r="AQ230" s="105">
        <v>711</v>
      </c>
      <c r="AR230" s="105">
        <v>316</v>
      </c>
      <c r="AS230" s="105">
        <v>200</v>
      </c>
      <c r="AT230" s="105"/>
      <c r="AU230" s="105">
        <v>50</v>
      </c>
      <c r="AV230" s="105">
        <v>40</v>
      </c>
      <c r="AW230" s="105">
        <v>1</v>
      </c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105"/>
      <c r="BH230" s="105"/>
      <c r="BI230" s="105"/>
      <c r="BJ230" s="105"/>
      <c r="BK230" s="105">
        <v>0</v>
      </c>
      <c r="BL230" s="105">
        <v>0</v>
      </c>
      <c r="BM230" s="105">
        <v>0</v>
      </c>
      <c r="BN230" s="105">
        <v>0</v>
      </c>
      <c r="BO230" s="105">
        <v>0</v>
      </c>
      <c r="BP230" s="105">
        <v>0</v>
      </c>
      <c r="BQ230" s="105">
        <v>0</v>
      </c>
      <c r="BR230" s="105">
        <v>0</v>
      </c>
      <c r="BS230" s="105">
        <v>0</v>
      </c>
      <c r="BT230" s="105">
        <v>0</v>
      </c>
      <c r="BU230" s="105">
        <v>0</v>
      </c>
      <c r="BV230" s="105">
        <v>0</v>
      </c>
      <c r="BW230" s="105">
        <v>0</v>
      </c>
      <c r="BX230" s="105">
        <v>0</v>
      </c>
      <c r="BY230" s="105">
        <v>0</v>
      </c>
      <c r="BZ230" s="139" t="str">
        <f t="shared" si="232"/>
        <v/>
      </c>
      <c r="CA230" s="139" t="str">
        <f t="shared" si="233"/>
        <v/>
      </c>
      <c r="CB230" s="140">
        <f t="shared" si="234"/>
        <v>2564</v>
      </c>
      <c r="CC230" s="140">
        <f t="shared" si="251"/>
        <v>1200</v>
      </c>
      <c r="CD230" s="140">
        <f t="shared" si="252"/>
        <v>506</v>
      </c>
      <c r="CE230" s="141">
        <f t="shared" si="235"/>
        <v>2773</v>
      </c>
      <c r="CF230" s="141">
        <f t="shared" si="236"/>
        <v>0</v>
      </c>
      <c r="CG230" s="141">
        <f t="shared" si="237"/>
        <v>0</v>
      </c>
      <c r="CH230" s="141">
        <f t="shared" si="238"/>
        <v>0</v>
      </c>
      <c r="CI230" s="142">
        <f t="shared" si="253"/>
        <v>12</v>
      </c>
      <c r="CJ230" s="142">
        <f t="shared" si="254"/>
        <v>494</v>
      </c>
      <c r="CK230" s="143">
        <f t="shared" si="255"/>
        <v>845</v>
      </c>
      <c r="CL230" s="105">
        <f t="shared" si="256"/>
        <v>1637</v>
      </c>
      <c r="CM230" s="105">
        <f t="shared" si="257"/>
        <v>250</v>
      </c>
      <c r="CN230" s="105">
        <f t="shared" si="258"/>
        <v>41</v>
      </c>
      <c r="CO230" s="105" t="str">
        <f t="shared" si="259"/>
        <v/>
      </c>
      <c r="CP230" s="105" t="str">
        <f t="shared" si="260"/>
        <v/>
      </c>
      <c r="CQ230" s="105"/>
      <c r="CR230" s="105"/>
      <c r="CS230" s="105">
        <f t="shared" si="250"/>
        <v>0</v>
      </c>
      <c r="CT230" s="105">
        <f t="shared" si="227"/>
        <v>0</v>
      </c>
      <c r="CU230" s="105">
        <f t="shared" si="228"/>
        <v>0</v>
      </c>
      <c r="CV230" s="105">
        <f t="shared" si="229"/>
        <v>0</v>
      </c>
      <c r="CW230" s="139" t="str">
        <f t="shared" si="230"/>
        <v/>
      </c>
      <c r="CX230" s="139" t="str">
        <f t="shared" si="231"/>
        <v/>
      </c>
      <c r="CY230" s="131"/>
      <c r="CZ230" s="138" t="s">
        <v>1237</v>
      </c>
      <c r="DA230" s="138" t="s">
        <v>1237</v>
      </c>
      <c r="DB230" s="105"/>
      <c r="DC230" s="105"/>
      <c r="DD230" s="105"/>
      <c r="DE230" s="105">
        <v>287</v>
      </c>
      <c r="DF230" s="105"/>
      <c r="DG230" s="105">
        <v>175</v>
      </c>
      <c r="DH230" s="105">
        <v>149</v>
      </c>
      <c r="DI230" s="105">
        <v>42</v>
      </c>
      <c r="DJ230" s="105">
        <v>89</v>
      </c>
      <c r="DK230" s="105">
        <v>3</v>
      </c>
      <c r="DL230" s="105">
        <v>190</v>
      </c>
      <c r="DM230" s="105">
        <v>884</v>
      </c>
      <c r="DN230" s="105">
        <v>93</v>
      </c>
      <c r="DO230" s="105"/>
      <c r="DP230" s="105">
        <v>27</v>
      </c>
      <c r="DQ230" s="105">
        <v>6</v>
      </c>
      <c r="DR230" s="105">
        <v>1859</v>
      </c>
      <c r="DS230" s="105">
        <v>101</v>
      </c>
      <c r="DT230" s="105"/>
      <c r="DU230" s="105"/>
      <c r="DV230" s="105"/>
      <c r="DW230" s="105"/>
      <c r="DX230" s="105"/>
      <c r="DY230" s="105"/>
      <c r="DZ230" s="105"/>
      <c r="EA230" s="105"/>
      <c r="EB230" s="105"/>
      <c r="EC230" s="105"/>
      <c r="ED230" s="105"/>
      <c r="EE230" s="105"/>
      <c r="EF230" s="105"/>
      <c r="EG230" s="105"/>
      <c r="EH230" s="105"/>
      <c r="EI230" s="105"/>
      <c r="EJ230" s="105"/>
      <c r="EK230" s="105"/>
      <c r="EL230" s="105"/>
      <c r="EM230" s="105"/>
      <c r="EN230" s="105"/>
      <c r="EO230" s="105"/>
      <c r="EP230" s="105"/>
      <c r="EQ230" s="105"/>
      <c r="ER230" s="105"/>
      <c r="ES230" s="105"/>
      <c r="ET230" s="105"/>
      <c r="EU230" s="105"/>
      <c r="EV230" s="105"/>
      <c r="EW230" s="105"/>
      <c r="EX230" s="105"/>
      <c r="EY230" s="105"/>
      <c r="EZ230" s="105"/>
      <c r="FA230" s="105"/>
      <c r="FB230" s="105"/>
      <c r="FC230" s="105"/>
      <c r="FD230" s="105"/>
      <c r="FE230" s="105"/>
      <c r="FF230" s="105"/>
      <c r="FG230" s="105"/>
      <c r="FH230" s="105"/>
      <c r="FI230" s="105"/>
      <c r="FJ230" s="105">
        <v>0</v>
      </c>
      <c r="FK230" s="105">
        <v>0</v>
      </c>
      <c r="FL230" s="105">
        <v>0</v>
      </c>
      <c r="FM230" s="105"/>
      <c r="FN230" s="105"/>
      <c r="FO230" s="105"/>
      <c r="FP230" s="105"/>
      <c r="FQ230" s="105"/>
      <c r="FR230" s="105"/>
      <c r="FS230" s="105"/>
      <c r="FT230" s="105">
        <v>0</v>
      </c>
      <c r="FU230" s="105">
        <v>0</v>
      </c>
      <c r="FV230" s="105">
        <v>0</v>
      </c>
      <c r="FW230" s="105" t="e">
        <v>#N/A</v>
      </c>
      <c r="FX230" s="105">
        <v>0</v>
      </c>
      <c r="FY230" s="144" t="str">
        <f t="shared" si="239"/>
        <v/>
      </c>
      <c r="FZ230" s="144" t="str">
        <f t="shared" si="240"/>
        <v/>
      </c>
      <c r="GA230" s="140">
        <f t="shared" si="241"/>
        <v>1819</v>
      </c>
      <c r="GB230" s="140">
        <v>2086</v>
      </c>
      <c r="GC230" s="140">
        <v>0</v>
      </c>
      <c r="GD230" s="141">
        <f t="shared" si="242"/>
        <v>0</v>
      </c>
      <c r="GE230" s="141">
        <f t="shared" si="243"/>
        <v>0</v>
      </c>
      <c r="GF230" s="141">
        <f t="shared" si="244"/>
        <v>0</v>
      </c>
      <c r="GG230" s="141" t="e">
        <f t="shared" si="245"/>
        <v>#N/A</v>
      </c>
      <c r="GH230" s="142">
        <v>0</v>
      </c>
      <c r="GI230" s="142">
        <v>0</v>
      </c>
      <c r="GJ230" s="142">
        <v>0</v>
      </c>
      <c r="GK230" s="143">
        <v>0</v>
      </c>
      <c r="GL230" s="105">
        <v>0</v>
      </c>
      <c r="GM230" s="105">
        <v>0</v>
      </c>
      <c r="GN230" s="105">
        <v>0</v>
      </c>
      <c r="GO230" s="105" t="s">
        <v>956</v>
      </c>
      <c r="GP230" s="105" t="s">
        <v>956</v>
      </c>
      <c r="GQ230" s="105"/>
      <c r="GR230" s="105"/>
      <c r="GS230" s="105">
        <f t="shared" si="249"/>
        <v>0</v>
      </c>
      <c r="GT230" s="105">
        <f t="shared" si="247"/>
        <v>0</v>
      </c>
      <c r="GU230" s="105">
        <f t="shared" si="248"/>
        <v>0</v>
      </c>
      <c r="GV230" s="105">
        <v>0</v>
      </c>
      <c r="GW230" s="139" t="str">
        <f t="shared" si="261"/>
        <v/>
      </c>
      <c r="GX230" s="139" t="str">
        <f t="shared" si="262"/>
        <v/>
      </c>
    </row>
    <row r="231" ht="15" spans="2:206">
      <c r="B231" s="138" t="s">
        <v>1195</v>
      </c>
      <c r="C231" s="105"/>
      <c r="D231" s="105"/>
      <c r="E231" s="105"/>
      <c r="F231" s="105"/>
      <c r="G231" s="105">
        <v>603</v>
      </c>
      <c r="H231" s="105">
        <v>451</v>
      </c>
      <c r="I231" s="105"/>
      <c r="J231" s="105">
        <v>1</v>
      </c>
      <c r="K231" s="105"/>
      <c r="L231" s="105">
        <v>240</v>
      </c>
      <c r="M231" s="105">
        <v>604</v>
      </c>
      <c r="N231" s="105">
        <v>665</v>
      </c>
      <c r="O231" s="105">
        <v>262</v>
      </c>
      <c r="P231" s="105">
        <v>148</v>
      </c>
      <c r="Q231" s="105">
        <v>284</v>
      </c>
      <c r="R231" s="105">
        <v>94</v>
      </c>
      <c r="S231" s="105">
        <v>112</v>
      </c>
      <c r="T231" s="105">
        <v>375</v>
      </c>
      <c r="U231" s="105">
        <v>56</v>
      </c>
      <c r="V231" s="105">
        <v>50</v>
      </c>
      <c r="W231" s="105">
        <v>42</v>
      </c>
      <c r="X231" s="105">
        <v>34</v>
      </c>
      <c r="Y231" s="105">
        <v>47</v>
      </c>
      <c r="Z231" s="105">
        <v>30</v>
      </c>
      <c r="AA231" s="105"/>
      <c r="AB231" s="105">
        <v>17</v>
      </c>
      <c r="AC231" s="105"/>
      <c r="AD231" s="105">
        <v>7</v>
      </c>
      <c r="AE231" s="105">
        <v>390</v>
      </c>
      <c r="AF231" s="105"/>
      <c r="AG231" s="105">
        <v>14</v>
      </c>
      <c r="AH231" s="105">
        <v>27</v>
      </c>
      <c r="AI231" s="105">
        <v>29</v>
      </c>
      <c r="AJ231" s="105">
        <v>38</v>
      </c>
      <c r="AK231" s="105">
        <v>19</v>
      </c>
      <c r="AL231" s="105">
        <v>36</v>
      </c>
      <c r="AM231" s="105">
        <v>198</v>
      </c>
      <c r="AN231" s="105"/>
      <c r="AO231" s="105">
        <v>3</v>
      </c>
      <c r="AP231" s="105">
        <v>107</v>
      </c>
      <c r="AQ231" s="105">
        <v>143</v>
      </c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 s="105"/>
      <c r="BK231" s="105">
        <v>0</v>
      </c>
      <c r="BL231" s="105">
        <v>0</v>
      </c>
      <c r="BM231" s="105">
        <v>0</v>
      </c>
      <c r="BN231" s="105">
        <v>0</v>
      </c>
      <c r="BO231" s="105">
        <v>0</v>
      </c>
      <c r="BP231" s="105">
        <v>0</v>
      </c>
      <c r="BQ231" s="105">
        <v>0</v>
      </c>
      <c r="BR231" s="105">
        <v>0</v>
      </c>
      <c r="BS231" s="105">
        <v>0</v>
      </c>
      <c r="BT231" s="105">
        <v>0</v>
      </c>
      <c r="BU231" s="105">
        <v>0</v>
      </c>
      <c r="BV231" s="105">
        <v>0</v>
      </c>
      <c r="BW231" s="105">
        <v>0</v>
      </c>
      <c r="BX231" s="105">
        <v>0</v>
      </c>
      <c r="BY231" s="105">
        <v>0</v>
      </c>
      <c r="BZ231" s="139" t="str">
        <f t="shared" si="232"/>
        <v/>
      </c>
      <c r="CA231" s="139" t="str">
        <f t="shared" si="233"/>
        <v/>
      </c>
      <c r="CB231" s="140">
        <f t="shared" si="234"/>
        <v>2564</v>
      </c>
      <c r="CC231" s="140">
        <f t="shared" si="251"/>
        <v>1534</v>
      </c>
      <c r="CD231" s="140">
        <f t="shared" si="252"/>
        <v>577</v>
      </c>
      <c r="CE231" s="141">
        <f t="shared" si="235"/>
        <v>451</v>
      </c>
      <c r="CF231" s="141">
        <f t="shared" si="236"/>
        <v>0</v>
      </c>
      <c r="CG231" s="141">
        <f t="shared" si="237"/>
        <v>0</v>
      </c>
      <c r="CH231" s="141">
        <f t="shared" si="238"/>
        <v>0</v>
      </c>
      <c r="CI231" s="142">
        <f t="shared" si="253"/>
        <v>70</v>
      </c>
      <c r="CJ231" s="142">
        <f t="shared" si="254"/>
        <v>93</v>
      </c>
      <c r="CK231" s="143">
        <f t="shared" si="255"/>
        <v>201</v>
      </c>
      <c r="CL231" s="105">
        <f t="shared" si="256"/>
        <v>250</v>
      </c>
      <c r="CM231" s="105">
        <f t="shared" si="257"/>
        <v>0</v>
      </c>
      <c r="CN231" s="105">
        <f t="shared" si="258"/>
        <v>0</v>
      </c>
      <c r="CO231" s="105" t="str">
        <f t="shared" si="259"/>
        <v/>
      </c>
      <c r="CP231" s="105" t="str">
        <f t="shared" si="260"/>
        <v/>
      </c>
      <c r="CQ231" s="105"/>
      <c r="CR231" s="105"/>
      <c r="CS231" s="105">
        <f t="shared" si="250"/>
        <v>0</v>
      </c>
      <c r="CT231" s="105">
        <f t="shared" si="227"/>
        <v>0</v>
      </c>
      <c r="CU231" s="105">
        <f t="shared" si="228"/>
        <v>0</v>
      </c>
      <c r="CV231" s="105">
        <f t="shared" si="229"/>
        <v>0</v>
      </c>
      <c r="CW231" s="139" t="str">
        <f t="shared" si="230"/>
        <v/>
      </c>
      <c r="CX231" s="139" t="str">
        <f t="shared" si="231"/>
        <v/>
      </c>
      <c r="CY231" s="131"/>
      <c r="CZ231" s="138" t="s">
        <v>1238</v>
      </c>
      <c r="DA231" s="138" t="s">
        <v>1238</v>
      </c>
      <c r="DB231" s="105"/>
      <c r="DC231" s="105"/>
      <c r="DD231" s="105"/>
      <c r="DE231" s="105"/>
      <c r="DF231" s="105"/>
      <c r="DG231" s="105"/>
      <c r="DH231" s="105"/>
      <c r="DI231" s="105"/>
      <c r="DJ231" s="105"/>
      <c r="DK231" s="105"/>
      <c r="DL231" s="105"/>
      <c r="DM231" s="105"/>
      <c r="DN231" s="105"/>
      <c r="DO231" s="105"/>
      <c r="DP231" s="105"/>
      <c r="DQ231" s="105"/>
      <c r="DR231" s="105"/>
      <c r="DS231" s="105"/>
      <c r="DT231" s="105"/>
      <c r="DU231" s="105"/>
      <c r="DV231" s="105"/>
      <c r="DW231" s="105"/>
      <c r="DX231" s="105"/>
      <c r="DY231" s="105"/>
      <c r="DZ231" s="105"/>
      <c r="EA231" s="105"/>
      <c r="EB231" s="105">
        <v>29</v>
      </c>
      <c r="EC231" s="105">
        <v>82</v>
      </c>
      <c r="ED231" s="105">
        <v>53</v>
      </c>
      <c r="EE231" s="105">
        <v>28</v>
      </c>
      <c r="EF231" s="105">
        <v>22</v>
      </c>
      <c r="EG231" s="105">
        <v>14</v>
      </c>
      <c r="EH231" s="105">
        <v>70</v>
      </c>
      <c r="EI231" s="105">
        <v>41</v>
      </c>
      <c r="EJ231" s="105">
        <v>23</v>
      </c>
      <c r="EK231" s="105">
        <v>124</v>
      </c>
      <c r="EL231" s="105">
        <v>59</v>
      </c>
      <c r="EM231" s="105">
        <v>12</v>
      </c>
      <c r="EN231" s="105">
        <v>4</v>
      </c>
      <c r="EO231" s="105"/>
      <c r="EP231" s="105"/>
      <c r="EQ231" s="105"/>
      <c r="ER231" s="105"/>
      <c r="ES231" s="105"/>
      <c r="ET231" s="105"/>
      <c r="EU231" s="105"/>
      <c r="EV231" s="105"/>
      <c r="EW231" s="105"/>
      <c r="EX231" s="105"/>
      <c r="EY231" s="105"/>
      <c r="EZ231" s="105"/>
      <c r="FA231" s="105"/>
      <c r="FB231" s="105"/>
      <c r="FC231" s="105"/>
      <c r="FD231" s="105"/>
      <c r="FE231" s="105"/>
      <c r="FF231" s="105"/>
      <c r="FG231" s="105"/>
      <c r="FH231" s="105"/>
      <c r="FI231" s="105"/>
      <c r="FJ231" s="105">
        <v>0</v>
      </c>
      <c r="FK231" s="105">
        <v>0</v>
      </c>
      <c r="FL231" s="105">
        <v>0</v>
      </c>
      <c r="FM231" s="105">
        <v>0</v>
      </c>
      <c r="FN231" s="105">
        <v>0</v>
      </c>
      <c r="FO231" s="105">
        <v>0</v>
      </c>
      <c r="FP231" s="105">
        <v>0</v>
      </c>
      <c r="FQ231" s="105">
        <v>0</v>
      </c>
      <c r="FR231" s="105">
        <v>0</v>
      </c>
      <c r="FS231" s="105">
        <v>0</v>
      </c>
      <c r="FT231" s="105">
        <v>0</v>
      </c>
      <c r="FU231" s="105">
        <v>0</v>
      </c>
      <c r="FV231" s="105">
        <v>0</v>
      </c>
      <c r="FW231" s="105">
        <v>0</v>
      </c>
      <c r="FX231" s="105">
        <v>0</v>
      </c>
      <c r="FY231" s="144" t="str">
        <f t="shared" si="239"/>
        <v/>
      </c>
      <c r="FZ231" s="144" t="str">
        <f t="shared" si="240"/>
        <v/>
      </c>
      <c r="GA231" s="140">
        <f t="shared" si="241"/>
        <v>0</v>
      </c>
      <c r="GB231" s="140">
        <v>0</v>
      </c>
      <c r="GC231" s="140">
        <v>486</v>
      </c>
      <c r="GD231" s="141">
        <f t="shared" si="242"/>
        <v>75</v>
      </c>
      <c r="GE231" s="141">
        <f t="shared" si="243"/>
        <v>0</v>
      </c>
      <c r="GF231" s="141">
        <f t="shared" si="244"/>
        <v>0</v>
      </c>
      <c r="GG231" s="141">
        <f t="shared" si="245"/>
        <v>0</v>
      </c>
      <c r="GH231" s="142">
        <v>163</v>
      </c>
      <c r="GI231" s="142">
        <v>106</v>
      </c>
      <c r="GJ231" s="142">
        <v>188</v>
      </c>
      <c r="GK231" s="143">
        <v>75</v>
      </c>
      <c r="GL231" s="105">
        <v>0</v>
      </c>
      <c r="GM231" s="105">
        <v>0</v>
      </c>
      <c r="GN231" s="105">
        <v>0</v>
      </c>
      <c r="GO231" s="105" t="s">
        <v>956</v>
      </c>
      <c r="GP231" s="105" t="s">
        <v>956</v>
      </c>
      <c r="GQ231" s="105"/>
      <c r="GR231" s="105"/>
      <c r="GS231" s="105">
        <f t="shared" si="249"/>
        <v>0</v>
      </c>
      <c r="GT231" s="105">
        <f t="shared" si="247"/>
        <v>0</v>
      </c>
      <c r="GU231" s="105">
        <f t="shared" si="248"/>
        <v>0</v>
      </c>
      <c r="GV231" s="105">
        <f t="shared" si="246"/>
        <v>0</v>
      </c>
      <c r="GW231" s="139" t="str">
        <f t="shared" si="261"/>
        <v/>
      </c>
      <c r="GX231" s="139" t="str">
        <f t="shared" si="262"/>
        <v/>
      </c>
    </row>
    <row r="232" ht="15" spans="2:206">
      <c r="B232" s="138" t="s">
        <v>1196</v>
      </c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>
        <v>73</v>
      </c>
      <c r="AC232" s="105">
        <v>455</v>
      </c>
      <c r="AD232" s="105">
        <v>252</v>
      </c>
      <c r="AE232" s="105">
        <v>126</v>
      </c>
      <c r="AF232" s="105">
        <v>178</v>
      </c>
      <c r="AG232" s="105">
        <v>16</v>
      </c>
      <c r="AH232" s="105">
        <v>19</v>
      </c>
      <c r="AI232" s="105">
        <v>27</v>
      </c>
      <c r="AJ232" s="105">
        <v>91</v>
      </c>
      <c r="AK232" s="105">
        <v>61</v>
      </c>
      <c r="AL232" s="105">
        <v>35</v>
      </c>
      <c r="AM232" s="105">
        <v>13</v>
      </c>
      <c r="AN232" s="105">
        <v>3</v>
      </c>
      <c r="AO232" s="105">
        <v>10</v>
      </c>
      <c r="AP232" s="105">
        <v>29</v>
      </c>
      <c r="AQ232" s="105">
        <v>84</v>
      </c>
      <c r="AR232" s="105">
        <v>346</v>
      </c>
      <c r="AS232" s="105">
        <v>10</v>
      </c>
      <c r="AT232" s="105">
        <v>162</v>
      </c>
      <c r="AU232" s="105">
        <v>227</v>
      </c>
      <c r="AV232" s="105">
        <v>260</v>
      </c>
      <c r="AW232" s="105">
        <v>43</v>
      </c>
      <c r="AX232" s="105">
        <v>54</v>
      </c>
      <c r="AY232" s="105"/>
      <c r="AZ232" s="105"/>
      <c r="BA232" s="105"/>
      <c r="BB232" s="105"/>
      <c r="BC232" s="105"/>
      <c r="BD232" s="105"/>
      <c r="BE232" s="105"/>
      <c r="BF232" s="105"/>
      <c r="BG232" s="105"/>
      <c r="BH232" s="105"/>
      <c r="BI232" s="105"/>
      <c r="BJ232" s="105"/>
      <c r="BK232" s="105">
        <v>0</v>
      </c>
      <c r="BL232" s="105">
        <v>0</v>
      </c>
      <c r="BM232" s="105">
        <v>0</v>
      </c>
      <c r="BN232" s="105">
        <v>0</v>
      </c>
      <c r="BO232" s="105">
        <v>0</v>
      </c>
      <c r="BP232" s="105">
        <v>0</v>
      </c>
      <c r="BQ232" s="105">
        <v>0</v>
      </c>
      <c r="BR232" s="105">
        <v>0</v>
      </c>
      <c r="BS232" s="105">
        <v>0</v>
      </c>
      <c r="BT232" s="105">
        <v>0</v>
      </c>
      <c r="BU232" s="105">
        <v>0</v>
      </c>
      <c r="BV232" s="105">
        <v>0</v>
      </c>
      <c r="BW232" s="105">
        <v>0</v>
      </c>
      <c r="BX232" s="105">
        <v>0</v>
      </c>
      <c r="BY232" s="105">
        <v>0</v>
      </c>
      <c r="BZ232" s="139" t="str">
        <f t="shared" si="232"/>
        <v/>
      </c>
      <c r="CA232" s="139" t="str">
        <f t="shared" si="233"/>
        <v/>
      </c>
      <c r="CB232" s="140">
        <f t="shared" si="234"/>
        <v>100</v>
      </c>
      <c r="CC232" s="140">
        <f t="shared" si="251"/>
        <v>0</v>
      </c>
      <c r="CD232" s="140">
        <f t="shared" si="252"/>
        <v>1333</v>
      </c>
      <c r="CE232" s="141">
        <f t="shared" si="235"/>
        <v>1241</v>
      </c>
      <c r="CF232" s="141">
        <f t="shared" si="236"/>
        <v>0</v>
      </c>
      <c r="CG232" s="141">
        <f t="shared" si="237"/>
        <v>0</v>
      </c>
      <c r="CH232" s="141">
        <f t="shared" si="238"/>
        <v>0</v>
      </c>
      <c r="CI232" s="142">
        <f t="shared" si="253"/>
        <v>62</v>
      </c>
      <c r="CJ232" s="142">
        <f t="shared" si="254"/>
        <v>187</v>
      </c>
      <c r="CK232" s="143">
        <f t="shared" si="255"/>
        <v>26</v>
      </c>
      <c r="CL232" s="105">
        <f t="shared" si="256"/>
        <v>459</v>
      </c>
      <c r="CM232" s="105">
        <f t="shared" si="257"/>
        <v>399</v>
      </c>
      <c r="CN232" s="105">
        <f t="shared" si="258"/>
        <v>357</v>
      </c>
      <c r="CO232" s="105" t="str">
        <f t="shared" si="259"/>
        <v/>
      </c>
      <c r="CP232" s="105" t="str">
        <f t="shared" si="260"/>
        <v/>
      </c>
      <c r="CQ232" s="105"/>
      <c r="CR232" s="105"/>
      <c r="CS232" s="105">
        <f t="shared" si="250"/>
        <v>0</v>
      </c>
      <c r="CT232" s="105">
        <f t="shared" si="227"/>
        <v>0</v>
      </c>
      <c r="CU232" s="105">
        <f t="shared" si="228"/>
        <v>0</v>
      </c>
      <c r="CV232" s="105">
        <f t="shared" si="229"/>
        <v>0</v>
      </c>
      <c r="CW232" s="139" t="str">
        <f t="shared" si="230"/>
        <v/>
      </c>
      <c r="CX232" s="139" t="str">
        <f t="shared" si="231"/>
        <v/>
      </c>
      <c r="CY232" s="131"/>
      <c r="CZ232" s="138" t="s">
        <v>1239</v>
      </c>
      <c r="DA232" s="138" t="s">
        <v>1239</v>
      </c>
      <c r="DB232" s="105"/>
      <c r="DC232" s="105"/>
      <c r="DD232" s="105"/>
      <c r="DE232" s="105"/>
      <c r="DF232" s="105"/>
      <c r="DG232" s="105"/>
      <c r="DH232" s="105"/>
      <c r="DI232" s="105"/>
      <c r="DJ232" s="105"/>
      <c r="DK232" s="105"/>
      <c r="DL232" s="105"/>
      <c r="DM232" s="105"/>
      <c r="DN232" s="105"/>
      <c r="DO232" s="105"/>
      <c r="DP232" s="105"/>
      <c r="DQ232" s="105"/>
      <c r="DR232" s="105"/>
      <c r="DS232" s="105"/>
      <c r="DT232" s="105"/>
      <c r="DU232" s="105"/>
      <c r="DV232" s="105"/>
      <c r="DW232" s="105"/>
      <c r="DX232" s="105"/>
      <c r="DY232" s="105"/>
      <c r="DZ232" s="105"/>
      <c r="EA232" s="105"/>
      <c r="EB232" s="105"/>
      <c r="EC232" s="105"/>
      <c r="ED232" s="105"/>
      <c r="EE232" s="105">
        <v>6</v>
      </c>
      <c r="EF232" s="105"/>
      <c r="EG232" s="105"/>
      <c r="EH232" s="105"/>
      <c r="EI232" s="105">
        <v>100</v>
      </c>
      <c r="EJ232" s="105"/>
      <c r="EK232" s="105"/>
      <c r="EL232" s="105">
        <v>584</v>
      </c>
      <c r="EM232" s="105"/>
      <c r="EN232" s="105"/>
      <c r="EO232" s="105"/>
      <c r="EP232" s="105"/>
      <c r="EQ232" s="105"/>
      <c r="ER232" s="105"/>
      <c r="ES232" s="105"/>
      <c r="ET232" s="105"/>
      <c r="EU232" s="105"/>
      <c r="EV232" s="105"/>
      <c r="EW232" s="105"/>
      <c r="EX232" s="105"/>
      <c r="EY232" s="105"/>
      <c r="EZ232" s="105"/>
      <c r="FA232" s="105"/>
      <c r="FB232" s="105"/>
      <c r="FC232" s="105"/>
      <c r="FD232" s="105"/>
      <c r="FE232" s="105"/>
      <c r="FF232" s="105"/>
      <c r="FG232" s="105"/>
      <c r="FH232" s="105"/>
      <c r="FI232" s="105"/>
      <c r="FJ232" s="105">
        <v>0</v>
      </c>
      <c r="FK232" s="105">
        <v>0</v>
      </c>
      <c r="FL232" s="105">
        <v>0</v>
      </c>
      <c r="FM232" s="105">
        <v>0</v>
      </c>
      <c r="FN232" s="105">
        <v>0</v>
      </c>
      <c r="FO232" s="105">
        <v>0</v>
      </c>
      <c r="FP232" s="105">
        <v>0</v>
      </c>
      <c r="FQ232" s="105">
        <v>0</v>
      </c>
      <c r="FR232" s="105">
        <v>0</v>
      </c>
      <c r="FS232" s="105">
        <v>0</v>
      </c>
      <c r="FT232" s="105">
        <v>0</v>
      </c>
      <c r="FU232" s="105">
        <v>0</v>
      </c>
      <c r="FV232" s="105">
        <v>0</v>
      </c>
      <c r="FW232" s="105">
        <v>0</v>
      </c>
      <c r="FX232" s="105">
        <v>0</v>
      </c>
      <c r="FY232" s="144" t="str">
        <f t="shared" si="239"/>
        <v/>
      </c>
      <c r="FZ232" s="144" t="str">
        <f t="shared" si="240"/>
        <v/>
      </c>
      <c r="GA232" s="140">
        <f t="shared" si="241"/>
        <v>0</v>
      </c>
      <c r="GB232" s="140">
        <v>0</v>
      </c>
      <c r="GC232" s="140">
        <v>106</v>
      </c>
      <c r="GD232" s="141">
        <f t="shared" si="242"/>
        <v>584</v>
      </c>
      <c r="GE232" s="141">
        <f t="shared" si="243"/>
        <v>0</v>
      </c>
      <c r="GF232" s="141">
        <f t="shared" si="244"/>
        <v>0</v>
      </c>
      <c r="GG232" s="141">
        <f t="shared" si="245"/>
        <v>0</v>
      </c>
      <c r="GH232" s="142">
        <v>6</v>
      </c>
      <c r="GI232" s="142">
        <v>0</v>
      </c>
      <c r="GJ232" s="142">
        <v>100</v>
      </c>
      <c r="GK232" s="143">
        <v>584</v>
      </c>
      <c r="GL232" s="105">
        <v>0</v>
      </c>
      <c r="GM232" s="105">
        <v>0</v>
      </c>
      <c r="GN232" s="105">
        <v>0</v>
      </c>
      <c r="GO232" s="105" t="s">
        <v>956</v>
      </c>
      <c r="GP232" s="105" t="s">
        <v>956</v>
      </c>
      <c r="GQ232" s="105"/>
      <c r="GR232" s="105"/>
      <c r="GS232" s="105">
        <f t="shared" ref="GS232:GS242" si="263">SUM(FJ232:FL232)</f>
        <v>0</v>
      </c>
      <c r="GT232" s="105">
        <f t="shared" si="247"/>
        <v>0</v>
      </c>
      <c r="GU232" s="105">
        <f t="shared" si="248"/>
        <v>0</v>
      </c>
      <c r="GV232" s="105">
        <f t="shared" si="246"/>
        <v>0</v>
      </c>
      <c r="GW232" s="139" t="str">
        <f t="shared" si="261"/>
        <v/>
      </c>
      <c r="GX232" s="139" t="str">
        <f t="shared" si="262"/>
        <v/>
      </c>
    </row>
    <row r="233" ht="15" spans="2:206">
      <c r="B233" s="138" t="s">
        <v>1093</v>
      </c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>
        <v>100</v>
      </c>
      <c r="O233" s="105">
        <v>7</v>
      </c>
      <c r="P233" s="105">
        <v>163</v>
      </c>
      <c r="Q233" s="105"/>
      <c r="R233" s="105">
        <v>225</v>
      </c>
      <c r="S233" s="105">
        <v>305</v>
      </c>
      <c r="T233" s="105">
        <v>845</v>
      </c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>
        <v>1</v>
      </c>
      <c r="AF233" s="105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105"/>
      <c r="BH233" s="105"/>
      <c r="BI233" s="105"/>
      <c r="BJ233" s="105"/>
      <c r="BK233" s="105">
        <v>0</v>
      </c>
      <c r="BL233" s="105">
        <v>0</v>
      </c>
      <c r="BM233" s="105">
        <v>0</v>
      </c>
      <c r="BN233" s="105"/>
      <c r="BO233" s="105"/>
      <c r="BP233" s="105">
        <v>0</v>
      </c>
      <c r="BQ233" s="105">
        <v>0</v>
      </c>
      <c r="BR233" s="105"/>
      <c r="BS233" s="105">
        <v>0</v>
      </c>
      <c r="BT233" s="105">
        <v>0</v>
      </c>
      <c r="BU233" s="105">
        <v>0</v>
      </c>
      <c r="BV233" s="105">
        <v>0</v>
      </c>
      <c r="BW233" s="105">
        <v>0</v>
      </c>
      <c r="BX233" s="105">
        <v>0</v>
      </c>
      <c r="BY233" s="105">
        <v>0</v>
      </c>
      <c r="BZ233" s="139" t="str">
        <f t="shared" si="232"/>
        <v/>
      </c>
      <c r="CA233" s="139" t="str">
        <f t="shared" si="233"/>
        <v/>
      </c>
      <c r="CB233" s="140">
        <f t="shared" si="234"/>
        <v>2940</v>
      </c>
      <c r="CC233" s="140">
        <f t="shared" si="251"/>
        <v>1545</v>
      </c>
      <c r="CD233" s="140">
        <f t="shared" si="252"/>
        <v>1</v>
      </c>
      <c r="CE233" s="141">
        <f t="shared" si="235"/>
        <v>0</v>
      </c>
      <c r="CF233" s="141">
        <f t="shared" si="236"/>
        <v>0</v>
      </c>
      <c r="CG233" s="141">
        <f t="shared" si="237"/>
        <v>0</v>
      </c>
      <c r="CH233" s="141">
        <f t="shared" si="238"/>
        <v>0</v>
      </c>
      <c r="CI233" s="142">
        <f t="shared" si="253"/>
        <v>0</v>
      </c>
      <c r="CJ233" s="142">
        <f t="shared" si="254"/>
        <v>0</v>
      </c>
      <c r="CK233" s="143">
        <f t="shared" si="255"/>
        <v>0</v>
      </c>
      <c r="CL233" s="105">
        <f t="shared" si="256"/>
        <v>0</v>
      </c>
      <c r="CM233" s="105">
        <f t="shared" si="257"/>
        <v>0</v>
      </c>
      <c r="CN233" s="105">
        <f t="shared" si="258"/>
        <v>0</v>
      </c>
      <c r="CO233" s="105" t="str">
        <f t="shared" si="259"/>
        <v/>
      </c>
      <c r="CP233" s="105" t="str">
        <f t="shared" si="260"/>
        <v/>
      </c>
      <c r="CQ233" s="105"/>
      <c r="CR233" s="105"/>
      <c r="CS233" s="105">
        <f t="shared" si="250"/>
        <v>0</v>
      </c>
      <c r="CT233" s="105">
        <f t="shared" si="227"/>
        <v>0</v>
      </c>
      <c r="CU233" s="105">
        <f t="shared" si="228"/>
        <v>0</v>
      </c>
      <c r="CV233" s="105">
        <f t="shared" si="229"/>
        <v>0</v>
      </c>
      <c r="CW233" s="139" t="str">
        <f t="shared" si="230"/>
        <v/>
      </c>
      <c r="CX233" s="139" t="str">
        <f t="shared" si="231"/>
        <v/>
      </c>
      <c r="CY233" s="131"/>
      <c r="CZ233" s="138" t="s">
        <v>1240</v>
      </c>
      <c r="DA233" s="138" t="s">
        <v>1240</v>
      </c>
      <c r="DB233" s="105"/>
      <c r="DC233" s="105"/>
      <c r="DD233" s="105"/>
      <c r="DE233" s="105"/>
      <c r="DF233" s="105"/>
      <c r="DG233" s="105"/>
      <c r="DH233" s="105"/>
      <c r="DI233" s="105"/>
      <c r="DJ233" s="105"/>
      <c r="DK233" s="105"/>
      <c r="DL233" s="105"/>
      <c r="DM233" s="105">
        <v>2825</v>
      </c>
      <c r="DN233" s="105">
        <v>576</v>
      </c>
      <c r="DO233" s="105">
        <v>150</v>
      </c>
      <c r="DP233" s="105">
        <v>177</v>
      </c>
      <c r="DQ233" s="105">
        <v>24</v>
      </c>
      <c r="DR233" s="105">
        <v>15</v>
      </c>
      <c r="DS233" s="105">
        <v>401</v>
      </c>
      <c r="DT233" s="105">
        <v>552</v>
      </c>
      <c r="DU233" s="105">
        <v>385</v>
      </c>
      <c r="DV233" s="105">
        <v>366</v>
      </c>
      <c r="DW233" s="105">
        <v>203</v>
      </c>
      <c r="DX233" s="105">
        <v>10</v>
      </c>
      <c r="DY233" s="105">
        <v>55</v>
      </c>
      <c r="DZ233" s="105">
        <v>20</v>
      </c>
      <c r="EA233" s="105"/>
      <c r="EB233" s="105"/>
      <c r="EC233" s="105">
        <v>13</v>
      </c>
      <c r="ED233" s="105">
        <v>3</v>
      </c>
      <c r="EE233" s="105">
        <v>24</v>
      </c>
      <c r="EF233" s="105"/>
      <c r="EG233" s="105"/>
      <c r="EH233" s="105"/>
      <c r="EI233" s="105"/>
      <c r="EJ233" s="105"/>
      <c r="EK233" s="105"/>
      <c r="EL233" s="105"/>
      <c r="EM233" s="105"/>
      <c r="EN233" s="105"/>
      <c r="EO233" s="105"/>
      <c r="EP233" s="105"/>
      <c r="EQ233" s="105"/>
      <c r="ER233" s="105"/>
      <c r="ES233" s="105"/>
      <c r="ET233" s="105"/>
      <c r="EU233" s="105"/>
      <c r="EV233" s="105"/>
      <c r="EW233" s="105"/>
      <c r="EX233" s="105"/>
      <c r="EY233" s="105"/>
      <c r="EZ233" s="105"/>
      <c r="FA233" s="105"/>
      <c r="FB233" s="105"/>
      <c r="FC233" s="105"/>
      <c r="FD233" s="105"/>
      <c r="FE233" s="105"/>
      <c r="FF233" s="105"/>
      <c r="FG233" s="105"/>
      <c r="FH233" s="105"/>
      <c r="FI233" s="105"/>
      <c r="FJ233" s="105">
        <v>0</v>
      </c>
      <c r="FK233" s="105">
        <v>0</v>
      </c>
      <c r="FL233" s="105">
        <v>0</v>
      </c>
      <c r="FM233" s="105">
        <v>0</v>
      </c>
      <c r="FN233" s="105">
        <v>0</v>
      </c>
      <c r="FO233" s="105">
        <v>0</v>
      </c>
      <c r="FP233" s="105">
        <v>0</v>
      </c>
      <c r="FQ233" s="105">
        <v>0</v>
      </c>
      <c r="FR233" s="105">
        <v>0</v>
      </c>
      <c r="FS233" s="105">
        <v>0</v>
      </c>
      <c r="FT233" s="105">
        <v>0</v>
      </c>
      <c r="FU233" s="105">
        <v>0</v>
      </c>
      <c r="FV233" s="105">
        <v>0</v>
      </c>
      <c r="FW233" s="105">
        <v>0</v>
      </c>
      <c r="FX233" s="105">
        <v>0</v>
      </c>
      <c r="FY233" s="144" t="str">
        <f t="shared" si="239"/>
        <v/>
      </c>
      <c r="FZ233" s="144" t="str">
        <f t="shared" si="240"/>
        <v/>
      </c>
      <c r="GA233" s="140">
        <f t="shared" si="241"/>
        <v>2825</v>
      </c>
      <c r="GB233" s="140">
        <v>2914</v>
      </c>
      <c r="GC233" s="140">
        <v>60</v>
      </c>
      <c r="GD233" s="141">
        <f t="shared" si="242"/>
        <v>0</v>
      </c>
      <c r="GE233" s="141">
        <f t="shared" si="243"/>
        <v>0</v>
      </c>
      <c r="GF233" s="141">
        <f t="shared" si="244"/>
        <v>0</v>
      </c>
      <c r="GG233" s="141">
        <f t="shared" si="245"/>
        <v>0</v>
      </c>
      <c r="GH233" s="142">
        <v>40</v>
      </c>
      <c r="GI233" s="142">
        <v>0</v>
      </c>
      <c r="GJ233" s="142">
        <v>0</v>
      </c>
      <c r="GK233" s="143">
        <v>0</v>
      </c>
      <c r="GL233" s="105">
        <v>0</v>
      </c>
      <c r="GM233" s="105">
        <v>0</v>
      </c>
      <c r="GN233" s="105">
        <v>0</v>
      </c>
      <c r="GO233" s="105" t="s">
        <v>956</v>
      </c>
      <c r="GP233" s="105" t="s">
        <v>956</v>
      </c>
      <c r="GQ233" s="105"/>
      <c r="GR233" s="105"/>
      <c r="GS233" s="105">
        <f t="shared" si="263"/>
        <v>0</v>
      </c>
      <c r="GT233" s="105">
        <f t="shared" si="247"/>
        <v>0</v>
      </c>
      <c r="GU233" s="105">
        <f t="shared" si="248"/>
        <v>0</v>
      </c>
      <c r="GV233" s="105">
        <f t="shared" si="246"/>
        <v>0</v>
      </c>
      <c r="GW233" s="139" t="str">
        <f t="shared" si="261"/>
        <v/>
      </c>
      <c r="GX233" s="139" t="str">
        <f t="shared" si="262"/>
        <v/>
      </c>
    </row>
    <row r="234" ht="15" spans="2:206">
      <c r="B234" s="138" t="s">
        <v>1198</v>
      </c>
      <c r="C234" s="105"/>
      <c r="D234" s="105"/>
      <c r="E234" s="105"/>
      <c r="F234" s="105"/>
      <c r="G234" s="105"/>
      <c r="H234" s="105"/>
      <c r="I234" s="105">
        <v>240</v>
      </c>
      <c r="J234" s="105">
        <v>256</v>
      </c>
      <c r="K234" s="105">
        <v>269</v>
      </c>
      <c r="L234" s="105">
        <v>283</v>
      </c>
      <c r="M234" s="105">
        <v>290</v>
      </c>
      <c r="N234" s="105">
        <v>1502</v>
      </c>
      <c r="O234" s="105">
        <v>302</v>
      </c>
      <c r="P234" s="105">
        <v>316</v>
      </c>
      <c r="Q234" s="105">
        <v>320</v>
      </c>
      <c r="R234" s="105">
        <v>326</v>
      </c>
      <c r="S234" s="105">
        <v>330</v>
      </c>
      <c r="T234" s="105">
        <v>321</v>
      </c>
      <c r="U234" s="105">
        <v>326</v>
      </c>
      <c r="V234" s="105">
        <v>243</v>
      </c>
      <c r="W234" s="105">
        <v>250</v>
      </c>
      <c r="X234" s="105">
        <v>225</v>
      </c>
      <c r="Y234" s="105">
        <v>190</v>
      </c>
      <c r="Z234" s="105">
        <v>180</v>
      </c>
      <c r="AA234" s="105"/>
      <c r="AB234" s="105"/>
      <c r="AC234" s="105"/>
      <c r="AD234" s="105">
        <v>10</v>
      </c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105"/>
      <c r="BH234" s="105"/>
      <c r="BI234" s="105"/>
      <c r="BJ234" s="105"/>
      <c r="BK234" s="105">
        <v>0</v>
      </c>
      <c r="BL234" s="105">
        <v>0</v>
      </c>
      <c r="BM234" s="105">
        <v>0</v>
      </c>
      <c r="BN234" s="105"/>
      <c r="BO234" s="105"/>
      <c r="BP234" s="105">
        <v>0</v>
      </c>
      <c r="BQ234" s="105">
        <v>0</v>
      </c>
      <c r="BR234" s="105"/>
      <c r="BS234" s="105">
        <v>0</v>
      </c>
      <c r="BT234" s="105">
        <v>0</v>
      </c>
      <c r="BU234" s="105">
        <v>0</v>
      </c>
      <c r="BV234" s="105">
        <v>0</v>
      </c>
      <c r="BW234" s="105">
        <v>0</v>
      </c>
      <c r="BX234" s="105">
        <v>0</v>
      </c>
      <c r="BY234" s="105">
        <v>0</v>
      </c>
      <c r="BZ234" s="139" t="str">
        <f t="shared" si="232"/>
        <v/>
      </c>
      <c r="CA234" s="139" t="str">
        <f t="shared" si="233"/>
        <v/>
      </c>
      <c r="CB234" s="140">
        <f t="shared" si="234"/>
        <v>3660</v>
      </c>
      <c r="CC234" s="140">
        <f t="shared" si="251"/>
        <v>3329</v>
      </c>
      <c r="CD234" s="140">
        <f t="shared" si="252"/>
        <v>10</v>
      </c>
      <c r="CE234" s="141">
        <f t="shared" si="235"/>
        <v>0</v>
      </c>
      <c r="CF234" s="141">
        <f t="shared" si="236"/>
        <v>0</v>
      </c>
      <c r="CG234" s="141">
        <f t="shared" si="237"/>
        <v>0</v>
      </c>
      <c r="CH234" s="141">
        <f t="shared" si="238"/>
        <v>0</v>
      </c>
      <c r="CI234" s="142">
        <f t="shared" si="253"/>
        <v>0</v>
      </c>
      <c r="CJ234" s="142">
        <f t="shared" si="254"/>
        <v>0</v>
      </c>
      <c r="CK234" s="143">
        <f t="shared" si="255"/>
        <v>0</v>
      </c>
      <c r="CL234" s="105">
        <f t="shared" si="256"/>
        <v>0</v>
      </c>
      <c r="CM234" s="105">
        <f t="shared" si="257"/>
        <v>0</v>
      </c>
      <c r="CN234" s="105">
        <f t="shared" si="258"/>
        <v>0</v>
      </c>
      <c r="CO234" s="105" t="str">
        <f t="shared" si="259"/>
        <v/>
      </c>
      <c r="CP234" s="105" t="str">
        <f t="shared" si="260"/>
        <v/>
      </c>
      <c r="CQ234" s="105"/>
      <c r="CR234" s="105"/>
      <c r="CS234" s="105">
        <f t="shared" si="250"/>
        <v>0</v>
      </c>
      <c r="CT234" s="105">
        <f t="shared" si="227"/>
        <v>0</v>
      </c>
      <c r="CU234" s="105">
        <f t="shared" si="228"/>
        <v>0</v>
      </c>
      <c r="CV234" s="105">
        <f t="shared" si="229"/>
        <v>0</v>
      </c>
      <c r="CW234" s="139" t="str">
        <f t="shared" si="230"/>
        <v/>
      </c>
      <c r="CX234" s="139" t="str">
        <f t="shared" si="231"/>
        <v/>
      </c>
      <c r="CY234" s="131"/>
      <c r="CZ234" s="138" t="s">
        <v>1241</v>
      </c>
      <c r="DA234" s="138" t="s">
        <v>1241</v>
      </c>
      <c r="DB234" s="105"/>
      <c r="DC234" s="105">
        <v>46</v>
      </c>
      <c r="DD234" s="105">
        <v>90</v>
      </c>
      <c r="DE234" s="105">
        <v>112</v>
      </c>
      <c r="DF234" s="105">
        <v>118</v>
      </c>
      <c r="DG234" s="105">
        <v>125</v>
      </c>
      <c r="DH234" s="105">
        <v>374</v>
      </c>
      <c r="DI234" s="105">
        <v>1096</v>
      </c>
      <c r="DJ234" s="105">
        <v>1434</v>
      </c>
      <c r="DK234" s="105">
        <v>698</v>
      </c>
      <c r="DL234" s="105">
        <v>425</v>
      </c>
      <c r="DM234" s="105">
        <v>650</v>
      </c>
      <c r="DN234" s="105">
        <v>6</v>
      </c>
      <c r="DO234" s="105"/>
      <c r="DP234" s="105"/>
      <c r="DQ234" s="105"/>
      <c r="DR234" s="105"/>
      <c r="DS234" s="105"/>
      <c r="DT234" s="105"/>
      <c r="DU234" s="105"/>
      <c r="DV234" s="105"/>
      <c r="DW234" s="105"/>
      <c r="DX234" s="105"/>
      <c r="DY234" s="105"/>
      <c r="DZ234" s="105"/>
      <c r="EA234" s="105"/>
      <c r="EB234" s="105"/>
      <c r="EC234" s="105"/>
      <c r="ED234" s="105"/>
      <c r="EE234" s="105"/>
      <c r="EF234" s="105"/>
      <c r="EG234" s="105"/>
      <c r="EH234" s="105"/>
      <c r="EI234" s="105"/>
      <c r="EJ234" s="105"/>
      <c r="EK234" s="105"/>
      <c r="EL234" s="105"/>
      <c r="EM234" s="105"/>
      <c r="EN234" s="105"/>
      <c r="EO234" s="105"/>
      <c r="EP234" s="105"/>
      <c r="EQ234" s="105"/>
      <c r="ER234" s="105"/>
      <c r="ES234" s="105"/>
      <c r="ET234" s="105"/>
      <c r="EU234" s="105"/>
      <c r="EV234" s="105"/>
      <c r="EW234" s="105">
        <v>104</v>
      </c>
      <c r="EX234" s="105"/>
      <c r="EY234" s="105"/>
      <c r="EZ234" s="105"/>
      <c r="FA234" s="105"/>
      <c r="FB234" s="105"/>
      <c r="FC234" s="105"/>
      <c r="FD234" s="105"/>
      <c r="FE234" s="105"/>
      <c r="FF234" s="105"/>
      <c r="FG234" s="105"/>
      <c r="FH234" s="105"/>
      <c r="FI234" s="105"/>
      <c r="FJ234" s="105">
        <v>0</v>
      </c>
      <c r="FK234" s="105">
        <v>0</v>
      </c>
      <c r="FL234" s="105">
        <v>0</v>
      </c>
      <c r="FM234" s="105">
        <v>0</v>
      </c>
      <c r="FN234" s="105">
        <v>0</v>
      </c>
      <c r="FO234" s="105">
        <v>0</v>
      </c>
      <c r="FP234" s="105">
        <v>0</v>
      </c>
      <c r="FQ234" s="105">
        <v>0</v>
      </c>
      <c r="FR234" s="105">
        <v>0</v>
      </c>
      <c r="FS234" s="105">
        <v>0</v>
      </c>
      <c r="FT234" s="105">
        <v>0</v>
      </c>
      <c r="FU234" s="105">
        <v>0</v>
      </c>
      <c r="FV234" s="105">
        <v>0</v>
      </c>
      <c r="FW234" s="105" t="e">
        <v>#N/A</v>
      </c>
      <c r="FX234" s="105">
        <v>0</v>
      </c>
      <c r="FY234" s="144" t="str">
        <f t="shared" si="239"/>
        <v/>
      </c>
      <c r="FZ234" s="144" t="str">
        <f t="shared" si="240"/>
        <v/>
      </c>
      <c r="GA234" s="140">
        <f t="shared" si="241"/>
        <v>5168</v>
      </c>
      <c r="GB234" s="140">
        <v>6</v>
      </c>
      <c r="GC234" s="140">
        <v>0</v>
      </c>
      <c r="GD234" s="141">
        <f t="shared" si="242"/>
        <v>104</v>
      </c>
      <c r="GE234" s="141">
        <f t="shared" si="243"/>
        <v>0</v>
      </c>
      <c r="GF234" s="141">
        <f t="shared" si="244"/>
        <v>0</v>
      </c>
      <c r="GG234" s="141" t="e">
        <f t="shared" si="245"/>
        <v>#N/A</v>
      </c>
      <c r="GH234" s="142">
        <v>0</v>
      </c>
      <c r="GI234" s="142">
        <v>0</v>
      </c>
      <c r="GJ234" s="142">
        <v>0</v>
      </c>
      <c r="GK234" s="143">
        <v>0</v>
      </c>
      <c r="GL234" s="105">
        <v>0</v>
      </c>
      <c r="GM234" s="105">
        <v>0</v>
      </c>
      <c r="GN234" s="105">
        <v>104</v>
      </c>
      <c r="GO234" s="105" t="s">
        <v>956</v>
      </c>
      <c r="GP234" s="105" t="s">
        <v>956</v>
      </c>
      <c r="GQ234" s="105"/>
      <c r="GR234" s="105"/>
      <c r="GS234" s="105">
        <f t="shared" si="263"/>
        <v>0</v>
      </c>
      <c r="GT234" s="105">
        <f t="shared" si="247"/>
        <v>0</v>
      </c>
      <c r="GU234" s="105">
        <f t="shared" si="248"/>
        <v>0</v>
      </c>
      <c r="GV234" s="105">
        <f t="shared" si="246"/>
        <v>0</v>
      </c>
      <c r="GW234" s="139" t="str">
        <f t="shared" si="261"/>
        <v/>
      </c>
      <c r="GX234" s="139" t="str">
        <f t="shared" si="262"/>
        <v/>
      </c>
    </row>
    <row r="235" ht="15" spans="2:206">
      <c r="B235" s="138" t="s">
        <v>1094</v>
      </c>
      <c r="C235" s="105"/>
      <c r="D235" s="105"/>
      <c r="E235" s="105"/>
      <c r="F235" s="105"/>
      <c r="G235" s="105">
        <v>320</v>
      </c>
      <c r="H235" s="105"/>
      <c r="I235" s="105">
        <v>60</v>
      </c>
      <c r="J235" s="105">
        <v>64</v>
      </c>
      <c r="K235" s="105">
        <v>73</v>
      </c>
      <c r="L235" s="105">
        <v>91</v>
      </c>
      <c r="M235" s="105">
        <v>102</v>
      </c>
      <c r="N235" s="105">
        <v>110</v>
      </c>
      <c r="O235" s="105">
        <v>118</v>
      </c>
      <c r="P235" s="105">
        <v>122</v>
      </c>
      <c r="Q235" s="105">
        <v>126</v>
      </c>
      <c r="R235" s="105">
        <v>130</v>
      </c>
      <c r="S235" s="105">
        <v>135</v>
      </c>
      <c r="T235" s="105">
        <v>137</v>
      </c>
      <c r="U235" s="105">
        <v>140</v>
      </c>
      <c r="V235" s="105">
        <v>66</v>
      </c>
      <c r="W235" s="105">
        <v>50</v>
      </c>
      <c r="X235" s="105"/>
      <c r="Y235" s="105">
        <v>20</v>
      </c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  <c r="BF235" s="105"/>
      <c r="BG235" s="105"/>
      <c r="BH235" s="105"/>
      <c r="BI235" s="105"/>
      <c r="BJ235" s="105"/>
      <c r="BK235" s="105">
        <v>0</v>
      </c>
      <c r="BL235" s="105">
        <v>0</v>
      </c>
      <c r="BM235" s="105">
        <v>0</v>
      </c>
      <c r="BN235" s="105"/>
      <c r="BO235" s="105"/>
      <c r="BP235" s="105">
        <v>0</v>
      </c>
      <c r="BQ235" s="105">
        <v>0</v>
      </c>
      <c r="BR235" s="105"/>
      <c r="BS235" s="105">
        <v>0</v>
      </c>
      <c r="BT235" s="105">
        <v>0</v>
      </c>
      <c r="BU235" s="105">
        <v>0</v>
      </c>
      <c r="BV235" s="105">
        <v>0</v>
      </c>
      <c r="BW235" s="105">
        <v>0</v>
      </c>
      <c r="BX235" s="105" t="e">
        <v>#N/A</v>
      </c>
      <c r="BY235" s="105"/>
      <c r="BZ235" s="139" t="str">
        <f t="shared" si="232"/>
        <v/>
      </c>
      <c r="CA235" s="139" t="str">
        <f t="shared" si="233"/>
        <v/>
      </c>
      <c r="CB235" s="140">
        <f t="shared" si="234"/>
        <v>820</v>
      </c>
      <c r="CC235" s="140">
        <f t="shared" si="251"/>
        <v>1044</v>
      </c>
      <c r="CD235" s="140">
        <f t="shared" si="252"/>
        <v>0</v>
      </c>
      <c r="CE235" s="141">
        <f t="shared" si="235"/>
        <v>0</v>
      </c>
      <c r="CF235" s="141">
        <f t="shared" si="236"/>
        <v>0</v>
      </c>
      <c r="CG235" s="141">
        <f t="shared" si="237"/>
        <v>0</v>
      </c>
      <c r="CH235" s="141" t="e">
        <f t="shared" si="238"/>
        <v>#N/A</v>
      </c>
      <c r="CI235" s="142">
        <f t="shared" si="253"/>
        <v>0</v>
      </c>
      <c r="CJ235" s="142">
        <f t="shared" si="254"/>
        <v>0</v>
      </c>
      <c r="CK235" s="143">
        <f t="shared" si="255"/>
        <v>0</v>
      </c>
      <c r="CL235" s="105">
        <f t="shared" si="256"/>
        <v>0</v>
      </c>
      <c r="CM235" s="105">
        <f t="shared" si="257"/>
        <v>0</v>
      </c>
      <c r="CN235" s="105">
        <f t="shared" si="258"/>
        <v>0</v>
      </c>
      <c r="CO235" s="105" t="str">
        <f t="shared" si="259"/>
        <v/>
      </c>
      <c r="CP235" s="105" t="str">
        <f t="shared" si="260"/>
        <v/>
      </c>
      <c r="CQ235" s="105"/>
      <c r="CR235" s="105"/>
      <c r="CS235" s="105">
        <f t="shared" si="250"/>
        <v>0</v>
      </c>
      <c r="CT235" s="105">
        <f t="shared" si="227"/>
        <v>0</v>
      </c>
      <c r="CU235" s="105">
        <f t="shared" si="228"/>
        <v>0</v>
      </c>
      <c r="CV235" s="105">
        <f t="shared" si="229"/>
        <v>0</v>
      </c>
      <c r="CW235" s="139" t="str">
        <f t="shared" si="230"/>
        <v/>
      </c>
      <c r="CX235" s="139" t="str">
        <f t="shared" si="231"/>
        <v/>
      </c>
      <c r="CY235" s="131"/>
      <c r="CZ235" s="138" t="s">
        <v>1242</v>
      </c>
      <c r="DA235" s="138" t="s">
        <v>1242</v>
      </c>
      <c r="DB235" s="105"/>
      <c r="DC235" s="105"/>
      <c r="DD235" s="105"/>
      <c r="DE235" s="105"/>
      <c r="DF235" s="105"/>
      <c r="DG235" s="105"/>
      <c r="DH235" s="105"/>
      <c r="DI235" s="105"/>
      <c r="DJ235" s="105"/>
      <c r="DK235" s="105"/>
      <c r="DL235" s="105"/>
      <c r="DM235" s="105"/>
      <c r="DN235" s="105"/>
      <c r="DO235" s="105"/>
      <c r="DP235" s="105"/>
      <c r="DQ235" s="105"/>
      <c r="DR235" s="105"/>
      <c r="DS235" s="105"/>
      <c r="DT235" s="105"/>
      <c r="DU235" s="105"/>
      <c r="DV235" s="105"/>
      <c r="DW235" s="105"/>
      <c r="DX235" s="105">
        <v>32</v>
      </c>
      <c r="DY235" s="105">
        <v>649</v>
      </c>
      <c r="DZ235" s="105">
        <v>56</v>
      </c>
      <c r="EA235" s="105"/>
      <c r="EB235" s="105">
        <v>24</v>
      </c>
      <c r="EC235" s="105">
        <v>32</v>
      </c>
      <c r="ED235" s="105">
        <v>179</v>
      </c>
      <c r="EE235" s="105">
        <v>115</v>
      </c>
      <c r="EF235" s="105"/>
      <c r="EG235" s="105">
        <v>7</v>
      </c>
      <c r="EH235" s="105"/>
      <c r="EI235" s="105"/>
      <c r="EJ235" s="105"/>
      <c r="EK235" s="105">
        <v>68</v>
      </c>
      <c r="EL235" s="105">
        <v>2</v>
      </c>
      <c r="EM235" s="105"/>
      <c r="EN235" s="105">
        <v>17</v>
      </c>
      <c r="EO235" s="105">
        <v>21</v>
      </c>
      <c r="EP235" s="105"/>
      <c r="EQ235" s="105">
        <v>55</v>
      </c>
      <c r="ER235" s="105">
        <v>25</v>
      </c>
      <c r="ES235" s="105"/>
      <c r="ET235" s="105"/>
      <c r="EU235" s="105"/>
      <c r="EV235" s="105"/>
      <c r="EW235" s="105"/>
      <c r="EX235" s="105"/>
      <c r="EY235" s="105"/>
      <c r="EZ235" s="105"/>
      <c r="FA235" s="105"/>
      <c r="FB235" s="105"/>
      <c r="FC235" s="105"/>
      <c r="FD235" s="105"/>
      <c r="FE235" s="105"/>
      <c r="FF235" s="105"/>
      <c r="FG235" s="105"/>
      <c r="FH235" s="105"/>
      <c r="FI235" s="105"/>
      <c r="FJ235" s="105">
        <v>0</v>
      </c>
      <c r="FK235" s="105">
        <v>0</v>
      </c>
      <c r="FL235" s="105">
        <v>0</v>
      </c>
      <c r="FM235" s="105">
        <v>0</v>
      </c>
      <c r="FN235" s="105">
        <v>0</v>
      </c>
      <c r="FO235" s="105">
        <v>0</v>
      </c>
      <c r="FP235" s="105">
        <v>0</v>
      </c>
      <c r="FQ235" s="105">
        <v>0</v>
      </c>
      <c r="FR235" s="105">
        <v>0</v>
      </c>
      <c r="FS235" s="105">
        <v>0</v>
      </c>
      <c r="FT235" s="105">
        <v>0</v>
      </c>
      <c r="FU235" s="105">
        <v>0</v>
      </c>
      <c r="FV235" s="105">
        <v>0</v>
      </c>
      <c r="FW235" s="105">
        <v>0</v>
      </c>
      <c r="FX235" s="105">
        <v>0</v>
      </c>
      <c r="FY235" s="144" t="str">
        <f t="shared" si="239"/>
        <v/>
      </c>
      <c r="FZ235" s="144" t="str">
        <f t="shared" si="240"/>
        <v/>
      </c>
      <c r="GA235" s="140">
        <f t="shared" si="241"/>
        <v>0</v>
      </c>
      <c r="GB235" s="140">
        <v>681</v>
      </c>
      <c r="GC235" s="140">
        <v>481</v>
      </c>
      <c r="GD235" s="141">
        <f t="shared" si="242"/>
        <v>120</v>
      </c>
      <c r="GE235" s="141">
        <f t="shared" si="243"/>
        <v>0</v>
      </c>
      <c r="GF235" s="141">
        <f t="shared" si="244"/>
        <v>0</v>
      </c>
      <c r="GG235" s="141">
        <f t="shared" si="245"/>
        <v>0</v>
      </c>
      <c r="GH235" s="142">
        <v>326</v>
      </c>
      <c r="GI235" s="142">
        <v>7</v>
      </c>
      <c r="GJ235" s="142">
        <v>68</v>
      </c>
      <c r="GK235" s="143">
        <v>19</v>
      </c>
      <c r="GL235" s="105">
        <v>76</v>
      </c>
      <c r="GM235" s="105">
        <v>25</v>
      </c>
      <c r="GN235" s="105">
        <v>0</v>
      </c>
      <c r="GO235" s="105" t="s">
        <v>956</v>
      </c>
      <c r="GP235" s="105" t="s">
        <v>956</v>
      </c>
      <c r="GQ235" s="105"/>
      <c r="GR235" s="105"/>
      <c r="GS235" s="105">
        <f t="shared" si="263"/>
        <v>0</v>
      </c>
      <c r="GT235" s="105">
        <f t="shared" si="247"/>
        <v>0</v>
      </c>
      <c r="GU235" s="105">
        <f t="shared" si="248"/>
        <v>0</v>
      </c>
      <c r="GV235" s="105">
        <f t="shared" si="246"/>
        <v>0</v>
      </c>
      <c r="GW235" s="139" t="str">
        <f t="shared" si="261"/>
        <v/>
      </c>
      <c r="GX235" s="139" t="str">
        <f t="shared" si="262"/>
        <v/>
      </c>
    </row>
    <row r="236" ht="15" spans="2:206">
      <c r="B236" s="138" t="s">
        <v>1199</v>
      </c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>
        <v>806</v>
      </c>
      <c r="R236" s="105">
        <v>910</v>
      </c>
      <c r="S236" s="105">
        <v>1804</v>
      </c>
      <c r="T236" s="105">
        <v>1005</v>
      </c>
      <c r="U236" s="105">
        <v>11</v>
      </c>
      <c r="V236" s="105">
        <v>3</v>
      </c>
      <c r="W236" s="105">
        <v>1064</v>
      </c>
      <c r="X236" s="105">
        <v>1043</v>
      </c>
      <c r="Y236" s="105">
        <v>182</v>
      </c>
      <c r="Z236" s="105">
        <v>60</v>
      </c>
      <c r="AA236" s="105">
        <v>19</v>
      </c>
      <c r="AB236" s="105">
        <v>2</v>
      </c>
      <c r="AC236" s="105">
        <v>7</v>
      </c>
      <c r="AD236" s="105">
        <v>7</v>
      </c>
      <c r="AE236" s="105">
        <v>16</v>
      </c>
      <c r="AF236" s="105">
        <v>29</v>
      </c>
      <c r="AG236" s="105">
        <v>25</v>
      </c>
      <c r="AH236" s="105">
        <v>219</v>
      </c>
      <c r="AI236" s="105">
        <v>3</v>
      </c>
      <c r="AJ236" s="105">
        <v>1021</v>
      </c>
      <c r="AK236" s="105">
        <v>2552</v>
      </c>
      <c r="AL236" s="105">
        <v>7</v>
      </c>
      <c r="AM236" s="105"/>
      <c r="AN236" s="105"/>
      <c r="AO236" s="105">
        <v>8</v>
      </c>
      <c r="AP236" s="105">
        <v>293</v>
      </c>
      <c r="AQ236" s="105"/>
      <c r="AR236" s="105"/>
      <c r="AS236" s="105"/>
      <c r="AT236" s="105"/>
      <c r="AU236" s="105">
        <v>5</v>
      </c>
      <c r="AV236" s="105">
        <v>15</v>
      </c>
      <c r="AW236" s="105">
        <v>608</v>
      </c>
      <c r="AX236" s="105"/>
      <c r="AY236" s="105"/>
      <c r="AZ236" s="105"/>
      <c r="BA236" s="105"/>
      <c r="BB236" s="105"/>
      <c r="BC236" s="105"/>
      <c r="BD236" s="105"/>
      <c r="BE236" s="105"/>
      <c r="BF236" s="105"/>
      <c r="BG236" s="105"/>
      <c r="BH236" s="105"/>
      <c r="BI236" s="105"/>
      <c r="BJ236" s="105"/>
      <c r="BK236" s="105">
        <v>0</v>
      </c>
      <c r="BL236" s="105">
        <v>0</v>
      </c>
      <c r="BM236" s="105">
        <v>0</v>
      </c>
      <c r="BN236" s="105">
        <v>0</v>
      </c>
      <c r="BO236" s="105">
        <v>0</v>
      </c>
      <c r="BP236" s="105">
        <v>0</v>
      </c>
      <c r="BQ236" s="105">
        <v>0</v>
      </c>
      <c r="BR236" s="105">
        <v>0</v>
      </c>
      <c r="BS236" s="105">
        <v>0</v>
      </c>
      <c r="BT236" s="105">
        <v>0</v>
      </c>
      <c r="BU236" s="105">
        <v>0</v>
      </c>
      <c r="BV236" s="105">
        <v>0</v>
      </c>
      <c r="BW236" s="105">
        <v>0</v>
      </c>
      <c r="BX236" s="105">
        <v>0</v>
      </c>
      <c r="BY236" s="105">
        <v>0</v>
      </c>
      <c r="BZ236" s="139" t="str">
        <f t="shared" si="232"/>
        <v/>
      </c>
      <c r="CA236" s="139" t="str">
        <f t="shared" si="233"/>
        <v/>
      </c>
      <c r="CB236" s="140">
        <f t="shared" si="234"/>
        <v>29938</v>
      </c>
      <c r="CC236" s="140">
        <f t="shared" si="251"/>
        <v>6888</v>
      </c>
      <c r="CD236" s="140">
        <f t="shared" si="252"/>
        <v>3907</v>
      </c>
      <c r="CE236" s="141">
        <f t="shared" si="235"/>
        <v>929</v>
      </c>
      <c r="CF236" s="141">
        <f t="shared" si="236"/>
        <v>0</v>
      </c>
      <c r="CG236" s="141">
        <f t="shared" si="237"/>
        <v>0</v>
      </c>
      <c r="CH236" s="141">
        <f t="shared" si="238"/>
        <v>0</v>
      </c>
      <c r="CI236" s="142">
        <f t="shared" si="253"/>
        <v>247</v>
      </c>
      <c r="CJ236" s="142">
        <f t="shared" si="254"/>
        <v>3580</v>
      </c>
      <c r="CK236" s="143">
        <f t="shared" si="255"/>
        <v>8</v>
      </c>
      <c r="CL236" s="105">
        <f t="shared" si="256"/>
        <v>293</v>
      </c>
      <c r="CM236" s="105">
        <f t="shared" si="257"/>
        <v>5</v>
      </c>
      <c r="CN236" s="105">
        <f t="shared" si="258"/>
        <v>623</v>
      </c>
      <c r="CO236" s="105" t="str">
        <f t="shared" si="259"/>
        <v/>
      </c>
      <c r="CP236" s="105" t="str">
        <f t="shared" si="260"/>
        <v/>
      </c>
      <c r="CQ236" s="105"/>
      <c r="CR236" s="105"/>
      <c r="CS236" s="105">
        <f t="shared" ref="CS236:CS267" si="264">SUM(BK236:BM236)</f>
        <v>0</v>
      </c>
      <c r="CT236" s="105">
        <f t="shared" si="227"/>
        <v>0</v>
      </c>
      <c r="CU236" s="105">
        <f t="shared" si="228"/>
        <v>0</v>
      </c>
      <c r="CV236" s="105">
        <f t="shared" si="229"/>
        <v>0</v>
      </c>
      <c r="CW236" s="139" t="str">
        <f t="shared" si="230"/>
        <v/>
      </c>
      <c r="CX236" s="139" t="str">
        <f t="shared" si="231"/>
        <v/>
      </c>
      <c r="CY236" s="131"/>
      <c r="CZ236" s="138" t="s">
        <v>1243</v>
      </c>
      <c r="DA236" s="138" t="s">
        <v>1243</v>
      </c>
      <c r="DB236" s="105"/>
      <c r="DC236" s="105"/>
      <c r="DD236" s="105"/>
      <c r="DE236" s="105"/>
      <c r="DF236" s="105"/>
      <c r="DG236" s="105"/>
      <c r="DH236" s="105"/>
      <c r="DI236" s="105"/>
      <c r="DJ236" s="105"/>
      <c r="DK236" s="105"/>
      <c r="DL236" s="105"/>
      <c r="DM236" s="105">
        <v>180</v>
      </c>
      <c r="DN236" s="105"/>
      <c r="DO236" s="105"/>
      <c r="DP236" s="105">
        <v>85</v>
      </c>
      <c r="DQ236" s="105"/>
      <c r="DR236" s="105"/>
      <c r="DS236" s="105"/>
      <c r="DT236" s="105"/>
      <c r="DU236" s="105"/>
      <c r="DV236" s="105"/>
      <c r="DW236" s="105"/>
      <c r="DX236" s="105"/>
      <c r="DY236" s="105"/>
      <c r="DZ236" s="105"/>
      <c r="EA236" s="105"/>
      <c r="EB236" s="105"/>
      <c r="EC236" s="105"/>
      <c r="ED236" s="105"/>
      <c r="EE236" s="105"/>
      <c r="EF236" s="105"/>
      <c r="EG236" s="105"/>
      <c r="EH236" s="105"/>
      <c r="EI236" s="105"/>
      <c r="EJ236" s="105"/>
      <c r="EK236" s="105"/>
      <c r="EL236" s="105"/>
      <c r="EM236" s="105"/>
      <c r="EN236" s="105"/>
      <c r="EO236" s="105"/>
      <c r="EP236" s="105"/>
      <c r="EQ236" s="105"/>
      <c r="ER236" s="105"/>
      <c r="ES236" s="105"/>
      <c r="ET236" s="105"/>
      <c r="EU236" s="105"/>
      <c r="EV236" s="105"/>
      <c r="EW236" s="105"/>
      <c r="EX236" s="105"/>
      <c r="EY236" s="105"/>
      <c r="EZ236" s="105"/>
      <c r="FA236" s="105"/>
      <c r="FB236" s="105"/>
      <c r="FC236" s="105"/>
      <c r="FD236" s="105"/>
      <c r="FE236" s="105"/>
      <c r="FF236" s="105"/>
      <c r="FG236" s="105"/>
      <c r="FH236" s="105"/>
      <c r="FI236" s="105"/>
      <c r="FJ236" s="105">
        <v>0</v>
      </c>
      <c r="FK236" s="105">
        <v>0</v>
      </c>
      <c r="FL236" s="105">
        <v>0</v>
      </c>
      <c r="FM236" s="105">
        <v>0</v>
      </c>
      <c r="FN236" s="105">
        <v>0</v>
      </c>
      <c r="FO236" s="105">
        <v>0</v>
      </c>
      <c r="FP236" s="105">
        <v>0</v>
      </c>
      <c r="FQ236" s="105">
        <v>0</v>
      </c>
      <c r="FR236" s="105">
        <v>0</v>
      </c>
      <c r="FS236" s="105">
        <v>0</v>
      </c>
      <c r="FT236" s="105">
        <v>0</v>
      </c>
      <c r="FU236" s="105">
        <v>0</v>
      </c>
      <c r="FV236" s="105">
        <v>0</v>
      </c>
      <c r="FW236" s="105" t="e">
        <v>#N/A</v>
      </c>
      <c r="FX236" s="105">
        <v>0</v>
      </c>
      <c r="FY236" s="144" t="str">
        <f t="shared" si="239"/>
        <v/>
      </c>
      <c r="FZ236" s="144" t="str">
        <f t="shared" si="240"/>
        <v/>
      </c>
      <c r="GA236" s="140">
        <f t="shared" si="241"/>
        <v>180</v>
      </c>
      <c r="GB236" s="140">
        <v>85</v>
      </c>
      <c r="GC236" s="140">
        <v>0</v>
      </c>
      <c r="GD236" s="141">
        <f t="shared" si="242"/>
        <v>0</v>
      </c>
      <c r="GE236" s="141">
        <f t="shared" si="243"/>
        <v>0</v>
      </c>
      <c r="GF236" s="141">
        <f t="shared" si="244"/>
        <v>0</v>
      </c>
      <c r="GG236" s="141" t="e">
        <f t="shared" si="245"/>
        <v>#N/A</v>
      </c>
      <c r="GH236" s="142">
        <v>0</v>
      </c>
      <c r="GI236" s="142">
        <v>0</v>
      </c>
      <c r="GJ236" s="142">
        <v>0</v>
      </c>
      <c r="GK236" s="143">
        <v>0</v>
      </c>
      <c r="GL236" s="105">
        <v>0</v>
      </c>
      <c r="GM236" s="105">
        <v>0</v>
      </c>
      <c r="GN236" s="105">
        <v>0</v>
      </c>
      <c r="GO236" s="105" t="s">
        <v>956</v>
      </c>
      <c r="GP236" s="105" t="s">
        <v>956</v>
      </c>
      <c r="GQ236" s="105"/>
      <c r="GR236" s="105"/>
      <c r="GS236" s="105">
        <f t="shared" si="263"/>
        <v>0</v>
      </c>
      <c r="GT236" s="105">
        <f t="shared" si="247"/>
        <v>0</v>
      </c>
      <c r="GU236" s="105">
        <f t="shared" si="248"/>
        <v>0</v>
      </c>
      <c r="GV236" s="105">
        <f t="shared" si="246"/>
        <v>0</v>
      </c>
      <c r="GW236" s="139" t="str">
        <f t="shared" si="261"/>
        <v/>
      </c>
      <c r="GX236" s="139" t="str">
        <f t="shared" si="262"/>
        <v/>
      </c>
    </row>
    <row r="237" ht="15" spans="2:206">
      <c r="B237" s="138" t="s">
        <v>1201</v>
      </c>
      <c r="C237" s="105">
        <v>607</v>
      </c>
      <c r="D237" s="105">
        <v>335</v>
      </c>
      <c r="E237" s="105">
        <v>1731</v>
      </c>
      <c r="F237" s="105">
        <v>1818</v>
      </c>
      <c r="G237" s="105">
        <v>1999</v>
      </c>
      <c r="H237" s="105">
        <v>2965</v>
      </c>
      <c r="I237" s="105">
        <v>3320</v>
      </c>
      <c r="J237" s="105">
        <v>3984</v>
      </c>
      <c r="K237" s="105">
        <v>4780</v>
      </c>
      <c r="L237" s="105">
        <v>5736</v>
      </c>
      <c r="M237" s="105">
        <v>1983</v>
      </c>
      <c r="N237" s="105">
        <v>680</v>
      </c>
      <c r="O237" s="105">
        <v>556</v>
      </c>
      <c r="P237" s="105">
        <v>120</v>
      </c>
      <c r="Q237" s="105">
        <v>480</v>
      </c>
      <c r="R237" s="105">
        <v>389</v>
      </c>
      <c r="S237" s="105">
        <v>156</v>
      </c>
      <c r="T237" s="105">
        <v>164</v>
      </c>
      <c r="U237" s="105">
        <v>82</v>
      </c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  <c r="BF237" s="105"/>
      <c r="BG237" s="105"/>
      <c r="BH237" s="105"/>
      <c r="BI237" s="105"/>
      <c r="BJ237" s="105"/>
      <c r="BK237" s="105">
        <v>0</v>
      </c>
      <c r="BL237" s="105">
        <v>0</v>
      </c>
      <c r="BM237" s="105">
        <v>0</v>
      </c>
      <c r="BN237" s="105"/>
      <c r="BO237" s="105"/>
      <c r="BP237" s="105">
        <v>0</v>
      </c>
      <c r="BQ237" s="105">
        <v>0</v>
      </c>
      <c r="BR237" s="105"/>
      <c r="BS237" s="105">
        <v>0</v>
      </c>
      <c r="BT237" s="105">
        <v>0</v>
      </c>
      <c r="BU237" s="105">
        <v>0</v>
      </c>
      <c r="BV237" s="105">
        <v>0</v>
      </c>
      <c r="BW237" s="105">
        <v>0</v>
      </c>
      <c r="BX237" s="105" t="e">
        <v>#N/A</v>
      </c>
      <c r="BY237" s="105"/>
      <c r="BZ237" s="139" t="str">
        <f t="shared" si="232"/>
        <v/>
      </c>
      <c r="CA237" s="139" t="str">
        <f t="shared" si="233"/>
        <v/>
      </c>
      <c r="CB237" s="140">
        <f t="shared" si="234"/>
        <v>46308</v>
      </c>
      <c r="CC237" s="140">
        <f t="shared" si="251"/>
        <v>1947</v>
      </c>
      <c r="CD237" s="140">
        <f t="shared" si="252"/>
        <v>0</v>
      </c>
      <c r="CE237" s="141">
        <f t="shared" si="235"/>
        <v>0</v>
      </c>
      <c r="CF237" s="141">
        <f t="shared" si="236"/>
        <v>0</v>
      </c>
      <c r="CG237" s="141">
        <f t="shared" si="237"/>
        <v>0</v>
      </c>
      <c r="CH237" s="141" t="e">
        <f t="shared" si="238"/>
        <v>#N/A</v>
      </c>
      <c r="CI237" s="142">
        <f t="shared" si="253"/>
        <v>0</v>
      </c>
      <c r="CJ237" s="142">
        <f t="shared" si="254"/>
        <v>0</v>
      </c>
      <c r="CK237" s="143">
        <f t="shared" si="255"/>
        <v>0</v>
      </c>
      <c r="CL237" s="105">
        <f t="shared" si="256"/>
        <v>0</v>
      </c>
      <c r="CM237" s="105">
        <f t="shared" si="257"/>
        <v>0</v>
      </c>
      <c r="CN237" s="105">
        <f t="shared" si="258"/>
        <v>0</v>
      </c>
      <c r="CO237" s="105" t="str">
        <f t="shared" si="259"/>
        <v/>
      </c>
      <c r="CP237" s="105" t="str">
        <f t="shared" si="260"/>
        <v/>
      </c>
      <c r="CQ237" s="105"/>
      <c r="CR237" s="105"/>
      <c r="CS237" s="105">
        <f t="shared" si="264"/>
        <v>0</v>
      </c>
      <c r="CT237" s="105">
        <f t="shared" si="227"/>
        <v>0</v>
      </c>
      <c r="CU237" s="105">
        <f t="shared" si="228"/>
        <v>0</v>
      </c>
      <c r="CV237" s="105">
        <f t="shared" si="229"/>
        <v>0</v>
      </c>
      <c r="CW237" s="139" t="str">
        <f t="shared" si="230"/>
        <v/>
      </c>
      <c r="CX237" s="139" t="str">
        <f t="shared" si="231"/>
        <v/>
      </c>
      <c r="CY237" s="131"/>
      <c r="CZ237" s="138" t="s">
        <v>1244</v>
      </c>
      <c r="DA237" s="138" t="s">
        <v>1244</v>
      </c>
      <c r="DB237" s="105"/>
      <c r="DC237" s="105"/>
      <c r="DD237" s="105">
        <v>276</v>
      </c>
      <c r="DE237" s="105">
        <v>217</v>
      </c>
      <c r="DF237" s="105">
        <v>60</v>
      </c>
      <c r="DG237" s="105">
        <v>56</v>
      </c>
      <c r="DH237" s="105">
        <v>109</v>
      </c>
      <c r="DI237" s="105">
        <v>520</v>
      </c>
      <c r="DJ237" s="105">
        <v>830</v>
      </c>
      <c r="DK237" s="105">
        <v>530</v>
      </c>
      <c r="DL237" s="105">
        <v>654</v>
      </c>
      <c r="DM237" s="105">
        <v>1248</v>
      </c>
      <c r="DN237" s="105">
        <v>220</v>
      </c>
      <c r="DO237" s="105">
        <v>131</v>
      </c>
      <c r="DP237" s="105">
        <v>153</v>
      </c>
      <c r="DQ237" s="105">
        <v>125</v>
      </c>
      <c r="DR237" s="105"/>
      <c r="DS237" s="105"/>
      <c r="DT237" s="105"/>
      <c r="DU237" s="105"/>
      <c r="DV237" s="105"/>
      <c r="DW237" s="105"/>
      <c r="DX237" s="105"/>
      <c r="DY237" s="105"/>
      <c r="DZ237" s="105"/>
      <c r="EA237" s="105"/>
      <c r="EB237" s="105"/>
      <c r="EC237" s="105"/>
      <c r="ED237" s="105"/>
      <c r="EE237" s="105"/>
      <c r="EF237" s="105"/>
      <c r="EG237" s="105"/>
      <c r="EH237" s="105"/>
      <c r="EI237" s="105"/>
      <c r="EJ237" s="105"/>
      <c r="EK237" s="105"/>
      <c r="EL237" s="105"/>
      <c r="EM237" s="105">
        <v>221</v>
      </c>
      <c r="EN237" s="105"/>
      <c r="EO237" s="105"/>
      <c r="EP237" s="105"/>
      <c r="EQ237" s="105"/>
      <c r="ER237" s="105"/>
      <c r="ES237" s="105"/>
      <c r="ET237" s="105"/>
      <c r="EU237" s="105"/>
      <c r="EV237" s="105"/>
      <c r="EW237" s="105"/>
      <c r="EX237" s="105"/>
      <c r="EY237" s="105"/>
      <c r="EZ237" s="105"/>
      <c r="FA237" s="105"/>
      <c r="FB237" s="105"/>
      <c r="FC237" s="105"/>
      <c r="FD237" s="105"/>
      <c r="FE237" s="105"/>
      <c r="FF237" s="105"/>
      <c r="FG237" s="105"/>
      <c r="FH237" s="105"/>
      <c r="FI237" s="105"/>
      <c r="FJ237" s="105">
        <v>0</v>
      </c>
      <c r="FK237" s="105">
        <v>0</v>
      </c>
      <c r="FL237" s="105">
        <v>0</v>
      </c>
      <c r="FM237" s="105">
        <v>0</v>
      </c>
      <c r="FN237" s="105">
        <v>0</v>
      </c>
      <c r="FO237" s="105">
        <v>0</v>
      </c>
      <c r="FP237" s="105">
        <v>0</v>
      </c>
      <c r="FQ237" s="105">
        <v>0</v>
      </c>
      <c r="FR237" s="105">
        <v>0</v>
      </c>
      <c r="FS237" s="105">
        <v>0</v>
      </c>
      <c r="FT237" s="105">
        <v>0</v>
      </c>
      <c r="FU237" s="105">
        <v>0</v>
      </c>
      <c r="FV237" s="105">
        <v>0</v>
      </c>
      <c r="FW237" s="105">
        <v>0</v>
      </c>
      <c r="FX237" s="105">
        <v>0</v>
      </c>
      <c r="FY237" s="144" t="str">
        <f t="shared" si="239"/>
        <v/>
      </c>
      <c r="FZ237" s="144" t="str">
        <f t="shared" si="240"/>
        <v/>
      </c>
      <c r="GA237" s="140">
        <f t="shared" si="241"/>
        <v>4500</v>
      </c>
      <c r="GB237" s="140">
        <v>629</v>
      </c>
      <c r="GC237" s="140">
        <v>0</v>
      </c>
      <c r="GD237" s="141">
        <f t="shared" si="242"/>
        <v>221</v>
      </c>
      <c r="GE237" s="141">
        <f t="shared" si="243"/>
        <v>0</v>
      </c>
      <c r="GF237" s="141">
        <f t="shared" si="244"/>
        <v>0</v>
      </c>
      <c r="GG237" s="141">
        <f t="shared" si="245"/>
        <v>0</v>
      </c>
      <c r="GH237" s="142">
        <v>0</v>
      </c>
      <c r="GI237" s="142">
        <v>0</v>
      </c>
      <c r="GJ237" s="142">
        <v>0</v>
      </c>
      <c r="GK237" s="143">
        <v>221</v>
      </c>
      <c r="GL237" s="105">
        <v>0</v>
      </c>
      <c r="GM237" s="105">
        <v>0</v>
      </c>
      <c r="GN237" s="105">
        <v>0</v>
      </c>
      <c r="GO237" s="105" t="s">
        <v>956</v>
      </c>
      <c r="GP237" s="105" t="s">
        <v>956</v>
      </c>
      <c r="GQ237" s="105"/>
      <c r="GR237" s="105"/>
      <c r="GS237" s="105">
        <f t="shared" si="263"/>
        <v>0</v>
      </c>
      <c r="GT237" s="105">
        <f t="shared" si="247"/>
        <v>0</v>
      </c>
      <c r="GU237" s="105">
        <f t="shared" si="248"/>
        <v>0</v>
      </c>
      <c r="GV237" s="105">
        <f t="shared" si="246"/>
        <v>0</v>
      </c>
      <c r="GW237" s="139" t="str">
        <f t="shared" si="261"/>
        <v/>
      </c>
      <c r="GX237" s="139" t="str">
        <f t="shared" si="262"/>
        <v/>
      </c>
    </row>
    <row r="238" ht="15" spans="2:206">
      <c r="B238" s="138" t="s">
        <v>1202</v>
      </c>
      <c r="C238" s="105">
        <v>85</v>
      </c>
      <c r="D238" s="105"/>
      <c r="E238" s="105">
        <v>1350</v>
      </c>
      <c r="F238" s="105">
        <v>1418</v>
      </c>
      <c r="G238" s="105">
        <v>1559</v>
      </c>
      <c r="H238" s="105">
        <v>1186</v>
      </c>
      <c r="I238" s="105">
        <v>1304</v>
      </c>
      <c r="J238" s="105">
        <v>1590</v>
      </c>
      <c r="K238" s="105">
        <v>1987</v>
      </c>
      <c r="L238" s="105">
        <v>2245</v>
      </c>
      <c r="M238" s="105">
        <v>2357</v>
      </c>
      <c r="N238" s="105">
        <v>1289</v>
      </c>
      <c r="O238" s="105">
        <v>1568</v>
      </c>
      <c r="P238" s="105">
        <v>480</v>
      </c>
      <c r="Q238" s="105">
        <v>1856</v>
      </c>
      <c r="R238" s="105">
        <v>791</v>
      </c>
      <c r="S238" s="105">
        <v>456</v>
      </c>
      <c r="T238" s="105">
        <v>467</v>
      </c>
      <c r="U238" s="105">
        <v>143</v>
      </c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05"/>
      <c r="BG238" s="105"/>
      <c r="BH238" s="105"/>
      <c r="BI238" s="105"/>
      <c r="BJ238" s="105"/>
      <c r="BK238" s="105">
        <v>0</v>
      </c>
      <c r="BL238" s="105">
        <v>0</v>
      </c>
      <c r="BM238" s="105">
        <v>0</v>
      </c>
      <c r="BN238" s="105"/>
      <c r="BO238" s="105"/>
      <c r="BP238" s="105">
        <v>0</v>
      </c>
      <c r="BQ238" s="105">
        <v>0</v>
      </c>
      <c r="BR238" s="105"/>
      <c r="BS238" s="105">
        <v>0</v>
      </c>
      <c r="BT238" s="105">
        <v>0</v>
      </c>
      <c r="BU238" s="105">
        <v>0</v>
      </c>
      <c r="BV238" s="105">
        <v>0</v>
      </c>
      <c r="BW238" s="105">
        <v>0</v>
      </c>
      <c r="BX238" s="105" t="e">
        <v>#N/A</v>
      </c>
      <c r="BY238" s="105"/>
      <c r="BZ238" s="139" t="str">
        <f t="shared" si="232"/>
        <v/>
      </c>
      <c r="CA238" s="139" t="str">
        <f t="shared" si="233"/>
        <v/>
      </c>
      <c r="CB238" s="140">
        <f t="shared" si="234"/>
        <v>16959</v>
      </c>
      <c r="CC238" s="140">
        <f t="shared" si="251"/>
        <v>5761</v>
      </c>
      <c r="CD238" s="140">
        <f t="shared" si="252"/>
        <v>0</v>
      </c>
      <c r="CE238" s="141">
        <f t="shared" si="235"/>
        <v>0</v>
      </c>
      <c r="CF238" s="141">
        <f t="shared" si="236"/>
        <v>0</v>
      </c>
      <c r="CG238" s="141">
        <f t="shared" si="237"/>
        <v>0</v>
      </c>
      <c r="CH238" s="141" t="e">
        <f t="shared" si="238"/>
        <v>#N/A</v>
      </c>
      <c r="CI238" s="142">
        <f t="shared" si="253"/>
        <v>0</v>
      </c>
      <c r="CJ238" s="142">
        <f t="shared" si="254"/>
        <v>0</v>
      </c>
      <c r="CK238" s="143">
        <f t="shared" si="255"/>
        <v>0</v>
      </c>
      <c r="CL238" s="105">
        <f t="shared" si="256"/>
        <v>0</v>
      </c>
      <c r="CM238" s="105">
        <f t="shared" si="257"/>
        <v>0</v>
      </c>
      <c r="CN238" s="105">
        <f t="shared" si="258"/>
        <v>0</v>
      </c>
      <c r="CO238" s="105" t="str">
        <f t="shared" si="259"/>
        <v/>
      </c>
      <c r="CP238" s="105" t="str">
        <f t="shared" si="260"/>
        <v/>
      </c>
      <c r="CQ238" s="105"/>
      <c r="CR238" s="105"/>
      <c r="CS238" s="105">
        <f t="shared" si="264"/>
        <v>0</v>
      </c>
      <c r="CT238" s="105">
        <f t="shared" si="227"/>
        <v>0</v>
      </c>
      <c r="CU238" s="105">
        <f t="shared" si="228"/>
        <v>0</v>
      </c>
      <c r="CV238" s="105">
        <f t="shared" si="229"/>
        <v>0</v>
      </c>
      <c r="CW238" s="139" t="str">
        <f t="shared" si="230"/>
        <v/>
      </c>
      <c r="CX238" s="139" t="str">
        <f t="shared" si="231"/>
        <v/>
      </c>
      <c r="CY238" s="131"/>
      <c r="CZ238" s="138" t="s">
        <v>1245</v>
      </c>
      <c r="DA238" s="138" t="s">
        <v>1245</v>
      </c>
      <c r="DB238" s="105">
        <v>23</v>
      </c>
      <c r="DC238" s="105">
        <v>29</v>
      </c>
      <c r="DD238" s="105">
        <v>33</v>
      </c>
      <c r="DE238" s="105">
        <v>321</v>
      </c>
      <c r="DF238" s="105">
        <v>213</v>
      </c>
      <c r="DG238" s="105">
        <v>896</v>
      </c>
      <c r="DH238" s="105">
        <v>905</v>
      </c>
      <c r="DI238" s="105">
        <v>440</v>
      </c>
      <c r="DJ238" s="105">
        <v>553</v>
      </c>
      <c r="DK238" s="105">
        <v>7</v>
      </c>
      <c r="DL238" s="105">
        <v>702</v>
      </c>
      <c r="DM238" s="105">
        <v>442</v>
      </c>
      <c r="DN238" s="105"/>
      <c r="DO238" s="105">
        <v>203</v>
      </c>
      <c r="DP238" s="105">
        <v>177</v>
      </c>
      <c r="DQ238" s="105">
        <v>261</v>
      </c>
      <c r="DR238" s="105">
        <v>674</v>
      </c>
      <c r="DS238" s="105">
        <v>39</v>
      </c>
      <c r="DT238" s="105">
        <v>10</v>
      </c>
      <c r="DU238" s="105">
        <v>25</v>
      </c>
      <c r="DV238" s="105">
        <v>7</v>
      </c>
      <c r="DW238" s="105">
        <v>194</v>
      </c>
      <c r="DX238" s="105">
        <v>217</v>
      </c>
      <c r="DY238" s="105">
        <v>870</v>
      </c>
      <c r="DZ238" s="105">
        <v>17</v>
      </c>
      <c r="EA238" s="105">
        <v>3</v>
      </c>
      <c r="EB238" s="105">
        <v>99</v>
      </c>
      <c r="EC238" s="105">
        <v>11</v>
      </c>
      <c r="ED238" s="105">
        <v>20</v>
      </c>
      <c r="EE238" s="105"/>
      <c r="EF238" s="105">
        <v>17</v>
      </c>
      <c r="EG238" s="105">
        <v>26</v>
      </c>
      <c r="EH238" s="105"/>
      <c r="EI238" s="105"/>
      <c r="EJ238" s="105"/>
      <c r="EK238" s="105">
        <v>34</v>
      </c>
      <c r="EL238" s="105"/>
      <c r="EM238" s="105"/>
      <c r="EN238" s="105"/>
      <c r="EO238" s="105"/>
      <c r="EP238" s="105"/>
      <c r="EQ238" s="105"/>
      <c r="ER238" s="105"/>
      <c r="ES238" s="105"/>
      <c r="ET238" s="105"/>
      <c r="EU238" s="105"/>
      <c r="EV238" s="105"/>
      <c r="EW238" s="105"/>
      <c r="EX238" s="105"/>
      <c r="EY238" s="105"/>
      <c r="EZ238" s="105"/>
      <c r="FA238" s="105"/>
      <c r="FB238" s="105"/>
      <c r="FC238" s="105"/>
      <c r="FD238" s="105"/>
      <c r="FE238" s="105"/>
      <c r="FF238" s="105"/>
      <c r="FG238" s="105"/>
      <c r="FH238" s="105"/>
      <c r="FI238" s="105"/>
      <c r="FJ238" s="105">
        <v>0</v>
      </c>
      <c r="FK238" s="105">
        <v>0</v>
      </c>
      <c r="FL238" s="105">
        <v>0</v>
      </c>
      <c r="FM238" s="105">
        <v>0</v>
      </c>
      <c r="FN238" s="105">
        <v>0</v>
      </c>
      <c r="FO238" s="105">
        <v>0</v>
      </c>
      <c r="FP238" s="105">
        <v>0</v>
      </c>
      <c r="FQ238" s="105">
        <v>0</v>
      </c>
      <c r="FR238" s="105">
        <v>0</v>
      </c>
      <c r="FS238" s="105">
        <v>0</v>
      </c>
      <c r="FT238" s="105">
        <v>0</v>
      </c>
      <c r="FU238" s="105">
        <v>0</v>
      </c>
      <c r="FV238" s="105">
        <v>0</v>
      </c>
      <c r="FW238" s="105">
        <v>0</v>
      </c>
      <c r="FX238" s="105">
        <v>0</v>
      </c>
      <c r="FY238" s="144" t="str">
        <f t="shared" si="239"/>
        <v/>
      </c>
      <c r="FZ238" s="144" t="str">
        <f t="shared" si="240"/>
        <v/>
      </c>
      <c r="GA238" s="140">
        <f t="shared" si="241"/>
        <v>4564</v>
      </c>
      <c r="GB238" s="140">
        <v>2677</v>
      </c>
      <c r="GC238" s="140">
        <v>227</v>
      </c>
      <c r="GD238" s="141">
        <f t="shared" si="242"/>
        <v>0</v>
      </c>
      <c r="GE238" s="141">
        <f t="shared" si="243"/>
        <v>0</v>
      </c>
      <c r="GF238" s="141">
        <f t="shared" si="244"/>
        <v>0</v>
      </c>
      <c r="GG238" s="141">
        <f t="shared" si="245"/>
        <v>0</v>
      </c>
      <c r="GH238" s="142">
        <v>31</v>
      </c>
      <c r="GI238" s="142">
        <v>43</v>
      </c>
      <c r="GJ238" s="142">
        <v>34</v>
      </c>
      <c r="GK238" s="143">
        <v>0</v>
      </c>
      <c r="GL238" s="105">
        <v>0</v>
      </c>
      <c r="GM238" s="105">
        <v>0</v>
      </c>
      <c r="GN238" s="105">
        <v>0</v>
      </c>
      <c r="GO238" s="105" t="s">
        <v>956</v>
      </c>
      <c r="GP238" s="105" t="s">
        <v>956</v>
      </c>
      <c r="GQ238" s="105"/>
      <c r="GR238" s="105"/>
      <c r="GS238" s="105">
        <f t="shared" si="263"/>
        <v>0</v>
      </c>
      <c r="GT238" s="105">
        <f t="shared" si="247"/>
        <v>0</v>
      </c>
      <c r="GU238" s="105">
        <f t="shared" si="248"/>
        <v>0</v>
      </c>
      <c r="GV238" s="105">
        <f t="shared" si="246"/>
        <v>0</v>
      </c>
      <c r="GW238" s="139" t="str">
        <f t="shared" si="261"/>
        <v/>
      </c>
      <c r="GX238" s="139" t="str">
        <f t="shared" si="262"/>
        <v/>
      </c>
    </row>
    <row r="239" ht="15" spans="2:206">
      <c r="B239" s="138" t="s">
        <v>1203</v>
      </c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>
        <v>589</v>
      </c>
      <c r="O239" s="105">
        <v>926</v>
      </c>
      <c r="P239" s="105">
        <v>136</v>
      </c>
      <c r="Q239" s="105">
        <v>1505</v>
      </c>
      <c r="R239" s="105">
        <v>521</v>
      </c>
      <c r="S239" s="105">
        <v>289</v>
      </c>
      <c r="T239" s="105"/>
      <c r="U239" s="105">
        <v>100</v>
      </c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  <c r="BF239" s="105"/>
      <c r="BG239" s="105"/>
      <c r="BH239" s="105"/>
      <c r="BI239" s="105"/>
      <c r="BJ239" s="105"/>
      <c r="BK239" s="105">
        <v>0</v>
      </c>
      <c r="BL239" s="105">
        <v>0</v>
      </c>
      <c r="BM239" s="105">
        <v>0</v>
      </c>
      <c r="BN239" s="105"/>
      <c r="BO239" s="105"/>
      <c r="BP239" s="105">
        <v>0</v>
      </c>
      <c r="BQ239" s="105">
        <v>0</v>
      </c>
      <c r="BR239" s="105"/>
      <c r="BS239" s="105">
        <v>0</v>
      </c>
      <c r="BT239" s="105">
        <v>0</v>
      </c>
      <c r="BU239" s="105">
        <v>0</v>
      </c>
      <c r="BV239" s="105">
        <v>0</v>
      </c>
      <c r="BW239" s="105">
        <v>0</v>
      </c>
      <c r="BX239" s="105" t="e">
        <v>#N/A</v>
      </c>
      <c r="BY239" s="105"/>
      <c r="BZ239" s="139" t="str">
        <f t="shared" si="232"/>
        <v/>
      </c>
      <c r="CA239" s="139" t="str">
        <f t="shared" si="233"/>
        <v/>
      </c>
      <c r="CB239" s="140">
        <f t="shared" si="234"/>
        <v>589</v>
      </c>
      <c r="CC239" s="140">
        <f t="shared" si="251"/>
        <v>3477</v>
      </c>
      <c r="CD239" s="140">
        <f t="shared" si="252"/>
        <v>0</v>
      </c>
      <c r="CE239" s="141">
        <f t="shared" si="235"/>
        <v>0</v>
      </c>
      <c r="CF239" s="141">
        <f t="shared" si="236"/>
        <v>0</v>
      </c>
      <c r="CG239" s="141">
        <f t="shared" si="237"/>
        <v>0</v>
      </c>
      <c r="CH239" s="141" t="e">
        <f t="shared" si="238"/>
        <v>#N/A</v>
      </c>
      <c r="CI239" s="142">
        <f t="shared" si="253"/>
        <v>0</v>
      </c>
      <c r="CJ239" s="142">
        <f t="shared" si="254"/>
        <v>0</v>
      </c>
      <c r="CK239" s="143">
        <f t="shared" si="255"/>
        <v>0</v>
      </c>
      <c r="CL239" s="105">
        <f t="shared" si="256"/>
        <v>0</v>
      </c>
      <c r="CM239" s="105">
        <f t="shared" si="257"/>
        <v>0</v>
      </c>
      <c r="CN239" s="105">
        <f t="shared" si="258"/>
        <v>0</v>
      </c>
      <c r="CO239" s="105" t="str">
        <f t="shared" si="259"/>
        <v/>
      </c>
      <c r="CP239" s="105" t="str">
        <f t="shared" si="260"/>
        <v/>
      </c>
      <c r="CQ239" s="105"/>
      <c r="CR239" s="105"/>
      <c r="CS239" s="105">
        <f t="shared" si="264"/>
        <v>0</v>
      </c>
      <c r="CT239" s="105">
        <f t="shared" si="227"/>
        <v>0</v>
      </c>
      <c r="CU239" s="105">
        <f t="shared" si="228"/>
        <v>0</v>
      </c>
      <c r="CV239" s="105">
        <f t="shared" si="229"/>
        <v>0</v>
      </c>
      <c r="CW239" s="139" t="str">
        <f t="shared" si="230"/>
        <v/>
      </c>
      <c r="CX239" s="139" t="str">
        <f t="shared" si="231"/>
        <v/>
      </c>
      <c r="CY239" s="131"/>
      <c r="CZ239" s="138" t="s">
        <v>1246</v>
      </c>
      <c r="DA239" s="138" t="s">
        <v>1246</v>
      </c>
      <c r="DB239" s="105"/>
      <c r="DC239" s="105"/>
      <c r="DD239" s="105">
        <v>182</v>
      </c>
      <c r="DE239" s="105">
        <v>269</v>
      </c>
      <c r="DF239" s="105">
        <v>324</v>
      </c>
      <c r="DG239" s="105">
        <v>336</v>
      </c>
      <c r="DH239" s="105">
        <v>342</v>
      </c>
      <c r="DI239" s="105">
        <v>277</v>
      </c>
      <c r="DJ239" s="105"/>
      <c r="DK239" s="105"/>
      <c r="DL239" s="105"/>
      <c r="DM239" s="105"/>
      <c r="DN239" s="105"/>
      <c r="DO239" s="105">
        <v>209</v>
      </c>
      <c r="DP239" s="105"/>
      <c r="DQ239" s="105"/>
      <c r="DR239" s="105"/>
      <c r="DS239" s="105"/>
      <c r="DT239" s="105"/>
      <c r="DU239" s="105"/>
      <c r="DV239" s="105"/>
      <c r="DW239" s="105"/>
      <c r="DX239" s="105"/>
      <c r="DY239" s="105"/>
      <c r="DZ239" s="105"/>
      <c r="EA239" s="105"/>
      <c r="EB239" s="105"/>
      <c r="EC239" s="105"/>
      <c r="ED239" s="105"/>
      <c r="EE239" s="105"/>
      <c r="EF239" s="105"/>
      <c r="EG239" s="105"/>
      <c r="EH239" s="105"/>
      <c r="EI239" s="105"/>
      <c r="EJ239" s="105"/>
      <c r="EK239" s="105"/>
      <c r="EL239" s="105"/>
      <c r="EM239" s="105"/>
      <c r="EN239" s="105"/>
      <c r="EO239" s="105"/>
      <c r="EP239" s="105"/>
      <c r="EQ239" s="105"/>
      <c r="ER239" s="105"/>
      <c r="ES239" s="105"/>
      <c r="ET239" s="105"/>
      <c r="EU239" s="105"/>
      <c r="EV239" s="105"/>
      <c r="EW239" s="105"/>
      <c r="EX239" s="105"/>
      <c r="EY239" s="105"/>
      <c r="EZ239" s="105"/>
      <c r="FA239" s="105"/>
      <c r="FB239" s="105"/>
      <c r="FC239" s="105"/>
      <c r="FD239" s="105"/>
      <c r="FE239" s="105"/>
      <c r="FF239" s="105"/>
      <c r="FG239" s="105"/>
      <c r="FH239" s="105"/>
      <c r="FI239" s="105"/>
      <c r="FJ239" s="105">
        <v>0</v>
      </c>
      <c r="FK239" s="105">
        <v>0</v>
      </c>
      <c r="FL239" s="105">
        <v>0</v>
      </c>
      <c r="FM239" s="105">
        <v>0</v>
      </c>
      <c r="FN239" s="105">
        <v>0</v>
      </c>
      <c r="FO239" s="105">
        <v>0</v>
      </c>
      <c r="FP239" s="105">
        <v>0</v>
      </c>
      <c r="FQ239" s="105">
        <v>0</v>
      </c>
      <c r="FR239" s="105">
        <v>0</v>
      </c>
      <c r="FS239" s="105">
        <v>0</v>
      </c>
      <c r="FT239" s="105">
        <v>0</v>
      </c>
      <c r="FU239" s="105">
        <v>0</v>
      </c>
      <c r="FV239" s="105">
        <v>0</v>
      </c>
      <c r="FW239" s="105" t="e">
        <v>#N/A</v>
      </c>
      <c r="FX239" s="105">
        <v>0</v>
      </c>
      <c r="FY239" s="144" t="str">
        <f t="shared" si="239"/>
        <v/>
      </c>
      <c r="FZ239" s="144" t="str">
        <f t="shared" si="240"/>
        <v/>
      </c>
      <c r="GA239" s="140">
        <f t="shared" si="241"/>
        <v>1730</v>
      </c>
      <c r="GB239" s="140">
        <v>209</v>
      </c>
      <c r="GC239" s="140">
        <v>0</v>
      </c>
      <c r="GD239" s="141">
        <f t="shared" si="242"/>
        <v>0</v>
      </c>
      <c r="GE239" s="141">
        <f t="shared" si="243"/>
        <v>0</v>
      </c>
      <c r="GF239" s="141">
        <f t="shared" si="244"/>
        <v>0</v>
      </c>
      <c r="GG239" s="141" t="e">
        <f t="shared" si="245"/>
        <v>#N/A</v>
      </c>
      <c r="GH239" s="142">
        <v>0</v>
      </c>
      <c r="GI239" s="142">
        <v>0</v>
      </c>
      <c r="GJ239" s="142">
        <v>0</v>
      </c>
      <c r="GK239" s="143">
        <v>0</v>
      </c>
      <c r="GL239" s="105">
        <v>0</v>
      </c>
      <c r="GM239" s="105">
        <v>0</v>
      </c>
      <c r="GN239" s="105">
        <v>0</v>
      </c>
      <c r="GO239" s="105" t="s">
        <v>956</v>
      </c>
      <c r="GP239" s="105" t="s">
        <v>956</v>
      </c>
      <c r="GQ239" s="105"/>
      <c r="GR239" s="105"/>
      <c r="GS239" s="105">
        <f t="shared" si="263"/>
        <v>0</v>
      </c>
      <c r="GT239" s="105">
        <f t="shared" si="247"/>
        <v>0</v>
      </c>
      <c r="GU239" s="105">
        <f t="shared" si="248"/>
        <v>0</v>
      </c>
      <c r="GV239" s="105">
        <f t="shared" si="246"/>
        <v>0</v>
      </c>
      <c r="GW239" s="139" t="str">
        <f t="shared" si="261"/>
        <v/>
      </c>
      <c r="GX239" s="139" t="str">
        <f t="shared" si="262"/>
        <v/>
      </c>
    </row>
    <row r="240" ht="15" spans="2:206">
      <c r="B240" s="138" t="s">
        <v>1205</v>
      </c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>
        <v>92</v>
      </c>
      <c r="AF240" s="105">
        <v>83</v>
      </c>
      <c r="AG240" s="105">
        <v>142</v>
      </c>
      <c r="AH240" s="105">
        <v>383</v>
      </c>
      <c r="AI240" s="105">
        <v>151</v>
      </c>
      <c r="AJ240" s="105">
        <v>218</v>
      </c>
      <c r="AK240" s="105">
        <v>367</v>
      </c>
      <c r="AL240" s="105">
        <v>350</v>
      </c>
      <c r="AM240" s="105">
        <v>51</v>
      </c>
      <c r="AN240" s="105">
        <v>4</v>
      </c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05"/>
      <c r="BG240" s="105"/>
      <c r="BH240" s="105"/>
      <c r="BI240" s="105"/>
      <c r="BJ240" s="105"/>
      <c r="BK240" s="105">
        <v>0</v>
      </c>
      <c r="BL240" s="105">
        <v>0</v>
      </c>
      <c r="BM240" s="105">
        <v>0</v>
      </c>
      <c r="BN240" s="105">
        <v>0</v>
      </c>
      <c r="BO240" s="105">
        <v>0</v>
      </c>
      <c r="BP240" s="105">
        <v>0</v>
      </c>
      <c r="BQ240" s="105">
        <v>0</v>
      </c>
      <c r="BR240" s="105">
        <v>0</v>
      </c>
      <c r="BS240" s="105">
        <v>0</v>
      </c>
      <c r="BT240" s="105">
        <v>0</v>
      </c>
      <c r="BU240" s="105">
        <v>0</v>
      </c>
      <c r="BV240" s="105">
        <v>0</v>
      </c>
      <c r="BW240" s="105">
        <v>0</v>
      </c>
      <c r="BX240" s="105">
        <v>0</v>
      </c>
      <c r="BY240" s="105">
        <v>0</v>
      </c>
      <c r="BZ240" s="139" t="str">
        <f t="shared" si="232"/>
        <v/>
      </c>
      <c r="CA240" s="139" t="str">
        <f t="shared" si="233"/>
        <v/>
      </c>
      <c r="CB240" s="140">
        <f t="shared" si="234"/>
        <v>44909</v>
      </c>
      <c r="CC240" s="140">
        <f t="shared" si="251"/>
        <v>0</v>
      </c>
      <c r="CD240" s="140">
        <f t="shared" si="252"/>
        <v>1786</v>
      </c>
      <c r="CE240" s="141">
        <f t="shared" si="235"/>
        <v>55</v>
      </c>
      <c r="CF240" s="141">
        <f t="shared" si="236"/>
        <v>0</v>
      </c>
      <c r="CG240" s="141">
        <f t="shared" si="237"/>
        <v>0</v>
      </c>
      <c r="CH240" s="141">
        <f t="shared" si="238"/>
        <v>0</v>
      </c>
      <c r="CI240" s="142">
        <f t="shared" si="253"/>
        <v>676</v>
      </c>
      <c r="CJ240" s="142">
        <f t="shared" si="254"/>
        <v>935</v>
      </c>
      <c r="CK240" s="143">
        <f t="shared" si="255"/>
        <v>55</v>
      </c>
      <c r="CL240" s="105">
        <f t="shared" si="256"/>
        <v>0</v>
      </c>
      <c r="CM240" s="105">
        <f t="shared" si="257"/>
        <v>0</v>
      </c>
      <c r="CN240" s="105">
        <f t="shared" si="258"/>
        <v>0</v>
      </c>
      <c r="CO240" s="105" t="str">
        <f t="shared" si="259"/>
        <v/>
      </c>
      <c r="CP240" s="105" t="str">
        <f t="shared" si="260"/>
        <v/>
      </c>
      <c r="CQ240" s="105"/>
      <c r="CR240" s="105"/>
      <c r="CS240" s="105">
        <f t="shared" si="264"/>
        <v>0</v>
      </c>
      <c r="CT240" s="105">
        <f t="shared" si="227"/>
        <v>0</v>
      </c>
      <c r="CU240" s="105">
        <f t="shared" si="228"/>
        <v>0</v>
      </c>
      <c r="CV240" s="105">
        <f t="shared" si="229"/>
        <v>0</v>
      </c>
      <c r="CW240" s="139" t="str">
        <f t="shared" si="230"/>
        <v/>
      </c>
      <c r="CX240" s="139" t="str">
        <f t="shared" si="231"/>
        <v/>
      </c>
      <c r="CY240" s="131"/>
      <c r="CZ240" s="138" t="s">
        <v>1247</v>
      </c>
      <c r="DA240" s="138" t="s">
        <v>1247</v>
      </c>
      <c r="DB240" s="105">
        <v>501</v>
      </c>
      <c r="DC240" s="105"/>
      <c r="DD240" s="105">
        <v>1536</v>
      </c>
      <c r="DE240" s="105">
        <v>2016</v>
      </c>
      <c r="DF240" s="105">
        <v>1703</v>
      </c>
      <c r="DG240" s="105">
        <v>1497</v>
      </c>
      <c r="DH240" s="105">
        <v>1919</v>
      </c>
      <c r="DI240" s="105">
        <v>2005</v>
      </c>
      <c r="DJ240" s="105">
        <v>1334</v>
      </c>
      <c r="DK240" s="105">
        <v>2050</v>
      </c>
      <c r="DL240" s="105">
        <v>1904</v>
      </c>
      <c r="DM240" s="105">
        <v>2293</v>
      </c>
      <c r="DN240" s="105">
        <v>345</v>
      </c>
      <c r="DO240" s="105">
        <v>259</v>
      </c>
      <c r="DP240" s="105">
        <v>411</v>
      </c>
      <c r="DQ240" s="105">
        <v>139</v>
      </c>
      <c r="DR240" s="105">
        <v>159</v>
      </c>
      <c r="DS240" s="105">
        <v>272</v>
      </c>
      <c r="DT240" s="105">
        <v>24</v>
      </c>
      <c r="DU240" s="105"/>
      <c r="DV240" s="105"/>
      <c r="DW240" s="105"/>
      <c r="DX240" s="105"/>
      <c r="DY240" s="105"/>
      <c r="DZ240" s="105"/>
      <c r="EA240" s="105"/>
      <c r="EB240" s="105">
        <v>110</v>
      </c>
      <c r="EC240" s="105"/>
      <c r="ED240" s="105"/>
      <c r="EE240" s="105"/>
      <c r="EF240" s="105"/>
      <c r="EG240" s="105"/>
      <c r="EH240" s="105"/>
      <c r="EI240" s="105"/>
      <c r="EJ240" s="105"/>
      <c r="EK240" s="105"/>
      <c r="EL240" s="105"/>
      <c r="EM240" s="105"/>
      <c r="EN240" s="105"/>
      <c r="EO240" s="105"/>
      <c r="EP240" s="105"/>
      <c r="EQ240" s="105"/>
      <c r="ER240" s="105"/>
      <c r="ES240" s="105"/>
      <c r="ET240" s="105"/>
      <c r="EU240" s="105"/>
      <c r="EV240" s="105"/>
      <c r="EW240" s="105"/>
      <c r="EX240" s="105"/>
      <c r="EY240" s="105"/>
      <c r="EZ240" s="105"/>
      <c r="FA240" s="105"/>
      <c r="FB240" s="105"/>
      <c r="FC240" s="105"/>
      <c r="FD240" s="105"/>
      <c r="FE240" s="105"/>
      <c r="FF240" s="105"/>
      <c r="FG240" s="105"/>
      <c r="FH240" s="105"/>
      <c r="FI240" s="105"/>
      <c r="FJ240" s="105">
        <v>0</v>
      </c>
      <c r="FK240" s="105">
        <v>0</v>
      </c>
      <c r="FL240" s="105">
        <v>0</v>
      </c>
      <c r="FM240" s="105">
        <v>0</v>
      </c>
      <c r="FN240" s="105">
        <v>0</v>
      </c>
      <c r="FO240" s="105">
        <v>0</v>
      </c>
      <c r="FP240" s="105">
        <v>0</v>
      </c>
      <c r="FQ240" s="105">
        <v>0</v>
      </c>
      <c r="FR240" s="105">
        <v>0</v>
      </c>
      <c r="FS240" s="105">
        <v>0</v>
      </c>
      <c r="FT240" s="105">
        <v>0</v>
      </c>
      <c r="FU240" s="105">
        <v>0</v>
      </c>
      <c r="FV240" s="105">
        <v>0</v>
      </c>
      <c r="FW240" s="105">
        <v>0</v>
      </c>
      <c r="FX240" s="105">
        <v>0</v>
      </c>
      <c r="FY240" s="144" t="str">
        <f t="shared" si="239"/>
        <v/>
      </c>
      <c r="FZ240" s="144" t="str">
        <f t="shared" si="240"/>
        <v/>
      </c>
      <c r="GA240" s="140">
        <f t="shared" si="241"/>
        <v>18758</v>
      </c>
      <c r="GB240" s="140">
        <v>1609</v>
      </c>
      <c r="GC240" s="140">
        <v>110</v>
      </c>
      <c r="GD240" s="141">
        <f t="shared" si="242"/>
        <v>0</v>
      </c>
      <c r="GE240" s="141">
        <f t="shared" si="243"/>
        <v>0</v>
      </c>
      <c r="GF240" s="141">
        <f t="shared" si="244"/>
        <v>0</v>
      </c>
      <c r="GG240" s="141">
        <f t="shared" si="245"/>
        <v>0</v>
      </c>
      <c r="GH240" s="142">
        <v>0</v>
      </c>
      <c r="GI240" s="142">
        <v>0</v>
      </c>
      <c r="GJ240" s="142">
        <v>0</v>
      </c>
      <c r="GK240" s="143">
        <v>0</v>
      </c>
      <c r="GL240" s="105">
        <v>0</v>
      </c>
      <c r="GM240" s="105">
        <v>0</v>
      </c>
      <c r="GN240" s="105">
        <v>0</v>
      </c>
      <c r="GO240" s="105" t="s">
        <v>956</v>
      </c>
      <c r="GP240" s="105" t="s">
        <v>956</v>
      </c>
      <c r="GQ240" s="105"/>
      <c r="GR240" s="105"/>
      <c r="GS240" s="105">
        <f t="shared" si="263"/>
        <v>0</v>
      </c>
      <c r="GT240" s="105">
        <f t="shared" si="247"/>
        <v>0</v>
      </c>
      <c r="GU240" s="105">
        <f t="shared" si="248"/>
        <v>0</v>
      </c>
      <c r="GV240" s="105">
        <f t="shared" si="246"/>
        <v>0</v>
      </c>
      <c r="GW240" s="139" t="str">
        <f t="shared" si="261"/>
        <v/>
      </c>
      <c r="GX240" s="139" t="str">
        <f t="shared" si="262"/>
        <v/>
      </c>
    </row>
    <row r="241" ht="15" spans="2:206">
      <c r="B241" s="138" t="s">
        <v>1206</v>
      </c>
      <c r="C241" s="105">
        <v>3356</v>
      </c>
      <c r="D241" s="105">
        <v>3048</v>
      </c>
      <c r="E241" s="105">
        <v>5031</v>
      </c>
      <c r="F241" s="105">
        <v>3808</v>
      </c>
      <c r="G241" s="105">
        <v>2506</v>
      </c>
      <c r="H241" s="105">
        <v>1859</v>
      </c>
      <c r="I241" s="105">
        <v>3651</v>
      </c>
      <c r="J241" s="105">
        <v>4450</v>
      </c>
      <c r="K241" s="105">
        <v>4014</v>
      </c>
      <c r="L241" s="105">
        <v>4283</v>
      </c>
      <c r="M241" s="105">
        <v>4503</v>
      </c>
      <c r="N241" s="105">
        <v>4400</v>
      </c>
      <c r="O241" s="105">
        <v>2745</v>
      </c>
      <c r="P241" s="105">
        <v>1170</v>
      </c>
      <c r="Q241" s="105">
        <v>2698</v>
      </c>
      <c r="R241" s="105">
        <v>3002</v>
      </c>
      <c r="S241" s="105">
        <v>4505</v>
      </c>
      <c r="T241" s="105">
        <v>3294</v>
      </c>
      <c r="U241" s="105"/>
      <c r="V241" s="105">
        <v>288</v>
      </c>
      <c r="W241" s="105">
        <v>225</v>
      </c>
      <c r="X241" s="105">
        <v>120</v>
      </c>
      <c r="Y241" s="105">
        <v>123</v>
      </c>
      <c r="Z241" s="105">
        <v>269</v>
      </c>
      <c r="AA241" s="105">
        <v>90</v>
      </c>
      <c r="AB241" s="105">
        <v>35</v>
      </c>
      <c r="AC241" s="105">
        <v>183</v>
      </c>
      <c r="AD241" s="105">
        <v>206</v>
      </c>
      <c r="AE241" s="105">
        <v>184</v>
      </c>
      <c r="AF241" s="105">
        <v>153</v>
      </c>
      <c r="AG241" s="105">
        <v>143</v>
      </c>
      <c r="AH241" s="105">
        <v>124</v>
      </c>
      <c r="AI241" s="105">
        <v>219</v>
      </c>
      <c r="AJ241" s="105">
        <v>169</v>
      </c>
      <c r="AK241" s="105">
        <v>165</v>
      </c>
      <c r="AL241" s="105">
        <v>163</v>
      </c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  <c r="BF241" s="105"/>
      <c r="BG241" s="105"/>
      <c r="BH241" s="105"/>
      <c r="BI241" s="105"/>
      <c r="BJ241" s="105"/>
      <c r="BK241" s="105">
        <v>0</v>
      </c>
      <c r="BL241" s="105">
        <v>0</v>
      </c>
      <c r="BM241" s="105">
        <v>0</v>
      </c>
      <c r="BN241" s="105"/>
      <c r="BO241" s="105"/>
      <c r="BP241" s="105">
        <v>0</v>
      </c>
      <c r="BQ241" s="105">
        <v>0</v>
      </c>
      <c r="BR241" s="105"/>
      <c r="BS241" s="105">
        <v>0</v>
      </c>
      <c r="BT241" s="105">
        <v>0</v>
      </c>
      <c r="BU241" s="105">
        <v>0</v>
      </c>
      <c r="BV241" s="105">
        <v>0</v>
      </c>
      <c r="BW241" s="105">
        <v>0</v>
      </c>
      <c r="BX241" s="105">
        <v>0</v>
      </c>
      <c r="BY241" s="105">
        <v>0</v>
      </c>
      <c r="BZ241" s="139" t="str">
        <f t="shared" si="232"/>
        <v/>
      </c>
      <c r="CA241" s="139" t="str">
        <f t="shared" si="233"/>
        <v/>
      </c>
      <c r="CB241" s="140">
        <f t="shared" si="234"/>
        <v>48149</v>
      </c>
      <c r="CC241" s="140">
        <f t="shared" si="251"/>
        <v>18439</v>
      </c>
      <c r="CD241" s="140">
        <f t="shared" si="252"/>
        <v>1834</v>
      </c>
      <c r="CE241" s="141">
        <f t="shared" si="235"/>
        <v>0</v>
      </c>
      <c r="CF241" s="141">
        <f t="shared" si="236"/>
        <v>0</v>
      </c>
      <c r="CG241" s="141">
        <f t="shared" si="237"/>
        <v>0</v>
      </c>
      <c r="CH241" s="141">
        <f t="shared" si="238"/>
        <v>0</v>
      </c>
      <c r="CI241" s="142">
        <f t="shared" si="253"/>
        <v>486</v>
      </c>
      <c r="CJ241" s="142">
        <f t="shared" si="254"/>
        <v>497</v>
      </c>
      <c r="CK241" s="143">
        <f t="shared" si="255"/>
        <v>0</v>
      </c>
      <c r="CL241" s="105">
        <f t="shared" si="256"/>
        <v>0</v>
      </c>
      <c r="CM241" s="105">
        <f t="shared" si="257"/>
        <v>0</v>
      </c>
      <c r="CN241" s="105">
        <f t="shared" si="258"/>
        <v>0</v>
      </c>
      <c r="CO241" s="105" t="str">
        <f t="shared" si="259"/>
        <v/>
      </c>
      <c r="CP241" s="105" t="str">
        <f t="shared" si="260"/>
        <v/>
      </c>
      <c r="CQ241" s="105"/>
      <c r="CR241" s="105"/>
      <c r="CS241" s="105">
        <f t="shared" si="264"/>
        <v>0</v>
      </c>
      <c r="CT241" s="105">
        <f t="shared" si="227"/>
        <v>0</v>
      </c>
      <c r="CU241" s="105">
        <f t="shared" si="228"/>
        <v>0</v>
      </c>
      <c r="CV241" s="105">
        <f t="shared" si="229"/>
        <v>0</v>
      </c>
      <c r="CW241" s="139" t="str">
        <f t="shared" si="230"/>
        <v/>
      </c>
      <c r="CX241" s="139" t="str">
        <f t="shared" si="231"/>
        <v/>
      </c>
      <c r="CY241" s="131"/>
      <c r="CZ241" s="138" t="s">
        <v>1248</v>
      </c>
      <c r="DA241" s="138" t="s">
        <v>1248</v>
      </c>
      <c r="DB241" s="105"/>
      <c r="DC241" s="105"/>
      <c r="DD241" s="105"/>
      <c r="DE241" s="105"/>
      <c r="DF241" s="105">
        <v>82</v>
      </c>
      <c r="DG241" s="105">
        <v>80</v>
      </c>
      <c r="DH241" s="105">
        <v>74</v>
      </c>
      <c r="DI241" s="105">
        <v>54</v>
      </c>
      <c r="DJ241" s="105"/>
      <c r="DK241" s="105">
        <v>1</v>
      </c>
      <c r="DL241" s="105">
        <v>15</v>
      </c>
      <c r="DM241" s="105">
        <v>124</v>
      </c>
      <c r="DN241" s="105"/>
      <c r="DO241" s="105">
        <v>3</v>
      </c>
      <c r="DP241" s="105">
        <v>1</v>
      </c>
      <c r="DQ241" s="105"/>
      <c r="DR241" s="105"/>
      <c r="DS241" s="105"/>
      <c r="DT241" s="105"/>
      <c r="DU241" s="105"/>
      <c r="DV241" s="105"/>
      <c r="DW241" s="105"/>
      <c r="DX241" s="105"/>
      <c r="DY241" s="105"/>
      <c r="DZ241" s="105"/>
      <c r="EA241" s="105"/>
      <c r="EB241" s="105"/>
      <c r="EC241" s="105"/>
      <c r="ED241" s="105"/>
      <c r="EE241" s="105"/>
      <c r="EF241" s="105"/>
      <c r="EG241" s="105"/>
      <c r="EH241" s="105"/>
      <c r="EI241" s="105"/>
      <c r="EJ241" s="105"/>
      <c r="EK241" s="105"/>
      <c r="EL241" s="105"/>
      <c r="EM241" s="105"/>
      <c r="EN241" s="105"/>
      <c r="EO241" s="105"/>
      <c r="EP241" s="105"/>
      <c r="EQ241" s="105"/>
      <c r="ER241" s="105"/>
      <c r="ES241" s="105"/>
      <c r="ET241" s="105"/>
      <c r="EU241" s="105"/>
      <c r="EV241" s="105"/>
      <c r="EW241" s="105"/>
      <c r="EX241" s="105"/>
      <c r="EY241" s="105"/>
      <c r="EZ241" s="105"/>
      <c r="FA241" s="105"/>
      <c r="FB241" s="105"/>
      <c r="FC241" s="105"/>
      <c r="FD241" s="105"/>
      <c r="FE241" s="105"/>
      <c r="FF241" s="105"/>
      <c r="FG241" s="105"/>
      <c r="FH241" s="105"/>
      <c r="FI241" s="105"/>
      <c r="FJ241" s="105">
        <v>0</v>
      </c>
      <c r="FK241" s="105">
        <v>0</v>
      </c>
      <c r="FL241" s="105">
        <v>0</v>
      </c>
      <c r="FM241" s="105">
        <v>0</v>
      </c>
      <c r="FN241" s="105">
        <v>0</v>
      </c>
      <c r="FO241" s="105">
        <v>0</v>
      </c>
      <c r="FP241" s="105">
        <v>0</v>
      </c>
      <c r="FQ241" s="105">
        <v>0</v>
      </c>
      <c r="FR241" s="105">
        <v>0</v>
      </c>
      <c r="FS241" s="105">
        <v>0</v>
      </c>
      <c r="FT241" s="105">
        <v>0</v>
      </c>
      <c r="FU241" s="105">
        <v>0</v>
      </c>
      <c r="FV241" s="105">
        <v>0</v>
      </c>
      <c r="FW241" s="105" t="e">
        <v>#N/A</v>
      </c>
      <c r="FX241" s="105">
        <v>0</v>
      </c>
      <c r="FY241" s="144" t="str">
        <f t="shared" si="239"/>
        <v/>
      </c>
      <c r="FZ241" s="144" t="str">
        <f t="shared" si="240"/>
        <v/>
      </c>
      <c r="GA241" s="140">
        <f t="shared" si="241"/>
        <v>430</v>
      </c>
      <c r="GB241" s="140">
        <v>4</v>
      </c>
      <c r="GC241" s="140">
        <v>0</v>
      </c>
      <c r="GD241" s="141">
        <f t="shared" si="242"/>
        <v>0</v>
      </c>
      <c r="GE241" s="141">
        <f t="shared" si="243"/>
        <v>0</v>
      </c>
      <c r="GF241" s="141">
        <f t="shared" si="244"/>
        <v>0</v>
      </c>
      <c r="GG241" s="141" t="e">
        <f t="shared" si="245"/>
        <v>#N/A</v>
      </c>
      <c r="GH241" s="142">
        <v>0</v>
      </c>
      <c r="GI241" s="142">
        <v>0</v>
      </c>
      <c r="GJ241" s="142">
        <v>0</v>
      </c>
      <c r="GK241" s="143">
        <v>0</v>
      </c>
      <c r="GL241" s="105">
        <v>0</v>
      </c>
      <c r="GM241" s="105">
        <v>0</v>
      </c>
      <c r="GN241" s="105">
        <v>0</v>
      </c>
      <c r="GO241" s="105" t="s">
        <v>956</v>
      </c>
      <c r="GP241" s="105" t="s">
        <v>956</v>
      </c>
      <c r="GQ241" s="105"/>
      <c r="GR241" s="105"/>
      <c r="GS241" s="105">
        <f t="shared" si="263"/>
        <v>0</v>
      </c>
      <c r="GT241" s="105">
        <f t="shared" si="247"/>
        <v>0</v>
      </c>
      <c r="GU241" s="105">
        <f t="shared" si="248"/>
        <v>0</v>
      </c>
      <c r="GV241" s="105">
        <f t="shared" si="246"/>
        <v>0</v>
      </c>
      <c r="GW241" s="139" t="str">
        <f t="shared" si="261"/>
        <v/>
      </c>
      <c r="GX241" s="139" t="str">
        <f t="shared" si="262"/>
        <v/>
      </c>
    </row>
    <row r="242" ht="15" spans="2:206">
      <c r="B242" s="138" t="s">
        <v>1207</v>
      </c>
      <c r="C242" s="105"/>
      <c r="D242" s="105"/>
      <c r="E242" s="105"/>
      <c r="F242" s="105"/>
      <c r="G242" s="105"/>
      <c r="H242" s="105"/>
      <c r="I242" s="105"/>
      <c r="J242" s="105"/>
      <c r="K242" s="105">
        <v>2733</v>
      </c>
      <c r="L242" s="105">
        <v>507</v>
      </c>
      <c r="M242" s="105"/>
      <c r="N242" s="105"/>
      <c r="O242" s="105"/>
      <c r="P242" s="105"/>
      <c r="Q242" s="105"/>
      <c r="R242" s="105">
        <v>1079</v>
      </c>
      <c r="S242" s="105">
        <v>728</v>
      </c>
      <c r="T242" s="105">
        <v>402</v>
      </c>
      <c r="U242" s="105">
        <v>20</v>
      </c>
      <c r="V242" s="105">
        <v>23</v>
      </c>
      <c r="W242" s="105">
        <v>17</v>
      </c>
      <c r="X242" s="105">
        <v>55</v>
      </c>
      <c r="Y242" s="105">
        <v>14</v>
      </c>
      <c r="Z242" s="105">
        <v>96</v>
      </c>
      <c r="AA242" s="105">
        <v>24</v>
      </c>
      <c r="AB242" s="105"/>
      <c r="AC242" s="105">
        <v>5</v>
      </c>
      <c r="AD242" s="105">
        <v>6</v>
      </c>
      <c r="AE242" s="105">
        <v>2</v>
      </c>
      <c r="AF242" s="105">
        <v>5</v>
      </c>
      <c r="AG242" s="105">
        <v>16</v>
      </c>
      <c r="AH242" s="105"/>
      <c r="AI242" s="105">
        <v>7</v>
      </c>
      <c r="AJ242" s="105"/>
      <c r="AK242" s="105"/>
      <c r="AL242" s="105"/>
      <c r="AM242" s="105">
        <v>6</v>
      </c>
      <c r="AN242" s="105">
        <v>22</v>
      </c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  <c r="BF242" s="105"/>
      <c r="BG242" s="105"/>
      <c r="BH242" s="105"/>
      <c r="BI242" s="105"/>
      <c r="BJ242" s="105"/>
      <c r="BK242" s="105">
        <v>0</v>
      </c>
      <c r="BL242" s="105">
        <v>0</v>
      </c>
      <c r="BM242" s="105">
        <v>0</v>
      </c>
      <c r="BN242" s="105">
        <v>0</v>
      </c>
      <c r="BO242" s="105">
        <v>0</v>
      </c>
      <c r="BP242" s="105">
        <v>0</v>
      </c>
      <c r="BQ242" s="105">
        <v>0</v>
      </c>
      <c r="BR242" s="105">
        <v>0</v>
      </c>
      <c r="BS242" s="105">
        <v>0</v>
      </c>
      <c r="BT242" s="105">
        <v>0</v>
      </c>
      <c r="BU242" s="105">
        <v>0</v>
      </c>
      <c r="BV242" s="105">
        <v>0</v>
      </c>
      <c r="BW242" s="105">
        <v>0</v>
      </c>
      <c r="BX242" s="105">
        <v>0</v>
      </c>
      <c r="BY242" s="105">
        <v>0</v>
      </c>
      <c r="BZ242" s="139" t="str">
        <f t="shared" si="232"/>
        <v/>
      </c>
      <c r="CA242" s="139" t="str">
        <f t="shared" si="233"/>
        <v/>
      </c>
      <c r="CB242" s="140">
        <f t="shared" si="234"/>
        <v>5797</v>
      </c>
      <c r="CC242" s="140">
        <f t="shared" si="251"/>
        <v>2434</v>
      </c>
      <c r="CD242" s="140">
        <f t="shared" si="252"/>
        <v>65</v>
      </c>
      <c r="CE242" s="141">
        <f t="shared" si="235"/>
        <v>28</v>
      </c>
      <c r="CF242" s="141">
        <f t="shared" si="236"/>
        <v>0</v>
      </c>
      <c r="CG242" s="141">
        <f t="shared" si="237"/>
        <v>0</v>
      </c>
      <c r="CH242" s="141">
        <f t="shared" si="238"/>
        <v>0</v>
      </c>
      <c r="CI242" s="142">
        <f t="shared" si="253"/>
        <v>23</v>
      </c>
      <c r="CJ242" s="142">
        <f t="shared" si="254"/>
        <v>0</v>
      </c>
      <c r="CK242" s="143">
        <f t="shared" si="255"/>
        <v>28</v>
      </c>
      <c r="CL242" s="105">
        <f t="shared" si="256"/>
        <v>0</v>
      </c>
      <c r="CM242" s="105">
        <f t="shared" si="257"/>
        <v>0</v>
      </c>
      <c r="CN242" s="105">
        <f t="shared" si="258"/>
        <v>0</v>
      </c>
      <c r="CO242" s="105" t="str">
        <f t="shared" si="259"/>
        <v/>
      </c>
      <c r="CP242" s="105" t="str">
        <f t="shared" si="260"/>
        <v/>
      </c>
      <c r="CQ242" s="105"/>
      <c r="CR242" s="105"/>
      <c r="CS242" s="105">
        <f t="shared" si="264"/>
        <v>0</v>
      </c>
      <c r="CT242" s="105">
        <f t="shared" si="227"/>
        <v>0</v>
      </c>
      <c r="CU242" s="105">
        <f t="shared" si="228"/>
        <v>0</v>
      </c>
      <c r="CV242" s="105">
        <f t="shared" si="229"/>
        <v>0</v>
      </c>
      <c r="CW242" s="139" t="str">
        <f t="shared" si="230"/>
        <v/>
      </c>
      <c r="CX242" s="139" t="str">
        <f t="shared" si="231"/>
        <v/>
      </c>
      <c r="CY242" s="131"/>
      <c r="CZ242" s="138" t="s">
        <v>1249</v>
      </c>
      <c r="DA242" s="138" t="s">
        <v>1249</v>
      </c>
      <c r="DB242" s="105"/>
      <c r="DC242" s="105"/>
      <c r="DD242" s="105"/>
      <c r="DE242" s="105"/>
      <c r="DF242" s="105"/>
      <c r="DG242" s="105"/>
      <c r="DH242" s="105"/>
      <c r="DI242" s="105"/>
      <c r="DJ242" s="105"/>
      <c r="DK242" s="105"/>
      <c r="DL242" s="105"/>
      <c r="DM242" s="105"/>
      <c r="DN242" s="105"/>
      <c r="DO242" s="105"/>
      <c r="DP242" s="105"/>
      <c r="DQ242" s="105">
        <v>71</v>
      </c>
      <c r="DR242" s="105"/>
      <c r="DS242" s="105"/>
      <c r="DT242" s="105">
        <v>29</v>
      </c>
      <c r="DU242" s="105">
        <v>7</v>
      </c>
      <c r="DV242" s="105"/>
      <c r="DW242" s="105"/>
      <c r="DX242" s="105"/>
      <c r="DY242" s="105"/>
      <c r="DZ242" s="105"/>
      <c r="EA242" s="105"/>
      <c r="EB242" s="105"/>
      <c r="EC242" s="105"/>
      <c r="ED242" s="105"/>
      <c r="EE242" s="105"/>
      <c r="EF242" s="105"/>
      <c r="EG242" s="105"/>
      <c r="EH242" s="105"/>
      <c r="EI242" s="105"/>
      <c r="EJ242" s="105"/>
      <c r="EK242" s="105"/>
      <c r="EL242" s="105"/>
      <c r="EM242" s="105"/>
      <c r="EN242" s="105"/>
      <c r="EO242" s="105"/>
      <c r="EP242" s="105"/>
      <c r="EQ242" s="105"/>
      <c r="ER242" s="105"/>
      <c r="ES242" s="105"/>
      <c r="ET242" s="105"/>
      <c r="EU242" s="105"/>
      <c r="EV242" s="105"/>
      <c r="EW242" s="105"/>
      <c r="EX242" s="105"/>
      <c r="EY242" s="105"/>
      <c r="EZ242" s="105"/>
      <c r="FA242" s="105"/>
      <c r="FB242" s="105"/>
      <c r="FC242" s="105"/>
      <c r="FD242" s="105"/>
      <c r="FE242" s="105"/>
      <c r="FF242" s="105"/>
      <c r="FG242" s="105"/>
      <c r="FH242" s="105"/>
      <c r="FI242" s="105"/>
      <c r="FJ242" s="105">
        <v>0</v>
      </c>
      <c r="FK242" s="105">
        <v>0</v>
      </c>
      <c r="FL242" s="105">
        <v>0</v>
      </c>
      <c r="FM242" s="105">
        <v>0</v>
      </c>
      <c r="FN242" s="105">
        <v>0</v>
      </c>
      <c r="FO242" s="105">
        <v>0</v>
      </c>
      <c r="FP242" s="105">
        <v>0</v>
      </c>
      <c r="FQ242" s="105">
        <v>0</v>
      </c>
      <c r="FR242" s="105">
        <v>0</v>
      </c>
      <c r="FS242" s="105">
        <v>0</v>
      </c>
      <c r="FT242" s="105">
        <v>0</v>
      </c>
      <c r="FU242" s="105">
        <v>0</v>
      </c>
      <c r="FV242" s="105">
        <v>0</v>
      </c>
      <c r="FW242" s="105" t="e">
        <v>#N/A</v>
      </c>
      <c r="FX242" s="105">
        <v>0</v>
      </c>
      <c r="FY242" s="144" t="str">
        <f t="shared" si="239"/>
        <v/>
      </c>
      <c r="FZ242" s="144" t="str">
        <f t="shared" si="240"/>
        <v/>
      </c>
      <c r="GA242" s="140">
        <f t="shared" si="241"/>
        <v>0</v>
      </c>
      <c r="GB242" s="140">
        <v>107</v>
      </c>
      <c r="GC242" s="140">
        <v>0</v>
      </c>
      <c r="GD242" s="141">
        <f t="shared" si="242"/>
        <v>0</v>
      </c>
      <c r="GE242" s="141">
        <f t="shared" si="243"/>
        <v>0</v>
      </c>
      <c r="GF242" s="141">
        <f t="shared" si="244"/>
        <v>0</v>
      </c>
      <c r="GG242" s="141" t="e">
        <f t="shared" si="245"/>
        <v>#N/A</v>
      </c>
      <c r="GH242" s="142">
        <v>0</v>
      </c>
      <c r="GI242" s="142">
        <v>0</v>
      </c>
      <c r="GJ242" s="142">
        <v>0</v>
      </c>
      <c r="GK242" s="143">
        <v>0</v>
      </c>
      <c r="GL242" s="105">
        <v>0</v>
      </c>
      <c r="GM242" s="105">
        <v>0</v>
      </c>
      <c r="GN242" s="105">
        <v>0</v>
      </c>
      <c r="GO242" s="105" t="s">
        <v>956</v>
      </c>
      <c r="GP242" s="105" t="s">
        <v>956</v>
      </c>
      <c r="GQ242" s="105"/>
      <c r="GR242" s="105"/>
      <c r="GS242" s="105">
        <f t="shared" si="263"/>
        <v>0</v>
      </c>
      <c r="GT242" s="105">
        <f t="shared" si="247"/>
        <v>0</v>
      </c>
      <c r="GU242" s="105">
        <f t="shared" si="248"/>
        <v>0</v>
      </c>
      <c r="GV242" s="105">
        <f t="shared" si="246"/>
        <v>0</v>
      </c>
      <c r="GW242" s="139" t="str">
        <f t="shared" si="261"/>
        <v/>
      </c>
      <c r="GX242" s="139" t="str">
        <f t="shared" si="262"/>
        <v/>
      </c>
    </row>
    <row r="243" ht="15" spans="2:206">
      <c r="B243" s="138" t="s">
        <v>1208</v>
      </c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>
        <v>2557</v>
      </c>
      <c r="O243" s="105"/>
      <c r="P243" s="105">
        <v>287</v>
      </c>
      <c r="Q243" s="105">
        <v>662</v>
      </c>
      <c r="R243" s="105">
        <v>565</v>
      </c>
      <c r="S243" s="105">
        <v>854</v>
      </c>
      <c r="T243" s="105">
        <v>1518</v>
      </c>
      <c r="U243" s="105">
        <v>1</v>
      </c>
      <c r="V243" s="105"/>
      <c r="W243" s="105">
        <v>1</v>
      </c>
      <c r="X243" s="105">
        <v>4</v>
      </c>
      <c r="Y243" s="105">
        <v>1</v>
      </c>
      <c r="Z243" s="105">
        <v>3</v>
      </c>
      <c r="AA243" s="105">
        <v>2</v>
      </c>
      <c r="AB243" s="105">
        <v>1</v>
      </c>
      <c r="AC243" s="105">
        <v>5</v>
      </c>
      <c r="AD243" s="105">
        <v>15</v>
      </c>
      <c r="AE243" s="105"/>
      <c r="AF243" s="105">
        <v>1</v>
      </c>
      <c r="AG243" s="105"/>
      <c r="AH243" s="105"/>
      <c r="AI243" s="105"/>
      <c r="AJ243" s="105"/>
      <c r="AK243" s="105"/>
      <c r="AL243" s="105"/>
      <c r="AM243" s="105"/>
      <c r="AN243" s="105">
        <v>15</v>
      </c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  <c r="BF243" s="105"/>
      <c r="BG243" s="105"/>
      <c r="BH243" s="105"/>
      <c r="BI243" s="105"/>
      <c r="BJ243" s="105"/>
      <c r="BK243" s="105">
        <v>0</v>
      </c>
      <c r="BL243" s="105">
        <v>0</v>
      </c>
      <c r="BM243" s="105">
        <v>0</v>
      </c>
      <c r="BN243" s="105">
        <v>0</v>
      </c>
      <c r="BO243" s="105">
        <v>0</v>
      </c>
      <c r="BP243" s="105">
        <v>0</v>
      </c>
      <c r="BQ243" s="105">
        <v>0</v>
      </c>
      <c r="BR243" s="105">
        <v>0</v>
      </c>
      <c r="BS243" s="105">
        <v>0</v>
      </c>
      <c r="BT243" s="105">
        <v>0</v>
      </c>
      <c r="BU243" s="105">
        <v>0</v>
      </c>
      <c r="BV243" s="105">
        <v>0</v>
      </c>
      <c r="BW243" s="105">
        <v>0</v>
      </c>
      <c r="BX243" s="105">
        <v>0</v>
      </c>
      <c r="BY243" s="105">
        <v>0</v>
      </c>
      <c r="BZ243" s="139" t="str">
        <f t="shared" si="232"/>
        <v/>
      </c>
      <c r="CA243" s="139" t="str">
        <f t="shared" si="233"/>
        <v/>
      </c>
      <c r="CB243" s="140">
        <f t="shared" si="234"/>
        <v>4089</v>
      </c>
      <c r="CC243" s="140">
        <f t="shared" si="251"/>
        <v>3896</v>
      </c>
      <c r="CD243" s="140">
        <f t="shared" si="252"/>
        <v>24</v>
      </c>
      <c r="CE243" s="141">
        <f t="shared" si="235"/>
        <v>15</v>
      </c>
      <c r="CF243" s="141">
        <f t="shared" si="236"/>
        <v>0</v>
      </c>
      <c r="CG243" s="141">
        <f t="shared" si="237"/>
        <v>0</v>
      </c>
      <c r="CH243" s="141">
        <f t="shared" si="238"/>
        <v>0</v>
      </c>
      <c r="CI243" s="142">
        <f t="shared" si="253"/>
        <v>0</v>
      </c>
      <c r="CJ243" s="142">
        <f t="shared" si="254"/>
        <v>0</v>
      </c>
      <c r="CK243" s="143">
        <f t="shared" si="255"/>
        <v>15</v>
      </c>
      <c r="CL243" s="105">
        <f t="shared" si="256"/>
        <v>0</v>
      </c>
      <c r="CM243" s="105">
        <f t="shared" si="257"/>
        <v>0</v>
      </c>
      <c r="CN243" s="105">
        <f t="shared" si="258"/>
        <v>0</v>
      </c>
      <c r="CO243" s="105" t="str">
        <f t="shared" si="259"/>
        <v/>
      </c>
      <c r="CP243" s="105" t="str">
        <f t="shared" si="260"/>
        <v/>
      </c>
      <c r="CQ243" s="105"/>
      <c r="CR243" s="105"/>
      <c r="CS243" s="105">
        <f t="shared" si="264"/>
        <v>0</v>
      </c>
      <c r="CT243" s="105">
        <f t="shared" si="227"/>
        <v>0</v>
      </c>
      <c r="CU243" s="105">
        <f t="shared" si="228"/>
        <v>0</v>
      </c>
      <c r="CV243" s="105">
        <f t="shared" si="229"/>
        <v>0</v>
      </c>
      <c r="CW243" s="139" t="str">
        <f t="shared" si="230"/>
        <v/>
      </c>
      <c r="CX243" s="139" t="str">
        <f t="shared" si="231"/>
        <v/>
      </c>
      <c r="CY243" s="131"/>
      <c r="CZ243" s="138" t="s">
        <v>1250</v>
      </c>
      <c r="DA243" s="138" t="s">
        <v>1250</v>
      </c>
      <c r="DB243" s="105"/>
      <c r="DC243" s="105"/>
      <c r="DD243" s="105"/>
      <c r="DE243" s="105">
        <v>500</v>
      </c>
      <c r="DF243" s="105"/>
      <c r="DG243" s="105">
        <v>3</v>
      </c>
      <c r="DH243" s="105"/>
      <c r="DI243" s="105"/>
      <c r="DJ243" s="105"/>
      <c r="DK243" s="105"/>
      <c r="DL243" s="105">
        <v>8</v>
      </c>
      <c r="DM243" s="105">
        <v>1</v>
      </c>
      <c r="DN243" s="105"/>
      <c r="DO243" s="105"/>
      <c r="DP243" s="105"/>
      <c r="DQ243" s="105"/>
      <c r="DR243" s="105"/>
      <c r="DS243" s="105"/>
      <c r="DT243" s="105"/>
      <c r="DU243" s="105"/>
      <c r="DV243" s="105"/>
      <c r="DW243" s="105"/>
      <c r="DX243" s="105"/>
      <c r="DY243" s="105"/>
      <c r="DZ243" s="105"/>
      <c r="EA243" s="105"/>
      <c r="EB243" s="105"/>
      <c r="EC243" s="105"/>
      <c r="ED243" s="105"/>
      <c r="EE243" s="105"/>
      <c r="EF243" s="105"/>
      <c r="EG243" s="105"/>
      <c r="EH243" s="105"/>
      <c r="EI243" s="105"/>
      <c r="EJ243" s="105"/>
      <c r="EK243" s="105"/>
      <c r="EL243" s="105"/>
      <c r="EM243" s="105"/>
      <c r="EN243" s="105"/>
      <c r="EO243" s="105"/>
      <c r="EP243" s="105"/>
      <c r="EQ243" s="105"/>
      <c r="ER243" s="105"/>
      <c r="ES243" s="105"/>
      <c r="ET243" s="105"/>
      <c r="EU243" s="105"/>
      <c r="EV243" s="105"/>
      <c r="EW243" s="105"/>
      <c r="EX243" s="105">
        <v>1293</v>
      </c>
      <c r="EY243" s="105"/>
      <c r="EZ243" s="105"/>
      <c r="FA243" s="105"/>
      <c r="FB243" s="105"/>
      <c r="FC243" s="105"/>
      <c r="FD243" s="105"/>
      <c r="FE243" s="105"/>
      <c r="FF243" s="105"/>
      <c r="FG243" s="105"/>
      <c r="FH243" s="105"/>
      <c r="FI243" s="105"/>
      <c r="FJ243" s="105"/>
      <c r="FK243" s="105">
        <v>0</v>
      </c>
      <c r="FL243" s="105"/>
      <c r="FM243" s="105"/>
      <c r="FN243" s="105"/>
      <c r="FO243" s="105"/>
      <c r="FP243" s="105"/>
      <c r="FQ243" s="105"/>
      <c r="FR243" s="105"/>
      <c r="FS243" s="105"/>
      <c r="FT243" s="105"/>
      <c r="FU243" s="105"/>
      <c r="FV243" s="105">
        <v>0</v>
      </c>
      <c r="FW243" s="105" t="e">
        <v>#N/A</v>
      </c>
      <c r="FX243" s="105">
        <v>0</v>
      </c>
      <c r="FY243" s="144" t="str">
        <f t="shared" si="239"/>
        <v/>
      </c>
      <c r="FZ243" s="144" t="str">
        <f t="shared" si="240"/>
        <v/>
      </c>
      <c r="GA243" s="140">
        <f t="shared" si="241"/>
        <v>512</v>
      </c>
      <c r="GB243" s="140">
        <v>0</v>
      </c>
      <c r="GC243" s="140">
        <v>0</v>
      </c>
      <c r="GD243" s="141">
        <f t="shared" si="242"/>
        <v>0</v>
      </c>
      <c r="GE243" s="141">
        <f t="shared" si="243"/>
        <v>1293</v>
      </c>
      <c r="GF243" s="141">
        <f t="shared" si="244"/>
        <v>0</v>
      </c>
      <c r="GG243" s="141" t="e">
        <f t="shared" si="245"/>
        <v>#N/A</v>
      </c>
      <c r="GH243" s="142">
        <v>0</v>
      </c>
      <c r="GI243" s="142">
        <v>0</v>
      </c>
      <c r="GJ243" s="142">
        <v>0</v>
      </c>
      <c r="GK243" s="143">
        <v>0</v>
      </c>
      <c r="GL243" s="105">
        <v>0</v>
      </c>
      <c r="GM243" s="105">
        <v>0</v>
      </c>
      <c r="GN243" s="105">
        <v>0</v>
      </c>
      <c r="GO243" s="105">
        <v>1293</v>
      </c>
      <c r="GP243" s="105" t="s">
        <v>956</v>
      </c>
      <c r="GQ243" s="105"/>
      <c r="GR243" s="105"/>
      <c r="GS243" s="105"/>
      <c r="GT243" s="105">
        <f t="shared" si="247"/>
        <v>0</v>
      </c>
      <c r="GU243" s="105">
        <f t="shared" si="248"/>
        <v>0</v>
      </c>
      <c r="GV243" s="105">
        <f t="shared" si="246"/>
        <v>0</v>
      </c>
      <c r="GW243" s="139" t="str">
        <f t="shared" si="261"/>
        <v/>
      </c>
      <c r="GX243" s="139" t="str">
        <f t="shared" si="262"/>
        <v/>
      </c>
    </row>
    <row r="244" ht="15" spans="2:206">
      <c r="B244" s="138" t="s">
        <v>1209</v>
      </c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>
        <v>1532</v>
      </c>
      <c r="O244" s="105">
        <v>1300</v>
      </c>
      <c r="P244" s="105">
        <v>229</v>
      </c>
      <c r="Q244" s="105">
        <v>384</v>
      </c>
      <c r="R244" s="105">
        <v>53</v>
      </c>
      <c r="S244" s="105">
        <v>278</v>
      </c>
      <c r="T244" s="105">
        <v>380</v>
      </c>
      <c r="U244" s="105"/>
      <c r="V244" s="105">
        <v>4</v>
      </c>
      <c r="W244" s="105">
        <v>18</v>
      </c>
      <c r="X244" s="105">
        <v>16</v>
      </c>
      <c r="Y244" s="105">
        <v>158</v>
      </c>
      <c r="Z244" s="105">
        <v>39</v>
      </c>
      <c r="AA244" s="105">
        <v>16</v>
      </c>
      <c r="AB244" s="105">
        <v>4</v>
      </c>
      <c r="AC244" s="105">
        <v>9</v>
      </c>
      <c r="AD244" s="105">
        <v>132</v>
      </c>
      <c r="AE244" s="105">
        <v>113</v>
      </c>
      <c r="AF244" s="105">
        <v>92</v>
      </c>
      <c r="AG244" s="105">
        <v>86</v>
      </c>
      <c r="AH244" s="105">
        <v>119</v>
      </c>
      <c r="AI244" s="105">
        <v>85</v>
      </c>
      <c r="AJ244" s="105">
        <v>149</v>
      </c>
      <c r="AK244" s="105">
        <v>247</v>
      </c>
      <c r="AL244" s="105">
        <v>149</v>
      </c>
      <c r="AM244" s="105">
        <v>4</v>
      </c>
      <c r="AN244" s="105"/>
      <c r="AO244" s="105">
        <v>71</v>
      </c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05"/>
      <c r="BG244" s="105"/>
      <c r="BH244" s="105"/>
      <c r="BI244" s="105"/>
      <c r="BJ244" s="105"/>
      <c r="BK244" s="105">
        <v>0</v>
      </c>
      <c r="BL244" s="105">
        <v>0</v>
      </c>
      <c r="BM244" s="105">
        <v>0</v>
      </c>
      <c r="BN244" s="105">
        <v>0</v>
      </c>
      <c r="BO244" s="105">
        <v>0</v>
      </c>
      <c r="BP244" s="105">
        <v>0</v>
      </c>
      <c r="BQ244" s="105">
        <v>0</v>
      </c>
      <c r="BR244" s="105">
        <v>0</v>
      </c>
      <c r="BS244" s="105">
        <v>0</v>
      </c>
      <c r="BT244" s="105">
        <v>0</v>
      </c>
      <c r="BU244" s="105">
        <v>0</v>
      </c>
      <c r="BV244" s="105">
        <v>0</v>
      </c>
      <c r="BW244" s="105">
        <v>0</v>
      </c>
      <c r="BX244" s="105">
        <v>0</v>
      </c>
      <c r="BY244" s="105">
        <v>0</v>
      </c>
      <c r="BZ244" s="139" t="str">
        <f t="shared" si="232"/>
        <v/>
      </c>
      <c r="CA244" s="139" t="str">
        <f t="shared" si="233"/>
        <v/>
      </c>
      <c r="CB244" s="140">
        <f t="shared" si="234"/>
        <v>1532</v>
      </c>
      <c r="CC244" s="140">
        <f t="shared" si="251"/>
        <v>2859</v>
      </c>
      <c r="CD244" s="140">
        <f t="shared" si="252"/>
        <v>1201</v>
      </c>
      <c r="CE244" s="141">
        <f t="shared" si="235"/>
        <v>75</v>
      </c>
      <c r="CF244" s="141">
        <f t="shared" si="236"/>
        <v>0</v>
      </c>
      <c r="CG244" s="141">
        <f t="shared" si="237"/>
        <v>0</v>
      </c>
      <c r="CH244" s="141">
        <f t="shared" si="238"/>
        <v>0</v>
      </c>
      <c r="CI244" s="142">
        <f t="shared" si="253"/>
        <v>290</v>
      </c>
      <c r="CJ244" s="142">
        <f t="shared" si="254"/>
        <v>545</v>
      </c>
      <c r="CK244" s="143">
        <f t="shared" si="255"/>
        <v>75</v>
      </c>
      <c r="CL244" s="105">
        <f t="shared" si="256"/>
        <v>0</v>
      </c>
      <c r="CM244" s="105">
        <f t="shared" si="257"/>
        <v>0</v>
      </c>
      <c r="CN244" s="105">
        <f t="shared" si="258"/>
        <v>0</v>
      </c>
      <c r="CO244" s="105" t="str">
        <f t="shared" si="259"/>
        <v/>
      </c>
      <c r="CP244" s="105" t="str">
        <f t="shared" si="260"/>
        <v/>
      </c>
      <c r="CQ244" s="105"/>
      <c r="CR244" s="105"/>
      <c r="CS244" s="105">
        <f t="shared" si="264"/>
        <v>0</v>
      </c>
      <c r="CT244" s="105">
        <f t="shared" si="227"/>
        <v>0</v>
      </c>
      <c r="CU244" s="105">
        <f t="shared" si="228"/>
        <v>0</v>
      </c>
      <c r="CV244" s="105">
        <f t="shared" si="229"/>
        <v>0</v>
      </c>
      <c r="CW244" s="139" t="str">
        <f t="shared" si="230"/>
        <v/>
      </c>
      <c r="CX244" s="139" t="str">
        <f t="shared" si="231"/>
        <v/>
      </c>
      <c r="CY244" s="131"/>
      <c r="CZ244" s="138" t="s">
        <v>1251</v>
      </c>
      <c r="DA244" s="138" t="s">
        <v>1251</v>
      </c>
      <c r="DB244" s="105"/>
      <c r="DC244" s="105"/>
      <c r="DD244" s="105"/>
      <c r="DE244" s="105"/>
      <c r="DF244" s="105"/>
      <c r="DG244" s="105"/>
      <c r="DH244" s="105"/>
      <c r="DI244" s="105">
        <v>306</v>
      </c>
      <c r="DJ244" s="105"/>
      <c r="DK244" s="105"/>
      <c r="DL244" s="105"/>
      <c r="DM244" s="105"/>
      <c r="DN244" s="105"/>
      <c r="DO244" s="105"/>
      <c r="DP244" s="105"/>
      <c r="DQ244" s="105"/>
      <c r="DR244" s="105"/>
      <c r="DS244" s="105"/>
      <c r="DT244" s="105"/>
      <c r="DU244" s="105"/>
      <c r="DV244" s="105"/>
      <c r="DW244" s="105"/>
      <c r="DX244" s="105"/>
      <c r="DY244" s="105"/>
      <c r="DZ244" s="105"/>
      <c r="EA244" s="105"/>
      <c r="EB244" s="105"/>
      <c r="EC244" s="105"/>
      <c r="ED244" s="105"/>
      <c r="EE244" s="105"/>
      <c r="EF244" s="105"/>
      <c r="EG244" s="105"/>
      <c r="EH244" s="105"/>
      <c r="EI244" s="105"/>
      <c r="EJ244" s="105"/>
      <c r="EK244" s="105"/>
      <c r="EL244" s="105"/>
      <c r="EM244" s="105"/>
      <c r="EN244" s="105"/>
      <c r="EO244" s="105"/>
      <c r="EP244" s="105"/>
      <c r="EQ244" s="105"/>
      <c r="ER244" s="105"/>
      <c r="ES244" s="105"/>
      <c r="ET244" s="105"/>
      <c r="EU244" s="105"/>
      <c r="EV244" s="105"/>
      <c r="EW244" s="105"/>
      <c r="EX244" s="105"/>
      <c r="EY244" s="105"/>
      <c r="EZ244" s="105"/>
      <c r="FA244" s="105"/>
      <c r="FB244" s="105"/>
      <c r="FC244" s="105"/>
      <c r="FD244" s="105"/>
      <c r="FE244" s="105"/>
      <c r="FF244" s="105"/>
      <c r="FG244" s="105"/>
      <c r="FH244" s="105"/>
      <c r="FI244" s="105"/>
      <c r="FJ244" s="105"/>
      <c r="FK244" s="105">
        <v>0</v>
      </c>
      <c r="FL244" s="105"/>
      <c r="FM244" s="105"/>
      <c r="FN244" s="105"/>
      <c r="FO244" s="105"/>
      <c r="FP244" s="105"/>
      <c r="FQ244" s="105"/>
      <c r="FR244" s="105"/>
      <c r="FS244" s="105"/>
      <c r="FT244" s="105"/>
      <c r="FU244" s="105"/>
      <c r="FV244" s="105">
        <v>0</v>
      </c>
      <c r="FW244" s="105" t="e">
        <v>#N/A</v>
      </c>
      <c r="FX244" s="105">
        <v>0</v>
      </c>
      <c r="FY244" s="144" t="str">
        <f t="shared" si="239"/>
        <v/>
      </c>
      <c r="FZ244" s="144" t="str">
        <f t="shared" si="240"/>
        <v/>
      </c>
      <c r="GA244" s="140">
        <f t="shared" si="241"/>
        <v>306</v>
      </c>
      <c r="GB244" s="140">
        <v>0</v>
      </c>
      <c r="GC244" s="140">
        <v>0</v>
      </c>
      <c r="GD244" s="141">
        <f t="shared" si="242"/>
        <v>0</v>
      </c>
      <c r="GE244" s="141">
        <f t="shared" si="243"/>
        <v>0</v>
      </c>
      <c r="GF244" s="141">
        <f t="shared" si="244"/>
        <v>0</v>
      </c>
      <c r="GG244" s="141" t="e">
        <f t="shared" si="245"/>
        <v>#N/A</v>
      </c>
      <c r="GH244" s="142">
        <v>0</v>
      </c>
      <c r="GI244" s="142">
        <v>0</v>
      </c>
      <c r="GJ244" s="142">
        <v>0</v>
      </c>
      <c r="GK244" s="143">
        <v>0</v>
      </c>
      <c r="GL244" s="105">
        <v>0</v>
      </c>
      <c r="GM244" s="105">
        <v>0</v>
      </c>
      <c r="GN244" s="105">
        <v>0</v>
      </c>
      <c r="GO244" s="105" t="s">
        <v>956</v>
      </c>
      <c r="GP244" s="105" t="s">
        <v>956</v>
      </c>
      <c r="GQ244" s="105"/>
      <c r="GR244" s="105"/>
      <c r="GS244" s="105"/>
      <c r="GT244" s="105">
        <f t="shared" si="247"/>
        <v>0</v>
      </c>
      <c r="GU244" s="105">
        <f t="shared" si="248"/>
        <v>0</v>
      </c>
      <c r="GV244" s="105">
        <f t="shared" si="246"/>
        <v>0</v>
      </c>
      <c r="GW244" s="139" t="str">
        <f t="shared" si="261"/>
        <v/>
      </c>
      <c r="GX244" s="139" t="str">
        <f t="shared" si="262"/>
        <v/>
      </c>
    </row>
    <row r="245" ht="15" spans="2:206">
      <c r="B245" s="138" t="s">
        <v>1210</v>
      </c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>
        <v>325</v>
      </c>
      <c r="S245" s="105">
        <v>251</v>
      </c>
      <c r="T245" s="105">
        <v>3156</v>
      </c>
      <c r="U245" s="105">
        <v>215</v>
      </c>
      <c r="V245" s="105">
        <v>58</v>
      </c>
      <c r="W245" s="105">
        <v>91</v>
      </c>
      <c r="X245" s="105">
        <v>85</v>
      </c>
      <c r="Y245" s="105">
        <v>401</v>
      </c>
      <c r="Z245" s="105">
        <v>93</v>
      </c>
      <c r="AA245" s="105"/>
      <c r="AB245" s="105"/>
      <c r="AC245" s="105">
        <v>172</v>
      </c>
      <c r="AD245" s="105">
        <v>285</v>
      </c>
      <c r="AE245" s="105">
        <v>82</v>
      </c>
      <c r="AF245" s="105">
        <v>42</v>
      </c>
      <c r="AG245" s="105">
        <v>87</v>
      </c>
      <c r="AH245" s="105">
        <v>14</v>
      </c>
      <c r="AI245" s="105">
        <v>11</v>
      </c>
      <c r="AJ245" s="105">
        <v>30</v>
      </c>
      <c r="AK245" s="105">
        <v>50</v>
      </c>
      <c r="AL245" s="105">
        <v>16</v>
      </c>
      <c r="AM245" s="105">
        <v>4</v>
      </c>
      <c r="AN245" s="105">
        <v>1</v>
      </c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  <c r="BF245" s="105"/>
      <c r="BG245" s="105"/>
      <c r="BH245" s="105"/>
      <c r="BI245" s="105"/>
      <c r="BJ245" s="105"/>
      <c r="BK245" s="105">
        <v>0</v>
      </c>
      <c r="BL245" s="105">
        <v>0</v>
      </c>
      <c r="BM245" s="105">
        <v>0</v>
      </c>
      <c r="BN245" s="105">
        <v>0</v>
      </c>
      <c r="BO245" s="105">
        <v>0</v>
      </c>
      <c r="BP245" s="105">
        <v>0</v>
      </c>
      <c r="BQ245" s="105">
        <v>0</v>
      </c>
      <c r="BR245" s="105">
        <v>0</v>
      </c>
      <c r="BS245" s="105">
        <v>0</v>
      </c>
      <c r="BT245" s="105">
        <v>0</v>
      </c>
      <c r="BU245" s="105">
        <v>0</v>
      </c>
      <c r="BV245" s="105">
        <v>0</v>
      </c>
      <c r="BW245" s="105">
        <v>0</v>
      </c>
      <c r="BX245" s="105">
        <v>0</v>
      </c>
      <c r="BY245" s="105">
        <v>0</v>
      </c>
      <c r="BZ245" s="139" t="str">
        <f t="shared" si="232"/>
        <v/>
      </c>
      <c r="CA245" s="139" t="str">
        <f t="shared" si="233"/>
        <v/>
      </c>
      <c r="CB245" s="140">
        <f t="shared" si="234"/>
        <v>1814</v>
      </c>
      <c r="CC245" s="140">
        <f t="shared" si="251"/>
        <v>4675</v>
      </c>
      <c r="CD245" s="140">
        <f t="shared" si="252"/>
        <v>789</v>
      </c>
      <c r="CE245" s="141">
        <f t="shared" si="235"/>
        <v>5</v>
      </c>
      <c r="CF245" s="141">
        <f t="shared" si="236"/>
        <v>0</v>
      </c>
      <c r="CG245" s="141">
        <f t="shared" si="237"/>
        <v>0</v>
      </c>
      <c r="CH245" s="141">
        <f t="shared" si="238"/>
        <v>0</v>
      </c>
      <c r="CI245" s="142">
        <f t="shared" si="253"/>
        <v>112</v>
      </c>
      <c r="CJ245" s="142">
        <f t="shared" si="254"/>
        <v>96</v>
      </c>
      <c r="CK245" s="143">
        <f t="shared" si="255"/>
        <v>5</v>
      </c>
      <c r="CL245" s="105">
        <f t="shared" si="256"/>
        <v>0</v>
      </c>
      <c r="CM245" s="105">
        <f t="shared" si="257"/>
        <v>0</v>
      </c>
      <c r="CN245" s="105">
        <f t="shared" si="258"/>
        <v>0</v>
      </c>
      <c r="CO245" s="105" t="str">
        <f t="shared" si="259"/>
        <v/>
      </c>
      <c r="CP245" s="105" t="str">
        <f t="shared" si="260"/>
        <v/>
      </c>
      <c r="CQ245" s="105"/>
      <c r="CR245" s="105"/>
      <c r="CS245" s="105">
        <f t="shared" si="264"/>
        <v>0</v>
      </c>
      <c r="CT245" s="105">
        <f t="shared" si="227"/>
        <v>0</v>
      </c>
      <c r="CU245" s="105">
        <f t="shared" si="228"/>
        <v>0</v>
      </c>
      <c r="CV245" s="105">
        <f t="shared" si="229"/>
        <v>0</v>
      </c>
      <c r="CW245" s="139" t="str">
        <f t="shared" si="230"/>
        <v/>
      </c>
      <c r="CX245" s="139" t="str">
        <f t="shared" si="231"/>
        <v/>
      </c>
      <c r="CY245" s="131"/>
      <c r="CZ245" s="138" t="s">
        <v>1252</v>
      </c>
      <c r="DA245" s="138" t="s">
        <v>1252</v>
      </c>
      <c r="DB245" s="105"/>
      <c r="DC245" s="105"/>
      <c r="DD245" s="105">
        <v>928</v>
      </c>
      <c r="DE245" s="105">
        <v>465</v>
      </c>
      <c r="DF245" s="105">
        <v>547</v>
      </c>
      <c r="DG245" s="105">
        <v>3</v>
      </c>
      <c r="DH245" s="105"/>
      <c r="DI245" s="105"/>
      <c r="DJ245" s="105">
        <v>230</v>
      </c>
      <c r="DK245" s="105">
        <v>305</v>
      </c>
      <c r="DL245" s="105">
        <v>1126</v>
      </c>
      <c r="DM245" s="105">
        <v>304</v>
      </c>
      <c r="DN245" s="105"/>
      <c r="DO245" s="105"/>
      <c r="DP245" s="105"/>
      <c r="DQ245" s="105"/>
      <c r="DR245" s="105"/>
      <c r="DS245" s="105"/>
      <c r="DT245" s="105"/>
      <c r="DU245" s="105"/>
      <c r="DV245" s="105"/>
      <c r="DW245" s="105"/>
      <c r="DX245" s="105"/>
      <c r="DY245" s="105"/>
      <c r="DZ245" s="105"/>
      <c r="EA245" s="105"/>
      <c r="EB245" s="105"/>
      <c r="EC245" s="105"/>
      <c r="ED245" s="105"/>
      <c r="EE245" s="105"/>
      <c r="EF245" s="105"/>
      <c r="EG245" s="105"/>
      <c r="EH245" s="105"/>
      <c r="EI245" s="105"/>
      <c r="EJ245" s="105"/>
      <c r="EK245" s="105"/>
      <c r="EL245" s="105"/>
      <c r="EM245" s="105"/>
      <c r="EN245" s="105"/>
      <c r="EO245" s="105"/>
      <c r="EP245" s="105"/>
      <c r="EQ245" s="105"/>
      <c r="ER245" s="105"/>
      <c r="ES245" s="105"/>
      <c r="ET245" s="105"/>
      <c r="EU245" s="105"/>
      <c r="EV245" s="105"/>
      <c r="EW245" s="105"/>
      <c r="EX245" s="105"/>
      <c r="EY245" s="105"/>
      <c r="EZ245" s="105"/>
      <c r="FA245" s="105"/>
      <c r="FB245" s="105"/>
      <c r="FC245" s="105"/>
      <c r="FD245" s="105"/>
      <c r="FE245" s="105"/>
      <c r="FF245" s="105"/>
      <c r="FG245" s="105"/>
      <c r="FH245" s="105"/>
      <c r="FI245" s="105"/>
      <c r="FJ245" s="105"/>
      <c r="FK245" s="105">
        <v>0</v>
      </c>
      <c r="FL245" s="105"/>
      <c r="FM245" s="105"/>
      <c r="FN245" s="105"/>
      <c r="FO245" s="105"/>
      <c r="FP245" s="105"/>
      <c r="FQ245" s="105"/>
      <c r="FR245" s="105"/>
      <c r="FS245" s="105"/>
      <c r="FT245" s="105"/>
      <c r="FU245" s="105"/>
      <c r="FV245" s="105">
        <v>0</v>
      </c>
      <c r="FW245" s="105" t="e">
        <v>#N/A</v>
      </c>
      <c r="FX245" s="105">
        <v>0</v>
      </c>
      <c r="FY245" s="144" t="str">
        <f t="shared" si="239"/>
        <v/>
      </c>
      <c r="FZ245" s="144" t="str">
        <f t="shared" si="240"/>
        <v/>
      </c>
      <c r="GA245" s="140">
        <f t="shared" si="241"/>
        <v>3908</v>
      </c>
      <c r="GB245" s="140">
        <v>0</v>
      </c>
      <c r="GC245" s="140">
        <v>0</v>
      </c>
      <c r="GD245" s="141">
        <f t="shared" si="242"/>
        <v>0</v>
      </c>
      <c r="GE245" s="141">
        <f t="shared" si="243"/>
        <v>0</v>
      </c>
      <c r="GF245" s="141">
        <f t="shared" si="244"/>
        <v>0</v>
      </c>
      <c r="GG245" s="141" t="e">
        <f t="shared" si="245"/>
        <v>#N/A</v>
      </c>
      <c r="GH245" s="142">
        <v>0</v>
      </c>
      <c r="GI245" s="142">
        <v>0</v>
      </c>
      <c r="GJ245" s="142">
        <v>0</v>
      </c>
      <c r="GK245" s="143">
        <v>0</v>
      </c>
      <c r="GL245" s="105">
        <v>0</v>
      </c>
      <c r="GM245" s="105">
        <v>0</v>
      </c>
      <c r="GN245" s="105">
        <v>0</v>
      </c>
      <c r="GO245" s="105" t="s">
        <v>956</v>
      </c>
      <c r="GP245" s="105" t="s">
        <v>956</v>
      </c>
      <c r="GQ245" s="105"/>
      <c r="GR245" s="105"/>
      <c r="GS245" s="105"/>
      <c r="GT245" s="105">
        <f t="shared" si="247"/>
        <v>0</v>
      </c>
      <c r="GU245" s="105">
        <f t="shared" si="248"/>
        <v>0</v>
      </c>
      <c r="GV245" s="105">
        <f t="shared" si="246"/>
        <v>0</v>
      </c>
      <c r="GW245" s="139" t="str">
        <f t="shared" si="261"/>
        <v/>
      </c>
      <c r="GX245" s="139" t="str">
        <f t="shared" si="262"/>
        <v/>
      </c>
    </row>
    <row r="246" ht="15" spans="2:206">
      <c r="B246" s="138" t="s">
        <v>1211</v>
      </c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>
        <v>1814</v>
      </c>
      <c r="O246" s="105">
        <v>2</v>
      </c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  <c r="BF246" s="105"/>
      <c r="BG246" s="105"/>
      <c r="BH246" s="105"/>
      <c r="BI246" s="105"/>
      <c r="BJ246" s="105"/>
      <c r="BK246" s="105">
        <v>0</v>
      </c>
      <c r="BL246" s="105">
        <v>0</v>
      </c>
      <c r="BM246" s="105">
        <v>0</v>
      </c>
      <c r="BN246" s="105"/>
      <c r="BO246" s="105"/>
      <c r="BP246" s="105">
        <v>0</v>
      </c>
      <c r="BQ246" s="105">
        <v>0</v>
      </c>
      <c r="BR246" s="105"/>
      <c r="BS246" s="105">
        <v>0</v>
      </c>
      <c r="BT246" s="105">
        <v>0</v>
      </c>
      <c r="BU246" s="105">
        <v>0</v>
      </c>
      <c r="BV246" s="105">
        <v>0</v>
      </c>
      <c r="BW246" s="105">
        <v>0</v>
      </c>
      <c r="BX246" s="105" t="e">
        <v>#N/A</v>
      </c>
      <c r="BY246" s="105"/>
      <c r="BZ246" s="139" t="str">
        <f t="shared" si="232"/>
        <v/>
      </c>
      <c r="CA246" s="139" t="str">
        <f t="shared" si="233"/>
        <v/>
      </c>
      <c r="CB246" s="140">
        <f t="shared" si="234"/>
        <v>38140</v>
      </c>
      <c r="CC246" s="140">
        <f t="shared" si="251"/>
        <v>2</v>
      </c>
      <c r="CD246" s="140">
        <f t="shared" si="252"/>
        <v>0</v>
      </c>
      <c r="CE246" s="141">
        <f t="shared" si="235"/>
        <v>0</v>
      </c>
      <c r="CF246" s="141">
        <f t="shared" si="236"/>
        <v>0</v>
      </c>
      <c r="CG246" s="141">
        <f t="shared" si="237"/>
        <v>0</v>
      </c>
      <c r="CH246" s="141" t="e">
        <f t="shared" si="238"/>
        <v>#N/A</v>
      </c>
      <c r="CI246" s="142">
        <f t="shared" si="253"/>
        <v>0</v>
      </c>
      <c r="CJ246" s="142">
        <f t="shared" si="254"/>
        <v>0</v>
      </c>
      <c r="CK246" s="143">
        <f t="shared" si="255"/>
        <v>0</v>
      </c>
      <c r="CL246" s="105">
        <f t="shared" si="256"/>
        <v>0</v>
      </c>
      <c r="CM246" s="105">
        <f t="shared" si="257"/>
        <v>0</v>
      </c>
      <c r="CN246" s="105">
        <f t="shared" si="258"/>
        <v>0</v>
      </c>
      <c r="CO246" s="105" t="str">
        <f t="shared" si="259"/>
        <v/>
      </c>
      <c r="CP246" s="105" t="str">
        <f t="shared" si="260"/>
        <v/>
      </c>
      <c r="CQ246" s="105"/>
      <c r="CR246" s="105"/>
      <c r="CS246" s="105">
        <f t="shared" si="264"/>
        <v>0</v>
      </c>
      <c r="CT246" s="105">
        <f t="shared" si="227"/>
        <v>0</v>
      </c>
      <c r="CU246" s="105">
        <f t="shared" si="228"/>
        <v>0</v>
      </c>
      <c r="CV246" s="105">
        <f t="shared" si="229"/>
        <v>0</v>
      </c>
      <c r="CW246" s="139" t="str">
        <f t="shared" si="230"/>
        <v/>
      </c>
      <c r="CX246" s="139" t="str">
        <f t="shared" si="231"/>
        <v/>
      </c>
      <c r="CY246" s="131"/>
      <c r="CZ246" s="138" t="s">
        <v>1253</v>
      </c>
      <c r="DA246" s="138" t="s">
        <v>1253</v>
      </c>
      <c r="DB246" s="105">
        <v>1</v>
      </c>
      <c r="DC246" s="105"/>
      <c r="DD246" s="105"/>
      <c r="DE246" s="105"/>
      <c r="DF246" s="105"/>
      <c r="DG246" s="105"/>
      <c r="DH246" s="105"/>
      <c r="DI246" s="105"/>
      <c r="DJ246" s="105"/>
      <c r="DK246" s="105"/>
      <c r="DL246" s="105"/>
      <c r="DM246" s="105"/>
      <c r="DN246" s="105"/>
      <c r="DO246" s="105"/>
      <c r="DP246" s="105"/>
      <c r="DQ246" s="105"/>
      <c r="DR246" s="105"/>
      <c r="DS246" s="105"/>
      <c r="DT246" s="105"/>
      <c r="DU246" s="105"/>
      <c r="DV246" s="105"/>
      <c r="DW246" s="105"/>
      <c r="DX246" s="105"/>
      <c r="DY246" s="105"/>
      <c r="DZ246" s="105"/>
      <c r="EA246" s="105"/>
      <c r="EB246" s="105"/>
      <c r="EC246" s="105"/>
      <c r="ED246" s="105"/>
      <c r="EE246" s="105"/>
      <c r="EF246" s="105"/>
      <c r="EG246" s="105"/>
      <c r="EH246" s="105"/>
      <c r="EI246" s="105"/>
      <c r="EJ246" s="105"/>
      <c r="EK246" s="105"/>
      <c r="EL246" s="105"/>
      <c r="EM246" s="105"/>
      <c r="EN246" s="105"/>
      <c r="EO246" s="105"/>
      <c r="EP246" s="105"/>
      <c r="EQ246" s="105"/>
      <c r="ER246" s="105"/>
      <c r="ES246" s="105"/>
      <c r="ET246" s="105"/>
      <c r="EU246" s="105"/>
      <c r="EV246" s="105"/>
      <c r="EW246" s="105"/>
      <c r="EX246" s="105"/>
      <c r="EY246" s="105"/>
      <c r="EZ246" s="105"/>
      <c r="FA246" s="105"/>
      <c r="FB246" s="105"/>
      <c r="FC246" s="105"/>
      <c r="FD246" s="105"/>
      <c r="FE246" s="105"/>
      <c r="FF246" s="105"/>
      <c r="FG246" s="105"/>
      <c r="FH246" s="105"/>
      <c r="FI246" s="105"/>
      <c r="FJ246" s="105"/>
      <c r="FK246" s="105">
        <v>0</v>
      </c>
      <c r="FL246" s="105"/>
      <c r="FM246" s="105"/>
      <c r="FN246" s="105"/>
      <c r="FO246" s="105"/>
      <c r="FP246" s="105"/>
      <c r="FQ246" s="105"/>
      <c r="FR246" s="105"/>
      <c r="FS246" s="105"/>
      <c r="FT246" s="105"/>
      <c r="FU246" s="105"/>
      <c r="FV246" s="105">
        <v>0</v>
      </c>
      <c r="FW246" s="105" t="e">
        <v>#N/A</v>
      </c>
      <c r="FX246" s="105">
        <v>0</v>
      </c>
      <c r="FY246" s="144" t="str">
        <f t="shared" si="239"/>
        <v/>
      </c>
      <c r="FZ246" s="144" t="str">
        <f t="shared" si="240"/>
        <v/>
      </c>
      <c r="GA246" s="140">
        <f t="shared" si="241"/>
        <v>1</v>
      </c>
      <c r="GB246" s="140">
        <v>0</v>
      </c>
      <c r="GC246" s="140">
        <v>0</v>
      </c>
      <c r="GD246" s="141">
        <f t="shared" si="242"/>
        <v>0</v>
      </c>
      <c r="GE246" s="141">
        <f t="shared" si="243"/>
        <v>0</v>
      </c>
      <c r="GF246" s="141">
        <f t="shared" si="244"/>
        <v>0</v>
      </c>
      <c r="GG246" s="141" t="e">
        <f t="shared" si="245"/>
        <v>#N/A</v>
      </c>
      <c r="GH246" s="142">
        <v>0</v>
      </c>
      <c r="GI246" s="142">
        <v>0</v>
      </c>
      <c r="GJ246" s="142">
        <v>0</v>
      </c>
      <c r="GK246" s="143">
        <v>0</v>
      </c>
      <c r="GL246" s="105">
        <v>0</v>
      </c>
      <c r="GM246" s="105">
        <v>0</v>
      </c>
      <c r="GN246" s="105">
        <v>0</v>
      </c>
      <c r="GO246" s="105" t="s">
        <v>956</v>
      </c>
      <c r="GP246" s="105" t="s">
        <v>956</v>
      </c>
      <c r="GQ246" s="105"/>
      <c r="GR246" s="105"/>
      <c r="GS246" s="105"/>
      <c r="GT246" s="105">
        <f t="shared" si="247"/>
        <v>0</v>
      </c>
      <c r="GU246" s="105">
        <f t="shared" si="248"/>
        <v>0</v>
      </c>
      <c r="GV246" s="105">
        <f t="shared" si="246"/>
        <v>0</v>
      </c>
      <c r="GW246" s="139" t="str">
        <f t="shared" si="261"/>
        <v/>
      </c>
      <c r="GX246" s="139" t="str">
        <f t="shared" si="262"/>
        <v/>
      </c>
    </row>
    <row r="247" ht="15" spans="2:206">
      <c r="B247" s="138" t="s">
        <v>1212</v>
      </c>
      <c r="C247" s="105">
        <v>1897</v>
      </c>
      <c r="D247" s="105">
        <v>1594</v>
      </c>
      <c r="E247" s="105">
        <v>2280</v>
      </c>
      <c r="F247" s="105">
        <v>3000</v>
      </c>
      <c r="G247" s="105">
        <v>4534</v>
      </c>
      <c r="H247" s="105">
        <v>3638</v>
      </c>
      <c r="I247" s="105">
        <v>2500</v>
      </c>
      <c r="J247" s="105">
        <v>1128</v>
      </c>
      <c r="K247" s="105">
        <v>2834</v>
      </c>
      <c r="L247" s="105">
        <v>4704</v>
      </c>
      <c r="M247" s="105">
        <v>3372</v>
      </c>
      <c r="N247" s="105">
        <v>4845</v>
      </c>
      <c r="O247" s="105">
        <v>2765</v>
      </c>
      <c r="P247" s="105">
        <v>2226</v>
      </c>
      <c r="Q247" s="105">
        <v>2295</v>
      </c>
      <c r="R247" s="105">
        <v>510</v>
      </c>
      <c r="S247" s="105">
        <v>500</v>
      </c>
      <c r="T247" s="105"/>
      <c r="U247" s="105"/>
      <c r="V247" s="105">
        <v>400</v>
      </c>
      <c r="W247" s="105">
        <v>290</v>
      </c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  <c r="BF247" s="105"/>
      <c r="BG247" s="105"/>
      <c r="BH247" s="105"/>
      <c r="BI247" s="105"/>
      <c r="BJ247" s="105"/>
      <c r="BK247" s="105">
        <v>0</v>
      </c>
      <c r="BL247" s="105">
        <v>0</v>
      </c>
      <c r="BM247" s="105">
        <v>0</v>
      </c>
      <c r="BN247" s="105">
        <v>0</v>
      </c>
      <c r="BO247" s="105">
        <v>0</v>
      </c>
      <c r="BP247" s="105">
        <v>0</v>
      </c>
      <c r="BQ247" s="105">
        <v>0</v>
      </c>
      <c r="BR247" s="105">
        <v>0</v>
      </c>
      <c r="BS247" s="105">
        <v>0</v>
      </c>
      <c r="BT247" s="105">
        <v>0</v>
      </c>
      <c r="BU247" s="105">
        <v>0</v>
      </c>
      <c r="BV247" s="105">
        <v>0</v>
      </c>
      <c r="BW247" s="105">
        <v>0</v>
      </c>
      <c r="BX247" s="105" t="e">
        <v>#N/A</v>
      </c>
      <c r="BY247" s="105"/>
      <c r="BZ247" s="139" t="str">
        <f t="shared" si="232"/>
        <v/>
      </c>
      <c r="CA247" s="139" t="str">
        <f t="shared" si="233"/>
        <v/>
      </c>
      <c r="CB247" s="140">
        <f t="shared" si="234"/>
        <v>40238</v>
      </c>
      <c r="CC247" s="140">
        <f t="shared" si="251"/>
        <v>8986</v>
      </c>
      <c r="CD247" s="140">
        <f t="shared" si="252"/>
        <v>0</v>
      </c>
      <c r="CE247" s="141">
        <f t="shared" si="235"/>
        <v>0</v>
      </c>
      <c r="CF247" s="141">
        <f t="shared" si="236"/>
        <v>0</v>
      </c>
      <c r="CG247" s="141">
        <f t="shared" si="237"/>
        <v>0</v>
      </c>
      <c r="CH247" s="141" t="e">
        <f t="shared" si="238"/>
        <v>#N/A</v>
      </c>
      <c r="CI247" s="142">
        <f t="shared" si="253"/>
        <v>0</v>
      </c>
      <c r="CJ247" s="142">
        <f t="shared" si="254"/>
        <v>0</v>
      </c>
      <c r="CK247" s="143">
        <f t="shared" si="255"/>
        <v>0</v>
      </c>
      <c r="CL247" s="105">
        <f t="shared" si="256"/>
        <v>0</v>
      </c>
      <c r="CM247" s="105">
        <f t="shared" si="257"/>
        <v>0</v>
      </c>
      <c r="CN247" s="105">
        <f t="shared" si="258"/>
        <v>0</v>
      </c>
      <c r="CO247" s="105" t="str">
        <f t="shared" si="259"/>
        <v/>
      </c>
      <c r="CP247" s="105" t="str">
        <f t="shared" si="260"/>
        <v/>
      </c>
      <c r="CQ247" s="105"/>
      <c r="CR247" s="105"/>
      <c r="CS247" s="105">
        <f t="shared" si="264"/>
        <v>0</v>
      </c>
      <c r="CT247" s="105">
        <f t="shared" si="227"/>
        <v>0</v>
      </c>
      <c r="CU247" s="105">
        <f t="shared" si="228"/>
        <v>0</v>
      </c>
      <c r="CV247" s="105">
        <f t="shared" si="229"/>
        <v>0</v>
      </c>
      <c r="CW247" s="139" t="str">
        <f t="shared" si="230"/>
        <v/>
      </c>
      <c r="CX247" s="139" t="str">
        <f t="shared" si="231"/>
        <v/>
      </c>
      <c r="CY247" s="131"/>
      <c r="CZ247" s="138" t="s">
        <v>1254</v>
      </c>
      <c r="DA247" s="138" t="s">
        <v>1254</v>
      </c>
      <c r="DB247" s="105"/>
      <c r="DC247" s="105"/>
      <c r="DD247" s="105"/>
      <c r="DE247" s="105"/>
      <c r="DF247" s="105">
        <v>29</v>
      </c>
      <c r="DG247" s="105"/>
      <c r="DH247" s="105"/>
      <c r="DI247" s="105"/>
      <c r="DJ247" s="105">
        <v>5</v>
      </c>
      <c r="DK247" s="105">
        <v>48</v>
      </c>
      <c r="DL247" s="105">
        <v>71</v>
      </c>
      <c r="DM247" s="105">
        <v>200</v>
      </c>
      <c r="DN247" s="105"/>
      <c r="DO247" s="105"/>
      <c r="DP247" s="105"/>
      <c r="DQ247" s="105"/>
      <c r="DR247" s="105"/>
      <c r="DS247" s="105"/>
      <c r="DT247" s="105"/>
      <c r="DU247" s="105"/>
      <c r="DV247" s="105"/>
      <c r="DW247" s="105"/>
      <c r="DX247" s="105"/>
      <c r="DY247" s="105"/>
      <c r="DZ247" s="105"/>
      <c r="EA247" s="105"/>
      <c r="EB247" s="105"/>
      <c r="EC247" s="105"/>
      <c r="ED247" s="105"/>
      <c r="EE247" s="105"/>
      <c r="EF247" s="105"/>
      <c r="EG247" s="105"/>
      <c r="EH247" s="105"/>
      <c r="EI247" s="105"/>
      <c r="EJ247" s="105"/>
      <c r="EK247" s="105"/>
      <c r="EL247" s="105"/>
      <c r="EM247" s="105"/>
      <c r="EN247" s="105"/>
      <c r="EO247" s="105"/>
      <c r="EP247" s="105"/>
      <c r="EQ247" s="105"/>
      <c r="ER247" s="105"/>
      <c r="ES247" s="105"/>
      <c r="ET247" s="105"/>
      <c r="EU247" s="105"/>
      <c r="EV247" s="105"/>
      <c r="EW247" s="105"/>
      <c r="EX247" s="105"/>
      <c r="EY247" s="105"/>
      <c r="EZ247" s="105"/>
      <c r="FA247" s="105"/>
      <c r="FB247" s="105"/>
      <c r="FC247" s="105"/>
      <c r="FD247" s="105"/>
      <c r="FE247" s="105"/>
      <c r="FF247" s="105"/>
      <c r="FG247" s="105"/>
      <c r="FH247" s="105"/>
      <c r="FI247" s="105"/>
      <c r="FJ247" s="105"/>
      <c r="FK247" s="105">
        <v>0</v>
      </c>
      <c r="FL247" s="105"/>
      <c r="FM247" s="105"/>
      <c r="FN247" s="105"/>
      <c r="FO247" s="105"/>
      <c r="FP247" s="105"/>
      <c r="FQ247" s="105"/>
      <c r="FR247" s="105"/>
      <c r="FS247" s="105"/>
      <c r="FT247" s="105"/>
      <c r="FU247" s="105"/>
      <c r="FV247" s="105">
        <v>0</v>
      </c>
      <c r="FW247" s="105" t="e">
        <v>#N/A</v>
      </c>
      <c r="FX247" s="105">
        <v>0</v>
      </c>
      <c r="FY247" s="144" t="str">
        <f t="shared" si="239"/>
        <v/>
      </c>
      <c r="FZ247" s="144" t="str">
        <f t="shared" si="240"/>
        <v/>
      </c>
      <c r="GA247" s="140">
        <f t="shared" si="241"/>
        <v>353</v>
      </c>
      <c r="GB247" s="140">
        <v>0</v>
      </c>
      <c r="GC247" s="140">
        <v>0</v>
      </c>
      <c r="GD247" s="141">
        <f t="shared" si="242"/>
        <v>0</v>
      </c>
      <c r="GE247" s="141">
        <f t="shared" si="243"/>
        <v>0</v>
      </c>
      <c r="GF247" s="141">
        <f t="shared" si="244"/>
        <v>0</v>
      </c>
      <c r="GG247" s="141" t="e">
        <f t="shared" si="245"/>
        <v>#N/A</v>
      </c>
      <c r="GH247" s="142">
        <v>0</v>
      </c>
      <c r="GI247" s="142">
        <v>0</v>
      </c>
      <c r="GJ247" s="142">
        <v>0</v>
      </c>
      <c r="GK247" s="143">
        <v>0</v>
      </c>
      <c r="GL247" s="105">
        <v>0</v>
      </c>
      <c r="GM247" s="105">
        <v>0</v>
      </c>
      <c r="GN247" s="105">
        <v>0</v>
      </c>
      <c r="GO247" s="105" t="s">
        <v>956</v>
      </c>
      <c r="GP247" s="105" t="s">
        <v>956</v>
      </c>
      <c r="GQ247" s="105"/>
      <c r="GR247" s="105"/>
      <c r="GS247" s="105"/>
      <c r="GT247" s="105">
        <f t="shared" si="247"/>
        <v>0</v>
      </c>
      <c r="GU247" s="105">
        <f t="shared" si="248"/>
        <v>0</v>
      </c>
      <c r="GV247" s="105">
        <f t="shared" si="246"/>
        <v>0</v>
      </c>
      <c r="GW247" s="139" t="str">
        <f t="shared" si="261"/>
        <v/>
      </c>
      <c r="GX247" s="139" t="str">
        <f t="shared" si="262"/>
        <v/>
      </c>
    </row>
    <row r="248" ht="15" spans="2:206">
      <c r="B248" s="138" t="s">
        <v>1213</v>
      </c>
      <c r="C248" s="105"/>
      <c r="D248" s="105"/>
      <c r="E248" s="105"/>
      <c r="F248" s="105"/>
      <c r="G248" s="105"/>
      <c r="H248" s="105"/>
      <c r="I248" s="105"/>
      <c r="J248" s="105">
        <v>874</v>
      </c>
      <c r="K248" s="105">
        <v>343</v>
      </c>
      <c r="L248" s="105">
        <v>298</v>
      </c>
      <c r="M248" s="105">
        <v>272</v>
      </c>
      <c r="N248" s="105">
        <v>2125</v>
      </c>
      <c r="O248" s="105">
        <v>331</v>
      </c>
      <c r="P248" s="105">
        <v>1</v>
      </c>
      <c r="Q248" s="105"/>
      <c r="R248" s="105"/>
      <c r="S248" s="105"/>
      <c r="T248" s="105"/>
      <c r="U248" s="105"/>
      <c r="V248" s="105"/>
      <c r="W248" s="105"/>
      <c r="X248" s="105">
        <v>32</v>
      </c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  <c r="BF248" s="105"/>
      <c r="BG248" s="105"/>
      <c r="BH248" s="105"/>
      <c r="BI248" s="105"/>
      <c r="BJ248" s="105"/>
      <c r="BK248" s="105">
        <v>0</v>
      </c>
      <c r="BL248" s="105">
        <v>0</v>
      </c>
      <c r="BM248" s="105">
        <v>0</v>
      </c>
      <c r="BN248" s="105">
        <v>0</v>
      </c>
      <c r="BO248" s="105">
        <v>0</v>
      </c>
      <c r="BP248" s="105">
        <v>0</v>
      </c>
      <c r="BQ248" s="105">
        <v>0</v>
      </c>
      <c r="BR248" s="105">
        <v>0</v>
      </c>
      <c r="BS248" s="105">
        <v>0</v>
      </c>
      <c r="BT248" s="105">
        <v>0</v>
      </c>
      <c r="BU248" s="105">
        <v>0</v>
      </c>
      <c r="BV248" s="105">
        <v>0</v>
      </c>
      <c r="BW248" s="105">
        <v>0</v>
      </c>
      <c r="BX248" s="105" t="e">
        <v>#N/A</v>
      </c>
      <c r="BY248" s="105"/>
      <c r="BZ248" s="139" t="str">
        <f t="shared" si="232"/>
        <v/>
      </c>
      <c r="CA248" s="139" t="str">
        <f t="shared" si="233"/>
        <v/>
      </c>
      <c r="CB248" s="140">
        <f t="shared" si="234"/>
        <v>3912</v>
      </c>
      <c r="CC248" s="140">
        <f t="shared" si="251"/>
        <v>364</v>
      </c>
      <c r="CD248" s="140">
        <f t="shared" si="252"/>
        <v>0</v>
      </c>
      <c r="CE248" s="141">
        <f t="shared" si="235"/>
        <v>0</v>
      </c>
      <c r="CF248" s="141">
        <f t="shared" si="236"/>
        <v>0</v>
      </c>
      <c r="CG248" s="141">
        <f t="shared" si="237"/>
        <v>0</v>
      </c>
      <c r="CH248" s="141" t="e">
        <f t="shared" si="238"/>
        <v>#N/A</v>
      </c>
      <c r="CI248" s="142">
        <f t="shared" si="253"/>
        <v>0</v>
      </c>
      <c r="CJ248" s="142">
        <f t="shared" si="254"/>
        <v>0</v>
      </c>
      <c r="CK248" s="143">
        <f t="shared" si="255"/>
        <v>0</v>
      </c>
      <c r="CL248" s="105">
        <f t="shared" si="256"/>
        <v>0</v>
      </c>
      <c r="CM248" s="105">
        <f t="shared" si="257"/>
        <v>0</v>
      </c>
      <c r="CN248" s="105">
        <f t="shared" si="258"/>
        <v>0</v>
      </c>
      <c r="CO248" s="105" t="str">
        <f t="shared" si="259"/>
        <v/>
      </c>
      <c r="CP248" s="105" t="str">
        <f t="shared" si="260"/>
        <v/>
      </c>
      <c r="CQ248" s="105"/>
      <c r="CR248" s="105"/>
      <c r="CS248" s="105">
        <f t="shared" si="264"/>
        <v>0</v>
      </c>
      <c r="CT248" s="105">
        <f t="shared" si="227"/>
        <v>0</v>
      </c>
      <c r="CU248" s="105">
        <f t="shared" si="228"/>
        <v>0</v>
      </c>
      <c r="CV248" s="105">
        <f t="shared" si="229"/>
        <v>0</v>
      </c>
      <c r="CW248" s="139" t="str">
        <f t="shared" si="230"/>
        <v/>
      </c>
      <c r="CX248" s="139" t="str">
        <f t="shared" si="231"/>
        <v/>
      </c>
      <c r="CY248" s="131"/>
      <c r="CZ248" s="138" t="s">
        <v>1255</v>
      </c>
      <c r="DA248" s="138" t="s">
        <v>1255</v>
      </c>
      <c r="DB248" s="105">
        <v>130</v>
      </c>
      <c r="DC248" s="105">
        <v>37</v>
      </c>
      <c r="DD248" s="105">
        <v>6</v>
      </c>
      <c r="DE248" s="105">
        <v>36</v>
      </c>
      <c r="DF248" s="105">
        <v>106</v>
      </c>
      <c r="DG248" s="105">
        <v>27</v>
      </c>
      <c r="DH248" s="105">
        <v>2</v>
      </c>
      <c r="DI248" s="105">
        <v>29</v>
      </c>
      <c r="DJ248" s="105"/>
      <c r="DK248" s="105"/>
      <c r="DL248" s="105"/>
      <c r="DM248" s="105">
        <v>84</v>
      </c>
      <c r="DN248" s="105"/>
      <c r="DO248" s="105"/>
      <c r="DP248" s="105"/>
      <c r="DQ248" s="105"/>
      <c r="DR248" s="105"/>
      <c r="DS248" s="105"/>
      <c r="DT248" s="105"/>
      <c r="DU248" s="105"/>
      <c r="DV248" s="105"/>
      <c r="DW248" s="105"/>
      <c r="DX248" s="105"/>
      <c r="DY248" s="105"/>
      <c r="DZ248" s="105"/>
      <c r="EA248" s="105"/>
      <c r="EB248" s="105"/>
      <c r="EC248" s="105"/>
      <c r="ED248" s="105"/>
      <c r="EE248" s="105"/>
      <c r="EF248" s="105"/>
      <c r="EG248" s="105"/>
      <c r="EH248" s="105"/>
      <c r="EI248" s="105"/>
      <c r="EJ248" s="105"/>
      <c r="EK248" s="105"/>
      <c r="EL248" s="105"/>
      <c r="EM248" s="105"/>
      <c r="EN248" s="105"/>
      <c r="EO248" s="105"/>
      <c r="EP248" s="105"/>
      <c r="EQ248" s="105"/>
      <c r="ER248" s="105"/>
      <c r="ES248" s="105"/>
      <c r="ET248" s="105"/>
      <c r="EU248" s="105"/>
      <c r="EV248" s="105"/>
      <c r="EW248" s="105"/>
      <c r="EX248" s="105"/>
      <c r="EY248" s="105"/>
      <c r="EZ248" s="105"/>
      <c r="FA248" s="105"/>
      <c r="FB248" s="105"/>
      <c r="FC248" s="105"/>
      <c r="FD248" s="105"/>
      <c r="FE248" s="105"/>
      <c r="FF248" s="105"/>
      <c r="FG248" s="105"/>
      <c r="FH248" s="105"/>
      <c r="FI248" s="105"/>
      <c r="FJ248" s="105"/>
      <c r="FK248" s="105">
        <v>0</v>
      </c>
      <c r="FL248" s="105"/>
      <c r="FM248" s="105"/>
      <c r="FN248" s="105"/>
      <c r="FO248" s="105"/>
      <c r="FP248" s="105"/>
      <c r="FQ248" s="105"/>
      <c r="FR248" s="105"/>
      <c r="FS248" s="105"/>
      <c r="FT248" s="105"/>
      <c r="FU248" s="105"/>
      <c r="FV248" s="105">
        <v>0</v>
      </c>
      <c r="FW248" s="105" t="e">
        <v>#N/A</v>
      </c>
      <c r="FX248" s="105">
        <v>0</v>
      </c>
      <c r="FY248" s="144" t="str">
        <f t="shared" si="239"/>
        <v/>
      </c>
      <c r="FZ248" s="144" t="str">
        <f t="shared" si="240"/>
        <v/>
      </c>
      <c r="GA248" s="140">
        <f t="shared" si="241"/>
        <v>457</v>
      </c>
      <c r="GB248" s="140">
        <v>0</v>
      </c>
      <c r="GC248" s="140">
        <v>0</v>
      </c>
      <c r="GD248" s="141">
        <f t="shared" si="242"/>
        <v>0</v>
      </c>
      <c r="GE248" s="141">
        <f t="shared" si="243"/>
        <v>0</v>
      </c>
      <c r="GF248" s="141">
        <f t="shared" si="244"/>
        <v>0</v>
      </c>
      <c r="GG248" s="141" t="e">
        <f t="shared" si="245"/>
        <v>#N/A</v>
      </c>
      <c r="GH248" s="142">
        <v>0</v>
      </c>
      <c r="GI248" s="142">
        <v>0</v>
      </c>
      <c r="GJ248" s="142">
        <v>0</v>
      </c>
      <c r="GK248" s="143">
        <v>0</v>
      </c>
      <c r="GL248" s="105">
        <v>0</v>
      </c>
      <c r="GM248" s="105">
        <v>0</v>
      </c>
      <c r="GN248" s="105">
        <v>0</v>
      </c>
      <c r="GO248" s="105" t="s">
        <v>956</v>
      </c>
      <c r="GP248" s="105" t="s">
        <v>956</v>
      </c>
      <c r="GQ248" s="105"/>
      <c r="GR248" s="105"/>
      <c r="GS248" s="105"/>
      <c r="GT248" s="105">
        <f t="shared" si="247"/>
        <v>0</v>
      </c>
      <c r="GU248" s="105">
        <f t="shared" si="248"/>
        <v>0</v>
      </c>
      <c r="GV248" s="105">
        <f t="shared" si="246"/>
        <v>0</v>
      </c>
      <c r="GW248" s="139" t="str">
        <f t="shared" si="261"/>
        <v/>
      </c>
      <c r="GX248" s="139" t="str">
        <f t="shared" si="262"/>
        <v/>
      </c>
    </row>
    <row r="249" ht="15" spans="2:206">
      <c r="B249" s="138" t="s">
        <v>1215</v>
      </c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  <c r="AH249" s="105">
        <v>100</v>
      </c>
      <c r="AI249" s="105">
        <v>20</v>
      </c>
      <c r="AJ249" s="105">
        <v>20</v>
      </c>
      <c r="AK249" s="105">
        <v>27</v>
      </c>
      <c r="AL249" s="105">
        <v>301</v>
      </c>
      <c r="AM249" s="105">
        <v>42</v>
      </c>
      <c r="AN249" s="105"/>
      <c r="AO249" s="105">
        <v>16</v>
      </c>
      <c r="AP249" s="105"/>
      <c r="AQ249" s="105"/>
      <c r="AR249" s="105">
        <v>4</v>
      </c>
      <c r="AS249" s="105">
        <v>10</v>
      </c>
      <c r="AT249" s="105">
        <v>2</v>
      </c>
      <c r="AU249" s="105">
        <v>1</v>
      </c>
      <c r="AV249" s="105"/>
      <c r="AW249" s="105">
        <v>30</v>
      </c>
      <c r="AX249" s="105">
        <v>93</v>
      </c>
      <c r="AY249" s="105"/>
      <c r="AZ249" s="105"/>
      <c r="BA249" s="105"/>
      <c r="BB249" s="105"/>
      <c r="BC249" s="105"/>
      <c r="BD249" s="105"/>
      <c r="BE249" s="105"/>
      <c r="BF249" s="105"/>
      <c r="BG249" s="105"/>
      <c r="BH249" s="105"/>
      <c r="BI249" s="105"/>
      <c r="BJ249" s="105"/>
      <c r="BK249" s="105">
        <v>0</v>
      </c>
      <c r="BL249" s="105">
        <v>0</v>
      </c>
      <c r="BM249" s="105">
        <v>0</v>
      </c>
      <c r="BN249" s="105"/>
      <c r="BO249" s="105"/>
      <c r="BP249" s="105">
        <v>0</v>
      </c>
      <c r="BQ249" s="105">
        <v>0</v>
      </c>
      <c r="BR249" s="105"/>
      <c r="BS249" s="105">
        <v>0</v>
      </c>
      <c r="BT249" s="105">
        <v>0</v>
      </c>
      <c r="BU249" s="105">
        <v>0</v>
      </c>
      <c r="BV249" s="105">
        <v>0</v>
      </c>
      <c r="BW249" s="105">
        <v>0</v>
      </c>
      <c r="BX249" s="105">
        <v>0</v>
      </c>
      <c r="BY249" s="105">
        <v>0</v>
      </c>
      <c r="BZ249" s="139" t="str">
        <f t="shared" si="232"/>
        <v/>
      </c>
      <c r="CA249" s="139" t="str">
        <f t="shared" si="233"/>
        <v/>
      </c>
      <c r="CB249" s="140">
        <f t="shared" si="234"/>
        <v>0</v>
      </c>
      <c r="CC249" s="140">
        <f t="shared" si="251"/>
        <v>0</v>
      </c>
      <c r="CD249" s="140">
        <f t="shared" si="252"/>
        <v>468</v>
      </c>
      <c r="CE249" s="141">
        <f t="shared" si="235"/>
        <v>198</v>
      </c>
      <c r="CF249" s="141">
        <f t="shared" si="236"/>
        <v>0</v>
      </c>
      <c r="CG249" s="141">
        <f t="shared" si="237"/>
        <v>0</v>
      </c>
      <c r="CH249" s="141">
        <f t="shared" si="238"/>
        <v>0</v>
      </c>
      <c r="CI249" s="142">
        <f t="shared" si="253"/>
        <v>120</v>
      </c>
      <c r="CJ249" s="142">
        <f t="shared" si="254"/>
        <v>348</v>
      </c>
      <c r="CK249" s="143">
        <f t="shared" si="255"/>
        <v>58</v>
      </c>
      <c r="CL249" s="105">
        <f t="shared" si="256"/>
        <v>4</v>
      </c>
      <c r="CM249" s="105">
        <f t="shared" si="257"/>
        <v>13</v>
      </c>
      <c r="CN249" s="105">
        <f t="shared" si="258"/>
        <v>123</v>
      </c>
      <c r="CO249" s="105" t="str">
        <f t="shared" si="259"/>
        <v/>
      </c>
      <c r="CP249" s="105" t="str">
        <f t="shared" si="260"/>
        <v/>
      </c>
      <c r="CQ249" s="105"/>
      <c r="CR249" s="105"/>
      <c r="CS249" s="105">
        <f t="shared" si="264"/>
        <v>0</v>
      </c>
      <c r="CT249" s="105">
        <f t="shared" si="227"/>
        <v>0</v>
      </c>
      <c r="CU249" s="105">
        <f t="shared" si="228"/>
        <v>0</v>
      </c>
      <c r="CV249" s="105">
        <f t="shared" si="229"/>
        <v>0</v>
      </c>
      <c r="CW249" s="139" t="str">
        <f t="shared" si="230"/>
        <v/>
      </c>
      <c r="CX249" s="139" t="str">
        <f t="shared" si="231"/>
        <v/>
      </c>
      <c r="CY249" s="131"/>
      <c r="CZ249" s="138" t="s">
        <v>1256</v>
      </c>
      <c r="DA249" s="138" t="s">
        <v>1256</v>
      </c>
      <c r="DB249" s="105"/>
      <c r="DC249" s="105">
        <v>504</v>
      </c>
      <c r="DD249" s="105"/>
      <c r="DE249" s="105"/>
      <c r="DF249" s="105"/>
      <c r="DG249" s="105"/>
      <c r="DH249" s="105"/>
      <c r="DI249" s="105"/>
      <c r="DJ249" s="105"/>
      <c r="DK249" s="105"/>
      <c r="DL249" s="105"/>
      <c r="DM249" s="105">
        <v>1989</v>
      </c>
      <c r="DN249" s="105"/>
      <c r="DO249" s="105"/>
      <c r="DP249" s="105"/>
      <c r="DQ249" s="105"/>
      <c r="DR249" s="105"/>
      <c r="DS249" s="105"/>
      <c r="DT249" s="105"/>
      <c r="DU249" s="105"/>
      <c r="DV249" s="105"/>
      <c r="DW249" s="105"/>
      <c r="DX249" s="105"/>
      <c r="DY249" s="105"/>
      <c r="DZ249" s="105"/>
      <c r="EA249" s="105"/>
      <c r="EB249" s="105"/>
      <c r="EC249" s="105"/>
      <c r="ED249" s="105"/>
      <c r="EE249" s="105"/>
      <c r="EF249" s="105"/>
      <c r="EG249" s="105"/>
      <c r="EH249" s="105"/>
      <c r="EI249" s="105"/>
      <c r="EJ249" s="105"/>
      <c r="EK249" s="105"/>
      <c r="EL249" s="105"/>
      <c r="EM249" s="105"/>
      <c r="EN249" s="105"/>
      <c r="EO249" s="105"/>
      <c r="EP249" s="105"/>
      <c r="EQ249" s="105"/>
      <c r="ER249" s="105"/>
      <c r="ES249" s="105"/>
      <c r="ET249" s="105"/>
      <c r="EU249" s="105"/>
      <c r="EV249" s="105"/>
      <c r="EW249" s="105"/>
      <c r="EX249" s="105"/>
      <c r="EY249" s="105"/>
      <c r="EZ249" s="105"/>
      <c r="FA249" s="105"/>
      <c r="FB249" s="105"/>
      <c r="FC249" s="105"/>
      <c r="FD249" s="105"/>
      <c r="FE249" s="105"/>
      <c r="FF249" s="105"/>
      <c r="FG249" s="105"/>
      <c r="FH249" s="105"/>
      <c r="FI249" s="105"/>
      <c r="FJ249" s="105"/>
      <c r="FK249" s="105">
        <v>0</v>
      </c>
      <c r="FL249" s="105"/>
      <c r="FM249" s="105"/>
      <c r="FN249" s="105"/>
      <c r="FO249" s="105"/>
      <c r="FP249" s="105"/>
      <c r="FQ249" s="105"/>
      <c r="FR249" s="105"/>
      <c r="FS249" s="105"/>
      <c r="FT249" s="105"/>
      <c r="FU249" s="105"/>
      <c r="FV249" s="105">
        <v>0</v>
      </c>
      <c r="FW249" s="105" t="e">
        <v>#N/A</v>
      </c>
      <c r="FX249" s="105">
        <v>0</v>
      </c>
      <c r="FY249" s="144" t="str">
        <f t="shared" si="239"/>
        <v/>
      </c>
      <c r="FZ249" s="144" t="str">
        <f t="shared" si="240"/>
        <v/>
      </c>
      <c r="GA249" s="140">
        <f t="shared" si="241"/>
        <v>2493</v>
      </c>
      <c r="GB249" s="140">
        <v>0</v>
      </c>
      <c r="GC249" s="140">
        <v>0</v>
      </c>
      <c r="GD249" s="141">
        <f t="shared" si="242"/>
        <v>0</v>
      </c>
      <c r="GE249" s="141">
        <f t="shared" si="243"/>
        <v>0</v>
      </c>
      <c r="GF249" s="141">
        <f t="shared" si="244"/>
        <v>0</v>
      </c>
      <c r="GG249" s="141" t="e">
        <f t="shared" si="245"/>
        <v>#N/A</v>
      </c>
      <c r="GH249" s="142">
        <v>0</v>
      </c>
      <c r="GI249" s="142">
        <v>0</v>
      </c>
      <c r="GJ249" s="142">
        <v>0</v>
      </c>
      <c r="GK249" s="143">
        <v>0</v>
      </c>
      <c r="GL249" s="105">
        <v>0</v>
      </c>
      <c r="GM249" s="105">
        <v>0</v>
      </c>
      <c r="GN249" s="105">
        <v>0</v>
      </c>
      <c r="GO249" s="105" t="s">
        <v>956</v>
      </c>
      <c r="GP249" s="105" t="s">
        <v>956</v>
      </c>
      <c r="GQ249" s="105"/>
      <c r="GR249" s="105"/>
      <c r="GS249" s="105"/>
      <c r="GT249" s="105">
        <f t="shared" si="247"/>
        <v>0</v>
      </c>
      <c r="GU249" s="105">
        <f t="shared" si="248"/>
        <v>0</v>
      </c>
      <c r="GV249" s="105">
        <f t="shared" si="246"/>
        <v>0</v>
      </c>
      <c r="GW249" s="139" t="str">
        <f t="shared" si="261"/>
        <v/>
      </c>
      <c r="GX249" s="139" t="str">
        <f t="shared" si="262"/>
        <v/>
      </c>
    </row>
    <row r="250" ht="15" spans="2:206">
      <c r="B250" s="138" t="s">
        <v>1216</v>
      </c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>
        <v>216</v>
      </c>
      <c r="Y250" s="105">
        <v>653</v>
      </c>
      <c r="Z250" s="105">
        <v>1005</v>
      </c>
      <c r="AA250" s="105">
        <v>9</v>
      </c>
      <c r="AB250" s="105">
        <v>13</v>
      </c>
      <c r="AC250" s="105">
        <v>118</v>
      </c>
      <c r="AD250" s="105">
        <v>95</v>
      </c>
      <c r="AE250" s="105">
        <v>58</v>
      </c>
      <c r="AF250" s="105">
        <v>75</v>
      </c>
      <c r="AG250" s="105">
        <v>63</v>
      </c>
      <c r="AH250" s="105">
        <v>163</v>
      </c>
      <c r="AI250" s="105">
        <v>210</v>
      </c>
      <c r="AJ250" s="105">
        <v>113</v>
      </c>
      <c r="AK250" s="105">
        <v>87</v>
      </c>
      <c r="AL250" s="105">
        <v>105</v>
      </c>
      <c r="AM250" s="105">
        <v>87</v>
      </c>
      <c r="AN250" s="105">
        <v>28</v>
      </c>
      <c r="AO250" s="105">
        <v>13</v>
      </c>
      <c r="AP250" s="105">
        <v>66</v>
      </c>
      <c r="AQ250" s="105"/>
      <c r="AR250" s="105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  <c r="BF250" s="105"/>
      <c r="BG250" s="105"/>
      <c r="BH250" s="105"/>
      <c r="BI250" s="105"/>
      <c r="BJ250" s="105"/>
      <c r="BK250" s="105">
        <v>0</v>
      </c>
      <c r="BL250" s="105">
        <v>0</v>
      </c>
      <c r="BM250" s="105">
        <v>0</v>
      </c>
      <c r="BN250" s="105"/>
      <c r="BO250" s="105"/>
      <c r="BP250" s="105">
        <v>0</v>
      </c>
      <c r="BQ250" s="105">
        <v>0</v>
      </c>
      <c r="BR250" s="105"/>
      <c r="BS250" s="105">
        <v>0</v>
      </c>
      <c r="BT250" s="105">
        <v>0</v>
      </c>
      <c r="BU250" s="105">
        <v>0</v>
      </c>
      <c r="BV250" s="105">
        <v>0</v>
      </c>
      <c r="BW250" s="105">
        <v>0</v>
      </c>
      <c r="BX250" s="105">
        <v>0</v>
      </c>
      <c r="BY250" s="105">
        <v>0</v>
      </c>
      <c r="BZ250" s="139" t="str">
        <f t="shared" si="232"/>
        <v/>
      </c>
      <c r="CA250" s="139" t="str">
        <f t="shared" si="233"/>
        <v/>
      </c>
      <c r="CB250" s="140">
        <f t="shared" si="234"/>
        <v>0</v>
      </c>
      <c r="CC250" s="140">
        <f t="shared" si="251"/>
        <v>1874</v>
      </c>
      <c r="CD250" s="140">
        <f t="shared" si="252"/>
        <v>1109</v>
      </c>
      <c r="CE250" s="141">
        <f t="shared" si="235"/>
        <v>194</v>
      </c>
      <c r="CF250" s="141">
        <f t="shared" si="236"/>
        <v>0</v>
      </c>
      <c r="CG250" s="141">
        <f t="shared" si="237"/>
        <v>0</v>
      </c>
      <c r="CH250" s="141">
        <f t="shared" si="238"/>
        <v>0</v>
      </c>
      <c r="CI250" s="142">
        <f t="shared" si="253"/>
        <v>436</v>
      </c>
      <c r="CJ250" s="142">
        <f t="shared" si="254"/>
        <v>305</v>
      </c>
      <c r="CK250" s="143">
        <f t="shared" si="255"/>
        <v>128</v>
      </c>
      <c r="CL250" s="105">
        <f t="shared" si="256"/>
        <v>66</v>
      </c>
      <c r="CM250" s="105">
        <f t="shared" si="257"/>
        <v>0</v>
      </c>
      <c r="CN250" s="105">
        <f t="shared" si="258"/>
        <v>0</v>
      </c>
      <c r="CO250" s="105" t="str">
        <f t="shared" si="259"/>
        <v/>
      </c>
      <c r="CP250" s="105" t="str">
        <f t="shared" si="260"/>
        <v/>
      </c>
      <c r="CQ250" s="105"/>
      <c r="CR250" s="105"/>
      <c r="CS250" s="105">
        <f t="shared" si="264"/>
        <v>0</v>
      </c>
      <c r="CT250" s="105">
        <f t="shared" si="227"/>
        <v>0</v>
      </c>
      <c r="CU250" s="105">
        <f t="shared" si="228"/>
        <v>0</v>
      </c>
      <c r="CV250" s="105">
        <f t="shared" si="229"/>
        <v>0</v>
      </c>
      <c r="CW250" s="139" t="str">
        <f t="shared" si="230"/>
        <v/>
      </c>
      <c r="CX250" s="139" t="str">
        <f t="shared" si="231"/>
        <v/>
      </c>
      <c r="CZ250" s="138" t="s">
        <v>1257</v>
      </c>
      <c r="DA250" s="138" t="s">
        <v>1257</v>
      </c>
      <c r="DB250" s="105"/>
      <c r="DC250" s="105"/>
      <c r="DD250" s="105"/>
      <c r="DE250" s="105">
        <v>20</v>
      </c>
      <c r="DF250" s="105">
        <v>754</v>
      </c>
      <c r="DG250" s="105">
        <v>28</v>
      </c>
      <c r="DH250" s="105"/>
      <c r="DI250" s="105"/>
      <c r="DJ250" s="105"/>
      <c r="DK250" s="105"/>
      <c r="DL250" s="105"/>
      <c r="DM250" s="105"/>
      <c r="DN250" s="105"/>
      <c r="DO250" s="105"/>
      <c r="DP250" s="105"/>
      <c r="DQ250" s="105"/>
      <c r="DR250" s="105"/>
      <c r="DS250" s="105"/>
      <c r="DT250" s="105"/>
      <c r="DU250" s="105"/>
      <c r="DV250" s="105"/>
      <c r="DW250" s="105"/>
      <c r="DX250" s="105"/>
      <c r="DY250" s="105"/>
      <c r="DZ250" s="105"/>
      <c r="EA250" s="105"/>
      <c r="EB250" s="105"/>
      <c r="EC250" s="105"/>
      <c r="ED250" s="105"/>
      <c r="EE250" s="105"/>
      <c r="EF250" s="105"/>
      <c r="EG250" s="105"/>
      <c r="EH250" s="105"/>
      <c r="EI250" s="105"/>
      <c r="EJ250" s="105"/>
      <c r="EK250" s="105"/>
      <c r="EL250" s="105"/>
      <c r="EM250" s="105"/>
      <c r="EN250" s="105"/>
      <c r="EO250" s="105"/>
      <c r="EP250" s="105"/>
      <c r="EQ250" s="105"/>
      <c r="ER250" s="105"/>
      <c r="ES250" s="105"/>
      <c r="ET250" s="105"/>
      <c r="EU250" s="105"/>
      <c r="EV250" s="105"/>
      <c r="EW250" s="105"/>
      <c r="EX250" s="105"/>
      <c r="EY250" s="105"/>
      <c r="EZ250" s="105"/>
      <c r="FA250" s="105"/>
      <c r="FB250" s="105"/>
      <c r="FC250" s="105"/>
      <c r="FD250" s="105"/>
      <c r="FE250" s="105"/>
      <c r="FF250" s="105"/>
      <c r="FG250" s="105"/>
      <c r="FH250" s="105"/>
      <c r="FI250" s="105"/>
      <c r="FJ250" s="105"/>
      <c r="FK250" s="105">
        <v>0</v>
      </c>
      <c r="FL250" s="105"/>
      <c r="FM250" s="105"/>
      <c r="FN250" s="105"/>
      <c r="FO250" s="105"/>
      <c r="FP250" s="105"/>
      <c r="FQ250" s="105"/>
      <c r="FR250" s="105"/>
      <c r="FS250" s="105"/>
      <c r="FT250" s="105"/>
      <c r="FU250" s="105"/>
      <c r="FV250" s="105">
        <v>0</v>
      </c>
      <c r="FW250" s="105" t="e">
        <v>#N/A</v>
      </c>
      <c r="FX250" s="105">
        <v>0</v>
      </c>
      <c r="FY250" s="144" t="str">
        <f t="shared" si="239"/>
        <v/>
      </c>
      <c r="FZ250" s="144" t="str">
        <f t="shared" si="240"/>
        <v/>
      </c>
      <c r="GA250" s="140">
        <f t="shared" si="241"/>
        <v>802</v>
      </c>
      <c r="GB250" s="140">
        <v>0</v>
      </c>
      <c r="GC250" s="140">
        <v>0</v>
      </c>
      <c r="GD250" s="141">
        <f t="shared" si="242"/>
        <v>0</v>
      </c>
      <c r="GE250" s="141">
        <f t="shared" si="243"/>
        <v>0</v>
      </c>
      <c r="GF250" s="141">
        <f t="shared" si="244"/>
        <v>0</v>
      </c>
      <c r="GG250" s="141" t="e">
        <f t="shared" si="245"/>
        <v>#N/A</v>
      </c>
      <c r="GH250" s="142">
        <v>0</v>
      </c>
      <c r="GI250" s="142">
        <v>0</v>
      </c>
      <c r="GJ250" s="142">
        <v>0</v>
      </c>
      <c r="GK250" s="143">
        <v>0</v>
      </c>
      <c r="GL250" s="105">
        <v>0</v>
      </c>
      <c r="GM250" s="105">
        <v>0</v>
      </c>
      <c r="GN250" s="105">
        <v>0</v>
      </c>
      <c r="GO250" s="105" t="s">
        <v>956</v>
      </c>
      <c r="GP250" s="105" t="s">
        <v>956</v>
      </c>
      <c r="GQ250" s="105"/>
      <c r="GR250" s="105"/>
      <c r="GS250" s="105"/>
      <c r="GT250" s="105">
        <f t="shared" si="247"/>
        <v>0</v>
      </c>
      <c r="GU250" s="105">
        <f t="shared" si="248"/>
        <v>0</v>
      </c>
      <c r="GV250" s="105">
        <f t="shared" si="246"/>
        <v>0</v>
      </c>
      <c r="GW250" s="139" t="str">
        <f t="shared" si="261"/>
        <v/>
      </c>
      <c r="GX250" s="139" t="str">
        <f t="shared" si="262"/>
        <v/>
      </c>
    </row>
    <row r="251" ht="15" spans="2:206">
      <c r="B251" s="138" t="s">
        <v>1217</v>
      </c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>
        <v>488</v>
      </c>
      <c r="Z251" s="105">
        <v>868</v>
      </c>
      <c r="AA251" s="105"/>
      <c r="AB251" s="105">
        <v>7</v>
      </c>
      <c r="AC251" s="105">
        <v>85</v>
      </c>
      <c r="AD251" s="105">
        <v>79</v>
      </c>
      <c r="AE251" s="105">
        <v>39</v>
      </c>
      <c r="AF251" s="105">
        <v>271</v>
      </c>
      <c r="AG251" s="105">
        <v>286</v>
      </c>
      <c r="AH251" s="105">
        <v>186</v>
      </c>
      <c r="AI251" s="105">
        <v>295</v>
      </c>
      <c r="AJ251" s="105">
        <v>86</v>
      </c>
      <c r="AK251" s="105">
        <v>54</v>
      </c>
      <c r="AL251" s="105">
        <v>56</v>
      </c>
      <c r="AM251" s="105">
        <v>74</v>
      </c>
      <c r="AN251" s="105">
        <v>31</v>
      </c>
      <c r="AO251" s="105">
        <v>18</v>
      </c>
      <c r="AP251" s="105">
        <v>107</v>
      </c>
      <c r="AQ251" s="105"/>
      <c r="AR251" s="105"/>
      <c r="AS251" s="105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  <c r="BF251" s="105"/>
      <c r="BG251" s="105"/>
      <c r="BH251" s="105"/>
      <c r="BI251" s="105"/>
      <c r="BJ251" s="105"/>
      <c r="BK251" s="105">
        <v>0</v>
      </c>
      <c r="BL251" s="105">
        <v>0</v>
      </c>
      <c r="BM251" s="105">
        <v>0</v>
      </c>
      <c r="BN251" s="105"/>
      <c r="BO251" s="105"/>
      <c r="BP251" s="105">
        <v>0</v>
      </c>
      <c r="BQ251" s="105">
        <v>0</v>
      </c>
      <c r="BR251" s="105"/>
      <c r="BS251" s="105">
        <v>0</v>
      </c>
      <c r="BT251" s="105">
        <v>0</v>
      </c>
      <c r="BU251" s="105">
        <v>0</v>
      </c>
      <c r="BV251" s="105">
        <v>0</v>
      </c>
      <c r="BW251" s="105">
        <v>0</v>
      </c>
      <c r="BX251" s="105">
        <v>0</v>
      </c>
      <c r="BY251" s="105">
        <v>0</v>
      </c>
      <c r="BZ251" s="139" t="str">
        <f t="shared" si="232"/>
        <v/>
      </c>
      <c r="CA251" s="139" t="str">
        <f t="shared" si="233"/>
        <v/>
      </c>
      <c r="CB251" s="140">
        <f t="shared" si="234"/>
        <v>0</v>
      </c>
      <c r="CC251" s="140">
        <f t="shared" si="251"/>
        <v>1356</v>
      </c>
      <c r="CD251" s="140">
        <f t="shared" si="252"/>
        <v>1444</v>
      </c>
      <c r="CE251" s="141">
        <f t="shared" si="235"/>
        <v>230</v>
      </c>
      <c r="CF251" s="141">
        <f t="shared" si="236"/>
        <v>0</v>
      </c>
      <c r="CG251" s="141">
        <f t="shared" si="237"/>
        <v>0</v>
      </c>
      <c r="CH251" s="141">
        <f t="shared" si="238"/>
        <v>0</v>
      </c>
      <c r="CI251" s="142">
        <f t="shared" si="253"/>
        <v>767</v>
      </c>
      <c r="CJ251" s="142">
        <f t="shared" si="254"/>
        <v>196</v>
      </c>
      <c r="CK251" s="143">
        <f t="shared" si="255"/>
        <v>123</v>
      </c>
      <c r="CL251" s="105">
        <f t="shared" si="256"/>
        <v>107</v>
      </c>
      <c r="CM251" s="105">
        <f t="shared" si="257"/>
        <v>0</v>
      </c>
      <c r="CN251" s="105">
        <f t="shared" si="258"/>
        <v>0</v>
      </c>
      <c r="CO251" s="105" t="str">
        <f t="shared" si="259"/>
        <v/>
      </c>
      <c r="CP251" s="105" t="str">
        <f t="shared" si="260"/>
        <v/>
      </c>
      <c r="CQ251" s="105"/>
      <c r="CR251" s="105"/>
      <c r="CS251" s="105">
        <f t="shared" si="264"/>
        <v>0</v>
      </c>
      <c r="CT251" s="105">
        <f t="shared" si="227"/>
        <v>0</v>
      </c>
      <c r="CU251" s="105">
        <f t="shared" si="228"/>
        <v>0</v>
      </c>
      <c r="CV251" s="105">
        <f t="shared" si="229"/>
        <v>0</v>
      </c>
      <c r="CW251" s="139" t="str">
        <f t="shared" si="230"/>
        <v/>
      </c>
      <c r="CX251" s="139" t="str">
        <f t="shared" si="231"/>
        <v/>
      </c>
      <c r="CZ251" s="138" t="s">
        <v>1258</v>
      </c>
      <c r="DA251" s="138" t="s">
        <v>1258</v>
      </c>
      <c r="DB251" s="105"/>
      <c r="DC251" s="105"/>
      <c r="DD251" s="105"/>
      <c r="DE251" s="105"/>
      <c r="DF251" s="105"/>
      <c r="DG251" s="105"/>
      <c r="DH251" s="105"/>
      <c r="DI251" s="105"/>
      <c r="DJ251" s="105"/>
      <c r="DK251" s="105"/>
      <c r="DL251" s="105"/>
      <c r="DM251" s="105">
        <v>39</v>
      </c>
      <c r="DN251" s="105"/>
      <c r="DO251" s="105"/>
      <c r="DP251" s="105"/>
      <c r="DQ251" s="105"/>
      <c r="DR251" s="105"/>
      <c r="DS251" s="105"/>
      <c r="DT251" s="105"/>
      <c r="DU251" s="105"/>
      <c r="DV251" s="105"/>
      <c r="DW251" s="105"/>
      <c r="DX251" s="105"/>
      <c r="DY251" s="105"/>
      <c r="DZ251" s="105"/>
      <c r="EA251" s="105"/>
      <c r="EB251" s="105"/>
      <c r="EC251" s="105"/>
      <c r="ED251" s="105"/>
      <c r="EE251" s="105"/>
      <c r="EF251" s="105"/>
      <c r="EG251" s="105"/>
      <c r="EH251" s="105"/>
      <c r="EI251" s="105"/>
      <c r="EJ251" s="105"/>
      <c r="EK251" s="105"/>
      <c r="EL251" s="105"/>
      <c r="EM251" s="105"/>
      <c r="EN251" s="105"/>
      <c r="EO251" s="105"/>
      <c r="EP251" s="105"/>
      <c r="EQ251" s="105"/>
      <c r="ER251" s="105"/>
      <c r="ES251" s="105"/>
      <c r="ET251" s="105"/>
      <c r="EU251" s="105"/>
      <c r="EV251" s="105"/>
      <c r="EW251" s="105"/>
      <c r="EX251" s="105"/>
      <c r="EY251" s="105"/>
      <c r="EZ251" s="105"/>
      <c r="FA251" s="105"/>
      <c r="FB251" s="105"/>
      <c r="FC251" s="105"/>
      <c r="FD251" s="105"/>
      <c r="FE251" s="105"/>
      <c r="FF251" s="105"/>
      <c r="FG251" s="105"/>
      <c r="FH251" s="105"/>
      <c r="FI251" s="105"/>
      <c r="FJ251" s="105"/>
      <c r="FK251" s="105">
        <v>0</v>
      </c>
      <c r="FL251" s="105"/>
      <c r="FM251" s="105"/>
      <c r="FN251" s="105"/>
      <c r="FO251" s="105"/>
      <c r="FP251" s="105"/>
      <c r="FQ251" s="105"/>
      <c r="FR251" s="105"/>
      <c r="FS251" s="105"/>
      <c r="FT251" s="105"/>
      <c r="FU251" s="105"/>
      <c r="FV251" s="105">
        <v>0</v>
      </c>
      <c r="FW251" s="105" t="e">
        <v>#N/A</v>
      </c>
      <c r="FX251" s="105">
        <v>0</v>
      </c>
      <c r="FY251" s="144" t="str">
        <f t="shared" si="239"/>
        <v/>
      </c>
      <c r="FZ251" s="144" t="str">
        <f t="shared" si="240"/>
        <v/>
      </c>
      <c r="GA251" s="140">
        <f t="shared" si="241"/>
        <v>39</v>
      </c>
      <c r="GB251" s="140">
        <v>0</v>
      </c>
      <c r="GC251" s="140">
        <v>0</v>
      </c>
      <c r="GD251" s="141">
        <f t="shared" si="242"/>
        <v>0</v>
      </c>
      <c r="GE251" s="141">
        <f t="shared" si="243"/>
        <v>0</v>
      </c>
      <c r="GF251" s="141">
        <f t="shared" si="244"/>
        <v>0</v>
      </c>
      <c r="GG251" s="141" t="e">
        <f t="shared" si="245"/>
        <v>#N/A</v>
      </c>
      <c r="GH251" s="142">
        <v>0</v>
      </c>
      <c r="GI251" s="142">
        <v>0</v>
      </c>
      <c r="GJ251" s="142">
        <v>0</v>
      </c>
      <c r="GK251" s="143">
        <v>0</v>
      </c>
      <c r="GL251" s="105">
        <v>0</v>
      </c>
      <c r="GM251" s="105">
        <v>0</v>
      </c>
      <c r="GN251" s="105">
        <v>0</v>
      </c>
      <c r="GO251" s="105" t="s">
        <v>956</v>
      </c>
      <c r="GP251" s="105" t="s">
        <v>956</v>
      </c>
      <c r="GQ251" s="105"/>
      <c r="GR251" s="105"/>
      <c r="GS251" s="105"/>
      <c r="GT251" s="105">
        <f t="shared" si="247"/>
        <v>0</v>
      </c>
      <c r="GU251" s="105">
        <f t="shared" si="248"/>
        <v>0</v>
      </c>
      <c r="GV251" s="105">
        <f t="shared" si="246"/>
        <v>0</v>
      </c>
      <c r="GW251" s="139" t="str">
        <f t="shared" si="261"/>
        <v/>
      </c>
      <c r="GX251" s="139" t="str">
        <f t="shared" si="262"/>
        <v/>
      </c>
    </row>
    <row r="252" ht="15" spans="2:206">
      <c r="B252" s="138" t="s">
        <v>1218</v>
      </c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>
        <v>202</v>
      </c>
      <c r="AG252" s="105">
        <v>217</v>
      </c>
      <c r="AH252" s="105">
        <v>165</v>
      </c>
      <c r="AI252" s="105">
        <v>192</v>
      </c>
      <c r="AJ252" s="105">
        <v>125</v>
      </c>
      <c r="AK252" s="105">
        <v>63</v>
      </c>
      <c r="AL252" s="105">
        <v>71</v>
      </c>
      <c r="AM252" s="105">
        <v>61</v>
      </c>
      <c r="AN252" s="105">
        <v>20</v>
      </c>
      <c r="AO252" s="105">
        <v>25</v>
      </c>
      <c r="AP252" s="105">
        <v>165</v>
      </c>
      <c r="AQ252" s="105"/>
      <c r="AR252" s="105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05"/>
      <c r="BF252" s="105"/>
      <c r="BG252" s="105"/>
      <c r="BH252" s="105"/>
      <c r="BI252" s="105"/>
      <c r="BJ252" s="105"/>
      <c r="BK252" s="105">
        <v>0</v>
      </c>
      <c r="BL252" s="105">
        <v>0</v>
      </c>
      <c r="BM252" s="105">
        <v>0</v>
      </c>
      <c r="BN252" s="105"/>
      <c r="BO252" s="105"/>
      <c r="BP252" s="105">
        <v>0</v>
      </c>
      <c r="BQ252" s="105">
        <v>0</v>
      </c>
      <c r="BR252" s="105"/>
      <c r="BS252" s="105">
        <v>0</v>
      </c>
      <c r="BT252" s="105">
        <v>0</v>
      </c>
      <c r="BU252" s="105">
        <v>0</v>
      </c>
      <c r="BV252" s="105">
        <v>0</v>
      </c>
      <c r="BW252" s="105">
        <v>0</v>
      </c>
      <c r="BX252" s="105">
        <v>0</v>
      </c>
      <c r="BY252" s="105">
        <v>0</v>
      </c>
      <c r="BZ252" s="139" t="str">
        <f t="shared" si="232"/>
        <v/>
      </c>
      <c r="CA252" s="139" t="str">
        <f t="shared" si="233"/>
        <v/>
      </c>
      <c r="CB252" s="140">
        <f t="shared" si="234"/>
        <v>0</v>
      </c>
      <c r="CC252" s="140">
        <f t="shared" si="251"/>
        <v>0</v>
      </c>
      <c r="CD252" s="140">
        <f t="shared" si="252"/>
        <v>1035</v>
      </c>
      <c r="CE252" s="141">
        <f t="shared" si="235"/>
        <v>271</v>
      </c>
      <c r="CF252" s="141">
        <f t="shared" si="236"/>
        <v>0</v>
      </c>
      <c r="CG252" s="141">
        <f t="shared" si="237"/>
        <v>0</v>
      </c>
      <c r="CH252" s="141">
        <f t="shared" si="238"/>
        <v>0</v>
      </c>
      <c r="CI252" s="142">
        <f t="shared" si="253"/>
        <v>574</v>
      </c>
      <c r="CJ252" s="142">
        <f t="shared" si="254"/>
        <v>259</v>
      </c>
      <c r="CK252" s="143">
        <f t="shared" si="255"/>
        <v>106</v>
      </c>
      <c r="CL252" s="105">
        <f t="shared" si="256"/>
        <v>165</v>
      </c>
      <c r="CM252" s="105">
        <f t="shared" si="257"/>
        <v>0</v>
      </c>
      <c r="CN252" s="105">
        <f t="shared" si="258"/>
        <v>0</v>
      </c>
      <c r="CO252" s="105" t="str">
        <f t="shared" si="259"/>
        <v/>
      </c>
      <c r="CP252" s="105" t="str">
        <f t="shared" si="260"/>
        <v/>
      </c>
      <c r="CQ252" s="105"/>
      <c r="CR252" s="105"/>
      <c r="CS252" s="105">
        <f t="shared" si="264"/>
        <v>0</v>
      </c>
      <c r="CT252" s="105">
        <f t="shared" si="227"/>
        <v>0</v>
      </c>
      <c r="CU252" s="105">
        <f t="shared" si="228"/>
        <v>0</v>
      </c>
      <c r="CV252" s="105">
        <f t="shared" si="229"/>
        <v>0</v>
      </c>
      <c r="CW252" s="139" t="str">
        <f t="shared" si="230"/>
        <v/>
      </c>
      <c r="CX252" s="139" t="str">
        <f t="shared" si="231"/>
        <v/>
      </c>
      <c r="CZ252" s="138" t="s">
        <v>1259</v>
      </c>
      <c r="DA252" s="138" t="s">
        <v>1259</v>
      </c>
      <c r="DB252" s="105"/>
      <c r="DC252" s="105"/>
      <c r="DD252" s="105"/>
      <c r="DE252" s="105"/>
      <c r="DF252" s="105"/>
      <c r="DG252" s="105"/>
      <c r="DH252" s="105"/>
      <c r="DI252" s="105"/>
      <c r="DJ252" s="105">
        <v>862</v>
      </c>
      <c r="DK252" s="105">
        <v>535</v>
      </c>
      <c r="DL252" s="105">
        <v>4204</v>
      </c>
      <c r="DM252" s="105">
        <v>2841</v>
      </c>
      <c r="DN252" s="105"/>
      <c r="DO252" s="105"/>
      <c r="DP252" s="105"/>
      <c r="DQ252" s="105"/>
      <c r="DR252" s="105"/>
      <c r="DS252" s="105"/>
      <c r="DT252" s="105"/>
      <c r="DU252" s="105"/>
      <c r="DV252" s="105"/>
      <c r="DW252" s="105"/>
      <c r="DX252" s="105"/>
      <c r="DY252" s="105"/>
      <c r="DZ252" s="105"/>
      <c r="EA252" s="105"/>
      <c r="EB252" s="105"/>
      <c r="EC252" s="105"/>
      <c r="ED252" s="105"/>
      <c r="EE252" s="105"/>
      <c r="EF252" s="105"/>
      <c r="EG252" s="105"/>
      <c r="EH252" s="105"/>
      <c r="EI252" s="105"/>
      <c r="EJ252" s="105"/>
      <c r="EK252" s="105"/>
      <c r="EL252" s="105"/>
      <c r="EM252" s="105"/>
      <c r="EN252" s="105"/>
      <c r="EO252" s="105"/>
      <c r="EP252" s="105"/>
      <c r="EQ252" s="105"/>
      <c r="ER252" s="105"/>
      <c r="ES252" s="105"/>
      <c r="ET252" s="105"/>
      <c r="EU252" s="105"/>
      <c r="EV252" s="105"/>
      <c r="EW252" s="105"/>
      <c r="EX252" s="105"/>
      <c r="EY252" s="105"/>
      <c r="EZ252" s="105"/>
      <c r="FA252" s="105"/>
      <c r="FB252" s="105"/>
      <c r="FC252" s="105"/>
      <c r="FD252" s="105"/>
      <c r="FE252" s="105"/>
      <c r="FF252" s="105"/>
      <c r="FG252" s="105"/>
      <c r="FH252" s="105"/>
      <c r="FI252" s="105"/>
      <c r="FJ252" s="105"/>
      <c r="FK252" s="105">
        <v>0</v>
      </c>
      <c r="FL252" s="105"/>
      <c r="FM252" s="105"/>
      <c r="FN252" s="105"/>
      <c r="FO252" s="105"/>
      <c r="FP252" s="105"/>
      <c r="FQ252" s="105"/>
      <c r="FR252" s="105"/>
      <c r="FS252" s="105"/>
      <c r="FT252" s="105"/>
      <c r="FU252" s="105"/>
      <c r="FV252" s="105">
        <v>0</v>
      </c>
      <c r="FW252" s="105" t="e">
        <v>#N/A</v>
      </c>
      <c r="FX252" s="105">
        <v>0</v>
      </c>
      <c r="FY252" s="144" t="str">
        <f t="shared" si="239"/>
        <v/>
      </c>
      <c r="FZ252" s="144" t="str">
        <f t="shared" si="240"/>
        <v/>
      </c>
      <c r="GA252" s="140">
        <f t="shared" si="241"/>
        <v>8442</v>
      </c>
      <c r="GB252" s="140">
        <v>0</v>
      </c>
      <c r="GC252" s="140">
        <v>0</v>
      </c>
      <c r="GD252" s="141">
        <f t="shared" si="242"/>
        <v>0</v>
      </c>
      <c r="GE252" s="141">
        <f t="shared" si="243"/>
        <v>0</v>
      </c>
      <c r="GF252" s="141">
        <f t="shared" si="244"/>
        <v>0</v>
      </c>
      <c r="GG252" s="141" t="e">
        <f t="shared" si="245"/>
        <v>#N/A</v>
      </c>
      <c r="GH252" s="142">
        <v>0</v>
      </c>
      <c r="GI252" s="142">
        <v>0</v>
      </c>
      <c r="GJ252" s="142">
        <v>0</v>
      </c>
      <c r="GK252" s="143">
        <v>0</v>
      </c>
      <c r="GL252" s="105">
        <v>0</v>
      </c>
      <c r="GM252" s="105">
        <v>0</v>
      </c>
      <c r="GN252" s="105">
        <v>0</v>
      </c>
      <c r="GO252" s="105" t="s">
        <v>956</v>
      </c>
      <c r="GP252" s="105" t="s">
        <v>956</v>
      </c>
      <c r="GQ252" s="105"/>
      <c r="GR252" s="105"/>
      <c r="GS252" s="105"/>
      <c r="GT252" s="105">
        <f t="shared" si="247"/>
        <v>0</v>
      </c>
      <c r="GU252" s="105">
        <f t="shared" si="248"/>
        <v>0</v>
      </c>
      <c r="GV252" s="105">
        <f t="shared" si="246"/>
        <v>0</v>
      </c>
      <c r="GW252" s="139" t="str">
        <f t="shared" si="261"/>
        <v/>
      </c>
      <c r="GX252" s="139" t="str">
        <f t="shared" si="262"/>
        <v/>
      </c>
    </row>
    <row r="253" ht="15" spans="2:206">
      <c r="B253" s="138" t="s">
        <v>1219</v>
      </c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>
        <v>258</v>
      </c>
      <c r="Y253" s="105">
        <v>1426</v>
      </c>
      <c r="Z253" s="105">
        <v>1205</v>
      </c>
      <c r="AA253" s="105">
        <v>142</v>
      </c>
      <c r="AB253" s="105"/>
      <c r="AC253" s="105"/>
      <c r="AD253" s="105"/>
      <c r="AE253" s="105"/>
      <c r="AF253" s="105"/>
      <c r="AG253" s="105"/>
      <c r="AH253" s="105"/>
      <c r="AI253" s="105"/>
      <c r="AJ253" s="105"/>
      <c r="AK253" s="105"/>
      <c r="AL253" s="105"/>
      <c r="AM253" s="105"/>
      <c r="AN253" s="105"/>
      <c r="AO253" s="105"/>
      <c r="AP253" s="105"/>
      <c r="AQ253" s="105"/>
      <c r="AR253" s="105"/>
      <c r="AS253" s="105"/>
      <c r="AT253" s="105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5"/>
      <c r="BE253" s="105"/>
      <c r="BF253" s="105"/>
      <c r="BG253" s="105"/>
      <c r="BH253" s="105"/>
      <c r="BI253" s="105"/>
      <c r="BJ253" s="105"/>
      <c r="BK253" s="105">
        <v>0</v>
      </c>
      <c r="BL253" s="105">
        <v>0</v>
      </c>
      <c r="BM253" s="105">
        <v>0</v>
      </c>
      <c r="BN253" s="105">
        <v>0</v>
      </c>
      <c r="BO253" s="105">
        <v>0</v>
      </c>
      <c r="BP253" s="105">
        <v>0</v>
      </c>
      <c r="BQ253" s="105">
        <v>0</v>
      </c>
      <c r="BR253" s="105">
        <v>0</v>
      </c>
      <c r="BS253" s="105">
        <v>0</v>
      </c>
      <c r="BT253" s="105">
        <v>0</v>
      </c>
      <c r="BU253" s="105">
        <v>0</v>
      </c>
      <c r="BV253" s="105">
        <v>0</v>
      </c>
      <c r="BW253" s="105">
        <v>0</v>
      </c>
      <c r="BX253" s="105">
        <v>0</v>
      </c>
      <c r="BY253" s="105">
        <v>0</v>
      </c>
      <c r="BZ253" s="139" t="str">
        <f t="shared" si="232"/>
        <v/>
      </c>
      <c r="CA253" s="139" t="str">
        <f t="shared" si="233"/>
        <v/>
      </c>
      <c r="CB253" s="140">
        <f t="shared" si="234"/>
        <v>3820</v>
      </c>
      <c r="CC253" s="140">
        <f t="shared" si="251"/>
        <v>2889</v>
      </c>
      <c r="CD253" s="140">
        <f t="shared" si="252"/>
        <v>142</v>
      </c>
      <c r="CE253" s="141">
        <f t="shared" si="235"/>
        <v>0</v>
      </c>
      <c r="CF253" s="141">
        <f t="shared" si="236"/>
        <v>0</v>
      </c>
      <c r="CG253" s="141">
        <f t="shared" si="237"/>
        <v>0</v>
      </c>
      <c r="CH253" s="141">
        <f t="shared" si="238"/>
        <v>0</v>
      </c>
      <c r="CI253" s="142">
        <f t="shared" si="253"/>
        <v>0</v>
      </c>
      <c r="CJ253" s="142">
        <f t="shared" si="254"/>
        <v>0</v>
      </c>
      <c r="CK253" s="143">
        <f t="shared" si="255"/>
        <v>0</v>
      </c>
      <c r="CL253" s="105">
        <f t="shared" si="256"/>
        <v>0</v>
      </c>
      <c r="CM253" s="105">
        <f t="shared" si="257"/>
        <v>0</v>
      </c>
      <c r="CN253" s="105">
        <f t="shared" si="258"/>
        <v>0</v>
      </c>
      <c r="CO253" s="105" t="str">
        <f t="shared" si="259"/>
        <v/>
      </c>
      <c r="CP253" s="105" t="str">
        <f t="shared" si="260"/>
        <v/>
      </c>
      <c r="CQ253" s="105"/>
      <c r="CR253" s="105"/>
      <c r="CS253" s="105">
        <f t="shared" si="264"/>
        <v>0</v>
      </c>
      <c r="CT253" s="105">
        <f t="shared" si="227"/>
        <v>0</v>
      </c>
      <c r="CU253" s="105">
        <f t="shared" si="228"/>
        <v>0</v>
      </c>
      <c r="CV253" s="105">
        <f t="shared" si="229"/>
        <v>0</v>
      </c>
      <c r="CW253" s="139" t="str">
        <f t="shared" si="230"/>
        <v/>
      </c>
      <c r="CX253" s="139" t="str">
        <f t="shared" si="231"/>
        <v/>
      </c>
      <c r="CZ253" s="138" t="s">
        <v>1260</v>
      </c>
      <c r="DA253" s="138" t="s">
        <v>1260</v>
      </c>
      <c r="DB253" s="105"/>
      <c r="DC253" s="105"/>
      <c r="DD253" s="105"/>
      <c r="DE253" s="105"/>
      <c r="DF253" s="105"/>
      <c r="DG253" s="105"/>
      <c r="DH253" s="105"/>
      <c r="DI253" s="105">
        <v>717</v>
      </c>
      <c r="DJ253" s="105"/>
      <c r="DK253" s="105"/>
      <c r="DL253" s="105"/>
      <c r="DM253" s="105">
        <v>723</v>
      </c>
      <c r="DN253" s="105"/>
      <c r="DO253" s="105"/>
      <c r="DP253" s="105"/>
      <c r="DQ253" s="105"/>
      <c r="DR253" s="105"/>
      <c r="DS253" s="105"/>
      <c r="DT253" s="105"/>
      <c r="DU253" s="105"/>
      <c r="DV253" s="105"/>
      <c r="DW253" s="105"/>
      <c r="DX253" s="105"/>
      <c r="DY253" s="105"/>
      <c r="DZ253" s="105"/>
      <c r="EA253" s="105"/>
      <c r="EB253" s="105"/>
      <c r="EC253" s="105"/>
      <c r="ED253" s="105"/>
      <c r="EE253" s="105"/>
      <c r="EF253" s="105"/>
      <c r="EG253" s="105"/>
      <c r="EH253" s="105"/>
      <c r="EI253" s="105"/>
      <c r="EJ253" s="105"/>
      <c r="EK253" s="105"/>
      <c r="EL253" s="105"/>
      <c r="EM253" s="105"/>
      <c r="EN253" s="105"/>
      <c r="EO253" s="105"/>
      <c r="EP253" s="105"/>
      <c r="EQ253" s="105"/>
      <c r="ER253" s="105"/>
      <c r="ES253" s="105"/>
      <c r="ET253" s="105"/>
      <c r="EU253" s="105"/>
      <c r="EV253" s="105"/>
      <c r="EW253" s="105"/>
      <c r="EX253" s="105"/>
      <c r="EY253" s="105"/>
      <c r="EZ253" s="105"/>
      <c r="FA253" s="105"/>
      <c r="FB253" s="105"/>
      <c r="FC253" s="105"/>
      <c r="FD253" s="105"/>
      <c r="FE253" s="105"/>
      <c r="FF253" s="105"/>
      <c r="FG253" s="105"/>
      <c r="FH253" s="105"/>
      <c r="FI253" s="105"/>
      <c r="FJ253" s="105"/>
      <c r="FK253" s="105">
        <v>0</v>
      </c>
      <c r="FL253" s="105"/>
      <c r="FM253" s="105"/>
      <c r="FN253" s="105"/>
      <c r="FO253" s="105"/>
      <c r="FP253" s="105"/>
      <c r="FQ253" s="105"/>
      <c r="FR253" s="105"/>
      <c r="FS253" s="105"/>
      <c r="FT253" s="105"/>
      <c r="FU253" s="105"/>
      <c r="FV253" s="105">
        <v>0</v>
      </c>
      <c r="FW253" s="105" t="e">
        <v>#N/A</v>
      </c>
      <c r="FX253" s="105">
        <v>0</v>
      </c>
      <c r="FY253" s="144" t="str">
        <f t="shared" si="239"/>
        <v/>
      </c>
      <c r="FZ253" s="144" t="str">
        <f t="shared" si="240"/>
        <v/>
      </c>
      <c r="GA253" s="140">
        <f t="shared" si="241"/>
        <v>1440</v>
      </c>
      <c r="GB253" s="140">
        <v>0</v>
      </c>
      <c r="GC253" s="140">
        <v>0</v>
      </c>
      <c r="GD253" s="141">
        <f t="shared" si="242"/>
        <v>0</v>
      </c>
      <c r="GE253" s="141">
        <f t="shared" si="243"/>
        <v>0</v>
      </c>
      <c r="GF253" s="141">
        <f t="shared" si="244"/>
        <v>0</v>
      </c>
      <c r="GG253" s="141" t="e">
        <f t="shared" si="245"/>
        <v>#N/A</v>
      </c>
      <c r="GH253" s="142">
        <v>0</v>
      </c>
      <c r="GI253" s="142">
        <v>0</v>
      </c>
      <c r="GJ253" s="142">
        <v>0</v>
      </c>
      <c r="GK253" s="143">
        <v>0</v>
      </c>
      <c r="GL253" s="105">
        <v>0</v>
      </c>
      <c r="GM253" s="105">
        <v>0</v>
      </c>
      <c r="GN253" s="105">
        <v>0</v>
      </c>
      <c r="GO253" s="105" t="s">
        <v>956</v>
      </c>
      <c r="GP253" s="105" t="s">
        <v>956</v>
      </c>
      <c r="GQ253" s="105"/>
      <c r="GR253" s="105"/>
      <c r="GS253" s="105"/>
      <c r="GT253" s="105">
        <f t="shared" si="247"/>
        <v>0</v>
      </c>
      <c r="GU253" s="105">
        <f t="shared" si="248"/>
        <v>0</v>
      </c>
      <c r="GV253" s="105">
        <f t="shared" si="246"/>
        <v>0</v>
      </c>
      <c r="GW253" s="139" t="str">
        <f t="shared" si="261"/>
        <v/>
      </c>
      <c r="GX253" s="139" t="str">
        <f t="shared" si="262"/>
        <v/>
      </c>
    </row>
    <row r="254" ht="15" spans="2:206">
      <c r="B254" s="138" t="s">
        <v>1220</v>
      </c>
      <c r="C254" s="105"/>
      <c r="D254" s="105"/>
      <c r="E254" s="105"/>
      <c r="F254" s="105"/>
      <c r="G254" s="105"/>
      <c r="H254" s="105"/>
      <c r="I254" s="105">
        <v>414</v>
      </c>
      <c r="J254" s="105">
        <v>450</v>
      </c>
      <c r="K254" s="105">
        <v>254</v>
      </c>
      <c r="L254" s="105">
        <v>732</v>
      </c>
      <c r="M254" s="105">
        <v>1085</v>
      </c>
      <c r="N254" s="105">
        <v>885</v>
      </c>
      <c r="O254" s="105">
        <v>1234</v>
      </c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>
        <v>2</v>
      </c>
      <c r="AF254" s="105">
        <v>2</v>
      </c>
      <c r="AG254" s="105"/>
      <c r="AH254" s="105"/>
      <c r="AI254" s="105"/>
      <c r="AJ254" s="105"/>
      <c r="AK254" s="105"/>
      <c r="AL254" s="105"/>
      <c r="AM254" s="105"/>
      <c r="AN254" s="105"/>
      <c r="AO254" s="105">
        <v>1</v>
      </c>
      <c r="AP254" s="105"/>
      <c r="AQ254" s="105"/>
      <c r="AR254" s="105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  <c r="BF254" s="105"/>
      <c r="BG254" s="105"/>
      <c r="BH254" s="105"/>
      <c r="BI254" s="105"/>
      <c r="BJ254" s="105"/>
      <c r="BK254" s="105">
        <v>0</v>
      </c>
      <c r="BL254" s="105">
        <v>0</v>
      </c>
      <c r="BM254" s="105">
        <v>0</v>
      </c>
      <c r="BN254" s="105"/>
      <c r="BO254" s="105"/>
      <c r="BP254" s="105">
        <v>0</v>
      </c>
      <c r="BQ254" s="105">
        <v>0</v>
      </c>
      <c r="BR254" s="105"/>
      <c r="BS254" s="105">
        <v>0</v>
      </c>
      <c r="BT254" s="105">
        <v>0</v>
      </c>
      <c r="BU254" s="105">
        <v>0</v>
      </c>
      <c r="BV254" s="105">
        <v>0</v>
      </c>
      <c r="BW254" s="105">
        <v>0</v>
      </c>
      <c r="BX254" s="105">
        <v>0</v>
      </c>
      <c r="BY254" s="105">
        <v>0</v>
      </c>
      <c r="BZ254" s="139" t="str">
        <f t="shared" si="232"/>
        <v/>
      </c>
      <c r="CA254" s="139" t="str">
        <f t="shared" si="233"/>
        <v/>
      </c>
      <c r="CB254" s="140">
        <f t="shared" si="234"/>
        <v>3820</v>
      </c>
      <c r="CC254" s="140">
        <f t="shared" si="251"/>
        <v>1234</v>
      </c>
      <c r="CD254" s="140">
        <f t="shared" si="252"/>
        <v>4</v>
      </c>
      <c r="CE254" s="141">
        <f t="shared" si="235"/>
        <v>1</v>
      </c>
      <c r="CF254" s="141">
        <f t="shared" si="236"/>
        <v>0</v>
      </c>
      <c r="CG254" s="141">
        <f t="shared" si="237"/>
        <v>0</v>
      </c>
      <c r="CH254" s="141">
        <f t="shared" si="238"/>
        <v>0</v>
      </c>
      <c r="CI254" s="142">
        <f t="shared" si="253"/>
        <v>0</v>
      </c>
      <c r="CJ254" s="142">
        <f t="shared" si="254"/>
        <v>0</v>
      </c>
      <c r="CK254" s="143">
        <f t="shared" si="255"/>
        <v>1</v>
      </c>
      <c r="CL254" s="105">
        <f t="shared" si="256"/>
        <v>0</v>
      </c>
      <c r="CM254" s="105">
        <f t="shared" si="257"/>
        <v>0</v>
      </c>
      <c r="CN254" s="105">
        <f t="shared" si="258"/>
        <v>0</v>
      </c>
      <c r="CO254" s="105" t="str">
        <f t="shared" si="259"/>
        <v/>
      </c>
      <c r="CP254" s="105" t="str">
        <f t="shared" si="260"/>
        <v/>
      </c>
      <c r="CQ254" s="105"/>
      <c r="CR254" s="105"/>
      <c r="CS254" s="105">
        <f t="shared" si="264"/>
        <v>0</v>
      </c>
      <c r="CT254" s="105">
        <f t="shared" si="227"/>
        <v>0</v>
      </c>
      <c r="CU254" s="105">
        <f t="shared" si="228"/>
        <v>0</v>
      </c>
      <c r="CV254" s="105">
        <f t="shared" si="229"/>
        <v>0</v>
      </c>
      <c r="CW254" s="139" t="str">
        <f t="shared" si="230"/>
        <v/>
      </c>
      <c r="CX254" s="139" t="str">
        <f t="shared" si="231"/>
        <v/>
      </c>
      <c r="CZ254" s="138" t="s">
        <v>918</v>
      </c>
      <c r="DA254" s="138" t="s">
        <v>918</v>
      </c>
      <c r="DB254" s="105"/>
      <c r="DC254" s="105"/>
      <c r="DD254" s="105"/>
      <c r="DE254" s="105"/>
      <c r="DF254" s="105"/>
      <c r="DG254" s="105"/>
      <c r="DH254" s="105"/>
      <c r="DI254" s="105">
        <v>1154</v>
      </c>
      <c r="DJ254" s="105"/>
      <c r="DK254" s="105"/>
      <c r="DL254" s="105"/>
      <c r="DM254" s="105"/>
      <c r="DN254" s="105"/>
      <c r="DO254" s="105"/>
      <c r="DP254" s="105"/>
      <c r="DQ254" s="105"/>
      <c r="DR254" s="105"/>
      <c r="DS254" s="105"/>
      <c r="DT254" s="105"/>
      <c r="DU254" s="105"/>
      <c r="DV254" s="105"/>
      <c r="DW254" s="105"/>
      <c r="DX254" s="105"/>
      <c r="DY254" s="105"/>
      <c r="DZ254" s="105"/>
      <c r="EA254" s="105"/>
      <c r="EB254" s="105"/>
      <c r="EC254" s="105"/>
      <c r="ED254" s="105"/>
      <c r="EE254" s="105"/>
      <c r="EF254" s="105"/>
      <c r="EG254" s="105"/>
      <c r="EH254" s="105"/>
      <c r="EI254" s="105"/>
      <c r="EJ254" s="105"/>
      <c r="EK254" s="105"/>
      <c r="EL254" s="105"/>
      <c r="EM254" s="105"/>
      <c r="EN254" s="105"/>
      <c r="EO254" s="105"/>
      <c r="EP254" s="105"/>
      <c r="EQ254" s="105"/>
      <c r="ER254" s="105"/>
      <c r="ES254" s="105"/>
      <c r="ET254" s="105"/>
      <c r="EU254" s="105"/>
      <c r="EV254" s="105"/>
      <c r="EW254" s="105"/>
      <c r="EX254" s="105"/>
      <c r="EY254" s="105"/>
      <c r="EZ254" s="105"/>
      <c r="FA254" s="105"/>
      <c r="FB254" s="105"/>
      <c r="FC254" s="105"/>
      <c r="FD254" s="105"/>
      <c r="FE254" s="105"/>
      <c r="FF254" s="105"/>
      <c r="FG254" s="105"/>
      <c r="FH254" s="105"/>
      <c r="FI254" s="105"/>
      <c r="FJ254" s="105"/>
      <c r="FK254" s="105">
        <v>0</v>
      </c>
      <c r="FL254" s="105"/>
      <c r="FM254" s="105"/>
      <c r="FN254" s="105"/>
      <c r="FO254" s="105"/>
      <c r="FP254" s="105"/>
      <c r="FQ254" s="105"/>
      <c r="FR254" s="105"/>
      <c r="FS254" s="105"/>
      <c r="FT254" s="105"/>
      <c r="FU254" s="105"/>
      <c r="FV254" s="105">
        <v>0</v>
      </c>
      <c r="FW254" s="105" t="e">
        <v>#N/A</v>
      </c>
      <c r="FX254" s="105">
        <v>0</v>
      </c>
      <c r="FY254" s="144" t="str">
        <f t="shared" si="239"/>
        <v/>
      </c>
      <c r="FZ254" s="144" t="str">
        <f t="shared" si="240"/>
        <v/>
      </c>
      <c r="GA254" s="140">
        <f t="shared" si="241"/>
        <v>1154</v>
      </c>
      <c r="GB254" s="140">
        <v>0</v>
      </c>
      <c r="GC254" s="140">
        <v>0</v>
      </c>
      <c r="GD254" s="141">
        <f t="shared" si="242"/>
        <v>0</v>
      </c>
      <c r="GE254" s="141">
        <f t="shared" si="243"/>
        <v>0</v>
      </c>
      <c r="GF254" s="141">
        <f t="shared" si="244"/>
        <v>0</v>
      </c>
      <c r="GG254" s="141" t="e">
        <f t="shared" si="245"/>
        <v>#N/A</v>
      </c>
      <c r="GH254" s="142">
        <v>0</v>
      </c>
      <c r="GI254" s="142">
        <v>0</v>
      </c>
      <c r="GJ254" s="142">
        <v>0</v>
      </c>
      <c r="GK254" s="143">
        <v>0</v>
      </c>
      <c r="GL254" s="105">
        <v>0</v>
      </c>
      <c r="GM254" s="105">
        <v>0</v>
      </c>
      <c r="GN254" s="105">
        <v>0</v>
      </c>
      <c r="GO254" s="105" t="s">
        <v>956</v>
      </c>
      <c r="GP254" s="105" t="s">
        <v>956</v>
      </c>
      <c r="GQ254" s="105"/>
      <c r="GR254" s="105"/>
      <c r="GS254" s="105"/>
      <c r="GT254" s="105">
        <f t="shared" si="247"/>
        <v>0</v>
      </c>
      <c r="GU254" s="105">
        <f t="shared" si="248"/>
        <v>0</v>
      </c>
      <c r="GV254" s="105">
        <f t="shared" si="246"/>
        <v>0</v>
      </c>
      <c r="GW254" s="139" t="str">
        <f t="shared" si="261"/>
        <v/>
      </c>
      <c r="GX254" s="139" t="str">
        <f t="shared" si="262"/>
        <v/>
      </c>
    </row>
    <row r="255" ht="15" spans="2:206">
      <c r="B255" s="138" t="s">
        <v>1221</v>
      </c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>
        <v>1682</v>
      </c>
      <c r="P255" s="105"/>
      <c r="Q255" s="105"/>
      <c r="R255" s="105"/>
      <c r="S255" s="105"/>
      <c r="T255" s="105"/>
      <c r="U255" s="105"/>
      <c r="V255" s="105"/>
      <c r="W255" s="105"/>
      <c r="X255" s="105">
        <v>3</v>
      </c>
      <c r="Y255" s="105"/>
      <c r="Z255" s="105"/>
      <c r="AA255" s="105"/>
      <c r="AB255" s="105"/>
      <c r="AC255" s="105"/>
      <c r="AD255" s="105"/>
      <c r="AE255" s="105"/>
      <c r="AF255" s="105">
        <v>5</v>
      </c>
      <c r="AG255" s="105"/>
      <c r="AH255" s="105"/>
      <c r="AI255" s="105"/>
      <c r="AJ255" s="105"/>
      <c r="AK255" s="105"/>
      <c r="AL255" s="105"/>
      <c r="AM255" s="105"/>
      <c r="AN255" s="105">
        <v>2</v>
      </c>
      <c r="AO255" s="105"/>
      <c r="AP255" s="105"/>
      <c r="AQ255" s="105"/>
      <c r="AR255" s="105"/>
      <c r="AS255" s="105"/>
      <c r="AT255" s="10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  <c r="BE255" s="105"/>
      <c r="BF255" s="105"/>
      <c r="BG255" s="105"/>
      <c r="BH255" s="105"/>
      <c r="BI255" s="105"/>
      <c r="BJ255" s="105"/>
      <c r="BK255" s="105">
        <v>0</v>
      </c>
      <c r="BL255" s="105">
        <v>0</v>
      </c>
      <c r="BM255" s="105">
        <v>0</v>
      </c>
      <c r="BN255" s="105">
        <v>0</v>
      </c>
      <c r="BO255" s="105">
        <v>0</v>
      </c>
      <c r="BP255" s="105">
        <v>0</v>
      </c>
      <c r="BQ255" s="105">
        <v>0</v>
      </c>
      <c r="BR255" s="105">
        <v>0</v>
      </c>
      <c r="BS255" s="105">
        <v>0</v>
      </c>
      <c r="BT255" s="105">
        <v>0</v>
      </c>
      <c r="BU255" s="105">
        <v>0</v>
      </c>
      <c r="BV255" s="105">
        <v>0</v>
      </c>
      <c r="BW255" s="105">
        <v>0</v>
      </c>
      <c r="BX255" s="105">
        <v>0</v>
      </c>
      <c r="BY255" s="105">
        <v>0</v>
      </c>
      <c r="BZ255" s="139" t="str">
        <f t="shared" si="232"/>
        <v/>
      </c>
      <c r="CA255" s="139" t="str">
        <f t="shared" si="233"/>
        <v/>
      </c>
      <c r="CB255" s="140">
        <f t="shared" si="234"/>
        <v>3669</v>
      </c>
      <c r="CC255" s="140">
        <f t="shared" si="251"/>
        <v>1685</v>
      </c>
      <c r="CD255" s="140">
        <f t="shared" si="252"/>
        <v>5</v>
      </c>
      <c r="CE255" s="141">
        <f t="shared" si="235"/>
        <v>2</v>
      </c>
      <c r="CF255" s="141">
        <f t="shared" si="236"/>
        <v>0</v>
      </c>
      <c r="CG255" s="141">
        <f t="shared" si="237"/>
        <v>0</v>
      </c>
      <c r="CH255" s="141">
        <f t="shared" si="238"/>
        <v>0</v>
      </c>
      <c r="CI255" s="142">
        <f t="shared" si="253"/>
        <v>0</v>
      </c>
      <c r="CJ255" s="142">
        <f t="shared" si="254"/>
        <v>0</v>
      </c>
      <c r="CK255" s="143">
        <f t="shared" si="255"/>
        <v>2</v>
      </c>
      <c r="CL255" s="105">
        <f t="shared" si="256"/>
        <v>0</v>
      </c>
      <c r="CM255" s="105">
        <f t="shared" si="257"/>
        <v>0</v>
      </c>
      <c r="CN255" s="105">
        <f t="shared" si="258"/>
        <v>0</v>
      </c>
      <c r="CO255" s="105" t="str">
        <f t="shared" si="259"/>
        <v/>
      </c>
      <c r="CP255" s="105" t="str">
        <f t="shared" si="260"/>
        <v/>
      </c>
      <c r="CQ255" s="105"/>
      <c r="CR255" s="105"/>
      <c r="CS255" s="105">
        <f t="shared" si="264"/>
        <v>0</v>
      </c>
      <c r="CT255" s="105">
        <f t="shared" si="227"/>
        <v>0</v>
      </c>
      <c r="CU255" s="105">
        <f t="shared" si="228"/>
        <v>0</v>
      </c>
      <c r="CV255" s="105">
        <f t="shared" si="229"/>
        <v>0</v>
      </c>
      <c r="CW255" s="139" t="str">
        <f t="shared" si="230"/>
        <v/>
      </c>
      <c r="CX255" s="139" t="str">
        <f t="shared" si="231"/>
        <v/>
      </c>
      <c r="CZ255" s="138" t="s">
        <v>1261</v>
      </c>
      <c r="DA255" s="138" t="s">
        <v>1261</v>
      </c>
      <c r="DB255" s="105"/>
      <c r="DC255" s="105"/>
      <c r="DD255" s="105"/>
      <c r="DE255" s="105"/>
      <c r="DF255" s="105"/>
      <c r="DG255" s="105"/>
      <c r="DH255" s="105"/>
      <c r="DI255" s="105"/>
      <c r="DJ255" s="105">
        <v>173</v>
      </c>
      <c r="DK255" s="105">
        <v>811</v>
      </c>
      <c r="DL255" s="105">
        <v>1134</v>
      </c>
      <c r="DM255" s="105">
        <v>816</v>
      </c>
      <c r="DN255" s="105"/>
      <c r="DO255" s="105"/>
      <c r="DP255" s="105"/>
      <c r="DQ255" s="105"/>
      <c r="DR255" s="105"/>
      <c r="DS255" s="105"/>
      <c r="DT255" s="105"/>
      <c r="DU255" s="105"/>
      <c r="DV255" s="105"/>
      <c r="DW255" s="105"/>
      <c r="DX255" s="105"/>
      <c r="DY255" s="105"/>
      <c r="DZ255" s="105"/>
      <c r="EA255" s="105"/>
      <c r="EB255" s="105"/>
      <c r="EC255" s="105"/>
      <c r="ED255" s="105"/>
      <c r="EE255" s="105"/>
      <c r="EF255" s="105"/>
      <c r="EG255" s="105"/>
      <c r="EH255" s="105"/>
      <c r="EI255" s="105"/>
      <c r="EJ255" s="105"/>
      <c r="EK255" s="105"/>
      <c r="EL255" s="105"/>
      <c r="EM255" s="105"/>
      <c r="EN255" s="105"/>
      <c r="EO255" s="105"/>
      <c r="EP255" s="105"/>
      <c r="EQ255" s="105"/>
      <c r="ER255" s="105"/>
      <c r="ES255" s="105"/>
      <c r="ET255" s="105"/>
      <c r="EU255" s="105"/>
      <c r="EV255" s="105"/>
      <c r="EW255" s="105"/>
      <c r="EX255" s="105"/>
      <c r="EY255" s="105"/>
      <c r="EZ255" s="105"/>
      <c r="FA255" s="105"/>
      <c r="FB255" s="105"/>
      <c r="FC255" s="105"/>
      <c r="FD255" s="105"/>
      <c r="FE255" s="105"/>
      <c r="FF255" s="105"/>
      <c r="FG255" s="105"/>
      <c r="FH255" s="105"/>
      <c r="FI255" s="105"/>
      <c r="FJ255" s="105"/>
      <c r="FK255" s="105">
        <v>0</v>
      </c>
      <c r="FL255" s="105"/>
      <c r="FM255" s="105"/>
      <c r="FN255" s="105"/>
      <c r="FO255" s="105"/>
      <c r="FP255" s="105"/>
      <c r="FQ255" s="105"/>
      <c r="FR255" s="105"/>
      <c r="FS255" s="105"/>
      <c r="FT255" s="105"/>
      <c r="FU255" s="105"/>
      <c r="FV255" s="105">
        <v>0</v>
      </c>
      <c r="FW255" s="105" t="e">
        <v>#N/A</v>
      </c>
      <c r="FX255" s="105">
        <v>0</v>
      </c>
      <c r="FY255" s="144" t="str">
        <f t="shared" si="239"/>
        <v/>
      </c>
      <c r="FZ255" s="144" t="str">
        <f t="shared" si="240"/>
        <v/>
      </c>
      <c r="GA255" s="140">
        <f t="shared" si="241"/>
        <v>2934</v>
      </c>
      <c r="GB255" s="140">
        <v>0</v>
      </c>
      <c r="GC255" s="140">
        <v>0</v>
      </c>
      <c r="GD255" s="141">
        <f t="shared" si="242"/>
        <v>0</v>
      </c>
      <c r="GE255" s="141">
        <f t="shared" si="243"/>
        <v>0</v>
      </c>
      <c r="GF255" s="141">
        <f t="shared" si="244"/>
        <v>0</v>
      </c>
      <c r="GG255" s="141" t="e">
        <f t="shared" si="245"/>
        <v>#N/A</v>
      </c>
      <c r="GH255" s="142">
        <v>0</v>
      </c>
      <c r="GI255" s="142">
        <v>0</v>
      </c>
      <c r="GJ255" s="142">
        <v>0</v>
      </c>
      <c r="GK255" s="143">
        <v>0</v>
      </c>
      <c r="GL255" s="105">
        <v>0</v>
      </c>
      <c r="GM255" s="105">
        <v>0</v>
      </c>
      <c r="GN255" s="105">
        <v>0</v>
      </c>
      <c r="GO255" s="105" t="s">
        <v>956</v>
      </c>
      <c r="GP255" s="105" t="s">
        <v>956</v>
      </c>
      <c r="GQ255" s="105"/>
      <c r="GR255" s="105"/>
      <c r="GS255" s="105"/>
      <c r="GT255" s="105">
        <f t="shared" si="247"/>
        <v>0</v>
      </c>
      <c r="GU255" s="105">
        <f t="shared" si="248"/>
        <v>0</v>
      </c>
      <c r="GV255" s="105">
        <f t="shared" si="246"/>
        <v>0</v>
      </c>
      <c r="GW255" s="139" t="str">
        <f t="shared" si="261"/>
        <v/>
      </c>
      <c r="GX255" s="139" t="str">
        <f t="shared" si="262"/>
        <v/>
      </c>
    </row>
    <row r="256" ht="15" spans="2:206">
      <c r="B256" s="138" t="s">
        <v>1222</v>
      </c>
      <c r="C256" s="105">
        <v>107</v>
      </c>
      <c r="D256" s="105">
        <v>284</v>
      </c>
      <c r="E256" s="105">
        <v>364</v>
      </c>
      <c r="F256" s="105">
        <v>410</v>
      </c>
      <c r="G256" s="105">
        <v>1477</v>
      </c>
      <c r="H256" s="105">
        <v>15</v>
      </c>
      <c r="I256" s="105"/>
      <c r="J256" s="105"/>
      <c r="K256" s="105">
        <v>184</v>
      </c>
      <c r="L256" s="105">
        <v>303</v>
      </c>
      <c r="M256" s="105">
        <v>343</v>
      </c>
      <c r="N256" s="105">
        <v>182</v>
      </c>
      <c r="O256" s="105">
        <v>86</v>
      </c>
      <c r="P256" s="105">
        <v>1</v>
      </c>
      <c r="Q256" s="105">
        <v>344</v>
      </c>
      <c r="R256" s="105">
        <v>75</v>
      </c>
      <c r="S256" s="105">
        <v>54</v>
      </c>
      <c r="T256" s="105">
        <v>14</v>
      </c>
      <c r="U256" s="105">
        <v>45</v>
      </c>
      <c r="V256" s="105">
        <v>40</v>
      </c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  <c r="AG256" s="105"/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  <c r="BF256" s="105"/>
      <c r="BG256" s="105"/>
      <c r="BH256" s="105"/>
      <c r="BI256" s="105"/>
      <c r="BJ256" s="105"/>
      <c r="BK256" s="105">
        <v>0</v>
      </c>
      <c r="BL256" s="105">
        <v>0</v>
      </c>
      <c r="BM256" s="105">
        <v>0</v>
      </c>
      <c r="BN256" s="105"/>
      <c r="BO256" s="105"/>
      <c r="BP256" s="105">
        <v>0</v>
      </c>
      <c r="BQ256" s="105">
        <v>0</v>
      </c>
      <c r="BR256" s="105"/>
      <c r="BS256" s="105">
        <v>0</v>
      </c>
      <c r="BT256" s="105">
        <v>0</v>
      </c>
      <c r="BU256" s="105">
        <v>0</v>
      </c>
      <c r="BV256" s="105">
        <v>0</v>
      </c>
      <c r="BW256" s="105">
        <v>0</v>
      </c>
      <c r="BX256" s="105" t="e">
        <v>#N/A</v>
      </c>
      <c r="BY256" s="105"/>
      <c r="BZ256" s="139" t="str">
        <f t="shared" si="232"/>
        <v/>
      </c>
      <c r="CA256" s="139" t="str">
        <f t="shared" si="233"/>
        <v/>
      </c>
      <c r="CB256" s="140">
        <f t="shared" si="234"/>
        <v>3669</v>
      </c>
      <c r="CC256" s="140">
        <f t="shared" si="251"/>
        <v>659</v>
      </c>
      <c r="CD256" s="140">
        <f t="shared" si="252"/>
        <v>0</v>
      </c>
      <c r="CE256" s="141">
        <f t="shared" si="235"/>
        <v>0</v>
      </c>
      <c r="CF256" s="141">
        <f t="shared" si="236"/>
        <v>0</v>
      </c>
      <c r="CG256" s="141">
        <f t="shared" si="237"/>
        <v>0</v>
      </c>
      <c r="CH256" s="141" t="e">
        <f t="shared" si="238"/>
        <v>#N/A</v>
      </c>
      <c r="CI256" s="142">
        <f t="shared" si="253"/>
        <v>0</v>
      </c>
      <c r="CJ256" s="142">
        <f t="shared" si="254"/>
        <v>0</v>
      </c>
      <c r="CK256" s="143">
        <f t="shared" si="255"/>
        <v>0</v>
      </c>
      <c r="CL256" s="105">
        <f t="shared" si="256"/>
        <v>0</v>
      </c>
      <c r="CM256" s="105">
        <f t="shared" si="257"/>
        <v>0</v>
      </c>
      <c r="CN256" s="105">
        <f t="shared" si="258"/>
        <v>0</v>
      </c>
      <c r="CO256" s="105" t="str">
        <f t="shared" si="259"/>
        <v/>
      </c>
      <c r="CP256" s="105" t="str">
        <f t="shared" si="260"/>
        <v/>
      </c>
      <c r="CQ256" s="105"/>
      <c r="CR256" s="105"/>
      <c r="CS256" s="105">
        <f t="shared" si="264"/>
        <v>0</v>
      </c>
      <c r="CT256" s="105">
        <f t="shared" si="227"/>
        <v>0</v>
      </c>
      <c r="CU256" s="105">
        <f t="shared" si="228"/>
        <v>0</v>
      </c>
      <c r="CV256" s="105">
        <f t="shared" si="229"/>
        <v>0</v>
      </c>
      <c r="CW256" s="139" t="str">
        <f t="shared" si="230"/>
        <v/>
      </c>
      <c r="CX256" s="139" t="str">
        <f t="shared" si="231"/>
        <v/>
      </c>
      <c r="CZ256" s="138" t="s">
        <v>1262</v>
      </c>
      <c r="DA256" s="138" t="s">
        <v>1262</v>
      </c>
      <c r="DB256" s="105"/>
      <c r="DC256" s="105"/>
      <c r="DD256" s="105"/>
      <c r="DE256" s="105">
        <v>151</v>
      </c>
      <c r="DF256" s="105">
        <v>51</v>
      </c>
      <c r="DG256" s="105"/>
      <c r="DH256" s="105"/>
      <c r="DI256" s="105"/>
      <c r="DJ256" s="105"/>
      <c r="DK256" s="105"/>
      <c r="DL256" s="105"/>
      <c r="DM256" s="105">
        <v>1</v>
      </c>
      <c r="DN256" s="105"/>
      <c r="DO256" s="105"/>
      <c r="DP256" s="105"/>
      <c r="DQ256" s="105"/>
      <c r="DR256" s="105"/>
      <c r="DS256" s="105"/>
      <c r="DT256" s="105"/>
      <c r="DU256" s="105"/>
      <c r="DV256" s="105"/>
      <c r="DW256" s="105"/>
      <c r="DX256" s="105"/>
      <c r="DY256" s="105"/>
      <c r="DZ256" s="105"/>
      <c r="EA256" s="105"/>
      <c r="EB256" s="105"/>
      <c r="EC256" s="105"/>
      <c r="ED256" s="105"/>
      <c r="EE256" s="105"/>
      <c r="EF256" s="105"/>
      <c r="EG256" s="105"/>
      <c r="EH256" s="105"/>
      <c r="EI256" s="105"/>
      <c r="EJ256" s="105"/>
      <c r="EK256" s="105"/>
      <c r="EL256" s="105"/>
      <c r="EM256" s="105"/>
      <c r="EN256" s="105"/>
      <c r="EO256" s="105"/>
      <c r="EP256" s="105"/>
      <c r="EQ256" s="105"/>
      <c r="ER256" s="105"/>
      <c r="ES256" s="105"/>
      <c r="ET256" s="105"/>
      <c r="EU256" s="105"/>
      <c r="EV256" s="105"/>
      <c r="EW256" s="105"/>
      <c r="EX256" s="105"/>
      <c r="EY256" s="105"/>
      <c r="EZ256" s="105"/>
      <c r="FA256" s="105"/>
      <c r="FB256" s="105"/>
      <c r="FC256" s="105"/>
      <c r="FD256" s="105"/>
      <c r="FE256" s="105"/>
      <c r="FF256" s="105"/>
      <c r="FG256" s="105"/>
      <c r="FH256" s="105"/>
      <c r="FI256" s="105"/>
      <c r="FJ256" s="105"/>
      <c r="FK256" s="105">
        <v>0</v>
      </c>
      <c r="FL256" s="105"/>
      <c r="FM256" s="105"/>
      <c r="FN256" s="105"/>
      <c r="FO256" s="105"/>
      <c r="FP256" s="105"/>
      <c r="FQ256" s="105"/>
      <c r="FR256" s="105"/>
      <c r="FS256" s="105"/>
      <c r="FT256" s="105"/>
      <c r="FU256" s="105"/>
      <c r="FV256" s="105">
        <v>0</v>
      </c>
      <c r="FW256" s="105" t="e">
        <v>#N/A</v>
      </c>
      <c r="FX256" s="105">
        <v>0</v>
      </c>
      <c r="FY256" s="144" t="str">
        <f t="shared" si="239"/>
        <v/>
      </c>
      <c r="FZ256" s="144" t="str">
        <f t="shared" si="240"/>
        <v/>
      </c>
      <c r="GA256" s="140">
        <f t="shared" si="241"/>
        <v>203</v>
      </c>
      <c r="GB256" s="140">
        <v>0</v>
      </c>
      <c r="GC256" s="140">
        <v>0</v>
      </c>
      <c r="GD256" s="141">
        <f t="shared" si="242"/>
        <v>0</v>
      </c>
      <c r="GE256" s="141">
        <f t="shared" si="243"/>
        <v>0</v>
      </c>
      <c r="GF256" s="141">
        <f t="shared" si="244"/>
        <v>0</v>
      </c>
      <c r="GG256" s="141" t="e">
        <f t="shared" si="245"/>
        <v>#N/A</v>
      </c>
      <c r="GH256" s="142">
        <v>0</v>
      </c>
      <c r="GI256" s="142">
        <v>0</v>
      </c>
      <c r="GJ256" s="142">
        <v>0</v>
      </c>
      <c r="GK256" s="143">
        <v>0</v>
      </c>
      <c r="GL256" s="105">
        <v>0</v>
      </c>
      <c r="GM256" s="105">
        <v>0</v>
      </c>
      <c r="GN256" s="105">
        <v>0</v>
      </c>
      <c r="GO256" s="105" t="s">
        <v>956</v>
      </c>
      <c r="GP256" s="105" t="s">
        <v>956</v>
      </c>
      <c r="GQ256" s="105"/>
      <c r="GR256" s="105"/>
      <c r="GS256" s="105"/>
      <c r="GT256" s="105">
        <f t="shared" si="247"/>
        <v>0</v>
      </c>
      <c r="GU256" s="105">
        <f t="shared" si="248"/>
        <v>0</v>
      </c>
      <c r="GV256" s="105">
        <f t="shared" si="246"/>
        <v>0</v>
      </c>
      <c r="GW256" s="139" t="str">
        <f t="shared" si="261"/>
        <v/>
      </c>
      <c r="GX256" s="139" t="str">
        <f t="shared" si="262"/>
        <v/>
      </c>
    </row>
    <row r="257" ht="15" spans="2:206">
      <c r="B257" s="138" t="s">
        <v>1223</v>
      </c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  <c r="AG257" s="105"/>
      <c r="AH257" s="105"/>
      <c r="AI257" s="105">
        <v>102</v>
      </c>
      <c r="AJ257" s="105">
        <v>132</v>
      </c>
      <c r="AK257" s="105"/>
      <c r="AL257" s="105"/>
      <c r="AM257" s="105"/>
      <c r="AN257" s="105"/>
      <c r="AO257" s="105"/>
      <c r="AP257" s="105"/>
      <c r="AQ257" s="105"/>
      <c r="AR257" s="105"/>
      <c r="AS257" s="105"/>
      <c r="AT257" s="10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  <c r="BE257" s="105"/>
      <c r="BF257" s="105"/>
      <c r="BG257" s="105"/>
      <c r="BH257" s="105"/>
      <c r="BI257" s="105"/>
      <c r="BJ257" s="105"/>
      <c r="BK257" s="105">
        <v>0</v>
      </c>
      <c r="BL257" s="105">
        <v>0</v>
      </c>
      <c r="BM257" s="105">
        <v>0</v>
      </c>
      <c r="BN257" s="105"/>
      <c r="BO257" s="105"/>
      <c r="BP257" s="105">
        <v>0</v>
      </c>
      <c r="BQ257" s="105">
        <v>0</v>
      </c>
      <c r="BR257" s="105"/>
      <c r="BS257" s="105">
        <v>0</v>
      </c>
      <c r="BT257" s="105">
        <v>0</v>
      </c>
      <c r="BU257" s="105">
        <v>0</v>
      </c>
      <c r="BV257" s="105">
        <v>0</v>
      </c>
      <c r="BW257" s="105">
        <v>0</v>
      </c>
      <c r="BX257" s="105">
        <v>0</v>
      </c>
      <c r="BY257" s="105">
        <v>0</v>
      </c>
      <c r="BZ257" s="139" t="str">
        <f t="shared" si="232"/>
        <v/>
      </c>
      <c r="CA257" s="139" t="str">
        <f t="shared" si="233"/>
        <v/>
      </c>
      <c r="CB257" s="140">
        <f t="shared" si="234"/>
        <v>671</v>
      </c>
      <c r="CC257" s="140">
        <f t="shared" si="251"/>
        <v>0</v>
      </c>
      <c r="CD257" s="140">
        <f t="shared" si="252"/>
        <v>234</v>
      </c>
      <c r="CE257" s="141">
        <f t="shared" si="235"/>
        <v>0</v>
      </c>
      <c r="CF257" s="141">
        <f t="shared" si="236"/>
        <v>0</v>
      </c>
      <c r="CG257" s="141">
        <f t="shared" si="237"/>
        <v>0</v>
      </c>
      <c r="CH257" s="141">
        <f t="shared" si="238"/>
        <v>0</v>
      </c>
      <c r="CI257" s="142">
        <f t="shared" si="253"/>
        <v>102</v>
      </c>
      <c r="CJ257" s="142">
        <f t="shared" si="254"/>
        <v>132</v>
      </c>
      <c r="CK257" s="143">
        <f t="shared" si="255"/>
        <v>0</v>
      </c>
      <c r="CL257" s="105">
        <f t="shared" si="256"/>
        <v>0</v>
      </c>
      <c r="CM257" s="105">
        <f t="shared" si="257"/>
        <v>0</v>
      </c>
      <c r="CN257" s="105">
        <f t="shared" si="258"/>
        <v>0</v>
      </c>
      <c r="CO257" s="105" t="str">
        <f t="shared" si="259"/>
        <v/>
      </c>
      <c r="CP257" s="105" t="str">
        <f t="shared" si="260"/>
        <v/>
      </c>
      <c r="CQ257" s="105"/>
      <c r="CR257" s="105"/>
      <c r="CS257" s="105">
        <f t="shared" si="264"/>
        <v>0</v>
      </c>
      <c r="CT257" s="105">
        <f t="shared" si="227"/>
        <v>0</v>
      </c>
      <c r="CU257" s="105">
        <f t="shared" si="228"/>
        <v>0</v>
      </c>
      <c r="CV257" s="105">
        <f t="shared" si="229"/>
        <v>0</v>
      </c>
      <c r="CW257" s="139" t="str">
        <f t="shared" si="230"/>
        <v/>
      </c>
      <c r="CX257" s="139" t="str">
        <f t="shared" si="231"/>
        <v/>
      </c>
      <c r="CZ257" s="138" t="s">
        <v>1263</v>
      </c>
      <c r="DA257" s="138" t="s">
        <v>1263</v>
      </c>
      <c r="DB257" s="105"/>
      <c r="DC257" s="105"/>
      <c r="DD257" s="105"/>
      <c r="DE257" s="105"/>
      <c r="DF257" s="105"/>
      <c r="DG257" s="105"/>
      <c r="DH257" s="105"/>
      <c r="DI257" s="105"/>
      <c r="DJ257" s="105"/>
      <c r="DK257" s="105"/>
      <c r="DL257" s="105">
        <v>352</v>
      </c>
      <c r="DM257" s="105">
        <v>46</v>
      </c>
      <c r="DN257" s="105"/>
      <c r="DO257" s="105"/>
      <c r="DP257" s="105"/>
      <c r="DQ257" s="105"/>
      <c r="DR257" s="105"/>
      <c r="DS257" s="105"/>
      <c r="DT257" s="105"/>
      <c r="DU257" s="105"/>
      <c r="DV257" s="105"/>
      <c r="DW257" s="105"/>
      <c r="DX257" s="105"/>
      <c r="DY257" s="105"/>
      <c r="DZ257" s="105"/>
      <c r="EA257" s="105"/>
      <c r="EB257" s="105"/>
      <c r="EC257" s="105"/>
      <c r="ED257" s="105"/>
      <c r="EE257" s="105"/>
      <c r="EF257" s="105"/>
      <c r="EG257" s="105"/>
      <c r="EH257" s="105"/>
      <c r="EI257" s="105"/>
      <c r="EJ257" s="105"/>
      <c r="EK257" s="105"/>
      <c r="EL257" s="105"/>
      <c r="EM257" s="105"/>
      <c r="EN257" s="105"/>
      <c r="EO257" s="105"/>
      <c r="EP257" s="105"/>
      <c r="EQ257" s="105"/>
      <c r="ER257" s="105"/>
      <c r="ES257" s="105"/>
      <c r="ET257" s="105"/>
      <c r="EU257" s="105"/>
      <c r="EV257" s="105"/>
      <c r="EW257" s="105"/>
      <c r="EX257" s="105"/>
      <c r="EY257" s="105"/>
      <c r="EZ257" s="105"/>
      <c r="FA257" s="105"/>
      <c r="FB257" s="105"/>
      <c r="FC257" s="105"/>
      <c r="FD257" s="105"/>
      <c r="FE257" s="105"/>
      <c r="FF257" s="105"/>
      <c r="FG257" s="105"/>
      <c r="FH257" s="105"/>
      <c r="FI257" s="105"/>
      <c r="FJ257" s="105"/>
      <c r="FK257" s="105">
        <v>0</v>
      </c>
      <c r="FL257" s="105"/>
      <c r="FM257" s="105"/>
      <c r="FN257" s="105"/>
      <c r="FO257" s="105"/>
      <c r="FP257" s="105"/>
      <c r="FQ257" s="105"/>
      <c r="FR257" s="105"/>
      <c r="FS257" s="105"/>
      <c r="FT257" s="105"/>
      <c r="FU257" s="105"/>
      <c r="FV257" s="105">
        <v>0</v>
      </c>
      <c r="FW257" s="105" t="e">
        <v>#N/A</v>
      </c>
      <c r="FX257" s="105">
        <v>0</v>
      </c>
      <c r="FY257" s="144" t="str">
        <f t="shared" si="239"/>
        <v/>
      </c>
      <c r="FZ257" s="144" t="str">
        <f t="shared" si="240"/>
        <v/>
      </c>
      <c r="GA257" s="140">
        <f t="shared" si="241"/>
        <v>398</v>
      </c>
      <c r="GB257" s="140">
        <v>0</v>
      </c>
      <c r="GC257" s="140">
        <v>0</v>
      </c>
      <c r="GD257" s="141">
        <f t="shared" si="242"/>
        <v>0</v>
      </c>
      <c r="GE257" s="141">
        <f t="shared" si="243"/>
        <v>0</v>
      </c>
      <c r="GF257" s="141">
        <f t="shared" si="244"/>
        <v>0</v>
      </c>
      <c r="GG257" s="141" t="e">
        <f t="shared" si="245"/>
        <v>#N/A</v>
      </c>
      <c r="GH257" s="142">
        <v>0</v>
      </c>
      <c r="GI257" s="142">
        <v>0</v>
      </c>
      <c r="GJ257" s="142">
        <v>0</v>
      </c>
      <c r="GK257" s="143">
        <v>0</v>
      </c>
      <c r="GL257" s="105">
        <v>0</v>
      </c>
      <c r="GM257" s="105">
        <v>0</v>
      </c>
      <c r="GN257" s="105">
        <v>0</v>
      </c>
      <c r="GO257" s="105" t="s">
        <v>956</v>
      </c>
      <c r="GP257" s="105" t="s">
        <v>956</v>
      </c>
      <c r="GQ257" s="105"/>
      <c r="GR257" s="105"/>
      <c r="GS257" s="105"/>
      <c r="GT257" s="105">
        <f t="shared" si="247"/>
        <v>0</v>
      </c>
      <c r="GU257" s="105">
        <f t="shared" si="248"/>
        <v>0</v>
      </c>
      <c r="GV257" s="105">
        <f t="shared" si="246"/>
        <v>0</v>
      </c>
      <c r="GW257" s="139" t="str">
        <f t="shared" si="261"/>
        <v/>
      </c>
      <c r="GX257" s="139" t="str">
        <f t="shared" si="262"/>
        <v/>
      </c>
    </row>
    <row r="258" ht="15" spans="2:206">
      <c r="B258" s="138" t="s">
        <v>1224</v>
      </c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>
        <v>671</v>
      </c>
      <c r="O258" s="105">
        <v>485</v>
      </c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  <c r="AH258" s="105"/>
      <c r="AI258" s="105"/>
      <c r="AJ258" s="105"/>
      <c r="AK258" s="105"/>
      <c r="AL258" s="105"/>
      <c r="AM258" s="105"/>
      <c r="AN258" s="105"/>
      <c r="AO258" s="105"/>
      <c r="AP258" s="105"/>
      <c r="AQ258" s="105"/>
      <c r="AR258" s="105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  <c r="BF258" s="105"/>
      <c r="BG258" s="105"/>
      <c r="BH258" s="105"/>
      <c r="BI258" s="105"/>
      <c r="BJ258" s="105"/>
      <c r="BK258" s="105">
        <v>0</v>
      </c>
      <c r="BL258" s="105">
        <v>0</v>
      </c>
      <c r="BM258" s="105">
        <v>0</v>
      </c>
      <c r="BN258" s="105"/>
      <c r="BO258" s="105"/>
      <c r="BP258" s="105">
        <v>0</v>
      </c>
      <c r="BQ258" s="105">
        <v>0</v>
      </c>
      <c r="BR258" s="105"/>
      <c r="BS258" s="105">
        <v>0</v>
      </c>
      <c r="BT258" s="105">
        <v>0</v>
      </c>
      <c r="BU258" s="105">
        <v>0</v>
      </c>
      <c r="BV258" s="105">
        <v>0</v>
      </c>
      <c r="BW258" s="105">
        <v>0</v>
      </c>
      <c r="BX258" s="105" t="e">
        <v>#N/A</v>
      </c>
      <c r="BY258" s="105"/>
      <c r="BZ258" s="139" t="str">
        <f t="shared" si="232"/>
        <v/>
      </c>
      <c r="CA258" s="139" t="str">
        <f t="shared" si="233"/>
        <v/>
      </c>
      <c r="CB258" s="140">
        <f t="shared" si="234"/>
        <v>3746</v>
      </c>
      <c r="CC258" s="140">
        <f t="shared" si="251"/>
        <v>485</v>
      </c>
      <c r="CD258" s="140">
        <f t="shared" si="252"/>
        <v>0</v>
      </c>
      <c r="CE258" s="141">
        <f t="shared" si="235"/>
        <v>0</v>
      </c>
      <c r="CF258" s="141">
        <f t="shared" si="236"/>
        <v>0</v>
      </c>
      <c r="CG258" s="141">
        <f t="shared" si="237"/>
        <v>0</v>
      </c>
      <c r="CH258" s="141" t="e">
        <f t="shared" si="238"/>
        <v>#N/A</v>
      </c>
      <c r="CI258" s="142">
        <f t="shared" si="253"/>
        <v>0</v>
      </c>
      <c r="CJ258" s="142">
        <f t="shared" si="254"/>
        <v>0</v>
      </c>
      <c r="CK258" s="143">
        <f t="shared" si="255"/>
        <v>0</v>
      </c>
      <c r="CL258" s="105">
        <f t="shared" si="256"/>
        <v>0</v>
      </c>
      <c r="CM258" s="105">
        <f t="shared" si="257"/>
        <v>0</v>
      </c>
      <c r="CN258" s="105">
        <f t="shared" si="258"/>
        <v>0</v>
      </c>
      <c r="CO258" s="105" t="str">
        <f t="shared" si="259"/>
        <v/>
      </c>
      <c r="CP258" s="105" t="str">
        <f t="shared" si="260"/>
        <v/>
      </c>
      <c r="CQ258" s="105"/>
      <c r="CR258" s="105"/>
      <c r="CS258" s="105">
        <f t="shared" si="264"/>
        <v>0</v>
      </c>
      <c r="CT258" s="105">
        <f t="shared" si="227"/>
        <v>0</v>
      </c>
      <c r="CU258" s="105">
        <f t="shared" si="228"/>
        <v>0</v>
      </c>
      <c r="CV258" s="105">
        <f t="shared" si="229"/>
        <v>0</v>
      </c>
      <c r="CW258" s="139" t="str">
        <f t="shared" si="230"/>
        <v/>
      </c>
      <c r="CX258" s="139" t="str">
        <f t="shared" si="231"/>
        <v/>
      </c>
      <c r="CZ258" s="138" t="s">
        <v>1264</v>
      </c>
      <c r="DA258" s="138" t="s">
        <v>1264</v>
      </c>
      <c r="DB258" s="105"/>
      <c r="DC258" s="105"/>
      <c r="DD258" s="105"/>
      <c r="DE258" s="105"/>
      <c r="DF258" s="105"/>
      <c r="DG258" s="105"/>
      <c r="DH258" s="105"/>
      <c r="DI258" s="105"/>
      <c r="DJ258" s="105"/>
      <c r="DK258" s="105">
        <v>131</v>
      </c>
      <c r="DL258" s="105">
        <v>1407</v>
      </c>
      <c r="DM258" s="105">
        <v>10</v>
      </c>
      <c r="DN258" s="105"/>
      <c r="DO258" s="105"/>
      <c r="DP258" s="105"/>
      <c r="DQ258" s="105"/>
      <c r="DR258" s="105"/>
      <c r="DS258" s="105"/>
      <c r="DT258" s="105"/>
      <c r="DU258" s="105"/>
      <c r="DV258" s="105"/>
      <c r="DW258" s="105"/>
      <c r="DX258" s="105"/>
      <c r="DY258" s="105"/>
      <c r="DZ258" s="105"/>
      <c r="EA258" s="105"/>
      <c r="EB258" s="105"/>
      <c r="EC258" s="105"/>
      <c r="ED258" s="105"/>
      <c r="EE258" s="105"/>
      <c r="EF258" s="105"/>
      <c r="EG258" s="105"/>
      <c r="EH258" s="105"/>
      <c r="EI258" s="105"/>
      <c r="EJ258" s="105"/>
      <c r="EK258" s="105"/>
      <c r="EL258" s="105"/>
      <c r="EM258" s="105"/>
      <c r="EN258" s="105"/>
      <c r="EO258" s="105"/>
      <c r="EP258" s="105"/>
      <c r="EQ258" s="105"/>
      <c r="ER258" s="105"/>
      <c r="ES258" s="105"/>
      <c r="ET258" s="105"/>
      <c r="EU258" s="105"/>
      <c r="EV258" s="105"/>
      <c r="EW258" s="105"/>
      <c r="EX258" s="105"/>
      <c r="EY258" s="105"/>
      <c r="EZ258" s="105"/>
      <c r="FA258" s="105"/>
      <c r="FB258" s="105"/>
      <c r="FC258" s="105"/>
      <c r="FD258" s="105"/>
      <c r="FE258" s="105"/>
      <c r="FF258" s="105"/>
      <c r="FG258" s="105"/>
      <c r="FH258" s="105"/>
      <c r="FI258" s="105"/>
      <c r="FJ258" s="105"/>
      <c r="FK258" s="105">
        <v>0</v>
      </c>
      <c r="FL258" s="105"/>
      <c r="FM258" s="105"/>
      <c r="FN258" s="105"/>
      <c r="FO258" s="105"/>
      <c r="FP258" s="105"/>
      <c r="FQ258" s="105"/>
      <c r="FR258" s="105"/>
      <c r="FS258" s="105"/>
      <c r="FT258" s="105"/>
      <c r="FU258" s="105"/>
      <c r="FV258" s="105">
        <v>0</v>
      </c>
      <c r="FW258" s="105" t="e">
        <v>#N/A</v>
      </c>
      <c r="FX258" s="105">
        <v>0</v>
      </c>
      <c r="FY258" s="144" t="str">
        <f t="shared" si="239"/>
        <v/>
      </c>
      <c r="FZ258" s="144" t="str">
        <f t="shared" si="240"/>
        <v/>
      </c>
      <c r="GA258" s="140">
        <f t="shared" si="241"/>
        <v>1548</v>
      </c>
      <c r="GB258" s="140">
        <v>0</v>
      </c>
      <c r="GC258" s="140">
        <v>0</v>
      </c>
      <c r="GD258" s="141">
        <f t="shared" si="242"/>
        <v>0</v>
      </c>
      <c r="GE258" s="141">
        <f t="shared" si="243"/>
        <v>0</v>
      </c>
      <c r="GF258" s="141">
        <f t="shared" si="244"/>
        <v>0</v>
      </c>
      <c r="GG258" s="141" t="e">
        <f t="shared" si="245"/>
        <v>#N/A</v>
      </c>
      <c r="GH258" s="142">
        <v>0</v>
      </c>
      <c r="GI258" s="142">
        <v>0</v>
      </c>
      <c r="GJ258" s="142">
        <v>0</v>
      </c>
      <c r="GK258" s="143">
        <v>0</v>
      </c>
      <c r="GL258" s="105">
        <v>0</v>
      </c>
      <c r="GM258" s="105">
        <v>0</v>
      </c>
      <c r="GN258" s="105">
        <v>0</v>
      </c>
      <c r="GO258" s="105" t="s">
        <v>956</v>
      </c>
      <c r="GP258" s="105" t="s">
        <v>956</v>
      </c>
      <c r="GQ258" s="105"/>
      <c r="GR258" s="105"/>
      <c r="GS258" s="105"/>
      <c r="GT258" s="105">
        <f t="shared" si="247"/>
        <v>0</v>
      </c>
      <c r="GU258" s="105">
        <f t="shared" si="248"/>
        <v>0</v>
      </c>
      <c r="GV258" s="105">
        <f t="shared" si="246"/>
        <v>0</v>
      </c>
      <c r="GW258" s="139" t="str">
        <f t="shared" si="261"/>
        <v/>
      </c>
      <c r="GX258" s="139" t="str">
        <f t="shared" si="262"/>
        <v/>
      </c>
    </row>
    <row r="259" ht="15" spans="2:206">
      <c r="B259" s="138" t="s">
        <v>1225</v>
      </c>
      <c r="C259" s="105"/>
      <c r="D259" s="105"/>
      <c r="E259" s="105"/>
      <c r="F259" s="105"/>
      <c r="G259" s="105"/>
      <c r="H259" s="105"/>
      <c r="I259" s="105">
        <v>93</v>
      </c>
      <c r="J259" s="105">
        <v>109</v>
      </c>
      <c r="K259" s="105">
        <v>872</v>
      </c>
      <c r="L259" s="105">
        <v>1002</v>
      </c>
      <c r="M259" s="105">
        <v>731</v>
      </c>
      <c r="N259" s="105">
        <v>268</v>
      </c>
      <c r="O259" s="105">
        <v>89</v>
      </c>
      <c r="P259" s="105"/>
      <c r="Q259" s="105">
        <v>38</v>
      </c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 s="105"/>
      <c r="BK259" s="105">
        <v>0</v>
      </c>
      <c r="BL259" s="105">
        <v>0</v>
      </c>
      <c r="BM259" s="105">
        <v>0</v>
      </c>
      <c r="BN259" s="105"/>
      <c r="BO259" s="105"/>
      <c r="BP259" s="105">
        <v>0</v>
      </c>
      <c r="BQ259" s="105">
        <v>0</v>
      </c>
      <c r="BR259" s="105"/>
      <c r="BS259" s="105">
        <v>0</v>
      </c>
      <c r="BT259" s="105">
        <v>0</v>
      </c>
      <c r="BU259" s="105">
        <v>0</v>
      </c>
      <c r="BV259" s="105">
        <v>0</v>
      </c>
      <c r="BW259" s="105">
        <v>0</v>
      </c>
      <c r="BX259" s="105" t="e">
        <v>#N/A</v>
      </c>
      <c r="BY259" s="105"/>
      <c r="BZ259" s="139" t="str">
        <f t="shared" si="232"/>
        <v/>
      </c>
      <c r="CA259" s="139" t="str">
        <f t="shared" si="233"/>
        <v/>
      </c>
      <c r="CB259" s="140">
        <f t="shared" si="234"/>
        <v>4813</v>
      </c>
      <c r="CC259" s="140">
        <f t="shared" si="251"/>
        <v>127</v>
      </c>
      <c r="CD259" s="140">
        <f t="shared" si="252"/>
        <v>0</v>
      </c>
      <c r="CE259" s="141">
        <f t="shared" si="235"/>
        <v>0</v>
      </c>
      <c r="CF259" s="141">
        <f t="shared" si="236"/>
        <v>0</v>
      </c>
      <c r="CG259" s="141">
        <f t="shared" si="237"/>
        <v>0</v>
      </c>
      <c r="CH259" s="141" t="e">
        <f t="shared" si="238"/>
        <v>#N/A</v>
      </c>
      <c r="CI259" s="142">
        <f t="shared" si="253"/>
        <v>0</v>
      </c>
      <c r="CJ259" s="142">
        <f t="shared" si="254"/>
        <v>0</v>
      </c>
      <c r="CK259" s="143">
        <f t="shared" si="255"/>
        <v>0</v>
      </c>
      <c r="CL259" s="105">
        <f t="shared" si="256"/>
        <v>0</v>
      </c>
      <c r="CM259" s="105">
        <f t="shared" si="257"/>
        <v>0</v>
      </c>
      <c r="CN259" s="105">
        <f t="shared" si="258"/>
        <v>0</v>
      </c>
      <c r="CO259" s="105" t="str">
        <f t="shared" si="259"/>
        <v/>
      </c>
      <c r="CP259" s="105" t="str">
        <f t="shared" si="260"/>
        <v/>
      </c>
      <c r="CQ259" s="105"/>
      <c r="CR259" s="105"/>
      <c r="CS259" s="105">
        <f t="shared" si="264"/>
        <v>0</v>
      </c>
      <c r="CT259" s="105">
        <f t="shared" ref="CT259:CT322" si="265">SUM(BN259:BP259)</f>
        <v>0</v>
      </c>
      <c r="CU259" s="105">
        <f t="shared" ref="CU259:CU322" si="266">SUM(BQ259:BS259)</f>
        <v>0</v>
      </c>
      <c r="CV259" s="105">
        <f t="shared" ref="CV259:CV322" si="267">SUM(BT259:BV259)</f>
        <v>0</v>
      </c>
      <c r="CW259" s="139" t="str">
        <f t="shared" ref="CW259:CW322" si="268">IFERROR(IF(CV259/CR259-1=-1,"",CV259/CR259-1),"")</f>
        <v/>
      </c>
      <c r="CX259" s="139" t="str">
        <f t="shared" ref="CX259:CX322" si="269">IFERROR(IF(CV259/CU259-1=-1,"",CV259/CU259-1),"")</f>
        <v/>
      </c>
      <c r="CZ259" s="138" t="s">
        <v>1265</v>
      </c>
      <c r="DA259" s="138" t="s">
        <v>1265</v>
      </c>
      <c r="DB259" s="105"/>
      <c r="DC259" s="105"/>
      <c r="DD259" s="105"/>
      <c r="DE259" s="105"/>
      <c r="DF259" s="105"/>
      <c r="DG259" s="105"/>
      <c r="DH259" s="105"/>
      <c r="DI259" s="105"/>
      <c r="DJ259" s="105"/>
      <c r="DK259" s="105"/>
      <c r="DL259" s="105"/>
      <c r="DM259" s="105"/>
      <c r="DN259" s="105"/>
      <c r="DO259" s="105"/>
      <c r="DP259" s="105"/>
      <c r="DQ259" s="105"/>
      <c r="DR259" s="105"/>
      <c r="DS259" s="105"/>
      <c r="DT259" s="105"/>
      <c r="DU259" s="105"/>
      <c r="DV259" s="105"/>
      <c r="DW259" s="105"/>
      <c r="DX259" s="105"/>
      <c r="DY259" s="105"/>
      <c r="DZ259" s="105"/>
      <c r="EA259" s="105"/>
      <c r="EB259" s="105"/>
      <c r="EC259" s="105"/>
      <c r="ED259" s="105"/>
      <c r="EE259" s="105"/>
      <c r="EF259" s="105"/>
      <c r="EG259" s="105"/>
      <c r="EH259" s="105">
        <v>381</v>
      </c>
      <c r="EI259" s="105">
        <v>1124</v>
      </c>
      <c r="EJ259" s="105">
        <v>405</v>
      </c>
      <c r="EK259" s="105">
        <v>910</v>
      </c>
      <c r="EL259" s="105">
        <v>773</v>
      </c>
      <c r="EM259" s="105">
        <v>69</v>
      </c>
      <c r="EN259" s="105">
        <v>123</v>
      </c>
      <c r="EO259" s="105">
        <v>406</v>
      </c>
      <c r="EP259" s="105">
        <v>450</v>
      </c>
      <c r="EQ259" s="105">
        <v>432</v>
      </c>
      <c r="ER259" s="105">
        <v>776</v>
      </c>
      <c r="ES259" s="105">
        <v>1031</v>
      </c>
      <c r="ET259" s="105">
        <v>1472</v>
      </c>
      <c r="EU259" s="105">
        <v>3264</v>
      </c>
      <c r="EV259" s="105">
        <v>921</v>
      </c>
      <c r="EW259" s="105">
        <v>1505</v>
      </c>
      <c r="EX259" s="105"/>
      <c r="EY259" s="105"/>
      <c r="EZ259" s="105"/>
      <c r="FA259" s="105"/>
      <c r="FB259" s="105"/>
      <c r="FC259" s="105"/>
      <c r="FD259" s="105"/>
      <c r="FE259" s="105"/>
      <c r="FF259" s="105"/>
      <c r="FG259" s="105"/>
      <c r="FH259" s="105"/>
      <c r="FI259" s="105"/>
      <c r="FJ259" s="105"/>
      <c r="FK259" s="105">
        <v>0</v>
      </c>
      <c r="FL259" s="105"/>
      <c r="FM259" s="105"/>
      <c r="FN259" s="105"/>
      <c r="FO259" s="105"/>
      <c r="FP259" s="105"/>
      <c r="FQ259" s="105"/>
      <c r="FR259" s="105"/>
      <c r="FS259" s="105"/>
      <c r="FT259" s="105"/>
      <c r="FU259" s="105"/>
      <c r="FV259" s="105">
        <v>0</v>
      </c>
      <c r="FW259" s="105" t="e">
        <v>#N/A</v>
      </c>
      <c r="FX259" s="105">
        <v>0</v>
      </c>
      <c r="FY259" s="144" t="str">
        <f t="shared" si="239"/>
        <v/>
      </c>
      <c r="FZ259" s="144" t="str">
        <f t="shared" si="240"/>
        <v/>
      </c>
      <c r="GA259" s="140">
        <f t="shared" si="241"/>
        <v>0</v>
      </c>
      <c r="GB259" s="140">
        <v>0</v>
      </c>
      <c r="GC259" s="140">
        <v>2820</v>
      </c>
      <c r="GD259" s="141">
        <f t="shared" si="242"/>
        <v>11222</v>
      </c>
      <c r="GE259" s="141">
        <f t="shared" si="243"/>
        <v>0</v>
      </c>
      <c r="GF259" s="141">
        <f t="shared" si="244"/>
        <v>0</v>
      </c>
      <c r="GG259" s="141" t="e">
        <f t="shared" si="245"/>
        <v>#N/A</v>
      </c>
      <c r="GH259" s="142">
        <v>0</v>
      </c>
      <c r="GI259" s="142">
        <v>381</v>
      </c>
      <c r="GJ259" s="142">
        <v>2439</v>
      </c>
      <c r="GK259" s="143">
        <v>965</v>
      </c>
      <c r="GL259" s="105">
        <v>1288</v>
      </c>
      <c r="GM259" s="105">
        <v>3279</v>
      </c>
      <c r="GN259" s="105">
        <v>5690</v>
      </c>
      <c r="GO259" s="105" t="s">
        <v>956</v>
      </c>
      <c r="GP259" s="105" t="s">
        <v>956</v>
      </c>
      <c r="GQ259" s="105"/>
      <c r="GR259" s="105"/>
      <c r="GS259" s="105"/>
      <c r="GT259" s="105">
        <f t="shared" si="247"/>
        <v>0</v>
      </c>
      <c r="GU259" s="105">
        <f t="shared" si="248"/>
        <v>0</v>
      </c>
      <c r="GV259" s="105">
        <f t="shared" si="246"/>
        <v>0</v>
      </c>
      <c r="GW259" s="139" t="str">
        <f t="shared" si="261"/>
        <v/>
      </c>
      <c r="GX259" s="139" t="str">
        <f t="shared" si="262"/>
        <v/>
      </c>
    </row>
    <row r="260" ht="15" spans="2:206">
      <c r="B260" s="138" t="s">
        <v>1226</v>
      </c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>
        <v>1126</v>
      </c>
      <c r="N260" s="105">
        <v>612</v>
      </c>
      <c r="O260" s="105">
        <v>889</v>
      </c>
      <c r="P260" s="105">
        <v>150</v>
      </c>
      <c r="Q260" s="105">
        <v>1770</v>
      </c>
      <c r="R260" s="105">
        <v>480</v>
      </c>
      <c r="S260" s="105">
        <v>312</v>
      </c>
      <c r="T260" s="105">
        <v>320</v>
      </c>
      <c r="U260" s="105">
        <v>160</v>
      </c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05"/>
      <c r="BF260" s="105"/>
      <c r="BG260" s="105"/>
      <c r="BH260" s="105"/>
      <c r="BI260" s="105"/>
      <c r="BJ260" s="105"/>
      <c r="BK260" s="105">
        <v>0</v>
      </c>
      <c r="BL260" s="105">
        <v>0</v>
      </c>
      <c r="BM260" s="105">
        <v>0</v>
      </c>
      <c r="BN260" s="105"/>
      <c r="BO260" s="105"/>
      <c r="BP260" s="105">
        <v>0</v>
      </c>
      <c r="BQ260" s="105">
        <v>0</v>
      </c>
      <c r="BR260" s="105"/>
      <c r="BS260" s="105">
        <v>0</v>
      </c>
      <c r="BT260" s="105">
        <v>0</v>
      </c>
      <c r="BU260" s="105">
        <v>0</v>
      </c>
      <c r="BV260" s="105">
        <v>0</v>
      </c>
      <c r="BW260" s="105">
        <v>0</v>
      </c>
      <c r="BX260" s="105" t="e">
        <v>#N/A</v>
      </c>
      <c r="BY260" s="105"/>
      <c r="BZ260" s="139" t="str">
        <f t="shared" ref="BZ260:BZ323" si="270">IFERROR(IF(BY260/BM260-1=-1,"",BY260/BM260-1),"")</f>
        <v/>
      </c>
      <c r="CA260" s="139" t="str">
        <f t="shared" ref="CA260:CA323" si="271">IFERROR(IF(BY260/BX260-1=-1,"",BY260/BX260-1),"")</f>
        <v/>
      </c>
      <c r="CB260" s="140">
        <f t="shared" ref="CB260:CB323" si="272">SUM(C260:N261)</f>
        <v>1738</v>
      </c>
      <c r="CC260" s="140">
        <f t="shared" si="251"/>
        <v>4081</v>
      </c>
      <c r="CD260" s="140">
        <f t="shared" si="252"/>
        <v>0</v>
      </c>
      <c r="CE260" s="141">
        <f t="shared" ref="CE260:CE323" si="273">SUM(CK260:CN260)</f>
        <v>0</v>
      </c>
      <c r="CF260" s="141">
        <f t="shared" ref="CF260:CF323" si="274">SUM(CO260:CR260)</f>
        <v>0</v>
      </c>
      <c r="CG260" s="141">
        <f t="shared" ref="CG260:CG323" si="275">SUM(CS260:CV260)</f>
        <v>0</v>
      </c>
      <c r="CH260" s="141" t="e">
        <f t="shared" ref="CH260:CH323" si="276">SUM(BW260:BY260)</f>
        <v>#N/A</v>
      </c>
      <c r="CI260" s="142">
        <f t="shared" si="253"/>
        <v>0</v>
      </c>
      <c r="CJ260" s="142">
        <f t="shared" si="254"/>
        <v>0</v>
      </c>
      <c r="CK260" s="143">
        <f t="shared" si="255"/>
        <v>0</v>
      </c>
      <c r="CL260" s="105">
        <f t="shared" si="256"/>
        <v>0</v>
      </c>
      <c r="CM260" s="105">
        <f t="shared" si="257"/>
        <v>0</v>
      </c>
      <c r="CN260" s="105">
        <f t="shared" si="258"/>
        <v>0</v>
      </c>
      <c r="CO260" s="105" t="str">
        <f t="shared" si="259"/>
        <v/>
      </c>
      <c r="CP260" s="105" t="str">
        <f t="shared" si="260"/>
        <v/>
      </c>
      <c r="CQ260" s="105"/>
      <c r="CR260" s="105"/>
      <c r="CS260" s="105">
        <f t="shared" si="264"/>
        <v>0</v>
      </c>
      <c r="CT260" s="105">
        <f t="shared" si="265"/>
        <v>0</v>
      </c>
      <c r="CU260" s="105">
        <f t="shared" si="266"/>
        <v>0</v>
      </c>
      <c r="CV260" s="105">
        <f t="shared" si="267"/>
        <v>0</v>
      </c>
      <c r="CW260" s="139" t="str">
        <f t="shared" si="268"/>
        <v/>
      </c>
      <c r="CX260" s="139" t="str">
        <f t="shared" si="269"/>
        <v/>
      </c>
      <c r="CZ260" s="138" t="s">
        <v>1266</v>
      </c>
      <c r="DA260" s="138" t="s">
        <v>1266</v>
      </c>
      <c r="DB260" s="105"/>
      <c r="DC260" s="105"/>
      <c r="DD260" s="105"/>
      <c r="DE260" s="105"/>
      <c r="DF260" s="105"/>
      <c r="DG260" s="105"/>
      <c r="DH260" s="105">
        <v>366</v>
      </c>
      <c r="DI260" s="105">
        <v>380</v>
      </c>
      <c r="DJ260" s="105"/>
      <c r="DK260" s="105"/>
      <c r="DL260" s="105"/>
      <c r="DM260" s="105"/>
      <c r="DN260" s="105"/>
      <c r="DO260" s="105"/>
      <c r="DP260" s="105"/>
      <c r="DQ260" s="105"/>
      <c r="DR260" s="105"/>
      <c r="DS260" s="105"/>
      <c r="DT260" s="105"/>
      <c r="DU260" s="105"/>
      <c r="DV260" s="105"/>
      <c r="DW260" s="105"/>
      <c r="DX260" s="105"/>
      <c r="DY260" s="105"/>
      <c r="DZ260" s="105"/>
      <c r="EA260" s="105"/>
      <c r="EB260" s="105"/>
      <c r="EC260" s="105"/>
      <c r="ED260" s="105"/>
      <c r="EE260" s="105"/>
      <c r="EF260" s="105"/>
      <c r="EG260" s="105"/>
      <c r="EH260" s="105"/>
      <c r="EI260" s="105"/>
      <c r="EJ260" s="105"/>
      <c r="EK260" s="105"/>
      <c r="EL260" s="105"/>
      <c r="EM260" s="105"/>
      <c r="EN260" s="105"/>
      <c r="EO260" s="105"/>
      <c r="EP260" s="105"/>
      <c r="EQ260" s="105"/>
      <c r="ER260" s="105"/>
      <c r="ES260" s="105"/>
      <c r="ET260" s="105"/>
      <c r="EU260" s="105"/>
      <c r="EV260" s="105"/>
      <c r="EW260" s="105"/>
      <c r="EX260" s="105"/>
      <c r="EY260" s="105"/>
      <c r="EZ260" s="105"/>
      <c r="FA260" s="105"/>
      <c r="FB260" s="105"/>
      <c r="FC260" s="105"/>
      <c r="FD260" s="105"/>
      <c r="FE260" s="105"/>
      <c r="FF260" s="105"/>
      <c r="FG260" s="105"/>
      <c r="FH260" s="105"/>
      <c r="FI260" s="105"/>
      <c r="FJ260" s="105"/>
      <c r="FK260" s="105">
        <v>0</v>
      </c>
      <c r="FL260" s="105"/>
      <c r="FM260" s="105"/>
      <c r="FN260" s="105"/>
      <c r="FO260" s="105"/>
      <c r="FP260" s="105"/>
      <c r="FQ260" s="105"/>
      <c r="FR260" s="105"/>
      <c r="FS260" s="105"/>
      <c r="FT260" s="105"/>
      <c r="FU260" s="105"/>
      <c r="FV260" s="105">
        <v>0</v>
      </c>
      <c r="FW260" s="105" t="e">
        <v>#N/A</v>
      </c>
      <c r="FX260" s="105">
        <v>0</v>
      </c>
      <c r="FY260" s="144" t="str">
        <f t="shared" ref="FY260:FY289" si="277">IFERROR(IF(FX260/FL260-1=-1,"",FX260/FL260--1),"")</f>
        <v/>
      </c>
      <c r="FZ260" s="144" t="str">
        <f t="shared" ref="FZ260:FZ289" si="278">IFERROR(IF(FX260/FW260-1=-1,"",FX260/FW260-1),"")</f>
        <v/>
      </c>
      <c r="GA260" s="140">
        <f t="shared" ref="GA260:GA289" si="279">SUM(DB260:DM260)</f>
        <v>746</v>
      </c>
      <c r="GB260" s="140">
        <v>0</v>
      </c>
      <c r="GC260" s="140">
        <v>0</v>
      </c>
      <c r="GD260" s="141">
        <f t="shared" ref="GD260:GD289" si="280">SUM(EL260:EW260)</f>
        <v>0</v>
      </c>
      <c r="GE260" s="141">
        <f t="shared" ref="GE260:GE289" si="281">SUM(EX260:FI260)</f>
        <v>0</v>
      </c>
      <c r="GF260" s="141">
        <f t="shared" ref="GF260:GF289" si="282">SUM(GS260:GV260)</f>
        <v>0</v>
      </c>
      <c r="GG260" s="141" t="e">
        <f t="shared" ref="GG260:GG289" si="283">SUM(FV260:FX260)</f>
        <v>#N/A</v>
      </c>
      <c r="GH260" s="142">
        <v>0</v>
      </c>
      <c r="GI260" s="142">
        <v>0</v>
      </c>
      <c r="GJ260" s="142">
        <v>0</v>
      </c>
      <c r="GK260" s="143">
        <v>0</v>
      </c>
      <c r="GL260" s="105">
        <v>0</v>
      </c>
      <c r="GM260" s="105">
        <v>0</v>
      </c>
      <c r="GN260" s="105">
        <v>0</v>
      </c>
      <c r="GO260" s="105" t="s">
        <v>956</v>
      </c>
      <c r="GP260" s="105" t="s">
        <v>956</v>
      </c>
      <c r="GQ260" s="105"/>
      <c r="GR260" s="105"/>
      <c r="GS260" s="105"/>
      <c r="GT260" s="105">
        <f t="shared" si="247"/>
        <v>0</v>
      </c>
      <c r="GU260" s="105">
        <f t="shared" si="248"/>
        <v>0</v>
      </c>
      <c r="GV260" s="105">
        <f t="shared" si="246"/>
        <v>0</v>
      </c>
      <c r="GW260" s="139" t="str">
        <f t="shared" si="261"/>
        <v/>
      </c>
      <c r="GX260" s="139" t="str">
        <f t="shared" si="262"/>
        <v/>
      </c>
    </row>
    <row r="261" ht="15" spans="2:206">
      <c r="B261" s="138" t="s">
        <v>1095</v>
      </c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>
        <v>440</v>
      </c>
      <c r="AC261" s="105">
        <v>2045</v>
      </c>
      <c r="AD261" s="105"/>
      <c r="AE261" s="105"/>
      <c r="AF261" s="105"/>
      <c r="AG261" s="105"/>
      <c r="AH261" s="105"/>
      <c r="AI261" s="105"/>
      <c r="AJ261" s="105"/>
      <c r="AK261" s="105"/>
      <c r="AL261" s="105"/>
      <c r="AM261" s="105"/>
      <c r="AN261" s="105"/>
      <c r="AO261" s="105"/>
      <c r="AP261" s="105"/>
      <c r="AQ261" s="105"/>
      <c r="AR261" s="105"/>
      <c r="AS261" s="105"/>
      <c r="AT261" s="105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5"/>
      <c r="BE261" s="105"/>
      <c r="BF261" s="105"/>
      <c r="BG261" s="105"/>
      <c r="BH261" s="105"/>
      <c r="BI261" s="105"/>
      <c r="BJ261" s="105"/>
      <c r="BK261" s="105">
        <v>0</v>
      </c>
      <c r="BL261" s="105">
        <v>0</v>
      </c>
      <c r="BM261" s="105">
        <v>0</v>
      </c>
      <c r="BN261" s="105">
        <v>0</v>
      </c>
      <c r="BO261" s="105">
        <v>0</v>
      </c>
      <c r="BP261" s="105">
        <v>0</v>
      </c>
      <c r="BQ261" s="105">
        <v>0</v>
      </c>
      <c r="BR261" s="105">
        <v>0</v>
      </c>
      <c r="BS261" s="105">
        <v>0</v>
      </c>
      <c r="BT261" s="105">
        <v>0</v>
      </c>
      <c r="BU261" s="105">
        <v>0</v>
      </c>
      <c r="BV261" s="105">
        <v>0</v>
      </c>
      <c r="BW261" s="105">
        <v>0</v>
      </c>
      <c r="BX261" s="105">
        <v>0</v>
      </c>
      <c r="BY261" s="105">
        <v>0</v>
      </c>
      <c r="BZ261" s="139" t="str">
        <f t="shared" si="270"/>
        <v/>
      </c>
      <c r="CA261" s="139" t="str">
        <f t="shared" si="271"/>
        <v/>
      </c>
      <c r="CB261" s="140">
        <f t="shared" si="272"/>
        <v>1206</v>
      </c>
      <c r="CC261" s="140">
        <f t="shared" si="251"/>
        <v>0</v>
      </c>
      <c r="CD261" s="140">
        <f t="shared" si="252"/>
        <v>2485</v>
      </c>
      <c r="CE261" s="141">
        <f t="shared" si="273"/>
        <v>0</v>
      </c>
      <c r="CF261" s="141">
        <f t="shared" si="274"/>
        <v>0</v>
      </c>
      <c r="CG261" s="141">
        <f t="shared" si="275"/>
        <v>0</v>
      </c>
      <c r="CH261" s="141">
        <f t="shared" si="276"/>
        <v>0</v>
      </c>
      <c r="CI261" s="142">
        <f t="shared" si="253"/>
        <v>0</v>
      </c>
      <c r="CJ261" s="142">
        <f t="shared" si="254"/>
        <v>0</v>
      </c>
      <c r="CK261" s="143">
        <f t="shared" si="255"/>
        <v>0</v>
      </c>
      <c r="CL261" s="105">
        <f t="shared" si="256"/>
        <v>0</v>
      </c>
      <c r="CM261" s="105">
        <f t="shared" si="257"/>
        <v>0</v>
      </c>
      <c r="CN261" s="105">
        <f t="shared" si="258"/>
        <v>0</v>
      </c>
      <c r="CO261" s="105" t="str">
        <f t="shared" si="259"/>
        <v/>
      </c>
      <c r="CP261" s="105" t="str">
        <f t="shared" si="260"/>
        <v/>
      </c>
      <c r="CQ261" s="105"/>
      <c r="CR261" s="105"/>
      <c r="CS261" s="105">
        <f t="shared" si="264"/>
        <v>0</v>
      </c>
      <c r="CT261" s="105">
        <f t="shared" si="265"/>
        <v>0</v>
      </c>
      <c r="CU261" s="105">
        <f t="shared" si="266"/>
        <v>0</v>
      </c>
      <c r="CV261" s="105">
        <f t="shared" si="267"/>
        <v>0</v>
      </c>
      <c r="CW261" s="139" t="str">
        <f t="shared" si="268"/>
        <v/>
      </c>
      <c r="CX261" s="139" t="str">
        <f t="shared" si="269"/>
        <v/>
      </c>
      <c r="CZ261" s="138" t="s">
        <v>1267</v>
      </c>
      <c r="DA261" s="138" t="s">
        <v>1267</v>
      </c>
      <c r="DB261" s="105"/>
      <c r="DC261" s="105"/>
      <c r="DD261" s="105">
        <v>16</v>
      </c>
      <c r="DE261" s="105"/>
      <c r="DF261" s="105"/>
      <c r="DG261" s="105"/>
      <c r="DH261" s="105"/>
      <c r="DI261" s="105"/>
      <c r="DJ261" s="105"/>
      <c r="DK261" s="105"/>
      <c r="DL261" s="105"/>
      <c r="DM261" s="105"/>
      <c r="DN261" s="105"/>
      <c r="DO261" s="105"/>
      <c r="DP261" s="105"/>
      <c r="DQ261" s="105"/>
      <c r="DR261" s="105"/>
      <c r="DS261" s="105"/>
      <c r="DT261" s="105"/>
      <c r="DU261" s="105"/>
      <c r="DV261" s="105"/>
      <c r="DW261" s="105"/>
      <c r="DX261" s="105"/>
      <c r="DY261" s="105"/>
      <c r="DZ261" s="105"/>
      <c r="EA261" s="105"/>
      <c r="EB261" s="105"/>
      <c r="EC261" s="105"/>
      <c r="ED261" s="105"/>
      <c r="EE261" s="105"/>
      <c r="EF261" s="105"/>
      <c r="EG261" s="105"/>
      <c r="EH261" s="105"/>
      <c r="EI261" s="105"/>
      <c r="EJ261" s="105"/>
      <c r="EK261" s="105"/>
      <c r="EL261" s="105"/>
      <c r="EM261" s="105"/>
      <c r="EN261" s="105"/>
      <c r="EO261" s="105"/>
      <c r="EP261" s="105"/>
      <c r="EQ261" s="105"/>
      <c r="ER261" s="105"/>
      <c r="ES261" s="105"/>
      <c r="ET261" s="105"/>
      <c r="EU261" s="105"/>
      <c r="EV261" s="105"/>
      <c r="EW261" s="105"/>
      <c r="EX261" s="105"/>
      <c r="EY261" s="105"/>
      <c r="EZ261" s="105"/>
      <c r="FA261" s="105"/>
      <c r="FB261" s="105"/>
      <c r="FC261" s="105"/>
      <c r="FD261" s="105"/>
      <c r="FE261" s="105"/>
      <c r="FF261" s="105"/>
      <c r="FG261" s="105"/>
      <c r="FH261" s="105"/>
      <c r="FI261" s="105"/>
      <c r="FJ261" s="105"/>
      <c r="FK261" s="105">
        <v>0</v>
      </c>
      <c r="FL261" s="105"/>
      <c r="FM261" s="105"/>
      <c r="FN261" s="105"/>
      <c r="FO261" s="105"/>
      <c r="FP261" s="105"/>
      <c r="FQ261" s="105"/>
      <c r="FR261" s="105"/>
      <c r="FS261" s="105"/>
      <c r="FT261" s="105"/>
      <c r="FU261" s="105"/>
      <c r="FV261" s="105">
        <v>0</v>
      </c>
      <c r="FW261" s="105" t="e">
        <v>#N/A</v>
      </c>
      <c r="FX261" s="105">
        <v>0</v>
      </c>
      <c r="FY261" s="144" t="str">
        <f t="shared" si="277"/>
        <v/>
      </c>
      <c r="FZ261" s="144" t="str">
        <f t="shared" si="278"/>
        <v/>
      </c>
      <c r="GA261" s="140">
        <f t="shared" si="279"/>
        <v>16</v>
      </c>
      <c r="GB261" s="140">
        <v>0</v>
      </c>
      <c r="GC261" s="140">
        <v>0</v>
      </c>
      <c r="GD261" s="141">
        <f t="shared" si="280"/>
        <v>0</v>
      </c>
      <c r="GE261" s="141">
        <f t="shared" si="281"/>
        <v>0</v>
      </c>
      <c r="GF261" s="141">
        <f t="shared" si="282"/>
        <v>0</v>
      </c>
      <c r="GG261" s="141" t="e">
        <f t="shared" si="283"/>
        <v>#N/A</v>
      </c>
      <c r="GH261" s="142">
        <v>0</v>
      </c>
      <c r="GI261" s="142">
        <v>0</v>
      </c>
      <c r="GJ261" s="142">
        <v>0</v>
      </c>
      <c r="GK261" s="143">
        <v>0</v>
      </c>
      <c r="GL261" s="105">
        <v>0</v>
      </c>
      <c r="GM261" s="105">
        <v>0</v>
      </c>
      <c r="GN261" s="105">
        <v>0</v>
      </c>
      <c r="GO261" s="105" t="s">
        <v>956</v>
      </c>
      <c r="GP261" s="105" t="s">
        <v>956</v>
      </c>
      <c r="GQ261" s="105"/>
      <c r="GR261" s="105"/>
      <c r="GS261" s="105"/>
      <c r="GT261" s="105">
        <f t="shared" si="247"/>
        <v>0</v>
      </c>
      <c r="GU261" s="105">
        <f t="shared" si="248"/>
        <v>0</v>
      </c>
      <c r="GV261" s="105">
        <f t="shared" ref="GV261:GV289" si="284">SUM(FS261:FU261)</f>
        <v>0</v>
      </c>
      <c r="GW261" s="139" t="str">
        <f t="shared" si="261"/>
        <v/>
      </c>
      <c r="GX261" s="139" t="str">
        <f t="shared" si="262"/>
        <v/>
      </c>
    </row>
    <row r="262" ht="15" spans="2:206">
      <c r="B262" s="138" t="s">
        <v>1227</v>
      </c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>
        <v>1206</v>
      </c>
      <c r="O262" s="105">
        <v>283</v>
      </c>
      <c r="P262" s="105">
        <v>503</v>
      </c>
      <c r="Q262" s="105">
        <v>1003</v>
      </c>
      <c r="R262" s="105">
        <v>1006</v>
      </c>
      <c r="S262" s="105">
        <v>808</v>
      </c>
      <c r="T262" s="105">
        <v>816</v>
      </c>
      <c r="U262" s="105">
        <v>807</v>
      </c>
      <c r="V262" s="105">
        <v>802</v>
      </c>
      <c r="W262" s="105">
        <v>1001</v>
      </c>
      <c r="X262" s="105">
        <v>1202</v>
      </c>
      <c r="Y262" s="105">
        <v>1108</v>
      </c>
      <c r="Z262" s="105">
        <v>667</v>
      </c>
      <c r="AA262" s="105">
        <v>1001</v>
      </c>
      <c r="AB262" s="105">
        <v>102</v>
      </c>
      <c r="AC262" s="105">
        <v>616</v>
      </c>
      <c r="AD262" s="105">
        <v>609</v>
      </c>
      <c r="AE262" s="105">
        <v>984</v>
      </c>
      <c r="AF262" s="105">
        <v>823</v>
      </c>
      <c r="AG262" s="105">
        <v>198</v>
      </c>
      <c r="AH262" s="105">
        <v>477</v>
      </c>
      <c r="AI262" s="105">
        <v>1332</v>
      </c>
      <c r="AJ262" s="105">
        <v>1291</v>
      </c>
      <c r="AK262" s="105">
        <v>182</v>
      </c>
      <c r="AL262" s="105">
        <v>543</v>
      </c>
      <c r="AM262" s="105"/>
      <c r="AN262" s="105"/>
      <c r="AO262" s="105"/>
      <c r="AP262" s="105"/>
      <c r="AQ262" s="105"/>
      <c r="AR262" s="105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  <c r="BF262" s="105"/>
      <c r="BG262" s="105"/>
      <c r="BH262" s="105"/>
      <c r="BI262" s="105"/>
      <c r="BJ262" s="105"/>
      <c r="BK262" s="105">
        <v>0</v>
      </c>
      <c r="BL262" s="105">
        <v>0</v>
      </c>
      <c r="BM262" s="105">
        <v>0</v>
      </c>
      <c r="BN262" s="105">
        <v>0</v>
      </c>
      <c r="BO262" s="105">
        <v>0</v>
      </c>
      <c r="BP262" s="105">
        <v>0</v>
      </c>
      <c r="BQ262" s="105">
        <v>0</v>
      </c>
      <c r="BR262" s="105">
        <v>0</v>
      </c>
      <c r="BS262" s="105">
        <v>0</v>
      </c>
      <c r="BT262" s="105">
        <v>0</v>
      </c>
      <c r="BU262" s="105">
        <v>0</v>
      </c>
      <c r="BV262" s="105">
        <v>0</v>
      </c>
      <c r="BW262" s="105">
        <v>0</v>
      </c>
      <c r="BX262" s="105">
        <v>0</v>
      </c>
      <c r="BY262" s="105">
        <v>0</v>
      </c>
      <c r="BZ262" s="139" t="str">
        <f t="shared" si="270"/>
        <v/>
      </c>
      <c r="CA262" s="139" t="str">
        <f t="shared" si="271"/>
        <v/>
      </c>
      <c r="CB262" s="140">
        <f t="shared" si="272"/>
        <v>2248</v>
      </c>
      <c r="CC262" s="140">
        <f t="shared" si="251"/>
        <v>10006</v>
      </c>
      <c r="CD262" s="140">
        <f t="shared" si="252"/>
        <v>8158</v>
      </c>
      <c r="CE262" s="141">
        <f t="shared" si="273"/>
        <v>0</v>
      </c>
      <c r="CF262" s="141">
        <f t="shared" si="274"/>
        <v>0</v>
      </c>
      <c r="CG262" s="141">
        <f t="shared" si="275"/>
        <v>0</v>
      </c>
      <c r="CH262" s="141">
        <f t="shared" si="276"/>
        <v>0</v>
      </c>
      <c r="CI262" s="142">
        <f t="shared" si="253"/>
        <v>2007</v>
      </c>
      <c r="CJ262" s="142">
        <f t="shared" si="254"/>
        <v>2016</v>
      </c>
      <c r="CK262" s="143">
        <f t="shared" si="255"/>
        <v>0</v>
      </c>
      <c r="CL262" s="105">
        <f t="shared" si="256"/>
        <v>0</v>
      </c>
      <c r="CM262" s="105">
        <f t="shared" si="257"/>
        <v>0</v>
      </c>
      <c r="CN262" s="105">
        <f t="shared" si="258"/>
        <v>0</v>
      </c>
      <c r="CO262" s="105" t="str">
        <f t="shared" si="259"/>
        <v/>
      </c>
      <c r="CP262" s="105" t="str">
        <f t="shared" si="260"/>
        <v/>
      </c>
      <c r="CQ262" s="105"/>
      <c r="CR262" s="105"/>
      <c r="CS262" s="105">
        <f t="shared" si="264"/>
        <v>0</v>
      </c>
      <c r="CT262" s="105">
        <f t="shared" si="265"/>
        <v>0</v>
      </c>
      <c r="CU262" s="105">
        <f t="shared" si="266"/>
        <v>0</v>
      </c>
      <c r="CV262" s="105">
        <f t="shared" si="267"/>
        <v>0</v>
      </c>
      <c r="CW262" s="139" t="str">
        <f t="shared" si="268"/>
        <v/>
      </c>
      <c r="CX262" s="139" t="str">
        <f t="shared" si="269"/>
        <v/>
      </c>
      <c r="CZ262" s="138" t="s">
        <v>1268</v>
      </c>
      <c r="DA262" s="138" t="s">
        <v>1268</v>
      </c>
      <c r="DB262" s="105"/>
      <c r="DC262" s="105"/>
      <c r="DD262" s="105"/>
      <c r="DE262" s="105">
        <v>786</v>
      </c>
      <c r="DF262" s="105">
        <v>1271</v>
      </c>
      <c r="DG262" s="105">
        <v>607</v>
      </c>
      <c r="DH262" s="105">
        <v>429</v>
      </c>
      <c r="DI262" s="105">
        <v>469</v>
      </c>
      <c r="DJ262" s="105">
        <v>226</v>
      </c>
      <c r="DK262" s="105">
        <v>174</v>
      </c>
      <c r="DL262" s="105">
        <v>815</v>
      </c>
      <c r="DM262" s="105">
        <v>65</v>
      </c>
      <c r="DN262" s="105"/>
      <c r="DO262" s="105"/>
      <c r="DP262" s="105"/>
      <c r="DQ262" s="105"/>
      <c r="DR262" s="105"/>
      <c r="DS262" s="105"/>
      <c r="DT262" s="105"/>
      <c r="DU262" s="105"/>
      <c r="DV262" s="105"/>
      <c r="DW262" s="105"/>
      <c r="DX262" s="105"/>
      <c r="DY262" s="105"/>
      <c r="DZ262" s="105"/>
      <c r="EA262" s="105"/>
      <c r="EB262" s="105"/>
      <c r="EC262" s="105"/>
      <c r="ED262" s="105"/>
      <c r="EE262" s="105"/>
      <c r="EF262" s="105"/>
      <c r="EG262" s="105"/>
      <c r="EH262" s="105"/>
      <c r="EI262" s="105"/>
      <c r="EJ262" s="105"/>
      <c r="EK262" s="105"/>
      <c r="EL262" s="105"/>
      <c r="EM262" s="105"/>
      <c r="EN262" s="105"/>
      <c r="EO262" s="105"/>
      <c r="EP262" s="105"/>
      <c r="EQ262" s="105"/>
      <c r="ER262" s="105"/>
      <c r="ES262" s="105"/>
      <c r="ET262" s="105"/>
      <c r="EU262" s="105"/>
      <c r="EV262" s="105"/>
      <c r="EW262" s="105"/>
      <c r="EX262" s="105"/>
      <c r="EY262" s="105"/>
      <c r="EZ262" s="105"/>
      <c r="FA262" s="105"/>
      <c r="FB262" s="105"/>
      <c r="FC262" s="105"/>
      <c r="FD262" s="105"/>
      <c r="FE262" s="105"/>
      <c r="FF262" s="105"/>
      <c r="FG262" s="105"/>
      <c r="FH262" s="105"/>
      <c r="FI262" s="105"/>
      <c r="FJ262" s="105"/>
      <c r="FK262" s="105">
        <v>0</v>
      </c>
      <c r="FL262" s="105"/>
      <c r="FM262" s="105"/>
      <c r="FN262" s="105"/>
      <c r="FO262" s="105"/>
      <c r="FP262" s="105"/>
      <c r="FQ262" s="105"/>
      <c r="FR262" s="105"/>
      <c r="FS262" s="105"/>
      <c r="FT262" s="105"/>
      <c r="FU262" s="105"/>
      <c r="FV262" s="105">
        <v>0</v>
      </c>
      <c r="FW262" s="105" t="e">
        <v>#N/A</v>
      </c>
      <c r="FX262" s="105">
        <v>0</v>
      </c>
      <c r="FY262" s="144" t="str">
        <f t="shared" si="277"/>
        <v/>
      </c>
      <c r="FZ262" s="144" t="str">
        <f t="shared" si="278"/>
        <v/>
      </c>
      <c r="GA262" s="140">
        <f t="shared" si="279"/>
        <v>4842</v>
      </c>
      <c r="GB262" s="140">
        <v>0</v>
      </c>
      <c r="GC262" s="140">
        <v>0</v>
      </c>
      <c r="GD262" s="141">
        <f t="shared" si="280"/>
        <v>0</v>
      </c>
      <c r="GE262" s="141">
        <f t="shared" si="281"/>
        <v>0</v>
      </c>
      <c r="GF262" s="141">
        <f t="shared" si="282"/>
        <v>0</v>
      </c>
      <c r="GG262" s="141" t="e">
        <f t="shared" si="283"/>
        <v>#N/A</v>
      </c>
      <c r="GH262" s="142">
        <v>0</v>
      </c>
      <c r="GI262" s="142">
        <v>0</v>
      </c>
      <c r="GJ262" s="142">
        <v>0</v>
      </c>
      <c r="GK262" s="143">
        <v>0</v>
      </c>
      <c r="GL262" s="105">
        <v>0</v>
      </c>
      <c r="GM262" s="105">
        <v>0</v>
      </c>
      <c r="GN262" s="105">
        <v>0</v>
      </c>
      <c r="GO262" s="105" t="s">
        <v>956</v>
      </c>
      <c r="GP262" s="105" t="s">
        <v>956</v>
      </c>
      <c r="GQ262" s="105"/>
      <c r="GR262" s="105"/>
      <c r="GS262" s="105"/>
      <c r="GT262" s="105">
        <f t="shared" ref="GT262:GT289" si="285">SUM(FM262:FO262)</f>
        <v>0</v>
      </c>
      <c r="GU262" s="105">
        <f t="shared" ref="GU262:GU289" si="286">SUM(FP262:FR262)</f>
        <v>0</v>
      </c>
      <c r="GV262" s="105">
        <f t="shared" si="284"/>
        <v>0</v>
      </c>
      <c r="GW262" s="139" t="str">
        <f t="shared" si="261"/>
        <v/>
      </c>
      <c r="GX262" s="139" t="str">
        <f t="shared" si="262"/>
        <v/>
      </c>
    </row>
    <row r="263" ht="15" spans="2:206">
      <c r="B263" s="138" t="s">
        <v>1228</v>
      </c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>
        <v>1042</v>
      </c>
      <c r="O263" s="105">
        <v>99</v>
      </c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05"/>
      <c r="BF263" s="105"/>
      <c r="BG263" s="105"/>
      <c r="BH263" s="105"/>
      <c r="BI263" s="105"/>
      <c r="BJ263" s="105"/>
      <c r="BK263" s="105">
        <v>0</v>
      </c>
      <c r="BL263" s="105">
        <v>0</v>
      </c>
      <c r="BM263" s="105">
        <v>0</v>
      </c>
      <c r="BN263" s="105">
        <v>0</v>
      </c>
      <c r="BO263" s="105">
        <v>0</v>
      </c>
      <c r="BP263" s="105">
        <v>0</v>
      </c>
      <c r="BQ263" s="105">
        <v>0</v>
      </c>
      <c r="BR263" s="105">
        <v>0</v>
      </c>
      <c r="BS263" s="105">
        <v>0</v>
      </c>
      <c r="BT263" s="105">
        <v>0</v>
      </c>
      <c r="BU263" s="105">
        <v>0</v>
      </c>
      <c r="BV263" s="105">
        <v>0</v>
      </c>
      <c r="BW263" s="105">
        <v>0</v>
      </c>
      <c r="BX263" s="105" t="e">
        <v>#N/A</v>
      </c>
      <c r="BY263" s="105"/>
      <c r="BZ263" s="139" t="str">
        <f t="shared" si="270"/>
        <v/>
      </c>
      <c r="CA263" s="139" t="str">
        <f t="shared" si="271"/>
        <v/>
      </c>
      <c r="CB263" s="140">
        <f t="shared" si="272"/>
        <v>4557</v>
      </c>
      <c r="CC263" s="140">
        <f t="shared" si="251"/>
        <v>99</v>
      </c>
      <c r="CD263" s="140">
        <f t="shared" si="252"/>
        <v>0</v>
      </c>
      <c r="CE263" s="141">
        <f t="shared" si="273"/>
        <v>0</v>
      </c>
      <c r="CF263" s="141">
        <f t="shared" si="274"/>
        <v>0</v>
      </c>
      <c r="CG263" s="141">
        <f t="shared" si="275"/>
        <v>0</v>
      </c>
      <c r="CH263" s="141" t="e">
        <f t="shared" si="276"/>
        <v>#N/A</v>
      </c>
      <c r="CI263" s="142">
        <f t="shared" si="253"/>
        <v>0</v>
      </c>
      <c r="CJ263" s="142">
        <f t="shared" si="254"/>
        <v>0</v>
      </c>
      <c r="CK263" s="143">
        <f t="shared" si="255"/>
        <v>0</v>
      </c>
      <c r="CL263" s="105">
        <f t="shared" si="256"/>
        <v>0</v>
      </c>
      <c r="CM263" s="105">
        <f t="shared" si="257"/>
        <v>0</v>
      </c>
      <c r="CN263" s="105">
        <f t="shared" si="258"/>
        <v>0</v>
      </c>
      <c r="CO263" s="105" t="str">
        <f t="shared" si="259"/>
        <v/>
      </c>
      <c r="CP263" s="105" t="str">
        <f t="shared" si="260"/>
        <v/>
      </c>
      <c r="CQ263" s="105"/>
      <c r="CR263" s="105"/>
      <c r="CS263" s="105">
        <f t="shared" si="264"/>
        <v>0</v>
      </c>
      <c r="CT263" s="105">
        <f t="shared" si="265"/>
        <v>0</v>
      </c>
      <c r="CU263" s="105">
        <f t="shared" si="266"/>
        <v>0</v>
      </c>
      <c r="CV263" s="105">
        <f t="shared" si="267"/>
        <v>0</v>
      </c>
      <c r="CW263" s="139" t="str">
        <f t="shared" si="268"/>
        <v/>
      </c>
      <c r="CX263" s="139" t="str">
        <f t="shared" si="269"/>
        <v/>
      </c>
      <c r="CZ263" s="138" t="s">
        <v>1269</v>
      </c>
      <c r="DA263" s="138" t="s">
        <v>1269</v>
      </c>
      <c r="DB263" s="105"/>
      <c r="DC263" s="105"/>
      <c r="DD263" s="105"/>
      <c r="DE263" s="105"/>
      <c r="DF263" s="105"/>
      <c r="DG263" s="105"/>
      <c r="DH263" s="105"/>
      <c r="DI263" s="105"/>
      <c r="DJ263" s="105"/>
      <c r="DK263" s="105"/>
      <c r="DL263" s="105"/>
      <c r="DM263" s="105"/>
      <c r="DN263" s="105"/>
      <c r="DO263" s="105"/>
      <c r="DP263" s="105"/>
      <c r="DQ263" s="105"/>
      <c r="DR263" s="105"/>
      <c r="DS263" s="105"/>
      <c r="DT263" s="105"/>
      <c r="DU263" s="105"/>
      <c r="DV263" s="105"/>
      <c r="DW263" s="105"/>
      <c r="DX263" s="105"/>
      <c r="DY263" s="105"/>
      <c r="DZ263" s="105"/>
      <c r="EA263" s="105"/>
      <c r="EB263" s="105"/>
      <c r="EC263" s="105"/>
      <c r="ED263" s="105"/>
      <c r="EE263" s="105"/>
      <c r="EF263" s="105"/>
      <c r="EG263" s="105"/>
      <c r="EH263" s="105"/>
      <c r="EI263" s="105"/>
      <c r="EJ263" s="105"/>
      <c r="EK263" s="105"/>
      <c r="EL263" s="105"/>
      <c r="EM263" s="105"/>
      <c r="EN263" s="105"/>
      <c r="EO263" s="105"/>
      <c r="EP263" s="105"/>
      <c r="EQ263" s="105"/>
      <c r="ER263" s="105"/>
      <c r="ES263" s="105"/>
      <c r="ET263" s="105"/>
      <c r="EU263" s="105"/>
      <c r="EV263" s="105"/>
      <c r="EW263" s="105"/>
      <c r="EX263" s="105"/>
      <c r="EY263" s="105"/>
      <c r="EZ263" s="105"/>
      <c r="FA263" s="105"/>
      <c r="FB263" s="105"/>
      <c r="FC263" s="105"/>
      <c r="FD263" s="105"/>
      <c r="FE263" s="105"/>
      <c r="FF263" s="105"/>
      <c r="FG263" s="105"/>
      <c r="FH263" s="105"/>
      <c r="FI263" s="105"/>
      <c r="FJ263" s="105"/>
      <c r="FK263" s="105">
        <v>6661</v>
      </c>
      <c r="FL263" s="105">
        <v>10550</v>
      </c>
      <c r="FM263" s="105">
        <v>10615</v>
      </c>
      <c r="FN263" s="105">
        <v>7215</v>
      </c>
      <c r="FO263" s="105">
        <v>7240</v>
      </c>
      <c r="FP263" s="105">
        <v>7507</v>
      </c>
      <c r="FQ263" s="105">
        <v>8855</v>
      </c>
      <c r="FR263" s="105">
        <v>10221</v>
      </c>
      <c r="FS263" s="105">
        <v>13052</v>
      </c>
      <c r="FT263" s="105">
        <v>15188</v>
      </c>
      <c r="FU263" s="105">
        <v>12538</v>
      </c>
      <c r="FV263" s="105">
        <v>11104</v>
      </c>
      <c r="FW263" s="105">
        <v>5188</v>
      </c>
      <c r="FX263" s="105">
        <v>7618</v>
      </c>
      <c r="FY263" s="144">
        <f t="shared" si="277"/>
        <v>1.72208530805687</v>
      </c>
      <c r="FZ263" s="144">
        <f t="shared" si="278"/>
        <v>0.468388589051658</v>
      </c>
      <c r="GA263" s="140">
        <f t="shared" si="279"/>
        <v>0</v>
      </c>
      <c r="GB263" s="140"/>
      <c r="GC263" s="140"/>
      <c r="GD263" s="141">
        <f t="shared" si="280"/>
        <v>0</v>
      </c>
      <c r="GE263" s="141">
        <f t="shared" si="281"/>
        <v>0</v>
      </c>
      <c r="GF263" s="141">
        <f t="shared" si="282"/>
        <v>109642</v>
      </c>
      <c r="GG263" s="141">
        <f t="shared" si="283"/>
        <v>23910</v>
      </c>
      <c r="GH263" s="142"/>
      <c r="GI263" s="142"/>
      <c r="GJ263" s="142"/>
      <c r="GK263" s="143"/>
      <c r="GL263" s="105"/>
      <c r="GM263" s="105"/>
      <c r="GN263" s="105"/>
      <c r="GO263" s="105"/>
      <c r="GP263" s="105"/>
      <c r="GQ263" s="105"/>
      <c r="GR263" s="105"/>
      <c r="GS263" s="105">
        <f t="shared" ref="GS263:GS289" si="287">SUM(FJ263:FL263)</f>
        <v>17211</v>
      </c>
      <c r="GT263" s="105">
        <f t="shared" si="285"/>
        <v>25070</v>
      </c>
      <c r="GU263" s="105">
        <f t="shared" si="286"/>
        <v>26583</v>
      </c>
      <c r="GV263" s="105">
        <f t="shared" si="284"/>
        <v>40778</v>
      </c>
      <c r="GW263" s="139" t="str">
        <f t="shared" si="261"/>
        <v/>
      </c>
      <c r="GX263" s="139">
        <f t="shared" si="262"/>
        <v>0.533987886995448</v>
      </c>
    </row>
    <row r="264" ht="15" spans="2:206">
      <c r="B264" s="138" t="s">
        <v>1229</v>
      </c>
      <c r="C264" s="105"/>
      <c r="D264" s="105"/>
      <c r="E264" s="105"/>
      <c r="F264" s="105"/>
      <c r="G264" s="105"/>
      <c r="H264" s="105"/>
      <c r="I264" s="105"/>
      <c r="J264" s="105"/>
      <c r="K264" s="105">
        <v>707</v>
      </c>
      <c r="L264" s="105">
        <v>710</v>
      </c>
      <c r="M264" s="105">
        <v>1043</v>
      </c>
      <c r="N264" s="105">
        <v>1055</v>
      </c>
      <c r="O264" s="105">
        <v>2036</v>
      </c>
      <c r="P264" s="105">
        <v>1443</v>
      </c>
      <c r="Q264" s="105">
        <v>3029</v>
      </c>
      <c r="R264" s="105">
        <v>1109</v>
      </c>
      <c r="S264" s="105">
        <v>751</v>
      </c>
      <c r="T264" s="105">
        <v>564</v>
      </c>
      <c r="U264" s="105">
        <v>394</v>
      </c>
      <c r="V264" s="105">
        <v>117</v>
      </c>
      <c r="W264" s="105">
        <v>167</v>
      </c>
      <c r="X264" s="105">
        <v>156</v>
      </c>
      <c r="Y264" s="105">
        <v>251</v>
      </c>
      <c r="Z264" s="105">
        <v>350</v>
      </c>
      <c r="AA264" s="105">
        <v>5</v>
      </c>
      <c r="AB264" s="105">
        <v>4</v>
      </c>
      <c r="AC264" s="105"/>
      <c r="AD264" s="105">
        <v>5</v>
      </c>
      <c r="AE264" s="105">
        <v>7</v>
      </c>
      <c r="AF264" s="105">
        <v>34</v>
      </c>
      <c r="AG264" s="105">
        <v>16</v>
      </c>
      <c r="AH264" s="105"/>
      <c r="AI264" s="105">
        <v>563</v>
      </c>
      <c r="AJ264" s="105">
        <v>91</v>
      </c>
      <c r="AK264" s="105">
        <v>75</v>
      </c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05"/>
      <c r="BG264" s="105"/>
      <c r="BH264" s="105"/>
      <c r="BI264" s="105"/>
      <c r="BJ264" s="105"/>
      <c r="BK264" s="105">
        <v>0</v>
      </c>
      <c r="BL264" s="105">
        <v>0</v>
      </c>
      <c r="BM264" s="105">
        <v>0</v>
      </c>
      <c r="BN264" s="105">
        <v>0</v>
      </c>
      <c r="BO264" s="105">
        <v>0</v>
      </c>
      <c r="BP264" s="105">
        <v>0</v>
      </c>
      <c r="BQ264" s="105">
        <v>0</v>
      </c>
      <c r="BR264" s="105">
        <v>0</v>
      </c>
      <c r="BS264" s="105">
        <v>0</v>
      </c>
      <c r="BT264" s="105">
        <v>0</v>
      </c>
      <c r="BU264" s="105">
        <v>0</v>
      </c>
      <c r="BV264" s="105">
        <v>0</v>
      </c>
      <c r="BW264" s="105">
        <v>0</v>
      </c>
      <c r="BX264" s="105">
        <v>0</v>
      </c>
      <c r="BY264" s="105">
        <v>0</v>
      </c>
      <c r="BZ264" s="139" t="str">
        <f t="shared" si="270"/>
        <v/>
      </c>
      <c r="CA264" s="139" t="str">
        <f t="shared" si="271"/>
        <v/>
      </c>
      <c r="CB264" s="140">
        <f t="shared" si="272"/>
        <v>3515</v>
      </c>
      <c r="CC264" s="140">
        <f t="shared" si="251"/>
        <v>10367</v>
      </c>
      <c r="CD264" s="140">
        <f t="shared" si="252"/>
        <v>800</v>
      </c>
      <c r="CE264" s="141">
        <f t="shared" si="273"/>
        <v>0</v>
      </c>
      <c r="CF264" s="141">
        <f t="shared" si="274"/>
        <v>0</v>
      </c>
      <c r="CG264" s="141">
        <f t="shared" si="275"/>
        <v>0</v>
      </c>
      <c r="CH264" s="141">
        <f t="shared" si="276"/>
        <v>0</v>
      </c>
      <c r="CI264" s="142">
        <f t="shared" si="253"/>
        <v>579</v>
      </c>
      <c r="CJ264" s="142">
        <f t="shared" si="254"/>
        <v>166</v>
      </c>
      <c r="CK264" s="143">
        <f t="shared" si="255"/>
        <v>0</v>
      </c>
      <c r="CL264" s="105">
        <f t="shared" si="256"/>
        <v>0</v>
      </c>
      <c r="CM264" s="105">
        <f t="shared" si="257"/>
        <v>0</v>
      </c>
      <c r="CN264" s="105">
        <f t="shared" si="258"/>
        <v>0</v>
      </c>
      <c r="CO264" s="105" t="str">
        <f t="shared" si="259"/>
        <v/>
      </c>
      <c r="CP264" s="105" t="str">
        <f t="shared" si="260"/>
        <v/>
      </c>
      <c r="CQ264" s="105"/>
      <c r="CR264" s="105"/>
      <c r="CS264" s="105">
        <f t="shared" si="264"/>
        <v>0</v>
      </c>
      <c r="CT264" s="105">
        <f t="shared" si="265"/>
        <v>0</v>
      </c>
      <c r="CU264" s="105">
        <f t="shared" si="266"/>
        <v>0</v>
      </c>
      <c r="CV264" s="105">
        <f t="shared" si="267"/>
        <v>0</v>
      </c>
      <c r="CW264" s="139" t="str">
        <f t="shared" si="268"/>
        <v/>
      </c>
      <c r="CX264" s="139" t="str">
        <f t="shared" si="269"/>
        <v/>
      </c>
      <c r="CZ264" s="138" t="s">
        <v>1270</v>
      </c>
      <c r="DA264" s="138" t="s">
        <v>1270</v>
      </c>
      <c r="DB264" s="105"/>
      <c r="DC264" s="105"/>
      <c r="DD264" s="105"/>
      <c r="DE264" s="105"/>
      <c r="DF264" s="105"/>
      <c r="DG264" s="105"/>
      <c r="DH264" s="105"/>
      <c r="DI264" s="105"/>
      <c r="DJ264" s="105"/>
      <c r="DK264" s="105"/>
      <c r="DL264" s="105"/>
      <c r="DM264" s="105"/>
      <c r="DN264" s="105"/>
      <c r="DO264" s="105"/>
      <c r="DP264" s="105"/>
      <c r="DQ264" s="105"/>
      <c r="DR264" s="105"/>
      <c r="DS264" s="105"/>
      <c r="DT264" s="105"/>
      <c r="DU264" s="105"/>
      <c r="DV264" s="105"/>
      <c r="DW264" s="105"/>
      <c r="DX264" s="105"/>
      <c r="DY264" s="105"/>
      <c r="DZ264" s="105"/>
      <c r="EA264" s="105"/>
      <c r="EB264" s="105"/>
      <c r="EC264" s="105"/>
      <c r="ED264" s="105"/>
      <c r="EE264" s="105"/>
      <c r="EF264" s="105"/>
      <c r="EG264" s="105"/>
      <c r="EH264" s="105"/>
      <c r="EI264" s="105"/>
      <c r="EJ264" s="105"/>
      <c r="EK264" s="105"/>
      <c r="EL264" s="105"/>
      <c r="EM264" s="105"/>
      <c r="EN264" s="105"/>
      <c r="EO264" s="105"/>
      <c r="EP264" s="105"/>
      <c r="EQ264" s="105"/>
      <c r="ER264" s="105"/>
      <c r="ES264" s="105"/>
      <c r="ET264" s="105"/>
      <c r="EU264" s="105"/>
      <c r="EV264" s="105"/>
      <c r="EW264" s="105"/>
      <c r="EX264" s="105"/>
      <c r="EY264" s="105"/>
      <c r="EZ264" s="105"/>
      <c r="FA264" s="105"/>
      <c r="FB264" s="105"/>
      <c r="FC264" s="105"/>
      <c r="FD264" s="105"/>
      <c r="FE264" s="105"/>
      <c r="FF264" s="105"/>
      <c r="FG264" s="105"/>
      <c r="FH264" s="105"/>
      <c r="FI264" s="105"/>
      <c r="FJ264" s="105"/>
      <c r="FK264" s="105">
        <v>3616</v>
      </c>
      <c r="FL264" s="105">
        <v>5911</v>
      </c>
      <c r="FM264" s="105">
        <v>4390</v>
      </c>
      <c r="FN264" s="105">
        <v>2624</v>
      </c>
      <c r="FO264" s="105">
        <v>2882</v>
      </c>
      <c r="FP264" s="105">
        <v>1892</v>
      </c>
      <c r="FQ264" s="105">
        <v>2640</v>
      </c>
      <c r="FR264" s="105">
        <v>3785</v>
      </c>
      <c r="FS264" s="105">
        <v>5508</v>
      </c>
      <c r="FT264" s="105">
        <v>2651</v>
      </c>
      <c r="FU264" s="105">
        <v>3375</v>
      </c>
      <c r="FV264" s="105">
        <v>2232</v>
      </c>
      <c r="FW264" s="105">
        <v>2505</v>
      </c>
      <c r="FX264" s="105">
        <v>1510</v>
      </c>
      <c r="FY264" s="144">
        <f t="shared" si="277"/>
        <v>1.25545592962274</v>
      </c>
      <c r="FZ264" s="144">
        <f t="shared" si="278"/>
        <v>-0.397205588822355</v>
      </c>
      <c r="GA264" s="140">
        <f t="shared" si="279"/>
        <v>0</v>
      </c>
      <c r="GB264" s="140"/>
      <c r="GC264" s="140"/>
      <c r="GD264" s="141">
        <f t="shared" si="280"/>
        <v>0</v>
      </c>
      <c r="GE264" s="141">
        <f t="shared" si="281"/>
        <v>0</v>
      </c>
      <c r="GF264" s="141">
        <f t="shared" si="282"/>
        <v>39274</v>
      </c>
      <c r="GG264" s="141">
        <f t="shared" si="283"/>
        <v>6247</v>
      </c>
      <c r="GH264" s="142"/>
      <c r="GI264" s="142"/>
      <c r="GJ264" s="142"/>
      <c r="GK264" s="143"/>
      <c r="GL264" s="105"/>
      <c r="GM264" s="105"/>
      <c r="GN264" s="105"/>
      <c r="GO264" s="105"/>
      <c r="GP264" s="105"/>
      <c r="GQ264" s="105"/>
      <c r="GR264" s="105"/>
      <c r="GS264" s="105">
        <f t="shared" si="287"/>
        <v>9527</v>
      </c>
      <c r="GT264" s="105">
        <f t="shared" si="285"/>
        <v>9896</v>
      </c>
      <c r="GU264" s="105">
        <f t="shared" si="286"/>
        <v>8317</v>
      </c>
      <c r="GV264" s="105">
        <f t="shared" si="284"/>
        <v>11534</v>
      </c>
      <c r="GW264" s="139" t="str">
        <f t="shared" si="261"/>
        <v/>
      </c>
      <c r="GX264" s="139">
        <f t="shared" si="262"/>
        <v>0.386798124323674</v>
      </c>
    </row>
    <row r="265" ht="15" spans="2:206">
      <c r="B265" s="138" t="s">
        <v>1230</v>
      </c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>
        <v>137</v>
      </c>
      <c r="R265" s="105">
        <v>65</v>
      </c>
      <c r="S265" s="105">
        <v>39</v>
      </c>
      <c r="T265" s="105">
        <v>15</v>
      </c>
      <c r="U265" s="105">
        <v>19</v>
      </c>
      <c r="V265" s="105">
        <v>37</v>
      </c>
      <c r="W265" s="105">
        <v>50</v>
      </c>
      <c r="X265" s="105">
        <v>38</v>
      </c>
      <c r="Y265" s="105">
        <v>38</v>
      </c>
      <c r="Z265" s="105">
        <v>27</v>
      </c>
      <c r="AA265" s="105">
        <v>7</v>
      </c>
      <c r="AB265" s="105">
        <v>1</v>
      </c>
      <c r="AC265" s="105">
        <v>5</v>
      </c>
      <c r="AD265" s="105">
        <v>7</v>
      </c>
      <c r="AE265" s="105">
        <v>15</v>
      </c>
      <c r="AF265" s="105">
        <v>160</v>
      </c>
      <c r="AG265" s="105"/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05"/>
      <c r="BF265" s="105"/>
      <c r="BG265" s="105"/>
      <c r="BH265" s="105"/>
      <c r="BI265" s="105"/>
      <c r="BJ265" s="105"/>
      <c r="BK265" s="105">
        <v>0</v>
      </c>
      <c r="BL265" s="105">
        <v>0</v>
      </c>
      <c r="BM265" s="105">
        <v>0</v>
      </c>
      <c r="BN265" s="105">
        <v>0</v>
      </c>
      <c r="BO265" s="105">
        <v>0</v>
      </c>
      <c r="BP265" s="105">
        <v>0</v>
      </c>
      <c r="BQ265" s="105">
        <v>0</v>
      </c>
      <c r="BR265" s="105">
        <v>0</v>
      </c>
      <c r="BS265" s="105">
        <v>0</v>
      </c>
      <c r="BT265" s="105">
        <v>0</v>
      </c>
      <c r="BU265" s="105">
        <v>0</v>
      </c>
      <c r="BV265" s="105">
        <v>0</v>
      </c>
      <c r="BW265" s="105">
        <v>0</v>
      </c>
      <c r="BX265" s="105">
        <v>0</v>
      </c>
      <c r="BY265" s="105">
        <v>0</v>
      </c>
      <c r="BZ265" s="139" t="str">
        <f t="shared" si="270"/>
        <v/>
      </c>
      <c r="CA265" s="139" t="str">
        <f t="shared" si="271"/>
        <v/>
      </c>
      <c r="CB265" s="140">
        <f t="shared" si="272"/>
        <v>2870</v>
      </c>
      <c r="CC265" s="140">
        <f t="shared" si="251"/>
        <v>465</v>
      </c>
      <c r="CD265" s="140">
        <f t="shared" si="252"/>
        <v>195</v>
      </c>
      <c r="CE265" s="141">
        <f t="shared" si="273"/>
        <v>0</v>
      </c>
      <c r="CF265" s="141">
        <f t="shared" si="274"/>
        <v>0</v>
      </c>
      <c r="CG265" s="141">
        <f t="shared" si="275"/>
        <v>0</v>
      </c>
      <c r="CH265" s="141">
        <f t="shared" si="276"/>
        <v>0</v>
      </c>
      <c r="CI265" s="142">
        <f t="shared" si="253"/>
        <v>0</v>
      </c>
      <c r="CJ265" s="142">
        <f t="shared" si="254"/>
        <v>0</v>
      </c>
      <c r="CK265" s="143">
        <f t="shared" si="255"/>
        <v>0</v>
      </c>
      <c r="CL265" s="105">
        <f t="shared" si="256"/>
        <v>0</v>
      </c>
      <c r="CM265" s="105">
        <f t="shared" si="257"/>
        <v>0</v>
      </c>
      <c r="CN265" s="105">
        <f t="shared" si="258"/>
        <v>0</v>
      </c>
      <c r="CO265" s="105" t="str">
        <f t="shared" si="259"/>
        <v/>
      </c>
      <c r="CP265" s="105" t="str">
        <f t="shared" si="260"/>
        <v/>
      </c>
      <c r="CQ265" s="105"/>
      <c r="CR265" s="105"/>
      <c r="CS265" s="105">
        <f t="shared" si="264"/>
        <v>0</v>
      </c>
      <c r="CT265" s="105">
        <f t="shared" si="265"/>
        <v>0</v>
      </c>
      <c r="CU265" s="105">
        <f t="shared" si="266"/>
        <v>0</v>
      </c>
      <c r="CV265" s="105">
        <f t="shared" si="267"/>
        <v>0</v>
      </c>
      <c r="CW265" s="139" t="str">
        <f t="shared" si="268"/>
        <v/>
      </c>
      <c r="CX265" s="139" t="str">
        <f t="shared" si="269"/>
        <v/>
      </c>
      <c r="CZ265" s="138" t="s">
        <v>1271</v>
      </c>
      <c r="DA265" s="138" t="s">
        <v>1271</v>
      </c>
      <c r="DB265" s="105"/>
      <c r="DC265" s="105"/>
      <c r="DD265" s="105"/>
      <c r="DE265" s="105"/>
      <c r="DF265" s="105"/>
      <c r="DG265" s="105"/>
      <c r="DH265" s="105"/>
      <c r="DI265" s="105"/>
      <c r="DJ265" s="105"/>
      <c r="DK265" s="105"/>
      <c r="DL265" s="105"/>
      <c r="DM265" s="105"/>
      <c r="DN265" s="105"/>
      <c r="DO265" s="105"/>
      <c r="DP265" s="105"/>
      <c r="DQ265" s="105"/>
      <c r="DR265" s="105"/>
      <c r="DS265" s="105"/>
      <c r="DT265" s="105"/>
      <c r="DU265" s="105"/>
      <c r="DV265" s="105"/>
      <c r="DW265" s="105"/>
      <c r="DX265" s="105"/>
      <c r="DY265" s="105"/>
      <c r="DZ265" s="105"/>
      <c r="EA265" s="105"/>
      <c r="EB265" s="105"/>
      <c r="EC265" s="105"/>
      <c r="ED265" s="105"/>
      <c r="EE265" s="105"/>
      <c r="EF265" s="105"/>
      <c r="EG265" s="105"/>
      <c r="EH265" s="105"/>
      <c r="EI265" s="105"/>
      <c r="EJ265" s="105"/>
      <c r="EK265" s="105"/>
      <c r="EL265" s="105"/>
      <c r="EM265" s="105"/>
      <c r="EN265" s="105"/>
      <c r="EO265" s="105"/>
      <c r="EP265" s="105"/>
      <c r="EQ265" s="105"/>
      <c r="ER265" s="105"/>
      <c r="ES265" s="105"/>
      <c r="ET265" s="105"/>
      <c r="EU265" s="105"/>
      <c r="EV265" s="105"/>
      <c r="EW265" s="105"/>
      <c r="EX265" s="105"/>
      <c r="EY265" s="105"/>
      <c r="EZ265" s="105"/>
      <c r="FA265" s="105"/>
      <c r="FB265" s="105"/>
      <c r="FC265" s="105"/>
      <c r="FD265" s="105"/>
      <c r="FE265" s="105"/>
      <c r="FF265" s="105"/>
      <c r="FG265" s="105"/>
      <c r="FH265" s="105"/>
      <c r="FI265" s="105"/>
      <c r="FJ265" s="105"/>
      <c r="FK265" s="105">
        <v>2048</v>
      </c>
      <c r="FL265" s="105">
        <v>2206</v>
      </c>
      <c r="FM265" s="105">
        <v>2237</v>
      </c>
      <c r="FN265" s="105">
        <v>2212</v>
      </c>
      <c r="FO265" s="105">
        <v>1745</v>
      </c>
      <c r="FP265" s="105">
        <v>1746</v>
      </c>
      <c r="FQ265" s="105">
        <v>1618</v>
      </c>
      <c r="FR265" s="105">
        <v>1973</v>
      </c>
      <c r="FS265" s="105">
        <v>2589</v>
      </c>
      <c r="FT265" s="105">
        <v>2296</v>
      </c>
      <c r="FU265" s="105">
        <v>2010</v>
      </c>
      <c r="FV265" s="105">
        <v>1766</v>
      </c>
      <c r="FW265" s="105">
        <v>1090</v>
      </c>
      <c r="FX265" s="105">
        <v>1532</v>
      </c>
      <c r="FY265" s="144">
        <f t="shared" si="277"/>
        <v>1.69446962828649</v>
      </c>
      <c r="FZ265" s="144">
        <f t="shared" si="278"/>
        <v>0.405504587155963</v>
      </c>
      <c r="GA265" s="140">
        <f t="shared" si="279"/>
        <v>0</v>
      </c>
      <c r="GB265" s="140"/>
      <c r="GC265" s="140"/>
      <c r="GD265" s="141">
        <f t="shared" si="280"/>
        <v>0</v>
      </c>
      <c r="GE265" s="141">
        <f t="shared" si="281"/>
        <v>0</v>
      </c>
      <c r="GF265" s="141">
        <f t="shared" si="282"/>
        <v>22680</v>
      </c>
      <c r="GG265" s="141">
        <f t="shared" si="283"/>
        <v>4388</v>
      </c>
      <c r="GH265" s="142"/>
      <c r="GI265" s="142"/>
      <c r="GJ265" s="142"/>
      <c r="GK265" s="143"/>
      <c r="GL265" s="105"/>
      <c r="GM265" s="105"/>
      <c r="GN265" s="105"/>
      <c r="GO265" s="105"/>
      <c r="GP265" s="105"/>
      <c r="GQ265" s="105"/>
      <c r="GR265" s="105"/>
      <c r="GS265" s="105">
        <f t="shared" si="287"/>
        <v>4254</v>
      </c>
      <c r="GT265" s="105">
        <f t="shared" si="285"/>
        <v>6194</v>
      </c>
      <c r="GU265" s="105">
        <f t="shared" si="286"/>
        <v>5337</v>
      </c>
      <c r="GV265" s="105">
        <f t="shared" si="284"/>
        <v>6895</v>
      </c>
      <c r="GW265" s="139" t="str">
        <f t="shared" si="261"/>
        <v/>
      </c>
      <c r="GX265" s="139">
        <f t="shared" si="262"/>
        <v>0.291924302042346</v>
      </c>
    </row>
    <row r="266" ht="15" spans="2:206">
      <c r="B266" s="138" t="s">
        <v>1097</v>
      </c>
      <c r="C266" s="105"/>
      <c r="D266" s="105">
        <v>247</v>
      </c>
      <c r="E266" s="105">
        <v>415</v>
      </c>
      <c r="F266" s="105">
        <v>308</v>
      </c>
      <c r="G266" s="105">
        <v>198</v>
      </c>
      <c r="H266" s="105">
        <v>255</v>
      </c>
      <c r="I266" s="105">
        <v>335</v>
      </c>
      <c r="J266" s="105">
        <v>153</v>
      </c>
      <c r="K266" s="105">
        <v>218</v>
      </c>
      <c r="L266" s="105">
        <v>198</v>
      </c>
      <c r="M266" s="105">
        <v>239</v>
      </c>
      <c r="N266" s="105">
        <v>304</v>
      </c>
      <c r="O266" s="105">
        <v>86</v>
      </c>
      <c r="P266" s="105">
        <v>105</v>
      </c>
      <c r="Q266" s="105">
        <v>67</v>
      </c>
      <c r="R266" s="105">
        <v>109</v>
      </c>
      <c r="S266" s="105">
        <v>60</v>
      </c>
      <c r="T266" s="105">
        <v>518</v>
      </c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>
        <v>4</v>
      </c>
      <c r="AG266" s="105"/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5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05"/>
      <c r="BF266" s="105"/>
      <c r="BG266" s="105"/>
      <c r="BH266" s="105"/>
      <c r="BI266" s="105"/>
      <c r="BJ266" s="105"/>
      <c r="BK266" s="105">
        <v>0</v>
      </c>
      <c r="BL266" s="105">
        <v>0</v>
      </c>
      <c r="BM266" s="105">
        <v>0</v>
      </c>
      <c r="BN266" s="105">
        <v>0</v>
      </c>
      <c r="BO266" s="105">
        <v>0</v>
      </c>
      <c r="BP266" s="105">
        <v>0</v>
      </c>
      <c r="BQ266" s="105">
        <v>0</v>
      </c>
      <c r="BR266" s="105">
        <v>0</v>
      </c>
      <c r="BS266" s="105">
        <v>0</v>
      </c>
      <c r="BT266" s="105">
        <v>0</v>
      </c>
      <c r="BU266" s="105">
        <v>0</v>
      </c>
      <c r="BV266" s="105">
        <v>0</v>
      </c>
      <c r="BW266" s="105">
        <v>0</v>
      </c>
      <c r="BX266" s="105">
        <v>0</v>
      </c>
      <c r="BY266" s="105">
        <v>0</v>
      </c>
      <c r="BZ266" s="139" t="str">
        <f t="shared" si="270"/>
        <v/>
      </c>
      <c r="CA266" s="139" t="str">
        <f t="shared" si="271"/>
        <v/>
      </c>
      <c r="CB266" s="140">
        <f t="shared" si="272"/>
        <v>2870</v>
      </c>
      <c r="CC266" s="140">
        <f t="shared" si="251"/>
        <v>945</v>
      </c>
      <c r="CD266" s="140">
        <f t="shared" si="252"/>
        <v>4</v>
      </c>
      <c r="CE266" s="141">
        <f t="shared" si="273"/>
        <v>0</v>
      </c>
      <c r="CF266" s="141">
        <f t="shared" si="274"/>
        <v>0</v>
      </c>
      <c r="CG266" s="141">
        <f t="shared" si="275"/>
        <v>0</v>
      </c>
      <c r="CH266" s="141">
        <f t="shared" si="276"/>
        <v>0</v>
      </c>
      <c r="CI266" s="142">
        <f t="shared" si="253"/>
        <v>0</v>
      </c>
      <c r="CJ266" s="142">
        <f t="shared" si="254"/>
        <v>0</v>
      </c>
      <c r="CK266" s="143">
        <f t="shared" si="255"/>
        <v>0</v>
      </c>
      <c r="CL266" s="105">
        <f t="shared" si="256"/>
        <v>0</v>
      </c>
      <c r="CM266" s="105">
        <f t="shared" si="257"/>
        <v>0</v>
      </c>
      <c r="CN266" s="105">
        <f t="shared" si="258"/>
        <v>0</v>
      </c>
      <c r="CO266" s="105" t="str">
        <f t="shared" si="259"/>
        <v/>
      </c>
      <c r="CP266" s="105" t="str">
        <f t="shared" si="260"/>
        <v/>
      </c>
      <c r="CQ266" s="105"/>
      <c r="CR266" s="105"/>
      <c r="CS266" s="105">
        <f t="shared" si="264"/>
        <v>0</v>
      </c>
      <c r="CT266" s="105">
        <f t="shared" si="265"/>
        <v>0</v>
      </c>
      <c r="CU266" s="105">
        <f t="shared" si="266"/>
        <v>0</v>
      </c>
      <c r="CV266" s="105">
        <f t="shared" si="267"/>
        <v>0</v>
      </c>
      <c r="CW266" s="139" t="str">
        <f t="shared" si="268"/>
        <v/>
      </c>
      <c r="CX266" s="139" t="str">
        <f t="shared" si="269"/>
        <v/>
      </c>
      <c r="CZ266" s="138" t="s">
        <v>1272</v>
      </c>
      <c r="DA266" s="138" t="s">
        <v>1272</v>
      </c>
      <c r="DB266" s="105"/>
      <c r="DC266" s="105"/>
      <c r="DD266" s="105"/>
      <c r="DE266" s="105"/>
      <c r="DF266" s="105"/>
      <c r="DG266" s="105"/>
      <c r="DH266" s="105"/>
      <c r="DI266" s="105"/>
      <c r="DJ266" s="105"/>
      <c r="DK266" s="105"/>
      <c r="DL266" s="105"/>
      <c r="DM266" s="105"/>
      <c r="DN266" s="105"/>
      <c r="DO266" s="105"/>
      <c r="DP266" s="105"/>
      <c r="DQ266" s="105"/>
      <c r="DR266" s="105"/>
      <c r="DS266" s="105"/>
      <c r="DT266" s="105"/>
      <c r="DU266" s="105"/>
      <c r="DV266" s="105"/>
      <c r="DW266" s="105"/>
      <c r="DX266" s="105"/>
      <c r="DY266" s="105"/>
      <c r="DZ266" s="105"/>
      <c r="EA266" s="105"/>
      <c r="EB266" s="105"/>
      <c r="EC266" s="105"/>
      <c r="ED266" s="105"/>
      <c r="EE266" s="105"/>
      <c r="EF266" s="105"/>
      <c r="EG266" s="105"/>
      <c r="EH266" s="105"/>
      <c r="EI266" s="105"/>
      <c r="EJ266" s="105"/>
      <c r="EK266" s="105"/>
      <c r="EL266" s="105"/>
      <c r="EM266" s="105"/>
      <c r="EN266" s="105"/>
      <c r="EO266" s="105"/>
      <c r="EP266" s="105"/>
      <c r="EQ266" s="105"/>
      <c r="ER266" s="105"/>
      <c r="ES266" s="105"/>
      <c r="ET266" s="105"/>
      <c r="EU266" s="105"/>
      <c r="EV266" s="105"/>
      <c r="EW266" s="105"/>
      <c r="EX266" s="105"/>
      <c r="EY266" s="105"/>
      <c r="EZ266" s="105"/>
      <c r="FA266" s="105"/>
      <c r="FB266" s="105"/>
      <c r="FC266" s="105"/>
      <c r="FD266" s="105"/>
      <c r="FE266" s="105"/>
      <c r="FF266" s="105"/>
      <c r="FG266" s="105"/>
      <c r="FH266" s="105"/>
      <c r="FI266" s="105"/>
      <c r="FJ266" s="105"/>
      <c r="FK266" s="105">
        <v>2018</v>
      </c>
      <c r="FL266" s="105">
        <v>2221</v>
      </c>
      <c r="FM266" s="105">
        <v>1610</v>
      </c>
      <c r="FN266" s="105">
        <v>1738</v>
      </c>
      <c r="FO266" s="105">
        <v>1753</v>
      </c>
      <c r="FP266" s="105">
        <v>1200</v>
      </c>
      <c r="FQ266" s="105">
        <v>1000</v>
      </c>
      <c r="FR266" s="105">
        <v>2519</v>
      </c>
      <c r="FS266" s="105">
        <v>2671</v>
      </c>
      <c r="FT266" s="105">
        <v>1744</v>
      </c>
      <c r="FU266" s="105">
        <v>1926</v>
      </c>
      <c r="FV266" s="105">
        <v>1311</v>
      </c>
      <c r="FW266" s="105">
        <v>607</v>
      </c>
      <c r="FX266" s="105">
        <v>985</v>
      </c>
      <c r="FY266" s="144">
        <f t="shared" si="277"/>
        <v>1.44349392165691</v>
      </c>
      <c r="FZ266" s="144">
        <f t="shared" si="278"/>
        <v>0.622734761120264</v>
      </c>
      <c r="GA266" s="140">
        <f t="shared" si="279"/>
        <v>0</v>
      </c>
      <c r="GB266" s="140"/>
      <c r="GC266" s="140"/>
      <c r="GD266" s="141">
        <f t="shared" si="280"/>
        <v>0</v>
      </c>
      <c r="GE266" s="141">
        <f t="shared" si="281"/>
        <v>0</v>
      </c>
      <c r="GF266" s="141">
        <f t="shared" si="282"/>
        <v>20400</v>
      </c>
      <c r="GG266" s="141">
        <f t="shared" si="283"/>
        <v>2903</v>
      </c>
      <c r="GH266" s="142"/>
      <c r="GI266" s="142"/>
      <c r="GJ266" s="142"/>
      <c r="GK266" s="143"/>
      <c r="GL266" s="105"/>
      <c r="GM266" s="105"/>
      <c r="GN266" s="105"/>
      <c r="GO266" s="105"/>
      <c r="GP266" s="105"/>
      <c r="GQ266" s="105"/>
      <c r="GR266" s="105"/>
      <c r="GS266" s="105">
        <f t="shared" si="287"/>
        <v>4239</v>
      </c>
      <c r="GT266" s="105">
        <f t="shared" si="285"/>
        <v>5101</v>
      </c>
      <c r="GU266" s="105">
        <f t="shared" si="286"/>
        <v>4719</v>
      </c>
      <c r="GV266" s="105">
        <f t="shared" si="284"/>
        <v>6341</v>
      </c>
      <c r="GW266" s="139" t="str">
        <f t="shared" si="261"/>
        <v/>
      </c>
      <c r="GX266" s="139">
        <f t="shared" si="262"/>
        <v>0.343716889171435</v>
      </c>
    </row>
    <row r="267" ht="15" spans="2:206">
      <c r="B267" s="138" t="s">
        <v>1231</v>
      </c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>
        <v>65</v>
      </c>
      <c r="Z267" s="105">
        <v>89</v>
      </c>
      <c r="AA267" s="105">
        <v>17</v>
      </c>
      <c r="AB267" s="105"/>
      <c r="AC267" s="105"/>
      <c r="AD267" s="105">
        <v>17</v>
      </c>
      <c r="AE267" s="105">
        <v>96</v>
      </c>
      <c r="AF267" s="105">
        <v>2</v>
      </c>
      <c r="AG267" s="105">
        <v>9</v>
      </c>
      <c r="AH267" s="105">
        <v>3</v>
      </c>
      <c r="AI267" s="105">
        <v>17</v>
      </c>
      <c r="AJ267" s="105">
        <v>7</v>
      </c>
      <c r="AK267" s="105">
        <v>120</v>
      </c>
      <c r="AL267" s="105"/>
      <c r="AM267" s="105"/>
      <c r="AN267" s="105"/>
      <c r="AO267" s="105"/>
      <c r="AP267" s="105"/>
      <c r="AQ267" s="105"/>
      <c r="AR267" s="105">
        <v>48</v>
      </c>
      <c r="AS267" s="105"/>
      <c r="AT267" s="105"/>
      <c r="AU267" s="105"/>
      <c r="AV267" s="105"/>
      <c r="AW267" s="105"/>
      <c r="AX267" s="105">
        <v>1016</v>
      </c>
      <c r="AY267" s="105"/>
      <c r="AZ267" s="105"/>
      <c r="BA267" s="105"/>
      <c r="BB267" s="105"/>
      <c r="BC267" s="105"/>
      <c r="BD267" s="105"/>
      <c r="BE267" s="105"/>
      <c r="BF267" s="105"/>
      <c r="BG267" s="105"/>
      <c r="BH267" s="105"/>
      <c r="BI267" s="105"/>
      <c r="BJ267" s="105"/>
      <c r="BK267" s="105">
        <v>0</v>
      </c>
      <c r="BL267" s="105">
        <v>0</v>
      </c>
      <c r="BM267" s="105">
        <v>0</v>
      </c>
      <c r="BN267" s="105">
        <v>0</v>
      </c>
      <c r="BO267" s="105">
        <v>0</v>
      </c>
      <c r="BP267" s="105">
        <v>0</v>
      </c>
      <c r="BQ267" s="105">
        <v>0</v>
      </c>
      <c r="BR267" s="105">
        <v>0</v>
      </c>
      <c r="BS267" s="105">
        <v>0</v>
      </c>
      <c r="BT267" s="105">
        <v>0</v>
      </c>
      <c r="BU267" s="105">
        <v>0</v>
      </c>
      <c r="BV267" s="105">
        <v>0</v>
      </c>
      <c r="BW267" s="105">
        <v>0</v>
      </c>
      <c r="BX267" s="105">
        <v>0</v>
      </c>
      <c r="BY267" s="105">
        <v>0</v>
      </c>
      <c r="BZ267" s="139" t="str">
        <f t="shared" si="270"/>
        <v/>
      </c>
      <c r="CA267" s="139" t="str">
        <f t="shared" si="271"/>
        <v/>
      </c>
      <c r="CB267" s="140">
        <f t="shared" si="272"/>
        <v>0</v>
      </c>
      <c r="CC267" s="140">
        <f t="shared" si="251"/>
        <v>154</v>
      </c>
      <c r="CD267" s="140">
        <f t="shared" si="252"/>
        <v>288</v>
      </c>
      <c r="CE267" s="141">
        <f t="shared" si="273"/>
        <v>1064</v>
      </c>
      <c r="CF267" s="141">
        <f t="shared" si="274"/>
        <v>0</v>
      </c>
      <c r="CG267" s="141">
        <f t="shared" si="275"/>
        <v>0</v>
      </c>
      <c r="CH267" s="141">
        <f t="shared" si="276"/>
        <v>0</v>
      </c>
      <c r="CI267" s="142">
        <f t="shared" si="253"/>
        <v>29</v>
      </c>
      <c r="CJ267" s="142">
        <f t="shared" si="254"/>
        <v>127</v>
      </c>
      <c r="CK267" s="143">
        <f t="shared" si="255"/>
        <v>0</v>
      </c>
      <c r="CL267" s="105">
        <f t="shared" si="256"/>
        <v>48</v>
      </c>
      <c r="CM267" s="105">
        <f t="shared" si="257"/>
        <v>0</v>
      </c>
      <c r="CN267" s="105">
        <f t="shared" si="258"/>
        <v>1016</v>
      </c>
      <c r="CO267" s="105" t="str">
        <f t="shared" si="259"/>
        <v/>
      </c>
      <c r="CP267" s="105" t="str">
        <f t="shared" si="260"/>
        <v/>
      </c>
      <c r="CQ267" s="105"/>
      <c r="CR267" s="105"/>
      <c r="CS267" s="105">
        <f t="shared" si="264"/>
        <v>0</v>
      </c>
      <c r="CT267" s="105">
        <f t="shared" si="265"/>
        <v>0</v>
      </c>
      <c r="CU267" s="105">
        <f t="shared" si="266"/>
        <v>0</v>
      </c>
      <c r="CV267" s="105">
        <f t="shared" si="267"/>
        <v>0</v>
      </c>
      <c r="CW267" s="139" t="str">
        <f t="shared" si="268"/>
        <v/>
      </c>
      <c r="CX267" s="139" t="str">
        <f t="shared" si="269"/>
        <v/>
      </c>
      <c r="CZ267" s="138" t="s">
        <v>1273</v>
      </c>
      <c r="DA267" s="138" t="s">
        <v>1273</v>
      </c>
      <c r="DB267" s="105"/>
      <c r="DC267" s="105"/>
      <c r="DD267" s="105"/>
      <c r="DE267" s="105"/>
      <c r="DF267" s="105"/>
      <c r="DG267" s="105"/>
      <c r="DH267" s="105"/>
      <c r="DI267" s="105"/>
      <c r="DJ267" s="105"/>
      <c r="DK267" s="105"/>
      <c r="DL267" s="105"/>
      <c r="DM267" s="105"/>
      <c r="DN267" s="105"/>
      <c r="DO267" s="105"/>
      <c r="DP267" s="105"/>
      <c r="DQ267" s="105"/>
      <c r="DR267" s="105"/>
      <c r="DS267" s="105"/>
      <c r="DT267" s="105"/>
      <c r="DU267" s="105"/>
      <c r="DV267" s="105"/>
      <c r="DW267" s="105"/>
      <c r="DX267" s="105"/>
      <c r="DY267" s="105"/>
      <c r="DZ267" s="105"/>
      <c r="EA267" s="105"/>
      <c r="EB267" s="105"/>
      <c r="EC267" s="105"/>
      <c r="ED267" s="105"/>
      <c r="EE267" s="105"/>
      <c r="EF267" s="105"/>
      <c r="EG267" s="105"/>
      <c r="EH267" s="105"/>
      <c r="EI267" s="105"/>
      <c r="EJ267" s="105"/>
      <c r="EK267" s="105"/>
      <c r="EL267" s="105"/>
      <c r="EM267" s="105"/>
      <c r="EN267" s="105"/>
      <c r="EO267" s="105"/>
      <c r="EP267" s="105"/>
      <c r="EQ267" s="105"/>
      <c r="ER267" s="105"/>
      <c r="ES267" s="105"/>
      <c r="ET267" s="105"/>
      <c r="EU267" s="105"/>
      <c r="EV267" s="105"/>
      <c r="EW267" s="105"/>
      <c r="EX267" s="105"/>
      <c r="EY267" s="105"/>
      <c r="EZ267" s="105"/>
      <c r="FA267" s="105"/>
      <c r="FB267" s="105"/>
      <c r="FC267" s="105"/>
      <c r="FD267" s="105"/>
      <c r="FE267" s="105"/>
      <c r="FF267" s="105"/>
      <c r="FG267" s="105"/>
      <c r="FH267" s="105"/>
      <c r="FI267" s="105"/>
      <c r="FJ267" s="105"/>
      <c r="FK267" s="105">
        <v>1330</v>
      </c>
      <c r="FL267" s="105">
        <v>1347</v>
      </c>
      <c r="FM267" s="105">
        <v>517</v>
      </c>
      <c r="FN267" s="105">
        <v>854</v>
      </c>
      <c r="FO267" s="105">
        <v>827</v>
      </c>
      <c r="FP267" s="105">
        <v>690</v>
      </c>
      <c r="FQ267" s="105">
        <v>803</v>
      </c>
      <c r="FR267" s="105">
        <v>812</v>
      </c>
      <c r="FS267" s="105">
        <v>1311</v>
      </c>
      <c r="FT267" s="105">
        <v>868</v>
      </c>
      <c r="FU267" s="105">
        <v>1247</v>
      </c>
      <c r="FV267" s="105">
        <v>547</v>
      </c>
      <c r="FW267" s="105">
        <v>201</v>
      </c>
      <c r="FX267" s="105">
        <v>602</v>
      </c>
      <c r="FY267" s="144">
        <f t="shared" si="277"/>
        <v>1.44691907943578</v>
      </c>
      <c r="FZ267" s="144">
        <f t="shared" si="278"/>
        <v>1.99502487562189</v>
      </c>
      <c r="GA267" s="140">
        <f t="shared" si="279"/>
        <v>0</v>
      </c>
      <c r="GB267" s="140"/>
      <c r="GC267" s="140"/>
      <c r="GD267" s="141">
        <f t="shared" si="280"/>
        <v>0</v>
      </c>
      <c r="GE267" s="141">
        <f t="shared" si="281"/>
        <v>0</v>
      </c>
      <c r="GF267" s="141">
        <f t="shared" si="282"/>
        <v>10606</v>
      </c>
      <c r="GG267" s="141">
        <f t="shared" si="283"/>
        <v>1350</v>
      </c>
      <c r="GH267" s="142"/>
      <c r="GI267" s="142"/>
      <c r="GJ267" s="142"/>
      <c r="GK267" s="143"/>
      <c r="GL267" s="105"/>
      <c r="GM267" s="105"/>
      <c r="GN267" s="105"/>
      <c r="GO267" s="105"/>
      <c r="GP267" s="105"/>
      <c r="GQ267" s="105"/>
      <c r="GR267" s="105"/>
      <c r="GS267" s="105">
        <f t="shared" si="287"/>
        <v>2677</v>
      </c>
      <c r="GT267" s="105">
        <f t="shared" si="285"/>
        <v>2198</v>
      </c>
      <c r="GU267" s="105">
        <f t="shared" si="286"/>
        <v>2305</v>
      </c>
      <c r="GV267" s="105">
        <f t="shared" si="284"/>
        <v>3426</v>
      </c>
      <c r="GW267" s="139" t="str">
        <f t="shared" si="261"/>
        <v/>
      </c>
      <c r="GX267" s="139">
        <f t="shared" si="262"/>
        <v>0.486334056399132</v>
      </c>
    </row>
    <row r="268" ht="15" spans="2:206">
      <c r="B268" s="138" t="s">
        <v>1232</v>
      </c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>
        <v>45</v>
      </c>
      <c r="Z268" s="105">
        <v>57</v>
      </c>
      <c r="AA268" s="105">
        <v>30</v>
      </c>
      <c r="AB268" s="105"/>
      <c r="AC268" s="105"/>
      <c r="AD268" s="105">
        <v>99</v>
      </c>
      <c r="AE268" s="105">
        <v>8</v>
      </c>
      <c r="AF268" s="105">
        <v>2</v>
      </c>
      <c r="AG268" s="105">
        <v>51</v>
      </c>
      <c r="AH268" s="105">
        <v>2</v>
      </c>
      <c r="AI268" s="105">
        <v>27</v>
      </c>
      <c r="AJ268" s="105">
        <v>168</v>
      </c>
      <c r="AK268" s="105">
        <v>230</v>
      </c>
      <c r="AL268" s="105"/>
      <c r="AM268" s="105"/>
      <c r="AN268" s="105"/>
      <c r="AO268" s="105"/>
      <c r="AP268" s="105"/>
      <c r="AQ268" s="105"/>
      <c r="AR268" s="105">
        <v>113</v>
      </c>
      <c r="AS268" s="105">
        <v>53</v>
      </c>
      <c r="AT268" s="105">
        <v>157</v>
      </c>
      <c r="AU268" s="105">
        <v>44</v>
      </c>
      <c r="AV268" s="105">
        <v>3</v>
      </c>
      <c r="AW268" s="105">
        <v>20</v>
      </c>
      <c r="AX268" s="105"/>
      <c r="AY268" s="105"/>
      <c r="AZ268" s="105"/>
      <c r="BA268" s="105"/>
      <c r="BB268" s="105"/>
      <c r="BC268" s="105"/>
      <c r="BD268" s="105"/>
      <c r="BE268" s="105"/>
      <c r="BF268" s="105"/>
      <c r="BG268" s="105"/>
      <c r="BH268" s="105"/>
      <c r="BI268" s="105"/>
      <c r="BJ268" s="105"/>
      <c r="BK268" s="105">
        <v>0</v>
      </c>
      <c r="BL268" s="105">
        <v>0</v>
      </c>
      <c r="BM268" s="105">
        <v>0</v>
      </c>
      <c r="BN268" s="105"/>
      <c r="BO268" s="105"/>
      <c r="BP268" s="105">
        <v>0</v>
      </c>
      <c r="BQ268" s="105">
        <v>0</v>
      </c>
      <c r="BR268" s="105"/>
      <c r="BS268" s="105">
        <v>0</v>
      </c>
      <c r="BT268" s="105">
        <v>0</v>
      </c>
      <c r="BU268" s="105">
        <v>0</v>
      </c>
      <c r="BV268" s="105">
        <v>0</v>
      </c>
      <c r="BW268" s="105">
        <v>0</v>
      </c>
      <c r="BX268" s="105">
        <v>0</v>
      </c>
      <c r="BY268" s="105">
        <v>0</v>
      </c>
      <c r="BZ268" s="139" t="str">
        <f t="shared" si="270"/>
        <v/>
      </c>
      <c r="CA268" s="139" t="str">
        <f t="shared" si="271"/>
        <v/>
      </c>
      <c r="CB268" s="140">
        <f t="shared" si="272"/>
        <v>0</v>
      </c>
      <c r="CC268" s="140">
        <f t="shared" si="251"/>
        <v>102</v>
      </c>
      <c r="CD268" s="140">
        <f t="shared" si="252"/>
        <v>617</v>
      </c>
      <c r="CE268" s="141">
        <f t="shared" si="273"/>
        <v>390</v>
      </c>
      <c r="CF268" s="141">
        <f t="shared" si="274"/>
        <v>0</v>
      </c>
      <c r="CG268" s="141">
        <f t="shared" si="275"/>
        <v>0</v>
      </c>
      <c r="CH268" s="141">
        <f t="shared" si="276"/>
        <v>0</v>
      </c>
      <c r="CI268" s="142">
        <f t="shared" si="253"/>
        <v>80</v>
      </c>
      <c r="CJ268" s="142">
        <f t="shared" si="254"/>
        <v>398</v>
      </c>
      <c r="CK268" s="143">
        <f t="shared" si="255"/>
        <v>0</v>
      </c>
      <c r="CL268" s="105">
        <f t="shared" si="256"/>
        <v>113</v>
      </c>
      <c r="CM268" s="105">
        <f t="shared" si="257"/>
        <v>254</v>
      </c>
      <c r="CN268" s="105">
        <f t="shared" si="258"/>
        <v>23</v>
      </c>
      <c r="CO268" s="105" t="str">
        <f t="shared" si="259"/>
        <v/>
      </c>
      <c r="CP268" s="105" t="str">
        <f t="shared" si="260"/>
        <v/>
      </c>
      <c r="CQ268" s="105"/>
      <c r="CR268" s="105"/>
      <c r="CS268" s="105">
        <f t="shared" ref="CS268:CS299" si="288">SUM(BK268:BM268)</f>
        <v>0</v>
      </c>
      <c r="CT268" s="105">
        <f t="shared" si="265"/>
        <v>0</v>
      </c>
      <c r="CU268" s="105">
        <f t="shared" si="266"/>
        <v>0</v>
      </c>
      <c r="CV268" s="105">
        <f t="shared" si="267"/>
        <v>0</v>
      </c>
      <c r="CW268" s="139" t="str">
        <f t="shared" si="268"/>
        <v/>
      </c>
      <c r="CX268" s="139" t="str">
        <f t="shared" si="269"/>
        <v/>
      </c>
      <c r="CZ268" s="138" t="s">
        <v>1274</v>
      </c>
      <c r="DA268" s="138" t="s">
        <v>1274</v>
      </c>
      <c r="DB268" s="105"/>
      <c r="DC268" s="105"/>
      <c r="DD268" s="105"/>
      <c r="DE268" s="105"/>
      <c r="DF268" s="105"/>
      <c r="DG268" s="105"/>
      <c r="DH268" s="105"/>
      <c r="DI268" s="105"/>
      <c r="DJ268" s="105"/>
      <c r="DK268" s="105"/>
      <c r="DL268" s="105"/>
      <c r="DM268" s="105"/>
      <c r="DN268" s="105"/>
      <c r="DO268" s="105"/>
      <c r="DP268" s="105"/>
      <c r="DQ268" s="105"/>
      <c r="DR268" s="105"/>
      <c r="DS268" s="105"/>
      <c r="DT268" s="105"/>
      <c r="DU268" s="105"/>
      <c r="DV268" s="105"/>
      <c r="DW268" s="105"/>
      <c r="DX268" s="105"/>
      <c r="DY268" s="105"/>
      <c r="DZ268" s="105"/>
      <c r="EA268" s="105"/>
      <c r="EB268" s="105"/>
      <c r="EC268" s="105"/>
      <c r="ED268" s="105"/>
      <c r="EE268" s="105"/>
      <c r="EF268" s="105"/>
      <c r="EG268" s="105"/>
      <c r="EH268" s="105"/>
      <c r="EI268" s="105"/>
      <c r="EJ268" s="105"/>
      <c r="EK268" s="105"/>
      <c r="EL268" s="105"/>
      <c r="EM268" s="105"/>
      <c r="EN268" s="105"/>
      <c r="EO268" s="105"/>
      <c r="EP268" s="105"/>
      <c r="EQ268" s="105"/>
      <c r="ER268" s="105"/>
      <c r="ES268" s="105"/>
      <c r="ET268" s="105"/>
      <c r="EU268" s="105"/>
      <c r="EV268" s="105"/>
      <c r="EW268" s="105"/>
      <c r="EX268" s="105"/>
      <c r="EY268" s="105"/>
      <c r="EZ268" s="105"/>
      <c r="FA268" s="105"/>
      <c r="FB268" s="105"/>
      <c r="FC268" s="105"/>
      <c r="FD268" s="105"/>
      <c r="FE268" s="105"/>
      <c r="FF268" s="105"/>
      <c r="FG268" s="105"/>
      <c r="FH268" s="105"/>
      <c r="FI268" s="105"/>
      <c r="FJ268" s="105"/>
      <c r="FK268" s="105">
        <v>1086</v>
      </c>
      <c r="FL268" s="105">
        <v>1005</v>
      </c>
      <c r="FM268" s="105">
        <v>330</v>
      </c>
      <c r="FN268" s="105">
        <v>398</v>
      </c>
      <c r="FO268" s="105">
        <v>290</v>
      </c>
      <c r="FP268" s="105">
        <v>516</v>
      </c>
      <c r="FQ268" s="105">
        <v>13766</v>
      </c>
      <c r="FR268" s="105">
        <v>11771</v>
      </c>
      <c r="FS268" s="105">
        <v>11765</v>
      </c>
      <c r="FT268" s="105">
        <v>15824</v>
      </c>
      <c r="FU268" s="105">
        <v>16605</v>
      </c>
      <c r="FV268" s="105">
        <v>1465</v>
      </c>
      <c r="FW268" s="105">
        <v>1985</v>
      </c>
      <c r="FX268" s="105">
        <v>16219</v>
      </c>
      <c r="FY268" s="144">
        <f t="shared" si="277"/>
        <v>17.1383084577114</v>
      </c>
      <c r="FZ268" s="144">
        <f t="shared" si="278"/>
        <v>7.17078085642317</v>
      </c>
      <c r="GA268" s="140">
        <f t="shared" si="279"/>
        <v>0</v>
      </c>
      <c r="GB268" s="140"/>
      <c r="GC268" s="140"/>
      <c r="GD268" s="141">
        <f t="shared" si="280"/>
        <v>0</v>
      </c>
      <c r="GE268" s="141">
        <f t="shared" si="281"/>
        <v>0</v>
      </c>
      <c r="GF268" s="141">
        <f t="shared" si="282"/>
        <v>73356</v>
      </c>
      <c r="GG268" s="141">
        <f t="shared" si="283"/>
        <v>19669</v>
      </c>
      <c r="GH268" s="142"/>
      <c r="GI268" s="142"/>
      <c r="GJ268" s="142"/>
      <c r="GK268" s="143"/>
      <c r="GL268" s="105"/>
      <c r="GM268" s="105"/>
      <c r="GN268" s="105"/>
      <c r="GO268" s="105"/>
      <c r="GP268" s="105"/>
      <c r="GQ268" s="105"/>
      <c r="GR268" s="105"/>
      <c r="GS268" s="105">
        <f t="shared" si="287"/>
        <v>2091</v>
      </c>
      <c r="GT268" s="105">
        <f t="shared" si="285"/>
        <v>1018</v>
      </c>
      <c r="GU268" s="105">
        <f t="shared" si="286"/>
        <v>26053</v>
      </c>
      <c r="GV268" s="105">
        <f t="shared" si="284"/>
        <v>44194</v>
      </c>
      <c r="GW268" s="139" t="str">
        <f t="shared" si="261"/>
        <v/>
      </c>
      <c r="GX268" s="139">
        <f t="shared" si="262"/>
        <v>0.696311365293824</v>
      </c>
    </row>
    <row r="269" ht="15" spans="2:206">
      <c r="B269" s="138" t="s">
        <v>1098</v>
      </c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>
        <v>73</v>
      </c>
      <c r="P269" s="105">
        <v>292</v>
      </c>
      <c r="Q269" s="105">
        <v>324</v>
      </c>
      <c r="R269" s="105">
        <v>237</v>
      </c>
      <c r="S269" s="105">
        <v>174</v>
      </c>
      <c r="T269" s="105">
        <v>173</v>
      </c>
      <c r="U269" s="105">
        <v>65</v>
      </c>
      <c r="V269" s="105">
        <v>75</v>
      </c>
      <c r="W269" s="105">
        <v>102</v>
      </c>
      <c r="X269" s="105">
        <v>44</v>
      </c>
      <c r="Y269" s="105">
        <v>199</v>
      </c>
      <c r="Z269" s="105">
        <v>110</v>
      </c>
      <c r="AA269" s="105">
        <v>138</v>
      </c>
      <c r="AB269" s="105"/>
      <c r="AC269" s="105"/>
      <c r="AD269" s="105">
        <v>10</v>
      </c>
      <c r="AE269" s="105">
        <v>41</v>
      </c>
      <c r="AF269" s="105">
        <v>25</v>
      </c>
      <c r="AG269" s="105">
        <v>16</v>
      </c>
      <c r="AH269" s="105">
        <v>116</v>
      </c>
      <c r="AI269" s="105">
        <v>15</v>
      </c>
      <c r="AJ269" s="105">
        <v>13</v>
      </c>
      <c r="AK269" s="105">
        <v>13</v>
      </c>
      <c r="AL269" s="105">
        <v>13</v>
      </c>
      <c r="AM269" s="105"/>
      <c r="AN269" s="105"/>
      <c r="AO269" s="105"/>
      <c r="AP269" s="105"/>
      <c r="AQ269" s="105"/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  <c r="BF269" s="105"/>
      <c r="BG269" s="105"/>
      <c r="BH269" s="105"/>
      <c r="BI269" s="105"/>
      <c r="BJ269" s="105"/>
      <c r="BK269" s="105">
        <v>0</v>
      </c>
      <c r="BL269" s="105">
        <v>0</v>
      </c>
      <c r="BM269" s="105">
        <v>0</v>
      </c>
      <c r="BN269" s="105">
        <v>0</v>
      </c>
      <c r="BO269" s="105">
        <v>0</v>
      </c>
      <c r="BP269" s="105">
        <v>0</v>
      </c>
      <c r="BQ269" s="105">
        <v>0</v>
      </c>
      <c r="BR269" s="105">
        <v>0</v>
      </c>
      <c r="BS269" s="105">
        <v>0</v>
      </c>
      <c r="BT269" s="105">
        <v>0</v>
      </c>
      <c r="BU269" s="105">
        <v>0</v>
      </c>
      <c r="BV269" s="105">
        <v>0</v>
      </c>
      <c r="BW269" s="105">
        <v>0</v>
      </c>
      <c r="BX269" s="105">
        <v>0</v>
      </c>
      <c r="BY269" s="105">
        <v>0</v>
      </c>
      <c r="BZ269" s="139" t="str">
        <f t="shared" si="270"/>
        <v/>
      </c>
      <c r="CA269" s="139" t="str">
        <f t="shared" si="271"/>
        <v/>
      </c>
      <c r="CB269" s="140">
        <f t="shared" si="272"/>
        <v>0</v>
      </c>
      <c r="CC269" s="140">
        <f t="shared" si="251"/>
        <v>1868</v>
      </c>
      <c r="CD269" s="140">
        <f t="shared" si="252"/>
        <v>400</v>
      </c>
      <c r="CE269" s="141">
        <f t="shared" si="273"/>
        <v>0</v>
      </c>
      <c r="CF269" s="141">
        <f t="shared" si="274"/>
        <v>0</v>
      </c>
      <c r="CG269" s="141">
        <f t="shared" si="275"/>
        <v>0</v>
      </c>
      <c r="CH269" s="141">
        <f t="shared" si="276"/>
        <v>0</v>
      </c>
      <c r="CI269" s="142">
        <f t="shared" si="253"/>
        <v>147</v>
      </c>
      <c r="CJ269" s="142">
        <f t="shared" si="254"/>
        <v>39</v>
      </c>
      <c r="CK269" s="143">
        <f t="shared" si="255"/>
        <v>0</v>
      </c>
      <c r="CL269" s="105">
        <f t="shared" si="256"/>
        <v>0</v>
      </c>
      <c r="CM269" s="105">
        <f t="shared" si="257"/>
        <v>0</v>
      </c>
      <c r="CN269" s="105">
        <f t="shared" si="258"/>
        <v>0</v>
      </c>
      <c r="CO269" s="105" t="str">
        <f t="shared" si="259"/>
        <v/>
      </c>
      <c r="CP269" s="105" t="str">
        <f t="shared" si="260"/>
        <v/>
      </c>
      <c r="CQ269" s="105"/>
      <c r="CR269" s="105"/>
      <c r="CS269" s="105">
        <f t="shared" si="288"/>
        <v>0</v>
      </c>
      <c r="CT269" s="105">
        <f t="shared" si="265"/>
        <v>0</v>
      </c>
      <c r="CU269" s="105">
        <f t="shared" si="266"/>
        <v>0</v>
      </c>
      <c r="CV269" s="105">
        <f t="shared" si="267"/>
        <v>0</v>
      </c>
      <c r="CW269" s="139" t="str">
        <f t="shared" si="268"/>
        <v/>
      </c>
      <c r="CX269" s="139" t="str">
        <f t="shared" si="269"/>
        <v/>
      </c>
      <c r="CZ269" s="138" t="s">
        <v>1275</v>
      </c>
      <c r="DA269" s="138" t="s">
        <v>1275</v>
      </c>
      <c r="DB269" s="105"/>
      <c r="DC269" s="105"/>
      <c r="DD269" s="105"/>
      <c r="DE269" s="105"/>
      <c r="DF269" s="105"/>
      <c r="DG269" s="105"/>
      <c r="DH269" s="105"/>
      <c r="DI269" s="105"/>
      <c r="DJ269" s="105"/>
      <c r="DK269" s="105"/>
      <c r="DL269" s="105"/>
      <c r="DM269" s="105"/>
      <c r="DN269" s="105"/>
      <c r="DO269" s="105"/>
      <c r="DP269" s="105"/>
      <c r="DQ269" s="105"/>
      <c r="DR269" s="105"/>
      <c r="DS269" s="105"/>
      <c r="DT269" s="105"/>
      <c r="DU269" s="105"/>
      <c r="DV269" s="105"/>
      <c r="DW269" s="105"/>
      <c r="DX269" s="105"/>
      <c r="DY269" s="105"/>
      <c r="DZ269" s="105"/>
      <c r="EA269" s="105"/>
      <c r="EB269" s="105"/>
      <c r="EC269" s="105"/>
      <c r="ED269" s="105"/>
      <c r="EE269" s="105"/>
      <c r="EF269" s="105"/>
      <c r="EG269" s="105"/>
      <c r="EH269" s="105"/>
      <c r="EI269" s="105"/>
      <c r="EJ269" s="105"/>
      <c r="EK269" s="105"/>
      <c r="EL269" s="105"/>
      <c r="EM269" s="105"/>
      <c r="EN269" s="105"/>
      <c r="EO269" s="105"/>
      <c r="EP269" s="105"/>
      <c r="EQ269" s="105"/>
      <c r="ER269" s="105"/>
      <c r="ES269" s="105"/>
      <c r="ET269" s="105"/>
      <c r="EU269" s="105"/>
      <c r="EV269" s="105"/>
      <c r="EW269" s="105"/>
      <c r="EX269" s="105"/>
      <c r="EY269" s="105"/>
      <c r="EZ269" s="105"/>
      <c r="FA269" s="105"/>
      <c r="FB269" s="105"/>
      <c r="FC269" s="105"/>
      <c r="FD269" s="105"/>
      <c r="FE269" s="105"/>
      <c r="FF269" s="105"/>
      <c r="FG269" s="105"/>
      <c r="FH269" s="105"/>
      <c r="FI269" s="105"/>
      <c r="FJ269" s="105"/>
      <c r="FK269" s="105">
        <v>1038</v>
      </c>
      <c r="FL269" s="105">
        <v>1152</v>
      </c>
      <c r="FM269" s="105">
        <v>996</v>
      </c>
      <c r="FN269" s="105">
        <v>1068</v>
      </c>
      <c r="FO269" s="105">
        <v>691</v>
      </c>
      <c r="FP269" s="105">
        <v>1570</v>
      </c>
      <c r="FQ269" s="105">
        <v>635</v>
      </c>
      <c r="FR269" s="105">
        <v>558</v>
      </c>
      <c r="FS269" s="105">
        <v>848</v>
      </c>
      <c r="FT269" s="105">
        <v>966</v>
      </c>
      <c r="FU269" s="105">
        <v>2079</v>
      </c>
      <c r="FV269" s="105">
        <v>370</v>
      </c>
      <c r="FW269" s="105">
        <v>235</v>
      </c>
      <c r="FX269" s="105">
        <v>160</v>
      </c>
      <c r="FY269" s="144">
        <f t="shared" si="277"/>
        <v>1.13888888888889</v>
      </c>
      <c r="FZ269" s="144">
        <f t="shared" si="278"/>
        <v>-0.319148936170213</v>
      </c>
      <c r="GA269" s="140">
        <f t="shared" si="279"/>
        <v>0</v>
      </c>
      <c r="GB269" s="140"/>
      <c r="GC269" s="140"/>
      <c r="GD269" s="141">
        <f t="shared" si="280"/>
        <v>0</v>
      </c>
      <c r="GE269" s="141">
        <f t="shared" si="281"/>
        <v>0</v>
      </c>
      <c r="GF269" s="141">
        <f t="shared" si="282"/>
        <v>11601</v>
      </c>
      <c r="GG269" s="141">
        <f t="shared" si="283"/>
        <v>765</v>
      </c>
      <c r="GH269" s="142"/>
      <c r="GI269" s="142"/>
      <c r="GJ269" s="142"/>
      <c r="GK269" s="143"/>
      <c r="GL269" s="105"/>
      <c r="GM269" s="105"/>
      <c r="GN269" s="105"/>
      <c r="GO269" s="105"/>
      <c r="GP269" s="105"/>
      <c r="GQ269" s="105"/>
      <c r="GR269" s="105"/>
      <c r="GS269" s="105">
        <f t="shared" si="287"/>
        <v>2190</v>
      </c>
      <c r="GT269" s="105">
        <f t="shared" si="285"/>
        <v>2755</v>
      </c>
      <c r="GU269" s="105">
        <f t="shared" si="286"/>
        <v>2763</v>
      </c>
      <c r="GV269" s="105">
        <f t="shared" si="284"/>
        <v>3893</v>
      </c>
      <c r="GW269" s="139" t="str">
        <f t="shared" si="261"/>
        <v/>
      </c>
      <c r="GX269" s="139">
        <f t="shared" si="262"/>
        <v>0.408975750995295</v>
      </c>
    </row>
    <row r="270" ht="15" spans="2:206">
      <c r="B270" s="138" t="s">
        <v>1101</v>
      </c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>
        <v>4</v>
      </c>
      <c r="T270" s="105">
        <v>121</v>
      </c>
      <c r="U270" s="105"/>
      <c r="V270" s="105"/>
      <c r="W270" s="105"/>
      <c r="X270" s="105"/>
      <c r="Y270" s="105"/>
      <c r="Z270" s="105">
        <v>6</v>
      </c>
      <c r="AA270" s="105"/>
      <c r="AB270" s="105"/>
      <c r="AC270" s="105"/>
      <c r="AD270" s="105"/>
      <c r="AE270" s="105"/>
      <c r="AF270" s="105"/>
      <c r="AG270" s="105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  <c r="BF270" s="105"/>
      <c r="BG270" s="105"/>
      <c r="BH270" s="105"/>
      <c r="BI270" s="105"/>
      <c r="BJ270" s="105"/>
      <c r="BK270" s="105">
        <v>0</v>
      </c>
      <c r="BL270" s="105">
        <v>0</v>
      </c>
      <c r="BM270" s="105">
        <v>0</v>
      </c>
      <c r="BN270" s="105"/>
      <c r="BO270" s="105"/>
      <c r="BP270" s="105">
        <v>0</v>
      </c>
      <c r="BQ270" s="105">
        <v>0</v>
      </c>
      <c r="BR270" s="105"/>
      <c r="BS270" s="105">
        <v>0</v>
      </c>
      <c r="BT270" s="105">
        <v>0</v>
      </c>
      <c r="BU270" s="105">
        <v>0</v>
      </c>
      <c r="BV270" s="105">
        <v>0</v>
      </c>
      <c r="BW270" s="105">
        <v>0</v>
      </c>
      <c r="BX270" s="105" t="e">
        <v>#N/A</v>
      </c>
      <c r="BY270" s="105"/>
      <c r="BZ270" s="139" t="str">
        <f t="shared" si="270"/>
        <v/>
      </c>
      <c r="CA270" s="139" t="str">
        <f t="shared" si="271"/>
        <v/>
      </c>
      <c r="CB270" s="140">
        <f t="shared" si="272"/>
        <v>2534</v>
      </c>
      <c r="CC270" s="140">
        <f t="shared" si="251"/>
        <v>131</v>
      </c>
      <c r="CD270" s="140">
        <f t="shared" si="252"/>
        <v>0</v>
      </c>
      <c r="CE270" s="141">
        <f t="shared" si="273"/>
        <v>0</v>
      </c>
      <c r="CF270" s="141">
        <f t="shared" si="274"/>
        <v>0</v>
      </c>
      <c r="CG270" s="141">
        <f t="shared" si="275"/>
        <v>0</v>
      </c>
      <c r="CH270" s="141" t="e">
        <f t="shared" si="276"/>
        <v>#N/A</v>
      </c>
      <c r="CI270" s="142">
        <f t="shared" si="253"/>
        <v>0</v>
      </c>
      <c r="CJ270" s="142">
        <f t="shared" si="254"/>
        <v>0</v>
      </c>
      <c r="CK270" s="143">
        <f t="shared" si="255"/>
        <v>0</v>
      </c>
      <c r="CL270" s="105">
        <f t="shared" si="256"/>
        <v>0</v>
      </c>
      <c r="CM270" s="105">
        <f t="shared" si="257"/>
        <v>0</v>
      </c>
      <c r="CN270" s="105">
        <f t="shared" si="258"/>
        <v>0</v>
      </c>
      <c r="CO270" s="105" t="str">
        <f t="shared" si="259"/>
        <v/>
      </c>
      <c r="CP270" s="105" t="str">
        <f t="shared" si="260"/>
        <v/>
      </c>
      <c r="CQ270" s="105"/>
      <c r="CR270" s="105"/>
      <c r="CS270" s="105">
        <f t="shared" si="288"/>
        <v>0</v>
      </c>
      <c r="CT270" s="105">
        <f t="shared" si="265"/>
        <v>0</v>
      </c>
      <c r="CU270" s="105">
        <f t="shared" si="266"/>
        <v>0</v>
      </c>
      <c r="CV270" s="105">
        <f t="shared" si="267"/>
        <v>0</v>
      </c>
      <c r="CW270" s="139" t="str">
        <f t="shared" si="268"/>
        <v/>
      </c>
      <c r="CX270" s="139" t="str">
        <f t="shared" si="269"/>
        <v/>
      </c>
      <c r="CZ270" s="138" t="s">
        <v>1276</v>
      </c>
      <c r="DA270" s="138" t="s">
        <v>1276</v>
      </c>
      <c r="DB270" s="105"/>
      <c r="DC270" s="105"/>
      <c r="DD270" s="105"/>
      <c r="DE270" s="105"/>
      <c r="DF270" s="105"/>
      <c r="DG270" s="105"/>
      <c r="DH270" s="105"/>
      <c r="DI270" s="105"/>
      <c r="DJ270" s="105"/>
      <c r="DK270" s="105"/>
      <c r="DL270" s="105"/>
      <c r="DM270" s="105"/>
      <c r="DN270" s="105"/>
      <c r="DO270" s="105"/>
      <c r="DP270" s="105"/>
      <c r="DQ270" s="105"/>
      <c r="DR270" s="105"/>
      <c r="DS270" s="105"/>
      <c r="DT270" s="105"/>
      <c r="DU270" s="105"/>
      <c r="DV270" s="105"/>
      <c r="DW270" s="105"/>
      <c r="DX270" s="105"/>
      <c r="DY270" s="105"/>
      <c r="DZ270" s="105"/>
      <c r="EA270" s="105"/>
      <c r="EB270" s="105"/>
      <c r="EC270" s="105"/>
      <c r="ED270" s="105"/>
      <c r="EE270" s="105"/>
      <c r="EF270" s="105"/>
      <c r="EG270" s="105"/>
      <c r="EH270" s="105"/>
      <c r="EI270" s="105"/>
      <c r="EJ270" s="105"/>
      <c r="EK270" s="105"/>
      <c r="EL270" s="105"/>
      <c r="EM270" s="105"/>
      <c r="EN270" s="105"/>
      <c r="EO270" s="105"/>
      <c r="EP270" s="105"/>
      <c r="EQ270" s="105"/>
      <c r="ER270" s="105"/>
      <c r="ES270" s="105"/>
      <c r="ET270" s="105"/>
      <c r="EU270" s="105"/>
      <c r="EV270" s="105"/>
      <c r="EW270" s="105"/>
      <c r="EX270" s="105"/>
      <c r="EY270" s="105"/>
      <c r="EZ270" s="105"/>
      <c r="FA270" s="105"/>
      <c r="FB270" s="105"/>
      <c r="FC270" s="105"/>
      <c r="FD270" s="105"/>
      <c r="FE270" s="105"/>
      <c r="FF270" s="105"/>
      <c r="FG270" s="105"/>
      <c r="FH270" s="105"/>
      <c r="FI270" s="105"/>
      <c r="FJ270" s="105"/>
      <c r="FK270" s="105">
        <v>1009</v>
      </c>
      <c r="FL270" s="105">
        <v>1978</v>
      </c>
      <c r="FM270" s="105">
        <v>1930</v>
      </c>
      <c r="FN270" s="105">
        <v>1922</v>
      </c>
      <c r="FO270" s="105">
        <v>1948</v>
      </c>
      <c r="FP270" s="105">
        <v>1572</v>
      </c>
      <c r="FQ270" s="105">
        <v>1465</v>
      </c>
      <c r="FR270" s="105">
        <v>556</v>
      </c>
      <c r="FS270" s="105">
        <v>385</v>
      </c>
      <c r="FT270" s="105">
        <v>539</v>
      </c>
      <c r="FU270" s="105">
        <v>532</v>
      </c>
      <c r="FV270" s="105">
        <v>388</v>
      </c>
      <c r="FW270" s="105">
        <v>395</v>
      </c>
      <c r="FX270" s="105">
        <v>168</v>
      </c>
      <c r="FY270" s="144">
        <f t="shared" si="277"/>
        <v>1.08493427704752</v>
      </c>
      <c r="FZ270" s="144">
        <f t="shared" si="278"/>
        <v>-0.574683544303797</v>
      </c>
      <c r="GA270" s="140">
        <f t="shared" si="279"/>
        <v>0</v>
      </c>
      <c r="GB270" s="140"/>
      <c r="GC270" s="140"/>
      <c r="GD270" s="141">
        <f t="shared" si="280"/>
        <v>0</v>
      </c>
      <c r="GE270" s="141">
        <f t="shared" si="281"/>
        <v>0</v>
      </c>
      <c r="GF270" s="141">
        <f t="shared" si="282"/>
        <v>13836</v>
      </c>
      <c r="GG270" s="141">
        <f t="shared" si="283"/>
        <v>951</v>
      </c>
      <c r="GH270" s="142"/>
      <c r="GI270" s="142"/>
      <c r="GJ270" s="142"/>
      <c r="GK270" s="143"/>
      <c r="GL270" s="105"/>
      <c r="GM270" s="105"/>
      <c r="GN270" s="105"/>
      <c r="GO270" s="105"/>
      <c r="GP270" s="105"/>
      <c r="GQ270" s="105"/>
      <c r="GR270" s="105"/>
      <c r="GS270" s="105">
        <f t="shared" si="287"/>
        <v>2987</v>
      </c>
      <c r="GT270" s="105">
        <f t="shared" si="285"/>
        <v>5800</v>
      </c>
      <c r="GU270" s="105">
        <f t="shared" si="286"/>
        <v>3593</v>
      </c>
      <c r="GV270" s="105">
        <f t="shared" si="284"/>
        <v>1456</v>
      </c>
      <c r="GW270" s="139" t="str">
        <f t="shared" si="261"/>
        <v/>
      </c>
      <c r="GX270" s="139">
        <f t="shared" si="262"/>
        <v>-0.59476760367381</v>
      </c>
    </row>
    <row r="271" ht="15" spans="2:206">
      <c r="B271" s="138" t="s">
        <v>1067</v>
      </c>
      <c r="C271" s="105">
        <v>221</v>
      </c>
      <c r="D271" s="105">
        <v>84</v>
      </c>
      <c r="E271" s="105">
        <v>201</v>
      </c>
      <c r="F271" s="105"/>
      <c r="G271" s="105"/>
      <c r="H271" s="105">
        <v>570</v>
      </c>
      <c r="I271" s="105">
        <v>286</v>
      </c>
      <c r="J271" s="105">
        <v>241</v>
      </c>
      <c r="K271" s="105">
        <v>227</v>
      </c>
      <c r="L271" s="105">
        <v>55</v>
      </c>
      <c r="M271" s="105">
        <v>493</v>
      </c>
      <c r="N271" s="105">
        <v>156</v>
      </c>
      <c r="O271" s="105">
        <v>46</v>
      </c>
      <c r="P271" s="105"/>
      <c r="Q271" s="105">
        <v>43</v>
      </c>
      <c r="R271" s="105">
        <v>1088</v>
      </c>
      <c r="S271" s="105"/>
      <c r="T271" s="105">
        <v>55</v>
      </c>
      <c r="U271" s="105">
        <v>3</v>
      </c>
      <c r="V271" s="105">
        <v>3</v>
      </c>
      <c r="W271" s="105"/>
      <c r="X271" s="105"/>
      <c r="Y271" s="105">
        <v>37</v>
      </c>
      <c r="Z271" s="105"/>
      <c r="AA271" s="105">
        <v>1</v>
      </c>
      <c r="AB271" s="105"/>
      <c r="AC271" s="105">
        <v>5</v>
      </c>
      <c r="AD271" s="105"/>
      <c r="AE271" s="105"/>
      <c r="AF271" s="105"/>
      <c r="AG271" s="105">
        <v>3</v>
      </c>
      <c r="AH271" s="105"/>
      <c r="AI271" s="105"/>
      <c r="AJ271" s="105">
        <v>104</v>
      </c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  <c r="BF271" s="105"/>
      <c r="BG271" s="105"/>
      <c r="BH271" s="105"/>
      <c r="BI271" s="105"/>
      <c r="BJ271" s="105"/>
      <c r="BK271" s="105">
        <v>0</v>
      </c>
      <c r="BL271" s="105">
        <v>0</v>
      </c>
      <c r="BM271" s="105">
        <v>0</v>
      </c>
      <c r="BN271" s="105">
        <v>0</v>
      </c>
      <c r="BO271" s="105">
        <v>0</v>
      </c>
      <c r="BP271" s="105">
        <v>0</v>
      </c>
      <c r="BQ271" s="105">
        <v>0</v>
      </c>
      <c r="BR271" s="105">
        <v>0</v>
      </c>
      <c r="BS271" s="105">
        <v>0</v>
      </c>
      <c r="BT271" s="105">
        <v>0</v>
      </c>
      <c r="BU271" s="105">
        <v>0</v>
      </c>
      <c r="BV271" s="105">
        <v>0</v>
      </c>
      <c r="BW271" s="105">
        <v>0</v>
      </c>
      <c r="BX271" s="105">
        <v>0</v>
      </c>
      <c r="BY271" s="105">
        <v>0</v>
      </c>
      <c r="BZ271" s="139" t="str">
        <f t="shared" si="270"/>
        <v/>
      </c>
      <c r="CA271" s="139" t="str">
        <f t="shared" si="271"/>
        <v/>
      </c>
      <c r="CB271" s="140">
        <f t="shared" si="272"/>
        <v>17624</v>
      </c>
      <c r="CC271" s="140">
        <f t="shared" si="251"/>
        <v>1275</v>
      </c>
      <c r="CD271" s="140">
        <f t="shared" si="252"/>
        <v>113</v>
      </c>
      <c r="CE271" s="141">
        <f t="shared" si="273"/>
        <v>0</v>
      </c>
      <c r="CF271" s="141">
        <f t="shared" si="274"/>
        <v>0</v>
      </c>
      <c r="CG271" s="141">
        <f t="shared" si="275"/>
        <v>0</v>
      </c>
      <c r="CH271" s="141">
        <f t="shared" si="276"/>
        <v>0</v>
      </c>
      <c r="CI271" s="142">
        <f t="shared" si="253"/>
        <v>3</v>
      </c>
      <c r="CJ271" s="142">
        <f t="shared" si="254"/>
        <v>104</v>
      </c>
      <c r="CK271" s="143">
        <f t="shared" si="255"/>
        <v>0</v>
      </c>
      <c r="CL271" s="105">
        <f t="shared" si="256"/>
        <v>0</v>
      </c>
      <c r="CM271" s="105">
        <f t="shared" si="257"/>
        <v>0</v>
      </c>
      <c r="CN271" s="105">
        <f t="shared" si="258"/>
        <v>0</v>
      </c>
      <c r="CO271" s="105" t="str">
        <f t="shared" si="259"/>
        <v/>
      </c>
      <c r="CP271" s="105" t="str">
        <f t="shared" si="260"/>
        <v/>
      </c>
      <c r="CQ271" s="105"/>
      <c r="CR271" s="105"/>
      <c r="CS271" s="105">
        <f t="shared" si="288"/>
        <v>0</v>
      </c>
      <c r="CT271" s="105">
        <f t="shared" si="265"/>
        <v>0</v>
      </c>
      <c r="CU271" s="105">
        <f t="shared" si="266"/>
        <v>0</v>
      </c>
      <c r="CV271" s="105">
        <f t="shared" si="267"/>
        <v>0</v>
      </c>
      <c r="CW271" s="139" t="str">
        <f t="shared" si="268"/>
        <v/>
      </c>
      <c r="CX271" s="139" t="str">
        <f t="shared" si="269"/>
        <v/>
      </c>
      <c r="CZ271" s="138" t="s">
        <v>1277</v>
      </c>
      <c r="DA271" s="138" t="s">
        <v>1277</v>
      </c>
      <c r="DB271" s="105"/>
      <c r="DC271" s="105"/>
      <c r="DD271" s="105"/>
      <c r="DE271" s="105"/>
      <c r="DF271" s="105"/>
      <c r="DG271" s="105"/>
      <c r="DH271" s="105"/>
      <c r="DI271" s="105"/>
      <c r="DJ271" s="105"/>
      <c r="DK271" s="105"/>
      <c r="DL271" s="105"/>
      <c r="DM271" s="105"/>
      <c r="DN271" s="105"/>
      <c r="DO271" s="105"/>
      <c r="DP271" s="105"/>
      <c r="DQ271" s="105"/>
      <c r="DR271" s="105"/>
      <c r="DS271" s="105"/>
      <c r="DT271" s="105"/>
      <c r="DU271" s="105"/>
      <c r="DV271" s="105"/>
      <c r="DW271" s="105"/>
      <c r="DX271" s="105"/>
      <c r="DY271" s="105"/>
      <c r="DZ271" s="105"/>
      <c r="EA271" s="105"/>
      <c r="EB271" s="105"/>
      <c r="EC271" s="105"/>
      <c r="ED271" s="105"/>
      <c r="EE271" s="105"/>
      <c r="EF271" s="105"/>
      <c r="EG271" s="105"/>
      <c r="EH271" s="105"/>
      <c r="EI271" s="105"/>
      <c r="EJ271" s="105"/>
      <c r="EK271" s="105"/>
      <c r="EL271" s="105"/>
      <c r="EM271" s="105"/>
      <c r="EN271" s="105"/>
      <c r="EO271" s="105"/>
      <c r="EP271" s="105"/>
      <c r="EQ271" s="105"/>
      <c r="ER271" s="105"/>
      <c r="ES271" s="105"/>
      <c r="ET271" s="105"/>
      <c r="EU271" s="105"/>
      <c r="EV271" s="105"/>
      <c r="EW271" s="105"/>
      <c r="EX271" s="105"/>
      <c r="EY271" s="105"/>
      <c r="EZ271" s="105"/>
      <c r="FA271" s="105"/>
      <c r="FB271" s="105"/>
      <c r="FC271" s="105"/>
      <c r="FD271" s="105"/>
      <c r="FE271" s="105"/>
      <c r="FF271" s="105"/>
      <c r="FG271" s="105"/>
      <c r="FH271" s="105"/>
      <c r="FI271" s="105"/>
      <c r="FJ271" s="105"/>
      <c r="FK271" s="105">
        <v>960</v>
      </c>
      <c r="FL271" s="105">
        <v>972</v>
      </c>
      <c r="FM271" s="105">
        <v>925</v>
      </c>
      <c r="FN271" s="105">
        <v>1005</v>
      </c>
      <c r="FO271" s="105">
        <v>1025</v>
      </c>
      <c r="FP271" s="105">
        <v>872</v>
      </c>
      <c r="FQ271" s="105">
        <v>622</v>
      </c>
      <c r="FR271" s="105">
        <v>1496</v>
      </c>
      <c r="FS271" s="105">
        <v>5085</v>
      </c>
      <c r="FT271" s="105">
        <v>6556</v>
      </c>
      <c r="FU271" s="105">
        <v>6053</v>
      </c>
      <c r="FV271" s="105">
        <v>2114</v>
      </c>
      <c r="FW271" s="105">
        <v>1506</v>
      </c>
      <c r="FX271" s="105">
        <v>2048</v>
      </c>
      <c r="FY271" s="144">
        <f t="shared" si="277"/>
        <v>3.10699588477366</v>
      </c>
      <c r="FZ271" s="144">
        <f t="shared" si="278"/>
        <v>0.359893758300133</v>
      </c>
      <c r="GA271" s="140">
        <f t="shared" si="279"/>
        <v>0</v>
      </c>
      <c r="GB271" s="140"/>
      <c r="GC271" s="140"/>
      <c r="GD271" s="141">
        <f t="shared" si="280"/>
        <v>0</v>
      </c>
      <c r="GE271" s="141">
        <f t="shared" si="281"/>
        <v>0</v>
      </c>
      <c r="GF271" s="141">
        <f t="shared" si="282"/>
        <v>25571</v>
      </c>
      <c r="GG271" s="141">
        <f t="shared" si="283"/>
        <v>5668</v>
      </c>
      <c r="GH271" s="142"/>
      <c r="GI271" s="142"/>
      <c r="GJ271" s="142"/>
      <c r="GK271" s="143"/>
      <c r="GL271" s="105"/>
      <c r="GM271" s="105"/>
      <c r="GN271" s="105"/>
      <c r="GO271" s="105"/>
      <c r="GP271" s="105"/>
      <c r="GQ271" s="105"/>
      <c r="GR271" s="105"/>
      <c r="GS271" s="105">
        <f t="shared" si="287"/>
        <v>1932</v>
      </c>
      <c r="GT271" s="105">
        <f t="shared" si="285"/>
        <v>2955</v>
      </c>
      <c r="GU271" s="105">
        <f t="shared" si="286"/>
        <v>2990</v>
      </c>
      <c r="GV271" s="105">
        <f t="shared" si="284"/>
        <v>17694</v>
      </c>
      <c r="GW271" s="139" t="str">
        <f t="shared" si="261"/>
        <v/>
      </c>
      <c r="GX271" s="139">
        <f t="shared" si="262"/>
        <v>4.91772575250836</v>
      </c>
    </row>
    <row r="272" ht="15" spans="2:206">
      <c r="B272" s="138" t="s">
        <v>1233</v>
      </c>
      <c r="C272" s="105">
        <v>482</v>
      </c>
      <c r="D272" s="105">
        <v>374</v>
      </c>
      <c r="E272" s="105">
        <v>1341</v>
      </c>
      <c r="F272" s="105">
        <v>2182</v>
      </c>
      <c r="G272" s="105">
        <v>3339</v>
      </c>
      <c r="H272" s="105">
        <v>3018</v>
      </c>
      <c r="I272" s="105">
        <v>2737</v>
      </c>
      <c r="J272" s="105">
        <v>545</v>
      </c>
      <c r="K272" s="105">
        <v>332</v>
      </c>
      <c r="L272" s="105">
        <v>314</v>
      </c>
      <c r="M272" s="105">
        <v>185</v>
      </c>
      <c r="N272" s="105">
        <v>241</v>
      </c>
      <c r="O272" s="105">
        <v>123</v>
      </c>
      <c r="P272" s="105">
        <v>16</v>
      </c>
      <c r="Q272" s="105">
        <v>106</v>
      </c>
      <c r="R272" s="105">
        <v>126</v>
      </c>
      <c r="S272" s="105">
        <v>11</v>
      </c>
      <c r="T272" s="105">
        <v>11</v>
      </c>
      <c r="U272" s="105">
        <v>59</v>
      </c>
      <c r="V272" s="105">
        <v>66</v>
      </c>
      <c r="W272" s="105"/>
      <c r="X272" s="105"/>
      <c r="Y272" s="105">
        <v>1</v>
      </c>
      <c r="Z272" s="105">
        <v>2</v>
      </c>
      <c r="AA272" s="105">
        <v>1</v>
      </c>
      <c r="AB272" s="105">
        <v>30</v>
      </c>
      <c r="AC272" s="105"/>
      <c r="AD272" s="105"/>
      <c r="AE272" s="105"/>
      <c r="AF272" s="105"/>
      <c r="AG272" s="105">
        <v>9</v>
      </c>
      <c r="AH272" s="105">
        <v>24</v>
      </c>
      <c r="AI272" s="105">
        <v>60</v>
      </c>
      <c r="AJ272" s="105">
        <v>20</v>
      </c>
      <c r="AK272" s="105"/>
      <c r="AL272" s="105">
        <v>1</v>
      </c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  <c r="BF272" s="105"/>
      <c r="BG272" s="105"/>
      <c r="BH272" s="105"/>
      <c r="BI272" s="105"/>
      <c r="BJ272" s="105"/>
      <c r="BK272" s="105">
        <v>0</v>
      </c>
      <c r="BL272" s="105">
        <v>0</v>
      </c>
      <c r="BM272" s="105">
        <v>0</v>
      </c>
      <c r="BN272" s="105">
        <v>0</v>
      </c>
      <c r="BO272" s="105">
        <v>0</v>
      </c>
      <c r="BP272" s="105">
        <v>0</v>
      </c>
      <c r="BQ272" s="105">
        <v>0</v>
      </c>
      <c r="BR272" s="105">
        <v>0</v>
      </c>
      <c r="BS272" s="105">
        <v>0</v>
      </c>
      <c r="BT272" s="105">
        <v>0</v>
      </c>
      <c r="BU272" s="105">
        <v>0</v>
      </c>
      <c r="BV272" s="105">
        <v>0</v>
      </c>
      <c r="BW272" s="105">
        <v>0</v>
      </c>
      <c r="BX272" s="105">
        <v>0</v>
      </c>
      <c r="BY272" s="105">
        <v>0</v>
      </c>
      <c r="BZ272" s="139" t="str">
        <f t="shared" si="270"/>
        <v/>
      </c>
      <c r="CA272" s="139" t="str">
        <f t="shared" si="271"/>
        <v/>
      </c>
      <c r="CB272" s="140">
        <f t="shared" si="272"/>
        <v>25416</v>
      </c>
      <c r="CC272" s="140">
        <f t="shared" si="251"/>
        <v>521</v>
      </c>
      <c r="CD272" s="140">
        <f t="shared" si="252"/>
        <v>145</v>
      </c>
      <c r="CE272" s="141">
        <f t="shared" si="273"/>
        <v>0</v>
      </c>
      <c r="CF272" s="141">
        <f t="shared" si="274"/>
        <v>0</v>
      </c>
      <c r="CG272" s="141">
        <f t="shared" si="275"/>
        <v>0</v>
      </c>
      <c r="CH272" s="141">
        <f t="shared" si="276"/>
        <v>0</v>
      </c>
      <c r="CI272" s="142">
        <f t="shared" si="253"/>
        <v>93</v>
      </c>
      <c r="CJ272" s="142">
        <f t="shared" si="254"/>
        <v>21</v>
      </c>
      <c r="CK272" s="143">
        <f t="shared" si="255"/>
        <v>0</v>
      </c>
      <c r="CL272" s="105">
        <f t="shared" si="256"/>
        <v>0</v>
      </c>
      <c r="CM272" s="105">
        <f t="shared" si="257"/>
        <v>0</v>
      </c>
      <c r="CN272" s="105">
        <f t="shared" si="258"/>
        <v>0</v>
      </c>
      <c r="CO272" s="105" t="str">
        <f t="shared" si="259"/>
        <v/>
      </c>
      <c r="CP272" s="105" t="str">
        <f t="shared" si="260"/>
        <v/>
      </c>
      <c r="CQ272" s="105"/>
      <c r="CR272" s="105"/>
      <c r="CS272" s="105">
        <f t="shared" si="288"/>
        <v>0</v>
      </c>
      <c r="CT272" s="105">
        <f t="shared" si="265"/>
        <v>0</v>
      </c>
      <c r="CU272" s="105">
        <f t="shared" si="266"/>
        <v>0</v>
      </c>
      <c r="CV272" s="105">
        <f t="shared" si="267"/>
        <v>0</v>
      </c>
      <c r="CW272" s="139" t="str">
        <f t="shared" si="268"/>
        <v/>
      </c>
      <c r="CX272" s="139" t="str">
        <f t="shared" si="269"/>
        <v/>
      </c>
      <c r="CZ272" s="138" t="s">
        <v>1278</v>
      </c>
      <c r="DA272" s="138" t="s">
        <v>1278</v>
      </c>
      <c r="DB272" s="105"/>
      <c r="DC272" s="105"/>
      <c r="DD272" s="105"/>
      <c r="DE272" s="105"/>
      <c r="DF272" s="105"/>
      <c r="DG272" s="105"/>
      <c r="DH272" s="105"/>
      <c r="DI272" s="105"/>
      <c r="DJ272" s="105"/>
      <c r="DK272" s="105"/>
      <c r="DL272" s="105"/>
      <c r="DM272" s="105"/>
      <c r="DN272" s="105"/>
      <c r="DO272" s="105"/>
      <c r="DP272" s="105"/>
      <c r="DQ272" s="105"/>
      <c r="DR272" s="105"/>
      <c r="DS272" s="105"/>
      <c r="DT272" s="105"/>
      <c r="DU272" s="105"/>
      <c r="DV272" s="105"/>
      <c r="DW272" s="105"/>
      <c r="DX272" s="105"/>
      <c r="DY272" s="105"/>
      <c r="DZ272" s="105"/>
      <c r="EA272" s="105"/>
      <c r="EB272" s="105"/>
      <c r="EC272" s="105"/>
      <c r="ED272" s="105"/>
      <c r="EE272" s="105"/>
      <c r="EF272" s="105"/>
      <c r="EG272" s="105"/>
      <c r="EH272" s="105"/>
      <c r="EI272" s="105"/>
      <c r="EJ272" s="105"/>
      <c r="EK272" s="105"/>
      <c r="EL272" s="105"/>
      <c r="EM272" s="105"/>
      <c r="EN272" s="105"/>
      <c r="EO272" s="105"/>
      <c r="EP272" s="105"/>
      <c r="EQ272" s="105"/>
      <c r="ER272" s="105"/>
      <c r="ES272" s="105"/>
      <c r="ET272" s="105"/>
      <c r="EU272" s="105"/>
      <c r="EV272" s="105"/>
      <c r="EW272" s="105"/>
      <c r="EX272" s="105"/>
      <c r="EY272" s="105"/>
      <c r="EZ272" s="105"/>
      <c r="FA272" s="105"/>
      <c r="FB272" s="105"/>
      <c r="FC272" s="105"/>
      <c r="FD272" s="105"/>
      <c r="FE272" s="105"/>
      <c r="FF272" s="105"/>
      <c r="FG272" s="105"/>
      <c r="FH272" s="105"/>
      <c r="FI272" s="105"/>
      <c r="FJ272" s="105"/>
      <c r="FK272" s="105">
        <v>941</v>
      </c>
      <c r="FL272" s="105">
        <v>592</v>
      </c>
      <c r="FM272" s="105">
        <v>362</v>
      </c>
      <c r="FN272" s="105">
        <v>546</v>
      </c>
      <c r="FO272" s="105">
        <v>697</v>
      </c>
      <c r="FP272" s="105">
        <v>988</v>
      </c>
      <c r="FQ272" s="105">
        <v>3296</v>
      </c>
      <c r="FR272" s="105">
        <v>576</v>
      </c>
      <c r="FS272" s="105">
        <v>600</v>
      </c>
      <c r="FT272" s="105">
        <v>1058</v>
      </c>
      <c r="FU272" s="105">
        <v>1920</v>
      </c>
      <c r="FV272" s="105">
        <v>1898</v>
      </c>
      <c r="FW272" s="105">
        <v>504</v>
      </c>
      <c r="FX272" s="105">
        <v>148</v>
      </c>
      <c r="FY272" s="144">
        <f t="shared" si="277"/>
        <v>1.25</v>
      </c>
      <c r="FZ272" s="144">
        <f t="shared" si="278"/>
        <v>-0.706349206349206</v>
      </c>
      <c r="GA272" s="140">
        <f t="shared" si="279"/>
        <v>0</v>
      </c>
      <c r="GB272" s="140"/>
      <c r="GC272" s="140"/>
      <c r="GD272" s="141">
        <f t="shared" si="280"/>
        <v>0</v>
      </c>
      <c r="GE272" s="141">
        <f t="shared" si="281"/>
        <v>0</v>
      </c>
      <c r="GF272" s="141">
        <f t="shared" si="282"/>
        <v>11576</v>
      </c>
      <c r="GG272" s="141">
        <f t="shared" si="283"/>
        <v>2550</v>
      </c>
      <c r="GH272" s="142"/>
      <c r="GI272" s="142"/>
      <c r="GJ272" s="142"/>
      <c r="GK272" s="143"/>
      <c r="GL272" s="105"/>
      <c r="GM272" s="105"/>
      <c r="GN272" s="105"/>
      <c r="GO272" s="105"/>
      <c r="GP272" s="105"/>
      <c r="GQ272" s="105"/>
      <c r="GR272" s="105"/>
      <c r="GS272" s="105">
        <f t="shared" si="287"/>
        <v>1533</v>
      </c>
      <c r="GT272" s="105">
        <f t="shared" si="285"/>
        <v>1605</v>
      </c>
      <c r="GU272" s="105">
        <f t="shared" si="286"/>
        <v>4860</v>
      </c>
      <c r="GV272" s="105">
        <f t="shared" si="284"/>
        <v>3578</v>
      </c>
      <c r="GW272" s="139" t="str">
        <f t="shared" si="261"/>
        <v/>
      </c>
      <c r="GX272" s="139">
        <f t="shared" si="262"/>
        <v>-0.263786008230453</v>
      </c>
    </row>
    <row r="273" ht="15" spans="2:206">
      <c r="B273" s="138" t="s">
        <v>1234</v>
      </c>
      <c r="C273" s="105"/>
      <c r="D273" s="105"/>
      <c r="E273" s="105">
        <v>233</v>
      </c>
      <c r="F273" s="105">
        <v>508</v>
      </c>
      <c r="G273" s="105">
        <v>1586</v>
      </c>
      <c r="H273" s="105">
        <v>1837</v>
      </c>
      <c r="I273" s="105">
        <v>1460</v>
      </c>
      <c r="J273" s="105">
        <v>519</v>
      </c>
      <c r="K273" s="105">
        <v>1092</v>
      </c>
      <c r="L273" s="105">
        <v>1384</v>
      </c>
      <c r="M273" s="105">
        <v>1545</v>
      </c>
      <c r="N273" s="105">
        <v>162</v>
      </c>
      <c r="O273" s="105">
        <v>198</v>
      </c>
      <c r="P273" s="105">
        <v>1</v>
      </c>
      <c r="Q273" s="105">
        <v>330</v>
      </c>
      <c r="R273" s="105">
        <v>542</v>
      </c>
      <c r="S273" s="105">
        <v>150</v>
      </c>
      <c r="T273" s="105">
        <v>745</v>
      </c>
      <c r="U273" s="105">
        <v>255</v>
      </c>
      <c r="V273" s="105"/>
      <c r="W273" s="105"/>
      <c r="X273" s="105"/>
      <c r="Y273" s="105"/>
      <c r="Z273" s="105">
        <v>1</v>
      </c>
      <c r="AA273" s="105">
        <v>59</v>
      </c>
      <c r="AB273" s="105">
        <v>3</v>
      </c>
      <c r="AC273" s="105">
        <v>21</v>
      </c>
      <c r="AD273" s="105">
        <v>32</v>
      </c>
      <c r="AE273" s="105">
        <v>3</v>
      </c>
      <c r="AF273" s="105"/>
      <c r="AG273" s="105">
        <v>8</v>
      </c>
      <c r="AH273" s="105">
        <v>8</v>
      </c>
      <c r="AI273" s="105">
        <v>1</v>
      </c>
      <c r="AJ273" s="105"/>
      <c r="AK273" s="105"/>
      <c r="AL273" s="105">
        <v>12</v>
      </c>
      <c r="AM273" s="105"/>
      <c r="AN273" s="105"/>
      <c r="AO273" s="105"/>
      <c r="AP273" s="105"/>
      <c r="AQ273" s="105"/>
      <c r="AR273" s="105"/>
      <c r="AS273" s="105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05"/>
      <c r="BF273" s="105"/>
      <c r="BG273" s="105"/>
      <c r="BH273" s="105"/>
      <c r="BI273" s="105"/>
      <c r="BJ273" s="105"/>
      <c r="BK273" s="105">
        <v>0</v>
      </c>
      <c r="BL273" s="105">
        <v>0</v>
      </c>
      <c r="BM273" s="105">
        <v>0</v>
      </c>
      <c r="BN273" s="105"/>
      <c r="BO273" s="105"/>
      <c r="BP273" s="105">
        <v>0</v>
      </c>
      <c r="BQ273" s="105">
        <v>0</v>
      </c>
      <c r="BR273" s="105"/>
      <c r="BS273" s="105">
        <v>0</v>
      </c>
      <c r="BT273" s="105">
        <v>0</v>
      </c>
      <c r="BU273" s="105">
        <v>0</v>
      </c>
      <c r="BV273" s="105">
        <v>0</v>
      </c>
      <c r="BW273" s="105">
        <v>0</v>
      </c>
      <c r="BX273" s="105">
        <v>0</v>
      </c>
      <c r="BY273" s="105">
        <v>0</v>
      </c>
      <c r="BZ273" s="139" t="str">
        <f t="shared" si="270"/>
        <v/>
      </c>
      <c r="CA273" s="139" t="str">
        <f t="shared" si="271"/>
        <v/>
      </c>
      <c r="CB273" s="140">
        <f t="shared" si="272"/>
        <v>10326</v>
      </c>
      <c r="CC273" s="140">
        <f t="shared" si="251"/>
        <v>2222</v>
      </c>
      <c r="CD273" s="140">
        <f t="shared" si="252"/>
        <v>147</v>
      </c>
      <c r="CE273" s="141">
        <f t="shared" si="273"/>
        <v>0</v>
      </c>
      <c r="CF273" s="141">
        <f t="shared" si="274"/>
        <v>0</v>
      </c>
      <c r="CG273" s="141">
        <f t="shared" si="275"/>
        <v>0</v>
      </c>
      <c r="CH273" s="141">
        <f t="shared" si="276"/>
        <v>0</v>
      </c>
      <c r="CI273" s="142">
        <f t="shared" si="253"/>
        <v>17</v>
      </c>
      <c r="CJ273" s="142">
        <f t="shared" si="254"/>
        <v>12</v>
      </c>
      <c r="CK273" s="143">
        <f t="shared" si="255"/>
        <v>0</v>
      </c>
      <c r="CL273" s="105">
        <f t="shared" si="256"/>
        <v>0</v>
      </c>
      <c r="CM273" s="105">
        <f t="shared" si="257"/>
        <v>0</v>
      </c>
      <c r="CN273" s="105">
        <f t="shared" si="258"/>
        <v>0</v>
      </c>
      <c r="CO273" s="105" t="str">
        <f t="shared" si="259"/>
        <v/>
      </c>
      <c r="CP273" s="105" t="str">
        <f t="shared" si="260"/>
        <v/>
      </c>
      <c r="CQ273" s="105"/>
      <c r="CR273" s="105"/>
      <c r="CS273" s="105">
        <f t="shared" si="288"/>
        <v>0</v>
      </c>
      <c r="CT273" s="105">
        <f t="shared" si="265"/>
        <v>0</v>
      </c>
      <c r="CU273" s="105">
        <f t="shared" si="266"/>
        <v>0</v>
      </c>
      <c r="CV273" s="105">
        <f t="shared" si="267"/>
        <v>0</v>
      </c>
      <c r="CW273" s="139" t="str">
        <f t="shared" si="268"/>
        <v/>
      </c>
      <c r="CX273" s="139" t="str">
        <f t="shared" si="269"/>
        <v/>
      </c>
      <c r="CZ273" s="138" t="s">
        <v>1279</v>
      </c>
      <c r="DA273" s="138" t="s">
        <v>1279</v>
      </c>
      <c r="DB273" s="105"/>
      <c r="DC273" s="105"/>
      <c r="DD273" s="105"/>
      <c r="DE273" s="105"/>
      <c r="DF273" s="105"/>
      <c r="DG273" s="105"/>
      <c r="DH273" s="105"/>
      <c r="DI273" s="105"/>
      <c r="DJ273" s="105"/>
      <c r="DK273" s="105"/>
      <c r="DL273" s="105"/>
      <c r="DM273" s="105"/>
      <c r="DN273" s="105"/>
      <c r="DO273" s="105"/>
      <c r="DP273" s="105"/>
      <c r="DQ273" s="105"/>
      <c r="DR273" s="105"/>
      <c r="DS273" s="105"/>
      <c r="DT273" s="105"/>
      <c r="DU273" s="105"/>
      <c r="DV273" s="105"/>
      <c r="DW273" s="105"/>
      <c r="DX273" s="105"/>
      <c r="DY273" s="105"/>
      <c r="DZ273" s="105"/>
      <c r="EA273" s="105"/>
      <c r="EB273" s="105"/>
      <c r="EC273" s="105"/>
      <c r="ED273" s="105"/>
      <c r="EE273" s="105"/>
      <c r="EF273" s="105"/>
      <c r="EG273" s="105"/>
      <c r="EH273" s="105"/>
      <c r="EI273" s="105"/>
      <c r="EJ273" s="105"/>
      <c r="EK273" s="105"/>
      <c r="EL273" s="105"/>
      <c r="EM273" s="105"/>
      <c r="EN273" s="105"/>
      <c r="EO273" s="105"/>
      <c r="EP273" s="105"/>
      <c r="EQ273" s="105"/>
      <c r="ER273" s="105"/>
      <c r="ES273" s="105"/>
      <c r="ET273" s="105"/>
      <c r="EU273" s="105"/>
      <c r="EV273" s="105"/>
      <c r="EW273" s="105"/>
      <c r="EX273" s="105"/>
      <c r="EY273" s="105"/>
      <c r="EZ273" s="105"/>
      <c r="FA273" s="105"/>
      <c r="FB273" s="105"/>
      <c r="FC273" s="105"/>
      <c r="FD273" s="105"/>
      <c r="FE273" s="105"/>
      <c r="FF273" s="105"/>
      <c r="FG273" s="105"/>
      <c r="FH273" s="105"/>
      <c r="FI273" s="105"/>
      <c r="FJ273" s="105"/>
      <c r="FK273" s="105">
        <v>697</v>
      </c>
      <c r="FL273" s="105">
        <v>119</v>
      </c>
      <c r="FM273" s="105">
        <v>1042</v>
      </c>
      <c r="FN273" s="105">
        <v>329</v>
      </c>
      <c r="FO273" s="105">
        <v>252</v>
      </c>
      <c r="FP273" s="105">
        <v>167</v>
      </c>
      <c r="FQ273" s="105">
        <v>1342</v>
      </c>
      <c r="FR273" s="105">
        <v>713</v>
      </c>
      <c r="FS273" s="105">
        <v>1062</v>
      </c>
      <c r="FT273" s="105">
        <v>15</v>
      </c>
      <c r="FU273" s="105">
        <v>227</v>
      </c>
      <c r="FV273" s="105">
        <v>1228</v>
      </c>
      <c r="FW273" s="105">
        <v>392</v>
      </c>
      <c r="FX273" s="105">
        <v>784</v>
      </c>
      <c r="FY273" s="144">
        <f t="shared" si="277"/>
        <v>7.58823529411765</v>
      </c>
      <c r="FZ273" s="144">
        <f t="shared" si="278"/>
        <v>1</v>
      </c>
      <c r="GA273" s="140">
        <f t="shared" si="279"/>
        <v>0</v>
      </c>
      <c r="GB273" s="140"/>
      <c r="GC273" s="140"/>
      <c r="GD273" s="141">
        <f t="shared" si="280"/>
        <v>0</v>
      </c>
      <c r="GE273" s="141">
        <f t="shared" si="281"/>
        <v>0</v>
      </c>
      <c r="GF273" s="141">
        <f t="shared" si="282"/>
        <v>5965</v>
      </c>
      <c r="GG273" s="141">
        <f t="shared" si="283"/>
        <v>2404</v>
      </c>
      <c r="GH273" s="142"/>
      <c r="GI273" s="142"/>
      <c r="GJ273" s="142"/>
      <c r="GK273" s="143"/>
      <c r="GL273" s="105"/>
      <c r="GM273" s="105"/>
      <c r="GN273" s="105"/>
      <c r="GO273" s="105"/>
      <c r="GP273" s="105"/>
      <c r="GQ273" s="105"/>
      <c r="GR273" s="105"/>
      <c r="GS273" s="105">
        <f t="shared" si="287"/>
        <v>816</v>
      </c>
      <c r="GT273" s="105">
        <f t="shared" si="285"/>
        <v>1623</v>
      </c>
      <c r="GU273" s="105">
        <f t="shared" si="286"/>
        <v>2222</v>
      </c>
      <c r="GV273" s="105">
        <f t="shared" si="284"/>
        <v>1304</v>
      </c>
      <c r="GW273" s="139" t="str">
        <f t="shared" si="261"/>
        <v/>
      </c>
      <c r="GX273" s="139">
        <f t="shared" si="262"/>
        <v>-0.413141314131413</v>
      </c>
    </row>
    <row r="274" ht="15" spans="2:206">
      <c r="B274" s="138" t="s">
        <v>1235</v>
      </c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>
        <v>446</v>
      </c>
      <c r="W274" s="105">
        <v>468</v>
      </c>
      <c r="X274" s="105">
        <v>260</v>
      </c>
      <c r="Y274" s="105">
        <v>267</v>
      </c>
      <c r="Z274" s="105">
        <v>257</v>
      </c>
      <c r="AA274" s="105">
        <v>61</v>
      </c>
      <c r="AB274" s="105">
        <v>3</v>
      </c>
      <c r="AC274" s="105">
        <v>65</v>
      </c>
      <c r="AD274" s="105">
        <v>142</v>
      </c>
      <c r="AE274" s="105">
        <v>84</v>
      </c>
      <c r="AF274" s="105">
        <v>92</v>
      </c>
      <c r="AG274" s="105">
        <v>90</v>
      </c>
      <c r="AH274" s="105">
        <v>62</v>
      </c>
      <c r="AI274" s="105">
        <v>21</v>
      </c>
      <c r="AJ274" s="105">
        <v>119</v>
      </c>
      <c r="AK274" s="105">
        <v>54</v>
      </c>
      <c r="AL274" s="105">
        <v>128</v>
      </c>
      <c r="AM274" s="105">
        <v>50</v>
      </c>
      <c r="AN274" s="105">
        <v>39</v>
      </c>
      <c r="AO274" s="105">
        <v>86</v>
      </c>
      <c r="AP274" s="105">
        <v>114</v>
      </c>
      <c r="AQ274" s="105">
        <v>113</v>
      </c>
      <c r="AR274" s="105">
        <v>115</v>
      </c>
      <c r="AS274" s="105">
        <v>37</v>
      </c>
      <c r="AT274" s="105">
        <v>111</v>
      </c>
      <c r="AU274" s="105">
        <v>81</v>
      </c>
      <c r="AV274" s="105">
        <v>169</v>
      </c>
      <c r="AW274" s="105"/>
      <c r="AX274" s="105">
        <v>31</v>
      </c>
      <c r="AY274" s="105"/>
      <c r="AZ274" s="105"/>
      <c r="BA274" s="105"/>
      <c r="BB274" s="105"/>
      <c r="BC274" s="105"/>
      <c r="BD274" s="105"/>
      <c r="BE274" s="105"/>
      <c r="BF274" s="105"/>
      <c r="BG274" s="105"/>
      <c r="BH274" s="105"/>
      <c r="BI274" s="105"/>
      <c r="BJ274" s="105"/>
      <c r="BK274" s="105">
        <v>0</v>
      </c>
      <c r="BL274" s="105">
        <v>0</v>
      </c>
      <c r="BM274" s="105">
        <v>0</v>
      </c>
      <c r="BN274" s="105">
        <v>0</v>
      </c>
      <c r="BO274" s="105">
        <v>0</v>
      </c>
      <c r="BP274" s="105">
        <v>0</v>
      </c>
      <c r="BQ274" s="105">
        <v>0</v>
      </c>
      <c r="BR274" s="105">
        <v>0</v>
      </c>
      <c r="BS274" s="105">
        <v>0</v>
      </c>
      <c r="BT274" s="105">
        <v>0</v>
      </c>
      <c r="BU274" s="105">
        <v>0</v>
      </c>
      <c r="BV274" s="105">
        <v>0</v>
      </c>
      <c r="BW274" s="105">
        <v>0</v>
      </c>
      <c r="BX274" s="105">
        <v>0</v>
      </c>
      <c r="BY274" s="105">
        <v>0</v>
      </c>
      <c r="BZ274" s="139" t="str">
        <f t="shared" si="270"/>
        <v/>
      </c>
      <c r="CA274" s="139" t="str">
        <f t="shared" si="271"/>
        <v/>
      </c>
      <c r="CB274" s="140">
        <f t="shared" si="272"/>
        <v>0</v>
      </c>
      <c r="CC274" s="140">
        <f t="shared" si="251"/>
        <v>1698</v>
      </c>
      <c r="CD274" s="140">
        <f t="shared" si="252"/>
        <v>921</v>
      </c>
      <c r="CE274" s="141">
        <f t="shared" si="273"/>
        <v>946</v>
      </c>
      <c r="CF274" s="141">
        <f t="shared" si="274"/>
        <v>0</v>
      </c>
      <c r="CG274" s="141">
        <f t="shared" si="275"/>
        <v>0</v>
      </c>
      <c r="CH274" s="141">
        <f t="shared" si="276"/>
        <v>0</v>
      </c>
      <c r="CI274" s="142">
        <f t="shared" si="253"/>
        <v>173</v>
      </c>
      <c r="CJ274" s="142">
        <f t="shared" si="254"/>
        <v>301</v>
      </c>
      <c r="CK274" s="143">
        <f t="shared" si="255"/>
        <v>175</v>
      </c>
      <c r="CL274" s="105">
        <f t="shared" si="256"/>
        <v>342</v>
      </c>
      <c r="CM274" s="105">
        <f t="shared" si="257"/>
        <v>229</v>
      </c>
      <c r="CN274" s="105">
        <f t="shared" si="258"/>
        <v>200</v>
      </c>
      <c r="CO274" s="105" t="str">
        <f t="shared" si="259"/>
        <v/>
      </c>
      <c r="CP274" s="105" t="str">
        <f t="shared" si="260"/>
        <v/>
      </c>
      <c r="CQ274" s="105"/>
      <c r="CR274" s="105"/>
      <c r="CS274" s="105">
        <f t="shared" si="288"/>
        <v>0</v>
      </c>
      <c r="CT274" s="105">
        <f t="shared" si="265"/>
        <v>0</v>
      </c>
      <c r="CU274" s="105">
        <f t="shared" si="266"/>
        <v>0</v>
      </c>
      <c r="CV274" s="105">
        <f t="shared" si="267"/>
        <v>0</v>
      </c>
      <c r="CW274" s="139" t="str">
        <f t="shared" si="268"/>
        <v/>
      </c>
      <c r="CX274" s="139" t="str">
        <f t="shared" si="269"/>
        <v/>
      </c>
      <c r="CZ274" s="138" t="s">
        <v>1280</v>
      </c>
      <c r="DA274" s="138" t="s">
        <v>1280</v>
      </c>
      <c r="DB274" s="105"/>
      <c r="DC274" s="105"/>
      <c r="DD274" s="105"/>
      <c r="DE274" s="105"/>
      <c r="DF274" s="105"/>
      <c r="DG274" s="105"/>
      <c r="DH274" s="105"/>
      <c r="DI274" s="105"/>
      <c r="DJ274" s="105"/>
      <c r="DK274" s="105"/>
      <c r="DL274" s="105"/>
      <c r="DM274" s="105"/>
      <c r="DN274" s="105"/>
      <c r="DO274" s="105"/>
      <c r="DP274" s="105"/>
      <c r="DQ274" s="105"/>
      <c r="DR274" s="105"/>
      <c r="DS274" s="105"/>
      <c r="DT274" s="105"/>
      <c r="DU274" s="105"/>
      <c r="DV274" s="105"/>
      <c r="DW274" s="105"/>
      <c r="DX274" s="105"/>
      <c r="DY274" s="105"/>
      <c r="DZ274" s="105"/>
      <c r="EA274" s="105"/>
      <c r="EB274" s="105"/>
      <c r="EC274" s="105"/>
      <c r="ED274" s="105"/>
      <c r="EE274" s="105"/>
      <c r="EF274" s="105"/>
      <c r="EG274" s="105"/>
      <c r="EH274" s="105"/>
      <c r="EI274" s="105"/>
      <c r="EJ274" s="105"/>
      <c r="EK274" s="105"/>
      <c r="EL274" s="105"/>
      <c r="EM274" s="105"/>
      <c r="EN274" s="105"/>
      <c r="EO274" s="105"/>
      <c r="EP274" s="105"/>
      <c r="EQ274" s="105"/>
      <c r="ER274" s="105"/>
      <c r="ES274" s="105"/>
      <c r="ET274" s="105"/>
      <c r="EU274" s="105"/>
      <c r="EV274" s="105"/>
      <c r="EW274" s="105"/>
      <c r="EX274" s="105"/>
      <c r="EY274" s="105"/>
      <c r="EZ274" s="105"/>
      <c r="FA274" s="105"/>
      <c r="FB274" s="105"/>
      <c r="FC274" s="105"/>
      <c r="FD274" s="105"/>
      <c r="FE274" s="105"/>
      <c r="FF274" s="105"/>
      <c r="FG274" s="105"/>
      <c r="FH274" s="105"/>
      <c r="FI274" s="105"/>
      <c r="FJ274" s="105"/>
      <c r="FK274" s="105">
        <v>621</v>
      </c>
      <c r="FL274" s="105">
        <v>123</v>
      </c>
      <c r="FM274" s="105">
        <v>351</v>
      </c>
      <c r="FN274" s="105">
        <v>269</v>
      </c>
      <c r="FO274" s="105">
        <v>352</v>
      </c>
      <c r="FP274" s="105">
        <v>194</v>
      </c>
      <c r="FQ274" s="105">
        <v>134</v>
      </c>
      <c r="FR274" s="105">
        <v>34</v>
      </c>
      <c r="FS274" s="105">
        <v>11</v>
      </c>
      <c r="FT274" s="105">
        <v>0</v>
      </c>
      <c r="FU274" s="105">
        <v>0</v>
      </c>
      <c r="FV274" s="105">
        <v>0</v>
      </c>
      <c r="FW274" s="105">
        <v>0</v>
      </c>
      <c r="FX274" s="105">
        <v>0</v>
      </c>
      <c r="FY274" s="144" t="str">
        <f t="shared" si="277"/>
        <v/>
      </c>
      <c r="FZ274" s="144" t="str">
        <f t="shared" si="278"/>
        <v/>
      </c>
      <c r="GA274" s="140">
        <f t="shared" si="279"/>
        <v>0</v>
      </c>
      <c r="GB274" s="140"/>
      <c r="GC274" s="140"/>
      <c r="GD274" s="141">
        <f t="shared" si="280"/>
        <v>0</v>
      </c>
      <c r="GE274" s="141">
        <f t="shared" si="281"/>
        <v>0</v>
      </c>
      <c r="GF274" s="141">
        <f t="shared" si="282"/>
        <v>2089</v>
      </c>
      <c r="GG274" s="141">
        <f t="shared" si="283"/>
        <v>0</v>
      </c>
      <c r="GH274" s="142"/>
      <c r="GI274" s="142"/>
      <c r="GJ274" s="142"/>
      <c r="GK274" s="143"/>
      <c r="GL274" s="105"/>
      <c r="GM274" s="105"/>
      <c r="GN274" s="105"/>
      <c r="GO274" s="105"/>
      <c r="GP274" s="105"/>
      <c r="GQ274" s="105"/>
      <c r="GR274" s="105"/>
      <c r="GS274" s="105">
        <f t="shared" si="287"/>
        <v>744</v>
      </c>
      <c r="GT274" s="105">
        <f t="shared" si="285"/>
        <v>972</v>
      </c>
      <c r="GU274" s="105">
        <f t="shared" si="286"/>
        <v>362</v>
      </c>
      <c r="GV274" s="105">
        <f t="shared" si="284"/>
        <v>11</v>
      </c>
      <c r="GW274" s="139" t="str">
        <f t="shared" si="261"/>
        <v/>
      </c>
      <c r="GX274" s="139">
        <f t="shared" si="262"/>
        <v>-0.969613259668508</v>
      </c>
    </row>
    <row r="275" ht="15" spans="2:206">
      <c r="B275" s="138" t="s">
        <v>1236</v>
      </c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>
        <v>1200</v>
      </c>
      <c r="Y275" s="105">
        <v>439</v>
      </c>
      <c r="Z275" s="105"/>
      <c r="AA275" s="105"/>
      <c r="AB275" s="105"/>
      <c r="AC275" s="105"/>
      <c r="AD275" s="105"/>
      <c r="AE275" s="105"/>
      <c r="AF275" s="105"/>
      <c r="AG275" s="105"/>
      <c r="AH275" s="105"/>
      <c r="AI275" s="105"/>
      <c r="AJ275" s="105"/>
      <c r="AK275" s="105"/>
      <c r="AL275" s="105">
        <v>60</v>
      </c>
      <c r="AM275" s="105"/>
      <c r="AN275" s="105">
        <v>27</v>
      </c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 s="105"/>
      <c r="BK275" s="105">
        <v>0</v>
      </c>
      <c r="BL275" s="105">
        <v>0</v>
      </c>
      <c r="BM275" s="105">
        <v>0</v>
      </c>
      <c r="BN275" s="105">
        <v>0</v>
      </c>
      <c r="BO275" s="105">
        <v>0</v>
      </c>
      <c r="BP275" s="105">
        <v>0</v>
      </c>
      <c r="BQ275" s="105">
        <v>0</v>
      </c>
      <c r="BR275" s="105">
        <v>0</v>
      </c>
      <c r="BS275" s="105">
        <v>0</v>
      </c>
      <c r="BT275" s="105">
        <v>0</v>
      </c>
      <c r="BU275" s="105">
        <v>0</v>
      </c>
      <c r="BV275" s="105">
        <v>0</v>
      </c>
      <c r="BW275" s="105">
        <v>0</v>
      </c>
      <c r="BX275" s="105">
        <v>0</v>
      </c>
      <c r="BY275" s="105">
        <v>0</v>
      </c>
      <c r="BZ275" s="139" t="str">
        <f t="shared" si="270"/>
        <v/>
      </c>
      <c r="CA275" s="139" t="str">
        <f t="shared" si="271"/>
        <v/>
      </c>
      <c r="CB275" s="140">
        <f t="shared" si="272"/>
        <v>0</v>
      </c>
      <c r="CC275" s="140">
        <f t="shared" si="251"/>
        <v>1639</v>
      </c>
      <c r="CD275" s="140">
        <f t="shared" si="252"/>
        <v>60</v>
      </c>
      <c r="CE275" s="141">
        <f t="shared" si="273"/>
        <v>27</v>
      </c>
      <c r="CF275" s="141">
        <f t="shared" si="274"/>
        <v>0</v>
      </c>
      <c r="CG275" s="141">
        <f t="shared" si="275"/>
        <v>0</v>
      </c>
      <c r="CH275" s="141">
        <f t="shared" si="276"/>
        <v>0</v>
      </c>
      <c r="CI275" s="142">
        <f t="shared" si="253"/>
        <v>0</v>
      </c>
      <c r="CJ275" s="142">
        <f t="shared" si="254"/>
        <v>60</v>
      </c>
      <c r="CK275" s="143">
        <f t="shared" si="255"/>
        <v>27</v>
      </c>
      <c r="CL275" s="105">
        <f t="shared" si="256"/>
        <v>0</v>
      </c>
      <c r="CM275" s="105">
        <f t="shared" si="257"/>
        <v>0</v>
      </c>
      <c r="CN275" s="105">
        <f t="shared" si="258"/>
        <v>0</v>
      </c>
      <c r="CO275" s="105" t="str">
        <f t="shared" si="259"/>
        <v/>
      </c>
      <c r="CP275" s="105" t="str">
        <f t="shared" si="260"/>
        <v/>
      </c>
      <c r="CQ275" s="105"/>
      <c r="CR275" s="105"/>
      <c r="CS275" s="105">
        <f t="shared" si="288"/>
        <v>0</v>
      </c>
      <c r="CT275" s="105">
        <f t="shared" si="265"/>
        <v>0</v>
      </c>
      <c r="CU275" s="105">
        <f t="shared" si="266"/>
        <v>0</v>
      </c>
      <c r="CV275" s="105">
        <f t="shared" si="267"/>
        <v>0</v>
      </c>
      <c r="CW275" s="139" t="str">
        <f t="shared" si="268"/>
        <v/>
      </c>
      <c r="CX275" s="139" t="str">
        <f t="shared" si="269"/>
        <v/>
      </c>
      <c r="CZ275" s="138" t="s">
        <v>1281</v>
      </c>
      <c r="DA275" s="138" t="s">
        <v>1281</v>
      </c>
      <c r="DB275" s="105"/>
      <c r="DC275" s="105"/>
      <c r="DD275" s="105"/>
      <c r="DE275" s="105"/>
      <c r="DF275" s="105"/>
      <c r="DG275" s="105"/>
      <c r="DH275" s="105"/>
      <c r="DI275" s="105"/>
      <c r="DJ275" s="105"/>
      <c r="DK275" s="105"/>
      <c r="DL275" s="105"/>
      <c r="DM275" s="105"/>
      <c r="DN275" s="105"/>
      <c r="DO275" s="105"/>
      <c r="DP275" s="105"/>
      <c r="DQ275" s="105"/>
      <c r="DR275" s="105"/>
      <c r="DS275" s="105"/>
      <c r="DT275" s="105"/>
      <c r="DU275" s="105"/>
      <c r="DV275" s="105"/>
      <c r="DW275" s="105"/>
      <c r="DX275" s="105"/>
      <c r="DY275" s="105"/>
      <c r="DZ275" s="105"/>
      <c r="EA275" s="105"/>
      <c r="EB275" s="105"/>
      <c r="EC275" s="105"/>
      <c r="ED275" s="105"/>
      <c r="EE275" s="105"/>
      <c r="EF275" s="105"/>
      <c r="EG275" s="105"/>
      <c r="EH275" s="105"/>
      <c r="EI275" s="105"/>
      <c r="EJ275" s="105"/>
      <c r="EK275" s="105"/>
      <c r="EL275" s="105"/>
      <c r="EM275" s="105"/>
      <c r="EN275" s="105"/>
      <c r="EO275" s="105"/>
      <c r="EP275" s="105"/>
      <c r="EQ275" s="105"/>
      <c r="ER275" s="105"/>
      <c r="ES275" s="105"/>
      <c r="ET275" s="105"/>
      <c r="EU275" s="105"/>
      <c r="EV275" s="105"/>
      <c r="EW275" s="105"/>
      <c r="EX275" s="105"/>
      <c r="EY275" s="105"/>
      <c r="EZ275" s="105"/>
      <c r="FA275" s="105"/>
      <c r="FB275" s="105"/>
      <c r="FC275" s="105"/>
      <c r="FD275" s="105"/>
      <c r="FE275" s="105"/>
      <c r="FF275" s="105"/>
      <c r="FG275" s="105"/>
      <c r="FH275" s="105"/>
      <c r="FI275" s="105"/>
      <c r="FJ275" s="105"/>
      <c r="FK275" s="105">
        <v>616</v>
      </c>
      <c r="FL275" s="105">
        <v>2146</v>
      </c>
      <c r="FM275" s="105">
        <v>1638</v>
      </c>
      <c r="FN275" s="105">
        <v>2106</v>
      </c>
      <c r="FO275" s="105">
        <v>2072</v>
      </c>
      <c r="FP275" s="105">
        <v>1502</v>
      </c>
      <c r="FQ275" s="105">
        <v>1648</v>
      </c>
      <c r="FR275" s="105">
        <v>1627</v>
      </c>
      <c r="FS275" s="105">
        <v>1906</v>
      </c>
      <c r="FT275" s="105">
        <v>1639</v>
      </c>
      <c r="FU275" s="105">
        <v>2310</v>
      </c>
      <c r="FV275" s="105">
        <v>704</v>
      </c>
      <c r="FW275" s="105">
        <v>232</v>
      </c>
      <c r="FX275" s="105">
        <v>488</v>
      </c>
      <c r="FY275" s="144">
        <f t="shared" si="277"/>
        <v>1.22739981360671</v>
      </c>
      <c r="FZ275" s="144">
        <f t="shared" si="278"/>
        <v>1.10344827586207</v>
      </c>
      <c r="GA275" s="140">
        <f t="shared" si="279"/>
        <v>0</v>
      </c>
      <c r="GB275" s="140"/>
      <c r="GC275" s="140"/>
      <c r="GD275" s="141">
        <f t="shared" si="280"/>
        <v>0</v>
      </c>
      <c r="GE275" s="141">
        <f t="shared" si="281"/>
        <v>0</v>
      </c>
      <c r="GF275" s="141">
        <f t="shared" si="282"/>
        <v>19210</v>
      </c>
      <c r="GG275" s="141">
        <f t="shared" si="283"/>
        <v>1424</v>
      </c>
      <c r="GH275" s="142"/>
      <c r="GI275" s="142"/>
      <c r="GJ275" s="142"/>
      <c r="GK275" s="143"/>
      <c r="GL275" s="105"/>
      <c r="GM275" s="105"/>
      <c r="GN275" s="105"/>
      <c r="GO275" s="105"/>
      <c r="GP275" s="105"/>
      <c r="GQ275" s="105"/>
      <c r="GR275" s="105"/>
      <c r="GS275" s="105">
        <f t="shared" si="287"/>
        <v>2762</v>
      </c>
      <c r="GT275" s="105">
        <f t="shared" si="285"/>
        <v>5816</v>
      </c>
      <c r="GU275" s="105">
        <f t="shared" si="286"/>
        <v>4777</v>
      </c>
      <c r="GV275" s="105">
        <f t="shared" si="284"/>
        <v>5855</v>
      </c>
      <c r="GW275" s="139" t="str">
        <f t="shared" si="261"/>
        <v/>
      </c>
      <c r="GX275" s="139">
        <f t="shared" si="262"/>
        <v>0.225664643081432</v>
      </c>
    </row>
    <row r="276" ht="15" spans="2:206">
      <c r="B276" s="138" t="s">
        <v>1064</v>
      </c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>
        <v>6</v>
      </c>
      <c r="AG276" s="105">
        <v>126</v>
      </c>
      <c r="AH276" s="105">
        <v>271</v>
      </c>
      <c r="AI276" s="105">
        <v>116</v>
      </c>
      <c r="AJ276" s="105">
        <v>315</v>
      </c>
      <c r="AK276" s="105">
        <v>436</v>
      </c>
      <c r="AL276" s="105">
        <v>101</v>
      </c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  <c r="BF276" s="105"/>
      <c r="BG276" s="105"/>
      <c r="BH276" s="105"/>
      <c r="BI276" s="105"/>
      <c r="BJ276" s="105"/>
      <c r="BK276" s="105">
        <v>0</v>
      </c>
      <c r="BL276" s="105">
        <v>0</v>
      </c>
      <c r="BM276" s="105">
        <v>0</v>
      </c>
      <c r="BN276" s="105"/>
      <c r="BO276" s="105"/>
      <c r="BP276" s="105">
        <v>0</v>
      </c>
      <c r="BQ276" s="105">
        <v>0</v>
      </c>
      <c r="BR276" s="105"/>
      <c r="BS276" s="105">
        <v>0</v>
      </c>
      <c r="BT276" s="105">
        <v>0</v>
      </c>
      <c r="BU276" s="105">
        <v>0</v>
      </c>
      <c r="BV276" s="105">
        <v>0</v>
      </c>
      <c r="BW276" s="105">
        <v>0</v>
      </c>
      <c r="BX276" s="105">
        <v>0</v>
      </c>
      <c r="BY276" s="105">
        <v>0</v>
      </c>
      <c r="BZ276" s="139" t="str">
        <f t="shared" si="270"/>
        <v/>
      </c>
      <c r="CA276" s="139" t="str">
        <f t="shared" si="271"/>
        <v/>
      </c>
      <c r="CB276" s="140">
        <f t="shared" si="272"/>
        <v>1819</v>
      </c>
      <c r="CC276" s="140">
        <f t="shared" si="251"/>
        <v>0</v>
      </c>
      <c r="CD276" s="140">
        <f t="shared" si="252"/>
        <v>1371</v>
      </c>
      <c r="CE276" s="141">
        <f t="shared" si="273"/>
        <v>0</v>
      </c>
      <c r="CF276" s="141">
        <f t="shared" si="274"/>
        <v>0</v>
      </c>
      <c r="CG276" s="141">
        <f t="shared" si="275"/>
        <v>0</v>
      </c>
      <c r="CH276" s="141">
        <f t="shared" si="276"/>
        <v>0</v>
      </c>
      <c r="CI276" s="142">
        <f t="shared" si="253"/>
        <v>513</v>
      </c>
      <c r="CJ276" s="142">
        <f t="shared" si="254"/>
        <v>852</v>
      </c>
      <c r="CK276" s="143">
        <f t="shared" si="255"/>
        <v>0</v>
      </c>
      <c r="CL276" s="105">
        <f t="shared" si="256"/>
        <v>0</v>
      </c>
      <c r="CM276" s="105">
        <f t="shared" si="257"/>
        <v>0</v>
      </c>
      <c r="CN276" s="105">
        <f t="shared" si="258"/>
        <v>0</v>
      </c>
      <c r="CO276" s="105" t="str">
        <f t="shared" si="259"/>
        <v/>
      </c>
      <c r="CP276" s="105" t="str">
        <f t="shared" si="260"/>
        <v/>
      </c>
      <c r="CQ276" s="105"/>
      <c r="CR276" s="105"/>
      <c r="CS276" s="105">
        <f t="shared" si="288"/>
        <v>0</v>
      </c>
      <c r="CT276" s="105">
        <f t="shared" si="265"/>
        <v>0</v>
      </c>
      <c r="CU276" s="105">
        <f t="shared" si="266"/>
        <v>0</v>
      </c>
      <c r="CV276" s="105">
        <f t="shared" si="267"/>
        <v>0</v>
      </c>
      <c r="CW276" s="139" t="str">
        <f t="shared" si="268"/>
        <v/>
      </c>
      <c r="CX276" s="139" t="str">
        <f t="shared" si="269"/>
        <v/>
      </c>
      <c r="CZ276" s="138" t="s">
        <v>1282</v>
      </c>
      <c r="DA276" s="138" t="s">
        <v>1282</v>
      </c>
      <c r="DB276" s="105"/>
      <c r="DC276" s="105"/>
      <c r="DD276" s="105"/>
      <c r="DE276" s="105"/>
      <c r="DF276" s="105"/>
      <c r="DG276" s="105"/>
      <c r="DH276" s="105"/>
      <c r="DI276" s="105"/>
      <c r="DJ276" s="105"/>
      <c r="DK276" s="105"/>
      <c r="DL276" s="105"/>
      <c r="DM276" s="105"/>
      <c r="DN276" s="105"/>
      <c r="DO276" s="105"/>
      <c r="DP276" s="105"/>
      <c r="DQ276" s="105"/>
      <c r="DR276" s="105"/>
      <c r="DS276" s="105"/>
      <c r="DT276" s="105"/>
      <c r="DU276" s="105"/>
      <c r="DV276" s="105"/>
      <c r="DW276" s="105"/>
      <c r="DX276" s="105"/>
      <c r="DY276" s="105"/>
      <c r="DZ276" s="105"/>
      <c r="EA276" s="105"/>
      <c r="EB276" s="105"/>
      <c r="EC276" s="105"/>
      <c r="ED276" s="105"/>
      <c r="EE276" s="105"/>
      <c r="EF276" s="105"/>
      <c r="EG276" s="105"/>
      <c r="EH276" s="105"/>
      <c r="EI276" s="105"/>
      <c r="EJ276" s="105"/>
      <c r="EK276" s="105"/>
      <c r="EL276" s="105"/>
      <c r="EM276" s="105"/>
      <c r="EN276" s="105"/>
      <c r="EO276" s="105"/>
      <c r="EP276" s="105"/>
      <c r="EQ276" s="105"/>
      <c r="ER276" s="105"/>
      <c r="ES276" s="105"/>
      <c r="ET276" s="105"/>
      <c r="EU276" s="105"/>
      <c r="EV276" s="105"/>
      <c r="EW276" s="105"/>
      <c r="EX276" s="105"/>
      <c r="EY276" s="105"/>
      <c r="EZ276" s="105"/>
      <c r="FA276" s="105"/>
      <c r="FB276" s="105"/>
      <c r="FC276" s="105"/>
      <c r="FD276" s="105"/>
      <c r="FE276" s="105"/>
      <c r="FF276" s="105"/>
      <c r="FG276" s="105"/>
      <c r="FH276" s="105"/>
      <c r="FI276" s="105"/>
      <c r="FJ276" s="105"/>
      <c r="FK276" s="105">
        <v>575</v>
      </c>
      <c r="FL276" s="105">
        <v>301</v>
      </c>
      <c r="FM276" s="105">
        <v>300</v>
      </c>
      <c r="FN276" s="105">
        <v>916</v>
      </c>
      <c r="FO276" s="105">
        <v>937</v>
      </c>
      <c r="FP276" s="105">
        <v>831</v>
      </c>
      <c r="FQ276" s="105">
        <v>799</v>
      </c>
      <c r="FR276" s="105">
        <v>189</v>
      </c>
      <c r="FS276" s="105">
        <v>182</v>
      </c>
      <c r="FT276" s="105">
        <v>316</v>
      </c>
      <c r="FU276" s="105">
        <v>536</v>
      </c>
      <c r="FV276" s="105">
        <v>166</v>
      </c>
      <c r="FW276" s="105">
        <v>352</v>
      </c>
      <c r="FX276" s="105">
        <v>24</v>
      </c>
      <c r="FY276" s="144">
        <f t="shared" si="277"/>
        <v>1.0797342192691</v>
      </c>
      <c r="FZ276" s="144">
        <f t="shared" si="278"/>
        <v>-0.931818181818182</v>
      </c>
      <c r="GA276" s="140">
        <f t="shared" si="279"/>
        <v>0</v>
      </c>
      <c r="GB276" s="140"/>
      <c r="GC276" s="140"/>
      <c r="GD276" s="141">
        <f t="shared" si="280"/>
        <v>0</v>
      </c>
      <c r="GE276" s="141">
        <f t="shared" si="281"/>
        <v>0</v>
      </c>
      <c r="GF276" s="141">
        <f t="shared" si="282"/>
        <v>5882</v>
      </c>
      <c r="GG276" s="141">
        <f t="shared" si="283"/>
        <v>542</v>
      </c>
      <c r="GH276" s="142"/>
      <c r="GI276" s="142"/>
      <c r="GJ276" s="142"/>
      <c r="GK276" s="143"/>
      <c r="GL276" s="105"/>
      <c r="GM276" s="105"/>
      <c r="GN276" s="105"/>
      <c r="GO276" s="105"/>
      <c r="GP276" s="105"/>
      <c r="GQ276" s="105"/>
      <c r="GR276" s="105"/>
      <c r="GS276" s="105">
        <f t="shared" si="287"/>
        <v>876</v>
      </c>
      <c r="GT276" s="105">
        <f t="shared" si="285"/>
        <v>2153</v>
      </c>
      <c r="GU276" s="105">
        <f t="shared" si="286"/>
        <v>1819</v>
      </c>
      <c r="GV276" s="105">
        <f t="shared" si="284"/>
        <v>1034</v>
      </c>
      <c r="GW276" s="139" t="str">
        <f t="shared" si="261"/>
        <v/>
      </c>
      <c r="GX276" s="139">
        <f t="shared" si="262"/>
        <v>-0.431555799890049</v>
      </c>
    </row>
    <row r="277" ht="15" spans="2:206">
      <c r="B277" s="138" t="s">
        <v>1237</v>
      </c>
      <c r="C277" s="105"/>
      <c r="D277" s="105"/>
      <c r="E277" s="105"/>
      <c r="F277" s="105">
        <v>287</v>
      </c>
      <c r="G277" s="105"/>
      <c r="H277" s="105">
        <v>175</v>
      </c>
      <c r="I277" s="105">
        <v>149</v>
      </c>
      <c r="J277" s="105">
        <v>42</v>
      </c>
      <c r="K277" s="105">
        <v>89</v>
      </c>
      <c r="L277" s="105">
        <v>3</v>
      </c>
      <c r="M277" s="105">
        <v>190</v>
      </c>
      <c r="N277" s="105">
        <v>884</v>
      </c>
      <c r="O277" s="105">
        <v>93</v>
      </c>
      <c r="P277" s="105"/>
      <c r="Q277" s="105">
        <v>27</v>
      </c>
      <c r="R277" s="105">
        <v>6</v>
      </c>
      <c r="S277" s="105">
        <v>1859</v>
      </c>
      <c r="T277" s="105">
        <v>101</v>
      </c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  <c r="BF277" s="105"/>
      <c r="BG277" s="105"/>
      <c r="BH277" s="105"/>
      <c r="BI277" s="105"/>
      <c r="BJ277" s="105"/>
      <c r="BK277" s="105">
        <v>0</v>
      </c>
      <c r="BL277" s="105">
        <v>0</v>
      </c>
      <c r="BM277" s="105">
        <v>0</v>
      </c>
      <c r="BN277" s="105"/>
      <c r="BO277" s="105"/>
      <c r="BP277" s="105"/>
      <c r="BQ277" s="105"/>
      <c r="BR277" s="105"/>
      <c r="BS277" s="105"/>
      <c r="BT277" s="105">
        <v>0</v>
      </c>
      <c r="BU277" s="105">
        <v>0</v>
      </c>
      <c r="BV277" s="105">
        <v>0</v>
      </c>
      <c r="BW277" s="105">
        <v>0</v>
      </c>
      <c r="BX277" s="105" t="e">
        <v>#N/A</v>
      </c>
      <c r="BY277" s="105"/>
      <c r="BZ277" s="139" t="str">
        <f t="shared" si="270"/>
        <v/>
      </c>
      <c r="CA277" s="139" t="str">
        <f t="shared" si="271"/>
        <v/>
      </c>
      <c r="CB277" s="140">
        <f t="shared" si="272"/>
        <v>1819</v>
      </c>
      <c r="CC277" s="140">
        <f t="shared" ref="CC277:CC324" si="289">SUM(O277:Z277)</f>
        <v>2086</v>
      </c>
      <c r="CD277" s="140">
        <f t="shared" ref="CD277:CD324" si="290">SUM(AA277:AL277)</f>
        <v>0</v>
      </c>
      <c r="CE277" s="141">
        <f t="shared" si="273"/>
        <v>0</v>
      </c>
      <c r="CF277" s="141">
        <f t="shared" si="274"/>
        <v>0</v>
      </c>
      <c r="CG277" s="141">
        <f t="shared" si="275"/>
        <v>0</v>
      </c>
      <c r="CH277" s="141" t="e">
        <f t="shared" si="276"/>
        <v>#N/A</v>
      </c>
      <c r="CI277" s="142">
        <f t="shared" ref="CI277:CI324" si="291">SUM(AG277:AI277)</f>
        <v>0</v>
      </c>
      <c r="CJ277" s="142">
        <f t="shared" ref="CJ277:CJ324" si="292">SUM(AJ277:AL277)</f>
        <v>0</v>
      </c>
      <c r="CK277" s="143">
        <f t="shared" ref="CK277:CK324" si="293">SUM(AM277:AO277)</f>
        <v>0</v>
      </c>
      <c r="CL277" s="105">
        <f t="shared" ref="CL277:CL324" si="294">SUM(AP277:AR277)</f>
        <v>0</v>
      </c>
      <c r="CM277" s="105">
        <f t="shared" ref="CM277:CM324" si="295">SUM(AS277:AU277)</f>
        <v>0</v>
      </c>
      <c r="CN277" s="105">
        <f t="shared" ref="CN277:CN324" si="296">SUM(AV277:AX277)</f>
        <v>0</v>
      </c>
      <c r="CO277" s="105" t="str">
        <f t="shared" ref="CO277:CO324" si="297">IF(SUM(AY277:BA277)=0,"",SUM(AY277:BA277))</f>
        <v/>
      </c>
      <c r="CP277" s="105" t="str">
        <f t="shared" ref="CP277:CP324" si="298">IF(SUM(BB277:BD277)=0,"",SUM(BB277:BD277))</f>
        <v/>
      </c>
      <c r="CQ277" s="105"/>
      <c r="CR277" s="105"/>
      <c r="CS277" s="105">
        <f t="shared" si="288"/>
        <v>0</v>
      </c>
      <c r="CT277" s="105">
        <f t="shared" si="265"/>
        <v>0</v>
      </c>
      <c r="CU277" s="105">
        <f t="shared" si="266"/>
        <v>0</v>
      </c>
      <c r="CV277" s="105">
        <f t="shared" si="267"/>
        <v>0</v>
      </c>
      <c r="CW277" s="139" t="str">
        <f t="shared" si="268"/>
        <v/>
      </c>
      <c r="CX277" s="139" t="str">
        <f t="shared" si="269"/>
        <v/>
      </c>
      <c r="CZ277" s="138" t="s">
        <v>1283</v>
      </c>
      <c r="DA277" s="138" t="s">
        <v>1283</v>
      </c>
      <c r="DB277" s="105"/>
      <c r="DC277" s="105"/>
      <c r="DD277" s="105"/>
      <c r="DE277" s="105"/>
      <c r="DF277" s="105"/>
      <c r="DG277" s="105"/>
      <c r="DH277" s="105"/>
      <c r="DI277" s="105"/>
      <c r="DJ277" s="105"/>
      <c r="DK277" s="105"/>
      <c r="DL277" s="105"/>
      <c r="DM277" s="105"/>
      <c r="DN277" s="105"/>
      <c r="DO277" s="105"/>
      <c r="DP277" s="105"/>
      <c r="DQ277" s="105"/>
      <c r="DR277" s="105"/>
      <c r="DS277" s="105"/>
      <c r="DT277" s="105"/>
      <c r="DU277" s="105"/>
      <c r="DV277" s="105"/>
      <c r="DW277" s="105"/>
      <c r="DX277" s="105"/>
      <c r="DY277" s="105"/>
      <c r="DZ277" s="105"/>
      <c r="EA277" s="105"/>
      <c r="EB277" s="105"/>
      <c r="EC277" s="105"/>
      <c r="ED277" s="105"/>
      <c r="EE277" s="105"/>
      <c r="EF277" s="105"/>
      <c r="EG277" s="105"/>
      <c r="EH277" s="105"/>
      <c r="EI277" s="105"/>
      <c r="EJ277" s="105"/>
      <c r="EK277" s="105"/>
      <c r="EL277" s="105"/>
      <c r="EM277" s="105"/>
      <c r="EN277" s="105"/>
      <c r="EO277" s="105"/>
      <c r="EP277" s="105"/>
      <c r="EQ277" s="105"/>
      <c r="ER277" s="105"/>
      <c r="ES277" s="105"/>
      <c r="ET277" s="105"/>
      <c r="EU277" s="105"/>
      <c r="EV277" s="105"/>
      <c r="EW277" s="105"/>
      <c r="EX277" s="105"/>
      <c r="EY277" s="105"/>
      <c r="EZ277" s="105"/>
      <c r="FA277" s="105"/>
      <c r="FB277" s="105"/>
      <c r="FC277" s="105"/>
      <c r="FD277" s="105"/>
      <c r="FE277" s="105"/>
      <c r="FF277" s="105"/>
      <c r="FG277" s="105"/>
      <c r="FH277" s="105"/>
      <c r="FI277" s="105"/>
      <c r="FJ277" s="105"/>
      <c r="FK277" s="105">
        <v>500</v>
      </c>
      <c r="FL277" s="105">
        <v>462</v>
      </c>
      <c r="FM277" s="105">
        <v>1777</v>
      </c>
      <c r="FN277" s="105">
        <v>1481</v>
      </c>
      <c r="FO277" s="105">
        <v>1121</v>
      </c>
      <c r="FP277" s="105">
        <v>2069</v>
      </c>
      <c r="FQ277" s="105">
        <v>109</v>
      </c>
      <c r="FR277" s="105">
        <v>252</v>
      </c>
      <c r="FS277" s="105">
        <v>189</v>
      </c>
      <c r="FT277" s="105">
        <v>319</v>
      </c>
      <c r="FU277" s="105">
        <v>38</v>
      </c>
      <c r="FV277" s="105">
        <v>37</v>
      </c>
      <c r="FW277" s="105">
        <v>5</v>
      </c>
      <c r="FX277" s="105">
        <v>6</v>
      </c>
      <c r="FY277" s="144">
        <f t="shared" si="277"/>
        <v>1.01298701298701</v>
      </c>
      <c r="FZ277" s="144">
        <f t="shared" si="278"/>
        <v>0.2</v>
      </c>
      <c r="GA277" s="140">
        <f t="shared" si="279"/>
        <v>0</v>
      </c>
      <c r="GB277" s="140"/>
      <c r="GC277" s="140"/>
      <c r="GD277" s="141">
        <f t="shared" si="280"/>
        <v>0</v>
      </c>
      <c r="GE277" s="141">
        <f t="shared" si="281"/>
        <v>0</v>
      </c>
      <c r="GF277" s="141">
        <f t="shared" si="282"/>
        <v>8317</v>
      </c>
      <c r="GG277" s="141">
        <f t="shared" si="283"/>
        <v>48</v>
      </c>
      <c r="GH277" s="142"/>
      <c r="GI277" s="142"/>
      <c r="GJ277" s="142"/>
      <c r="GK277" s="143"/>
      <c r="GL277" s="105"/>
      <c r="GM277" s="105"/>
      <c r="GN277" s="105"/>
      <c r="GO277" s="105"/>
      <c r="GP277" s="105"/>
      <c r="GQ277" s="105"/>
      <c r="GR277" s="105"/>
      <c r="GS277" s="105">
        <f t="shared" si="287"/>
        <v>962</v>
      </c>
      <c r="GT277" s="105">
        <f t="shared" si="285"/>
        <v>4379</v>
      </c>
      <c r="GU277" s="105">
        <f t="shared" si="286"/>
        <v>2430</v>
      </c>
      <c r="GV277" s="105">
        <f t="shared" si="284"/>
        <v>546</v>
      </c>
      <c r="GW277" s="139" t="str">
        <f t="shared" si="261"/>
        <v/>
      </c>
      <c r="GX277" s="139">
        <f t="shared" si="262"/>
        <v>-0.775308641975309</v>
      </c>
    </row>
    <row r="278" ht="15" spans="2:206">
      <c r="B278" s="138" t="s">
        <v>1238</v>
      </c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>
        <v>29</v>
      </c>
      <c r="AD278" s="105">
        <v>82</v>
      </c>
      <c r="AE278" s="105">
        <v>53</v>
      </c>
      <c r="AF278" s="105">
        <v>28</v>
      </c>
      <c r="AG278" s="105">
        <v>22</v>
      </c>
      <c r="AH278" s="105">
        <v>14</v>
      </c>
      <c r="AI278" s="105">
        <v>70</v>
      </c>
      <c r="AJ278" s="105">
        <v>41</v>
      </c>
      <c r="AK278" s="105">
        <v>23</v>
      </c>
      <c r="AL278" s="105">
        <v>124</v>
      </c>
      <c r="AM278" s="105">
        <v>59</v>
      </c>
      <c r="AN278" s="105">
        <v>12</v>
      </c>
      <c r="AO278" s="105">
        <v>4</v>
      </c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  <c r="BF278" s="105"/>
      <c r="BG278" s="105"/>
      <c r="BH278" s="105"/>
      <c r="BI278" s="105"/>
      <c r="BJ278" s="105"/>
      <c r="BK278" s="105">
        <v>0</v>
      </c>
      <c r="BL278" s="105">
        <v>0</v>
      </c>
      <c r="BM278" s="105">
        <v>0</v>
      </c>
      <c r="BN278" s="105">
        <v>0</v>
      </c>
      <c r="BO278" s="105">
        <v>0</v>
      </c>
      <c r="BP278" s="105">
        <v>0</v>
      </c>
      <c r="BQ278" s="105">
        <v>0</v>
      </c>
      <c r="BR278" s="105">
        <v>0</v>
      </c>
      <c r="BS278" s="105">
        <v>0</v>
      </c>
      <c r="BT278" s="105">
        <v>0</v>
      </c>
      <c r="BU278" s="105">
        <v>0</v>
      </c>
      <c r="BV278" s="105">
        <v>0</v>
      </c>
      <c r="BW278" s="105">
        <v>0</v>
      </c>
      <c r="BX278" s="105">
        <v>0</v>
      </c>
      <c r="BY278" s="105">
        <v>0</v>
      </c>
      <c r="BZ278" s="139" t="str">
        <f t="shared" si="270"/>
        <v/>
      </c>
      <c r="CA278" s="139" t="str">
        <f t="shared" si="271"/>
        <v/>
      </c>
      <c r="CB278" s="140">
        <f t="shared" si="272"/>
        <v>0</v>
      </c>
      <c r="CC278" s="140">
        <f t="shared" si="289"/>
        <v>0</v>
      </c>
      <c r="CD278" s="140">
        <f t="shared" si="290"/>
        <v>486</v>
      </c>
      <c r="CE278" s="141">
        <f t="shared" si="273"/>
        <v>75</v>
      </c>
      <c r="CF278" s="141">
        <f t="shared" si="274"/>
        <v>0</v>
      </c>
      <c r="CG278" s="141">
        <f t="shared" si="275"/>
        <v>0</v>
      </c>
      <c r="CH278" s="141">
        <f t="shared" si="276"/>
        <v>0</v>
      </c>
      <c r="CI278" s="142">
        <f t="shared" si="291"/>
        <v>106</v>
      </c>
      <c r="CJ278" s="142">
        <f t="shared" si="292"/>
        <v>188</v>
      </c>
      <c r="CK278" s="143">
        <f t="shared" si="293"/>
        <v>75</v>
      </c>
      <c r="CL278" s="105">
        <f t="shared" si="294"/>
        <v>0</v>
      </c>
      <c r="CM278" s="105">
        <f t="shared" si="295"/>
        <v>0</v>
      </c>
      <c r="CN278" s="105">
        <f t="shared" si="296"/>
        <v>0</v>
      </c>
      <c r="CO278" s="105" t="str">
        <f t="shared" si="297"/>
        <v/>
      </c>
      <c r="CP278" s="105" t="str">
        <f t="shared" si="298"/>
        <v/>
      </c>
      <c r="CQ278" s="105"/>
      <c r="CR278" s="105"/>
      <c r="CS278" s="105">
        <f t="shared" si="288"/>
        <v>0</v>
      </c>
      <c r="CT278" s="105">
        <f t="shared" si="265"/>
        <v>0</v>
      </c>
      <c r="CU278" s="105">
        <f t="shared" si="266"/>
        <v>0</v>
      </c>
      <c r="CV278" s="105">
        <f t="shared" si="267"/>
        <v>0</v>
      </c>
      <c r="CW278" s="139" t="str">
        <f t="shared" si="268"/>
        <v/>
      </c>
      <c r="CX278" s="139" t="str">
        <f t="shared" si="269"/>
        <v/>
      </c>
      <c r="CZ278" s="138" t="s">
        <v>1284</v>
      </c>
      <c r="DA278" s="138" t="s">
        <v>1284</v>
      </c>
      <c r="DB278" s="105"/>
      <c r="DC278" s="105"/>
      <c r="DD278" s="105"/>
      <c r="DE278" s="105"/>
      <c r="DF278" s="105"/>
      <c r="DG278" s="105"/>
      <c r="DH278" s="105"/>
      <c r="DI278" s="105"/>
      <c r="DJ278" s="105"/>
      <c r="DK278" s="105"/>
      <c r="DL278" s="105"/>
      <c r="DM278" s="105"/>
      <c r="DN278" s="105"/>
      <c r="DO278" s="105"/>
      <c r="DP278" s="105"/>
      <c r="DQ278" s="105"/>
      <c r="DR278" s="105"/>
      <c r="DS278" s="105"/>
      <c r="DT278" s="105"/>
      <c r="DU278" s="105"/>
      <c r="DV278" s="105"/>
      <c r="DW278" s="105"/>
      <c r="DX278" s="105"/>
      <c r="DY278" s="105"/>
      <c r="DZ278" s="105"/>
      <c r="EA278" s="105"/>
      <c r="EB278" s="105"/>
      <c r="EC278" s="105"/>
      <c r="ED278" s="105"/>
      <c r="EE278" s="105"/>
      <c r="EF278" s="105"/>
      <c r="EG278" s="105"/>
      <c r="EH278" s="105"/>
      <c r="EI278" s="105"/>
      <c r="EJ278" s="105"/>
      <c r="EK278" s="105"/>
      <c r="EL278" s="105"/>
      <c r="EM278" s="105"/>
      <c r="EN278" s="105"/>
      <c r="EO278" s="105"/>
      <c r="EP278" s="105"/>
      <c r="EQ278" s="105"/>
      <c r="ER278" s="105"/>
      <c r="ES278" s="105"/>
      <c r="ET278" s="105"/>
      <c r="EU278" s="105"/>
      <c r="EV278" s="105"/>
      <c r="EW278" s="105"/>
      <c r="EX278" s="105"/>
      <c r="EY278" s="105"/>
      <c r="EZ278" s="105"/>
      <c r="FA278" s="105"/>
      <c r="FB278" s="105"/>
      <c r="FC278" s="105"/>
      <c r="FD278" s="105"/>
      <c r="FE278" s="105"/>
      <c r="FF278" s="105"/>
      <c r="FG278" s="105"/>
      <c r="FH278" s="105"/>
      <c r="FI278" s="105"/>
      <c r="FJ278" s="105"/>
      <c r="FK278" s="105">
        <v>449</v>
      </c>
      <c r="FL278" s="105">
        <v>534</v>
      </c>
      <c r="FM278" s="105">
        <v>657</v>
      </c>
      <c r="FN278" s="105">
        <v>145</v>
      </c>
      <c r="FO278" s="105">
        <v>16</v>
      </c>
      <c r="FP278" s="105">
        <v>0</v>
      </c>
      <c r="FQ278" s="105">
        <v>15</v>
      </c>
      <c r="FR278" s="105">
        <v>11</v>
      </c>
      <c r="FS278" s="105">
        <v>453</v>
      </c>
      <c r="FT278" s="105">
        <v>188</v>
      </c>
      <c r="FU278" s="105">
        <v>623</v>
      </c>
      <c r="FV278" s="105">
        <v>135</v>
      </c>
      <c r="FW278" s="105">
        <v>480</v>
      </c>
      <c r="FX278" s="105">
        <v>337</v>
      </c>
      <c r="FY278" s="144">
        <f t="shared" si="277"/>
        <v>1.6310861423221</v>
      </c>
      <c r="FZ278" s="144">
        <f t="shared" si="278"/>
        <v>-0.297916666666667</v>
      </c>
      <c r="GA278" s="140">
        <f t="shared" si="279"/>
        <v>0</v>
      </c>
      <c r="GB278" s="140"/>
      <c r="GC278" s="140"/>
      <c r="GD278" s="141">
        <f t="shared" si="280"/>
        <v>0</v>
      </c>
      <c r="GE278" s="141">
        <f t="shared" si="281"/>
        <v>0</v>
      </c>
      <c r="GF278" s="141">
        <f t="shared" si="282"/>
        <v>3091</v>
      </c>
      <c r="GG278" s="141">
        <f t="shared" si="283"/>
        <v>952</v>
      </c>
      <c r="GH278" s="142"/>
      <c r="GI278" s="142"/>
      <c r="GJ278" s="142"/>
      <c r="GK278" s="143"/>
      <c r="GL278" s="105"/>
      <c r="GM278" s="105"/>
      <c r="GN278" s="105"/>
      <c r="GO278" s="105"/>
      <c r="GP278" s="105"/>
      <c r="GQ278" s="105"/>
      <c r="GR278" s="105"/>
      <c r="GS278" s="105">
        <f t="shared" si="287"/>
        <v>983</v>
      </c>
      <c r="GT278" s="105">
        <f t="shared" si="285"/>
        <v>818</v>
      </c>
      <c r="GU278" s="105">
        <f t="shared" si="286"/>
        <v>26</v>
      </c>
      <c r="GV278" s="105">
        <f t="shared" si="284"/>
        <v>1264</v>
      </c>
      <c r="GW278" s="139" t="str">
        <f t="shared" ref="GW278:GW289" si="299">IFERROR(IF(GV278/GR278-1=-1,"",GV278/GR278-1),"")</f>
        <v/>
      </c>
      <c r="GX278" s="139">
        <f t="shared" ref="GX278:GX289" si="300">IFERROR(IF(GV278/GU278-1=-1,"",GV278/GU278-1),"")</f>
        <v>47.6153846153846</v>
      </c>
    </row>
    <row r="279" ht="15" spans="2:206">
      <c r="B279" s="138" t="s">
        <v>1239</v>
      </c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>
        <v>6</v>
      </c>
      <c r="AG279" s="105"/>
      <c r="AH279" s="105"/>
      <c r="AI279" s="105"/>
      <c r="AJ279" s="105">
        <v>100</v>
      </c>
      <c r="AK279" s="105"/>
      <c r="AL279" s="105"/>
      <c r="AM279" s="105">
        <v>584</v>
      </c>
      <c r="AN279" s="105"/>
      <c r="AO279" s="105"/>
      <c r="AP279" s="105"/>
      <c r="AQ279" s="105"/>
      <c r="AR279" s="105"/>
      <c r="AS279" s="105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05"/>
      <c r="BF279" s="105"/>
      <c r="BG279" s="105"/>
      <c r="BH279" s="105"/>
      <c r="BI279" s="105"/>
      <c r="BJ279" s="105"/>
      <c r="BK279" s="105">
        <v>0</v>
      </c>
      <c r="BL279" s="105">
        <v>0</v>
      </c>
      <c r="BM279" s="105">
        <v>0</v>
      </c>
      <c r="BN279" s="105">
        <v>0</v>
      </c>
      <c r="BO279" s="105">
        <v>0</v>
      </c>
      <c r="BP279" s="105">
        <v>0</v>
      </c>
      <c r="BQ279" s="105">
        <v>0</v>
      </c>
      <c r="BR279" s="105">
        <v>0</v>
      </c>
      <c r="BS279" s="105">
        <v>0</v>
      </c>
      <c r="BT279" s="105">
        <v>0</v>
      </c>
      <c r="BU279" s="105">
        <v>0</v>
      </c>
      <c r="BV279" s="105">
        <v>0</v>
      </c>
      <c r="BW279" s="105">
        <v>0</v>
      </c>
      <c r="BX279" s="105">
        <v>0</v>
      </c>
      <c r="BY279" s="105">
        <v>0</v>
      </c>
      <c r="BZ279" s="139" t="str">
        <f t="shared" si="270"/>
        <v/>
      </c>
      <c r="CA279" s="139" t="str">
        <f t="shared" si="271"/>
        <v/>
      </c>
      <c r="CB279" s="140">
        <f t="shared" si="272"/>
        <v>2825</v>
      </c>
      <c r="CC279" s="140">
        <f t="shared" si="289"/>
        <v>0</v>
      </c>
      <c r="CD279" s="140">
        <f t="shared" si="290"/>
        <v>106</v>
      </c>
      <c r="CE279" s="141">
        <f t="shared" si="273"/>
        <v>584</v>
      </c>
      <c r="CF279" s="141">
        <f t="shared" si="274"/>
        <v>0</v>
      </c>
      <c r="CG279" s="141">
        <f t="shared" si="275"/>
        <v>0</v>
      </c>
      <c r="CH279" s="141">
        <f t="shared" si="276"/>
        <v>0</v>
      </c>
      <c r="CI279" s="142">
        <f t="shared" si="291"/>
        <v>0</v>
      </c>
      <c r="CJ279" s="142">
        <f t="shared" si="292"/>
        <v>100</v>
      </c>
      <c r="CK279" s="143">
        <f t="shared" si="293"/>
        <v>584</v>
      </c>
      <c r="CL279" s="105">
        <f t="shared" si="294"/>
        <v>0</v>
      </c>
      <c r="CM279" s="105">
        <f t="shared" si="295"/>
        <v>0</v>
      </c>
      <c r="CN279" s="105">
        <f t="shared" si="296"/>
        <v>0</v>
      </c>
      <c r="CO279" s="105" t="str">
        <f t="shared" si="297"/>
        <v/>
      </c>
      <c r="CP279" s="105" t="str">
        <f t="shared" si="298"/>
        <v/>
      </c>
      <c r="CQ279" s="105"/>
      <c r="CR279" s="105"/>
      <c r="CS279" s="105">
        <f t="shared" si="288"/>
        <v>0</v>
      </c>
      <c r="CT279" s="105">
        <f t="shared" si="265"/>
        <v>0</v>
      </c>
      <c r="CU279" s="105">
        <f t="shared" si="266"/>
        <v>0</v>
      </c>
      <c r="CV279" s="105">
        <f t="shared" si="267"/>
        <v>0</v>
      </c>
      <c r="CW279" s="139" t="str">
        <f t="shared" si="268"/>
        <v/>
      </c>
      <c r="CX279" s="139" t="str">
        <f t="shared" si="269"/>
        <v/>
      </c>
      <c r="CZ279" s="138" t="s">
        <v>1285</v>
      </c>
      <c r="DA279" s="138" t="s">
        <v>1285</v>
      </c>
      <c r="DB279" s="105"/>
      <c r="DC279" s="105"/>
      <c r="DD279" s="105"/>
      <c r="DE279" s="105"/>
      <c r="DF279" s="105"/>
      <c r="DG279" s="105"/>
      <c r="DH279" s="105"/>
      <c r="DI279" s="105"/>
      <c r="DJ279" s="105"/>
      <c r="DK279" s="105"/>
      <c r="DL279" s="105"/>
      <c r="DM279" s="105"/>
      <c r="DN279" s="105"/>
      <c r="DO279" s="105"/>
      <c r="DP279" s="105"/>
      <c r="DQ279" s="105"/>
      <c r="DR279" s="105"/>
      <c r="DS279" s="105"/>
      <c r="DT279" s="105"/>
      <c r="DU279" s="105"/>
      <c r="DV279" s="105"/>
      <c r="DW279" s="105"/>
      <c r="DX279" s="105"/>
      <c r="DY279" s="105"/>
      <c r="DZ279" s="105"/>
      <c r="EA279" s="105"/>
      <c r="EB279" s="105"/>
      <c r="EC279" s="105"/>
      <c r="ED279" s="105"/>
      <c r="EE279" s="105"/>
      <c r="EF279" s="105"/>
      <c r="EG279" s="105"/>
      <c r="EH279" s="105"/>
      <c r="EI279" s="105"/>
      <c r="EJ279" s="105"/>
      <c r="EK279" s="105"/>
      <c r="EL279" s="105"/>
      <c r="EM279" s="105"/>
      <c r="EN279" s="105"/>
      <c r="EO279" s="105"/>
      <c r="EP279" s="105"/>
      <c r="EQ279" s="105"/>
      <c r="ER279" s="105"/>
      <c r="ES279" s="105"/>
      <c r="ET279" s="105"/>
      <c r="EU279" s="105"/>
      <c r="EV279" s="105"/>
      <c r="EW279" s="105"/>
      <c r="EX279" s="105"/>
      <c r="EY279" s="105"/>
      <c r="EZ279" s="105"/>
      <c r="FA279" s="105"/>
      <c r="FB279" s="105"/>
      <c r="FC279" s="105"/>
      <c r="FD279" s="105"/>
      <c r="FE279" s="105"/>
      <c r="FF279" s="105"/>
      <c r="FG279" s="105"/>
      <c r="FH279" s="105"/>
      <c r="FI279" s="105"/>
      <c r="FJ279" s="105"/>
      <c r="FK279" s="105">
        <v>411</v>
      </c>
      <c r="FL279" s="105">
        <v>481</v>
      </c>
      <c r="FM279" s="105">
        <v>17</v>
      </c>
      <c r="FN279" s="105">
        <v>23</v>
      </c>
      <c r="FO279" s="105">
        <v>7</v>
      </c>
      <c r="FP279" s="105">
        <v>9</v>
      </c>
      <c r="FQ279" s="105">
        <v>0</v>
      </c>
      <c r="FR279" s="105">
        <v>1</v>
      </c>
      <c r="FS279" s="105">
        <v>0</v>
      </c>
      <c r="FT279" s="105">
        <v>50</v>
      </c>
      <c r="FU279" s="105">
        <v>173</v>
      </c>
      <c r="FV279" s="105">
        <v>0</v>
      </c>
      <c r="FW279" s="105">
        <v>0</v>
      </c>
      <c r="FX279" s="105">
        <v>95</v>
      </c>
      <c r="FY279" s="144">
        <f t="shared" si="277"/>
        <v>1.1975051975052</v>
      </c>
      <c r="FZ279" s="144" t="str">
        <f t="shared" si="278"/>
        <v/>
      </c>
      <c r="GA279" s="140">
        <f t="shared" si="279"/>
        <v>0</v>
      </c>
      <c r="GB279" s="140"/>
      <c r="GC279" s="140"/>
      <c r="GD279" s="141">
        <f t="shared" si="280"/>
        <v>0</v>
      </c>
      <c r="GE279" s="141">
        <f t="shared" si="281"/>
        <v>0</v>
      </c>
      <c r="GF279" s="141">
        <f t="shared" si="282"/>
        <v>1172</v>
      </c>
      <c r="GG279" s="141">
        <f t="shared" si="283"/>
        <v>95</v>
      </c>
      <c r="GH279" s="142"/>
      <c r="GI279" s="142"/>
      <c r="GJ279" s="142"/>
      <c r="GK279" s="143"/>
      <c r="GL279" s="105"/>
      <c r="GM279" s="105"/>
      <c r="GN279" s="105"/>
      <c r="GO279" s="105"/>
      <c r="GP279" s="105"/>
      <c r="GQ279" s="105"/>
      <c r="GR279" s="105"/>
      <c r="GS279" s="105">
        <f t="shared" si="287"/>
        <v>892</v>
      </c>
      <c r="GT279" s="105">
        <f t="shared" si="285"/>
        <v>47</v>
      </c>
      <c r="GU279" s="105">
        <f t="shared" si="286"/>
        <v>10</v>
      </c>
      <c r="GV279" s="105">
        <f t="shared" si="284"/>
        <v>223</v>
      </c>
      <c r="GW279" s="139" t="str">
        <f t="shared" si="299"/>
        <v/>
      </c>
      <c r="GX279" s="139">
        <f t="shared" si="300"/>
        <v>21.3</v>
      </c>
    </row>
    <row r="280" ht="15" spans="2:206">
      <c r="B280" s="138" t="s">
        <v>1240</v>
      </c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>
        <v>2825</v>
      </c>
      <c r="O280" s="105">
        <v>576</v>
      </c>
      <c r="P280" s="105">
        <v>150</v>
      </c>
      <c r="Q280" s="105">
        <v>177</v>
      </c>
      <c r="R280" s="105">
        <v>24</v>
      </c>
      <c r="S280" s="105">
        <v>15</v>
      </c>
      <c r="T280" s="105">
        <v>401</v>
      </c>
      <c r="U280" s="105">
        <v>552</v>
      </c>
      <c r="V280" s="105">
        <v>385</v>
      </c>
      <c r="W280" s="105">
        <v>366</v>
      </c>
      <c r="X280" s="105">
        <v>203</v>
      </c>
      <c r="Y280" s="105">
        <v>10</v>
      </c>
      <c r="Z280" s="105">
        <v>55</v>
      </c>
      <c r="AA280" s="105">
        <v>20</v>
      </c>
      <c r="AB280" s="105"/>
      <c r="AC280" s="105"/>
      <c r="AD280" s="105">
        <v>13</v>
      </c>
      <c r="AE280" s="105">
        <v>3</v>
      </c>
      <c r="AF280" s="105">
        <v>24</v>
      </c>
      <c r="AG280" s="105"/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05"/>
      <c r="BF280" s="105"/>
      <c r="BG280" s="105"/>
      <c r="BH280" s="105"/>
      <c r="BI280" s="105"/>
      <c r="BJ280" s="105"/>
      <c r="BK280" s="105">
        <v>0</v>
      </c>
      <c r="BL280" s="105">
        <v>0</v>
      </c>
      <c r="BM280" s="105">
        <v>0</v>
      </c>
      <c r="BN280" s="105">
        <v>0</v>
      </c>
      <c r="BO280" s="105">
        <v>0</v>
      </c>
      <c r="BP280" s="105">
        <v>0</v>
      </c>
      <c r="BQ280" s="105">
        <v>0</v>
      </c>
      <c r="BR280" s="105">
        <v>0</v>
      </c>
      <c r="BS280" s="105">
        <v>0</v>
      </c>
      <c r="BT280" s="105">
        <v>0</v>
      </c>
      <c r="BU280" s="105">
        <v>0</v>
      </c>
      <c r="BV280" s="105">
        <v>0</v>
      </c>
      <c r="BW280" s="105">
        <v>0</v>
      </c>
      <c r="BX280" s="105">
        <v>0</v>
      </c>
      <c r="BY280" s="105">
        <v>0</v>
      </c>
      <c r="BZ280" s="139" t="str">
        <f t="shared" si="270"/>
        <v/>
      </c>
      <c r="CA280" s="139" t="str">
        <f t="shared" si="271"/>
        <v/>
      </c>
      <c r="CB280" s="140">
        <f t="shared" si="272"/>
        <v>7993</v>
      </c>
      <c r="CC280" s="140">
        <f t="shared" si="289"/>
        <v>2914</v>
      </c>
      <c r="CD280" s="140">
        <f t="shared" si="290"/>
        <v>60</v>
      </c>
      <c r="CE280" s="141">
        <f t="shared" si="273"/>
        <v>0</v>
      </c>
      <c r="CF280" s="141">
        <f t="shared" si="274"/>
        <v>0</v>
      </c>
      <c r="CG280" s="141">
        <f t="shared" si="275"/>
        <v>0</v>
      </c>
      <c r="CH280" s="141">
        <f t="shared" si="276"/>
        <v>0</v>
      </c>
      <c r="CI280" s="142">
        <f t="shared" si="291"/>
        <v>0</v>
      </c>
      <c r="CJ280" s="142">
        <f t="shared" si="292"/>
        <v>0</v>
      </c>
      <c r="CK280" s="143">
        <f t="shared" si="293"/>
        <v>0</v>
      </c>
      <c r="CL280" s="105">
        <f t="shared" si="294"/>
        <v>0</v>
      </c>
      <c r="CM280" s="105">
        <f t="shared" si="295"/>
        <v>0</v>
      </c>
      <c r="CN280" s="105">
        <f t="shared" si="296"/>
        <v>0</v>
      </c>
      <c r="CO280" s="105" t="str">
        <f t="shared" si="297"/>
        <v/>
      </c>
      <c r="CP280" s="105" t="str">
        <f t="shared" si="298"/>
        <v/>
      </c>
      <c r="CQ280" s="105"/>
      <c r="CR280" s="105"/>
      <c r="CS280" s="105">
        <f t="shared" si="288"/>
        <v>0</v>
      </c>
      <c r="CT280" s="105">
        <f t="shared" si="265"/>
        <v>0</v>
      </c>
      <c r="CU280" s="105">
        <f t="shared" si="266"/>
        <v>0</v>
      </c>
      <c r="CV280" s="105">
        <f t="shared" si="267"/>
        <v>0</v>
      </c>
      <c r="CW280" s="139" t="str">
        <f t="shared" si="268"/>
        <v/>
      </c>
      <c r="CX280" s="139" t="str">
        <f t="shared" si="269"/>
        <v/>
      </c>
      <c r="CZ280" s="138" t="s">
        <v>1286</v>
      </c>
      <c r="DA280" s="138" t="s">
        <v>1286</v>
      </c>
      <c r="DB280" s="105"/>
      <c r="DC280" s="105"/>
      <c r="DD280" s="105"/>
      <c r="DE280" s="105"/>
      <c r="DF280" s="105"/>
      <c r="DG280" s="105"/>
      <c r="DH280" s="105"/>
      <c r="DI280" s="105"/>
      <c r="DJ280" s="105"/>
      <c r="DK280" s="105"/>
      <c r="DL280" s="105"/>
      <c r="DM280" s="105"/>
      <c r="DN280" s="105"/>
      <c r="DO280" s="105"/>
      <c r="DP280" s="105"/>
      <c r="DQ280" s="105"/>
      <c r="DR280" s="105"/>
      <c r="DS280" s="105"/>
      <c r="DT280" s="105"/>
      <c r="DU280" s="105"/>
      <c r="DV280" s="105"/>
      <c r="DW280" s="105"/>
      <c r="DX280" s="105"/>
      <c r="DY280" s="105"/>
      <c r="DZ280" s="105"/>
      <c r="EA280" s="105"/>
      <c r="EB280" s="105"/>
      <c r="EC280" s="105"/>
      <c r="ED280" s="105"/>
      <c r="EE280" s="105"/>
      <c r="EF280" s="105"/>
      <c r="EG280" s="105"/>
      <c r="EH280" s="105"/>
      <c r="EI280" s="105"/>
      <c r="EJ280" s="105"/>
      <c r="EK280" s="105"/>
      <c r="EL280" s="105"/>
      <c r="EM280" s="105"/>
      <c r="EN280" s="105"/>
      <c r="EO280" s="105"/>
      <c r="EP280" s="105"/>
      <c r="EQ280" s="105"/>
      <c r="ER280" s="105"/>
      <c r="ES280" s="105"/>
      <c r="ET280" s="105"/>
      <c r="EU280" s="105"/>
      <c r="EV280" s="105"/>
      <c r="EW280" s="105"/>
      <c r="EX280" s="105"/>
      <c r="EY280" s="105"/>
      <c r="EZ280" s="105"/>
      <c r="FA280" s="105"/>
      <c r="FB280" s="105"/>
      <c r="FC280" s="105"/>
      <c r="FD280" s="105"/>
      <c r="FE280" s="105"/>
      <c r="FF280" s="105"/>
      <c r="FG280" s="105"/>
      <c r="FH280" s="105"/>
      <c r="FI280" s="105"/>
      <c r="FJ280" s="105"/>
      <c r="FK280" s="105">
        <v>242</v>
      </c>
      <c r="FL280" s="105">
        <v>29</v>
      </c>
      <c r="FM280" s="105">
        <v>79</v>
      </c>
      <c r="FN280" s="105">
        <v>87</v>
      </c>
      <c r="FO280" s="105">
        <v>59</v>
      </c>
      <c r="FP280" s="105">
        <v>150</v>
      </c>
      <c r="FQ280" s="105">
        <v>338</v>
      </c>
      <c r="FR280" s="105">
        <v>29</v>
      </c>
      <c r="FS280" s="105">
        <v>6</v>
      </c>
      <c r="FT280" s="105">
        <v>6</v>
      </c>
      <c r="FU280" s="105">
        <v>2</v>
      </c>
      <c r="FV280" s="105">
        <v>1</v>
      </c>
      <c r="FW280" s="105">
        <v>114</v>
      </c>
      <c r="FX280" s="105">
        <v>202</v>
      </c>
      <c r="FY280" s="144">
        <f t="shared" si="277"/>
        <v>7.96551724137931</v>
      </c>
      <c r="FZ280" s="144">
        <f t="shared" si="278"/>
        <v>0.771929824561403</v>
      </c>
      <c r="GA280" s="140">
        <f t="shared" si="279"/>
        <v>0</v>
      </c>
      <c r="GB280" s="140"/>
      <c r="GC280" s="140"/>
      <c r="GD280" s="141">
        <f t="shared" si="280"/>
        <v>0</v>
      </c>
      <c r="GE280" s="141">
        <f t="shared" si="281"/>
        <v>0</v>
      </c>
      <c r="GF280" s="141">
        <f t="shared" si="282"/>
        <v>1027</v>
      </c>
      <c r="GG280" s="141">
        <f t="shared" si="283"/>
        <v>317</v>
      </c>
      <c r="GH280" s="142"/>
      <c r="GI280" s="142"/>
      <c r="GJ280" s="142"/>
      <c r="GK280" s="143"/>
      <c r="GL280" s="105"/>
      <c r="GM280" s="105"/>
      <c r="GN280" s="105"/>
      <c r="GO280" s="105"/>
      <c r="GP280" s="105"/>
      <c r="GQ280" s="105"/>
      <c r="GR280" s="105"/>
      <c r="GS280" s="105">
        <f t="shared" si="287"/>
        <v>271</v>
      </c>
      <c r="GT280" s="105">
        <f t="shared" si="285"/>
        <v>225</v>
      </c>
      <c r="GU280" s="105">
        <f t="shared" si="286"/>
        <v>517</v>
      </c>
      <c r="GV280" s="105">
        <f t="shared" si="284"/>
        <v>14</v>
      </c>
      <c r="GW280" s="139" t="str">
        <f t="shared" si="299"/>
        <v/>
      </c>
      <c r="GX280" s="139">
        <f t="shared" si="300"/>
        <v>-0.972920696324952</v>
      </c>
    </row>
    <row r="281" ht="15" spans="2:206">
      <c r="B281" s="138" t="s">
        <v>1241</v>
      </c>
      <c r="C281" s="105"/>
      <c r="D281" s="105">
        <v>46</v>
      </c>
      <c r="E281" s="105">
        <v>90</v>
      </c>
      <c r="F281" s="105">
        <v>112</v>
      </c>
      <c r="G281" s="105">
        <v>118</v>
      </c>
      <c r="H281" s="105">
        <v>125</v>
      </c>
      <c r="I281" s="105">
        <v>374</v>
      </c>
      <c r="J281" s="105">
        <v>1096</v>
      </c>
      <c r="K281" s="105">
        <v>1434</v>
      </c>
      <c r="L281" s="105">
        <v>698</v>
      </c>
      <c r="M281" s="105">
        <v>425</v>
      </c>
      <c r="N281" s="105">
        <v>650</v>
      </c>
      <c r="O281" s="105">
        <v>6</v>
      </c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  <c r="AG281" s="105"/>
      <c r="AH281" s="105"/>
      <c r="AI281" s="105"/>
      <c r="AJ281" s="105"/>
      <c r="AK281" s="105"/>
      <c r="AL281" s="105"/>
      <c r="AM281" s="105"/>
      <c r="AN281" s="105"/>
      <c r="AO281" s="105"/>
      <c r="AP281" s="105"/>
      <c r="AQ281" s="105"/>
      <c r="AR281" s="105"/>
      <c r="AS281" s="105"/>
      <c r="AT281" s="105"/>
      <c r="AU281" s="105"/>
      <c r="AV281" s="105"/>
      <c r="AW281" s="105"/>
      <c r="AX281" s="105">
        <v>104</v>
      </c>
      <c r="AY281" s="105"/>
      <c r="AZ281" s="105"/>
      <c r="BA281" s="105"/>
      <c r="BB281" s="105"/>
      <c r="BC281" s="105"/>
      <c r="BD281" s="105"/>
      <c r="BE281" s="105"/>
      <c r="BF281" s="105"/>
      <c r="BG281" s="105"/>
      <c r="BH281" s="105"/>
      <c r="BI281" s="105"/>
      <c r="BJ281" s="105"/>
      <c r="BK281" s="105">
        <v>0</v>
      </c>
      <c r="BL281" s="105">
        <v>0</v>
      </c>
      <c r="BM281" s="105">
        <v>0</v>
      </c>
      <c r="BN281" s="105"/>
      <c r="BO281" s="105"/>
      <c r="BP281" s="105">
        <v>0</v>
      </c>
      <c r="BQ281" s="105">
        <v>0</v>
      </c>
      <c r="BR281" s="105"/>
      <c r="BS281" s="105">
        <v>0</v>
      </c>
      <c r="BT281" s="105">
        <v>0</v>
      </c>
      <c r="BU281" s="105">
        <v>0</v>
      </c>
      <c r="BV281" s="105">
        <v>0</v>
      </c>
      <c r="BW281" s="105">
        <v>0</v>
      </c>
      <c r="BX281" s="105" t="e">
        <v>#N/A</v>
      </c>
      <c r="BY281" s="105"/>
      <c r="BZ281" s="139" t="str">
        <f t="shared" si="270"/>
        <v/>
      </c>
      <c r="CA281" s="139" t="str">
        <f t="shared" si="271"/>
        <v/>
      </c>
      <c r="CB281" s="140">
        <f t="shared" si="272"/>
        <v>5168</v>
      </c>
      <c r="CC281" s="140">
        <f t="shared" si="289"/>
        <v>6</v>
      </c>
      <c r="CD281" s="140">
        <f t="shared" si="290"/>
        <v>0</v>
      </c>
      <c r="CE281" s="141">
        <f t="shared" si="273"/>
        <v>104</v>
      </c>
      <c r="CF281" s="141">
        <f t="shared" si="274"/>
        <v>0</v>
      </c>
      <c r="CG281" s="141">
        <f t="shared" si="275"/>
        <v>0</v>
      </c>
      <c r="CH281" s="141" t="e">
        <f t="shared" si="276"/>
        <v>#N/A</v>
      </c>
      <c r="CI281" s="142">
        <f t="shared" si="291"/>
        <v>0</v>
      </c>
      <c r="CJ281" s="142">
        <f t="shared" si="292"/>
        <v>0</v>
      </c>
      <c r="CK281" s="143">
        <f t="shared" si="293"/>
        <v>0</v>
      </c>
      <c r="CL281" s="105">
        <f t="shared" si="294"/>
        <v>0</v>
      </c>
      <c r="CM281" s="105">
        <f t="shared" si="295"/>
        <v>0</v>
      </c>
      <c r="CN281" s="105">
        <f t="shared" si="296"/>
        <v>104</v>
      </c>
      <c r="CO281" s="105" t="str">
        <f t="shared" si="297"/>
        <v/>
      </c>
      <c r="CP281" s="105" t="str">
        <f t="shared" si="298"/>
        <v/>
      </c>
      <c r="CQ281" s="105"/>
      <c r="CR281" s="105"/>
      <c r="CS281" s="105">
        <f t="shared" si="288"/>
        <v>0</v>
      </c>
      <c r="CT281" s="105">
        <f t="shared" si="265"/>
        <v>0</v>
      </c>
      <c r="CU281" s="105">
        <f t="shared" si="266"/>
        <v>0</v>
      </c>
      <c r="CV281" s="105">
        <f t="shared" si="267"/>
        <v>0</v>
      </c>
      <c r="CW281" s="139" t="str">
        <f t="shared" si="268"/>
        <v/>
      </c>
      <c r="CX281" s="139" t="str">
        <f t="shared" si="269"/>
        <v/>
      </c>
      <c r="CZ281" s="138" t="s">
        <v>1287</v>
      </c>
      <c r="DA281" s="138" t="s">
        <v>1287</v>
      </c>
      <c r="DB281" s="105"/>
      <c r="DC281" s="105"/>
      <c r="DD281" s="105"/>
      <c r="DE281" s="105"/>
      <c r="DF281" s="105"/>
      <c r="DG281" s="105"/>
      <c r="DH281" s="105"/>
      <c r="DI281" s="105"/>
      <c r="DJ281" s="105"/>
      <c r="DK281" s="105"/>
      <c r="DL281" s="105"/>
      <c r="DM281" s="105"/>
      <c r="DN281" s="105"/>
      <c r="DO281" s="105"/>
      <c r="DP281" s="105"/>
      <c r="DQ281" s="105"/>
      <c r="DR281" s="105"/>
      <c r="DS281" s="105"/>
      <c r="DT281" s="105"/>
      <c r="DU281" s="105"/>
      <c r="DV281" s="105"/>
      <c r="DW281" s="105"/>
      <c r="DX281" s="105"/>
      <c r="DY281" s="105"/>
      <c r="DZ281" s="105"/>
      <c r="EA281" s="105"/>
      <c r="EB281" s="105"/>
      <c r="EC281" s="105"/>
      <c r="ED281" s="105"/>
      <c r="EE281" s="105"/>
      <c r="EF281" s="105"/>
      <c r="EG281" s="105"/>
      <c r="EH281" s="105"/>
      <c r="EI281" s="105"/>
      <c r="EJ281" s="105"/>
      <c r="EK281" s="105"/>
      <c r="EL281" s="105"/>
      <c r="EM281" s="105"/>
      <c r="EN281" s="105"/>
      <c r="EO281" s="105"/>
      <c r="EP281" s="105"/>
      <c r="EQ281" s="105"/>
      <c r="ER281" s="105"/>
      <c r="ES281" s="105"/>
      <c r="ET281" s="105"/>
      <c r="EU281" s="105"/>
      <c r="EV281" s="105"/>
      <c r="EW281" s="105"/>
      <c r="EX281" s="105"/>
      <c r="EY281" s="105"/>
      <c r="EZ281" s="105"/>
      <c r="FA281" s="105"/>
      <c r="FB281" s="105"/>
      <c r="FC281" s="105"/>
      <c r="FD281" s="105"/>
      <c r="FE281" s="105"/>
      <c r="FF281" s="105"/>
      <c r="FG281" s="105"/>
      <c r="FH281" s="105"/>
      <c r="FI281" s="105"/>
      <c r="FJ281" s="105"/>
      <c r="FK281" s="105">
        <v>200</v>
      </c>
      <c r="FL281" s="105">
        <v>501</v>
      </c>
      <c r="FM281" s="105">
        <v>100</v>
      </c>
      <c r="FN281" s="105">
        <v>47</v>
      </c>
      <c r="FO281" s="105">
        <v>168</v>
      </c>
      <c r="FP281" s="105">
        <v>578</v>
      </c>
      <c r="FQ281" s="105">
        <v>414</v>
      </c>
      <c r="FR281" s="105">
        <v>106</v>
      </c>
      <c r="FS281" s="105">
        <v>1</v>
      </c>
      <c r="FT281" s="105">
        <v>1113</v>
      </c>
      <c r="FU281" s="105">
        <v>3099</v>
      </c>
      <c r="FV281" s="105">
        <v>1803</v>
      </c>
      <c r="FW281" s="105">
        <v>361</v>
      </c>
      <c r="FX281" s="105">
        <v>153</v>
      </c>
      <c r="FY281" s="144">
        <f t="shared" si="277"/>
        <v>1.30538922155689</v>
      </c>
      <c r="FZ281" s="144">
        <f t="shared" si="278"/>
        <v>-0.57617728531856</v>
      </c>
      <c r="GA281" s="140">
        <f t="shared" si="279"/>
        <v>0</v>
      </c>
      <c r="GB281" s="140"/>
      <c r="GC281" s="140"/>
      <c r="GD281" s="141">
        <f t="shared" si="280"/>
        <v>0</v>
      </c>
      <c r="GE281" s="141">
        <f t="shared" si="281"/>
        <v>0</v>
      </c>
      <c r="GF281" s="141">
        <f t="shared" si="282"/>
        <v>6327</v>
      </c>
      <c r="GG281" s="141">
        <f t="shared" si="283"/>
        <v>2317</v>
      </c>
      <c r="GH281" s="142"/>
      <c r="GI281" s="142"/>
      <c r="GJ281" s="142"/>
      <c r="GK281" s="143"/>
      <c r="GL281" s="105"/>
      <c r="GM281" s="105"/>
      <c r="GN281" s="105"/>
      <c r="GO281" s="105"/>
      <c r="GP281" s="105"/>
      <c r="GQ281" s="105"/>
      <c r="GR281" s="105"/>
      <c r="GS281" s="105">
        <f t="shared" si="287"/>
        <v>701</v>
      </c>
      <c r="GT281" s="105">
        <f t="shared" si="285"/>
        <v>315</v>
      </c>
      <c r="GU281" s="105">
        <f t="shared" si="286"/>
        <v>1098</v>
      </c>
      <c r="GV281" s="105">
        <f t="shared" si="284"/>
        <v>4213</v>
      </c>
      <c r="GW281" s="139" t="str">
        <f t="shared" si="299"/>
        <v/>
      </c>
      <c r="GX281" s="139">
        <f t="shared" si="300"/>
        <v>2.83697632058288</v>
      </c>
    </row>
    <row r="282" ht="15" spans="2:206">
      <c r="B282" s="138" t="s">
        <v>1242</v>
      </c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>
        <v>32</v>
      </c>
      <c r="Z282" s="105">
        <v>649</v>
      </c>
      <c r="AA282" s="105">
        <v>56</v>
      </c>
      <c r="AB282" s="105"/>
      <c r="AC282" s="105">
        <v>24</v>
      </c>
      <c r="AD282" s="105">
        <v>32</v>
      </c>
      <c r="AE282" s="105">
        <v>179</v>
      </c>
      <c r="AF282" s="105">
        <v>115</v>
      </c>
      <c r="AG282" s="105"/>
      <c r="AH282" s="105">
        <v>7</v>
      </c>
      <c r="AI282" s="105"/>
      <c r="AJ282" s="105"/>
      <c r="AK282" s="105"/>
      <c r="AL282" s="105">
        <v>68</v>
      </c>
      <c r="AM282" s="105">
        <v>2</v>
      </c>
      <c r="AN282" s="105"/>
      <c r="AO282" s="105">
        <v>17</v>
      </c>
      <c r="AP282" s="105">
        <v>21</v>
      </c>
      <c r="AQ282" s="105"/>
      <c r="AR282" s="105">
        <v>55</v>
      </c>
      <c r="AS282" s="105">
        <v>25</v>
      </c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05"/>
      <c r="BF282" s="105"/>
      <c r="BG282" s="105"/>
      <c r="BH282" s="105"/>
      <c r="BI282" s="105"/>
      <c r="BJ282" s="105"/>
      <c r="BK282" s="105">
        <v>0</v>
      </c>
      <c r="BL282" s="105">
        <v>0</v>
      </c>
      <c r="BM282" s="105">
        <v>0</v>
      </c>
      <c r="BN282" s="105"/>
      <c r="BO282" s="105"/>
      <c r="BP282" s="105">
        <v>0</v>
      </c>
      <c r="BQ282" s="105">
        <v>0</v>
      </c>
      <c r="BR282" s="105"/>
      <c r="BS282" s="105">
        <v>0</v>
      </c>
      <c r="BT282" s="105">
        <v>0</v>
      </c>
      <c r="BU282" s="105">
        <v>0</v>
      </c>
      <c r="BV282" s="105">
        <v>0</v>
      </c>
      <c r="BW282" s="105">
        <v>0</v>
      </c>
      <c r="BX282" s="105">
        <v>0</v>
      </c>
      <c r="BY282" s="105">
        <v>0</v>
      </c>
      <c r="BZ282" s="139" t="str">
        <f t="shared" si="270"/>
        <v/>
      </c>
      <c r="CA282" s="139" t="str">
        <f t="shared" si="271"/>
        <v/>
      </c>
      <c r="CB282" s="140">
        <f t="shared" si="272"/>
        <v>180</v>
      </c>
      <c r="CC282" s="140">
        <f t="shared" si="289"/>
        <v>681</v>
      </c>
      <c r="CD282" s="140">
        <f t="shared" si="290"/>
        <v>481</v>
      </c>
      <c r="CE282" s="141">
        <f t="shared" si="273"/>
        <v>120</v>
      </c>
      <c r="CF282" s="141">
        <f t="shared" si="274"/>
        <v>0</v>
      </c>
      <c r="CG282" s="141">
        <f t="shared" si="275"/>
        <v>0</v>
      </c>
      <c r="CH282" s="141">
        <f t="shared" si="276"/>
        <v>0</v>
      </c>
      <c r="CI282" s="142">
        <f t="shared" si="291"/>
        <v>7</v>
      </c>
      <c r="CJ282" s="142">
        <f t="shared" si="292"/>
        <v>68</v>
      </c>
      <c r="CK282" s="143">
        <f t="shared" si="293"/>
        <v>19</v>
      </c>
      <c r="CL282" s="105">
        <f t="shared" si="294"/>
        <v>76</v>
      </c>
      <c r="CM282" s="105">
        <f t="shared" si="295"/>
        <v>25</v>
      </c>
      <c r="CN282" s="105">
        <f t="shared" si="296"/>
        <v>0</v>
      </c>
      <c r="CO282" s="105" t="str">
        <f t="shared" si="297"/>
        <v/>
      </c>
      <c r="CP282" s="105" t="str">
        <f t="shared" si="298"/>
        <v/>
      </c>
      <c r="CQ282" s="105"/>
      <c r="CR282" s="105"/>
      <c r="CS282" s="105">
        <f t="shared" si="288"/>
        <v>0</v>
      </c>
      <c r="CT282" s="105">
        <f t="shared" si="265"/>
        <v>0</v>
      </c>
      <c r="CU282" s="105">
        <f t="shared" si="266"/>
        <v>0</v>
      </c>
      <c r="CV282" s="105">
        <f t="shared" si="267"/>
        <v>0</v>
      </c>
      <c r="CW282" s="139" t="str">
        <f t="shared" si="268"/>
        <v/>
      </c>
      <c r="CX282" s="139" t="str">
        <f t="shared" si="269"/>
        <v/>
      </c>
      <c r="CZ282" s="138" t="s">
        <v>1288</v>
      </c>
      <c r="DA282" s="138" t="s">
        <v>1288</v>
      </c>
      <c r="DB282" s="105"/>
      <c r="DC282" s="105"/>
      <c r="DD282" s="105"/>
      <c r="DE282" s="105"/>
      <c r="DF282" s="105"/>
      <c r="DG282" s="105"/>
      <c r="DH282" s="105"/>
      <c r="DI282" s="105"/>
      <c r="DJ282" s="105"/>
      <c r="DK282" s="105"/>
      <c r="DL282" s="105"/>
      <c r="DM282" s="105"/>
      <c r="DN282" s="105"/>
      <c r="DO282" s="105"/>
      <c r="DP282" s="105"/>
      <c r="DQ282" s="105"/>
      <c r="DR282" s="105"/>
      <c r="DS282" s="105"/>
      <c r="DT282" s="105"/>
      <c r="DU282" s="105"/>
      <c r="DV282" s="105"/>
      <c r="DW282" s="105"/>
      <c r="DX282" s="105"/>
      <c r="DY282" s="105"/>
      <c r="DZ282" s="105"/>
      <c r="EA282" s="105"/>
      <c r="EB282" s="105"/>
      <c r="EC282" s="105"/>
      <c r="ED282" s="105"/>
      <c r="EE282" s="105"/>
      <c r="EF282" s="105"/>
      <c r="EG282" s="105"/>
      <c r="EH282" s="105"/>
      <c r="EI282" s="105"/>
      <c r="EJ282" s="105"/>
      <c r="EK282" s="105"/>
      <c r="EL282" s="105"/>
      <c r="EM282" s="105"/>
      <c r="EN282" s="105"/>
      <c r="EO282" s="105"/>
      <c r="EP282" s="105"/>
      <c r="EQ282" s="105"/>
      <c r="ER282" s="105"/>
      <c r="ES282" s="105"/>
      <c r="ET282" s="105"/>
      <c r="EU282" s="105"/>
      <c r="EV282" s="105"/>
      <c r="EW282" s="105"/>
      <c r="EX282" s="105"/>
      <c r="EY282" s="105"/>
      <c r="EZ282" s="105"/>
      <c r="FA282" s="105"/>
      <c r="FB282" s="105"/>
      <c r="FC282" s="105"/>
      <c r="FD282" s="105"/>
      <c r="FE282" s="105"/>
      <c r="FF282" s="105"/>
      <c r="FG282" s="105"/>
      <c r="FH282" s="105"/>
      <c r="FI282" s="105"/>
      <c r="FJ282" s="105"/>
      <c r="FK282" s="105">
        <v>162</v>
      </c>
      <c r="FL282" s="105">
        <v>918</v>
      </c>
      <c r="FM282" s="105">
        <v>1126</v>
      </c>
      <c r="FN282" s="105">
        <v>2943</v>
      </c>
      <c r="FO282" s="105">
        <v>2673</v>
      </c>
      <c r="FP282" s="105">
        <v>2888</v>
      </c>
      <c r="FQ282" s="105">
        <v>2110</v>
      </c>
      <c r="FR282" s="105">
        <v>3327</v>
      </c>
      <c r="FS282" s="105">
        <v>3053</v>
      </c>
      <c r="FT282" s="105">
        <v>3200</v>
      </c>
      <c r="FU282" s="105">
        <v>2473</v>
      </c>
      <c r="FV282" s="105">
        <v>1498</v>
      </c>
      <c r="FW282" s="105">
        <v>596</v>
      </c>
      <c r="FX282" s="105">
        <v>1904</v>
      </c>
      <c r="FY282" s="144">
        <f t="shared" si="277"/>
        <v>3.07407407407407</v>
      </c>
      <c r="FZ282" s="144">
        <f t="shared" si="278"/>
        <v>2.19463087248322</v>
      </c>
      <c r="GA282" s="140">
        <f t="shared" si="279"/>
        <v>0</v>
      </c>
      <c r="GB282" s="140"/>
      <c r="GC282" s="140"/>
      <c r="GD282" s="141">
        <f t="shared" si="280"/>
        <v>0</v>
      </c>
      <c r="GE282" s="141">
        <f t="shared" si="281"/>
        <v>0</v>
      </c>
      <c r="GF282" s="141">
        <f t="shared" si="282"/>
        <v>24873</v>
      </c>
      <c r="GG282" s="141">
        <f t="shared" si="283"/>
        <v>3998</v>
      </c>
      <c r="GH282" s="142"/>
      <c r="GI282" s="142"/>
      <c r="GJ282" s="142"/>
      <c r="GK282" s="143"/>
      <c r="GL282" s="105"/>
      <c r="GM282" s="105"/>
      <c r="GN282" s="105"/>
      <c r="GO282" s="105"/>
      <c r="GP282" s="105"/>
      <c r="GQ282" s="105"/>
      <c r="GR282" s="105"/>
      <c r="GS282" s="105">
        <f t="shared" si="287"/>
        <v>1080</v>
      </c>
      <c r="GT282" s="105">
        <f t="shared" si="285"/>
        <v>6742</v>
      </c>
      <c r="GU282" s="105">
        <f t="shared" si="286"/>
        <v>8325</v>
      </c>
      <c r="GV282" s="105">
        <f t="shared" si="284"/>
        <v>8726</v>
      </c>
      <c r="GW282" s="139" t="str">
        <f t="shared" si="299"/>
        <v/>
      </c>
      <c r="GX282" s="139">
        <f t="shared" si="300"/>
        <v>0.0481681681681683</v>
      </c>
    </row>
    <row r="283" ht="15" spans="2:206">
      <c r="B283" s="138" t="s">
        <v>1243</v>
      </c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>
        <v>180</v>
      </c>
      <c r="O283" s="105"/>
      <c r="P283" s="105"/>
      <c r="Q283" s="105">
        <v>85</v>
      </c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05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5"/>
      <c r="BE283" s="105"/>
      <c r="BF283" s="105"/>
      <c r="BG283" s="105"/>
      <c r="BH283" s="105"/>
      <c r="BI283" s="105"/>
      <c r="BJ283" s="105"/>
      <c r="BK283" s="105">
        <v>0</v>
      </c>
      <c r="BL283" s="105">
        <v>0</v>
      </c>
      <c r="BM283" s="105">
        <v>0</v>
      </c>
      <c r="BN283" s="105"/>
      <c r="BO283" s="105"/>
      <c r="BP283" s="105">
        <v>0</v>
      </c>
      <c r="BQ283" s="105">
        <v>0</v>
      </c>
      <c r="BR283" s="105"/>
      <c r="BS283" s="105">
        <v>0</v>
      </c>
      <c r="BT283" s="105">
        <v>0</v>
      </c>
      <c r="BU283" s="105">
        <v>0</v>
      </c>
      <c r="BV283" s="105">
        <v>0</v>
      </c>
      <c r="BW283" s="105">
        <v>0</v>
      </c>
      <c r="BX283" s="105" t="e">
        <v>#N/A</v>
      </c>
      <c r="BY283" s="105"/>
      <c r="BZ283" s="139" t="str">
        <f t="shared" si="270"/>
        <v/>
      </c>
      <c r="CA283" s="139" t="str">
        <f t="shared" si="271"/>
        <v/>
      </c>
      <c r="CB283" s="140">
        <f t="shared" si="272"/>
        <v>314</v>
      </c>
      <c r="CC283" s="140">
        <f t="shared" si="289"/>
        <v>85</v>
      </c>
      <c r="CD283" s="140">
        <f t="shared" si="290"/>
        <v>0</v>
      </c>
      <c r="CE283" s="141">
        <f t="shared" si="273"/>
        <v>0</v>
      </c>
      <c r="CF283" s="141">
        <f t="shared" si="274"/>
        <v>0</v>
      </c>
      <c r="CG283" s="141">
        <f t="shared" si="275"/>
        <v>0</v>
      </c>
      <c r="CH283" s="141" t="e">
        <f t="shared" si="276"/>
        <v>#N/A</v>
      </c>
      <c r="CI283" s="142">
        <f t="shared" si="291"/>
        <v>0</v>
      </c>
      <c r="CJ283" s="142">
        <f t="shared" si="292"/>
        <v>0</v>
      </c>
      <c r="CK283" s="143">
        <f t="shared" si="293"/>
        <v>0</v>
      </c>
      <c r="CL283" s="105">
        <f t="shared" si="294"/>
        <v>0</v>
      </c>
      <c r="CM283" s="105">
        <f t="shared" si="295"/>
        <v>0</v>
      </c>
      <c r="CN283" s="105">
        <f t="shared" si="296"/>
        <v>0</v>
      </c>
      <c r="CO283" s="105" t="str">
        <f t="shared" si="297"/>
        <v/>
      </c>
      <c r="CP283" s="105" t="str">
        <f t="shared" si="298"/>
        <v/>
      </c>
      <c r="CQ283" s="105"/>
      <c r="CR283" s="105"/>
      <c r="CS283" s="105">
        <f t="shared" si="288"/>
        <v>0</v>
      </c>
      <c r="CT283" s="105">
        <f t="shared" si="265"/>
        <v>0</v>
      </c>
      <c r="CU283" s="105">
        <f t="shared" si="266"/>
        <v>0</v>
      </c>
      <c r="CV283" s="105">
        <f t="shared" si="267"/>
        <v>0</v>
      </c>
      <c r="CW283" s="139" t="str">
        <f t="shared" si="268"/>
        <v/>
      </c>
      <c r="CX283" s="139" t="str">
        <f t="shared" si="269"/>
        <v/>
      </c>
      <c r="CZ283" s="138" t="s">
        <v>1025</v>
      </c>
      <c r="DA283" s="138" t="s">
        <v>1025</v>
      </c>
      <c r="DB283" s="105"/>
      <c r="DC283" s="105"/>
      <c r="DD283" s="105"/>
      <c r="DE283" s="105"/>
      <c r="DF283" s="105"/>
      <c r="DG283" s="105"/>
      <c r="DH283" s="105"/>
      <c r="DI283" s="105"/>
      <c r="DJ283" s="105"/>
      <c r="DK283" s="105"/>
      <c r="DL283" s="105"/>
      <c r="DM283" s="105"/>
      <c r="DN283" s="105"/>
      <c r="DO283" s="105"/>
      <c r="DP283" s="105"/>
      <c r="DQ283" s="105"/>
      <c r="DR283" s="105"/>
      <c r="DS283" s="105"/>
      <c r="DT283" s="105"/>
      <c r="DU283" s="105"/>
      <c r="DV283" s="105"/>
      <c r="DW283" s="105"/>
      <c r="DX283" s="105"/>
      <c r="DY283" s="105"/>
      <c r="DZ283" s="105"/>
      <c r="EA283" s="105"/>
      <c r="EB283" s="105"/>
      <c r="EC283" s="105"/>
      <c r="ED283" s="105"/>
      <c r="EE283" s="105"/>
      <c r="EF283" s="105"/>
      <c r="EG283" s="105"/>
      <c r="EH283" s="105"/>
      <c r="EI283" s="105"/>
      <c r="EJ283" s="105"/>
      <c r="EK283" s="105"/>
      <c r="EL283" s="105"/>
      <c r="EM283" s="105"/>
      <c r="EN283" s="105"/>
      <c r="EO283" s="105"/>
      <c r="EP283" s="105"/>
      <c r="EQ283" s="105"/>
      <c r="ER283" s="105"/>
      <c r="ES283" s="105"/>
      <c r="ET283" s="105"/>
      <c r="EU283" s="105"/>
      <c r="EV283" s="105"/>
      <c r="EW283" s="105"/>
      <c r="EX283" s="105"/>
      <c r="EY283" s="105"/>
      <c r="EZ283" s="105"/>
      <c r="FA283" s="105"/>
      <c r="FB283" s="105"/>
      <c r="FC283" s="105"/>
      <c r="FD283" s="105"/>
      <c r="FE283" s="105"/>
      <c r="FF283" s="105"/>
      <c r="FG283" s="105"/>
      <c r="FH283" s="105"/>
      <c r="FI283" s="105"/>
      <c r="FJ283" s="105"/>
      <c r="FK283" s="105">
        <v>94</v>
      </c>
      <c r="FL283" s="105">
        <v>214</v>
      </c>
      <c r="FM283" s="105">
        <v>188</v>
      </c>
      <c r="FN283" s="105">
        <v>129</v>
      </c>
      <c r="FO283" s="105">
        <v>128</v>
      </c>
      <c r="FP283" s="105">
        <v>142</v>
      </c>
      <c r="FQ283" s="105">
        <v>78</v>
      </c>
      <c r="FR283" s="105">
        <v>151</v>
      </c>
      <c r="FS283" s="105">
        <v>176</v>
      </c>
      <c r="FT283" s="105">
        <v>89</v>
      </c>
      <c r="FU283" s="105">
        <v>115</v>
      </c>
      <c r="FV283" s="105">
        <v>42</v>
      </c>
      <c r="FW283" s="105">
        <v>24</v>
      </c>
      <c r="FX283" s="105">
        <v>44</v>
      </c>
      <c r="FY283" s="144">
        <f t="shared" si="277"/>
        <v>1.20560747663551</v>
      </c>
      <c r="FZ283" s="144">
        <f t="shared" si="278"/>
        <v>0.833333333333333</v>
      </c>
      <c r="GA283" s="140">
        <f t="shared" si="279"/>
        <v>0</v>
      </c>
      <c r="GB283" s="140"/>
      <c r="GC283" s="140"/>
      <c r="GD283" s="141">
        <f t="shared" si="280"/>
        <v>0</v>
      </c>
      <c r="GE283" s="141">
        <f t="shared" si="281"/>
        <v>0</v>
      </c>
      <c r="GF283" s="141">
        <f t="shared" si="282"/>
        <v>1504</v>
      </c>
      <c r="GG283" s="141">
        <f t="shared" si="283"/>
        <v>110</v>
      </c>
      <c r="GH283" s="142"/>
      <c r="GI283" s="142"/>
      <c r="GJ283" s="142"/>
      <c r="GK283" s="143"/>
      <c r="GL283" s="105"/>
      <c r="GM283" s="105"/>
      <c r="GN283" s="105"/>
      <c r="GO283" s="105"/>
      <c r="GP283" s="105"/>
      <c r="GQ283" s="105"/>
      <c r="GR283" s="105"/>
      <c r="GS283" s="105">
        <f t="shared" si="287"/>
        <v>308</v>
      </c>
      <c r="GT283" s="105">
        <f t="shared" si="285"/>
        <v>445</v>
      </c>
      <c r="GU283" s="105">
        <f t="shared" si="286"/>
        <v>371</v>
      </c>
      <c r="GV283" s="105">
        <f t="shared" si="284"/>
        <v>380</v>
      </c>
      <c r="GW283" s="139" t="str">
        <f t="shared" si="299"/>
        <v/>
      </c>
      <c r="GX283" s="139">
        <f t="shared" si="300"/>
        <v>0.0242587601078168</v>
      </c>
    </row>
    <row r="284" ht="15" spans="2:206">
      <c r="B284" s="138" t="s">
        <v>1160</v>
      </c>
      <c r="C284" s="105"/>
      <c r="D284" s="105">
        <v>3</v>
      </c>
      <c r="E284" s="105">
        <v>1</v>
      </c>
      <c r="F284" s="105"/>
      <c r="G284" s="105"/>
      <c r="H284" s="105"/>
      <c r="I284" s="105">
        <v>105</v>
      </c>
      <c r="J284" s="105"/>
      <c r="K284" s="105"/>
      <c r="L284" s="105"/>
      <c r="M284" s="105"/>
      <c r="N284" s="105">
        <v>25</v>
      </c>
      <c r="O284" s="105">
        <v>74</v>
      </c>
      <c r="P284" s="105"/>
      <c r="Q284" s="105"/>
      <c r="R284" s="105"/>
      <c r="S284" s="105">
        <v>28</v>
      </c>
      <c r="T284" s="105">
        <v>1</v>
      </c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  <c r="AG284" s="105"/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05"/>
      <c r="BF284" s="105"/>
      <c r="BG284" s="105"/>
      <c r="BH284" s="105"/>
      <c r="BI284" s="105"/>
      <c r="BJ284" s="105"/>
      <c r="BK284" s="105">
        <v>0</v>
      </c>
      <c r="BL284" s="105">
        <v>0</v>
      </c>
      <c r="BM284" s="105">
        <v>0</v>
      </c>
      <c r="BN284" s="105"/>
      <c r="BO284" s="105"/>
      <c r="BP284" s="105">
        <v>0</v>
      </c>
      <c r="BQ284" s="105">
        <v>0</v>
      </c>
      <c r="BR284" s="105"/>
      <c r="BS284" s="105">
        <v>0</v>
      </c>
      <c r="BT284" s="105">
        <v>0</v>
      </c>
      <c r="BU284" s="105">
        <v>0</v>
      </c>
      <c r="BV284" s="105">
        <v>0</v>
      </c>
      <c r="BW284" s="105">
        <v>0</v>
      </c>
      <c r="BX284" s="105" t="e">
        <v>#N/A</v>
      </c>
      <c r="BY284" s="105"/>
      <c r="BZ284" s="139" t="str">
        <f t="shared" si="270"/>
        <v/>
      </c>
      <c r="CA284" s="139" t="str">
        <f t="shared" si="271"/>
        <v/>
      </c>
      <c r="CB284" s="140">
        <f t="shared" si="272"/>
        <v>6635</v>
      </c>
      <c r="CC284" s="140">
        <f t="shared" si="289"/>
        <v>103</v>
      </c>
      <c r="CD284" s="140">
        <f t="shared" si="290"/>
        <v>0</v>
      </c>
      <c r="CE284" s="141">
        <f t="shared" si="273"/>
        <v>0</v>
      </c>
      <c r="CF284" s="141">
        <f t="shared" si="274"/>
        <v>0</v>
      </c>
      <c r="CG284" s="141">
        <f t="shared" si="275"/>
        <v>0</v>
      </c>
      <c r="CH284" s="141" t="e">
        <f t="shared" si="276"/>
        <v>#N/A</v>
      </c>
      <c r="CI284" s="142">
        <f t="shared" si="291"/>
        <v>0</v>
      </c>
      <c r="CJ284" s="142">
        <f t="shared" si="292"/>
        <v>0</v>
      </c>
      <c r="CK284" s="143">
        <f t="shared" si="293"/>
        <v>0</v>
      </c>
      <c r="CL284" s="105">
        <f t="shared" si="294"/>
        <v>0</v>
      </c>
      <c r="CM284" s="105">
        <f t="shared" si="295"/>
        <v>0</v>
      </c>
      <c r="CN284" s="105">
        <f t="shared" si="296"/>
        <v>0</v>
      </c>
      <c r="CO284" s="105" t="str">
        <f t="shared" si="297"/>
        <v/>
      </c>
      <c r="CP284" s="105" t="str">
        <f t="shared" si="298"/>
        <v/>
      </c>
      <c r="CQ284" s="105"/>
      <c r="CR284" s="105"/>
      <c r="CS284" s="105">
        <f t="shared" si="288"/>
        <v>0</v>
      </c>
      <c r="CT284" s="105">
        <f t="shared" si="265"/>
        <v>0</v>
      </c>
      <c r="CU284" s="105">
        <f t="shared" si="266"/>
        <v>0</v>
      </c>
      <c r="CV284" s="105">
        <f t="shared" si="267"/>
        <v>0</v>
      </c>
      <c r="CW284" s="139" t="str">
        <f t="shared" si="268"/>
        <v/>
      </c>
      <c r="CX284" s="139" t="str">
        <f t="shared" si="269"/>
        <v/>
      </c>
      <c r="CZ284" s="138" t="s">
        <v>1289</v>
      </c>
      <c r="DA284" s="138" t="s">
        <v>1289</v>
      </c>
      <c r="DB284" s="105"/>
      <c r="DC284" s="105"/>
      <c r="DD284" s="105"/>
      <c r="DE284" s="105"/>
      <c r="DF284" s="105"/>
      <c r="DG284" s="105"/>
      <c r="DH284" s="105"/>
      <c r="DI284" s="105"/>
      <c r="DJ284" s="105"/>
      <c r="DK284" s="105"/>
      <c r="DL284" s="105"/>
      <c r="DM284" s="105"/>
      <c r="DN284" s="105"/>
      <c r="DO284" s="105"/>
      <c r="DP284" s="105"/>
      <c r="DQ284" s="105"/>
      <c r="DR284" s="105"/>
      <c r="DS284" s="105"/>
      <c r="DT284" s="105"/>
      <c r="DU284" s="105"/>
      <c r="DV284" s="105"/>
      <c r="DW284" s="105"/>
      <c r="DX284" s="105"/>
      <c r="DY284" s="105"/>
      <c r="DZ284" s="105"/>
      <c r="EA284" s="105"/>
      <c r="EB284" s="105"/>
      <c r="EC284" s="105"/>
      <c r="ED284" s="105"/>
      <c r="EE284" s="105"/>
      <c r="EF284" s="105"/>
      <c r="EG284" s="105"/>
      <c r="EH284" s="105"/>
      <c r="EI284" s="105"/>
      <c r="EJ284" s="105"/>
      <c r="EK284" s="105"/>
      <c r="EL284" s="105"/>
      <c r="EM284" s="105"/>
      <c r="EN284" s="105"/>
      <c r="EO284" s="105"/>
      <c r="EP284" s="105"/>
      <c r="EQ284" s="105"/>
      <c r="ER284" s="105"/>
      <c r="ES284" s="105"/>
      <c r="ET284" s="105"/>
      <c r="EU284" s="105"/>
      <c r="EV284" s="105"/>
      <c r="EW284" s="105"/>
      <c r="EX284" s="105"/>
      <c r="EY284" s="105"/>
      <c r="EZ284" s="105"/>
      <c r="FA284" s="105"/>
      <c r="FB284" s="105"/>
      <c r="FC284" s="105"/>
      <c r="FD284" s="105"/>
      <c r="FE284" s="105"/>
      <c r="FF284" s="105"/>
      <c r="FG284" s="105"/>
      <c r="FH284" s="105"/>
      <c r="FI284" s="105"/>
      <c r="FJ284" s="105"/>
      <c r="FK284" s="105">
        <v>74</v>
      </c>
      <c r="FL284" s="105">
        <v>74</v>
      </c>
      <c r="FM284" s="105">
        <v>0</v>
      </c>
      <c r="FN284" s="105">
        <v>0</v>
      </c>
      <c r="FO284" s="105">
        <v>0</v>
      </c>
      <c r="FP284" s="105">
        <v>0</v>
      </c>
      <c r="FQ284" s="105">
        <v>68</v>
      </c>
      <c r="FR284" s="105">
        <v>70</v>
      </c>
      <c r="FS284" s="105">
        <v>93</v>
      </c>
      <c r="FT284" s="105">
        <v>131</v>
      </c>
      <c r="FU284" s="105">
        <v>0</v>
      </c>
      <c r="FV284" s="105">
        <v>123</v>
      </c>
      <c r="FW284" s="105">
        <v>19</v>
      </c>
      <c r="FX284" s="105">
        <v>156</v>
      </c>
      <c r="FY284" s="144">
        <f t="shared" si="277"/>
        <v>3.10810810810811</v>
      </c>
      <c r="FZ284" s="144">
        <f t="shared" si="278"/>
        <v>7.21052631578947</v>
      </c>
      <c r="GA284" s="140">
        <f t="shared" si="279"/>
        <v>0</v>
      </c>
      <c r="GB284" s="140"/>
      <c r="GC284" s="140"/>
      <c r="GD284" s="141">
        <f t="shared" si="280"/>
        <v>0</v>
      </c>
      <c r="GE284" s="141">
        <f t="shared" si="281"/>
        <v>0</v>
      </c>
      <c r="GF284" s="141">
        <f t="shared" si="282"/>
        <v>510</v>
      </c>
      <c r="GG284" s="141">
        <f t="shared" si="283"/>
        <v>298</v>
      </c>
      <c r="GH284" s="142"/>
      <c r="GI284" s="142"/>
      <c r="GJ284" s="142"/>
      <c r="GK284" s="143"/>
      <c r="GL284" s="105"/>
      <c r="GM284" s="105"/>
      <c r="GN284" s="105"/>
      <c r="GO284" s="105"/>
      <c r="GP284" s="105"/>
      <c r="GQ284" s="105"/>
      <c r="GR284" s="105"/>
      <c r="GS284" s="105">
        <f t="shared" si="287"/>
        <v>148</v>
      </c>
      <c r="GT284" s="105">
        <f t="shared" si="285"/>
        <v>0</v>
      </c>
      <c r="GU284" s="105">
        <f t="shared" si="286"/>
        <v>138</v>
      </c>
      <c r="GV284" s="105">
        <f t="shared" si="284"/>
        <v>224</v>
      </c>
      <c r="GW284" s="139" t="str">
        <f t="shared" si="299"/>
        <v/>
      </c>
      <c r="GX284" s="139">
        <f t="shared" si="300"/>
        <v>0.623188405797102</v>
      </c>
    </row>
    <row r="285" ht="15" spans="2:206">
      <c r="B285" s="138" t="s">
        <v>1175</v>
      </c>
      <c r="C285" s="105">
        <v>3</v>
      </c>
      <c r="D285" s="105"/>
      <c r="E285" s="105">
        <v>1</v>
      </c>
      <c r="F285" s="105">
        <v>12</v>
      </c>
      <c r="G285" s="105">
        <v>699</v>
      </c>
      <c r="H285" s="105">
        <v>39</v>
      </c>
      <c r="I285" s="105">
        <v>472</v>
      </c>
      <c r="J285" s="105">
        <v>261</v>
      </c>
      <c r="K285" s="105">
        <v>655</v>
      </c>
      <c r="L285" s="105">
        <v>642</v>
      </c>
      <c r="M285" s="105">
        <v>1958</v>
      </c>
      <c r="N285" s="105">
        <v>1759</v>
      </c>
      <c r="O285" s="105">
        <v>6</v>
      </c>
      <c r="P285" s="105">
        <v>2</v>
      </c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  <c r="AG285" s="105"/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05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5"/>
      <c r="BE285" s="105"/>
      <c r="BF285" s="105"/>
      <c r="BG285" s="105"/>
      <c r="BH285" s="105"/>
      <c r="BI285" s="105"/>
      <c r="BJ285" s="105"/>
      <c r="BK285" s="105">
        <v>0</v>
      </c>
      <c r="BL285" s="105">
        <v>0</v>
      </c>
      <c r="BM285" s="105">
        <v>0</v>
      </c>
      <c r="BN285" s="105"/>
      <c r="BO285" s="105"/>
      <c r="BP285" s="105">
        <v>0</v>
      </c>
      <c r="BQ285" s="105">
        <v>0</v>
      </c>
      <c r="BR285" s="105"/>
      <c r="BS285" s="105">
        <v>0</v>
      </c>
      <c r="BT285" s="105">
        <v>0</v>
      </c>
      <c r="BU285" s="105">
        <v>0</v>
      </c>
      <c r="BV285" s="105">
        <v>0</v>
      </c>
      <c r="BW285" s="105">
        <v>0</v>
      </c>
      <c r="BX285" s="105" t="e">
        <v>#N/A</v>
      </c>
      <c r="BY285" s="105"/>
      <c r="BZ285" s="139" t="str">
        <f t="shared" si="270"/>
        <v/>
      </c>
      <c r="CA285" s="139" t="str">
        <f t="shared" si="271"/>
        <v/>
      </c>
      <c r="CB285" s="140">
        <f t="shared" si="272"/>
        <v>6501</v>
      </c>
      <c r="CC285" s="140">
        <f t="shared" si="289"/>
        <v>8</v>
      </c>
      <c r="CD285" s="140">
        <f t="shared" si="290"/>
        <v>0</v>
      </c>
      <c r="CE285" s="141">
        <f t="shared" si="273"/>
        <v>0</v>
      </c>
      <c r="CF285" s="141">
        <f t="shared" si="274"/>
        <v>0</v>
      </c>
      <c r="CG285" s="141">
        <f t="shared" si="275"/>
        <v>0</v>
      </c>
      <c r="CH285" s="141" t="e">
        <f t="shared" si="276"/>
        <v>#N/A</v>
      </c>
      <c r="CI285" s="142">
        <f t="shared" si="291"/>
        <v>0</v>
      </c>
      <c r="CJ285" s="142">
        <f t="shared" si="292"/>
        <v>0</v>
      </c>
      <c r="CK285" s="143">
        <f t="shared" si="293"/>
        <v>0</v>
      </c>
      <c r="CL285" s="105">
        <f t="shared" si="294"/>
        <v>0</v>
      </c>
      <c r="CM285" s="105">
        <f t="shared" si="295"/>
        <v>0</v>
      </c>
      <c r="CN285" s="105">
        <f t="shared" si="296"/>
        <v>0</v>
      </c>
      <c r="CO285" s="105" t="str">
        <f t="shared" si="297"/>
        <v/>
      </c>
      <c r="CP285" s="105" t="str">
        <f t="shared" si="298"/>
        <v/>
      </c>
      <c r="CQ285" s="105"/>
      <c r="CR285" s="105"/>
      <c r="CS285" s="105">
        <f t="shared" si="288"/>
        <v>0</v>
      </c>
      <c r="CT285" s="105">
        <f t="shared" si="265"/>
        <v>0</v>
      </c>
      <c r="CU285" s="105">
        <f t="shared" si="266"/>
        <v>0</v>
      </c>
      <c r="CV285" s="105">
        <f t="shared" si="267"/>
        <v>0</v>
      </c>
      <c r="CW285" s="139" t="str">
        <f t="shared" si="268"/>
        <v/>
      </c>
      <c r="CX285" s="139" t="str">
        <f t="shared" si="269"/>
        <v/>
      </c>
      <c r="CZ285" s="138" t="s">
        <v>1290</v>
      </c>
      <c r="DA285" s="138" t="s">
        <v>1290</v>
      </c>
      <c r="DB285" s="105"/>
      <c r="DC285" s="105"/>
      <c r="DD285" s="105"/>
      <c r="DE285" s="105"/>
      <c r="DF285" s="105"/>
      <c r="DG285" s="105"/>
      <c r="DH285" s="105"/>
      <c r="DI285" s="105"/>
      <c r="DJ285" s="105"/>
      <c r="DK285" s="105"/>
      <c r="DL285" s="105"/>
      <c r="DM285" s="105"/>
      <c r="DN285" s="105"/>
      <c r="DO285" s="105"/>
      <c r="DP285" s="105"/>
      <c r="DQ285" s="105"/>
      <c r="DR285" s="105"/>
      <c r="DS285" s="105"/>
      <c r="DT285" s="105"/>
      <c r="DU285" s="105"/>
      <c r="DV285" s="105"/>
      <c r="DW285" s="105"/>
      <c r="DX285" s="105"/>
      <c r="DY285" s="105"/>
      <c r="DZ285" s="105"/>
      <c r="EA285" s="105"/>
      <c r="EB285" s="105"/>
      <c r="EC285" s="105"/>
      <c r="ED285" s="105"/>
      <c r="EE285" s="105"/>
      <c r="EF285" s="105"/>
      <c r="EG285" s="105"/>
      <c r="EH285" s="105"/>
      <c r="EI285" s="105"/>
      <c r="EJ285" s="105"/>
      <c r="EK285" s="105"/>
      <c r="EL285" s="105"/>
      <c r="EM285" s="105"/>
      <c r="EN285" s="105"/>
      <c r="EO285" s="105"/>
      <c r="EP285" s="105"/>
      <c r="EQ285" s="105"/>
      <c r="ER285" s="105"/>
      <c r="ES285" s="105"/>
      <c r="ET285" s="105"/>
      <c r="EU285" s="105"/>
      <c r="EV285" s="105"/>
      <c r="EW285" s="105"/>
      <c r="EX285" s="105"/>
      <c r="EY285" s="105"/>
      <c r="EZ285" s="105"/>
      <c r="FA285" s="105"/>
      <c r="FB285" s="105"/>
      <c r="FC285" s="105"/>
      <c r="FD285" s="105"/>
      <c r="FE285" s="105"/>
      <c r="FF285" s="105"/>
      <c r="FG285" s="105"/>
      <c r="FH285" s="105"/>
      <c r="FI285" s="105"/>
      <c r="FJ285" s="105"/>
      <c r="FK285" s="105">
        <v>72</v>
      </c>
      <c r="FL285" s="105">
        <v>94</v>
      </c>
      <c r="FM285" s="105">
        <v>136</v>
      </c>
      <c r="FN285" s="105">
        <v>205</v>
      </c>
      <c r="FO285" s="105">
        <v>116</v>
      </c>
      <c r="FP285" s="105">
        <v>91</v>
      </c>
      <c r="FQ285" s="105">
        <v>29</v>
      </c>
      <c r="FR285" s="105">
        <v>12</v>
      </c>
      <c r="FS285" s="105">
        <v>57</v>
      </c>
      <c r="FT285" s="105">
        <v>45</v>
      </c>
      <c r="FU285" s="105">
        <v>13</v>
      </c>
      <c r="FV285" s="105">
        <v>0</v>
      </c>
      <c r="FW285" s="105">
        <v>0</v>
      </c>
      <c r="FX285" s="105">
        <v>0</v>
      </c>
      <c r="FY285" s="144" t="str">
        <f t="shared" si="277"/>
        <v/>
      </c>
      <c r="FZ285" s="144" t="str">
        <f t="shared" si="278"/>
        <v/>
      </c>
      <c r="GA285" s="140">
        <f t="shared" si="279"/>
        <v>0</v>
      </c>
      <c r="GB285" s="140"/>
      <c r="GC285" s="140"/>
      <c r="GD285" s="141">
        <f t="shared" si="280"/>
        <v>0</v>
      </c>
      <c r="GE285" s="141">
        <f t="shared" si="281"/>
        <v>0</v>
      </c>
      <c r="GF285" s="141">
        <f t="shared" si="282"/>
        <v>870</v>
      </c>
      <c r="GG285" s="141">
        <f t="shared" si="283"/>
        <v>0</v>
      </c>
      <c r="GH285" s="142"/>
      <c r="GI285" s="142"/>
      <c r="GJ285" s="142"/>
      <c r="GK285" s="143"/>
      <c r="GL285" s="105"/>
      <c r="GM285" s="105"/>
      <c r="GN285" s="105"/>
      <c r="GO285" s="105"/>
      <c r="GP285" s="105"/>
      <c r="GQ285" s="105"/>
      <c r="GR285" s="105"/>
      <c r="GS285" s="105">
        <f t="shared" si="287"/>
        <v>166</v>
      </c>
      <c r="GT285" s="105">
        <f t="shared" si="285"/>
        <v>457</v>
      </c>
      <c r="GU285" s="105">
        <f t="shared" si="286"/>
        <v>132</v>
      </c>
      <c r="GV285" s="105">
        <f t="shared" si="284"/>
        <v>115</v>
      </c>
      <c r="GW285" s="139" t="str">
        <f t="shared" si="299"/>
        <v/>
      </c>
      <c r="GX285" s="139">
        <f t="shared" si="300"/>
        <v>-0.128787878787879</v>
      </c>
    </row>
    <row r="286" ht="15" spans="2:206">
      <c r="B286" s="138" t="s">
        <v>1062</v>
      </c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>
        <v>77</v>
      </c>
      <c r="Y286" s="105">
        <v>23</v>
      </c>
      <c r="Z286" s="105">
        <v>115</v>
      </c>
      <c r="AA286" s="105">
        <v>52</v>
      </c>
      <c r="AB286" s="105"/>
      <c r="AC286" s="105">
        <v>74</v>
      </c>
      <c r="AD286" s="105">
        <v>11</v>
      </c>
      <c r="AE286" s="105">
        <v>26</v>
      </c>
      <c r="AF286" s="105">
        <v>36</v>
      </c>
      <c r="AG286" s="105">
        <v>11</v>
      </c>
      <c r="AH286" s="105">
        <v>33</v>
      </c>
      <c r="AI286" s="105">
        <v>17</v>
      </c>
      <c r="AJ286" s="105">
        <v>36</v>
      </c>
      <c r="AK286" s="105">
        <v>21</v>
      </c>
      <c r="AL286" s="105">
        <v>54</v>
      </c>
      <c r="AM286" s="105">
        <v>14</v>
      </c>
      <c r="AN286" s="105">
        <v>35</v>
      </c>
      <c r="AO286" s="105">
        <v>64</v>
      </c>
      <c r="AP286" s="105">
        <v>40</v>
      </c>
      <c r="AQ286" s="105">
        <v>35</v>
      </c>
      <c r="AR286" s="105">
        <v>40</v>
      </c>
      <c r="AS286" s="105">
        <v>29</v>
      </c>
      <c r="AT286" s="105">
        <v>7</v>
      </c>
      <c r="AU286" s="105"/>
      <c r="AV286" s="105"/>
      <c r="AW286" s="105"/>
      <c r="AX286" s="105"/>
      <c r="AY286" s="105"/>
      <c r="AZ286" s="105"/>
      <c r="BA286" s="105">
        <v>1</v>
      </c>
      <c r="BB286" s="105"/>
      <c r="BC286" s="105"/>
      <c r="BD286" s="105"/>
      <c r="BE286" s="105"/>
      <c r="BF286" s="105"/>
      <c r="BG286" s="105"/>
      <c r="BH286" s="105"/>
      <c r="BI286" s="105"/>
      <c r="BJ286" s="105"/>
      <c r="BK286" s="105">
        <v>0</v>
      </c>
      <c r="BL286" s="105">
        <v>0</v>
      </c>
      <c r="BM286" s="105">
        <v>0</v>
      </c>
      <c r="BN286" s="105"/>
      <c r="BO286" s="105"/>
      <c r="BP286" s="105">
        <v>0</v>
      </c>
      <c r="BQ286" s="105">
        <v>0</v>
      </c>
      <c r="BR286" s="105"/>
      <c r="BS286" s="105">
        <v>0</v>
      </c>
      <c r="BT286" s="105">
        <v>0</v>
      </c>
      <c r="BU286" s="105">
        <v>0</v>
      </c>
      <c r="BV286" s="105">
        <v>0</v>
      </c>
      <c r="BW286" s="105">
        <v>0</v>
      </c>
      <c r="BX286" s="105">
        <v>0</v>
      </c>
      <c r="BY286" s="105">
        <v>0</v>
      </c>
      <c r="BZ286" s="139" t="str">
        <f t="shared" si="270"/>
        <v/>
      </c>
      <c r="CA286" s="139" t="str">
        <f t="shared" si="271"/>
        <v/>
      </c>
      <c r="CB286" s="140">
        <f t="shared" si="272"/>
        <v>0</v>
      </c>
      <c r="CC286" s="140">
        <f t="shared" si="289"/>
        <v>215</v>
      </c>
      <c r="CD286" s="140">
        <f t="shared" si="290"/>
        <v>371</v>
      </c>
      <c r="CE286" s="141">
        <f t="shared" si="273"/>
        <v>264</v>
      </c>
      <c r="CF286" s="141">
        <f t="shared" si="274"/>
        <v>1</v>
      </c>
      <c r="CG286" s="141">
        <f t="shared" si="275"/>
        <v>0</v>
      </c>
      <c r="CH286" s="141">
        <f t="shared" si="276"/>
        <v>0</v>
      </c>
      <c r="CI286" s="142">
        <f t="shared" si="291"/>
        <v>61</v>
      </c>
      <c r="CJ286" s="142">
        <f t="shared" si="292"/>
        <v>111</v>
      </c>
      <c r="CK286" s="143">
        <f t="shared" si="293"/>
        <v>113</v>
      </c>
      <c r="CL286" s="105">
        <f t="shared" si="294"/>
        <v>115</v>
      </c>
      <c r="CM286" s="105">
        <f t="shared" si="295"/>
        <v>36</v>
      </c>
      <c r="CN286" s="105">
        <f t="shared" si="296"/>
        <v>0</v>
      </c>
      <c r="CO286" s="105">
        <f t="shared" si="297"/>
        <v>1</v>
      </c>
      <c r="CP286" s="105" t="str">
        <f t="shared" si="298"/>
        <v/>
      </c>
      <c r="CQ286" s="105"/>
      <c r="CR286" s="105"/>
      <c r="CS286" s="105">
        <f t="shared" si="288"/>
        <v>0</v>
      </c>
      <c r="CT286" s="105">
        <f t="shared" si="265"/>
        <v>0</v>
      </c>
      <c r="CU286" s="105">
        <f t="shared" si="266"/>
        <v>0</v>
      </c>
      <c r="CV286" s="105">
        <f t="shared" si="267"/>
        <v>0</v>
      </c>
      <c r="CW286" s="139" t="str">
        <f t="shared" si="268"/>
        <v/>
      </c>
      <c r="CX286" s="139" t="str">
        <f t="shared" si="269"/>
        <v/>
      </c>
      <c r="CZ286" s="138" t="s">
        <v>1291</v>
      </c>
      <c r="DA286" s="138" t="s">
        <v>1291</v>
      </c>
      <c r="DB286" s="105"/>
      <c r="DC286" s="105"/>
      <c r="DD286" s="105"/>
      <c r="DE286" s="105"/>
      <c r="DF286" s="105"/>
      <c r="DG286" s="105"/>
      <c r="DH286" s="105"/>
      <c r="DI286" s="105"/>
      <c r="DJ286" s="105"/>
      <c r="DK286" s="105"/>
      <c r="DL286" s="105"/>
      <c r="DM286" s="105"/>
      <c r="DN286" s="105"/>
      <c r="DO286" s="105"/>
      <c r="DP286" s="105"/>
      <c r="DQ286" s="105"/>
      <c r="DR286" s="105"/>
      <c r="DS286" s="105"/>
      <c r="DT286" s="105"/>
      <c r="DU286" s="105"/>
      <c r="DV286" s="105"/>
      <c r="DW286" s="105"/>
      <c r="DX286" s="105"/>
      <c r="DY286" s="105"/>
      <c r="DZ286" s="105"/>
      <c r="EA286" s="105"/>
      <c r="EB286" s="105"/>
      <c r="EC286" s="105"/>
      <c r="ED286" s="105"/>
      <c r="EE286" s="105"/>
      <c r="EF286" s="105"/>
      <c r="EG286" s="105"/>
      <c r="EH286" s="105"/>
      <c r="EI286" s="105"/>
      <c r="EJ286" s="105"/>
      <c r="EK286" s="105"/>
      <c r="EL286" s="105"/>
      <c r="EM286" s="105"/>
      <c r="EN286" s="105"/>
      <c r="EO286" s="105"/>
      <c r="EP286" s="105"/>
      <c r="EQ286" s="105"/>
      <c r="ER286" s="105"/>
      <c r="ES286" s="105"/>
      <c r="ET286" s="105"/>
      <c r="EU286" s="105"/>
      <c r="EV286" s="105"/>
      <c r="EW286" s="105"/>
      <c r="EX286" s="105"/>
      <c r="EY286" s="105"/>
      <c r="EZ286" s="105"/>
      <c r="FA286" s="105"/>
      <c r="FB286" s="105"/>
      <c r="FC286" s="105"/>
      <c r="FD286" s="105"/>
      <c r="FE286" s="105"/>
      <c r="FF286" s="105"/>
      <c r="FG286" s="105"/>
      <c r="FH286" s="105"/>
      <c r="FI286" s="105"/>
      <c r="FJ286" s="105"/>
      <c r="FK286" s="105">
        <v>38</v>
      </c>
      <c r="FL286" s="105">
        <v>164</v>
      </c>
      <c r="FM286" s="105">
        <v>103</v>
      </c>
      <c r="FN286" s="105">
        <v>87</v>
      </c>
      <c r="FO286" s="105">
        <v>89</v>
      </c>
      <c r="FP286" s="105">
        <v>86</v>
      </c>
      <c r="FQ286" s="105">
        <v>94</v>
      </c>
      <c r="FR286" s="105">
        <v>65</v>
      </c>
      <c r="FS286" s="105">
        <v>103</v>
      </c>
      <c r="FT286" s="105">
        <v>125</v>
      </c>
      <c r="FU286" s="105">
        <v>81</v>
      </c>
      <c r="FV286" s="105">
        <v>18</v>
      </c>
      <c r="FW286" s="105">
        <v>10</v>
      </c>
      <c r="FX286" s="105">
        <v>11</v>
      </c>
      <c r="FY286" s="144">
        <f t="shared" si="277"/>
        <v>1.06707317073171</v>
      </c>
      <c r="FZ286" s="144">
        <f t="shared" si="278"/>
        <v>0.1</v>
      </c>
      <c r="GA286" s="140">
        <f t="shared" si="279"/>
        <v>0</v>
      </c>
      <c r="GB286" s="140"/>
      <c r="GC286" s="140"/>
      <c r="GD286" s="141">
        <f t="shared" si="280"/>
        <v>0</v>
      </c>
      <c r="GE286" s="141">
        <f t="shared" si="281"/>
        <v>0</v>
      </c>
      <c r="GF286" s="141">
        <f t="shared" si="282"/>
        <v>1035</v>
      </c>
      <c r="GG286" s="141">
        <f t="shared" si="283"/>
        <v>39</v>
      </c>
      <c r="GH286" s="142"/>
      <c r="GI286" s="142"/>
      <c r="GJ286" s="142"/>
      <c r="GK286" s="143"/>
      <c r="GL286" s="105"/>
      <c r="GM286" s="105"/>
      <c r="GN286" s="105"/>
      <c r="GO286" s="105"/>
      <c r="GP286" s="105"/>
      <c r="GQ286" s="105"/>
      <c r="GR286" s="105"/>
      <c r="GS286" s="105">
        <f t="shared" si="287"/>
        <v>202</v>
      </c>
      <c r="GT286" s="105">
        <f t="shared" si="285"/>
        <v>279</v>
      </c>
      <c r="GU286" s="105">
        <f t="shared" si="286"/>
        <v>245</v>
      </c>
      <c r="GV286" s="105">
        <f t="shared" si="284"/>
        <v>309</v>
      </c>
      <c r="GW286" s="139" t="str">
        <f t="shared" si="299"/>
        <v/>
      </c>
      <c r="GX286" s="139">
        <f t="shared" si="300"/>
        <v>0.261224489795918</v>
      </c>
    </row>
    <row r="287" ht="15" spans="2:206">
      <c r="B287" s="138" t="s">
        <v>1169</v>
      </c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  <c r="AG287" s="105"/>
      <c r="AH287" s="105"/>
      <c r="AI287" s="105"/>
      <c r="AJ287" s="105"/>
      <c r="AK287" s="105"/>
      <c r="AL287" s="105"/>
      <c r="AM287" s="105">
        <v>502</v>
      </c>
      <c r="AN287" s="105">
        <v>98</v>
      </c>
      <c r="AO287" s="105">
        <v>256</v>
      </c>
      <c r="AP287" s="105">
        <v>401</v>
      </c>
      <c r="AQ287" s="105">
        <v>414</v>
      </c>
      <c r="AR287" s="105">
        <v>494</v>
      </c>
      <c r="AS287" s="105">
        <v>697</v>
      </c>
      <c r="AT287" s="105">
        <v>798</v>
      </c>
      <c r="AU287" s="105">
        <v>816</v>
      </c>
      <c r="AV287" s="105">
        <v>832</v>
      </c>
      <c r="AW287" s="105"/>
      <c r="AX287" s="105"/>
      <c r="AY287" s="105">
        <v>733</v>
      </c>
      <c r="AZ287" s="105">
        <v>6</v>
      </c>
      <c r="BA287" s="105"/>
      <c r="BB287" s="105"/>
      <c r="BC287" s="105"/>
      <c r="BD287" s="105"/>
      <c r="BE287" s="105"/>
      <c r="BF287" s="105"/>
      <c r="BG287" s="105"/>
      <c r="BH287" s="105"/>
      <c r="BI287" s="105"/>
      <c r="BJ287" s="105"/>
      <c r="BK287" s="105">
        <v>0</v>
      </c>
      <c r="BL287" s="105">
        <v>0</v>
      </c>
      <c r="BM287" s="105">
        <v>0</v>
      </c>
      <c r="BN287" s="105">
        <v>481</v>
      </c>
      <c r="BO287" s="105">
        <v>0</v>
      </c>
      <c r="BP287" s="105">
        <v>0</v>
      </c>
      <c r="BQ287" s="105">
        <v>0</v>
      </c>
      <c r="BR287" s="105">
        <v>0</v>
      </c>
      <c r="BS287" s="105">
        <v>0</v>
      </c>
      <c r="BT287" s="105">
        <v>0</v>
      </c>
      <c r="BU287" s="105">
        <v>0</v>
      </c>
      <c r="BV287" s="105">
        <v>0</v>
      </c>
      <c r="BW287" s="105">
        <v>0</v>
      </c>
      <c r="BX287" s="105">
        <v>0</v>
      </c>
      <c r="BY287" s="105">
        <v>0</v>
      </c>
      <c r="BZ287" s="139" t="str">
        <f t="shared" si="270"/>
        <v/>
      </c>
      <c r="CA287" s="139" t="str">
        <f t="shared" si="271"/>
        <v/>
      </c>
      <c r="CB287" s="140">
        <f t="shared" si="272"/>
        <v>0</v>
      </c>
      <c r="CC287" s="140">
        <f t="shared" si="289"/>
        <v>0</v>
      </c>
      <c r="CD287" s="140">
        <f t="shared" si="290"/>
        <v>0</v>
      </c>
      <c r="CE287" s="141">
        <f t="shared" si="273"/>
        <v>5308</v>
      </c>
      <c r="CF287" s="141">
        <f t="shared" si="274"/>
        <v>739</v>
      </c>
      <c r="CG287" s="141">
        <f t="shared" si="275"/>
        <v>481</v>
      </c>
      <c r="CH287" s="141">
        <f t="shared" si="276"/>
        <v>0</v>
      </c>
      <c r="CI287" s="142">
        <f t="shared" si="291"/>
        <v>0</v>
      </c>
      <c r="CJ287" s="142">
        <f t="shared" si="292"/>
        <v>0</v>
      </c>
      <c r="CK287" s="143">
        <f t="shared" si="293"/>
        <v>856</v>
      </c>
      <c r="CL287" s="105">
        <f t="shared" si="294"/>
        <v>1309</v>
      </c>
      <c r="CM287" s="105">
        <f t="shared" si="295"/>
        <v>2311</v>
      </c>
      <c r="CN287" s="105">
        <f t="shared" si="296"/>
        <v>832</v>
      </c>
      <c r="CO287" s="105">
        <f t="shared" si="297"/>
        <v>739</v>
      </c>
      <c r="CP287" s="105" t="str">
        <f t="shared" si="298"/>
        <v/>
      </c>
      <c r="CQ287" s="105"/>
      <c r="CR287" s="105"/>
      <c r="CS287" s="105">
        <f t="shared" si="288"/>
        <v>0</v>
      </c>
      <c r="CT287" s="105">
        <f t="shared" si="265"/>
        <v>481</v>
      </c>
      <c r="CU287" s="105">
        <f t="shared" si="266"/>
        <v>0</v>
      </c>
      <c r="CV287" s="105">
        <f t="shared" si="267"/>
        <v>0</v>
      </c>
      <c r="CW287" s="139" t="str">
        <f t="shared" si="268"/>
        <v/>
      </c>
      <c r="CX287" s="139" t="str">
        <f t="shared" si="269"/>
        <v/>
      </c>
      <c r="CZ287" s="138" t="s">
        <v>1292</v>
      </c>
      <c r="DA287" s="138" t="s">
        <v>1292</v>
      </c>
      <c r="DB287" s="105"/>
      <c r="DC287" s="105"/>
      <c r="DD287" s="105"/>
      <c r="DE287" s="105"/>
      <c r="DF287" s="105"/>
      <c r="DG287" s="105"/>
      <c r="DH287" s="105"/>
      <c r="DI287" s="105"/>
      <c r="DJ287" s="105"/>
      <c r="DK287" s="105"/>
      <c r="DL287" s="105"/>
      <c r="DM287" s="105"/>
      <c r="DN287" s="105"/>
      <c r="DO287" s="105"/>
      <c r="DP287" s="105"/>
      <c r="DQ287" s="105"/>
      <c r="DR287" s="105"/>
      <c r="DS287" s="105"/>
      <c r="DT287" s="105"/>
      <c r="DU287" s="105"/>
      <c r="DV287" s="105"/>
      <c r="DW287" s="105"/>
      <c r="DX287" s="105"/>
      <c r="DY287" s="105"/>
      <c r="DZ287" s="105"/>
      <c r="EA287" s="105"/>
      <c r="EB287" s="105"/>
      <c r="EC287" s="105"/>
      <c r="ED287" s="105"/>
      <c r="EE287" s="105"/>
      <c r="EF287" s="105"/>
      <c r="EG287" s="105"/>
      <c r="EH287" s="105"/>
      <c r="EI287" s="105"/>
      <c r="EJ287" s="105"/>
      <c r="EK287" s="105"/>
      <c r="EL287" s="105"/>
      <c r="EM287" s="105"/>
      <c r="EN287" s="105"/>
      <c r="EO287" s="105"/>
      <c r="EP287" s="105"/>
      <c r="EQ287" s="105"/>
      <c r="ER287" s="105"/>
      <c r="ES287" s="105"/>
      <c r="ET287" s="105"/>
      <c r="EU287" s="105"/>
      <c r="EV287" s="105"/>
      <c r="EW287" s="105"/>
      <c r="EX287" s="105"/>
      <c r="EY287" s="105"/>
      <c r="EZ287" s="105"/>
      <c r="FA287" s="105"/>
      <c r="FB287" s="105"/>
      <c r="FC287" s="105"/>
      <c r="FD287" s="105"/>
      <c r="FE287" s="105"/>
      <c r="FF287" s="105"/>
      <c r="FG287" s="105"/>
      <c r="FH287" s="105"/>
      <c r="FI287" s="105"/>
      <c r="FJ287" s="105"/>
      <c r="FK287" s="105">
        <v>2</v>
      </c>
      <c r="FL287" s="105">
        <v>5</v>
      </c>
      <c r="FM287" s="105">
        <v>3</v>
      </c>
      <c r="FN287" s="105">
        <v>0</v>
      </c>
      <c r="FO287" s="105">
        <v>0</v>
      </c>
      <c r="FP287" s="105">
        <v>0</v>
      </c>
      <c r="FQ287" s="105">
        <v>0</v>
      </c>
      <c r="FR287" s="105">
        <v>0</v>
      </c>
      <c r="FS287" s="105">
        <v>0</v>
      </c>
      <c r="FT287" s="105">
        <v>0</v>
      </c>
      <c r="FU287" s="105">
        <v>0</v>
      </c>
      <c r="FV287" s="105">
        <v>0</v>
      </c>
      <c r="FW287" s="105">
        <v>0</v>
      </c>
      <c r="FX287" s="105">
        <v>0</v>
      </c>
      <c r="FY287" s="144" t="str">
        <f t="shared" si="277"/>
        <v/>
      </c>
      <c r="FZ287" s="144" t="str">
        <f t="shared" si="278"/>
        <v/>
      </c>
      <c r="GA287" s="140">
        <f t="shared" si="279"/>
        <v>0</v>
      </c>
      <c r="GB287" s="140"/>
      <c r="GC287" s="140"/>
      <c r="GD287" s="141">
        <f t="shared" si="280"/>
        <v>0</v>
      </c>
      <c r="GE287" s="141">
        <f t="shared" si="281"/>
        <v>0</v>
      </c>
      <c r="GF287" s="141">
        <f t="shared" si="282"/>
        <v>10</v>
      </c>
      <c r="GG287" s="141">
        <f t="shared" si="283"/>
        <v>0</v>
      </c>
      <c r="GH287" s="142"/>
      <c r="GI287" s="142"/>
      <c r="GJ287" s="142"/>
      <c r="GK287" s="143"/>
      <c r="GL287" s="105"/>
      <c r="GM287" s="105"/>
      <c r="GN287" s="105"/>
      <c r="GO287" s="105"/>
      <c r="GP287" s="105"/>
      <c r="GQ287" s="105"/>
      <c r="GR287" s="105"/>
      <c r="GS287" s="105">
        <f t="shared" si="287"/>
        <v>7</v>
      </c>
      <c r="GT287" s="105">
        <f t="shared" si="285"/>
        <v>3</v>
      </c>
      <c r="GU287" s="105">
        <f t="shared" si="286"/>
        <v>0</v>
      </c>
      <c r="GV287" s="105">
        <f t="shared" si="284"/>
        <v>0</v>
      </c>
      <c r="GW287" s="139" t="str">
        <f t="shared" si="299"/>
        <v/>
      </c>
      <c r="GX287" s="139" t="str">
        <f t="shared" si="300"/>
        <v/>
      </c>
    </row>
    <row r="288" ht="15" spans="2:206">
      <c r="B288" s="138" t="s">
        <v>1077</v>
      </c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5"/>
      <c r="AS288" s="105"/>
      <c r="AT288" s="105"/>
      <c r="AU288" s="105"/>
      <c r="AV288" s="105"/>
      <c r="AW288" s="105"/>
      <c r="AX288" s="105">
        <v>146</v>
      </c>
      <c r="AY288" s="105">
        <v>446</v>
      </c>
      <c r="AZ288" s="105"/>
      <c r="BA288" s="105"/>
      <c r="BB288" s="105"/>
      <c r="BC288" s="105"/>
      <c r="BD288" s="105"/>
      <c r="BE288" s="105"/>
      <c r="BF288" s="105"/>
      <c r="BG288" s="105"/>
      <c r="BH288" s="105"/>
      <c r="BI288" s="105"/>
      <c r="BJ288" s="105"/>
      <c r="BK288" s="105">
        <v>0</v>
      </c>
      <c r="BL288" s="105">
        <v>0</v>
      </c>
      <c r="BM288" s="105">
        <v>0</v>
      </c>
      <c r="BN288" s="105">
        <v>0</v>
      </c>
      <c r="BO288" s="105">
        <v>0</v>
      </c>
      <c r="BP288" s="105">
        <v>0</v>
      </c>
      <c r="BQ288" s="105">
        <v>0</v>
      </c>
      <c r="BR288" s="105">
        <v>0</v>
      </c>
      <c r="BS288" s="105">
        <v>0</v>
      </c>
      <c r="BT288" s="105">
        <v>0</v>
      </c>
      <c r="BU288" s="105">
        <v>0</v>
      </c>
      <c r="BV288" s="105">
        <v>0</v>
      </c>
      <c r="BW288" s="105">
        <v>0</v>
      </c>
      <c r="BX288" s="105">
        <v>1346</v>
      </c>
      <c r="BY288" s="105">
        <v>826</v>
      </c>
      <c r="BZ288" s="139" t="str">
        <f t="shared" si="270"/>
        <v/>
      </c>
      <c r="CA288" s="139">
        <f t="shared" si="271"/>
        <v>-0.386329866270431</v>
      </c>
      <c r="CB288" s="140">
        <f t="shared" si="272"/>
        <v>163</v>
      </c>
      <c r="CC288" s="140">
        <f t="shared" si="289"/>
        <v>0</v>
      </c>
      <c r="CD288" s="140">
        <f t="shared" si="290"/>
        <v>0</v>
      </c>
      <c r="CE288" s="141">
        <f t="shared" si="273"/>
        <v>146</v>
      </c>
      <c r="CF288" s="141">
        <f t="shared" si="274"/>
        <v>446</v>
      </c>
      <c r="CG288" s="141">
        <f t="shared" si="275"/>
        <v>0</v>
      </c>
      <c r="CH288" s="141">
        <f t="shared" si="276"/>
        <v>2172</v>
      </c>
      <c r="CI288" s="142">
        <f t="shared" si="291"/>
        <v>0</v>
      </c>
      <c r="CJ288" s="142">
        <f t="shared" si="292"/>
        <v>0</v>
      </c>
      <c r="CK288" s="143">
        <f t="shared" si="293"/>
        <v>0</v>
      </c>
      <c r="CL288" s="105">
        <f t="shared" si="294"/>
        <v>0</v>
      </c>
      <c r="CM288" s="105">
        <f t="shared" si="295"/>
        <v>0</v>
      </c>
      <c r="CN288" s="105">
        <f t="shared" si="296"/>
        <v>146</v>
      </c>
      <c r="CO288" s="105">
        <f t="shared" si="297"/>
        <v>446</v>
      </c>
      <c r="CP288" s="105" t="str">
        <f t="shared" si="298"/>
        <v/>
      </c>
      <c r="CQ288" s="105"/>
      <c r="CR288" s="105"/>
      <c r="CS288" s="105">
        <f t="shared" si="288"/>
        <v>0</v>
      </c>
      <c r="CT288" s="105">
        <f t="shared" si="265"/>
        <v>0</v>
      </c>
      <c r="CU288" s="105">
        <f t="shared" si="266"/>
        <v>0</v>
      </c>
      <c r="CV288" s="105">
        <f t="shared" si="267"/>
        <v>0</v>
      </c>
      <c r="CW288" s="139" t="str">
        <f t="shared" si="268"/>
        <v/>
      </c>
      <c r="CX288" s="139" t="str">
        <f t="shared" si="269"/>
        <v/>
      </c>
      <c r="CZ288" s="138" t="s">
        <v>1293</v>
      </c>
      <c r="DA288" s="138" t="s">
        <v>1293</v>
      </c>
      <c r="DB288" s="105"/>
      <c r="DC288" s="105"/>
      <c r="DD288" s="105"/>
      <c r="DE288" s="105"/>
      <c r="DF288" s="105"/>
      <c r="DG288" s="105"/>
      <c r="DH288" s="105"/>
      <c r="DI288" s="105"/>
      <c r="DJ288" s="105"/>
      <c r="DK288" s="105"/>
      <c r="DL288" s="105"/>
      <c r="DM288" s="105"/>
      <c r="DN288" s="105"/>
      <c r="DO288" s="105"/>
      <c r="DP288" s="105"/>
      <c r="DQ288" s="105"/>
      <c r="DR288" s="105"/>
      <c r="DS288" s="105"/>
      <c r="DT288" s="105"/>
      <c r="DU288" s="105"/>
      <c r="DV288" s="105"/>
      <c r="DW288" s="105"/>
      <c r="DX288" s="105"/>
      <c r="DY288" s="105"/>
      <c r="DZ288" s="105"/>
      <c r="EA288" s="105"/>
      <c r="EB288" s="105"/>
      <c r="EC288" s="105"/>
      <c r="ED288" s="105"/>
      <c r="EE288" s="105"/>
      <c r="EF288" s="105"/>
      <c r="EG288" s="105"/>
      <c r="EH288" s="105"/>
      <c r="EI288" s="105"/>
      <c r="EJ288" s="105"/>
      <c r="EK288" s="105"/>
      <c r="EL288" s="105"/>
      <c r="EM288" s="105"/>
      <c r="EN288" s="105"/>
      <c r="EO288" s="105"/>
      <c r="EP288" s="105"/>
      <c r="EQ288" s="105"/>
      <c r="ER288" s="105"/>
      <c r="ES288" s="105"/>
      <c r="ET288" s="105"/>
      <c r="EU288" s="105"/>
      <c r="EV288" s="105"/>
      <c r="EW288" s="105"/>
      <c r="EX288" s="105"/>
      <c r="EY288" s="105"/>
      <c r="EZ288" s="105"/>
      <c r="FA288" s="105"/>
      <c r="FB288" s="105"/>
      <c r="FC288" s="105"/>
      <c r="FD288" s="105"/>
      <c r="FE288" s="105"/>
      <c r="FF288" s="105"/>
      <c r="FG288" s="105"/>
      <c r="FH288" s="105"/>
      <c r="FI288" s="105"/>
      <c r="FJ288" s="105"/>
      <c r="FK288" s="105"/>
      <c r="FL288" s="105">
        <v>0</v>
      </c>
      <c r="FM288" s="105">
        <v>0</v>
      </c>
      <c r="FN288" s="105">
        <v>0</v>
      </c>
      <c r="FO288" s="105">
        <v>0</v>
      </c>
      <c r="FP288" s="105">
        <v>0</v>
      </c>
      <c r="FQ288" s="105">
        <v>0</v>
      </c>
      <c r="FR288" s="105">
        <v>0</v>
      </c>
      <c r="FS288" s="105">
        <v>0</v>
      </c>
      <c r="FT288" s="105">
        <v>0</v>
      </c>
      <c r="FU288" s="105">
        <v>0</v>
      </c>
      <c r="FV288" s="105">
        <v>0</v>
      </c>
      <c r="FW288" s="105">
        <v>0</v>
      </c>
      <c r="FX288" s="105">
        <v>0</v>
      </c>
      <c r="FY288" s="144" t="str">
        <f t="shared" si="277"/>
        <v/>
      </c>
      <c r="FZ288" s="144" t="str">
        <f t="shared" si="278"/>
        <v/>
      </c>
      <c r="GA288" s="140">
        <f t="shared" si="279"/>
        <v>0</v>
      </c>
      <c r="GB288" s="140"/>
      <c r="GC288" s="140"/>
      <c r="GD288" s="141">
        <f t="shared" si="280"/>
        <v>0</v>
      </c>
      <c r="GE288" s="141">
        <f t="shared" si="281"/>
        <v>0</v>
      </c>
      <c r="GF288" s="141">
        <f t="shared" si="282"/>
        <v>0</v>
      </c>
      <c r="GG288" s="141">
        <f t="shared" si="283"/>
        <v>0</v>
      </c>
      <c r="GH288" s="142"/>
      <c r="GI288" s="142"/>
      <c r="GJ288" s="142"/>
      <c r="GK288" s="143"/>
      <c r="GL288" s="105"/>
      <c r="GM288" s="105"/>
      <c r="GN288" s="105"/>
      <c r="GO288" s="105"/>
      <c r="GP288" s="105"/>
      <c r="GQ288" s="105"/>
      <c r="GR288" s="105"/>
      <c r="GS288" s="105">
        <f t="shared" si="287"/>
        <v>0</v>
      </c>
      <c r="GT288" s="105">
        <f t="shared" si="285"/>
        <v>0</v>
      </c>
      <c r="GU288" s="105">
        <f t="shared" si="286"/>
        <v>0</v>
      </c>
      <c r="GV288" s="105">
        <f t="shared" si="284"/>
        <v>0</v>
      </c>
      <c r="GW288" s="139" t="str">
        <f t="shared" si="299"/>
        <v/>
      </c>
      <c r="GX288" s="139" t="str">
        <f t="shared" si="300"/>
        <v/>
      </c>
    </row>
    <row r="289" ht="15" spans="2:206">
      <c r="B289" s="138" t="s">
        <v>1170</v>
      </c>
      <c r="C289" s="105"/>
      <c r="D289" s="105"/>
      <c r="E289" s="105"/>
      <c r="F289" s="105"/>
      <c r="G289" s="105"/>
      <c r="H289" s="105"/>
      <c r="I289" s="105"/>
      <c r="J289" s="105"/>
      <c r="K289" s="105"/>
      <c r="L289" s="105">
        <v>163</v>
      </c>
      <c r="M289" s="105"/>
      <c r="N289" s="105"/>
      <c r="O289" s="105">
        <v>72</v>
      </c>
      <c r="P289" s="105">
        <v>12</v>
      </c>
      <c r="Q289" s="105">
        <v>42</v>
      </c>
      <c r="R289" s="105">
        <v>20</v>
      </c>
      <c r="S289" s="105">
        <v>155</v>
      </c>
      <c r="T289" s="105">
        <v>150</v>
      </c>
      <c r="U289" s="105">
        <v>135</v>
      </c>
      <c r="V289" s="105">
        <v>122</v>
      </c>
      <c r="W289" s="105">
        <v>132</v>
      </c>
      <c r="X289" s="105">
        <v>149</v>
      </c>
      <c r="Y289" s="105">
        <v>140</v>
      </c>
      <c r="Z289" s="105">
        <v>134</v>
      </c>
      <c r="AA289" s="105">
        <v>86</v>
      </c>
      <c r="AB289" s="105">
        <v>80</v>
      </c>
      <c r="AC289" s="105">
        <v>12</v>
      </c>
      <c r="AD289" s="105">
        <v>16</v>
      </c>
      <c r="AE289" s="105">
        <v>35</v>
      </c>
      <c r="AF289" s="105">
        <v>70</v>
      </c>
      <c r="AG289" s="105">
        <v>151</v>
      </c>
      <c r="AH289" s="105">
        <v>320</v>
      </c>
      <c r="AI289" s="105">
        <v>479</v>
      </c>
      <c r="AJ289" s="105">
        <v>552</v>
      </c>
      <c r="AK289" s="105">
        <v>634</v>
      </c>
      <c r="AL289" s="105">
        <v>717</v>
      </c>
      <c r="AM289" s="105">
        <v>363</v>
      </c>
      <c r="AN289" s="105">
        <v>192</v>
      </c>
      <c r="AO289" s="105">
        <v>398</v>
      </c>
      <c r="AP289" s="105">
        <v>489</v>
      </c>
      <c r="AQ289" s="105">
        <v>491</v>
      </c>
      <c r="AR289" s="105">
        <v>434</v>
      </c>
      <c r="AS289" s="105">
        <v>254</v>
      </c>
      <c r="AT289" s="105">
        <v>249</v>
      </c>
      <c r="AU289" s="105">
        <v>257</v>
      </c>
      <c r="AV289" s="105">
        <v>225</v>
      </c>
      <c r="AW289" s="105">
        <v>213</v>
      </c>
      <c r="AX289" s="105">
        <v>183</v>
      </c>
      <c r="AY289" s="105">
        <v>185</v>
      </c>
      <c r="AZ289" s="105">
        <v>176</v>
      </c>
      <c r="BA289" s="105"/>
      <c r="BB289" s="105"/>
      <c r="BC289" s="105"/>
      <c r="BD289" s="105"/>
      <c r="BE289" s="105"/>
      <c r="BF289" s="105"/>
      <c r="BG289" s="105"/>
      <c r="BH289" s="105"/>
      <c r="BI289" s="105"/>
      <c r="BJ289" s="105"/>
      <c r="BK289" s="105">
        <v>0</v>
      </c>
      <c r="BL289" s="105">
        <v>0</v>
      </c>
      <c r="BM289" s="105">
        <v>0</v>
      </c>
      <c r="BN289" s="105">
        <v>0</v>
      </c>
      <c r="BO289" s="105">
        <v>0</v>
      </c>
      <c r="BP289" s="105">
        <v>0</v>
      </c>
      <c r="BQ289" s="105">
        <v>0</v>
      </c>
      <c r="BR289" s="105">
        <v>0</v>
      </c>
      <c r="BS289" s="105">
        <v>0</v>
      </c>
      <c r="BT289" s="105">
        <v>0</v>
      </c>
      <c r="BU289" s="105">
        <v>0</v>
      </c>
      <c r="BV289" s="105">
        <v>0</v>
      </c>
      <c r="BW289" s="105">
        <v>0</v>
      </c>
      <c r="BX289" s="105">
        <v>0</v>
      </c>
      <c r="BY289" s="105">
        <v>0</v>
      </c>
      <c r="BZ289" s="139" t="str">
        <f t="shared" si="270"/>
        <v/>
      </c>
      <c r="CA289" s="139" t="str">
        <f t="shared" si="271"/>
        <v/>
      </c>
      <c r="CB289" s="140">
        <f t="shared" si="272"/>
        <v>163</v>
      </c>
      <c r="CC289" s="140">
        <f t="shared" si="289"/>
        <v>1263</v>
      </c>
      <c r="CD289" s="140">
        <f t="shared" si="290"/>
        <v>3152</v>
      </c>
      <c r="CE289" s="141">
        <f t="shared" si="273"/>
        <v>3748</v>
      </c>
      <c r="CF289" s="141">
        <f t="shared" si="274"/>
        <v>361</v>
      </c>
      <c r="CG289" s="141">
        <f t="shared" si="275"/>
        <v>0</v>
      </c>
      <c r="CH289" s="141">
        <f t="shared" si="276"/>
        <v>0</v>
      </c>
      <c r="CI289" s="142">
        <f t="shared" si="291"/>
        <v>950</v>
      </c>
      <c r="CJ289" s="142">
        <f t="shared" si="292"/>
        <v>1903</v>
      </c>
      <c r="CK289" s="143">
        <f t="shared" si="293"/>
        <v>953</v>
      </c>
      <c r="CL289" s="105">
        <f t="shared" si="294"/>
        <v>1414</v>
      </c>
      <c r="CM289" s="105">
        <f t="shared" si="295"/>
        <v>760</v>
      </c>
      <c r="CN289" s="105">
        <f t="shared" si="296"/>
        <v>621</v>
      </c>
      <c r="CO289" s="105">
        <f t="shared" si="297"/>
        <v>361</v>
      </c>
      <c r="CP289" s="105" t="str">
        <f t="shared" si="298"/>
        <v/>
      </c>
      <c r="CQ289" s="105"/>
      <c r="CR289" s="105"/>
      <c r="CS289" s="105">
        <f t="shared" si="288"/>
        <v>0</v>
      </c>
      <c r="CT289" s="105">
        <f t="shared" si="265"/>
        <v>0</v>
      </c>
      <c r="CU289" s="105">
        <f t="shared" si="266"/>
        <v>0</v>
      </c>
      <c r="CV289" s="105">
        <f t="shared" si="267"/>
        <v>0</v>
      </c>
      <c r="CW289" s="139" t="str">
        <f t="shared" si="268"/>
        <v/>
      </c>
      <c r="CX289" s="139" t="str">
        <f t="shared" si="269"/>
        <v/>
      </c>
      <c r="CZ289" s="148" t="s">
        <v>893</v>
      </c>
      <c r="DA289" s="148" t="s">
        <v>893</v>
      </c>
      <c r="DB289" s="149">
        <f t="shared" ref="DB289:EZ289" si="301">SUM(DB3:DB262)</f>
        <v>19604</v>
      </c>
      <c r="DC289" s="149">
        <f t="shared" si="301"/>
        <v>18179</v>
      </c>
      <c r="DD289" s="149">
        <f t="shared" si="301"/>
        <v>40963</v>
      </c>
      <c r="DE289" s="149">
        <f t="shared" si="301"/>
        <v>54504</v>
      </c>
      <c r="DF289" s="149">
        <f t="shared" si="301"/>
        <v>73478</v>
      </c>
      <c r="DG289" s="149">
        <f t="shared" si="301"/>
        <v>49940</v>
      </c>
      <c r="DH289" s="149">
        <f t="shared" si="301"/>
        <v>47703</v>
      </c>
      <c r="DI289" s="149">
        <f t="shared" si="301"/>
        <v>58237</v>
      </c>
      <c r="DJ289" s="149">
        <f t="shared" si="301"/>
        <v>72602</v>
      </c>
      <c r="DK289" s="149">
        <f t="shared" si="301"/>
        <v>94051</v>
      </c>
      <c r="DL289" s="149">
        <f t="shared" si="301"/>
        <v>103760</v>
      </c>
      <c r="DM289" s="149">
        <f t="shared" si="301"/>
        <v>134814</v>
      </c>
      <c r="DN289" s="149">
        <f t="shared" si="301"/>
        <v>72064</v>
      </c>
      <c r="DO289" s="149">
        <f t="shared" si="301"/>
        <v>37980</v>
      </c>
      <c r="DP289" s="149">
        <f t="shared" si="301"/>
        <v>87619</v>
      </c>
      <c r="DQ289" s="149">
        <f t="shared" si="301"/>
        <v>66114</v>
      </c>
      <c r="DR289" s="149">
        <f t="shared" si="301"/>
        <v>76266</v>
      </c>
      <c r="DS289" s="149">
        <f t="shared" si="301"/>
        <v>112173</v>
      </c>
      <c r="DT289" s="149">
        <f t="shared" si="301"/>
        <v>48522</v>
      </c>
      <c r="DU289" s="149">
        <f t="shared" si="301"/>
        <v>54454</v>
      </c>
      <c r="DV289" s="149">
        <f t="shared" si="301"/>
        <v>49874</v>
      </c>
      <c r="DW289" s="149">
        <f t="shared" si="301"/>
        <v>50378</v>
      </c>
      <c r="DX289" s="149">
        <f t="shared" si="301"/>
        <v>66842</v>
      </c>
      <c r="DY289" s="149">
        <f t="shared" si="301"/>
        <v>121921</v>
      </c>
      <c r="DZ289" s="149">
        <f t="shared" si="301"/>
        <v>30300</v>
      </c>
      <c r="EA289" s="149">
        <f t="shared" si="301"/>
        <v>12903</v>
      </c>
      <c r="EB289" s="149">
        <f t="shared" si="301"/>
        <v>46182</v>
      </c>
      <c r="EC289" s="149">
        <f t="shared" si="301"/>
        <v>42080</v>
      </c>
      <c r="ED289" s="149">
        <f t="shared" si="301"/>
        <v>54830</v>
      </c>
      <c r="EE289" s="149">
        <f t="shared" si="301"/>
        <v>65879</v>
      </c>
      <c r="EF289" s="149">
        <f t="shared" si="301"/>
        <v>70091</v>
      </c>
      <c r="EG289" s="149">
        <f t="shared" si="301"/>
        <v>81026</v>
      </c>
      <c r="EH289" s="149">
        <f t="shared" si="301"/>
        <v>102777</v>
      </c>
      <c r="EI289" s="149">
        <f t="shared" si="301"/>
        <v>120508</v>
      </c>
      <c r="EJ289" s="149">
        <f t="shared" si="301"/>
        <v>152660</v>
      </c>
      <c r="EK289" s="149">
        <f t="shared" si="301"/>
        <v>173208</v>
      </c>
      <c r="EL289" s="149">
        <f t="shared" si="301"/>
        <v>135824</v>
      </c>
      <c r="EM289" s="149">
        <f t="shared" si="301"/>
        <v>82443</v>
      </c>
      <c r="EN289" s="149">
        <f t="shared" si="301"/>
        <v>166109</v>
      </c>
      <c r="EO289" s="149">
        <f t="shared" si="301"/>
        <v>146047</v>
      </c>
      <c r="EP289" s="149">
        <f t="shared" si="301"/>
        <v>162402</v>
      </c>
      <c r="EQ289" s="149">
        <f t="shared" si="301"/>
        <v>192625</v>
      </c>
      <c r="ER289" s="149">
        <f t="shared" si="301"/>
        <v>197401</v>
      </c>
      <c r="ES289" s="149">
        <f t="shared" si="301"/>
        <v>245576</v>
      </c>
      <c r="ET289" s="149">
        <f t="shared" si="301"/>
        <v>280217</v>
      </c>
      <c r="EU289" s="149">
        <f t="shared" si="301"/>
        <v>302872</v>
      </c>
      <c r="EV289" s="149">
        <f t="shared" si="301"/>
        <v>344856</v>
      </c>
      <c r="EW289" s="149">
        <f t="shared" si="301"/>
        <v>418183</v>
      </c>
      <c r="EX289" s="149" t="e">
        <f t="shared" si="301"/>
        <v>#N/A</v>
      </c>
      <c r="EY289" s="149" t="e">
        <f t="shared" si="301"/>
        <v>#N/A</v>
      </c>
      <c r="EZ289" s="149" t="e">
        <f t="shared" si="301"/>
        <v>#N/A</v>
      </c>
      <c r="FA289" s="149">
        <v>212757</v>
      </c>
      <c r="FB289" s="149">
        <v>319239</v>
      </c>
      <c r="FC289" s="149">
        <v>440355</v>
      </c>
      <c r="FD289" s="149">
        <v>417934</v>
      </c>
      <c r="FE289" s="149">
        <v>467835</v>
      </c>
      <c r="FF289" s="149">
        <v>481363</v>
      </c>
      <c r="FG289" s="149">
        <v>481452</v>
      </c>
      <c r="FH289" s="149">
        <v>534050</v>
      </c>
      <c r="FI289" s="149">
        <v>560979</v>
      </c>
      <c r="FJ289" s="149">
        <v>226794</v>
      </c>
      <c r="FK289" s="149">
        <v>319813</v>
      </c>
      <c r="FL289" s="149">
        <v>437080</v>
      </c>
      <c r="FM289" s="149">
        <v>391175</v>
      </c>
      <c r="FN289" s="149">
        <v>426486</v>
      </c>
      <c r="FO289" s="149">
        <v>480619</v>
      </c>
      <c r="FP289" s="149">
        <v>455503</v>
      </c>
      <c r="FQ289" s="149">
        <v>797802</v>
      </c>
      <c r="FR289" s="149">
        <v>569379</v>
      </c>
      <c r="FS289" s="149">
        <v>584180</v>
      </c>
      <c r="FT289" s="149">
        <v>648851</v>
      </c>
      <c r="FU289" s="149">
        <v>745474</v>
      </c>
      <c r="FV289" s="149">
        <v>406737</v>
      </c>
      <c r="FW289" s="149">
        <v>267811</v>
      </c>
      <c r="FX289" s="149">
        <v>509628</v>
      </c>
      <c r="FY289" s="150">
        <f t="shared" si="277"/>
        <v>2.16598334401025</v>
      </c>
      <c r="FZ289" s="150">
        <f t="shared" si="278"/>
        <v>0.902939012960633</v>
      </c>
      <c r="GA289" s="140">
        <f t="shared" si="279"/>
        <v>767835</v>
      </c>
      <c r="GB289" s="140">
        <v>844207</v>
      </c>
      <c r="GC289" s="140">
        <v>952444</v>
      </c>
      <c r="GD289" s="141">
        <f t="shared" si="280"/>
        <v>2674555</v>
      </c>
      <c r="GE289" s="141" t="e">
        <f t="shared" si="281"/>
        <v>#N/A</v>
      </c>
      <c r="GF289" s="141">
        <f t="shared" si="282"/>
        <v>6083156</v>
      </c>
      <c r="GG289" s="141">
        <f t="shared" si="283"/>
        <v>1184176</v>
      </c>
      <c r="GH289" s="142">
        <v>162789</v>
      </c>
      <c r="GI289" s="142">
        <v>253894</v>
      </c>
      <c r="GJ289" s="142">
        <v>446376</v>
      </c>
      <c r="GK289" s="143">
        <v>384376</v>
      </c>
      <c r="GL289" s="105">
        <v>501074</v>
      </c>
      <c r="GM289" s="105">
        <v>723194</v>
      </c>
      <c r="GN289" s="105">
        <v>1065911</v>
      </c>
      <c r="GO289" s="105">
        <v>949504</v>
      </c>
      <c r="GP289" s="105">
        <v>972351</v>
      </c>
      <c r="GQ289" s="105">
        <f>SUM(FD289:FF289)</f>
        <v>1367132</v>
      </c>
      <c r="GR289" s="105">
        <f>SUM(FG289:FI289)</f>
        <v>1576481</v>
      </c>
      <c r="GS289" s="149">
        <f t="shared" si="287"/>
        <v>983687</v>
      </c>
      <c r="GT289" s="149">
        <f t="shared" si="285"/>
        <v>1298280</v>
      </c>
      <c r="GU289" s="149">
        <f t="shared" si="286"/>
        <v>1822684</v>
      </c>
      <c r="GV289" s="149">
        <f t="shared" si="284"/>
        <v>1978505</v>
      </c>
      <c r="GW289" s="152">
        <f t="shared" si="299"/>
        <v>0.255013539649384</v>
      </c>
      <c r="GX289" s="152">
        <f t="shared" si="300"/>
        <v>0.0854898600086467</v>
      </c>
    </row>
    <row r="290" ht="15" spans="2:206">
      <c r="B290" s="138" t="s">
        <v>1075</v>
      </c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>
        <v>66</v>
      </c>
      <c r="AC290" s="105">
        <v>407</v>
      </c>
      <c r="AD290" s="105">
        <v>351</v>
      </c>
      <c r="AE290" s="105">
        <v>338</v>
      </c>
      <c r="AF290" s="105">
        <v>273</v>
      </c>
      <c r="AG290" s="105">
        <v>249</v>
      </c>
      <c r="AH290" s="105">
        <v>229</v>
      </c>
      <c r="AI290" s="105">
        <v>375</v>
      </c>
      <c r="AJ290" s="105">
        <v>309</v>
      </c>
      <c r="AK290" s="105">
        <v>439</v>
      </c>
      <c r="AL290" s="105">
        <v>357</v>
      </c>
      <c r="AM290" s="105">
        <v>400</v>
      </c>
      <c r="AN290" s="105">
        <v>110</v>
      </c>
      <c r="AO290" s="105">
        <v>516</v>
      </c>
      <c r="AP290" s="105">
        <v>416</v>
      </c>
      <c r="AQ290" s="105">
        <v>450</v>
      </c>
      <c r="AR290" s="105">
        <v>416</v>
      </c>
      <c r="AS290" s="105">
        <v>330</v>
      </c>
      <c r="AT290" s="105">
        <v>350</v>
      </c>
      <c r="AU290" s="105">
        <v>410</v>
      </c>
      <c r="AV290" s="105">
        <v>370</v>
      </c>
      <c r="AW290" s="105">
        <v>425</v>
      </c>
      <c r="AX290" s="105">
        <v>515</v>
      </c>
      <c r="AY290" s="105">
        <v>175</v>
      </c>
      <c r="AZ290" s="105"/>
      <c r="BA290" s="105"/>
      <c r="BB290" s="105"/>
      <c r="BC290" s="105"/>
      <c r="BD290" s="105"/>
      <c r="BE290" s="105"/>
      <c r="BF290" s="105"/>
      <c r="BG290" s="105"/>
      <c r="BH290" s="105"/>
      <c r="BI290" s="105"/>
      <c r="BJ290" s="105"/>
      <c r="BK290" s="105">
        <v>0</v>
      </c>
      <c r="BL290" s="105">
        <v>0</v>
      </c>
      <c r="BM290" s="105">
        <v>0</v>
      </c>
      <c r="BN290" s="105">
        <v>0</v>
      </c>
      <c r="BO290" s="105">
        <v>0</v>
      </c>
      <c r="BP290" s="105">
        <v>0</v>
      </c>
      <c r="BQ290" s="105">
        <v>0</v>
      </c>
      <c r="BR290" s="105">
        <v>0</v>
      </c>
      <c r="BS290" s="105">
        <v>0</v>
      </c>
      <c r="BT290" s="105">
        <v>0</v>
      </c>
      <c r="BU290" s="105">
        <v>0</v>
      </c>
      <c r="BV290" s="105">
        <v>0</v>
      </c>
      <c r="BW290" s="105">
        <v>0</v>
      </c>
      <c r="BX290" s="105">
        <v>0</v>
      </c>
      <c r="BY290" s="105">
        <v>0</v>
      </c>
      <c r="BZ290" s="139" t="str">
        <f t="shared" si="270"/>
        <v/>
      </c>
      <c r="CA290" s="139" t="str">
        <f t="shared" si="271"/>
        <v/>
      </c>
      <c r="CB290" s="140">
        <f t="shared" si="272"/>
        <v>3633</v>
      </c>
      <c r="CC290" s="140">
        <f t="shared" si="289"/>
        <v>0</v>
      </c>
      <c r="CD290" s="140">
        <f t="shared" si="290"/>
        <v>3393</v>
      </c>
      <c r="CE290" s="141">
        <f t="shared" si="273"/>
        <v>4708</v>
      </c>
      <c r="CF290" s="141">
        <f t="shared" si="274"/>
        <v>175</v>
      </c>
      <c r="CG290" s="141">
        <f t="shared" si="275"/>
        <v>0</v>
      </c>
      <c r="CH290" s="141">
        <f t="shared" si="276"/>
        <v>0</v>
      </c>
      <c r="CI290" s="142">
        <f t="shared" si="291"/>
        <v>853</v>
      </c>
      <c r="CJ290" s="142">
        <f t="shared" si="292"/>
        <v>1105</v>
      </c>
      <c r="CK290" s="143">
        <f t="shared" si="293"/>
        <v>1026</v>
      </c>
      <c r="CL290" s="105">
        <f t="shared" si="294"/>
        <v>1282</v>
      </c>
      <c r="CM290" s="105">
        <f t="shared" si="295"/>
        <v>1090</v>
      </c>
      <c r="CN290" s="105">
        <f t="shared" si="296"/>
        <v>1310</v>
      </c>
      <c r="CO290" s="105">
        <f t="shared" si="297"/>
        <v>175</v>
      </c>
      <c r="CP290" s="105" t="str">
        <f t="shared" si="298"/>
        <v/>
      </c>
      <c r="CQ290" s="105"/>
      <c r="CR290" s="105"/>
      <c r="CS290" s="105">
        <f t="shared" si="288"/>
        <v>0</v>
      </c>
      <c r="CT290" s="105">
        <f t="shared" si="265"/>
        <v>0</v>
      </c>
      <c r="CU290" s="105">
        <f t="shared" si="266"/>
        <v>0</v>
      </c>
      <c r="CV290" s="105">
        <f t="shared" si="267"/>
        <v>0</v>
      </c>
      <c r="CW290" s="139" t="str">
        <f t="shared" si="268"/>
        <v/>
      </c>
      <c r="CX290" s="139" t="str">
        <f t="shared" si="269"/>
        <v/>
      </c>
    </row>
    <row r="291" ht="15" spans="2:206">
      <c r="B291" s="138" t="s">
        <v>1187</v>
      </c>
      <c r="C291" s="105"/>
      <c r="D291" s="105"/>
      <c r="E291" s="105">
        <v>11</v>
      </c>
      <c r="F291" s="105"/>
      <c r="G291" s="105"/>
      <c r="H291" s="105"/>
      <c r="I291" s="105"/>
      <c r="J291" s="105"/>
      <c r="K291" s="105"/>
      <c r="L291" s="105">
        <v>1078</v>
      </c>
      <c r="M291" s="105">
        <v>1235</v>
      </c>
      <c r="N291" s="105">
        <v>1309</v>
      </c>
      <c r="O291" s="105">
        <v>1003</v>
      </c>
      <c r="P291" s="105">
        <v>386</v>
      </c>
      <c r="Q291" s="105">
        <v>578</v>
      </c>
      <c r="R291" s="105">
        <v>525</v>
      </c>
      <c r="S291" s="105">
        <v>849</v>
      </c>
      <c r="T291" s="105">
        <v>907</v>
      </c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  <c r="AG291" s="105"/>
      <c r="AH291" s="105"/>
      <c r="AI291" s="105"/>
      <c r="AJ291" s="105"/>
      <c r="AK291" s="105"/>
      <c r="AL291" s="105"/>
      <c r="AM291" s="105"/>
      <c r="AN291" s="105"/>
      <c r="AO291" s="105"/>
      <c r="AP291" s="105"/>
      <c r="AQ291" s="105"/>
      <c r="AR291" s="105"/>
      <c r="AS291" s="105"/>
      <c r="AT291" s="105"/>
      <c r="AU291" s="105"/>
      <c r="AV291" s="105"/>
      <c r="AW291" s="105"/>
      <c r="AX291" s="105"/>
      <c r="AY291" s="105">
        <v>102</v>
      </c>
      <c r="AZ291" s="105"/>
      <c r="BA291" s="105"/>
      <c r="BB291" s="105"/>
      <c r="BC291" s="105"/>
      <c r="BD291" s="105"/>
      <c r="BE291" s="105"/>
      <c r="BF291" s="105"/>
      <c r="BG291" s="105"/>
      <c r="BH291" s="105"/>
      <c r="BI291" s="105"/>
      <c r="BJ291" s="105"/>
      <c r="BK291" s="105">
        <v>0</v>
      </c>
      <c r="BL291" s="105">
        <v>0</v>
      </c>
      <c r="BM291" s="105">
        <v>0</v>
      </c>
      <c r="BN291" s="105">
        <v>0</v>
      </c>
      <c r="BO291" s="105">
        <v>0</v>
      </c>
      <c r="BP291" s="105">
        <v>0</v>
      </c>
      <c r="BQ291" s="105">
        <v>0</v>
      </c>
      <c r="BR291" s="105">
        <v>0</v>
      </c>
      <c r="BS291" s="105">
        <v>0</v>
      </c>
      <c r="BT291" s="105">
        <v>0</v>
      </c>
      <c r="BU291" s="105">
        <v>0</v>
      </c>
      <c r="BV291" s="105">
        <v>0</v>
      </c>
      <c r="BW291" s="105">
        <v>0</v>
      </c>
      <c r="BX291" s="105" t="e">
        <v>#N/A</v>
      </c>
      <c r="BY291" s="105"/>
      <c r="BZ291" s="139" t="str">
        <f t="shared" si="270"/>
        <v/>
      </c>
      <c r="CA291" s="139" t="str">
        <f t="shared" si="271"/>
        <v/>
      </c>
      <c r="CB291" s="140">
        <f t="shared" si="272"/>
        <v>5919</v>
      </c>
      <c r="CC291" s="140">
        <f t="shared" si="289"/>
        <v>4248</v>
      </c>
      <c r="CD291" s="140">
        <f t="shared" si="290"/>
        <v>0</v>
      </c>
      <c r="CE291" s="141">
        <f t="shared" si="273"/>
        <v>0</v>
      </c>
      <c r="CF291" s="141">
        <f t="shared" si="274"/>
        <v>102</v>
      </c>
      <c r="CG291" s="141">
        <f t="shared" si="275"/>
        <v>0</v>
      </c>
      <c r="CH291" s="141" t="e">
        <f t="shared" si="276"/>
        <v>#N/A</v>
      </c>
      <c r="CI291" s="142">
        <f t="shared" si="291"/>
        <v>0</v>
      </c>
      <c r="CJ291" s="142">
        <f t="shared" si="292"/>
        <v>0</v>
      </c>
      <c r="CK291" s="143">
        <f t="shared" si="293"/>
        <v>0</v>
      </c>
      <c r="CL291" s="105">
        <f t="shared" si="294"/>
        <v>0</v>
      </c>
      <c r="CM291" s="105">
        <f t="shared" si="295"/>
        <v>0</v>
      </c>
      <c r="CN291" s="105">
        <f t="shared" si="296"/>
        <v>0</v>
      </c>
      <c r="CO291" s="105">
        <f t="shared" si="297"/>
        <v>102</v>
      </c>
      <c r="CP291" s="105" t="str">
        <f t="shared" si="298"/>
        <v/>
      </c>
      <c r="CQ291" s="105"/>
      <c r="CR291" s="105"/>
      <c r="CS291" s="105">
        <f t="shared" si="288"/>
        <v>0</v>
      </c>
      <c r="CT291" s="105">
        <f t="shared" si="265"/>
        <v>0</v>
      </c>
      <c r="CU291" s="105">
        <f t="shared" si="266"/>
        <v>0</v>
      </c>
      <c r="CV291" s="105">
        <f t="shared" si="267"/>
        <v>0</v>
      </c>
      <c r="CW291" s="139" t="str">
        <f t="shared" si="268"/>
        <v/>
      </c>
      <c r="CX291" s="139" t="str">
        <f t="shared" si="269"/>
        <v/>
      </c>
    </row>
    <row r="292" ht="15" spans="2:206">
      <c r="B292" s="138" t="s">
        <v>1171</v>
      </c>
      <c r="C292" s="105"/>
      <c r="D292" s="105"/>
      <c r="E292" s="105">
        <v>70</v>
      </c>
      <c r="F292" s="105">
        <v>350</v>
      </c>
      <c r="G292" s="105">
        <v>270</v>
      </c>
      <c r="H292" s="105">
        <v>405</v>
      </c>
      <c r="I292" s="105">
        <v>213</v>
      </c>
      <c r="J292" s="105">
        <v>257</v>
      </c>
      <c r="K292" s="105">
        <v>220</v>
      </c>
      <c r="L292" s="105">
        <v>112</v>
      </c>
      <c r="M292" s="105">
        <v>157</v>
      </c>
      <c r="N292" s="105">
        <v>232</v>
      </c>
      <c r="O292" s="105">
        <v>52</v>
      </c>
      <c r="P292" s="105">
        <v>37</v>
      </c>
      <c r="Q292" s="105">
        <v>44</v>
      </c>
      <c r="R292" s="105">
        <v>55</v>
      </c>
      <c r="S292" s="105">
        <v>65</v>
      </c>
      <c r="T292" s="105">
        <v>50</v>
      </c>
      <c r="U292" s="105">
        <v>45</v>
      </c>
      <c r="V292" s="105">
        <v>28</v>
      </c>
      <c r="W292" s="105">
        <v>90</v>
      </c>
      <c r="X292" s="105">
        <v>90</v>
      </c>
      <c r="Y292" s="105">
        <v>60</v>
      </c>
      <c r="Z292" s="105">
        <v>58</v>
      </c>
      <c r="AA292" s="105">
        <v>22</v>
      </c>
      <c r="AB292" s="105">
        <v>21</v>
      </c>
      <c r="AC292" s="105">
        <v>6</v>
      </c>
      <c r="AD292" s="105">
        <v>9</v>
      </c>
      <c r="AE292" s="105">
        <v>15</v>
      </c>
      <c r="AF292" s="105">
        <v>30</v>
      </c>
      <c r="AG292" s="105">
        <v>60</v>
      </c>
      <c r="AH292" s="105">
        <v>145</v>
      </c>
      <c r="AI292" s="105">
        <v>207</v>
      </c>
      <c r="AJ292" s="105">
        <v>236</v>
      </c>
      <c r="AK292" s="105">
        <v>272</v>
      </c>
      <c r="AL292" s="105">
        <v>295</v>
      </c>
      <c r="AM292" s="105">
        <v>156</v>
      </c>
      <c r="AN292" s="105">
        <v>89</v>
      </c>
      <c r="AO292" s="105">
        <v>170</v>
      </c>
      <c r="AP292" s="105">
        <v>209</v>
      </c>
      <c r="AQ292" s="105">
        <v>211</v>
      </c>
      <c r="AR292" s="105">
        <v>186</v>
      </c>
      <c r="AS292" s="105">
        <v>109</v>
      </c>
      <c r="AT292" s="105">
        <v>107</v>
      </c>
      <c r="AU292" s="105">
        <v>110</v>
      </c>
      <c r="AV292" s="105">
        <v>97</v>
      </c>
      <c r="AW292" s="105">
        <v>91</v>
      </c>
      <c r="AX292" s="105">
        <v>78</v>
      </c>
      <c r="AY292" s="105">
        <v>79</v>
      </c>
      <c r="AZ292" s="105">
        <v>76</v>
      </c>
      <c r="BA292" s="105"/>
      <c r="BB292" s="105"/>
      <c r="BC292" s="105"/>
      <c r="BD292" s="105"/>
      <c r="BE292" s="105"/>
      <c r="BF292" s="105"/>
      <c r="BG292" s="105"/>
      <c r="BH292" s="105"/>
      <c r="BI292" s="105"/>
      <c r="BJ292" s="105"/>
      <c r="BK292" s="105">
        <v>0</v>
      </c>
      <c r="BL292" s="105">
        <v>0</v>
      </c>
      <c r="BM292" s="105">
        <v>0</v>
      </c>
      <c r="BN292" s="105"/>
      <c r="BO292" s="105"/>
      <c r="BP292" s="105">
        <v>0</v>
      </c>
      <c r="BQ292" s="105">
        <v>0</v>
      </c>
      <c r="BR292" s="105"/>
      <c r="BS292" s="105">
        <v>0</v>
      </c>
      <c r="BT292" s="105">
        <v>0</v>
      </c>
      <c r="BU292" s="105">
        <v>0</v>
      </c>
      <c r="BV292" s="105">
        <v>0</v>
      </c>
      <c r="BW292" s="105">
        <v>0</v>
      </c>
      <c r="BX292" s="105">
        <v>0</v>
      </c>
      <c r="BY292" s="105">
        <v>0</v>
      </c>
      <c r="BZ292" s="139" t="str">
        <f t="shared" si="270"/>
        <v/>
      </c>
      <c r="CA292" s="139" t="str">
        <f t="shared" si="271"/>
        <v/>
      </c>
      <c r="CB292" s="140">
        <f t="shared" si="272"/>
        <v>2286</v>
      </c>
      <c r="CC292" s="140">
        <f t="shared" si="289"/>
        <v>674</v>
      </c>
      <c r="CD292" s="140">
        <f t="shared" si="290"/>
        <v>1318</v>
      </c>
      <c r="CE292" s="141">
        <f t="shared" si="273"/>
        <v>1613</v>
      </c>
      <c r="CF292" s="141">
        <f t="shared" si="274"/>
        <v>155</v>
      </c>
      <c r="CG292" s="141">
        <f t="shared" si="275"/>
        <v>0</v>
      </c>
      <c r="CH292" s="141">
        <f t="shared" si="276"/>
        <v>0</v>
      </c>
      <c r="CI292" s="142">
        <f t="shared" si="291"/>
        <v>412</v>
      </c>
      <c r="CJ292" s="142">
        <f t="shared" si="292"/>
        <v>803</v>
      </c>
      <c r="CK292" s="143">
        <f t="shared" si="293"/>
        <v>415</v>
      </c>
      <c r="CL292" s="105">
        <f t="shared" si="294"/>
        <v>606</v>
      </c>
      <c r="CM292" s="105">
        <f t="shared" si="295"/>
        <v>326</v>
      </c>
      <c r="CN292" s="105">
        <f t="shared" si="296"/>
        <v>266</v>
      </c>
      <c r="CO292" s="105">
        <f t="shared" si="297"/>
        <v>155</v>
      </c>
      <c r="CP292" s="105" t="str">
        <f t="shared" si="298"/>
        <v/>
      </c>
      <c r="CQ292" s="105"/>
      <c r="CR292" s="105"/>
      <c r="CS292" s="105">
        <f t="shared" si="288"/>
        <v>0</v>
      </c>
      <c r="CT292" s="105">
        <f t="shared" si="265"/>
        <v>0</v>
      </c>
      <c r="CU292" s="105">
        <f t="shared" si="266"/>
        <v>0</v>
      </c>
      <c r="CV292" s="105">
        <f t="shared" si="267"/>
        <v>0</v>
      </c>
      <c r="CW292" s="139" t="str">
        <f t="shared" si="268"/>
        <v/>
      </c>
      <c r="CX292" s="139" t="str">
        <f t="shared" si="269"/>
        <v/>
      </c>
    </row>
    <row r="293" ht="15" spans="2:206">
      <c r="B293" s="138" t="s">
        <v>1182</v>
      </c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>
        <v>90</v>
      </c>
      <c r="T293" s="105">
        <v>54</v>
      </c>
      <c r="U293" s="105">
        <v>23</v>
      </c>
      <c r="V293" s="105"/>
      <c r="W293" s="105">
        <v>17</v>
      </c>
      <c r="X293" s="105"/>
      <c r="Y293" s="105">
        <v>10</v>
      </c>
      <c r="Z293" s="105"/>
      <c r="AA293" s="105">
        <v>39</v>
      </c>
      <c r="AB293" s="105"/>
      <c r="AC293" s="105">
        <v>7</v>
      </c>
      <c r="AD293" s="105">
        <v>14</v>
      </c>
      <c r="AE293" s="105">
        <v>150</v>
      </c>
      <c r="AF293" s="105">
        <v>47</v>
      </c>
      <c r="AG293" s="105">
        <v>116</v>
      </c>
      <c r="AH293" s="105">
        <v>20</v>
      </c>
      <c r="AI293" s="105"/>
      <c r="AJ293" s="105"/>
      <c r="AK293" s="105"/>
      <c r="AL293" s="105"/>
      <c r="AM293" s="105"/>
      <c r="AN293" s="105"/>
      <c r="AO293" s="105"/>
      <c r="AP293" s="105"/>
      <c r="AQ293" s="105"/>
      <c r="AR293" s="105"/>
      <c r="AS293" s="105"/>
      <c r="AT293" s="105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5"/>
      <c r="BE293" s="105"/>
      <c r="BF293" s="105"/>
      <c r="BG293" s="105"/>
      <c r="BH293" s="105"/>
      <c r="BI293" s="105"/>
      <c r="BJ293" s="105"/>
      <c r="BK293" s="105">
        <v>0</v>
      </c>
      <c r="BL293" s="105">
        <v>0</v>
      </c>
      <c r="BM293" s="105">
        <v>0</v>
      </c>
      <c r="BN293" s="105"/>
      <c r="BO293" s="105"/>
      <c r="BP293" s="105">
        <v>0</v>
      </c>
      <c r="BQ293" s="105">
        <v>0</v>
      </c>
      <c r="BR293" s="105"/>
      <c r="BS293" s="105">
        <v>0</v>
      </c>
      <c r="BT293" s="105">
        <v>0</v>
      </c>
      <c r="BU293" s="105">
        <v>0</v>
      </c>
      <c r="BV293" s="105">
        <v>0</v>
      </c>
      <c r="BW293" s="105">
        <v>0</v>
      </c>
      <c r="BX293" s="105">
        <v>0</v>
      </c>
      <c r="BY293" s="105">
        <v>0</v>
      </c>
      <c r="BZ293" s="139" t="str">
        <f t="shared" si="270"/>
        <v/>
      </c>
      <c r="CA293" s="139" t="str">
        <f t="shared" si="271"/>
        <v/>
      </c>
      <c r="CB293" s="140">
        <f t="shared" si="272"/>
        <v>0</v>
      </c>
      <c r="CC293" s="140">
        <f t="shared" si="289"/>
        <v>194</v>
      </c>
      <c r="CD293" s="140">
        <f t="shared" si="290"/>
        <v>393</v>
      </c>
      <c r="CE293" s="141">
        <f t="shared" si="273"/>
        <v>0</v>
      </c>
      <c r="CF293" s="141">
        <f t="shared" si="274"/>
        <v>0</v>
      </c>
      <c r="CG293" s="141">
        <f t="shared" si="275"/>
        <v>0</v>
      </c>
      <c r="CH293" s="141">
        <f t="shared" si="276"/>
        <v>0</v>
      </c>
      <c r="CI293" s="142">
        <f t="shared" si="291"/>
        <v>136</v>
      </c>
      <c r="CJ293" s="142">
        <f t="shared" si="292"/>
        <v>0</v>
      </c>
      <c r="CK293" s="143">
        <f t="shared" si="293"/>
        <v>0</v>
      </c>
      <c r="CL293" s="105">
        <f t="shared" si="294"/>
        <v>0</v>
      </c>
      <c r="CM293" s="105">
        <f t="shared" si="295"/>
        <v>0</v>
      </c>
      <c r="CN293" s="105">
        <f t="shared" si="296"/>
        <v>0</v>
      </c>
      <c r="CO293" s="105" t="str">
        <f t="shared" si="297"/>
        <v/>
      </c>
      <c r="CP293" s="105" t="str">
        <f t="shared" si="298"/>
        <v/>
      </c>
      <c r="CQ293" s="105"/>
      <c r="CR293" s="105"/>
      <c r="CS293" s="105">
        <f t="shared" si="288"/>
        <v>0</v>
      </c>
      <c r="CT293" s="105">
        <f t="shared" si="265"/>
        <v>0</v>
      </c>
      <c r="CU293" s="105">
        <f t="shared" si="266"/>
        <v>0</v>
      </c>
      <c r="CV293" s="105">
        <f t="shared" si="267"/>
        <v>0</v>
      </c>
      <c r="CW293" s="139" t="str">
        <f t="shared" si="268"/>
        <v/>
      </c>
      <c r="CX293" s="139" t="str">
        <f t="shared" si="269"/>
        <v/>
      </c>
    </row>
    <row r="294" ht="15" spans="2:206">
      <c r="B294" s="138" t="s">
        <v>1069</v>
      </c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>
        <v>22</v>
      </c>
      <c r="AE294" s="105">
        <v>55</v>
      </c>
      <c r="AF294" s="105">
        <v>17</v>
      </c>
      <c r="AG294" s="105">
        <v>2</v>
      </c>
      <c r="AH294" s="105">
        <v>14</v>
      </c>
      <c r="AI294" s="105">
        <v>4</v>
      </c>
      <c r="AJ294" s="105">
        <v>6</v>
      </c>
      <c r="AK294" s="105">
        <v>5</v>
      </c>
      <c r="AL294" s="105">
        <v>71</v>
      </c>
      <c r="AM294" s="105">
        <v>32</v>
      </c>
      <c r="AN294" s="105"/>
      <c r="AO294" s="105">
        <v>207</v>
      </c>
      <c r="AP294" s="105">
        <v>136</v>
      </c>
      <c r="AQ294" s="105">
        <v>161</v>
      </c>
      <c r="AR294" s="105">
        <v>47</v>
      </c>
      <c r="AS294" s="105">
        <v>2</v>
      </c>
      <c r="AT294" s="105"/>
      <c r="AU294" s="105"/>
      <c r="AV294" s="105">
        <v>136</v>
      </c>
      <c r="AW294" s="105">
        <v>88</v>
      </c>
      <c r="AX294" s="105">
        <v>7</v>
      </c>
      <c r="AY294" s="105">
        <v>60</v>
      </c>
      <c r="AZ294" s="105">
        <v>121</v>
      </c>
      <c r="BA294" s="105"/>
      <c r="BB294" s="105"/>
      <c r="BC294" s="105"/>
      <c r="BD294" s="105"/>
      <c r="BE294" s="105"/>
      <c r="BF294" s="105"/>
      <c r="BG294" s="105"/>
      <c r="BH294" s="105"/>
      <c r="BI294" s="105"/>
      <c r="BJ294" s="105"/>
      <c r="BK294" s="105">
        <v>0</v>
      </c>
      <c r="BL294" s="105">
        <v>0</v>
      </c>
      <c r="BM294" s="105">
        <v>0</v>
      </c>
      <c r="BN294" s="105"/>
      <c r="BO294" s="105"/>
      <c r="BP294" s="105">
        <v>0</v>
      </c>
      <c r="BQ294" s="105">
        <v>0</v>
      </c>
      <c r="BR294" s="105"/>
      <c r="BS294" s="105">
        <v>0</v>
      </c>
      <c r="BT294" s="105">
        <v>0</v>
      </c>
      <c r="BU294" s="105">
        <v>0</v>
      </c>
      <c r="BV294" s="105">
        <v>0</v>
      </c>
      <c r="BW294" s="105">
        <v>0</v>
      </c>
      <c r="BX294" s="105">
        <v>0</v>
      </c>
      <c r="BY294" s="105">
        <v>0</v>
      </c>
      <c r="BZ294" s="139" t="str">
        <f t="shared" si="270"/>
        <v/>
      </c>
      <c r="CA294" s="139" t="str">
        <f t="shared" si="271"/>
        <v/>
      </c>
      <c r="CB294" s="140">
        <f t="shared" si="272"/>
        <v>0</v>
      </c>
      <c r="CC294" s="140">
        <f t="shared" si="289"/>
        <v>0</v>
      </c>
      <c r="CD294" s="140">
        <f t="shared" si="290"/>
        <v>196</v>
      </c>
      <c r="CE294" s="141">
        <f t="shared" si="273"/>
        <v>816</v>
      </c>
      <c r="CF294" s="141">
        <f t="shared" si="274"/>
        <v>181</v>
      </c>
      <c r="CG294" s="141">
        <f t="shared" si="275"/>
        <v>0</v>
      </c>
      <c r="CH294" s="141">
        <f t="shared" si="276"/>
        <v>0</v>
      </c>
      <c r="CI294" s="142">
        <f t="shared" si="291"/>
        <v>20</v>
      </c>
      <c r="CJ294" s="142">
        <f t="shared" si="292"/>
        <v>82</v>
      </c>
      <c r="CK294" s="143">
        <f t="shared" si="293"/>
        <v>239</v>
      </c>
      <c r="CL294" s="105">
        <f t="shared" si="294"/>
        <v>344</v>
      </c>
      <c r="CM294" s="105">
        <f t="shared" si="295"/>
        <v>2</v>
      </c>
      <c r="CN294" s="105">
        <f t="shared" si="296"/>
        <v>231</v>
      </c>
      <c r="CO294" s="105">
        <f t="shared" si="297"/>
        <v>181</v>
      </c>
      <c r="CP294" s="105" t="str">
        <f t="shared" si="298"/>
        <v/>
      </c>
      <c r="CQ294" s="105"/>
      <c r="CR294" s="105"/>
      <c r="CS294" s="105">
        <f t="shared" si="288"/>
        <v>0</v>
      </c>
      <c r="CT294" s="105">
        <f t="shared" si="265"/>
        <v>0</v>
      </c>
      <c r="CU294" s="105">
        <f t="shared" si="266"/>
        <v>0</v>
      </c>
      <c r="CV294" s="105">
        <f t="shared" si="267"/>
        <v>0</v>
      </c>
      <c r="CW294" s="139" t="str">
        <f t="shared" si="268"/>
        <v/>
      </c>
      <c r="CX294" s="139" t="str">
        <f t="shared" si="269"/>
        <v/>
      </c>
    </row>
    <row r="295" ht="15" spans="2:206">
      <c r="B295" s="138" t="s">
        <v>1181</v>
      </c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  <c r="AH295" s="105"/>
      <c r="AI295" s="105"/>
      <c r="AJ295" s="105">
        <v>24</v>
      </c>
      <c r="AK295" s="105">
        <v>9</v>
      </c>
      <c r="AL295" s="105">
        <v>8</v>
      </c>
      <c r="AM295" s="105">
        <v>2</v>
      </c>
      <c r="AN295" s="105">
        <v>4</v>
      </c>
      <c r="AO295" s="105">
        <v>2</v>
      </c>
      <c r="AP295" s="105"/>
      <c r="AQ295" s="105"/>
      <c r="AR295" s="105"/>
      <c r="AS295" s="105">
        <v>23</v>
      </c>
      <c r="AT295" s="105">
        <v>23</v>
      </c>
      <c r="AU295" s="105">
        <v>24</v>
      </c>
      <c r="AV295" s="105">
        <v>25</v>
      </c>
      <c r="AW295" s="105">
        <v>1</v>
      </c>
      <c r="AX295" s="105">
        <v>25</v>
      </c>
      <c r="AY295" s="105"/>
      <c r="AZ295" s="105"/>
      <c r="BA295" s="105"/>
      <c r="BB295" s="105"/>
      <c r="BC295" s="105"/>
      <c r="BD295" s="105"/>
      <c r="BE295" s="105"/>
      <c r="BF295" s="105"/>
      <c r="BG295" s="105"/>
      <c r="BH295" s="105"/>
      <c r="BI295" s="105"/>
      <c r="BJ295" s="105"/>
      <c r="BK295" s="105">
        <v>0</v>
      </c>
      <c r="BL295" s="105">
        <v>0</v>
      </c>
      <c r="BM295" s="105">
        <v>0</v>
      </c>
      <c r="BN295" s="105"/>
      <c r="BO295" s="105"/>
      <c r="BP295" s="105">
        <v>0</v>
      </c>
      <c r="BQ295" s="105">
        <v>0</v>
      </c>
      <c r="BR295" s="105"/>
      <c r="BS295" s="105">
        <v>0</v>
      </c>
      <c r="BT295" s="105">
        <v>0</v>
      </c>
      <c r="BU295" s="105">
        <v>0</v>
      </c>
      <c r="BV295" s="105">
        <v>0</v>
      </c>
      <c r="BW295" s="105">
        <v>0</v>
      </c>
      <c r="BX295" s="105">
        <v>0</v>
      </c>
      <c r="BY295" s="105">
        <v>0</v>
      </c>
      <c r="BZ295" s="139" t="str">
        <f t="shared" si="270"/>
        <v/>
      </c>
      <c r="CA295" s="139" t="str">
        <f t="shared" si="271"/>
        <v/>
      </c>
      <c r="CB295" s="140">
        <f t="shared" si="272"/>
        <v>10139</v>
      </c>
      <c r="CC295" s="140">
        <f t="shared" si="289"/>
        <v>0</v>
      </c>
      <c r="CD295" s="140">
        <f t="shared" si="290"/>
        <v>41</v>
      </c>
      <c r="CE295" s="141">
        <f t="shared" si="273"/>
        <v>129</v>
      </c>
      <c r="CF295" s="141">
        <f t="shared" si="274"/>
        <v>0</v>
      </c>
      <c r="CG295" s="141">
        <f t="shared" si="275"/>
        <v>0</v>
      </c>
      <c r="CH295" s="141">
        <f t="shared" si="276"/>
        <v>0</v>
      </c>
      <c r="CI295" s="142">
        <f t="shared" si="291"/>
        <v>0</v>
      </c>
      <c r="CJ295" s="142">
        <f t="shared" si="292"/>
        <v>41</v>
      </c>
      <c r="CK295" s="143">
        <f t="shared" si="293"/>
        <v>8</v>
      </c>
      <c r="CL295" s="105">
        <f t="shared" si="294"/>
        <v>0</v>
      </c>
      <c r="CM295" s="105">
        <f t="shared" si="295"/>
        <v>70</v>
      </c>
      <c r="CN295" s="105">
        <f t="shared" si="296"/>
        <v>51</v>
      </c>
      <c r="CO295" s="105" t="str">
        <f t="shared" si="297"/>
        <v/>
      </c>
      <c r="CP295" s="105" t="str">
        <f t="shared" si="298"/>
        <v/>
      </c>
      <c r="CQ295" s="105"/>
      <c r="CR295" s="105"/>
      <c r="CS295" s="105">
        <f t="shared" si="288"/>
        <v>0</v>
      </c>
      <c r="CT295" s="105">
        <f t="shared" si="265"/>
        <v>0</v>
      </c>
      <c r="CU295" s="105">
        <f t="shared" si="266"/>
        <v>0</v>
      </c>
      <c r="CV295" s="105">
        <f t="shared" si="267"/>
        <v>0</v>
      </c>
      <c r="CW295" s="139" t="str">
        <f t="shared" si="268"/>
        <v/>
      </c>
      <c r="CX295" s="139" t="str">
        <f t="shared" si="269"/>
        <v/>
      </c>
    </row>
    <row r="296" ht="15" spans="2:206">
      <c r="B296" s="138" t="s">
        <v>1172</v>
      </c>
      <c r="C296" s="105">
        <v>63</v>
      </c>
      <c r="D296" s="105">
        <v>761</v>
      </c>
      <c r="E296" s="105">
        <v>590</v>
      </c>
      <c r="F296" s="105">
        <v>1326</v>
      </c>
      <c r="G296" s="105">
        <v>3278</v>
      </c>
      <c r="H296" s="105">
        <v>1</v>
      </c>
      <c r="I296" s="105"/>
      <c r="J296" s="105"/>
      <c r="K296" s="105">
        <v>396</v>
      </c>
      <c r="L296" s="105">
        <v>678</v>
      </c>
      <c r="M296" s="105">
        <v>1095</v>
      </c>
      <c r="N296" s="105">
        <v>1951</v>
      </c>
      <c r="O296" s="105"/>
      <c r="P296" s="105">
        <v>60</v>
      </c>
      <c r="Q296" s="105"/>
      <c r="R296" s="105"/>
      <c r="S296" s="105"/>
      <c r="T296" s="105">
        <v>1098</v>
      </c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  <c r="AG296" s="105"/>
      <c r="AH296" s="105"/>
      <c r="AI296" s="105"/>
      <c r="AJ296" s="105">
        <v>50</v>
      </c>
      <c r="AK296" s="105">
        <v>207</v>
      </c>
      <c r="AL296" s="105">
        <v>674</v>
      </c>
      <c r="AM296" s="105"/>
      <c r="AN296" s="105">
        <v>48</v>
      </c>
      <c r="AO296" s="105"/>
      <c r="AP296" s="105"/>
      <c r="AQ296" s="105"/>
      <c r="AR296" s="105"/>
      <c r="AS296" s="105"/>
      <c r="AT296" s="105"/>
      <c r="AU296" s="105"/>
      <c r="AV296" s="105">
        <v>205</v>
      </c>
      <c r="AW296" s="105">
        <v>24</v>
      </c>
      <c r="AX296" s="105">
        <v>26</v>
      </c>
      <c r="AY296" s="105">
        <v>50</v>
      </c>
      <c r="AZ296" s="105"/>
      <c r="BA296" s="105"/>
      <c r="BB296" s="105"/>
      <c r="BC296" s="105"/>
      <c r="BD296" s="105"/>
      <c r="BE296" s="105"/>
      <c r="BF296" s="105"/>
      <c r="BG296" s="105"/>
      <c r="BH296" s="105"/>
      <c r="BI296" s="105"/>
      <c r="BJ296" s="105"/>
      <c r="BK296" s="105">
        <v>0</v>
      </c>
      <c r="BL296" s="105">
        <v>0</v>
      </c>
      <c r="BM296" s="105">
        <v>0</v>
      </c>
      <c r="BN296" s="105"/>
      <c r="BO296" s="105"/>
      <c r="BP296" s="105">
        <v>0</v>
      </c>
      <c r="BQ296" s="105">
        <v>0</v>
      </c>
      <c r="BR296" s="105"/>
      <c r="BS296" s="105">
        <v>0</v>
      </c>
      <c r="BT296" s="105">
        <v>0</v>
      </c>
      <c r="BU296" s="105">
        <v>0</v>
      </c>
      <c r="BV296" s="105">
        <v>0</v>
      </c>
      <c r="BW296" s="105">
        <v>0</v>
      </c>
      <c r="BX296" s="105">
        <v>0</v>
      </c>
      <c r="BY296" s="105">
        <v>0</v>
      </c>
      <c r="BZ296" s="139" t="str">
        <f t="shared" si="270"/>
        <v/>
      </c>
      <c r="CA296" s="139" t="str">
        <f t="shared" si="271"/>
        <v/>
      </c>
      <c r="CB296" s="140">
        <f t="shared" si="272"/>
        <v>10139</v>
      </c>
      <c r="CC296" s="140">
        <f t="shared" si="289"/>
        <v>1158</v>
      </c>
      <c r="CD296" s="140">
        <f t="shared" si="290"/>
        <v>931</v>
      </c>
      <c r="CE296" s="141">
        <f t="shared" si="273"/>
        <v>303</v>
      </c>
      <c r="CF296" s="141">
        <f t="shared" si="274"/>
        <v>50</v>
      </c>
      <c r="CG296" s="141">
        <f t="shared" si="275"/>
        <v>0</v>
      </c>
      <c r="CH296" s="141">
        <f t="shared" si="276"/>
        <v>0</v>
      </c>
      <c r="CI296" s="142">
        <f t="shared" si="291"/>
        <v>0</v>
      </c>
      <c r="CJ296" s="142">
        <f t="shared" si="292"/>
        <v>931</v>
      </c>
      <c r="CK296" s="143">
        <f t="shared" si="293"/>
        <v>48</v>
      </c>
      <c r="CL296" s="105">
        <f t="shared" si="294"/>
        <v>0</v>
      </c>
      <c r="CM296" s="105">
        <f t="shared" si="295"/>
        <v>0</v>
      </c>
      <c r="CN296" s="105">
        <f t="shared" si="296"/>
        <v>255</v>
      </c>
      <c r="CO296" s="105">
        <f t="shared" si="297"/>
        <v>50</v>
      </c>
      <c r="CP296" s="105" t="str">
        <f t="shared" si="298"/>
        <v/>
      </c>
      <c r="CQ296" s="105"/>
      <c r="CR296" s="105"/>
      <c r="CS296" s="105">
        <f t="shared" si="288"/>
        <v>0</v>
      </c>
      <c r="CT296" s="105">
        <f t="shared" si="265"/>
        <v>0</v>
      </c>
      <c r="CU296" s="105">
        <f t="shared" si="266"/>
        <v>0</v>
      </c>
      <c r="CV296" s="105">
        <f t="shared" si="267"/>
        <v>0</v>
      </c>
      <c r="CW296" s="139" t="str">
        <f t="shared" si="268"/>
        <v/>
      </c>
      <c r="CX296" s="139" t="str">
        <f t="shared" si="269"/>
        <v/>
      </c>
    </row>
    <row r="297" ht="15" spans="2:206">
      <c r="B297" s="138" t="s">
        <v>1173</v>
      </c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>
        <v>475</v>
      </c>
      <c r="AF297" s="105">
        <v>101</v>
      </c>
      <c r="AG297" s="105">
        <v>20</v>
      </c>
      <c r="AH297" s="105">
        <v>8</v>
      </c>
      <c r="AI297" s="105">
        <v>35</v>
      </c>
      <c r="AJ297" s="105">
        <v>79</v>
      </c>
      <c r="AK297" s="105">
        <v>158</v>
      </c>
      <c r="AL297" s="105">
        <v>153</v>
      </c>
      <c r="AM297" s="105">
        <v>185</v>
      </c>
      <c r="AN297" s="105">
        <v>47</v>
      </c>
      <c r="AO297" s="105">
        <v>53</v>
      </c>
      <c r="AP297" s="105">
        <v>22</v>
      </c>
      <c r="AQ297" s="105">
        <v>20</v>
      </c>
      <c r="AR297" s="105">
        <v>73</v>
      </c>
      <c r="AS297" s="105">
        <v>110</v>
      </c>
      <c r="AT297" s="105">
        <v>21</v>
      </c>
      <c r="AU297" s="105">
        <v>160</v>
      </c>
      <c r="AV297" s="105">
        <v>125</v>
      </c>
      <c r="AW297" s="105">
        <v>60</v>
      </c>
      <c r="AX297" s="105">
        <v>167</v>
      </c>
      <c r="AY297" s="105">
        <v>46</v>
      </c>
      <c r="AZ297" s="105">
        <v>24</v>
      </c>
      <c r="BA297" s="105"/>
      <c r="BB297" s="105"/>
      <c r="BC297" s="105"/>
      <c r="BD297" s="105"/>
      <c r="BE297" s="105"/>
      <c r="BF297" s="105"/>
      <c r="BG297" s="105"/>
      <c r="BH297" s="105"/>
      <c r="BI297" s="105"/>
      <c r="BJ297" s="105"/>
      <c r="BK297" s="105">
        <v>0</v>
      </c>
      <c r="BL297" s="105">
        <v>0</v>
      </c>
      <c r="BM297" s="105">
        <v>0</v>
      </c>
      <c r="BN297" s="105">
        <v>0</v>
      </c>
      <c r="BO297" s="105">
        <v>0</v>
      </c>
      <c r="BP297" s="105">
        <v>0</v>
      </c>
      <c r="BQ297" s="105">
        <v>0</v>
      </c>
      <c r="BR297" s="105">
        <v>0</v>
      </c>
      <c r="BS297" s="105">
        <v>0</v>
      </c>
      <c r="BT297" s="105">
        <v>0</v>
      </c>
      <c r="BU297" s="105">
        <v>0</v>
      </c>
      <c r="BV297" s="105">
        <v>0</v>
      </c>
      <c r="BW297" s="105">
        <v>0</v>
      </c>
      <c r="BX297" s="105">
        <v>0</v>
      </c>
      <c r="BY297" s="105">
        <v>0</v>
      </c>
      <c r="BZ297" s="139" t="str">
        <f t="shared" si="270"/>
        <v/>
      </c>
      <c r="CA297" s="139" t="str">
        <f t="shared" si="271"/>
        <v/>
      </c>
      <c r="CB297" s="140">
        <f t="shared" si="272"/>
        <v>0</v>
      </c>
      <c r="CC297" s="140">
        <f t="shared" si="289"/>
        <v>0</v>
      </c>
      <c r="CD297" s="140">
        <f t="shared" si="290"/>
        <v>1029</v>
      </c>
      <c r="CE297" s="141">
        <f t="shared" si="273"/>
        <v>1043</v>
      </c>
      <c r="CF297" s="141">
        <f t="shared" si="274"/>
        <v>70</v>
      </c>
      <c r="CG297" s="141">
        <f t="shared" si="275"/>
        <v>0</v>
      </c>
      <c r="CH297" s="141">
        <f t="shared" si="276"/>
        <v>0</v>
      </c>
      <c r="CI297" s="142">
        <f t="shared" si="291"/>
        <v>63</v>
      </c>
      <c r="CJ297" s="142">
        <f t="shared" si="292"/>
        <v>390</v>
      </c>
      <c r="CK297" s="143">
        <f t="shared" si="293"/>
        <v>285</v>
      </c>
      <c r="CL297" s="105">
        <f t="shared" si="294"/>
        <v>115</v>
      </c>
      <c r="CM297" s="105">
        <f t="shared" si="295"/>
        <v>291</v>
      </c>
      <c r="CN297" s="105">
        <f t="shared" si="296"/>
        <v>352</v>
      </c>
      <c r="CO297" s="105">
        <f t="shared" si="297"/>
        <v>70</v>
      </c>
      <c r="CP297" s="105" t="str">
        <f t="shared" si="298"/>
        <v/>
      </c>
      <c r="CQ297" s="105"/>
      <c r="CR297" s="105"/>
      <c r="CS297" s="105">
        <f t="shared" si="288"/>
        <v>0</v>
      </c>
      <c r="CT297" s="105">
        <f t="shared" si="265"/>
        <v>0</v>
      </c>
      <c r="CU297" s="105">
        <f t="shared" si="266"/>
        <v>0</v>
      </c>
      <c r="CV297" s="105">
        <f t="shared" si="267"/>
        <v>0</v>
      </c>
      <c r="CW297" s="139" t="str">
        <f t="shared" si="268"/>
        <v/>
      </c>
      <c r="CX297" s="139" t="str">
        <f t="shared" si="269"/>
        <v/>
      </c>
    </row>
    <row r="298" ht="15" spans="2:206">
      <c r="B298" s="138" t="s">
        <v>1071</v>
      </c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>
        <v>21</v>
      </c>
      <c r="V298" s="105">
        <v>34</v>
      </c>
      <c r="W298" s="105">
        <v>37</v>
      </c>
      <c r="X298" s="105">
        <v>77</v>
      </c>
      <c r="Y298" s="105">
        <v>55</v>
      </c>
      <c r="Z298" s="105">
        <v>83</v>
      </c>
      <c r="AA298" s="105">
        <v>205</v>
      </c>
      <c r="AB298" s="105">
        <v>2</v>
      </c>
      <c r="AC298" s="105">
        <v>15</v>
      </c>
      <c r="AD298" s="105">
        <v>4</v>
      </c>
      <c r="AE298" s="105">
        <v>34</v>
      </c>
      <c r="AF298" s="105">
        <v>143</v>
      </c>
      <c r="AG298" s="105">
        <v>8</v>
      </c>
      <c r="AH298" s="105">
        <v>10</v>
      </c>
      <c r="AI298" s="105">
        <v>23</v>
      </c>
      <c r="AJ298" s="105"/>
      <c r="AK298" s="105">
        <v>95</v>
      </c>
      <c r="AL298" s="105">
        <v>212</v>
      </c>
      <c r="AM298" s="105">
        <v>20</v>
      </c>
      <c r="AN298" s="105">
        <v>11</v>
      </c>
      <c r="AO298" s="105"/>
      <c r="AP298" s="105">
        <v>90</v>
      </c>
      <c r="AQ298" s="105">
        <v>63</v>
      </c>
      <c r="AR298" s="105">
        <v>83</v>
      </c>
      <c r="AS298" s="105">
        <v>40</v>
      </c>
      <c r="AT298" s="105">
        <v>20</v>
      </c>
      <c r="AU298" s="105">
        <v>58</v>
      </c>
      <c r="AV298" s="105">
        <v>18</v>
      </c>
      <c r="AW298" s="105">
        <v>49</v>
      </c>
      <c r="AX298" s="105">
        <v>40</v>
      </c>
      <c r="AY298" s="105">
        <v>39</v>
      </c>
      <c r="AZ298" s="105">
        <v>39</v>
      </c>
      <c r="BA298" s="105"/>
      <c r="BB298" s="105"/>
      <c r="BC298" s="105"/>
      <c r="BD298" s="105"/>
      <c r="BE298" s="105"/>
      <c r="BF298" s="105"/>
      <c r="BG298" s="105"/>
      <c r="BH298" s="105"/>
      <c r="BI298" s="105"/>
      <c r="BJ298" s="105"/>
      <c r="BK298" s="105">
        <v>0</v>
      </c>
      <c r="BL298" s="105">
        <v>0</v>
      </c>
      <c r="BM298" s="105">
        <v>0</v>
      </c>
      <c r="BN298" s="105">
        <v>0</v>
      </c>
      <c r="BO298" s="105">
        <v>0</v>
      </c>
      <c r="BP298" s="105">
        <v>0</v>
      </c>
      <c r="BQ298" s="105">
        <v>0</v>
      </c>
      <c r="BR298" s="105">
        <v>0</v>
      </c>
      <c r="BS298" s="105">
        <v>0</v>
      </c>
      <c r="BT298" s="105">
        <v>0</v>
      </c>
      <c r="BU298" s="105">
        <v>0</v>
      </c>
      <c r="BV298" s="105">
        <v>0</v>
      </c>
      <c r="BW298" s="105">
        <v>0</v>
      </c>
      <c r="BX298" s="105">
        <v>0</v>
      </c>
      <c r="BY298" s="105">
        <v>0</v>
      </c>
      <c r="BZ298" s="139" t="str">
        <f t="shared" si="270"/>
        <v/>
      </c>
      <c r="CA298" s="139" t="str">
        <f t="shared" si="271"/>
        <v/>
      </c>
      <c r="CB298" s="140">
        <f t="shared" si="272"/>
        <v>964</v>
      </c>
      <c r="CC298" s="140">
        <f t="shared" si="289"/>
        <v>307</v>
      </c>
      <c r="CD298" s="140">
        <f t="shared" si="290"/>
        <v>751</v>
      </c>
      <c r="CE298" s="141">
        <f t="shared" si="273"/>
        <v>492</v>
      </c>
      <c r="CF298" s="141">
        <f t="shared" si="274"/>
        <v>78</v>
      </c>
      <c r="CG298" s="141">
        <f t="shared" si="275"/>
        <v>0</v>
      </c>
      <c r="CH298" s="141">
        <f t="shared" si="276"/>
        <v>0</v>
      </c>
      <c r="CI298" s="142">
        <f t="shared" si="291"/>
        <v>41</v>
      </c>
      <c r="CJ298" s="142">
        <f t="shared" si="292"/>
        <v>307</v>
      </c>
      <c r="CK298" s="143">
        <f t="shared" si="293"/>
        <v>31</v>
      </c>
      <c r="CL298" s="105">
        <f t="shared" si="294"/>
        <v>236</v>
      </c>
      <c r="CM298" s="105">
        <f t="shared" si="295"/>
        <v>118</v>
      </c>
      <c r="CN298" s="105">
        <f t="shared" si="296"/>
        <v>107</v>
      </c>
      <c r="CO298" s="105">
        <f t="shared" si="297"/>
        <v>78</v>
      </c>
      <c r="CP298" s="105" t="str">
        <f t="shared" si="298"/>
        <v/>
      </c>
      <c r="CQ298" s="105"/>
      <c r="CR298" s="105"/>
      <c r="CS298" s="105">
        <f t="shared" si="288"/>
        <v>0</v>
      </c>
      <c r="CT298" s="105">
        <f t="shared" si="265"/>
        <v>0</v>
      </c>
      <c r="CU298" s="105">
        <f t="shared" si="266"/>
        <v>0</v>
      </c>
      <c r="CV298" s="105">
        <f t="shared" si="267"/>
        <v>0</v>
      </c>
      <c r="CW298" s="139" t="str">
        <f t="shared" si="268"/>
        <v/>
      </c>
      <c r="CX298" s="139" t="str">
        <f t="shared" si="269"/>
        <v/>
      </c>
    </row>
    <row r="299" ht="15" spans="2:206">
      <c r="B299" s="138" t="s">
        <v>1200</v>
      </c>
      <c r="C299" s="105"/>
      <c r="D299" s="105"/>
      <c r="E299" s="105"/>
      <c r="F299" s="105"/>
      <c r="G299" s="105">
        <v>170</v>
      </c>
      <c r="H299" s="105">
        <v>1</v>
      </c>
      <c r="I299" s="105">
        <v>14</v>
      </c>
      <c r="J299" s="105">
        <v>2</v>
      </c>
      <c r="K299" s="105">
        <v>30</v>
      </c>
      <c r="L299" s="105">
        <v>2</v>
      </c>
      <c r="M299" s="105">
        <v>576</v>
      </c>
      <c r="N299" s="105">
        <v>169</v>
      </c>
      <c r="O299" s="105">
        <v>3</v>
      </c>
      <c r="P299" s="105">
        <v>8</v>
      </c>
      <c r="Q299" s="105">
        <v>164</v>
      </c>
      <c r="R299" s="105">
        <v>1</v>
      </c>
      <c r="S299" s="105">
        <v>137</v>
      </c>
      <c r="T299" s="105">
        <v>2</v>
      </c>
      <c r="U299" s="105">
        <v>60</v>
      </c>
      <c r="V299" s="105">
        <v>300</v>
      </c>
      <c r="W299" s="105"/>
      <c r="X299" s="105"/>
      <c r="Y299" s="105"/>
      <c r="Z299" s="105">
        <v>1</v>
      </c>
      <c r="AA299" s="105"/>
      <c r="AB299" s="105"/>
      <c r="AC299" s="105"/>
      <c r="AD299" s="105"/>
      <c r="AE299" s="105"/>
      <c r="AF299" s="105"/>
      <c r="AG299" s="105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  <c r="AU299" s="105"/>
      <c r="AV299" s="105"/>
      <c r="AW299" s="105"/>
      <c r="AX299" s="105"/>
      <c r="AY299" s="105">
        <v>33</v>
      </c>
      <c r="AZ299" s="105"/>
      <c r="BA299" s="105"/>
      <c r="BB299" s="105"/>
      <c r="BC299" s="105"/>
      <c r="BD299" s="105"/>
      <c r="BE299" s="105"/>
      <c r="BF299" s="105"/>
      <c r="BG299" s="105"/>
      <c r="BH299" s="105"/>
      <c r="BI299" s="105"/>
      <c r="BJ299" s="105"/>
      <c r="BK299" s="105">
        <v>0</v>
      </c>
      <c r="BL299" s="105">
        <v>0</v>
      </c>
      <c r="BM299" s="105">
        <v>0</v>
      </c>
      <c r="BN299" s="105"/>
      <c r="BO299" s="105"/>
      <c r="BP299" s="105">
        <v>0</v>
      </c>
      <c r="BQ299" s="105">
        <v>0</v>
      </c>
      <c r="BR299" s="105"/>
      <c r="BS299" s="105">
        <v>0</v>
      </c>
      <c r="BT299" s="105">
        <v>0</v>
      </c>
      <c r="BU299" s="105">
        <v>0</v>
      </c>
      <c r="BV299" s="105">
        <v>0</v>
      </c>
      <c r="BW299" s="105">
        <v>0</v>
      </c>
      <c r="BX299" s="105" t="e">
        <v>#N/A</v>
      </c>
      <c r="BY299" s="105"/>
      <c r="BZ299" s="139" t="str">
        <f t="shared" si="270"/>
        <v/>
      </c>
      <c r="CA299" s="139" t="str">
        <f t="shared" si="271"/>
        <v/>
      </c>
      <c r="CB299" s="140">
        <f t="shared" si="272"/>
        <v>47176</v>
      </c>
      <c r="CC299" s="140">
        <f t="shared" si="289"/>
        <v>676</v>
      </c>
      <c r="CD299" s="140">
        <f t="shared" si="290"/>
        <v>0</v>
      </c>
      <c r="CE299" s="141">
        <f t="shared" si="273"/>
        <v>0</v>
      </c>
      <c r="CF299" s="141">
        <f t="shared" si="274"/>
        <v>33</v>
      </c>
      <c r="CG299" s="141">
        <f t="shared" si="275"/>
        <v>0</v>
      </c>
      <c r="CH299" s="141" t="e">
        <f t="shared" si="276"/>
        <v>#N/A</v>
      </c>
      <c r="CI299" s="142">
        <f t="shared" si="291"/>
        <v>0</v>
      </c>
      <c r="CJ299" s="142">
        <f t="shared" si="292"/>
        <v>0</v>
      </c>
      <c r="CK299" s="143">
        <f t="shared" si="293"/>
        <v>0</v>
      </c>
      <c r="CL299" s="105">
        <f t="shared" si="294"/>
        <v>0</v>
      </c>
      <c r="CM299" s="105">
        <f t="shared" si="295"/>
        <v>0</v>
      </c>
      <c r="CN299" s="105">
        <f t="shared" si="296"/>
        <v>0</v>
      </c>
      <c r="CO299" s="105">
        <f t="shared" si="297"/>
        <v>33</v>
      </c>
      <c r="CP299" s="105" t="str">
        <f t="shared" si="298"/>
        <v/>
      </c>
      <c r="CQ299" s="105"/>
      <c r="CR299" s="105"/>
      <c r="CS299" s="105">
        <f t="shared" si="288"/>
        <v>0</v>
      </c>
      <c r="CT299" s="105">
        <f t="shared" si="265"/>
        <v>0</v>
      </c>
      <c r="CU299" s="105">
        <f t="shared" si="266"/>
        <v>0</v>
      </c>
      <c r="CV299" s="105">
        <f t="shared" si="267"/>
        <v>0</v>
      </c>
      <c r="CW299" s="139" t="str">
        <f t="shared" si="268"/>
        <v/>
      </c>
      <c r="CX299" s="139" t="str">
        <f t="shared" si="269"/>
        <v/>
      </c>
    </row>
    <row r="300" ht="15" spans="2:206">
      <c r="B300" s="138" t="s">
        <v>1184</v>
      </c>
      <c r="C300" s="105">
        <v>12</v>
      </c>
      <c r="D300" s="105">
        <v>587</v>
      </c>
      <c r="E300" s="105">
        <v>3798</v>
      </c>
      <c r="F300" s="105">
        <v>4294</v>
      </c>
      <c r="G300" s="105">
        <v>3883</v>
      </c>
      <c r="H300" s="105">
        <v>4047</v>
      </c>
      <c r="I300" s="105">
        <v>3056</v>
      </c>
      <c r="J300" s="105">
        <v>4003</v>
      </c>
      <c r="K300" s="105">
        <v>4265</v>
      </c>
      <c r="L300" s="105">
        <v>4460</v>
      </c>
      <c r="M300" s="105">
        <v>5573</v>
      </c>
      <c r="N300" s="105">
        <v>8234</v>
      </c>
      <c r="O300" s="105">
        <v>3968</v>
      </c>
      <c r="P300" s="105">
        <v>2476</v>
      </c>
      <c r="Q300" s="105">
        <v>8083</v>
      </c>
      <c r="R300" s="105">
        <v>4602</v>
      </c>
      <c r="S300" s="105">
        <v>3173</v>
      </c>
      <c r="T300" s="105">
        <v>3793</v>
      </c>
      <c r="U300" s="105">
        <v>126</v>
      </c>
      <c r="V300" s="105">
        <v>1963</v>
      </c>
      <c r="W300" s="105">
        <v>221</v>
      </c>
      <c r="X300" s="105">
        <v>196</v>
      </c>
      <c r="Y300" s="105">
        <v>121</v>
      </c>
      <c r="Z300" s="105">
        <v>589</v>
      </c>
      <c r="AA300" s="105">
        <v>103</v>
      </c>
      <c r="AB300" s="105"/>
      <c r="AC300" s="105"/>
      <c r="AD300" s="105"/>
      <c r="AE300" s="105"/>
      <c r="AF300" s="105"/>
      <c r="AG300" s="105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  <c r="AU300" s="105"/>
      <c r="AV300" s="105"/>
      <c r="AW300" s="105"/>
      <c r="AX300" s="105">
        <v>1544</v>
      </c>
      <c r="AY300" s="105"/>
      <c r="AZ300" s="105"/>
      <c r="BA300" s="105"/>
      <c r="BB300" s="105"/>
      <c r="BC300" s="105"/>
      <c r="BD300" s="105"/>
      <c r="BE300" s="105"/>
      <c r="BF300" s="105"/>
      <c r="BG300" s="105"/>
      <c r="BH300" s="105"/>
      <c r="BI300" s="105"/>
      <c r="BJ300" s="105"/>
      <c r="BK300" s="105">
        <v>0</v>
      </c>
      <c r="BL300" s="105">
        <v>0</v>
      </c>
      <c r="BM300" s="105">
        <v>0</v>
      </c>
      <c r="BN300" s="105">
        <v>0</v>
      </c>
      <c r="BO300" s="105">
        <v>0</v>
      </c>
      <c r="BP300" s="105">
        <v>0</v>
      </c>
      <c r="BQ300" s="105">
        <v>0</v>
      </c>
      <c r="BR300" s="105">
        <v>0</v>
      </c>
      <c r="BS300" s="105">
        <v>0</v>
      </c>
      <c r="BT300" s="105">
        <v>0</v>
      </c>
      <c r="BU300" s="105">
        <v>0</v>
      </c>
      <c r="BV300" s="105">
        <v>0</v>
      </c>
      <c r="BW300" s="105">
        <v>0</v>
      </c>
      <c r="BX300" s="105">
        <v>0</v>
      </c>
      <c r="BY300" s="105">
        <v>0</v>
      </c>
      <c r="BZ300" s="139" t="str">
        <f t="shared" si="270"/>
        <v/>
      </c>
      <c r="CA300" s="139" t="str">
        <f t="shared" si="271"/>
        <v/>
      </c>
      <c r="CB300" s="140">
        <f t="shared" si="272"/>
        <v>46212</v>
      </c>
      <c r="CC300" s="140">
        <f t="shared" si="289"/>
        <v>29311</v>
      </c>
      <c r="CD300" s="140">
        <f t="shared" si="290"/>
        <v>103</v>
      </c>
      <c r="CE300" s="141">
        <f t="shared" si="273"/>
        <v>1544</v>
      </c>
      <c r="CF300" s="141">
        <f t="shared" si="274"/>
        <v>0</v>
      </c>
      <c r="CG300" s="141">
        <f t="shared" si="275"/>
        <v>0</v>
      </c>
      <c r="CH300" s="141">
        <f t="shared" si="276"/>
        <v>0</v>
      </c>
      <c r="CI300" s="142">
        <f t="shared" si="291"/>
        <v>0</v>
      </c>
      <c r="CJ300" s="142">
        <f t="shared" si="292"/>
        <v>0</v>
      </c>
      <c r="CK300" s="143">
        <f t="shared" si="293"/>
        <v>0</v>
      </c>
      <c r="CL300" s="105">
        <f t="shared" si="294"/>
        <v>0</v>
      </c>
      <c r="CM300" s="105">
        <f t="shared" si="295"/>
        <v>0</v>
      </c>
      <c r="CN300" s="105">
        <f t="shared" si="296"/>
        <v>1544</v>
      </c>
      <c r="CO300" s="105" t="str">
        <f t="shared" si="297"/>
        <v/>
      </c>
      <c r="CP300" s="105" t="str">
        <f t="shared" si="298"/>
        <v/>
      </c>
      <c r="CQ300" s="105"/>
      <c r="CR300" s="105"/>
      <c r="CS300" s="105">
        <f t="shared" ref="CS300:CS326" si="302">SUM(BK300:BM300)</f>
        <v>0</v>
      </c>
      <c r="CT300" s="105">
        <f t="shared" si="265"/>
        <v>0</v>
      </c>
      <c r="CU300" s="105">
        <f t="shared" si="266"/>
        <v>0</v>
      </c>
      <c r="CV300" s="105">
        <f t="shared" si="267"/>
        <v>0</v>
      </c>
      <c r="CW300" s="139" t="str">
        <f t="shared" si="268"/>
        <v/>
      </c>
      <c r="CX300" s="139" t="str">
        <f t="shared" si="269"/>
        <v/>
      </c>
    </row>
    <row r="301" ht="15" spans="2:206">
      <c r="B301" s="138" t="s">
        <v>1179</v>
      </c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>
        <v>256</v>
      </c>
      <c r="AF301" s="105">
        <v>1568</v>
      </c>
      <c r="AG301" s="105">
        <v>1220</v>
      </c>
      <c r="AH301" s="105">
        <v>908</v>
      </c>
      <c r="AI301" s="105">
        <v>1203</v>
      </c>
      <c r="AJ301" s="105">
        <v>967</v>
      </c>
      <c r="AK301" s="105">
        <v>1080</v>
      </c>
      <c r="AL301" s="105">
        <v>2355</v>
      </c>
      <c r="AM301" s="105">
        <v>676</v>
      </c>
      <c r="AN301" s="105">
        <v>172</v>
      </c>
      <c r="AO301" s="105">
        <v>306</v>
      </c>
      <c r="AP301" s="105">
        <v>422</v>
      </c>
      <c r="AQ301" s="105">
        <v>91</v>
      </c>
      <c r="AR301" s="105">
        <v>30</v>
      </c>
      <c r="AS301" s="105">
        <v>106</v>
      </c>
      <c r="AT301" s="105">
        <v>1931</v>
      </c>
      <c r="AU301" s="105">
        <v>1924</v>
      </c>
      <c r="AV301" s="105">
        <v>2279</v>
      </c>
      <c r="AW301" s="105">
        <v>1976</v>
      </c>
      <c r="AX301" s="105"/>
      <c r="AY301" s="105"/>
      <c r="AZ301" s="105"/>
      <c r="BA301" s="105"/>
      <c r="BB301" s="105"/>
      <c r="BC301" s="105"/>
      <c r="BD301" s="105"/>
      <c r="BE301" s="105"/>
      <c r="BF301" s="105"/>
      <c r="BG301" s="105"/>
      <c r="BH301" s="105"/>
      <c r="BI301" s="105"/>
      <c r="BJ301" s="105"/>
      <c r="BK301" s="105">
        <v>0</v>
      </c>
      <c r="BL301" s="105">
        <v>0</v>
      </c>
      <c r="BM301" s="105">
        <v>0</v>
      </c>
      <c r="BN301" s="105">
        <v>0</v>
      </c>
      <c r="BO301" s="105">
        <v>0</v>
      </c>
      <c r="BP301" s="105">
        <v>0</v>
      </c>
      <c r="BQ301" s="105">
        <v>0</v>
      </c>
      <c r="BR301" s="105">
        <v>0</v>
      </c>
      <c r="BS301" s="105">
        <v>0</v>
      </c>
      <c r="BT301" s="105">
        <v>0</v>
      </c>
      <c r="BU301" s="105">
        <v>0</v>
      </c>
      <c r="BV301" s="105">
        <v>0</v>
      </c>
      <c r="BW301" s="105">
        <v>0</v>
      </c>
      <c r="BX301" s="105">
        <v>0</v>
      </c>
      <c r="BY301" s="105">
        <v>0</v>
      </c>
      <c r="BZ301" s="139" t="str">
        <f t="shared" si="270"/>
        <v/>
      </c>
      <c r="CA301" s="139" t="str">
        <f t="shared" si="271"/>
        <v/>
      </c>
      <c r="CB301" s="140">
        <f t="shared" si="272"/>
        <v>25888</v>
      </c>
      <c r="CC301" s="140">
        <f t="shared" si="289"/>
        <v>0</v>
      </c>
      <c r="CD301" s="140">
        <f t="shared" si="290"/>
        <v>9557</v>
      </c>
      <c r="CE301" s="141">
        <f t="shared" si="273"/>
        <v>9913</v>
      </c>
      <c r="CF301" s="141">
        <f t="shared" si="274"/>
        <v>0</v>
      </c>
      <c r="CG301" s="141">
        <f t="shared" si="275"/>
        <v>0</v>
      </c>
      <c r="CH301" s="141">
        <f t="shared" si="276"/>
        <v>0</v>
      </c>
      <c r="CI301" s="142">
        <f t="shared" si="291"/>
        <v>3331</v>
      </c>
      <c r="CJ301" s="142">
        <f t="shared" si="292"/>
        <v>4402</v>
      </c>
      <c r="CK301" s="143">
        <f t="shared" si="293"/>
        <v>1154</v>
      </c>
      <c r="CL301" s="105">
        <f t="shared" si="294"/>
        <v>543</v>
      </c>
      <c r="CM301" s="105">
        <f t="shared" si="295"/>
        <v>3961</v>
      </c>
      <c r="CN301" s="105">
        <f t="shared" si="296"/>
        <v>4255</v>
      </c>
      <c r="CO301" s="105" t="str">
        <f t="shared" si="297"/>
        <v/>
      </c>
      <c r="CP301" s="105" t="str">
        <f t="shared" si="298"/>
        <v/>
      </c>
      <c r="CQ301" s="105"/>
      <c r="CR301" s="105"/>
      <c r="CS301" s="105">
        <f t="shared" si="302"/>
        <v>0</v>
      </c>
      <c r="CT301" s="105">
        <f t="shared" si="265"/>
        <v>0</v>
      </c>
      <c r="CU301" s="105">
        <f t="shared" si="266"/>
        <v>0</v>
      </c>
      <c r="CV301" s="105">
        <f t="shared" si="267"/>
        <v>0</v>
      </c>
      <c r="CW301" s="139" t="str">
        <f t="shared" si="268"/>
        <v/>
      </c>
      <c r="CX301" s="139" t="str">
        <f t="shared" si="269"/>
        <v/>
      </c>
    </row>
    <row r="302" ht="15" spans="2:206">
      <c r="B302" s="138" t="s">
        <v>1178</v>
      </c>
      <c r="C302" s="105">
        <v>80</v>
      </c>
      <c r="D302" s="105">
        <v>601</v>
      </c>
      <c r="E302" s="105">
        <v>901</v>
      </c>
      <c r="F302" s="105">
        <v>3760</v>
      </c>
      <c r="G302" s="105">
        <v>4310</v>
      </c>
      <c r="H302" s="105">
        <v>873</v>
      </c>
      <c r="I302" s="105">
        <v>602</v>
      </c>
      <c r="J302" s="105">
        <v>745</v>
      </c>
      <c r="K302" s="105">
        <v>1043</v>
      </c>
      <c r="L302" s="105">
        <v>3126</v>
      </c>
      <c r="M302" s="105">
        <v>5155</v>
      </c>
      <c r="N302" s="105">
        <v>4692</v>
      </c>
      <c r="O302" s="105">
        <v>8312</v>
      </c>
      <c r="P302" s="105">
        <v>1011</v>
      </c>
      <c r="Q302" s="105">
        <v>961</v>
      </c>
      <c r="R302" s="105">
        <v>1488</v>
      </c>
      <c r="S302" s="105">
        <v>546</v>
      </c>
      <c r="T302" s="105">
        <v>4556</v>
      </c>
      <c r="U302" s="105">
        <v>6328</v>
      </c>
      <c r="V302" s="105">
        <v>8698</v>
      </c>
      <c r="W302" s="105">
        <v>5353</v>
      </c>
      <c r="X302" s="105">
        <v>4636</v>
      </c>
      <c r="Y302" s="105">
        <v>9809</v>
      </c>
      <c r="Z302" s="105">
        <v>8352</v>
      </c>
      <c r="AA302" s="105">
        <v>1417</v>
      </c>
      <c r="AB302" s="105">
        <v>335</v>
      </c>
      <c r="AC302" s="105">
        <v>1557</v>
      </c>
      <c r="AD302" s="105">
        <v>2042</v>
      </c>
      <c r="AE302" s="105">
        <v>1063</v>
      </c>
      <c r="AF302" s="105">
        <v>1872</v>
      </c>
      <c r="AG302" s="105">
        <v>266</v>
      </c>
      <c r="AH302" s="105">
        <v>716</v>
      </c>
      <c r="AI302" s="105">
        <v>1551</v>
      </c>
      <c r="AJ302" s="105">
        <v>2184</v>
      </c>
      <c r="AK302" s="105">
        <v>4490</v>
      </c>
      <c r="AL302" s="105">
        <v>3651</v>
      </c>
      <c r="AM302" s="105">
        <v>478</v>
      </c>
      <c r="AN302" s="105">
        <v>217</v>
      </c>
      <c r="AO302" s="105">
        <v>534</v>
      </c>
      <c r="AP302" s="105">
        <v>257</v>
      </c>
      <c r="AQ302" s="105">
        <v>152</v>
      </c>
      <c r="AR302" s="105">
        <v>230</v>
      </c>
      <c r="AS302" s="105">
        <v>330</v>
      </c>
      <c r="AT302" s="105">
        <v>664</v>
      </c>
      <c r="AU302" s="105">
        <v>499</v>
      </c>
      <c r="AV302" s="105">
        <v>198</v>
      </c>
      <c r="AW302" s="105">
        <v>952</v>
      </c>
      <c r="AX302" s="105"/>
      <c r="AY302" s="105"/>
      <c r="AZ302" s="105"/>
      <c r="BA302" s="105"/>
      <c r="BB302" s="105"/>
      <c r="BC302" s="105"/>
      <c r="BD302" s="105"/>
      <c r="BE302" s="105"/>
      <c r="BF302" s="105"/>
      <c r="BG302" s="105"/>
      <c r="BH302" s="105"/>
      <c r="BI302" s="105"/>
      <c r="BJ302" s="105"/>
      <c r="BK302" s="105">
        <v>0</v>
      </c>
      <c r="BL302" s="105">
        <v>0</v>
      </c>
      <c r="BM302" s="105">
        <v>0</v>
      </c>
      <c r="BN302" s="105">
        <v>0</v>
      </c>
      <c r="BO302" s="105">
        <v>0</v>
      </c>
      <c r="BP302" s="105">
        <v>0</v>
      </c>
      <c r="BQ302" s="105">
        <v>0</v>
      </c>
      <c r="BR302" s="105">
        <v>0</v>
      </c>
      <c r="BS302" s="105">
        <v>0</v>
      </c>
      <c r="BT302" s="105">
        <v>0</v>
      </c>
      <c r="BU302" s="105">
        <v>0</v>
      </c>
      <c r="BV302" s="105">
        <v>0</v>
      </c>
      <c r="BW302" s="105">
        <v>0</v>
      </c>
      <c r="BX302" s="105">
        <v>0</v>
      </c>
      <c r="BY302" s="105">
        <v>0</v>
      </c>
      <c r="BZ302" s="139" t="str">
        <f t="shared" si="270"/>
        <v/>
      </c>
      <c r="CA302" s="139" t="str">
        <f t="shared" si="271"/>
        <v/>
      </c>
      <c r="CB302" s="140">
        <f t="shared" si="272"/>
        <v>36402</v>
      </c>
      <c r="CC302" s="140">
        <f t="shared" si="289"/>
        <v>60050</v>
      </c>
      <c r="CD302" s="140">
        <f t="shared" si="290"/>
        <v>21144</v>
      </c>
      <c r="CE302" s="141">
        <f t="shared" si="273"/>
        <v>4511</v>
      </c>
      <c r="CF302" s="141">
        <f t="shared" si="274"/>
        <v>0</v>
      </c>
      <c r="CG302" s="141">
        <f t="shared" si="275"/>
        <v>0</v>
      </c>
      <c r="CH302" s="141">
        <f t="shared" si="276"/>
        <v>0</v>
      </c>
      <c r="CI302" s="142">
        <f t="shared" si="291"/>
        <v>2533</v>
      </c>
      <c r="CJ302" s="142">
        <f t="shared" si="292"/>
        <v>10325</v>
      </c>
      <c r="CK302" s="143">
        <f t="shared" si="293"/>
        <v>1229</v>
      </c>
      <c r="CL302" s="105">
        <f t="shared" si="294"/>
        <v>639</v>
      </c>
      <c r="CM302" s="105">
        <f t="shared" si="295"/>
        <v>1493</v>
      </c>
      <c r="CN302" s="105">
        <f t="shared" si="296"/>
        <v>1150</v>
      </c>
      <c r="CO302" s="105" t="str">
        <f t="shared" si="297"/>
        <v/>
      </c>
      <c r="CP302" s="105" t="str">
        <f t="shared" si="298"/>
        <v/>
      </c>
      <c r="CQ302" s="105"/>
      <c r="CR302" s="105"/>
      <c r="CS302" s="105">
        <f t="shared" si="302"/>
        <v>0</v>
      </c>
      <c r="CT302" s="105">
        <f t="shared" si="265"/>
        <v>0</v>
      </c>
      <c r="CU302" s="105">
        <f t="shared" si="266"/>
        <v>0</v>
      </c>
      <c r="CV302" s="105">
        <f t="shared" si="267"/>
        <v>0</v>
      </c>
      <c r="CW302" s="139" t="str">
        <f t="shared" si="268"/>
        <v/>
      </c>
      <c r="CX302" s="139" t="str">
        <f t="shared" si="269"/>
        <v/>
      </c>
    </row>
    <row r="303" ht="15" spans="2:206">
      <c r="B303" s="138" t="s">
        <v>1186</v>
      </c>
      <c r="C303" s="105"/>
      <c r="D303" s="105"/>
      <c r="E303" s="105">
        <v>610</v>
      </c>
      <c r="F303" s="105">
        <v>1363</v>
      </c>
      <c r="G303" s="105">
        <v>1045</v>
      </c>
      <c r="H303" s="105">
        <v>987</v>
      </c>
      <c r="I303" s="105">
        <v>551</v>
      </c>
      <c r="J303" s="105">
        <v>825</v>
      </c>
      <c r="K303" s="105">
        <v>1207</v>
      </c>
      <c r="L303" s="105">
        <v>1250</v>
      </c>
      <c r="M303" s="105">
        <v>1331</v>
      </c>
      <c r="N303" s="105">
        <v>1345</v>
      </c>
      <c r="O303" s="105">
        <v>1155</v>
      </c>
      <c r="P303" s="105">
        <v>766</v>
      </c>
      <c r="Q303" s="105">
        <v>1032</v>
      </c>
      <c r="R303" s="105">
        <v>1753</v>
      </c>
      <c r="S303" s="105">
        <v>2936</v>
      </c>
      <c r="T303" s="105">
        <v>3016</v>
      </c>
      <c r="U303" s="105">
        <v>1200</v>
      </c>
      <c r="V303" s="105">
        <v>1470</v>
      </c>
      <c r="W303" s="105">
        <v>406</v>
      </c>
      <c r="X303" s="105">
        <v>467</v>
      </c>
      <c r="Y303" s="105">
        <v>2443</v>
      </c>
      <c r="Z303" s="105">
        <v>1669</v>
      </c>
      <c r="AA303" s="105">
        <v>244</v>
      </c>
      <c r="AB303" s="105">
        <v>102</v>
      </c>
      <c r="AC303" s="105">
        <v>412</v>
      </c>
      <c r="AD303" s="105">
        <v>536</v>
      </c>
      <c r="AE303" s="105">
        <v>331</v>
      </c>
      <c r="AF303" s="105">
        <v>580</v>
      </c>
      <c r="AG303" s="105">
        <v>588</v>
      </c>
      <c r="AH303" s="105">
        <v>592</v>
      </c>
      <c r="AI303" s="105">
        <v>621</v>
      </c>
      <c r="AJ303" s="105">
        <v>1009</v>
      </c>
      <c r="AK303" s="105">
        <v>874</v>
      </c>
      <c r="AL303" s="105">
        <v>733</v>
      </c>
      <c r="AM303" s="105">
        <v>45</v>
      </c>
      <c r="AN303" s="105">
        <v>63</v>
      </c>
      <c r="AO303" s="105">
        <v>52</v>
      </c>
      <c r="AP303" s="105">
        <v>142</v>
      </c>
      <c r="AQ303" s="105"/>
      <c r="AR303" s="105"/>
      <c r="AS303" s="105"/>
      <c r="AT303" s="105"/>
      <c r="AU303" s="105"/>
      <c r="AV303" s="105"/>
      <c r="AW303" s="105"/>
      <c r="AX303" s="105"/>
      <c r="AY303" s="105"/>
      <c r="AZ303" s="105"/>
      <c r="BA303" s="105"/>
      <c r="BB303" s="105"/>
      <c r="BC303" s="105"/>
      <c r="BD303" s="105"/>
      <c r="BE303" s="105"/>
      <c r="BF303" s="105"/>
      <c r="BG303" s="105"/>
      <c r="BH303" s="105"/>
      <c r="BI303" s="105"/>
      <c r="BJ303" s="105"/>
      <c r="BK303" s="105">
        <v>0</v>
      </c>
      <c r="BL303" s="105">
        <v>0</v>
      </c>
      <c r="BM303" s="105">
        <v>0</v>
      </c>
      <c r="BN303" s="105">
        <v>0</v>
      </c>
      <c r="BO303" s="105">
        <v>0</v>
      </c>
      <c r="BP303" s="105">
        <v>0</v>
      </c>
      <c r="BQ303" s="105">
        <v>0</v>
      </c>
      <c r="BR303" s="105">
        <v>0</v>
      </c>
      <c r="BS303" s="105">
        <v>0</v>
      </c>
      <c r="BT303" s="105">
        <v>0</v>
      </c>
      <c r="BU303" s="105">
        <v>0</v>
      </c>
      <c r="BV303" s="105">
        <v>0</v>
      </c>
      <c r="BW303" s="105">
        <v>0</v>
      </c>
      <c r="BX303" s="105">
        <v>0</v>
      </c>
      <c r="BY303" s="105">
        <v>0</v>
      </c>
      <c r="BZ303" s="139" t="str">
        <f t="shared" si="270"/>
        <v/>
      </c>
      <c r="CA303" s="139" t="str">
        <f t="shared" si="271"/>
        <v/>
      </c>
      <c r="CB303" s="140">
        <f t="shared" si="272"/>
        <v>10514</v>
      </c>
      <c r="CC303" s="140">
        <f t="shared" si="289"/>
        <v>18313</v>
      </c>
      <c r="CD303" s="140">
        <f t="shared" si="290"/>
        <v>6622</v>
      </c>
      <c r="CE303" s="141">
        <f t="shared" si="273"/>
        <v>302</v>
      </c>
      <c r="CF303" s="141">
        <f t="shared" si="274"/>
        <v>0</v>
      </c>
      <c r="CG303" s="141">
        <f t="shared" si="275"/>
        <v>0</v>
      </c>
      <c r="CH303" s="141">
        <f t="shared" si="276"/>
        <v>0</v>
      </c>
      <c r="CI303" s="142">
        <f t="shared" si="291"/>
        <v>1801</v>
      </c>
      <c r="CJ303" s="142">
        <f t="shared" si="292"/>
        <v>2616</v>
      </c>
      <c r="CK303" s="143">
        <f t="shared" si="293"/>
        <v>160</v>
      </c>
      <c r="CL303" s="105">
        <f t="shared" si="294"/>
        <v>142</v>
      </c>
      <c r="CM303" s="105">
        <f t="shared" si="295"/>
        <v>0</v>
      </c>
      <c r="CN303" s="105">
        <f t="shared" si="296"/>
        <v>0</v>
      </c>
      <c r="CO303" s="105" t="str">
        <f t="shared" si="297"/>
        <v/>
      </c>
      <c r="CP303" s="105" t="str">
        <f t="shared" si="298"/>
        <v/>
      </c>
      <c r="CQ303" s="105"/>
      <c r="CR303" s="105"/>
      <c r="CS303" s="105">
        <f t="shared" si="302"/>
        <v>0</v>
      </c>
      <c r="CT303" s="105">
        <f t="shared" si="265"/>
        <v>0</v>
      </c>
      <c r="CU303" s="105">
        <f t="shared" si="266"/>
        <v>0</v>
      </c>
      <c r="CV303" s="105">
        <f t="shared" si="267"/>
        <v>0</v>
      </c>
      <c r="CW303" s="139" t="str">
        <f t="shared" si="268"/>
        <v/>
      </c>
      <c r="CX303" s="139" t="str">
        <f t="shared" si="269"/>
        <v/>
      </c>
    </row>
    <row r="304" ht="15" spans="2:206">
      <c r="B304" s="138" t="s">
        <v>1197</v>
      </c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  <c r="AG304" s="105"/>
      <c r="AH304" s="105"/>
      <c r="AI304" s="105"/>
      <c r="AJ304" s="105"/>
      <c r="AK304" s="105">
        <v>1893</v>
      </c>
      <c r="AL304" s="105">
        <v>429</v>
      </c>
      <c r="AM304" s="105"/>
      <c r="AN304" s="105"/>
      <c r="AO304" s="105"/>
      <c r="AP304" s="105"/>
      <c r="AQ304" s="105"/>
      <c r="AR304" s="105"/>
      <c r="AS304" s="105"/>
      <c r="AT304" s="105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05"/>
      <c r="BF304" s="105"/>
      <c r="BG304" s="105"/>
      <c r="BH304" s="105"/>
      <c r="BI304" s="105"/>
      <c r="BJ304" s="105"/>
      <c r="BK304" s="105">
        <v>0</v>
      </c>
      <c r="BL304" s="105">
        <v>0</v>
      </c>
      <c r="BM304" s="105">
        <v>0</v>
      </c>
      <c r="BN304" s="105">
        <v>0</v>
      </c>
      <c r="BO304" s="105">
        <v>0</v>
      </c>
      <c r="BP304" s="105">
        <v>0</v>
      </c>
      <c r="BQ304" s="105">
        <v>0</v>
      </c>
      <c r="BR304" s="105">
        <v>0</v>
      </c>
      <c r="BS304" s="105">
        <v>0</v>
      </c>
      <c r="BT304" s="105">
        <v>0</v>
      </c>
      <c r="BU304" s="105">
        <v>0</v>
      </c>
      <c r="BV304" s="105">
        <v>0</v>
      </c>
      <c r="BW304" s="105">
        <v>0</v>
      </c>
      <c r="BX304" s="105">
        <v>0</v>
      </c>
      <c r="BY304" s="105">
        <v>0</v>
      </c>
      <c r="BZ304" s="139" t="str">
        <f t="shared" si="270"/>
        <v/>
      </c>
      <c r="CA304" s="139" t="str">
        <f t="shared" si="271"/>
        <v/>
      </c>
      <c r="CB304" s="140">
        <f t="shared" si="272"/>
        <v>14534</v>
      </c>
      <c r="CC304" s="140">
        <f t="shared" si="289"/>
        <v>0</v>
      </c>
      <c r="CD304" s="140">
        <f t="shared" si="290"/>
        <v>2322</v>
      </c>
      <c r="CE304" s="141">
        <f t="shared" si="273"/>
        <v>0</v>
      </c>
      <c r="CF304" s="141">
        <f t="shared" si="274"/>
        <v>0</v>
      </c>
      <c r="CG304" s="141">
        <f t="shared" si="275"/>
        <v>0</v>
      </c>
      <c r="CH304" s="141">
        <f t="shared" si="276"/>
        <v>0</v>
      </c>
      <c r="CI304" s="142">
        <f t="shared" si="291"/>
        <v>0</v>
      </c>
      <c r="CJ304" s="142">
        <f t="shared" si="292"/>
        <v>2322</v>
      </c>
      <c r="CK304" s="143">
        <f t="shared" si="293"/>
        <v>0</v>
      </c>
      <c r="CL304" s="105">
        <f t="shared" si="294"/>
        <v>0</v>
      </c>
      <c r="CM304" s="105">
        <f t="shared" si="295"/>
        <v>0</v>
      </c>
      <c r="CN304" s="105">
        <f t="shared" si="296"/>
        <v>0</v>
      </c>
      <c r="CO304" s="105" t="str">
        <f t="shared" si="297"/>
        <v/>
      </c>
      <c r="CP304" s="105" t="str">
        <f t="shared" si="298"/>
        <v/>
      </c>
      <c r="CQ304" s="105"/>
      <c r="CR304" s="105"/>
      <c r="CS304" s="105">
        <f t="shared" si="302"/>
        <v>0</v>
      </c>
      <c r="CT304" s="105">
        <f t="shared" si="265"/>
        <v>0</v>
      </c>
      <c r="CU304" s="105">
        <f t="shared" si="266"/>
        <v>0</v>
      </c>
      <c r="CV304" s="105">
        <f t="shared" si="267"/>
        <v>0</v>
      </c>
      <c r="CW304" s="139" t="str">
        <f t="shared" si="268"/>
        <v/>
      </c>
      <c r="CX304" s="139" t="str">
        <f t="shared" si="269"/>
        <v/>
      </c>
    </row>
    <row r="305" ht="15" spans="2:102">
      <c r="B305" s="138" t="s">
        <v>1204</v>
      </c>
      <c r="C305" s="105">
        <v>129</v>
      </c>
      <c r="D305" s="105">
        <v>893</v>
      </c>
      <c r="E305" s="105">
        <v>3000</v>
      </c>
      <c r="F305" s="105">
        <v>4152</v>
      </c>
      <c r="G305" s="105">
        <v>4262</v>
      </c>
      <c r="H305" s="105"/>
      <c r="I305" s="105">
        <v>343</v>
      </c>
      <c r="J305" s="105"/>
      <c r="K305" s="105">
        <v>10</v>
      </c>
      <c r="L305" s="105">
        <v>63</v>
      </c>
      <c r="M305" s="105">
        <v>12</v>
      </c>
      <c r="N305" s="105">
        <v>1670</v>
      </c>
      <c r="O305" s="105"/>
      <c r="P305" s="105">
        <v>485</v>
      </c>
      <c r="Q305" s="105">
        <v>650</v>
      </c>
      <c r="R305" s="105">
        <v>420</v>
      </c>
      <c r="S305" s="105">
        <v>345</v>
      </c>
      <c r="T305" s="105">
        <v>105</v>
      </c>
      <c r="U305" s="105">
        <v>90</v>
      </c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  <c r="AG305" s="105"/>
      <c r="AH305" s="105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05"/>
      <c r="AU305" s="105"/>
      <c r="AV305" s="105"/>
      <c r="AW305" s="105"/>
      <c r="AX305" s="105"/>
      <c r="AY305" s="105"/>
      <c r="AZ305" s="105"/>
      <c r="BA305" s="105"/>
      <c r="BB305" s="105"/>
      <c r="BC305" s="105"/>
      <c r="BD305" s="105"/>
      <c r="BE305" s="105"/>
      <c r="BF305" s="105"/>
      <c r="BG305" s="105"/>
      <c r="BH305" s="105"/>
      <c r="BI305" s="105"/>
      <c r="BJ305" s="105"/>
      <c r="BK305" s="105">
        <v>0</v>
      </c>
      <c r="BL305" s="105">
        <v>0</v>
      </c>
      <c r="BM305" s="105">
        <v>0</v>
      </c>
      <c r="BN305" s="105"/>
      <c r="BO305" s="105"/>
      <c r="BP305" s="105">
        <v>0</v>
      </c>
      <c r="BQ305" s="105">
        <v>0</v>
      </c>
      <c r="BR305" s="105"/>
      <c r="BS305" s="105">
        <v>0</v>
      </c>
      <c r="BT305" s="105">
        <v>0</v>
      </c>
      <c r="BU305" s="105">
        <v>0</v>
      </c>
      <c r="BV305" s="105">
        <v>0</v>
      </c>
      <c r="BW305" s="105">
        <v>0</v>
      </c>
      <c r="BX305" s="105" t="e">
        <v>#N/A</v>
      </c>
      <c r="BY305" s="105"/>
      <c r="BZ305" s="139" t="str">
        <f t="shared" si="270"/>
        <v/>
      </c>
      <c r="CA305" s="139" t="str">
        <f t="shared" si="271"/>
        <v/>
      </c>
      <c r="CB305" s="140">
        <f t="shared" si="272"/>
        <v>14534</v>
      </c>
      <c r="CC305" s="140">
        <f t="shared" si="289"/>
        <v>2095</v>
      </c>
      <c r="CD305" s="140">
        <f t="shared" si="290"/>
        <v>0</v>
      </c>
      <c r="CE305" s="141">
        <f t="shared" si="273"/>
        <v>0</v>
      </c>
      <c r="CF305" s="141">
        <f t="shared" si="274"/>
        <v>0</v>
      </c>
      <c r="CG305" s="141">
        <f t="shared" si="275"/>
        <v>0</v>
      </c>
      <c r="CH305" s="141" t="e">
        <f t="shared" si="276"/>
        <v>#N/A</v>
      </c>
      <c r="CI305" s="142">
        <f t="shared" si="291"/>
        <v>0</v>
      </c>
      <c r="CJ305" s="142">
        <f t="shared" si="292"/>
        <v>0</v>
      </c>
      <c r="CK305" s="143">
        <f t="shared" si="293"/>
        <v>0</v>
      </c>
      <c r="CL305" s="105">
        <f t="shared" si="294"/>
        <v>0</v>
      </c>
      <c r="CM305" s="105">
        <f t="shared" si="295"/>
        <v>0</v>
      </c>
      <c r="CN305" s="105">
        <f t="shared" si="296"/>
        <v>0</v>
      </c>
      <c r="CO305" s="105" t="str">
        <f t="shared" si="297"/>
        <v/>
      </c>
      <c r="CP305" s="105" t="str">
        <f t="shared" si="298"/>
        <v/>
      </c>
      <c r="CQ305" s="105"/>
      <c r="CR305" s="105"/>
      <c r="CS305" s="105">
        <f t="shared" si="302"/>
        <v>0</v>
      </c>
      <c r="CT305" s="105">
        <f t="shared" si="265"/>
        <v>0</v>
      </c>
      <c r="CU305" s="105">
        <f t="shared" si="266"/>
        <v>0</v>
      </c>
      <c r="CV305" s="105">
        <f t="shared" si="267"/>
        <v>0</v>
      </c>
      <c r="CW305" s="139" t="str">
        <f t="shared" si="268"/>
        <v/>
      </c>
      <c r="CX305" s="139" t="str">
        <f t="shared" si="269"/>
        <v/>
      </c>
    </row>
    <row r="306" ht="15" spans="2:102">
      <c r="B306" s="138" t="s">
        <v>1185</v>
      </c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>
        <v>2061</v>
      </c>
      <c r="U306" s="105">
        <v>2080</v>
      </c>
      <c r="V306" s="105">
        <v>1341</v>
      </c>
      <c r="W306" s="105">
        <v>347</v>
      </c>
      <c r="X306" s="105">
        <v>155</v>
      </c>
      <c r="Y306" s="105"/>
      <c r="Z306" s="105"/>
      <c r="AA306" s="105"/>
      <c r="AB306" s="105"/>
      <c r="AC306" s="105"/>
      <c r="AD306" s="105"/>
      <c r="AE306" s="105"/>
      <c r="AF306" s="105"/>
      <c r="AG306" s="105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  <c r="BF306" s="105"/>
      <c r="BG306" s="105"/>
      <c r="BH306" s="105"/>
      <c r="BI306" s="105"/>
      <c r="BJ306" s="105"/>
      <c r="BK306" s="105">
        <v>0</v>
      </c>
      <c r="BL306" s="105">
        <v>0</v>
      </c>
      <c r="BM306" s="105">
        <v>0</v>
      </c>
      <c r="BN306" s="105"/>
      <c r="BO306" s="105"/>
      <c r="BP306" s="105">
        <v>0</v>
      </c>
      <c r="BQ306" s="105">
        <v>0</v>
      </c>
      <c r="BR306" s="105"/>
      <c r="BS306" s="105">
        <v>0</v>
      </c>
      <c r="BT306" s="105">
        <v>0</v>
      </c>
      <c r="BU306" s="105">
        <v>0</v>
      </c>
      <c r="BV306" s="105">
        <v>0</v>
      </c>
      <c r="BW306" s="105">
        <v>0</v>
      </c>
      <c r="BX306" s="105" t="e">
        <v>#N/A</v>
      </c>
      <c r="BY306" s="105"/>
      <c r="BZ306" s="139" t="str">
        <f t="shared" si="270"/>
        <v/>
      </c>
      <c r="CA306" s="139" t="str">
        <f t="shared" si="271"/>
        <v/>
      </c>
      <c r="CB306" s="140">
        <f t="shared" si="272"/>
        <v>0</v>
      </c>
      <c r="CC306" s="140">
        <f t="shared" si="289"/>
        <v>5984</v>
      </c>
      <c r="CD306" s="140">
        <f t="shared" si="290"/>
        <v>0</v>
      </c>
      <c r="CE306" s="141">
        <f t="shared" si="273"/>
        <v>0</v>
      </c>
      <c r="CF306" s="141">
        <f t="shared" si="274"/>
        <v>0</v>
      </c>
      <c r="CG306" s="141">
        <f t="shared" si="275"/>
        <v>0</v>
      </c>
      <c r="CH306" s="141" t="e">
        <f t="shared" si="276"/>
        <v>#N/A</v>
      </c>
      <c r="CI306" s="142">
        <f t="shared" si="291"/>
        <v>0</v>
      </c>
      <c r="CJ306" s="142">
        <f t="shared" si="292"/>
        <v>0</v>
      </c>
      <c r="CK306" s="143">
        <f t="shared" si="293"/>
        <v>0</v>
      </c>
      <c r="CL306" s="105">
        <f t="shared" si="294"/>
        <v>0</v>
      </c>
      <c r="CM306" s="105">
        <f t="shared" si="295"/>
        <v>0</v>
      </c>
      <c r="CN306" s="105">
        <f t="shared" si="296"/>
        <v>0</v>
      </c>
      <c r="CO306" s="105" t="str">
        <f t="shared" si="297"/>
        <v/>
      </c>
      <c r="CP306" s="105" t="str">
        <f t="shared" si="298"/>
        <v/>
      </c>
      <c r="CQ306" s="105"/>
      <c r="CR306" s="105"/>
      <c r="CS306" s="105">
        <f t="shared" si="302"/>
        <v>0</v>
      </c>
      <c r="CT306" s="105">
        <f t="shared" si="265"/>
        <v>0</v>
      </c>
      <c r="CU306" s="105">
        <f t="shared" si="266"/>
        <v>0</v>
      </c>
      <c r="CV306" s="105">
        <f t="shared" si="267"/>
        <v>0</v>
      </c>
      <c r="CW306" s="139" t="str">
        <f t="shared" si="268"/>
        <v/>
      </c>
      <c r="CX306" s="139" t="str">
        <f t="shared" si="269"/>
        <v/>
      </c>
    </row>
    <row r="307" ht="15" spans="2:102">
      <c r="B307" s="138" t="s">
        <v>1183</v>
      </c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>
        <v>1157</v>
      </c>
      <c r="S307" s="105">
        <v>1249</v>
      </c>
      <c r="T307" s="105">
        <v>1762</v>
      </c>
      <c r="U307" s="105">
        <v>1120</v>
      </c>
      <c r="V307" s="105">
        <v>1100</v>
      </c>
      <c r="W307" s="105">
        <v>301</v>
      </c>
      <c r="X307" s="105">
        <v>129</v>
      </c>
      <c r="Y307" s="105">
        <v>292</v>
      </c>
      <c r="Z307" s="105">
        <v>360</v>
      </c>
      <c r="AA307" s="105">
        <v>153</v>
      </c>
      <c r="AB307" s="105"/>
      <c r="AC307" s="105">
        <v>272</v>
      </c>
      <c r="AD307" s="105">
        <v>85</v>
      </c>
      <c r="AE307" s="105">
        <v>123</v>
      </c>
      <c r="AF307" s="105">
        <v>137</v>
      </c>
      <c r="AG307" s="105">
        <v>155</v>
      </c>
      <c r="AH307" s="105">
        <v>157</v>
      </c>
      <c r="AI307" s="105">
        <v>119</v>
      </c>
      <c r="AJ307" s="105">
        <v>182</v>
      </c>
      <c r="AK307" s="105">
        <v>168</v>
      </c>
      <c r="AL307" s="105">
        <v>220</v>
      </c>
      <c r="AM307" s="105">
        <v>108</v>
      </c>
      <c r="AN307" s="105">
        <v>2</v>
      </c>
      <c r="AO307" s="105">
        <v>40</v>
      </c>
      <c r="AP307" s="105">
        <v>14</v>
      </c>
      <c r="AQ307" s="105"/>
      <c r="AR307" s="105"/>
      <c r="AS307" s="105"/>
      <c r="AT307" s="10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  <c r="BF307" s="105"/>
      <c r="BG307" s="105"/>
      <c r="BH307" s="105"/>
      <c r="BI307" s="105"/>
      <c r="BJ307" s="105"/>
      <c r="BK307" s="105">
        <v>0</v>
      </c>
      <c r="BL307" s="105">
        <v>0</v>
      </c>
      <c r="BM307" s="105">
        <v>0</v>
      </c>
      <c r="BN307" s="105">
        <v>0</v>
      </c>
      <c r="BO307" s="105">
        <v>0</v>
      </c>
      <c r="BP307" s="105">
        <v>0</v>
      </c>
      <c r="BQ307" s="105">
        <v>0</v>
      </c>
      <c r="BR307" s="105">
        <v>0</v>
      </c>
      <c r="BS307" s="105">
        <v>0</v>
      </c>
      <c r="BT307" s="105">
        <v>0</v>
      </c>
      <c r="BU307" s="105">
        <v>0</v>
      </c>
      <c r="BV307" s="105">
        <v>0</v>
      </c>
      <c r="BW307" s="105">
        <v>0</v>
      </c>
      <c r="BX307" s="105">
        <v>0</v>
      </c>
      <c r="BY307" s="105">
        <v>0</v>
      </c>
      <c r="BZ307" s="139" t="str">
        <f t="shared" si="270"/>
        <v/>
      </c>
      <c r="CA307" s="139" t="str">
        <f t="shared" si="271"/>
        <v/>
      </c>
      <c r="CB307" s="140">
        <f t="shared" si="272"/>
        <v>574</v>
      </c>
      <c r="CC307" s="140">
        <f t="shared" si="289"/>
        <v>7470</v>
      </c>
      <c r="CD307" s="140">
        <f t="shared" si="290"/>
        <v>1771</v>
      </c>
      <c r="CE307" s="141">
        <f t="shared" si="273"/>
        <v>164</v>
      </c>
      <c r="CF307" s="141">
        <f t="shared" si="274"/>
        <v>0</v>
      </c>
      <c r="CG307" s="141">
        <f t="shared" si="275"/>
        <v>0</v>
      </c>
      <c r="CH307" s="141">
        <f t="shared" si="276"/>
        <v>0</v>
      </c>
      <c r="CI307" s="142">
        <f t="shared" si="291"/>
        <v>431</v>
      </c>
      <c r="CJ307" s="142">
        <f t="shared" si="292"/>
        <v>570</v>
      </c>
      <c r="CK307" s="143">
        <f t="shared" si="293"/>
        <v>150</v>
      </c>
      <c r="CL307" s="105">
        <f t="shared" si="294"/>
        <v>14</v>
      </c>
      <c r="CM307" s="105">
        <f t="shared" si="295"/>
        <v>0</v>
      </c>
      <c r="CN307" s="105">
        <f t="shared" si="296"/>
        <v>0</v>
      </c>
      <c r="CO307" s="105" t="str">
        <f t="shared" si="297"/>
        <v/>
      </c>
      <c r="CP307" s="105" t="str">
        <f t="shared" si="298"/>
        <v/>
      </c>
      <c r="CQ307" s="105"/>
      <c r="CR307" s="105"/>
      <c r="CS307" s="105">
        <f t="shared" si="302"/>
        <v>0</v>
      </c>
      <c r="CT307" s="105">
        <f t="shared" si="265"/>
        <v>0</v>
      </c>
      <c r="CU307" s="105">
        <f t="shared" si="266"/>
        <v>0</v>
      </c>
      <c r="CV307" s="105">
        <f t="shared" si="267"/>
        <v>0</v>
      </c>
      <c r="CW307" s="139" t="str">
        <f t="shared" si="268"/>
        <v/>
      </c>
      <c r="CX307" s="139" t="str">
        <f t="shared" si="269"/>
        <v/>
      </c>
    </row>
    <row r="308" ht="15" spans="2:102">
      <c r="B308" s="138" t="s">
        <v>329</v>
      </c>
      <c r="C308" s="105">
        <v>60</v>
      </c>
      <c r="D308" s="105">
        <v>50</v>
      </c>
      <c r="E308" s="105">
        <v>84</v>
      </c>
      <c r="F308" s="105">
        <v>100</v>
      </c>
      <c r="G308" s="105">
        <v>261</v>
      </c>
      <c r="H308" s="105">
        <v>9</v>
      </c>
      <c r="I308" s="105"/>
      <c r="J308" s="105"/>
      <c r="K308" s="105"/>
      <c r="L308" s="105"/>
      <c r="M308" s="105"/>
      <c r="N308" s="105">
        <v>10</v>
      </c>
      <c r="O308" s="105"/>
      <c r="P308" s="105"/>
      <c r="Q308" s="105">
        <v>300</v>
      </c>
      <c r="R308" s="105">
        <v>64</v>
      </c>
      <c r="S308" s="105">
        <v>40</v>
      </c>
      <c r="T308" s="105">
        <v>33</v>
      </c>
      <c r="U308" s="105">
        <v>6</v>
      </c>
      <c r="V308" s="105">
        <v>9</v>
      </c>
      <c r="W308" s="105">
        <v>9</v>
      </c>
      <c r="X308" s="105">
        <v>10</v>
      </c>
      <c r="Y308" s="105">
        <v>12</v>
      </c>
      <c r="Z308" s="105">
        <v>416</v>
      </c>
      <c r="AA308" s="105"/>
      <c r="AB308" s="105"/>
      <c r="AC308" s="105"/>
      <c r="AD308" s="105"/>
      <c r="AE308" s="105"/>
      <c r="AF308" s="105">
        <v>10</v>
      </c>
      <c r="AG308" s="105">
        <v>1</v>
      </c>
      <c r="AH308" s="105"/>
      <c r="AI308" s="105"/>
      <c r="AJ308" s="105">
        <v>1</v>
      </c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05"/>
      <c r="AU308" s="105"/>
      <c r="AV308" s="105">
        <v>1</v>
      </c>
      <c r="AW308" s="105"/>
      <c r="AX308" s="105">
        <v>1</v>
      </c>
      <c r="AY308" s="105"/>
      <c r="AZ308" s="105"/>
      <c r="BA308" s="105"/>
      <c r="BB308" s="105"/>
      <c r="BC308" s="105"/>
      <c r="BD308" s="105"/>
      <c r="BE308" s="105"/>
      <c r="BF308" s="105"/>
      <c r="BG308" s="105"/>
      <c r="BH308" s="105"/>
      <c r="BI308" s="105"/>
      <c r="BJ308" s="105"/>
      <c r="BK308" s="105">
        <v>0</v>
      </c>
      <c r="BL308" s="105">
        <v>0</v>
      </c>
      <c r="BM308" s="105">
        <v>0</v>
      </c>
      <c r="BN308" s="105"/>
      <c r="BO308" s="105"/>
      <c r="BP308" s="105">
        <v>0</v>
      </c>
      <c r="BQ308" s="105">
        <v>0</v>
      </c>
      <c r="BR308" s="105"/>
      <c r="BS308" s="105">
        <v>0</v>
      </c>
      <c r="BT308" s="105">
        <v>0</v>
      </c>
      <c r="BU308" s="105">
        <v>0</v>
      </c>
      <c r="BV308" s="105">
        <v>0</v>
      </c>
      <c r="BW308" s="105">
        <v>0</v>
      </c>
      <c r="BX308" s="105">
        <v>0</v>
      </c>
      <c r="BY308" s="105">
        <v>0</v>
      </c>
      <c r="BZ308" s="139" t="str">
        <f t="shared" si="270"/>
        <v/>
      </c>
      <c r="CA308" s="139" t="str">
        <f t="shared" si="271"/>
        <v/>
      </c>
      <c r="CB308" s="140">
        <f t="shared" si="272"/>
        <v>574</v>
      </c>
      <c r="CC308" s="140">
        <f t="shared" si="289"/>
        <v>899</v>
      </c>
      <c r="CD308" s="140">
        <f t="shared" si="290"/>
        <v>12</v>
      </c>
      <c r="CE308" s="141">
        <f t="shared" si="273"/>
        <v>2</v>
      </c>
      <c r="CF308" s="141">
        <f t="shared" si="274"/>
        <v>0</v>
      </c>
      <c r="CG308" s="141">
        <f t="shared" si="275"/>
        <v>0</v>
      </c>
      <c r="CH308" s="141">
        <f t="shared" si="276"/>
        <v>0</v>
      </c>
      <c r="CI308" s="142">
        <f t="shared" si="291"/>
        <v>1</v>
      </c>
      <c r="CJ308" s="142">
        <f t="shared" si="292"/>
        <v>1</v>
      </c>
      <c r="CK308" s="143">
        <f t="shared" si="293"/>
        <v>0</v>
      </c>
      <c r="CL308" s="105">
        <f t="shared" si="294"/>
        <v>0</v>
      </c>
      <c r="CM308" s="105">
        <f t="shared" si="295"/>
        <v>0</v>
      </c>
      <c r="CN308" s="105">
        <f t="shared" si="296"/>
        <v>2</v>
      </c>
      <c r="CO308" s="105" t="str">
        <f t="shared" si="297"/>
        <v/>
      </c>
      <c r="CP308" s="105" t="str">
        <f t="shared" si="298"/>
        <v/>
      </c>
      <c r="CQ308" s="105"/>
      <c r="CR308" s="105"/>
      <c r="CS308" s="105">
        <f t="shared" si="302"/>
        <v>0</v>
      </c>
      <c r="CT308" s="105">
        <f t="shared" si="265"/>
        <v>0</v>
      </c>
      <c r="CU308" s="105">
        <f t="shared" si="266"/>
        <v>0</v>
      </c>
      <c r="CV308" s="105">
        <f t="shared" si="267"/>
        <v>0</v>
      </c>
      <c r="CW308" s="139" t="str">
        <f t="shared" si="268"/>
        <v/>
      </c>
      <c r="CX308" s="139" t="str">
        <f t="shared" si="269"/>
        <v/>
      </c>
    </row>
    <row r="309" ht="15" spans="2:102">
      <c r="B309" s="138" t="s">
        <v>330</v>
      </c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  <c r="AG309" s="105"/>
      <c r="AH309" s="105"/>
      <c r="AI309" s="105"/>
      <c r="AJ309" s="105"/>
      <c r="AK309" s="105"/>
      <c r="AL309" s="105"/>
      <c r="AM309" s="105">
        <v>14</v>
      </c>
      <c r="AN309" s="105">
        <v>4</v>
      </c>
      <c r="AO309" s="105">
        <v>4</v>
      </c>
      <c r="AP309" s="105">
        <v>2</v>
      </c>
      <c r="AQ309" s="105">
        <v>1</v>
      </c>
      <c r="AR309" s="105"/>
      <c r="AS309" s="105"/>
      <c r="AT309" s="105"/>
      <c r="AU309" s="105"/>
      <c r="AV309" s="105"/>
      <c r="AW309" s="105"/>
      <c r="AX309" s="105"/>
      <c r="AY309" s="105"/>
      <c r="AZ309" s="105"/>
      <c r="BA309" s="105"/>
      <c r="BB309" s="105"/>
      <c r="BC309" s="105"/>
      <c r="BD309" s="105"/>
      <c r="BE309" s="105"/>
      <c r="BF309" s="105"/>
      <c r="BG309" s="105"/>
      <c r="BH309" s="105"/>
      <c r="BI309" s="105"/>
      <c r="BJ309" s="105"/>
      <c r="BK309" s="105">
        <v>0</v>
      </c>
      <c r="BL309" s="105">
        <v>0</v>
      </c>
      <c r="BM309" s="105">
        <v>0</v>
      </c>
      <c r="BN309" s="105">
        <v>7</v>
      </c>
      <c r="BO309" s="105">
        <v>4</v>
      </c>
      <c r="BP309" s="105">
        <v>0</v>
      </c>
      <c r="BQ309" s="105">
        <v>0</v>
      </c>
      <c r="BR309" s="105">
        <v>1</v>
      </c>
      <c r="BS309" s="105">
        <v>0</v>
      </c>
      <c r="BT309" s="105">
        <v>0</v>
      </c>
      <c r="BU309" s="105">
        <v>0</v>
      </c>
      <c r="BV309" s="105">
        <v>0</v>
      </c>
      <c r="BW309" s="105">
        <v>0</v>
      </c>
      <c r="BX309" s="105">
        <v>0</v>
      </c>
      <c r="BY309" s="105">
        <v>0</v>
      </c>
      <c r="BZ309" s="139" t="str">
        <f t="shared" si="270"/>
        <v/>
      </c>
      <c r="CA309" s="139" t="str">
        <f t="shared" si="271"/>
        <v/>
      </c>
      <c r="CB309" s="140">
        <f t="shared" si="272"/>
        <v>0</v>
      </c>
      <c r="CC309" s="140">
        <f t="shared" si="289"/>
        <v>0</v>
      </c>
      <c r="CD309" s="140">
        <f t="shared" si="290"/>
        <v>0</v>
      </c>
      <c r="CE309" s="141">
        <f t="shared" si="273"/>
        <v>25</v>
      </c>
      <c r="CF309" s="141">
        <f t="shared" si="274"/>
        <v>0</v>
      </c>
      <c r="CG309" s="141">
        <f t="shared" si="275"/>
        <v>12</v>
      </c>
      <c r="CH309" s="141">
        <f t="shared" si="276"/>
        <v>0</v>
      </c>
      <c r="CI309" s="142">
        <f t="shared" si="291"/>
        <v>0</v>
      </c>
      <c r="CJ309" s="142">
        <f t="shared" si="292"/>
        <v>0</v>
      </c>
      <c r="CK309" s="143">
        <f t="shared" si="293"/>
        <v>22</v>
      </c>
      <c r="CL309" s="105">
        <f t="shared" si="294"/>
        <v>3</v>
      </c>
      <c r="CM309" s="105">
        <f t="shared" si="295"/>
        <v>0</v>
      </c>
      <c r="CN309" s="105">
        <f t="shared" si="296"/>
        <v>0</v>
      </c>
      <c r="CO309" s="105" t="str">
        <f t="shared" si="297"/>
        <v/>
      </c>
      <c r="CP309" s="105" t="str">
        <f t="shared" si="298"/>
        <v/>
      </c>
      <c r="CQ309" s="105"/>
      <c r="CR309" s="105"/>
      <c r="CS309" s="105">
        <f t="shared" si="302"/>
        <v>0</v>
      </c>
      <c r="CT309" s="105">
        <f t="shared" si="265"/>
        <v>11</v>
      </c>
      <c r="CU309" s="105">
        <f t="shared" si="266"/>
        <v>1</v>
      </c>
      <c r="CV309" s="105">
        <f t="shared" si="267"/>
        <v>0</v>
      </c>
      <c r="CW309" s="139" t="str">
        <f t="shared" si="268"/>
        <v/>
      </c>
      <c r="CX309" s="139" t="str">
        <f t="shared" si="269"/>
        <v/>
      </c>
    </row>
    <row r="310" ht="15" spans="2:102">
      <c r="B310" s="138" t="s">
        <v>333</v>
      </c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>
        <v>20</v>
      </c>
      <c r="W310" s="105"/>
      <c r="X310" s="105">
        <v>282</v>
      </c>
      <c r="Y310" s="105">
        <v>827</v>
      </c>
      <c r="Z310" s="105">
        <v>21</v>
      </c>
      <c r="AA310" s="105">
        <v>29</v>
      </c>
      <c r="AB310" s="105">
        <v>7</v>
      </c>
      <c r="AC310" s="105">
        <v>79</v>
      </c>
      <c r="AD310" s="105">
        <v>1364</v>
      </c>
      <c r="AE310" s="105">
        <v>121</v>
      </c>
      <c r="AF310" s="105">
        <v>1187</v>
      </c>
      <c r="AG310" s="105">
        <v>1269</v>
      </c>
      <c r="AH310" s="105">
        <v>135</v>
      </c>
      <c r="AI310" s="105">
        <v>410</v>
      </c>
      <c r="AJ310" s="105">
        <v>217</v>
      </c>
      <c r="AK310" s="105">
        <v>378</v>
      </c>
      <c r="AL310" s="105">
        <v>145</v>
      </c>
      <c r="AM310" s="105">
        <v>858</v>
      </c>
      <c r="AN310" s="105">
        <v>1</v>
      </c>
      <c r="AO310" s="105"/>
      <c r="AP310" s="105"/>
      <c r="AQ310" s="105">
        <v>139</v>
      </c>
      <c r="AR310" s="105">
        <v>63</v>
      </c>
      <c r="AS310" s="105">
        <v>32</v>
      </c>
      <c r="AT310" s="105">
        <v>270</v>
      </c>
      <c r="AU310" s="105">
        <v>14</v>
      </c>
      <c r="AV310" s="105">
        <v>90</v>
      </c>
      <c r="AW310" s="105">
        <v>190</v>
      </c>
      <c r="AX310" s="105">
        <v>49</v>
      </c>
      <c r="AY310" s="105"/>
      <c r="AZ310" s="105"/>
      <c r="BA310" s="105"/>
      <c r="BB310" s="105"/>
      <c r="BC310" s="105"/>
      <c r="BD310" s="105"/>
      <c r="BE310" s="105"/>
      <c r="BF310" s="105"/>
      <c r="BG310" s="105"/>
      <c r="BH310" s="105"/>
      <c r="BI310" s="105"/>
      <c r="BJ310" s="105"/>
      <c r="BK310" s="105">
        <v>0</v>
      </c>
      <c r="BL310" s="105">
        <v>0</v>
      </c>
      <c r="BM310" s="105">
        <v>0</v>
      </c>
      <c r="BN310" s="105">
        <v>0</v>
      </c>
      <c r="BO310" s="105">
        <v>0</v>
      </c>
      <c r="BP310" s="105">
        <v>0</v>
      </c>
      <c r="BQ310" s="105">
        <v>0</v>
      </c>
      <c r="BR310" s="105">
        <v>0</v>
      </c>
      <c r="BS310" s="105">
        <v>0</v>
      </c>
      <c r="BT310" s="105">
        <v>0</v>
      </c>
      <c r="BU310" s="105">
        <v>0</v>
      </c>
      <c r="BV310" s="105">
        <v>0</v>
      </c>
      <c r="BW310" s="105">
        <v>0</v>
      </c>
      <c r="BX310" s="105">
        <v>0</v>
      </c>
      <c r="BY310" s="105">
        <v>0</v>
      </c>
      <c r="BZ310" s="139" t="str">
        <f t="shared" si="270"/>
        <v/>
      </c>
      <c r="CA310" s="139" t="str">
        <f t="shared" si="271"/>
        <v/>
      </c>
      <c r="CB310" s="140">
        <f t="shared" si="272"/>
        <v>0</v>
      </c>
      <c r="CC310" s="140">
        <f t="shared" si="289"/>
        <v>1150</v>
      </c>
      <c r="CD310" s="140">
        <f t="shared" si="290"/>
        <v>5341</v>
      </c>
      <c r="CE310" s="141">
        <f t="shared" si="273"/>
        <v>1706</v>
      </c>
      <c r="CF310" s="141">
        <f t="shared" si="274"/>
        <v>0</v>
      </c>
      <c r="CG310" s="141">
        <f t="shared" si="275"/>
        <v>0</v>
      </c>
      <c r="CH310" s="141">
        <f t="shared" si="276"/>
        <v>0</v>
      </c>
      <c r="CI310" s="142">
        <f t="shared" si="291"/>
        <v>1814</v>
      </c>
      <c r="CJ310" s="142">
        <f t="shared" si="292"/>
        <v>740</v>
      </c>
      <c r="CK310" s="143">
        <f t="shared" si="293"/>
        <v>859</v>
      </c>
      <c r="CL310" s="105">
        <f t="shared" si="294"/>
        <v>202</v>
      </c>
      <c r="CM310" s="105">
        <f t="shared" si="295"/>
        <v>316</v>
      </c>
      <c r="CN310" s="105">
        <f t="shared" si="296"/>
        <v>329</v>
      </c>
      <c r="CO310" s="105" t="str">
        <f t="shared" si="297"/>
        <v/>
      </c>
      <c r="CP310" s="105" t="str">
        <f t="shared" si="298"/>
        <v/>
      </c>
      <c r="CQ310" s="105"/>
      <c r="CR310" s="105"/>
      <c r="CS310" s="105">
        <f t="shared" si="302"/>
        <v>0</v>
      </c>
      <c r="CT310" s="105">
        <f t="shared" si="265"/>
        <v>0</v>
      </c>
      <c r="CU310" s="105">
        <f t="shared" si="266"/>
        <v>0</v>
      </c>
      <c r="CV310" s="105">
        <f t="shared" si="267"/>
        <v>0</v>
      </c>
      <c r="CW310" s="139" t="str">
        <f t="shared" si="268"/>
        <v/>
      </c>
      <c r="CX310" s="139" t="str">
        <f t="shared" si="269"/>
        <v/>
      </c>
    </row>
    <row r="311" ht="15" spans="2:102">
      <c r="B311" s="138" t="s">
        <v>290</v>
      </c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>
        <v>10</v>
      </c>
      <c r="W311" s="105"/>
      <c r="X311" s="105">
        <v>157</v>
      </c>
      <c r="Y311" s="105">
        <v>193</v>
      </c>
      <c r="Z311" s="105">
        <v>299</v>
      </c>
      <c r="AA311" s="105">
        <v>38</v>
      </c>
      <c r="AB311" s="105">
        <v>9</v>
      </c>
      <c r="AC311" s="105">
        <v>83</v>
      </c>
      <c r="AD311" s="105">
        <v>2068</v>
      </c>
      <c r="AE311" s="105">
        <v>65</v>
      </c>
      <c r="AF311" s="105">
        <v>39</v>
      </c>
      <c r="AG311" s="105">
        <v>36</v>
      </c>
      <c r="AH311" s="105">
        <v>923</v>
      </c>
      <c r="AI311" s="105">
        <v>1015</v>
      </c>
      <c r="AJ311" s="105"/>
      <c r="AK311" s="105">
        <v>321</v>
      </c>
      <c r="AL311" s="105">
        <v>486</v>
      </c>
      <c r="AM311" s="105"/>
      <c r="AN311" s="105">
        <v>639</v>
      </c>
      <c r="AO311" s="105">
        <v>1</v>
      </c>
      <c r="AP311" s="105">
        <v>1</v>
      </c>
      <c r="AQ311" s="105"/>
      <c r="AR311" s="105">
        <v>1</v>
      </c>
      <c r="AS311" s="105"/>
      <c r="AT311" s="105"/>
      <c r="AU311" s="105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05"/>
      <c r="BF311" s="105"/>
      <c r="BG311" s="105"/>
      <c r="BH311" s="105"/>
      <c r="BI311" s="105"/>
      <c r="BJ311" s="105"/>
      <c r="BK311" s="105">
        <v>0</v>
      </c>
      <c r="BL311" s="105">
        <v>0</v>
      </c>
      <c r="BM311" s="105">
        <v>0</v>
      </c>
      <c r="BN311" s="105"/>
      <c r="BO311" s="105"/>
      <c r="BP311" s="105">
        <v>0</v>
      </c>
      <c r="BQ311" s="105">
        <v>0</v>
      </c>
      <c r="BR311" s="105"/>
      <c r="BS311" s="105">
        <v>0</v>
      </c>
      <c r="BT311" s="105">
        <v>0</v>
      </c>
      <c r="BU311" s="105">
        <v>0</v>
      </c>
      <c r="BV311" s="105">
        <v>0</v>
      </c>
      <c r="BW311" s="105">
        <v>0</v>
      </c>
      <c r="BX311" s="105">
        <v>0</v>
      </c>
      <c r="BY311" s="105">
        <v>0</v>
      </c>
      <c r="BZ311" s="139" t="str">
        <f t="shared" si="270"/>
        <v/>
      </c>
      <c r="CA311" s="139" t="str">
        <f t="shared" si="271"/>
        <v/>
      </c>
      <c r="CB311" s="140">
        <f t="shared" si="272"/>
        <v>0</v>
      </c>
      <c r="CC311" s="140">
        <f t="shared" si="289"/>
        <v>659</v>
      </c>
      <c r="CD311" s="140">
        <f t="shared" si="290"/>
        <v>5083</v>
      </c>
      <c r="CE311" s="141">
        <f t="shared" si="273"/>
        <v>642</v>
      </c>
      <c r="CF311" s="141">
        <f t="shared" si="274"/>
        <v>0</v>
      </c>
      <c r="CG311" s="141">
        <f t="shared" si="275"/>
        <v>0</v>
      </c>
      <c r="CH311" s="141">
        <f t="shared" si="276"/>
        <v>0</v>
      </c>
      <c r="CI311" s="142">
        <f t="shared" si="291"/>
        <v>1974</v>
      </c>
      <c r="CJ311" s="142">
        <f t="shared" si="292"/>
        <v>807</v>
      </c>
      <c r="CK311" s="143">
        <f t="shared" si="293"/>
        <v>640</v>
      </c>
      <c r="CL311" s="105">
        <f t="shared" si="294"/>
        <v>2</v>
      </c>
      <c r="CM311" s="105">
        <f t="shared" si="295"/>
        <v>0</v>
      </c>
      <c r="CN311" s="105">
        <f t="shared" si="296"/>
        <v>0</v>
      </c>
      <c r="CO311" s="105" t="str">
        <f t="shared" si="297"/>
        <v/>
      </c>
      <c r="CP311" s="105" t="str">
        <f t="shared" si="298"/>
        <v/>
      </c>
      <c r="CQ311" s="105"/>
      <c r="CR311" s="105"/>
      <c r="CS311" s="105">
        <f t="shared" si="302"/>
        <v>0</v>
      </c>
      <c r="CT311" s="105">
        <f t="shared" si="265"/>
        <v>0</v>
      </c>
      <c r="CU311" s="105">
        <f t="shared" si="266"/>
        <v>0</v>
      </c>
      <c r="CV311" s="105">
        <f t="shared" si="267"/>
        <v>0</v>
      </c>
      <c r="CW311" s="139" t="str">
        <f t="shared" si="268"/>
        <v/>
      </c>
      <c r="CX311" s="139" t="str">
        <f t="shared" si="269"/>
        <v/>
      </c>
    </row>
    <row r="312" ht="15" spans="2:102">
      <c r="B312" s="138" t="s">
        <v>335</v>
      </c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>
        <v>1124</v>
      </c>
      <c r="W312" s="105">
        <v>1161</v>
      </c>
      <c r="X312" s="105">
        <v>417</v>
      </c>
      <c r="Y312" s="105">
        <v>321</v>
      </c>
      <c r="Z312" s="105">
        <v>3872</v>
      </c>
      <c r="AA312" s="105">
        <v>27</v>
      </c>
      <c r="AB312" s="105">
        <v>2</v>
      </c>
      <c r="AC312" s="105">
        <v>8</v>
      </c>
      <c r="AD312" s="105">
        <v>86</v>
      </c>
      <c r="AE312" s="105">
        <v>28</v>
      </c>
      <c r="AF312" s="105">
        <v>1365</v>
      </c>
      <c r="AG312" s="105">
        <v>72</v>
      </c>
      <c r="AH312" s="105"/>
      <c r="AI312" s="105">
        <v>43</v>
      </c>
      <c r="AJ312" s="105">
        <v>131</v>
      </c>
      <c r="AK312" s="105">
        <v>228</v>
      </c>
      <c r="AL312" s="105">
        <v>517</v>
      </c>
      <c r="AM312" s="105">
        <v>2</v>
      </c>
      <c r="AN312" s="105">
        <v>31</v>
      </c>
      <c r="AO312" s="105">
        <v>45</v>
      </c>
      <c r="AP312" s="105">
        <v>2</v>
      </c>
      <c r="AQ312" s="105">
        <v>210</v>
      </c>
      <c r="AR312" s="105">
        <v>43</v>
      </c>
      <c r="AS312" s="105">
        <v>11</v>
      </c>
      <c r="AT312" s="105">
        <v>747</v>
      </c>
      <c r="AU312" s="105">
        <v>716</v>
      </c>
      <c r="AV312" s="105">
        <v>301</v>
      </c>
      <c r="AW312" s="105">
        <v>33</v>
      </c>
      <c r="AX312" s="105"/>
      <c r="AY312" s="105"/>
      <c r="AZ312" s="105"/>
      <c r="BA312" s="105"/>
      <c r="BB312" s="105"/>
      <c r="BC312" s="105"/>
      <c r="BD312" s="105"/>
      <c r="BE312" s="105"/>
      <c r="BF312" s="105"/>
      <c r="BG312" s="105"/>
      <c r="BH312" s="105"/>
      <c r="BI312" s="105"/>
      <c r="BJ312" s="105"/>
      <c r="BK312" s="105">
        <v>0</v>
      </c>
      <c r="BL312" s="105">
        <v>0</v>
      </c>
      <c r="BM312" s="105">
        <v>0</v>
      </c>
      <c r="BN312" s="105">
        <v>0</v>
      </c>
      <c r="BO312" s="105">
        <v>0</v>
      </c>
      <c r="BP312" s="105">
        <v>0</v>
      </c>
      <c r="BQ312" s="105">
        <v>0</v>
      </c>
      <c r="BR312" s="105">
        <v>0</v>
      </c>
      <c r="BS312" s="105">
        <v>0</v>
      </c>
      <c r="BT312" s="105">
        <v>0</v>
      </c>
      <c r="BU312" s="105">
        <v>0</v>
      </c>
      <c r="BV312" s="105">
        <v>0</v>
      </c>
      <c r="BW312" s="105">
        <v>0</v>
      </c>
      <c r="BX312" s="105">
        <v>0</v>
      </c>
      <c r="BY312" s="105">
        <v>0</v>
      </c>
      <c r="BZ312" s="139" t="str">
        <f t="shared" si="270"/>
        <v/>
      </c>
      <c r="CA312" s="139" t="str">
        <f t="shared" si="271"/>
        <v/>
      </c>
      <c r="CB312" s="140">
        <f t="shared" si="272"/>
        <v>323</v>
      </c>
      <c r="CC312" s="140">
        <f t="shared" si="289"/>
        <v>6895</v>
      </c>
      <c r="CD312" s="140">
        <f t="shared" si="290"/>
        <v>2507</v>
      </c>
      <c r="CE312" s="141">
        <f t="shared" si="273"/>
        <v>2141</v>
      </c>
      <c r="CF312" s="141">
        <f t="shared" si="274"/>
        <v>0</v>
      </c>
      <c r="CG312" s="141">
        <f t="shared" si="275"/>
        <v>0</v>
      </c>
      <c r="CH312" s="141">
        <f t="shared" si="276"/>
        <v>0</v>
      </c>
      <c r="CI312" s="142">
        <f t="shared" si="291"/>
        <v>115</v>
      </c>
      <c r="CJ312" s="142">
        <f t="shared" si="292"/>
        <v>876</v>
      </c>
      <c r="CK312" s="143">
        <f t="shared" si="293"/>
        <v>78</v>
      </c>
      <c r="CL312" s="105">
        <f t="shared" si="294"/>
        <v>255</v>
      </c>
      <c r="CM312" s="105">
        <f t="shared" si="295"/>
        <v>1474</v>
      </c>
      <c r="CN312" s="105">
        <f t="shared" si="296"/>
        <v>334</v>
      </c>
      <c r="CO312" s="105" t="str">
        <f t="shared" si="297"/>
        <v/>
      </c>
      <c r="CP312" s="105" t="str">
        <f t="shared" si="298"/>
        <v/>
      </c>
      <c r="CQ312" s="105"/>
      <c r="CR312" s="105"/>
      <c r="CS312" s="105">
        <f t="shared" si="302"/>
        <v>0</v>
      </c>
      <c r="CT312" s="105">
        <f t="shared" si="265"/>
        <v>0</v>
      </c>
      <c r="CU312" s="105">
        <f t="shared" si="266"/>
        <v>0</v>
      </c>
      <c r="CV312" s="105">
        <f t="shared" si="267"/>
        <v>0</v>
      </c>
      <c r="CW312" s="139" t="str">
        <f t="shared" si="268"/>
        <v/>
      </c>
      <c r="CX312" s="139" t="str">
        <f t="shared" si="269"/>
        <v/>
      </c>
    </row>
    <row r="313" ht="15" spans="2:102">
      <c r="B313" s="138" t="s">
        <v>336</v>
      </c>
      <c r="C313" s="105"/>
      <c r="D313" s="105"/>
      <c r="E313" s="105">
        <v>30</v>
      </c>
      <c r="F313" s="105">
        <v>29</v>
      </c>
      <c r="G313" s="105">
        <v>77</v>
      </c>
      <c r="H313" s="105">
        <v>146</v>
      </c>
      <c r="I313" s="105"/>
      <c r="J313" s="105"/>
      <c r="K313" s="105"/>
      <c r="L313" s="105"/>
      <c r="M313" s="105"/>
      <c r="N313" s="105">
        <v>41</v>
      </c>
      <c r="O313" s="105">
        <v>599</v>
      </c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  <c r="AG313" s="105"/>
      <c r="AH313" s="105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05"/>
      <c r="AU313" s="105"/>
      <c r="AV313" s="105"/>
      <c r="AW313" s="105"/>
      <c r="AX313" s="105"/>
      <c r="AY313" s="105"/>
      <c r="AZ313" s="105"/>
      <c r="BA313" s="105"/>
      <c r="BB313" s="105"/>
      <c r="BC313" s="105"/>
      <c r="BD313" s="105"/>
      <c r="BE313" s="105"/>
      <c r="BF313" s="105"/>
      <c r="BG313" s="105"/>
      <c r="BH313" s="105"/>
      <c r="BI313" s="105"/>
      <c r="BJ313" s="105"/>
      <c r="BK313" s="105">
        <v>0</v>
      </c>
      <c r="BL313" s="105">
        <v>0</v>
      </c>
      <c r="BM313" s="105">
        <v>0</v>
      </c>
      <c r="BN313" s="105"/>
      <c r="BO313" s="105"/>
      <c r="BP313" s="105">
        <v>0</v>
      </c>
      <c r="BQ313" s="105">
        <v>0</v>
      </c>
      <c r="BR313" s="105"/>
      <c r="BS313" s="105">
        <v>0</v>
      </c>
      <c r="BT313" s="105">
        <v>0</v>
      </c>
      <c r="BU313" s="105">
        <v>0</v>
      </c>
      <c r="BV313" s="105">
        <v>0</v>
      </c>
      <c r="BW313" s="105" t="e">
        <v>#N/A</v>
      </c>
      <c r="BX313" s="105" t="e">
        <v>#N/A</v>
      </c>
      <c r="BY313" s="105"/>
      <c r="BZ313" s="139" t="str">
        <f t="shared" si="270"/>
        <v/>
      </c>
      <c r="CA313" s="139" t="str">
        <f t="shared" si="271"/>
        <v/>
      </c>
      <c r="CB313" s="140">
        <f t="shared" si="272"/>
        <v>3535</v>
      </c>
      <c r="CC313" s="140">
        <f t="shared" si="289"/>
        <v>599</v>
      </c>
      <c r="CD313" s="140">
        <f t="shared" si="290"/>
        <v>0</v>
      </c>
      <c r="CE313" s="141">
        <f t="shared" si="273"/>
        <v>0</v>
      </c>
      <c r="CF313" s="141">
        <f t="shared" si="274"/>
        <v>0</v>
      </c>
      <c r="CG313" s="141">
        <f t="shared" si="275"/>
        <v>0</v>
      </c>
      <c r="CH313" s="141" t="e">
        <f t="shared" si="276"/>
        <v>#N/A</v>
      </c>
      <c r="CI313" s="142">
        <f t="shared" si="291"/>
        <v>0</v>
      </c>
      <c r="CJ313" s="142">
        <f t="shared" si="292"/>
        <v>0</v>
      </c>
      <c r="CK313" s="143">
        <f t="shared" si="293"/>
        <v>0</v>
      </c>
      <c r="CL313" s="105">
        <f t="shared" si="294"/>
        <v>0</v>
      </c>
      <c r="CM313" s="105">
        <f t="shared" si="295"/>
        <v>0</v>
      </c>
      <c r="CN313" s="105">
        <f t="shared" si="296"/>
        <v>0</v>
      </c>
      <c r="CO313" s="105" t="str">
        <f t="shared" si="297"/>
        <v/>
      </c>
      <c r="CP313" s="105" t="str">
        <f t="shared" si="298"/>
        <v/>
      </c>
      <c r="CQ313" s="105"/>
      <c r="CR313" s="105"/>
      <c r="CS313" s="105">
        <f t="shared" si="302"/>
        <v>0</v>
      </c>
      <c r="CT313" s="105">
        <f t="shared" si="265"/>
        <v>0</v>
      </c>
      <c r="CU313" s="105">
        <f t="shared" si="266"/>
        <v>0</v>
      </c>
      <c r="CV313" s="105">
        <f t="shared" si="267"/>
        <v>0</v>
      </c>
      <c r="CW313" s="139" t="str">
        <f t="shared" si="268"/>
        <v/>
      </c>
      <c r="CX313" s="139" t="str">
        <f t="shared" si="269"/>
        <v/>
      </c>
    </row>
    <row r="314" ht="15" spans="2:102">
      <c r="B314" s="138" t="s">
        <v>337</v>
      </c>
      <c r="C314" s="105"/>
      <c r="D314" s="105"/>
      <c r="E314" s="105"/>
      <c r="F314" s="105"/>
      <c r="G314" s="105"/>
      <c r="H314" s="105"/>
      <c r="I314" s="105"/>
      <c r="J314" s="105"/>
      <c r="K314" s="105"/>
      <c r="L314" s="105">
        <v>1022</v>
      </c>
      <c r="M314" s="105">
        <v>1185</v>
      </c>
      <c r="N314" s="105">
        <v>1005</v>
      </c>
      <c r="O314" s="105">
        <v>334</v>
      </c>
      <c r="P314" s="105">
        <v>140</v>
      </c>
      <c r="Q314" s="105">
        <v>171</v>
      </c>
      <c r="R314" s="105">
        <v>174</v>
      </c>
      <c r="S314" s="105">
        <v>128</v>
      </c>
      <c r="T314" s="105">
        <v>129</v>
      </c>
      <c r="U314" s="105">
        <v>80</v>
      </c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  <c r="AG314" s="105"/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05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05"/>
      <c r="BF314" s="105"/>
      <c r="BG314" s="105"/>
      <c r="BH314" s="105"/>
      <c r="BI314" s="105"/>
      <c r="BJ314" s="105"/>
      <c r="BK314" s="105">
        <v>0</v>
      </c>
      <c r="BL314" s="105">
        <v>0</v>
      </c>
      <c r="BM314" s="105">
        <v>0</v>
      </c>
      <c r="BN314" s="105">
        <v>0</v>
      </c>
      <c r="BO314" s="105">
        <v>0</v>
      </c>
      <c r="BP314" s="105">
        <v>0</v>
      </c>
      <c r="BQ314" s="105">
        <v>0</v>
      </c>
      <c r="BR314" s="105">
        <v>10</v>
      </c>
      <c r="BS314" s="105">
        <v>0</v>
      </c>
      <c r="BT314" s="105">
        <v>0</v>
      </c>
      <c r="BU314" s="105">
        <v>0</v>
      </c>
      <c r="BV314" s="105">
        <v>0</v>
      </c>
      <c r="BW314" s="105" t="e">
        <v>#N/A</v>
      </c>
      <c r="BX314" s="105" t="e">
        <v>#N/A</v>
      </c>
      <c r="BY314" s="105"/>
      <c r="BZ314" s="139" t="str">
        <f t="shared" si="270"/>
        <v/>
      </c>
      <c r="CA314" s="139" t="str">
        <f t="shared" si="271"/>
        <v/>
      </c>
      <c r="CB314" s="140">
        <f t="shared" si="272"/>
        <v>5993</v>
      </c>
      <c r="CC314" s="140">
        <f t="shared" si="289"/>
        <v>1156</v>
      </c>
      <c r="CD314" s="140">
        <f t="shared" si="290"/>
        <v>0</v>
      </c>
      <c r="CE314" s="141">
        <f t="shared" si="273"/>
        <v>0</v>
      </c>
      <c r="CF314" s="141">
        <f t="shared" si="274"/>
        <v>0</v>
      </c>
      <c r="CG314" s="141">
        <f t="shared" si="275"/>
        <v>10</v>
      </c>
      <c r="CH314" s="141" t="e">
        <f t="shared" si="276"/>
        <v>#N/A</v>
      </c>
      <c r="CI314" s="142">
        <f t="shared" si="291"/>
        <v>0</v>
      </c>
      <c r="CJ314" s="142">
        <f t="shared" si="292"/>
        <v>0</v>
      </c>
      <c r="CK314" s="143">
        <f t="shared" si="293"/>
        <v>0</v>
      </c>
      <c r="CL314" s="105">
        <f t="shared" si="294"/>
        <v>0</v>
      </c>
      <c r="CM314" s="105">
        <f t="shared" si="295"/>
        <v>0</v>
      </c>
      <c r="CN314" s="105">
        <f t="shared" si="296"/>
        <v>0</v>
      </c>
      <c r="CO314" s="105" t="str">
        <f t="shared" si="297"/>
        <v/>
      </c>
      <c r="CP314" s="105" t="str">
        <f t="shared" si="298"/>
        <v/>
      </c>
      <c r="CQ314" s="105"/>
      <c r="CR314" s="105"/>
      <c r="CS314" s="105">
        <f t="shared" si="302"/>
        <v>0</v>
      </c>
      <c r="CT314" s="105">
        <f t="shared" si="265"/>
        <v>0</v>
      </c>
      <c r="CU314" s="105">
        <f t="shared" si="266"/>
        <v>10</v>
      </c>
      <c r="CV314" s="105">
        <f t="shared" si="267"/>
        <v>0</v>
      </c>
      <c r="CW314" s="139" t="str">
        <f t="shared" si="268"/>
        <v/>
      </c>
      <c r="CX314" s="139" t="str">
        <f t="shared" si="269"/>
        <v/>
      </c>
    </row>
    <row r="315" ht="15" spans="2:102">
      <c r="B315" s="138" t="s">
        <v>606</v>
      </c>
      <c r="C315" s="105">
        <v>117</v>
      </c>
      <c r="D315" s="105">
        <v>7</v>
      </c>
      <c r="E315" s="105"/>
      <c r="F315" s="105">
        <v>281</v>
      </c>
      <c r="G315" s="105">
        <v>225</v>
      </c>
      <c r="H315" s="105">
        <v>100</v>
      </c>
      <c r="I315" s="105">
        <v>474</v>
      </c>
      <c r="J315" s="105">
        <v>308</v>
      </c>
      <c r="K315" s="105">
        <v>335</v>
      </c>
      <c r="L315" s="105">
        <v>646</v>
      </c>
      <c r="M315" s="105">
        <v>271</v>
      </c>
      <c r="N315" s="105">
        <v>17</v>
      </c>
      <c r="O315" s="105"/>
      <c r="P315" s="105"/>
      <c r="Q315" s="105"/>
      <c r="R315" s="105"/>
      <c r="S315" s="105">
        <v>8</v>
      </c>
      <c r="T315" s="105"/>
      <c r="U315" s="105"/>
      <c r="V315" s="105"/>
      <c r="W315" s="105"/>
      <c r="X315" s="105">
        <v>2</v>
      </c>
      <c r="Y315" s="105"/>
      <c r="Z315" s="105"/>
      <c r="AA315" s="105"/>
      <c r="AB315" s="105"/>
      <c r="AC315" s="105"/>
      <c r="AD315" s="105"/>
      <c r="AE315" s="105"/>
      <c r="AF315" s="105"/>
      <c r="AG315" s="105"/>
      <c r="AH315" s="105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05"/>
      <c r="AU315" s="105"/>
      <c r="AV315" s="105"/>
      <c r="AW315" s="105"/>
      <c r="AX315" s="105"/>
      <c r="AY315" s="105"/>
      <c r="AZ315" s="105"/>
      <c r="BA315" s="105"/>
      <c r="BB315" s="105"/>
      <c r="BC315" s="105"/>
      <c r="BD315" s="105"/>
      <c r="BE315" s="105"/>
      <c r="BF315" s="105"/>
      <c r="BG315" s="105"/>
      <c r="BH315" s="105"/>
      <c r="BI315" s="105"/>
      <c r="BJ315" s="105"/>
      <c r="BK315" s="105">
        <v>0</v>
      </c>
      <c r="BL315" s="105">
        <v>0</v>
      </c>
      <c r="BM315" s="105">
        <v>0</v>
      </c>
      <c r="BN315" s="105">
        <v>0</v>
      </c>
      <c r="BO315" s="105">
        <v>0</v>
      </c>
      <c r="BP315" s="105">
        <v>0</v>
      </c>
      <c r="BQ315" s="105">
        <v>0</v>
      </c>
      <c r="BR315" s="105">
        <v>0</v>
      </c>
      <c r="BS315" s="105">
        <v>0</v>
      </c>
      <c r="BT315" s="105">
        <v>0</v>
      </c>
      <c r="BU315" s="105">
        <v>0</v>
      </c>
      <c r="BV315" s="105">
        <v>0</v>
      </c>
      <c r="BW315" s="105" t="e">
        <v>#N/A</v>
      </c>
      <c r="BX315" s="105" t="e">
        <v>#N/A</v>
      </c>
      <c r="BY315" s="105"/>
      <c r="BZ315" s="139" t="str">
        <f t="shared" si="270"/>
        <v/>
      </c>
      <c r="CA315" s="139" t="str">
        <f t="shared" si="271"/>
        <v/>
      </c>
      <c r="CB315" s="140">
        <f t="shared" si="272"/>
        <v>6168</v>
      </c>
      <c r="CC315" s="140">
        <f t="shared" si="289"/>
        <v>10</v>
      </c>
      <c r="CD315" s="140">
        <f t="shared" si="290"/>
        <v>0</v>
      </c>
      <c r="CE315" s="141">
        <f t="shared" si="273"/>
        <v>0</v>
      </c>
      <c r="CF315" s="141">
        <f t="shared" si="274"/>
        <v>0</v>
      </c>
      <c r="CG315" s="141">
        <f t="shared" si="275"/>
        <v>0</v>
      </c>
      <c r="CH315" s="141" t="e">
        <f t="shared" si="276"/>
        <v>#N/A</v>
      </c>
      <c r="CI315" s="142">
        <f t="shared" si="291"/>
        <v>0</v>
      </c>
      <c r="CJ315" s="142">
        <f t="shared" si="292"/>
        <v>0</v>
      </c>
      <c r="CK315" s="143">
        <f t="shared" si="293"/>
        <v>0</v>
      </c>
      <c r="CL315" s="105">
        <f t="shared" si="294"/>
        <v>0</v>
      </c>
      <c r="CM315" s="105">
        <f t="shared" si="295"/>
        <v>0</v>
      </c>
      <c r="CN315" s="105">
        <f t="shared" si="296"/>
        <v>0</v>
      </c>
      <c r="CO315" s="105" t="str">
        <f t="shared" si="297"/>
        <v/>
      </c>
      <c r="CP315" s="105" t="str">
        <f t="shared" si="298"/>
        <v/>
      </c>
      <c r="CQ315" s="105"/>
      <c r="CR315" s="105"/>
      <c r="CS315" s="105">
        <f t="shared" si="302"/>
        <v>0</v>
      </c>
      <c r="CT315" s="105">
        <f t="shared" si="265"/>
        <v>0</v>
      </c>
      <c r="CU315" s="105">
        <f t="shared" si="266"/>
        <v>0</v>
      </c>
      <c r="CV315" s="105">
        <f t="shared" si="267"/>
        <v>0</v>
      </c>
      <c r="CW315" s="139" t="str">
        <f t="shared" si="268"/>
        <v/>
      </c>
      <c r="CX315" s="139" t="str">
        <f t="shared" si="269"/>
        <v/>
      </c>
    </row>
    <row r="316" ht="15" spans="2:102">
      <c r="B316" s="138" t="s">
        <v>607</v>
      </c>
      <c r="C316" s="105"/>
      <c r="D316" s="105"/>
      <c r="E316" s="105"/>
      <c r="F316" s="105"/>
      <c r="G316" s="105">
        <v>503</v>
      </c>
      <c r="H316" s="105">
        <v>570</v>
      </c>
      <c r="I316" s="105">
        <v>540</v>
      </c>
      <c r="J316" s="105">
        <v>512</v>
      </c>
      <c r="K316" s="105">
        <v>415</v>
      </c>
      <c r="L316" s="105">
        <v>311</v>
      </c>
      <c r="M316" s="105">
        <v>221</v>
      </c>
      <c r="N316" s="105">
        <v>315</v>
      </c>
      <c r="O316" s="105">
        <v>220</v>
      </c>
      <c r="P316" s="105">
        <v>106</v>
      </c>
      <c r="Q316" s="105">
        <v>110</v>
      </c>
      <c r="R316" s="105">
        <v>137</v>
      </c>
      <c r="S316" s="105">
        <v>24</v>
      </c>
      <c r="T316" s="105">
        <v>47</v>
      </c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05"/>
      <c r="BF316" s="105"/>
      <c r="BG316" s="105"/>
      <c r="BH316" s="105"/>
      <c r="BI316" s="105"/>
      <c r="BJ316" s="105"/>
      <c r="BK316" s="105">
        <v>0</v>
      </c>
      <c r="BL316" s="105">
        <v>0</v>
      </c>
      <c r="BM316" s="105">
        <v>0</v>
      </c>
      <c r="BN316" s="105"/>
      <c r="BO316" s="105"/>
      <c r="BP316" s="105">
        <v>0</v>
      </c>
      <c r="BQ316" s="105">
        <v>0</v>
      </c>
      <c r="BR316" s="105"/>
      <c r="BS316" s="105">
        <v>0</v>
      </c>
      <c r="BT316" s="105">
        <v>0</v>
      </c>
      <c r="BU316" s="105">
        <v>0</v>
      </c>
      <c r="BV316" s="105">
        <v>0</v>
      </c>
      <c r="BW316" s="105" t="e">
        <v>#N/A</v>
      </c>
      <c r="BX316" s="105" t="e">
        <v>#N/A</v>
      </c>
      <c r="BY316" s="105"/>
      <c r="BZ316" s="139" t="str">
        <f t="shared" si="270"/>
        <v/>
      </c>
      <c r="CA316" s="139" t="str">
        <f t="shared" si="271"/>
        <v/>
      </c>
      <c r="CB316" s="140">
        <f t="shared" si="272"/>
        <v>3387</v>
      </c>
      <c r="CC316" s="140">
        <f t="shared" si="289"/>
        <v>644</v>
      </c>
      <c r="CD316" s="140">
        <f t="shared" si="290"/>
        <v>0</v>
      </c>
      <c r="CE316" s="141">
        <f t="shared" si="273"/>
        <v>0</v>
      </c>
      <c r="CF316" s="141">
        <f t="shared" si="274"/>
        <v>0</v>
      </c>
      <c r="CG316" s="141">
        <f t="shared" si="275"/>
        <v>0</v>
      </c>
      <c r="CH316" s="141" t="e">
        <f t="shared" si="276"/>
        <v>#N/A</v>
      </c>
      <c r="CI316" s="142">
        <f t="shared" si="291"/>
        <v>0</v>
      </c>
      <c r="CJ316" s="142">
        <f t="shared" si="292"/>
        <v>0</v>
      </c>
      <c r="CK316" s="143">
        <f t="shared" si="293"/>
        <v>0</v>
      </c>
      <c r="CL316" s="105">
        <f t="shared" si="294"/>
        <v>0</v>
      </c>
      <c r="CM316" s="105">
        <f t="shared" si="295"/>
        <v>0</v>
      </c>
      <c r="CN316" s="105">
        <f t="shared" si="296"/>
        <v>0</v>
      </c>
      <c r="CO316" s="105" t="str">
        <f t="shared" si="297"/>
        <v/>
      </c>
      <c r="CP316" s="105" t="str">
        <f t="shared" si="298"/>
        <v/>
      </c>
      <c r="CQ316" s="105"/>
      <c r="CR316" s="105"/>
      <c r="CS316" s="105">
        <f t="shared" si="302"/>
        <v>0</v>
      </c>
      <c r="CT316" s="105">
        <f t="shared" si="265"/>
        <v>0</v>
      </c>
      <c r="CU316" s="105">
        <f t="shared" si="266"/>
        <v>0</v>
      </c>
      <c r="CV316" s="105">
        <f t="shared" si="267"/>
        <v>0</v>
      </c>
      <c r="CW316" s="139" t="str">
        <f t="shared" si="268"/>
        <v/>
      </c>
      <c r="CX316" s="139" t="str">
        <f t="shared" si="269"/>
        <v/>
      </c>
    </row>
    <row r="317" ht="15" spans="2:102">
      <c r="B317" s="138" t="s">
        <v>1177</v>
      </c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>
        <v>204</v>
      </c>
      <c r="Z317" s="105">
        <v>408</v>
      </c>
      <c r="AA317" s="105">
        <v>81</v>
      </c>
      <c r="AB317" s="105">
        <v>4</v>
      </c>
      <c r="AC317" s="105">
        <v>72</v>
      </c>
      <c r="AD317" s="105">
        <v>32</v>
      </c>
      <c r="AE317" s="105">
        <v>87</v>
      </c>
      <c r="AF317" s="105">
        <v>64</v>
      </c>
      <c r="AG317" s="105">
        <v>31</v>
      </c>
      <c r="AH317" s="105">
        <v>9</v>
      </c>
      <c r="AI317" s="105">
        <v>29</v>
      </c>
      <c r="AJ317" s="105">
        <v>54</v>
      </c>
      <c r="AK317" s="105">
        <v>32</v>
      </c>
      <c r="AL317" s="105">
        <v>83</v>
      </c>
      <c r="AM317" s="105">
        <v>11</v>
      </c>
      <c r="AN317" s="105">
        <v>4</v>
      </c>
      <c r="AO317" s="105">
        <v>12</v>
      </c>
      <c r="AP317" s="105">
        <v>29</v>
      </c>
      <c r="AQ317" s="105">
        <v>29</v>
      </c>
      <c r="AR317" s="105">
        <v>437</v>
      </c>
      <c r="AS317" s="105">
        <v>2</v>
      </c>
      <c r="AT317" s="105">
        <v>71</v>
      </c>
      <c r="AU317" s="105">
        <v>7</v>
      </c>
      <c r="AV317" s="105"/>
      <c r="AW317" s="105">
        <v>1</v>
      </c>
      <c r="AX317" s="105"/>
      <c r="AY317" s="105"/>
      <c r="AZ317" s="105"/>
      <c r="BA317" s="105"/>
      <c r="BB317" s="105"/>
      <c r="BC317" s="105"/>
      <c r="BD317" s="105"/>
      <c r="BE317" s="105"/>
      <c r="BF317" s="105"/>
      <c r="BG317" s="105"/>
      <c r="BH317" s="105"/>
      <c r="BI317" s="105"/>
      <c r="BJ317" s="105"/>
      <c r="BK317" s="105">
        <v>0</v>
      </c>
      <c r="BL317" s="105">
        <v>0</v>
      </c>
      <c r="BM317" s="105">
        <v>0</v>
      </c>
      <c r="BN317" s="105"/>
      <c r="BO317" s="105"/>
      <c r="BP317" s="105">
        <v>0</v>
      </c>
      <c r="BQ317" s="105">
        <v>0</v>
      </c>
      <c r="BR317" s="105"/>
      <c r="BS317" s="105">
        <v>0</v>
      </c>
      <c r="BT317" s="105">
        <v>0</v>
      </c>
      <c r="BU317" s="105">
        <v>0</v>
      </c>
      <c r="BV317" s="105">
        <v>0</v>
      </c>
      <c r="BW317" s="105">
        <v>0</v>
      </c>
      <c r="BX317" s="105">
        <v>0</v>
      </c>
      <c r="BY317" s="105">
        <v>0</v>
      </c>
      <c r="BZ317" s="139" t="str">
        <f t="shared" si="270"/>
        <v/>
      </c>
      <c r="CA317" s="139" t="str">
        <f t="shared" si="271"/>
        <v/>
      </c>
      <c r="CB317" s="140">
        <f t="shared" si="272"/>
        <v>189</v>
      </c>
      <c r="CC317" s="140">
        <f t="shared" si="289"/>
        <v>612</v>
      </c>
      <c r="CD317" s="140">
        <f t="shared" si="290"/>
        <v>578</v>
      </c>
      <c r="CE317" s="141">
        <f t="shared" si="273"/>
        <v>603</v>
      </c>
      <c r="CF317" s="141">
        <f t="shared" si="274"/>
        <v>0</v>
      </c>
      <c r="CG317" s="141">
        <f t="shared" si="275"/>
        <v>0</v>
      </c>
      <c r="CH317" s="141">
        <f t="shared" si="276"/>
        <v>0</v>
      </c>
      <c r="CI317" s="142">
        <f t="shared" si="291"/>
        <v>69</v>
      </c>
      <c r="CJ317" s="142">
        <f t="shared" si="292"/>
        <v>169</v>
      </c>
      <c r="CK317" s="143">
        <f t="shared" si="293"/>
        <v>27</v>
      </c>
      <c r="CL317" s="105">
        <f t="shared" si="294"/>
        <v>495</v>
      </c>
      <c r="CM317" s="105">
        <f t="shared" si="295"/>
        <v>80</v>
      </c>
      <c r="CN317" s="105">
        <f t="shared" si="296"/>
        <v>1</v>
      </c>
      <c r="CO317" s="105" t="str">
        <f t="shared" si="297"/>
        <v/>
      </c>
      <c r="CP317" s="105" t="str">
        <f t="shared" si="298"/>
        <v/>
      </c>
      <c r="CQ317" s="105"/>
      <c r="CR317" s="105"/>
      <c r="CS317" s="105">
        <f t="shared" si="302"/>
        <v>0</v>
      </c>
      <c r="CT317" s="105">
        <f t="shared" si="265"/>
        <v>0</v>
      </c>
      <c r="CU317" s="105">
        <f t="shared" si="266"/>
        <v>0</v>
      </c>
      <c r="CV317" s="105">
        <f t="shared" si="267"/>
        <v>0</v>
      </c>
      <c r="CW317" s="139" t="str">
        <f t="shared" si="268"/>
        <v/>
      </c>
      <c r="CX317" s="139" t="str">
        <f t="shared" si="269"/>
        <v/>
      </c>
    </row>
    <row r="318" ht="15" spans="2:102">
      <c r="B318" s="138" t="s">
        <v>1180</v>
      </c>
      <c r="C318" s="105">
        <v>1</v>
      </c>
      <c r="D318" s="105"/>
      <c r="E318" s="105"/>
      <c r="F318" s="105"/>
      <c r="G318" s="105"/>
      <c r="H318" s="105"/>
      <c r="I318" s="105"/>
      <c r="J318" s="105"/>
      <c r="K318" s="105"/>
      <c r="L318" s="105">
        <v>188</v>
      </c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>
        <v>356</v>
      </c>
      <c r="Y318" s="105">
        <v>2380</v>
      </c>
      <c r="Z318" s="105">
        <v>8735</v>
      </c>
      <c r="AA318" s="105">
        <v>2161</v>
      </c>
      <c r="AB318" s="105">
        <v>371</v>
      </c>
      <c r="AC318" s="105"/>
      <c r="AD318" s="105"/>
      <c r="AE318" s="105"/>
      <c r="AF318" s="105"/>
      <c r="AG318" s="105"/>
      <c r="AH318" s="105"/>
      <c r="AI318" s="105"/>
      <c r="AJ318" s="105"/>
      <c r="AK318" s="105"/>
      <c r="AL318" s="105"/>
      <c r="AM318" s="105"/>
      <c r="AN318" s="105"/>
      <c r="AO318" s="105">
        <v>700</v>
      </c>
      <c r="AP318" s="105">
        <v>547</v>
      </c>
      <c r="AQ318" s="105">
        <v>678</v>
      </c>
      <c r="AR318" s="105">
        <v>54</v>
      </c>
      <c r="AS318" s="105"/>
      <c r="AT318" s="10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05"/>
      <c r="BF318" s="105"/>
      <c r="BG318" s="105"/>
      <c r="BH318" s="105"/>
      <c r="BI318" s="105"/>
      <c r="BJ318" s="105"/>
      <c r="BK318" s="105">
        <v>0</v>
      </c>
      <c r="BL318" s="105">
        <v>0</v>
      </c>
      <c r="BM318" s="105">
        <v>0</v>
      </c>
      <c r="BN318" s="105">
        <v>0</v>
      </c>
      <c r="BO318" s="105">
        <v>0</v>
      </c>
      <c r="BP318" s="105">
        <v>0</v>
      </c>
      <c r="BQ318" s="105">
        <v>0</v>
      </c>
      <c r="BR318" s="105">
        <v>0</v>
      </c>
      <c r="BS318" s="105">
        <v>0</v>
      </c>
      <c r="BT318" s="105">
        <v>0</v>
      </c>
      <c r="BU318" s="105">
        <v>0</v>
      </c>
      <c r="BV318" s="105">
        <v>0</v>
      </c>
      <c r="BW318" s="105">
        <v>0</v>
      </c>
      <c r="BX318" s="105">
        <v>0</v>
      </c>
      <c r="BY318" s="105">
        <v>0</v>
      </c>
      <c r="BZ318" s="139" t="str">
        <f t="shared" si="270"/>
        <v/>
      </c>
      <c r="CA318" s="139" t="str">
        <f t="shared" si="271"/>
        <v/>
      </c>
      <c r="CB318" s="140">
        <f t="shared" si="272"/>
        <v>47614</v>
      </c>
      <c r="CC318" s="140">
        <f t="shared" si="289"/>
        <v>11471</v>
      </c>
      <c r="CD318" s="140">
        <f t="shared" si="290"/>
        <v>2532</v>
      </c>
      <c r="CE318" s="141">
        <f t="shared" si="273"/>
        <v>1979</v>
      </c>
      <c r="CF318" s="141">
        <f t="shared" si="274"/>
        <v>0</v>
      </c>
      <c r="CG318" s="141">
        <f t="shared" si="275"/>
        <v>0</v>
      </c>
      <c r="CH318" s="141">
        <f t="shared" si="276"/>
        <v>0</v>
      </c>
      <c r="CI318" s="142">
        <f t="shared" si="291"/>
        <v>0</v>
      </c>
      <c r="CJ318" s="142">
        <f t="shared" si="292"/>
        <v>0</v>
      </c>
      <c r="CK318" s="143">
        <f t="shared" si="293"/>
        <v>700</v>
      </c>
      <c r="CL318" s="105">
        <f t="shared" si="294"/>
        <v>1279</v>
      </c>
      <c r="CM318" s="105">
        <f t="shared" si="295"/>
        <v>0</v>
      </c>
      <c r="CN318" s="105">
        <f t="shared" si="296"/>
        <v>0</v>
      </c>
      <c r="CO318" s="105" t="str">
        <f t="shared" si="297"/>
        <v/>
      </c>
      <c r="CP318" s="105" t="str">
        <f t="shared" si="298"/>
        <v/>
      </c>
      <c r="CQ318" s="105"/>
      <c r="CR318" s="105"/>
      <c r="CS318" s="105">
        <f t="shared" si="302"/>
        <v>0</v>
      </c>
      <c r="CT318" s="105">
        <f t="shared" si="265"/>
        <v>0</v>
      </c>
      <c r="CU318" s="105">
        <f t="shared" si="266"/>
        <v>0</v>
      </c>
      <c r="CV318" s="105">
        <f t="shared" si="267"/>
        <v>0</v>
      </c>
      <c r="CW318" s="139" t="str">
        <f t="shared" si="268"/>
        <v/>
      </c>
      <c r="CX318" s="139" t="str">
        <f t="shared" si="269"/>
        <v/>
      </c>
    </row>
    <row r="319" ht="15" spans="2:102">
      <c r="B319" s="138" t="s">
        <v>1081</v>
      </c>
      <c r="C319" s="105">
        <v>3339</v>
      </c>
      <c r="D319" s="105">
        <v>3009</v>
      </c>
      <c r="E319" s="105">
        <v>3361</v>
      </c>
      <c r="F319" s="105">
        <v>4134</v>
      </c>
      <c r="G319" s="105">
        <v>4496</v>
      </c>
      <c r="H319" s="105">
        <v>4606</v>
      </c>
      <c r="I319" s="105">
        <v>4068</v>
      </c>
      <c r="J319" s="105">
        <v>4091</v>
      </c>
      <c r="K319" s="105">
        <v>3866</v>
      </c>
      <c r="L319" s="105">
        <v>3889</v>
      </c>
      <c r="M319" s="105">
        <v>3912</v>
      </c>
      <c r="N319" s="105">
        <v>4654</v>
      </c>
      <c r="O319" s="105">
        <v>3023</v>
      </c>
      <c r="P319" s="105">
        <v>1446</v>
      </c>
      <c r="Q319" s="105">
        <v>2051</v>
      </c>
      <c r="R319" s="105">
        <v>1164</v>
      </c>
      <c r="S319" s="105">
        <v>1026</v>
      </c>
      <c r="T319" s="105">
        <v>2362</v>
      </c>
      <c r="U319" s="105">
        <v>1785</v>
      </c>
      <c r="V319" s="105">
        <v>1159</v>
      </c>
      <c r="W319" s="105">
        <v>1047</v>
      </c>
      <c r="X319" s="105">
        <v>1077</v>
      </c>
      <c r="Y319" s="105">
        <v>364</v>
      </c>
      <c r="Z319" s="105">
        <v>426</v>
      </c>
      <c r="AA319" s="105">
        <v>210</v>
      </c>
      <c r="AB319" s="105">
        <v>23</v>
      </c>
      <c r="AC319" s="105">
        <v>201</v>
      </c>
      <c r="AD319" s="105">
        <v>309</v>
      </c>
      <c r="AE319" s="105">
        <v>391</v>
      </c>
      <c r="AF319" s="105">
        <v>651</v>
      </c>
      <c r="AG319" s="105">
        <v>664</v>
      </c>
      <c r="AH319" s="105">
        <v>681</v>
      </c>
      <c r="AI319" s="105">
        <v>694</v>
      </c>
      <c r="AJ319" s="105">
        <v>234</v>
      </c>
      <c r="AK319" s="105">
        <v>352</v>
      </c>
      <c r="AL319" s="105">
        <v>294</v>
      </c>
      <c r="AM319" s="105">
        <v>199</v>
      </c>
      <c r="AN319" s="105">
        <v>37</v>
      </c>
      <c r="AO319" s="105">
        <v>48</v>
      </c>
      <c r="AP319" s="105">
        <v>126</v>
      </c>
      <c r="AQ319" s="105"/>
      <c r="AR319" s="105"/>
      <c r="AS319" s="105"/>
      <c r="AT319" s="105"/>
      <c r="AU319" s="105"/>
      <c r="AV319" s="105"/>
      <c r="AW319" s="105"/>
      <c r="AX319" s="105"/>
      <c r="AY319" s="105"/>
      <c r="AZ319" s="105"/>
      <c r="BA319" s="105"/>
      <c r="BB319" s="105"/>
      <c r="BC319" s="105"/>
      <c r="BD319" s="105"/>
      <c r="BE319" s="105"/>
      <c r="BF319" s="105"/>
      <c r="BG319" s="105"/>
      <c r="BH319" s="105"/>
      <c r="BI319" s="105"/>
      <c r="BJ319" s="105"/>
      <c r="BK319" s="105">
        <v>0</v>
      </c>
      <c r="BL319" s="105">
        <v>0</v>
      </c>
      <c r="BM319" s="105">
        <v>0</v>
      </c>
      <c r="BN319" s="105">
        <v>0</v>
      </c>
      <c r="BO319" s="105">
        <v>0</v>
      </c>
      <c r="BP319" s="105">
        <v>0</v>
      </c>
      <c r="BQ319" s="105">
        <v>0</v>
      </c>
      <c r="BR319" s="105">
        <v>0</v>
      </c>
      <c r="BS319" s="105">
        <v>0</v>
      </c>
      <c r="BT319" s="105">
        <v>0</v>
      </c>
      <c r="BU319" s="105">
        <v>0</v>
      </c>
      <c r="BV319" s="105">
        <v>0</v>
      </c>
      <c r="BW319" s="105">
        <v>0</v>
      </c>
      <c r="BX319" s="105">
        <v>0</v>
      </c>
      <c r="BY319" s="105">
        <v>0</v>
      </c>
      <c r="BZ319" s="139" t="str">
        <f t="shared" si="270"/>
        <v/>
      </c>
      <c r="CA319" s="139" t="str">
        <f t="shared" si="271"/>
        <v/>
      </c>
      <c r="CB319" s="140">
        <f t="shared" si="272"/>
        <v>47638</v>
      </c>
      <c r="CC319" s="140">
        <f t="shared" si="289"/>
        <v>16930</v>
      </c>
      <c r="CD319" s="140">
        <f t="shared" si="290"/>
        <v>4704</v>
      </c>
      <c r="CE319" s="141">
        <f t="shared" si="273"/>
        <v>410</v>
      </c>
      <c r="CF319" s="141">
        <f t="shared" si="274"/>
        <v>0</v>
      </c>
      <c r="CG319" s="141">
        <f t="shared" si="275"/>
        <v>0</v>
      </c>
      <c r="CH319" s="141">
        <f t="shared" si="276"/>
        <v>0</v>
      </c>
      <c r="CI319" s="142">
        <f t="shared" si="291"/>
        <v>2039</v>
      </c>
      <c r="CJ319" s="142">
        <f t="shared" si="292"/>
        <v>880</v>
      </c>
      <c r="CK319" s="143">
        <f t="shared" si="293"/>
        <v>284</v>
      </c>
      <c r="CL319" s="105">
        <f t="shared" si="294"/>
        <v>126</v>
      </c>
      <c r="CM319" s="105">
        <f t="shared" si="295"/>
        <v>0</v>
      </c>
      <c r="CN319" s="105">
        <f t="shared" si="296"/>
        <v>0</v>
      </c>
      <c r="CO319" s="105" t="str">
        <f t="shared" si="297"/>
        <v/>
      </c>
      <c r="CP319" s="105" t="str">
        <f t="shared" si="298"/>
        <v/>
      </c>
      <c r="CQ319" s="105"/>
      <c r="CR319" s="105"/>
      <c r="CS319" s="105">
        <f t="shared" si="302"/>
        <v>0</v>
      </c>
      <c r="CT319" s="105">
        <f t="shared" si="265"/>
        <v>0</v>
      </c>
      <c r="CU319" s="105">
        <f t="shared" si="266"/>
        <v>0</v>
      </c>
      <c r="CV319" s="105">
        <f t="shared" si="267"/>
        <v>0</v>
      </c>
      <c r="CW319" s="139" t="str">
        <f t="shared" si="268"/>
        <v/>
      </c>
      <c r="CX319" s="139" t="str">
        <f t="shared" si="269"/>
        <v/>
      </c>
    </row>
    <row r="320" ht="15" spans="2:102">
      <c r="B320" s="138" t="s">
        <v>1083</v>
      </c>
      <c r="C320" s="105">
        <v>34</v>
      </c>
      <c r="D320" s="105">
        <v>5</v>
      </c>
      <c r="E320" s="105"/>
      <c r="F320" s="105"/>
      <c r="G320" s="105">
        <v>1</v>
      </c>
      <c r="H320" s="105"/>
      <c r="I320" s="105"/>
      <c r="J320" s="105"/>
      <c r="K320" s="105">
        <v>48</v>
      </c>
      <c r="L320" s="105">
        <v>46</v>
      </c>
      <c r="M320" s="105">
        <v>51</v>
      </c>
      <c r="N320" s="105">
        <v>28</v>
      </c>
      <c r="O320" s="105">
        <v>147</v>
      </c>
      <c r="P320" s="105"/>
      <c r="Q320" s="105"/>
      <c r="R320" s="105">
        <v>5</v>
      </c>
      <c r="S320" s="105"/>
      <c r="T320" s="105">
        <v>3</v>
      </c>
      <c r="U320" s="105"/>
      <c r="V320" s="105">
        <v>1</v>
      </c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105"/>
      <c r="AH320" s="105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5"/>
      <c r="AS320" s="105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  <c r="BF320" s="105"/>
      <c r="BG320" s="105"/>
      <c r="BH320" s="105"/>
      <c r="BI320" s="105"/>
      <c r="BJ320" s="105"/>
      <c r="BK320" s="105">
        <v>0</v>
      </c>
      <c r="BL320" s="105">
        <v>0</v>
      </c>
      <c r="BM320" s="105">
        <v>0</v>
      </c>
      <c r="BN320" s="105"/>
      <c r="BO320" s="105"/>
      <c r="BP320" s="105">
        <v>0</v>
      </c>
      <c r="BQ320" s="105">
        <v>0</v>
      </c>
      <c r="BR320" s="105"/>
      <c r="BS320" s="105">
        <v>0</v>
      </c>
      <c r="BT320" s="105">
        <v>0</v>
      </c>
      <c r="BU320" s="105">
        <v>0</v>
      </c>
      <c r="BV320" s="105">
        <v>0</v>
      </c>
      <c r="BW320" s="105">
        <v>0</v>
      </c>
      <c r="BX320" s="105" t="e">
        <v>#N/A</v>
      </c>
      <c r="BY320" s="105"/>
      <c r="BZ320" s="139" t="str">
        <f t="shared" si="270"/>
        <v/>
      </c>
      <c r="CA320" s="139" t="str">
        <f t="shared" si="271"/>
        <v/>
      </c>
      <c r="CB320" s="140">
        <f t="shared" si="272"/>
        <v>4713</v>
      </c>
      <c r="CC320" s="140">
        <f t="shared" si="289"/>
        <v>156</v>
      </c>
      <c r="CD320" s="140">
        <f t="shared" si="290"/>
        <v>0</v>
      </c>
      <c r="CE320" s="141">
        <f t="shared" si="273"/>
        <v>0</v>
      </c>
      <c r="CF320" s="141">
        <f t="shared" si="274"/>
        <v>0</v>
      </c>
      <c r="CG320" s="141">
        <f t="shared" si="275"/>
        <v>0</v>
      </c>
      <c r="CH320" s="141" t="e">
        <f t="shared" si="276"/>
        <v>#N/A</v>
      </c>
      <c r="CI320" s="142">
        <f t="shared" si="291"/>
        <v>0</v>
      </c>
      <c r="CJ320" s="142">
        <f t="shared" si="292"/>
        <v>0</v>
      </c>
      <c r="CK320" s="143">
        <f t="shared" si="293"/>
        <v>0</v>
      </c>
      <c r="CL320" s="105">
        <f t="shared" si="294"/>
        <v>0</v>
      </c>
      <c r="CM320" s="105">
        <f t="shared" si="295"/>
        <v>0</v>
      </c>
      <c r="CN320" s="105">
        <f t="shared" si="296"/>
        <v>0</v>
      </c>
      <c r="CO320" s="105" t="str">
        <f t="shared" si="297"/>
        <v/>
      </c>
      <c r="CP320" s="105" t="str">
        <f t="shared" si="298"/>
        <v/>
      </c>
      <c r="CQ320" s="105"/>
      <c r="CR320" s="105"/>
      <c r="CS320" s="105">
        <f t="shared" si="302"/>
        <v>0</v>
      </c>
      <c r="CT320" s="105">
        <f t="shared" si="265"/>
        <v>0</v>
      </c>
      <c r="CU320" s="105">
        <f t="shared" si="266"/>
        <v>0</v>
      </c>
      <c r="CV320" s="105">
        <f t="shared" si="267"/>
        <v>0</v>
      </c>
      <c r="CW320" s="139" t="str">
        <f t="shared" si="268"/>
        <v/>
      </c>
      <c r="CX320" s="139" t="str">
        <f t="shared" si="269"/>
        <v/>
      </c>
    </row>
    <row r="321" ht="15" spans="2:236">
      <c r="B321" s="138" t="s">
        <v>1244</v>
      </c>
      <c r="C321" s="105"/>
      <c r="D321" s="105"/>
      <c r="E321" s="105">
        <v>276</v>
      </c>
      <c r="F321" s="105">
        <v>217</v>
      </c>
      <c r="G321" s="105">
        <v>60</v>
      </c>
      <c r="H321" s="105">
        <v>56</v>
      </c>
      <c r="I321" s="105">
        <v>109</v>
      </c>
      <c r="J321" s="105">
        <v>520</v>
      </c>
      <c r="K321" s="105">
        <v>830</v>
      </c>
      <c r="L321" s="105">
        <v>530</v>
      </c>
      <c r="M321" s="105">
        <v>654</v>
      </c>
      <c r="N321" s="105">
        <v>1248</v>
      </c>
      <c r="O321" s="105">
        <v>220</v>
      </c>
      <c r="P321" s="105">
        <v>131</v>
      </c>
      <c r="Q321" s="105">
        <v>153</v>
      </c>
      <c r="R321" s="105">
        <v>125</v>
      </c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  <c r="AG321" s="105"/>
      <c r="AH321" s="105"/>
      <c r="AI321" s="105"/>
      <c r="AJ321" s="105"/>
      <c r="AK321" s="105"/>
      <c r="AL321" s="105"/>
      <c r="AM321" s="105"/>
      <c r="AN321" s="105">
        <v>221</v>
      </c>
      <c r="AO321" s="105"/>
      <c r="AP321" s="105"/>
      <c r="AQ321" s="105"/>
      <c r="AR321" s="105"/>
      <c r="AS321" s="105"/>
      <c r="AT321" s="105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05"/>
      <c r="BF321" s="105"/>
      <c r="BG321" s="105"/>
      <c r="BH321" s="105"/>
      <c r="BI321" s="105"/>
      <c r="BJ321" s="105"/>
      <c r="BK321" s="105">
        <v>0</v>
      </c>
      <c r="BL321" s="105">
        <v>0</v>
      </c>
      <c r="BM321" s="105">
        <v>0</v>
      </c>
      <c r="BN321" s="105"/>
      <c r="BO321" s="105"/>
      <c r="BP321" s="105">
        <v>0</v>
      </c>
      <c r="BQ321" s="105">
        <v>0</v>
      </c>
      <c r="BR321" s="105"/>
      <c r="BS321" s="105">
        <v>0</v>
      </c>
      <c r="BT321" s="105">
        <v>0</v>
      </c>
      <c r="BU321" s="105">
        <v>0</v>
      </c>
      <c r="BV321" s="105">
        <v>0</v>
      </c>
      <c r="BW321" s="105">
        <v>0</v>
      </c>
      <c r="BX321" s="105">
        <v>0</v>
      </c>
      <c r="BY321" s="105">
        <v>0</v>
      </c>
      <c r="BZ321" s="139" t="str">
        <f t="shared" si="270"/>
        <v/>
      </c>
      <c r="CA321" s="139" t="str">
        <f t="shared" si="271"/>
        <v/>
      </c>
      <c r="CB321" s="140">
        <f t="shared" si="272"/>
        <v>9064</v>
      </c>
      <c r="CC321" s="140">
        <f t="shared" si="289"/>
        <v>629</v>
      </c>
      <c r="CD321" s="140">
        <f t="shared" si="290"/>
        <v>0</v>
      </c>
      <c r="CE321" s="141">
        <f t="shared" si="273"/>
        <v>221</v>
      </c>
      <c r="CF321" s="141">
        <f t="shared" si="274"/>
        <v>0</v>
      </c>
      <c r="CG321" s="141">
        <f t="shared" si="275"/>
        <v>0</v>
      </c>
      <c r="CH321" s="141">
        <f t="shared" si="276"/>
        <v>0</v>
      </c>
      <c r="CI321" s="142">
        <f t="shared" si="291"/>
        <v>0</v>
      </c>
      <c r="CJ321" s="142">
        <f t="shared" si="292"/>
        <v>0</v>
      </c>
      <c r="CK321" s="143">
        <f t="shared" si="293"/>
        <v>221</v>
      </c>
      <c r="CL321" s="105">
        <f t="shared" si="294"/>
        <v>0</v>
      </c>
      <c r="CM321" s="105">
        <f t="shared" si="295"/>
        <v>0</v>
      </c>
      <c r="CN321" s="105">
        <f t="shared" si="296"/>
        <v>0</v>
      </c>
      <c r="CO321" s="105" t="str">
        <f t="shared" si="297"/>
        <v/>
      </c>
      <c r="CP321" s="105" t="str">
        <f t="shared" si="298"/>
        <v/>
      </c>
      <c r="CQ321" s="105"/>
      <c r="CR321" s="105"/>
      <c r="CS321" s="105">
        <f t="shared" si="302"/>
        <v>0</v>
      </c>
      <c r="CT321" s="105">
        <f t="shared" si="265"/>
        <v>0</v>
      </c>
      <c r="CU321" s="105">
        <f t="shared" si="266"/>
        <v>0</v>
      </c>
      <c r="CV321" s="105">
        <f t="shared" si="267"/>
        <v>0</v>
      </c>
      <c r="CW321" s="139" t="str">
        <f t="shared" si="268"/>
        <v/>
      </c>
      <c r="CX321" s="139" t="str">
        <f t="shared" si="269"/>
        <v/>
      </c>
    </row>
    <row r="322" ht="15" spans="2:236">
      <c r="B322" s="138" t="s">
        <v>1245</v>
      </c>
      <c r="C322" s="105">
        <v>23</v>
      </c>
      <c r="D322" s="105">
        <v>29</v>
      </c>
      <c r="E322" s="105">
        <v>33</v>
      </c>
      <c r="F322" s="105">
        <v>321</v>
      </c>
      <c r="G322" s="105">
        <v>213</v>
      </c>
      <c r="H322" s="105">
        <v>896</v>
      </c>
      <c r="I322" s="105">
        <v>905</v>
      </c>
      <c r="J322" s="105">
        <v>440</v>
      </c>
      <c r="K322" s="105">
        <v>553</v>
      </c>
      <c r="L322" s="105">
        <v>7</v>
      </c>
      <c r="M322" s="105">
        <v>702</v>
      </c>
      <c r="N322" s="105">
        <v>442</v>
      </c>
      <c r="O322" s="105"/>
      <c r="P322" s="105">
        <v>203</v>
      </c>
      <c r="Q322" s="105">
        <v>177</v>
      </c>
      <c r="R322" s="105">
        <v>261</v>
      </c>
      <c r="S322" s="105">
        <v>674</v>
      </c>
      <c r="T322" s="105">
        <v>39</v>
      </c>
      <c r="U322" s="105">
        <v>10</v>
      </c>
      <c r="V322" s="105">
        <v>25</v>
      </c>
      <c r="W322" s="105">
        <v>7</v>
      </c>
      <c r="X322" s="105">
        <v>194</v>
      </c>
      <c r="Y322" s="105">
        <v>217</v>
      </c>
      <c r="Z322" s="105">
        <v>870</v>
      </c>
      <c r="AA322" s="105">
        <v>17</v>
      </c>
      <c r="AB322" s="105">
        <v>3</v>
      </c>
      <c r="AC322" s="105">
        <v>99</v>
      </c>
      <c r="AD322" s="105">
        <v>11</v>
      </c>
      <c r="AE322" s="105">
        <v>20</v>
      </c>
      <c r="AF322" s="105"/>
      <c r="AG322" s="105">
        <v>17</v>
      </c>
      <c r="AH322" s="105">
        <v>26</v>
      </c>
      <c r="AI322" s="105"/>
      <c r="AJ322" s="105"/>
      <c r="AK322" s="105"/>
      <c r="AL322" s="105">
        <v>34</v>
      </c>
      <c r="AM322" s="105"/>
      <c r="AN322" s="105"/>
      <c r="AO322" s="105"/>
      <c r="AP322" s="105"/>
      <c r="AQ322" s="105"/>
      <c r="AR322" s="105"/>
      <c r="AS322" s="105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  <c r="BF322" s="105"/>
      <c r="BG322" s="105"/>
      <c r="BH322" s="105"/>
      <c r="BI322" s="105"/>
      <c r="BJ322" s="105"/>
      <c r="BK322" s="105">
        <v>0</v>
      </c>
      <c r="BL322" s="105">
        <v>0</v>
      </c>
      <c r="BM322" s="105">
        <v>0</v>
      </c>
      <c r="BN322" s="105">
        <v>0</v>
      </c>
      <c r="BO322" s="105">
        <v>0</v>
      </c>
      <c r="BP322" s="105">
        <v>0</v>
      </c>
      <c r="BQ322" s="105">
        <v>0</v>
      </c>
      <c r="BR322" s="105">
        <v>0</v>
      </c>
      <c r="BS322" s="105">
        <v>0</v>
      </c>
      <c r="BT322" s="105">
        <v>0</v>
      </c>
      <c r="BU322" s="105">
        <v>0</v>
      </c>
      <c r="BV322" s="105">
        <v>0</v>
      </c>
      <c r="BW322" s="105">
        <v>0</v>
      </c>
      <c r="BX322" s="105">
        <v>0</v>
      </c>
      <c r="BY322" s="105">
        <v>0</v>
      </c>
      <c r="BZ322" s="139" t="str">
        <f t="shared" si="270"/>
        <v/>
      </c>
      <c r="CA322" s="139" t="str">
        <f t="shared" si="271"/>
        <v/>
      </c>
      <c r="CB322" s="140">
        <f t="shared" si="272"/>
        <v>6294</v>
      </c>
      <c r="CC322" s="140">
        <f t="shared" si="289"/>
        <v>2677</v>
      </c>
      <c r="CD322" s="140">
        <f t="shared" si="290"/>
        <v>227</v>
      </c>
      <c r="CE322" s="141">
        <f t="shared" si="273"/>
        <v>0</v>
      </c>
      <c r="CF322" s="141">
        <f t="shared" si="274"/>
        <v>0</v>
      </c>
      <c r="CG322" s="141">
        <f t="shared" si="275"/>
        <v>0</v>
      </c>
      <c r="CH322" s="141">
        <f t="shared" si="276"/>
        <v>0</v>
      </c>
      <c r="CI322" s="142">
        <f t="shared" si="291"/>
        <v>43</v>
      </c>
      <c r="CJ322" s="142">
        <f t="shared" si="292"/>
        <v>34</v>
      </c>
      <c r="CK322" s="143">
        <f t="shared" si="293"/>
        <v>0</v>
      </c>
      <c r="CL322" s="105">
        <f t="shared" si="294"/>
        <v>0</v>
      </c>
      <c r="CM322" s="105">
        <f t="shared" si="295"/>
        <v>0</v>
      </c>
      <c r="CN322" s="105">
        <f t="shared" si="296"/>
        <v>0</v>
      </c>
      <c r="CO322" s="105" t="str">
        <f t="shared" si="297"/>
        <v/>
      </c>
      <c r="CP322" s="105" t="str">
        <f t="shared" si="298"/>
        <v/>
      </c>
      <c r="CQ322" s="105"/>
      <c r="CR322" s="105"/>
      <c r="CS322" s="105">
        <f t="shared" si="302"/>
        <v>0</v>
      </c>
      <c r="CT322" s="105">
        <f t="shared" si="265"/>
        <v>0</v>
      </c>
      <c r="CU322" s="105">
        <f t="shared" si="266"/>
        <v>0</v>
      </c>
      <c r="CV322" s="105">
        <f t="shared" si="267"/>
        <v>0</v>
      </c>
      <c r="CW322" s="139" t="str">
        <f t="shared" si="268"/>
        <v/>
      </c>
      <c r="CX322" s="139" t="str">
        <f t="shared" si="269"/>
        <v/>
      </c>
    </row>
    <row r="323" ht="15" spans="2:236">
      <c r="B323" s="138" t="s">
        <v>1246</v>
      </c>
      <c r="C323" s="105"/>
      <c r="D323" s="105"/>
      <c r="E323" s="105">
        <v>182</v>
      </c>
      <c r="F323" s="105">
        <v>269</v>
      </c>
      <c r="G323" s="105">
        <v>324</v>
      </c>
      <c r="H323" s="105">
        <v>336</v>
      </c>
      <c r="I323" s="105">
        <v>342</v>
      </c>
      <c r="J323" s="105">
        <v>277</v>
      </c>
      <c r="K323" s="105"/>
      <c r="L323" s="105"/>
      <c r="M323" s="105"/>
      <c r="N323" s="105"/>
      <c r="O323" s="105"/>
      <c r="P323" s="105">
        <v>209</v>
      </c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  <c r="BF323" s="105"/>
      <c r="BG323" s="105"/>
      <c r="BH323" s="105"/>
      <c r="BI323" s="105"/>
      <c r="BJ323" s="105"/>
      <c r="BK323" s="105">
        <v>0</v>
      </c>
      <c r="BL323" s="105">
        <v>0</v>
      </c>
      <c r="BM323" s="105">
        <v>0</v>
      </c>
      <c r="BN323" s="105"/>
      <c r="BO323" s="105"/>
      <c r="BP323" s="105">
        <v>0</v>
      </c>
      <c r="BQ323" s="105">
        <v>0</v>
      </c>
      <c r="BR323" s="105"/>
      <c r="BS323" s="105">
        <v>0</v>
      </c>
      <c r="BT323" s="105">
        <v>0</v>
      </c>
      <c r="BU323" s="105">
        <v>0</v>
      </c>
      <c r="BV323" s="105">
        <v>0</v>
      </c>
      <c r="BW323" s="105">
        <v>0</v>
      </c>
      <c r="BX323" s="105" t="e">
        <v>#N/A</v>
      </c>
      <c r="BY323" s="105"/>
      <c r="BZ323" s="139" t="str">
        <f t="shared" si="270"/>
        <v/>
      </c>
      <c r="CA323" s="139" t="str">
        <f t="shared" si="271"/>
        <v/>
      </c>
      <c r="CB323" s="140">
        <f t="shared" si="272"/>
        <v>20488</v>
      </c>
      <c r="CC323" s="140">
        <f t="shared" si="289"/>
        <v>209</v>
      </c>
      <c r="CD323" s="140">
        <f t="shared" si="290"/>
        <v>0</v>
      </c>
      <c r="CE323" s="141">
        <f t="shared" si="273"/>
        <v>0</v>
      </c>
      <c r="CF323" s="141">
        <f t="shared" si="274"/>
        <v>0</v>
      </c>
      <c r="CG323" s="141">
        <f t="shared" si="275"/>
        <v>0</v>
      </c>
      <c r="CH323" s="141" t="e">
        <f t="shared" si="276"/>
        <v>#N/A</v>
      </c>
      <c r="CI323" s="142">
        <f t="shared" si="291"/>
        <v>0</v>
      </c>
      <c r="CJ323" s="142">
        <f t="shared" si="292"/>
        <v>0</v>
      </c>
      <c r="CK323" s="143">
        <f t="shared" si="293"/>
        <v>0</v>
      </c>
      <c r="CL323" s="105">
        <f t="shared" si="294"/>
        <v>0</v>
      </c>
      <c r="CM323" s="105">
        <f t="shared" si="295"/>
        <v>0</v>
      </c>
      <c r="CN323" s="105">
        <f t="shared" si="296"/>
        <v>0</v>
      </c>
      <c r="CO323" s="105" t="str">
        <f t="shared" si="297"/>
        <v/>
      </c>
      <c r="CP323" s="105" t="str">
        <f t="shared" si="298"/>
        <v/>
      </c>
      <c r="CQ323" s="105"/>
      <c r="CR323" s="105"/>
      <c r="CS323" s="105">
        <f t="shared" si="302"/>
        <v>0</v>
      </c>
      <c r="CT323" s="105">
        <f t="shared" ref="CT323:CT380" si="303">SUM(BN323:BP323)</f>
        <v>0</v>
      </c>
      <c r="CU323" s="105">
        <f t="shared" ref="CU323:CU380" si="304">SUM(BQ323:BS323)</f>
        <v>0</v>
      </c>
      <c r="CV323" s="105">
        <f t="shared" ref="CV323:CV380" si="305">SUM(BT323:BV323)</f>
        <v>0</v>
      </c>
      <c r="CW323" s="139" t="str">
        <f t="shared" ref="CV323:CW382" si="306">IFERROR(IF(CV323/CR323-1=-1,"",CV323/CR323-1),"")</f>
        <v/>
      </c>
      <c r="CX323" s="139" t="str">
        <f t="shared" ref="CW323:CX382" si="307">IFERROR(IF(CV323/CU323-1=-1,"",CV323/CU323-1),"")</f>
        <v/>
      </c>
    </row>
    <row r="324" ht="15" spans="2:236">
      <c r="B324" s="138" t="s">
        <v>1247</v>
      </c>
      <c r="C324" s="105">
        <v>501</v>
      </c>
      <c r="D324" s="105"/>
      <c r="E324" s="105">
        <v>1536</v>
      </c>
      <c r="F324" s="105">
        <v>2016</v>
      </c>
      <c r="G324" s="105">
        <v>1703</v>
      </c>
      <c r="H324" s="105">
        <v>1497</v>
      </c>
      <c r="I324" s="105">
        <v>1919</v>
      </c>
      <c r="J324" s="105">
        <v>2005</v>
      </c>
      <c r="K324" s="105">
        <v>1334</v>
      </c>
      <c r="L324" s="105">
        <v>2050</v>
      </c>
      <c r="M324" s="105">
        <v>1904</v>
      </c>
      <c r="N324" s="105">
        <v>2293</v>
      </c>
      <c r="O324" s="105">
        <v>345</v>
      </c>
      <c r="P324" s="105">
        <v>259</v>
      </c>
      <c r="Q324" s="105">
        <v>411</v>
      </c>
      <c r="R324" s="105">
        <v>139</v>
      </c>
      <c r="S324" s="105">
        <v>159</v>
      </c>
      <c r="T324" s="105">
        <v>272</v>
      </c>
      <c r="U324" s="105">
        <v>24</v>
      </c>
      <c r="V324" s="105"/>
      <c r="W324" s="105"/>
      <c r="X324" s="105"/>
      <c r="Y324" s="105"/>
      <c r="Z324" s="105"/>
      <c r="AA324" s="105"/>
      <c r="AB324" s="105"/>
      <c r="AC324" s="105">
        <v>110</v>
      </c>
      <c r="AD324" s="105"/>
      <c r="AE324" s="105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05"/>
      <c r="BF324" s="105"/>
      <c r="BG324" s="105"/>
      <c r="BH324" s="105"/>
      <c r="BI324" s="105"/>
      <c r="BJ324" s="105"/>
      <c r="BK324" s="105">
        <v>0</v>
      </c>
      <c r="BL324" s="105">
        <v>0</v>
      </c>
      <c r="BM324" s="105">
        <v>0</v>
      </c>
      <c r="BN324" s="105">
        <v>0</v>
      </c>
      <c r="BO324" s="105">
        <v>0</v>
      </c>
      <c r="BP324" s="105">
        <v>0</v>
      </c>
      <c r="BQ324" s="105">
        <v>0</v>
      </c>
      <c r="BR324" s="105">
        <v>0</v>
      </c>
      <c r="BS324" s="105">
        <v>0</v>
      </c>
      <c r="BT324" s="105">
        <v>0</v>
      </c>
      <c r="BU324" s="105">
        <v>0</v>
      </c>
      <c r="BV324" s="105">
        <v>0</v>
      </c>
      <c r="BW324" s="105">
        <v>0</v>
      </c>
      <c r="BX324" s="105">
        <v>0</v>
      </c>
      <c r="BY324" s="105">
        <v>0</v>
      </c>
      <c r="BZ324" s="139" t="str">
        <f t="shared" ref="BZ324:BZ382" si="308">IFERROR(IF(BY324/BM324-1=-1,"",BY324/BM324-1),"")</f>
        <v/>
      </c>
      <c r="CA324" s="139" t="str">
        <f t="shared" ref="CA324:CA382" si="309">IFERROR(IF(BY324/BX324-1=-1,"",BY324/BX324-1),"")</f>
        <v/>
      </c>
      <c r="CB324" s="140">
        <f t="shared" ref="CB324:CB382" si="310">SUM(C324:N325)</f>
        <v>19188</v>
      </c>
      <c r="CC324" s="140">
        <f t="shared" si="289"/>
        <v>1609</v>
      </c>
      <c r="CD324" s="140">
        <f t="shared" si="290"/>
        <v>110</v>
      </c>
      <c r="CE324" s="141">
        <f t="shared" ref="CE324:CE382" si="311">SUM(CK324:CN324)</f>
        <v>0</v>
      </c>
      <c r="CF324" s="141">
        <f t="shared" ref="CF324:CF381" si="312">SUM(CO324:CR324)</f>
        <v>0</v>
      </c>
      <c r="CG324" s="141">
        <f t="shared" ref="CG324:CG381" si="313">SUM(CS324:CV324)</f>
        <v>0</v>
      </c>
      <c r="CH324" s="141">
        <f t="shared" ref="CH324:CH381" si="314">SUM(BW324:BY324)</f>
        <v>0</v>
      </c>
      <c r="CI324" s="142">
        <f t="shared" si="291"/>
        <v>0</v>
      </c>
      <c r="CJ324" s="142">
        <f t="shared" si="292"/>
        <v>0</v>
      </c>
      <c r="CK324" s="143">
        <f t="shared" si="293"/>
        <v>0</v>
      </c>
      <c r="CL324" s="105">
        <f t="shared" si="294"/>
        <v>0</v>
      </c>
      <c r="CM324" s="105">
        <f t="shared" si="295"/>
        <v>0</v>
      </c>
      <c r="CN324" s="105">
        <f t="shared" si="296"/>
        <v>0</v>
      </c>
      <c r="CO324" s="105" t="str">
        <f t="shared" si="297"/>
        <v/>
      </c>
      <c r="CP324" s="105" t="str">
        <f t="shared" si="298"/>
        <v/>
      </c>
      <c r="CQ324" s="105"/>
      <c r="CR324" s="105"/>
      <c r="CS324" s="105">
        <f t="shared" si="302"/>
        <v>0</v>
      </c>
      <c r="CT324" s="105">
        <f t="shared" si="303"/>
        <v>0</v>
      </c>
      <c r="CU324" s="105">
        <f t="shared" si="304"/>
        <v>0</v>
      </c>
      <c r="CV324" s="105">
        <f t="shared" si="305"/>
        <v>0</v>
      </c>
      <c r="CW324" s="139" t="str">
        <f t="shared" si="306"/>
        <v/>
      </c>
      <c r="CX324" s="139" t="str">
        <f t="shared" si="307"/>
        <v/>
      </c>
    </row>
    <row r="325" ht="15" spans="2:236">
      <c r="B325" s="138" t="s">
        <v>1248</v>
      </c>
      <c r="C325" s="105"/>
      <c r="D325" s="105"/>
      <c r="E325" s="105"/>
      <c r="F325" s="105"/>
      <c r="G325" s="105">
        <v>82</v>
      </c>
      <c r="H325" s="105">
        <v>80</v>
      </c>
      <c r="I325" s="105">
        <v>74</v>
      </c>
      <c r="J325" s="105">
        <v>54</v>
      </c>
      <c r="K325" s="105"/>
      <c r="L325" s="105">
        <v>1</v>
      </c>
      <c r="M325" s="105">
        <v>15</v>
      </c>
      <c r="N325" s="105">
        <v>124</v>
      </c>
      <c r="O325" s="105"/>
      <c r="P325" s="105">
        <v>3</v>
      </c>
      <c r="Q325" s="105">
        <v>1</v>
      </c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05"/>
      <c r="BD325" s="105"/>
      <c r="BE325" s="105"/>
      <c r="BF325" s="105"/>
      <c r="BG325" s="105"/>
      <c r="BH325" s="105"/>
      <c r="BI325" s="105"/>
      <c r="BJ325" s="105"/>
      <c r="BK325" s="105">
        <v>0</v>
      </c>
      <c r="BL325" s="105">
        <v>0</v>
      </c>
      <c r="BM325" s="105">
        <v>0</v>
      </c>
      <c r="BN325" s="105"/>
      <c r="BO325" s="105"/>
      <c r="BP325" s="105">
        <v>0</v>
      </c>
      <c r="BQ325" s="105">
        <v>0</v>
      </c>
      <c r="BR325" s="105"/>
      <c r="BS325" s="105">
        <v>0</v>
      </c>
      <c r="BT325" s="105">
        <v>0</v>
      </c>
      <c r="BU325" s="105">
        <v>0</v>
      </c>
      <c r="BV325" s="105">
        <v>0</v>
      </c>
      <c r="BW325" s="105">
        <v>0</v>
      </c>
      <c r="BX325" s="105" t="e">
        <v>#N/A</v>
      </c>
      <c r="BY325" s="105"/>
      <c r="BZ325" s="139" t="str">
        <f t="shared" si="308"/>
        <v/>
      </c>
      <c r="CA325" s="139" t="str">
        <f t="shared" si="309"/>
        <v/>
      </c>
      <c r="CB325" s="140">
        <f t="shared" si="310"/>
        <v>430</v>
      </c>
      <c r="CC325" s="140">
        <f t="shared" ref="CC325:CC348" si="315">SUM(O325:Z325)</f>
        <v>4</v>
      </c>
      <c r="CD325" s="140">
        <f t="shared" ref="CD325:CD348" si="316">SUM(AA325:AL325)</f>
        <v>0</v>
      </c>
      <c r="CE325" s="141">
        <f t="shared" si="311"/>
        <v>0</v>
      </c>
      <c r="CF325" s="141">
        <f t="shared" si="312"/>
        <v>0</v>
      </c>
      <c r="CG325" s="141">
        <f t="shared" si="313"/>
        <v>0</v>
      </c>
      <c r="CH325" s="141" t="e">
        <f t="shared" si="314"/>
        <v>#N/A</v>
      </c>
      <c r="CI325" s="142">
        <f t="shared" ref="CI325:CI348" si="317">SUM(AG325:AI325)</f>
        <v>0</v>
      </c>
      <c r="CJ325" s="142">
        <f t="shared" ref="CJ325:CJ348" si="318">SUM(AJ325:AL325)</f>
        <v>0</v>
      </c>
      <c r="CK325" s="143">
        <f t="shared" ref="CK325:CK348" si="319">SUM(AM325:AO325)</f>
        <v>0</v>
      </c>
      <c r="CL325" s="105">
        <f t="shared" ref="CL325:CL348" si="320">SUM(AP325:AR325)</f>
        <v>0</v>
      </c>
      <c r="CM325" s="105">
        <f t="shared" ref="CM325:CM348" si="321">SUM(AS325:AU325)</f>
        <v>0</v>
      </c>
      <c r="CN325" s="105">
        <f t="shared" ref="CN325:CN348" si="322">SUM(AV325:AX325)</f>
        <v>0</v>
      </c>
      <c r="CO325" s="105" t="str">
        <f t="shared" ref="CO325:CO348" si="323">IF(SUM(AY325:BA325)=0,"",SUM(AY325:BA325))</f>
        <v/>
      </c>
      <c r="CP325" s="105" t="str">
        <f t="shared" ref="CP325:CP348" si="324">IF(SUM(BB325:BD325)=0,"",SUM(BB325:BD325))</f>
        <v/>
      </c>
      <c r="CQ325" s="105"/>
      <c r="CR325" s="105"/>
      <c r="CS325" s="105">
        <f t="shared" si="302"/>
        <v>0</v>
      </c>
      <c r="CT325" s="105">
        <f t="shared" si="303"/>
        <v>0</v>
      </c>
      <c r="CU325" s="105">
        <f t="shared" si="304"/>
        <v>0</v>
      </c>
      <c r="CV325" s="105">
        <f t="shared" si="305"/>
        <v>0</v>
      </c>
      <c r="CW325" s="139" t="str">
        <f t="shared" si="306"/>
        <v/>
      </c>
      <c r="CX325" s="139" t="str">
        <f t="shared" si="307"/>
        <v/>
      </c>
    </row>
    <row r="326" ht="15" spans="2:236">
      <c r="B326" s="138" t="s">
        <v>1249</v>
      </c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>
        <v>71</v>
      </c>
      <c r="S326" s="105"/>
      <c r="T326" s="105"/>
      <c r="U326" s="105">
        <v>29</v>
      </c>
      <c r="V326" s="105">
        <v>7</v>
      </c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  <c r="BF326" s="105"/>
      <c r="BG326" s="105"/>
      <c r="BH326" s="105"/>
      <c r="BI326" s="105"/>
      <c r="BJ326" s="105"/>
      <c r="BK326" s="105">
        <v>0</v>
      </c>
      <c r="BL326" s="105">
        <v>0</v>
      </c>
      <c r="BM326" s="105">
        <v>0</v>
      </c>
      <c r="BN326" s="105"/>
      <c r="BO326" s="105"/>
      <c r="BP326" s="105">
        <v>0</v>
      </c>
      <c r="BQ326" s="105">
        <v>0</v>
      </c>
      <c r="BR326" s="105"/>
      <c r="BS326" s="105">
        <v>0</v>
      </c>
      <c r="BT326" s="105">
        <v>0</v>
      </c>
      <c r="BU326" s="105">
        <v>0</v>
      </c>
      <c r="BV326" s="105">
        <v>0</v>
      </c>
      <c r="BW326" s="105">
        <v>0</v>
      </c>
      <c r="BX326" s="105" t="e">
        <v>#N/A</v>
      </c>
      <c r="BY326" s="105"/>
      <c r="BZ326" s="139" t="str">
        <f t="shared" si="308"/>
        <v/>
      </c>
      <c r="CA326" s="139" t="str">
        <f t="shared" si="309"/>
        <v/>
      </c>
      <c r="CB326" s="140">
        <f t="shared" si="310"/>
        <v>512</v>
      </c>
      <c r="CC326" s="140">
        <f t="shared" si="315"/>
        <v>107</v>
      </c>
      <c r="CD326" s="140">
        <f t="shared" si="316"/>
        <v>0</v>
      </c>
      <c r="CE326" s="141">
        <f t="shared" si="311"/>
        <v>0</v>
      </c>
      <c r="CF326" s="141">
        <f t="shared" si="312"/>
        <v>0</v>
      </c>
      <c r="CG326" s="141">
        <f t="shared" si="313"/>
        <v>0</v>
      </c>
      <c r="CH326" s="141" t="e">
        <f t="shared" si="314"/>
        <v>#N/A</v>
      </c>
      <c r="CI326" s="142">
        <f t="shared" si="317"/>
        <v>0</v>
      </c>
      <c r="CJ326" s="142">
        <f t="shared" si="318"/>
        <v>0</v>
      </c>
      <c r="CK326" s="143">
        <f t="shared" si="319"/>
        <v>0</v>
      </c>
      <c r="CL326" s="105">
        <f t="shared" si="320"/>
        <v>0</v>
      </c>
      <c r="CM326" s="105">
        <f t="shared" si="321"/>
        <v>0</v>
      </c>
      <c r="CN326" s="105">
        <f t="shared" si="322"/>
        <v>0</v>
      </c>
      <c r="CO326" s="105" t="str">
        <f t="shared" si="323"/>
        <v/>
      </c>
      <c r="CP326" s="105" t="str">
        <f t="shared" si="324"/>
        <v/>
      </c>
      <c r="CQ326" s="105"/>
      <c r="CR326" s="105"/>
      <c r="CS326" s="105">
        <f t="shared" si="302"/>
        <v>0</v>
      </c>
      <c r="CT326" s="105">
        <f t="shared" si="303"/>
        <v>0</v>
      </c>
      <c r="CU326" s="105">
        <f t="shared" si="304"/>
        <v>0</v>
      </c>
      <c r="CV326" s="105">
        <f t="shared" si="305"/>
        <v>0</v>
      </c>
      <c r="CW326" s="139" t="str">
        <f t="shared" si="306"/>
        <v/>
      </c>
      <c r="CX326" s="139" t="str">
        <f t="shared" si="307"/>
        <v/>
      </c>
    </row>
    <row r="327" ht="15" spans="2:236">
      <c r="B327" s="138" t="s">
        <v>1250</v>
      </c>
      <c r="C327" s="105"/>
      <c r="D327" s="105"/>
      <c r="E327" s="105"/>
      <c r="F327" s="105">
        <v>500</v>
      </c>
      <c r="G327" s="105"/>
      <c r="H327" s="105">
        <v>3</v>
      </c>
      <c r="I327" s="105"/>
      <c r="J327" s="105"/>
      <c r="K327" s="105"/>
      <c r="L327" s="105"/>
      <c r="M327" s="105">
        <v>8</v>
      </c>
      <c r="N327" s="105">
        <v>1</v>
      </c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  <c r="AU327" s="105"/>
      <c r="AV327" s="105"/>
      <c r="AW327" s="105"/>
      <c r="AX327" s="105"/>
      <c r="AY327" s="105">
        <v>1293</v>
      </c>
      <c r="AZ327" s="105"/>
      <c r="BA327" s="105"/>
      <c r="BB327" s="105"/>
      <c r="BC327" s="105"/>
      <c r="BD327" s="105"/>
      <c r="BE327" s="105"/>
      <c r="BF327" s="105"/>
      <c r="BG327" s="105"/>
      <c r="BH327" s="105"/>
      <c r="BI327" s="105"/>
      <c r="BJ327" s="105"/>
      <c r="BK327" s="105"/>
      <c r="BL327" s="105">
        <v>0</v>
      </c>
      <c r="BM327" s="105"/>
      <c r="BN327" s="105"/>
      <c r="BO327" s="105"/>
      <c r="BP327" s="105"/>
      <c r="BQ327" s="105"/>
      <c r="BR327" s="105"/>
      <c r="BS327" s="105"/>
      <c r="BT327" s="105">
        <v>0</v>
      </c>
      <c r="BU327" s="105">
        <v>0</v>
      </c>
      <c r="BV327" s="105">
        <v>0</v>
      </c>
      <c r="BW327" s="105">
        <v>0</v>
      </c>
      <c r="BX327" s="105" t="e">
        <v>#N/A</v>
      </c>
      <c r="BY327" s="105"/>
      <c r="BZ327" s="139" t="str">
        <f t="shared" si="308"/>
        <v/>
      </c>
      <c r="CA327" s="139" t="str">
        <f t="shared" si="309"/>
        <v/>
      </c>
      <c r="CB327" s="140">
        <f t="shared" si="310"/>
        <v>818</v>
      </c>
      <c r="CC327" s="140">
        <f t="shared" si="315"/>
        <v>0</v>
      </c>
      <c r="CD327" s="140">
        <f t="shared" si="316"/>
        <v>0</v>
      </c>
      <c r="CE327" s="141">
        <f t="shared" si="311"/>
        <v>0</v>
      </c>
      <c r="CF327" s="141">
        <f t="shared" si="312"/>
        <v>1293</v>
      </c>
      <c r="CG327" s="141">
        <f t="shared" si="313"/>
        <v>0</v>
      </c>
      <c r="CH327" s="141" t="e">
        <f t="shared" si="314"/>
        <v>#N/A</v>
      </c>
      <c r="CI327" s="142">
        <f t="shared" si="317"/>
        <v>0</v>
      </c>
      <c r="CJ327" s="142">
        <f t="shared" si="318"/>
        <v>0</v>
      </c>
      <c r="CK327" s="143">
        <f t="shared" si="319"/>
        <v>0</v>
      </c>
      <c r="CL327" s="105">
        <f t="shared" si="320"/>
        <v>0</v>
      </c>
      <c r="CM327" s="105">
        <f t="shared" si="321"/>
        <v>0</v>
      </c>
      <c r="CN327" s="105">
        <f t="shared" si="322"/>
        <v>0</v>
      </c>
      <c r="CO327" s="105">
        <f t="shared" si="323"/>
        <v>1293</v>
      </c>
      <c r="CP327" s="105" t="str">
        <f t="shared" si="324"/>
        <v/>
      </c>
      <c r="CQ327" s="105"/>
      <c r="CR327" s="105"/>
      <c r="CS327" s="105"/>
      <c r="CT327" s="105">
        <f t="shared" si="303"/>
        <v>0</v>
      </c>
      <c r="CU327" s="105">
        <f t="shared" si="304"/>
        <v>0</v>
      </c>
      <c r="CV327" s="105">
        <f t="shared" si="305"/>
        <v>0</v>
      </c>
      <c r="CW327" s="139" t="str">
        <f t="shared" si="306"/>
        <v/>
      </c>
      <c r="CX327" s="139" t="str">
        <f t="shared" si="307"/>
        <v/>
      </c>
      <c r="IB327" s="31">
        <f>IFERROR(IF(FX4/FL4-1=-1,"",FX4/FL4--1),"")</f>
        <v>1.42467291333823</v>
      </c>
    </row>
    <row r="328" ht="15" spans="2:236">
      <c r="B328" s="138" t="s">
        <v>1251</v>
      </c>
      <c r="C328" s="105"/>
      <c r="D328" s="105"/>
      <c r="E328" s="105"/>
      <c r="F328" s="105"/>
      <c r="G328" s="105"/>
      <c r="H328" s="105"/>
      <c r="I328" s="105"/>
      <c r="J328" s="105">
        <v>306</v>
      </c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05"/>
      <c r="BF328" s="105"/>
      <c r="BG328" s="105"/>
      <c r="BH328" s="105"/>
      <c r="BI328" s="105"/>
      <c r="BJ328" s="105"/>
      <c r="BK328" s="105"/>
      <c r="BL328" s="105">
        <v>0</v>
      </c>
      <c r="BM328" s="105"/>
      <c r="BN328" s="105"/>
      <c r="BO328" s="105"/>
      <c r="BP328" s="105"/>
      <c r="BQ328" s="105"/>
      <c r="BR328" s="105"/>
      <c r="BS328" s="105"/>
      <c r="BT328" s="105">
        <v>0</v>
      </c>
      <c r="BU328" s="105">
        <v>0</v>
      </c>
      <c r="BV328" s="105">
        <v>0</v>
      </c>
      <c r="BW328" s="105">
        <v>0</v>
      </c>
      <c r="BX328" s="105" t="e">
        <v>#N/A</v>
      </c>
      <c r="BY328" s="105"/>
      <c r="BZ328" s="139" t="str">
        <f t="shared" si="308"/>
        <v/>
      </c>
      <c r="CA328" s="139" t="str">
        <f t="shared" si="309"/>
        <v/>
      </c>
      <c r="CB328" s="140">
        <f t="shared" si="310"/>
        <v>307</v>
      </c>
      <c r="CC328" s="140">
        <f t="shared" si="315"/>
        <v>0</v>
      </c>
      <c r="CD328" s="140">
        <f t="shared" si="316"/>
        <v>0</v>
      </c>
      <c r="CE328" s="141">
        <f t="shared" si="311"/>
        <v>0</v>
      </c>
      <c r="CF328" s="141">
        <f t="shared" si="312"/>
        <v>0</v>
      </c>
      <c r="CG328" s="141">
        <f t="shared" si="313"/>
        <v>0</v>
      </c>
      <c r="CH328" s="141" t="e">
        <f t="shared" si="314"/>
        <v>#N/A</v>
      </c>
      <c r="CI328" s="142">
        <f t="shared" si="317"/>
        <v>0</v>
      </c>
      <c r="CJ328" s="142">
        <f t="shared" si="318"/>
        <v>0</v>
      </c>
      <c r="CK328" s="143">
        <f t="shared" si="319"/>
        <v>0</v>
      </c>
      <c r="CL328" s="105">
        <f t="shared" si="320"/>
        <v>0</v>
      </c>
      <c r="CM328" s="105">
        <f t="shared" si="321"/>
        <v>0</v>
      </c>
      <c r="CN328" s="105">
        <f t="shared" si="322"/>
        <v>0</v>
      </c>
      <c r="CO328" s="105" t="str">
        <f t="shared" si="323"/>
        <v/>
      </c>
      <c r="CP328" s="105" t="str">
        <f t="shared" si="324"/>
        <v/>
      </c>
      <c r="CQ328" s="105"/>
      <c r="CR328" s="105"/>
      <c r="CS328" s="105"/>
      <c r="CT328" s="105">
        <f t="shared" si="303"/>
        <v>0</v>
      </c>
      <c r="CU328" s="105">
        <f t="shared" si="304"/>
        <v>0</v>
      </c>
      <c r="CV328" s="105">
        <f t="shared" si="305"/>
        <v>0</v>
      </c>
      <c r="CW328" s="139" t="str">
        <f t="shared" si="306"/>
        <v/>
      </c>
      <c r="CX328" s="139" t="str">
        <f t="shared" si="307"/>
        <v/>
      </c>
    </row>
    <row r="329" ht="15" spans="2:236">
      <c r="B329" s="138" t="s">
        <v>1253</v>
      </c>
      <c r="C329" s="105">
        <v>1</v>
      </c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0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05"/>
      <c r="BD329" s="105"/>
      <c r="BE329" s="105"/>
      <c r="BF329" s="105"/>
      <c r="BG329" s="105"/>
      <c r="BH329" s="105"/>
      <c r="BI329" s="105"/>
      <c r="BJ329" s="105"/>
      <c r="BK329" s="105"/>
      <c r="BL329" s="105">
        <v>0</v>
      </c>
      <c r="BM329" s="105"/>
      <c r="BN329" s="105"/>
      <c r="BO329" s="105"/>
      <c r="BP329" s="105"/>
      <c r="BQ329" s="105"/>
      <c r="BR329" s="105"/>
      <c r="BS329" s="105"/>
      <c r="BT329" s="105">
        <v>0</v>
      </c>
      <c r="BU329" s="105">
        <v>0</v>
      </c>
      <c r="BV329" s="105">
        <v>0</v>
      </c>
      <c r="BW329" s="105">
        <v>0</v>
      </c>
      <c r="BX329" s="105" t="e">
        <v>#N/A</v>
      </c>
      <c r="BY329" s="105"/>
      <c r="BZ329" s="139" t="str">
        <f t="shared" si="308"/>
        <v/>
      </c>
      <c r="CA329" s="139" t="str">
        <f t="shared" si="309"/>
        <v/>
      </c>
      <c r="CB329" s="140">
        <f t="shared" si="310"/>
        <v>3909</v>
      </c>
      <c r="CC329" s="140">
        <f t="shared" si="315"/>
        <v>0</v>
      </c>
      <c r="CD329" s="140">
        <f t="shared" si="316"/>
        <v>0</v>
      </c>
      <c r="CE329" s="141">
        <f t="shared" si="311"/>
        <v>0</v>
      </c>
      <c r="CF329" s="141">
        <f t="shared" si="312"/>
        <v>0</v>
      </c>
      <c r="CG329" s="141">
        <f t="shared" si="313"/>
        <v>0</v>
      </c>
      <c r="CH329" s="141" t="e">
        <f t="shared" si="314"/>
        <v>#N/A</v>
      </c>
      <c r="CI329" s="142">
        <f t="shared" si="317"/>
        <v>0</v>
      </c>
      <c r="CJ329" s="142">
        <f t="shared" si="318"/>
        <v>0</v>
      </c>
      <c r="CK329" s="143">
        <f t="shared" si="319"/>
        <v>0</v>
      </c>
      <c r="CL329" s="105">
        <f t="shared" si="320"/>
        <v>0</v>
      </c>
      <c r="CM329" s="105">
        <f t="shared" si="321"/>
        <v>0</v>
      </c>
      <c r="CN329" s="105">
        <f t="shared" si="322"/>
        <v>0</v>
      </c>
      <c r="CO329" s="105" t="str">
        <f t="shared" si="323"/>
        <v/>
      </c>
      <c r="CP329" s="105" t="str">
        <f t="shared" si="324"/>
        <v/>
      </c>
      <c r="CQ329" s="105"/>
      <c r="CR329" s="105"/>
      <c r="CS329" s="105"/>
      <c r="CT329" s="105">
        <f t="shared" si="303"/>
        <v>0</v>
      </c>
      <c r="CU329" s="105">
        <f t="shared" si="304"/>
        <v>0</v>
      </c>
      <c r="CV329" s="105">
        <f t="shared" si="305"/>
        <v>0</v>
      </c>
      <c r="CW329" s="139" t="str">
        <f t="shared" si="306"/>
        <v/>
      </c>
      <c r="CX329" s="139" t="str">
        <f t="shared" si="307"/>
        <v/>
      </c>
    </row>
    <row r="330" ht="15" spans="2:236">
      <c r="B330" s="138" t="s">
        <v>1252</v>
      </c>
      <c r="C330" s="105"/>
      <c r="D330" s="105"/>
      <c r="E330" s="105">
        <v>928</v>
      </c>
      <c r="F330" s="105">
        <v>465</v>
      </c>
      <c r="G330" s="105">
        <v>547</v>
      </c>
      <c r="H330" s="105">
        <v>3</v>
      </c>
      <c r="I330" s="105"/>
      <c r="J330" s="105"/>
      <c r="K330" s="105">
        <v>230</v>
      </c>
      <c r="L330" s="105">
        <v>305</v>
      </c>
      <c r="M330" s="105">
        <v>1126</v>
      </c>
      <c r="N330" s="105">
        <v>304</v>
      </c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05"/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05"/>
      <c r="BF330" s="105"/>
      <c r="BG330" s="105"/>
      <c r="BH330" s="105"/>
      <c r="BI330" s="105"/>
      <c r="BJ330" s="105"/>
      <c r="BK330" s="105"/>
      <c r="BL330" s="105">
        <v>0</v>
      </c>
      <c r="BM330" s="105"/>
      <c r="BN330" s="105"/>
      <c r="BO330" s="105"/>
      <c r="BP330" s="105"/>
      <c r="BQ330" s="105"/>
      <c r="BR330" s="105"/>
      <c r="BS330" s="105"/>
      <c r="BT330" s="105">
        <v>0</v>
      </c>
      <c r="BU330" s="105">
        <v>0</v>
      </c>
      <c r="BV330" s="105">
        <v>0</v>
      </c>
      <c r="BW330" s="105">
        <v>0</v>
      </c>
      <c r="BX330" s="105" t="e">
        <v>#N/A</v>
      </c>
      <c r="BY330" s="105"/>
      <c r="BZ330" s="139" t="str">
        <f t="shared" si="308"/>
        <v/>
      </c>
      <c r="CA330" s="139" t="str">
        <f t="shared" si="309"/>
        <v/>
      </c>
      <c r="CB330" s="140">
        <f t="shared" si="310"/>
        <v>4261</v>
      </c>
      <c r="CC330" s="140">
        <f t="shared" si="315"/>
        <v>0</v>
      </c>
      <c r="CD330" s="140">
        <f t="shared" si="316"/>
        <v>0</v>
      </c>
      <c r="CE330" s="141">
        <f t="shared" si="311"/>
        <v>0</v>
      </c>
      <c r="CF330" s="141">
        <f t="shared" si="312"/>
        <v>0</v>
      </c>
      <c r="CG330" s="141">
        <f t="shared" si="313"/>
        <v>0</v>
      </c>
      <c r="CH330" s="141" t="e">
        <f t="shared" si="314"/>
        <v>#N/A</v>
      </c>
      <c r="CI330" s="142">
        <f t="shared" si="317"/>
        <v>0</v>
      </c>
      <c r="CJ330" s="142">
        <f t="shared" si="318"/>
        <v>0</v>
      </c>
      <c r="CK330" s="143">
        <f t="shared" si="319"/>
        <v>0</v>
      </c>
      <c r="CL330" s="105">
        <f t="shared" si="320"/>
        <v>0</v>
      </c>
      <c r="CM330" s="105">
        <f t="shared" si="321"/>
        <v>0</v>
      </c>
      <c r="CN330" s="105">
        <f t="shared" si="322"/>
        <v>0</v>
      </c>
      <c r="CO330" s="105" t="str">
        <f t="shared" si="323"/>
        <v/>
      </c>
      <c r="CP330" s="105" t="str">
        <f t="shared" si="324"/>
        <v/>
      </c>
      <c r="CQ330" s="105"/>
      <c r="CR330" s="105"/>
      <c r="CS330" s="105"/>
      <c r="CT330" s="105">
        <f t="shared" si="303"/>
        <v>0</v>
      </c>
      <c r="CU330" s="105">
        <f t="shared" si="304"/>
        <v>0</v>
      </c>
      <c r="CV330" s="105">
        <f t="shared" si="305"/>
        <v>0</v>
      </c>
      <c r="CW330" s="139" t="str">
        <f t="shared" si="306"/>
        <v/>
      </c>
      <c r="CX330" s="139" t="str">
        <f t="shared" si="307"/>
        <v/>
      </c>
    </row>
    <row r="331" ht="15" spans="2:236">
      <c r="B331" s="138" t="s">
        <v>1254</v>
      </c>
      <c r="C331" s="105"/>
      <c r="D331" s="105"/>
      <c r="E331" s="105"/>
      <c r="F331" s="105"/>
      <c r="G331" s="105">
        <v>29</v>
      </c>
      <c r="H331" s="105"/>
      <c r="I331" s="105"/>
      <c r="J331" s="105"/>
      <c r="K331" s="105">
        <v>5</v>
      </c>
      <c r="L331" s="105">
        <v>48</v>
      </c>
      <c r="M331" s="105">
        <v>71</v>
      </c>
      <c r="N331" s="105">
        <v>200</v>
      </c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05"/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05"/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05"/>
      <c r="BD331" s="105"/>
      <c r="BE331" s="105"/>
      <c r="BF331" s="105"/>
      <c r="BG331" s="105"/>
      <c r="BH331" s="105"/>
      <c r="BI331" s="105"/>
      <c r="BJ331" s="105"/>
      <c r="BK331" s="105"/>
      <c r="BL331" s="105">
        <v>0</v>
      </c>
      <c r="BM331" s="105"/>
      <c r="BN331" s="105"/>
      <c r="BO331" s="105"/>
      <c r="BP331" s="105"/>
      <c r="BQ331" s="105"/>
      <c r="BR331" s="105"/>
      <c r="BS331" s="105"/>
      <c r="BT331" s="105">
        <v>0</v>
      </c>
      <c r="BU331" s="105">
        <v>0</v>
      </c>
      <c r="BV331" s="105">
        <v>0</v>
      </c>
      <c r="BW331" s="105">
        <v>0</v>
      </c>
      <c r="BX331" s="105" t="e">
        <v>#N/A</v>
      </c>
      <c r="BY331" s="105"/>
      <c r="BZ331" s="139" t="str">
        <f t="shared" si="308"/>
        <v/>
      </c>
      <c r="CA331" s="139" t="str">
        <f t="shared" si="309"/>
        <v/>
      </c>
      <c r="CB331" s="140">
        <f t="shared" si="310"/>
        <v>810</v>
      </c>
      <c r="CC331" s="140">
        <f t="shared" si="315"/>
        <v>0</v>
      </c>
      <c r="CD331" s="140">
        <f t="shared" si="316"/>
        <v>0</v>
      </c>
      <c r="CE331" s="141">
        <f t="shared" si="311"/>
        <v>0</v>
      </c>
      <c r="CF331" s="141">
        <f t="shared" si="312"/>
        <v>0</v>
      </c>
      <c r="CG331" s="141">
        <f t="shared" si="313"/>
        <v>0</v>
      </c>
      <c r="CH331" s="141" t="e">
        <f t="shared" si="314"/>
        <v>#N/A</v>
      </c>
      <c r="CI331" s="142">
        <f t="shared" si="317"/>
        <v>0</v>
      </c>
      <c r="CJ331" s="142">
        <f t="shared" si="318"/>
        <v>0</v>
      </c>
      <c r="CK331" s="143">
        <f t="shared" si="319"/>
        <v>0</v>
      </c>
      <c r="CL331" s="105">
        <f t="shared" si="320"/>
        <v>0</v>
      </c>
      <c r="CM331" s="105">
        <f t="shared" si="321"/>
        <v>0</v>
      </c>
      <c r="CN331" s="105">
        <f t="shared" si="322"/>
        <v>0</v>
      </c>
      <c r="CO331" s="105" t="str">
        <f t="shared" si="323"/>
        <v/>
      </c>
      <c r="CP331" s="105" t="str">
        <f t="shared" si="324"/>
        <v/>
      </c>
      <c r="CQ331" s="105"/>
      <c r="CR331" s="105"/>
      <c r="CS331" s="105"/>
      <c r="CT331" s="105">
        <f t="shared" si="303"/>
        <v>0</v>
      </c>
      <c r="CU331" s="105">
        <f t="shared" si="304"/>
        <v>0</v>
      </c>
      <c r="CV331" s="105">
        <f t="shared" si="305"/>
        <v>0</v>
      </c>
      <c r="CW331" s="139" t="str">
        <f t="shared" si="306"/>
        <v/>
      </c>
      <c r="CX331" s="139" t="str">
        <f t="shared" si="307"/>
        <v/>
      </c>
    </row>
    <row r="332" ht="15" spans="2:236">
      <c r="B332" s="138" t="s">
        <v>1255</v>
      </c>
      <c r="C332" s="105">
        <v>130</v>
      </c>
      <c r="D332" s="105">
        <v>37</v>
      </c>
      <c r="E332" s="105">
        <v>6</v>
      </c>
      <c r="F332" s="105">
        <v>36</v>
      </c>
      <c r="G332" s="105">
        <v>106</v>
      </c>
      <c r="H332" s="105">
        <v>27</v>
      </c>
      <c r="I332" s="105">
        <v>2</v>
      </c>
      <c r="J332" s="105">
        <v>29</v>
      </c>
      <c r="K332" s="105"/>
      <c r="L332" s="105"/>
      <c r="M332" s="105"/>
      <c r="N332" s="105">
        <v>84</v>
      </c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05"/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05"/>
      <c r="BF332" s="105"/>
      <c r="BG332" s="105"/>
      <c r="BH332" s="105"/>
      <c r="BI332" s="105"/>
      <c r="BJ332" s="105"/>
      <c r="BK332" s="105"/>
      <c r="BL332" s="105">
        <v>0</v>
      </c>
      <c r="BM332" s="105"/>
      <c r="BN332" s="105"/>
      <c r="BO332" s="105"/>
      <c r="BP332" s="105"/>
      <c r="BQ332" s="105"/>
      <c r="BR332" s="105"/>
      <c r="BS332" s="105"/>
      <c r="BT332" s="105">
        <v>0</v>
      </c>
      <c r="BU332" s="105">
        <v>0</v>
      </c>
      <c r="BV332" s="105">
        <v>0</v>
      </c>
      <c r="BW332" s="105">
        <v>0</v>
      </c>
      <c r="BX332" s="105" t="e">
        <v>#N/A</v>
      </c>
      <c r="BY332" s="105"/>
      <c r="BZ332" s="139" t="str">
        <f t="shared" si="308"/>
        <v/>
      </c>
      <c r="CA332" s="139" t="str">
        <f t="shared" si="309"/>
        <v/>
      </c>
      <c r="CB332" s="140">
        <f t="shared" si="310"/>
        <v>2950</v>
      </c>
      <c r="CC332" s="140">
        <f t="shared" si="315"/>
        <v>0</v>
      </c>
      <c r="CD332" s="140">
        <f t="shared" si="316"/>
        <v>0</v>
      </c>
      <c r="CE332" s="141">
        <f t="shared" si="311"/>
        <v>0</v>
      </c>
      <c r="CF332" s="141">
        <f t="shared" si="312"/>
        <v>0</v>
      </c>
      <c r="CG332" s="141">
        <f t="shared" si="313"/>
        <v>0</v>
      </c>
      <c r="CH332" s="141" t="e">
        <f t="shared" si="314"/>
        <v>#N/A</v>
      </c>
      <c r="CI332" s="142">
        <f t="shared" si="317"/>
        <v>0</v>
      </c>
      <c r="CJ332" s="142">
        <f t="shared" si="318"/>
        <v>0</v>
      </c>
      <c r="CK332" s="143">
        <f t="shared" si="319"/>
        <v>0</v>
      </c>
      <c r="CL332" s="105">
        <f t="shared" si="320"/>
        <v>0</v>
      </c>
      <c r="CM332" s="105">
        <f t="shared" si="321"/>
        <v>0</v>
      </c>
      <c r="CN332" s="105">
        <f t="shared" si="322"/>
        <v>0</v>
      </c>
      <c r="CO332" s="105" t="str">
        <f t="shared" si="323"/>
        <v/>
      </c>
      <c r="CP332" s="105" t="str">
        <f t="shared" si="324"/>
        <v/>
      </c>
      <c r="CQ332" s="105"/>
      <c r="CR332" s="105"/>
      <c r="CS332" s="105"/>
      <c r="CT332" s="105">
        <f t="shared" si="303"/>
        <v>0</v>
      </c>
      <c r="CU332" s="105">
        <f t="shared" si="304"/>
        <v>0</v>
      </c>
      <c r="CV332" s="105">
        <f t="shared" si="305"/>
        <v>0</v>
      </c>
      <c r="CW332" s="139" t="str">
        <f t="shared" si="306"/>
        <v/>
      </c>
      <c r="CX332" s="139" t="str">
        <f t="shared" si="307"/>
        <v/>
      </c>
    </row>
    <row r="333" ht="15" spans="2:236">
      <c r="B333" s="138" t="s">
        <v>1256</v>
      </c>
      <c r="C333" s="105"/>
      <c r="D333" s="105">
        <v>504</v>
      </c>
      <c r="E333" s="105"/>
      <c r="F333" s="105"/>
      <c r="G333" s="105"/>
      <c r="H333" s="105"/>
      <c r="I333" s="105"/>
      <c r="J333" s="105"/>
      <c r="K333" s="105"/>
      <c r="L333" s="105"/>
      <c r="M333" s="105"/>
      <c r="N333" s="105">
        <v>1989</v>
      </c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  <c r="AG333" s="105"/>
      <c r="AH333" s="105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05"/>
      <c r="AU333" s="105"/>
      <c r="AV333" s="105"/>
      <c r="AW333" s="105"/>
      <c r="AX333" s="105"/>
      <c r="AY333" s="105"/>
      <c r="AZ333" s="105"/>
      <c r="BA333" s="105"/>
      <c r="BB333" s="105"/>
      <c r="BC333" s="105"/>
      <c r="BD333" s="105"/>
      <c r="BE333" s="105"/>
      <c r="BF333" s="105"/>
      <c r="BG333" s="105"/>
      <c r="BH333" s="105"/>
      <c r="BI333" s="105"/>
      <c r="BJ333" s="105"/>
      <c r="BK333" s="105"/>
      <c r="BL333" s="105">
        <v>0</v>
      </c>
      <c r="BM333" s="105"/>
      <c r="BN333" s="105"/>
      <c r="BO333" s="105"/>
      <c r="BP333" s="105"/>
      <c r="BQ333" s="105"/>
      <c r="BR333" s="105"/>
      <c r="BS333" s="105"/>
      <c r="BT333" s="105">
        <v>0</v>
      </c>
      <c r="BU333" s="105">
        <v>0</v>
      </c>
      <c r="BV333" s="105">
        <v>0</v>
      </c>
      <c r="BW333" s="105">
        <v>0</v>
      </c>
      <c r="BX333" s="105" t="e">
        <v>#N/A</v>
      </c>
      <c r="BY333" s="105"/>
      <c r="BZ333" s="139" t="str">
        <f t="shared" si="308"/>
        <v/>
      </c>
      <c r="CA333" s="139" t="str">
        <f t="shared" si="309"/>
        <v/>
      </c>
      <c r="CB333" s="140">
        <f t="shared" si="310"/>
        <v>3295</v>
      </c>
      <c r="CC333" s="140">
        <f t="shared" si="315"/>
        <v>0</v>
      </c>
      <c r="CD333" s="140">
        <f t="shared" si="316"/>
        <v>0</v>
      </c>
      <c r="CE333" s="141">
        <f t="shared" si="311"/>
        <v>0</v>
      </c>
      <c r="CF333" s="141">
        <f t="shared" si="312"/>
        <v>0</v>
      </c>
      <c r="CG333" s="141">
        <f t="shared" si="313"/>
        <v>0</v>
      </c>
      <c r="CH333" s="141" t="e">
        <f t="shared" si="314"/>
        <v>#N/A</v>
      </c>
      <c r="CI333" s="142">
        <f t="shared" si="317"/>
        <v>0</v>
      </c>
      <c r="CJ333" s="142">
        <f t="shared" si="318"/>
        <v>0</v>
      </c>
      <c r="CK333" s="143">
        <f t="shared" si="319"/>
        <v>0</v>
      </c>
      <c r="CL333" s="105">
        <f t="shared" si="320"/>
        <v>0</v>
      </c>
      <c r="CM333" s="105">
        <f t="shared" si="321"/>
        <v>0</v>
      </c>
      <c r="CN333" s="105">
        <f t="shared" si="322"/>
        <v>0</v>
      </c>
      <c r="CO333" s="105" t="str">
        <f t="shared" si="323"/>
        <v/>
      </c>
      <c r="CP333" s="105" t="str">
        <f t="shared" si="324"/>
        <v/>
      </c>
      <c r="CQ333" s="105"/>
      <c r="CR333" s="105"/>
      <c r="CS333" s="105"/>
      <c r="CT333" s="105">
        <f t="shared" si="303"/>
        <v>0</v>
      </c>
      <c r="CU333" s="105">
        <f t="shared" si="304"/>
        <v>0</v>
      </c>
      <c r="CV333" s="105">
        <f t="shared" si="305"/>
        <v>0</v>
      </c>
      <c r="CW333" s="139" t="str">
        <f t="shared" si="306"/>
        <v/>
      </c>
      <c r="CX333" s="139" t="str">
        <f t="shared" si="307"/>
        <v/>
      </c>
    </row>
    <row r="334" ht="15" spans="2:236">
      <c r="B334" s="138" t="s">
        <v>1257</v>
      </c>
      <c r="C334" s="105"/>
      <c r="D334" s="105"/>
      <c r="E334" s="105"/>
      <c r="F334" s="105">
        <v>20</v>
      </c>
      <c r="G334" s="105">
        <v>754</v>
      </c>
      <c r="H334" s="105">
        <v>28</v>
      </c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  <c r="AU334" s="105"/>
      <c r="AV334" s="105"/>
      <c r="AW334" s="105"/>
      <c r="AX334" s="105"/>
      <c r="AY334" s="105"/>
      <c r="AZ334" s="105"/>
      <c r="BA334" s="105"/>
      <c r="BB334" s="105"/>
      <c r="BC334" s="105"/>
      <c r="BD334" s="105"/>
      <c r="BE334" s="105"/>
      <c r="BF334" s="105"/>
      <c r="BG334" s="105"/>
      <c r="BH334" s="105"/>
      <c r="BI334" s="105"/>
      <c r="BJ334" s="105"/>
      <c r="BK334" s="105"/>
      <c r="BL334" s="105">
        <v>0</v>
      </c>
      <c r="BM334" s="105"/>
      <c r="BN334" s="105"/>
      <c r="BO334" s="105"/>
      <c r="BP334" s="105"/>
      <c r="BQ334" s="105"/>
      <c r="BR334" s="105"/>
      <c r="BS334" s="105"/>
      <c r="BT334" s="105">
        <v>0</v>
      </c>
      <c r="BU334" s="105">
        <v>0</v>
      </c>
      <c r="BV334" s="105">
        <v>0</v>
      </c>
      <c r="BW334" s="105">
        <v>0</v>
      </c>
      <c r="BX334" s="105" t="e">
        <v>#N/A</v>
      </c>
      <c r="BY334" s="105"/>
      <c r="BZ334" s="139" t="str">
        <f t="shared" si="308"/>
        <v/>
      </c>
      <c r="CA334" s="139" t="str">
        <f t="shared" si="309"/>
        <v/>
      </c>
      <c r="CB334" s="140">
        <f t="shared" si="310"/>
        <v>841</v>
      </c>
      <c r="CC334" s="140">
        <f t="shared" si="315"/>
        <v>0</v>
      </c>
      <c r="CD334" s="140">
        <f t="shared" si="316"/>
        <v>0</v>
      </c>
      <c r="CE334" s="141">
        <f t="shared" si="311"/>
        <v>0</v>
      </c>
      <c r="CF334" s="141">
        <f t="shared" si="312"/>
        <v>0</v>
      </c>
      <c r="CG334" s="141">
        <f t="shared" si="313"/>
        <v>0</v>
      </c>
      <c r="CH334" s="141" t="e">
        <f t="shared" si="314"/>
        <v>#N/A</v>
      </c>
      <c r="CI334" s="142">
        <f t="shared" si="317"/>
        <v>0</v>
      </c>
      <c r="CJ334" s="142">
        <f t="shared" si="318"/>
        <v>0</v>
      </c>
      <c r="CK334" s="143">
        <f t="shared" si="319"/>
        <v>0</v>
      </c>
      <c r="CL334" s="105">
        <f t="shared" si="320"/>
        <v>0</v>
      </c>
      <c r="CM334" s="105">
        <f t="shared" si="321"/>
        <v>0</v>
      </c>
      <c r="CN334" s="105">
        <f t="shared" si="322"/>
        <v>0</v>
      </c>
      <c r="CO334" s="105" t="str">
        <f t="shared" si="323"/>
        <v/>
      </c>
      <c r="CP334" s="105" t="str">
        <f t="shared" si="324"/>
        <v/>
      </c>
      <c r="CQ334" s="105"/>
      <c r="CR334" s="105"/>
      <c r="CS334" s="105"/>
      <c r="CT334" s="105">
        <f t="shared" si="303"/>
        <v>0</v>
      </c>
      <c r="CU334" s="105">
        <f t="shared" si="304"/>
        <v>0</v>
      </c>
      <c r="CV334" s="105">
        <f t="shared" si="305"/>
        <v>0</v>
      </c>
      <c r="CW334" s="139" t="str">
        <f t="shared" si="306"/>
        <v/>
      </c>
      <c r="CX334" s="139" t="str">
        <f t="shared" si="307"/>
        <v/>
      </c>
    </row>
    <row r="335" ht="15" spans="2:236">
      <c r="B335" s="138" t="s">
        <v>1258</v>
      </c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>
        <v>39</v>
      </c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  <c r="AG335" s="105"/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  <c r="AT335" s="105"/>
      <c r="AU335" s="105"/>
      <c r="AV335" s="105"/>
      <c r="AW335" s="105"/>
      <c r="AX335" s="105"/>
      <c r="AY335" s="105"/>
      <c r="AZ335" s="105"/>
      <c r="BA335" s="105"/>
      <c r="BB335" s="105"/>
      <c r="BC335" s="105"/>
      <c r="BD335" s="105"/>
      <c r="BE335" s="105"/>
      <c r="BF335" s="105"/>
      <c r="BG335" s="105"/>
      <c r="BH335" s="105"/>
      <c r="BI335" s="105"/>
      <c r="BJ335" s="105"/>
      <c r="BK335" s="105"/>
      <c r="BL335" s="105">
        <v>0</v>
      </c>
      <c r="BM335" s="105"/>
      <c r="BN335" s="105"/>
      <c r="BO335" s="105"/>
      <c r="BP335" s="105"/>
      <c r="BQ335" s="105"/>
      <c r="BR335" s="105"/>
      <c r="BS335" s="105"/>
      <c r="BT335" s="105">
        <v>0</v>
      </c>
      <c r="BU335" s="105">
        <v>0</v>
      </c>
      <c r="BV335" s="105">
        <v>0</v>
      </c>
      <c r="BW335" s="105">
        <v>0</v>
      </c>
      <c r="BX335" s="105" t="e">
        <v>#N/A</v>
      </c>
      <c r="BY335" s="105"/>
      <c r="BZ335" s="139" t="str">
        <f t="shared" si="308"/>
        <v/>
      </c>
      <c r="CA335" s="139" t="str">
        <f t="shared" si="309"/>
        <v/>
      </c>
      <c r="CB335" s="140">
        <f t="shared" si="310"/>
        <v>8481</v>
      </c>
      <c r="CC335" s="140">
        <f t="shared" si="315"/>
        <v>0</v>
      </c>
      <c r="CD335" s="140">
        <f t="shared" si="316"/>
        <v>0</v>
      </c>
      <c r="CE335" s="141">
        <f t="shared" si="311"/>
        <v>0</v>
      </c>
      <c r="CF335" s="141">
        <f t="shared" si="312"/>
        <v>0</v>
      </c>
      <c r="CG335" s="141">
        <f t="shared" si="313"/>
        <v>0</v>
      </c>
      <c r="CH335" s="141" t="e">
        <f t="shared" si="314"/>
        <v>#N/A</v>
      </c>
      <c r="CI335" s="142">
        <f t="shared" si="317"/>
        <v>0</v>
      </c>
      <c r="CJ335" s="142">
        <f t="shared" si="318"/>
        <v>0</v>
      </c>
      <c r="CK335" s="143">
        <f t="shared" si="319"/>
        <v>0</v>
      </c>
      <c r="CL335" s="105">
        <f t="shared" si="320"/>
        <v>0</v>
      </c>
      <c r="CM335" s="105">
        <f t="shared" si="321"/>
        <v>0</v>
      </c>
      <c r="CN335" s="105">
        <f t="shared" si="322"/>
        <v>0</v>
      </c>
      <c r="CO335" s="105" t="str">
        <f t="shared" si="323"/>
        <v/>
      </c>
      <c r="CP335" s="105" t="str">
        <f t="shared" si="324"/>
        <v/>
      </c>
      <c r="CQ335" s="105"/>
      <c r="CR335" s="105"/>
      <c r="CS335" s="105"/>
      <c r="CT335" s="105">
        <f t="shared" si="303"/>
        <v>0</v>
      </c>
      <c r="CU335" s="105">
        <f t="shared" si="304"/>
        <v>0</v>
      </c>
      <c r="CV335" s="105">
        <f t="shared" si="305"/>
        <v>0</v>
      </c>
      <c r="CW335" s="139" t="str">
        <f t="shared" si="306"/>
        <v/>
      </c>
      <c r="CX335" s="139" t="str">
        <f t="shared" si="307"/>
        <v/>
      </c>
    </row>
    <row r="336" ht="15" spans="2:236">
      <c r="B336" s="138" t="s">
        <v>1259</v>
      </c>
      <c r="C336" s="105"/>
      <c r="D336" s="105"/>
      <c r="E336" s="105"/>
      <c r="F336" s="105"/>
      <c r="G336" s="105"/>
      <c r="H336" s="105"/>
      <c r="I336" s="105"/>
      <c r="J336" s="105"/>
      <c r="K336" s="105">
        <v>862</v>
      </c>
      <c r="L336" s="105">
        <v>535</v>
      </c>
      <c r="M336" s="105">
        <v>4204</v>
      </c>
      <c r="N336" s="105">
        <v>2841</v>
      </c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05"/>
      <c r="AU336" s="105"/>
      <c r="AV336" s="105"/>
      <c r="AW336" s="105"/>
      <c r="AX336" s="105"/>
      <c r="AY336" s="105"/>
      <c r="AZ336" s="105"/>
      <c r="BA336" s="105"/>
      <c r="BB336" s="105"/>
      <c r="BC336" s="105"/>
      <c r="BD336" s="105"/>
      <c r="BE336" s="105"/>
      <c r="BF336" s="105"/>
      <c r="BG336" s="105"/>
      <c r="BH336" s="105"/>
      <c r="BI336" s="105"/>
      <c r="BJ336" s="105"/>
      <c r="BK336" s="105"/>
      <c r="BL336" s="105">
        <v>0</v>
      </c>
      <c r="BM336" s="105"/>
      <c r="BN336" s="105"/>
      <c r="BO336" s="105"/>
      <c r="BP336" s="105"/>
      <c r="BQ336" s="105"/>
      <c r="BR336" s="105"/>
      <c r="BS336" s="105"/>
      <c r="BT336" s="105">
        <v>0</v>
      </c>
      <c r="BU336" s="105">
        <v>0</v>
      </c>
      <c r="BV336" s="105">
        <v>0</v>
      </c>
      <c r="BW336" s="105">
        <v>0</v>
      </c>
      <c r="BX336" s="105" t="e">
        <v>#N/A</v>
      </c>
      <c r="BY336" s="105"/>
      <c r="BZ336" s="139" t="str">
        <f t="shared" si="308"/>
        <v/>
      </c>
      <c r="CA336" s="139" t="str">
        <f t="shared" si="309"/>
        <v/>
      </c>
      <c r="CB336" s="140">
        <f t="shared" si="310"/>
        <v>9882</v>
      </c>
      <c r="CC336" s="140">
        <f t="shared" si="315"/>
        <v>0</v>
      </c>
      <c r="CD336" s="140">
        <f t="shared" si="316"/>
        <v>0</v>
      </c>
      <c r="CE336" s="141">
        <f t="shared" si="311"/>
        <v>0</v>
      </c>
      <c r="CF336" s="141">
        <f t="shared" si="312"/>
        <v>0</v>
      </c>
      <c r="CG336" s="141">
        <f t="shared" si="313"/>
        <v>0</v>
      </c>
      <c r="CH336" s="141" t="e">
        <f t="shared" si="314"/>
        <v>#N/A</v>
      </c>
      <c r="CI336" s="142">
        <f t="shared" si="317"/>
        <v>0</v>
      </c>
      <c r="CJ336" s="142">
        <f t="shared" si="318"/>
        <v>0</v>
      </c>
      <c r="CK336" s="143">
        <f t="shared" si="319"/>
        <v>0</v>
      </c>
      <c r="CL336" s="105">
        <f t="shared" si="320"/>
        <v>0</v>
      </c>
      <c r="CM336" s="105">
        <f t="shared" si="321"/>
        <v>0</v>
      </c>
      <c r="CN336" s="105">
        <f t="shared" si="322"/>
        <v>0</v>
      </c>
      <c r="CO336" s="105" t="str">
        <f t="shared" si="323"/>
        <v/>
      </c>
      <c r="CP336" s="105" t="str">
        <f t="shared" si="324"/>
        <v/>
      </c>
      <c r="CQ336" s="105"/>
      <c r="CR336" s="105"/>
      <c r="CS336" s="105"/>
      <c r="CT336" s="105">
        <f t="shared" si="303"/>
        <v>0</v>
      </c>
      <c r="CU336" s="105">
        <f t="shared" si="304"/>
        <v>0</v>
      </c>
      <c r="CV336" s="105">
        <f t="shared" si="305"/>
        <v>0</v>
      </c>
      <c r="CW336" s="139" t="str">
        <f t="shared" si="306"/>
        <v/>
      </c>
      <c r="CX336" s="139" t="str">
        <f t="shared" si="307"/>
        <v/>
      </c>
    </row>
    <row r="337" ht="15" spans="2:102">
      <c r="B337" s="138" t="s">
        <v>1260</v>
      </c>
      <c r="C337" s="105"/>
      <c r="D337" s="105"/>
      <c r="E337" s="105"/>
      <c r="F337" s="105"/>
      <c r="G337" s="105"/>
      <c r="H337" s="105"/>
      <c r="I337" s="105"/>
      <c r="J337" s="105">
        <v>717</v>
      </c>
      <c r="K337" s="105"/>
      <c r="L337" s="105"/>
      <c r="M337" s="105"/>
      <c r="N337" s="105">
        <v>723</v>
      </c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  <c r="AH337" s="105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05"/>
      <c r="AU337" s="105"/>
      <c r="AV337" s="105"/>
      <c r="AW337" s="105"/>
      <c r="AX337" s="105"/>
      <c r="AY337" s="105"/>
      <c r="AZ337" s="105"/>
      <c r="BA337" s="105"/>
      <c r="BB337" s="105"/>
      <c r="BC337" s="105"/>
      <c r="BD337" s="105"/>
      <c r="BE337" s="105"/>
      <c r="BF337" s="105"/>
      <c r="BG337" s="105"/>
      <c r="BH337" s="105"/>
      <c r="BI337" s="105"/>
      <c r="BJ337" s="105"/>
      <c r="BK337" s="105"/>
      <c r="BL337" s="105">
        <v>0</v>
      </c>
      <c r="BM337" s="105"/>
      <c r="BN337" s="105"/>
      <c r="BO337" s="105"/>
      <c r="BP337" s="105"/>
      <c r="BQ337" s="105"/>
      <c r="BR337" s="105"/>
      <c r="BS337" s="105"/>
      <c r="BT337" s="105">
        <v>0</v>
      </c>
      <c r="BU337" s="105">
        <v>0</v>
      </c>
      <c r="BV337" s="105">
        <v>0</v>
      </c>
      <c r="BW337" s="105">
        <v>0</v>
      </c>
      <c r="BX337" s="105" t="e">
        <v>#N/A</v>
      </c>
      <c r="BY337" s="105"/>
      <c r="BZ337" s="139" t="str">
        <f t="shared" si="308"/>
        <v/>
      </c>
      <c r="CA337" s="139" t="str">
        <f t="shared" si="309"/>
        <v/>
      </c>
      <c r="CB337" s="140">
        <f t="shared" si="310"/>
        <v>2594</v>
      </c>
      <c r="CC337" s="140">
        <f t="shared" si="315"/>
        <v>0</v>
      </c>
      <c r="CD337" s="140">
        <f t="shared" si="316"/>
        <v>0</v>
      </c>
      <c r="CE337" s="141">
        <f t="shared" si="311"/>
        <v>0</v>
      </c>
      <c r="CF337" s="141">
        <f t="shared" si="312"/>
        <v>0</v>
      </c>
      <c r="CG337" s="141">
        <f t="shared" si="313"/>
        <v>0</v>
      </c>
      <c r="CH337" s="141" t="e">
        <f t="shared" si="314"/>
        <v>#N/A</v>
      </c>
      <c r="CI337" s="142">
        <f t="shared" si="317"/>
        <v>0</v>
      </c>
      <c r="CJ337" s="142">
        <f t="shared" si="318"/>
        <v>0</v>
      </c>
      <c r="CK337" s="143">
        <f t="shared" si="319"/>
        <v>0</v>
      </c>
      <c r="CL337" s="105">
        <f t="shared" si="320"/>
        <v>0</v>
      </c>
      <c r="CM337" s="105">
        <f t="shared" si="321"/>
        <v>0</v>
      </c>
      <c r="CN337" s="105">
        <f t="shared" si="322"/>
        <v>0</v>
      </c>
      <c r="CO337" s="105" t="str">
        <f t="shared" si="323"/>
        <v/>
      </c>
      <c r="CP337" s="105" t="str">
        <f t="shared" si="324"/>
        <v/>
      </c>
      <c r="CQ337" s="105"/>
      <c r="CR337" s="105"/>
      <c r="CS337" s="105"/>
      <c r="CT337" s="105">
        <f t="shared" si="303"/>
        <v>0</v>
      </c>
      <c r="CU337" s="105">
        <f t="shared" si="304"/>
        <v>0</v>
      </c>
      <c r="CV337" s="105">
        <f t="shared" si="305"/>
        <v>0</v>
      </c>
      <c r="CW337" s="139" t="str">
        <f t="shared" si="306"/>
        <v/>
      </c>
      <c r="CX337" s="139" t="str">
        <f t="shared" si="307"/>
        <v/>
      </c>
    </row>
    <row r="338" ht="15" spans="2:102">
      <c r="B338" s="138" t="s">
        <v>918</v>
      </c>
      <c r="C338" s="105"/>
      <c r="D338" s="105"/>
      <c r="E338" s="105"/>
      <c r="F338" s="105"/>
      <c r="G338" s="105"/>
      <c r="H338" s="105"/>
      <c r="I338" s="105"/>
      <c r="J338" s="105">
        <v>1154</v>
      </c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  <c r="AG338" s="105"/>
      <c r="AH338" s="105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5"/>
      <c r="AS338" s="105"/>
      <c r="AT338" s="105"/>
      <c r="AU338" s="105"/>
      <c r="AV338" s="105"/>
      <c r="AW338" s="105"/>
      <c r="AX338" s="105"/>
      <c r="AY338" s="105"/>
      <c r="AZ338" s="105"/>
      <c r="BA338" s="105"/>
      <c r="BB338" s="105"/>
      <c r="BC338" s="105"/>
      <c r="BD338" s="105"/>
      <c r="BE338" s="105"/>
      <c r="BF338" s="105"/>
      <c r="BG338" s="105"/>
      <c r="BH338" s="105"/>
      <c r="BI338" s="105"/>
      <c r="BJ338" s="105"/>
      <c r="BK338" s="105"/>
      <c r="BL338" s="105">
        <v>0</v>
      </c>
      <c r="BM338" s="105"/>
      <c r="BN338" s="105"/>
      <c r="BO338" s="105"/>
      <c r="BP338" s="105"/>
      <c r="BQ338" s="105"/>
      <c r="BR338" s="105"/>
      <c r="BS338" s="105"/>
      <c r="BT338" s="105">
        <v>0</v>
      </c>
      <c r="BU338" s="105">
        <v>0</v>
      </c>
      <c r="BV338" s="105">
        <v>0</v>
      </c>
      <c r="BW338" s="105">
        <v>0</v>
      </c>
      <c r="BX338" s="105" t="e">
        <v>#N/A</v>
      </c>
      <c r="BY338" s="105"/>
      <c r="BZ338" s="139" t="str">
        <f t="shared" si="308"/>
        <v/>
      </c>
      <c r="CA338" s="139" t="str">
        <f t="shared" si="309"/>
        <v/>
      </c>
      <c r="CB338" s="140">
        <f t="shared" si="310"/>
        <v>4088</v>
      </c>
      <c r="CC338" s="140">
        <f t="shared" si="315"/>
        <v>0</v>
      </c>
      <c r="CD338" s="140">
        <f t="shared" si="316"/>
        <v>0</v>
      </c>
      <c r="CE338" s="141">
        <f t="shared" si="311"/>
        <v>0</v>
      </c>
      <c r="CF338" s="141">
        <f t="shared" si="312"/>
        <v>0</v>
      </c>
      <c r="CG338" s="141">
        <f t="shared" si="313"/>
        <v>0</v>
      </c>
      <c r="CH338" s="141" t="e">
        <f t="shared" si="314"/>
        <v>#N/A</v>
      </c>
      <c r="CI338" s="142">
        <f t="shared" si="317"/>
        <v>0</v>
      </c>
      <c r="CJ338" s="142">
        <f t="shared" si="318"/>
        <v>0</v>
      </c>
      <c r="CK338" s="143">
        <f t="shared" si="319"/>
        <v>0</v>
      </c>
      <c r="CL338" s="105">
        <f t="shared" si="320"/>
        <v>0</v>
      </c>
      <c r="CM338" s="105">
        <f t="shared" si="321"/>
        <v>0</v>
      </c>
      <c r="CN338" s="105">
        <f t="shared" si="322"/>
        <v>0</v>
      </c>
      <c r="CO338" s="105" t="str">
        <f t="shared" si="323"/>
        <v/>
      </c>
      <c r="CP338" s="105" t="str">
        <f t="shared" si="324"/>
        <v/>
      </c>
      <c r="CQ338" s="105"/>
      <c r="CR338" s="105"/>
      <c r="CS338" s="105"/>
      <c r="CT338" s="105">
        <f t="shared" si="303"/>
        <v>0</v>
      </c>
      <c r="CU338" s="105">
        <f t="shared" si="304"/>
        <v>0</v>
      </c>
      <c r="CV338" s="105">
        <f t="shared" si="305"/>
        <v>0</v>
      </c>
      <c r="CW338" s="139" t="str">
        <f t="shared" si="306"/>
        <v/>
      </c>
      <c r="CX338" s="139" t="str">
        <f t="shared" si="307"/>
        <v/>
      </c>
    </row>
    <row r="339" ht="15" spans="2:102">
      <c r="B339" s="138" t="s">
        <v>1261</v>
      </c>
      <c r="C339" s="105"/>
      <c r="D339" s="105"/>
      <c r="E339" s="105"/>
      <c r="F339" s="105"/>
      <c r="G339" s="105"/>
      <c r="H339" s="105"/>
      <c r="I339" s="105"/>
      <c r="J339" s="105"/>
      <c r="K339" s="105">
        <v>173</v>
      </c>
      <c r="L339" s="105">
        <v>811</v>
      </c>
      <c r="M339" s="105">
        <v>1134</v>
      </c>
      <c r="N339" s="105">
        <v>816</v>
      </c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  <c r="AG339" s="105"/>
      <c r="AH339" s="105"/>
      <c r="AI339" s="105"/>
      <c r="AJ339" s="105"/>
      <c r="AK339" s="105"/>
      <c r="AL339" s="105"/>
      <c r="AM339" s="105"/>
      <c r="AN339" s="105"/>
      <c r="AO339" s="105"/>
      <c r="AP339" s="105"/>
      <c r="AQ339" s="105"/>
      <c r="AR339" s="105"/>
      <c r="AS339" s="105"/>
      <c r="AT339" s="105"/>
      <c r="AU339" s="105"/>
      <c r="AV339" s="105"/>
      <c r="AW339" s="105"/>
      <c r="AX339" s="105"/>
      <c r="AY339" s="105"/>
      <c r="AZ339" s="105"/>
      <c r="BA339" s="105"/>
      <c r="BB339" s="105"/>
      <c r="BC339" s="105"/>
      <c r="BD339" s="105"/>
      <c r="BE339" s="105"/>
      <c r="BF339" s="105"/>
      <c r="BG339" s="105"/>
      <c r="BH339" s="105"/>
      <c r="BI339" s="105"/>
      <c r="BJ339" s="105"/>
      <c r="BK339" s="105"/>
      <c r="BL339" s="105">
        <v>0</v>
      </c>
      <c r="BM339" s="105"/>
      <c r="BN339" s="105"/>
      <c r="BO339" s="105"/>
      <c r="BP339" s="105"/>
      <c r="BQ339" s="105"/>
      <c r="BR339" s="105"/>
      <c r="BS339" s="105"/>
      <c r="BT339" s="105">
        <v>0</v>
      </c>
      <c r="BU339" s="105">
        <v>0</v>
      </c>
      <c r="BV339" s="105">
        <v>0</v>
      </c>
      <c r="BW339" s="105">
        <v>0</v>
      </c>
      <c r="BX339" s="105" t="e">
        <v>#N/A</v>
      </c>
      <c r="BY339" s="105"/>
      <c r="BZ339" s="139" t="str">
        <f t="shared" si="308"/>
        <v/>
      </c>
      <c r="CA339" s="139" t="str">
        <f t="shared" si="309"/>
        <v/>
      </c>
      <c r="CB339" s="140">
        <f t="shared" si="310"/>
        <v>3137</v>
      </c>
      <c r="CC339" s="140">
        <f t="shared" si="315"/>
        <v>0</v>
      </c>
      <c r="CD339" s="140">
        <f t="shared" si="316"/>
        <v>0</v>
      </c>
      <c r="CE339" s="141">
        <f t="shared" si="311"/>
        <v>0</v>
      </c>
      <c r="CF339" s="141">
        <f t="shared" si="312"/>
        <v>0</v>
      </c>
      <c r="CG339" s="141">
        <f t="shared" si="313"/>
        <v>0</v>
      </c>
      <c r="CH339" s="141" t="e">
        <f t="shared" si="314"/>
        <v>#N/A</v>
      </c>
      <c r="CI339" s="142">
        <f t="shared" si="317"/>
        <v>0</v>
      </c>
      <c r="CJ339" s="142">
        <f t="shared" si="318"/>
        <v>0</v>
      </c>
      <c r="CK339" s="143">
        <f t="shared" si="319"/>
        <v>0</v>
      </c>
      <c r="CL339" s="105">
        <f t="shared" si="320"/>
        <v>0</v>
      </c>
      <c r="CM339" s="105">
        <f t="shared" si="321"/>
        <v>0</v>
      </c>
      <c r="CN339" s="105">
        <f t="shared" si="322"/>
        <v>0</v>
      </c>
      <c r="CO339" s="105" t="str">
        <f t="shared" si="323"/>
        <v/>
      </c>
      <c r="CP339" s="105" t="str">
        <f t="shared" si="324"/>
        <v/>
      </c>
      <c r="CQ339" s="105"/>
      <c r="CR339" s="105"/>
      <c r="CS339" s="105"/>
      <c r="CT339" s="105">
        <f t="shared" si="303"/>
        <v>0</v>
      </c>
      <c r="CU339" s="105">
        <f t="shared" si="304"/>
        <v>0</v>
      </c>
      <c r="CV339" s="105">
        <f t="shared" si="305"/>
        <v>0</v>
      </c>
      <c r="CW339" s="139" t="str">
        <f t="shared" si="306"/>
        <v/>
      </c>
      <c r="CX339" s="139" t="str">
        <f t="shared" si="307"/>
        <v/>
      </c>
    </row>
    <row r="340" ht="15" spans="2:102">
      <c r="B340" s="138" t="s">
        <v>1262</v>
      </c>
      <c r="C340" s="105"/>
      <c r="D340" s="105"/>
      <c r="E340" s="105"/>
      <c r="F340" s="105">
        <v>151</v>
      </c>
      <c r="G340" s="105">
        <v>51</v>
      </c>
      <c r="H340" s="105"/>
      <c r="I340" s="105"/>
      <c r="J340" s="105"/>
      <c r="K340" s="105"/>
      <c r="L340" s="105"/>
      <c r="M340" s="105"/>
      <c r="N340" s="105">
        <v>1</v>
      </c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0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05"/>
      <c r="BD340" s="105"/>
      <c r="BE340" s="105"/>
      <c r="BF340" s="105"/>
      <c r="BG340" s="105"/>
      <c r="BH340" s="105"/>
      <c r="BI340" s="105"/>
      <c r="BJ340" s="105"/>
      <c r="BK340" s="105"/>
      <c r="BL340" s="105">
        <v>0</v>
      </c>
      <c r="BM340" s="105"/>
      <c r="BN340" s="105"/>
      <c r="BO340" s="105"/>
      <c r="BP340" s="105"/>
      <c r="BQ340" s="105"/>
      <c r="BR340" s="105"/>
      <c r="BS340" s="105"/>
      <c r="BT340" s="105">
        <v>0</v>
      </c>
      <c r="BU340" s="105">
        <v>0</v>
      </c>
      <c r="BV340" s="105">
        <v>0</v>
      </c>
      <c r="BW340" s="105">
        <v>0</v>
      </c>
      <c r="BX340" s="105" t="e">
        <v>#N/A</v>
      </c>
      <c r="BY340" s="105"/>
      <c r="BZ340" s="139" t="str">
        <f t="shared" si="308"/>
        <v/>
      </c>
      <c r="CA340" s="139" t="str">
        <f t="shared" si="309"/>
        <v/>
      </c>
      <c r="CB340" s="140">
        <f t="shared" si="310"/>
        <v>601</v>
      </c>
      <c r="CC340" s="140">
        <f t="shared" si="315"/>
        <v>0</v>
      </c>
      <c r="CD340" s="140">
        <f t="shared" si="316"/>
        <v>0</v>
      </c>
      <c r="CE340" s="141">
        <f t="shared" si="311"/>
        <v>0</v>
      </c>
      <c r="CF340" s="141">
        <f t="shared" si="312"/>
        <v>0</v>
      </c>
      <c r="CG340" s="141">
        <f t="shared" si="313"/>
        <v>0</v>
      </c>
      <c r="CH340" s="141" t="e">
        <f t="shared" si="314"/>
        <v>#N/A</v>
      </c>
      <c r="CI340" s="142">
        <f t="shared" si="317"/>
        <v>0</v>
      </c>
      <c r="CJ340" s="142">
        <f t="shared" si="318"/>
        <v>0</v>
      </c>
      <c r="CK340" s="143">
        <f t="shared" si="319"/>
        <v>0</v>
      </c>
      <c r="CL340" s="105">
        <f t="shared" si="320"/>
        <v>0</v>
      </c>
      <c r="CM340" s="105">
        <f t="shared" si="321"/>
        <v>0</v>
      </c>
      <c r="CN340" s="105">
        <f t="shared" si="322"/>
        <v>0</v>
      </c>
      <c r="CO340" s="105" t="str">
        <f t="shared" si="323"/>
        <v/>
      </c>
      <c r="CP340" s="105" t="str">
        <f t="shared" si="324"/>
        <v/>
      </c>
      <c r="CQ340" s="105"/>
      <c r="CR340" s="105"/>
      <c r="CS340" s="105"/>
      <c r="CT340" s="105">
        <f t="shared" si="303"/>
        <v>0</v>
      </c>
      <c r="CU340" s="105">
        <f t="shared" si="304"/>
        <v>0</v>
      </c>
      <c r="CV340" s="105">
        <f t="shared" si="305"/>
        <v>0</v>
      </c>
      <c r="CW340" s="139" t="str">
        <f t="shared" si="306"/>
        <v/>
      </c>
      <c r="CX340" s="139" t="str">
        <f t="shared" si="307"/>
        <v/>
      </c>
    </row>
    <row r="341" ht="15" spans="2:102">
      <c r="B341" s="138" t="s">
        <v>1263</v>
      </c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>
        <v>352</v>
      </c>
      <c r="N341" s="105">
        <v>46</v>
      </c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  <c r="AG341" s="105"/>
      <c r="AH341" s="105"/>
      <c r="AI341" s="105"/>
      <c r="AJ341" s="105"/>
      <c r="AK341" s="105"/>
      <c r="AL341" s="105"/>
      <c r="AM341" s="105"/>
      <c r="AN341" s="105"/>
      <c r="AO341" s="105"/>
      <c r="AP341" s="105"/>
      <c r="AQ341" s="105"/>
      <c r="AR341" s="105"/>
      <c r="AS341" s="105"/>
      <c r="AT341" s="105"/>
      <c r="AU341" s="105"/>
      <c r="AV341" s="105"/>
      <c r="AW341" s="105"/>
      <c r="AX341" s="105"/>
      <c r="AY341" s="105"/>
      <c r="AZ341" s="105"/>
      <c r="BA341" s="105"/>
      <c r="BB341" s="105"/>
      <c r="BC341" s="105"/>
      <c r="BD341" s="105"/>
      <c r="BE341" s="105"/>
      <c r="BF341" s="105"/>
      <c r="BG341" s="105"/>
      <c r="BH341" s="105"/>
      <c r="BI341" s="105"/>
      <c r="BJ341" s="105"/>
      <c r="BK341" s="105"/>
      <c r="BL341" s="105">
        <v>0</v>
      </c>
      <c r="BM341" s="105"/>
      <c r="BN341" s="105"/>
      <c r="BO341" s="105"/>
      <c r="BP341" s="105"/>
      <c r="BQ341" s="105"/>
      <c r="BR341" s="105"/>
      <c r="BS341" s="105"/>
      <c r="BT341" s="105">
        <v>0</v>
      </c>
      <c r="BU341" s="105">
        <v>0</v>
      </c>
      <c r="BV341" s="105">
        <v>0</v>
      </c>
      <c r="BW341" s="105">
        <v>0</v>
      </c>
      <c r="BX341" s="105" t="e">
        <v>#N/A</v>
      </c>
      <c r="BY341" s="105"/>
      <c r="BZ341" s="139" t="str">
        <f t="shared" si="308"/>
        <v/>
      </c>
      <c r="CA341" s="139" t="str">
        <f t="shared" si="309"/>
        <v/>
      </c>
      <c r="CB341" s="140">
        <f t="shared" si="310"/>
        <v>1946</v>
      </c>
      <c r="CC341" s="140">
        <f t="shared" si="315"/>
        <v>0</v>
      </c>
      <c r="CD341" s="140">
        <f t="shared" si="316"/>
        <v>0</v>
      </c>
      <c r="CE341" s="141">
        <f t="shared" si="311"/>
        <v>0</v>
      </c>
      <c r="CF341" s="141">
        <f t="shared" si="312"/>
        <v>0</v>
      </c>
      <c r="CG341" s="141">
        <f t="shared" si="313"/>
        <v>0</v>
      </c>
      <c r="CH341" s="141" t="e">
        <f t="shared" si="314"/>
        <v>#N/A</v>
      </c>
      <c r="CI341" s="142">
        <f t="shared" si="317"/>
        <v>0</v>
      </c>
      <c r="CJ341" s="142">
        <f t="shared" si="318"/>
        <v>0</v>
      </c>
      <c r="CK341" s="143">
        <f t="shared" si="319"/>
        <v>0</v>
      </c>
      <c r="CL341" s="105">
        <f t="shared" si="320"/>
        <v>0</v>
      </c>
      <c r="CM341" s="105">
        <f t="shared" si="321"/>
        <v>0</v>
      </c>
      <c r="CN341" s="105">
        <f t="shared" si="322"/>
        <v>0</v>
      </c>
      <c r="CO341" s="105" t="str">
        <f t="shared" si="323"/>
        <v/>
      </c>
      <c r="CP341" s="105" t="str">
        <f t="shared" si="324"/>
        <v/>
      </c>
      <c r="CQ341" s="105"/>
      <c r="CR341" s="105"/>
      <c r="CS341" s="105"/>
      <c r="CT341" s="105">
        <f t="shared" si="303"/>
        <v>0</v>
      </c>
      <c r="CU341" s="105">
        <f t="shared" si="304"/>
        <v>0</v>
      </c>
      <c r="CV341" s="105">
        <f t="shared" si="305"/>
        <v>0</v>
      </c>
      <c r="CW341" s="139" t="str">
        <f t="shared" si="306"/>
        <v/>
      </c>
      <c r="CX341" s="139" t="str">
        <f t="shared" si="307"/>
        <v/>
      </c>
    </row>
    <row r="342" ht="15" spans="2:102">
      <c r="B342" s="138" t="s">
        <v>1264</v>
      </c>
      <c r="C342" s="105"/>
      <c r="D342" s="105"/>
      <c r="E342" s="105"/>
      <c r="F342" s="105"/>
      <c r="G342" s="105"/>
      <c r="H342" s="105"/>
      <c r="I342" s="105"/>
      <c r="J342" s="105"/>
      <c r="K342" s="105"/>
      <c r="L342" s="105">
        <v>131</v>
      </c>
      <c r="M342" s="105">
        <v>1407</v>
      </c>
      <c r="N342" s="105">
        <v>10</v>
      </c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  <c r="AG342" s="105"/>
      <c r="AH342" s="105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5"/>
      <c r="AS342" s="105"/>
      <c r="AT342" s="105"/>
      <c r="AU342" s="105"/>
      <c r="AV342" s="105"/>
      <c r="AW342" s="105"/>
      <c r="AX342" s="105"/>
      <c r="AY342" s="105"/>
      <c r="AZ342" s="105"/>
      <c r="BA342" s="105"/>
      <c r="BB342" s="105"/>
      <c r="BC342" s="105"/>
      <c r="BD342" s="105"/>
      <c r="BE342" s="105"/>
      <c r="BF342" s="105"/>
      <c r="BG342" s="105"/>
      <c r="BH342" s="105"/>
      <c r="BI342" s="105"/>
      <c r="BJ342" s="105"/>
      <c r="BK342" s="105"/>
      <c r="BL342" s="105">
        <v>0</v>
      </c>
      <c r="BM342" s="105"/>
      <c r="BN342" s="105"/>
      <c r="BO342" s="105"/>
      <c r="BP342" s="105"/>
      <c r="BQ342" s="105"/>
      <c r="BR342" s="105"/>
      <c r="BS342" s="105"/>
      <c r="BT342" s="105">
        <v>0</v>
      </c>
      <c r="BU342" s="105">
        <v>0</v>
      </c>
      <c r="BV342" s="105">
        <v>0</v>
      </c>
      <c r="BW342" s="105">
        <v>0</v>
      </c>
      <c r="BX342" s="105" t="e">
        <v>#N/A</v>
      </c>
      <c r="BY342" s="105"/>
      <c r="BZ342" s="139" t="str">
        <f t="shared" si="308"/>
        <v/>
      </c>
      <c r="CA342" s="139" t="str">
        <f t="shared" si="309"/>
        <v/>
      </c>
      <c r="CB342" s="140">
        <f t="shared" si="310"/>
        <v>1549</v>
      </c>
      <c r="CC342" s="140">
        <f t="shared" si="315"/>
        <v>0</v>
      </c>
      <c r="CD342" s="140">
        <f t="shared" si="316"/>
        <v>0</v>
      </c>
      <c r="CE342" s="141">
        <f t="shared" si="311"/>
        <v>0</v>
      </c>
      <c r="CF342" s="141">
        <f t="shared" si="312"/>
        <v>0</v>
      </c>
      <c r="CG342" s="141">
        <f t="shared" si="313"/>
        <v>0</v>
      </c>
      <c r="CH342" s="141" t="e">
        <f t="shared" si="314"/>
        <v>#N/A</v>
      </c>
      <c r="CI342" s="142">
        <f t="shared" si="317"/>
        <v>0</v>
      </c>
      <c r="CJ342" s="142">
        <f t="shared" si="318"/>
        <v>0</v>
      </c>
      <c r="CK342" s="143">
        <f t="shared" si="319"/>
        <v>0</v>
      </c>
      <c r="CL342" s="105">
        <f t="shared" si="320"/>
        <v>0</v>
      </c>
      <c r="CM342" s="105">
        <f t="shared" si="321"/>
        <v>0</v>
      </c>
      <c r="CN342" s="105">
        <f t="shared" si="322"/>
        <v>0</v>
      </c>
      <c r="CO342" s="105" t="str">
        <f t="shared" si="323"/>
        <v/>
      </c>
      <c r="CP342" s="105" t="str">
        <f t="shared" si="324"/>
        <v/>
      </c>
      <c r="CQ342" s="105"/>
      <c r="CR342" s="105"/>
      <c r="CS342" s="105"/>
      <c r="CT342" s="105">
        <f t="shared" si="303"/>
        <v>0</v>
      </c>
      <c r="CU342" s="105">
        <f t="shared" si="304"/>
        <v>0</v>
      </c>
      <c r="CV342" s="105">
        <f t="shared" si="305"/>
        <v>0</v>
      </c>
      <c r="CW342" s="139" t="str">
        <f t="shared" si="306"/>
        <v/>
      </c>
      <c r="CX342" s="139" t="str">
        <f t="shared" si="307"/>
        <v/>
      </c>
    </row>
    <row r="343" ht="15" spans="2:102">
      <c r="B343" s="138" t="s">
        <v>1102</v>
      </c>
      <c r="C343" s="105">
        <v>1</v>
      </c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  <c r="AG343" s="105"/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T343" s="105"/>
      <c r="AU343" s="105"/>
      <c r="AV343" s="105"/>
      <c r="AW343" s="105"/>
      <c r="AX343" s="105"/>
      <c r="AY343" s="105"/>
      <c r="AZ343" s="105"/>
      <c r="BA343" s="105"/>
      <c r="BB343" s="105"/>
      <c r="BC343" s="105"/>
      <c r="BD343" s="105"/>
      <c r="BE343" s="105"/>
      <c r="BF343" s="105"/>
      <c r="BG343" s="105"/>
      <c r="BH343" s="105"/>
      <c r="BI343" s="105"/>
      <c r="BJ343" s="105"/>
      <c r="BK343" s="105"/>
      <c r="BL343" s="105">
        <v>0</v>
      </c>
      <c r="BM343" s="105"/>
      <c r="BN343" s="105"/>
      <c r="BO343" s="105"/>
      <c r="BP343" s="105"/>
      <c r="BQ343" s="105"/>
      <c r="BR343" s="105"/>
      <c r="BS343" s="105"/>
      <c r="BT343" s="105">
        <v>0</v>
      </c>
      <c r="BU343" s="105">
        <v>0</v>
      </c>
      <c r="BV343" s="105">
        <v>0</v>
      </c>
      <c r="BW343" s="105">
        <v>0</v>
      </c>
      <c r="BX343" s="105" t="e">
        <v>#N/A</v>
      </c>
      <c r="BY343" s="105"/>
      <c r="BZ343" s="139" t="str">
        <f t="shared" si="308"/>
        <v/>
      </c>
      <c r="CA343" s="139" t="str">
        <f t="shared" si="309"/>
        <v/>
      </c>
      <c r="CB343" s="140">
        <f t="shared" si="310"/>
        <v>1</v>
      </c>
      <c r="CC343" s="140">
        <f t="shared" si="315"/>
        <v>0</v>
      </c>
      <c r="CD343" s="140">
        <f t="shared" si="316"/>
        <v>0</v>
      </c>
      <c r="CE343" s="141">
        <f t="shared" si="311"/>
        <v>0</v>
      </c>
      <c r="CF343" s="141">
        <f t="shared" si="312"/>
        <v>0</v>
      </c>
      <c r="CG343" s="141">
        <f t="shared" si="313"/>
        <v>0</v>
      </c>
      <c r="CH343" s="141" t="e">
        <f t="shared" si="314"/>
        <v>#N/A</v>
      </c>
      <c r="CI343" s="142">
        <f t="shared" si="317"/>
        <v>0</v>
      </c>
      <c r="CJ343" s="142">
        <f t="shared" si="318"/>
        <v>0</v>
      </c>
      <c r="CK343" s="143">
        <f t="shared" si="319"/>
        <v>0</v>
      </c>
      <c r="CL343" s="105">
        <f t="shared" si="320"/>
        <v>0</v>
      </c>
      <c r="CM343" s="105">
        <f t="shared" si="321"/>
        <v>0</v>
      </c>
      <c r="CN343" s="105">
        <f t="shared" si="322"/>
        <v>0</v>
      </c>
      <c r="CO343" s="105" t="str">
        <f t="shared" si="323"/>
        <v/>
      </c>
      <c r="CP343" s="105" t="str">
        <f t="shared" si="324"/>
        <v/>
      </c>
      <c r="CQ343" s="105"/>
      <c r="CR343" s="105"/>
      <c r="CS343" s="105"/>
      <c r="CT343" s="105">
        <f t="shared" si="303"/>
        <v>0</v>
      </c>
      <c r="CU343" s="105">
        <f t="shared" si="304"/>
        <v>0</v>
      </c>
      <c r="CV343" s="105">
        <f t="shared" si="305"/>
        <v>0</v>
      </c>
      <c r="CW343" s="139" t="str">
        <f t="shared" si="306"/>
        <v/>
      </c>
      <c r="CX343" s="139" t="str">
        <f t="shared" si="307"/>
        <v/>
      </c>
    </row>
    <row r="344" ht="15" spans="2:102">
      <c r="B344" s="138" t="s">
        <v>1265</v>
      </c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  <c r="AG344" s="105"/>
      <c r="AH344" s="105"/>
      <c r="AI344" s="105">
        <v>381</v>
      </c>
      <c r="AJ344" s="105">
        <v>1124</v>
      </c>
      <c r="AK344" s="105">
        <v>405</v>
      </c>
      <c r="AL344" s="105">
        <v>910</v>
      </c>
      <c r="AM344" s="105">
        <v>773</v>
      </c>
      <c r="AN344" s="105">
        <v>69</v>
      </c>
      <c r="AO344" s="105">
        <v>123</v>
      </c>
      <c r="AP344" s="105">
        <v>406</v>
      </c>
      <c r="AQ344" s="105">
        <v>450</v>
      </c>
      <c r="AR344" s="105">
        <v>432</v>
      </c>
      <c r="AS344" s="105">
        <v>776</v>
      </c>
      <c r="AT344" s="105">
        <v>1031</v>
      </c>
      <c r="AU344" s="105">
        <v>1472</v>
      </c>
      <c r="AV344" s="105">
        <v>3264</v>
      </c>
      <c r="AW344" s="105">
        <v>921</v>
      </c>
      <c r="AX344" s="105">
        <v>1505</v>
      </c>
      <c r="AY344" s="105"/>
      <c r="AZ344" s="105"/>
      <c r="BA344" s="105"/>
      <c r="BB344" s="105"/>
      <c r="BC344" s="105"/>
      <c r="BD344" s="105"/>
      <c r="BE344" s="105"/>
      <c r="BF344" s="105"/>
      <c r="BG344" s="105"/>
      <c r="BH344" s="105"/>
      <c r="BI344" s="105"/>
      <c r="BJ344" s="105"/>
      <c r="BK344" s="105"/>
      <c r="BL344" s="105">
        <v>0</v>
      </c>
      <c r="BM344" s="105"/>
      <c r="BN344" s="105">
        <v>43</v>
      </c>
      <c r="BO344" s="105">
        <v>0</v>
      </c>
      <c r="BP344" s="105"/>
      <c r="BQ344" s="105"/>
      <c r="BR344" s="105">
        <v>0</v>
      </c>
      <c r="BS344" s="105"/>
      <c r="BT344" s="105">
        <v>0</v>
      </c>
      <c r="BU344" s="105">
        <v>0</v>
      </c>
      <c r="BV344" s="105">
        <v>0</v>
      </c>
      <c r="BW344" s="105">
        <v>0</v>
      </c>
      <c r="BX344" s="105" t="e">
        <v>#N/A</v>
      </c>
      <c r="BY344" s="105"/>
      <c r="BZ344" s="139" t="str">
        <f t="shared" si="308"/>
        <v/>
      </c>
      <c r="CA344" s="139" t="str">
        <f t="shared" si="309"/>
        <v/>
      </c>
      <c r="CB344" s="140">
        <f t="shared" si="310"/>
        <v>746</v>
      </c>
      <c r="CC344" s="140">
        <f t="shared" si="315"/>
        <v>0</v>
      </c>
      <c r="CD344" s="140">
        <f t="shared" si="316"/>
        <v>2820</v>
      </c>
      <c r="CE344" s="141">
        <f t="shared" si="311"/>
        <v>11222</v>
      </c>
      <c r="CF344" s="141">
        <f t="shared" si="312"/>
        <v>0</v>
      </c>
      <c r="CG344" s="141">
        <f t="shared" si="313"/>
        <v>43</v>
      </c>
      <c r="CH344" s="141" t="e">
        <f t="shared" si="314"/>
        <v>#N/A</v>
      </c>
      <c r="CI344" s="142">
        <f t="shared" si="317"/>
        <v>381</v>
      </c>
      <c r="CJ344" s="142">
        <f t="shared" si="318"/>
        <v>2439</v>
      </c>
      <c r="CK344" s="143">
        <f t="shared" si="319"/>
        <v>965</v>
      </c>
      <c r="CL344" s="105">
        <f t="shared" si="320"/>
        <v>1288</v>
      </c>
      <c r="CM344" s="105">
        <f t="shared" si="321"/>
        <v>3279</v>
      </c>
      <c r="CN344" s="105">
        <f t="shared" si="322"/>
        <v>5690</v>
      </c>
      <c r="CO344" s="105" t="str">
        <f t="shared" si="323"/>
        <v/>
      </c>
      <c r="CP344" s="105" t="str">
        <f t="shared" si="324"/>
        <v/>
      </c>
      <c r="CQ344" s="105"/>
      <c r="CR344" s="105"/>
      <c r="CS344" s="105"/>
      <c r="CT344" s="105">
        <f t="shared" si="303"/>
        <v>43</v>
      </c>
      <c r="CU344" s="105">
        <f t="shared" si="304"/>
        <v>0</v>
      </c>
      <c r="CV344" s="105">
        <f t="shared" si="305"/>
        <v>0</v>
      </c>
      <c r="CW344" s="139" t="str">
        <f t="shared" si="306"/>
        <v/>
      </c>
      <c r="CX344" s="139" t="str">
        <f t="shared" si="307"/>
        <v/>
      </c>
    </row>
    <row r="345" ht="15" spans="2:102">
      <c r="B345" s="138" t="s">
        <v>1266</v>
      </c>
      <c r="C345" s="105"/>
      <c r="D345" s="105"/>
      <c r="E345" s="105"/>
      <c r="F345" s="105"/>
      <c r="G345" s="105"/>
      <c r="H345" s="105"/>
      <c r="I345" s="105">
        <v>366</v>
      </c>
      <c r="J345" s="105">
        <v>380</v>
      </c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  <c r="AG345" s="105"/>
      <c r="AH345" s="105"/>
      <c r="AI345" s="105"/>
      <c r="AJ345" s="105"/>
      <c r="AK345" s="105"/>
      <c r="AL345" s="105"/>
      <c r="AM345" s="105"/>
      <c r="AN345" s="105"/>
      <c r="AO345" s="105"/>
      <c r="AP345" s="105"/>
      <c r="AQ345" s="105"/>
      <c r="AR345" s="105"/>
      <c r="AS345" s="105"/>
      <c r="AT345" s="105"/>
      <c r="AU345" s="105"/>
      <c r="AV345" s="105"/>
      <c r="AW345" s="105"/>
      <c r="AX345" s="105"/>
      <c r="AY345" s="105"/>
      <c r="AZ345" s="105"/>
      <c r="BA345" s="105"/>
      <c r="BB345" s="105"/>
      <c r="BC345" s="105"/>
      <c r="BD345" s="105"/>
      <c r="BE345" s="105"/>
      <c r="BF345" s="105"/>
      <c r="BG345" s="105"/>
      <c r="BH345" s="105"/>
      <c r="BI345" s="105"/>
      <c r="BJ345" s="105"/>
      <c r="BK345" s="105"/>
      <c r="BL345" s="105">
        <v>0</v>
      </c>
      <c r="BM345" s="105"/>
      <c r="BN345" s="105"/>
      <c r="BO345" s="105"/>
      <c r="BP345" s="105"/>
      <c r="BQ345" s="105"/>
      <c r="BR345" s="105"/>
      <c r="BS345" s="105"/>
      <c r="BT345" s="105">
        <v>0</v>
      </c>
      <c r="BU345" s="105">
        <v>0</v>
      </c>
      <c r="BV345" s="105">
        <v>0</v>
      </c>
      <c r="BW345" s="105">
        <v>0</v>
      </c>
      <c r="BX345" s="105" t="e">
        <v>#N/A</v>
      </c>
      <c r="BY345" s="105"/>
      <c r="BZ345" s="139" t="str">
        <f t="shared" si="308"/>
        <v/>
      </c>
      <c r="CA345" s="139" t="str">
        <f t="shared" si="309"/>
        <v/>
      </c>
      <c r="CB345" s="140">
        <f t="shared" si="310"/>
        <v>762</v>
      </c>
      <c r="CC345" s="140">
        <f t="shared" si="315"/>
        <v>0</v>
      </c>
      <c r="CD345" s="140">
        <f t="shared" si="316"/>
        <v>0</v>
      </c>
      <c r="CE345" s="141">
        <f t="shared" si="311"/>
        <v>0</v>
      </c>
      <c r="CF345" s="141">
        <f t="shared" si="312"/>
        <v>0</v>
      </c>
      <c r="CG345" s="141">
        <f t="shared" si="313"/>
        <v>0</v>
      </c>
      <c r="CH345" s="141" t="e">
        <f t="shared" si="314"/>
        <v>#N/A</v>
      </c>
      <c r="CI345" s="142">
        <f t="shared" si="317"/>
        <v>0</v>
      </c>
      <c r="CJ345" s="142">
        <f t="shared" si="318"/>
        <v>0</v>
      </c>
      <c r="CK345" s="143">
        <f t="shared" si="319"/>
        <v>0</v>
      </c>
      <c r="CL345" s="105">
        <f t="shared" si="320"/>
        <v>0</v>
      </c>
      <c r="CM345" s="105">
        <f t="shared" si="321"/>
        <v>0</v>
      </c>
      <c r="CN345" s="105">
        <f t="shared" si="322"/>
        <v>0</v>
      </c>
      <c r="CO345" s="105" t="str">
        <f t="shared" si="323"/>
        <v/>
      </c>
      <c r="CP345" s="105" t="str">
        <f t="shared" si="324"/>
        <v/>
      </c>
      <c r="CQ345" s="105"/>
      <c r="CR345" s="105"/>
      <c r="CS345" s="105"/>
      <c r="CT345" s="105">
        <f t="shared" si="303"/>
        <v>0</v>
      </c>
      <c r="CU345" s="105">
        <f t="shared" si="304"/>
        <v>0</v>
      </c>
      <c r="CV345" s="105">
        <f t="shared" si="305"/>
        <v>0</v>
      </c>
      <c r="CW345" s="139" t="str">
        <f t="shared" si="306"/>
        <v/>
      </c>
      <c r="CX345" s="139" t="str">
        <f t="shared" si="307"/>
        <v/>
      </c>
    </row>
    <row r="346" ht="15" spans="2:102">
      <c r="B346" s="138" t="s">
        <v>1267</v>
      </c>
      <c r="C346" s="105"/>
      <c r="D346" s="105"/>
      <c r="E346" s="105">
        <v>16</v>
      </c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  <c r="AG346" s="105"/>
      <c r="AH346" s="105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5"/>
      <c r="AS346" s="105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5"/>
      <c r="BE346" s="105"/>
      <c r="BF346" s="105"/>
      <c r="BG346" s="105"/>
      <c r="BH346" s="105"/>
      <c r="BI346" s="105"/>
      <c r="BJ346" s="105"/>
      <c r="BK346" s="105"/>
      <c r="BL346" s="105">
        <v>0</v>
      </c>
      <c r="BM346" s="105"/>
      <c r="BN346" s="105"/>
      <c r="BO346" s="105"/>
      <c r="BP346" s="105"/>
      <c r="BQ346" s="105"/>
      <c r="BR346" s="105"/>
      <c r="BS346" s="105"/>
      <c r="BT346" s="105">
        <v>0</v>
      </c>
      <c r="BU346" s="105">
        <v>0</v>
      </c>
      <c r="BV346" s="105">
        <v>0</v>
      </c>
      <c r="BW346" s="105">
        <v>0</v>
      </c>
      <c r="BX346" s="105" t="e">
        <v>#N/A</v>
      </c>
      <c r="BY346" s="105"/>
      <c r="BZ346" s="139" t="str">
        <f t="shared" si="308"/>
        <v/>
      </c>
      <c r="CA346" s="139" t="str">
        <f t="shared" si="309"/>
        <v/>
      </c>
      <c r="CB346" s="140">
        <f t="shared" si="310"/>
        <v>500</v>
      </c>
      <c r="CC346" s="140">
        <f t="shared" si="315"/>
        <v>0</v>
      </c>
      <c r="CD346" s="140">
        <f t="shared" si="316"/>
        <v>0</v>
      </c>
      <c r="CE346" s="141">
        <f t="shared" si="311"/>
        <v>0</v>
      </c>
      <c r="CF346" s="141">
        <f t="shared" si="312"/>
        <v>0</v>
      </c>
      <c r="CG346" s="141">
        <f t="shared" si="313"/>
        <v>0</v>
      </c>
      <c r="CH346" s="141" t="e">
        <f t="shared" si="314"/>
        <v>#N/A</v>
      </c>
      <c r="CI346" s="142">
        <f t="shared" si="317"/>
        <v>0</v>
      </c>
      <c r="CJ346" s="142">
        <f t="shared" si="318"/>
        <v>0</v>
      </c>
      <c r="CK346" s="143">
        <f t="shared" si="319"/>
        <v>0</v>
      </c>
      <c r="CL346" s="105">
        <f t="shared" si="320"/>
        <v>0</v>
      </c>
      <c r="CM346" s="105">
        <f t="shared" si="321"/>
        <v>0</v>
      </c>
      <c r="CN346" s="105">
        <f t="shared" si="322"/>
        <v>0</v>
      </c>
      <c r="CO346" s="105" t="str">
        <f t="shared" si="323"/>
        <v/>
      </c>
      <c r="CP346" s="105" t="str">
        <f t="shared" si="324"/>
        <v/>
      </c>
      <c r="CQ346" s="105"/>
      <c r="CR346" s="105"/>
      <c r="CS346" s="105"/>
      <c r="CT346" s="105">
        <f t="shared" si="303"/>
        <v>0</v>
      </c>
      <c r="CU346" s="105">
        <f t="shared" si="304"/>
        <v>0</v>
      </c>
      <c r="CV346" s="105">
        <f t="shared" si="305"/>
        <v>0</v>
      </c>
      <c r="CW346" s="139" t="str">
        <f t="shared" si="306"/>
        <v/>
      </c>
      <c r="CX346" s="139" t="str">
        <f t="shared" si="307"/>
        <v/>
      </c>
    </row>
    <row r="347" ht="15" spans="2:102">
      <c r="B347" s="138" t="s">
        <v>1104</v>
      </c>
      <c r="C347" s="105"/>
      <c r="D347" s="105"/>
      <c r="E347" s="105"/>
      <c r="F347" s="105"/>
      <c r="G347" s="105"/>
      <c r="H347" s="105">
        <v>120</v>
      </c>
      <c r="I347" s="105"/>
      <c r="J347" s="105"/>
      <c r="K347" s="105"/>
      <c r="L347" s="105">
        <v>31</v>
      </c>
      <c r="M347" s="105">
        <v>9</v>
      </c>
      <c r="N347" s="105">
        <v>324</v>
      </c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  <c r="AG347" s="105"/>
      <c r="AH347" s="105"/>
      <c r="AI347" s="105"/>
      <c r="AJ347" s="105"/>
      <c r="AK347" s="105"/>
      <c r="AL347" s="105"/>
      <c r="AM347" s="105"/>
      <c r="AN347" s="105"/>
      <c r="AO347" s="105"/>
      <c r="AP347" s="105"/>
      <c r="AQ347" s="105"/>
      <c r="AR347" s="105"/>
      <c r="AS347" s="105"/>
      <c r="AT347" s="105"/>
      <c r="AU347" s="105"/>
      <c r="AV347" s="105"/>
      <c r="AW347" s="105"/>
      <c r="AX347" s="105"/>
      <c r="AY347" s="105"/>
      <c r="AZ347" s="105"/>
      <c r="BA347" s="105"/>
      <c r="BB347" s="105"/>
      <c r="BC347" s="105"/>
      <c r="BD347" s="105"/>
      <c r="BE347" s="105"/>
      <c r="BF347" s="105"/>
      <c r="BG347" s="105"/>
      <c r="BH347" s="105"/>
      <c r="BI347" s="105"/>
      <c r="BJ347" s="105"/>
      <c r="BK347" s="105"/>
      <c r="BL347" s="105">
        <v>0</v>
      </c>
      <c r="BM347" s="105"/>
      <c r="BN347" s="105"/>
      <c r="BO347" s="105"/>
      <c r="BP347" s="105"/>
      <c r="BQ347" s="105"/>
      <c r="BR347" s="105"/>
      <c r="BS347" s="105"/>
      <c r="BT347" s="105">
        <v>0</v>
      </c>
      <c r="BU347" s="105">
        <v>0</v>
      </c>
      <c r="BV347" s="105">
        <v>0</v>
      </c>
      <c r="BW347" s="105">
        <v>0</v>
      </c>
      <c r="BX347" s="105" t="e">
        <v>#N/A</v>
      </c>
      <c r="BY347" s="105"/>
      <c r="BZ347" s="139" t="str">
        <f t="shared" si="308"/>
        <v/>
      </c>
      <c r="CA347" s="139" t="str">
        <f t="shared" si="309"/>
        <v/>
      </c>
      <c r="CB347" s="140">
        <f t="shared" si="310"/>
        <v>5326</v>
      </c>
      <c r="CC347" s="140">
        <f t="shared" si="315"/>
        <v>0</v>
      </c>
      <c r="CD347" s="140">
        <f t="shared" si="316"/>
        <v>0</v>
      </c>
      <c r="CE347" s="141">
        <f t="shared" si="311"/>
        <v>0</v>
      </c>
      <c r="CF347" s="141">
        <f t="shared" si="312"/>
        <v>0</v>
      </c>
      <c r="CG347" s="141">
        <f t="shared" si="313"/>
        <v>0</v>
      </c>
      <c r="CH347" s="141" t="e">
        <f t="shared" si="314"/>
        <v>#N/A</v>
      </c>
      <c r="CI347" s="142">
        <f t="shared" si="317"/>
        <v>0</v>
      </c>
      <c r="CJ347" s="142">
        <f t="shared" si="318"/>
        <v>0</v>
      </c>
      <c r="CK347" s="143">
        <f t="shared" si="319"/>
        <v>0</v>
      </c>
      <c r="CL347" s="105">
        <f t="shared" si="320"/>
        <v>0</v>
      </c>
      <c r="CM347" s="105">
        <f t="shared" si="321"/>
        <v>0</v>
      </c>
      <c r="CN347" s="105">
        <f t="shared" si="322"/>
        <v>0</v>
      </c>
      <c r="CO347" s="105" t="str">
        <f t="shared" si="323"/>
        <v/>
      </c>
      <c r="CP347" s="105" t="str">
        <f t="shared" si="324"/>
        <v/>
      </c>
      <c r="CQ347" s="105"/>
      <c r="CR347" s="105"/>
      <c r="CS347" s="105"/>
      <c r="CT347" s="105">
        <f t="shared" si="303"/>
        <v>0</v>
      </c>
      <c r="CU347" s="105">
        <f t="shared" si="304"/>
        <v>0</v>
      </c>
      <c r="CV347" s="105">
        <f t="shared" si="305"/>
        <v>0</v>
      </c>
      <c r="CW347" s="139" t="str">
        <f t="shared" si="306"/>
        <v/>
      </c>
      <c r="CX347" s="139" t="str">
        <f t="shared" si="307"/>
        <v/>
      </c>
    </row>
    <row r="348" ht="15" spans="2:102">
      <c r="B348" s="138" t="s">
        <v>1268</v>
      </c>
      <c r="C348" s="105"/>
      <c r="D348" s="105"/>
      <c r="E348" s="105"/>
      <c r="F348" s="105">
        <v>786</v>
      </c>
      <c r="G348" s="105">
        <v>1271</v>
      </c>
      <c r="H348" s="105">
        <v>607</v>
      </c>
      <c r="I348" s="105">
        <v>429</v>
      </c>
      <c r="J348" s="105">
        <v>469</v>
      </c>
      <c r="K348" s="105">
        <v>226</v>
      </c>
      <c r="L348" s="105">
        <v>174</v>
      </c>
      <c r="M348" s="105">
        <v>815</v>
      </c>
      <c r="N348" s="105">
        <v>65</v>
      </c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  <c r="AG348" s="105"/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T348" s="105"/>
      <c r="AU348" s="105"/>
      <c r="AV348" s="105"/>
      <c r="AW348" s="105"/>
      <c r="AX348" s="105"/>
      <c r="AY348" s="105"/>
      <c r="AZ348" s="105"/>
      <c r="BA348" s="105"/>
      <c r="BB348" s="105"/>
      <c r="BC348" s="105"/>
      <c r="BD348" s="105"/>
      <c r="BE348" s="105"/>
      <c r="BF348" s="105"/>
      <c r="BG348" s="105"/>
      <c r="BH348" s="105"/>
      <c r="BI348" s="105"/>
      <c r="BJ348" s="105"/>
      <c r="BK348" s="105"/>
      <c r="BL348" s="105">
        <v>0</v>
      </c>
      <c r="BM348" s="105"/>
      <c r="BN348" s="105"/>
      <c r="BO348" s="105"/>
      <c r="BP348" s="105"/>
      <c r="BQ348" s="105"/>
      <c r="BR348" s="105"/>
      <c r="BS348" s="105"/>
      <c r="BT348" s="105">
        <v>0</v>
      </c>
      <c r="BU348" s="105">
        <v>0</v>
      </c>
      <c r="BV348" s="105">
        <v>0</v>
      </c>
      <c r="BW348" s="105">
        <v>0</v>
      </c>
      <c r="BX348" s="105" t="e">
        <v>#N/A</v>
      </c>
      <c r="BY348" s="105"/>
      <c r="BZ348" s="139" t="str">
        <f t="shared" si="308"/>
        <v/>
      </c>
      <c r="CA348" s="139" t="str">
        <f t="shared" si="309"/>
        <v/>
      </c>
      <c r="CB348" s="140">
        <f t="shared" si="310"/>
        <v>4842</v>
      </c>
      <c r="CC348" s="140">
        <f t="shared" si="315"/>
        <v>0</v>
      </c>
      <c r="CD348" s="140">
        <f t="shared" si="316"/>
        <v>0</v>
      </c>
      <c r="CE348" s="141">
        <f t="shared" si="311"/>
        <v>0</v>
      </c>
      <c r="CF348" s="141">
        <f t="shared" si="312"/>
        <v>0</v>
      </c>
      <c r="CG348" s="141">
        <f t="shared" si="313"/>
        <v>0</v>
      </c>
      <c r="CH348" s="141" t="e">
        <f t="shared" si="314"/>
        <v>#N/A</v>
      </c>
      <c r="CI348" s="142">
        <f t="shared" si="317"/>
        <v>0</v>
      </c>
      <c r="CJ348" s="142">
        <f t="shared" si="318"/>
        <v>0</v>
      </c>
      <c r="CK348" s="143">
        <f t="shared" si="319"/>
        <v>0</v>
      </c>
      <c r="CL348" s="105">
        <f t="shared" si="320"/>
        <v>0</v>
      </c>
      <c r="CM348" s="105">
        <f t="shared" si="321"/>
        <v>0</v>
      </c>
      <c r="CN348" s="105">
        <f t="shared" si="322"/>
        <v>0</v>
      </c>
      <c r="CO348" s="105" t="str">
        <f t="shared" si="323"/>
        <v/>
      </c>
      <c r="CP348" s="105" t="str">
        <f t="shared" si="324"/>
        <v/>
      </c>
      <c r="CQ348" s="105"/>
      <c r="CR348" s="105"/>
      <c r="CS348" s="105"/>
      <c r="CT348" s="105">
        <f t="shared" si="303"/>
        <v>0</v>
      </c>
      <c r="CU348" s="105">
        <f t="shared" si="304"/>
        <v>0</v>
      </c>
      <c r="CV348" s="105">
        <f t="shared" si="305"/>
        <v>0</v>
      </c>
      <c r="CW348" s="139" t="str">
        <f t="shared" si="306"/>
        <v/>
      </c>
      <c r="CX348" s="139" t="str">
        <f t="shared" si="307"/>
        <v/>
      </c>
    </row>
    <row r="349" ht="15" spans="2:102">
      <c r="B349" s="138" t="s">
        <v>1294</v>
      </c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  <c r="AG349" s="105"/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T349" s="105"/>
      <c r="AU349" s="105"/>
      <c r="AV349" s="105"/>
      <c r="AW349" s="105"/>
      <c r="AX349" s="105"/>
      <c r="AY349" s="105"/>
      <c r="AZ349" s="105"/>
      <c r="BA349" s="105"/>
      <c r="BB349" s="105"/>
      <c r="BC349" s="105"/>
      <c r="BD349" s="105"/>
      <c r="BE349" s="105"/>
      <c r="BF349" s="105"/>
      <c r="BG349" s="105"/>
      <c r="BH349" s="105"/>
      <c r="BI349" s="105"/>
      <c r="BJ349" s="105"/>
      <c r="BK349" s="105"/>
      <c r="BL349" s="143">
        <v>8192</v>
      </c>
      <c r="BM349" s="143">
        <v>6224</v>
      </c>
      <c r="BN349" s="143">
        <v>6887</v>
      </c>
      <c r="BO349" s="143">
        <v>7604</v>
      </c>
      <c r="BP349" s="105">
        <v>9618</v>
      </c>
      <c r="BQ349" s="105">
        <v>11315</v>
      </c>
      <c r="BR349" s="105">
        <v>11227</v>
      </c>
      <c r="BS349" s="105">
        <v>11193</v>
      </c>
      <c r="BT349" s="105">
        <v>12142</v>
      </c>
      <c r="BU349" s="105">
        <v>12476</v>
      </c>
      <c r="BV349" s="105">
        <v>15013</v>
      </c>
      <c r="BW349" s="105">
        <v>9061</v>
      </c>
      <c r="BX349" s="105">
        <v>5457</v>
      </c>
      <c r="BY349" s="105">
        <v>6392</v>
      </c>
      <c r="BZ349" s="139">
        <f t="shared" si="308"/>
        <v>0.0269922879177378</v>
      </c>
      <c r="CA349" s="139">
        <f t="shared" si="309"/>
        <v>0.171339563862928</v>
      </c>
      <c r="CB349" s="140">
        <f t="shared" si="310"/>
        <v>0</v>
      </c>
      <c r="CC349" s="140"/>
      <c r="CD349" s="140"/>
      <c r="CE349" s="141">
        <f t="shared" si="311"/>
        <v>0</v>
      </c>
      <c r="CF349" s="141">
        <f t="shared" si="312"/>
        <v>0</v>
      </c>
      <c r="CG349" s="141">
        <f t="shared" si="313"/>
        <v>111891</v>
      </c>
      <c r="CH349" s="141">
        <f t="shared" si="314"/>
        <v>20910</v>
      </c>
      <c r="CI349" s="142"/>
      <c r="CJ349" s="142"/>
      <c r="CK349" s="143"/>
      <c r="CL349" s="105"/>
      <c r="CM349" s="105"/>
      <c r="CN349" s="105"/>
      <c r="CO349" s="105"/>
      <c r="CP349" s="105"/>
      <c r="CQ349" s="105"/>
      <c r="CR349" s="105"/>
      <c r="CS349" s="105">
        <f t="shared" ref="CS349:CS380" si="325">SUM(BK349:BM349)</f>
        <v>14416</v>
      </c>
      <c r="CT349" s="105">
        <f t="shared" si="303"/>
        <v>24109</v>
      </c>
      <c r="CU349" s="105">
        <f t="shared" si="304"/>
        <v>33735</v>
      </c>
      <c r="CV349" s="105">
        <f t="shared" si="305"/>
        <v>39631</v>
      </c>
      <c r="CW349" s="139" t="str">
        <f t="shared" si="306"/>
        <v/>
      </c>
      <c r="CX349" s="139">
        <f t="shared" si="307"/>
        <v>0.174773973617904</v>
      </c>
    </row>
    <row r="350" ht="15" spans="2:102">
      <c r="B350" s="138" t="s">
        <v>1295</v>
      </c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  <c r="AG350" s="105"/>
      <c r="AH350" s="105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5"/>
      <c r="AS350" s="105"/>
      <c r="AT350" s="105"/>
      <c r="AU350" s="105"/>
      <c r="AV350" s="105"/>
      <c r="AW350" s="105"/>
      <c r="AX350" s="105"/>
      <c r="AY350" s="105"/>
      <c r="AZ350" s="105"/>
      <c r="BA350" s="105"/>
      <c r="BB350" s="105"/>
      <c r="BC350" s="105"/>
      <c r="BD350" s="105"/>
      <c r="BE350" s="105"/>
      <c r="BF350" s="105"/>
      <c r="BG350" s="105"/>
      <c r="BH350" s="105"/>
      <c r="BI350" s="105"/>
      <c r="BJ350" s="105"/>
      <c r="BK350" s="105"/>
      <c r="BL350" s="105">
        <v>7325</v>
      </c>
      <c r="BM350" s="105">
        <v>10398</v>
      </c>
      <c r="BN350" s="105">
        <v>10526</v>
      </c>
      <c r="BO350" s="105">
        <v>11005</v>
      </c>
      <c r="BP350" s="105"/>
      <c r="BQ350" s="105"/>
      <c r="BR350" s="105"/>
      <c r="BS350" s="105"/>
      <c r="BT350" s="105">
        <v>0</v>
      </c>
      <c r="BU350" s="105">
        <v>0</v>
      </c>
      <c r="BV350" s="105">
        <v>0</v>
      </c>
      <c r="BW350" s="105">
        <v>0</v>
      </c>
      <c r="BX350" s="105" t="e">
        <v>#N/A</v>
      </c>
      <c r="BY350" s="105"/>
      <c r="BZ350" s="139" t="str">
        <f t="shared" si="308"/>
        <v/>
      </c>
      <c r="CA350" s="139" t="str">
        <f t="shared" si="309"/>
        <v/>
      </c>
      <c r="CB350" s="140">
        <f t="shared" si="310"/>
        <v>0</v>
      </c>
      <c r="CC350" s="140"/>
      <c r="CD350" s="140"/>
      <c r="CE350" s="141">
        <f t="shared" si="311"/>
        <v>0</v>
      </c>
      <c r="CF350" s="141">
        <f t="shared" si="312"/>
        <v>0</v>
      </c>
      <c r="CG350" s="141">
        <f t="shared" si="313"/>
        <v>39254</v>
      </c>
      <c r="CH350" s="141" t="e">
        <f t="shared" si="314"/>
        <v>#N/A</v>
      </c>
      <c r="CI350" s="142"/>
      <c r="CJ350" s="142"/>
      <c r="CK350" s="143"/>
      <c r="CL350" s="105"/>
      <c r="CM350" s="105"/>
      <c r="CN350" s="105"/>
      <c r="CO350" s="105"/>
      <c r="CP350" s="105"/>
      <c r="CQ350" s="105"/>
      <c r="CR350" s="105"/>
      <c r="CS350" s="105">
        <f t="shared" si="325"/>
        <v>17723</v>
      </c>
      <c r="CT350" s="105">
        <f t="shared" si="303"/>
        <v>21531</v>
      </c>
      <c r="CU350" s="105">
        <f t="shared" si="304"/>
        <v>0</v>
      </c>
      <c r="CV350" s="105">
        <f t="shared" si="305"/>
        <v>0</v>
      </c>
      <c r="CW350" s="139" t="str">
        <f t="shared" si="306"/>
        <v/>
      </c>
      <c r="CX350" s="139" t="str">
        <f t="shared" si="307"/>
        <v/>
      </c>
    </row>
    <row r="351" ht="15" spans="2:102">
      <c r="B351" s="138" t="s">
        <v>1269</v>
      </c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05"/>
      <c r="AH351" s="105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05"/>
      <c r="AU351" s="105"/>
      <c r="AV351" s="105"/>
      <c r="AW351" s="105"/>
      <c r="AX351" s="105"/>
      <c r="AY351" s="105"/>
      <c r="AZ351" s="105"/>
      <c r="BA351" s="105"/>
      <c r="BB351" s="105"/>
      <c r="BC351" s="105"/>
      <c r="BD351" s="105"/>
      <c r="BE351" s="105"/>
      <c r="BF351" s="105"/>
      <c r="BG351" s="105"/>
      <c r="BH351" s="105"/>
      <c r="BI351" s="105"/>
      <c r="BJ351" s="105"/>
      <c r="BK351" s="105"/>
      <c r="BL351" s="105">
        <v>6661</v>
      </c>
      <c r="BM351" s="105">
        <v>10550</v>
      </c>
      <c r="BN351" s="105">
        <v>10615</v>
      </c>
      <c r="BO351" s="105">
        <v>7215</v>
      </c>
      <c r="BP351" s="105">
        <v>7240</v>
      </c>
      <c r="BQ351" s="105">
        <v>7507</v>
      </c>
      <c r="BR351" s="105">
        <v>8855</v>
      </c>
      <c r="BS351" s="105">
        <v>10221</v>
      </c>
      <c r="BT351" s="105">
        <v>13052</v>
      </c>
      <c r="BU351" s="105">
        <v>15188</v>
      </c>
      <c r="BV351" s="105">
        <v>12538</v>
      </c>
      <c r="BW351" s="105">
        <v>11104</v>
      </c>
      <c r="BX351" s="105">
        <v>5188</v>
      </c>
      <c r="BY351" s="105">
        <v>7618</v>
      </c>
      <c r="BZ351" s="139">
        <f t="shared" si="308"/>
        <v>-0.277914691943128</v>
      </c>
      <c r="CA351" s="139">
        <f t="shared" si="309"/>
        <v>0.468388589051658</v>
      </c>
      <c r="CB351" s="140">
        <f t="shared" si="310"/>
        <v>0</v>
      </c>
      <c r="CC351" s="140"/>
      <c r="CD351" s="140"/>
      <c r="CE351" s="141">
        <f t="shared" si="311"/>
        <v>0</v>
      </c>
      <c r="CF351" s="141">
        <f t="shared" si="312"/>
        <v>0</v>
      </c>
      <c r="CG351" s="141">
        <f t="shared" si="313"/>
        <v>109642</v>
      </c>
      <c r="CH351" s="141">
        <f t="shared" si="314"/>
        <v>23910</v>
      </c>
      <c r="CI351" s="142"/>
      <c r="CJ351" s="142"/>
      <c r="CK351" s="143"/>
      <c r="CL351" s="105"/>
      <c r="CM351" s="105"/>
      <c r="CN351" s="105"/>
      <c r="CO351" s="105"/>
      <c r="CP351" s="105"/>
      <c r="CQ351" s="105"/>
      <c r="CR351" s="105"/>
      <c r="CS351" s="105">
        <f t="shared" si="325"/>
        <v>17211</v>
      </c>
      <c r="CT351" s="105">
        <f t="shared" si="303"/>
        <v>25070</v>
      </c>
      <c r="CU351" s="105">
        <f t="shared" si="304"/>
        <v>26583</v>
      </c>
      <c r="CV351" s="105">
        <f t="shared" si="305"/>
        <v>40778</v>
      </c>
      <c r="CW351" s="139" t="str">
        <f t="shared" si="306"/>
        <v/>
      </c>
      <c r="CX351" s="139">
        <f t="shared" si="307"/>
        <v>0.533987886995448</v>
      </c>
    </row>
    <row r="352" ht="15" spans="2:102">
      <c r="B352" s="138" t="s">
        <v>1296</v>
      </c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  <c r="AG352" s="105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05"/>
      <c r="AU352" s="105"/>
      <c r="AV352" s="105"/>
      <c r="AW352" s="105"/>
      <c r="AX352" s="105"/>
      <c r="AY352" s="105"/>
      <c r="AZ352" s="105"/>
      <c r="BA352" s="105"/>
      <c r="BB352" s="105"/>
      <c r="BC352" s="105"/>
      <c r="BD352" s="105"/>
      <c r="BE352" s="105"/>
      <c r="BF352" s="105"/>
      <c r="BG352" s="105"/>
      <c r="BH352" s="105"/>
      <c r="BI352" s="105"/>
      <c r="BJ352" s="105"/>
      <c r="BK352" s="105"/>
      <c r="BL352" s="105">
        <v>6429</v>
      </c>
      <c r="BM352" s="105">
        <v>8150</v>
      </c>
      <c r="BN352" s="105">
        <v>10003</v>
      </c>
      <c r="BO352" s="105">
        <v>10005</v>
      </c>
      <c r="BP352" s="105">
        <v>8037</v>
      </c>
      <c r="BQ352" s="105">
        <v>4501</v>
      </c>
      <c r="BR352" s="105">
        <v>4604</v>
      </c>
      <c r="BS352" s="105">
        <v>4081</v>
      </c>
      <c r="BT352" s="105">
        <v>4247</v>
      </c>
      <c r="BU352" s="105">
        <v>2577</v>
      </c>
      <c r="BV352" s="105">
        <v>2020</v>
      </c>
      <c r="BW352" s="105">
        <v>1575</v>
      </c>
      <c r="BX352" s="105">
        <v>774</v>
      </c>
      <c r="BY352" s="105">
        <v>1170</v>
      </c>
      <c r="BZ352" s="139">
        <f t="shared" si="308"/>
        <v>-0.856441717791411</v>
      </c>
      <c r="CA352" s="139">
        <f t="shared" si="309"/>
        <v>0.511627906976744</v>
      </c>
      <c r="CB352" s="140">
        <f t="shared" si="310"/>
        <v>0</v>
      </c>
      <c r="CC352" s="140"/>
      <c r="CD352" s="140"/>
      <c r="CE352" s="141">
        <f t="shared" si="311"/>
        <v>0</v>
      </c>
      <c r="CF352" s="141">
        <f t="shared" si="312"/>
        <v>0</v>
      </c>
      <c r="CG352" s="141">
        <f t="shared" si="313"/>
        <v>64654</v>
      </c>
      <c r="CH352" s="141">
        <f t="shared" si="314"/>
        <v>3519</v>
      </c>
      <c r="CI352" s="142"/>
      <c r="CJ352" s="142"/>
      <c r="CK352" s="143"/>
      <c r="CL352" s="105"/>
      <c r="CM352" s="105"/>
      <c r="CN352" s="105"/>
      <c r="CO352" s="105"/>
      <c r="CP352" s="105"/>
      <c r="CQ352" s="105"/>
      <c r="CR352" s="105"/>
      <c r="CS352" s="105">
        <f t="shared" si="325"/>
        <v>14579</v>
      </c>
      <c r="CT352" s="105">
        <f t="shared" si="303"/>
        <v>28045</v>
      </c>
      <c r="CU352" s="105">
        <f t="shared" si="304"/>
        <v>13186</v>
      </c>
      <c r="CV352" s="105">
        <f t="shared" si="305"/>
        <v>8844</v>
      </c>
      <c r="CW352" s="139" t="str">
        <f t="shared" si="306"/>
        <v/>
      </c>
      <c r="CX352" s="139">
        <f t="shared" si="307"/>
        <v>-0.3292886394661</v>
      </c>
    </row>
    <row r="353" ht="15" spans="2:102">
      <c r="B353" s="138" t="s">
        <v>1270</v>
      </c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  <c r="AG353" s="105"/>
      <c r="AH353" s="105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05"/>
      <c r="AU353" s="105"/>
      <c r="AV353" s="105"/>
      <c r="AW353" s="105"/>
      <c r="AX353" s="105"/>
      <c r="AY353" s="105"/>
      <c r="AZ353" s="105"/>
      <c r="BA353" s="105"/>
      <c r="BB353" s="105"/>
      <c r="BC353" s="105"/>
      <c r="BD353" s="105"/>
      <c r="BE353" s="105"/>
      <c r="BF353" s="105"/>
      <c r="BG353" s="105"/>
      <c r="BH353" s="105"/>
      <c r="BI353" s="105"/>
      <c r="BJ353" s="105"/>
      <c r="BK353" s="105"/>
      <c r="BL353" s="105">
        <v>3616</v>
      </c>
      <c r="BM353" s="105">
        <v>5911</v>
      </c>
      <c r="BN353" s="105">
        <v>5940</v>
      </c>
      <c r="BO353" s="105">
        <v>7879</v>
      </c>
      <c r="BP353" s="105">
        <v>2882</v>
      </c>
      <c r="BQ353" s="105">
        <v>1892</v>
      </c>
      <c r="BR353" s="105">
        <v>4115</v>
      </c>
      <c r="BS353" s="105">
        <v>3785</v>
      </c>
      <c r="BT353" s="105">
        <v>5508</v>
      </c>
      <c r="BU353" s="105">
        <v>2651</v>
      </c>
      <c r="BV353" s="105">
        <v>3375</v>
      </c>
      <c r="BW353" s="105">
        <v>2232</v>
      </c>
      <c r="BX353" s="105">
        <v>2505</v>
      </c>
      <c r="BY353" s="105">
        <v>1510</v>
      </c>
      <c r="BZ353" s="139">
        <f t="shared" si="308"/>
        <v>-0.744544070377263</v>
      </c>
      <c r="CA353" s="139">
        <f t="shared" si="309"/>
        <v>-0.397205588822355</v>
      </c>
      <c r="CB353" s="140">
        <f t="shared" si="310"/>
        <v>0</v>
      </c>
      <c r="CC353" s="140"/>
      <c r="CD353" s="140"/>
      <c r="CE353" s="141">
        <f t="shared" si="311"/>
        <v>0</v>
      </c>
      <c r="CF353" s="141">
        <f t="shared" si="312"/>
        <v>0</v>
      </c>
      <c r="CG353" s="141">
        <f t="shared" si="313"/>
        <v>47554</v>
      </c>
      <c r="CH353" s="141">
        <f t="shared" si="314"/>
        <v>6247</v>
      </c>
      <c r="CI353" s="142"/>
      <c r="CJ353" s="142"/>
      <c r="CK353" s="143"/>
      <c r="CL353" s="105"/>
      <c r="CM353" s="105"/>
      <c r="CN353" s="105"/>
      <c r="CO353" s="105"/>
      <c r="CP353" s="105"/>
      <c r="CQ353" s="105"/>
      <c r="CR353" s="105"/>
      <c r="CS353" s="105">
        <f t="shared" si="325"/>
        <v>9527</v>
      </c>
      <c r="CT353" s="105">
        <f t="shared" si="303"/>
        <v>16701</v>
      </c>
      <c r="CU353" s="105">
        <f t="shared" si="304"/>
        <v>9792</v>
      </c>
      <c r="CV353" s="105">
        <f t="shared" si="305"/>
        <v>11534</v>
      </c>
      <c r="CW353" s="139" t="str">
        <f t="shared" si="306"/>
        <v/>
      </c>
      <c r="CX353" s="139">
        <f t="shared" si="307"/>
        <v>0.177900326797386</v>
      </c>
    </row>
    <row r="354" ht="15" spans="2:102">
      <c r="B354" s="138" t="s">
        <v>1297</v>
      </c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  <c r="AG354" s="105"/>
      <c r="AH354" s="105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5"/>
      <c r="AS354" s="105"/>
      <c r="AT354" s="105"/>
      <c r="AU354" s="105"/>
      <c r="AV354" s="105"/>
      <c r="AW354" s="105"/>
      <c r="AX354" s="105"/>
      <c r="AY354" s="105"/>
      <c r="AZ354" s="105"/>
      <c r="BA354" s="105"/>
      <c r="BB354" s="105"/>
      <c r="BC354" s="105"/>
      <c r="BD354" s="105"/>
      <c r="BE354" s="105"/>
      <c r="BF354" s="105"/>
      <c r="BG354" s="105"/>
      <c r="BH354" s="105"/>
      <c r="BI354" s="105"/>
      <c r="BJ354" s="105"/>
      <c r="BK354" s="105"/>
      <c r="BL354" s="105">
        <v>2298</v>
      </c>
      <c r="BM354" s="105">
        <v>1140</v>
      </c>
      <c r="BN354" s="105">
        <v>613</v>
      </c>
      <c r="BO354" s="105">
        <v>2389</v>
      </c>
      <c r="BP354" s="105">
        <v>3988</v>
      </c>
      <c r="BQ354" s="105">
        <v>1892</v>
      </c>
      <c r="BR354" s="105">
        <v>2705</v>
      </c>
      <c r="BS354" s="105">
        <v>902</v>
      </c>
      <c r="BT354" s="105">
        <v>355</v>
      </c>
      <c r="BU354" s="105">
        <v>2469</v>
      </c>
      <c r="BV354" s="105">
        <v>3023</v>
      </c>
      <c r="BW354" s="105">
        <v>487</v>
      </c>
      <c r="BX354" s="105">
        <v>1444</v>
      </c>
      <c r="BY354" s="105">
        <v>235</v>
      </c>
      <c r="BZ354" s="139">
        <f t="shared" si="308"/>
        <v>-0.793859649122807</v>
      </c>
      <c r="CA354" s="139">
        <f t="shared" si="309"/>
        <v>-0.837257617728532</v>
      </c>
      <c r="CB354" s="140">
        <f t="shared" si="310"/>
        <v>0</v>
      </c>
      <c r="CC354" s="140"/>
      <c r="CD354" s="140"/>
      <c r="CE354" s="141">
        <f t="shared" si="311"/>
        <v>0</v>
      </c>
      <c r="CF354" s="141">
        <f t="shared" si="312"/>
        <v>0</v>
      </c>
      <c r="CG354" s="141">
        <f t="shared" si="313"/>
        <v>21774</v>
      </c>
      <c r="CH354" s="141">
        <f t="shared" si="314"/>
        <v>2166</v>
      </c>
      <c r="CI354" s="142"/>
      <c r="CJ354" s="142"/>
      <c r="CK354" s="143"/>
      <c r="CL354" s="105"/>
      <c r="CM354" s="105"/>
      <c r="CN354" s="105"/>
      <c r="CO354" s="105"/>
      <c r="CP354" s="105"/>
      <c r="CQ354" s="105"/>
      <c r="CR354" s="105"/>
      <c r="CS354" s="105">
        <f t="shared" si="325"/>
        <v>3438</v>
      </c>
      <c r="CT354" s="105">
        <f t="shared" si="303"/>
        <v>6990</v>
      </c>
      <c r="CU354" s="105">
        <f t="shared" si="304"/>
        <v>5499</v>
      </c>
      <c r="CV354" s="105">
        <f t="shared" si="305"/>
        <v>5847</v>
      </c>
      <c r="CW354" s="139" t="str">
        <f t="shared" si="306"/>
        <v/>
      </c>
      <c r="CX354" s="139">
        <f t="shared" si="307"/>
        <v>0.0632842334969994</v>
      </c>
    </row>
    <row r="355" ht="15" spans="2:102">
      <c r="B355" s="138" t="s">
        <v>1271</v>
      </c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  <c r="AG355" s="105"/>
      <c r="AH355" s="105"/>
      <c r="AI355" s="105"/>
      <c r="AJ355" s="105"/>
      <c r="AK355" s="105"/>
      <c r="AL355" s="105"/>
      <c r="AM355" s="105"/>
      <c r="AN355" s="105"/>
      <c r="AO355" s="105"/>
      <c r="AP355" s="105"/>
      <c r="AQ355" s="105"/>
      <c r="AR355" s="105"/>
      <c r="AS355" s="105"/>
      <c r="AT355" s="105"/>
      <c r="AU355" s="105"/>
      <c r="AV355" s="105"/>
      <c r="AW355" s="105"/>
      <c r="AX355" s="105"/>
      <c r="AY355" s="105"/>
      <c r="AZ355" s="105"/>
      <c r="BA355" s="105"/>
      <c r="BB355" s="105"/>
      <c r="BC355" s="105"/>
      <c r="BD355" s="105"/>
      <c r="BE355" s="105"/>
      <c r="BF355" s="105"/>
      <c r="BG355" s="105"/>
      <c r="BH355" s="105"/>
      <c r="BI355" s="105"/>
      <c r="BJ355" s="105"/>
      <c r="BK355" s="105"/>
      <c r="BL355" s="105">
        <v>2048</v>
      </c>
      <c r="BM355" s="105">
        <v>2206</v>
      </c>
      <c r="BN355" s="105">
        <v>2237</v>
      </c>
      <c r="BO355" s="105">
        <v>2212</v>
      </c>
      <c r="BP355" s="105">
        <v>1745</v>
      </c>
      <c r="BQ355" s="105">
        <v>1746</v>
      </c>
      <c r="BR355" s="105">
        <v>1618</v>
      </c>
      <c r="BS355" s="105">
        <v>1973</v>
      </c>
      <c r="BT355" s="105">
        <v>2589</v>
      </c>
      <c r="BU355" s="105">
        <v>2296</v>
      </c>
      <c r="BV355" s="105">
        <v>2010</v>
      </c>
      <c r="BW355" s="105">
        <v>1766</v>
      </c>
      <c r="BX355" s="105">
        <v>1090</v>
      </c>
      <c r="BY355" s="105">
        <v>1532</v>
      </c>
      <c r="BZ355" s="139">
        <f t="shared" si="308"/>
        <v>-0.305530371713509</v>
      </c>
      <c r="CA355" s="139">
        <f t="shared" si="309"/>
        <v>0.405504587155963</v>
      </c>
      <c r="CB355" s="140">
        <f t="shared" si="310"/>
        <v>0</v>
      </c>
      <c r="CC355" s="140"/>
      <c r="CD355" s="140"/>
      <c r="CE355" s="141">
        <f t="shared" si="311"/>
        <v>0</v>
      </c>
      <c r="CF355" s="141">
        <f t="shared" si="312"/>
        <v>0</v>
      </c>
      <c r="CG355" s="141">
        <f t="shared" si="313"/>
        <v>22680</v>
      </c>
      <c r="CH355" s="141">
        <f t="shared" si="314"/>
        <v>4388</v>
      </c>
      <c r="CI355" s="142"/>
      <c r="CJ355" s="142"/>
      <c r="CK355" s="143"/>
      <c r="CL355" s="105"/>
      <c r="CM355" s="105"/>
      <c r="CN355" s="105"/>
      <c r="CO355" s="105"/>
      <c r="CP355" s="105"/>
      <c r="CQ355" s="105"/>
      <c r="CR355" s="105"/>
      <c r="CS355" s="105">
        <f t="shared" si="325"/>
        <v>4254</v>
      </c>
      <c r="CT355" s="105">
        <f t="shared" si="303"/>
        <v>6194</v>
      </c>
      <c r="CU355" s="105">
        <f t="shared" si="304"/>
        <v>5337</v>
      </c>
      <c r="CV355" s="105">
        <f t="shared" si="305"/>
        <v>6895</v>
      </c>
      <c r="CW355" s="139" t="str">
        <f t="shared" si="306"/>
        <v/>
      </c>
      <c r="CX355" s="139">
        <f t="shared" si="307"/>
        <v>0.291924302042346</v>
      </c>
    </row>
    <row r="356" ht="15" spans="2:102">
      <c r="B356" s="138" t="s">
        <v>1272</v>
      </c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  <c r="AG356" s="105"/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5"/>
      <c r="BE356" s="105"/>
      <c r="BF356" s="105"/>
      <c r="BG356" s="105"/>
      <c r="BH356" s="105"/>
      <c r="BI356" s="105"/>
      <c r="BJ356" s="105"/>
      <c r="BK356" s="105"/>
      <c r="BL356" s="105">
        <v>2018</v>
      </c>
      <c r="BM356" s="105">
        <v>2221</v>
      </c>
      <c r="BN356" s="105">
        <v>1610</v>
      </c>
      <c r="BO356" s="105">
        <v>1738</v>
      </c>
      <c r="BP356" s="105">
        <v>1753</v>
      </c>
      <c r="BQ356" s="105">
        <v>1200</v>
      </c>
      <c r="BR356" s="105">
        <v>1000</v>
      </c>
      <c r="BS356" s="105">
        <v>2519</v>
      </c>
      <c r="BT356" s="105">
        <v>2671</v>
      </c>
      <c r="BU356" s="105">
        <v>1744</v>
      </c>
      <c r="BV356" s="105">
        <v>1926</v>
      </c>
      <c r="BW356" s="105">
        <v>1311</v>
      </c>
      <c r="BX356" s="105">
        <v>607</v>
      </c>
      <c r="BY356" s="105">
        <v>985</v>
      </c>
      <c r="BZ356" s="139">
        <f t="shared" si="308"/>
        <v>-0.556506078343089</v>
      </c>
      <c r="CA356" s="139">
        <f t="shared" si="309"/>
        <v>0.622734761120264</v>
      </c>
      <c r="CB356" s="140">
        <f t="shared" si="310"/>
        <v>0</v>
      </c>
      <c r="CC356" s="140"/>
      <c r="CD356" s="140"/>
      <c r="CE356" s="141">
        <f t="shared" si="311"/>
        <v>0</v>
      </c>
      <c r="CF356" s="141">
        <f t="shared" si="312"/>
        <v>0</v>
      </c>
      <c r="CG356" s="141">
        <f t="shared" si="313"/>
        <v>20400</v>
      </c>
      <c r="CH356" s="141">
        <f t="shared" si="314"/>
        <v>2903</v>
      </c>
      <c r="CI356" s="142"/>
      <c r="CJ356" s="142"/>
      <c r="CK356" s="143"/>
      <c r="CL356" s="105"/>
      <c r="CM356" s="105"/>
      <c r="CN356" s="105"/>
      <c r="CO356" s="105"/>
      <c r="CP356" s="105"/>
      <c r="CQ356" s="105"/>
      <c r="CR356" s="105"/>
      <c r="CS356" s="105">
        <f t="shared" si="325"/>
        <v>4239</v>
      </c>
      <c r="CT356" s="105">
        <f t="shared" si="303"/>
        <v>5101</v>
      </c>
      <c r="CU356" s="105">
        <f t="shared" si="304"/>
        <v>4719</v>
      </c>
      <c r="CV356" s="105">
        <f t="shared" si="305"/>
        <v>6341</v>
      </c>
      <c r="CW356" s="139" t="str">
        <f t="shared" si="306"/>
        <v/>
      </c>
      <c r="CX356" s="139">
        <f t="shared" si="307"/>
        <v>0.343716889171435</v>
      </c>
    </row>
    <row r="357" ht="15" spans="2:102">
      <c r="B357" s="138" t="s">
        <v>1298</v>
      </c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  <c r="AG357" s="105"/>
      <c r="AH357" s="105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105"/>
      <c r="AT357" s="105"/>
      <c r="AU357" s="105"/>
      <c r="AV357" s="105"/>
      <c r="AW357" s="105"/>
      <c r="AX357" s="105"/>
      <c r="AY357" s="105"/>
      <c r="AZ357" s="105"/>
      <c r="BA357" s="105"/>
      <c r="BB357" s="105"/>
      <c r="BC357" s="105"/>
      <c r="BD357" s="105"/>
      <c r="BE357" s="105"/>
      <c r="BF357" s="105"/>
      <c r="BG357" s="105"/>
      <c r="BH357" s="105"/>
      <c r="BI357" s="105"/>
      <c r="BJ357" s="105"/>
      <c r="BK357" s="105"/>
      <c r="BL357" s="105">
        <v>1781</v>
      </c>
      <c r="BM357" s="105">
        <v>1482</v>
      </c>
      <c r="BN357" s="105">
        <v>3183</v>
      </c>
      <c r="BO357" s="105">
        <v>3325</v>
      </c>
      <c r="BP357" s="105">
        <v>3331</v>
      </c>
      <c r="BQ357" s="105">
        <v>3006</v>
      </c>
      <c r="BR357" s="105">
        <v>2200</v>
      </c>
      <c r="BS357" s="105">
        <v>1418</v>
      </c>
      <c r="BT357" s="105">
        <v>1441</v>
      </c>
      <c r="BU357" s="105">
        <v>1350</v>
      </c>
      <c r="BV357" s="105">
        <v>769</v>
      </c>
      <c r="BW357" s="105">
        <v>554</v>
      </c>
      <c r="BX357" s="105">
        <v>451</v>
      </c>
      <c r="BY357" s="105">
        <v>876</v>
      </c>
      <c r="BZ357" s="139">
        <f t="shared" si="308"/>
        <v>-0.408906882591093</v>
      </c>
      <c r="CA357" s="139">
        <f t="shared" si="309"/>
        <v>0.942350332594235</v>
      </c>
      <c r="CB357" s="140">
        <f t="shared" si="310"/>
        <v>0</v>
      </c>
      <c r="CC357" s="140"/>
      <c r="CD357" s="140"/>
      <c r="CE357" s="141">
        <f t="shared" si="311"/>
        <v>0</v>
      </c>
      <c r="CF357" s="141">
        <f t="shared" si="312"/>
        <v>0</v>
      </c>
      <c r="CG357" s="141">
        <f t="shared" si="313"/>
        <v>23286</v>
      </c>
      <c r="CH357" s="141">
        <f t="shared" si="314"/>
        <v>1881</v>
      </c>
      <c r="CI357" s="142"/>
      <c r="CJ357" s="142"/>
      <c r="CK357" s="143"/>
      <c r="CL357" s="105"/>
      <c r="CM357" s="105"/>
      <c r="CN357" s="105"/>
      <c r="CO357" s="105"/>
      <c r="CP357" s="105"/>
      <c r="CQ357" s="105"/>
      <c r="CR357" s="105"/>
      <c r="CS357" s="105">
        <f t="shared" si="325"/>
        <v>3263</v>
      </c>
      <c r="CT357" s="105">
        <f t="shared" si="303"/>
        <v>9839</v>
      </c>
      <c r="CU357" s="105">
        <f t="shared" si="304"/>
        <v>6624</v>
      </c>
      <c r="CV357" s="105">
        <f t="shared" si="305"/>
        <v>3560</v>
      </c>
      <c r="CW357" s="139" t="str">
        <f t="shared" si="306"/>
        <v/>
      </c>
      <c r="CX357" s="139">
        <f t="shared" si="307"/>
        <v>-0.46256038647343</v>
      </c>
    </row>
    <row r="358" ht="15" spans="2:102">
      <c r="B358" s="138" t="s">
        <v>1283</v>
      </c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  <c r="AG358" s="105"/>
      <c r="AH358" s="105"/>
      <c r="AI358" s="105"/>
      <c r="AJ358" s="105"/>
      <c r="AK358" s="105"/>
      <c r="AL358" s="105"/>
      <c r="AM358" s="105"/>
      <c r="AN358" s="105"/>
      <c r="AO358" s="105"/>
      <c r="AP358" s="105"/>
      <c r="AQ358" s="105"/>
      <c r="AR358" s="105"/>
      <c r="AS358" s="105"/>
      <c r="AT358" s="105"/>
      <c r="AU358" s="105"/>
      <c r="AV358" s="105"/>
      <c r="AW358" s="105"/>
      <c r="AX358" s="105"/>
      <c r="AY358" s="105"/>
      <c r="AZ358" s="105"/>
      <c r="BA358" s="105"/>
      <c r="BB358" s="105"/>
      <c r="BC358" s="105"/>
      <c r="BD358" s="105"/>
      <c r="BE358" s="105"/>
      <c r="BF358" s="105"/>
      <c r="BG358" s="105"/>
      <c r="BH358" s="105"/>
      <c r="BI358" s="105"/>
      <c r="BJ358" s="105"/>
      <c r="BK358" s="105"/>
      <c r="BL358" s="105">
        <v>1549</v>
      </c>
      <c r="BM358" s="105">
        <v>2191</v>
      </c>
      <c r="BN358" s="105"/>
      <c r="BO358" s="105"/>
      <c r="BP358" s="105">
        <v>1121</v>
      </c>
      <c r="BQ358" s="105">
        <v>2069</v>
      </c>
      <c r="BR358" s="105"/>
      <c r="BS358" s="105">
        <v>252</v>
      </c>
      <c r="BT358" s="105">
        <v>189</v>
      </c>
      <c r="BU358" s="105">
        <v>319</v>
      </c>
      <c r="BV358" s="105">
        <v>38</v>
      </c>
      <c r="BW358" s="105">
        <v>37</v>
      </c>
      <c r="BX358" s="105">
        <v>5</v>
      </c>
      <c r="BY358" s="105">
        <v>6</v>
      </c>
      <c r="BZ358" s="139">
        <f t="shared" si="308"/>
        <v>-0.997261524418074</v>
      </c>
      <c r="CA358" s="139">
        <f t="shared" si="309"/>
        <v>0.2</v>
      </c>
      <c r="CB358" s="140">
        <f t="shared" si="310"/>
        <v>0</v>
      </c>
      <c r="CC358" s="140"/>
      <c r="CD358" s="140"/>
      <c r="CE358" s="141">
        <f t="shared" si="311"/>
        <v>0</v>
      </c>
      <c r="CF358" s="141">
        <f t="shared" si="312"/>
        <v>0</v>
      </c>
      <c r="CG358" s="141">
        <f t="shared" si="313"/>
        <v>7728</v>
      </c>
      <c r="CH358" s="141">
        <f t="shared" si="314"/>
        <v>48</v>
      </c>
      <c r="CI358" s="142"/>
      <c r="CJ358" s="142"/>
      <c r="CK358" s="143"/>
      <c r="CL358" s="105"/>
      <c r="CM358" s="105"/>
      <c r="CN358" s="105"/>
      <c r="CO358" s="105"/>
      <c r="CP358" s="105"/>
      <c r="CQ358" s="105"/>
      <c r="CR358" s="105"/>
      <c r="CS358" s="105">
        <f t="shared" si="325"/>
        <v>3740</v>
      </c>
      <c r="CT358" s="105">
        <f t="shared" si="303"/>
        <v>1121</v>
      </c>
      <c r="CU358" s="105">
        <f t="shared" si="304"/>
        <v>2321</v>
      </c>
      <c r="CV358" s="105">
        <f t="shared" si="305"/>
        <v>546</v>
      </c>
      <c r="CW358" s="139" t="str">
        <f t="shared" si="306"/>
        <v/>
      </c>
      <c r="CX358" s="139">
        <f t="shared" si="307"/>
        <v>-0.764756570443774</v>
      </c>
    </row>
    <row r="359" ht="15" spans="2:102">
      <c r="B359" s="138" t="s">
        <v>1273</v>
      </c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  <c r="AG359" s="105"/>
      <c r="AH359" s="105"/>
      <c r="AI359" s="105"/>
      <c r="AJ359" s="105"/>
      <c r="AK359" s="105"/>
      <c r="AL359" s="105"/>
      <c r="AM359" s="105"/>
      <c r="AN359" s="105"/>
      <c r="AO359" s="105"/>
      <c r="AP359" s="105"/>
      <c r="AQ359" s="105"/>
      <c r="AR359" s="105"/>
      <c r="AS359" s="105"/>
      <c r="AT359" s="105"/>
      <c r="AU359" s="105"/>
      <c r="AV359" s="105"/>
      <c r="AW359" s="105"/>
      <c r="AX359" s="105"/>
      <c r="AY359" s="105"/>
      <c r="AZ359" s="105"/>
      <c r="BA359" s="105"/>
      <c r="BB359" s="105"/>
      <c r="BC359" s="105"/>
      <c r="BD359" s="105"/>
      <c r="BE359" s="105"/>
      <c r="BF359" s="105"/>
      <c r="BG359" s="105"/>
      <c r="BH359" s="105"/>
      <c r="BI359" s="105"/>
      <c r="BJ359" s="105"/>
      <c r="BK359" s="105"/>
      <c r="BL359" s="105">
        <v>1330</v>
      </c>
      <c r="BM359" s="105">
        <v>1347</v>
      </c>
      <c r="BN359" s="105">
        <v>517</v>
      </c>
      <c r="BO359" s="105">
        <v>854</v>
      </c>
      <c r="BP359" s="105">
        <v>827</v>
      </c>
      <c r="BQ359" s="105">
        <v>690</v>
      </c>
      <c r="BR359" s="105">
        <v>803</v>
      </c>
      <c r="BS359" s="105">
        <v>812</v>
      </c>
      <c r="BT359" s="105">
        <v>1311</v>
      </c>
      <c r="BU359" s="105">
        <v>868</v>
      </c>
      <c r="BV359" s="105">
        <v>1247</v>
      </c>
      <c r="BW359" s="105">
        <v>547</v>
      </c>
      <c r="BX359" s="105">
        <v>201</v>
      </c>
      <c r="BY359" s="105">
        <v>602</v>
      </c>
      <c r="BZ359" s="139">
        <f t="shared" si="308"/>
        <v>-0.553080920564217</v>
      </c>
      <c r="CA359" s="139">
        <f t="shared" si="309"/>
        <v>1.99502487562189</v>
      </c>
      <c r="CB359" s="140">
        <f t="shared" si="310"/>
        <v>0</v>
      </c>
      <c r="CC359" s="140"/>
      <c r="CD359" s="140"/>
      <c r="CE359" s="141">
        <f t="shared" si="311"/>
        <v>0</v>
      </c>
      <c r="CF359" s="141">
        <f t="shared" si="312"/>
        <v>0</v>
      </c>
      <c r="CG359" s="141">
        <f t="shared" si="313"/>
        <v>10606</v>
      </c>
      <c r="CH359" s="141">
        <f t="shared" si="314"/>
        <v>1350</v>
      </c>
      <c r="CI359" s="142"/>
      <c r="CJ359" s="142"/>
      <c r="CK359" s="143"/>
      <c r="CL359" s="105"/>
      <c r="CM359" s="105"/>
      <c r="CN359" s="105"/>
      <c r="CO359" s="105"/>
      <c r="CP359" s="105"/>
      <c r="CQ359" s="105"/>
      <c r="CR359" s="105"/>
      <c r="CS359" s="105">
        <f t="shared" si="325"/>
        <v>2677</v>
      </c>
      <c r="CT359" s="105">
        <f t="shared" si="303"/>
        <v>2198</v>
      </c>
      <c r="CU359" s="105">
        <f t="shared" si="304"/>
        <v>2305</v>
      </c>
      <c r="CV359" s="105">
        <f t="shared" si="305"/>
        <v>3426</v>
      </c>
      <c r="CW359" s="139" t="str">
        <f t="shared" si="306"/>
        <v/>
      </c>
      <c r="CX359" s="139">
        <f t="shared" si="307"/>
        <v>0.486334056399132</v>
      </c>
    </row>
    <row r="360" ht="15" spans="2:102">
      <c r="B360" s="138" t="s">
        <v>1274</v>
      </c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105"/>
      <c r="AH360" s="105"/>
      <c r="AI360" s="105"/>
      <c r="AJ360" s="105"/>
      <c r="AK360" s="105"/>
      <c r="AL360" s="105"/>
      <c r="AM360" s="105"/>
      <c r="AN360" s="105"/>
      <c r="AO360" s="105"/>
      <c r="AP360" s="105"/>
      <c r="AQ360" s="105"/>
      <c r="AR360" s="105"/>
      <c r="AS360" s="105"/>
      <c r="AT360" s="105"/>
      <c r="AU360" s="105"/>
      <c r="AV360" s="105"/>
      <c r="AW360" s="105"/>
      <c r="AX360" s="105"/>
      <c r="AY360" s="105"/>
      <c r="AZ360" s="105"/>
      <c r="BA360" s="105"/>
      <c r="BB360" s="105"/>
      <c r="BC360" s="105"/>
      <c r="BD360" s="105"/>
      <c r="BE360" s="105"/>
      <c r="BF360" s="105"/>
      <c r="BG360" s="105"/>
      <c r="BH360" s="105"/>
      <c r="BI360" s="105"/>
      <c r="BJ360" s="105"/>
      <c r="BK360" s="105"/>
      <c r="BL360" s="105">
        <v>1086</v>
      </c>
      <c r="BM360" s="105">
        <v>1005</v>
      </c>
      <c r="BN360" s="105">
        <v>12244</v>
      </c>
      <c r="BO360" s="105">
        <v>12540</v>
      </c>
      <c r="BP360" s="105">
        <v>290</v>
      </c>
      <c r="BQ360" s="105">
        <v>516</v>
      </c>
      <c r="BR360" s="105">
        <v>13766</v>
      </c>
      <c r="BS360" s="105">
        <v>11771</v>
      </c>
      <c r="BT360" s="105">
        <v>11765</v>
      </c>
      <c r="BU360" s="105">
        <v>15824</v>
      </c>
      <c r="BV360" s="105">
        <v>16605</v>
      </c>
      <c r="BW360" s="105">
        <v>1465</v>
      </c>
      <c r="BX360" s="105">
        <v>1985</v>
      </c>
      <c r="BY360" s="105">
        <v>16219</v>
      </c>
      <c r="BZ360" s="139">
        <f t="shared" si="308"/>
        <v>15.1383084577114</v>
      </c>
      <c r="CA360" s="139">
        <f t="shared" si="309"/>
        <v>7.17078085642317</v>
      </c>
      <c r="CB360" s="140">
        <f t="shared" si="310"/>
        <v>0</v>
      </c>
      <c r="CC360" s="140"/>
      <c r="CD360" s="140"/>
      <c r="CE360" s="141">
        <f t="shared" si="311"/>
        <v>0</v>
      </c>
      <c r="CF360" s="141">
        <f t="shared" si="312"/>
        <v>0</v>
      </c>
      <c r="CG360" s="141">
        <f t="shared" si="313"/>
        <v>97412</v>
      </c>
      <c r="CH360" s="141">
        <f t="shared" si="314"/>
        <v>19669</v>
      </c>
      <c r="CI360" s="142"/>
      <c r="CJ360" s="142"/>
      <c r="CK360" s="143"/>
      <c r="CL360" s="105"/>
      <c r="CM360" s="105"/>
      <c r="CN360" s="105"/>
      <c r="CO360" s="105"/>
      <c r="CP360" s="105"/>
      <c r="CQ360" s="105"/>
      <c r="CR360" s="105"/>
      <c r="CS360" s="105">
        <f t="shared" si="325"/>
        <v>2091</v>
      </c>
      <c r="CT360" s="105">
        <f t="shared" si="303"/>
        <v>25074</v>
      </c>
      <c r="CU360" s="105">
        <f t="shared" si="304"/>
        <v>26053</v>
      </c>
      <c r="CV360" s="105">
        <f t="shared" si="305"/>
        <v>44194</v>
      </c>
      <c r="CW360" s="139" t="str">
        <f t="shared" si="306"/>
        <v/>
      </c>
      <c r="CX360" s="139">
        <f t="shared" si="307"/>
        <v>0.696311365293824</v>
      </c>
    </row>
    <row r="361" ht="15" spans="2:102">
      <c r="B361" s="138" t="s">
        <v>1275</v>
      </c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T361" s="105"/>
      <c r="AU361" s="105"/>
      <c r="AV361" s="105"/>
      <c r="AW361" s="105"/>
      <c r="AX361" s="105"/>
      <c r="AY361" s="105"/>
      <c r="AZ361" s="105"/>
      <c r="BA361" s="105"/>
      <c r="BB361" s="105"/>
      <c r="BC361" s="105"/>
      <c r="BD361" s="105"/>
      <c r="BE361" s="105"/>
      <c r="BF361" s="105"/>
      <c r="BG361" s="105"/>
      <c r="BH361" s="105"/>
      <c r="BI361" s="105"/>
      <c r="BJ361" s="105"/>
      <c r="BK361" s="105"/>
      <c r="BL361" s="105">
        <v>1038</v>
      </c>
      <c r="BM361" s="105">
        <v>1152</v>
      </c>
      <c r="BN361" s="105">
        <v>996</v>
      </c>
      <c r="BO361" s="105">
        <v>1068</v>
      </c>
      <c r="BP361" s="105">
        <v>691</v>
      </c>
      <c r="BQ361" s="105">
        <v>1570</v>
      </c>
      <c r="BR361" s="105">
        <v>635</v>
      </c>
      <c r="BS361" s="105">
        <v>558</v>
      </c>
      <c r="BT361" s="105">
        <v>848</v>
      </c>
      <c r="BU361" s="105">
        <v>966</v>
      </c>
      <c r="BV361" s="105">
        <v>2079</v>
      </c>
      <c r="BW361" s="105">
        <v>370</v>
      </c>
      <c r="BX361" s="105">
        <v>235</v>
      </c>
      <c r="BY361" s="105">
        <v>160</v>
      </c>
      <c r="BZ361" s="139">
        <f t="shared" si="308"/>
        <v>-0.861111111111111</v>
      </c>
      <c r="CA361" s="139">
        <f t="shared" si="309"/>
        <v>-0.319148936170213</v>
      </c>
      <c r="CB361" s="140">
        <f t="shared" si="310"/>
        <v>0</v>
      </c>
      <c r="CC361" s="140"/>
      <c r="CD361" s="140"/>
      <c r="CE361" s="141">
        <f t="shared" si="311"/>
        <v>0</v>
      </c>
      <c r="CF361" s="141">
        <f t="shared" si="312"/>
        <v>0</v>
      </c>
      <c r="CG361" s="141">
        <f t="shared" si="313"/>
        <v>11601</v>
      </c>
      <c r="CH361" s="141">
        <f t="shared" si="314"/>
        <v>765</v>
      </c>
      <c r="CI361" s="142"/>
      <c r="CJ361" s="142"/>
      <c r="CK361" s="143"/>
      <c r="CL361" s="105"/>
      <c r="CM361" s="105"/>
      <c r="CN361" s="105"/>
      <c r="CO361" s="105"/>
      <c r="CP361" s="105"/>
      <c r="CQ361" s="105"/>
      <c r="CR361" s="105"/>
      <c r="CS361" s="105">
        <f t="shared" si="325"/>
        <v>2190</v>
      </c>
      <c r="CT361" s="105">
        <f t="shared" si="303"/>
        <v>2755</v>
      </c>
      <c r="CU361" s="105">
        <f t="shared" si="304"/>
        <v>2763</v>
      </c>
      <c r="CV361" s="105">
        <f t="shared" si="305"/>
        <v>3893</v>
      </c>
      <c r="CW361" s="139" t="str">
        <f t="shared" si="306"/>
        <v/>
      </c>
      <c r="CX361" s="139">
        <f t="shared" si="307"/>
        <v>0.408975750995295</v>
      </c>
    </row>
    <row r="362" ht="15" spans="2:102">
      <c r="B362" s="138" t="s">
        <v>1276</v>
      </c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  <c r="AH362" s="105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105"/>
      <c r="AT362" s="105"/>
      <c r="AU362" s="105"/>
      <c r="AV362" s="105"/>
      <c r="AW362" s="105"/>
      <c r="AX362" s="105"/>
      <c r="AY362" s="105"/>
      <c r="AZ362" s="105"/>
      <c r="BA362" s="105"/>
      <c r="BB362" s="105"/>
      <c r="BC362" s="105"/>
      <c r="BD362" s="105"/>
      <c r="BE362" s="105"/>
      <c r="BF362" s="105"/>
      <c r="BG362" s="105"/>
      <c r="BH362" s="105"/>
      <c r="BI362" s="105"/>
      <c r="BJ362" s="105"/>
      <c r="BK362" s="105"/>
      <c r="BL362" s="105">
        <v>1009</v>
      </c>
      <c r="BM362" s="105">
        <v>1978</v>
      </c>
      <c r="BN362" s="105">
        <v>1930</v>
      </c>
      <c r="BO362" s="105">
        <v>1922</v>
      </c>
      <c r="BP362" s="105">
        <v>1948</v>
      </c>
      <c r="BQ362" s="105">
        <v>1572</v>
      </c>
      <c r="BR362" s="105">
        <v>1465</v>
      </c>
      <c r="BS362" s="105">
        <v>556</v>
      </c>
      <c r="BT362" s="105">
        <v>385</v>
      </c>
      <c r="BU362" s="105">
        <v>539</v>
      </c>
      <c r="BV362" s="105">
        <v>532</v>
      </c>
      <c r="BW362" s="105">
        <v>388</v>
      </c>
      <c r="BX362" s="105">
        <v>395</v>
      </c>
      <c r="BY362" s="105">
        <v>168</v>
      </c>
      <c r="BZ362" s="139">
        <f t="shared" si="308"/>
        <v>-0.915065722952477</v>
      </c>
      <c r="CA362" s="139">
        <f t="shared" si="309"/>
        <v>-0.574683544303797</v>
      </c>
      <c r="CB362" s="140">
        <f t="shared" si="310"/>
        <v>0</v>
      </c>
      <c r="CC362" s="140"/>
      <c r="CD362" s="140"/>
      <c r="CE362" s="141">
        <f t="shared" si="311"/>
        <v>0</v>
      </c>
      <c r="CF362" s="141">
        <f t="shared" si="312"/>
        <v>0</v>
      </c>
      <c r="CG362" s="141">
        <f t="shared" si="313"/>
        <v>13836</v>
      </c>
      <c r="CH362" s="141">
        <f t="shared" si="314"/>
        <v>951</v>
      </c>
      <c r="CI362" s="142"/>
      <c r="CJ362" s="142"/>
      <c r="CK362" s="143"/>
      <c r="CL362" s="105"/>
      <c r="CM362" s="105"/>
      <c r="CN362" s="105"/>
      <c r="CO362" s="105"/>
      <c r="CP362" s="105"/>
      <c r="CQ362" s="105"/>
      <c r="CR362" s="105"/>
      <c r="CS362" s="105">
        <f t="shared" si="325"/>
        <v>2987</v>
      </c>
      <c r="CT362" s="105">
        <f t="shared" si="303"/>
        <v>5800</v>
      </c>
      <c r="CU362" s="105">
        <f t="shared" si="304"/>
        <v>3593</v>
      </c>
      <c r="CV362" s="105">
        <f t="shared" si="305"/>
        <v>1456</v>
      </c>
      <c r="CW362" s="139" t="str">
        <f t="shared" si="306"/>
        <v/>
      </c>
      <c r="CX362" s="139">
        <f t="shared" si="307"/>
        <v>-0.59476760367381</v>
      </c>
    </row>
    <row r="363" ht="15" spans="2:102">
      <c r="B363" s="138" t="s">
        <v>1277</v>
      </c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  <c r="AH363" s="105"/>
      <c r="AI363" s="105"/>
      <c r="AJ363" s="105"/>
      <c r="AK363" s="105"/>
      <c r="AL363" s="105"/>
      <c r="AM363" s="105"/>
      <c r="AN363" s="105"/>
      <c r="AO363" s="105"/>
      <c r="AP363" s="105"/>
      <c r="AQ363" s="105"/>
      <c r="AR363" s="105"/>
      <c r="AS363" s="105"/>
      <c r="AT363" s="105"/>
      <c r="AU363" s="105"/>
      <c r="AV363" s="105"/>
      <c r="AW363" s="105"/>
      <c r="AX363" s="105"/>
      <c r="AY363" s="105"/>
      <c r="AZ363" s="105"/>
      <c r="BA363" s="105"/>
      <c r="BB363" s="105"/>
      <c r="BC363" s="105"/>
      <c r="BD363" s="105"/>
      <c r="BE363" s="105"/>
      <c r="BF363" s="105"/>
      <c r="BG363" s="105"/>
      <c r="BH363" s="105"/>
      <c r="BI363" s="105"/>
      <c r="BJ363" s="105"/>
      <c r="BK363" s="105"/>
      <c r="BL363" s="105">
        <v>960</v>
      </c>
      <c r="BM363" s="105">
        <v>972</v>
      </c>
      <c r="BN363" s="105">
        <v>925</v>
      </c>
      <c r="BO363" s="105">
        <v>1005</v>
      </c>
      <c r="BP363" s="105">
        <v>1025</v>
      </c>
      <c r="BQ363" s="105">
        <v>872</v>
      </c>
      <c r="BR363" s="105">
        <v>616</v>
      </c>
      <c r="BS363" s="105">
        <v>1496</v>
      </c>
      <c r="BT363" s="105">
        <v>5085</v>
      </c>
      <c r="BU363" s="105">
        <v>6556</v>
      </c>
      <c r="BV363" s="105">
        <v>6053</v>
      </c>
      <c r="BW363" s="105">
        <v>2114</v>
      </c>
      <c r="BX363" s="105">
        <v>1506</v>
      </c>
      <c r="BY363" s="105">
        <v>2048</v>
      </c>
      <c r="BZ363" s="139">
        <f t="shared" si="308"/>
        <v>1.10699588477366</v>
      </c>
      <c r="CA363" s="139">
        <f t="shared" si="309"/>
        <v>0.359893758300133</v>
      </c>
      <c r="CB363" s="140">
        <f t="shared" si="310"/>
        <v>0</v>
      </c>
      <c r="CC363" s="140"/>
      <c r="CD363" s="140"/>
      <c r="CE363" s="141">
        <f t="shared" si="311"/>
        <v>0</v>
      </c>
      <c r="CF363" s="141">
        <f t="shared" si="312"/>
        <v>0</v>
      </c>
      <c r="CG363" s="141">
        <f t="shared" si="313"/>
        <v>25565</v>
      </c>
      <c r="CH363" s="141">
        <f t="shared" si="314"/>
        <v>5668</v>
      </c>
      <c r="CI363" s="142"/>
      <c r="CJ363" s="142"/>
      <c r="CK363" s="143"/>
      <c r="CL363" s="105"/>
      <c r="CM363" s="105"/>
      <c r="CN363" s="105"/>
      <c r="CO363" s="105"/>
      <c r="CP363" s="105"/>
      <c r="CQ363" s="105"/>
      <c r="CR363" s="105"/>
      <c r="CS363" s="105">
        <f t="shared" si="325"/>
        <v>1932</v>
      </c>
      <c r="CT363" s="105">
        <f t="shared" si="303"/>
        <v>2955</v>
      </c>
      <c r="CU363" s="105">
        <f t="shared" si="304"/>
        <v>2984</v>
      </c>
      <c r="CV363" s="105">
        <f t="shared" si="305"/>
        <v>17694</v>
      </c>
      <c r="CW363" s="139" t="str">
        <f t="shared" si="306"/>
        <v/>
      </c>
      <c r="CX363" s="139">
        <f t="shared" si="307"/>
        <v>4.92962466487936</v>
      </c>
    </row>
    <row r="364" ht="15" spans="2:102">
      <c r="B364" s="138" t="s">
        <v>1278</v>
      </c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  <c r="AH364" s="105"/>
      <c r="AI364" s="105"/>
      <c r="AJ364" s="105"/>
      <c r="AK364" s="105"/>
      <c r="AL364" s="105"/>
      <c r="AM364" s="105"/>
      <c r="AN364" s="105"/>
      <c r="AO364" s="105"/>
      <c r="AP364" s="105"/>
      <c r="AQ364" s="105"/>
      <c r="AR364" s="105"/>
      <c r="AS364" s="105"/>
      <c r="AT364" s="105"/>
      <c r="AU364" s="105"/>
      <c r="AV364" s="105"/>
      <c r="AW364" s="105"/>
      <c r="AX364" s="105"/>
      <c r="AY364" s="105"/>
      <c r="AZ364" s="105"/>
      <c r="BA364" s="105"/>
      <c r="BB364" s="105"/>
      <c r="BC364" s="105"/>
      <c r="BD364" s="105"/>
      <c r="BE364" s="105"/>
      <c r="BF364" s="105"/>
      <c r="BG364" s="105"/>
      <c r="BH364" s="105"/>
      <c r="BI364" s="105"/>
      <c r="BJ364" s="105"/>
      <c r="BK364" s="105"/>
      <c r="BL364" s="105">
        <v>941</v>
      </c>
      <c r="BM364" s="105">
        <v>592</v>
      </c>
      <c r="BN364" s="105"/>
      <c r="BO364" s="105"/>
      <c r="BP364" s="105">
        <v>697</v>
      </c>
      <c r="BQ364" s="105">
        <v>988</v>
      </c>
      <c r="BR364" s="105"/>
      <c r="BS364" s="105">
        <v>576</v>
      </c>
      <c r="BT364" s="105">
        <v>600</v>
      </c>
      <c r="BU364" s="105">
        <v>1058</v>
      </c>
      <c r="BV364" s="105">
        <v>1920</v>
      </c>
      <c r="BW364" s="105">
        <v>1898</v>
      </c>
      <c r="BX364" s="105">
        <v>504</v>
      </c>
      <c r="BY364" s="105">
        <v>148</v>
      </c>
      <c r="BZ364" s="139">
        <f t="shared" si="308"/>
        <v>-0.75</v>
      </c>
      <c r="CA364" s="139">
        <f t="shared" si="309"/>
        <v>-0.706349206349206</v>
      </c>
      <c r="CB364" s="140">
        <f t="shared" si="310"/>
        <v>0</v>
      </c>
      <c r="CC364" s="140"/>
      <c r="CD364" s="140"/>
      <c r="CE364" s="141">
        <f t="shared" si="311"/>
        <v>0</v>
      </c>
      <c r="CF364" s="141">
        <f t="shared" si="312"/>
        <v>0</v>
      </c>
      <c r="CG364" s="141">
        <f t="shared" si="313"/>
        <v>7372</v>
      </c>
      <c r="CH364" s="141">
        <f t="shared" si="314"/>
        <v>2550</v>
      </c>
      <c r="CI364" s="142"/>
      <c r="CJ364" s="142"/>
      <c r="CK364" s="143"/>
      <c r="CL364" s="105"/>
      <c r="CM364" s="105"/>
      <c r="CN364" s="105"/>
      <c r="CO364" s="105"/>
      <c r="CP364" s="105"/>
      <c r="CQ364" s="105"/>
      <c r="CR364" s="105"/>
      <c r="CS364" s="105">
        <f t="shared" si="325"/>
        <v>1533</v>
      </c>
      <c r="CT364" s="105">
        <f t="shared" si="303"/>
        <v>697</v>
      </c>
      <c r="CU364" s="105">
        <f t="shared" si="304"/>
        <v>1564</v>
      </c>
      <c r="CV364" s="105">
        <f t="shared" si="305"/>
        <v>3578</v>
      </c>
      <c r="CW364" s="139" t="str">
        <f t="shared" si="306"/>
        <v/>
      </c>
      <c r="CX364" s="139">
        <f t="shared" si="307"/>
        <v>1.28772378516624</v>
      </c>
    </row>
    <row r="365" ht="15" spans="2:102">
      <c r="B365" s="138" t="s">
        <v>1299</v>
      </c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  <c r="AH365" s="105"/>
      <c r="AI365" s="105"/>
      <c r="AJ365" s="105"/>
      <c r="AK365" s="105"/>
      <c r="AL365" s="105"/>
      <c r="AM365" s="105"/>
      <c r="AN365" s="105"/>
      <c r="AO365" s="105"/>
      <c r="AP365" s="105"/>
      <c r="AQ365" s="105"/>
      <c r="AR365" s="105"/>
      <c r="AS365" s="105"/>
      <c r="AT365" s="105"/>
      <c r="AU365" s="105"/>
      <c r="AV365" s="105"/>
      <c r="AW365" s="105"/>
      <c r="AX365" s="105"/>
      <c r="AY365" s="105"/>
      <c r="AZ365" s="105"/>
      <c r="BA365" s="105"/>
      <c r="BB365" s="105"/>
      <c r="BC365" s="105"/>
      <c r="BD365" s="105"/>
      <c r="BE365" s="105"/>
      <c r="BF365" s="105"/>
      <c r="BG365" s="105"/>
      <c r="BH365" s="105"/>
      <c r="BI365" s="105"/>
      <c r="BJ365" s="105"/>
      <c r="BK365" s="105"/>
      <c r="BL365" s="105">
        <v>790</v>
      </c>
      <c r="BM365" s="105">
        <v>135</v>
      </c>
      <c r="BN365" s="105">
        <v>404</v>
      </c>
      <c r="BO365" s="105">
        <v>956</v>
      </c>
      <c r="BP365" s="105">
        <v>42</v>
      </c>
      <c r="BQ365" s="105">
        <v>50</v>
      </c>
      <c r="BR365" s="105">
        <v>50</v>
      </c>
      <c r="BS365" s="105">
        <v>55</v>
      </c>
      <c r="BT365" s="105">
        <v>101</v>
      </c>
      <c r="BU365" s="105">
        <v>15</v>
      </c>
      <c r="BV365" s="105">
        <v>8</v>
      </c>
      <c r="BW365" s="105">
        <v>56</v>
      </c>
      <c r="BX365" s="105">
        <v>28</v>
      </c>
      <c r="BY365" s="105">
        <v>457</v>
      </c>
      <c r="BZ365" s="139">
        <f t="shared" si="308"/>
        <v>2.38518518518519</v>
      </c>
      <c r="CA365" s="139">
        <f t="shared" si="309"/>
        <v>15.3214285714286</v>
      </c>
      <c r="CB365" s="140">
        <f t="shared" si="310"/>
        <v>0</v>
      </c>
      <c r="CC365" s="140"/>
      <c r="CD365" s="140"/>
      <c r="CE365" s="141">
        <f t="shared" si="311"/>
        <v>0</v>
      </c>
      <c r="CF365" s="141">
        <f t="shared" si="312"/>
        <v>0</v>
      </c>
      <c r="CG365" s="141">
        <f t="shared" si="313"/>
        <v>2606</v>
      </c>
      <c r="CH365" s="141">
        <f t="shared" si="314"/>
        <v>541</v>
      </c>
      <c r="CI365" s="142"/>
      <c r="CJ365" s="142"/>
      <c r="CK365" s="143"/>
      <c r="CL365" s="105"/>
      <c r="CM365" s="105"/>
      <c r="CN365" s="105"/>
      <c r="CO365" s="105"/>
      <c r="CP365" s="105"/>
      <c r="CQ365" s="105"/>
      <c r="CR365" s="105"/>
      <c r="CS365" s="105">
        <f t="shared" si="325"/>
        <v>925</v>
      </c>
      <c r="CT365" s="105">
        <f t="shared" si="303"/>
        <v>1402</v>
      </c>
      <c r="CU365" s="105">
        <f t="shared" si="304"/>
        <v>155</v>
      </c>
      <c r="CV365" s="105">
        <f t="shared" si="305"/>
        <v>124</v>
      </c>
      <c r="CW365" s="139" t="str">
        <f t="shared" si="306"/>
        <v/>
      </c>
      <c r="CX365" s="139">
        <f t="shared" si="307"/>
        <v>-0.2</v>
      </c>
    </row>
    <row r="366" ht="15" spans="2:102">
      <c r="B366" s="138" t="s">
        <v>1300</v>
      </c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  <c r="AH366" s="105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5"/>
      <c r="AS366" s="105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5"/>
      <c r="BE366" s="105"/>
      <c r="BF366" s="105"/>
      <c r="BG366" s="105"/>
      <c r="BH366" s="105"/>
      <c r="BI366" s="105"/>
      <c r="BJ366" s="105"/>
      <c r="BK366" s="105"/>
      <c r="BL366" s="105">
        <v>789</v>
      </c>
      <c r="BM366" s="105">
        <v>1068</v>
      </c>
      <c r="BN366" s="105">
        <v>2238</v>
      </c>
      <c r="BO366" s="105">
        <v>1302</v>
      </c>
      <c r="BP366" s="105">
        <v>3271</v>
      </c>
      <c r="BQ366" s="105">
        <v>3042</v>
      </c>
      <c r="BR366" s="105">
        <v>4316</v>
      </c>
      <c r="BS366" s="105">
        <v>200</v>
      </c>
      <c r="BT366" s="105">
        <v>7</v>
      </c>
      <c r="BU366" s="105">
        <v>1</v>
      </c>
      <c r="BV366" s="105">
        <v>5</v>
      </c>
      <c r="BW366" s="105">
        <v>0</v>
      </c>
      <c r="BX366" s="105">
        <v>0</v>
      </c>
      <c r="BY366" s="105">
        <v>107</v>
      </c>
      <c r="BZ366" s="139">
        <f t="shared" si="308"/>
        <v>-0.899812734082397</v>
      </c>
      <c r="CA366" s="139" t="str">
        <f t="shared" si="309"/>
        <v/>
      </c>
      <c r="CB366" s="140">
        <f t="shared" si="310"/>
        <v>0</v>
      </c>
      <c r="CC366" s="140"/>
      <c r="CD366" s="140"/>
      <c r="CE366" s="141">
        <f t="shared" si="311"/>
        <v>0</v>
      </c>
      <c r="CF366" s="141">
        <f t="shared" si="312"/>
        <v>0</v>
      </c>
      <c r="CG366" s="141">
        <f t="shared" si="313"/>
        <v>16239</v>
      </c>
      <c r="CH366" s="141">
        <f t="shared" si="314"/>
        <v>107</v>
      </c>
      <c r="CI366" s="142"/>
      <c r="CJ366" s="142"/>
      <c r="CK366" s="143"/>
      <c r="CL366" s="105"/>
      <c r="CM366" s="105"/>
      <c r="CN366" s="105"/>
      <c r="CO366" s="105"/>
      <c r="CP366" s="105"/>
      <c r="CQ366" s="105"/>
      <c r="CR366" s="105"/>
      <c r="CS366" s="105">
        <f t="shared" si="325"/>
        <v>1857</v>
      </c>
      <c r="CT366" s="105">
        <f t="shared" si="303"/>
        <v>6811</v>
      </c>
      <c r="CU366" s="105">
        <f t="shared" si="304"/>
        <v>7558</v>
      </c>
      <c r="CV366" s="105">
        <f t="shared" si="305"/>
        <v>13</v>
      </c>
      <c r="CW366" s="139" t="str">
        <f t="shared" si="306"/>
        <v/>
      </c>
      <c r="CX366" s="139">
        <f t="shared" si="307"/>
        <v>-0.998279968245568</v>
      </c>
    </row>
    <row r="367" ht="15" spans="2:102">
      <c r="B367" s="138" t="s">
        <v>1279</v>
      </c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  <c r="AH367" s="105"/>
      <c r="AI367" s="105"/>
      <c r="AJ367" s="105"/>
      <c r="AK367" s="105"/>
      <c r="AL367" s="105"/>
      <c r="AM367" s="105"/>
      <c r="AN367" s="105"/>
      <c r="AO367" s="105"/>
      <c r="AP367" s="105"/>
      <c r="AQ367" s="105"/>
      <c r="AR367" s="105"/>
      <c r="AS367" s="105"/>
      <c r="AT367" s="105"/>
      <c r="AU367" s="105"/>
      <c r="AV367" s="105"/>
      <c r="AW367" s="105"/>
      <c r="AX367" s="105"/>
      <c r="AY367" s="105"/>
      <c r="AZ367" s="105"/>
      <c r="BA367" s="105"/>
      <c r="BB367" s="105"/>
      <c r="BC367" s="105"/>
      <c r="BD367" s="105"/>
      <c r="BE367" s="105"/>
      <c r="BF367" s="105"/>
      <c r="BG367" s="105"/>
      <c r="BH367" s="105"/>
      <c r="BI367" s="105"/>
      <c r="BJ367" s="105"/>
      <c r="BK367" s="105"/>
      <c r="BL367" s="105">
        <v>697</v>
      </c>
      <c r="BM367" s="105">
        <v>119</v>
      </c>
      <c r="BN367" s="105">
        <v>1042</v>
      </c>
      <c r="BO367" s="105">
        <v>329</v>
      </c>
      <c r="BP367" s="105">
        <v>252</v>
      </c>
      <c r="BQ367" s="105">
        <v>167</v>
      </c>
      <c r="BR367" s="105">
        <v>1342</v>
      </c>
      <c r="BS367" s="105">
        <v>713</v>
      </c>
      <c r="BT367" s="105">
        <v>1062</v>
      </c>
      <c r="BU367" s="105">
        <v>15</v>
      </c>
      <c r="BV367" s="105">
        <v>227</v>
      </c>
      <c r="BW367" s="105">
        <v>1228</v>
      </c>
      <c r="BX367" s="105">
        <v>392</v>
      </c>
      <c r="BY367" s="105">
        <v>784</v>
      </c>
      <c r="BZ367" s="139">
        <f t="shared" si="308"/>
        <v>5.58823529411765</v>
      </c>
      <c r="CA367" s="139">
        <f t="shared" si="309"/>
        <v>1</v>
      </c>
      <c r="CB367" s="140">
        <f t="shared" si="310"/>
        <v>0</v>
      </c>
      <c r="CC367" s="140"/>
      <c r="CD367" s="140"/>
      <c r="CE367" s="141">
        <f t="shared" si="311"/>
        <v>0</v>
      </c>
      <c r="CF367" s="141">
        <f t="shared" si="312"/>
        <v>0</v>
      </c>
      <c r="CG367" s="141">
        <f t="shared" si="313"/>
        <v>5965</v>
      </c>
      <c r="CH367" s="141">
        <f t="shared" si="314"/>
        <v>2404</v>
      </c>
      <c r="CI367" s="142"/>
      <c r="CJ367" s="142"/>
      <c r="CK367" s="143"/>
      <c r="CL367" s="105"/>
      <c r="CM367" s="105"/>
      <c r="CN367" s="105"/>
      <c r="CO367" s="105"/>
      <c r="CP367" s="105"/>
      <c r="CQ367" s="105"/>
      <c r="CR367" s="105"/>
      <c r="CS367" s="105">
        <f t="shared" si="325"/>
        <v>816</v>
      </c>
      <c r="CT367" s="105">
        <f t="shared" si="303"/>
        <v>1623</v>
      </c>
      <c r="CU367" s="105">
        <f t="shared" si="304"/>
        <v>2222</v>
      </c>
      <c r="CV367" s="105">
        <f t="shared" si="305"/>
        <v>1304</v>
      </c>
      <c r="CW367" s="139" t="str">
        <f t="shared" si="306"/>
        <v/>
      </c>
      <c r="CX367" s="139">
        <f t="shared" si="307"/>
        <v>-0.413141314131413</v>
      </c>
    </row>
    <row r="368" ht="15" spans="2:102">
      <c r="B368" s="138" t="s">
        <v>1280</v>
      </c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05"/>
      <c r="AU368" s="105"/>
      <c r="AV368" s="105"/>
      <c r="AW368" s="105"/>
      <c r="AX368" s="105"/>
      <c r="AY368" s="105"/>
      <c r="AZ368" s="105"/>
      <c r="BA368" s="105"/>
      <c r="BB368" s="105"/>
      <c r="BC368" s="105"/>
      <c r="BD368" s="105"/>
      <c r="BE368" s="105"/>
      <c r="BF368" s="105"/>
      <c r="BG368" s="105"/>
      <c r="BH368" s="105"/>
      <c r="BI368" s="105"/>
      <c r="BJ368" s="105"/>
      <c r="BK368" s="105"/>
      <c r="BL368" s="105">
        <v>621</v>
      </c>
      <c r="BM368" s="105">
        <v>123</v>
      </c>
      <c r="BN368" s="105">
        <v>351</v>
      </c>
      <c r="BO368" s="105">
        <v>269</v>
      </c>
      <c r="BP368" s="105">
        <v>352</v>
      </c>
      <c r="BQ368" s="105">
        <v>194</v>
      </c>
      <c r="BR368" s="105">
        <v>134</v>
      </c>
      <c r="BS368" s="105">
        <v>34</v>
      </c>
      <c r="BT368" s="105">
        <v>11</v>
      </c>
      <c r="BU368" s="105">
        <v>0</v>
      </c>
      <c r="BV368" s="105">
        <v>0</v>
      </c>
      <c r="BW368" s="105">
        <v>0</v>
      </c>
      <c r="BX368" s="105">
        <v>0</v>
      </c>
      <c r="BY368" s="105">
        <v>0</v>
      </c>
      <c r="BZ368" s="139" t="str">
        <f t="shared" si="308"/>
        <v/>
      </c>
      <c r="CA368" s="139" t="str">
        <f t="shared" si="309"/>
        <v/>
      </c>
      <c r="CB368" s="140">
        <f t="shared" si="310"/>
        <v>0</v>
      </c>
      <c r="CC368" s="140"/>
      <c r="CD368" s="140"/>
      <c r="CE368" s="141">
        <f t="shared" si="311"/>
        <v>0</v>
      </c>
      <c r="CF368" s="141">
        <f t="shared" si="312"/>
        <v>0</v>
      </c>
      <c r="CG368" s="141">
        <f t="shared" si="313"/>
        <v>2089</v>
      </c>
      <c r="CH368" s="141">
        <f t="shared" si="314"/>
        <v>0</v>
      </c>
      <c r="CI368" s="142"/>
      <c r="CJ368" s="142"/>
      <c r="CK368" s="143"/>
      <c r="CL368" s="105"/>
      <c r="CM368" s="105"/>
      <c r="CN368" s="105"/>
      <c r="CO368" s="105"/>
      <c r="CP368" s="105"/>
      <c r="CQ368" s="105"/>
      <c r="CR368" s="105"/>
      <c r="CS368" s="105">
        <f t="shared" si="325"/>
        <v>744</v>
      </c>
      <c r="CT368" s="105">
        <f t="shared" si="303"/>
        <v>972</v>
      </c>
      <c r="CU368" s="105">
        <f t="shared" si="304"/>
        <v>362</v>
      </c>
      <c r="CV368" s="105">
        <f t="shared" si="305"/>
        <v>11</v>
      </c>
      <c r="CW368" s="139" t="str">
        <f t="shared" si="306"/>
        <v/>
      </c>
      <c r="CX368" s="139">
        <f t="shared" si="307"/>
        <v>-0.969613259668508</v>
      </c>
    </row>
    <row r="369" ht="15" spans="2:102">
      <c r="B369" s="138" t="s">
        <v>1281</v>
      </c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  <c r="AH369" s="105"/>
      <c r="AI369" s="105"/>
      <c r="AJ369" s="105"/>
      <c r="AK369" s="105"/>
      <c r="AL369" s="105"/>
      <c r="AM369" s="105"/>
      <c r="AN369" s="105"/>
      <c r="AO369" s="105"/>
      <c r="AP369" s="105"/>
      <c r="AQ369" s="105"/>
      <c r="AR369" s="105"/>
      <c r="AS369" s="105"/>
      <c r="AT369" s="105"/>
      <c r="AU369" s="105"/>
      <c r="AV369" s="105"/>
      <c r="AW369" s="105"/>
      <c r="AX369" s="105"/>
      <c r="AY369" s="105"/>
      <c r="AZ369" s="105"/>
      <c r="BA369" s="105"/>
      <c r="BB369" s="105"/>
      <c r="BC369" s="105"/>
      <c r="BD369" s="105"/>
      <c r="BE369" s="105"/>
      <c r="BF369" s="105"/>
      <c r="BG369" s="105"/>
      <c r="BH369" s="105"/>
      <c r="BI369" s="105"/>
      <c r="BJ369" s="105"/>
      <c r="BK369" s="105"/>
      <c r="BL369" s="105">
        <v>616</v>
      </c>
      <c r="BM369" s="105">
        <v>2146</v>
      </c>
      <c r="BN369" s="105">
        <v>1638</v>
      </c>
      <c r="BO369" s="105">
        <v>2106</v>
      </c>
      <c r="BP369" s="105">
        <v>2072</v>
      </c>
      <c r="BQ369" s="105">
        <v>1502</v>
      </c>
      <c r="BR369" s="105">
        <v>1648</v>
      </c>
      <c r="BS369" s="105">
        <v>1627</v>
      </c>
      <c r="BT369" s="105">
        <v>1906</v>
      </c>
      <c r="BU369" s="105">
        <v>1639</v>
      </c>
      <c r="BV369" s="105">
        <v>2310</v>
      </c>
      <c r="BW369" s="105">
        <v>704</v>
      </c>
      <c r="BX369" s="105">
        <v>232</v>
      </c>
      <c r="BY369" s="105">
        <v>488</v>
      </c>
      <c r="BZ369" s="139">
        <f t="shared" si="308"/>
        <v>-0.77260018639329</v>
      </c>
      <c r="CA369" s="139">
        <f t="shared" si="309"/>
        <v>1.10344827586207</v>
      </c>
      <c r="CB369" s="140">
        <f t="shared" si="310"/>
        <v>0</v>
      </c>
      <c r="CC369" s="140"/>
      <c r="CD369" s="140"/>
      <c r="CE369" s="141">
        <f t="shared" si="311"/>
        <v>0</v>
      </c>
      <c r="CF369" s="141">
        <f t="shared" si="312"/>
        <v>0</v>
      </c>
      <c r="CG369" s="141">
        <f t="shared" si="313"/>
        <v>19210</v>
      </c>
      <c r="CH369" s="141">
        <f t="shared" si="314"/>
        <v>1424</v>
      </c>
      <c r="CI369" s="142"/>
      <c r="CJ369" s="142"/>
      <c r="CK369" s="143"/>
      <c r="CL369" s="105"/>
      <c r="CM369" s="105"/>
      <c r="CN369" s="105"/>
      <c r="CO369" s="105"/>
      <c r="CP369" s="105"/>
      <c r="CQ369" s="105"/>
      <c r="CR369" s="105"/>
      <c r="CS369" s="105">
        <f t="shared" si="325"/>
        <v>2762</v>
      </c>
      <c r="CT369" s="105">
        <f t="shared" si="303"/>
        <v>5816</v>
      </c>
      <c r="CU369" s="105">
        <f t="shared" si="304"/>
        <v>4777</v>
      </c>
      <c r="CV369" s="105">
        <f t="shared" si="305"/>
        <v>5855</v>
      </c>
      <c r="CW369" s="139" t="str">
        <f t="shared" si="306"/>
        <v/>
      </c>
      <c r="CX369" s="139">
        <f t="shared" si="307"/>
        <v>0.225664643081432</v>
      </c>
    </row>
    <row r="370" ht="15" spans="2:102">
      <c r="B370" s="138" t="s">
        <v>1282</v>
      </c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  <c r="AH370" s="105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5"/>
      <c r="AS370" s="105"/>
      <c r="AT370" s="105"/>
      <c r="AU370" s="105"/>
      <c r="AV370" s="105"/>
      <c r="AW370" s="105"/>
      <c r="AX370" s="105"/>
      <c r="AY370" s="105"/>
      <c r="AZ370" s="105"/>
      <c r="BA370" s="105"/>
      <c r="BB370" s="105"/>
      <c r="BC370" s="105"/>
      <c r="BD370" s="105"/>
      <c r="BE370" s="105"/>
      <c r="BF370" s="105"/>
      <c r="BG370" s="105"/>
      <c r="BH370" s="105"/>
      <c r="BI370" s="105"/>
      <c r="BJ370" s="105"/>
      <c r="BK370" s="105"/>
      <c r="BL370" s="105">
        <v>575</v>
      </c>
      <c r="BM370" s="105">
        <v>301</v>
      </c>
      <c r="BN370" s="105"/>
      <c r="BO370" s="105"/>
      <c r="BP370" s="105">
        <v>937</v>
      </c>
      <c r="BQ370" s="105">
        <v>831</v>
      </c>
      <c r="BR370" s="105"/>
      <c r="BS370" s="105">
        <v>189</v>
      </c>
      <c r="BT370" s="105">
        <v>182</v>
      </c>
      <c r="BU370" s="105">
        <v>316</v>
      </c>
      <c r="BV370" s="105">
        <v>536</v>
      </c>
      <c r="BW370" s="105">
        <v>166</v>
      </c>
      <c r="BX370" s="105">
        <v>352</v>
      </c>
      <c r="BY370" s="105">
        <v>24</v>
      </c>
      <c r="BZ370" s="139">
        <f t="shared" si="308"/>
        <v>-0.920265780730897</v>
      </c>
      <c r="CA370" s="139">
        <f t="shared" si="309"/>
        <v>-0.931818181818182</v>
      </c>
      <c r="CB370" s="140">
        <f t="shared" si="310"/>
        <v>0</v>
      </c>
      <c r="CC370" s="140"/>
      <c r="CD370" s="140"/>
      <c r="CE370" s="141">
        <f t="shared" si="311"/>
        <v>0</v>
      </c>
      <c r="CF370" s="141">
        <f t="shared" si="312"/>
        <v>0</v>
      </c>
      <c r="CG370" s="141">
        <f t="shared" si="313"/>
        <v>3867</v>
      </c>
      <c r="CH370" s="141">
        <f t="shared" si="314"/>
        <v>542</v>
      </c>
      <c r="CI370" s="142"/>
      <c r="CJ370" s="142"/>
      <c r="CK370" s="143"/>
      <c r="CL370" s="105"/>
      <c r="CM370" s="105"/>
      <c r="CN370" s="105"/>
      <c r="CO370" s="105"/>
      <c r="CP370" s="105"/>
      <c r="CQ370" s="105"/>
      <c r="CR370" s="105"/>
      <c r="CS370" s="105">
        <f t="shared" si="325"/>
        <v>876</v>
      </c>
      <c r="CT370" s="105">
        <f t="shared" si="303"/>
        <v>937</v>
      </c>
      <c r="CU370" s="105">
        <f t="shared" si="304"/>
        <v>1020</v>
      </c>
      <c r="CV370" s="105">
        <f t="shared" si="305"/>
        <v>1034</v>
      </c>
      <c r="CW370" s="139" t="str">
        <f t="shared" si="306"/>
        <v/>
      </c>
      <c r="CX370" s="139">
        <f t="shared" si="307"/>
        <v>0.0137254901960784</v>
      </c>
    </row>
    <row r="371" ht="15" spans="2:102">
      <c r="B371" s="138" t="s">
        <v>1301</v>
      </c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  <c r="AH371" s="105"/>
      <c r="AI371" s="105"/>
      <c r="AJ371" s="105"/>
      <c r="AK371" s="105"/>
      <c r="AL371" s="105"/>
      <c r="AM371" s="105"/>
      <c r="AN371" s="105"/>
      <c r="AO371" s="105"/>
      <c r="AP371" s="105"/>
      <c r="AQ371" s="105"/>
      <c r="AR371" s="105"/>
      <c r="AS371" s="105"/>
      <c r="AT371" s="105"/>
      <c r="AU371" s="105"/>
      <c r="AV371" s="105"/>
      <c r="AW371" s="105"/>
      <c r="AX371" s="105"/>
      <c r="AY371" s="105"/>
      <c r="AZ371" s="105"/>
      <c r="BA371" s="105"/>
      <c r="BB371" s="105"/>
      <c r="BC371" s="105"/>
      <c r="BD371" s="105"/>
      <c r="BE371" s="105"/>
      <c r="BF371" s="105"/>
      <c r="BG371" s="105"/>
      <c r="BH371" s="105"/>
      <c r="BI371" s="105"/>
      <c r="BJ371" s="105"/>
      <c r="BK371" s="105"/>
      <c r="BL371" s="105">
        <v>567</v>
      </c>
      <c r="BM371" s="105">
        <v>61</v>
      </c>
      <c r="BN371" s="105">
        <v>142</v>
      </c>
      <c r="BO371" s="105">
        <v>754</v>
      </c>
      <c r="BP371" s="105">
        <v>0</v>
      </c>
      <c r="BQ371" s="105">
        <v>0</v>
      </c>
      <c r="BR371" s="105">
        <v>614</v>
      </c>
      <c r="BS371" s="105">
        <v>21</v>
      </c>
      <c r="BT371" s="105">
        <v>15</v>
      </c>
      <c r="BU371" s="105">
        <v>0</v>
      </c>
      <c r="BV371" s="105">
        <v>0</v>
      </c>
      <c r="BW371" s="105">
        <v>5</v>
      </c>
      <c r="BX371" s="105">
        <v>0</v>
      </c>
      <c r="BY371" s="105">
        <v>7</v>
      </c>
      <c r="BZ371" s="139">
        <f t="shared" si="308"/>
        <v>-0.885245901639344</v>
      </c>
      <c r="CA371" s="139" t="str">
        <f t="shared" si="309"/>
        <v/>
      </c>
      <c r="CB371" s="140">
        <f t="shared" si="310"/>
        <v>0</v>
      </c>
      <c r="CC371" s="140"/>
      <c r="CD371" s="140"/>
      <c r="CE371" s="141">
        <f t="shared" si="311"/>
        <v>0</v>
      </c>
      <c r="CF371" s="141">
        <f t="shared" si="312"/>
        <v>0</v>
      </c>
      <c r="CG371" s="141">
        <f t="shared" si="313"/>
        <v>2174</v>
      </c>
      <c r="CH371" s="141">
        <f t="shared" si="314"/>
        <v>12</v>
      </c>
      <c r="CI371" s="142"/>
      <c r="CJ371" s="142"/>
      <c r="CK371" s="143"/>
      <c r="CL371" s="105"/>
      <c r="CM371" s="105"/>
      <c r="CN371" s="105"/>
      <c r="CO371" s="105"/>
      <c r="CP371" s="105"/>
      <c r="CQ371" s="105"/>
      <c r="CR371" s="105"/>
      <c r="CS371" s="105">
        <f t="shared" si="325"/>
        <v>628</v>
      </c>
      <c r="CT371" s="105">
        <f t="shared" si="303"/>
        <v>896</v>
      </c>
      <c r="CU371" s="105">
        <f t="shared" si="304"/>
        <v>635</v>
      </c>
      <c r="CV371" s="105">
        <f t="shared" si="305"/>
        <v>15</v>
      </c>
      <c r="CW371" s="139" t="str">
        <f t="shared" si="306"/>
        <v/>
      </c>
      <c r="CX371" s="139">
        <f t="shared" si="307"/>
        <v>-0.976377952755906</v>
      </c>
    </row>
    <row r="372" ht="15" spans="2:102">
      <c r="B372" s="138" t="s">
        <v>1284</v>
      </c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5"/>
      <c r="AS372" s="105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5"/>
      <c r="BE372" s="105"/>
      <c r="BF372" s="105"/>
      <c r="BG372" s="105"/>
      <c r="BH372" s="105"/>
      <c r="BI372" s="105"/>
      <c r="BJ372" s="105"/>
      <c r="BK372" s="105"/>
      <c r="BL372" s="105">
        <v>449</v>
      </c>
      <c r="BM372" s="105">
        <v>534</v>
      </c>
      <c r="BN372" s="105"/>
      <c r="BO372" s="105"/>
      <c r="BP372" s="105">
        <v>16</v>
      </c>
      <c r="BQ372" s="105">
        <v>0</v>
      </c>
      <c r="BR372" s="105">
        <v>0</v>
      </c>
      <c r="BS372" s="105">
        <v>11</v>
      </c>
      <c r="BT372" s="105">
        <v>453</v>
      </c>
      <c r="BU372" s="105">
        <v>188</v>
      </c>
      <c r="BV372" s="105">
        <v>623</v>
      </c>
      <c r="BW372" s="105">
        <v>135</v>
      </c>
      <c r="BX372" s="105">
        <v>480</v>
      </c>
      <c r="BY372" s="105">
        <v>337</v>
      </c>
      <c r="BZ372" s="139">
        <f t="shared" si="308"/>
        <v>-0.368913857677903</v>
      </c>
      <c r="CA372" s="139">
        <f t="shared" si="309"/>
        <v>-0.297916666666667</v>
      </c>
      <c r="CB372" s="140">
        <f t="shared" si="310"/>
        <v>0</v>
      </c>
      <c r="CC372" s="140"/>
      <c r="CD372" s="140"/>
      <c r="CE372" s="141">
        <f t="shared" si="311"/>
        <v>0</v>
      </c>
      <c r="CF372" s="141">
        <f t="shared" si="312"/>
        <v>0</v>
      </c>
      <c r="CG372" s="141">
        <f t="shared" si="313"/>
        <v>2274</v>
      </c>
      <c r="CH372" s="141">
        <f t="shared" si="314"/>
        <v>952</v>
      </c>
      <c r="CI372" s="142"/>
      <c r="CJ372" s="142"/>
      <c r="CK372" s="143"/>
      <c r="CL372" s="105"/>
      <c r="CM372" s="105"/>
      <c r="CN372" s="105"/>
      <c r="CO372" s="105"/>
      <c r="CP372" s="105"/>
      <c r="CQ372" s="105"/>
      <c r="CR372" s="105"/>
      <c r="CS372" s="105">
        <f t="shared" si="325"/>
        <v>983</v>
      </c>
      <c r="CT372" s="105">
        <f t="shared" si="303"/>
        <v>16</v>
      </c>
      <c r="CU372" s="105">
        <f t="shared" si="304"/>
        <v>11</v>
      </c>
      <c r="CV372" s="105">
        <f t="shared" si="305"/>
        <v>1264</v>
      </c>
      <c r="CW372" s="139" t="str">
        <f t="shared" si="306"/>
        <v/>
      </c>
      <c r="CX372" s="139">
        <f t="shared" si="307"/>
        <v>113.909090909091</v>
      </c>
    </row>
    <row r="373" ht="15" spans="2:102">
      <c r="B373" s="138" t="s">
        <v>1285</v>
      </c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105"/>
      <c r="AS373" s="105"/>
      <c r="AT373" s="105"/>
      <c r="AU373" s="105"/>
      <c r="AV373" s="105"/>
      <c r="AW373" s="105"/>
      <c r="AX373" s="105"/>
      <c r="AY373" s="105"/>
      <c r="AZ373" s="105"/>
      <c r="BA373" s="105"/>
      <c r="BB373" s="105"/>
      <c r="BC373" s="105"/>
      <c r="BD373" s="105"/>
      <c r="BE373" s="105"/>
      <c r="BF373" s="105"/>
      <c r="BG373" s="105"/>
      <c r="BH373" s="105"/>
      <c r="BI373" s="105"/>
      <c r="BJ373" s="105"/>
      <c r="BK373" s="105"/>
      <c r="BL373" s="105">
        <v>411</v>
      </c>
      <c r="BM373" s="105">
        <v>481</v>
      </c>
      <c r="BN373" s="105">
        <v>0</v>
      </c>
      <c r="BO373" s="105">
        <v>16</v>
      </c>
      <c r="BP373" s="105">
        <v>7</v>
      </c>
      <c r="BQ373" s="105">
        <v>9</v>
      </c>
      <c r="BR373" s="105">
        <v>0</v>
      </c>
      <c r="BS373" s="105">
        <v>1</v>
      </c>
      <c r="BT373" s="105">
        <v>0</v>
      </c>
      <c r="BU373" s="105">
        <v>50</v>
      </c>
      <c r="BV373" s="105">
        <v>173</v>
      </c>
      <c r="BW373" s="105">
        <v>0</v>
      </c>
      <c r="BX373" s="105">
        <v>0</v>
      </c>
      <c r="BY373" s="105">
        <v>95</v>
      </c>
      <c r="BZ373" s="139">
        <f t="shared" si="308"/>
        <v>-0.802494802494802</v>
      </c>
      <c r="CA373" s="139" t="str">
        <f t="shared" si="309"/>
        <v/>
      </c>
      <c r="CB373" s="140">
        <f t="shared" si="310"/>
        <v>0</v>
      </c>
      <c r="CC373" s="140"/>
      <c r="CD373" s="140"/>
      <c r="CE373" s="141">
        <f t="shared" si="311"/>
        <v>0</v>
      </c>
      <c r="CF373" s="141">
        <f t="shared" si="312"/>
        <v>0</v>
      </c>
      <c r="CG373" s="141">
        <f t="shared" si="313"/>
        <v>1148</v>
      </c>
      <c r="CH373" s="141">
        <f t="shared" si="314"/>
        <v>95</v>
      </c>
      <c r="CI373" s="142"/>
      <c r="CJ373" s="142"/>
      <c r="CK373" s="143"/>
      <c r="CL373" s="105"/>
      <c r="CM373" s="105"/>
      <c r="CN373" s="105"/>
      <c r="CO373" s="105"/>
      <c r="CP373" s="105"/>
      <c r="CQ373" s="105"/>
      <c r="CR373" s="105"/>
      <c r="CS373" s="105">
        <f t="shared" si="325"/>
        <v>892</v>
      </c>
      <c r="CT373" s="105">
        <f t="shared" si="303"/>
        <v>23</v>
      </c>
      <c r="CU373" s="105">
        <f t="shared" si="304"/>
        <v>10</v>
      </c>
      <c r="CV373" s="105">
        <f t="shared" si="305"/>
        <v>223</v>
      </c>
      <c r="CW373" s="139" t="str">
        <f t="shared" si="306"/>
        <v/>
      </c>
      <c r="CX373" s="139">
        <f t="shared" si="307"/>
        <v>21.3</v>
      </c>
    </row>
    <row r="374" ht="15" spans="2:102">
      <c r="B374" s="138" t="s">
        <v>1286</v>
      </c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  <c r="AH374" s="105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5"/>
      <c r="AS374" s="105"/>
      <c r="AT374" s="105"/>
      <c r="AU374" s="105"/>
      <c r="AV374" s="105"/>
      <c r="AW374" s="105"/>
      <c r="AX374" s="105"/>
      <c r="AY374" s="105"/>
      <c r="AZ374" s="105"/>
      <c r="BA374" s="105"/>
      <c r="BB374" s="105"/>
      <c r="BC374" s="105"/>
      <c r="BD374" s="105"/>
      <c r="BE374" s="105"/>
      <c r="BF374" s="105"/>
      <c r="BG374" s="105"/>
      <c r="BH374" s="105"/>
      <c r="BI374" s="105"/>
      <c r="BJ374" s="105"/>
      <c r="BK374" s="105"/>
      <c r="BL374" s="105">
        <v>242</v>
      </c>
      <c r="BM374" s="105">
        <v>29</v>
      </c>
      <c r="BN374" s="105">
        <v>79</v>
      </c>
      <c r="BO374" s="105">
        <v>87</v>
      </c>
      <c r="BP374" s="105">
        <v>59</v>
      </c>
      <c r="BQ374" s="105">
        <v>150</v>
      </c>
      <c r="BR374" s="105">
        <v>338</v>
      </c>
      <c r="BS374" s="105">
        <v>29</v>
      </c>
      <c r="BT374" s="105">
        <v>6</v>
      </c>
      <c r="BU374" s="105">
        <v>6</v>
      </c>
      <c r="BV374" s="105">
        <v>2</v>
      </c>
      <c r="BW374" s="105">
        <v>1</v>
      </c>
      <c r="BX374" s="105">
        <v>114</v>
      </c>
      <c r="BY374" s="105">
        <v>202</v>
      </c>
      <c r="BZ374" s="139">
        <f t="shared" si="308"/>
        <v>5.96551724137931</v>
      </c>
      <c r="CA374" s="139">
        <f t="shared" si="309"/>
        <v>0.771929824561403</v>
      </c>
      <c r="CB374" s="140">
        <f t="shared" si="310"/>
        <v>0</v>
      </c>
      <c r="CC374" s="140"/>
      <c r="CD374" s="140"/>
      <c r="CE374" s="141">
        <f t="shared" si="311"/>
        <v>0</v>
      </c>
      <c r="CF374" s="141">
        <f t="shared" si="312"/>
        <v>0</v>
      </c>
      <c r="CG374" s="141">
        <f t="shared" si="313"/>
        <v>1027</v>
      </c>
      <c r="CH374" s="141">
        <f t="shared" si="314"/>
        <v>317</v>
      </c>
      <c r="CI374" s="142"/>
      <c r="CJ374" s="142"/>
      <c r="CK374" s="143"/>
      <c r="CL374" s="105"/>
      <c r="CM374" s="105"/>
      <c r="CN374" s="105"/>
      <c r="CO374" s="105"/>
      <c r="CP374" s="105"/>
      <c r="CQ374" s="105"/>
      <c r="CR374" s="105"/>
      <c r="CS374" s="105">
        <f t="shared" si="325"/>
        <v>271</v>
      </c>
      <c r="CT374" s="105">
        <f t="shared" si="303"/>
        <v>225</v>
      </c>
      <c r="CU374" s="105">
        <f t="shared" si="304"/>
        <v>517</v>
      </c>
      <c r="CV374" s="105">
        <f t="shared" si="305"/>
        <v>14</v>
      </c>
      <c r="CW374" s="139" t="str">
        <f t="shared" si="306"/>
        <v/>
      </c>
      <c r="CX374" s="139">
        <f t="shared" si="307"/>
        <v>-0.972920696324952</v>
      </c>
    </row>
    <row r="375" ht="15" spans="2:102">
      <c r="B375" s="138" t="s">
        <v>1287</v>
      </c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  <c r="AH375" s="105"/>
      <c r="AI375" s="105"/>
      <c r="AJ375" s="105"/>
      <c r="AK375" s="105"/>
      <c r="AL375" s="105"/>
      <c r="AM375" s="105"/>
      <c r="AN375" s="105"/>
      <c r="AO375" s="105"/>
      <c r="AP375" s="105"/>
      <c r="AQ375" s="105"/>
      <c r="AR375" s="105"/>
      <c r="AS375" s="105"/>
      <c r="AT375" s="105"/>
      <c r="AU375" s="105"/>
      <c r="AV375" s="105"/>
      <c r="AW375" s="105"/>
      <c r="AX375" s="105"/>
      <c r="AY375" s="105"/>
      <c r="AZ375" s="105"/>
      <c r="BA375" s="105"/>
      <c r="BB375" s="105"/>
      <c r="BC375" s="105"/>
      <c r="BD375" s="105"/>
      <c r="BE375" s="105"/>
      <c r="BF375" s="105"/>
      <c r="BG375" s="105"/>
      <c r="BH375" s="105"/>
      <c r="BI375" s="105"/>
      <c r="BJ375" s="105"/>
      <c r="BK375" s="105"/>
      <c r="BL375" s="105">
        <v>200</v>
      </c>
      <c r="BM375" s="105">
        <v>501</v>
      </c>
      <c r="BN375" s="105">
        <v>94</v>
      </c>
      <c r="BO375" s="105">
        <v>51</v>
      </c>
      <c r="BP375" s="105">
        <v>168</v>
      </c>
      <c r="BQ375" s="105">
        <v>578</v>
      </c>
      <c r="BR375" s="105">
        <v>414</v>
      </c>
      <c r="BS375" s="105">
        <v>106</v>
      </c>
      <c r="BT375" s="105">
        <v>1</v>
      </c>
      <c r="BU375" s="105">
        <v>1113</v>
      </c>
      <c r="BV375" s="105">
        <v>3099</v>
      </c>
      <c r="BW375" s="105">
        <v>1803</v>
      </c>
      <c r="BX375" s="105">
        <v>361</v>
      </c>
      <c r="BY375" s="105">
        <v>153</v>
      </c>
      <c r="BZ375" s="139">
        <f t="shared" si="308"/>
        <v>-0.694610778443114</v>
      </c>
      <c r="CA375" s="139">
        <f t="shared" si="309"/>
        <v>-0.57617728531856</v>
      </c>
      <c r="CB375" s="140">
        <f t="shared" si="310"/>
        <v>0</v>
      </c>
      <c r="CC375" s="140"/>
      <c r="CD375" s="140"/>
      <c r="CE375" s="141">
        <f t="shared" si="311"/>
        <v>0</v>
      </c>
      <c r="CF375" s="141">
        <f t="shared" si="312"/>
        <v>0</v>
      </c>
      <c r="CG375" s="141">
        <f t="shared" si="313"/>
        <v>6325</v>
      </c>
      <c r="CH375" s="141">
        <f t="shared" si="314"/>
        <v>2317</v>
      </c>
      <c r="CI375" s="142"/>
      <c r="CJ375" s="142"/>
      <c r="CK375" s="143"/>
      <c r="CL375" s="105"/>
      <c r="CM375" s="105"/>
      <c r="CN375" s="105"/>
      <c r="CO375" s="105"/>
      <c r="CP375" s="105"/>
      <c r="CQ375" s="105"/>
      <c r="CR375" s="105"/>
      <c r="CS375" s="105">
        <f t="shared" si="325"/>
        <v>701</v>
      </c>
      <c r="CT375" s="105">
        <f t="shared" si="303"/>
        <v>313</v>
      </c>
      <c r="CU375" s="105">
        <f t="shared" si="304"/>
        <v>1098</v>
      </c>
      <c r="CV375" s="105">
        <f t="shared" si="305"/>
        <v>4213</v>
      </c>
      <c r="CW375" s="139" t="str">
        <f t="shared" si="306"/>
        <v/>
      </c>
      <c r="CX375" s="139">
        <f t="shared" si="307"/>
        <v>2.83697632058288</v>
      </c>
    </row>
    <row r="376" ht="15" spans="2:102">
      <c r="B376" s="138" t="s">
        <v>1288</v>
      </c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  <c r="AH376" s="105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5"/>
      <c r="AS376" s="105"/>
      <c r="AT376" s="105"/>
      <c r="AU376" s="105"/>
      <c r="AV376" s="105"/>
      <c r="AW376" s="105"/>
      <c r="AX376" s="105"/>
      <c r="AY376" s="105"/>
      <c r="AZ376" s="105"/>
      <c r="BA376" s="105"/>
      <c r="BB376" s="105"/>
      <c r="BC376" s="105"/>
      <c r="BD376" s="105"/>
      <c r="BE376" s="105"/>
      <c r="BF376" s="105"/>
      <c r="BG376" s="105"/>
      <c r="BH376" s="105"/>
      <c r="BI376" s="105"/>
      <c r="BJ376" s="105"/>
      <c r="BK376" s="105"/>
      <c r="BL376" s="105">
        <v>162</v>
      </c>
      <c r="BM376" s="105">
        <v>918</v>
      </c>
      <c r="BN376" s="105">
        <v>1126</v>
      </c>
      <c r="BO376" s="105">
        <v>2943</v>
      </c>
      <c r="BP376" s="105">
        <v>2673</v>
      </c>
      <c r="BQ376" s="105">
        <v>2888</v>
      </c>
      <c r="BR376" s="105">
        <v>2110</v>
      </c>
      <c r="BS376" s="105">
        <v>3327</v>
      </c>
      <c r="BT376" s="105">
        <v>3053</v>
      </c>
      <c r="BU376" s="105">
        <v>3200</v>
      </c>
      <c r="BV376" s="105">
        <v>2473</v>
      </c>
      <c r="BW376" s="105">
        <v>1498</v>
      </c>
      <c r="BX376" s="105">
        <v>596</v>
      </c>
      <c r="BY376" s="105">
        <v>1904</v>
      </c>
      <c r="BZ376" s="139">
        <f t="shared" si="308"/>
        <v>1.07407407407407</v>
      </c>
      <c r="CA376" s="139">
        <f t="shared" si="309"/>
        <v>2.19463087248322</v>
      </c>
      <c r="CB376" s="140">
        <f t="shared" si="310"/>
        <v>0</v>
      </c>
      <c r="CC376" s="140"/>
      <c r="CD376" s="140"/>
      <c r="CE376" s="141">
        <f t="shared" si="311"/>
        <v>0</v>
      </c>
      <c r="CF376" s="141">
        <f t="shared" si="312"/>
        <v>0</v>
      </c>
      <c r="CG376" s="141">
        <f t="shared" si="313"/>
        <v>24873</v>
      </c>
      <c r="CH376" s="141">
        <f t="shared" si="314"/>
        <v>3998</v>
      </c>
      <c r="CI376" s="142"/>
      <c r="CJ376" s="142"/>
      <c r="CK376" s="143"/>
      <c r="CL376" s="105"/>
      <c r="CM376" s="105"/>
      <c r="CN376" s="105"/>
      <c r="CO376" s="105"/>
      <c r="CP376" s="105"/>
      <c r="CQ376" s="105"/>
      <c r="CR376" s="105"/>
      <c r="CS376" s="105">
        <f t="shared" si="325"/>
        <v>1080</v>
      </c>
      <c r="CT376" s="105">
        <f t="shared" si="303"/>
        <v>6742</v>
      </c>
      <c r="CU376" s="105">
        <f t="shared" si="304"/>
        <v>8325</v>
      </c>
      <c r="CV376" s="105">
        <f t="shared" si="305"/>
        <v>8726</v>
      </c>
      <c r="CW376" s="139" t="str">
        <f t="shared" si="306"/>
        <v/>
      </c>
      <c r="CX376" s="139">
        <f t="shared" si="307"/>
        <v>0.0481681681681683</v>
      </c>
    </row>
    <row r="377" ht="15" spans="2:102">
      <c r="B377" s="138" t="s">
        <v>1289</v>
      </c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  <c r="AH377" s="105"/>
      <c r="AI377" s="105"/>
      <c r="AJ377" s="105"/>
      <c r="AK377" s="105"/>
      <c r="AL377" s="105"/>
      <c r="AM377" s="105"/>
      <c r="AN377" s="105"/>
      <c r="AO377" s="105"/>
      <c r="AP377" s="105"/>
      <c r="AQ377" s="105"/>
      <c r="AR377" s="105"/>
      <c r="AS377" s="105"/>
      <c r="AT377" s="105"/>
      <c r="AU377" s="105"/>
      <c r="AV377" s="105"/>
      <c r="AW377" s="105"/>
      <c r="AX377" s="105"/>
      <c r="AY377" s="105"/>
      <c r="AZ377" s="105"/>
      <c r="BA377" s="105"/>
      <c r="BB377" s="105"/>
      <c r="BC377" s="105"/>
      <c r="BD377" s="105"/>
      <c r="BE377" s="105"/>
      <c r="BF377" s="105"/>
      <c r="BG377" s="105"/>
      <c r="BH377" s="105"/>
      <c r="BI377" s="105"/>
      <c r="BJ377" s="105"/>
      <c r="BK377" s="105"/>
      <c r="BL377" s="105">
        <v>74</v>
      </c>
      <c r="BM377" s="105">
        <v>74</v>
      </c>
      <c r="BN377" s="105">
        <v>0</v>
      </c>
      <c r="BO377" s="105">
        <v>95</v>
      </c>
      <c r="BP377" s="105">
        <v>0</v>
      </c>
      <c r="BQ377" s="105">
        <v>0</v>
      </c>
      <c r="BR377" s="105">
        <v>68</v>
      </c>
      <c r="BS377" s="105">
        <v>70</v>
      </c>
      <c r="BT377" s="105">
        <v>93</v>
      </c>
      <c r="BU377" s="105">
        <v>131</v>
      </c>
      <c r="BV377" s="105">
        <v>0</v>
      </c>
      <c r="BW377" s="105">
        <v>123</v>
      </c>
      <c r="BX377" s="105">
        <v>19</v>
      </c>
      <c r="BY377" s="105">
        <v>156</v>
      </c>
      <c r="BZ377" s="139">
        <f t="shared" si="308"/>
        <v>1.10810810810811</v>
      </c>
      <c r="CA377" s="139">
        <f t="shared" si="309"/>
        <v>7.21052631578947</v>
      </c>
      <c r="CB377" s="140">
        <f t="shared" si="310"/>
        <v>0</v>
      </c>
      <c r="CC377" s="140"/>
      <c r="CD377" s="140"/>
      <c r="CE377" s="141">
        <f t="shared" si="311"/>
        <v>0</v>
      </c>
      <c r="CF377" s="141">
        <f t="shared" si="312"/>
        <v>0</v>
      </c>
      <c r="CG377" s="141">
        <f t="shared" si="313"/>
        <v>605</v>
      </c>
      <c r="CH377" s="141">
        <f t="shared" si="314"/>
        <v>298</v>
      </c>
      <c r="CI377" s="142"/>
      <c r="CJ377" s="142"/>
      <c r="CK377" s="143"/>
      <c r="CL377" s="105"/>
      <c r="CM377" s="105"/>
      <c r="CN377" s="105"/>
      <c r="CO377" s="105"/>
      <c r="CP377" s="105"/>
      <c r="CQ377" s="105"/>
      <c r="CR377" s="105"/>
      <c r="CS377" s="105">
        <f t="shared" si="325"/>
        <v>148</v>
      </c>
      <c r="CT377" s="105">
        <f t="shared" si="303"/>
        <v>95</v>
      </c>
      <c r="CU377" s="105">
        <f t="shared" si="304"/>
        <v>138</v>
      </c>
      <c r="CV377" s="105">
        <f t="shared" si="305"/>
        <v>224</v>
      </c>
      <c r="CW377" s="139" t="str">
        <f t="shared" si="306"/>
        <v/>
      </c>
      <c r="CX377" s="139">
        <f t="shared" si="307"/>
        <v>0.623188405797102</v>
      </c>
    </row>
    <row r="378" ht="15" spans="2:102">
      <c r="B378" s="138" t="s">
        <v>1290</v>
      </c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  <c r="AH378" s="105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5"/>
      <c r="AS378" s="105"/>
      <c r="AT378" s="105"/>
      <c r="AU378" s="105"/>
      <c r="AV378" s="105"/>
      <c r="AW378" s="105"/>
      <c r="AX378" s="105"/>
      <c r="AY378" s="105"/>
      <c r="AZ378" s="105"/>
      <c r="BA378" s="105"/>
      <c r="BB378" s="105"/>
      <c r="BC378" s="105"/>
      <c r="BD378" s="105"/>
      <c r="BE378" s="105"/>
      <c r="BF378" s="105"/>
      <c r="BG378" s="105"/>
      <c r="BH378" s="105"/>
      <c r="BI378" s="105"/>
      <c r="BJ378" s="105"/>
      <c r="BK378" s="105"/>
      <c r="BL378" s="105">
        <v>72</v>
      </c>
      <c r="BM378" s="105">
        <v>94</v>
      </c>
      <c r="BN378" s="105">
        <v>136</v>
      </c>
      <c r="BO378" s="105">
        <v>206</v>
      </c>
      <c r="BP378" s="105">
        <v>116</v>
      </c>
      <c r="BQ378" s="105">
        <v>91</v>
      </c>
      <c r="BR378" s="105">
        <v>29</v>
      </c>
      <c r="BS378" s="105">
        <v>12</v>
      </c>
      <c r="BT378" s="105">
        <v>57</v>
      </c>
      <c r="BU378" s="105">
        <v>45</v>
      </c>
      <c r="BV378" s="105">
        <v>13</v>
      </c>
      <c r="BW378" s="105">
        <v>0</v>
      </c>
      <c r="BX378" s="105">
        <v>0</v>
      </c>
      <c r="BY378" s="105">
        <v>0</v>
      </c>
      <c r="BZ378" s="139" t="str">
        <f t="shared" si="308"/>
        <v/>
      </c>
      <c r="CA378" s="139" t="str">
        <f t="shared" si="309"/>
        <v/>
      </c>
      <c r="CB378" s="140">
        <f t="shared" si="310"/>
        <v>0</v>
      </c>
      <c r="CC378" s="140"/>
      <c r="CD378" s="140"/>
      <c r="CE378" s="141">
        <f t="shared" si="311"/>
        <v>0</v>
      </c>
      <c r="CF378" s="141">
        <f t="shared" si="312"/>
        <v>0</v>
      </c>
      <c r="CG378" s="141">
        <f t="shared" si="313"/>
        <v>871</v>
      </c>
      <c r="CH378" s="141">
        <f t="shared" si="314"/>
        <v>0</v>
      </c>
      <c r="CI378" s="142"/>
      <c r="CJ378" s="142"/>
      <c r="CK378" s="143"/>
      <c r="CL378" s="105"/>
      <c r="CM378" s="105"/>
      <c r="CN378" s="105"/>
      <c r="CO378" s="105"/>
      <c r="CP378" s="105"/>
      <c r="CQ378" s="105"/>
      <c r="CR378" s="105"/>
      <c r="CS378" s="105">
        <f t="shared" si="325"/>
        <v>166</v>
      </c>
      <c r="CT378" s="105">
        <f t="shared" si="303"/>
        <v>458</v>
      </c>
      <c r="CU378" s="105">
        <f t="shared" si="304"/>
        <v>132</v>
      </c>
      <c r="CV378" s="105">
        <f t="shared" si="305"/>
        <v>115</v>
      </c>
      <c r="CW378" s="139" t="str">
        <f t="shared" si="306"/>
        <v/>
      </c>
      <c r="CX378" s="139">
        <f t="shared" si="307"/>
        <v>-0.128787878787879</v>
      </c>
    </row>
    <row r="379" ht="15" spans="2:102">
      <c r="B379" s="138" t="s">
        <v>1291</v>
      </c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  <c r="AH379" s="105"/>
      <c r="AI379" s="105"/>
      <c r="AJ379" s="105"/>
      <c r="AK379" s="105"/>
      <c r="AL379" s="105"/>
      <c r="AM379" s="105"/>
      <c r="AN379" s="105"/>
      <c r="AO379" s="105"/>
      <c r="AP379" s="105"/>
      <c r="AQ379" s="105"/>
      <c r="AR379" s="105"/>
      <c r="AS379" s="105"/>
      <c r="AT379" s="105"/>
      <c r="AU379" s="105"/>
      <c r="AV379" s="105"/>
      <c r="AW379" s="105"/>
      <c r="AX379" s="105"/>
      <c r="AY379" s="105"/>
      <c r="AZ379" s="105"/>
      <c r="BA379" s="105"/>
      <c r="BB379" s="105"/>
      <c r="BC379" s="105"/>
      <c r="BD379" s="105"/>
      <c r="BE379" s="105"/>
      <c r="BF379" s="105"/>
      <c r="BG379" s="105"/>
      <c r="BH379" s="105"/>
      <c r="BI379" s="105"/>
      <c r="BJ379" s="105"/>
      <c r="BK379" s="105"/>
      <c r="BL379" s="105">
        <v>38</v>
      </c>
      <c r="BM379" s="105">
        <v>164</v>
      </c>
      <c r="BN379" s="105">
        <v>328</v>
      </c>
      <c r="BO379" s="105">
        <v>7</v>
      </c>
      <c r="BP379" s="105">
        <v>89</v>
      </c>
      <c r="BQ379" s="105">
        <v>86</v>
      </c>
      <c r="BR379" s="105">
        <v>154</v>
      </c>
      <c r="BS379" s="105">
        <v>65</v>
      </c>
      <c r="BT379" s="105">
        <v>103</v>
      </c>
      <c r="BU379" s="105">
        <v>125</v>
      </c>
      <c r="BV379" s="105">
        <v>81</v>
      </c>
      <c r="BW379" s="105">
        <v>18</v>
      </c>
      <c r="BX379" s="105">
        <v>10</v>
      </c>
      <c r="BY379" s="105">
        <v>11</v>
      </c>
      <c r="BZ379" s="139">
        <f t="shared" si="308"/>
        <v>-0.932926829268293</v>
      </c>
      <c r="CA379" s="139">
        <f t="shared" si="309"/>
        <v>0.1</v>
      </c>
      <c r="CB379" s="140">
        <f t="shared" si="310"/>
        <v>0</v>
      </c>
      <c r="CC379" s="140"/>
      <c r="CD379" s="140"/>
      <c r="CE379" s="141">
        <f t="shared" si="311"/>
        <v>0</v>
      </c>
      <c r="CF379" s="141">
        <f t="shared" si="312"/>
        <v>0</v>
      </c>
      <c r="CG379" s="141">
        <f t="shared" si="313"/>
        <v>1240</v>
      </c>
      <c r="CH379" s="141">
        <f t="shared" si="314"/>
        <v>39</v>
      </c>
      <c r="CI379" s="142"/>
      <c r="CJ379" s="142"/>
      <c r="CK379" s="143"/>
      <c r="CL379" s="105"/>
      <c r="CM379" s="105"/>
      <c r="CN379" s="105"/>
      <c r="CO379" s="105"/>
      <c r="CP379" s="105"/>
      <c r="CQ379" s="105"/>
      <c r="CR379" s="105"/>
      <c r="CS379" s="105">
        <f t="shared" si="325"/>
        <v>202</v>
      </c>
      <c r="CT379" s="105">
        <f t="shared" si="303"/>
        <v>424</v>
      </c>
      <c r="CU379" s="105">
        <f t="shared" si="304"/>
        <v>305</v>
      </c>
      <c r="CV379" s="105">
        <f t="shared" si="305"/>
        <v>309</v>
      </c>
      <c r="CW379" s="139" t="str">
        <f t="shared" si="306"/>
        <v/>
      </c>
      <c r="CX379" s="139">
        <f t="shared" si="307"/>
        <v>0.0131147540983607</v>
      </c>
    </row>
    <row r="380" ht="15" spans="2:102">
      <c r="B380" s="138" t="s">
        <v>1292</v>
      </c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  <c r="AH380" s="105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5"/>
      <c r="AS380" s="105"/>
      <c r="AT380" s="105"/>
      <c r="AU380" s="105"/>
      <c r="AV380" s="105"/>
      <c r="AW380" s="105"/>
      <c r="AX380" s="105"/>
      <c r="AY380" s="105"/>
      <c r="AZ380" s="105"/>
      <c r="BA380" s="105"/>
      <c r="BB380" s="105"/>
      <c r="BC380" s="105"/>
      <c r="BD380" s="105"/>
      <c r="BE380" s="105"/>
      <c r="BF380" s="105"/>
      <c r="BG380" s="105"/>
      <c r="BH380" s="105"/>
      <c r="BI380" s="105"/>
      <c r="BJ380" s="105"/>
      <c r="BK380" s="105"/>
      <c r="BL380" s="105">
        <v>2</v>
      </c>
      <c r="BM380" s="105">
        <v>5</v>
      </c>
      <c r="BN380" s="105"/>
      <c r="BO380" s="105"/>
      <c r="BP380" s="105">
        <v>0</v>
      </c>
      <c r="BQ380" s="105">
        <v>0</v>
      </c>
      <c r="BR380" s="105">
        <v>0</v>
      </c>
      <c r="BS380" s="105">
        <v>0</v>
      </c>
      <c r="BT380" s="105">
        <v>0</v>
      </c>
      <c r="BU380" s="105">
        <v>0</v>
      </c>
      <c r="BV380" s="105">
        <v>0</v>
      </c>
      <c r="BW380" s="105">
        <v>0</v>
      </c>
      <c r="BX380" s="105">
        <v>0</v>
      </c>
      <c r="BY380" s="105">
        <v>0</v>
      </c>
      <c r="BZ380" s="139" t="str">
        <f t="shared" si="308"/>
        <v/>
      </c>
      <c r="CA380" s="139" t="str">
        <f t="shared" si="309"/>
        <v/>
      </c>
      <c r="CB380" s="140">
        <f t="shared" si="310"/>
        <v>0</v>
      </c>
      <c r="CC380" s="140"/>
      <c r="CD380" s="140"/>
      <c r="CE380" s="141">
        <f t="shared" si="311"/>
        <v>0</v>
      </c>
      <c r="CF380" s="141">
        <f t="shared" si="312"/>
        <v>0</v>
      </c>
      <c r="CG380" s="141">
        <f t="shared" si="313"/>
        <v>7</v>
      </c>
      <c r="CH380" s="141">
        <f t="shared" si="314"/>
        <v>0</v>
      </c>
      <c r="CI380" s="142"/>
      <c r="CJ380" s="142"/>
      <c r="CK380" s="143"/>
      <c r="CL380" s="105"/>
      <c r="CM380" s="105"/>
      <c r="CN380" s="105"/>
      <c r="CO380" s="105"/>
      <c r="CP380" s="105"/>
      <c r="CQ380" s="105"/>
      <c r="CR380" s="105"/>
      <c r="CS380" s="105">
        <f t="shared" si="325"/>
        <v>7</v>
      </c>
      <c r="CT380" s="105">
        <f t="shared" si="303"/>
        <v>0</v>
      </c>
      <c r="CU380" s="105">
        <f t="shared" si="304"/>
        <v>0</v>
      </c>
      <c r="CV380" s="105">
        <f t="shared" si="305"/>
        <v>0</v>
      </c>
      <c r="CW380" s="139" t="str">
        <f t="shared" si="306"/>
        <v/>
      </c>
      <c r="CX380" s="139" t="str">
        <f t="shared" si="307"/>
        <v/>
      </c>
    </row>
    <row r="381" ht="15" spans="2:102">
      <c r="B381" s="138" t="s">
        <v>1293</v>
      </c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  <c r="AH381" s="105"/>
      <c r="AI381" s="105"/>
      <c r="AJ381" s="105"/>
      <c r="AK381" s="105"/>
      <c r="AL381" s="105"/>
      <c r="AM381" s="105"/>
      <c r="AN381" s="105"/>
      <c r="AO381" s="105"/>
      <c r="AP381" s="105"/>
      <c r="AQ381" s="105"/>
      <c r="AR381" s="105"/>
      <c r="AS381" s="105"/>
      <c r="AT381" s="105"/>
      <c r="AU381" s="105"/>
      <c r="AV381" s="105"/>
      <c r="AW381" s="105"/>
      <c r="AX381" s="105"/>
      <c r="AY381" s="105"/>
      <c r="AZ381" s="105"/>
      <c r="BA381" s="105"/>
      <c r="BB381" s="105"/>
      <c r="BC381" s="105"/>
      <c r="BD381" s="105"/>
      <c r="BE381" s="105"/>
      <c r="BF381" s="105"/>
      <c r="BG381" s="105"/>
      <c r="BH381" s="105"/>
      <c r="BI381" s="105"/>
      <c r="BJ381" s="105"/>
      <c r="BK381" s="105"/>
      <c r="BL381" s="105"/>
      <c r="BM381" s="105">
        <v>0</v>
      </c>
      <c r="BN381" s="105">
        <v>0</v>
      </c>
      <c r="BO381" s="105">
        <v>0</v>
      </c>
      <c r="BP381" s="105">
        <v>0</v>
      </c>
      <c r="BQ381" s="105">
        <v>0</v>
      </c>
      <c r="BR381" s="105">
        <v>0</v>
      </c>
      <c r="BS381" s="105">
        <v>0</v>
      </c>
      <c r="BT381" s="105">
        <v>0</v>
      </c>
      <c r="BU381" s="105">
        <v>0</v>
      </c>
      <c r="BV381" s="105">
        <v>0</v>
      </c>
      <c r="BW381" s="105">
        <v>0</v>
      </c>
      <c r="BX381" s="105">
        <v>0</v>
      </c>
      <c r="BY381" s="105">
        <v>0</v>
      </c>
      <c r="BZ381" s="139" t="str">
        <f t="shared" si="308"/>
        <v/>
      </c>
      <c r="CA381" s="139" t="str">
        <f t="shared" si="309"/>
        <v/>
      </c>
      <c r="CB381" s="140">
        <f t="shared" si="310"/>
        <v>1019220</v>
      </c>
      <c r="CC381" s="140"/>
      <c r="CD381" s="141"/>
      <c r="CE381" s="141">
        <f t="shared" si="311"/>
        <v>0</v>
      </c>
      <c r="CF381" s="141">
        <f t="shared" si="312"/>
        <v>0</v>
      </c>
      <c r="CG381" s="141">
        <f t="shared" si="313"/>
        <v>0</v>
      </c>
      <c r="CH381" s="141">
        <f t="shared" si="314"/>
        <v>0</v>
      </c>
      <c r="CI381" s="142"/>
      <c r="CJ381" s="143"/>
      <c r="CK381" s="105"/>
      <c r="CL381" s="105"/>
      <c r="CM381" s="105"/>
      <c r="CN381" s="105"/>
      <c r="CO381" s="105"/>
      <c r="CP381" s="105"/>
      <c r="CQ381" s="105"/>
      <c r="CR381" s="105">
        <f>SUM(BK381:BM381)</f>
        <v>0</v>
      </c>
      <c r="CS381" s="105">
        <f>SUM(BN381:BP381)</f>
        <v>0</v>
      </c>
      <c r="CT381" s="105">
        <f>SUM(BQ381:BS381)</f>
        <v>0</v>
      </c>
      <c r="CU381" s="105">
        <f>SUM(BT381:BV381)</f>
        <v>0</v>
      </c>
      <c r="CV381" s="139" t="str">
        <f t="shared" si="306"/>
        <v/>
      </c>
      <c r="CW381" s="139" t="str">
        <f t="shared" si="307"/>
        <v/>
      </c>
    </row>
    <row r="382" ht="15" spans="2:102">
      <c r="B382" s="148" t="s">
        <v>893</v>
      </c>
      <c r="C382" s="149">
        <v>32029</v>
      </c>
      <c r="D382" s="149">
        <v>28496</v>
      </c>
      <c r="E382" s="149">
        <v>55719</v>
      </c>
      <c r="F382" s="149">
        <v>73371</v>
      </c>
      <c r="G382" s="149">
        <v>92299</v>
      </c>
      <c r="H382" s="149">
        <v>71741</v>
      </c>
      <c r="I382" s="149">
        <v>71105</v>
      </c>
      <c r="J382" s="149">
        <v>84259</v>
      </c>
      <c r="K382" s="149">
        <v>98915</v>
      </c>
      <c r="L382" s="149">
        <v>119792</v>
      </c>
      <c r="M382" s="149">
        <v>131263</v>
      </c>
      <c r="N382" s="149">
        <v>160231</v>
      </c>
      <c r="O382" s="149">
        <v>91137</v>
      </c>
      <c r="P382" s="149">
        <v>50154</v>
      </c>
      <c r="Q382" s="149">
        <v>109789</v>
      </c>
      <c r="R382" s="149">
        <v>91045</v>
      </c>
      <c r="S382" s="149">
        <v>96993</v>
      </c>
      <c r="T382" s="149">
        <v>134472</v>
      </c>
      <c r="U382" s="149">
        <v>67283</v>
      </c>
      <c r="V382" s="149">
        <v>71340</v>
      </c>
      <c r="W382" s="149">
        <v>65514</v>
      </c>
      <c r="X382" s="149">
        <v>66039</v>
      </c>
      <c r="Y382" s="149">
        <v>79168</v>
      </c>
      <c r="Z382" s="149">
        <v>139211</v>
      </c>
      <c r="AA382" s="149">
        <v>42945</v>
      </c>
      <c r="AB382" s="149">
        <v>15372</v>
      </c>
      <c r="AC382" s="149">
        <v>56661</v>
      </c>
      <c r="AD382" s="149">
        <v>58622</v>
      </c>
      <c r="AE382" s="149">
        <v>69861</v>
      </c>
      <c r="AF382" s="149">
        <v>83799</v>
      </c>
      <c r="AG382" s="149">
        <v>86575</v>
      </c>
      <c r="AH382" s="149">
        <v>98836</v>
      </c>
      <c r="AI382" s="149">
        <v>126154</v>
      </c>
      <c r="AJ382" s="149">
        <v>144634</v>
      </c>
      <c r="AK382" s="149">
        <v>183269</v>
      </c>
      <c r="AL382" s="149">
        <v>206728</v>
      </c>
      <c r="AM382" s="149">
        <v>162010</v>
      </c>
      <c r="AN382" s="149">
        <v>97959</v>
      </c>
      <c r="AO382" s="149">
        <v>201479</v>
      </c>
      <c r="AP382" s="149">
        <v>179532</v>
      </c>
      <c r="AQ382" s="149">
        <v>198098</v>
      </c>
      <c r="AR382" s="149">
        <v>234903</v>
      </c>
      <c r="AS382" s="149">
        <v>245034</v>
      </c>
      <c r="AT382" s="149">
        <v>301643</v>
      </c>
      <c r="AU382" s="149">
        <v>347471</v>
      </c>
      <c r="AV382" s="149">
        <v>367105</v>
      </c>
      <c r="AW382" s="149">
        <f>SUM(AW3:AW348)</f>
        <v>430864</v>
      </c>
      <c r="AX382" s="149">
        <f>SUM(AX3:AX348)</f>
        <v>501485</v>
      </c>
      <c r="AY382" s="149">
        <f>SUM(AY3:AY348)</f>
        <v>413082</v>
      </c>
      <c r="AZ382" s="149">
        <f>SUM(AZ3:AZ348)</f>
        <v>319981</v>
      </c>
      <c r="BA382" s="149">
        <f>SUM(BA3:BA348)</f>
        <v>455054</v>
      </c>
      <c r="BB382" s="149">
        <v>278950</v>
      </c>
      <c r="BC382" s="149">
        <v>418145</v>
      </c>
      <c r="BD382" s="149">
        <v>560332</v>
      </c>
      <c r="BE382" s="149">
        <v>554497</v>
      </c>
      <c r="BF382" s="149">
        <v>623550</v>
      </c>
      <c r="BG382" s="149">
        <v>648822</v>
      </c>
      <c r="BH382" s="149">
        <v>645027</v>
      </c>
      <c r="BI382" s="149">
        <v>701365</v>
      </c>
      <c r="BJ382" s="149">
        <v>744907</v>
      </c>
      <c r="BK382" s="149">
        <v>345586</v>
      </c>
      <c r="BL382" s="149">
        <v>462320</v>
      </c>
      <c r="BM382" s="149">
        <v>586184</v>
      </c>
      <c r="BN382" s="149">
        <v>608538</v>
      </c>
      <c r="BO382" s="149">
        <v>689347</v>
      </c>
      <c r="BP382" s="149">
        <v>665816</v>
      </c>
      <c r="BQ382" s="149">
        <v>647307</v>
      </c>
      <c r="BR382" s="149">
        <v>806188</v>
      </c>
      <c r="BS382" s="149">
        <v>827926</v>
      </c>
      <c r="BT382" s="149">
        <v>879222</v>
      </c>
      <c r="BU382" s="149">
        <v>956608</v>
      </c>
      <c r="BV382" s="149">
        <v>1103734</v>
      </c>
      <c r="BW382" s="149">
        <v>682087</v>
      </c>
      <c r="BX382" s="149">
        <v>447511</v>
      </c>
      <c r="BY382" s="149">
        <v>816002</v>
      </c>
      <c r="BZ382" s="152">
        <f t="shared" si="308"/>
        <v>0.39205778390403</v>
      </c>
      <c r="CA382" s="152">
        <f t="shared" si="309"/>
        <v>0.823423334845401</v>
      </c>
      <c r="CB382" s="140">
        <f t="shared" si="310"/>
        <v>1019220</v>
      </c>
      <c r="CC382" s="140">
        <f>SUM(AA382:AL382)</f>
        <v>1173456</v>
      </c>
      <c r="CD382" s="141">
        <f>SUM(AG382:AI382)</f>
        <v>311565</v>
      </c>
      <c r="CE382" s="141">
        <f t="shared" si="311"/>
        <v>3994252</v>
      </c>
      <c r="CF382" s="141">
        <f t="shared" ref="CF382" si="326">SUM(CO382:CR382)</f>
        <v>6569685</v>
      </c>
      <c r="CG382" s="141">
        <f t="shared" ref="CG382" si="327">SUM(CS382:CV382)</f>
        <v>7184686.40561632</v>
      </c>
      <c r="CH382" s="141">
        <f t="shared" ref="CH382" si="328">SUM(BW382:BX382)</f>
        <v>1129598</v>
      </c>
      <c r="CI382" s="141">
        <f>SUM(AJ382:AL382)</f>
        <v>534631</v>
      </c>
      <c r="CJ382" s="140">
        <f>SUM(AM382:AO382)</f>
        <v>461448</v>
      </c>
      <c r="CK382" s="149">
        <f>SUM(AP382:AR382)</f>
        <v>612533</v>
      </c>
      <c r="CL382" s="149">
        <f>SUM(AS382:AU382)</f>
        <v>894148</v>
      </c>
      <c r="CM382" s="149">
        <f>SUM(AV382:AX382)</f>
        <v>1299454</v>
      </c>
      <c r="CN382" s="149">
        <f>IF(SUM(AY382:BA382)=0,"",SUM(AY382:BA382))</f>
        <v>1188117</v>
      </c>
      <c r="CO382" s="149">
        <f>IF(SUM(BB382:BD382)=0,"",SUM(BB382:BD382))</f>
        <v>1257427</v>
      </c>
      <c r="CP382" s="149">
        <f>SUM(BE382:BG382)</f>
        <v>1826869</v>
      </c>
      <c r="CQ382" s="149">
        <f>SUM(BH382:BJ382)</f>
        <v>2091299</v>
      </c>
      <c r="CR382" s="149">
        <f>SUM(BK382:BM382)</f>
        <v>1394090</v>
      </c>
      <c r="CS382" s="149">
        <f>SUM(BN382:BP382)</f>
        <v>1963701</v>
      </c>
      <c r="CT382" s="149">
        <f>SUM(BQ382:BS382)</f>
        <v>2281421</v>
      </c>
      <c r="CU382" s="149">
        <f>SUM(BT382:BV382)</f>
        <v>2939564</v>
      </c>
      <c r="CV382" s="152">
        <f t="shared" si="306"/>
        <v>0.405616317896198</v>
      </c>
      <c r="CW382" s="152">
        <f t="shared" si="307"/>
        <v>0.288479416994934</v>
      </c>
    </row>
  </sheetData>
  <sheetProtection formatCells="0" insertHyperlinks="0" autoFilter="0"/>
  <sortState ref="B3:CR346">
    <sortCondition ref="BH3:BH346" descending="1"/>
  </sortState>
  <mergeCells count="2">
    <mergeCell ref="GZ1:IE1"/>
    <mergeCell ref="JI1:KN1"/>
  </mergeCells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C1:AP40"/>
  <sheetViews>
    <sheetView workbookViewId="0">
      <selection activeCell="A1" sqref="A1"/>
    </sheetView>
  </sheetViews>
  <sheetFormatPr defaultColWidth="8.75" defaultRowHeight="12.75"/>
  <cols>
    <col min="1" max="1" width="14" style="90" customWidth="1"/>
    <col min="2" max="11" width="8.75" style="90"/>
    <col min="12" max="12" width="6.5" style="90" customWidth="1"/>
    <col min="13" max="13" width="9" style="90" customWidth="1"/>
    <col min="14" max="14" width="11" style="90" customWidth="1"/>
    <col min="15" max="18" width="8.75" style="90"/>
    <col min="19" max="19" width="9.5" style="90"/>
    <col min="20" max="20" width="8.75" style="90"/>
    <col min="21" max="21" width="9" style="90" customWidth="1"/>
    <col min="22" max="22" width="11" style="90" customWidth="1"/>
    <col min="23" max="31" width="8.75" style="90"/>
    <col min="32" max="33" width="10.75" style="90" customWidth="1"/>
    <col min="34" max="16384" width="8.75" style="90"/>
  </cols>
  <sheetData>
    <row r="1" ht="14.25" spans="3:42">
      <c r="C1" s="111" t="s">
        <v>1302</v>
      </c>
      <c r="D1" s="111"/>
      <c r="E1" s="111"/>
      <c r="F1" s="111"/>
      <c r="G1" s="111"/>
      <c r="H1" s="111"/>
      <c r="I1" s="111"/>
      <c r="J1" s="111"/>
      <c r="K1" s="111"/>
      <c r="L1" s="112"/>
      <c r="M1" s="111" t="s">
        <v>1303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2"/>
      <c r="AF1" s="111" t="s">
        <v>1304</v>
      </c>
      <c r="AG1" s="111"/>
      <c r="AH1" s="111"/>
      <c r="AI1" s="111"/>
      <c r="AJ1" s="111"/>
      <c r="AK1" s="111"/>
      <c r="AL1" s="111"/>
      <c r="AM1" s="111"/>
      <c r="AN1" s="111"/>
      <c r="AO1" s="111"/>
      <c r="AP1" s="111"/>
    </row>
    <row r="2" ht="15" spans="3:42">
      <c r="C2" s="111"/>
      <c r="D2" s="111" t="s">
        <v>10</v>
      </c>
      <c r="E2" s="111" t="s">
        <v>1305</v>
      </c>
      <c r="F2" s="111" t="s">
        <v>6</v>
      </c>
      <c r="G2" s="111" t="s">
        <v>1305</v>
      </c>
      <c r="H2" s="111" t="s">
        <v>8</v>
      </c>
      <c r="I2" s="111" t="s">
        <v>1305</v>
      </c>
      <c r="J2" s="111" t="s">
        <v>1306</v>
      </c>
      <c r="K2" s="111" t="s">
        <v>1307</v>
      </c>
      <c r="L2" s="112"/>
      <c r="M2" s="111" t="s">
        <v>10</v>
      </c>
      <c r="N2" s="111"/>
      <c r="O2" s="111"/>
      <c r="P2" s="111"/>
      <c r="Q2" s="111"/>
      <c r="R2" s="111"/>
      <c r="S2" s="111" t="s">
        <v>6</v>
      </c>
      <c r="T2" s="111"/>
      <c r="U2" s="111"/>
      <c r="V2" s="111"/>
      <c r="W2" s="111"/>
      <c r="X2" s="111"/>
      <c r="Y2" s="111" t="s">
        <v>8</v>
      </c>
      <c r="Z2" s="111"/>
      <c r="AA2" s="111"/>
      <c r="AB2" s="111"/>
      <c r="AC2" s="111"/>
      <c r="AD2" s="111"/>
      <c r="AE2" s="112"/>
      <c r="AF2" s="111" t="s">
        <v>1308</v>
      </c>
      <c r="AG2" s="111" t="s">
        <v>1309</v>
      </c>
      <c r="AH2" s="111" t="s">
        <v>1310</v>
      </c>
      <c r="AI2" s="111"/>
      <c r="AJ2" s="111"/>
      <c r="AK2" s="111"/>
      <c r="AL2" s="111"/>
      <c r="AM2" s="111"/>
      <c r="AN2" s="111"/>
      <c r="AO2" s="111" t="s">
        <v>1311</v>
      </c>
      <c r="AP2" s="111" t="s">
        <v>1312</v>
      </c>
    </row>
    <row r="3" ht="15" spans="3:42"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111" t="s">
        <v>1313</v>
      </c>
      <c r="N3" s="111" t="s">
        <v>1314</v>
      </c>
      <c r="O3" s="111" t="s">
        <v>1315</v>
      </c>
      <c r="P3" s="111" t="s">
        <v>1316</v>
      </c>
      <c r="Q3" s="111" t="s">
        <v>1317</v>
      </c>
      <c r="R3" s="111" t="s">
        <v>1318</v>
      </c>
      <c r="S3" s="111" t="s">
        <v>1313</v>
      </c>
      <c r="T3" s="111" t="s">
        <v>1314</v>
      </c>
      <c r="U3" s="111" t="s">
        <v>1315</v>
      </c>
      <c r="V3" s="111" t="s">
        <v>1316</v>
      </c>
      <c r="W3" s="111" t="s">
        <v>1317</v>
      </c>
      <c r="X3" s="111" t="s">
        <v>1318</v>
      </c>
      <c r="Y3" s="111" t="s">
        <v>1313</v>
      </c>
      <c r="Z3" s="111" t="s">
        <v>1314</v>
      </c>
      <c r="AA3" s="111" t="s">
        <v>1315</v>
      </c>
      <c r="AB3" s="111" t="s">
        <v>1316</v>
      </c>
      <c r="AC3" s="111" t="s">
        <v>1317</v>
      </c>
      <c r="AD3" s="111" t="s">
        <v>1318</v>
      </c>
      <c r="AE3" s="112"/>
      <c r="AF3" s="111"/>
      <c r="AG3" s="111"/>
      <c r="AH3" s="111" t="s">
        <v>1319</v>
      </c>
      <c r="AI3" s="111" t="s">
        <v>1320</v>
      </c>
      <c r="AJ3" s="111" t="s">
        <v>1321</v>
      </c>
      <c r="AK3" s="111" t="s">
        <v>1322</v>
      </c>
      <c r="AL3" s="111" t="s">
        <v>1323</v>
      </c>
      <c r="AM3" s="111" t="s">
        <v>1324</v>
      </c>
      <c r="AN3" s="111" t="s">
        <v>1325</v>
      </c>
      <c r="AO3" s="111"/>
      <c r="AP3" s="111"/>
    </row>
    <row r="4" ht="15" spans="3:42">
      <c r="C4" s="113">
        <v>43831</v>
      </c>
      <c r="D4" s="114">
        <f t="shared" ref="D4:D21" si="0">F4+H4</f>
        <v>55857</v>
      </c>
      <c r="E4" s="115"/>
      <c r="F4" s="114">
        <v>30095</v>
      </c>
      <c r="G4" s="115"/>
      <c r="H4" s="114">
        <v>25762</v>
      </c>
      <c r="I4" s="115"/>
      <c r="J4" s="116">
        <f t="shared" ref="J4:J24" si="1">F4/D4</f>
        <v>0.53878654421111</v>
      </c>
      <c r="K4" s="116">
        <f t="shared" ref="K4:K24" si="2">H4/D4</f>
        <v>0.46121345578889</v>
      </c>
      <c r="L4" s="117"/>
      <c r="M4" s="118">
        <f>S4+Y4</f>
        <v>5533</v>
      </c>
      <c r="N4" s="118">
        <f>T4+Z4</f>
        <v>28695</v>
      </c>
      <c r="O4" s="118">
        <f>U4+AA4</f>
        <v>9226</v>
      </c>
      <c r="P4" s="116">
        <f t="shared" ref="P4:P21" si="3">M4/$D4</f>
        <v>0.0990565193261364</v>
      </c>
      <c r="Q4" s="116">
        <f t="shared" ref="Q4:R19" si="4">N4/$D4</f>
        <v>0.513722541489876</v>
      </c>
      <c r="R4" s="116">
        <f t="shared" si="4"/>
        <v>0.165171777932936</v>
      </c>
      <c r="S4" s="118">
        <v>3533</v>
      </c>
      <c r="T4" s="118">
        <v>18815</v>
      </c>
      <c r="U4" s="118">
        <v>7747</v>
      </c>
      <c r="V4" s="116">
        <f t="shared" ref="V4:X19" si="5">S4/($S4+$T4+$U4)</f>
        <v>0.11739491609902</v>
      </c>
      <c r="W4" s="116">
        <f t="shared" si="5"/>
        <v>0.625186908124273</v>
      </c>
      <c r="X4" s="116">
        <f t="shared" si="5"/>
        <v>0.257418175776707</v>
      </c>
      <c r="Y4" s="118">
        <v>2000</v>
      </c>
      <c r="Z4" s="118">
        <v>9880</v>
      </c>
      <c r="AA4" s="118">
        <v>1479</v>
      </c>
      <c r="AB4" s="116">
        <f t="shared" ref="AB4:AD19" si="6">Y4/($Y4+$Z4+$AA4)</f>
        <v>0.149711804775807</v>
      </c>
      <c r="AC4" s="116">
        <f t="shared" si="6"/>
        <v>0.739576315592484</v>
      </c>
      <c r="AD4" s="116">
        <f t="shared" si="6"/>
        <v>0.110711879631709</v>
      </c>
      <c r="AE4" s="112"/>
      <c r="AF4" s="118">
        <f t="shared" ref="AF4:AF32" si="7">D4-AG4</f>
        <v>37953</v>
      </c>
      <c r="AG4" s="114">
        <f t="shared" ref="AG4:AG24" si="8">SUM(AH4:AN4)</f>
        <v>17904</v>
      </c>
      <c r="AH4" s="118">
        <v>3673</v>
      </c>
      <c r="AI4" s="118">
        <v>4761</v>
      </c>
      <c r="AJ4" s="118">
        <v>2614</v>
      </c>
      <c r="AK4" s="118">
        <v>2558</v>
      </c>
      <c r="AL4" s="118">
        <v>2327</v>
      </c>
      <c r="AM4" s="118">
        <v>1609</v>
      </c>
      <c r="AN4" s="118">
        <v>362</v>
      </c>
      <c r="AO4" s="116">
        <f t="shared" ref="AO4:AO17" si="9">AF4/D4</f>
        <v>0.679467210913583</v>
      </c>
      <c r="AP4" s="116">
        <f t="shared" ref="AP4:AP17" si="10">AG4/D4</f>
        <v>0.320532789086417</v>
      </c>
    </row>
    <row r="5" ht="15" spans="3:42">
      <c r="C5" s="119">
        <v>43862</v>
      </c>
      <c r="D5" s="120">
        <f t="shared" si="0"/>
        <v>9940</v>
      </c>
      <c r="E5" s="121"/>
      <c r="F5" s="120">
        <v>8458</v>
      </c>
      <c r="G5" s="121"/>
      <c r="H5" s="120">
        <v>1482</v>
      </c>
      <c r="I5" s="121"/>
      <c r="J5" s="122">
        <f t="shared" si="1"/>
        <v>0.850905432595573</v>
      </c>
      <c r="K5" s="122">
        <f t="shared" si="2"/>
        <v>0.149094567404427</v>
      </c>
      <c r="L5" s="117"/>
      <c r="M5" s="123">
        <f t="shared" ref="M5:O15" si="11">S5+Y5</f>
        <v>1291</v>
      </c>
      <c r="N5" s="123">
        <f t="shared" si="11"/>
        <v>7875</v>
      </c>
      <c r="O5" s="123">
        <f t="shared" si="11"/>
        <v>814</v>
      </c>
      <c r="P5" s="122">
        <f t="shared" si="3"/>
        <v>0.129879275653924</v>
      </c>
      <c r="Q5" s="122">
        <f t="shared" si="4"/>
        <v>0.792253521126761</v>
      </c>
      <c r="R5" s="122">
        <f t="shared" si="4"/>
        <v>0.0818913480885312</v>
      </c>
      <c r="S5" s="123">
        <v>1041</v>
      </c>
      <c r="T5" s="123">
        <v>6684</v>
      </c>
      <c r="U5" s="123">
        <v>773</v>
      </c>
      <c r="V5" s="122">
        <f t="shared" si="5"/>
        <v>0.122499411626265</v>
      </c>
      <c r="W5" s="122">
        <f t="shared" si="5"/>
        <v>0.786538008943281</v>
      </c>
      <c r="X5" s="122">
        <f t="shared" si="5"/>
        <v>0.0909625794304542</v>
      </c>
      <c r="Y5" s="123">
        <v>250</v>
      </c>
      <c r="Z5" s="123">
        <v>1191</v>
      </c>
      <c r="AA5" s="123">
        <v>41</v>
      </c>
      <c r="AB5" s="122">
        <f t="shared" si="6"/>
        <v>0.168690958164642</v>
      </c>
      <c r="AC5" s="122">
        <f t="shared" si="6"/>
        <v>0.803643724696356</v>
      </c>
      <c r="AD5" s="122">
        <f t="shared" si="6"/>
        <v>0.0276653171390014</v>
      </c>
      <c r="AE5" s="112"/>
      <c r="AF5" s="123">
        <f t="shared" si="7"/>
        <v>4221</v>
      </c>
      <c r="AG5" s="120">
        <f t="shared" si="8"/>
        <v>5719</v>
      </c>
      <c r="AH5" s="123">
        <v>2420</v>
      </c>
      <c r="AI5" s="123">
        <v>1125</v>
      </c>
      <c r="AJ5" s="123">
        <v>832</v>
      </c>
      <c r="AK5" s="123">
        <v>673</v>
      </c>
      <c r="AL5" s="123">
        <v>251</v>
      </c>
      <c r="AM5" s="123">
        <v>381</v>
      </c>
      <c r="AN5" s="123">
        <v>37</v>
      </c>
      <c r="AO5" s="122">
        <f t="shared" si="9"/>
        <v>0.424647887323944</v>
      </c>
      <c r="AP5" s="122">
        <f t="shared" si="10"/>
        <v>0.575352112676056</v>
      </c>
    </row>
    <row r="6" ht="15" spans="3:42">
      <c r="C6" s="119">
        <v>43891</v>
      </c>
      <c r="D6" s="120">
        <f t="shared" si="0"/>
        <v>55994</v>
      </c>
      <c r="E6" s="121"/>
      <c r="F6" s="120">
        <v>38549</v>
      </c>
      <c r="G6" s="121"/>
      <c r="H6" s="120">
        <v>17445</v>
      </c>
      <c r="I6" s="121"/>
      <c r="J6" s="122">
        <f t="shared" si="1"/>
        <v>0.688448762367396</v>
      </c>
      <c r="K6" s="122">
        <f t="shared" si="2"/>
        <v>0.311551237632604</v>
      </c>
      <c r="L6" s="117"/>
      <c r="M6" s="123">
        <f t="shared" si="11"/>
        <v>5981</v>
      </c>
      <c r="N6" s="123">
        <f t="shared" si="11"/>
        <v>38618</v>
      </c>
      <c r="O6" s="123">
        <f t="shared" si="11"/>
        <v>3525</v>
      </c>
      <c r="P6" s="122">
        <f t="shared" si="3"/>
        <v>0.10681501589456</v>
      </c>
      <c r="Q6" s="122">
        <f t="shared" si="4"/>
        <v>0.689681037253992</v>
      </c>
      <c r="R6" s="122">
        <f t="shared" si="4"/>
        <v>0.0629531735543094</v>
      </c>
      <c r="S6" s="123">
        <v>4307</v>
      </c>
      <c r="T6" s="123">
        <v>31166</v>
      </c>
      <c r="U6" s="123">
        <v>3076</v>
      </c>
      <c r="V6" s="122">
        <f t="shared" si="5"/>
        <v>0.111727930685621</v>
      </c>
      <c r="W6" s="122">
        <f t="shared" si="5"/>
        <v>0.808477522114711</v>
      </c>
      <c r="X6" s="122">
        <f t="shared" si="5"/>
        <v>0.079794547199668</v>
      </c>
      <c r="Y6" s="123">
        <v>1674</v>
      </c>
      <c r="Z6" s="123">
        <v>7452</v>
      </c>
      <c r="AA6" s="123">
        <v>449</v>
      </c>
      <c r="AB6" s="122">
        <f t="shared" si="6"/>
        <v>0.174830287206266</v>
      </c>
      <c r="AC6" s="122">
        <f t="shared" si="6"/>
        <v>0.778276762402089</v>
      </c>
      <c r="AD6" s="122">
        <f t="shared" si="6"/>
        <v>0.0468929503916449</v>
      </c>
      <c r="AE6" s="112"/>
      <c r="AF6" s="123">
        <f t="shared" si="7"/>
        <v>32550</v>
      </c>
      <c r="AG6" s="120">
        <f t="shared" si="8"/>
        <v>23444</v>
      </c>
      <c r="AH6" s="123">
        <v>8518</v>
      </c>
      <c r="AI6" s="123">
        <v>5265</v>
      </c>
      <c r="AJ6" s="123">
        <v>2566</v>
      </c>
      <c r="AK6" s="123">
        <v>3067</v>
      </c>
      <c r="AL6" s="123">
        <v>1398</v>
      </c>
      <c r="AM6" s="123">
        <v>2312</v>
      </c>
      <c r="AN6" s="123">
        <v>318</v>
      </c>
      <c r="AO6" s="122">
        <f t="shared" si="9"/>
        <v>0.581312283458942</v>
      </c>
      <c r="AP6" s="122">
        <f t="shared" si="10"/>
        <v>0.418687716541058</v>
      </c>
    </row>
    <row r="7" ht="15" spans="3:42">
      <c r="C7" s="119">
        <v>43922</v>
      </c>
      <c r="D7" s="120">
        <f t="shared" si="0"/>
        <v>27820</v>
      </c>
      <c r="E7" s="121"/>
      <c r="F7" s="120">
        <v>14040</v>
      </c>
      <c r="G7" s="121"/>
      <c r="H7" s="120">
        <v>13780</v>
      </c>
      <c r="I7" s="121"/>
      <c r="J7" s="122">
        <f t="shared" si="1"/>
        <v>0.504672897196262</v>
      </c>
      <c r="K7" s="122">
        <f t="shared" si="2"/>
        <v>0.495327102803738</v>
      </c>
      <c r="L7" s="117"/>
      <c r="M7" s="123">
        <f t="shared" si="11"/>
        <v>3657</v>
      </c>
      <c r="N7" s="123">
        <f t="shared" si="11"/>
        <v>14088</v>
      </c>
      <c r="O7" s="123">
        <f t="shared" si="11"/>
        <v>1841</v>
      </c>
      <c r="P7" s="122">
        <f t="shared" si="3"/>
        <v>0.131452192667146</v>
      </c>
      <c r="Q7" s="122">
        <f t="shared" si="4"/>
        <v>0.506398274622574</v>
      </c>
      <c r="R7" s="122">
        <f t="shared" si="4"/>
        <v>0.0661754133716751</v>
      </c>
      <c r="S7" s="123">
        <v>2384</v>
      </c>
      <c r="T7" s="123">
        <v>10005</v>
      </c>
      <c r="U7" s="123">
        <v>1651</v>
      </c>
      <c r="V7" s="122">
        <f t="shared" si="5"/>
        <v>0.16980056980057</v>
      </c>
      <c r="W7" s="122">
        <f t="shared" si="5"/>
        <v>0.712606837606838</v>
      </c>
      <c r="X7" s="122">
        <f t="shared" si="5"/>
        <v>0.117592592592593</v>
      </c>
      <c r="Y7" s="123">
        <v>1273</v>
      </c>
      <c r="Z7" s="123">
        <v>4083</v>
      </c>
      <c r="AA7" s="123">
        <v>190</v>
      </c>
      <c r="AB7" s="122">
        <f t="shared" si="6"/>
        <v>0.229534799855752</v>
      </c>
      <c r="AC7" s="122">
        <f t="shared" si="6"/>
        <v>0.736206274792643</v>
      </c>
      <c r="AD7" s="122">
        <f t="shared" si="6"/>
        <v>0.0342589253516048</v>
      </c>
      <c r="AE7" s="112"/>
      <c r="AF7" s="123">
        <f t="shared" si="7"/>
        <v>22618</v>
      </c>
      <c r="AG7" s="120">
        <f t="shared" si="8"/>
        <v>5202</v>
      </c>
      <c r="AH7" s="123">
        <v>1056</v>
      </c>
      <c r="AI7" s="123">
        <v>1133</v>
      </c>
      <c r="AJ7" s="123">
        <v>746</v>
      </c>
      <c r="AK7" s="123">
        <v>844</v>
      </c>
      <c r="AL7" s="123">
        <v>628</v>
      </c>
      <c r="AM7" s="123">
        <v>613</v>
      </c>
      <c r="AN7" s="123">
        <v>182</v>
      </c>
      <c r="AO7" s="122">
        <f t="shared" si="9"/>
        <v>0.813012221423436</v>
      </c>
      <c r="AP7" s="122">
        <f t="shared" si="10"/>
        <v>0.186987778576564</v>
      </c>
    </row>
    <row r="8" ht="15" spans="3:42">
      <c r="C8" s="119">
        <v>43952</v>
      </c>
      <c r="D8" s="120">
        <f t="shared" si="0"/>
        <v>83422</v>
      </c>
      <c r="E8" s="121"/>
      <c r="F8" s="120">
        <v>51121</v>
      </c>
      <c r="G8" s="121"/>
      <c r="H8" s="120">
        <v>32301</v>
      </c>
      <c r="I8" s="121"/>
      <c r="J8" s="122">
        <f t="shared" si="1"/>
        <v>0.612799980820407</v>
      </c>
      <c r="K8" s="122">
        <f t="shared" si="2"/>
        <v>0.387200019179593</v>
      </c>
      <c r="L8" s="117"/>
      <c r="M8" s="123">
        <f t="shared" si="11"/>
        <v>8333</v>
      </c>
      <c r="N8" s="123">
        <f t="shared" si="11"/>
        <v>47040</v>
      </c>
      <c r="O8" s="123">
        <f t="shared" si="11"/>
        <v>10500</v>
      </c>
      <c r="P8" s="122">
        <f t="shared" si="3"/>
        <v>0.0998897173407494</v>
      </c>
      <c r="Q8" s="122">
        <f t="shared" si="4"/>
        <v>0.563880031646328</v>
      </c>
      <c r="R8" s="122">
        <f t="shared" si="4"/>
        <v>0.125866078492484</v>
      </c>
      <c r="S8" s="123">
        <v>5640</v>
      </c>
      <c r="T8" s="123">
        <v>35980</v>
      </c>
      <c r="U8" s="123">
        <v>9501</v>
      </c>
      <c r="V8" s="122">
        <f t="shared" si="5"/>
        <v>0.110326480311418</v>
      </c>
      <c r="W8" s="122">
        <f t="shared" si="5"/>
        <v>0.703820347802273</v>
      </c>
      <c r="X8" s="122">
        <f t="shared" si="5"/>
        <v>0.185853171886309</v>
      </c>
      <c r="Y8" s="123">
        <v>2693</v>
      </c>
      <c r="Z8" s="123">
        <v>11060</v>
      </c>
      <c r="AA8" s="123">
        <v>999</v>
      </c>
      <c r="AB8" s="122">
        <f t="shared" si="6"/>
        <v>0.182551518438178</v>
      </c>
      <c r="AC8" s="122">
        <f t="shared" si="6"/>
        <v>0.74972885032538</v>
      </c>
      <c r="AD8" s="122">
        <f t="shared" si="6"/>
        <v>0.0677196312364425</v>
      </c>
      <c r="AE8" s="112"/>
      <c r="AF8" s="123">
        <f t="shared" si="7"/>
        <v>55477</v>
      </c>
      <c r="AG8" s="120">
        <f t="shared" si="8"/>
        <v>27945</v>
      </c>
      <c r="AH8" s="123">
        <v>6971</v>
      </c>
      <c r="AI8" s="123">
        <v>7171</v>
      </c>
      <c r="AJ8" s="123">
        <v>4057</v>
      </c>
      <c r="AK8" s="123">
        <v>4019</v>
      </c>
      <c r="AL8" s="123">
        <v>2535</v>
      </c>
      <c r="AM8" s="123">
        <v>2767</v>
      </c>
      <c r="AN8" s="123">
        <v>425</v>
      </c>
      <c r="AO8" s="122">
        <f t="shared" si="9"/>
        <v>0.665016422526432</v>
      </c>
      <c r="AP8" s="122">
        <f t="shared" si="10"/>
        <v>0.334983577473568</v>
      </c>
    </row>
    <row r="9" ht="15" spans="3:42">
      <c r="C9" s="119">
        <v>43983</v>
      </c>
      <c r="D9" s="120">
        <f t="shared" si="0"/>
        <v>77386</v>
      </c>
      <c r="E9" s="121"/>
      <c r="F9" s="120">
        <v>60263</v>
      </c>
      <c r="G9" s="121"/>
      <c r="H9" s="120">
        <v>17123</v>
      </c>
      <c r="I9" s="121"/>
      <c r="J9" s="122">
        <f t="shared" si="1"/>
        <v>0.778732587289691</v>
      </c>
      <c r="K9" s="122">
        <f t="shared" si="2"/>
        <v>0.221267412710309</v>
      </c>
      <c r="L9" s="117"/>
      <c r="M9" s="123">
        <f t="shared" si="11"/>
        <v>11963</v>
      </c>
      <c r="N9" s="123">
        <f t="shared" si="11"/>
        <v>55126</v>
      </c>
      <c r="O9" s="123">
        <f t="shared" si="11"/>
        <v>10297</v>
      </c>
      <c r="P9" s="122">
        <f t="shared" si="3"/>
        <v>0.154588685291913</v>
      </c>
      <c r="Q9" s="122">
        <f t="shared" si="4"/>
        <v>0.712351071253198</v>
      </c>
      <c r="R9" s="122">
        <f t="shared" si="4"/>
        <v>0.133060243454888</v>
      </c>
      <c r="S9" s="123">
        <v>9352</v>
      </c>
      <c r="T9" s="123">
        <v>42176</v>
      </c>
      <c r="U9" s="123">
        <v>8735</v>
      </c>
      <c r="V9" s="122">
        <f t="shared" si="5"/>
        <v>0.155186432802881</v>
      </c>
      <c r="W9" s="122">
        <f t="shared" si="5"/>
        <v>0.699865589167483</v>
      </c>
      <c r="X9" s="122">
        <f t="shared" si="5"/>
        <v>0.144947978029637</v>
      </c>
      <c r="Y9" s="123">
        <v>2611</v>
      </c>
      <c r="Z9" s="123">
        <v>12950</v>
      </c>
      <c r="AA9" s="123">
        <v>1562</v>
      </c>
      <c r="AB9" s="122">
        <f t="shared" si="6"/>
        <v>0.152484961747357</v>
      </c>
      <c r="AC9" s="122">
        <f t="shared" si="6"/>
        <v>0.756292705717456</v>
      </c>
      <c r="AD9" s="122">
        <f t="shared" si="6"/>
        <v>0.0912223325351866</v>
      </c>
      <c r="AE9" s="112"/>
      <c r="AF9" s="123">
        <f t="shared" si="7"/>
        <v>45214</v>
      </c>
      <c r="AG9" s="120">
        <f t="shared" si="8"/>
        <v>32172</v>
      </c>
      <c r="AH9" s="123">
        <v>6465</v>
      </c>
      <c r="AI9" s="123">
        <v>8926</v>
      </c>
      <c r="AJ9" s="123">
        <v>3835</v>
      </c>
      <c r="AK9" s="123">
        <v>5965</v>
      </c>
      <c r="AL9" s="123">
        <v>3375</v>
      </c>
      <c r="AM9" s="123">
        <v>3134</v>
      </c>
      <c r="AN9" s="123">
        <v>472</v>
      </c>
      <c r="AO9" s="122">
        <f t="shared" si="9"/>
        <v>0.584265887886698</v>
      </c>
      <c r="AP9" s="122">
        <f t="shared" si="10"/>
        <v>0.415734112113302</v>
      </c>
    </row>
    <row r="10" ht="15" spans="3:42">
      <c r="C10" s="119">
        <v>44013</v>
      </c>
      <c r="D10" s="120">
        <f t="shared" si="0"/>
        <v>110915</v>
      </c>
      <c r="E10" s="121"/>
      <c r="F10" s="120">
        <v>72112</v>
      </c>
      <c r="G10" s="121"/>
      <c r="H10" s="120">
        <v>38803</v>
      </c>
      <c r="I10" s="121"/>
      <c r="J10" s="122">
        <f t="shared" si="1"/>
        <v>0.650155524500744</v>
      </c>
      <c r="K10" s="122">
        <f t="shared" si="2"/>
        <v>0.349844475499256</v>
      </c>
      <c r="L10" s="117"/>
      <c r="M10" s="123">
        <f t="shared" si="11"/>
        <v>14007</v>
      </c>
      <c r="N10" s="123">
        <f t="shared" si="11"/>
        <v>59280</v>
      </c>
      <c r="O10" s="123">
        <f t="shared" si="11"/>
        <v>14738</v>
      </c>
      <c r="P10" s="122">
        <f t="shared" si="3"/>
        <v>0.126285894603976</v>
      </c>
      <c r="Q10" s="122">
        <f t="shared" si="4"/>
        <v>0.53446332777352</v>
      </c>
      <c r="R10" s="122">
        <f t="shared" si="4"/>
        <v>0.132876527070279</v>
      </c>
      <c r="S10" s="123">
        <v>11432</v>
      </c>
      <c r="T10" s="123">
        <v>46694</v>
      </c>
      <c r="U10" s="123">
        <v>13986</v>
      </c>
      <c r="V10" s="122">
        <f t="shared" si="5"/>
        <v>0.158531173729754</v>
      </c>
      <c r="W10" s="122">
        <f t="shared" si="5"/>
        <v>0.647520523629909</v>
      </c>
      <c r="X10" s="122">
        <f t="shared" si="5"/>
        <v>0.193948302640337</v>
      </c>
      <c r="Y10" s="123">
        <v>2575</v>
      </c>
      <c r="Z10" s="123">
        <v>12586</v>
      </c>
      <c r="AA10" s="123">
        <v>752</v>
      </c>
      <c r="AB10" s="122">
        <f t="shared" si="6"/>
        <v>0.161817382014705</v>
      </c>
      <c r="AC10" s="122">
        <f t="shared" si="6"/>
        <v>0.790925658266826</v>
      </c>
      <c r="AD10" s="122">
        <f t="shared" si="6"/>
        <v>0.0472569597184692</v>
      </c>
      <c r="AE10" s="112"/>
      <c r="AF10" s="123">
        <f t="shared" si="7"/>
        <v>77058</v>
      </c>
      <c r="AG10" s="120">
        <f t="shared" si="8"/>
        <v>33857</v>
      </c>
      <c r="AH10" s="123">
        <v>5409</v>
      </c>
      <c r="AI10" s="123">
        <v>8216</v>
      </c>
      <c r="AJ10" s="123">
        <v>5003</v>
      </c>
      <c r="AK10" s="123">
        <v>7146</v>
      </c>
      <c r="AL10" s="123">
        <v>3617</v>
      </c>
      <c r="AM10" s="123">
        <v>3378</v>
      </c>
      <c r="AN10" s="123">
        <v>1088</v>
      </c>
      <c r="AO10" s="122">
        <f t="shared" si="9"/>
        <v>0.694748230627057</v>
      </c>
      <c r="AP10" s="122">
        <f t="shared" si="10"/>
        <v>0.305251769372943</v>
      </c>
    </row>
    <row r="11" ht="15" spans="3:42">
      <c r="C11" s="119">
        <v>44044</v>
      </c>
      <c r="D11" s="120">
        <f t="shared" si="0"/>
        <v>92145</v>
      </c>
      <c r="E11" s="121"/>
      <c r="F11" s="120">
        <v>74875</v>
      </c>
      <c r="G11" s="121"/>
      <c r="H11" s="120">
        <v>17270</v>
      </c>
      <c r="I11" s="121"/>
      <c r="J11" s="122">
        <f t="shared" si="1"/>
        <v>0.812578002061968</v>
      </c>
      <c r="K11" s="122">
        <f t="shared" si="2"/>
        <v>0.187421997938032</v>
      </c>
      <c r="L11" s="117"/>
      <c r="M11" s="123">
        <f t="shared" si="11"/>
        <v>12476</v>
      </c>
      <c r="N11" s="123">
        <f t="shared" si="11"/>
        <v>62589</v>
      </c>
      <c r="O11" s="123">
        <f t="shared" si="11"/>
        <v>17080</v>
      </c>
      <c r="P11" s="122">
        <f t="shared" si="3"/>
        <v>0.135395300884476</v>
      </c>
      <c r="Q11" s="122">
        <f t="shared" si="4"/>
        <v>0.679244668728634</v>
      </c>
      <c r="R11" s="122">
        <f t="shared" si="4"/>
        <v>0.18536003038689</v>
      </c>
      <c r="S11" s="123">
        <v>8570</v>
      </c>
      <c r="T11" s="123">
        <v>50441</v>
      </c>
      <c r="U11" s="123">
        <v>15864</v>
      </c>
      <c r="V11" s="122">
        <f t="shared" si="5"/>
        <v>0.114457429048414</v>
      </c>
      <c r="W11" s="122">
        <f t="shared" si="5"/>
        <v>0.673669449081803</v>
      </c>
      <c r="X11" s="122">
        <f t="shared" si="5"/>
        <v>0.211873121869783</v>
      </c>
      <c r="Y11" s="123">
        <v>3906</v>
      </c>
      <c r="Z11" s="123">
        <v>12148</v>
      </c>
      <c r="AA11" s="123">
        <v>1216</v>
      </c>
      <c r="AB11" s="122">
        <f t="shared" si="6"/>
        <v>0.226172553561089</v>
      </c>
      <c r="AC11" s="122">
        <f t="shared" si="6"/>
        <v>0.703416328894036</v>
      </c>
      <c r="AD11" s="122">
        <f t="shared" si="6"/>
        <v>0.0704111175448755</v>
      </c>
      <c r="AE11" s="112"/>
      <c r="AF11" s="123">
        <f t="shared" si="7"/>
        <v>56460</v>
      </c>
      <c r="AG11" s="120">
        <f t="shared" si="8"/>
        <v>35685</v>
      </c>
      <c r="AH11" s="123">
        <v>6388</v>
      </c>
      <c r="AI11" s="123">
        <v>8840</v>
      </c>
      <c r="AJ11" s="123">
        <v>4928</v>
      </c>
      <c r="AK11" s="123">
        <v>6779</v>
      </c>
      <c r="AL11" s="123">
        <v>4239</v>
      </c>
      <c r="AM11" s="123">
        <v>3879</v>
      </c>
      <c r="AN11" s="123">
        <v>632</v>
      </c>
      <c r="AO11" s="122">
        <f t="shared" si="9"/>
        <v>0.612729936513104</v>
      </c>
      <c r="AP11" s="122">
        <f t="shared" si="10"/>
        <v>0.387270063486896</v>
      </c>
    </row>
    <row r="12" ht="15" spans="3:42">
      <c r="C12" s="119">
        <v>44075</v>
      </c>
      <c r="D12" s="120">
        <f t="shared" si="0"/>
        <v>112055</v>
      </c>
      <c r="E12" s="121"/>
      <c r="F12" s="120">
        <v>90988</v>
      </c>
      <c r="G12" s="121"/>
      <c r="H12" s="120">
        <v>21067</v>
      </c>
      <c r="I12" s="121"/>
      <c r="J12" s="122">
        <f t="shared" si="1"/>
        <v>0.811994110035251</v>
      </c>
      <c r="K12" s="122">
        <f t="shared" si="2"/>
        <v>0.188005889964749</v>
      </c>
      <c r="L12" s="117"/>
      <c r="M12" s="123">
        <f t="shared" si="11"/>
        <v>14690</v>
      </c>
      <c r="N12" s="123">
        <f t="shared" si="11"/>
        <v>80161</v>
      </c>
      <c r="O12" s="123">
        <f t="shared" si="11"/>
        <v>17204</v>
      </c>
      <c r="P12" s="122">
        <f t="shared" si="3"/>
        <v>0.13109633662041</v>
      </c>
      <c r="Q12" s="122">
        <f t="shared" si="4"/>
        <v>0.715371915577172</v>
      </c>
      <c r="R12" s="122">
        <f t="shared" si="4"/>
        <v>0.153531747802418</v>
      </c>
      <c r="S12" s="123">
        <v>11142</v>
      </c>
      <c r="T12" s="123">
        <v>63853</v>
      </c>
      <c r="U12" s="123">
        <v>15993</v>
      </c>
      <c r="V12" s="122">
        <f t="shared" si="5"/>
        <v>0.12245570844507</v>
      </c>
      <c r="W12" s="122">
        <f t="shared" si="5"/>
        <v>0.701773860289269</v>
      </c>
      <c r="X12" s="122">
        <f t="shared" si="5"/>
        <v>0.175770431265661</v>
      </c>
      <c r="Y12" s="123">
        <v>3548</v>
      </c>
      <c r="Z12" s="123">
        <v>16308</v>
      </c>
      <c r="AA12" s="123">
        <v>1211</v>
      </c>
      <c r="AB12" s="122">
        <f t="shared" si="6"/>
        <v>0.168415056723786</v>
      </c>
      <c r="AC12" s="122">
        <f t="shared" si="6"/>
        <v>0.774101675606399</v>
      </c>
      <c r="AD12" s="122">
        <f t="shared" si="6"/>
        <v>0.0574832676698154</v>
      </c>
      <c r="AE12" s="112"/>
      <c r="AF12" s="123">
        <f t="shared" si="7"/>
        <v>68841</v>
      </c>
      <c r="AG12" s="120">
        <f t="shared" si="8"/>
        <v>43214</v>
      </c>
      <c r="AH12" s="123">
        <v>8612</v>
      </c>
      <c r="AI12" s="123">
        <v>9583</v>
      </c>
      <c r="AJ12" s="123">
        <v>5706</v>
      </c>
      <c r="AK12" s="123">
        <v>8834</v>
      </c>
      <c r="AL12" s="123">
        <v>5208</v>
      </c>
      <c r="AM12" s="123">
        <v>4315</v>
      </c>
      <c r="AN12" s="123">
        <v>956</v>
      </c>
      <c r="AO12" s="122">
        <f t="shared" si="9"/>
        <v>0.614350095935032</v>
      </c>
      <c r="AP12" s="122">
        <f t="shared" si="10"/>
        <v>0.385649904064968</v>
      </c>
    </row>
    <row r="13" ht="15" spans="3:42">
      <c r="C13" s="119">
        <v>44105</v>
      </c>
      <c r="D13" s="120">
        <f t="shared" si="0"/>
        <v>125094</v>
      </c>
      <c r="E13" s="121"/>
      <c r="F13" s="120">
        <v>105812</v>
      </c>
      <c r="G13" s="121"/>
      <c r="H13" s="120">
        <v>19282</v>
      </c>
      <c r="I13" s="121"/>
      <c r="J13" s="122">
        <f t="shared" si="1"/>
        <v>0.845859913345164</v>
      </c>
      <c r="K13" s="122">
        <f t="shared" si="2"/>
        <v>0.154140086654836</v>
      </c>
      <c r="L13" s="117"/>
      <c r="M13" s="123">
        <f t="shared" si="11"/>
        <v>13771</v>
      </c>
      <c r="N13" s="123">
        <f t="shared" si="11"/>
        <v>94826</v>
      </c>
      <c r="O13" s="123">
        <f t="shared" si="11"/>
        <v>16497</v>
      </c>
      <c r="P13" s="122">
        <f t="shared" si="3"/>
        <v>0.11008521591763</v>
      </c>
      <c r="Q13" s="122">
        <f t="shared" si="4"/>
        <v>0.758037955457496</v>
      </c>
      <c r="R13" s="122">
        <f t="shared" si="4"/>
        <v>0.131876828624874</v>
      </c>
      <c r="S13" s="123">
        <v>10746</v>
      </c>
      <c r="T13" s="123">
        <v>79642</v>
      </c>
      <c r="U13" s="123">
        <v>15424</v>
      </c>
      <c r="V13" s="122">
        <f t="shared" si="5"/>
        <v>0.101557479302915</v>
      </c>
      <c r="W13" s="122">
        <f t="shared" si="5"/>
        <v>0.752674554870903</v>
      </c>
      <c r="X13" s="122">
        <f t="shared" si="5"/>
        <v>0.145767965826182</v>
      </c>
      <c r="Y13" s="123">
        <v>3025</v>
      </c>
      <c r="Z13" s="123">
        <v>15184</v>
      </c>
      <c r="AA13" s="123">
        <v>1073</v>
      </c>
      <c r="AB13" s="122">
        <f t="shared" si="6"/>
        <v>0.156882066175708</v>
      </c>
      <c r="AC13" s="122">
        <f t="shared" si="6"/>
        <v>0.787470179441967</v>
      </c>
      <c r="AD13" s="122">
        <f t="shared" si="6"/>
        <v>0.0556477543823255</v>
      </c>
      <c r="AE13" s="112"/>
      <c r="AF13" s="123">
        <f t="shared" si="7"/>
        <v>78332</v>
      </c>
      <c r="AG13" s="120">
        <f t="shared" si="8"/>
        <v>46762</v>
      </c>
      <c r="AH13" s="123">
        <v>11580</v>
      </c>
      <c r="AI13" s="123">
        <v>10164</v>
      </c>
      <c r="AJ13" s="123">
        <v>4583</v>
      </c>
      <c r="AK13" s="123">
        <v>9339</v>
      </c>
      <c r="AL13" s="123">
        <v>5065</v>
      </c>
      <c r="AM13" s="123">
        <v>5026</v>
      </c>
      <c r="AN13" s="123">
        <v>1005</v>
      </c>
      <c r="AO13" s="122">
        <f t="shared" si="9"/>
        <v>0.626185108798184</v>
      </c>
      <c r="AP13" s="122">
        <f t="shared" si="10"/>
        <v>0.373814891201816</v>
      </c>
    </row>
    <row r="14" ht="15" spans="3:42">
      <c r="C14" s="119">
        <v>44136</v>
      </c>
      <c r="D14" s="120">
        <f t="shared" si="0"/>
        <v>177283</v>
      </c>
      <c r="E14" s="121"/>
      <c r="F14" s="120">
        <v>149887</v>
      </c>
      <c r="G14" s="121"/>
      <c r="H14" s="120">
        <v>27396</v>
      </c>
      <c r="I14" s="121"/>
      <c r="J14" s="122">
        <f t="shared" si="1"/>
        <v>0.845467416503557</v>
      </c>
      <c r="K14" s="122">
        <f t="shared" si="2"/>
        <v>0.154532583496444</v>
      </c>
      <c r="L14" s="117"/>
      <c r="M14" s="123">
        <f t="shared" si="11"/>
        <v>19452</v>
      </c>
      <c r="N14" s="123">
        <f t="shared" si="11"/>
        <v>128289</v>
      </c>
      <c r="O14" s="123">
        <f t="shared" si="11"/>
        <v>29542</v>
      </c>
      <c r="P14" s="122">
        <f t="shared" si="3"/>
        <v>0.109722872469442</v>
      </c>
      <c r="Q14" s="122">
        <f t="shared" si="4"/>
        <v>0.723639604474202</v>
      </c>
      <c r="R14" s="122">
        <f t="shared" si="4"/>
        <v>0.166637523056356</v>
      </c>
      <c r="S14" s="123">
        <v>14315</v>
      </c>
      <c r="T14" s="123">
        <v>107146</v>
      </c>
      <c r="U14" s="123">
        <v>28426</v>
      </c>
      <c r="V14" s="122">
        <f t="shared" si="5"/>
        <v>0.0955052806447524</v>
      </c>
      <c r="W14" s="122">
        <f t="shared" si="5"/>
        <v>0.714845183371473</v>
      </c>
      <c r="X14" s="122">
        <f t="shared" si="5"/>
        <v>0.189649535983774</v>
      </c>
      <c r="Y14" s="123">
        <v>5137</v>
      </c>
      <c r="Z14" s="123">
        <v>21143</v>
      </c>
      <c r="AA14" s="123">
        <v>1116</v>
      </c>
      <c r="AB14" s="122">
        <f t="shared" si="6"/>
        <v>0.187509125419769</v>
      </c>
      <c r="AC14" s="122">
        <f t="shared" si="6"/>
        <v>0.771755000730034</v>
      </c>
      <c r="AD14" s="122">
        <f t="shared" si="6"/>
        <v>0.0407358738501971</v>
      </c>
      <c r="AE14" s="112"/>
      <c r="AF14" s="123">
        <f t="shared" si="7"/>
        <v>109943</v>
      </c>
      <c r="AG14" s="120">
        <f t="shared" si="8"/>
        <v>67340</v>
      </c>
      <c r="AH14" s="123">
        <v>11462</v>
      </c>
      <c r="AI14" s="123">
        <v>23983</v>
      </c>
      <c r="AJ14" s="123">
        <v>7200</v>
      </c>
      <c r="AK14" s="123">
        <v>10504</v>
      </c>
      <c r="AL14" s="123">
        <v>6350</v>
      </c>
      <c r="AM14" s="123">
        <v>6292</v>
      </c>
      <c r="AN14" s="123">
        <v>1549</v>
      </c>
      <c r="AO14" s="122">
        <f t="shared" si="9"/>
        <v>0.620155344844119</v>
      </c>
      <c r="AP14" s="122">
        <f t="shared" si="10"/>
        <v>0.379844655155881</v>
      </c>
    </row>
    <row r="15" ht="15" spans="3:42">
      <c r="C15" s="119">
        <v>44166</v>
      </c>
      <c r="D15" s="120">
        <f t="shared" si="0"/>
        <v>243691</v>
      </c>
      <c r="E15" s="121"/>
      <c r="F15" s="120">
        <v>187404</v>
      </c>
      <c r="G15" s="121"/>
      <c r="H15" s="120">
        <v>56287</v>
      </c>
      <c r="I15" s="121"/>
      <c r="J15" s="122">
        <f t="shared" si="1"/>
        <v>0.769023066095999</v>
      </c>
      <c r="K15" s="122">
        <f t="shared" si="2"/>
        <v>0.230976933904001</v>
      </c>
      <c r="L15" s="117"/>
      <c r="M15" s="123">
        <f t="shared" si="11"/>
        <v>28628</v>
      </c>
      <c r="N15" s="123">
        <f t="shared" si="11"/>
        <v>158315</v>
      </c>
      <c r="O15" s="123">
        <f t="shared" si="11"/>
        <v>38519</v>
      </c>
      <c r="P15" s="122">
        <f t="shared" si="3"/>
        <v>0.117476640499649</v>
      </c>
      <c r="Q15" s="122">
        <f t="shared" si="4"/>
        <v>0.649654685646987</v>
      </c>
      <c r="R15" s="122">
        <f t="shared" si="4"/>
        <v>0.15806492648477</v>
      </c>
      <c r="S15" s="123">
        <v>20792</v>
      </c>
      <c r="T15" s="123">
        <v>129505</v>
      </c>
      <c r="U15" s="123">
        <v>37107</v>
      </c>
      <c r="V15" s="122">
        <f t="shared" si="5"/>
        <v>0.110947471772214</v>
      </c>
      <c r="W15" s="122">
        <f t="shared" si="5"/>
        <v>0.691047149473864</v>
      </c>
      <c r="X15" s="122">
        <f t="shared" si="5"/>
        <v>0.198005378753922</v>
      </c>
      <c r="Y15" s="123">
        <v>7836</v>
      </c>
      <c r="Z15" s="123">
        <v>28810</v>
      </c>
      <c r="AA15" s="123">
        <v>1412</v>
      </c>
      <c r="AB15" s="122">
        <f t="shared" si="6"/>
        <v>0.205896263597667</v>
      </c>
      <c r="AC15" s="122">
        <f t="shared" si="6"/>
        <v>0.757002469914341</v>
      </c>
      <c r="AD15" s="122">
        <f t="shared" si="6"/>
        <v>0.037101266487992</v>
      </c>
      <c r="AE15" s="112"/>
      <c r="AF15" s="123">
        <f t="shared" si="7"/>
        <v>162514</v>
      </c>
      <c r="AG15" s="120">
        <f t="shared" si="8"/>
        <v>81177</v>
      </c>
      <c r="AH15" s="123">
        <v>12384</v>
      </c>
      <c r="AI15" s="123">
        <v>31489</v>
      </c>
      <c r="AJ15" s="123">
        <v>8740</v>
      </c>
      <c r="AK15" s="123">
        <v>13793</v>
      </c>
      <c r="AL15" s="123">
        <v>5997</v>
      </c>
      <c r="AM15" s="123">
        <v>5782</v>
      </c>
      <c r="AN15" s="123">
        <v>2992</v>
      </c>
      <c r="AO15" s="122">
        <f t="shared" si="9"/>
        <v>0.666885523059941</v>
      </c>
      <c r="AP15" s="122">
        <f t="shared" si="10"/>
        <v>0.333114476940059</v>
      </c>
    </row>
    <row r="16" ht="15" spans="3:42">
      <c r="C16" s="119">
        <v>44197</v>
      </c>
      <c r="D16" s="120">
        <f t="shared" si="0"/>
        <v>146493</v>
      </c>
      <c r="E16" s="121">
        <f t="shared" ref="E16:E34" si="12">D16/D4-1</f>
        <v>1.62264353617273</v>
      </c>
      <c r="F16" s="120">
        <v>118850</v>
      </c>
      <c r="G16" s="121">
        <f t="shared" ref="G16:G34" si="13">F16/F4-1</f>
        <v>2.94916099019771</v>
      </c>
      <c r="H16" s="120">
        <v>27643</v>
      </c>
      <c r="I16" s="121">
        <f t="shared" ref="I16:I39" si="14">H16/H4-1</f>
        <v>0.0730145175064048</v>
      </c>
      <c r="J16" s="122">
        <f t="shared" si="1"/>
        <v>0.811301563897251</v>
      </c>
      <c r="K16" s="122">
        <f t="shared" si="2"/>
        <v>0.188698436102749</v>
      </c>
      <c r="L16" s="117"/>
      <c r="M16" s="123">
        <f>S16+Y16</f>
        <v>29939</v>
      </c>
      <c r="N16" s="123">
        <f>T16+Z16</f>
        <v>116492</v>
      </c>
      <c r="O16" s="123">
        <f>U16+AA16</f>
        <v>62</v>
      </c>
      <c r="P16" s="122">
        <f t="shared" si="3"/>
        <v>0.204371539937062</v>
      </c>
      <c r="Q16" s="122">
        <f t="shared" si="4"/>
        <v>0.795205231649294</v>
      </c>
      <c r="R16" s="122">
        <f t="shared" si="4"/>
        <v>0.000423228413644338</v>
      </c>
      <c r="S16" s="123">
        <v>24225</v>
      </c>
      <c r="T16" s="123">
        <v>94563</v>
      </c>
      <c r="U16" s="123">
        <v>62</v>
      </c>
      <c r="V16" s="122">
        <f t="shared" si="5"/>
        <v>0.203828355069415</v>
      </c>
      <c r="W16" s="122">
        <f t="shared" si="5"/>
        <v>0.795649978965082</v>
      </c>
      <c r="X16" s="122">
        <f t="shared" si="5"/>
        <v>0.000521665965502735</v>
      </c>
      <c r="Y16" s="123">
        <v>5714</v>
      </c>
      <c r="Z16" s="123">
        <v>21929</v>
      </c>
      <c r="AA16" s="123">
        <v>0</v>
      </c>
      <c r="AB16" s="122">
        <f t="shared" si="6"/>
        <v>0.206706942082987</v>
      </c>
      <c r="AC16" s="122">
        <f t="shared" si="6"/>
        <v>0.793293057917013</v>
      </c>
      <c r="AD16" s="122">
        <f t="shared" si="6"/>
        <v>0</v>
      </c>
      <c r="AE16" s="112"/>
      <c r="AF16" s="123">
        <f t="shared" si="7"/>
        <v>91175</v>
      </c>
      <c r="AG16" s="120">
        <f t="shared" si="8"/>
        <v>55318</v>
      </c>
      <c r="AH16" s="123">
        <v>9177</v>
      </c>
      <c r="AI16" s="123">
        <v>21593</v>
      </c>
      <c r="AJ16" s="123">
        <v>5960</v>
      </c>
      <c r="AK16" s="123">
        <v>8249</v>
      </c>
      <c r="AL16" s="123">
        <v>3743</v>
      </c>
      <c r="AM16" s="123">
        <v>6286</v>
      </c>
      <c r="AN16" s="123">
        <v>310</v>
      </c>
      <c r="AO16" s="122">
        <f t="shared" si="9"/>
        <v>0.622384687322944</v>
      </c>
      <c r="AP16" s="122">
        <f t="shared" si="10"/>
        <v>0.377615312677056</v>
      </c>
    </row>
    <row r="17" ht="15" spans="3:42">
      <c r="C17" s="119">
        <v>44228</v>
      </c>
      <c r="D17" s="120">
        <f t="shared" si="0"/>
        <v>94432</v>
      </c>
      <c r="E17" s="121">
        <f t="shared" si="12"/>
        <v>8.50020120724346</v>
      </c>
      <c r="F17" s="120">
        <v>80443</v>
      </c>
      <c r="G17" s="121">
        <f t="shared" si="13"/>
        <v>8.51087727595176</v>
      </c>
      <c r="H17" s="120">
        <v>13989</v>
      </c>
      <c r="I17" s="121">
        <f t="shared" si="14"/>
        <v>8.43927125506073</v>
      </c>
      <c r="J17" s="122">
        <f t="shared" si="1"/>
        <v>0.851861657065402</v>
      </c>
      <c r="K17" s="122">
        <f t="shared" si="2"/>
        <v>0.148138342934598</v>
      </c>
      <c r="L17" s="117"/>
      <c r="M17" s="123">
        <f t="shared" ref="M17:O20" si="15">S17+Y17</f>
        <v>10577</v>
      </c>
      <c r="N17" s="123">
        <f t="shared" si="15"/>
        <v>77536</v>
      </c>
      <c r="O17" s="123">
        <f t="shared" si="15"/>
        <v>6319</v>
      </c>
      <c r="P17" s="122">
        <f t="shared" si="3"/>
        <v>0.11200652321247</v>
      </c>
      <c r="Q17" s="122">
        <f t="shared" si="4"/>
        <v>0.821077600813284</v>
      </c>
      <c r="R17" s="122">
        <f t="shared" si="4"/>
        <v>0.066915875974246</v>
      </c>
      <c r="S17" s="123">
        <v>7761</v>
      </c>
      <c r="T17" s="123">
        <v>66843</v>
      </c>
      <c r="U17" s="123">
        <v>5839</v>
      </c>
      <c r="V17" s="122">
        <f t="shared" si="5"/>
        <v>0.0964782516813147</v>
      </c>
      <c r="W17" s="122">
        <f t="shared" si="5"/>
        <v>0.830936190843206</v>
      </c>
      <c r="X17" s="122">
        <f t="shared" si="5"/>
        <v>0.0725855574754795</v>
      </c>
      <c r="Y17" s="123">
        <v>2816</v>
      </c>
      <c r="Z17" s="123">
        <v>10693</v>
      </c>
      <c r="AA17" s="123">
        <v>480</v>
      </c>
      <c r="AB17" s="122">
        <f t="shared" si="6"/>
        <v>0.201301022231754</v>
      </c>
      <c r="AC17" s="122">
        <f t="shared" si="6"/>
        <v>0.764386303524198</v>
      </c>
      <c r="AD17" s="122">
        <f t="shared" si="6"/>
        <v>0.0343126742440489</v>
      </c>
      <c r="AE17" s="112"/>
      <c r="AF17" s="123">
        <f t="shared" si="7"/>
        <v>61459</v>
      </c>
      <c r="AG17" s="120">
        <f t="shared" si="8"/>
        <v>32973</v>
      </c>
      <c r="AH17" s="123">
        <v>4301</v>
      </c>
      <c r="AI17" s="123">
        <v>13462</v>
      </c>
      <c r="AJ17" s="123">
        <v>3003</v>
      </c>
      <c r="AK17" s="123">
        <v>4669</v>
      </c>
      <c r="AL17" s="123">
        <v>2226</v>
      </c>
      <c r="AM17" s="123">
        <v>4617</v>
      </c>
      <c r="AN17" s="123">
        <v>695</v>
      </c>
      <c r="AO17" s="122">
        <f t="shared" si="9"/>
        <v>0.650828109115554</v>
      </c>
      <c r="AP17" s="122">
        <f t="shared" si="10"/>
        <v>0.349171890884446</v>
      </c>
    </row>
    <row r="18" ht="15" spans="3:42">
      <c r="C18" s="119">
        <v>44256</v>
      </c>
      <c r="D18" s="120">
        <f t="shared" si="0"/>
        <v>187982</v>
      </c>
      <c r="E18" s="121">
        <f t="shared" si="12"/>
        <v>2.35718112654927</v>
      </c>
      <c r="F18" s="120">
        <v>159710</v>
      </c>
      <c r="G18" s="121">
        <f t="shared" si="13"/>
        <v>3.14303872992814</v>
      </c>
      <c r="H18" s="120">
        <v>28272</v>
      </c>
      <c r="I18" s="121">
        <f t="shared" si="14"/>
        <v>0.620636285468616</v>
      </c>
      <c r="J18" s="122">
        <f t="shared" si="1"/>
        <v>0.849602621527593</v>
      </c>
      <c r="K18" s="122">
        <f t="shared" si="2"/>
        <v>0.150397378472407</v>
      </c>
      <c r="L18" s="117"/>
      <c r="M18" s="123">
        <f t="shared" si="15"/>
        <v>24221</v>
      </c>
      <c r="N18" s="123">
        <f t="shared" si="15"/>
        <v>143117</v>
      </c>
      <c r="O18" s="123">
        <f t="shared" si="15"/>
        <v>20644</v>
      </c>
      <c r="P18" s="122">
        <f t="shared" si="3"/>
        <v>0.128847442840272</v>
      </c>
      <c r="Q18" s="122">
        <f t="shared" si="4"/>
        <v>0.761333531933909</v>
      </c>
      <c r="R18" s="122">
        <f t="shared" si="4"/>
        <v>0.109819025225819</v>
      </c>
      <c r="S18" s="123">
        <v>16592</v>
      </c>
      <c r="T18" s="123">
        <v>124053</v>
      </c>
      <c r="U18" s="123">
        <v>19065</v>
      </c>
      <c r="V18" s="122">
        <f t="shared" si="5"/>
        <v>0.10388829753929</v>
      </c>
      <c r="W18" s="122">
        <f t="shared" si="5"/>
        <v>0.7767390895999</v>
      </c>
      <c r="X18" s="122">
        <f t="shared" si="5"/>
        <v>0.11937261286081</v>
      </c>
      <c r="Y18" s="123">
        <v>7629</v>
      </c>
      <c r="Z18" s="123">
        <v>19064</v>
      </c>
      <c r="AA18" s="123">
        <v>1579</v>
      </c>
      <c r="AB18" s="122">
        <f t="shared" si="6"/>
        <v>0.269842954159593</v>
      </c>
      <c r="AC18" s="122">
        <f t="shared" si="6"/>
        <v>0.674306734578381</v>
      </c>
      <c r="AD18" s="122">
        <f t="shared" si="6"/>
        <v>0.055850311262026</v>
      </c>
      <c r="AE18" s="112"/>
      <c r="AF18" s="123">
        <f t="shared" si="7"/>
        <v>121261</v>
      </c>
      <c r="AG18" s="120">
        <f t="shared" si="8"/>
        <v>66721</v>
      </c>
      <c r="AH18" s="123">
        <v>5969</v>
      </c>
      <c r="AI18" s="123">
        <v>23066</v>
      </c>
      <c r="AJ18" s="123">
        <v>8118</v>
      </c>
      <c r="AK18" s="123">
        <v>10819</v>
      </c>
      <c r="AL18" s="123">
        <v>5123</v>
      </c>
      <c r="AM18" s="123">
        <v>11948</v>
      </c>
      <c r="AN18" s="123">
        <v>1678</v>
      </c>
      <c r="AO18" s="122">
        <f>AF18/(AF18+AG18)</f>
        <v>0.645067080890724</v>
      </c>
      <c r="AP18" s="122">
        <f>1-AO18</f>
        <v>0.354932919109276</v>
      </c>
    </row>
    <row r="19" ht="15" spans="3:42">
      <c r="C19" s="119">
        <v>44287</v>
      </c>
      <c r="D19" s="120">
        <f t="shared" si="0"/>
        <v>166369</v>
      </c>
      <c r="E19" s="121">
        <f t="shared" si="12"/>
        <v>4.98019410496046</v>
      </c>
      <c r="F19" s="120">
        <v>135896</v>
      </c>
      <c r="G19" s="121">
        <f t="shared" si="13"/>
        <v>8.67920227920228</v>
      </c>
      <c r="H19" s="120">
        <f>30473</f>
        <v>30473</v>
      </c>
      <c r="I19" s="121">
        <f t="shared" si="14"/>
        <v>1.21139332365747</v>
      </c>
      <c r="J19" s="122">
        <f t="shared" si="1"/>
        <v>0.816834867072592</v>
      </c>
      <c r="K19" s="122">
        <f t="shared" si="2"/>
        <v>0.183165132927408</v>
      </c>
      <c r="L19" s="117"/>
      <c r="M19" s="123">
        <f t="shared" si="15"/>
        <v>20248</v>
      </c>
      <c r="N19" s="123">
        <f t="shared" si="15"/>
        <v>123115</v>
      </c>
      <c r="O19" s="123">
        <f t="shared" si="15"/>
        <v>23006</v>
      </c>
      <c r="P19" s="122">
        <f t="shared" si="3"/>
        <v>0.121705365783289</v>
      </c>
      <c r="Q19" s="122">
        <f t="shared" si="4"/>
        <v>0.740011660826236</v>
      </c>
      <c r="R19" s="122">
        <f t="shared" si="4"/>
        <v>0.138282973390475</v>
      </c>
      <c r="S19" s="123">
        <v>14094</v>
      </c>
      <c r="T19" s="123">
        <v>100913</v>
      </c>
      <c r="U19" s="123">
        <v>20889</v>
      </c>
      <c r="V19" s="122">
        <f t="shared" si="5"/>
        <v>0.103711661859069</v>
      </c>
      <c r="W19" s="122">
        <f t="shared" si="5"/>
        <v>0.742575204568199</v>
      </c>
      <c r="X19" s="122">
        <f t="shared" si="5"/>
        <v>0.153713133572732</v>
      </c>
      <c r="Y19" s="123">
        <v>6154</v>
      </c>
      <c r="Z19" s="123">
        <v>22202</v>
      </c>
      <c r="AA19" s="123">
        <v>2117</v>
      </c>
      <c r="AB19" s="122">
        <f t="shared" si="6"/>
        <v>0.201949266563843</v>
      </c>
      <c r="AC19" s="122">
        <f t="shared" si="6"/>
        <v>0.728579398155744</v>
      </c>
      <c r="AD19" s="122">
        <f t="shared" si="6"/>
        <v>0.0694713352804122</v>
      </c>
      <c r="AE19" s="112"/>
      <c r="AF19" s="123">
        <f t="shared" si="7"/>
        <v>98024</v>
      </c>
      <c r="AG19" s="120">
        <f t="shared" si="8"/>
        <v>68345</v>
      </c>
      <c r="AH19" s="123">
        <v>8755</v>
      </c>
      <c r="AI19" s="123">
        <v>18035</v>
      </c>
      <c r="AJ19" s="123">
        <v>10904</v>
      </c>
      <c r="AK19" s="123">
        <v>11975</v>
      </c>
      <c r="AL19" s="123">
        <v>7169</v>
      </c>
      <c r="AM19" s="123">
        <v>9625</v>
      </c>
      <c r="AN19" s="123">
        <v>1882</v>
      </c>
      <c r="AO19" s="122">
        <f>AF19/(AF19+AG19)</f>
        <v>0.589196304600016</v>
      </c>
      <c r="AP19" s="122">
        <f>1-AO19</f>
        <v>0.410803695399984</v>
      </c>
    </row>
    <row r="20" ht="15" spans="3:42">
      <c r="C20" s="119">
        <v>44317</v>
      </c>
      <c r="D20" s="120">
        <f t="shared" si="0"/>
        <v>176409</v>
      </c>
      <c r="E20" s="121">
        <f t="shared" si="12"/>
        <v>1.11465800388387</v>
      </c>
      <c r="F20" s="120">
        <v>147894</v>
      </c>
      <c r="G20" s="121">
        <f t="shared" si="13"/>
        <v>1.89301852467675</v>
      </c>
      <c r="H20" s="120">
        <v>28515</v>
      </c>
      <c r="I20" s="121">
        <f t="shared" si="14"/>
        <v>-0.117209993498653</v>
      </c>
      <c r="J20" s="122">
        <f t="shared" si="1"/>
        <v>0.838358587146914</v>
      </c>
      <c r="K20" s="122">
        <f t="shared" si="2"/>
        <v>0.161641412853086</v>
      </c>
      <c r="L20" s="117"/>
      <c r="M20" s="123">
        <f t="shared" si="15"/>
        <v>20379</v>
      </c>
      <c r="N20" s="123">
        <f t="shared" si="15"/>
        <v>134507</v>
      </c>
      <c r="O20" s="123">
        <f t="shared" si="15"/>
        <v>21523</v>
      </c>
      <c r="P20" s="122">
        <f t="shared" si="3"/>
        <v>0.115521316939612</v>
      </c>
      <c r="Q20" s="122">
        <f>N20/$D20</f>
        <v>0.762472436213572</v>
      </c>
      <c r="R20" s="122">
        <f>O20/$D20</f>
        <v>0.122006246846816</v>
      </c>
      <c r="S20" s="123">
        <v>15539</v>
      </c>
      <c r="T20" s="123">
        <v>111549</v>
      </c>
      <c r="U20" s="123">
        <v>20806</v>
      </c>
      <c r="V20" s="122">
        <f t="shared" ref="V20:X31" si="16">S20/($S20+$T20+$U20)</f>
        <v>0.105068495003178</v>
      </c>
      <c r="W20" s="122">
        <f t="shared" si="16"/>
        <v>0.754249665300824</v>
      </c>
      <c r="X20" s="122">
        <f t="shared" si="16"/>
        <v>0.140681839695998</v>
      </c>
      <c r="Y20" s="123">
        <v>4840</v>
      </c>
      <c r="Z20" s="123">
        <v>22958</v>
      </c>
      <c r="AA20" s="123">
        <v>717</v>
      </c>
      <c r="AB20" s="122">
        <f t="shared" ref="AB20:AD31" si="17">Y20/($Y20+$Z20+$AA20)</f>
        <v>0.16973522707347</v>
      </c>
      <c r="AC20" s="122">
        <f t="shared" si="17"/>
        <v>0.805120112221638</v>
      </c>
      <c r="AD20" s="122">
        <f t="shared" si="17"/>
        <v>0.0251446607048922</v>
      </c>
      <c r="AE20" s="112"/>
      <c r="AF20" s="123">
        <f t="shared" si="7"/>
        <v>120093</v>
      </c>
      <c r="AG20" s="120">
        <f t="shared" si="8"/>
        <v>56316</v>
      </c>
      <c r="AH20" s="123">
        <v>8144</v>
      </c>
      <c r="AI20" s="123">
        <v>14171</v>
      </c>
      <c r="AJ20" s="123">
        <v>8500</v>
      </c>
      <c r="AK20" s="123">
        <v>10681</v>
      </c>
      <c r="AL20" s="123">
        <v>5056</v>
      </c>
      <c r="AM20" s="123">
        <v>8212</v>
      </c>
      <c r="AN20" s="123">
        <v>1552</v>
      </c>
      <c r="AO20" s="122">
        <f>AF20/(AF20+AG20)</f>
        <v>0.680764586840807</v>
      </c>
      <c r="AP20" s="122">
        <f>1-AO20</f>
        <v>0.319235413159193</v>
      </c>
    </row>
    <row r="21" ht="15" spans="3:42">
      <c r="C21" s="119">
        <v>44348</v>
      </c>
      <c r="D21" s="120">
        <f t="shared" si="0"/>
        <v>210473</v>
      </c>
      <c r="E21" s="121">
        <f t="shared" si="12"/>
        <v>1.71978135580079</v>
      </c>
      <c r="F21" s="120">
        <v>179248</v>
      </c>
      <c r="G21" s="121">
        <f t="shared" si="13"/>
        <v>1.9744287539618</v>
      </c>
      <c r="H21" s="120">
        <v>31225</v>
      </c>
      <c r="I21" s="121">
        <f t="shared" si="14"/>
        <v>0.823570635986685</v>
      </c>
      <c r="J21" s="122">
        <f t="shared" si="1"/>
        <v>0.851643678761646</v>
      </c>
      <c r="K21" s="122">
        <f t="shared" si="2"/>
        <v>0.148356321238354</v>
      </c>
      <c r="L21" s="117"/>
      <c r="M21" s="123">
        <v>21630</v>
      </c>
      <c r="N21" s="123">
        <v>160930</v>
      </c>
      <c r="O21" s="123">
        <v>27913</v>
      </c>
      <c r="P21" s="122">
        <f t="shared" si="3"/>
        <v>0.102768526129242</v>
      </c>
      <c r="Q21" s="122">
        <f>N21/$D21</f>
        <v>0.76461113777064</v>
      </c>
      <c r="R21" s="122">
        <f>O21/$D21</f>
        <v>0.132620336100117</v>
      </c>
      <c r="S21" s="123">
        <v>17157</v>
      </c>
      <c r="T21" s="123">
        <v>135111</v>
      </c>
      <c r="U21" s="123">
        <v>26980</v>
      </c>
      <c r="V21" s="122">
        <f t="shared" si="16"/>
        <v>0.0957165491386236</v>
      </c>
      <c r="W21" s="122">
        <f t="shared" si="16"/>
        <v>0.753765732393109</v>
      </c>
      <c r="X21" s="122">
        <f t="shared" si="16"/>
        <v>0.150517718468267</v>
      </c>
      <c r="Y21" s="123">
        <v>4473</v>
      </c>
      <c r="Z21" s="123">
        <v>25819</v>
      </c>
      <c r="AA21" s="123">
        <v>933</v>
      </c>
      <c r="AB21" s="122">
        <f t="shared" si="17"/>
        <v>0.143250600480384</v>
      </c>
      <c r="AC21" s="122">
        <f t="shared" si="17"/>
        <v>0.826869495596477</v>
      </c>
      <c r="AD21" s="122">
        <f t="shared" si="17"/>
        <v>0.0298799039231385</v>
      </c>
      <c r="AE21" s="112"/>
      <c r="AF21" s="123">
        <f t="shared" si="7"/>
        <v>137022</v>
      </c>
      <c r="AG21" s="120">
        <f t="shared" si="8"/>
        <v>73451</v>
      </c>
      <c r="AH21" s="123">
        <v>14269</v>
      </c>
      <c r="AI21" s="123">
        <v>19939</v>
      </c>
      <c r="AJ21" s="123">
        <v>8524</v>
      </c>
      <c r="AK21" s="123">
        <v>14235</v>
      </c>
      <c r="AL21" s="123">
        <v>6251</v>
      </c>
      <c r="AM21" s="123">
        <v>8695</v>
      </c>
      <c r="AN21" s="123">
        <v>1538</v>
      </c>
      <c r="AO21" s="122">
        <f>AF21/(AF21+AG21)</f>
        <v>0.651019370655619</v>
      </c>
      <c r="AP21" s="122">
        <f>1-AO21</f>
        <v>0.348980629344381</v>
      </c>
    </row>
    <row r="22" ht="15" spans="3:42">
      <c r="C22" s="119">
        <v>44378</v>
      </c>
      <c r="D22" s="120">
        <v>205845</v>
      </c>
      <c r="E22" s="121">
        <f t="shared" si="12"/>
        <v>0.855880629310733</v>
      </c>
      <c r="F22" s="120">
        <v>169811</v>
      </c>
      <c r="G22" s="121">
        <f t="shared" si="13"/>
        <v>1.35482305302862</v>
      </c>
      <c r="H22" s="120">
        <v>36034</v>
      </c>
      <c r="I22" s="121">
        <f t="shared" si="14"/>
        <v>-0.0713604618199624</v>
      </c>
      <c r="J22" s="122">
        <f t="shared" si="1"/>
        <v>0.824945954480313</v>
      </c>
      <c r="K22" s="122">
        <f t="shared" si="2"/>
        <v>0.175054045519687</v>
      </c>
      <c r="L22" s="117"/>
      <c r="M22" s="123">
        <v>19269</v>
      </c>
      <c r="N22" s="123">
        <v>158507</v>
      </c>
      <c r="O22" s="123">
        <v>28069</v>
      </c>
      <c r="P22" s="122">
        <f t="shared" ref="P22:R32" si="18">M22/$D22</f>
        <v>0.0936092691102529</v>
      </c>
      <c r="Q22" s="122">
        <f t="shared" si="18"/>
        <v>0.770030848453934</v>
      </c>
      <c r="R22" s="122">
        <f t="shared" si="18"/>
        <v>0.136359882435813</v>
      </c>
      <c r="S22" s="123">
        <v>15095</v>
      </c>
      <c r="T22" s="123">
        <v>127552</v>
      </c>
      <c r="U22" s="123">
        <v>27164</v>
      </c>
      <c r="V22" s="122">
        <f t="shared" si="16"/>
        <v>0.0888929456866752</v>
      </c>
      <c r="W22" s="122">
        <f t="shared" si="16"/>
        <v>0.751140974377396</v>
      </c>
      <c r="X22" s="122">
        <f t="shared" si="16"/>
        <v>0.159966079935929</v>
      </c>
      <c r="Y22" s="123">
        <v>4174</v>
      </c>
      <c r="Z22" s="123">
        <v>30955</v>
      </c>
      <c r="AA22" s="123">
        <v>905</v>
      </c>
      <c r="AB22" s="122">
        <f t="shared" si="17"/>
        <v>0.115835044680024</v>
      </c>
      <c r="AC22" s="122">
        <f t="shared" si="17"/>
        <v>0.859049786312927</v>
      </c>
      <c r="AD22" s="122">
        <f t="shared" si="17"/>
        <v>0.0251151690070489</v>
      </c>
      <c r="AE22" s="112"/>
      <c r="AF22" s="123">
        <f t="shared" si="7"/>
        <v>143145</v>
      </c>
      <c r="AG22" s="120">
        <f t="shared" si="8"/>
        <v>62700</v>
      </c>
      <c r="AH22" s="123">
        <v>13030</v>
      </c>
      <c r="AI22" s="123">
        <v>15182</v>
      </c>
      <c r="AJ22" s="123">
        <v>8600</v>
      </c>
      <c r="AK22" s="123">
        <v>9966</v>
      </c>
      <c r="AL22" s="123">
        <v>6835</v>
      </c>
      <c r="AM22" s="123">
        <v>7523</v>
      </c>
      <c r="AN22" s="123">
        <v>1564</v>
      </c>
      <c r="AO22" s="122">
        <f>AF22/(AF22+AG22)</f>
        <v>0.695401880055382</v>
      </c>
      <c r="AP22" s="122">
        <f>1-AO22</f>
        <v>0.304598119944618</v>
      </c>
    </row>
    <row r="23" s="31" customFormat="1" ht="15" spans="3:42">
      <c r="C23" s="119">
        <v>44409</v>
      </c>
      <c r="D23" s="120">
        <v>228345</v>
      </c>
      <c r="E23" s="121">
        <f t="shared" si="12"/>
        <v>1.47810516034511</v>
      </c>
      <c r="F23" s="120">
        <v>178254</v>
      </c>
      <c r="G23" s="121">
        <f t="shared" si="13"/>
        <v>1.3806878130217</v>
      </c>
      <c r="H23" s="120">
        <v>50091</v>
      </c>
      <c r="I23" s="121">
        <f t="shared" si="14"/>
        <v>1.90046323103648</v>
      </c>
      <c r="J23" s="122">
        <f t="shared" si="1"/>
        <v>0.78063456611706</v>
      </c>
      <c r="K23" s="122">
        <f t="shared" si="2"/>
        <v>0.21936543388294</v>
      </c>
      <c r="L23" s="117"/>
      <c r="M23" s="123">
        <f>S23+Y23</f>
        <v>19294</v>
      </c>
      <c r="N23" s="123">
        <f>T23+Z23</f>
        <v>179922</v>
      </c>
      <c r="O23" s="123">
        <f>U23+AA23</f>
        <v>29129</v>
      </c>
      <c r="P23" s="122">
        <f t="shared" si="18"/>
        <v>0.08449495281263</v>
      </c>
      <c r="Q23" s="122">
        <f t="shared" si="18"/>
        <v>0.787939302371412</v>
      </c>
      <c r="R23" s="122">
        <f t="shared" si="18"/>
        <v>0.127565744815958</v>
      </c>
      <c r="S23" s="123">
        <v>13860</v>
      </c>
      <c r="T23" s="123">
        <v>136266</v>
      </c>
      <c r="U23" s="123">
        <v>28128</v>
      </c>
      <c r="V23" s="122">
        <f t="shared" si="16"/>
        <v>0.0777542158941735</v>
      </c>
      <c r="W23" s="122">
        <f t="shared" si="16"/>
        <v>0.764448483624491</v>
      </c>
      <c r="X23" s="122">
        <f t="shared" si="16"/>
        <v>0.157797300481336</v>
      </c>
      <c r="Y23" s="123">
        <v>5434</v>
      </c>
      <c r="Z23" s="123">
        <v>43656</v>
      </c>
      <c r="AA23" s="123">
        <v>1001</v>
      </c>
      <c r="AB23" s="122">
        <f t="shared" si="17"/>
        <v>0.108482561737637</v>
      </c>
      <c r="AC23" s="122">
        <f t="shared" si="17"/>
        <v>0.871533808468587</v>
      </c>
      <c r="AD23" s="122">
        <f t="shared" si="17"/>
        <v>0.0199836297937753</v>
      </c>
      <c r="AE23" s="112"/>
      <c r="AF23" s="123">
        <f t="shared" si="7"/>
        <v>162691</v>
      </c>
      <c r="AG23" s="120">
        <f t="shared" si="8"/>
        <v>65654</v>
      </c>
      <c r="AH23" s="123">
        <v>13160</v>
      </c>
      <c r="AI23" s="123">
        <v>14034</v>
      </c>
      <c r="AJ23" s="123">
        <v>10206</v>
      </c>
      <c r="AK23" s="123">
        <v>10776</v>
      </c>
      <c r="AL23" s="123">
        <v>7770</v>
      </c>
      <c r="AM23" s="123">
        <v>7826</v>
      </c>
      <c r="AN23" s="123">
        <v>1882</v>
      </c>
      <c r="AO23" s="122">
        <f t="shared" ref="AO23:AO32" si="19">AF23/(AF23+AG23)</f>
        <v>0.712478924434518</v>
      </c>
      <c r="AP23" s="122">
        <f t="shared" ref="AP23:AP32" si="20">1-AO23</f>
        <v>0.287521075565482</v>
      </c>
    </row>
    <row r="24" s="31" customFormat="1" ht="15" spans="3:42">
      <c r="C24" s="119">
        <v>44440</v>
      </c>
      <c r="D24" s="120">
        <v>324263</v>
      </c>
      <c r="E24" s="121">
        <f t="shared" si="12"/>
        <v>1.89378430235152</v>
      </c>
      <c r="F24" s="120">
        <v>270349</v>
      </c>
      <c r="G24" s="121">
        <f t="shared" si="13"/>
        <v>1.97125994636655</v>
      </c>
      <c r="H24" s="120">
        <v>53914</v>
      </c>
      <c r="I24" s="121">
        <f t="shared" si="14"/>
        <v>1.55916836758912</v>
      </c>
      <c r="J24" s="122">
        <f t="shared" si="1"/>
        <v>0.833733728485828</v>
      </c>
      <c r="K24" s="122">
        <f t="shared" si="2"/>
        <v>0.166266271514172</v>
      </c>
      <c r="L24" s="117"/>
      <c r="M24" s="123">
        <v>30194</v>
      </c>
      <c r="N24" s="123">
        <v>253952</v>
      </c>
      <c r="O24" s="123">
        <v>40117</v>
      </c>
      <c r="P24" s="122">
        <f t="shared" si="18"/>
        <v>0.0931157733074695</v>
      </c>
      <c r="Q24" s="122">
        <f t="shared" si="18"/>
        <v>0.783166750446397</v>
      </c>
      <c r="R24" s="122">
        <f t="shared" si="18"/>
        <v>0.123717476246134</v>
      </c>
      <c r="S24" s="123">
        <v>23925</v>
      </c>
      <c r="T24" s="123">
        <v>207410</v>
      </c>
      <c r="U24" s="123">
        <v>39014</v>
      </c>
      <c r="V24" s="122">
        <f t="shared" si="16"/>
        <v>0.0884967209052003</v>
      </c>
      <c r="W24" s="122">
        <f t="shared" si="16"/>
        <v>0.767193516528635</v>
      </c>
      <c r="X24" s="122">
        <f t="shared" si="16"/>
        <v>0.144309762566164</v>
      </c>
      <c r="Y24" s="123">
        <v>6269</v>
      </c>
      <c r="Z24" s="123">
        <v>46542</v>
      </c>
      <c r="AA24" s="123">
        <v>1103</v>
      </c>
      <c r="AB24" s="122">
        <f t="shared" si="17"/>
        <v>0.116277775716882</v>
      </c>
      <c r="AC24" s="122">
        <f t="shared" si="17"/>
        <v>0.863263716288905</v>
      </c>
      <c r="AD24" s="122">
        <f t="shared" si="17"/>
        <v>0.020458507994213</v>
      </c>
      <c r="AE24" s="112"/>
      <c r="AF24" s="123">
        <f t="shared" si="7"/>
        <v>227209</v>
      </c>
      <c r="AG24" s="120">
        <f t="shared" si="8"/>
        <v>97054</v>
      </c>
      <c r="AH24" s="123">
        <v>15578</v>
      </c>
      <c r="AI24" s="123">
        <v>26432</v>
      </c>
      <c r="AJ24" s="123">
        <v>14212</v>
      </c>
      <c r="AK24" s="123">
        <v>16436</v>
      </c>
      <c r="AL24" s="123">
        <v>7971</v>
      </c>
      <c r="AM24" s="123">
        <v>13854</v>
      </c>
      <c r="AN24" s="123">
        <v>2571</v>
      </c>
      <c r="AO24" s="122">
        <f t="shared" si="19"/>
        <v>0.700693572809725</v>
      </c>
      <c r="AP24" s="122">
        <f t="shared" si="20"/>
        <v>0.299306427190275</v>
      </c>
    </row>
    <row r="25" s="31" customFormat="1" ht="15" spans="3:42">
      <c r="C25" s="119">
        <v>44470</v>
      </c>
      <c r="D25" s="120">
        <v>290776</v>
      </c>
      <c r="E25" s="121">
        <f t="shared" si="12"/>
        <v>1.32446000607543</v>
      </c>
      <c r="F25" s="120">
        <v>237083</v>
      </c>
      <c r="G25" s="121">
        <f t="shared" si="13"/>
        <v>1.2406059804181</v>
      </c>
      <c r="H25" s="120">
        <v>53693</v>
      </c>
      <c r="I25" s="121">
        <f t="shared" si="14"/>
        <v>1.78461777823877</v>
      </c>
      <c r="J25" s="122">
        <f t="shared" ref="J25:J39" si="21">F25/D25</f>
        <v>0.815345833218698</v>
      </c>
      <c r="K25" s="122">
        <f t="shared" ref="K25:K39" si="22">H25/D25</f>
        <v>0.184654166781302</v>
      </c>
      <c r="L25" s="117"/>
      <c r="M25" s="123">
        <v>23278</v>
      </c>
      <c r="N25" s="123">
        <v>229402</v>
      </c>
      <c r="O25" s="123">
        <v>38096</v>
      </c>
      <c r="P25" s="122">
        <f t="shared" si="18"/>
        <v>0.080054750048147</v>
      </c>
      <c r="Q25" s="122">
        <f t="shared" si="18"/>
        <v>0.788930310617107</v>
      </c>
      <c r="R25" s="122">
        <f t="shared" si="18"/>
        <v>0.131014939334746</v>
      </c>
      <c r="S25" s="123">
        <v>17703</v>
      </c>
      <c r="T25" s="123">
        <v>182100</v>
      </c>
      <c r="U25" s="123">
        <v>37280</v>
      </c>
      <c r="V25" s="122">
        <f t="shared" si="16"/>
        <v>0.0746700522601789</v>
      </c>
      <c r="W25" s="122">
        <f t="shared" si="16"/>
        <v>0.768085438432954</v>
      </c>
      <c r="X25" s="122">
        <f t="shared" si="16"/>
        <v>0.157244509306867</v>
      </c>
      <c r="Y25" s="123">
        <v>5575</v>
      </c>
      <c r="Z25" s="123">
        <v>47302</v>
      </c>
      <c r="AA25" s="123">
        <v>816</v>
      </c>
      <c r="AB25" s="122">
        <f t="shared" si="17"/>
        <v>0.103831039427858</v>
      </c>
      <c r="AC25" s="122">
        <f t="shared" si="17"/>
        <v>0.880971448792208</v>
      </c>
      <c r="AD25" s="122">
        <f t="shared" si="17"/>
        <v>0.0151975117799341</v>
      </c>
      <c r="AE25" s="112"/>
      <c r="AF25" s="123">
        <f t="shared" si="7"/>
        <v>216741</v>
      </c>
      <c r="AG25" s="120">
        <f t="shared" ref="AG25:AG32" si="23">SUM(AH25:AN25)</f>
        <v>74035</v>
      </c>
      <c r="AH25" s="123">
        <v>10167</v>
      </c>
      <c r="AI25" s="123">
        <v>17154</v>
      </c>
      <c r="AJ25" s="123">
        <v>11198</v>
      </c>
      <c r="AK25" s="123">
        <v>15481</v>
      </c>
      <c r="AL25" s="123">
        <v>7770</v>
      </c>
      <c r="AM25" s="123">
        <v>9582</v>
      </c>
      <c r="AN25" s="123">
        <v>2683</v>
      </c>
      <c r="AO25" s="122">
        <f t="shared" si="19"/>
        <v>0.745388202602691</v>
      </c>
      <c r="AP25" s="122">
        <f t="shared" si="20"/>
        <v>0.254611797397309</v>
      </c>
    </row>
    <row r="26" ht="15" spans="3:42">
      <c r="C26" s="119">
        <v>44501</v>
      </c>
      <c r="D26" s="120">
        <v>364437</v>
      </c>
      <c r="E26" s="121">
        <f t="shared" si="12"/>
        <v>1.05567933755634</v>
      </c>
      <c r="F26" s="120">
        <v>294291</v>
      </c>
      <c r="G26" s="121">
        <f t="shared" si="13"/>
        <v>0.96341910906216</v>
      </c>
      <c r="H26" s="120">
        <v>70146</v>
      </c>
      <c r="I26" s="121">
        <f t="shared" si="14"/>
        <v>1.56044678055191</v>
      </c>
      <c r="J26" s="122">
        <f t="shared" si="21"/>
        <v>0.80752228780283</v>
      </c>
      <c r="K26" s="122">
        <f t="shared" si="22"/>
        <v>0.19247771219717</v>
      </c>
      <c r="L26" s="117"/>
      <c r="M26" s="123">
        <f t="shared" ref="M26:O30" si="24">S26+Y26</f>
        <v>32384</v>
      </c>
      <c r="N26" s="123">
        <f t="shared" si="24"/>
        <v>286140</v>
      </c>
      <c r="O26" s="123">
        <f t="shared" si="24"/>
        <v>45913</v>
      </c>
      <c r="P26" s="122">
        <f t="shared" si="18"/>
        <v>0.0888603517205992</v>
      </c>
      <c r="Q26" s="122">
        <f t="shared" si="18"/>
        <v>0.785156282155763</v>
      </c>
      <c r="R26" s="122">
        <f t="shared" si="18"/>
        <v>0.125983366123637</v>
      </c>
      <c r="S26" s="123">
        <v>24487</v>
      </c>
      <c r="T26" s="123">
        <v>224942</v>
      </c>
      <c r="U26" s="123">
        <v>44862</v>
      </c>
      <c r="V26" s="122">
        <f t="shared" si="16"/>
        <v>0.083206757936872</v>
      </c>
      <c r="W26" s="122">
        <f t="shared" si="16"/>
        <v>0.764352290759826</v>
      </c>
      <c r="X26" s="122">
        <f t="shared" si="16"/>
        <v>0.152440951303302</v>
      </c>
      <c r="Y26" s="123">
        <v>7897</v>
      </c>
      <c r="Z26" s="123">
        <v>61198</v>
      </c>
      <c r="AA26" s="123">
        <v>1051</v>
      </c>
      <c r="AB26" s="122">
        <f t="shared" si="17"/>
        <v>0.11257947709064</v>
      </c>
      <c r="AC26" s="122">
        <f t="shared" si="17"/>
        <v>0.872437487526017</v>
      </c>
      <c r="AD26" s="122">
        <f t="shared" si="17"/>
        <v>0.0149830353833433</v>
      </c>
      <c r="AE26" s="112"/>
      <c r="AF26" s="123">
        <f t="shared" si="7"/>
        <v>269024</v>
      </c>
      <c r="AG26" s="120">
        <f t="shared" si="23"/>
        <v>95413</v>
      </c>
      <c r="AH26" s="123">
        <v>10778</v>
      </c>
      <c r="AI26" s="123">
        <v>25557</v>
      </c>
      <c r="AJ26" s="123">
        <v>15418</v>
      </c>
      <c r="AK26" s="123">
        <v>16402</v>
      </c>
      <c r="AL26" s="123">
        <v>10306</v>
      </c>
      <c r="AM26" s="123">
        <v>13847</v>
      </c>
      <c r="AN26" s="123">
        <v>3105</v>
      </c>
      <c r="AO26" s="122">
        <f t="shared" si="19"/>
        <v>0.738190688651262</v>
      </c>
      <c r="AP26" s="122">
        <f t="shared" si="20"/>
        <v>0.261809311348738</v>
      </c>
    </row>
    <row r="27" ht="15" spans="3:42">
      <c r="C27" s="119">
        <v>44531</v>
      </c>
      <c r="D27" s="120">
        <v>480724</v>
      </c>
      <c r="E27" s="121">
        <f t="shared" si="12"/>
        <v>0.972678515004658</v>
      </c>
      <c r="F27" s="120">
        <v>397138</v>
      </c>
      <c r="G27" s="121">
        <f t="shared" si="13"/>
        <v>1.1191543403556</v>
      </c>
      <c r="H27" s="120">
        <v>83586</v>
      </c>
      <c r="I27" s="121">
        <f t="shared" si="14"/>
        <v>0.484996535612131</v>
      </c>
      <c r="J27" s="122">
        <f t="shared" si="21"/>
        <v>0.826124761817592</v>
      </c>
      <c r="K27" s="122">
        <f t="shared" si="22"/>
        <v>0.173875238182408</v>
      </c>
      <c r="L27" s="117"/>
      <c r="M27" s="123">
        <f t="shared" si="24"/>
        <v>47997</v>
      </c>
      <c r="N27" s="123">
        <f t="shared" si="24"/>
        <v>371050</v>
      </c>
      <c r="O27" s="123">
        <f t="shared" si="24"/>
        <v>61677</v>
      </c>
      <c r="P27" s="122">
        <f t="shared" si="18"/>
        <v>0.0998431532438572</v>
      </c>
      <c r="Q27" s="122">
        <f t="shared" si="18"/>
        <v>0.771856616270459</v>
      </c>
      <c r="R27" s="122">
        <f t="shared" si="18"/>
        <v>0.128300230485684</v>
      </c>
      <c r="S27" s="123">
        <v>37846</v>
      </c>
      <c r="T27" s="123">
        <v>298615</v>
      </c>
      <c r="U27" s="123">
        <v>60677</v>
      </c>
      <c r="V27" s="122">
        <f t="shared" si="16"/>
        <v>0.0952968489542678</v>
      </c>
      <c r="W27" s="122">
        <f t="shared" si="16"/>
        <v>0.751917469494231</v>
      </c>
      <c r="X27" s="122">
        <f t="shared" si="16"/>
        <v>0.152785681551501</v>
      </c>
      <c r="Y27" s="123">
        <v>10151</v>
      </c>
      <c r="Z27" s="123">
        <v>72435</v>
      </c>
      <c r="AA27" s="123">
        <v>1000</v>
      </c>
      <c r="AB27" s="122">
        <f t="shared" si="17"/>
        <v>0.121443782451607</v>
      </c>
      <c r="AC27" s="122">
        <f t="shared" si="17"/>
        <v>0.866592491565573</v>
      </c>
      <c r="AD27" s="122">
        <f t="shared" si="17"/>
        <v>0.0119637259828201</v>
      </c>
      <c r="AE27" s="112"/>
      <c r="AF27" s="123">
        <f t="shared" si="7"/>
        <v>364708</v>
      </c>
      <c r="AG27" s="120">
        <f t="shared" si="23"/>
        <v>116016</v>
      </c>
      <c r="AH27" s="123">
        <v>13612</v>
      </c>
      <c r="AI27" s="123">
        <v>31992</v>
      </c>
      <c r="AJ27" s="123">
        <v>19007</v>
      </c>
      <c r="AK27" s="123">
        <v>18417</v>
      </c>
      <c r="AL27" s="123">
        <v>11625</v>
      </c>
      <c r="AM27" s="123">
        <v>17196</v>
      </c>
      <c r="AN27" s="123">
        <v>4167</v>
      </c>
      <c r="AO27" s="122">
        <f t="shared" si="19"/>
        <v>0.758664015110542</v>
      </c>
      <c r="AP27" s="122">
        <f t="shared" si="20"/>
        <v>0.241335984889458</v>
      </c>
    </row>
    <row r="28" ht="15" spans="3:42">
      <c r="C28" s="119">
        <v>44562</v>
      </c>
      <c r="D28" s="120">
        <v>312842</v>
      </c>
      <c r="E28" s="121">
        <f t="shared" si="12"/>
        <v>1.13554231260197</v>
      </c>
      <c r="F28" s="120">
        <v>240740</v>
      </c>
      <c r="G28" s="121">
        <f t="shared" si="13"/>
        <v>1.02557846024401</v>
      </c>
      <c r="H28" s="120">
        <v>72102</v>
      </c>
      <c r="I28" s="121">
        <f t="shared" si="14"/>
        <v>1.60832760554209</v>
      </c>
      <c r="J28" s="122">
        <f t="shared" si="21"/>
        <v>0.76952583093063</v>
      </c>
      <c r="K28" s="122">
        <f t="shared" si="22"/>
        <v>0.23047416906937</v>
      </c>
      <c r="L28" s="117"/>
      <c r="M28" s="123">
        <f t="shared" si="24"/>
        <v>32216</v>
      </c>
      <c r="N28" s="123">
        <f t="shared" si="24"/>
        <v>257395</v>
      </c>
      <c r="O28" s="123">
        <f t="shared" si="24"/>
        <v>23231</v>
      </c>
      <c r="P28" s="122">
        <f t="shared" si="18"/>
        <v>0.10297850032924</v>
      </c>
      <c r="Q28" s="122">
        <f t="shared" si="18"/>
        <v>0.822763567551671</v>
      </c>
      <c r="R28" s="122">
        <f t="shared" si="18"/>
        <v>0.0742579321190889</v>
      </c>
      <c r="S28" s="123">
        <v>23620</v>
      </c>
      <c r="T28" s="123">
        <v>194443</v>
      </c>
      <c r="U28" s="123">
        <v>22677</v>
      </c>
      <c r="V28" s="122">
        <f t="shared" si="16"/>
        <v>0.0981141480435324</v>
      </c>
      <c r="W28" s="122">
        <f t="shared" si="16"/>
        <v>0.807688792888594</v>
      </c>
      <c r="X28" s="122">
        <f t="shared" si="16"/>
        <v>0.0941970590678741</v>
      </c>
      <c r="Y28" s="123">
        <v>8596</v>
      </c>
      <c r="Z28" s="123">
        <v>62952</v>
      </c>
      <c r="AA28" s="123">
        <v>554</v>
      </c>
      <c r="AB28" s="122">
        <f t="shared" si="17"/>
        <v>0.119219993897534</v>
      </c>
      <c r="AC28" s="122">
        <f t="shared" si="17"/>
        <v>0.873096446700508</v>
      </c>
      <c r="AD28" s="122">
        <f t="shared" si="17"/>
        <v>0.00768355940195834</v>
      </c>
      <c r="AE28" s="112"/>
      <c r="AF28" s="123">
        <f t="shared" si="7"/>
        <v>242367</v>
      </c>
      <c r="AG28" s="120">
        <f t="shared" si="23"/>
        <v>70475</v>
      </c>
      <c r="AH28" s="123">
        <v>7220</v>
      </c>
      <c r="AI28" s="123">
        <v>19253</v>
      </c>
      <c r="AJ28" s="123">
        <v>10604</v>
      </c>
      <c r="AK28" s="123">
        <v>13348</v>
      </c>
      <c r="AL28" s="123">
        <v>4836</v>
      </c>
      <c r="AM28" s="123">
        <v>11883</v>
      </c>
      <c r="AN28" s="123">
        <v>3331</v>
      </c>
      <c r="AO28" s="122">
        <f t="shared" si="19"/>
        <v>0.774726539275417</v>
      </c>
      <c r="AP28" s="122">
        <f t="shared" si="20"/>
        <v>0.225273460724583</v>
      </c>
    </row>
    <row r="29" ht="15" spans="3:42">
      <c r="C29" s="119">
        <v>44593</v>
      </c>
      <c r="D29" s="120">
        <v>246179</v>
      </c>
      <c r="E29" s="121">
        <f t="shared" si="12"/>
        <v>1.60694467976957</v>
      </c>
      <c r="F29" s="120">
        <v>187962</v>
      </c>
      <c r="G29" s="121">
        <f t="shared" si="13"/>
        <v>1.33658615417128</v>
      </c>
      <c r="H29" s="120">
        <v>58217</v>
      </c>
      <c r="I29" s="121">
        <f t="shared" si="14"/>
        <v>3.16162699263707</v>
      </c>
      <c r="J29" s="122">
        <f t="shared" si="21"/>
        <v>0.763517603044939</v>
      </c>
      <c r="K29" s="122">
        <f t="shared" si="22"/>
        <v>0.236482396955061</v>
      </c>
      <c r="L29" s="117"/>
      <c r="M29" s="123">
        <f t="shared" si="24"/>
        <v>24522</v>
      </c>
      <c r="N29" s="123">
        <f t="shared" si="24"/>
        <v>202397</v>
      </c>
      <c r="O29" s="123">
        <f t="shared" si="24"/>
        <v>19260</v>
      </c>
      <c r="P29" s="122">
        <f t="shared" si="18"/>
        <v>0.0996104460575435</v>
      </c>
      <c r="Q29" s="122">
        <f t="shared" si="18"/>
        <v>0.8221537986587</v>
      </c>
      <c r="R29" s="122">
        <f t="shared" si="18"/>
        <v>0.0782357552837569</v>
      </c>
      <c r="S29" s="123">
        <v>18697</v>
      </c>
      <c r="T29" s="123">
        <v>150498</v>
      </c>
      <c r="U29" s="123">
        <v>18767</v>
      </c>
      <c r="V29" s="122">
        <f t="shared" si="16"/>
        <v>0.0994722337493749</v>
      </c>
      <c r="W29" s="122">
        <f t="shared" si="16"/>
        <v>0.800683116800204</v>
      </c>
      <c r="X29" s="122">
        <f t="shared" si="16"/>
        <v>0.0998446494504208</v>
      </c>
      <c r="Y29" s="123">
        <v>5825</v>
      </c>
      <c r="Z29" s="123">
        <v>51899</v>
      </c>
      <c r="AA29" s="123">
        <v>493</v>
      </c>
      <c r="AB29" s="122">
        <f t="shared" si="17"/>
        <v>0.100056684473607</v>
      </c>
      <c r="AC29" s="122">
        <f t="shared" si="17"/>
        <v>0.891474998711717</v>
      </c>
      <c r="AD29" s="122">
        <f t="shared" si="17"/>
        <v>0.00846831681467613</v>
      </c>
      <c r="AE29" s="112"/>
      <c r="AF29" s="123">
        <f t="shared" si="7"/>
        <v>193636</v>
      </c>
      <c r="AG29" s="120">
        <f t="shared" si="23"/>
        <v>52543</v>
      </c>
      <c r="AH29" s="123">
        <v>5242</v>
      </c>
      <c r="AI29" s="123">
        <v>13973</v>
      </c>
      <c r="AJ29" s="123">
        <v>6938</v>
      </c>
      <c r="AK29" s="123">
        <v>9368</v>
      </c>
      <c r="AL29" s="123">
        <v>5742</v>
      </c>
      <c r="AM29" s="123">
        <v>8833</v>
      </c>
      <c r="AN29" s="123">
        <v>2447</v>
      </c>
      <c r="AO29" s="122">
        <f t="shared" si="19"/>
        <v>0.786565872799873</v>
      </c>
      <c r="AP29" s="122">
        <f t="shared" si="20"/>
        <v>0.213434127200127</v>
      </c>
    </row>
    <row r="30" ht="15" spans="3:42">
      <c r="C30" s="119">
        <v>44621</v>
      </c>
      <c r="D30" s="120">
        <v>444534</v>
      </c>
      <c r="E30" s="121">
        <f t="shared" si="12"/>
        <v>1.36476896724154</v>
      </c>
      <c r="F30" s="120">
        <v>361655</v>
      </c>
      <c r="G30" s="121">
        <f t="shared" si="13"/>
        <v>1.26444806211258</v>
      </c>
      <c r="H30" s="120">
        <v>82879</v>
      </c>
      <c r="I30" s="121">
        <f t="shared" si="14"/>
        <v>1.931486983588</v>
      </c>
      <c r="J30" s="122">
        <f t="shared" si="21"/>
        <v>0.813559817696734</v>
      </c>
      <c r="K30" s="122">
        <f t="shared" si="22"/>
        <v>0.186440182303266</v>
      </c>
      <c r="L30" s="117"/>
      <c r="M30" s="123">
        <f t="shared" si="24"/>
        <v>40043</v>
      </c>
      <c r="N30" s="123">
        <f t="shared" si="24"/>
        <v>359991</v>
      </c>
      <c r="O30" s="123">
        <f t="shared" si="24"/>
        <v>44500</v>
      </c>
      <c r="P30" s="122">
        <f t="shared" si="18"/>
        <v>0.0900785991622688</v>
      </c>
      <c r="Q30" s="122">
        <f t="shared" si="18"/>
        <v>0.80981657196075</v>
      </c>
      <c r="R30" s="122">
        <f t="shared" si="18"/>
        <v>0.100104828876981</v>
      </c>
      <c r="S30" s="123">
        <v>30853</v>
      </c>
      <c r="T30" s="123">
        <v>287130</v>
      </c>
      <c r="U30" s="123">
        <v>43672</v>
      </c>
      <c r="V30" s="122">
        <f t="shared" si="16"/>
        <v>0.0853105860557714</v>
      </c>
      <c r="W30" s="122">
        <f t="shared" si="16"/>
        <v>0.793933444857668</v>
      </c>
      <c r="X30" s="122">
        <f t="shared" si="16"/>
        <v>0.12075596908656</v>
      </c>
      <c r="Y30" s="123">
        <v>9190</v>
      </c>
      <c r="Z30" s="123">
        <v>72861</v>
      </c>
      <c r="AA30" s="123">
        <v>828</v>
      </c>
      <c r="AB30" s="122">
        <f t="shared" si="17"/>
        <v>0.110884542525851</v>
      </c>
      <c r="AC30" s="122">
        <f t="shared" si="17"/>
        <v>0.87912498944244</v>
      </c>
      <c r="AD30" s="122">
        <f t="shared" si="17"/>
        <v>0.00999046803170888</v>
      </c>
      <c r="AE30" s="112"/>
      <c r="AF30" s="123">
        <f t="shared" si="7"/>
        <v>350658</v>
      </c>
      <c r="AG30" s="120">
        <f t="shared" si="23"/>
        <v>93876</v>
      </c>
      <c r="AH30" s="123">
        <v>12301</v>
      </c>
      <c r="AI30" s="123">
        <v>20821</v>
      </c>
      <c r="AJ30" s="123">
        <v>14818</v>
      </c>
      <c r="AK30" s="123">
        <v>15567</v>
      </c>
      <c r="AL30" s="123">
        <v>9205</v>
      </c>
      <c r="AM30" s="123">
        <v>16164</v>
      </c>
      <c r="AN30" s="123">
        <v>5000</v>
      </c>
      <c r="AO30" s="122">
        <f t="shared" si="19"/>
        <v>0.78882155245718</v>
      </c>
      <c r="AP30" s="122">
        <f t="shared" si="20"/>
        <v>0.21117844754282</v>
      </c>
    </row>
    <row r="31" ht="15" spans="3:42">
      <c r="C31" s="119">
        <v>44652</v>
      </c>
      <c r="D31" s="120">
        <v>262715</v>
      </c>
      <c r="E31" s="121">
        <f t="shared" si="12"/>
        <v>0.57911029097969</v>
      </c>
      <c r="F31" s="120">
        <v>198987</v>
      </c>
      <c r="G31" s="121">
        <f t="shared" si="13"/>
        <v>0.464259433684582</v>
      </c>
      <c r="H31" s="120">
        <v>63728</v>
      </c>
      <c r="I31" s="121">
        <f t="shared" si="14"/>
        <v>1.09129393233354</v>
      </c>
      <c r="J31" s="122">
        <f t="shared" si="21"/>
        <v>0.757425346858763</v>
      </c>
      <c r="K31" s="122">
        <f t="shared" si="22"/>
        <v>0.242574653141237</v>
      </c>
      <c r="L31" s="117"/>
      <c r="M31" s="123">
        <v>22212</v>
      </c>
      <c r="N31" s="123">
        <v>208143</v>
      </c>
      <c r="O31" s="123">
        <v>32360</v>
      </c>
      <c r="P31" s="122">
        <f t="shared" ref="P31:P39" si="25">M31/$D31</f>
        <v>0.08454789410578</v>
      </c>
      <c r="Q31" s="122">
        <f t="shared" si="18"/>
        <v>0.792276801857526</v>
      </c>
      <c r="R31" s="122">
        <f>O31/$D31</f>
        <v>0.123175304036694</v>
      </c>
      <c r="S31" s="123">
        <v>15916</v>
      </c>
      <c r="T31" s="123">
        <v>151168</v>
      </c>
      <c r="U31" s="123">
        <v>31903</v>
      </c>
      <c r="V31" s="122">
        <f t="shared" si="16"/>
        <v>0.0799851246563846</v>
      </c>
      <c r="W31" s="122">
        <f t="shared" si="16"/>
        <v>0.759687818802233</v>
      </c>
      <c r="X31" s="122">
        <f t="shared" si="16"/>
        <v>0.160327056541382</v>
      </c>
      <c r="Y31" s="123">
        <v>6296</v>
      </c>
      <c r="Z31" s="123">
        <v>56975</v>
      </c>
      <c r="AA31" s="123">
        <v>457</v>
      </c>
      <c r="AB31" s="122">
        <f t="shared" si="17"/>
        <v>0.0987948782324881</v>
      </c>
      <c r="AC31" s="122">
        <f t="shared" si="17"/>
        <v>0.894034019583229</v>
      </c>
      <c r="AD31" s="122">
        <f t="shared" si="17"/>
        <v>0.0071711021842832</v>
      </c>
      <c r="AE31" s="112"/>
      <c r="AF31" s="123">
        <f t="shared" si="7"/>
        <v>214144</v>
      </c>
      <c r="AG31" s="120">
        <f t="shared" si="23"/>
        <v>48571</v>
      </c>
      <c r="AH31" s="123">
        <v>8760</v>
      </c>
      <c r="AI31" s="123">
        <v>333</v>
      </c>
      <c r="AJ31" s="123">
        <v>8705</v>
      </c>
      <c r="AK31" s="123">
        <v>13070</v>
      </c>
      <c r="AL31" s="123">
        <v>6825</v>
      </c>
      <c r="AM31" s="123">
        <v>7865</v>
      </c>
      <c r="AN31" s="123">
        <v>3013</v>
      </c>
      <c r="AO31" s="122">
        <f t="shared" si="19"/>
        <v>0.81511904535333</v>
      </c>
      <c r="AP31" s="122">
        <f t="shared" si="20"/>
        <v>0.18488095464667</v>
      </c>
    </row>
    <row r="32" ht="15" spans="3:42">
      <c r="C32" s="119">
        <v>44682</v>
      </c>
      <c r="D32" s="120">
        <v>323851</v>
      </c>
      <c r="E32" s="121">
        <f t="shared" si="12"/>
        <v>0.835796359596166</v>
      </c>
      <c r="F32" s="120">
        <v>243255</v>
      </c>
      <c r="G32" s="121">
        <f t="shared" si="13"/>
        <v>0.64479289220658</v>
      </c>
      <c r="H32" s="120">
        <v>80596</v>
      </c>
      <c r="I32" s="121">
        <f t="shared" si="14"/>
        <v>1.8264422233912</v>
      </c>
      <c r="J32" s="122">
        <f t="shared" si="21"/>
        <v>0.751132465238644</v>
      </c>
      <c r="K32" s="122">
        <f t="shared" si="22"/>
        <v>0.248867534761356</v>
      </c>
      <c r="L32" s="117"/>
      <c r="M32" s="123">
        <v>27299</v>
      </c>
      <c r="N32" s="123">
        <v>257763</v>
      </c>
      <c r="O32" s="123">
        <v>38789</v>
      </c>
      <c r="P32" s="122">
        <f t="shared" si="25"/>
        <v>0.0842949381042516</v>
      </c>
      <c r="Q32" s="122">
        <f t="shared" si="18"/>
        <v>0.795930844740328</v>
      </c>
      <c r="R32" s="122">
        <f>O32/$D32</f>
        <v>0.11977421715542</v>
      </c>
      <c r="S32" s="123">
        <v>19991</v>
      </c>
      <c r="T32" s="123">
        <v>184908</v>
      </c>
      <c r="U32" s="123">
        <v>38356</v>
      </c>
      <c r="V32" s="122">
        <f t="shared" ref="V32:X39" si="26">S32/($S32+$T32+$U32)</f>
        <v>0.082181250128466</v>
      </c>
      <c r="W32" s="122">
        <f t="shared" si="26"/>
        <v>0.760140593204662</v>
      </c>
      <c r="X32" s="122">
        <f t="shared" si="26"/>
        <v>0.157678156666872</v>
      </c>
      <c r="Y32" s="123">
        <v>7308</v>
      </c>
      <c r="Z32" s="123">
        <v>72855</v>
      </c>
      <c r="AA32" s="123">
        <v>433</v>
      </c>
      <c r="AB32" s="122">
        <f t="shared" ref="AB32:AD39" si="27">Y32/($Y32+$Z32+$AA32)</f>
        <v>0.0906744751600576</v>
      </c>
      <c r="AC32" s="122">
        <f t="shared" si="27"/>
        <v>0.903953049779145</v>
      </c>
      <c r="AD32" s="122">
        <f t="shared" si="27"/>
        <v>0.00537247506079706</v>
      </c>
      <c r="AE32" s="112"/>
      <c r="AF32" s="123">
        <f t="shared" si="7"/>
        <v>267401</v>
      </c>
      <c r="AG32" s="120">
        <f t="shared" si="23"/>
        <v>56450</v>
      </c>
      <c r="AH32" s="123">
        <v>8424</v>
      </c>
      <c r="AI32" s="123">
        <v>1643</v>
      </c>
      <c r="AJ32" s="123">
        <v>10510</v>
      </c>
      <c r="AK32" s="123">
        <v>13789</v>
      </c>
      <c r="AL32" s="123">
        <v>6426</v>
      </c>
      <c r="AM32" s="123">
        <v>11682</v>
      </c>
      <c r="AN32" s="123">
        <v>3976</v>
      </c>
      <c r="AO32" s="122">
        <f t="shared" si="19"/>
        <v>0.825691444522327</v>
      </c>
      <c r="AP32" s="122">
        <f t="shared" si="20"/>
        <v>0.174308555477673</v>
      </c>
    </row>
    <row r="33" ht="15" spans="3:42">
      <c r="C33" s="119">
        <v>44713</v>
      </c>
      <c r="D33" s="120">
        <v>500553</v>
      </c>
      <c r="E33" s="121">
        <f t="shared" si="12"/>
        <v>1.37822903650349</v>
      </c>
      <c r="F33" s="120">
        <v>402264</v>
      </c>
      <c r="G33" s="121">
        <f t="shared" si="13"/>
        <v>1.24417566723199</v>
      </c>
      <c r="H33" s="120">
        <v>98289</v>
      </c>
      <c r="I33" s="121">
        <f t="shared" si="14"/>
        <v>2.14776621297038</v>
      </c>
      <c r="J33" s="122">
        <f t="shared" si="21"/>
        <v>0.80363917507237</v>
      </c>
      <c r="K33" s="122">
        <f t="shared" si="22"/>
        <v>0.19636082492763</v>
      </c>
      <c r="L33" s="117"/>
      <c r="M33" s="123">
        <v>47606</v>
      </c>
      <c r="N33" s="123">
        <v>400257</v>
      </c>
      <c r="O33" s="123">
        <v>52690</v>
      </c>
      <c r="P33" s="122">
        <f t="shared" si="25"/>
        <v>0.0951068118660761</v>
      </c>
      <c r="Q33" s="122">
        <f>N33/$D33</f>
        <v>0.799629609651725</v>
      </c>
      <c r="R33" s="122">
        <f>O33/$D33</f>
        <v>0.105263578482199</v>
      </c>
      <c r="S33" s="123">
        <v>37843</v>
      </c>
      <c r="T33" s="123">
        <v>312209</v>
      </c>
      <c r="U33" s="123">
        <v>52212</v>
      </c>
      <c r="V33" s="122">
        <f t="shared" si="26"/>
        <v>0.0940750353002009</v>
      </c>
      <c r="W33" s="122">
        <f t="shared" si="26"/>
        <v>0.77612960642762</v>
      </c>
      <c r="X33" s="122">
        <f t="shared" si="26"/>
        <v>0.129795358272179</v>
      </c>
      <c r="Y33" s="123">
        <v>9763</v>
      </c>
      <c r="Z33" s="123">
        <v>88048</v>
      </c>
      <c r="AA33" s="123">
        <v>478</v>
      </c>
      <c r="AB33" s="122">
        <f t="shared" si="27"/>
        <v>0.0993295282279807</v>
      </c>
      <c r="AC33" s="122">
        <f t="shared" si="27"/>
        <v>0.895807262257221</v>
      </c>
      <c r="AD33" s="122">
        <f t="shared" si="27"/>
        <v>0.0048632095147982</v>
      </c>
      <c r="AE33" s="112"/>
      <c r="AF33" s="123">
        <v>384068</v>
      </c>
      <c r="AG33" s="120">
        <v>116485</v>
      </c>
      <c r="AH33" s="123">
        <v>17700</v>
      </c>
      <c r="AI33" s="123">
        <v>28548</v>
      </c>
      <c r="AJ33" s="123">
        <v>15194</v>
      </c>
      <c r="AK33" s="123">
        <v>21383</v>
      </c>
      <c r="AL33" s="123">
        <v>8897</v>
      </c>
      <c r="AM33" s="123">
        <v>19589</v>
      </c>
      <c r="AN33" s="123">
        <v>5174</v>
      </c>
      <c r="AO33" s="122">
        <f t="shared" ref="AO33:AO39" si="28">AF33/(AF33+AG33)</f>
        <v>0.767287380157546</v>
      </c>
      <c r="AP33" s="122">
        <f t="shared" ref="AP33:AP39" si="29">1-AO33</f>
        <v>0.232712619842454</v>
      </c>
    </row>
    <row r="34" ht="15" spans="3:42">
      <c r="C34" s="119">
        <v>44743</v>
      </c>
      <c r="D34" s="120">
        <v>517116</v>
      </c>
      <c r="E34" s="121">
        <f t="shared" si="12"/>
        <v>1.5121620636887</v>
      </c>
      <c r="F34" s="120">
        <v>338484</v>
      </c>
      <c r="G34" s="121">
        <f t="shared" si="13"/>
        <v>0.993298431785927</v>
      </c>
      <c r="H34" s="120">
        <v>178632</v>
      </c>
      <c r="I34" s="121">
        <f t="shared" si="14"/>
        <v>3.957318088472</v>
      </c>
      <c r="J34" s="122">
        <f t="shared" si="21"/>
        <v>0.654561065602302</v>
      </c>
      <c r="K34" s="122">
        <f t="shared" si="22"/>
        <v>0.345438934397698</v>
      </c>
      <c r="L34" s="117"/>
      <c r="M34" s="123">
        <v>48375</v>
      </c>
      <c r="N34" s="123">
        <v>410362</v>
      </c>
      <c r="O34" s="123">
        <v>58379</v>
      </c>
      <c r="P34" s="122">
        <f t="shared" si="25"/>
        <v>0.0935476759566519</v>
      </c>
      <c r="Q34" s="122">
        <f t="shared" ref="Q34:R36" si="30">N34/$D34</f>
        <v>0.793558892008756</v>
      </c>
      <c r="R34" s="122">
        <f>O34/$D34</f>
        <v>0.112893432034592</v>
      </c>
      <c r="S34" s="123">
        <v>30964</v>
      </c>
      <c r="T34" s="123">
        <v>250731</v>
      </c>
      <c r="U34" s="123">
        <v>56789</v>
      </c>
      <c r="V34" s="122">
        <f t="shared" si="26"/>
        <v>0.0914784746103213</v>
      </c>
      <c r="W34" s="122">
        <f t="shared" si="26"/>
        <v>0.740746977700571</v>
      </c>
      <c r="X34" s="122">
        <f t="shared" si="26"/>
        <v>0.167774547689108</v>
      </c>
      <c r="Y34" s="123">
        <v>17587</v>
      </c>
      <c r="Z34" s="123">
        <v>159455</v>
      </c>
      <c r="AA34" s="123">
        <v>1590</v>
      </c>
      <c r="AB34" s="122">
        <f t="shared" si="27"/>
        <v>0.0984538044695239</v>
      </c>
      <c r="AC34" s="122">
        <f t="shared" si="27"/>
        <v>0.892645214743159</v>
      </c>
      <c r="AD34" s="122">
        <f t="shared" si="27"/>
        <v>0.00890098078731694</v>
      </c>
      <c r="AE34" s="112"/>
      <c r="AF34" s="123">
        <v>393528</v>
      </c>
      <c r="AG34" s="120">
        <v>123588</v>
      </c>
      <c r="AH34" s="123">
        <v>21762</v>
      </c>
      <c r="AI34" s="123">
        <v>28715</v>
      </c>
      <c r="AJ34" s="123">
        <v>19745</v>
      </c>
      <c r="AK34" s="123">
        <v>20183</v>
      </c>
      <c r="AL34" s="123">
        <v>10785</v>
      </c>
      <c r="AM34" s="123">
        <v>17233</v>
      </c>
      <c r="AN34" s="123">
        <v>5165</v>
      </c>
      <c r="AO34" s="122">
        <f t="shared" si="28"/>
        <v>0.761005267676885</v>
      </c>
      <c r="AP34" s="122">
        <f t="shared" si="29"/>
        <v>0.238994732323115</v>
      </c>
    </row>
    <row r="35" s="110" customFormat="1" ht="15" spans="3:42">
      <c r="C35" s="119">
        <v>44774</v>
      </c>
      <c r="D35" s="120">
        <v>552037</v>
      </c>
      <c r="E35" s="121">
        <f t="shared" ref="E35:G37" si="31">D35/D23-1</f>
        <v>1.41755676717248</v>
      </c>
      <c r="F35" s="123">
        <v>368696</v>
      </c>
      <c r="G35" s="121">
        <f t="shared" si="31"/>
        <v>1.06837434223075</v>
      </c>
      <c r="H35" s="123">
        <v>183341</v>
      </c>
      <c r="I35" s="121">
        <f t="shared" si="14"/>
        <v>2.66015851150905</v>
      </c>
      <c r="J35" s="124">
        <f t="shared" si="21"/>
        <v>0.667882768727458</v>
      </c>
      <c r="K35" s="124">
        <f t="shared" si="22"/>
        <v>0.332117231272542</v>
      </c>
      <c r="M35" s="125">
        <f t="shared" ref="M35:O36" si="32">S35+Y35</f>
        <v>52478</v>
      </c>
      <c r="N35" s="125">
        <f t="shared" si="32"/>
        <v>433610</v>
      </c>
      <c r="O35" s="125">
        <f t="shared" si="32"/>
        <v>65949</v>
      </c>
      <c r="P35" s="122">
        <f t="shared" si="25"/>
        <v>0.0950624686388775</v>
      </c>
      <c r="Q35" s="122">
        <f t="shared" si="30"/>
        <v>0.785472712879753</v>
      </c>
      <c r="R35" s="122">
        <f t="shared" si="30"/>
        <v>0.11946481848137</v>
      </c>
      <c r="S35" s="123">
        <v>33449</v>
      </c>
      <c r="T35" s="123">
        <v>271335</v>
      </c>
      <c r="U35" s="123">
        <v>63912</v>
      </c>
      <c r="V35" s="122">
        <f t="shared" si="26"/>
        <v>0.0907224379977</v>
      </c>
      <c r="W35" s="122">
        <f t="shared" si="26"/>
        <v>0.735931499121227</v>
      </c>
      <c r="X35" s="122">
        <f t="shared" si="26"/>
        <v>0.173346062881073</v>
      </c>
      <c r="Y35" s="126">
        <v>19029</v>
      </c>
      <c r="Z35" s="126">
        <v>162275</v>
      </c>
      <c r="AA35" s="126">
        <v>2037</v>
      </c>
      <c r="AB35" s="122">
        <f t="shared" si="27"/>
        <v>0.103790205136876</v>
      </c>
      <c r="AC35" s="122">
        <f t="shared" si="27"/>
        <v>0.885099350390802</v>
      </c>
      <c r="AD35" s="122">
        <f t="shared" si="27"/>
        <v>0.0111104444723221</v>
      </c>
      <c r="AF35" s="126">
        <f>D35-AG35</f>
        <v>415888</v>
      </c>
      <c r="AG35" s="120">
        <f>SUM(AH35:AN35)</f>
        <v>136149</v>
      </c>
      <c r="AH35" s="126">
        <v>20869</v>
      </c>
      <c r="AI35" s="126">
        <v>33083</v>
      </c>
      <c r="AJ35" s="126">
        <v>22542</v>
      </c>
      <c r="AK35" s="126">
        <v>21291</v>
      </c>
      <c r="AL35" s="126">
        <v>12460</v>
      </c>
      <c r="AM35" s="126">
        <v>21197</v>
      </c>
      <c r="AN35" s="126">
        <v>4707</v>
      </c>
      <c r="AO35" s="122">
        <f t="shared" si="28"/>
        <v>0.753369792242187</v>
      </c>
      <c r="AP35" s="122">
        <f t="shared" si="29"/>
        <v>0.246630207757813</v>
      </c>
    </row>
    <row r="36" s="110" customFormat="1" ht="15" spans="3:42">
      <c r="C36" s="119">
        <v>44805</v>
      </c>
      <c r="D36" s="120">
        <v>606264</v>
      </c>
      <c r="E36" s="121">
        <f t="shared" si="31"/>
        <v>0.869667522967468</v>
      </c>
      <c r="F36" s="123">
        <v>406898</v>
      </c>
      <c r="G36" s="121">
        <f t="shared" si="31"/>
        <v>0.505084168981576</v>
      </c>
      <c r="H36" s="123">
        <v>199366</v>
      </c>
      <c r="I36" s="121">
        <f t="shared" si="14"/>
        <v>2.69785213488148</v>
      </c>
      <c r="J36" s="124">
        <f t="shared" si="21"/>
        <v>0.67115645989206</v>
      </c>
      <c r="K36" s="124">
        <f t="shared" si="22"/>
        <v>0.32884354010794</v>
      </c>
      <c r="M36" s="125">
        <f t="shared" si="32"/>
        <v>63343</v>
      </c>
      <c r="N36" s="125">
        <f>T36+Z36</f>
        <v>478443</v>
      </c>
      <c r="O36" s="125">
        <f t="shared" si="32"/>
        <v>64478</v>
      </c>
      <c r="P36" s="122">
        <f t="shared" si="25"/>
        <v>0.104480886214586</v>
      </c>
      <c r="Q36" s="122">
        <f t="shared" si="30"/>
        <v>0.789166105854875</v>
      </c>
      <c r="R36" s="122">
        <f t="shared" si="30"/>
        <v>0.106353007930539</v>
      </c>
      <c r="S36" s="123">
        <v>41677</v>
      </c>
      <c r="T36" s="123">
        <v>302507</v>
      </c>
      <c r="U36" s="123">
        <v>62714</v>
      </c>
      <c r="V36" s="122">
        <f t="shared" si="26"/>
        <v>0.102426160856038</v>
      </c>
      <c r="W36" s="122">
        <f t="shared" si="26"/>
        <v>0.743446760613225</v>
      </c>
      <c r="X36" s="122">
        <f t="shared" si="26"/>
        <v>0.154127078530737</v>
      </c>
      <c r="Y36" s="126">
        <v>21666</v>
      </c>
      <c r="Z36" s="126">
        <v>175936</v>
      </c>
      <c r="AA36" s="126">
        <v>1764</v>
      </c>
      <c r="AB36" s="122">
        <f t="shared" si="27"/>
        <v>0.108674498159165</v>
      </c>
      <c r="AC36" s="122">
        <f t="shared" si="27"/>
        <v>0.882477453527683</v>
      </c>
      <c r="AD36" s="122">
        <f t="shared" si="27"/>
        <v>0.00884804831315269</v>
      </c>
      <c r="AF36" s="126">
        <f>D36-AG36</f>
        <v>443469</v>
      </c>
      <c r="AG36" s="123">
        <f>SUM(AH36:AN36)</f>
        <v>162795</v>
      </c>
      <c r="AH36" s="126">
        <v>22669</v>
      </c>
      <c r="AI36" s="126">
        <v>47631</v>
      </c>
      <c r="AJ36" s="126">
        <v>24350</v>
      </c>
      <c r="AK36" s="126">
        <v>25539</v>
      </c>
      <c r="AL36" s="126">
        <v>12130</v>
      </c>
      <c r="AM36" s="126">
        <v>25243</v>
      </c>
      <c r="AN36" s="126">
        <v>5233</v>
      </c>
      <c r="AO36" s="122">
        <f t="shared" si="28"/>
        <v>0.731478365860417</v>
      </c>
      <c r="AP36" s="122">
        <f t="shared" si="29"/>
        <v>0.268521634139583</v>
      </c>
    </row>
    <row r="37" ht="15" spans="3:42">
      <c r="C37" s="119">
        <v>44835</v>
      </c>
      <c r="D37" s="120">
        <f>F37+H37</f>
        <v>504187</v>
      </c>
      <c r="E37" s="121">
        <f t="shared" si="31"/>
        <v>0.733936088260379</v>
      </c>
      <c r="F37" s="120">
        <v>322167</v>
      </c>
      <c r="G37" s="121">
        <f t="shared" si="31"/>
        <v>0.358878536208838</v>
      </c>
      <c r="H37" s="120">
        <v>182020</v>
      </c>
      <c r="I37" s="121">
        <f t="shared" si="14"/>
        <v>2.39001359581323</v>
      </c>
      <c r="J37" s="124">
        <f t="shared" si="21"/>
        <v>0.638983155059532</v>
      </c>
      <c r="K37" s="124">
        <f t="shared" si="22"/>
        <v>0.361016844940469</v>
      </c>
      <c r="M37" s="125">
        <f>S37+Y37</f>
        <v>45230</v>
      </c>
      <c r="N37" s="125">
        <f>T37+Z37</f>
        <v>388831</v>
      </c>
      <c r="O37" s="125">
        <v>52322</v>
      </c>
      <c r="P37" s="122">
        <f t="shared" si="25"/>
        <v>0.0897087786872728</v>
      </c>
      <c r="Q37" s="122">
        <f t="shared" ref="Q37:R39" si="33">N37/$D37</f>
        <v>0.771203938221335</v>
      </c>
      <c r="R37" s="122">
        <f t="shared" si="33"/>
        <v>0.103774988248408</v>
      </c>
      <c r="S37" s="123">
        <v>29728</v>
      </c>
      <c r="T37" s="123">
        <v>241889</v>
      </c>
      <c r="U37" s="123">
        <v>50550</v>
      </c>
      <c r="V37" s="122">
        <f t="shared" si="26"/>
        <v>0.0922751243920079</v>
      </c>
      <c r="W37" s="122">
        <f t="shared" si="26"/>
        <v>0.750818674786679</v>
      </c>
      <c r="X37" s="122">
        <f t="shared" si="26"/>
        <v>0.156906200821313</v>
      </c>
      <c r="Y37" s="126">
        <v>15502</v>
      </c>
      <c r="Z37" s="126">
        <v>146942</v>
      </c>
      <c r="AA37" s="126">
        <v>1772</v>
      </c>
      <c r="AB37" s="122">
        <f t="shared" si="27"/>
        <v>0.0944000584595898</v>
      </c>
      <c r="AC37" s="122">
        <f t="shared" si="27"/>
        <v>0.89480927558825</v>
      </c>
      <c r="AD37" s="122">
        <f t="shared" si="27"/>
        <v>0.0107906659521606</v>
      </c>
      <c r="AE37" s="112"/>
      <c r="AF37" s="126">
        <f>D37-AG37</f>
        <v>380640</v>
      </c>
      <c r="AG37" s="123">
        <f>SUM(AH37:AN37)</f>
        <v>123547</v>
      </c>
      <c r="AH37" s="126">
        <v>15151</v>
      </c>
      <c r="AI37" s="126">
        <v>33673</v>
      </c>
      <c r="AJ37" s="126">
        <v>19375</v>
      </c>
      <c r="AK37" s="126">
        <v>19889</v>
      </c>
      <c r="AL37" s="126">
        <v>10475</v>
      </c>
      <c r="AM37" s="126">
        <v>19627</v>
      </c>
      <c r="AN37" s="126">
        <v>5357</v>
      </c>
      <c r="AO37" s="122">
        <f t="shared" si="28"/>
        <v>0.754957981859905</v>
      </c>
      <c r="AP37" s="122">
        <f t="shared" si="29"/>
        <v>0.245042018140095</v>
      </c>
    </row>
    <row r="38" ht="15" spans="3:42">
      <c r="C38" s="119">
        <v>44866</v>
      </c>
      <c r="D38" s="120">
        <f>F38+H38</f>
        <v>611354</v>
      </c>
      <c r="E38" s="121">
        <f>D38/D26-1</f>
        <v>0.677529998326185</v>
      </c>
      <c r="F38" s="120">
        <v>442837</v>
      </c>
      <c r="G38" s="121">
        <f>F38/F26-1</f>
        <v>0.504758895107224</v>
      </c>
      <c r="H38" s="120">
        <v>168517</v>
      </c>
      <c r="I38" s="121">
        <f t="shared" si="14"/>
        <v>1.40237504633194</v>
      </c>
      <c r="J38" s="124">
        <f t="shared" si="21"/>
        <v>0.724354465661466</v>
      </c>
      <c r="K38" s="124">
        <f t="shared" si="22"/>
        <v>0.275645534338534</v>
      </c>
      <c r="M38" s="125">
        <f>S38+Y38</f>
        <v>71886</v>
      </c>
      <c r="N38" s="125">
        <f>T38+Z38</f>
        <v>479733</v>
      </c>
      <c r="O38" s="125">
        <v>98465</v>
      </c>
      <c r="P38" s="122">
        <f t="shared" si="25"/>
        <v>0.117584901709975</v>
      </c>
      <c r="Q38" s="122">
        <f t="shared" si="33"/>
        <v>0.78470575149586</v>
      </c>
      <c r="R38" s="122">
        <f t="shared" si="33"/>
        <v>0.161060531214321</v>
      </c>
      <c r="S38" s="125">
        <v>51718</v>
      </c>
      <c r="T38" s="125">
        <v>332242</v>
      </c>
      <c r="U38" s="125">
        <v>58877</v>
      </c>
      <c r="V38" s="122">
        <f t="shared" si="26"/>
        <v>0.116787892610599</v>
      </c>
      <c r="W38" s="122">
        <f t="shared" si="26"/>
        <v>0.750257995605607</v>
      </c>
      <c r="X38" s="122">
        <f t="shared" si="26"/>
        <v>0.132954111783794</v>
      </c>
      <c r="Y38" s="126">
        <v>20168</v>
      </c>
      <c r="Z38" s="126">
        <v>147491</v>
      </c>
      <c r="AA38" s="126">
        <v>858</v>
      </c>
      <c r="AB38" s="122">
        <f t="shared" si="27"/>
        <v>0.119679320187281</v>
      </c>
      <c r="AC38" s="122">
        <f t="shared" si="27"/>
        <v>0.87522920536207</v>
      </c>
      <c r="AD38" s="122">
        <f t="shared" si="27"/>
        <v>0.0050914744506489</v>
      </c>
      <c r="AE38" s="112"/>
      <c r="AF38" s="126">
        <f>D38-AG38</f>
        <v>487807</v>
      </c>
      <c r="AG38" s="123">
        <f>SUM(AH38:AN38)</f>
        <v>123547</v>
      </c>
      <c r="AH38" s="126">
        <v>15151</v>
      </c>
      <c r="AI38" s="126">
        <v>33673</v>
      </c>
      <c r="AJ38" s="126">
        <v>19375</v>
      </c>
      <c r="AK38" s="126">
        <v>19889</v>
      </c>
      <c r="AL38" s="126">
        <v>10475</v>
      </c>
      <c r="AM38" s="126">
        <v>19627</v>
      </c>
      <c r="AN38" s="126">
        <v>5357</v>
      </c>
      <c r="AO38" s="122">
        <f t="shared" si="28"/>
        <v>0.797912502412677</v>
      </c>
      <c r="AP38" s="122">
        <f t="shared" si="29"/>
        <v>0.202087497587323</v>
      </c>
    </row>
    <row r="39" ht="15" spans="3:42">
      <c r="C39" s="119">
        <v>44896</v>
      </c>
      <c r="D39" s="120">
        <f>F39+H39</f>
        <v>767137</v>
      </c>
      <c r="E39" s="121">
        <f>D39/D27-1</f>
        <v>0.595795092402293</v>
      </c>
      <c r="F39" s="120">
        <v>559166</v>
      </c>
      <c r="G39" s="121">
        <f>F39/F27-1</f>
        <v>0.407989162457383</v>
      </c>
      <c r="H39" s="120">
        <v>207971</v>
      </c>
      <c r="I39" s="121">
        <f t="shared" si="14"/>
        <v>1.48810805637308</v>
      </c>
      <c r="J39" s="124">
        <f t="shared" si="21"/>
        <v>0.728899792344783</v>
      </c>
      <c r="K39" s="124">
        <f t="shared" si="22"/>
        <v>0.271100207655217</v>
      </c>
      <c r="M39" s="125">
        <f>SUM(S39,Y39)</f>
        <v>120646</v>
      </c>
      <c r="N39" s="125">
        <f>SUM(T39,Z39)</f>
        <v>547349</v>
      </c>
      <c r="O39" s="125">
        <f>SUM(U39,AA39)</f>
        <v>99142</v>
      </c>
      <c r="P39" s="122">
        <f t="shared" si="25"/>
        <v>0.157267867408299</v>
      </c>
      <c r="Q39" s="122">
        <f t="shared" si="33"/>
        <v>0.713495764120359</v>
      </c>
      <c r="R39" s="122">
        <f t="shared" si="33"/>
        <v>0.129236368471342</v>
      </c>
      <c r="S39" s="125">
        <v>92813</v>
      </c>
      <c r="T39" s="125">
        <v>367888</v>
      </c>
      <c r="U39" s="125">
        <v>98465</v>
      </c>
      <c r="V39" s="122">
        <f t="shared" si="26"/>
        <v>0.165984698640475</v>
      </c>
      <c r="W39" s="122">
        <f t="shared" si="26"/>
        <v>0.657922692009171</v>
      </c>
      <c r="X39" s="122">
        <f t="shared" si="26"/>
        <v>0.176092609350354</v>
      </c>
      <c r="Y39" s="126">
        <v>27833</v>
      </c>
      <c r="Z39" s="126">
        <v>179461</v>
      </c>
      <c r="AA39" s="126">
        <v>677</v>
      </c>
      <c r="AB39" s="122">
        <f t="shared" si="27"/>
        <v>0.133831159151997</v>
      </c>
      <c r="AC39" s="122">
        <f t="shared" si="27"/>
        <v>0.862913579297114</v>
      </c>
      <c r="AD39" s="122">
        <f t="shared" si="27"/>
        <v>0.00325526155088931</v>
      </c>
      <c r="AE39" s="112"/>
      <c r="AF39" s="126">
        <f>D39-AG39</f>
        <v>643590</v>
      </c>
      <c r="AG39" s="123">
        <f>SUM(AH39:AN39)</f>
        <v>123547</v>
      </c>
      <c r="AH39" s="126">
        <v>15151</v>
      </c>
      <c r="AI39" s="126">
        <v>33673</v>
      </c>
      <c r="AJ39" s="126">
        <v>19375</v>
      </c>
      <c r="AK39" s="126">
        <v>19889</v>
      </c>
      <c r="AL39" s="126">
        <v>10475</v>
      </c>
      <c r="AM39" s="126">
        <v>19627</v>
      </c>
      <c r="AN39" s="126">
        <v>5357</v>
      </c>
      <c r="AO39" s="122">
        <f t="shared" si="28"/>
        <v>0.838950539473393</v>
      </c>
      <c r="AP39" s="122">
        <f t="shared" si="29"/>
        <v>0.161049460526607</v>
      </c>
    </row>
    <row r="40" ht="13.5" spans="3:42">
      <c r="D40" s="127"/>
      <c r="F40" s="127"/>
      <c r="H40" s="127"/>
    </row>
  </sheetData>
  <sheetProtection formatCells="0" insertHyperlinks="0" autoFilter="0"/>
  <mergeCells count="20">
    <mergeCell ref="C1:K1"/>
    <mergeCell ref="M1:AD1"/>
    <mergeCell ref="AF1:AP1"/>
    <mergeCell ref="M2:R2"/>
    <mergeCell ref="S2:X2"/>
    <mergeCell ref="Y2:AD2"/>
    <mergeCell ref="AH2:AN2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F2:AF3"/>
    <mergeCell ref="AG2:AG3"/>
    <mergeCell ref="AO2:AO3"/>
    <mergeCell ref="AP2:AP3"/>
  </mergeCells>
  <pageMargins left="0.7" right="0.7" top="0.75" bottom="0.75" header="0.3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4:X74"/>
  <sheetViews>
    <sheetView zoomScale="80" zoomScaleNormal="80" workbookViewId="0">
      <pane xSplit="2" ySplit="29" topLeftCell="C50" activePane="bottomRight" state="frozen"/>
      <selection/>
      <selection pane="topRight"/>
      <selection pane="bottomLeft"/>
      <selection pane="bottomRight" activeCell="H70" sqref="H70"/>
    </sheetView>
  </sheetViews>
  <sheetFormatPr defaultColWidth="8.75" defaultRowHeight="12.75"/>
  <cols>
    <col min="1" max="1" width="14" style="90" customWidth="1"/>
    <col min="2" max="2" width="10.5" style="91" customWidth="1"/>
    <col min="3" max="3" width="16.625" style="91" customWidth="1"/>
    <col min="4" max="6" width="10" style="91" customWidth="1"/>
    <col min="7" max="7" width="12.5" style="91" customWidth="1"/>
    <col min="8" max="8" width="15.5" style="91" customWidth="1"/>
    <col min="9" max="15" width="8.875" style="91" customWidth="1"/>
    <col min="16" max="16" width="9.875" style="91" customWidth="1"/>
    <col min="17" max="17" width="10.5" style="91" customWidth="1"/>
    <col min="18" max="18" width="8.875" style="91" customWidth="1"/>
    <col min="19" max="20" width="10" style="91" customWidth="1"/>
    <col min="21" max="21" width="10.5" style="91" customWidth="1"/>
    <col min="22" max="23" width="11.625" style="91" customWidth="1"/>
    <col min="24" max="24" width="9" style="91"/>
    <col min="25" max="16384" width="8.75" style="90"/>
  </cols>
  <sheetData>
    <row r="4" ht="15.75" spans="2:23">
      <c r="B4" s="92" t="s">
        <v>1326</v>
      </c>
      <c r="C4" s="93" t="s">
        <v>1327</v>
      </c>
      <c r="D4" s="93" t="s">
        <v>1328</v>
      </c>
      <c r="E4" s="94"/>
      <c r="F4" s="93" t="s">
        <v>1329</v>
      </c>
      <c r="G4" s="94"/>
      <c r="H4" s="94"/>
      <c r="I4" s="93" t="s">
        <v>1330</v>
      </c>
      <c r="J4" s="94"/>
      <c r="K4" s="94"/>
      <c r="L4" s="94"/>
      <c r="M4" s="93" t="s">
        <v>1331</v>
      </c>
      <c r="N4" s="94"/>
      <c r="O4" s="95" t="s">
        <v>1332</v>
      </c>
      <c r="P4" s="93" t="s">
        <v>1333</v>
      </c>
      <c r="Q4" s="94"/>
      <c r="R4" s="94"/>
      <c r="S4" s="93" t="s">
        <v>1334</v>
      </c>
      <c r="T4" s="96"/>
      <c r="U4" s="95" t="s">
        <v>1335</v>
      </c>
      <c r="V4" s="97" t="s">
        <v>1336</v>
      </c>
      <c r="W4" s="97" t="s">
        <v>33</v>
      </c>
    </row>
    <row r="5" ht="14.25" spans="2:23">
      <c r="B5" s="98" t="s">
        <v>935</v>
      </c>
      <c r="C5" s="99" t="s">
        <v>1337</v>
      </c>
      <c r="D5" s="99" t="s">
        <v>45</v>
      </c>
      <c r="E5" s="100" t="s">
        <v>43</v>
      </c>
      <c r="F5" s="101" t="s">
        <v>1338</v>
      </c>
      <c r="G5" s="99" t="s">
        <v>953</v>
      </c>
      <c r="H5" s="100" t="s">
        <v>941</v>
      </c>
      <c r="I5" s="99" t="s">
        <v>1339</v>
      </c>
      <c r="J5" s="100" t="s">
        <v>1340</v>
      </c>
      <c r="K5" s="100" t="s">
        <v>1341</v>
      </c>
      <c r="L5" s="100" t="s">
        <v>309</v>
      </c>
      <c r="M5" s="99" t="s">
        <v>1342</v>
      </c>
      <c r="N5" s="100" t="s">
        <v>1343</v>
      </c>
      <c r="O5" s="102" t="s">
        <v>1344</v>
      </c>
      <c r="P5" s="99" t="s">
        <v>1150</v>
      </c>
      <c r="Q5" s="103" t="s">
        <v>1345</v>
      </c>
      <c r="R5" s="100" t="s">
        <v>1152</v>
      </c>
      <c r="S5" s="99" t="s">
        <v>49</v>
      </c>
      <c r="T5" s="102" t="s">
        <v>1346</v>
      </c>
      <c r="U5" s="102" t="s">
        <v>972</v>
      </c>
      <c r="V5" s="104"/>
      <c r="W5" s="104"/>
    </row>
    <row r="6" ht="14.25" hidden="1" spans="2:23">
      <c r="B6" s="98">
        <v>43466</v>
      </c>
      <c r="C6" s="99">
        <v>0</v>
      </c>
      <c r="D6" s="99">
        <v>0</v>
      </c>
      <c r="E6" s="100">
        <v>0</v>
      </c>
      <c r="F6" s="99">
        <v>0</v>
      </c>
      <c r="G6" s="99"/>
      <c r="H6" s="100">
        <v>28005</v>
      </c>
      <c r="I6" s="99">
        <v>25</v>
      </c>
      <c r="J6" s="100">
        <v>0</v>
      </c>
      <c r="K6" s="105">
        <v>0</v>
      </c>
      <c r="L6" s="105"/>
      <c r="M6" s="99">
        <v>2999</v>
      </c>
      <c r="N6" s="100">
        <v>1318</v>
      </c>
      <c r="O6" s="102">
        <v>0</v>
      </c>
      <c r="P6" s="99" t="s">
        <v>1152</v>
      </c>
      <c r="Q6" s="100">
        <v>0</v>
      </c>
      <c r="R6" s="100">
        <v>0</v>
      </c>
      <c r="S6" s="99">
        <v>0</v>
      </c>
      <c r="T6" s="102"/>
      <c r="U6" s="102">
        <v>1187</v>
      </c>
      <c r="V6" s="104"/>
      <c r="W6" s="104"/>
    </row>
    <row r="7" ht="14.25" hidden="1" spans="2:23">
      <c r="B7" s="98">
        <v>43497</v>
      </c>
      <c r="C7" s="99">
        <v>0</v>
      </c>
      <c r="D7" s="99">
        <v>0</v>
      </c>
      <c r="E7" s="100">
        <v>0</v>
      </c>
      <c r="F7" s="99">
        <v>0</v>
      </c>
      <c r="G7" s="99"/>
      <c r="H7" s="100">
        <v>14005</v>
      </c>
      <c r="I7" s="99">
        <v>259</v>
      </c>
      <c r="J7" s="100">
        <v>0</v>
      </c>
      <c r="K7" s="105">
        <v>0</v>
      </c>
      <c r="L7" s="105"/>
      <c r="M7" s="99">
        <v>2369</v>
      </c>
      <c r="N7" s="100">
        <v>887</v>
      </c>
      <c r="O7" s="102">
        <v>0</v>
      </c>
      <c r="P7" s="99" t="s">
        <v>1347</v>
      </c>
      <c r="Q7" s="100">
        <v>0</v>
      </c>
      <c r="R7" s="100">
        <v>0</v>
      </c>
      <c r="S7" s="99">
        <v>515</v>
      </c>
      <c r="T7" s="102"/>
      <c r="U7" s="102">
        <v>413</v>
      </c>
      <c r="V7" s="104"/>
      <c r="W7" s="104"/>
    </row>
    <row r="8" ht="14.25" hidden="1" spans="2:23">
      <c r="B8" s="98">
        <v>43525</v>
      </c>
      <c r="C8" s="99">
        <v>0</v>
      </c>
      <c r="D8" s="99">
        <v>0</v>
      </c>
      <c r="E8" s="100">
        <v>0</v>
      </c>
      <c r="F8" s="99">
        <v>0</v>
      </c>
      <c r="G8" s="99"/>
      <c r="H8" s="100">
        <v>29222</v>
      </c>
      <c r="I8" s="99">
        <v>2106</v>
      </c>
      <c r="J8" s="100">
        <v>0</v>
      </c>
      <c r="K8" s="105">
        <v>0</v>
      </c>
      <c r="L8" s="105"/>
      <c r="M8" s="99">
        <v>3219</v>
      </c>
      <c r="N8" s="100">
        <v>1385</v>
      </c>
      <c r="O8" s="102">
        <v>0</v>
      </c>
      <c r="P8" s="99" t="s">
        <v>1348</v>
      </c>
      <c r="Q8" s="100">
        <v>0</v>
      </c>
      <c r="R8" s="100">
        <v>0</v>
      </c>
      <c r="S8" s="99">
        <v>619</v>
      </c>
      <c r="T8" s="102"/>
      <c r="U8" s="102">
        <v>1121</v>
      </c>
      <c r="V8" s="104"/>
      <c r="W8" s="104"/>
    </row>
    <row r="9" ht="14.25" hidden="1" spans="2:23">
      <c r="B9" s="98">
        <v>43556</v>
      </c>
      <c r="C9" s="99">
        <v>0</v>
      </c>
      <c r="D9" s="99">
        <v>0</v>
      </c>
      <c r="E9" s="100">
        <v>0</v>
      </c>
      <c r="F9" s="99">
        <v>0</v>
      </c>
      <c r="G9" s="99"/>
      <c r="H9" s="100">
        <v>22735</v>
      </c>
      <c r="I9" s="99">
        <v>2615</v>
      </c>
      <c r="J9" s="100">
        <v>0</v>
      </c>
      <c r="K9" s="105">
        <v>0</v>
      </c>
      <c r="L9" s="105"/>
      <c r="M9" s="99">
        <v>4003</v>
      </c>
      <c r="N9" s="100">
        <v>2819</v>
      </c>
      <c r="O9" s="102">
        <v>0</v>
      </c>
      <c r="P9" s="99" t="s">
        <v>1349</v>
      </c>
      <c r="Q9" s="100">
        <v>0</v>
      </c>
      <c r="R9" s="100">
        <v>0</v>
      </c>
      <c r="S9" s="99">
        <v>83</v>
      </c>
      <c r="T9" s="102"/>
      <c r="U9" s="102">
        <v>1072</v>
      </c>
      <c r="V9" s="104"/>
      <c r="W9" s="104"/>
    </row>
    <row r="10" ht="14.25" hidden="1" spans="2:23">
      <c r="B10" s="98">
        <v>43586</v>
      </c>
      <c r="C10" s="99">
        <v>0</v>
      </c>
      <c r="D10" s="99">
        <v>0</v>
      </c>
      <c r="E10" s="100">
        <v>0</v>
      </c>
      <c r="F10" s="99">
        <v>0</v>
      </c>
      <c r="G10" s="99"/>
      <c r="H10" s="100">
        <v>20945</v>
      </c>
      <c r="I10" s="99">
        <v>2331</v>
      </c>
      <c r="J10" s="100">
        <v>0</v>
      </c>
      <c r="K10" s="105">
        <v>0</v>
      </c>
      <c r="L10" s="105"/>
      <c r="M10" s="99">
        <v>5488</v>
      </c>
      <c r="N10" s="100">
        <v>1592</v>
      </c>
      <c r="O10" s="102">
        <v>0</v>
      </c>
      <c r="P10" s="99" t="s">
        <v>1350</v>
      </c>
      <c r="Q10" s="100">
        <v>0</v>
      </c>
      <c r="R10" s="100">
        <v>0</v>
      </c>
      <c r="S10" s="99">
        <v>256</v>
      </c>
      <c r="T10" s="102"/>
      <c r="U10" s="102">
        <v>859</v>
      </c>
      <c r="V10" s="104"/>
      <c r="W10" s="104"/>
    </row>
    <row r="11" ht="14.25" hidden="1" spans="2:23">
      <c r="B11" s="98">
        <v>43617</v>
      </c>
      <c r="C11" s="99">
        <v>0</v>
      </c>
      <c r="D11" s="99">
        <v>0</v>
      </c>
      <c r="E11" s="100">
        <v>0</v>
      </c>
      <c r="F11" s="99">
        <v>0</v>
      </c>
      <c r="G11" s="99"/>
      <c r="H11" s="100">
        <v>25849</v>
      </c>
      <c r="I11" s="99">
        <v>2593</v>
      </c>
      <c r="J11" s="100">
        <v>0</v>
      </c>
      <c r="K11" s="105">
        <v>0</v>
      </c>
      <c r="L11" s="105"/>
      <c r="M11" s="99">
        <v>4377</v>
      </c>
      <c r="N11" s="100">
        <v>0</v>
      </c>
      <c r="O11" s="102">
        <v>0</v>
      </c>
      <c r="P11" s="99" t="s">
        <v>1351</v>
      </c>
      <c r="Q11" s="100">
        <v>0</v>
      </c>
      <c r="R11" s="100">
        <v>0</v>
      </c>
      <c r="S11" s="99">
        <v>776</v>
      </c>
      <c r="T11" s="102"/>
      <c r="U11" s="102">
        <v>369</v>
      </c>
      <c r="V11" s="104"/>
      <c r="W11" s="104"/>
    </row>
    <row r="12" ht="14.25" hidden="1" spans="2:23">
      <c r="B12" s="98">
        <v>43647</v>
      </c>
      <c r="C12" s="99">
        <v>0</v>
      </c>
      <c r="D12" s="99">
        <v>0</v>
      </c>
      <c r="E12" s="100">
        <v>0</v>
      </c>
      <c r="F12" s="99">
        <v>0</v>
      </c>
      <c r="G12" s="99"/>
      <c r="H12" s="100">
        <v>16010</v>
      </c>
      <c r="I12" s="99">
        <v>2752</v>
      </c>
      <c r="J12" s="100">
        <v>0</v>
      </c>
      <c r="K12" s="105">
        <v>0</v>
      </c>
      <c r="L12" s="105"/>
      <c r="M12" s="99">
        <v>668</v>
      </c>
      <c r="N12" s="100">
        <v>1276</v>
      </c>
      <c r="O12" s="102">
        <v>0</v>
      </c>
      <c r="P12" s="99" t="s">
        <v>1352</v>
      </c>
      <c r="Q12" s="100">
        <v>0</v>
      </c>
      <c r="R12" s="100">
        <v>0</v>
      </c>
      <c r="S12" s="99">
        <v>25</v>
      </c>
      <c r="T12" s="102"/>
      <c r="U12" s="102">
        <v>1290</v>
      </c>
      <c r="V12" s="104"/>
      <c r="W12" s="104"/>
    </row>
    <row r="13" ht="14.25" hidden="1" spans="2:23">
      <c r="B13" s="98">
        <v>43678</v>
      </c>
      <c r="C13" s="99">
        <v>0</v>
      </c>
      <c r="D13" s="99">
        <v>0</v>
      </c>
      <c r="E13" s="100">
        <v>0</v>
      </c>
      <c r="F13" s="99">
        <v>0</v>
      </c>
      <c r="G13" s="99"/>
      <c r="H13" s="100">
        <v>16100</v>
      </c>
      <c r="I13" s="99">
        <v>3001</v>
      </c>
      <c r="J13" s="100">
        <v>0</v>
      </c>
      <c r="K13" s="105">
        <v>0</v>
      </c>
      <c r="L13" s="105"/>
      <c r="M13" s="99">
        <v>197</v>
      </c>
      <c r="N13" s="100">
        <v>1240</v>
      </c>
      <c r="O13" s="102">
        <v>0</v>
      </c>
      <c r="P13" s="99" t="s">
        <v>1353</v>
      </c>
      <c r="Q13" s="100">
        <v>0</v>
      </c>
      <c r="R13" s="100">
        <v>0</v>
      </c>
      <c r="S13" s="99">
        <v>0</v>
      </c>
      <c r="T13" s="102"/>
      <c r="U13" s="102">
        <v>454</v>
      </c>
      <c r="V13" s="104"/>
      <c r="W13" s="104"/>
    </row>
    <row r="14" ht="14.25" hidden="1" spans="2:23">
      <c r="B14" s="98">
        <v>43709</v>
      </c>
      <c r="C14" s="99">
        <v>0</v>
      </c>
      <c r="D14" s="99">
        <v>0</v>
      </c>
      <c r="E14" s="100">
        <v>0</v>
      </c>
      <c r="F14" s="99">
        <v>0</v>
      </c>
      <c r="G14" s="99"/>
      <c r="H14" s="100">
        <v>13048</v>
      </c>
      <c r="I14" s="99">
        <v>3393</v>
      </c>
      <c r="J14" s="100">
        <v>0</v>
      </c>
      <c r="K14" s="105">
        <v>0</v>
      </c>
      <c r="L14" s="105"/>
      <c r="M14" s="99">
        <v>186</v>
      </c>
      <c r="N14" s="100">
        <v>979</v>
      </c>
      <c r="O14" s="102">
        <v>0</v>
      </c>
      <c r="P14" s="99" t="s">
        <v>1354</v>
      </c>
      <c r="Q14" s="100">
        <v>0</v>
      </c>
      <c r="R14" s="100">
        <v>0</v>
      </c>
      <c r="S14" s="99">
        <v>0</v>
      </c>
      <c r="T14" s="102"/>
      <c r="U14" s="102">
        <v>566</v>
      </c>
      <c r="V14" s="104"/>
      <c r="W14" s="104"/>
    </row>
    <row r="15" ht="14.25" hidden="1" spans="2:23">
      <c r="B15" s="98">
        <v>43739</v>
      </c>
      <c r="C15" s="99">
        <v>0</v>
      </c>
      <c r="D15" s="99">
        <v>0</v>
      </c>
      <c r="E15" s="100">
        <v>0</v>
      </c>
      <c r="F15" s="99">
        <v>0</v>
      </c>
      <c r="G15" s="99"/>
      <c r="H15" s="100">
        <v>12042</v>
      </c>
      <c r="I15" s="99">
        <v>2764</v>
      </c>
      <c r="J15" s="100">
        <v>0</v>
      </c>
      <c r="K15" s="105">
        <v>0</v>
      </c>
      <c r="L15" s="105"/>
      <c r="M15" s="99">
        <v>837</v>
      </c>
      <c r="N15" s="100">
        <v>628</v>
      </c>
      <c r="O15" s="102">
        <v>0</v>
      </c>
      <c r="P15" s="99" t="s">
        <v>1355</v>
      </c>
      <c r="Q15" s="100">
        <v>0</v>
      </c>
      <c r="R15" s="100">
        <v>0</v>
      </c>
      <c r="S15" s="99">
        <v>0</v>
      </c>
      <c r="T15" s="102"/>
      <c r="U15" s="102">
        <v>357</v>
      </c>
      <c r="V15" s="104"/>
      <c r="W15" s="104"/>
    </row>
    <row r="16" ht="14.25" hidden="1" spans="2:23">
      <c r="B16" s="98">
        <v>43770</v>
      </c>
      <c r="C16" s="99">
        <v>0</v>
      </c>
      <c r="D16" s="99">
        <v>0</v>
      </c>
      <c r="E16" s="100">
        <v>0</v>
      </c>
      <c r="F16" s="99">
        <v>0</v>
      </c>
      <c r="G16" s="99"/>
      <c r="H16" s="100">
        <v>10675</v>
      </c>
      <c r="I16" s="99">
        <v>2917</v>
      </c>
      <c r="J16" s="100">
        <v>0</v>
      </c>
      <c r="K16" s="105">
        <v>0</v>
      </c>
      <c r="L16" s="105"/>
      <c r="M16" s="99">
        <v>750</v>
      </c>
      <c r="N16" s="100">
        <v>227</v>
      </c>
      <c r="O16" s="102">
        <v>0</v>
      </c>
      <c r="P16" s="99" t="s">
        <v>1356</v>
      </c>
      <c r="Q16" s="100">
        <v>0</v>
      </c>
      <c r="R16" s="100">
        <v>0</v>
      </c>
      <c r="S16" s="99">
        <v>0</v>
      </c>
      <c r="T16" s="102"/>
      <c r="U16" s="102">
        <v>170</v>
      </c>
      <c r="V16" s="104"/>
      <c r="W16" s="104"/>
    </row>
    <row r="17" ht="14.25" hidden="1" spans="2:24">
      <c r="B17" s="98">
        <v>43830</v>
      </c>
      <c r="C17" s="99">
        <v>0</v>
      </c>
      <c r="D17" s="99">
        <v>0</v>
      </c>
      <c r="E17" s="100">
        <v>0</v>
      </c>
      <c r="F17" s="99">
        <v>0</v>
      </c>
      <c r="G17" s="99"/>
      <c r="H17" s="100">
        <v>10717</v>
      </c>
      <c r="I17" s="99">
        <v>2300</v>
      </c>
      <c r="J17" s="100">
        <v>0</v>
      </c>
      <c r="K17" s="105">
        <v>0</v>
      </c>
      <c r="L17" s="105"/>
      <c r="M17" s="99">
        <v>5457</v>
      </c>
      <c r="N17" s="100">
        <v>579</v>
      </c>
      <c r="O17" s="102">
        <v>0</v>
      </c>
      <c r="P17" s="99" t="s">
        <v>1357</v>
      </c>
      <c r="Q17" s="100">
        <v>0</v>
      </c>
      <c r="R17" s="100">
        <v>0</v>
      </c>
      <c r="S17" s="99">
        <v>37</v>
      </c>
      <c r="T17" s="102"/>
      <c r="U17" s="102">
        <v>1039</v>
      </c>
      <c r="V17" s="104"/>
      <c r="W17" s="104"/>
    </row>
    <row r="18" ht="14.25" hidden="1" spans="2:24">
      <c r="B18" s="98">
        <v>43831</v>
      </c>
      <c r="C18" s="99">
        <v>0</v>
      </c>
      <c r="D18" s="99">
        <v>0</v>
      </c>
      <c r="E18" s="100">
        <v>0</v>
      </c>
      <c r="F18" s="99">
        <v>0</v>
      </c>
      <c r="G18" s="99"/>
      <c r="H18" s="100">
        <v>7020</v>
      </c>
      <c r="I18" s="99">
        <v>0</v>
      </c>
      <c r="J18" s="100">
        <v>1493</v>
      </c>
      <c r="K18" s="105">
        <v>105</v>
      </c>
      <c r="L18" s="105"/>
      <c r="M18" s="99">
        <v>630</v>
      </c>
      <c r="N18" s="100">
        <v>0</v>
      </c>
      <c r="O18" s="102">
        <v>1180</v>
      </c>
      <c r="P18" s="99" t="s">
        <v>1358</v>
      </c>
      <c r="Q18" s="100">
        <v>0</v>
      </c>
      <c r="R18" s="100">
        <v>0</v>
      </c>
      <c r="S18" s="99">
        <v>2648</v>
      </c>
      <c r="T18" s="102"/>
      <c r="U18" s="102">
        <v>180</v>
      </c>
      <c r="V18" s="104"/>
      <c r="W18" s="104"/>
    </row>
    <row r="19" ht="14.25" hidden="1" spans="2:24">
      <c r="B19" s="98">
        <v>43862</v>
      </c>
      <c r="C19" s="99">
        <v>0</v>
      </c>
      <c r="D19" s="99">
        <v>3000</v>
      </c>
      <c r="E19" s="100">
        <v>0</v>
      </c>
      <c r="F19" s="99">
        <v>0</v>
      </c>
      <c r="G19" s="99"/>
      <c r="H19" s="100">
        <v>2787</v>
      </c>
      <c r="I19" s="99">
        <v>0</v>
      </c>
      <c r="J19" s="100">
        <v>671</v>
      </c>
      <c r="K19" s="105">
        <v>36</v>
      </c>
      <c r="L19" s="105"/>
      <c r="M19" s="99">
        <v>0</v>
      </c>
      <c r="N19" s="100">
        <v>0</v>
      </c>
      <c r="O19" s="102">
        <v>269</v>
      </c>
      <c r="P19" s="99" t="s">
        <v>1359</v>
      </c>
      <c r="Q19" s="100">
        <v>0</v>
      </c>
      <c r="R19" s="100">
        <v>0</v>
      </c>
      <c r="S19" s="99">
        <v>1433</v>
      </c>
      <c r="T19" s="102"/>
      <c r="U19" s="102">
        <v>38</v>
      </c>
      <c r="V19" s="104"/>
      <c r="W19" s="104"/>
    </row>
    <row r="20" ht="14.25" hidden="1" spans="2:24">
      <c r="B20" s="98">
        <v>43891</v>
      </c>
      <c r="C20" s="99">
        <v>0</v>
      </c>
      <c r="D20" s="99">
        <v>10160</v>
      </c>
      <c r="E20" s="100">
        <v>0</v>
      </c>
      <c r="F20" s="99">
        <v>0</v>
      </c>
      <c r="G20" s="99"/>
      <c r="H20" s="100">
        <v>11903</v>
      </c>
      <c r="I20" s="99">
        <v>0</v>
      </c>
      <c r="J20" s="100">
        <v>1479</v>
      </c>
      <c r="K20" s="105">
        <v>54</v>
      </c>
      <c r="L20" s="105"/>
      <c r="M20" s="99">
        <v>789</v>
      </c>
      <c r="N20" s="100">
        <v>0</v>
      </c>
      <c r="O20" s="102">
        <v>1447</v>
      </c>
      <c r="P20" s="99" t="s">
        <v>1360</v>
      </c>
      <c r="Q20" s="100">
        <v>0</v>
      </c>
      <c r="R20" s="100">
        <v>0</v>
      </c>
      <c r="S20" s="99">
        <v>2957</v>
      </c>
      <c r="T20" s="102"/>
      <c r="U20" s="102">
        <v>619</v>
      </c>
      <c r="V20" s="104"/>
      <c r="W20" s="104"/>
    </row>
    <row r="21" ht="14.25" hidden="1" spans="2:24">
      <c r="B21" s="98">
        <v>43922</v>
      </c>
      <c r="C21" s="99">
        <v>0</v>
      </c>
      <c r="D21" s="99">
        <v>3635</v>
      </c>
      <c r="E21" s="100">
        <v>0</v>
      </c>
      <c r="F21" s="99">
        <v>0</v>
      </c>
      <c r="G21" s="99"/>
      <c r="H21" s="100">
        <v>12262</v>
      </c>
      <c r="I21" s="99">
        <v>0</v>
      </c>
      <c r="J21" s="100">
        <v>2907</v>
      </c>
      <c r="K21" s="105">
        <v>248</v>
      </c>
      <c r="L21" s="105"/>
      <c r="M21" s="99">
        <v>1008</v>
      </c>
      <c r="N21" s="100">
        <v>0</v>
      </c>
      <c r="O21" s="102">
        <v>2622</v>
      </c>
      <c r="P21" s="99" t="s">
        <v>1361</v>
      </c>
      <c r="Q21" s="100">
        <v>0</v>
      </c>
      <c r="R21" s="100">
        <v>0</v>
      </c>
      <c r="S21" s="99">
        <v>3586</v>
      </c>
      <c r="T21" s="102"/>
      <c r="U21" s="102">
        <v>355</v>
      </c>
      <c r="V21" s="104"/>
      <c r="W21" s="104"/>
    </row>
    <row r="22" ht="14.25" hidden="1" spans="2:24">
      <c r="B22" s="98">
        <v>43952</v>
      </c>
      <c r="C22" s="99">
        <v>0</v>
      </c>
      <c r="D22" s="99">
        <v>11095</v>
      </c>
      <c r="E22" s="100">
        <v>0</v>
      </c>
      <c r="F22" s="99">
        <v>0</v>
      </c>
      <c r="G22" s="99"/>
      <c r="H22" s="100">
        <v>10601</v>
      </c>
      <c r="I22" s="99">
        <v>0</v>
      </c>
      <c r="J22" s="100">
        <v>2685</v>
      </c>
      <c r="K22" s="105">
        <v>751</v>
      </c>
      <c r="L22" s="105"/>
      <c r="M22" s="99">
        <v>954</v>
      </c>
      <c r="N22" s="100">
        <v>0</v>
      </c>
      <c r="O22" s="102">
        <v>2148</v>
      </c>
      <c r="P22" s="99" t="s">
        <v>1362</v>
      </c>
      <c r="Q22" s="100">
        <v>0</v>
      </c>
      <c r="R22" s="100">
        <v>0</v>
      </c>
      <c r="S22" s="99">
        <v>3892</v>
      </c>
      <c r="T22" s="102"/>
      <c r="U22" s="102">
        <v>1838</v>
      </c>
      <c r="V22" s="104"/>
      <c r="W22" s="104"/>
    </row>
    <row r="23" s="31" customFormat="1" ht="14.25" hidden="1" spans="2:24">
      <c r="B23" s="98">
        <v>43983</v>
      </c>
      <c r="C23" s="99">
        <v>0</v>
      </c>
      <c r="D23" s="99">
        <v>14954</v>
      </c>
      <c r="E23" s="100">
        <v>0</v>
      </c>
      <c r="F23" s="99">
        <v>0</v>
      </c>
      <c r="G23" s="99"/>
      <c r="H23" s="100">
        <v>13064</v>
      </c>
      <c r="I23" s="99">
        <v>0</v>
      </c>
      <c r="J23" s="100">
        <v>2476</v>
      </c>
      <c r="K23" s="105">
        <v>1263</v>
      </c>
      <c r="L23" s="105"/>
      <c r="M23" s="99">
        <v>821</v>
      </c>
      <c r="N23" s="100">
        <v>302</v>
      </c>
      <c r="O23" s="102">
        <v>1834</v>
      </c>
      <c r="P23" s="99" t="s">
        <v>1363</v>
      </c>
      <c r="Q23" s="100">
        <v>0</v>
      </c>
      <c r="R23" s="100">
        <v>0</v>
      </c>
      <c r="S23" s="99">
        <v>3695</v>
      </c>
      <c r="T23" s="102"/>
      <c r="U23" s="102">
        <v>897</v>
      </c>
      <c r="V23" s="104"/>
      <c r="W23" s="104"/>
      <c r="X23" s="91"/>
    </row>
    <row r="24" s="31" customFormat="1" ht="14.25" hidden="1" spans="2:24">
      <c r="B24" s="98">
        <v>44013</v>
      </c>
      <c r="C24" s="99">
        <v>7348</v>
      </c>
      <c r="D24" s="99">
        <v>11014</v>
      </c>
      <c r="E24" s="100">
        <v>0</v>
      </c>
      <c r="F24" s="99">
        <v>1205</v>
      </c>
      <c r="G24" s="99"/>
      <c r="H24" s="100">
        <v>13801</v>
      </c>
      <c r="I24" s="99">
        <v>0</v>
      </c>
      <c r="J24" s="100">
        <v>2610</v>
      </c>
      <c r="K24" s="105">
        <v>923</v>
      </c>
      <c r="L24" s="105"/>
      <c r="M24" s="99">
        <v>551</v>
      </c>
      <c r="N24" s="100">
        <v>1725</v>
      </c>
      <c r="O24" s="102">
        <v>2445</v>
      </c>
      <c r="P24" s="99" t="s">
        <v>1364</v>
      </c>
      <c r="Q24" s="100">
        <v>0</v>
      </c>
      <c r="R24" s="100">
        <v>277</v>
      </c>
      <c r="S24" s="99">
        <v>3685</v>
      </c>
      <c r="T24" s="102"/>
      <c r="U24" s="102">
        <v>489</v>
      </c>
      <c r="V24" s="104"/>
      <c r="W24" s="104"/>
      <c r="X24" s="91"/>
    </row>
    <row r="25" s="31" customFormat="1" ht="14.25" hidden="1" spans="2:24">
      <c r="B25" s="98">
        <v>44044</v>
      </c>
      <c r="C25" s="99">
        <v>15000</v>
      </c>
      <c r="D25" s="99">
        <v>11811</v>
      </c>
      <c r="E25" s="100">
        <v>0</v>
      </c>
      <c r="F25" s="99">
        <v>2400</v>
      </c>
      <c r="G25" s="99"/>
      <c r="H25" s="100">
        <v>14009</v>
      </c>
      <c r="I25" s="99">
        <v>0</v>
      </c>
      <c r="J25" s="100">
        <v>2840</v>
      </c>
      <c r="K25" s="105">
        <v>1125</v>
      </c>
      <c r="L25" s="105"/>
      <c r="M25" s="99">
        <v>623</v>
      </c>
      <c r="N25" s="100">
        <v>1996</v>
      </c>
      <c r="O25" s="102">
        <v>2711</v>
      </c>
      <c r="P25" s="99" t="s">
        <v>1365</v>
      </c>
      <c r="Q25" s="100">
        <v>0</v>
      </c>
      <c r="R25" s="100">
        <v>1035</v>
      </c>
      <c r="S25" s="99">
        <v>4071</v>
      </c>
      <c r="T25" s="102"/>
      <c r="U25" s="102">
        <v>704</v>
      </c>
      <c r="V25" s="104"/>
      <c r="W25" s="104"/>
      <c r="X25" s="91"/>
    </row>
    <row r="26" ht="14.25" hidden="1" spans="2:24">
      <c r="B26" s="98">
        <v>44075</v>
      </c>
      <c r="C26" s="99">
        <v>20150</v>
      </c>
      <c r="D26" s="99">
        <v>11329</v>
      </c>
      <c r="E26" s="100">
        <v>0</v>
      </c>
      <c r="F26" s="99">
        <v>3624</v>
      </c>
      <c r="G26" s="99"/>
      <c r="H26" s="100">
        <v>18603</v>
      </c>
      <c r="I26" s="99">
        <v>0</v>
      </c>
      <c r="J26" s="100">
        <v>3226</v>
      </c>
      <c r="K26" s="105">
        <v>1482</v>
      </c>
      <c r="L26" s="105"/>
      <c r="M26" s="99">
        <v>853</v>
      </c>
      <c r="N26" s="100">
        <v>2573</v>
      </c>
      <c r="O26" s="102">
        <v>3504</v>
      </c>
      <c r="P26" s="99" t="s">
        <v>1366</v>
      </c>
      <c r="Q26" s="100">
        <v>0</v>
      </c>
      <c r="R26" s="100">
        <v>915</v>
      </c>
      <c r="S26" s="99">
        <v>4548</v>
      </c>
      <c r="T26" s="102"/>
      <c r="U26" s="102">
        <v>667</v>
      </c>
      <c r="V26" s="104"/>
      <c r="W26" s="104"/>
    </row>
    <row r="27" ht="14.25" hidden="1" spans="2:24">
      <c r="B27" s="98">
        <v>44105</v>
      </c>
      <c r="C27" s="99">
        <v>23762</v>
      </c>
      <c r="D27" s="99">
        <v>12143</v>
      </c>
      <c r="E27" s="100">
        <v>0</v>
      </c>
      <c r="F27" s="99">
        <v>5055</v>
      </c>
      <c r="G27" s="99"/>
      <c r="H27" s="100">
        <v>22045</v>
      </c>
      <c r="I27" s="99">
        <v>883</v>
      </c>
      <c r="J27" s="100">
        <v>2695</v>
      </c>
      <c r="K27" s="105">
        <v>1477</v>
      </c>
      <c r="L27" s="105"/>
      <c r="M27" s="99">
        <v>815</v>
      </c>
      <c r="N27" s="100">
        <v>2104</v>
      </c>
      <c r="O27" s="102">
        <v>3692</v>
      </c>
      <c r="P27" s="99" t="s">
        <v>1367</v>
      </c>
      <c r="Q27" s="100">
        <v>0</v>
      </c>
      <c r="R27" s="100">
        <v>1651</v>
      </c>
      <c r="S27" s="99">
        <v>4630</v>
      </c>
      <c r="T27" s="102"/>
      <c r="U27" s="102">
        <v>1141</v>
      </c>
      <c r="V27" s="104"/>
      <c r="W27" s="104"/>
    </row>
    <row r="28" ht="14.25" hidden="1" spans="2:24">
      <c r="B28" s="98">
        <v>44136</v>
      </c>
      <c r="C28" s="99">
        <v>28246</v>
      </c>
      <c r="D28" s="99">
        <v>21604</v>
      </c>
      <c r="E28" s="100">
        <v>0</v>
      </c>
      <c r="F28" s="99">
        <v>7482</v>
      </c>
      <c r="G28" s="99"/>
      <c r="H28" s="100">
        <v>25553</v>
      </c>
      <c r="I28" s="99">
        <v>1518</v>
      </c>
      <c r="J28" s="100">
        <v>2386</v>
      </c>
      <c r="K28" s="105">
        <v>1387</v>
      </c>
      <c r="L28" s="105"/>
      <c r="M28" s="99">
        <v>1918</v>
      </c>
      <c r="N28" s="100">
        <v>2732</v>
      </c>
      <c r="O28" s="102">
        <v>4646</v>
      </c>
      <c r="P28" s="99" t="s">
        <v>1368</v>
      </c>
      <c r="Q28" s="100">
        <v>0</v>
      </c>
      <c r="R28" s="100">
        <v>2054</v>
      </c>
      <c r="S28" s="99">
        <v>5084</v>
      </c>
      <c r="T28" s="102"/>
      <c r="U28" s="102">
        <v>1728</v>
      </c>
      <c r="V28" s="104"/>
      <c r="W28" s="104"/>
    </row>
    <row r="29" ht="14.25" hidden="1" spans="2:24">
      <c r="B29" s="98">
        <v>44166</v>
      </c>
      <c r="C29" s="99">
        <v>32097</v>
      </c>
      <c r="D29" s="99">
        <v>23804</v>
      </c>
      <c r="E29" s="100">
        <v>0</v>
      </c>
      <c r="F29" s="99">
        <v>9007</v>
      </c>
      <c r="G29" s="99"/>
      <c r="H29" s="100">
        <v>27594</v>
      </c>
      <c r="I29" s="99">
        <v>2505</v>
      </c>
      <c r="J29" s="100">
        <v>2493</v>
      </c>
      <c r="K29" s="105">
        <v>2009</v>
      </c>
      <c r="L29" s="105"/>
      <c r="M29" s="99">
        <v>2729</v>
      </c>
      <c r="N29" s="100">
        <v>3691</v>
      </c>
      <c r="O29" s="102">
        <v>6126</v>
      </c>
      <c r="P29" s="99" t="s">
        <v>1369</v>
      </c>
      <c r="Q29" s="100">
        <v>2016</v>
      </c>
      <c r="R29" s="100">
        <v>719</v>
      </c>
      <c r="S29" s="99">
        <v>5397</v>
      </c>
      <c r="T29" s="102"/>
      <c r="U29" s="102">
        <v>2610</v>
      </c>
      <c r="V29" s="104"/>
      <c r="W29" s="104"/>
    </row>
    <row r="30" ht="14.25" spans="2:24">
      <c r="B30" s="98">
        <v>44197</v>
      </c>
      <c r="C30" s="99">
        <v>36762</v>
      </c>
      <c r="D30" s="99">
        <v>13843</v>
      </c>
      <c r="E30" s="100">
        <v>1641</v>
      </c>
      <c r="F30" s="99">
        <v>9298</v>
      </c>
      <c r="G30" s="99"/>
      <c r="H30" s="100">
        <v>106</v>
      </c>
      <c r="I30" s="99">
        <v>2845</v>
      </c>
      <c r="J30" s="100">
        <v>2720</v>
      </c>
      <c r="K30" s="100">
        <v>1660</v>
      </c>
      <c r="L30" s="100"/>
      <c r="M30" s="99">
        <v>2305</v>
      </c>
      <c r="N30" s="100">
        <v>3710</v>
      </c>
      <c r="O30" s="102">
        <v>5379</v>
      </c>
      <c r="P30" s="99"/>
      <c r="Q30" s="100">
        <v>2081</v>
      </c>
      <c r="R30" s="100">
        <v>2089</v>
      </c>
      <c r="S30" s="99">
        <v>6092</v>
      </c>
      <c r="T30" s="102"/>
      <c r="U30" s="102">
        <v>3240</v>
      </c>
      <c r="V30" s="106">
        <f>SUM(C30:U30)</f>
        <v>93771</v>
      </c>
      <c r="W30" s="106">
        <f>V30</f>
        <v>93771</v>
      </c>
    </row>
    <row r="31" ht="14.25" spans="2:24">
      <c r="B31" s="98">
        <v>44228</v>
      </c>
      <c r="C31" s="99">
        <v>20167</v>
      </c>
      <c r="D31" s="99">
        <v>13688</v>
      </c>
      <c r="E31" s="100">
        <v>4630</v>
      </c>
      <c r="F31" s="99">
        <v>4100</v>
      </c>
      <c r="G31" s="99"/>
      <c r="H31" s="100">
        <v>347</v>
      </c>
      <c r="I31" s="99">
        <v>2035</v>
      </c>
      <c r="J31" s="100">
        <v>2216</v>
      </c>
      <c r="K31" s="100">
        <v>1327</v>
      </c>
      <c r="L31" s="100"/>
      <c r="M31" s="99">
        <v>814</v>
      </c>
      <c r="N31" s="100">
        <v>1409</v>
      </c>
      <c r="O31" s="102">
        <v>2300</v>
      </c>
      <c r="P31" s="99"/>
      <c r="Q31" s="100">
        <v>1534</v>
      </c>
      <c r="R31" s="100">
        <v>1279</v>
      </c>
      <c r="S31" s="99">
        <v>2724</v>
      </c>
      <c r="T31" s="102"/>
      <c r="U31" s="102">
        <v>3274</v>
      </c>
      <c r="V31" s="106">
        <f t="shared" ref="V31:V69" si="0">SUM(C31:U31)</f>
        <v>61844</v>
      </c>
      <c r="W31" s="106">
        <f>W30+V31</f>
        <v>155615</v>
      </c>
    </row>
    <row r="32" ht="14.25" spans="2:24">
      <c r="B32" s="98">
        <v>44256</v>
      </c>
      <c r="C32" s="99">
        <v>39745</v>
      </c>
      <c r="D32" s="99">
        <v>25327</v>
      </c>
      <c r="E32" s="100">
        <v>10151</v>
      </c>
      <c r="F32" s="99">
        <v>7956</v>
      </c>
      <c r="G32" s="99"/>
      <c r="H32" s="100">
        <v>2509</v>
      </c>
      <c r="I32" s="99">
        <v>2576</v>
      </c>
      <c r="J32" s="100">
        <v>3152</v>
      </c>
      <c r="K32" s="100">
        <v>1529</v>
      </c>
      <c r="L32" s="100"/>
      <c r="M32" s="99">
        <v>2247</v>
      </c>
      <c r="N32" s="100">
        <v>2855</v>
      </c>
      <c r="O32" s="102">
        <v>4900</v>
      </c>
      <c r="P32" s="99"/>
      <c r="Q32" s="100">
        <v>2116</v>
      </c>
      <c r="R32" s="100">
        <v>2406</v>
      </c>
      <c r="S32" s="99">
        <v>5738</v>
      </c>
      <c r="T32" s="102"/>
      <c r="U32" s="102">
        <v>4080</v>
      </c>
      <c r="V32" s="106">
        <f t="shared" si="0"/>
        <v>117287</v>
      </c>
      <c r="W32" s="106">
        <f t="shared" ref="W32:W41" si="1">W31+V32</f>
        <v>272902</v>
      </c>
    </row>
    <row r="33" ht="14.25" spans="2:23">
      <c r="B33" s="98">
        <v>44287</v>
      </c>
      <c r="C33" s="99">
        <v>29251</v>
      </c>
      <c r="D33" s="99">
        <v>20438</v>
      </c>
      <c r="E33" s="100">
        <v>5407</v>
      </c>
      <c r="F33" s="99">
        <v>5747</v>
      </c>
      <c r="G33" s="99">
        <v>1561</v>
      </c>
      <c r="H33" s="100">
        <v>3603</v>
      </c>
      <c r="I33" s="99">
        <v>2416</v>
      </c>
      <c r="J33" s="100">
        <v>3163</v>
      </c>
      <c r="K33" s="100">
        <v>1523</v>
      </c>
      <c r="L33" s="100"/>
      <c r="M33" s="99">
        <v>2152</v>
      </c>
      <c r="N33" s="100">
        <v>2995</v>
      </c>
      <c r="O33" s="102">
        <v>5539</v>
      </c>
      <c r="P33" s="99"/>
      <c r="Q33" s="100">
        <v>1264</v>
      </c>
      <c r="R33" s="100">
        <v>1599</v>
      </c>
      <c r="S33" s="99">
        <v>5077</v>
      </c>
      <c r="T33" s="102">
        <v>2000</v>
      </c>
      <c r="U33" s="102">
        <v>3828</v>
      </c>
      <c r="V33" s="106">
        <f t="shared" si="0"/>
        <v>97563</v>
      </c>
      <c r="W33" s="106">
        <f t="shared" si="1"/>
        <v>370465</v>
      </c>
    </row>
    <row r="34" ht="14.25" spans="2:23">
      <c r="B34" s="98">
        <v>44317</v>
      </c>
      <c r="C34" s="99">
        <v>26742</v>
      </c>
      <c r="D34" s="99">
        <v>20735</v>
      </c>
      <c r="E34" s="100">
        <v>12728</v>
      </c>
      <c r="F34" s="99">
        <v>5763</v>
      </c>
      <c r="G34" s="99">
        <v>3263</v>
      </c>
      <c r="H34" s="100">
        <v>5542</v>
      </c>
      <c r="I34" s="99">
        <v>2282</v>
      </c>
      <c r="J34" s="100">
        <v>3017</v>
      </c>
      <c r="K34" s="100">
        <v>1412</v>
      </c>
      <c r="L34" s="100"/>
      <c r="M34" s="99">
        <v>1889</v>
      </c>
      <c r="N34" s="100">
        <v>3797</v>
      </c>
      <c r="O34" s="102">
        <v>4323</v>
      </c>
      <c r="P34" s="99"/>
      <c r="Q34" s="100">
        <v>1277</v>
      </c>
      <c r="R34" s="100">
        <v>625</v>
      </c>
      <c r="S34" s="99">
        <v>4905</v>
      </c>
      <c r="T34" s="102">
        <v>2203</v>
      </c>
      <c r="U34" s="102">
        <v>8371</v>
      </c>
      <c r="V34" s="106">
        <f t="shared" si="0"/>
        <v>108874</v>
      </c>
      <c r="W34" s="106">
        <f t="shared" si="1"/>
        <v>479339</v>
      </c>
    </row>
    <row r="35" ht="14.25" spans="2:23">
      <c r="B35" s="98">
        <v>44348</v>
      </c>
      <c r="C35" s="99">
        <v>30100</v>
      </c>
      <c r="D35" s="99">
        <v>21532</v>
      </c>
      <c r="E35" s="100">
        <v>11623</v>
      </c>
      <c r="F35" s="99">
        <v>5815</v>
      </c>
      <c r="G35" s="99">
        <v>4272</v>
      </c>
      <c r="H35" s="100">
        <v>9269</v>
      </c>
      <c r="I35" s="99">
        <v>2830</v>
      </c>
      <c r="J35" s="100">
        <v>3755</v>
      </c>
      <c r="K35" s="100">
        <v>1498</v>
      </c>
      <c r="L35" s="100"/>
      <c r="M35" s="99">
        <v>1835</v>
      </c>
      <c r="N35" s="100">
        <v>4730</v>
      </c>
      <c r="O35" s="102">
        <v>7713</v>
      </c>
      <c r="P35" s="99"/>
      <c r="Q35" s="100">
        <v>3405</v>
      </c>
      <c r="R35" s="100">
        <v>878</v>
      </c>
      <c r="S35" s="99">
        <v>5002</v>
      </c>
      <c r="T35" s="102">
        <v>2233</v>
      </c>
      <c r="U35" s="102">
        <v>6358</v>
      </c>
      <c r="V35" s="106">
        <f t="shared" si="0"/>
        <v>122848</v>
      </c>
      <c r="W35" s="106">
        <f t="shared" si="1"/>
        <v>602187</v>
      </c>
    </row>
    <row r="36" ht="14.25" spans="2:23">
      <c r="B36" s="98">
        <v>44378</v>
      </c>
      <c r="C36" s="99">
        <v>26907</v>
      </c>
      <c r="D36" s="99">
        <v>22614</v>
      </c>
      <c r="E36" s="100">
        <v>10354</v>
      </c>
      <c r="F36" s="99">
        <v>5907</v>
      </c>
      <c r="G36" s="99">
        <v>5523</v>
      </c>
      <c r="H36" s="100">
        <v>11230</v>
      </c>
      <c r="I36" s="99">
        <v>2560</v>
      </c>
      <c r="J36" s="100">
        <v>3669</v>
      </c>
      <c r="K36" s="100">
        <v>1702</v>
      </c>
      <c r="L36" s="100"/>
      <c r="M36" s="99">
        <v>1986</v>
      </c>
      <c r="N36" s="100">
        <v>6054</v>
      </c>
      <c r="O36" s="102">
        <v>8589</v>
      </c>
      <c r="P36" s="99"/>
      <c r="Q36" s="100">
        <v>2779</v>
      </c>
      <c r="R36" s="100">
        <v>1719</v>
      </c>
      <c r="S36" s="99">
        <v>5072</v>
      </c>
      <c r="T36" s="102">
        <v>3109</v>
      </c>
      <c r="U36" s="102">
        <v>8726</v>
      </c>
      <c r="V36" s="106">
        <f t="shared" si="0"/>
        <v>128500</v>
      </c>
      <c r="W36" s="106">
        <f t="shared" si="1"/>
        <v>730687</v>
      </c>
    </row>
    <row r="37" ht="14.25" spans="2:23">
      <c r="B37" s="98">
        <v>44409</v>
      </c>
      <c r="C37" s="99">
        <v>41188</v>
      </c>
      <c r="D37" s="99">
        <v>27066</v>
      </c>
      <c r="E37" s="100">
        <v>17198</v>
      </c>
      <c r="F37" s="99">
        <v>6198</v>
      </c>
      <c r="G37" s="99">
        <v>7633</v>
      </c>
      <c r="H37" s="100">
        <v>13043</v>
      </c>
      <c r="I37" s="99">
        <v>1800</v>
      </c>
      <c r="J37" s="100">
        <v>2342</v>
      </c>
      <c r="K37" s="100">
        <v>1738</v>
      </c>
      <c r="L37" s="100"/>
      <c r="M37" s="99">
        <v>1049</v>
      </c>
      <c r="N37" s="100">
        <v>6165</v>
      </c>
      <c r="O37" s="102">
        <v>9433</v>
      </c>
      <c r="P37" s="99"/>
      <c r="Q37" s="100">
        <v>4005</v>
      </c>
      <c r="R37" s="100">
        <v>1145</v>
      </c>
      <c r="S37" s="99">
        <v>5238</v>
      </c>
      <c r="T37" s="102">
        <v>4124</v>
      </c>
      <c r="U37" s="102">
        <v>7358</v>
      </c>
      <c r="V37" s="106">
        <f t="shared" si="0"/>
        <v>156723</v>
      </c>
      <c r="W37" s="106">
        <f t="shared" si="1"/>
        <v>887410</v>
      </c>
    </row>
    <row r="38" ht="14.25" spans="2:23">
      <c r="B38" s="98">
        <v>44440</v>
      </c>
      <c r="C38" s="99">
        <v>35176</v>
      </c>
      <c r="D38" s="99">
        <v>22462</v>
      </c>
      <c r="E38" s="100">
        <v>33544</v>
      </c>
      <c r="F38" s="99">
        <v>7796</v>
      </c>
      <c r="G38" s="99">
        <v>8396</v>
      </c>
      <c r="H38" s="100">
        <v>15164</v>
      </c>
      <c r="I38" s="99">
        <v>3390</v>
      </c>
      <c r="J38" s="100">
        <v>5260</v>
      </c>
      <c r="K38" s="100">
        <v>1978</v>
      </c>
      <c r="L38" s="100"/>
      <c r="M38" s="99">
        <v>2656</v>
      </c>
      <c r="N38" s="100">
        <v>7512</v>
      </c>
      <c r="O38" s="102">
        <v>7094</v>
      </c>
      <c r="P38" s="99"/>
      <c r="Q38" s="100">
        <v>5085</v>
      </c>
      <c r="R38" s="100">
        <v>2358</v>
      </c>
      <c r="S38" s="99">
        <v>7679</v>
      </c>
      <c r="T38" s="102">
        <v>5003</v>
      </c>
      <c r="U38" s="102">
        <v>7970</v>
      </c>
      <c r="V38" s="106">
        <f t="shared" si="0"/>
        <v>178523</v>
      </c>
      <c r="W38" s="106">
        <f t="shared" si="1"/>
        <v>1065933</v>
      </c>
    </row>
    <row r="39" ht="14.25" spans="2:23">
      <c r="B39" s="98">
        <v>44470</v>
      </c>
      <c r="C39" s="99">
        <v>39128</v>
      </c>
      <c r="D39" s="99">
        <v>28853</v>
      </c>
      <c r="E39" s="100">
        <v>25538</v>
      </c>
      <c r="F39" s="99">
        <v>8287</v>
      </c>
      <c r="G39" s="99">
        <v>8405</v>
      </c>
      <c r="H39" s="100">
        <v>17503</v>
      </c>
      <c r="I39" s="99">
        <v>921</v>
      </c>
      <c r="J39" s="100">
        <v>2528</v>
      </c>
      <c r="K39" s="100">
        <v>218</v>
      </c>
      <c r="L39" s="100"/>
      <c r="M39" s="99">
        <v>3657</v>
      </c>
      <c r="N39" s="100">
        <v>6044</v>
      </c>
      <c r="O39" s="102">
        <v>7649</v>
      </c>
      <c r="P39" s="99"/>
      <c r="Q39" s="100">
        <v>7845</v>
      </c>
      <c r="R39" s="100">
        <v>1311</v>
      </c>
      <c r="S39" s="99">
        <v>7819</v>
      </c>
      <c r="T39" s="102">
        <v>3384</v>
      </c>
      <c r="U39" s="102">
        <v>6386</v>
      </c>
      <c r="V39" s="106">
        <f t="shared" si="0"/>
        <v>175476</v>
      </c>
      <c r="W39" s="106">
        <f t="shared" si="1"/>
        <v>1241409</v>
      </c>
    </row>
    <row r="40" ht="14.25" spans="2:23">
      <c r="B40" s="98">
        <v>44501</v>
      </c>
      <c r="C40" s="99">
        <v>45576</v>
      </c>
      <c r="D40" s="99">
        <v>26100</v>
      </c>
      <c r="E40" s="100">
        <v>26759</v>
      </c>
      <c r="F40" s="99">
        <v>10021</v>
      </c>
      <c r="G40" s="99">
        <v>10097</v>
      </c>
      <c r="H40" s="100">
        <v>18054</v>
      </c>
      <c r="I40" s="99">
        <v>3482</v>
      </c>
      <c r="J40" s="100">
        <v>4713</v>
      </c>
      <c r="K40" s="100">
        <v>2683</v>
      </c>
      <c r="L40" s="100"/>
      <c r="M40" s="99">
        <v>5620</v>
      </c>
      <c r="N40" s="100">
        <v>7839</v>
      </c>
      <c r="O40" s="102">
        <v>13285</v>
      </c>
      <c r="P40" s="99"/>
      <c r="Q40" s="100">
        <v>8855</v>
      </c>
      <c r="R40" s="100">
        <v>3011</v>
      </c>
      <c r="S40" s="99">
        <v>7465</v>
      </c>
      <c r="T40" s="102">
        <v>6032</v>
      </c>
      <c r="U40" s="102">
        <v>6443</v>
      </c>
      <c r="V40" s="106">
        <f t="shared" si="0"/>
        <v>206035</v>
      </c>
      <c r="W40" s="106">
        <f t="shared" si="1"/>
        <v>1447444</v>
      </c>
    </row>
    <row r="41" ht="15" spans="2:23">
      <c r="B41" s="98">
        <v>44531</v>
      </c>
      <c r="C41" s="99">
        <v>55742</v>
      </c>
      <c r="D41" s="99">
        <v>30289</v>
      </c>
      <c r="E41" s="100">
        <v>40558</v>
      </c>
      <c r="F41" s="99">
        <v>10301</v>
      </c>
      <c r="G41" s="99">
        <v>7001</v>
      </c>
      <c r="H41" s="100">
        <v>17286</v>
      </c>
      <c r="I41" s="99">
        <v>2768</v>
      </c>
      <c r="J41" s="100">
        <v>4939</v>
      </c>
      <c r="K41" s="100">
        <v>2782</v>
      </c>
      <c r="L41" s="100"/>
      <c r="M41" s="99">
        <v>3511</v>
      </c>
      <c r="N41" s="100">
        <v>7459</v>
      </c>
      <c r="O41" s="102">
        <v>14087</v>
      </c>
      <c r="P41" s="99"/>
      <c r="Q41" s="100">
        <v>10685</v>
      </c>
      <c r="R41" s="100">
        <v>2185</v>
      </c>
      <c r="S41" s="99">
        <v>6409</v>
      </c>
      <c r="T41" s="102">
        <v>6020</v>
      </c>
      <c r="U41" s="102">
        <v>10404</v>
      </c>
      <c r="V41" s="106">
        <f t="shared" si="0"/>
        <v>232426</v>
      </c>
      <c r="W41" s="107">
        <f t="shared" si="1"/>
        <v>1679870</v>
      </c>
    </row>
    <row r="42" ht="14.25" spans="2:23">
      <c r="B42" s="98">
        <v>44562</v>
      </c>
      <c r="C42" s="99">
        <v>37048</v>
      </c>
      <c r="D42" s="99">
        <v>26548</v>
      </c>
      <c r="E42" s="100">
        <v>33297</v>
      </c>
      <c r="F42" s="99">
        <v>10051</v>
      </c>
      <c r="G42" s="99">
        <v>7086</v>
      </c>
      <c r="H42" s="100">
        <v>18449</v>
      </c>
      <c r="I42" s="99">
        <v>2874</v>
      </c>
      <c r="J42" s="100">
        <v>5247</v>
      </c>
      <c r="K42" s="100">
        <v>1531</v>
      </c>
      <c r="L42" s="100"/>
      <c r="M42" s="99">
        <v>2186</v>
      </c>
      <c r="N42" s="100">
        <v>6707</v>
      </c>
      <c r="O42" s="102">
        <v>12268</v>
      </c>
      <c r="P42" s="99"/>
      <c r="Q42" s="100">
        <v>9020</v>
      </c>
      <c r="R42" s="100">
        <v>318</v>
      </c>
      <c r="S42" s="99">
        <v>7049</v>
      </c>
      <c r="T42" s="102">
        <v>6413</v>
      </c>
      <c r="U42" s="102">
        <v>9852</v>
      </c>
      <c r="V42" s="106">
        <f t="shared" si="0"/>
        <v>195944</v>
      </c>
      <c r="W42" s="106">
        <f>V42</f>
        <v>195944</v>
      </c>
    </row>
    <row r="43" ht="14.25" spans="2:23">
      <c r="B43" s="98">
        <v>44593</v>
      </c>
      <c r="C43" s="99">
        <v>22110</v>
      </c>
      <c r="D43" s="99">
        <v>24112</v>
      </c>
      <c r="E43" s="100">
        <v>32403</v>
      </c>
      <c r="F43" s="99">
        <v>8942</v>
      </c>
      <c r="G43" s="99">
        <v>8264</v>
      </c>
      <c r="H43" s="100">
        <v>14243</v>
      </c>
      <c r="I43" s="99">
        <v>1738</v>
      </c>
      <c r="J43" s="100">
        <v>3309</v>
      </c>
      <c r="K43" s="100">
        <v>1084</v>
      </c>
      <c r="L43" s="100"/>
      <c r="M43" s="99">
        <v>629</v>
      </c>
      <c r="N43" s="100">
        <v>3537</v>
      </c>
      <c r="O43" s="102">
        <v>8414</v>
      </c>
      <c r="P43" s="99"/>
      <c r="Q43" s="100">
        <v>4066</v>
      </c>
      <c r="R43" s="100">
        <v>15</v>
      </c>
      <c r="S43" s="99">
        <v>3380</v>
      </c>
      <c r="T43" s="102">
        <v>2986</v>
      </c>
      <c r="U43" s="102">
        <v>5613</v>
      </c>
      <c r="V43" s="106">
        <f t="shared" si="0"/>
        <v>144845</v>
      </c>
      <c r="W43" s="106">
        <f>W42+V43</f>
        <v>340789</v>
      </c>
    </row>
    <row r="44" ht="14.25" spans="2:23">
      <c r="B44" s="98">
        <v>44621</v>
      </c>
      <c r="C44" s="99">
        <v>47563</v>
      </c>
      <c r="D44" s="99">
        <v>26024</v>
      </c>
      <c r="E44" s="100">
        <v>39790</v>
      </c>
      <c r="F44" s="99">
        <v>10178</v>
      </c>
      <c r="G44" s="99">
        <v>8682</v>
      </c>
      <c r="H44" s="100">
        <v>14260</v>
      </c>
      <c r="I44" s="99">
        <v>3032</v>
      </c>
      <c r="J44" s="100">
        <v>5064</v>
      </c>
      <c r="K44" s="100">
        <v>1726</v>
      </c>
      <c r="L44" s="100"/>
      <c r="M44" s="99">
        <v>1833</v>
      </c>
      <c r="N44" s="100">
        <v>9183</v>
      </c>
      <c r="O44" s="102">
        <v>11034</v>
      </c>
      <c r="P44" s="99"/>
      <c r="Q44" s="100">
        <v>6374</v>
      </c>
      <c r="R44" s="100">
        <v>1310</v>
      </c>
      <c r="S44" s="99">
        <v>6798</v>
      </c>
      <c r="T44" s="102">
        <v>9501</v>
      </c>
      <c r="U44" s="102">
        <v>10709</v>
      </c>
      <c r="V44" s="106">
        <f t="shared" si="0"/>
        <v>213061</v>
      </c>
      <c r="W44" s="106">
        <f t="shared" ref="W44:W54" si="2">W43+V44</f>
        <v>553850</v>
      </c>
    </row>
    <row r="45" ht="14.25" spans="2:23">
      <c r="B45" s="98">
        <v>44652</v>
      </c>
      <c r="C45" s="99">
        <v>27181</v>
      </c>
      <c r="D45" s="99">
        <v>552</v>
      </c>
      <c r="E45" s="100">
        <v>960</v>
      </c>
      <c r="F45" s="99">
        <v>10225</v>
      </c>
      <c r="G45" s="99">
        <v>7827</v>
      </c>
      <c r="H45" s="100">
        <v>12465</v>
      </c>
      <c r="I45" s="99">
        <v>1252</v>
      </c>
      <c r="J45" s="100">
        <v>1878</v>
      </c>
      <c r="K45" s="100">
        <v>1251</v>
      </c>
      <c r="L45" s="100"/>
      <c r="M45" s="99">
        <v>1724</v>
      </c>
      <c r="N45" s="100">
        <v>3714</v>
      </c>
      <c r="O45" s="102">
        <v>4168</v>
      </c>
      <c r="P45" s="99"/>
      <c r="Q45" s="100">
        <v>1547</v>
      </c>
      <c r="R45" s="100">
        <v>324</v>
      </c>
      <c r="S45" s="99">
        <v>3291</v>
      </c>
      <c r="T45" s="102">
        <v>5261</v>
      </c>
      <c r="U45" s="102">
        <v>6692</v>
      </c>
      <c r="V45" s="106">
        <f t="shared" si="0"/>
        <v>90312</v>
      </c>
      <c r="W45" s="106">
        <f t="shared" si="2"/>
        <v>644162</v>
      </c>
    </row>
    <row r="46" ht="14.25" spans="2:23">
      <c r="B46" s="98">
        <v>44682</v>
      </c>
      <c r="C46" s="99">
        <v>34037</v>
      </c>
      <c r="D46" s="99">
        <v>12133</v>
      </c>
      <c r="E46" s="100">
        <v>20032</v>
      </c>
      <c r="F46" s="99">
        <v>12684</v>
      </c>
      <c r="G46" s="99">
        <v>6848</v>
      </c>
      <c r="H46" s="100">
        <v>11095</v>
      </c>
      <c r="I46" s="99">
        <v>1635</v>
      </c>
      <c r="J46" s="100">
        <v>2936</v>
      </c>
      <c r="K46" s="100">
        <v>746</v>
      </c>
      <c r="L46" s="100"/>
      <c r="M46" s="99">
        <v>3686</v>
      </c>
      <c r="N46" s="100">
        <v>4224</v>
      </c>
      <c r="O46" s="102">
        <v>11496</v>
      </c>
      <c r="P46" s="99"/>
      <c r="Q46" s="100">
        <v>4023</v>
      </c>
      <c r="R46" s="100">
        <v>1412</v>
      </c>
      <c r="S46" s="99">
        <v>10503</v>
      </c>
      <c r="T46" s="102">
        <v>8289</v>
      </c>
      <c r="U46" s="102">
        <v>8485</v>
      </c>
      <c r="V46" s="106">
        <f t="shared" si="0"/>
        <v>154264</v>
      </c>
      <c r="W46" s="106">
        <f t="shared" si="2"/>
        <v>798426</v>
      </c>
    </row>
    <row r="47" ht="14.25" spans="2:23">
      <c r="B47" s="98">
        <v>44713</v>
      </c>
      <c r="C47" s="99">
        <v>46249</v>
      </c>
      <c r="D47" s="99">
        <v>26349</v>
      </c>
      <c r="E47" s="100">
        <v>52557</v>
      </c>
      <c r="F47" s="99">
        <v>12945</v>
      </c>
      <c r="G47" s="99">
        <v>11269</v>
      </c>
      <c r="H47" s="100">
        <v>12111</v>
      </c>
      <c r="I47" s="99">
        <v>1828</v>
      </c>
      <c r="J47" s="100">
        <v>5100</v>
      </c>
      <c r="K47" s="100">
        <v>1684</v>
      </c>
      <c r="L47" s="100"/>
      <c r="M47" s="99">
        <v>1652</v>
      </c>
      <c r="N47" s="100">
        <v>8045</v>
      </c>
      <c r="O47" s="102">
        <v>13024</v>
      </c>
      <c r="P47" s="99"/>
      <c r="Q47" s="100">
        <v>8275</v>
      </c>
      <c r="R47" s="100">
        <v>808</v>
      </c>
      <c r="S47" s="99">
        <v>8903</v>
      </c>
      <c r="T47" s="102">
        <v>11801</v>
      </c>
      <c r="U47" s="102">
        <v>10161</v>
      </c>
      <c r="V47" s="106">
        <f t="shared" si="0"/>
        <v>232761</v>
      </c>
      <c r="W47" s="106">
        <f t="shared" si="2"/>
        <v>1031187</v>
      </c>
    </row>
    <row r="48" ht="14.25" spans="2:23">
      <c r="B48" s="98">
        <v>44743</v>
      </c>
      <c r="C48" s="99">
        <v>56605</v>
      </c>
      <c r="D48" s="99">
        <v>12472</v>
      </c>
      <c r="E48" s="100">
        <v>15745</v>
      </c>
      <c r="F48" s="99">
        <v>13106</v>
      </c>
      <c r="G48" s="99">
        <v>11276</v>
      </c>
      <c r="H48" s="100">
        <v>18817</v>
      </c>
      <c r="I48" s="99">
        <v>1328</v>
      </c>
      <c r="J48" s="100">
        <v>4836</v>
      </c>
      <c r="K48" s="100">
        <v>1414</v>
      </c>
      <c r="L48" s="100"/>
      <c r="M48" s="99">
        <v>1519</v>
      </c>
      <c r="N48" s="100">
        <v>6397</v>
      </c>
      <c r="O48" s="102">
        <v>10422</v>
      </c>
      <c r="P48" s="99"/>
      <c r="Q48" s="100">
        <v>7313</v>
      </c>
      <c r="R48" s="100"/>
      <c r="S48" s="99">
        <v>6864</v>
      </c>
      <c r="T48" s="102">
        <v>12530</v>
      </c>
      <c r="U48" s="102">
        <v>10127</v>
      </c>
      <c r="V48" s="106">
        <f t="shared" si="0"/>
        <v>190771</v>
      </c>
      <c r="W48" s="106">
        <f t="shared" si="2"/>
        <v>1221958</v>
      </c>
    </row>
    <row r="49" ht="14.25" spans="2:23">
      <c r="B49" s="98">
        <v>44774</v>
      </c>
      <c r="C49" s="99">
        <v>49119</v>
      </c>
      <c r="D49" s="99">
        <v>14796</v>
      </c>
      <c r="E49" s="100">
        <v>62169</v>
      </c>
      <c r="F49" s="99">
        <v>13191</v>
      </c>
      <c r="G49" s="99">
        <v>11447</v>
      </c>
      <c r="H49" s="100">
        <v>24242</v>
      </c>
      <c r="I49" s="99">
        <v>1094</v>
      </c>
      <c r="J49" s="100">
        <v>4507</v>
      </c>
      <c r="K49" s="100">
        <v>1552</v>
      </c>
      <c r="L49" s="100"/>
      <c r="M49" s="99">
        <v>1155</v>
      </c>
      <c r="N49" s="100">
        <v>5745</v>
      </c>
      <c r="O49" s="102">
        <v>4571</v>
      </c>
      <c r="P49" s="99"/>
      <c r="Q49" s="100">
        <v>8105</v>
      </c>
      <c r="R49" s="100"/>
      <c r="S49" s="99">
        <v>11695</v>
      </c>
      <c r="T49" s="102">
        <v>11012</v>
      </c>
      <c r="U49" s="102">
        <v>4255</v>
      </c>
      <c r="V49" s="106">
        <f t="shared" si="0"/>
        <v>228655</v>
      </c>
      <c r="W49" s="106">
        <f t="shared" si="2"/>
        <v>1450613</v>
      </c>
    </row>
    <row r="50" ht="14.25" spans="2:23">
      <c r="B50" s="98">
        <v>44805</v>
      </c>
      <c r="C50" s="99">
        <v>44711</v>
      </c>
      <c r="D50" s="99">
        <v>31333</v>
      </c>
      <c r="E50" s="100">
        <v>51802</v>
      </c>
      <c r="F50" s="99">
        <v>13230</v>
      </c>
      <c r="G50" s="99">
        <v>11606</v>
      </c>
      <c r="H50" s="100">
        <v>24452</v>
      </c>
      <c r="I50" s="99">
        <v>915</v>
      </c>
      <c r="J50" s="100">
        <v>3507</v>
      </c>
      <c r="K50" s="100">
        <v>1412</v>
      </c>
      <c r="L50" s="100">
        <v>493</v>
      </c>
      <c r="M50" s="99">
        <v>1233</v>
      </c>
      <c r="N50" s="100">
        <v>4634</v>
      </c>
      <c r="O50" s="102">
        <v>1408</v>
      </c>
      <c r="P50" s="99"/>
      <c r="Q50" s="100">
        <v>7099</v>
      </c>
      <c r="R50" s="100"/>
      <c r="S50" s="99">
        <v>13522</v>
      </c>
      <c r="T50" s="102">
        <v>13408</v>
      </c>
      <c r="U50" s="102">
        <v>6309</v>
      </c>
      <c r="V50" s="106">
        <f t="shared" si="0"/>
        <v>231074</v>
      </c>
      <c r="W50" s="106">
        <f t="shared" si="2"/>
        <v>1681687</v>
      </c>
    </row>
    <row r="51" ht="14.25" hidden="1" spans="2:23">
      <c r="B51" s="98">
        <v>44806</v>
      </c>
      <c r="C51" s="99">
        <v>40376</v>
      </c>
      <c r="D51" s="99">
        <v>3054</v>
      </c>
      <c r="E51" s="99">
        <v>15215</v>
      </c>
      <c r="F51" s="99">
        <v>20855</v>
      </c>
      <c r="G51" s="99">
        <v>13380</v>
      </c>
      <c r="H51" s="99">
        <v>13553</v>
      </c>
      <c r="I51" s="99">
        <v>501</v>
      </c>
      <c r="J51" s="99">
        <v>2251</v>
      </c>
      <c r="K51" s="99">
        <v>804</v>
      </c>
      <c r="L51" s="99">
        <v>1609</v>
      </c>
      <c r="M51" s="99">
        <v>757</v>
      </c>
      <c r="N51" s="99">
        <v>2117</v>
      </c>
      <c r="O51" s="99">
        <v>978</v>
      </c>
      <c r="P51" s="99"/>
      <c r="Q51" s="99">
        <v>3465</v>
      </c>
      <c r="R51" s="99"/>
      <c r="S51" s="99">
        <v>8146</v>
      </c>
      <c r="T51" s="99">
        <v>7057</v>
      </c>
      <c r="U51" s="99">
        <v>6617</v>
      </c>
      <c r="V51" s="106">
        <f t="shared" si="0"/>
        <v>140735</v>
      </c>
      <c r="W51" s="106">
        <f t="shared" si="2"/>
        <v>1822422</v>
      </c>
    </row>
    <row r="52" ht="14.25" spans="2:23">
      <c r="B52" s="98">
        <v>44835</v>
      </c>
      <c r="C52" s="102">
        <v>47868</v>
      </c>
      <c r="D52" s="102">
        <v>30216</v>
      </c>
      <c r="E52" s="102">
        <v>41488</v>
      </c>
      <c r="F52" s="102">
        <v>13293</v>
      </c>
      <c r="G52" s="102">
        <v>12189</v>
      </c>
      <c r="H52" s="102">
        <v>20006</v>
      </c>
      <c r="I52" s="102">
        <v>460</v>
      </c>
      <c r="J52" s="102">
        <v>1970</v>
      </c>
      <c r="K52" s="102">
        <v>737</v>
      </c>
      <c r="L52" s="102">
        <v>1609</v>
      </c>
      <c r="M52" s="102">
        <v>709</v>
      </c>
      <c r="N52" s="102">
        <v>2104</v>
      </c>
      <c r="O52" s="102">
        <v>871</v>
      </c>
      <c r="P52" s="102"/>
      <c r="Q52" s="102">
        <v>5057</v>
      </c>
      <c r="R52" s="102"/>
      <c r="S52" s="102">
        <v>14507</v>
      </c>
      <c r="T52" s="102">
        <v>12615</v>
      </c>
      <c r="U52" s="102">
        <v>8835</v>
      </c>
      <c r="V52" s="106">
        <f t="shared" si="0"/>
        <v>214534</v>
      </c>
      <c r="W52" s="106">
        <f t="shared" si="2"/>
        <v>2036956</v>
      </c>
    </row>
    <row r="53" ht="14.25" spans="2:23">
      <c r="B53" s="98">
        <v>44866</v>
      </c>
      <c r="C53" s="102">
        <v>68567</v>
      </c>
      <c r="D53" s="102">
        <v>31193</v>
      </c>
      <c r="E53" s="102">
        <v>69098</v>
      </c>
      <c r="F53" s="102">
        <v>13383</v>
      </c>
      <c r="G53" s="102">
        <v>12870</v>
      </c>
      <c r="H53" s="102">
        <v>12628</v>
      </c>
      <c r="I53" s="102">
        <v>501</v>
      </c>
      <c r="J53" s="102">
        <v>1927</v>
      </c>
      <c r="K53" s="102">
        <v>705</v>
      </c>
      <c r="L53" s="102">
        <v>3257</v>
      </c>
      <c r="M53" s="102">
        <v>1005</v>
      </c>
      <c r="N53" s="102">
        <v>1807</v>
      </c>
      <c r="O53" s="105">
        <v>654</v>
      </c>
      <c r="P53" s="102"/>
      <c r="Q53" s="102">
        <v>5057</v>
      </c>
      <c r="R53" s="102"/>
      <c r="S53" s="102">
        <v>15323</v>
      </c>
      <c r="T53" s="102">
        <v>11560</v>
      </c>
      <c r="U53" s="102">
        <v>8915</v>
      </c>
      <c r="V53" s="106">
        <f t="shared" si="0"/>
        <v>258450</v>
      </c>
      <c r="W53" s="106">
        <f t="shared" si="2"/>
        <v>2295406</v>
      </c>
    </row>
    <row r="54" ht="15" spans="2:23">
      <c r="B54" s="98">
        <v>44896</v>
      </c>
      <c r="C54" s="102">
        <v>73009</v>
      </c>
      <c r="D54" s="102">
        <v>20046</v>
      </c>
      <c r="E54" s="102">
        <v>35750</v>
      </c>
      <c r="F54" s="102">
        <v>13438</v>
      </c>
      <c r="G54" s="102">
        <v>10569</v>
      </c>
      <c r="H54" s="102">
        <v>12580</v>
      </c>
      <c r="I54" s="102">
        <v>419</v>
      </c>
      <c r="J54" s="102">
        <v>1731</v>
      </c>
      <c r="K54" s="102">
        <v>538</v>
      </c>
      <c r="L54" s="102">
        <v>8460</v>
      </c>
      <c r="M54" s="102">
        <v>1476</v>
      </c>
      <c r="N54" s="102">
        <v>2969</v>
      </c>
      <c r="O54" s="102">
        <v>462</v>
      </c>
      <c r="P54" s="104"/>
      <c r="Q54" s="102">
        <v>3808</v>
      </c>
      <c r="R54" s="104"/>
      <c r="S54" s="102">
        <v>13844</v>
      </c>
      <c r="T54" s="102">
        <v>14311</v>
      </c>
      <c r="U54" s="102">
        <v>8674</v>
      </c>
      <c r="V54" s="106">
        <f t="shared" si="0"/>
        <v>222084</v>
      </c>
      <c r="W54" s="107">
        <f t="shared" si="2"/>
        <v>2517490</v>
      </c>
    </row>
    <row r="55" ht="14.25" spans="2:23">
      <c r="B55" s="98">
        <v>44927</v>
      </c>
      <c r="C55" s="102">
        <v>16416</v>
      </c>
      <c r="D55" s="102">
        <v>38224</v>
      </c>
      <c r="E55" s="102">
        <v>52753</v>
      </c>
      <c r="F55" s="102">
        <v>5615</v>
      </c>
      <c r="G55" s="102">
        <v>6503</v>
      </c>
      <c r="H55" s="102">
        <v>5087</v>
      </c>
      <c r="I55" s="102">
        <v>179</v>
      </c>
      <c r="J55" s="102">
        <v>872</v>
      </c>
      <c r="K55" s="102">
        <v>187</v>
      </c>
      <c r="L55" s="102">
        <v>5795</v>
      </c>
      <c r="M55" s="102">
        <v>558</v>
      </c>
      <c r="N55" s="102">
        <v>1022</v>
      </c>
      <c r="O55" s="102">
        <v>1046</v>
      </c>
      <c r="P55" s="102"/>
      <c r="Q55" s="102">
        <v>1665</v>
      </c>
      <c r="R55" s="102"/>
      <c r="S55" s="102">
        <v>4091</v>
      </c>
      <c r="T55" s="102">
        <v>4792</v>
      </c>
      <c r="U55" s="102">
        <v>3545</v>
      </c>
      <c r="V55" s="106">
        <f t="shared" si="0"/>
        <v>148350</v>
      </c>
      <c r="W55" s="106">
        <f>V55</f>
        <v>148350</v>
      </c>
    </row>
    <row r="56" ht="14.25" spans="2:23">
      <c r="B56" s="98">
        <v>44958</v>
      </c>
      <c r="C56" s="102">
        <v>30267</v>
      </c>
      <c r="D56" s="102">
        <v>39404</v>
      </c>
      <c r="E56" s="102">
        <v>80152</v>
      </c>
      <c r="F56" s="102">
        <v>5751</v>
      </c>
      <c r="G56" s="102">
        <v>8434</v>
      </c>
      <c r="H56" s="102">
        <v>19000</v>
      </c>
      <c r="I56" s="102">
        <v>852</v>
      </c>
      <c r="J56" s="102">
        <v>2848</v>
      </c>
      <c r="K56" s="102">
        <v>396</v>
      </c>
      <c r="L56" s="102">
        <v>6471</v>
      </c>
      <c r="M56" s="102">
        <v>866</v>
      </c>
      <c r="N56" s="102">
        <v>2294</v>
      </c>
      <c r="O56" s="105">
        <v>1129</v>
      </c>
      <c r="P56" s="102"/>
      <c r="Q56" s="102">
        <v>2733</v>
      </c>
      <c r="R56" s="102"/>
      <c r="S56" s="102">
        <v>16827</v>
      </c>
      <c r="T56" s="102">
        <v>12996</v>
      </c>
      <c r="U56" s="102">
        <v>712</v>
      </c>
      <c r="V56" s="106">
        <f t="shared" si="0"/>
        <v>231132</v>
      </c>
      <c r="W56" s="106">
        <f>W55+V56</f>
        <v>379482</v>
      </c>
    </row>
    <row r="57" ht="14.25" spans="2:23">
      <c r="B57" s="98">
        <v>44986</v>
      </c>
      <c r="C57" s="102">
        <v>23159</v>
      </c>
      <c r="D57" s="102">
        <v>61110</v>
      </c>
      <c r="E57" s="102">
        <v>140654</v>
      </c>
      <c r="F57" s="102">
        <v>6802</v>
      </c>
      <c r="G57" s="102">
        <v>8679</v>
      </c>
      <c r="H57" s="102">
        <v>30421</v>
      </c>
      <c r="I57" s="102">
        <v>734</v>
      </c>
      <c r="J57" s="102">
        <v>853</v>
      </c>
      <c r="K57" s="102">
        <v>379</v>
      </c>
      <c r="L57" s="102">
        <v>6539</v>
      </c>
      <c r="M57" s="102">
        <v>759</v>
      </c>
      <c r="N57" s="102">
        <v>3040</v>
      </c>
      <c r="O57" s="105">
        <v>1066</v>
      </c>
      <c r="P57" s="102"/>
      <c r="Q57" s="102">
        <v>4554</v>
      </c>
      <c r="R57" s="102"/>
      <c r="S57" s="102">
        <v>26392</v>
      </c>
      <c r="T57" s="102">
        <v>13267</v>
      </c>
      <c r="U57" s="102">
        <v>4317</v>
      </c>
      <c r="V57" s="106">
        <f t="shared" si="0"/>
        <v>332725</v>
      </c>
      <c r="W57" s="106">
        <f t="shared" ref="W57:W66" si="3">W56+V57</f>
        <v>712207</v>
      </c>
    </row>
    <row r="58" ht="14.25" spans="2:23">
      <c r="B58" s="98">
        <v>45017</v>
      </c>
      <c r="C58" s="102">
        <v>18086</v>
      </c>
      <c r="D58" s="102">
        <v>38380</v>
      </c>
      <c r="E58" s="102">
        <v>74295</v>
      </c>
      <c r="F58" s="102">
        <v>7809</v>
      </c>
      <c r="G58" s="102">
        <v>8718</v>
      </c>
      <c r="H58" s="102">
        <v>31285</v>
      </c>
      <c r="I58" s="102">
        <v>8</v>
      </c>
      <c r="J58" s="102">
        <v>174</v>
      </c>
      <c r="K58" s="102">
        <v>462</v>
      </c>
      <c r="L58" s="102">
        <v>4345</v>
      </c>
      <c r="M58" s="102">
        <v>440</v>
      </c>
      <c r="N58" s="102">
        <v>4068</v>
      </c>
      <c r="O58" s="105">
        <v>2226</v>
      </c>
      <c r="P58" s="102"/>
      <c r="Q58" s="102">
        <v>7335</v>
      </c>
      <c r="R58" s="102"/>
      <c r="S58" s="102">
        <v>19569</v>
      </c>
      <c r="T58" s="102">
        <v>21065</v>
      </c>
      <c r="U58" s="102">
        <v>55</v>
      </c>
      <c r="V58" s="106">
        <f t="shared" si="0"/>
        <v>238320</v>
      </c>
      <c r="W58" s="106">
        <f t="shared" si="3"/>
        <v>950527</v>
      </c>
    </row>
    <row r="59" ht="14.25" spans="2:23">
      <c r="B59" s="98">
        <v>45047</v>
      </c>
      <c r="C59" s="102">
        <v>20346</v>
      </c>
      <c r="D59" s="102">
        <v>40361</v>
      </c>
      <c r="E59" s="102">
        <v>91973</v>
      </c>
      <c r="F59" s="102">
        <v>10290</v>
      </c>
      <c r="G59" s="102">
        <v>10816</v>
      </c>
      <c r="H59" s="102">
        <v>30591</v>
      </c>
      <c r="I59" s="102">
        <v>6</v>
      </c>
      <c r="J59" s="102">
        <v>1016</v>
      </c>
      <c r="K59" s="102">
        <v>307</v>
      </c>
      <c r="L59" s="102">
        <v>3279</v>
      </c>
      <c r="M59" s="102">
        <v>361</v>
      </c>
      <c r="N59" s="102">
        <v>4441</v>
      </c>
      <c r="O59" s="105">
        <v>2702</v>
      </c>
      <c r="P59" s="102"/>
      <c r="Q59" s="102">
        <v>8154</v>
      </c>
      <c r="R59" s="102"/>
      <c r="S59" s="102">
        <v>25233</v>
      </c>
      <c r="T59" s="102">
        <v>19306</v>
      </c>
      <c r="U59" s="102">
        <v>1611</v>
      </c>
      <c r="V59" s="106">
        <f t="shared" si="0"/>
        <v>270793</v>
      </c>
      <c r="W59" s="106">
        <f t="shared" si="3"/>
        <v>1221320</v>
      </c>
    </row>
    <row r="60" ht="14.25" spans="2:23">
      <c r="B60" s="98">
        <v>45078</v>
      </c>
      <c r="C60" s="102">
        <v>13763</v>
      </c>
      <c r="D60" s="102">
        <v>61864</v>
      </c>
      <c r="E60" s="102">
        <v>130187</v>
      </c>
      <c r="F60" s="102">
        <v>11108</v>
      </c>
      <c r="G60" s="102">
        <v>11420</v>
      </c>
      <c r="H60" s="102">
        <v>30666</v>
      </c>
      <c r="I60" s="102">
        <v>252</v>
      </c>
      <c r="J60" s="102">
        <v>4677</v>
      </c>
      <c r="K60" s="102">
        <v>642</v>
      </c>
      <c r="L60" s="102">
        <v>3862</v>
      </c>
      <c r="M60" s="102">
        <v>445</v>
      </c>
      <c r="N60" s="102">
        <v>5198</v>
      </c>
      <c r="O60" s="105">
        <v>1399</v>
      </c>
      <c r="P60" s="102"/>
      <c r="Q60" s="102">
        <v>9011</v>
      </c>
      <c r="R60" s="102"/>
      <c r="S60" s="102">
        <v>22487</v>
      </c>
      <c r="T60" s="102">
        <v>20583</v>
      </c>
      <c r="U60" s="102">
        <v>1007</v>
      </c>
      <c r="V60" s="106">
        <f t="shared" si="0"/>
        <v>328571</v>
      </c>
      <c r="W60" s="106">
        <f t="shared" si="3"/>
        <v>1549891</v>
      </c>
    </row>
    <row r="61" ht="14.25" spans="2:23">
      <c r="B61" s="98">
        <v>45108</v>
      </c>
      <c r="C61" s="102">
        <v>15499</v>
      </c>
      <c r="D61" s="102">
        <v>35726</v>
      </c>
      <c r="E61" s="102">
        <v>75454</v>
      </c>
      <c r="F61" s="102">
        <v>11752</v>
      </c>
      <c r="G61" s="102">
        <v>11455</v>
      </c>
      <c r="H61" s="102">
        <v>30700</v>
      </c>
      <c r="I61" s="102">
        <v>54</v>
      </c>
      <c r="J61" s="102">
        <v>11118</v>
      </c>
      <c r="K61" s="102">
        <v>1931</v>
      </c>
      <c r="L61" s="102">
        <v>2388</v>
      </c>
      <c r="M61" s="102">
        <v>334</v>
      </c>
      <c r="N61" s="102">
        <v>5014</v>
      </c>
      <c r="O61" s="105">
        <v>5</v>
      </c>
      <c r="P61" s="102"/>
      <c r="Q61" s="102">
        <v>8807</v>
      </c>
      <c r="R61" s="102"/>
      <c r="S61" s="102">
        <v>22437</v>
      </c>
      <c r="T61" s="102">
        <v>17861</v>
      </c>
      <c r="U61" s="102">
        <v>427</v>
      </c>
      <c r="V61" s="106">
        <f t="shared" si="0"/>
        <v>250962</v>
      </c>
      <c r="W61" s="106">
        <f t="shared" si="3"/>
        <v>1800853</v>
      </c>
    </row>
    <row r="62" ht="14.25" spans="2:23">
      <c r="B62" s="98">
        <v>45139</v>
      </c>
      <c r="C62" s="102">
        <v>2068</v>
      </c>
      <c r="D62" s="102">
        <v>18843</v>
      </c>
      <c r="E62" s="102">
        <v>65316</v>
      </c>
      <c r="F62" s="102">
        <v>10405</v>
      </c>
      <c r="G62" s="102">
        <v>11654</v>
      </c>
      <c r="H62" s="102">
        <v>31154</v>
      </c>
      <c r="I62" s="102">
        <v>228</v>
      </c>
      <c r="J62" s="102">
        <v>8601</v>
      </c>
      <c r="K62" s="102">
        <v>2369</v>
      </c>
      <c r="L62" s="102">
        <v>2882</v>
      </c>
      <c r="M62" s="102">
        <v>613</v>
      </c>
      <c r="N62" s="102">
        <v>4400</v>
      </c>
      <c r="O62" s="105" t="s">
        <v>11</v>
      </c>
      <c r="P62" s="102"/>
      <c r="Q62" s="102">
        <v>9330</v>
      </c>
      <c r="R62" s="102"/>
      <c r="S62" s="102">
        <v>22896</v>
      </c>
      <c r="T62" s="102">
        <v>18227</v>
      </c>
      <c r="U62" s="102">
        <v>498</v>
      </c>
      <c r="V62" s="106">
        <f t="shared" si="0"/>
        <v>209484</v>
      </c>
      <c r="W62" s="106">
        <f t="shared" si="3"/>
        <v>2010337</v>
      </c>
    </row>
    <row r="63" ht="14.25" spans="2:23">
      <c r="B63" s="98">
        <v>45170</v>
      </c>
      <c r="C63" s="102">
        <v>287</v>
      </c>
      <c r="D63" s="102">
        <v>20824</v>
      </c>
      <c r="E63" s="102">
        <v>53249</v>
      </c>
      <c r="F63" s="102">
        <v>10412</v>
      </c>
      <c r="G63" s="102">
        <v>11837</v>
      </c>
      <c r="H63" s="102">
        <v>31165</v>
      </c>
      <c r="I63" s="102">
        <v>1006</v>
      </c>
      <c r="J63" s="102">
        <v>7896</v>
      </c>
      <c r="K63" s="102">
        <v>2139</v>
      </c>
      <c r="L63" s="102">
        <v>1299</v>
      </c>
      <c r="M63" s="102">
        <v>296</v>
      </c>
      <c r="N63" s="102">
        <v>5326</v>
      </c>
      <c r="O63" s="105" t="s">
        <v>11</v>
      </c>
      <c r="P63" s="102"/>
      <c r="Q63" s="102">
        <v>9128</v>
      </c>
      <c r="R63" s="105" t="s">
        <v>11</v>
      </c>
      <c r="S63" s="102">
        <v>21546</v>
      </c>
      <c r="T63" s="102">
        <v>27496</v>
      </c>
      <c r="U63" s="102">
        <v>937</v>
      </c>
      <c r="V63" s="106">
        <f t="shared" si="0"/>
        <v>204843</v>
      </c>
      <c r="W63" s="106">
        <f t="shared" si="3"/>
        <v>2215180</v>
      </c>
    </row>
    <row r="64" ht="14.25" spans="2:23">
      <c r="B64" s="98">
        <v>45200</v>
      </c>
      <c r="C64" s="105">
        <v>8367</v>
      </c>
      <c r="D64" s="105">
        <v>24951</v>
      </c>
      <c r="E64" s="105">
        <v>47164</v>
      </c>
      <c r="F64" s="105">
        <v>9290</v>
      </c>
      <c r="G64" s="105">
        <v>11876</v>
      </c>
      <c r="H64" s="105">
        <v>28890</v>
      </c>
      <c r="I64" s="105">
        <v>2549</v>
      </c>
      <c r="J64" s="105">
        <v>5875</v>
      </c>
      <c r="K64" s="105">
        <v>2251</v>
      </c>
      <c r="L64" s="105">
        <v>1551</v>
      </c>
      <c r="M64" s="105">
        <v>443</v>
      </c>
      <c r="N64" s="105">
        <v>4288</v>
      </c>
      <c r="O64" s="105">
        <v>0</v>
      </c>
      <c r="P64" s="102"/>
      <c r="Q64" s="105">
        <v>9114</v>
      </c>
      <c r="R64" s="105"/>
      <c r="S64" s="105">
        <v>11730</v>
      </c>
      <c r="T64" s="105">
        <v>27304</v>
      </c>
      <c r="U64" s="105">
        <v>1488</v>
      </c>
      <c r="V64" s="106">
        <f t="shared" si="0"/>
        <v>197131</v>
      </c>
      <c r="W64" s="106">
        <f t="shared" si="3"/>
        <v>2412311</v>
      </c>
    </row>
    <row r="65" ht="14.25" spans="2:23">
      <c r="B65" s="98">
        <v>45231</v>
      </c>
      <c r="C65" s="105">
        <v>24027</v>
      </c>
      <c r="D65" s="105">
        <v>23999</v>
      </c>
      <c r="E65" s="105">
        <v>58433</v>
      </c>
      <c r="F65" s="105">
        <v>9357</v>
      </c>
      <c r="G65" s="105">
        <v>11900</v>
      </c>
      <c r="H65" s="105">
        <v>28952</v>
      </c>
      <c r="I65" s="105">
        <v>2849</v>
      </c>
      <c r="J65" s="105">
        <v>5219</v>
      </c>
      <c r="K65" s="105">
        <v>1973</v>
      </c>
      <c r="L65" s="105">
        <v>5686</v>
      </c>
      <c r="M65" s="105">
        <v>0</v>
      </c>
      <c r="N65" s="105">
        <v>2990</v>
      </c>
      <c r="O65" s="105">
        <v>0</v>
      </c>
      <c r="P65" s="102"/>
      <c r="Q65" s="105">
        <v>9013</v>
      </c>
      <c r="R65" s="105"/>
      <c r="S65" s="105">
        <v>12195</v>
      </c>
      <c r="T65" s="105">
        <v>22640</v>
      </c>
      <c r="U65" s="105">
        <v>712</v>
      </c>
      <c r="V65" s="106">
        <f t="shared" si="0"/>
        <v>219945</v>
      </c>
      <c r="W65" s="106">
        <f t="shared" si="3"/>
        <v>2632256</v>
      </c>
    </row>
    <row r="66" ht="14.25" spans="2:23">
      <c r="B66" s="98">
        <v>45261</v>
      </c>
      <c r="C66" s="105">
        <v>50561</v>
      </c>
      <c r="D66" s="105">
        <v>31981</v>
      </c>
      <c r="E66" s="105">
        <v>62158</v>
      </c>
      <c r="F66" s="105">
        <v>8356</v>
      </c>
      <c r="G66" s="105">
        <v>15200</v>
      </c>
      <c r="H66" s="105">
        <v>29460</v>
      </c>
      <c r="I66" s="105">
        <v>2887</v>
      </c>
      <c r="J66" s="105">
        <v>6943</v>
      </c>
      <c r="K66" s="105">
        <v>1584</v>
      </c>
      <c r="L66" s="105">
        <v>2167</v>
      </c>
      <c r="M66" s="105">
        <v>227</v>
      </c>
      <c r="N66" s="105">
        <v>4302</v>
      </c>
      <c r="O66" s="105">
        <v>0</v>
      </c>
      <c r="P66" s="102"/>
      <c r="Q66" s="105">
        <v>8382</v>
      </c>
      <c r="R66" s="105"/>
      <c r="S66" s="105">
        <v>15824</v>
      </c>
      <c r="T66" s="105">
        <v>24018</v>
      </c>
      <c r="U66" s="105">
        <v>787</v>
      </c>
      <c r="V66" s="106">
        <f t="shared" si="0"/>
        <v>264837</v>
      </c>
      <c r="W66" s="106">
        <f t="shared" si="3"/>
        <v>2897093</v>
      </c>
    </row>
    <row r="67" ht="14.25" spans="2:23">
      <c r="B67" s="98">
        <v>45293</v>
      </c>
      <c r="C67" s="105">
        <v>5984</v>
      </c>
      <c r="D67" s="105">
        <v>29574</v>
      </c>
      <c r="E67" s="105">
        <v>41873</v>
      </c>
      <c r="F67" s="105">
        <v>2601</v>
      </c>
      <c r="G67" s="105">
        <v>4613</v>
      </c>
      <c r="H67" s="105">
        <v>16486</v>
      </c>
      <c r="I67" s="105">
        <v>1528</v>
      </c>
      <c r="J67" s="105">
        <v>3944</v>
      </c>
      <c r="K67" s="105">
        <v>615</v>
      </c>
      <c r="L67" s="105">
        <v>1330</v>
      </c>
      <c r="M67" s="105">
        <v>72</v>
      </c>
      <c r="N67" s="105">
        <v>1804</v>
      </c>
      <c r="O67" s="105">
        <v>0</v>
      </c>
      <c r="P67" s="102">
        <v>0</v>
      </c>
      <c r="Q67" s="105">
        <v>5273</v>
      </c>
      <c r="R67" s="105">
        <v>0</v>
      </c>
      <c r="S67" s="105">
        <v>3528</v>
      </c>
      <c r="T67" s="105">
        <v>5791</v>
      </c>
      <c r="U67" s="105">
        <v>737</v>
      </c>
      <c r="V67" s="106">
        <f t="shared" si="0"/>
        <v>125753</v>
      </c>
      <c r="W67" s="106">
        <f>V67</f>
        <v>125753</v>
      </c>
    </row>
    <row r="68" ht="14.25" spans="2:23">
      <c r="B68" s="98">
        <v>45325</v>
      </c>
      <c r="C68" s="105">
        <v>13596</v>
      </c>
      <c r="D68" s="105">
        <v>24117</v>
      </c>
      <c r="E68" s="105">
        <v>36248</v>
      </c>
      <c r="F68" s="105">
        <v>2601</v>
      </c>
      <c r="G68" s="105">
        <v>3610</v>
      </c>
      <c r="H68" s="105">
        <v>12020</v>
      </c>
      <c r="I68" s="105">
        <v>1209</v>
      </c>
      <c r="J68" s="105">
        <v>2959</v>
      </c>
      <c r="K68" s="105">
        <v>414</v>
      </c>
      <c r="L68" s="105">
        <v>1249</v>
      </c>
      <c r="M68" s="105">
        <v>26</v>
      </c>
      <c r="N68" s="105">
        <v>897</v>
      </c>
      <c r="O68" s="105">
        <v>0</v>
      </c>
      <c r="P68" s="102">
        <v>0</v>
      </c>
      <c r="Q68" s="105">
        <v>2731</v>
      </c>
      <c r="R68" s="105">
        <v>0</v>
      </c>
      <c r="S68" s="105">
        <v>3440</v>
      </c>
      <c r="T68" s="105">
        <v>5609</v>
      </c>
      <c r="U68" s="105">
        <v>1244</v>
      </c>
      <c r="V68" s="106">
        <f t="shared" si="0"/>
        <v>111970</v>
      </c>
      <c r="W68" s="106">
        <f>W67+V68</f>
        <v>237723</v>
      </c>
    </row>
    <row r="69" ht="14.25" spans="2:23">
      <c r="B69" s="98">
        <v>45357</v>
      </c>
      <c r="C69" s="105">
        <v>9835</v>
      </c>
      <c r="D69" s="105">
        <v>31478</v>
      </c>
      <c r="E69" s="105">
        <v>57586</v>
      </c>
      <c r="F69" s="105">
        <v>6003</v>
      </c>
      <c r="G69" s="105">
        <v>16910</v>
      </c>
      <c r="H69" s="105">
        <v>23128</v>
      </c>
      <c r="I69" s="105">
        <v>1485</v>
      </c>
      <c r="J69" s="105">
        <v>3729</v>
      </c>
      <c r="K69" s="105">
        <v>802</v>
      </c>
      <c r="L69" s="105">
        <v>2214</v>
      </c>
      <c r="M69" s="105">
        <v>34</v>
      </c>
      <c r="N69" s="105">
        <v>1860</v>
      </c>
      <c r="O69" s="105">
        <v>0</v>
      </c>
      <c r="P69" s="102">
        <v>0</v>
      </c>
      <c r="Q69" s="105">
        <v>5297</v>
      </c>
      <c r="R69" s="105">
        <v>0</v>
      </c>
      <c r="S69" s="105">
        <v>12339</v>
      </c>
      <c r="T69" s="105">
        <v>13616</v>
      </c>
      <c r="U69" s="105">
        <v>672</v>
      </c>
      <c r="V69" s="106">
        <f t="shared" si="0"/>
        <v>186988</v>
      </c>
      <c r="W69" s="106">
        <f>W68+V69</f>
        <v>424711</v>
      </c>
    </row>
    <row r="70" ht="13.5" spans="2:23">
      <c r="B70" s="108" t="s">
        <v>931</v>
      </c>
    </row>
    <row r="71" ht="15" spans="2:23">
      <c r="B71" s="109">
        <v>2021</v>
      </c>
      <c r="C71" s="106">
        <f>SUM(C30:C41)</f>
        <v>426484</v>
      </c>
      <c r="D71" s="106">
        <f t="shared" ref="D71:V71" si="4">SUM(D30:D41)</f>
        <v>272947</v>
      </c>
      <c r="E71" s="106">
        <f t="shared" si="4"/>
        <v>200131</v>
      </c>
      <c r="F71" s="106">
        <f t="shared" si="4"/>
        <v>87189</v>
      </c>
      <c r="G71" s="106">
        <f t="shared" si="4"/>
        <v>56151</v>
      </c>
      <c r="H71" s="106">
        <f t="shared" si="4"/>
        <v>113656</v>
      </c>
      <c r="I71" s="106">
        <f t="shared" si="4"/>
        <v>29905</v>
      </c>
      <c r="J71" s="106">
        <f t="shared" si="4"/>
        <v>41474</v>
      </c>
      <c r="K71" s="106">
        <f t="shared" si="4"/>
        <v>20050</v>
      </c>
      <c r="L71" s="106">
        <f t="shared" si="4"/>
        <v>0</v>
      </c>
      <c r="M71" s="106">
        <f t="shared" si="4"/>
        <v>29721</v>
      </c>
      <c r="N71" s="106">
        <f t="shared" si="4"/>
        <v>60569</v>
      </c>
      <c r="O71" s="106">
        <f t="shared" si="4"/>
        <v>90291</v>
      </c>
      <c r="P71" s="106">
        <f t="shared" si="4"/>
        <v>0</v>
      </c>
      <c r="Q71" s="106">
        <f t="shared" si="4"/>
        <v>50931</v>
      </c>
      <c r="R71" s="106">
        <f t="shared" si="4"/>
        <v>20605</v>
      </c>
      <c r="S71" s="106">
        <f t="shared" si="4"/>
        <v>69220</v>
      </c>
      <c r="T71" s="106">
        <f t="shared" si="4"/>
        <v>34108</v>
      </c>
      <c r="U71" s="106">
        <f t="shared" si="4"/>
        <v>76438</v>
      </c>
      <c r="V71" s="106">
        <f t="shared" si="4"/>
        <v>1679870</v>
      </c>
    </row>
    <row r="72" ht="15" spans="2:23">
      <c r="B72" s="109">
        <v>2022</v>
      </c>
      <c r="C72" s="106">
        <f>SUM(C42:C54)</f>
        <v>594443</v>
      </c>
      <c r="D72" s="106">
        <f t="shared" ref="D72:V72" si="5">SUM(D42:D54)</f>
        <v>258828</v>
      </c>
      <c r="E72" s="106">
        <f t="shared" si="5"/>
        <v>470306</v>
      </c>
      <c r="F72" s="106">
        <f t="shared" si="5"/>
        <v>165521</v>
      </c>
      <c r="G72" s="106">
        <f t="shared" si="5"/>
        <v>133313</v>
      </c>
      <c r="H72" s="106">
        <f t="shared" si="5"/>
        <v>208901</v>
      </c>
      <c r="I72" s="106">
        <f t="shared" si="5"/>
        <v>17577</v>
      </c>
      <c r="J72" s="106">
        <f t="shared" si="5"/>
        <v>44263</v>
      </c>
      <c r="K72" s="106">
        <f t="shared" si="5"/>
        <v>15184</v>
      </c>
      <c r="L72" s="106">
        <f t="shared" si="5"/>
        <v>15428</v>
      </c>
      <c r="M72" s="106">
        <f t="shared" si="5"/>
        <v>19564</v>
      </c>
      <c r="N72" s="106">
        <f t="shared" si="5"/>
        <v>61183</v>
      </c>
      <c r="O72" s="106">
        <f t="shared" si="5"/>
        <v>79770</v>
      </c>
      <c r="P72" s="106">
        <f t="shared" si="5"/>
        <v>0</v>
      </c>
      <c r="Q72" s="106">
        <f t="shared" si="5"/>
        <v>73209</v>
      </c>
      <c r="R72" s="106">
        <f t="shared" si="5"/>
        <v>4187</v>
      </c>
      <c r="S72" s="106">
        <f t="shared" si="5"/>
        <v>123825</v>
      </c>
      <c r="T72" s="106">
        <f t="shared" si="5"/>
        <v>126744</v>
      </c>
      <c r="U72" s="106">
        <f t="shared" si="5"/>
        <v>105244</v>
      </c>
      <c r="V72" s="106">
        <f t="shared" si="5"/>
        <v>2517490</v>
      </c>
    </row>
    <row r="73" ht="15" spans="2:23">
      <c r="B73" s="109">
        <v>2023</v>
      </c>
      <c r="C73" s="106">
        <f>SUM(C55:C66)</f>
        <v>222846</v>
      </c>
      <c r="D73" s="106">
        <f t="shared" ref="D73:V73" si="6">SUM(D55:D66)</f>
        <v>435667</v>
      </c>
      <c r="E73" s="106">
        <f t="shared" si="6"/>
        <v>931788</v>
      </c>
      <c r="F73" s="106">
        <f t="shared" si="6"/>
        <v>106947</v>
      </c>
      <c r="G73" s="106">
        <f t="shared" si="6"/>
        <v>128492</v>
      </c>
      <c r="H73" s="106">
        <f t="shared" si="6"/>
        <v>327371</v>
      </c>
      <c r="I73" s="106">
        <f t="shared" si="6"/>
        <v>11604</v>
      </c>
      <c r="J73" s="106">
        <f t="shared" si="6"/>
        <v>56092</v>
      </c>
      <c r="K73" s="106">
        <f t="shared" si="6"/>
        <v>14620</v>
      </c>
      <c r="L73" s="106">
        <f t="shared" si="6"/>
        <v>46264</v>
      </c>
      <c r="M73" s="106">
        <f t="shared" si="6"/>
        <v>5342</v>
      </c>
      <c r="N73" s="106">
        <f t="shared" si="6"/>
        <v>46383</v>
      </c>
      <c r="O73" s="106">
        <f t="shared" si="6"/>
        <v>9573</v>
      </c>
      <c r="P73" s="106">
        <f t="shared" si="6"/>
        <v>0</v>
      </c>
      <c r="Q73" s="106">
        <f t="shared" si="6"/>
        <v>87226</v>
      </c>
      <c r="R73" s="106">
        <f t="shared" si="6"/>
        <v>0</v>
      </c>
      <c r="S73" s="106">
        <f t="shared" si="6"/>
        <v>221227</v>
      </c>
      <c r="T73" s="106">
        <f t="shared" si="6"/>
        <v>229555</v>
      </c>
      <c r="U73" s="106">
        <f t="shared" si="6"/>
        <v>16096</v>
      </c>
      <c r="V73" s="106">
        <f t="shared" si="6"/>
        <v>2897093</v>
      </c>
    </row>
    <row r="74" ht="15" spans="2:23">
      <c r="B74" s="109">
        <v>2024</v>
      </c>
      <c r="C74" s="106">
        <f>SUM(C67:C69)</f>
        <v>29415</v>
      </c>
      <c r="D74" s="106">
        <f t="shared" ref="D74:V74" si="7">SUM(D67:D69)</f>
        <v>85169</v>
      </c>
      <c r="E74" s="106">
        <f t="shared" si="7"/>
        <v>135707</v>
      </c>
      <c r="F74" s="106">
        <f t="shared" si="7"/>
        <v>11205</v>
      </c>
      <c r="G74" s="106">
        <f t="shared" si="7"/>
        <v>25133</v>
      </c>
      <c r="H74" s="106">
        <f t="shared" si="7"/>
        <v>51634</v>
      </c>
      <c r="I74" s="106">
        <f t="shared" si="7"/>
        <v>4222</v>
      </c>
      <c r="J74" s="106">
        <f t="shared" si="7"/>
        <v>10632</v>
      </c>
      <c r="K74" s="106">
        <f t="shared" si="7"/>
        <v>1831</v>
      </c>
      <c r="L74" s="106">
        <f t="shared" si="7"/>
        <v>4793</v>
      </c>
      <c r="M74" s="106">
        <f t="shared" si="7"/>
        <v>132</v>
      </c>
      <c r="N74" s="106">
        <f t="shared" si="7"/>
        <v>4561</v>
      </c>
      <c r="O74" s="106">
        <f t="shared" si="7"/>
        <v>0</v>
      </c>
      <c r="P74" s="106">
        <f t="shared" si="7"/>
        <v>0</v>
      </c>
      <c r="Q74" s="106">
        <f t="shared" si="7"/>
        <v>13301</v>
      </c>
      <c r="R74" s="106">
        <f t="shared" si="7"/>
        <v>0</v>
      </c>
      <c r="S74" s="106">
        <f t="shared" si="7"/>
        <v>19307</v>
      </c>
      <c r="T74" s="106">
        <f t="shared" si="7"/>
        <v>25016</v>
      </c>
      <c r="U74" s="106">
        <f t="shared" si="7"/>
        <v>2653</v>
      </c>
      <c r="V74" s="106">
        <f t="shared" si="7"/>
        <v>424711</v>
      </c>
    </row>
  </sheetData>
  <sheetProtection formatCells="0" insertHyperlinks="0" autoFilter="0"/>
  <mergeCells count="6">
    <mergeCell ref="D4:E4"/>
    <mergeCell ref="F4:H4"/>
    <mergeCell ref="I4:K4"/>
    <mergeCell ref="M4:N4"/>
    <mergeCell ref="P4:R4"/>
    <mergeCell ref="S4:T4"/>
  </mergeCell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X4468"/>
  <sheetViews>
    <sheetView workbookViewId="0">
      <selection activeCell="A1" sqref="A1"/>
    </sheetView>
  </sheetViews>
  <sheetFormatPr defaultColWidth="8.75" defaultRowHeight="14.25"/>
  <cols>
    <col min="1" max="4" width="8.75" style="64"/>
    <col min="5" max="5" width="31" style="64" customWidth="1"/>
    <col min="6" max="6" width="10.5" style="64" customWidth="1"/>
    <col min="7" max="7" width="23.5" style="64" customWidth="1"/>
    <col min="8" max="8" width="26" style="64" customWidth="1"/>
    <col min="9" max="10" width="9.75" style="64" customWidth="1"/>
    <col min="11" max="11" width="18" style="64" customWidth="1"/>
    <col min="12" max="12" width="14.75" style="64" customWidth="1"/>
    <col min="13" max="13" width="18.5" style="64" customWidth="1"/>
    <col min="14" max="14" width="15.75" style="64" customWidth="1"/>
    <col min="15" max="15" width="13.75" style="64" customWidth="1"/>
    <col min="16" max="16" width="14" style="64" customWidth="1"/>
    <col min="17" max="17" width="18.5" style="64" customWidth="1"/>
    <col min="18" max="18" width="15" style="64" customWidth="1"/>
    <col min="19" max="19" width="13.75" style="64" customWidth="1"/>
    <col min="20" max="23" width="10.5" style="64" customWidth="1"/>
    <col min="24" max="24" width="20.5" style="64" customWidth="1"/>
    <col min="25" max="16384" width="8.75" style="64"/>
  </cols>
  <sheetData>
    <row r="1" s="31" customFormat="1" ht="48" customHeight="1" spans="1:24">
      <c r="C1" s="65" t="s">
        <v>1370</v>
      </c>
      <c r="D1" s="66" t="s">
        <v>1371</v>
      </c>
      <c r="E1" s="66" t="s">
        <v>1372</v>
      </c>
      <c r="F1" s="66" t="s">
        <v>1373</v>
      </c>
      <c r="G1" s="66" t="s">
        <v>1374</v>
      </c>
      <c r="H1" s="66" t="s">
        <v>1375</v>
      </c>
      <c r="I1" s="66" t="s">
        <v>1376</v>
      </c>
      <c r="J1" s="66" t="s">
        <v>1377</v>
      </c>
      <c r="K1" s="67" t="s">
        <v>1378</v>
      </c>
      <c r="L1" s="67" t="s">
        <v>1379</v>
      </c>
      <c r="M1" s="67" t="s">
        <v>1380</v>
      </c>
      <c r="N1" s="67" t="s">
        <v>1381</v>
      </c>
      <c r="O1" s="67" t="s">
        <v>1382</v>
      </c>
      <c r="P1" s="67" t="s">
        <v>1383</v>
      </c>
      <c r="Q1" s="67" t="s">
        <v>1384</v>
      </c>
      <c r="R1" s="67" t="s">
        <v>1385</v>
      </c>
      <c r="S1" s="67" t="s">
        <v>1386</v>
      </c>
      <c r="T1" s="67" t="s">
        <v>1387</v>
      </c>
      <c r="U1" s="67" t="s">
        <v>1388</v>
      </c>
      <c r="V1" s="67" t="s">
        <v>1389</v>
      </c>
      <c r="W1" s="67" t="s">
        <v>1390</v>
      </c>
      <c r="X1" s="68" t="s">
        <v>1391</v>
      </c>
    </row>
    <row r="2" spans="1:24">
      <c r="A2" s="62"/>
      <c r="B2" s="62"/>
      <c r="C2" s="69">
        <v>2022</v>
      </c>
      <c r="D2" s="69">
        <v>7</v>
      </c>
      <c r="E2" s="70" t="s">
        <v>1392</v>
      </c>
      <c r="F2" s="70" t="s">
        <v>1393</v>
      </c>
      <c r="G2" s="70" t="s">
        <v>1394</v>
      </c>
      <c r="H2" s="70" t="s">
        <v>1395</v>
      </c>
      <c r="I2" s="70" t="s">
        <v>1396</v>
      </c>
      <c r="J2" s="70" t="s">
        <v>1397</v>
      </c>
      <c r="K2" s="70"/>
      <c r="L2" s="70" t="s">
        <v>1398</v>
      </c>
      <c r="M2" s="70" t="s">
        <v>1399</v>
      </c>
      <c r="N2" s="70"/>
      <c r="O2" s="70" t="s">
        <v>1400</v>
      </c>
      <c r="P2" s="70" t="s">
        <v>1401</v>
      </c>
      <c r="Q2" s="70" t="s">
        <v>1402</v>
      </c>
      <c r="R2" s="70"/>
      <c r="S2" s="70"/>
      <c r="T2" s="70" t="s">
        <v>1403</v>
      </c>
      <c r="U2" s="70" t="s">
        <v>1404</v>
      </c>
      <c r="V2" s="70" t="s">
        <v>1405</v>
      </c>
      <c r="W2" s="70" t="s">
        <v>1406</v>
      </c>
      <c r="X2" s="71" t="s">
        <v>1407</v>
      </c>
    </row>
    <row r="3" spans="1:24">
      <c r="A3" s="62"/>
      <c r="B3" s="62"/>
      <c r="C3" s="69">
        <v>2022</v>
      </c>
      <c r="D3" s="69">
        <v>7</v>
      </c>
      <c r="E3" s="70" t="s">
        <v>1408</v>
      </c>
      <c r="F3" s="70" t="s">
        <v>1409</v>
      </c>
      <c r="G3" s="70" t="s">
        <v>1410</v>
      </c>
      <c r="H3" s="70" t="s">
        <v>1411</v>
      </c>
      <c r="I3" s="70" t="s">
        <v>1412</v>
      </c>
      <c r="J3" s="70" t="s">
        <v>1397</v>
      </c>
      <c r="K3" s="70"/>
      <c r="L3" s="70"/>
      <c r="M3" s="70">
        <v>0.137</v>
      </c>
      <c r="N3" s="70"/>
      <c r="O3" s="70" t="s">
        <v>1413</v>
      </c>
      <c r="P3" s="70">
        <v>303.4</v>
      </c>
      <c r="Q3" s="70" t="s">
        <v>1414</v>
      </c>
      <c r="R3" s="70"/>
      <c r="S3" s="70"/>
      <c r="T3" s="70">
        <v>10560</v>
      </c>
      <c r="U3" s="70">
        <v>2550</v>
      </c>
      <c r="V3" s="70">
        <v>3290</v>
      </c>
      <c r="W3" s="70">
        <v>18000</v>
      </c>
      <c r="X3" s="71" t="s">
        <v>1415</v>
      </c>
    </row>
    <row r="4" spans="1:24">
      <c r="A4" s="62"/>
      <c r="B4" s="62"/>
      <c r="C4" s="69">
        <v>2022</v>
      </c>
      <c r="D4" s="69">
        <v>7</v>
      </c>
      <c r="E4" s="70" t="s">
        <v>1416</v>
      </c>
      <c r="F4" s="70" t="s">
        <v>1409</v>
      </c>
      <c r="G4" s="70" t="s">
        <v>1417</v>
      </c>
      <c r="H4" s="70" t="s">
        <v>1418</v>
      </c>
      <c r="I4" s="70" t="s">
        <v>1396</v>
      </c>
      <c r="J4" s="70" t="s">
        <v>1397</v>
      </c>
      <c r="K4" s="70"/>
      <c r="L4" s="70">
        <v>350</v>
      </c>
      <c r="M4" s="70" t="s">
        <v>1419</v>
      </c>
      <c r="N4" s="70"/>
      <c r="O4" s="70" t="s">
        <v>1420</v>
      </c>
      <c r="P4" s="70">
        <v>350.08</v>
      </c>
      <c r="Q4" s="70" t="s">
        <v>1421</v>
      </c>
      <c r="R4" s="70"/>
      <c r="S4" s="70"/>
      <c r="T4" s="70" t="s">
        <v>1422</v>
      </c>
      <c r="U4" s="70">
        <v>2550</v>
      </c>
      <c r="V4" s="70" t="s">
        <v>1423</v>
      </c>
      <c r="W4" s="70">
        <v>31000</v>
      </c>
      <c r="X4" s="71" t="s">
        <v>1424</v>
      </c>
    </row>
    <row r="5" spans="1:24">
      <c r="A5" s="62"/>
      <c r="B5" s="62"/>
      <c r="C5" s="69">
        <v>2022</v>
      </c>
      <c r="D5" s="69">
        <v>7</v>
      </c>
      <c r="E5" s="70" t="s">
        <v>1425</v>
      </c>
      <c r="F5" s="70" t="s">
        <v>1409</v>
      </c>
      <c r="G5" s="70" t="s">
        <v>1426</v>
      </c>
      <c r="H5" s="70" t="s">
        <v>1418</v>
      </c>
      <c r="I5" s="70" t="s">
        <v>1396</v>
      </c>
      <c r="J5" s="70" t="s">
        <v>1397</v>
      </c>
      <c r="K5" s="70"/>
      <c r="L5" s="70">
        <v>275</v>
      </c>
      <c r="M5" s="70" t="s">
        <v>1427</v>
      </c>
      <c r="N5" s="70"/>
      <c r="O5" s="70">
        <v>146.7</v>
      </c>
      <c r="P5" s="70">
        <v>162.28</v>
      </c>
      <c r="Q5" s="70" t="s">
        <v>1402</v>
      </c>
      <c r="R5" s="70"/>
      <c r="S5" s="70"/>
      <c r="T5" s="70">
        <v>6070</v>
      </c>
      <c r="U5" s="70" t="s">
        <v>1428</v>
      </c>
      <c r="V5" s="70" t="s">
        <v>1429</v>
      </c>
      <c r="W5" s="70">
        <v>11995</v>
      </c>
      <c r="X5" s="71" t="s">
        <v>1430</v>
      </c>
    </row>
    <row r="6" spans="1:24">
      <c r="A6" s="62"/>
      <c r="B6" s="62"/>
      <c r="C6" s="69">
        <v>2022</v>
      </c>
      <c r="D6" s="69">
        <v>7</v>
      </c>
      <c r="E6" s="70" t="s">
        <v>1431</v>
      </c>
      <c r="F6" s="70" t="s">
        <v>1409</v>
      </c>
      <c r="G6" s="70" t="s">
        <v>1432</v>
      </c>
      <c r="H6" s="70" t="s">
        <v>1433</v>
      </c>
      <c r="I6" s="70" t="s">
        <v>1412</v>
      </c>
      <c r="J6" s="70" t="s">
        <v>1397</v>
      </c>
      <c r="K6" s="70"/>
      <c r="L6" s="70">
        <v>400</v>
      </c>
      <c r="M6" s="70">
        <v>0.149</v>
      </c>
      <c r="N6" s="70"/>
      <c r="O6" s="70" t="s">
        <v>1434</v>
      </c>
      <c r="P6" s="70">
        <v>127.74</v>
      </c>
      <c r="Q6" s="70" t="s">
        <v>1402</v>
      </c>
      <c r="R6" s="70"/>
      <c r="S6" s="70"/>
      <c r="T6" s="70">
        <v>6945</v>
      </c>
      <c r="U6" s="70">
        <v>2340</v>
      </c>
      <c r="V6" s="70" t="s">
        <v>1435</v>
      </c>
      <c r="W6" s="70">
        <v>9900</v>
      </c>
      <c r="X6" s="71" t="s">
        <v>1436</v>
      </c>
    </row>
    <row r="7" spans="1:24">
      <c r="A7" s="62"/>
      <c r="B7" s="62"/>
      <c r="C7" s="69">
        <v>2022</v>
      </c>
      <c r="D7" s="69">
        <v>7</v>
      </c>
      <c r="E7" s="70" t="s">
        <v>1437</v>
      </c>
      <c r="F7" s="70" t="s">
        <v>1438</v>
      </c>
      <c r="G7" s="70" t="s">
        <v>1439</v>
      </c>
      <c r="H7" s="70" t="s">
        <v>1440</v>
      </c>
      <c r="I7" s="70" t="s">
        <v>1441</v>
      </c>
      <c r="J7" s="70" t="s">
        <v>1397</v>
      </c>
      <c r="K7" s="70">
        <v>430</v>
      </c>
      <c r="L7" s="70"/>
      <c r="M7" s="70"/>
      <c r="N7" s="70"/>
      <c r="O7" s="70">
        <v>12.2</v>
      </c>
      <c r="P7" s="70">
        <v>169</v>
      </c>
      <c r="Q7" s="70" t="s">
        <v>1442</v>
      </c>
      <c r="R7" s="70"/>
      <c r="S7" s="70"/>
      <c r="T7" s="70">
        <v>4750</v>
      </c>
      <c r="U7" s="70">
        <v>1820</v>
      </c>
      <c r="V7" s="70">
        <v>1518</v>
      </c>
      <c r="W7" s="70">
        <v>1962</v>
      </c>
      <c r="X7" s="71">
        <v>1573</v>
      </c>
    </row>
    <row r="8" spans="1:24">
      <c r="A8" s="62"/>
      <c r="B8" s="62"/>
      <c r="C8" s="69">
        <v>2022</v>
      </c>
      <c r="D8" s="69">
        <v>7</v>
      </c>
      <c r="E8" s="70" t="s">
        <v>1443</v>
      </c>
      <c r="F8" s="70" t="s">
        <v>1444</v>
      </c>
      <c r="G8" s="70" t="s">
        <v>1445</v>
      </c>
      <c r="H8" s="70" t="s">
        <v>1446</v>
      </c>
      <c r="I8" s="70" t="s">
        <v>1396</v>
      </c>
      <c r="J8" s="70" t="s">
        <v>1397</v>
      </c>
      <c r="K8" s="70">
        <v>280</v>
      </c>
      <c r="L8" s="70"/>
      <c r="M8" s="70" t="s">
        <v>1447</v>
      </c>
      <c r="N8" s="70"/>
      <c r="O8" s="70">
        <v>133.38</v>
      </c>
      <c r="P8" s="70">
        <v>38.64</v>
      </c>
      <c r="Q8" s="70" t="s">
        <v>1402</v>
      </c>
      <c r="R8" s="70"/>
      <c r="S8" s="70"/>
      <c r="T8" s="70" t="s">
        <v>1448</v>
      </c>
      <c r="U8" s="70" t="s">
        <v>1449</v>
      </c>
      <c r="V8" s="70" t="s">
        <v>1450</v>
      </c>
      <c r="W8" s="70">
        <v>2800</v>
      </c>
      <c r="X8" s="71" t="s">
        <v>1451</v>
      </c>
    </row>
    <row r="9" spans="1:24">
      <c r="A9" s="62"/>
      <c r="B9" s="62"/>
      <c r="C9" s="69">
        <v>2022</v>
      </c>
      <c r="D9" s="69">
        <v>7</v>
      </c>
      <c r="E9" s="70" t="s">
        <v>1443</v>
      </c>
      <c r="F9" s="70" t="s">
        <v>1444</v>
      </c>
      <c r="G9" s="70" t="s">
        <v>1452</v>
      </c>
      <c r="H9" s="70" t="s">
        <v>1453</v>
      </c>
      <c r="I9" s="70" t="s">
        <v>1396</v>
      </c>
      <c r="J9" s="70" t="s">
        <v>1397</v>
      </c>
      <c r="K9" s="70">
        <v>280</v>
      </c>
      <c r="L9" s="70"/>
      <c r="M9" s="70" t="s">
        <v>1454</v>
      </c>
      <c r="N9" s="70"/>
      <c r="O9" s="70">
        <v>133.38</v>
      </c>
      <c r="P9" s="70">
        <v>38.64</v>
      </c>
      <c r="Q9" s="70" t="s">
        <v>1402</v>
      </c>
      <c r="R9" s="70"/>
      <c r="S9" s="70"/>
      <c r="T9" s="70" t="s">
        <v>1455</v>
      </c>
      <c r="U9" s="70" t="s">
        <v>1456</v>
      </c>
      <c r="V9" s="70" t="s">
        <v>1457</v>
      </c>
      <c r="W9" s="70">
        <v>2980</v>
      </c>
      <c r="X9" s="71" t="s">
        <v>1458</v>
      </c>
    </row>
    <row r="10" spans="1:24">
      <c r="A10" s="62"/>
      <c r="B10" s="62"/>
      <c r="C10" s="69">
        <v>2022</v>
      </c>
      <c r="D10" s="69">
        <v>7</v>
      </c>
      <c r="E10" s="70" t="s">
        <v>1443</v>
      </c>
      <c r="F10" s="70" t="s">
        <v>1444</v>
      </c>
      <c r="G10" s="70" t="s">
        <v>1459</v>
      </c>
      <c r="H10" s="70" t="s">
        <v>1453</v>
      </c>
      <c r="I10" s="70" t="s">
        <v>1396</v>
      </c>
      <c r="J10" s="70" t="s">
        <v>1397</v>
      </c>
      <c r="K10" s="70">
        <v>272</v>
      </c>
      <c r="L10" s="70"/>
      <c r="M10" s="70" t="s">
        <v>1460</v>
      </c>
      <c r="N10" s="70"/>
      <c r="O10" s="70" t="s">
        <v>1461</v>
      </c>
      <c r="P10" s="70" t="s">
        <v>1462</v>
      </c>
      <c r="Q10" s="70" t="s">
        <v>1402</v>
      </c>
      <c r="R10" s="70"/>
      <c r="S10" s="70"/>
      <c r="T10" s="70" t="s">
        <v>1463</v>
      </c>
      <c r="U10" s="70">
        <v>1695</v>
      </c>
      <c r="V10" s="70" t="s">
        <v>1464</v>
      </c>
      <c r="W10" s="70">
        <v>3495</v>
      </c>
      <c r="X10" s="71" t="s">
        <v>1465</v>
      </c>
    </row>
    <row r="11" spans="1:24">
      <c r="A11" s="62"/>
      <c r="B11" s="62"/>
      <c r="C11" s="69">
        <v>2022</v>
      </c>
      <c r="D11" s="69">
        <v>7</v>
      </c>
      <c r="E11" s="70" t="s">
        <v>1443</v>
      </c>
      <c r="F11" s="70" t="s">
        <v>1444</v>
      </c>
      <c r="G11" s="70" t="s">
        <v>1466</v>
      </c>
      <c r="H11" s="70" t="s">
        <v>1453</v>
      </c>
      <c r="I11" s="70" t="s">
        <v>1396</v>
      </c>
      <c r="J11" s="70" t="s">
        <v>1397</v>
      </c>
      <c r="K11" s="70"/>
      <c r="L11" s="70">
        <v>400</v>
      </c>
      <c r="M11" s="70">
        <v>0.288</v>
      </c>
      <c r="N11" s="70"/>
      <c r="O11" s="70">
        <v>151.9</v>
      </c>
      <c r="P11" s="70">
        <v>100.27</v>
      </c>
      <c r="Q11" s="70" t="s">
        <v>1421</v>
      </c>
      <c r="R11" s="70"/>
      <c r="S11" s="70"/>
      <c r="T11" s="70">
        <v>5995</v>
      </c>
      <c r="U11" s="70" t="s">
        <v>1467</v>
      </c>
      <c r="V11" s="70" t="s">
        <v>1468</v>
      </c>
      <c r="W11" s="70">
        <v>4495</v>
      </c>
      <c r="X11" s="71">
        <v>3070</v>
      </c>
    </row>
    <row r="12" spans="1:24">
      <c r="A12" s="62"/>
      <c r="B12" s="62"/>
      <c r="C12" s="69">
        <v>2022</v>
      </c>
      <c r="D12" s="69">
        <v>7</v>
      </c>
      <c r="E12" s="70" t="s">
        <v>1443</v>
      </c>
      <c r="F12" s="70" t="s">
        <v>1444</v>
      </c>
      <c r="G12" s="70" t="s">
        <v>1469</v>
      </c>
      <c r="H12" s="70" t="s">
        <v>1470</v>
      </c>
      <c r="I12" s="70" t="s">
        <v>1396</v>
      </c>
      <c r="J12" s="70" t="s">
        <v>1397</v>
      </c>
      <c r="K12" s="70"/>
      <c r="L12" s="70">
        <v>320</v>
      </c>
      <c r="M12" s="70">
        <v>0.26</v>
      </c>
      <c r="N12" s="70"/>
      <c r="O12" s="70">
        <v>146.7</v>
      </c>
      <c r="P12" s="70">
        <v>162.28</v>
      </c>
      <c r="Q12" s="70" t="s">
        <v>1402</v>
      </c>
      <c r="R12" s="70"/>
      <c r="S12" s="70"/>
      <c r="T12" s="70" t="s">
        <v>1471</v>
      </c>
      <c r="U12" s="70">
        <v>2220</v>
      </c>
      <c r="V12" s="70">
        <v>2650</v>
      </c>
      <c r="W12" s="70">
        <v>10495</v>
      </c>
      <c r="X12" s="71" t="s">
        <v>1472</v>
      </c>
    </row>
    <row r="13" spans="1:24">
      <c r="A13" s="62"/>
      <c r="B13" s="62"/>
      <c r="C13" s="69">
        <v>2022</v>
      </c>
      <c r="D13" s="69">
        <v>7</v>
      </c>
      <c r="E13" s="70" t="s">
        <v>1443</v>
      </c>
      <c r="F13" s="70" t="s">
        <v>1444</v>
      </c>
      <c r="G13" s="70" t="s">
        <v>1473</v>
      </c>
      <c r="H13" s="70" t="s">
        <v>1474</v>
      </c>
      <c r="I13" s="70" t="s">
        <v>1396</v>
      </c>
      <c r="J13" s="70" t="s">
        <v>1397</v>
      </c>
      <c r="K13" s="70"/>
      <c r="L13" s="70">
        <v>370</v>
      </c>
      <c r="M13" s="70"/>
      <c r="N13" s="70"/>
      <c r="O13" s="70">
        <v>155.95</v>
      </c>
      <c r="P13" s="70">
        <v>246.67</v>
      </c>
      <c r="Q13" s="70" t="s">
        <v>1402</v>
      </c>
      <c r="R13" s="70"/>
      <c r="S13" s="70"/>
      <c r="T13" s="70">
        <v>8080</v>
      </c>
      <c r="U13" s="70">
        <v>2530</v>
      </c>
      <c r="V13" s="70">
        <v>3250</v>
      </c>
      <c r="W13" s="70">
        <v>18000</v>
      </c>
      <c r="X13" s="71">
        <v>10320</v>
      </c>
    </row>
    <row r="14" spans="1:24">
      <c r="A14" s="62"/>
      <c r="B14" s="62"/>
      <c r="C14" s="69">
        <v>2022</v>
      </c>
      <c r="D14" s="69">
        <v>7</v>
      </c>
      <c r="E14" s="70" t="s">
        <v>1475</v>
      </c>
      <c r="F14" s="70" t="s">
        <v>1476</v>
      </c>
      <c r="G14" s="70" t="s">
        <v>1477</v>
      </c>
      <c r="H14" s="70" t="s">
        <v>1478</v>
      </c>
      <c r="I14" s="70" t="s">
        <v>1396</v>
      </c>
      <c r="J14" s="70" t="s">
        <v>1397</v>
      </c>
      <c r="K14" s="70"/>
      <c r="L14" s="70">
        <v>310</v>
      </c>
      <c r="M14" s="70">
        <v>0.2</v>
      </c>
      <c r="N14" s="70"/>
      <c r="O14" s="70">
        <v>160.3</v>
      </c>
      <c r="P14" s="70">
        <v>423.936</v>
      </c>
      <c r="Q14" s="70" t="s">
        <v>1402</v>
      </c>
      <c r="R14" s="70"/>
      <c r="S14" s="70"/>
      <c r="T14" s="70">
        <v>7460</v>
      </c>
      <c r="U14" s="70">
        <v>2545</v>
      </c>
      <c r="V14" s="70">
        <v>3660</v>
      </c>
      <c r="W14" s="70">
        <v>25000</v>
      </c>
      <c r="X14" s="71">
        <v>11800</v>
      </c>
    </row>
    <row r="15" spans="1:24">
      <c r="A15" s="62"/>
      <c r="B15" s="62"/>
      <c r="C15" s="69">
        <v>2022</v>
      </c>
      <c r="D15" s="69">
        <v>7</v>
      </c>
      <c r="E15" s="70" t="s">
        <v>1479</v>
      </c>
      <c r="F15" s="70" t="s">
        <v>1480</v>
      </c>
      <c r="G15" s="70" t="s">
        <v>1481</v>
      </c>
      <c r="H15" s="70" t="s">
        <v>1482</v>
      </c>
      <c r="I15" s="70" t="s">
        <v>1396</v>
      </c>
      <c r="J15" s="70" t="s">
        <v>1397</v>
      </c>
      <c r="K15" s="70">
        <v>200</v>
      </c>
      <c r="L15" s="70"/>
      <c r="M15" s="70">
        <v>0.264</v>
      </c>
      <c r="N15" s="70"/>
      <c r="O15" s="70">
        <v>142.7</v>
      </c>
      <c r="P15" s="70">
        <v>41.932</v>
      </c>
      <c r="Q15" s="70" t="s">
        <v>1483</v>
      </c>
      <c r="R15" s="70"/>
      <c r="S15" s="70"/>
      <c r="T15" s="70" t="s">
        <v>1484</v>
      </c>
      <c r="U15" s="70" t="s">
        <v>1485</v>
      </c>
      <c r="V15" s="70" t="s">
        <v>1486</v>
      </c>
      <c r="W15" s="70">
        <v>3495</v>
      </c>
      <c r="X15" s="71">
        <v>2020</v>
      </c>
    </row>
    <row r="16" spans="1:24">
      <c r="A16" s="62"/>
      <c r="B16" s="62"/>
      <c r="C16" s="69">
        <v>2022</v>
      </c>
      <c r="D16" s="69">
        <v>7</v>
      </c>
      <c r="E16" s="70" t="s">
        <v>1479</v>
      </c>
      <c r="F16" s="70" t="s">
        <v>1480</v>
      </c>
      <c r="G16" s="70" t="s">
        <v>1487</v>
      </c>
      <c r="H16" s="70" t="s">
        <v>1453</v>
      </c>
      <c r="I16" s="70" t="s">
        <v>1396</v>
      </c>
      <c r="J16" s="70" t="s">
        <v>1397</v>
      </c>
      <c r="K16" s="70">
        <v>200</v>
      </c>
      <c r="L16" s="70"/>
      <c r="M16" s="70">
        <v>0.264</v>
      </c>
      <c r="N16" s="70"/>
      <c r="O16" s="70">
        <v>142.7</v>
      </c>
      <c r="P16" s="70">
        <v>41.932</v>
      </c>
      <c r="Q16" s="70" t="s">
        <v>1483</v>
      </c>
      <c r="R16" s="70"/>
      <c r="S16" s="70"/>
      <c r="T16" s="70" t="s">
        <v>1484</v>
      </c>
      <c r="U16" s="70" t="s">
        <v>1485</v>
      </c>
      <c r="V16" s="70" t="s">
        <v>1486</v>
      </c>
      <c r="W16" s="70">
        <v>3495</v>
      </c>
      <c r="X16" s="71">
        <v>2020</v>
      </c>
    </row>
    <row r="17" spans="1:24">
      <c r="A17" s="62"/>
      <c r="B17" s="62"/>
      <c r="C17" s="69">
        <v>2022</v>
      </c>
      <c r="D17" s="69">
        <v>7</v>
      </c>
      <c r="E17" s="70" t="s">
        <v>1488</v>
      </c>
      <c r="F17" s="70" t="s">
        <v>1489</v>
      </c>
      <c r="G17" s="70" t="s">
        <v>1490</v>
      </c>
      <c r="H17" s="70" t="s">
        <v>1446</v>
      </c>
      <c r="I17" s="70" t="s">
        <v>1396</v>
      </c>
      <c r="J17" s="70" t="s">
        <v>1397</v>
      </c>
      <c r="K17" s="70">
        <v>210</v>
      </c>
      <c r="L17" s="70"/>
      <c r="M17" s="70">
        <v>0.287</v>
      </c>
      <c r="N17" s="70"/>
      <c r="O17" s="70">
        <v>137.6</v>
      </c>
      <c r="P17" s="70">
        <v>41.86</v>
      </c>
      <c r="Q17" s="70" t="s">
        <v>1402</v>
      </c>
      <c r="R17" s="70"/>
      <c r="S17" s="70"/>
      <c r="T17" s="70">
        <v>4840</v>
      </c>
      <c r="U17" s="70">
        <v>1720</v>
      </c>
      <c r="V17" s="70">
        <v>2120</v>
      </c>
      <c r="W17" s="70">
        <v>2960</v>
      </c>
      <c r="X17" s="71">
        <v>1505</v>
      </c>
    </row>
    <row r="18" spans="1:24">
      <c r="A18" s="62"/>
      <c r="B18" s="62"/>
      <c r="C18" s="69">
        <v>2022</v>
      </c>
      <c r="D18" s="69">
        <v>7</v>
      </c>
      <c r="E18" s="70" t="s">
        <v>1488</v>
      </c>
      <c r="F18" s="70" t="s">
        <v>1489</v>
      </c>
      <c r="G18" s="70" t="s">
        <v>1491</v>
      </c>
      <c r="H18" s="70" t="s">
        <v>1482</v>
      </c>
      <c r="I18" s="70" t="s">
        <v>1396</v>
      </c>
      <c r="J18" s="70" t="s">
        <v>1397</v>
      </c>
      <c r="K18" s="70">
        <v>210</v>
      </c>
      <c r="L18" s="70"/>
      <c r="M18" s="70">
        <v>0.287</v>
      </c>
      <c r="N18" s="70"/>
      <c r="O18" s="70">
        <v>137.6</v>
      </c>
      <c r="P18" s="70">
        <v>41.86</v>
      </c>
      <c r="Q18" s="70" t="s">
        <v>1402</v>
      </c>
      <c r="R18" s="70"/>
      <c r="S18" s="70"/>
      <c r="T18" s="70">
        <v>4840</v>
      </c>
      <c r="U18" s="70">
        <v>1720</v>
      </c>
      <c r="V18" s="70" t="s">
        <v>1492</v>
      </c>
      <c r="W18" s="70">
        <v>2960</v>
      </c>
      <c r="X18" s="71">
        <v>1605</v>
      </c>
    </row>
    <row r="19" spans="1:24">
      <c r="A19" s="62"/>
      <c r="B19" s="62"/>
      <c r="C19" s="69">
        <v>2022</v>
      </c>
      <c r="D19" s="69">
        <v>7</v>
      </c>
      <c r="E19" s="70" t="s">
        <v>1488</v>
      </c>
      <c r="F19" s="70" t="s">
        <v>1489</v>
      </c>
      <c r="G19" s="70" t="s">
        <v>1493</v>
      </c>
      <c r="H19" s="70" t="s">
        <v>1453</v>
      </c>
      <c r="I19" s="70" t="s">
        <v>1396</v>
      </c>
      <c r="J19" s="70" t="s">
        <v>1397</v>
      </c>
      <c r="K19" s="70">
        <v>210</v>
      </c>
      <c r="L19" s="70"/>
      <c r="M19" s="70">
        <v>0.287</v>
      </c>
      <c r="N19" s="70"/>
      <c r="O19" s="70">
        <v>137.6</v>
      </c>
      <c r="P19" s="70">
        <v>41.86</v>
      </c>
      <c r="Q19" s="70" t="s">
        <v>1402</v>
      </c>
      <c r="R19" s="70"/>
      <c r="S19" s="70"/>
      <c r="T19" s="70">
        <v>4840</v>
      </c>
      <c r="U19" s="70">
        <v>1705</v>
      </c>
      <c r="V19" s="70">
        <v>2400</v>
      </c>
      <c r="W19" s="70">
        <v>2960</v>
      </c>
      <c r="X19" s="71">
        <v>1605</v>
      </c>
    </row>
    <row r="20" spans="1:24">
      <c r="A20" s="62"/>
      <c r="B20" s="62"/>
      <c r="C20" s="69">
        <v>2022</v>
      </c>
      <c r="D20" s="69">
        <v>7</v>
      </c>
      <c r="E20" s="70" t="s">
        <v>1494</v>
      </c>
      <c r="F20" s="70" t="s">
        <v>1495</v>
      </c>
      <c r="G20" s="70" t="s">
        <v>1496</v>
      </c>
      <c r="H20" s="70" t="s">
        <v>1440</v>
      </c>
      <c r="I20" s="70" t="s">
        <v>1441</v>
      </c>
      <c r="J20" s="70" t="s">
        <v>1397</v>
      </c>
      <c r="K20" s="70" t="s">
        <v>1497</v>
      </c>
      <c r="L20" s="70"/>
      <c r="M20" s="70">
        <v>191.7</v>
      </c>
      <c r="N20" s="70" t="s">
        <v>1498</v>
      </c>
      <c r="O20" s="70"/>
      <c r="P20" s="70"/>
      <c r="Q20" s="70" t="s">
        <v>1499</v>
      </c>
      <c r="R20" s="70"/>
      <c r="S20" s="70"/>
      <c r="T20" s="70">
        <v>4930</v>
      </c>
      <c r="U20" s="70">
        <v>1940</v>
      </c>
      <c r="V20" s="70">
        <v>1599</v>
      </c>
      <c r="W20" s="70">
        <v>2528</v>
      </c>
      <c r="X20" s="71">
        <v>2078</v>
      </c>
    </row>
    <row r="21" spans="1:24">
      <c r="A21" s="62"/>
      <c r="B21" s="62"/>
      <c r="C21" s="69">
        <v>2022</v>
      </c>
      <c r="D21" s="69">
        <v>7</v>
      </c>
      <c r="E21" s="70" t="s">
        <v>1494</v>
      </c>
      <c r="F21" s="70" t="s">
        <v>1495</v>
      </c>
      <c r="G21" s="70" t="s">
        <v>1500</v>
      </c>
      <c r="H21" s="70" t="s">
        <v>1440</v>
      </c>
      <c r="I21" s="70" t="s">
        <v>1441</v>
      </c>
      <c r="J21" s="70" t="s">
        <v>1397</v>
      </c>
      <c r="K21" s="70" t="s">
        <v>1497</v>
      </c>
      <c r="L21" s="70"/>
      <c r="M21" s="70">
        <v>191.7</v>
      </c>
      <c r="N21" s="70" t="s">
        <v>1498</v>
      </c>
      <c r="O21" s="70"/>
      <c r="P21" s="70"/>
      <c r="Q21" s="70" t="s">
        <v>1499</v>
      </c>
      <c r="R21" s="70"/>
      <c r="S21" s="70"/>
      <c r="T21" s="70">
        <v>4930</v>
      </c>
      <c r="U21" s="70">
        <v>1940</v>
      </c>
      <c r="V21" s="70">
        <v>1599</v>
      </c>
      <c r="W21" s="70">
        <v>2518</v>
      </c>
      <c r="X21" s="71">
        <v>2068</v>
      </c>
    </row>
    <row r="22" spans="1:24">
      <c r="A22" s="62"/>
      <c r="B22" s="62"/>
      <c r="C22" s="69">
        <v>2022</v>
      </c>
      <c r="D22" s="69">
        <v>7</v>
      </c>
      <c r="E22" s="70" t="s">
        <v>1501</v>
      </c>
      <c r="F22" s="70" t="s">
        <v>1502</v>
      </c>
      <c r="G22" s="70" t="s">
        <v>1503</v>
      </c>
      <c r="H22" s="70" t="s">
        <v>1440</v>
      </c>
      <c r="I22" s="70" t="s">
        <v>1441</v>
      </c>
      <c r="J22" s="70" t="s">
        <v>1397</v>
      </c>
      <c r="K22" s="70"/>
      <c r="L22" s="70"/>
      <c r="M22" s="70"/>
      <c r="N22" s="70">
        <v>705</v>
      </c>
      <c r="O22" s="70">
        <v>17.7</v>
      </c>
      <c r="P22" s="70">
        <v>206.3</v>
      </c>
      <c r="Q22" s="70" t="s">
        <v>1504</v>
      </c>
      <c r="R22" s="70"/>
      <c r="S22" s="70"/>
      <c r="T22" s="70">
        <v>5036</v>
      </c>
      <c r="U22" s="70">
        <v>2018</v>
      </c>
      <c r="V22" s="70">
        <v>1439</v>
      </c>
      <c r="W22" s="70">
        <v>2950</v>
      </c>
      <c r="X22" s="71">
        <v>2539</v>
      </c>
    </row>
    <row r="23" spans="1:24">
      <c r="A23" s="62"/>
      <c r="B23" s="62"/>
      <c r="C23" s="69">
        <v>2022</v>
      </c>
      <c r="D23" s="69">
        <v>7</v>
      </c>
      <c r="E23" s="70" t="s">
        <v>1501</v>
      </c>
      <c r="F23" s="70" t="s">
        <v>1502</v>
      </c>
      <c r="G23" s="70" t="s">
        <v>1505</v>
      </c>
      <c r="H23" s="70" t="s">
        <v>1440</v>
      </c>
      <c r="I23" s="70" t="s">
        <v>1441</v>
      </c>
      <c r="J23" s="70" t="s">
        <v>1397</v>
      </c>
      <c r="K23" s="70"/>
      <c r="L23" s="70"/>
      <c r="M23" s="70"/>
      <c r="N23" s="70">
        <v>560</v>
      </c>
      <c r="O23" s="70">
        <v>17.7</v>
      </c>
      <c r="P23" s="70">
        <v>180.83</v>
      </c>
      <c r="Q23" s="70" t="s">
        <v>1504</v>
      </c>
      <c r="R23" s="70"/>
      <c r="S23" s="70"/>
      <c r="T23" s="70">
        <v>5036</v>
      </c>
      <c r="U23" s="70">
        <v>2018</v>
      </c>
      <c r="V23" s="70">
        <v>1439</v>
      </c>
      <c r="W23" s="70">
        <v>2950</v>
      </c>
      <c r="X23" s="71">
        <v>2510</v>
      </c>
    </row>
    <row r="24" spans="1:24">
      <c r="A24" s="62"/>
      <c r="B24" s="62"/>
      <c r="C24" s="69">
        <v>2022</v>
      </c>
      <c r="D24" s="69">
        <v>7</v>
      </c>
      <c r="E24" s="70" t="s">
        <v>1506</v>
      </c>
      <c r="F24" s="70" t="s">
        <v>1507</v>
      </c>
      <c r="G24" s="70" t="s">
        <v>1508</v>
      </c>
      <c r="H24" s="70" t="s">
        <v>1418</v>
      </c>
      <c r="I24" s="70" t="s">
        <v>1396</v>
      </c>
      <c r="J24" s="70" t="s">
        <v>1397</v>
      </c>
      <c r="K24" s="70"/>
      <c r="L24" s="70">
        <v>265</v>
      </c>
      <c r="M24" s="70">
        <v>0.23</v>
      </c>
      <c r="N24" s="70"/>
      <c r="O24" s="70">
        <v>158.22</v>
      </c>
      <c r="P24" s="70">
        <v>210.56</v>
      </c>
      <c r="Q24" s="70" t="s">
        <v>1402</v>
      </c>
      <c r="R24" s="70"/>
      <c r="S24" s="70"/>
      <c r="T24" s="70" t="s">
        <v>1509</v>
      </c>
      <c r="U24" s="70">
        <v>2400</v>
      </c>
      <c r="V24" s="70" t="s">
        <v>1510</v>
      </c>
      <c r="W24" s="70">
        <v>14000</v>
      </c>
      <c r="X24" s="71" t="s">
        <v>1511</v>
      </c>
    </row>
    <row r="25" spans="1:24">
      <c r="A25" s="62"/>
      <c r="B25" s="62"/>
      <c r="C25" s="69">
        <v>2022</v>
      </c>
      <c r="D25" s="69">
        <v>7</v>
      </c>
      <c r="E25" s="70" t="s">
        <v>1506</v>
      </c>
      <c r="F25" s="70" t="s">
        <v>1507</v>
      </c>
      <c r="G25" s="70" t="s">
        <v>1512</v>
      </c>
      <c r="H25" s="70" t="s">
        <v>1418</v>
      </c>
      <c r="I25" s="70" t="s">
        <v>1396</v>
      </c>
      <c r="J25" s="70" t="s">
        <v>1397</v>
      </c>
      <c r="K25" s="70"/>
      <c r="L25" s="70">
        <v>265</v>
      </c>
      <c r="M25" s="70">
        <v>0.18</v>
      </c>
      <c r="N25" s="70"/>
      <c r="O25" s="70">
        <v>158.22</v>
      </c>
      <c r="P25" s="70">
        <v>210.56</v>
      </c>
      <c r="Q25" s="70" t="s">
        <v>1402</v>
      </c>
      <c r="R25" s="70"/>
      <c r="S25" s="70"/>
      <c r="T25" s="70" t="s">
        <v>1509</v>
      </c>
      <c r="U25" s="70">
        <v>2400</v>
      </c>
      <c r="V25" s="70" t="s">
        <v>1513</v>
      </c>
      <c r="W25" s="70">
        <v>16000</v>
      </c>
      <c r="X25" s="71" t="s">
        <v>1514</v>
      </c>
    </row>
    <row r="26" spans="1:24">
      <c r="A26" s="62"/>
      <c r="B26" s="62"/>
      <c r="C26" s="69">
        <v>2022</v>
      </c>
      <c r="D26" s="69">
        <v>7</v>
      </c>
      <c r="E26" s="70" t="s">
        <v>1506</v>
      </c>
      <c r="F26" s="70" t="s">
        <v>1507</v>
      </c>
      <c r="G26" s="70" t="s">
        <v>1515</v>
      </c>
      <c r="H26" s="70" t="s">
        <v>1516</v>
      </c>
      <c r="I26" s="70" t="s">
        <v>1396</v>
      </c>
      <c r="J26" s="70" t="s">
        <v>1397</v>
      </c>
      <c r="K26" s="70"/>
      <c r="L26" s="70">
        <v>210</v>
      </c>
      <c r="M26" s="70">
        <v>0.2</v>
      </c>
      <c r="N26" s="70"/>
      <c r="O26" s="70">
        <v>151.4</v>
      </c>
      <c r="P26" s="70">
        <v>282.62</v>
      </c>
      <c r="Q26" s="70" t="s">
        <v>1402</v>
      </c>
      <c r="R26" s="70"/>
      <c r="S26" s="70"/>
      <c r="T26" s="70" t="s">
        <v>1517</v>
      </c>
      <c r="U26" s="70">
        <v>2550</v>
      </c>
      <c r="V26" s="70" t="s">
        <v>1518</v>
      </c>
      <c r="W26" s="70">
        <v>25000</v>
      </c>
      <c r="X26" s="71" t="s">
        <v>1519</v>
      </c>
    </row>
    <row r="27" spans="1:24">
      <c r="A27" s="62"/>
      <c r="B27" s="62"/>
      <c r="C27" s="69">
        <v>2022</v>
      </c>
      <c r="D27" s="69">
        <v>7</v>
      </c>
      <c r="E27" s="70" t="s">
        <v>1506</v>
      </c>
      <c r="F27" s="70" t="s">
        <v>1507</v>
      </c>
      <c r="G27" s="70" t="s">
        <v>1520</v>
      </c>
      <c r="H27" s="70" t="s">
        <v>1521</v>
      </c>
      <c r="I27" s="70" t="s">
        <v>1396</v>
      </c>
      <c r="J27" s="70" t="s">
        <v>1397</v>
      </c>
      <c r="K27" s="70"/>
      <c r="L27" s="70">
        <v>240</v>
      </c>
      <c r="M27" s="70">
        <v>0.17</v>
      </c>
      <c r="N27" s="70"/>
      <c r="O27" s="70">
        <v>161.21</v>
      </c>
      <c r="P27" s="70">
        <v>350.07</v>
      </c>
      <c r="Q27" s="70" t="s">
        <v>1402</v>
      </c>
      <c r="R27" s="70"/>
      <c r="S27" s="70"/>
      <c r="T27" s="70">
        <v>11000</v>
      </c>
      <c r="U27" s="70">
        <v>2550</v>
      </c>
      <c r="V27" s="70">
        <v>3960</v>
      </c>
      <c r="W27" s="70">
        <v>31000</v>
      </c>
      <c r="X27" s="71">
        <v>15900</v>
      </c>
    </row>
    <row r="28" spans="1:24">
      <c r="A28" s="62"/>
      <c r="B28" s="62"/>
      <c r="C28" s="69">
        <v>2022</v>
      </c>
      <c r="D28" s="69">
        <v>7</v>
      </c>
      <c r="E28" s="70" t="s">
        <v>1506</v>
      </c>
      <c r="F28" s="70" t="s">
        <v>1507</v>
      </c>
      <c r="G28" s="70" t="s">
        <v>1522</v>
      </c>
      <c r="H28" s="70" t="s">
        <v>1523</v>
      </c>
      <c r="I28" s="70" t="s">
        <v>1396</v>
      </c>
      <c r="J28" s="70" t="s">
        <v>1397</v>
      </c>
      <c r="K28" s="70"/>
      <c r="L28" s="70">
        <v>260</v>
      </c>
      <c r="M28" s="70">
        <v>0.19</v>
      </c>
      <c r="N28" s="70"/>
      <c r="O28" s="70">
        <v>150.12</v>
      </c>
      <c r="P28" s="70">
        <v>281.91</v>
      </c>
      <c r="Q28" s="70" t="s">
        <v>1402</v>
      </c>
      <c r="R28" s="70"/>
      <c r="S28" s="70"/>
      <c r="T28" s="70" t="s">
        <v>1524</v>
      </c>
      <c r="U28" s="70" t="s">
        <v>1525</v>
      </c>
      <c r="V28" s="70" t="s">
        <v>1526</v>
      </c>
      <c r="W28" s="70">
        <v>31000</v>
      </c>
      <c r="X28" s="71" t="s">
        <v>1527</v>
      </c>
    </row>
    <row r="29" spans="1:24">
      <c r="A29" s="62"/>
      <c r="B29" s="62"/>
      <c r="C29" s="69">
        <v>2022</v>
      </c>
      <c r="D29" s="69">
        <v>7</v>
      </c>
      <c r="E29" s="70" t="s">
        <v>1528</v>
      </c>
      <c r="F29" s="70" t="s">
        <v>1529</v>
      </c>
      <c r="G29" s="70" t="s">
        <v>1530</v>
      </c>
      <c r="H29" s="70" t="s">
        <v>1531</v>
      </c>
      <c r="I29" s="70" t="s">
        <v>1412</v>
      </c>
      <c r="J29" s="70" t="s">
        <v>1397</v>
      </c>
      <c r="K29" s="70"/>
      <c r="L29" s="70">
        <v>473</v>
      </c>
      <c r="M29" s="70">
        <v>0.149</v>
      </c>
      <c r="N29" s="70"/>
      <c r="O29" s="70" t="s">
        <v>1532</v>
      </c>
      <c r="P29" s="70">
        <v>255.4</v>
      </c>
      <c r="Q29" s="70" t="s">
        <v>1402</v>
      </c>
      <c r="R29" s="70"/>
      <c r="S29" s="70"/>
      <c r="T29" s="70">
        <v>10500</v>
      </c>
      <c r="U29" s="70">
        <v>2550</v>
      </c>
      <c r="V29" s="70" t="s">
        <v>1533</v>
      </c>
      <c r="W29" s="70">
        <v>18000</v>
      </c>
      <c r="X29" s="71" t="s">
        <v>1534</v>
      </c>
    </row>
    <row r="30" spans="1:24">
      <c r="A30" s="62"/>
      <c r="B30" s="62"/>
      <c r="C30" s="69">
        <v>2022</v>
      </c>
      <c r="D30" s="69">
        <v>7</v>
      </c>
      <c r="E30" s="70" t="s">
        <v>1535</v>
      </c>
      <c r="F30" s="70" t="s">
        <v>1536</v>
      </c>
      <c r="G30" s="70" t="s">
        <v>1537</v>
      </c>
      <c r="H30" s="70" t="s">
        <v>1440</v>
      </c>
      <c r="I30" s="70" t="s">
        <v>1441</v>
      </c>
      <c r="J30" s="70" t="s">
        <v>1397</v>
      </c>
      <c r="K30" s="70">
        <v>401</v>
      </c>
      <c r="L30" s="70"/>
      <c r="M30" s="70"/>
      <c r="N30" s="70">
        <v>11.5</v>
      </c>
      <c r="O30" s="70">
        <v>130</v>
      </c>
      <c r="P30" s="70"/>
      <c r="Q30" s="70" t="s">
        <v>1538</v>
      </c>
      <c r="R30" s="70"/>
      <c r="S30" s="70"/>
      <c r="T30" s="70">
        <v>4006</v>
      </c>
      <c r="U30" s="70">
        <v>1765</v>
      </c>
      <c r="V30" s="70">
        <v>1550</v>
      </c>
      <c r="W30" s="70">
        <v>1723</v>
      </c>
      <c r="X30" s="71">
        <v>1348</v>
      </c>
    </row>
    <row r="31" spans="1:24">
      <c r="A31" s="62"/>
      <c r="B31" s="62"/>
      <c r="C31" s="69">
        <v>2022</v>
      </c>
      <c r="D31" s="69">
        <v>7</v>
      </c>
      <c r="E31" s="70" t="s">
        <v>1535</v>
      </c>
      <c r="F31" s="70" t="s">
        <v>1536</v>
      </c>
      <c r="G31" s="70" t="s">
        <v>1539</v>
      </c>
      <c r="H31" s="70" t="s">
        <v>1440</v>
      </c>
      <c r="I31" s="70" t="s">
        <v>1441</v>
      </c>
      <c r="J31" s="70" t="s">
        <v>1397</v>
      </c>
      <c r="K31" s="70">
        <v>320</v>
      </c>
      <c r="L31" s="70"/>
      <c r="M31" s="70"/>
      <c r="N31" s="70">
        <v>11.5</v>
      </c>
      <c r="O31" s="70">
        <v>125</v>
      </c>
      <c r="P31" s="70"/>
      <c r="Q31" s="70" t="s">
        <v>1538</v>
      </c>
      <c r="R31" s="70"/>
      <c r="S31" s="70"/>
      <c r="T31" s="70">
        <v>4006</v>
      </c>
      <c r="U31" s="70">
        <v>1765</v>
      </c>
      <c r="V31" s="70">
        <v>1550</v>
      </c>
      <c r="W31" s="70">
        <v>1665</v>
      </c>
      <c r="X31" s="71">
        <v>1290</v>
      </c>
    </row>
    <row r="32" spans="1:24">
      <c r="A32" s="62"/>
      <c r="B32" s="62"/>
      <c r="C32" s="69">
        <v>2022</v>
      </c>
      <c r="D32" s="69">
        <v>7</v>
      </c>
      <c r="E32" s="70" t="s">
        <v>1540</v>
      </c>
      <c r="F32" s="70" t="s">
        <v>1541</v>
      </c>
      <c r="G32" s="70" t="s">
        <v>1542</v>
      </c>
      <c r="H32" s="70" t="s">
        <v>1440</v>
      </c>
      <c r="I32" s="70" t="s">
        <v>1441</v>
      </c>
      <c r="J32" s="70" t="s">
        <v>1397</v>
      </c>
      <c r="K32" s="70" t="s">
        <v>1543</v>
      </c>
      <c r="L32" s="70"/>
      <c r="M32" s="70"/>
      <c r="N32" s="70" t="s">
        <v>1544</v>
      </c>
      <c r="O32" s="70">
        <v>176.6</v>
      </c>
      <c r="P32" s="70"/>
      <c r="Q32" s="70" t="s">
        <v>1504</v>
      </c>
      <c r="R32" s="70"/>
      <c r="S32" s="70"/>
      <c r="T32" s="70">
        <v>4970</v>
      </c>
      <c r="U32" s="70">
        <v>1999</v>
      </c>
      <c r="V32" s="70" t="s">
        <v>1545</v>
      </c>
      <c r="W32" s="70">
        <v>2715</v>
      </c>
      <c r="X32" s="71">
        <v>2225</v>
      </c>
    </row>
    <row r="33" spans="1:24">
      <c r="A33" s="62"/>
      <c r="B33" s="62"/>
      <c r="C33" s="69">
        <v>2022</v>
      </c>
      <c r="D33" s="69">
        <v>7</v>
      </c>
      <c r="E33" s="70" t="s">
        <v>1540</v>
      </c>
      <c r="F33" s="70" t="s">
        <v>1541</v>
      </c>
      <c r="G33" s="70" t="s">
        <v>1546</v>
      </c>
      <c r="H33" s="70" t="s">
        <v>1440</v>
      </c>
      <c r="I33" s="70" t="s">
        <v>1441</v>
      </c>
      <c r="J33" s="70" t="s">
        <v>1397</v>
      </c>
      <c r="K33" s="70" t="s">
        <v>1547</v>
      </c>
      <c r="L33" s="70"/>
      <c r="M33" s="70"/>
      <c r="N33" s="70" t="s">
        <v>1548</v>
      </c>
      <c r="O33" s="70">
        <v>168</v>
      </c>
      <c r="P33" s="70"/>
      <c r="Q33" s="70" t="s">
        <v>1504</v>
      </c>
      <c r="R33" s="70"/>
      <c r="S33" s="70"/>
      <c r="T33" s="70">
        <v>4970</v>
      </c>
      <c r="U33" s="70">
        <v>1999</v>
      </c>
      <c r="V33" s="70" t="s">
        <v>1545</v>
      </c>
      <c r="W33" s="70">
        <v>2780</v>
      </c>
      <c r="X33" s="71">
        <v>2290</v>
      </c>
    </row>
    <row r="34" spans="1:24">
      <c r="A34" s="62"/>
      <c r="B34" s="62"/>
      <c r="C34" s="69">
        <v>2022</v>
      </c>
      <c r="D34" s="69">
        <v>7</v>
      </c>
      <c r="E34" s="70" t="s">
        <v>1540</v>
      </c>
      <c r="F34" s="70" t="s">
        <v>1549</v>
      </c>
      <c r="G34" s="70" t="s">
        <v>1550</v>
      </c>
      <c r="H34" s="70" t="s">
        <v>1440</v>
      </c>
      <c r="I34" s="70" t="s">
        <v>1441</v>
      </c>
      <c r="J34" s="70" t="s">
        <v>1397</v>
      </c>
      <c r="K34" s="70" t="s">
        <v>1543</v>
      </c>
      <c r="L34" s="70"/>
      <c r="M34" s="70"/>
      <c r="N34" s="70" t="s">
        <v>1544</v>
      </c>
      <c r="O34" s="70">
        <v>176.6</v>
      </c>
      <c r="P34" s="70"/>
      <c r="Q34" s="70" t="s">
        <v>1504</v>
      </c>
      <c r="R34" s="70"/>
      <c r="S34" s="70"/>
      <c r="T34" s="70">
        <v>4970</v>
      </c>
      <c r="U34" s="70">
        <v>1999</v>
      </c>
      <c r="V34" s="70" t="s">
        <v>1545</v>
      </c>
      <c r="W34" s="70">
        <v>2715</v>
      </c>
      <c r="X34" s="71">
        <v>2225</v>
      </c>
    </row>
    <row r="35" spans="1:24">
      <c r="A35" s="62"/>
      <c r="B35" s="62"/>
      <c r="C35" s="69">
        <v>2022</v>
      </c>
      <c r="D35" s="69">
        <v>7</v>
      </c>
      <c r="E35" s="70" t="s">
        <v>1540</v>
      </c>
      <c r="F35" s="70" t="s">
        <v>1549</v>
      </c>
      <c r="G35" s="70" t="s">
        <v>1551</v>
      </c>
      <c r="H35" s="70" t="s">
        <v>1440</v>
      </c>
      <c r="I35" s="70" t="s">
        <v>1441</v>
      </c>
      <c r="J35" s="70" t="s">
        <v>1397</v>
      </c>
      <c r="K35" s="70" t="s">
        <v>1552</v>
      </c>
      <c r="L35" s="70"/>
      <c r="M35" s="70"/>
      <c r="N35" s="70" t="s">
        <v>1553</v>
      </c>
      <c r="O35" s="70">
        <v>176.6</v>
      </c>
      <c r="P35" s="70"/>
      <c r="Q35" s="70" t="s">
        <v>1504</v>
      </c>
      <c r="R35" s="70"/>
      <c r="S35" s="70"/>
      <c r="T35" s="70">
        <v>4970</v>
      </c>
      <c r="U35" s="70">
        <v>1999</v>
      </c>
      <c r="V35" s="70" t="s">
        <v>1545</v>
      </c>
      <c r="W35" s="70">
        <v>2840</v>
      </c>
      <c r="X35" s="71">
        <v>2340</v>
      </c>
    </row>
    <row r="36" spans="1:24">
      <c r="A36" s="62"/>
      <c r="B36" s="62"/>
      <c r="C36" s="69">
        <v>2022</v>
      </c>
      <c r="D36" s="69">
        <v>7</v>
      </c>
      <c r="E36" s="70" t="s">
        <v>1540</v>
      </c>
      <c r="F36" s="70" t="s">
        <v>1549</v>
      </c>
      <c r="G36" s="70" t="s">
        <v>1554</v>
      </c>
      <c r="H36" s="70" t="s">
        <v>1440</v>
      </c>
      <c r="I36" s="70" t="s">
        <v>1441</v>
      </c>
      <c r="J36" s="70" t="s">
        <v>1397</v>
      </c>
      <c r="K36" s="70" t="s">
        <v>1547</v>
      </c>
      <c r="L36" s="70"/>
      <c r="M36" s="70"/>
      <c r="N36" s="70" t="s">
        <v>1548</v>
      </c>
      <c r="O36" s="70">
        <v>168</v>
      </c>
      <c r="P36" s="70"/>
      <c r="Q36" s="70" t="s">
        <v>1504</v>
      </c>
      <c r="R36" s="70"/>
      <c r="S36" s="70"/>
      <c r="T36" s="70">
        <v>4970</v>
      </c>
      <c r="U36" s="70">
        <v>1999</v>
      </c>
      <c r="V36" s="70" t="s">
        <v>1545</v>
      </c>
      <c r="W36" s="70">
        <v>2780</v>
      </c>
      <c r="X36" s="71">
        <v>2270</v>
      </c>
    </row>
    <row r="37" spans="1:24">
      <c r="A37" s="62"/>
      <c r="B37" s="62"/>
      <c r="C37" s="69">
        <v>2022</v>
      </c>
      <c r="D37" s="69">
        <v>7</v>
      </c>
      <c r="E37" s="70" t="s">
        <v>1540</v>
      </c>
      <c r="F37" s="70" t="s">
        <v>1549</v>
      </c>
      <c r="G37" s="70" t="s">
        <v>1555</v>
      </c>
      <c r="H37" s="70" t="s">
        <v>1440</v>
      </c>
      <c r="I37" s="70" t="s">
        <v>1441</v>
      </c>
      <c r="J37" s="70" t="s">
        <v>1397</v>
      </c>
      <c r="K37" s="70" t="s">
        <v>1552</v>
      </c>
      <c r="L37" s="70"/>
      <c r="M37" s="70"/>
      <c r="N37" s="70" t="s">
        <v>1553</v>
      </c>
      <c r="O37" s="70">
        <v>176.6</v>
      </c>
      <c r="P37" s="70"/>
      <c r="Q37" s="70" t="s">
        <v>1504</v>
      </c>
      <c r="R37" s="70"/>
      <c r="S37" s="70"/>
      <c r="T37" s="70">
        <v>4970</v>
      </c>
      <c r="U37" s="70">
        <v>1999</v>
      </c>
      <c r="V37" s="70" t="s">
        <v>1545</v>
      </c>
      <c r="W37" s="70">
        <v>2840</v>
      </c>
      <c r="X37" s="71">
        <v>2350</v>
      </c>
    </row>
    <row r="38" spans="1:24">
      <c r="A38" s="62"/>
      <c r="B38" s="62"/>
      <c r="C38" s="69">
        <v>2022</v>
      </c>
      <c r="D38" s="69">
        <v>7</v>
      </c>
      <c r="E38" s="70" t="s">
        <v>1540</v>
      </c>
      <c r="F38" s="70" t="s">
        <v>1549</v>
      </c>
      <c r="G38" s="70" t="s">
        <v>1556</v>
      </c>
      <c r="H38" s="70" t="s">
        <v>1440</v>
      </c>
      <c r="I38" s="70" t="s">
        <v>1441</v>
      </c>
      <c r="J38" s="70" t="s">
        <v>1397</v>
      </c>
      <c r="K38" s="70">
        <v>535</v>
      </c>
      <c r="L38" s="70"/>
      <c r="M38" s="70"/>
      <c r="N38" s="70">
        <v>13.4</v>
      </c>
      <c r="O38" s="70">
        <v>180</v>
      </c>
      <c r="P38" s="70"/>
      <c r="Q38" s="70" t="s">
        <v>1504</v>
      </c>
      <c r="R38" s="70"/>
      <c r="S38" s="70"/>
      <c r="T38" s="70">
        <v>4270</v>
      </c>
      <c r="U38" s="70">
        <v>1822</v>
      </c>
      <c r="V38" s="70">
        <v>1636</v>
      </c>
      <c r="W38" s="70">
        <v>2160</v>
      </c>
      <c r="X38" s="71">
        <v>1770</v>
      </c>
    </row>
    <row r="39" spans="1:24">
      <c r="A39" s="62"/>
      <c r="B39" s="62"/>
      <c r="C39" s="69">
        <v>2022</v>
      </c>
      <c r="D39" s="69">
        <v>7</v>
      </c>
      <c r="E39" s="70" t="s">
        <v>1540</v>
      </c>
      <c r="F39" s="70" t="s">
        <v>1549</v>
      </c>
      <c r="G39" s="70" t="s">
        <v>1557</v>
      </c>
      <c r="H39" s="70" t="s">
        <v>1440</v>
      </c>
      <c r="I39" s="70" t="s">
        <v>1441</v>
      </c>
      <c r="J39" s="70" t="s">
        <v>1397</v>
      </c>
      <c r="K39" s="70">
        <v>560</v>
      </c>
      <c r="L39" s="70"/>
      <c r="M39" s="70"/>
      <c r="N39" s="70">
        <v>13</v>
      </c>
      <c r="O39" s="70">
        <v>180</v>
      </c>
      <c r="P39" s="70"/>
      <c r="Q39" s="70" t="s">
        <v>1504</v>
      </c>
      <c r="R39" s="70"/>
      <c r="S39" s="70"/>
      <c r="T39" s="70">
        <v>4270</v>
      </c>
      <c r="U39" s="70">
        <v>1822</v>
      </c>
      <c r="V39" s="70">
        <v>1636</v>
      </c>
      <c r="W39" s="70">
        <v>2190</v>
      </c>
      <c r="X39" s="71">
        <v>1800</v>
      </c>
    </row>
    <row r="40" spans="1:24">
      <c r="A40" s="62"/>
      <c r="B40" s="62"/>
      <c r="C40" s="69">
        <v>2022</v>
      </c>
      <c r="D40" s="69">
        <v>7</v>
      </c>
      <c r="E40" s="70" t="s">
        <v>1540</v>
      </c>
      <c r="F40" s="70" t="s">
        <v>1558</v>
      </c>
      <c r="G40" s="70" t="s">
        <v>1559</v>
      </c>
      <c r="H40" s="70" t="s">
        <v>1560</v>
      </c>
      <c r="I40" s="70" t="s">
        <v>1441</v>
      </c>
      <c r="J40" s="70" t="s">
        <v>1561</v>
      </c>
      <c r="K40" s="70"/>
      <c r="L40" s="70"/>
      <c r="M40" s="70"/>
      <c r="N40" s="70"/>
      <c r="O40" s="70"/>
      <c r="P40" s="70"/>
      <c r="Q40" s="70" t="s">
        <v>1562</v>
      </c>
      <c r="R40" s="70"/>
      <c r="S40" s="70"/>
      <c r="T40" s="70">
        <v>4549</v>
      </c>
      <c r="U40" s="70">
        <v>1860</v>
      </c>
      <c r="V40" s="70">
        <v>1689</v>
      </c>
      <c r="W40" s="70">
        <v>2330</v>
      </c>
      <c r="X40" s="71">
        <v>1890</v>
      </c>
    </row>
    <row r="41" spans="1:24">
      <c r="A41" s="62"/>
      <c r="B41" s="62"/>
      <c r="C41" s="69">
        <v>2022</v>
      </c>
      <c r="D41" s="69">
        <v>7</v>
      </c>
      <c r="E41" s="70" t="s">
        <v>1540</v>
      </c>
      <c r="F41" s="70" t="s">
        <v>1558</v>
      </c>
      <c r="G41" s="70" t="s">
        <v>1563</v>
      </c>
      <c r="H41" s="70" t="s">
        <v>1560</v>
      </c>
      <c r="I41" s="70" t="s">
        <v>1441</v>
      </c>
      <c r="J41" s="70" t="s">
        <v>1561</v>
      </c>
      <c r="K41" s="70"/>
      <c r="L41" s="70"/>
      <c r="M41" s="70"/>
      <c r="N41" s="70"/>
      <c r="O41" s="70"/>
      <c r="P41" s="70"/>
      <c r="Q41" s="70" t="s">
        <v>1562</v>
      </c>
      <c r="R41" s="70"/>
      <c r="S41" s="70"/>
      <c r="T41" s="70">
        <v>4592</v>
      </c>
      <c r="U41" s="70">
        <v>1879</v>
      </c>
      <c r="V41" s="70">
        <v>1628</v>
      </c>
      <c r="W41" s="70">
        <v>2300</v>
      </c>
      <c r="X41" s="71">
        <v>1901</v>
      </c>
    </row>
    <row r="42" spans="1:24">
      <c r="A42" s="62"/>
      <c r="B42" s="62"/>
      <c r="C42" s="69">
        <v>2022</v>
      </c>
      <c r="D42" s="69">
        <v>7</v>
      </c>
      <c r="E42" s="70" t="s">
        <v>1564</v>
      </c>
      <c r="F42" s="70" t="s">
        <v>1565</v>
      </c>
      <c r="G42" s="70" t="s">
        <v>1566</v>
      </c>
      <c r="H42" s="70" t="s">
        <v>1433</v>
      </c>
      <c r="I42" s="70" t="s">
        <v>1412</v>
      </c>
      <c r="J42" s="70" t="s">
        <v>1397</v>
      </c>
      <c r="K42" s="70"/>
      <c r="L42" s="70">
        <v>435</v>
      </c>
      <c r="M42" s="70">
        <v>0.146</v>
      </c>
      <c r="N42" s="70"/>
      <c r="O42" s="70">
        <v>163.06</v>
      </c>
      <c r="P42" s="70">
        <v>179.52</v>
      </c>
      <c r="Q42" s="70" t="s">
        <v>1421</v>
      </c>
      <c r="R42" s="70"/>
      <c r="S42" s="70"/>
      <c r="T42" s="70">
        <v>8245</v>
      </c>
      <c r="U42" s="70">
        <v>2500</v>
      </c>
      <c r="V42" s="70" t="s">
        <v>1567</v>
      </c>
      <c r="W42" s="70">
        <v>14200</v>
      </c>
      <c r="X42" s="71" t="s">
        <v>1568</v>
      </c>
    </row>
    <row r="43" spans="1:24">
      <c r="A43" s="62"/>
      <c r="B43" s="62"/>
      <c r="C43" s="69">
        <v>2022</v>
      </c>
      <c r="D43" s="69">
        <v>7</v>
      </c>
      <c r="E43" s="70" t="s">
        <v>1564</v>
      </c>
      <c r="F43" s="70" t="s">
        <v>1565</v>
      </c>
      <c r="G43" s="70" t="s">
        <v>1569</v>
      </c>
      <c r="H43" s="70" t="s">
        <v>1531</v>
      </c>
      <c r="I43" s="70" t="s">
        <v>1412</v>
      </c>
      <c r="J43" s="70" t="s">
        <v>1397</v>
      </c>
      <c r="K43" s="70"/>
      <c r="L43" s="70">
        <v>636</v>
      </c>
      <c r="M43" s="70">
        <v>0.148</v>
      </c>
      <c r="N43" s="70"/>
      <c r="O43" s="70" t="s">
        <v>1570</v>
      </c>
      <c r="P43" s="70">
        <v>268.7</v>
      </c>
      <c r="Q43" s="70" t="s">
        <v>1421</v>
      </c>
      <c r="R43" s="70"/>
      <c r="S43" s="70"/>
      <c r="T43" s="70">
        <v>8540</v>
      </c>
      <c r="U43" s="70">
        <v>2550</v>
      </c>
      <c r="V43" s="70">
        <v>3200</v>
      </c>
      <c r="W43" s="70">
        <v>14700</v>
      </c>
      <c r="X43" s="71" t="s">
        <v>1571</v>
      </c>
    </row>
    <row r="44" spans="1:24">
      <c r="A44" s="62"/>
      <c r="B44" s="62"/>
      <c r="C44" s="69">
        <v>2022</v>
      </c>
      <c r="D44" s="69">
        <v>7</v>
      </c>
      <c r="E44" s="70" t="s">
        <v>1572</v>
      </c>
      <c r="F44" s="70" t="s">
        <v>1573</v>
      </c>
      <c r="G44" s="70" t="s">
        <v>1574</v>
      </c>
      <c r="H44" s="70" t="s">
        <v>1575</v>
      </c>
      <c r="I44" s="70" t="s">
        <v>1396</v>
      </c>
      <c r="J44" s="70" t="s">
        <v>1397</v>
      </c>
      <c r="K44" s="70"/>
      <c r="L44" s="70">
        <v>410</v>
      </c>
      <c r="M44" s="70">
        <v>0.288</v>
      </c>
      <c r="N44" s="70"/>
      <c r="O44" s="70">
        <v>154.59</v>
      </c>
      <c r="P44" s="70">
        <v>89.12</v>
      </c>
      <c r="Q44" s="70" t="s">
        <v>1402</v>
      </c>
      <c r="R44" s="70"/>
      <c r="S44" s="70"/>
      <c r="T44" s="70">
        <v>5995</v>
      </c>
      <c r="U44" s="70">
        <v>2260</v>
      </c>
      <c r="V44" s="70">
        <v>2095</v>
      </c>
      <c r="W44" s="70">
        <v>4495</v>
      </c>
      <c r="X44" s="71">
        <v>3080</v>
      </c>
    </row>
    <row r="45" spans="1:24">
      <c r="A45" s="62"/>
      <c r="B45" s="62"/>
      <c r="C45" s="69">
        <v>2022</v>
      </c>
      <c r="D45" s="69">
        <v>7</v>
      </c>
      <c r="E45" s="70" t="s">
        <v>1576</v>
      </c>
      <c r="F45" s="70" t="s">
        <v>1577</v>
      </c>
      <c r="G45" s="70" t="s">
        <v>1578</v>
      </c>
      <c r="H45" s="70" t="s">
        <v>1579</v>
      </c>
      <c r="I45" s="70" t="s">
        <v>1441</v>
      </c>
      <c r="J45" s="70" t="s">
        <v>1397</v>
      </c>
      <c r="K45" s="70">
        <v>510</v>
      </c>
      <c r="L45" s="70"/>
      <c r="M45" s="70"/>
      <c r="N45" s="70">
        <v>16.6</v>
      </c>
      <c r="O45" s="70">
        <v>140.09</v>
      </c>
      <c r="P45" s="70"/>
      <c r="Q45" s="70" t="s">
        <v>1402</v>
      </c>
      <c r="R45" s="70"/>
      <c r="S45" s="70"/>
      <c r="T45" s="70">
        <v>4750</v>
      </c>
      <c r="U45" s="70">
        <v>1905</v>
      </c>
      <c r="V45" s="70">
        <v>1675</v>
      </c>
      <c r="W45" s="70">
        <v>2495</v>
      </c>
      <c r="X45" s="71">
        <v>2120</v>
      </c>
    </row>
    <row r="46" spans="1:24">
      <c r="A46" s="62"/>
      <c r="B46" s="62"/>
      <c r="C46" s="69">
        <v>2022</v>
      </c>
      <c r="D46" s="69">
        <v>7</v>
      </c>
      <c r="E46" s="70" t="s">
        <v>1580</v>
      </c>
      <c r="F46" s="70" t="s">
        <v>1581</v>
      </c>
      <c r="G46" s="70" t="s">
        <v>1582</v>
      </c>
      <c r="H46" s="70" t="s">
        <v>1583</v>
      </c>
      <c r="I46" s="70" t="s">
        <v>1396</v>
      </c>
      <c r="J46" s="70" t="s">
        <v>1397</v>
      </c>
      <c r="K46" s="70"/>
      <c r="L46" s="70">
        <v>355</v>
      </c>
      <c r="M46" s="70">
        <v>0.169</v>
      </c>
      <c r="N46" s="70"/>
      <c r="O46" s="70">
        <v>159.5</v>
      </c>
      <c r="P46" s="70">
        <v>422.9</v>
      </c>
      <c r="Q46" s="70" t="s">
        <v>1402</v>
      </c>
      <c r="R46" s="70"/>
      <c r="S46" s="70"/>
      <c r="T46" s="70" t="s">
        <v>1584</v>
      </c>
      <c r="U46" s="70">
        <v>2550</v>
      </c>
      <c r="V46" s="70">
        <v>3450</v>
      </c>
      <c r="W46" s="70">
        <v>31000</v>
      </c>
      <c r="X46" s="71">
        <v>17820</v>
      </c>
    </row>
    <row r="47" spans="1:24">
      <c r="A47" s="62"/>
      <c r="B47" s="62"/>
      <c r="C47" s="69">
        <v>2022</v>
      </c>
      <c r="D47" s="69">
        <v>7</v>
      </c>
      <c r="E47" s="70" t="s">
        <v>1585</v>
      </c>
      <c r="F47" s="70" t="s">
        <v>1581</v>
      </c>
      <c r="G47" s="70" t="s">
        <v>1586</v>
      </c>
      <c r="H47" s="70" t="s">
        <v>1446</v>
      </c>
      <c r="I47" s="70" t="s">
        <v>1396</v>
      </c>
      <c r="J47" s="70" t="s">
        <v>1397</v>
      </c>
      <c r="K47" s="70"/>
      <c r="L47" s="70">
        <v>435</v>
      </c>
      <c r="M47" s="70">
        <v>0.289</v>
      </c>
      <c r="N47" s="70"/>
      <c r="O47" s="70">
        <v>151.96</v>
      </c>
      <c r="P47" s="70">
        <v>100.27</v>
      </c>
      <c r="Q47" s="70" t="s">
        <v>1402</v>
      </c>
      <c r="R47" s="70"/>
      <c r="S47" s="70"/>
      <c r="T47" s="70">
        <v>5990</v>
      </c>
      <c r="U47" s="70" t="s">
        <v>1587</v>
      </c>
      <c r="V47" s="70" t="s">
        <v>1588</v>
      </c>
      <c r="W47" s="70">
        <v>4495</v>
      </c>
      <c r="X47" s="71">
        <v>3100</v>
      </c>
    </row>
    <row r="48" spans="1:24">
      <c r="A48" s="62"/>
      <c r="B48" s="62"/>
      <c r="C48" s="69">
        <v>2022</v>
      </c>
      <c r="D48" s="69">
        <v>7</v>
      </c>
      <c r="E48" s="70" t="s">
        <v>1585</v>
      </c>
      <c r="F48" s="70" t="s">
        <v>1581</v>
      </c>
      <c r="G48" s="70" t="s">
        <v>1589</v>
      </c>
      <c r="H48" s="70" t="s">
        <v>1482</v>
      </c>
      <c r="I48" s="70" t="s">
        <v>1396</v>
      </c>
      <c r="J48" s="70" t="s">
        <v>1397</v>
      </c>
      <c r="K48" s="70"/>
      <c r="L48" s="70">
        <v>335</v>
      </c>
      <c r="M48" s="70">
        <v>0.285</v>
      </c>
      <c r="N48" s="70"/>
      <c r="O48" s="70">
        <v>146.7</v>
      </c>
      <c r="P48" s="70">
        <v>81.14</v>
      </c>
      <c r="Q48" s="70" t="s">
        <v>1402</v>
      </c>
      <c r="R48" s="70"/>
      <c r="S48" s="70"/>
      <c r="T48" s="70">
        <v>5990</v>
      </c>
      <c r="U48" s="70">
        <v>1945</v>
      </c>
      <c r="V48" s="70" t="s">
        <v>1590</v>
      </c>
      <c r="W48" s="70">
        <v>4490</v>
      </c>
      <c r="X48" s="71">
        <v>2980</v>
      </c>
    </row>
    <row r="49" spans="1:24">
      <c r="A49" s="62"/>
      <c r="B49" s="62"/>
      <c r="C49" s="69">
        <v>2022</v>
      </c>
      <c r="D49" s="69">
        <v>7</v>
      </c>
      <c r="E49" s="70" t="s">
        <v>1585</v>
      </c>
      <c r="F49" s="70" t="s">
        <v>1591</v>
      </c>
      <c r="G49" s="70" t="s">
        <v>1592</v>
      </c>
      <c r="H49" s="70" t="s">
        <v>1418</v>
      </c>
      <c r="I49" s="70" t="s">
        <v>1396</v>
      </c>
      <c r="J49" s="70" t="s">
        <v>1397</v>
      </c>
      <c r="K49" s="70"/>
      <c r="L49" s="70">
        <v>350</v>
      </c>
      <c r="M49" s="70">
        <v>0.174</v>
      </c>
      <c r="N49" s="70"/>
      <c r="O49" s="70" t="s">
        <v>1570</v>
      </c>
      <c r="P49" s="70">
        <v>242.27</v>
      </c>
      <c r="Q49" s="70" t="s">
        <v>1402</v>
      </c>
      <c r="R49" s="70"/>
      <c r="S49" s="70"/>
      <c r="T49" s="70">
        <v>10000</v>
      </c>
      <c r="U49" s="70">
        <v>2550</v>
      </c>
      <c r="V49" s="70" t="s">
        <v>1593</v>
      </c>
      <c r="W49" s="70">
        <v>18000</v>
      </c>
      <c r="X49" s="71">
        <v>10500</v>
      </c>
    </row>
    <row r="50" spans="1:24">
      <c r="A50" s="62"/>
      <c r="B50" s="62"/>
      <c r="C50" s="69">
        <v>2022</v>
      </c>
      <c r="D50" s="69">
        <v>7</v>
      </c>
      <c r="E50" s="70" t="s">
        <v>1594</v>
      </c>
      <c r="F50" s="70" t="s">
        <v>1393</v>
      </c>
      <c r="G50" s="70" t="s">
        <v>1595</v>
      </c>
      <c r="H50" s="70" t="s">
        <v>1446</v>
      </c>
      <c r="I50" s="70" t="s">
        <v>1396</v>
      </c>
      <c r="J50" s="70" t="s">
        <v>1397</v>
      </c>
      <c r="K50" s="70"/>
      <c r="L50" s="70">
        <v>340</v>
      </c>
      <c r="M50" s="70">
        <v>0.278</v>
      </c>
      <c r="N50" s="70"/>
      <c r="O50" s="70">
        <v>142.8</v>
      </c>
      <c r="P50" s="70">
        <v>81.14</v>
      </c>
      <c r="Q50" s="70" t="s">
        <v>1402</v>
      </c>
      <c r="R50" s="70"/>
      <c r="S50" s="70"/>
      <c r="T50" s="70">
        <v>5995</v>
      </c>
      <c r="U50" s="70" t="s">
        <v>1596</v>
      </c>
      <c r="V50" s="70" t="s">
        <v>1597</v>
      </c>
      <c r="W50" s="70">
        <v>4495</v>
      </c>
      <c r="X50" s="71">
        <v>3070</v>
      </c>
    </row>
    <row r="51" spans="1:24">
      <c r="A51" s="62"/>
      <c r="B51" s="62"/>
      <c r="C51" s="69">
        <v>2022</v>
      </c>
      <c r="D51" s="69">
        <v>7</v>
      </c>
      <c r="E51" s="70" t="s">
        <v>1598</v>
      </c>
      <c r="F51" s="70" t="s">
        <v>1599</v>
      </c>
      <c r="G51" s="70" t="s">
        <v>1600</v>
      </c>
      <c r="H51" s="70" t="s">
        <v>1601</v>
      </c>
      <c r="I51" s="70" t="s">
        <v>1396</v>
      </c>
      <c r="J51" s="70" t="s">
        <v>1397</v>
      </c>
      <c r="K51" s="70"/>
      <c r="L51" s="70">
        <v>320</v>
      </c>
      <c r="M51" s="70"/>
      <c r="N51" s="70"/>
      <c r="O51" s="70">
        <v>146.7</v>
      </c>
      <c r="P51" s="70">
        <v>162.28</v>
      </c>
      <c r="Q51" s="70" t="s">
        <v>1402</v>
      </c>
      <c r="R51" s="70"/>
      <c r="S51" s="70"/>
      <c r="T51" s="70">
        <v>6132</v>
      </c>
      <c r="U51" s="70">
        <v>2330</v>
      </c>
      <c r="V51" s="70">
        <v>2640</v>
      </c>
      <c r="W51" s="70">
        <v>9990</v>
      </c>
      <c r="X51" s="71">
        <v>5750</v>
      </c>
    </row>
    <row r="52" spans="1:24">
      <c r="A52" s="62"/>
      <c r="B52" s="62"/>
      <c r="C52" s="69">
        <v>2022</v>
      </c>
      <c r="D52" s="69">
        <v>7</v>
      </c>
      <c r="E52" s="70" t="s">
        <v>1598</v>
      </c>
      <c r="F52" s="70" t="s">
        <v>1599</v>
      </c>
      <c r="G52" s="70" t="s">
        <v>1602</v>
      </c>
      <c r="H52" s="70" t="s">
        <v>1603</v>
      </c>
      <c r="I52" s="70" t="s">
        <v>1396</v>
      </c>
      <c r="J52" s="70" t="s">
        <v>1397</v>
      </c>
      <c r="K52" s="70"/>
      <c r="L52" s="70">
        <v>305</v>
      </c>
      <c r="M52" s="70"/>
      <c r="N52" s="70"/>
      <c r="O52" s="70">
        <v>158.98</v>
      </c>
      <c r="P52" s="70">
        <v>210.56</v>
      </c>
      <c r="Q52" s="70" t="s">
        <v>1402</v>
      </c>
      <c r="R52" s="70"/>
      <c r="S52" s="70"/>
      <c r="T52" s="70" t="s">
        <v>1604</v>
      </c>
      <c r="U52" s="70">
        <v>2500</v>
      </c>
      <c r="V52" s="70">
        <v>3020</v>
      </c>
      <c r="W52" s="70">
        <v>18000</v>
      </c>
      <c r="X52" s="71">
        <v>8660</v>
      </c>
    </row>
    <row r="53" spans="1:24">
      <c r="A53" s="62"/>
      <c r="B53" s="62"/>
      <c r="C53" s="69">
        <v>2022</v>
      </c>
      <c r="D53" s="69">
        <v>7</v>
      </c>
      <c r="E53" s="70" t="s">
        <v>1605</v>
      </c>
      <c r="F53" s="70" t="s">
        <v>1606</v>
      </c>
      <c r="G53" s="70" t="s">
        <v>1607</v>
      </c>
      <c r="H53" s="70" t="s">
        <v>1482</v>
      </c>
      <c r="I53" s="70" t="s">
        <v>1396</v>
      </c>
      <c r="J53" s="70" t="s">
        <v>1397</v>
      </c>
      <c r="K53" s="70"/>
      <c r="L53" s="70">
        <v>415</v>
      </c>
      <c r="M53" s="70">
        <v>0.287</v>
      </c>
      <c r="N53" s="70"/>
      <c r="O53" s="70">
        <v>154.59</v>
      </c>
      <c r="P53" s="70">
        <v>89.12</v>
      </c>
      <c r="Q53" s="70" t="s">
        <v>1402</v>
      </c>
      <c r="R53" s="70"/>
      <c r="S53" s="70"/>
      <c r="T53" s="70">
        <v>5990</v>
      </c>
      <c r="U53" s="70" t="s">
        <v>1608</v>
      </c>
      <c r="V53" s="70" t="s">
        <v>1609</v>
      </c>
      <c r="W53" s="70">
        <v>4495</v>
      </c>
      <c r="X53" s="71">
        <v>3150</v>
      </c>
    </row>
    <row r="54" spans="1:24">
      <c r="A54" s="62"/>
      <c r="B54" s="62"/>
      <c r="C54" s="69">
        <v>2022</v>
      </c>
      <c r="D54" s="69">
        <v>7</v>
      </c>
      <c r="E54" s="70" t="s">
        <v>1610</v>
      </c>
      <c r="F54" s="70" t="s">
        <v>1611</v>
      </c>
      <c r="G54" s="70" t="s">
        <v>1612</v>
      </c>
      <c r="H54" s="70" t="s">
        <v>1613</v>
      </c>
      <c r="I54" s="70" t="s">
        <v>1396</v>
      </c>
      <c r="J54" s="70" t="s">
        <v>1397</v>
      </c>
      <c r="K54" s="70"/>
      <c r="L54" s="70">
        <v>210</v>
      </c>
      <c r="M54" s="70">
        <v>0.182</v>
      </c>
      <c r="N54" s="70"/>
      <c r="O54" s="70">
        <v>159</v>
      </c>
      <c r="P54" s="70">
        <v>281.92</v>
      </c>
      <c r="Q54" s="70" t="s">
        <v>1402</v>
      </c>
      <c r="R54" s="70"/>
      <c r="S54" s="70"/>
      <c r="T54" s="70" t="s">
        <v>1614</v>
      </c>
      <c r="U54" s="70">
        <v>2550</v>
      </c>
      <c r="V54" s="70" t="s">
        <v>1615</v>
      </c>
      <c r="W54" s="70">
        <v>31000</v>
      </c>
      <c r="X54" s="71" t="s">
        <v>1616</v>
      </c>
    </row>
    <row r="55" spans="1:24">
      <c r="A55" s="62"/>
      <c r="B55" s="62"/>
      <c r="C55" s="69">
        <v>2022</v>
      </c>
      <c r="D55" s="69">
        <v>7</v>
      </c>
      <c r="E55" s="70" t="s">
        <v>1610</v>
      </c>
      <c r="F55" s="70" t="s">
        <v>1617</v>
      </c>
      <c r="G55" s="70" t="s">
        <v>1618</v>
      </c>
      <c r="H55" s="70" t="s">
        <v>1446</v>
      </c>
      <c r="I55" s="70" t="s">
        <v>1396</v>
      </c>
      <c r="J55" s="70" t="s">
        <v>1397</v>
      </c>
      <c r="K55" s="70"/>
      <c r="L55" s="70">
        <v>310</v>
      </c>
      <c r="M55" s="70">
        <v>0.198</v>
      </c>
      <c r="N55" s="70"/>
      <c r="O55" s="70">
        <v>154.59</v>
      </c>
      <c r="P55" s="70">
        <v>66.84</v>
      </c>
      <c r="Q55" s="70" t="s">
        <v>1402</v>
      </c>
      <c r="R55" s="70"/>
      <c r="S55" s="70"/>
      <c r="T55" s="70">
        <v>5995</v>
      </c>
      <c r="U55" s="70">
        <v>1850</v>
      </c>
      <c r="V55" s="70">
        <v>2150</v>
      </c>
      <c r="W55" s="70">
        <v>4300</v>
      </c>
      <c r="X55" s="71">
        <v>2250</v>
      </c>
    </row>
    <row r="56" spans="1:24">
      <c r="A56" s="62"/>
      <c r="B56" s="62"/>
      <c r="C56" s="69">
        <v>2022</v>
      </c>
      <c r="D56" s="69">
        <v>7</v>
      </c>
      <c r="E56" s="70" t="s">
        <v>1610</v>
      </c>
      <c r="F56" s="70" t="s">
        <v>1617</v>
      </c>
      <c r="G56" s="70" t="s">
        <v>1619</v>
      </c>
      <c r="H56" s="70" t="s">
        <v>1482</v>
      </c>
      <c r="I56" s="70" t="s">
        <v>1396</v>
      </c>
      <c r="J56" s="70" t="s">
        <v>1397</v>
      </c>
      <c r="K56" s="70"/>
      <c r="L56" s="70">
        <v>310</v>
      </c>
      <c r="M56" s="70">
        <v>0.209</v>
      </c>
      <c r="N56" s="70"/>
      <c r="O56" s="70">
        <v>154.59</v>
      </c>
      <c r="P56" s="70">
        <v>66.84</v>
      </c>
      <c r="Q56" s="70" t="s">
        <v>1402</v>
      </c>
      <c r="R56" s="70"/>
      <c r="S56" s="70"/>
      <c r="T56" s="70">
        <v>5995</v>
      </c>
      <c r="U56" s="70">
        <v>1850</v>
      </c>
      <c r="V56" s="70">
        <v>2460</v>
      </c>
      <c r="W56" s="70">
        <v>4300</v>
      </c>
      <c r="X56" s="71">
        <v>2360</v>
      </c>
    </row>
    <row r="57" spans="1:24">
      <c r="A57" s="62"/>
      <c r="B57" s="62"/>
      <c r="C57" s="69">
        <v>2022</v>
      </c>
      <c r="D57" s="69">
        <v>7</v>
      </c>
      <c r="E57" s="70" t="s">
        <v>1620</v>
      </c>
      <c r="F57" s="70" t="s">
        <v>1621</v>
      </c>
      <c r="G57" s="70" t="s">
        <v>1622</v>
      </c>
      <c r="H57" s="70" t="s">
        <v>1433</v>
      </c>
      <c r="I57" s="70" t="s">
        <v>1412</v>
      </c>
      <c r="J57" s="70" t="s">
        <v>1397</v>
      </c>
      <c r="K57" s="70"/>
      <c r="L57" s="70">
        <v>575</v>
      </c>
      <c r="M57" s="70">
        <v>0.149</v>
      </c>
      <c r="N57" s="70"/>
      <c r="O57" s="70">
        <v>160.4</v>
      </c>
      <c r="P57" s="70">
        <v>211.401</v>
      </c>
      <c r="Q57" s="70" t="s">
        <v>1402</v>
      </c>
      <c r="R57" s="70"/>
      <c r="S57" s="70"/>
      <c r="T57" s="70">
        <v>8195</v>
      </c>
      <c r="U57" s="70">
        <v>2530</v>
      </c>
      <c r="V57" s="70" t="s">
        <v>1623</v>
      </c>
      <c r="W57" s="70">
        <v>14200</v>
      </c>
      <c r="X57" s="71" t="s">
        <v>1624</v>
      </c>
    </row>
    <row r="58" spans="1:24">
      <c r="A58" s="62"/>
      <c r="B58" s="62"/>
      <c r="C58" s="69">
        <v>2022</v>
      </c>
      <c r="D58" s="69">
        <v>7</v>
      </c>
      <c r="E58" s="70" t="s">
        <v>1620</v>
      </c>
      <c r="F58" s="70" t="s">
        <v>1621</v>
      </c>
      <c r="G58" s="70" t="s">
        <v>1625</v>
      </c>
      <c r="H58" s="70" t="s">
        <v>1531</v>
      </c>
      <c r="I58" s="70" t="s">
        <v>1412</v>
      </c>
      <c r="J58" s="70" t="s">
        <v>1397</v>
      </c>
      <c r="K58" s="70"/>
      <c r="L58" s="70">
        <v>575</v>
      </c>
      <c r="M58" s="70">
        <v>0.149</v>
      </c>
      <c r="N58" s="70"/>
      <c r="O58" s="70">
        <v>159.7</v>
      </c>
      <c r="P58" s="70">
        <v>229.048</v>
      </c>
      <c r="Q58" s="70" t="s">
        <v>1402</v>
      </c>
      <c r="R58" s="70"/>
      <c r="S58" s="70"/>
      <c r="T58" s="70">
        <v>8545</v>
      </c>
      <c r="U58" s="70">
        <v>2550</v>
      </c>
      <c r="V58" s="70">
        <v>3150</v>
      </c>
      <c r="W58" s="70">
        <v>13300</v>
      </c>
      <c r="X58" s="71" t="s">
        <v>1626</v>
      </c>
    </row>
    <row r="59" spans="1:24">
      <c r="A59" s="62"/>
      <c r="B59" s="62"/>
      <c r="C59" s="69">
        <v>2022</v>
      </c>
      <c r="D59" s="69">
        <v>7</v>
      </c>
      <c r="E59" s="70" t="s">
        <v>1627</v>
      </c>
      <c r="F59" s="70" t="s">
        <v>1628</v>
      </c>
      <c r="G59" s="70" t="s">
        <v>1629</v>
      </c>
      <c r="H59" s="70" t="s">
        <v>1516</v>
      </c>
      <c r="I59" s="70" t="s">
        <v>1396</v>
      </c>
      <c r="J59" s="70" t="s">
        <v>1397</v>
      </c>
      <c r="K59" s="70"/>
      <c r="L59" s="70">
        <v>200</v>
      </c>
      <c r="M59" s="70">
        <v>0.192</v>
      </c>
      <c r="N59" s="70"/>
      <c r="O59" s="70">
        <v>150.12</v>
      </c>
      <c r="P59" s="70">
        <v>281.91</v>
      </c>
      <c r="Q59" s="70" t="s">
        <v>1402</v>
      </c>
      <c r="R59" s="70"/>
      <c r="S59" s="70"/>
      <c r="T59" s="70">
        <v>7660</v>
      </c>
      <c r="U59" s="70">
        <v>2550</v>
      </c>
      <c r="V59" s="70" t="s">
        <v>1630</v>
      </c>
      <c r="W59" s="70">
        <v>25000</v>
      </c>
      <c r="X59" s="71">
        <v>11750</v>
      </c>
    </row>
    <row r="60" spans="1:24">
      <c r="A60" s="62"/>
      <c r="B60" s="62"/>
      <c r="C60" s="69">
        <v>2022</v>
      </c>
      <c r="D60" s="69">
        <v>7</v>
      </c>
      <c r="E60" s="70" t="s">
        <v>1631</v>
      </c>
      <c r="F60" s="70" t="s">
        <v>1632</v>
      </c>
      <c r="G60" s="70" t="s">
        <v>1633</v>
      </c>
      <c r="H60" s="70" t="s">
        <v>1440</v>
      </c>
      <c r="I60" s="70" t="s">
        <v>1441</v>
      </c>
      <c r="J60" s="70" t="s">
        <v>1397</v>
      </c>
      <c r="K60" s="70" t="s">
        <v>1634</v>
      </c>
      <c r="L60" s="70"/>
      <c r="M60" s="70"/>
      <c r="N60" s="70" t="s">
        <v>1635</v>
      </c>
      <c r="O60" s="70">
        <v>140.56</v>
      </c>
      <c r="P60" s="70"/>
      <c r="Q60" s="70" t="s">
        <v>1402</v>
      </c>
      <c r="R60" s="70"/>
      <c r="S60" s="70"/>
      <c r="T60" s="70" t="s">
        <v>1636</v>
      </c>
      <c r="U60" s="70">
        <v>1770</v>
      </c>
      <c r="V60" s="70">
        <v>1570</v>
      </c>
      <c r="W60" s="70">
        <v>1780</v>
      </c>
      <c r="X60" s="71">
        <v>1405</v>
      </c>
    </row>
    <row r="61" spans="1:24">
      <c r="A61" s="62"/>
      <c r="B61" s="62"/>
      <c r="C61" s="69">
        <v>2022</v>
      </c>
      <c r="D61" s="69">
        <v>7</v>
      </c>
      <c r="E61" s="70" t="s">
        <v>1631</v>
      </c>
      <c r="F61" s="70" t="s">
        <v>1632</v>
      </c>
      <c r="G61" s="70" t="s">
        <v>1637</v>
      </c>
      <c r="H61" s="70" t="s">
        <v>1440</v>
      </c>
      <c r="I61" s="70" t="s">
        <v>1441</v>
      </c>
      <c r="J61" s="70" t="s">
        <v>1397</v>
      </c>
      <c r="K61" s="70" t="s">
        <v>1638</v>
      </c>
      <c r="L61" s="70"/>
      <c r="M61" s="70"/>
      <c r="N61" s="70" t="s">
        <v>1639</v>
      </c>
      <c r="O61" s="70">
        <v>140.56</v>
      </c>
      <c r="P61" s="70"/>
      <c r="Q61" s="70" t="s">
        <v>1402</v>
      </c>
      <c r="R61" s="70"/>
      <c r="S61" s="70"/>
      <c r="T61" s="70" t="s">
        <v>1640</v>
      </c>
      <c r="U61" s="70">
        <v>1770</v>
      </c>
      <c r="V61" s="70">
        <v>1570</v>
      </c>
      <c r="W61" s="70">
        <v>1825</v>
      </c>
      <c r="X61" s="71">
        <v>1450</v>
      </c>
    </row>
    <row r="62" spans="1:24">
      <c r="A62" s="62"/>
      <c r="B62" s="62"/>
      <c r="C62" s="69">
        <v>2022</v>
      </c>
      <c r="D62" s="69">
        <v>7</v>
      </c>
      <c r="E62" s="70" t="s">
        <v>1631</v>
      </c>
      <c r="F62" s="70" t="s">
        <v>1641</v>
      </c>
      <c r="G62" s="70" t="s">
        <v>1642</v>
      </c>
      <c r="H62" s="70" t="s">
        <v>1560</v>
      </c>
      <c r="I62" s="70" t="s">
        <v>1441</v>
      </c>
      <c r="J62" s="70" t="s">
        <v>1561</v>
      </c>
      <c r="K62" s="70"/>
      <c r="L62" s="70"/>
      <c r="M62" s="70"/>
      <c r="N62" s="70"/>
      <c r="O62" s="70"/>
      <c r="P62" s="70"/>
      <c r="Q62" s="70" t="s">
        <v>1402</v>
      </c>
      <c r="R62" s="70"/>
      <c r="S62" s="70"/>
      <c r="T62" s="70">
        <v>5250</v>
      </c>
      <c r="U62" s="70">
        <v>1960</v>
      </c>
      <c r="V62" s="70">
        <v>1920</v>
      </c>
      <c r="W62" s="70">
        <v>2850</v>
      </c>
      <c r="X62" s="71">
        <v>2325</v>
      </c>
    </row>
    <row r="63" spans="1:24">
      <c r="A63" s="62"/>
      <c r="B63" s="62"/>
      <c r="C63" s="69">
        <v>2022</v>
      </c>
      <c r="D63" s="69">
        <v>7</v>
      </c>
      <c r="E63" s="70" t="s">
        <v>1631</v>
      </c>
      <c r="F63" s="70" t="s">
        <v>1641</v>
      </c>
      <c r="G63" s="70" t="s">
        <v>1643</v>
      </c>
      <c r="H63" s="70" t="s">
        <v>1560</v>
      </c>
      <c r="I63" s="70" t="s">
        <v>1441</v>
      </c>
      <c r="J63" s="70" t="s">
        <v>1561</v>
      </c>
      <c r="K63" s="70"/>
      <c r="L63" s="70"/>
      <c r="M63" s="70"/>
      <c r="N63" s="70"/>
      <c r="O63" s="70"/>
      <c r="P63" s="70"/>
      <c r="Q63" s="70" t="s">
        <v>1421</v>
      </c>
      <c r="R63" s="70"/>
      <c r="S63" s="70"/>
      <c r="T63" s="70">
        <v>5250</v>
      </c>
      <c r="U63" s="70">
        <v>1960</v>
      </c>
      <c r="V63" s="70">
        <v>1920</v>
      </c>
      <c r="W63" s="70">
        <v>3090</v>
      </c>
      <c r="X63" s="71">
        <v>2565</v>
      </c>
    </row>
    <row r="64" spans="1:24">
      <c r="A64" s="62"/>
      <c r="B64" s="62"/>
      <c r="C64" s="69">
        <v>2022</v>
      </c>
      <c r="D64" s="69">
        <v>7</v>
      </c>
      <c r="E64" s="70" t="s">
        <v>1644</v>
      </c>
      <c r="F64" s="70" t="s">
        <v>1645</v>
      </c>
      <c r="G64" s="70" t="s">
        <v>1646</v>
      </c>
      <c r="H64" s="70" t="s">
        <v>1395</v>
      </c>
      <c r="I64" s="70" t="s">
        <v>1396</v>
      </c>
      <c r="J64" s="70" t="s">
        <v>1397</v>
      </c>
      <c r="K64" s="70"/>
      <c r="L64" s="70">
        <v>240</v>
      </c>
      <c r="M64" s="70">
        <v>0.116</v>
      </c>
      <c r="N64" s="70"/>
      <c r="O64" s="70">
        <v>157.57</v>
      </c>
      <c r="P64" s="70">
        <v>281.89</v>
      </c>
      <c r="Q64" s="70" t="s">
        <v>1402</v>
      </c>
      <c r="R64" s="70"/>
      <c r="S64" s="70"/>
      <c r="T64" s="70">
        <v>9840</v>
      </c>
      <c r="U64" s="70">
        <v>2540</v>
      </c>
      <c r="V64" s="70" t="s">
        <v>1647</v>
      </c>
      <c r="W64" s="70">
        <v>31000</v>
      </c>
      <c r="X64" s="71">
        <v>13000</v>
      </c>
    </row>
    <row r="65" spans="1:24">
      <c r="A65" s="62"/>
      <c r="B65" s="62"/>
      <c r="C65" s="69">
        <v>2022</v>
      </c>
      <c r="D65" s="69">
        <v>7</v>
      </c>
      <c r="E65" s="70" t="s">
        <v>1644</v>
      </c>
      <c r="F65" s="70" t="s">
        <v>1645</v>
      </c>
      <c r="G65" s="70" t="s">
        <v>1648</v>
      </c>
      <c r="H65" s="70" t="s">
        <v>1395</v>
      </c>
      <c r="I65" s="70" t="s">
        <v>1396</v>
      </c>
      <c r="J65" s="70" t="s">
        <v>1397</v>
      </c>
      <c r="K65" s="70"/>
      <c r="L65" s="70">
        <v>220</v>
      </c>
      <c r="M65" s="70" t="s">
        <v>1649</v>
      </c>
      <c r="N65" s="70"/>
      <c r="O65" s="70">
        <v>160.26</v>
      </c>
      <c r="P65" s="70">
        <v>281.91</v>
      </c>
      <c r="Q65" s="70" t="s">
        <v>1402</v>
      </c>
      <c r="R65" s="70"/>
      <c r="S65" s="70"/>
      <c r="T65" s="70" t="s">
        <v>1650</v>
      </c>
      <c r="U65" s="70">
        <v>2540</v>
      </c>
      <c r="V65" s="70" t="s">
        <v>1651</v>
      </c>
      <c r="W65" s="70">
        <v>31000</v>
      </c>
      <c r="X65" s="71" t="s">
        <v>1652</v>
      </c>
    </row>
    <row r="66" spans="1:24">
      <c r="A66" s="62"/>
      <c r="B66" s="62"/>
      <c r="C66" s="69">
        <v>2022</v>
      </c>
      <c r="D66" s="69">
        <v>7</v>
      </c>
      <c r="E66" s="70" t="s">
        <v>1644</v>
      </c>
      <c r="F66" s="70" t="s">
        <v>1645</v>
      </c>
      <c r="G66" s="70" t="s">
        <v>1653</v>
      </c>
      <c r="H66" s="70" t="s">
        <v>1418</v>
      </c>
      <c r="I66" s="70" t="s">
        <v>1396</v>
      </c>
      <c r="J66" s="70" t="s">
        <v>1397</v>
      </c>
      <c r="K66" s="70"/>
      <c r="L66" s="70">
        <v>265</v>
      </c>
      <c r="M66" s="70" t="s">
        <v>1654</v>
      </c>
      <c r="N66" s="70"/>
      <c r="O66" s="70" t="s">
        <v>1655</v>
      </c>
      <c r="P66" s="70">
        <v>350.07</v>
      </c>
      <c r="Q66" s="70" t="s">
        <v>1402</v>
      </c>
      <c r="R66" s="70"/>
      <c r="S66" s="70"/>
      <c r="T66" s="70" t="s">
        <v>1656</v>
      </c>
      <c r="U66" s="70">
        <v>2540</v>
      </c>
      <c r="V66" s="70" t="s">
        <v>1657</v>
      </c>
      <c r="W66" s="70">
        <v>31000</v>
      </c>
      <c r="X66" s="71" t="s">
        <v>1658</v>
      </c>
    </row>
    <row r="67" spans="1:24">
      <c r="A67" s="62"/>
      <c r="B67" s="62"/>
      <c r="C67" s="69">
        <v>2022</v>
      </c>
      <c r="D67" s="69">
        <v>7</v>
      </c>
      <c r="E67" s="70" t="s">
        <v>1644</v>
      </c>
      <c r="F67" s="70" t="s">
        <v>1645</v>
      </c>
      <c r="G67" s="70" t="s">
        <v>1659</v>
      </c>
      <c r="H67" s="70" t="s">
        <v>1516</v>
      </c>
      <c r="I67" s="70" t="s">
        <v>1396</v>
      </c>
      <c r="J67" s="70" t="s">
        <v>1397</v>
      </c>
      <c r="K67" s="70"/>
      <c r="L67" s="70">
        <v>300</v>
      </c>
      <c r="M67" s="70">
        <v>0.207</v>
      </c>
      <c r="N67" s="70"/>
      <c r="O67" s="70">
        <v>160.88</v>
      </c>
      <c r="P67" s="70">
        <v>282.62</v>
      </c>
      <c r="Q67" s="70" t="s">
        <v>1402</v>
      </c>
      <c r="R67" s="70"/>
      <c r="S67" s="70"/>
      <c r="T67" s="70">
        <v>6265</v>
      </c>
      <c r="U67" s="70">
        <v>2545</v>
      </c>
      <c r="V67" s="70">
        <v>3480</v>
      </c>
      <c r="W67" s="70">
        <v>18000</v>
      </c>
      <c r="X67" s="71">
        <v>8870</v>
      </c>
    </row>
    <row r="68" spans="1:24">
      <c r="A68" s="62"/>
      <c r="B68" s="62"/>
      <c r="C68" s="69">
        <v>2022</v>
      </c>
      <c r="D68" s="69">
        <v>7</v>
      </c>
      <c r="E68" s="70" t="s">
        <v>1644</v>
      </c>
      <c r="F68" s="70" t="s">
        <v>1645</v>
      </c>
      <c r="G68" s="70" t="s">
        <v>1660</v>
      </c>
      <c r="H68" s="70" t="s">
        <v>1516</v>
      </c>
      <c r="I68" s="70" t="s">
        <v>1396</v>
      </c>
      <c r="J68" s="70" t="s">
        <v>1397</v>
      </c>
      <c r="K68" s="70"/>
      <c r="L68" s="70">
        <v>260</v>
      </c>
      <c r="M68" s="70">
        <v>0.142</v>
      </c>
      <c r="N68" s="70"/>
      <c r="O68" s="70">
        <v>160.88</v>
      </c>
      <c r="P68" s="70">
        <v>282.62</v>
      </c>
      <c r="Q68" s="70" t="s">
        <v>1402</v>
      </c>
      <c r="R68" s="70"/>
      <c r="S68" s="70"/>
      <c r="T68" s="70">
        <v>7115</v>
      </c>
      <c r="U68" s="70">
        <v>2545</v>
      </c>
      <c r="V68" s="70">
        <v>3480</v>
      </c>
      <c r="W68" s="70">
        <v>25000</v>
      </c>
      <c r="X68" s="71">
        <v>10200</v>
      </c>
    </row>
    <row r="69" spans="1:24">
      <c r="A69" s="62"/>
      <c r="B69" s="62"/>
      <c r="C69" s="69">
        <v>2022</v>
      </c>
      <c r="D69" s="69">
        <v>7</v>
      </c>
      <c r="E69" s="70" t="s">
        <v>1644</v>
      </c>
      <c r="F69" s="70" t="s">
        <v>1645</v>
      </c>
      <c r="G69" s="70" t="s">
        <v>1661</v>
      </c>
      <c r="H69" s="70" t="s">
        <v>1516</v>
      </c>
      <c r="I69" s="70" t="s">
        <v>1396</v>
      </c>
      <c r="J69" s="70" t="s">
        <v>1397</v>
      </c>
      <c r="K69" s="70"/>
      <c r="L69" s="70">
        <v>320</v>
      </c>
      <c r="M69" s="70" t="s">
        <v>1662</v>
      </c>
      <c r="N69" s="70"/>
      <c r="O69" s="70">
        <v>161.27</v>
      </c>
      <c r="P69" s="70">
        <v>350.07</v>
      </c>
      <c r="Q69" s="70" t="s">
        <v>1402</v>
      </c>
      <c r="R69" s="70"/>
      <c r="S69" s="70"/>
      <c r="T69" s="70" t="s">
        <v>1663</v>
      </c>
      <c r="U69" s="70">
        <v>2545</v>
      </c>
      <c r="V69" s="70">
        <v>3715</v>
      </c>
      <c r="W69" s="70">
        <v>25000</v>
      </c>
      <c r="X69" s="71" t="s">
        <v>1664</v>
      </c>
    </row>
    <row r="70" spans="1:24">
      <c r="A70" s="62"/>
      <c r="B70" s="62"/>
      <c r="C70" s="69">
        <v>2022</v>
      </c>
      <c r="D70" s="69">
        <v>7</v>
      </c>
      <c r="E70" s="70" t="s">
        <v>1644</v>
      </c>
      <c r="F70" s="70" t="s">
        <v>1645</v>
      </c>
      <c r="G70" s="70" t="s">
        <v>1665</v>
      </c>
      <c r="H70" s="70" t="s">
        <v>1666</v>
      </c>
      <c r="I70" s="70" t="s">
        <v>1396</v>
      </c>
      <c r="J70" s="70" t="s">
        <v>1397</v>
      </c>
      <c r="K70" s="70"/>
      <c r="L70" s="70">
        <v>220</v>
      </c>
      <c r="M70" s="70">
        <v>0.152</v>
      </c>
      <c r="N70" s="70"/>
      <c r="O70" s="70">
        <v>157.57</v>
      </c>
      <c r="P70" s="70">
        <v>281.89</v>
      </c>
      <c r="Q70" s="70" t="s">
        <v>1402</v>
      </c>
      <c r="R70" s="70"/>
      <c r="S70" s="70"/>
      <c r="T70" s="70">
        <v>10660</v>
      </c>
      <c r="U70" s="70">
        <v>2530</v>
      </c>
      <c r="V70" s="70">
        <v>3980</v>
      </c>
      <c r="W70" s="70">
        <v>31000</v>
      </c>
      <c r="X70" s="71">
        <v>15300</v>
      </c>
    </row>
    <row r="71" spans="1:24">
      <c r="A71" s="62"/>
      <c r="B71" s="62"/>
      <c r="C71" s="69">
        <v>2022</v>
      </c>
      <c r="D71" s="69">
        <v>7</v>
      </c>
      <c r="E71" s="70" t="s">
        <v>1644</v>
      </c>
      <c r="F71" s="70" t="s">
        <v>1645</v>
      </c>
      <c r="G71" s="70" t="s">
        <v>1667</v>
      </c>
      <c r="H71" s="70" t="s">
        <v>1666</v>
      </c>
      <c r="I71" s="70" t="s">
        <v>1396</v>
      </c>
      <c r="J71" s="70" t="s">
        <v>1397</v>
      </c>
      <c r="K71" s="70"/>
      <c r="L71" s="70">
        <v>220</v>
      </c>
      <c r="M71" s="70">
        <v>0.151</v>
      </c>
      <c r="N71" s="70"/>
      <c r="O71" s="70">
        <v>160.88</v>
      </c>
      <c r="P71" s="70">
        <v>282.62</v>
      </c>
      <c r="Q71" s="70" t="s">
        <v>1402</v>
      </c>
      <c r="R71" s="70"/>
      <c r="S71" s="70"/>
      <c r="T71" s="70">
        <v>10660</v>
      </c>
      <c r="U71" s="70">
        <v>2530</v>
      </c>
      <c r="V71" s="70">
        <v>3980</v>
      </c>
      <c r="W71" s="70">
        <v>31000</v>
      </c>
      <c r="X71" s="71">
        <v>15300</v>
      </c>
    </row>
    <row r="72" spans="1:24">
      <c r="A72" s="62"/>
      <c r="B72" s="62"/>
      <c r="C72" s="69">
        <v>2022</v>
      </c>
      <c r="D72" s="69">
        <v>7</v>
      </c>
      <c r="E72" s="70" t="s">
        <v>1644</v>
      </c>
      <c r="F72" s="70" t="s">
        <v>1645</v>
      </c>
      <c r="G72" s="70" t="s">
        <v>1668</v>
      </c>
      <c r="H72" s="70" t="s">
        <v>1666</v>
      </c>
      <c r="I72" s="70" t="s">
        <v>1396</v>
      </c>
      <c r="J72" s="70" t="s">
        <v>1397</v>
      </c>
      <c r="K72" s="70"/>
      <c r="L72" s="70">
        <v>220</v>
      </c>
      <c r="M72" s="70">
        <v>0.152</v>
      </c>
      <c r="N72" s="70"/>
      <c r="O72" s="70">
        <v>157.57</v>
      </c>
      <c r="P72" s="70">
        <v>281.89</v>
      </c>
      <c r="Q72" s="70" t="s">
        <v>1402</v>
      </c>
      <c r="R72" s="70"/>
      <c r="S72" s="70"/>
      <c r="T72" s="70">
        <v>10660</v>
      </c>
      <c r="U72" s="70">
        <v>2530</v>
      </c>
      <c r="V72" s="70">
        <v>3980</v>
      </c>
      <c r="W72" s="70">
        <v>31000</v>
      </c>
      <c r="X72" s="71">
        <v>15300</v>
      </c>
    </row>
    <row r="73" spans="1:24">
      <c r="A73" s="62"/>
      <c r="B73" s="62"/>
      <c r="C73" s="69">
        <v>2022</v>
      </c>
      <c r="D73" s="69">
        <v>7</v>
      </c>
      <c r="E73" s="70" t="s">
        <v>1644</v>
      </c>
      <c r="F73" s="70" t="s">
        <v>1645</v>
      </c>
      <c r="G73" s="70" t="s">
        <v>1669</v>
      </c>
      <c r="H73" s="70" t="s">
        <v>1521</v>
      </c>
      <c r="I73" s="70" t="s">
        <v>1396</v>
      </c>
      <c r="J73" s="70" t="s">
        <v>1397</v>
      </c>
      <c r="K73" s="70"/>
      <c r="L73" s="70">
        <v>270</v>
      </c>
      <c r="M73" s="70">
        <v>0.149</v>
      </c>
      <c r="N73" s="70"/>
      <c r="O73" s="70" t="s">
        <v>1655</v>
      </c>
      <c r="P73" s="70">
        <v>350.08</v>
      </c>
      <c r="Q73" s="70" t="s">
        <v>1402</v>
      </c>
      <c r="R73" s="70"/>
      <c r="S73" s="70"/>
      <c r="T73" s="70">
        <v>10400</v>
      </c>
      <c r="U73" s="70">
        <v>2530</v>
      </c>
      <c r="V73" s="70">
        <v>3980</v>
      </c>
      <c r="W73" s="70">
        <v>31000</v>
      </c>
      <c r="X73" s="71">
        <v>14980</v>
      </c>
    </row>
    <row r="74" spans="1:24">
      <c r="A74" s="62"/>
      <c r="B74" s="62"/>
      <c r="C74" s="69">
        <v>2022</v>
      </c>
      <c r="D74" s="69">
        <v>7</v>
      </c>
      <c r="E74" s="70" t="s">
        <v>1670</v>
      </c>
      <c r="F74" s="70" t="s">
        <v>1617</v>
      </c>
      <c r="G74" s="70" t="s">
        <v>1671</v>
      </c>
      <c r="H74" s="70" t="s">
        <v>1516</v>
      </c>
      <c r="I74" s="70" t="s">
        <v>1396</v>
      </c>
      <c r="J74" s="70" t="s">
        <v>1397</v>
      </c>
      <c r="K74" s="70"/>
      <c r="L74" s="70">
        <v>210</v>
      </c>
      <c r="M74" s="70">
        <v>0.18</v>
      </c>
      <c r="N74" s="70"/>
      <c r="O74" s="70">
        <v>159</v>
      </c>
      <c r="P74" s="70">
        <v>281.92</v>
      </c>
      <c r="Q74" s="70" t="s">
        <v>1402</v>
      </c>
      <c r="R74" s="70"/>
      <c r="S74" s="70"/>
      <c r="T74" s="70">
        <v>7140</v>
      </c>
      <c r="U74" s="70">
        <v>2550</v>
      </c>
      <c r="V74" s="70" t="s">
        <v>1672</v>
      </c>
      <c r="W74" s="70">
        <v>25000</v>
      </c>
      <c r="X74" s="71">
        <v>10200</v>
      </c>
    </row>
    <row r="75" spans="1:24">
      <c r="A75" s="62"/>
      <c r="B75" s="62"/>
      <c r="C75" s="69">
        <v>2022</v>
      </c>
      <c r="D75" s="69">
        <v>7</v>
      </c>
      <c r="E75" s="70" t="s">
        <v>1670</v>
      </c>
      <c r="F75" s="70" t="s">
        <v>1617</v>
      </c>
      <c r="G75" s="70" t="s">
        <v>1673</v>
      </c>
      <c r="H75" s="70" t="s">
        <v>1516</v>
      </c>
      <c r="I75" s="70" t="s">
        <v>1396</v>
      </c>
      <c r="J75" s="70" t="s">
        <v>1397</v>
      </c>
      <c r="K75" s="70"/>
      <c r="L75" s="70">
        <v>260</v>
      </c>
      <c r="M75" s="70">
        <v>0.19</v>
      </c>
      <c r="N75" s="70"/>
      <c r="O75" s="70">
        <v>161</v>
      </c>
      <c r="P75" s="70">
        <v>350.07</v>
      </c>
      <c r="Q75" s="70" t="s">
        <v>1402</v>
      </c>
      <c r="R75" s="70"/>
      <c r="S75" s="70"/>
      <c r="T75" s="70">
        <v>7140</v>
      </c>
      <c r="U75" s="70">
        <v>2550</v>
      </c>
      <c r="V75" s="70" t="s">
        <v>1674</v>
      </c>
      <c r="W75" s="70">
        <v>25000</v>
      </c>
      <c r="X75" s="71">
        <v>10700</v>
      </c>
    </row>
    <row r="76" spans="1:24">
      <c r="A76" s="62"/>
      <c r="B76" s="62"/>
      <c r="C76" s="69">
        <v>2022</v>
      </c>
      <c r="D76" s="69">
        <v>7</v>
      </c>
      <c r="E76" s="70" t="s">
        <v>1670</v>
      </c>
      <c r="F76" s="70" t="s">
        <v>1617</v>
      </c>
      <c r="G76" s="70" t="s">
        <v>1675</v>
      </c>
      <c r="H76" s="70" t="s">
        <v>1478</v>
      </c>
      <c r="I76" s="70" t="s">
        <v>1396</v>
      </c>
      <c r="J76" s="70" t="s">
        <v>1397</v>
      </c>
      <c r="K76" s="70"/>
      <c r="L76" s="70">
        <v>300</v>
      </c>
      <c r="M76" s="70">
        <v>0.214</v>
      </c>
      <c r="N76" s="70"/>
      <c r="O76" s="70">
        <v>158</v>
      </c>
      <c r="P76" s="70">
        <v>423.936</v>
      </c>
      <c r="Q76" s="70" t="s">
        <v>1402</v>
      </c>
      <c r="R76" s="70"/>
      <c r="S76" s="70"/>
      <c r="T76" s="70">
        <v>7060</v>
      </c>
      <c r="U76" s="70">
        <v>2550</v>
      </c>
      <c r="V76" s="70" t="s">
        <v>1676</v>
      </c>
      <c r="W76" s="70">
        <v>25000</v>
      </c>
      <c r="X76" s="71" t="s">
        <v>1677</v>
      </c>
    </row>
    <row r="77" spans="1:24">
      <c r="A77" s="62"/>
      <c r="B77" s="62"/>
      <c r="C77" s="69">
        <v>2022</v>
      </c>
      <c r="D77" s="69">
        <v>7</v>
      </c>
      <c r="E77" s="70" t="s">
        <v>1670</v>
      </c>
      <c r="F77" s="70" t="s">
        <v>1617</v>
      </c>
      <c r="G77" s="70" t="s">
        <v>1678</v>
      </c>
      <c r="H77" s="70" t="s">
        <v>1666</v>
      </c>
      <c r="I77" s="70" t="s">
        <v>1396</v>
      </c>
      <c r="J77" s="70" t="s">
        <v>1397</v>
      </c>
      <c r="K77" s="70"/>
      <c r="L77" s="70">
        <v>240</v>
      </c>
      <c r="M77" s="70">
        <v>0.13</v>
      </c>
      <c r="N77" s="70"/>
      <c r="O77" s="70">
        <v>159</v>
      </c>
      <c r="P77" s="70">
        <v>281.92</v>
      </c>
      <c r="Q77" s="70" t="s">
        <v>1402</v>
      </c>
      <c r="R77" s="70"/>
      <c r="S77" s="70"/>
      <c r="T77" s="70">
        <v>10300</v>
      </c>
      <c r="U77" s="70">
        <v>2525</v>
      </c>
      <c r="V77" s="70">
        <v>3920</v>
      </c>
      <c r="W77" s="70">
        <v>31000</v>
      </c>
      <c r="X77" s="71">
        <v>14300</v>
      </c>
    </row>
    <row r="78" spans="1:24">
      <c r="A78" s="62"/>
      <c r="B78" s="62"/>
      <c r="C78" s="69">
        <v>2022</v>
      </c>
      <c r="D78" s="69">
        <v>7</v>
      </c>
      <c r="E78" s="70" t="s">
        <v>1670</v>
      </c>
      <c r="F78" s="70" t="s">
        <v>1617</v>
      </c>
      <c r="G78" s="70" t="s">
        <v>1679</v>
      </c>
      <c r="H78" s="70" t="s">
        <v>1521</v>
      </c>
      <c r="I78" s="70" t="s">
        <v>1396</v>
      </c>
      <c r="J78" s="70" t="s">
        <v>1397</v>
      </c>
      <c r="K78" s="70"/>
      <c r="L78" s="70">
        <v>300</v>
      </c>
      <c r="M78" s="70">
        <v>0.129</v>
      </c>
      <c r="N78" s="70"/>
      <c r="O78" s="70">
        <v>161</v>
      </c>
      <c r="P78" s="70">
        <v>350.07</v>
      </c>
      <c r="Q78" s="70" t="s">
        <v>1402</v>
      </c>
      <c r="R78" s="70"/>
      <c r="S78" s="70"/>
      <c r="T78" s="70">
        <v>10300</v>
      </c>
      <c r="U78" s="70">
        <v>2525</v>
      </c>
      <c r="V78" s="70">
        <v>3920</v>
      </c>
      <c r="W78" s="70">
        <v>31000</v>
      </c>
      <c r="X78" s="71">
        <v>14300</v>
      </c>
    </row>
    <row r="79" spans="1:24">
      <c r="A79" s="62"/>
      <c r="B79" s="62"/>
      <c r="C79" s="69">
        <v>2022</v>
      </c>
      <c r="D79" s="69">
        <v>7</v>
      </c>
      <c r="E79" s="70" t="s">
        <v>1680</v>
      </c>
      <c r="F79" s="70" t="s">
        <v>1681</v>
      </c>
      <c r="G79" s="70" t="s">
        <v>1682</v>
      </c>
      <c r="H79" s="70" t="s">
        <v>1446</v>
      </c>
      <c r="I79" s="70" t="s">
        <v>1396</v>
      </c>
      <c r="J79" s="70" t="s">
        <v>1397</v>
      </c>
      <c r="K79" s="70"/>
      <c r="L79" s="70" t="s">
        <v>1683</v>
      </c>
      <c r="M79" s="70" t="s">
        <v>1684</v>
      </c>
      <c r="N79" s="70"/>
      <c r="O79" s="70">
        <v>154.59</v>
      </c>
      <c r="P79" s="70">
        <v>89.12</v>
      </c>
      <c r="Q79" s="70" t="s">
        <v>1402</v>
      </c>
      <c r="R79" s="70"/>
      <c r="S79" s="70"/>
      <c r="T79" s="70">
        <v>5998</v>
      </c>
      <c r="U79" s="70" t="s">
        <v>1685</v>
      </c>
      <c r="V79" s="70">
        <v>2400</v>
      </c>
      <c r="W79" s="70">
        <v>4495</v>
      </c>
      <c r="X79" s="71" t="s">
        <v>1686</v>
      </c>
    </row>
    <row r="80" spans="1:24">
      <c r="A80" s="62"/>
      <c r="B80" s="62"/>
      <c r="C80" s="69">
        <v>2022</v>
      </c>
      <c r="D80" s="69">
        <v>7</v>
      </c>
      <c r="E80" s="70" t="s">
        <v>1680</v>
      </c>
      <c r="F80" s="70" t="s">
        <v>1681</v>
      </c>
      <c r="G80" s="70" t="s">
        <v>1687</v>
      </c>
      <c r="H80" s="70" t="s">
        <v>1453</v>
      </c>
      <c r="I80" s="70" t="s">
        <v>1396</v>
      </c>
      <c r="J80" s="70" t="s">
        <v>1397</v>
      </c>
      <c r="K80" s="70"/>
      <c r="L80" s="70" t="s">
        <v>1688</v>
      </c>
      <c r="M80" s="70" t="s">
        <v>1689</v>
      </c>
      <c r="N80" s="70"/>
      <c r="O80" s="70">
        <v>154.59</v>
      </c>
      <c r="P80" s="70">
        <v>89.12</v>
      </c>
      <c r="Q80" s="70" t="s">
        <v>1402</v>
      </c>
      <c r="R80" s="70"/>
      <c r="S80" s="70"/>
      <c r="T80" s="70">
        <v>5998</v>
      </c>
      <c r="U80" s="70" t="s">
        <v>1685</v>
      </c>
      <c r="V80" s="70" t="s">
        <v>1690</v>
      </c>
      <c r="W80" s="70">
        <v>4495</v>
      </c>
      <c r="X80" s="71" t="s">
        <v>1691</v>
      </c>
    </row>
    <row r="81" spans="1:24">
      <c r="A81" s="62"/>
      <c r="B81" s="62"/>
      <c r="C81" s="69">
        <v>2022</v>
      </c>
      <c r="D81" s="69">
        <v>7</v>
      </c>
      <c r="E81" s="70" t="s">
        <v>1680</v>
      </c>
      <c r="F81" s="70" t="s">
        <v>1681</v>
      </c>
      <c r="G81" s="70" t="s">
        <v>1692</v>
      </c>
      <c r="H81" s="70" t="s">
        <v>1453</v>
      </c>
      <c r="I81" s="70" t="s">
        <v>1396</v>
      </c>
      <c r="J81" s="70" t="s">
        <v>1397</v>
      </c>
      <c r="K81" s="70"/>
      <c r="L81" s="70" t="s">
        <v>1693</v>
      </c>
      <c r="M81" s="70">
        <v>0.166</v>
      </c>
      <c r="N81" s="70"/>
      <c r="O81" s="70">
        <v>155.95</v>
      </c>
      <c r="P81" s="70">
        <v>246.67</v>
      </c>
      <c r="Q81" s="70" t="s">
        <v>1402</v>
      </c>
      <c r="R81" s="70"/>
      <c r="S81" s="70"/>
      <c r="T81" s="70">
        <v>12000</v>
      </c>
      <c r="U81" s="70">
        <v>2550</v>
      </c>
      <c r="V81" s="70">
        <v>4000</v>
      </c>
      <c r="W81" s="70">
        <v>18000</v>
      </c>
      <c r="X81" s="71">
        <v>9200</v>
      </c>
    </row>
    <row r="82" spans="1:24">
      <c r="A82" s="62"/>
      <c r="B82" s="62"/>
      <c r="C82" s="69">
        <v>2022</v>
      </c>
      <c r="D82" s="69">
        <v>7</v>
      </c>
      <c r="E82" s="70" t="s">
        <v>1694</v>
      </c>
      <c r="F82" s="70" t="s">
        <v>1695</v>
      </c>
      <c r="G82" s="70" t="s">
        <v>1696</v>
      </c>
      <c r="H82" s="70" t="s">
        <v>1446</v>
      </c>
      <c r="I82" s="70" t="s">
        <v>1396</v>
      </c>
      <c r="J82" s="70" t="s">
        <v>1397</v>
      </c>
      <c r="K82" s="70" t="s">
        <v>1697</v>
      </c>
      <c r="L82" s="70">
        <v>0.29</v>
      </c>
      <c r="M82" s="70"/>
      <c r="N82" s="70"/>
      <c r="O82" s="70">
        <v>126.53</v>
      </c>
      <c r="P82" s="70">
        <v>56.6</v>
      </c>
      <c r="Q82" s="70" t="s">
        <v>1402</v>
      </c>
      <c r="R82" s="70"/>
      <c r="S82" s="70"/>
      <c r="T82" s="70">
        <v>5500</v>
      </c>
      <c r="U82" s="70">
        <v>1760</v>
      </c>
      <c r="V82" s="70">
        <v>1970</v>
      </c>
      <c r="W82" s="70">
        <v>3020</v>
      </c>
      <c r="X82" s="71">
        <v>1680</v>
      </c>
    </row>
    <row r="83" spans="1:24">
      <c r="A83" s="62"/>
      <c r="B83" s="62"/>
      <c r="C83" s="69">
        <v>2022</v>
      </c>
      <c r="D83" s="69">
        <v>7</v>
      </c>
      <c r="E83" s="70" t="s">
        <v>1694</v>
      </c>
      <c r="F83" s="70" t="s">
        <v>1695</v>
      </c>
      <c r="G83" s="70" t="s">
        <v>1698</v>
      </c>
      <c r="H83" s="70" t="s">
        <v>1579</v>
      </c>
      <c r="I83" s="70" t="s">
        <v>1441</v>
      </c>
      <c r="J83" s="70" t="s">
        <v>1397</v>
      </c>
      <c r="K83" s="70" t="s">
        <v>1699</v>
      </c>
      <c r="L83" s="70"/>
      <c r="M83" s="70"/>
      <c r="N83" s="70" t="s">
        <v>1700</v>
      </c>
      <c r="O83" s="70">
        <v>125.29</v>
      </c>
      <c r="P83" s="70"/>
      <c r="Q83" s="70" t="s">
        <v>1402</v>
      </c>
      <c r="R83" s="70"/>
      <c r="S83" s="70"/>
      <c r="T83" s="70">
        <v>4490</v>
      </c>
      <c r="U83" s="70">
        <v>1615</v>
      </c>
      <c r="V83" s="70">
        <v>1915</v>
      </c>
      <c r="W83" s="70">
        <v>2350</v>
      </c>
      <c r="X83" s="71">
        <v>1470</v>
      </c>
    </row>
    <row r="84" spans="1:24">
      <c r="A84" s="62"/>
      <c r="B84" s="62"/>
      <c r="C84" s="69">
        <v>2022</v>
      </c>
      <c r="D84" s="69">
        <v>7</v>
      </c>
      <c r="E84" s="70" t="s">
        <v>1701</v>
      </c>
      <c r="F84" s="70" t="s">
        <v>1702</v>
      </c>
      <c r="G84" s="70" t="s">
        <v>1703</v>
      </c>
      <c r="H84" s="70" t="s">
        <v>1395</v>
      </c>
      <c r="I84" s="70" t="s">
        <v>1396</v>
      </c>
      <c r="J84" s="70" t="s">
        <v>1397</v>
      </c>
      <c r="K84" s="70"/>
      <c r="L84" s="70">
        <v>250</v>
      </c>
      <c r="M84" s="70" t="s">
        <v>1704</v>
      </c>
      <c r="N84" s="70"/>
      <c r="O84" s="70">
        <v>161.27</v>
      </c>
      <c r="P84" s="70">
        <v>350.078</v>
      </c>
      <c r="Q84" s="70" t="s">
        <v>1402</v>
      </c>
      <c r="R84" s="70"/>
      <c r="S84" s="70"/>
      <c r="T84" s="70" t="s">
        <v>1705</v>
      </c>
      <c r="U84" s="70">
        <v>2550</v>
      </c>
      <c r="V84" s="70" t="s">
        <v>1706</v>
      </c>
      <c r="W84" s="70">
        <v>31000</v>
      </c>
      <c r="X84" s="71" t="s">
        <v>1707</v>
      </c>
    </row>
    <row r="85" spans="1:24">
      <c r="A85" s="62"/>
      <c r="B85" s="62"/>
      <c r="C85" s="69">
        <v>2022</v>
      </c>
      <c r="D85" s="69">
        <v>7</v>
      </c>
      <c r="E85" s="70" t="s">
        <v>1701</v>
      </c>
      <c r="F85" s="70" t="s">
        <v>1702</v>
      </c>
      <c r="G85" s="70" t="s">
        <v>1708</v>
      </c>
      <c r="H85" s="70" t="s">
        <v>1418</v>
      </c>
      <c r="I85" s="70" t="s">
        <v>1396</v>
      </c>
      <c r="J85" s="70" t="s">
        <v>1397</v>
      </c>
      <c r="K85" s="70"/>
      <c r="L85" s="70">
        <v>250</v>
      </c>
      <c r="M85" s="70" t="s">
        <v>1709</v>
      </c>
      <c r="N85" s="70"/>
      <c r="O85" s="70">
        <v>163.06</v>
      </c>
      <c r="P85" s="70">
        <v>359.04</v>
      </c>
      <c r="Q85" s="70" t="s">
        <v>1402</v>
      </c>
      <c r="R85" s="70"/>
      <c r="S85" s="70"/>
      <c r="T85" s="70" t="s">
        <v>1710</v>
      </c>
      <c r="U85" s="70">
        <v>2550</v>
      </c>
      <c r="V85" s="70">
        <v>3460</v>
      </c>
      <c r="W85" s="70">
        <v>31000</v>
      </c>
      <c r="X85" s="71" t="s">
        <v>1711</v>
      </c>
    </row>
    <row r="86" spans="1:24">
      <c r="A86" s="62"/>
      <c r="B86" s="62"/>
      <c r="C86" s="69">
        <v>2022</v>
      </c>
      <c r="D86" s="69">
        <v>7</v>
      </c>
      <c r="E86" s="70" t="s">
        <v>1701</v>
      </c>
      <c r="F86" s="70" t="s">
        <v>1702</v>
      </c>
      <c r="G86" s="70" t="s">
        <v>1712</v>
      </c>
      <c r="H86" s="70" t="s">
        <v>1418</v>
      </c>
      <c r="I86" s="70" t="s">
        <v>1396</v>
      </c>
      <c r="J86" s="70" t="s">
        <v>1397</v>
      </c>
      <c r="K86" s="70"/>
      <c r="L86" s="70">
        <v>385</v>
      </c>
      <c r="M86" s="70" t="s">
        <v>1713</v>
      </c>
      <c r="N86" s="70"/>
      <c r="O86" s="70">
        <v>163.06</v>
      </c>
      <c r="P86" s="70">
        <v>430.848</v>
      </c>
      <c r="Q86" s="70" t="s">
        <v>1402</v>
      </c>
      <c r="R86" s="70"/>
      <c r="S86" s="70"/>
      <c r="T86" s="70" t="s">
        <v>1714</v>
      </c>
      <c r="U86" s="70">
        <v>2550</v>
      </c>
      <c r="V86" s="70" t="s">
        <v>1715</v>
      </c>
      <c r="W86" s="70">
        <v>31000</v>
      </c>
      <c r="X86" s="71" t="s">
        <v>1716</v>
      </c>
    </row>
    <row r="87" spans="1:24">
      <c r="A87" s="62"/>
      <c r="B87" s="62"/>
      <c r="C87" s="69">
        <v>2022</v>
      </c>
      <c r="D87" s="69">
        <v>7</v>
      </c>
      <c r="E87" s="70" t="s">
        <v>1701</v>
      </c>
      <c r="F87" s="70" t="s">
        <v>1702</v>
      </c>
      <c r="G87" s="70" t="s">
        <v>1717</v>
      </c>
      <c r="H87" s="70" t="s">
        <v>1478</v>
      </c>
      <c r="I87" s="70" t="s">
        <v>1396</v>
      </c>
      <c r="J87" s="70" t="s">
        <v>1397</v>
      </c>
      <c r="K87" s="70"/>
      <c r="L87" s="70">
        <v>250</v>
      </c>
      <c r="M87" s="70" t="s">
        <v>1718</v>
      </c>
      <c r="N87" s="70"/>
      <c r="O87" s="70">
        <v>163.06</v>
      </c>
      <c r="P87" s="70">
        <v>359.04</v>
      </c>
      <c r="Q87" s="70" t="s">
        <v>1402</v>
      </c>
      <c r="R87" s="70"/>
      <c r="S87" s="70"/>
      <c r="T87" s="70">
        <v>7460</v>
      </c>
      <c r="U87" s="70">
        <v>2550</v>
      </c>
      <c r="V87" s="70" t="s">
        <v>1719</v>
      </c>
      <c r="W87" s="70">
        <v>25000</v>
      </c>
      <c r="X87" s="71" t="s">
        <v>1720</v>
      </c>
    </row>
    <row r="88" spans="1:24">
      <c r="A88" s="62"/>
      <c r="B88" s="62"/>
      <c r="C88" s="69">
        <v>2022</v>
      </c>
      <c r="D88" s="69">
        <v>7</v>
      </c>
      <c r="E88" s="70" t="s">
        <v>1701</v>
      </c>
      <c r="F88" s="70" t="s">
        <v>1702</v>
      </c>
      <c r="G88" s="70" t="s">
        <v>1721</v>
      </c>
      <c r="H88" s="70" t="s">
        <v>1478</v>
      </c>
      <c r="I88" s="70" t="s">
        <v>1396</v>
      </c>
      <c r="J88" s="70" t="s">
        <v>1397</v>
      </c>
      <c r="K88" s="70"/>
      <c r="L88" s="70">
        <v>300</v>
      </c>
      <c r="M88" s="70" t="s">
        <v>1722</v>
      </c>
      <c r="N88" s="70"/>
      <c r="O88" s="70">
        <v>163.06</v>
      </c>
      <c r="P88" s="70">
        <v>430.848</v>
      </c>
      <c r="Q88" s="70" t="s">
        <v>1402</v>
      </c>
      <c r="R88" s="70"/>
      <c r="S88" s="70"/>
      <c r="T88" s="70">
        <v>7460</v>
      </c>
      <c r="U88" s="70">
        <v>2550</v>
      </c>
      <c r="V88" s="70" t="s">
        <v>1723</v>
      </c>
      <c r="W88" s="70">
        <v>25000</v>
      </c>
      <c r="X88" s="71" t="s">
        <v>1724</v>
      </c>
    </row>
    <row r="89" spans="1:24">
      <c r="A89" s="62"/>
      <c r="B89" s="62"/>
      <c r="C89" s="69">
        <v>2022</v>
      </c>
      <c r="D89" s="69">
        <v>7</v>
      </c>
      <c r="E89" s="70" t="s">
        <v>1725</v>
      </c>
      <c r="F89" s="70" t="s">
        <v>1726</v>
      </c>
      <c r="G89" s="70" t="s">
        <v>1727</v>
      </c>
      <c r="H89" s="70" t="s">
        <v>1579</v>
      </c>
      <c r="I89" s="70" t="s">
        <v>1441</v>
      </c>
      <c r="J89" s="70" t="s">
        <v>1397</v>
      </c>
      <c r="K89" s="70"/>
      <c r="L89" s="70">
        <v>230</v>
      </c>
      <c r="M89" s="70">
        <v>0.252</v>
      </c>
      <c r="N89" s="70"/>
      <c r="O89" s="70">
        <v>146.3</v>
      </c>
      <c r="P89" s="70">
        <v>55.7</v>
      </c>
      <c r="Q89" s="70" t="s">
        <v>1402</v>
      </c>
      <c r="R89" s="70"/>
      <c r="S89" s="70"/>
      <c r="T89" s="70">
        <v>5700</v>
      </c>
      <c r="U89" s="70">
        <v>1780</v>
      </c>
      <c r="V89" s="70">
        <v>2060</v>
      </c>
      <c r="W89" s="70">
        <v>3700</v>
      </c>
      <c r="X89" s="71">
        <v>1830</v>
      </c>
    </row>
    <row r="90" spans="1:24">
      <c r="A90" s="62"/>
      <c r="B90" s="62"/>
      <c r="C90" s="69">
        <v>2022</v>
      </c>
      <c r="D90" s="69">
        <v>7</v>
      </c>
      <c r="E90" s="70" t="s">
        <v>1725</v>
      </c>
      <c r="F90" s="70" t="s">
        <v>1728</v>
      </c>
      <c r="G90" s="70" t="s">
        <v>1729</v>
      </c>
      <c r="H90" s="70" t="s">
        <v>1446</v>
      </c>
      <c r="I90" s="70" t="s">
        <v>1396</v>
      </c>
      <c r="J90" s="70" t="s">
        <v>1397</v>
      </c>
      <c r="K90" s="70">
        <v>242</v>
      </c>
      <c r="L90" s="70"/>
      <c r="M90" s="70">
        <v>0.27</v>
      </c>
      <c r="N90" s="70"/>
      <c r="O90" s="70">
        <v>137.6</v>
      </c>
      <c r="P90" s="70">
        <v>41.86</v>
      </c>
      <c r="Q90" s="70" t="s">
        <v>1421</v>
      </c>
      <c r="R90" s="70"/>
      <c r="S90" s="70"/>
      <c r="T90" s="70">
        <v>4800</v>
      </c>
      <c r="U90" s="70">
        <v>1680</v>
      </c>
      <c r="V90" s="70">
        <v>2005</v>
      </c>
      <c r="W90" s="70">
        <v>2900</v>
      </c>
      <c r="X90" s="71">
        <v>1510</v>
      </c>
    </row>
    <row r="91" spans="1:24">
      <c r="A91" s="62"/>
      <c r="B91" s="62"/>
      <c r="C91" s="69">
        <v>2022</v>
      </c>
      <c r="D91" s="69">
        <v>7</v>
      </c>
      <c r="E91" s="70" t="s">
        <v>1725</v>
      </c>
      <c r="F91" s="70" t="s">
        <v>1728</v>
      </c>
      <c r="G91" s="70" t="s">
        <v>1730</v>
      </c>
      <c r="H91" s="70" t="s">
        <v>1453</v>
      </c>
      <c r="I91" s="70" t="s">
        <v>1396</v>
      </c>
      <c r="J91" s="70" t="s">
        <v>1397</v>
      </c>
      <c r="K91" s="70"/>
      <c r="L91" s="70">
        <v>230</v>
      </c>
      <c r="M91" s="70">
        <v>0.251</v>
      </c>
      <c r="N91" s="70"/>
      <c r="O91" s="70">
        <v>146.3</v>
      </c>
      <c r="P91" s="70">
        <v>55.7</v>
      </c>
      <c r="Q91" s="70" t="s">
        <v>1402</v>
      </c>
      <c r="R91" s="70"/>
      <c r="S91" s="70"/>
      <c r="T91" s="70">
        <v>5700</v>
      </c>
      <c r="U91" s="70">
        <v>1780</v>
      </c>
      <c r="V91" s="70">
        <v>2500</v>
      </c>
      <c r="W91" s="70">
        <v>4000</v>
      </c>
      <c r="X91" s="71">
        <v>2120</v>
      </c>
    </row>
    <row r="92" spans="1:24">
      <c r="A92" s="62"/>
      <c r="B92" s="62"/>
      <c r="C92" s="69">
        <v>2022</v>
      </c>
      <c r="D92" s="69">
        <v>7</v>
      </c>
      <c r="E92" s="70" t="s">
        <v>1725</v>
      </c>
      <c r="F92" s="70" t="s">
        <v>1728</v>
      </c>
      <c r="G92" s="70" t="s">
        <v>1731</v>
      </c>
      <c r="H92" s="70" t="s">
        <v>1482</v>
      </c>
      <c r="I92" s="70" t="s">
        <v>1396</v>
      </c>
      <c r="J92" s="70" t="s">
        <v>1397</v>
      </c>
      <c r="K92" s="70"/>
      <c r="L92" s="70">
        <v>230</v>
      </c>
      <c r="M92" s="70">
        <v>0.234</v>
      </c>
      <c r="N92" s="70"/>
      <c r="O92" s="70">
        <v>146.3</v>
      </c>
      <c r="P92" s="70">
        <v>55.7</v>
      </c>
      <c r="Q92" s="70" t="s">
        <v>1402</v>
      </c>
      <c r="R92" s="70"/>
      <c r="S92" s="70"/>
      <c r="T92" s="70">
        <v>5700</v>
      </c>
      <c r="U92" s="70">
        <v>1780</v>
      </c>
      <c r="V92" s="70">
        <v>2650</v>
      </c>
      <c r="W92" s="70">
        <v>4000</v>
      </c>
      <c r="X92" s="71">
        <v>1980</v>
      </c>
    </row>
    <row r="93" spans="1:24">
      <c r="A93" s="62"/>
      <c r="B93" s="62"/>
      <c r="C93" s="69">
        <v>2022</v>
      </c>
      <c r="D93" s="69">
        <v>7</v>
      </c>
      <c r="E93" s="70" t="s">
        <v>1725</v>
      </c>
      <c r="F93" s="70" t="s">
        <v>1728</v>
      </c>
      <c r="G93" s="70" t="s">
        <v>1732</v>
      </c>
      <c r="H93" s="70" t="s">
        <v>1453</v>
      </c>
      <c r="I93" s="70" t="s">
        <v>1396</v>
      </c>
      <c r="J93" s="70" t="s">
        <v>1397</v>
      </c>
      <c r="K93" s="70">
        <v>705</v>
      </c>
      <c r="L93" s="70"/>
      <c r="M93" s="70"/>
      <c r="N93" s="70">
        <v>12.9</v>
      </c>
      <c r="O93" s="70">
        <v>167</v>
      </c>
      <c r="P93" s="70"/>
      <c r="Q93" s="70" t="s">
        <v>1733</v>
      </c>
      <c r="R93" s="70"/>
      <c r="S93" s="70"/>
      <c r="T93" s="70">
        <v>4820</v>
      </c>
      <c r="U93" s="70">
        <v>1890</v>
      </c>
      <c r="V93" s="70">
        <v>1480</v>
      </c>
      <c r="W93" s="70">
        <v>2245</v>
      </c>
      <c r="X93" s="71">
        <v>1870</v>
      </c>
    </row>
    <row r="94" spans="1:24">
      <c r="A94" s="62"/>
      <c r="B94" s="62"/>
      <c r="C94" s="69">
        <v>2022</v>
      </c>
      <c r="D94" s="69">
        <v>7</v>
      </c>
      <c r="E94" s="70" t="s">
        <v>1725</v>
      </c>
      <c r="F94" s="70" t="s">
        <v>1728</v>
      </c>
      <c r="G94" s="70" t="s">
        <v>1734</v>
      </c>
      <c r="H94" s="70" t="s">
        <v>1440</v>
      </c>
      <c r="I94" s="70" t="s">
        <v>1441</v>
      </c>
      <c r="J94" s="70" t="s">
        <v>1397</v>
      </c>
      <c r="K94" s="70">
        <v>680</v>
      </c>
      <c r="L94" s="70"/>
      <c r="M94" s="70"/>
      <c r="N94" s="70">
        <v>19.03</v>
      </c>
      <c r="O94" s="70">
        <v>190</v>
      </c>
      <c r="P94" s="70"/>
      <c r="Q94" s="70" t="s">
        <v>1733</v>
      </c>
      <c r="R94" s="70"/>
      <c r="S94" s="70"/>
      <c r="T94" s="70">
        <v>4880</v>
      </c>
      <c r="U94" s="70">
        <v>1970</v>
      </c>
      <c r="V94" s="70">
        <v>1601</v>
      </c>
      <c r="W94" s="70">
        <v>2873</v>
      </c>
      <c r="X94" s="71">
        <v>2365</v>
      </c>
    </row>
    <row r="95" spans="1:24">
      <c r="A95" s="62"/>
      <c r="B95" s="62"/>
      <c r="C95" s="69">
        <v>2022</v>
      </c>
      <c r="D95" s="69">
        <v>7</v>
      </c>
      <c r="E95" s="70" t="s">
        <v>1735</v>
      </c>
      <c r="F95" s="70" t="s">
        <v>1736</v>
      </c>
      <c r="G95" s="70" t="s">
        <v>1737</v>
      </c>
      <c r="H95" s="70" t="s">
        <v>1446</v>
      </c>
      <c r="I95" s="70" t="s">
        <v>1396</v>
      </c>
      <c r="J95" s="70" t="s">
        <v>1397</v>
      </c>
      <c r="K95" s="70"/>
      <c r="L95" s="70">
        <v>220</v>
      </c>
      <c r="M95" s="70" t="s">
        <v>1738</v>
      </c>
      <c r="N95" s="70"/>
      <c r="O95" s="70">
        <v>146.3</v>
      </c>
      <c r="P95" s="70">
        <v>55.7</v>
      </c>
      <c r="Q95" s="70" t="s">
        <v>1402</v>
      </c>
      <c r="R95" s="70"/>
      <c r="S95" s="70"/>
      <c r="T95" s="70">
        <v>5565</v>
      </c>
      <c r="U95" s="70" t="s">
        <v>1739</v>
      </c>
      <c r="V95" s="70" t="s">
        <v>1740</v>
      </c>
      <c r="W95" s="70">
        <v>4495</v>
      </c>
      <c r="X95" s="71" t="s">
        <v>1741</v>
      </c>
    </row>
    <row r="96" spans="1:24">
      <c r="A96" s="62"/>
      <c r="B96" s="62"/>
      <c r="C96" s="69">
        <v>2022</v>
      </c>
      <c r="D96" s="69">
        <v>7</v>
      </c>
      <c r="E96" s="70" t="s">
        <v>1735</v>
      </c>
      <c r="F96" s="70" t="s">
        <v>1736</v>
      </c>
      <c r="G96" s="70" t="s">
        <v>1742</v>
      </c>
      <c r="H96" s="70" t="s">
        <v>1482</v>
      </c>
      <c r="I96" s="70" t="s">
        <v>1396</v>
      </c>
      <c r="J96" s="70" t="s">
        <v>1397</v>
      </c>
      <c r="K96" s="70">
        <v>250</v>
      </c>
      <c r="L96" s="70"/>
      <c r="M96" s="70">
        <v>0.289</v>
      </c>
      <c r="N96" s="70"/>
      <c r="O96" s="70">
        <v>146.3</v>
      </c>
      <c r="P96" s="70">
        <v>55.7</v>
      </c>
      <c r="Q96" s="70" t="s">
        <v>1402</v>
      </c>
      <c r="R96" s="70"/>
      <c r="S96" s="70"/>
      <c r="T96" s="70">
        <v>5565</v>
      </c>
      <c r="U96" s="70" t="s">
        <v>1743</v>
      </c>
      <c r="V96" s="70" t="s">
        <v>1744</v>
      </c>
      <c r="W96" s="70">
        <v>3495</v>
      </c>
      <c r="X96" s="71">
        <v>2210</v>
      </c>
    </row>
    <row r="97" spans="1:24">
      <c r="A97" s="62"/>
      <c r="B97" s="62"/>
      <c r="C97" s="69">
        <v>2022</v>
      </c>
      <c r="D97" s="69">
        <v>7</v>
      </c>
      <c r="E97" s="70" t="s">
        <v>1735</v>
      </c>
      <c r="F97" s="70" t="s">
        <v>1736</v>
      </c>
      <c r="G97" s="70" t="s">
        <v>1745</v>
      </c>
      <c r="H97" s="70" t="s">
        <v>1482</v>
      </c>
      <c r="I97" s="70" t="s">
        <v>1396</v>
      </c>
      <c r="J97" s="70" t="s">
        <v>1397</v>
      </c>
      <c r="K97" s="70"/>
      <c r="L97" s="70">
        <v>220</v>
      </c>
      <c r="M97" s="70" t="s">
        <v>1738</v>
      </c>
      <c r="N97" s="70"/>
      <c r="O97" s="70">
        <v>146.3</v>
      </c>
      <c r="P97" s="70">
        <v>55.7</v>
      </c>
      <c r="Q97" s="70" t="s">
        <v>1402</v>
      </c>
      <c r="R97" s="70"/>
      <c r="S97" s="70"/>
      <c r="T97" s="70">
        <v>5565</v>
      </c>
      <c r="U97" s="70" t="s">
        <v>1743</v>
      </c>
      <c r="V97" s="70" t="s">
        <v>1744</v>
      </c>
      <c r="W97" s="70">
        <v>4495</v>
      </c>
      <c r="X97" s="71" t="s">
        <v>1741</v>
      </c>
    </row>
    <row r="98" spans="1:24">
      <c r="A98" s="62"/>
      <c r="B98" s="62"/>
      <c r="C98" s="69">
        <v>2022</v>
      </c>
      <c r="D98" s="69">
        <v>7</v>
      </c>
      <c r="E98" s="70" t="s">
        <v>1735</v>
      </c>
      <c r="F98" s="70" t="s">
        <v>1736</v>
      </c>
      <c r="G98" s="70" t="s">
        <v>1746</v>
      </c>
      <c r="H98" s="70" t="s">
        <v>1482</v>
      </c>
      <c r="I98" s="70" t="s">
        <v>1396</v>
      </c>
      <c r="J98" s="70" t="s">
        <v>1397</v>
      </c>
      <c r="K98" s="70"/>
      <c r="L98" s="70">
        <v>440</v>
      </c>
      <c r="M98" s="70" t="s">
        <v>1747</v>
      </c>
      <c r="N98" s="70"/>
      <c r="O98" s="70" t="s">
        <v>1748</v>
      </c>
      <c r="P98" s="70">
        <v>98.04</v>
      </c>
      <c r="Q98" s="70" t="s">
        <v>1402</v>
      </c>
      <c r="R98" s="70"/>
      <c r="S98" s="70"/>
      <c r="T98" s="70">
        <v>5995</v>
      </c>
      <c r="U98" s="70" t="s">
        <v>1749</v>
      </c>
      <c r="V98" s="70" t="s">
        <v>1750</v>
      </c>
      <c r="W98" s="70">
        <v>4495</v>
      </c>
      <c r="X98" s="71" t="s">
        <v>1751</v>
      </c>
    </row>
    <row r="99" spans="1:24">
      <c r="A99" s="62"/>
      <c r="B99" s="62"/>
      <c r="C99" s="69">
        <v>2022</v>
      </c>
      <c r="D99" s="69">
        <v>7</v>
      </c>
      <c r="E99" s="70" t="s">
        <v>1735</v>
      </c>
      <c r="F99" s="70" t="s">
        <v>1736</v>
      </c>
      <c r="G99" s="70" t="s">
        <v>1752</v>
      </c>
      <c r="H99" s="70" t="s">
        <v>1453</v>
      </c>
      <c r="I99" s="70" t="s">
        <v>1396</v>
      </c>
      <c r="J99" s="70" t="s">
        <v>1397</v>
      </c>
      <c r="K99" s="70"/>
      <c r="L99" s="70">
        <v>440</v>
      </c>
      <c r="M99" s="70" t="s">
        <v>1747</v>
      </c>
      <c r="N99" s="70"/>
      <c r="O99" s="70" t="s">
        <v>1748</v>
      </c>
      <c r="P99" s="70">
        <v>98.04</v>
      </c>
      <c r="Q99" s="70" t="s">
        <v>1402</v>
      </c>
      <c r="R99" s="70"/>
      <c r="S99" s="70"/>
      <c r="T99" s="70">
        <v>5995</v>
      </c>
      <c r="U99" s="70" t="s">
        <v>1753</v>
      </c>
      <c r="V99" s="70" t="s">
        <v>1754</v>
      </c>
      <c r="W99" s="70">
        <v>4495</v>
      </c>
      <c r="X99" s="71" t="s">
        <v>1751</v>
      </c>
    </row>
    <row r="100" spans="1:24">
      <c r="A100" s="62"/>
      <c r="B100" s="62"/>
      <c r="C100" s="69">
        <v>2022</v>
      </c>
      <c r="D100" s="69">
        <v>7</v>
      </c>
      <c r="E100" s="70" t="s">
        <v>1755</v>
      </c>
      <c r="F100" s="70" t="s">
        <v>1756</v>
      </c>
      <c r="G100" s="70" t="s">
        <v>1757</v>
      </c>
      <c r="H100" s="70" t="s">
        <v>1453</v>
      </c>
      <c r="I100" s="70" t="s">
        <v>1396</v>
      </c>
      <c r="J100" s="70" t="s">
        <v>1397</v>
      </c>
      <c r="K100" s="70"/>
      <c r="L100" s="70">
        <v>325</v>
      </c>
      <c r="M100" s="70">
        <v>0.287</v>
      </c>
      <c r="N100" s="70"/>
      <c r="O100" s="70">
        <v>146.7</v>
      </c>
      <c r="P100" s="70">
        <v>81.14</v>
      </c>
      <c r="Q100" s="70" t="s">
        <v>1402</v>
      </c>
      <c r="R100" s="70"/>
      <c r="S100" s="70"/>
      <c r="T100" s="70">
        <v>5995</v>
      </c>
      <c r="U100" s="70" t="s">
        <v>1758</v>
      </c>
      <c r="V100" s="70" t="s">
        <v>1759</v>
      </c>
      <c r="W100" s="70">
        <v>4495</v>
      </c>
      <c r="X100" s="71">
        <v>2995</v>
      </c>
    </row>
    <row r="101" spans="1:24">
      <c r="A101" s="62"/>
      <c r="B101" s="62"/>
      <c r="C101" s="69">
        <v>2022</v>
      </c>
      <c r="D101" s="69">
        <v>7</v>
      </c>
      <c r="E101" s="70" t="s">
        <v>1760</v>
      </c>
      <c r="F101" s="70" t="s">
        <v>1606</v>
      </c>
      <c r="G101" s="70" t="s">
        <v>1761</v>
      </c>
      <c r="H101" s="70" t="s">
        <v>1762</v>
      </c>
      <c r="I101" s="70" t="s">
        <v>1396</v>
      </c>
      <c r="J101" s="70" t="s">
        <v>1561</v>
      </c>
      <c r="K101" s="70"/>
      <c r="L101" s="70"/>
      <c r="M101" s="70"/>
      <c r="N101" s="70"/>
      <c r="O101" s="70"/>
      <c r="P101" s="70"/>
      <c r="Q101" s="70" t="s">
        <v>1763</v>
      </c>
      <c r="R101" s="70"/>
      <c r="S101" s="70"/>
      <c r="T101" s="70">
        <v>7610</v>
      </c>
      <c r="U101" s="70" t="s">
        <v>1764</v>
      </c>
      <c r="V101" s="70" t="s">
        <v>1765</v>
      </c>
      <c r="W101" s="70">
        <v>25000</v>
      </c>
      <c r="X101" s="71" t="s">
        <v>1766</v>
      </c>
    </row>
    <row r="102" spans="1:24">
      <c r="A102" s="62"/>
      <c r="B102" s="62"/>
      <c r="C102" s="69">
        <v>2022</v>
      </c>
      <c r="D102" s="69">
        <v>7</v>
      </c>
      <c r="E102" s="70" t="s">
        <v>1760</v>
      </c>
      <c r="F102" s="70" t="s">
        <v>1606</v>
      </c>
      <c r="G102" s="70" t="s">
        <v>1767</v>
      </c>
      <c r="H102" s="70" t="s">
        <v>1768</v>
      </c>
      <c r="I102" s="70" t="s">
        <v>1396</v>
      </c>
      <c r="J102" s="70" t="s">
        <v>1397</v>
      </c>
      <c r="K102" s="70"/>
      <c r="L102" s="70">
        <v>215</v>
      </c>
      <c r="M102" s="70">
        <v>0.17</v>
      </c>
      <c r="N102" s="70"/>
      <c r="O102" s="70">
        <v>150</v>
      </c>
      <c r="P102" s="70">
        <v>281.91</v>
      </c>
      <c r="Q102" s="70" t="s">
        <v>1402</v>
      </c>
      <c r="R102" s="70"/>
      <c r="S102" s="70"/>
      <c r="T102" s="70" t="s">
        <v>1769</v>
      </c>
      <c r="U102" s="70">
        <v>2550</v>
      </c>
      <c r="V102" s="70" t="s">
        <v>1770</v>
      </c>
      <c r="W102" s="70">
        <v>25000</v>
      </c>
      <c r="X102" s="71" t="s">
        <v>1771</v>
      </c>
    </row>
    <row r="103" spans="1:24">
      <c r="A103" s="62"/>
      <c r="B103" s="62"/>
      <c r="C103" s="69">
        <v>2022</v>
      </c>
      <c r="D103" s="69">
        <v>7</v>
      </c>
      <c r="E103" s="70" t="s">
        <v>1760</v>
      </c>
      <c r="F103" s="70" t="s">
        <v>1606</v>
      </c>
      <c r="G103" s="70" t="s">
        <v>1772</v>
      </c>
      <c r="H103" s="70" t="s">
        <v>1521</v>
      </c>
      <c r="I103" s="70" t="s">
        <v>1396</v>
      </c>
      <c r="J103" s="70" t="s">
        <v>1397</v>
      </c>
      <c r="K103" s="70"/>
      <c r="L103" s="70">
        <v>280</v>
      </c>
      <c r="M103" s="70">
        <v>0.159</v>
      </c>
      <c r="N103" s="70"/>
      <c r="O103" s="70" t="s">
        <v>1773</v>
      </c>
      <c r="P103" s="70">
        <v>350.07</v>
      </c>
      <c r="Q103" s="70" t="s">
        <v>1402</v>
      </c>
      <c r="R103" s="70"/>
      <c r="S103" s="70"/>
      <c r="T103" s="70">
        <v>10510</v>
      </c>
      <c r="U103" s="70">
        <v>2550</v>
      </c>
      <c r="V103" s="70">
        <v>3990</v>
      </c>
      <c r="W103" s="70">
        <v>31000</v>
      </c>
      <c r="X103" s="71">
        <v>15270</v>
      </c>
    </row>
    <row r="104" spans="1:24">
      <c r="A104" s="62"/>
      <c r="B104" s="62"/>
      <c r="C104" s="69">
        <v>2022</v>
      </c>
      <c r="D104" s="69">
        <v>7</v>
      </c>
      <c r="E104" s="70" t="s">
        <v>1774</v>
      </c>
      <c r="F104" s="70" t="s">
        <v>1775</v>
      </c>
      <c r="G104" s="70" t="s">
        <v>1776</v>
      </c>
      <c r="H104" s="70" t="s">
        <v>1395</v>
      </c>
      <c r="I104" s="70" t="s">
        <v>1396</v>
      </c>
      <c r="J104" s="70" t="s">
        <v>1397</v>
      </c>
      <c r="K104" s="70"/>
      <c r="L104" s="70">
        <v>160</v>
      </c>
      <c r="M104" s="70" t="s">
        <v>1777</v>
      </c>
      <c r="N104" s="70"/>
      <c r="O104" s="70">
        <v>150</v>
      </c>
      <c r="P104" s="70">
        <v>281.917</v>
      </c>
      <c r="Q104" s="70" t="s">
        <v>1402</v>
      </c>
      <c r="R104" s="70"/>
      <c r="S104" s="70"/>
      <c r="T104" s="70" t="s">
        <v>1778</v>
      </c>
      <c r="U104" s="70">
        <v>2550</v>
      </c>
      <c r="V104" s="70">
        <v>3560</v>
      </c>
      <c r="W104" s="70">
        <v>31000</v>
      </c>
      <c r="X104" s="71" t="s">
        <v>1779</v>
      </c>
    </row>
    <row r="105" spans="1:24">
      <c r="A105" s="62"/>
      <c r="B105" s="62"/>
      <c r="C105" s="69">
        <v>2022</v>
      </c>
      <c r="D105" s="69">
        <v>7</v>
      </c>
      <c r="E105" s="70" t="s">
        <v>1774</v>
      </c>
      <c r="F105" s="70" t="s">
        <v>1775</v>
      </c>
      <c r="G105" s="70" t="s">
        <v>1780</v>
      </c>
      <c r="H105" s="70" t="s">
        <v>1453</v>
      </c>
      <c r="I105" s="70" t="s">
        <v>1396</v>
      </c>
      <c r="J105" s="70" t="s">
        <v>1397</v>
      </c>
      <c r="K105" s="70">
        <v>276</v>
      </c>
      <c r="L105" s="70"/>
      <c r="M105" s="70">
        <v>0.281</v>
      </c>
      <c r="N105" s="70"/>
      <c r="O105" s="70">
        <v>130.02</v>
      </c>
      <c r="P105" s="70">
        <v>40.55</v>
      </c>
      <c r="Q105" s="70" t="s">
        <v>1402</v>
      </c>
      <c r="R105" s="70"/>
      <c r="S105" s="70"/>
      <c r="T105" s="70">
        <v>4746</v>
      </c>
      <c r="U105" s="70">
        <v>1760</v>
      </c>
      <c r="V105" s="70">
        <v>1965</v>
      </c>
      <c r="W105" s="70">
        <v>2680</v>
      </c>
      <c r="X105" s="71">
        <v>1500</v>
      </c>
    </row>
    <row r="106" spans="1:24">
      <c r="A106" s="62"/>
      <c r="B106" s="62"/>
      <c r="C106" s="69">
        <v>2022</v>
      </c>
      <c r="D106" s="69">
        <v>7</v>
      </c>
      <c r="E106" s="70" t="s">
        <v>1774</v>
      </c>
      <c r="F106" s="70" t="s">
        <v>1775</v>
      </c>
      <c r="G106" s="70" t="s">
        <v>1781</v>
      </c>
      <c r="H106" s="70" t="s">
        <v>1482</v>
      </c>
      <c r="I106" s="70" t="s">
        <v>1396</v>
      </c>
      <c r="J106" s="70" t="s">
        <v>1397</v>
      </c>
      <c r="K106" s="70">
        <v>240</v>
      </c>
      <c r="L106" s="70"/>
      <c r="M106" s="70">
        <v>0.286</v>
      </c>
      <c r="N106" s="70"/>
      <c r="O106" s="70">
        <v>141.72</v>
      </c>
      <c r="P106" s="70">
        <v>40.55</v>
      </c>
      <c r="Q106" s="70" t="s">
        <v>1402</v>
      </c>
      <c r="R106" s="70"/>
      <c r="S106" s="70"/>
      <c r="T106" s="70">
        <v>4873</v>
      </c>
      <c r="U106" s="70">
        <v>1603</v>
      </c>
      <c r="V106" s="70">
        <v>2190</v>
      </c>
      <c r="W106" s="70">
        <v>2670</v>
      </c>
      <c r="X106" s="71">
        <v>1490</v>
      </c>
    </row>
    <row r="107" spans="1:24">
      <c r="A107" s="62"/>
      <c r="B107" s="62"/>
      <c r="C107" s="69">
        <v>2022</v>
      </c>
      <c r="D107" s="69">
        <v>7</v>
      </c>
      <c r="E107" s="70" t="s">
        <v>1774</v>
      </c>
      <c r="F107" s="70" t="s">
        <v>1775</v>
      </c>
      <c r="G107" s="70" t="s">
        <v>1782</v>
      </c>
      <c r="H107" s="70" t="s">
        <v>1666</v>
      </c>
      <c r="I107" s="70" t="s">
        <v>1396</v>
      </c>
      <c r="J107" s="70" t="s">
        <v>1397</v>
      </c>
      <c r="K107" s="70"/>
      <c r="L107" s="70">
        <v>200</v>
      </c>
      <c r="M107" s="70">
        <v>0.187</v>
      </c>
      <c r="N107" s="70"/>
      <c r="O107" s="70">
        <v>157.57</v>
      </c>
      <c r="P107" s="70">
        <v>281.91</v>
      </c>
      <c r="Q107" s="70" t="s">
        <v>1402</v>
      </c>
      <c r="R107" s="70"/>
      <c r="S107" s="70"/>
      <c r="T107" s="70">
        <v>10980</v>
      </c>
      <c r="U107" s="70">
        <v>2550</v>
      </c>
      <c r="V107" s="70" t="s">
        <v>1783</v>
      </c>
      <c r="W107" s="70">
        <v>31000</v>
      </c>
      <c r="X107" s="71">
        <v>16300</v>
      </c>
    </row>
    <row r="108" spans="1:24">
      <c r="A108" s="62"/>
      <c r="B108" s="62"/>
      <c r="C108" s="69">
        <v>2022</v>
      </c>
      <c r="D108" s="69">
        <v>7</v>
      </c>
      <c r="E108" s="70" t="s">
        <v>1784</v>
      </c>
      <c r="F108" s="70" t="s">
        <v>1785</v>
      </c>
      <c r="G108" s="70" t="s">
        <v>1786</v>
      </c>
      <c r="H108" s="70" t="s">
        <v>1579</v>
      </c>
      <c r="I108" s="70" t="s">
        <v>1441</v>
      </c>
      <c r="J108" s="70" t="s">
        <v>1397</v>
      </c>
      <c r="K108" s="70">
        <v>660</v>
      </c>
      <c r="L108" s="70"/>
      <c r="M108" s="70"/>
      <c r="N108" s="70">
        <v>16.2</v>
      </c>
      <c r="O108" s="70">
        <v>195</v>
      </c>
      <c r="P108" s="70"/>
      <c r="Q108" s="70" t="s">
        <v>1499</v>
      </c>
      <c r="R108" s="70"/>
      <c r="S108" s="70"/>
      <c r="T108" s="70">
        <v>5049</v>
      </c>
      <c r="U108" s="70">
        <v>2002</v>
      </c>
      <c r="V108" s="70">
        <v>1731</v>
      </c>
      <c r="W108" s="70">
        <v>2971</v>
      </c>
      <c r="X108" s="71">
        <v>2520</v>
      </c>
    </row>
    <row r="109" spans="1:24">
      <c r="A109" s="62"/>
      <c r="B109" s="62"/>
      <c r="C109" s="69">
        <v>2022</v>
      </c>
      <c r="D109" s="69">
        <v>7</v>
      </c>
      <c r="E109" s="70" t="s">
        <v>1784</v>
      </c>
      <c r="F109" s="70" t="s">
        <v>1785</v>
      </c>
      <c r="G109" s="70" t="s">
        <v>1787</v>
      </c>
      <c r="H109" s="70" t="s">
        <v>1579</v>
      </c>
      <c r="I109" s="70" t="s">
        <v>1441</v>
      </c>
      <c r="J109" s="70" t="s">
        <v>1397</v>
      </c>
      <c r="K109" s="70">
        <v>625</v>
      </c>
      <c r="L109" s="70"/>
      <c r="M109" s="70"/>
      <c r="N109" s="70">
        <v>17.5</v>
      </c>
      <c r="O109" s="70">
        <v>195</v>
      </c>
      <c r="P109" s="70"/>
      <c r="Q109" s="70" t="s">
        <v>1499</v>
      </c>
      <c r="R109" s="70"/>
      <c r="S109" s="70"/>
      <c r="T109" s="70">
        <v>5049</v>
      </c>
      <c r="U109" s="70">
        <v>2002</v>
      </c>
      <c r="V109" s="70" t="s">
        <v>1788</v>
      </c>
      <c r="W109" s="70">
        <v>3081</v>
      </c>
      <c r="X109" s="71">
        <v>2630</v>
      </c>
    </row>
    <row r="110" spans="1:24">
      <c r="A110" s="62"/>
      <c r="B110" s="62"/>
      <c r="C110" s="69">
        <v>2022</v>
      </c>
      <c r="D110" s="69">
        <v>7</v>
      </c>
      <c r="E110" s="70" t="s">
        <v>1789</v>
      </c>
      <c r="F110" s="70" t="s">
        <v>1790</v>
      </c>
      <c r="G110" s="70" t="s">
        <v>1791</v>
      </c>
      <c r="H110" s="70" t="s">
        <v>1516</v>
      </c>
      <c r="I110" s="70" t="s">
        <v>1396</v>
      </c>
      <c r="J110" s="70" t="s">
        <v>1397</v>
      </c>
      <c r="K110" s="70"/>
      <c r="L110" s="70">
        <v>160</v>
      </c>
      <c r="M110" s="70">
        <v>0.23</v>
      </c>
      <c r="N110" s="70"/>
      <c r="O110" s="70">
        <v>160.63</v>
      </c>
      <c r="P110" s="70">
        <v>282.624</v>
      </c>
      <c r="Q110" s="70" t="s">
        <v>1402</v>
      </c>
      <c r="R110" s="70"/>
      <c r="S110" s="70"/>
      <c r="T110" s="70">
        <v>7110</v>
      </c>
      <c r="U110" s="70">
        <v>2550</v>
      </c>
      <c r="V110" s="70" t="s">
        <v>1792</v>
      </c>
      <c r="W110" s="70">
        <v>18000</v>
      </c>
      <c r="X110" s="71" t="s">
        <v>1793</v>
      </c>
    </row>
    <row r="111" spans="1:24">
      <c r="A111" s="62"/>
      <c r="B111" s="62"/>
      <c r="C111" s="69">
        <v>2022</v>
      </c>
      <c r="D111" s="69">
        <v>7</v>
      </c>
      <c r="E111" s="70" t="s">
        <v>1789</v>
      </c>
      <c r="F111" s="70" t="s">
        <v>1790</v>
      </c>
      <c r="G111" s="70" t="s">
        <v>1794</v>
      </c>
      <c r="H111" s="70" t="s">
        <v>1433</v>
      </c>
      <c r="I111" s="70" t="s">
        <v>1412</v>
      </c>
      <c r="J111" s="70" t="s">
        <v>1397</v>
      </c>
      <c r="K111" s="70"/>
      <c r="L111" s="70">
        <v>450</v>
      </c>
      <c r="M111" s="70">
        <v>0.15</v>
      </c>
      <c r="N111" s="70"/>
      <c r="O111" s="70" t="s">
        <v>1795</v>
      </c>
      <c r="P111" s="70">
        <v>126.72</v>
      </c>
      <c r="Q111" s="70" t="s">
        <v>1402</v>
      </c>
      <c r="R111" s="70"/>
      <c r="S111" s="70"/>
      <c r="T111" s="70">
        <v>6005</v>
      </c>
      <c r="U111" s="70">
        <v>2300</v>
      </c>
      <c r="V111" s="70" t="s">
        <v>1796</v>
      </c>
      <c r="W111" s="70">
        <v>9500</v>
      </c>
      <c r="X111" s="71" t="s">
        <v>1797</v>
      </c>
    </row>
    <row r="112" spans="1:24">
      <c r="A112" s="62"/>
      <c r="B112" s="62"/>
      <c r="C112" s="69">
        <v>2022</v>
      </c>
      <c r="D112" s="69">
        <v>7</v>
      </c>
      <c r="E112" s="70" t="s">
        <v>1789</v>
      </c>
      <c r="F112" s="70" t="s">
        <v>1790</v>
      </c>
      <c r="G112" s="70" t="s">
        <v>1798</v>
      </c>
      <c r="H112" s="70" t="s">
        <v>1433</v>
      </c>
      <c r="I112" s="70" t="s">
        <v>1412</v>
      </c>
      <c r="J112" s="70" t="s">
        <v>1397</v>
      </c>
      <c r="K112" s="70"/>
      <c r="L112" s="70">
        <v>420</v>
      </c>
      <c r="M112" s="70">
        <v>0.15</v>
      </c>
      <c r="N112" s="70"/>
      <c r="O112" s="70" t="s">
        <v>1799</v>
      </c>
      <c r="P112" s="70">
        <v>163.369</v>
      </c>
      <c r="Q112" s="70" t="s">
        <v>1402</v>
      </c>
      <c r="R112" s="70"/>
      <c r="S112" s="70"/>
      <c r="T112" s="70">
        <v>8100</v>
      </c>
      <c r="U112" s="70" t="s">
        <v>1800</v>
      </c>
      <c r="V112" s="70" t="s">
        <v>1801</v>
      </c>
      <c r="W112" s="70">
        <v>13500</v>
      </c>
      <c r="X112" s="71" t="s">
        <v>1802</v>
      </c>
    </row>
    <row r="113" spans="1:24">
      <c r="A113" s="62"/>
      <c r="B113" s="62"/>
      <c r="C113" s="69">
        <v>2022</v>
      </c>
      <c r="D113" s="69">
        <v>7</v>
      </c>
      <c r="E113" s="70" t="s">
        <v>1803</v>
      </c>
      <c r="F113" s="70" t="s">
        <v>1804</v>
      </c>
      <c r="G113" s="70" t="s">
        <v>1805</v>
      </c>
      <c r="H113" s="70" t="s">
        <v>1446</v>
      </c>
      <c r="I113" s="70" t="s">
        <v>1396</v>
      </c>
      <c r="J113" s="70" t="s">
        <v>1397</v>
      </c>
      <c r="K113" s="70">
        <v>240</v>
      </c>
      <c r="L113" s="70"/>
      <c r="M113" s="70">
        <v>0.285</v>
      </c>
      <c r="N113" s="70"/>
      <c r="O113" s="70">
        <v>128.04</v>
      </c>
      <c r="P113" s="70">
        <v>35.9</v>
      </c>
      <c r="Q113" s="70" t="s">
        <v>1402</v>
      </c>
      <c r="R113" s="70"/>
      <c r="S113" s="70"/>
      <c r="T113" s="70" t="s">
        <v>1806</v>
      </c>
      <c r="U113" s="70">
        <v>1600</v>
      </c>
      <c r="V113" s="70">
        <v>1825</v>
      </c>
      <c r="W113" s="70">
        <v>2270</v>
      </c>
      <c r="X113" s="71">
        <v>1210</v>
      </c>
    </row>
    <row r="114" spans="1:24">
      <c r="A114" s="62"/>
      <c r="B114" s="62"/>
      <c r="C114" s="69">
        <v>2022</v>
      </c>
      <c r="D114" s="69">
        <v>7</v>
      </c>
      <c r="E114" s="70" t="s">
        <v>1803</v>
      </c>
      <c r="F114" s="70" t="s">
        <v>1804</v>
      </c>
      <c r="G114" s="70" t="s">
        <v>1807</v>
      </c>
      <c r="H114" s="70" t="s">
        <v>1453</v>
      </c>
      <c r="I114" s="70" t="s">
        <v>1396</v>
      </c>
      <c r="J114" s="70" t="s">
        <v>1397</v>
      </c>
      <c r="K114" s="70">
        <v>240</v>
      </c>
      <c r="L114" s="70"/>
      <c r="M114" s="70">
        <v>0.272</v>
      </c>
      <c r="N114" s="70"/>
      <c r="O114" s="70">
        <v>137.6</v>
      </c>
      <c r="P114" s="70">
        <v>41.86</v>
      </c>
      <c r="Q114" s="70" t="s">
        <v>1421</v>
      </c>
      <c r="R114" s="70"/>
      <c r="S114" s="70"/>
      <c r="T114" s="70">
        <v>4495</v>
      </c>
      <c r="U114" s="70">
        <v>1680</v>
      </c>
      <c r="V114" s="70">
        <v>1990</v>
      </c>
      <c r="W114" s="70">
        <v>2760</v>
      </c>
      <c r="X114" s="71">
        <v>1480</v>
      </c>
    </row>
    <row r="115" spans="1:24">
      <c r="A115" s="62"/>
      <c r="B115" s="62"/>
      <c r="C115" s="69">
        <v>2022</v>
      </c>
      <c r="D115" s="69">
        <v>7</v>
      </c>
      <c r="E115" s="70" t="s">
        <v>1808</v>
      </c>
      <c r="F115" s="70" t="s">
        <v>1809</v>
      </c>
      <c r="G115" s="70" t="s">
        <v>1810</v>
      </c>
      <c r="H115" s="70" t="s">
        <v>1579</v>
      </c>
      <c r="I115" s="70" t="s">
        <v>1441</v>
      </c>
      <c r="J115" s="70" t="s">
        <v>1397</v>
      </c>
      <c r="K115" s="70" t="s">
        <v>1811</v>
      </c>
      <c r="L115" s="70"/>
      <c r="M115" s="70"/>
      <c r="N115" s="70" t="s">
        <v>1700</v>
      </c>
      <c r="O115" s="70">
        <v>130</v>
      </c>
      <c r="P115" s="70"/>
      <c r="Q115" s="70" t="s">
        <v>1402</v>
      </c>
      <c r="R115" s="70"/>
      <c r="S115" s="70"/>
      <c r="T115" s="70">
        <v>4891</v>
      </c>
      <c r="U115" s="70">
        <v>1937</v>
      </c>
      <c r="V115" s="70">
        <v>1680</v>
      </c>
      <c r="W115" s="70">
        <v>2680</v>
      </c>
      <c r="X115" s="71" t="s">
        <v>1812</v>
      </c>
    </row>
    <row r="116" spans="1:24">
      <c r="A116" s="62"/>
      <c r="B116" s="62"/>
      <c r="C116" s="69">
        <v>2022</v>
      </c>
      <c r="D116" s="69">
        <v>7</v>
      </c>
      <c r="E116" s="70" t="s">
        <v>1808</v>
      </c>
      <c r="F116" s="70" t="s">
        <v>1809</v>
      </c>
      <c r="G116" s="70" t="s">
        <v>1813</v>
      </c>
      <c r="H116" s="70" t="s">
        <v>1440</v>
      </c>
      <c r="I116" s="70" t="s">
        <v>1441</v>
      </c>
      <c r="J116" s="70" t="s">
        <v>1397</v>
      </c>
      <c r="K116" s="70" t="s">
        <v>1814</v>
      </c>
      <c r="L116" s="70"/>
      <c r="M116" s="70"/>
      <c r="N116" s="70" t="s">
        <v>1815</v>
      </c>
      <c r="O116" s="70">
        <v>135</v>
      </c>
      <c r="P116" s="70"/>
      <c r="Q116" s="70" t="s">
        <v>1414</v>
      </c>
      <c r="R116" s="70"/>
      <c r="S116" s="70"/>
      <c r="T116" s="70">
        <v>4808</v>
      </c>
      <c r="U116" s="70">
        <v>1840</v>
      </c>
      <c r="V116" s="70">
        <v>1520</v>
      </c>
      <c r="W116" s="70">
        <v>2110</v>
      </c>
      <c r="X116" s="71">
        <v>1734</v>
      </c>
    </row>
    <row r="117" spans="1:24">
      <c r="A117" s="62"/>
      <c r="B117" s="62"/>
      <c r="C117" s="69">
        <v>2022</v>
      </c>
      <c r="D117" s="69">
        <v>7</v>
      </c>
      <c r="E117" s="70" t="s">
        <v>1808</v>
      </c>
      <c r="F117" s="70" t="s">
        <v>1809</v>
      </c>
      <c r="G117" s="70" t="s">
        <v>1816</v>
      </c>
      <c r="H117" s="70" t="s">
        <v>1440</v>
      </c>
      <c r="I117" s="70" t="s">
        <v>1441</v>
      </c>
      <c r="J117" s="70" t="s">
        <v>1397</v>
      </c>
      <c r="K117" s="70" t="s">
        <v>1817</v>
      </c>
      <c r="L117" s="70"/>
      <c r="M117" s="70"/>
      <c r="N117" s="70" t="s">
        <v>1818</v>
      </c>
      <c r="O117" s="70">
        <v>135</v>
      </c>
      <c r="P117" s="70"/>
      <c r="Q117" s="70" t="s">
        <v>1414</v>
      </c>
      <c r="R117" s="70"/>
      <c r="S117" s="70"/>
      <c r="T117" s="70">
        <v>4495</v>
      </c>
      <c r="U117" s="70">
        <v>1820</v>
      </c>
      <c r="V117" s="70">
        <v>1610</v>
      </c>
      <c r="W117" s="70">
        <v>2080</v>
      </c>
      <c r="X117" s="71">
        <v>1680</v>
      </c>
    </row>
    <row r="118" spans="1:24">
      <c r="A118" s="62"/>
      <c r="B118" s="62"/>
      <c r="C118" s="69">
        <v>2022</v>
      </c>
      <c r="D118" s="69">
        <v>7</v>
      </c>
      <c r="E118" s="70" t="s">
        <v>1819</v>
      </c>
      <c r="F118" s="70" t="s">
        <v>1820</v>
      </c>
      <c r="G118" s="70" t="s">
        <v>1821</v>
      </c>
      <c r="H118" s="70" t="s">
        <v>1395</v>
      </c>
      <c r="I118" s="70" t="s">
        <v>1396</v>
      </c>
      <c r="J118" s="70" t="s">
        <v>1397</v>
      </c>
      <c r="K118" s="70"/>
      <c r="L118" s="70">
        <v>255</v>
      </c>
      <c r="M118" s="70">
        <v>0.276</v>
      </c>
      <c r="N118" s="70"/>
      <c r="O118" s="70">
        <v>161.27</v>
      </c>
      <c r="P118" s="70">
        <v>350.07</v>
      </c>
      <c r="Q118" s="70" t="s">
        <v>1822</v>
      </c>
      <c r="R118" s="70"/>
      <c r="S118" s="70"/>
      <c r="T118" s="70">
        <v>10960</v>
      </c>
      <c r="U118" s="70">
        <v>2550</v>
      </c>
      <c r="V118" s="70">
        <v>3370</v>
      </c>
      <c r="W118" s="70">
        <v>31000</v>
      </c>
      <c r="X118" s="71" t="s">
        <v>1823</v>
      </c>
    </row>
    <row r="119" spans="1:24">
      <c r="A119" s="62"/>
      <c r="B119" s="62"/>
      <c r="C119" s="69">
        <v>2022</v>
      </c>
      <c r="D119" s="69">
        <v>7</v>
      </c>
      <c r="E119" s="70" t="s">
        <v>1819</v>
      </c>
      <c r="F119" s="70" t="s">
        <v>1820</v>
      </c>
      <c r="G119" s="70" t="s">
        <v>1824</v>
      </c>
      <c r="H119" s="70" t="s">
        <v>1516</v>
      </c>
      <c r="I119" s="70" t="s">
        <v>1396</v>
      </c>
      <c r="J119" s="70" t="s">
        <v>1397</v>
      </c>
      <c r="K119" s="70"/>
      <c r="L119" s="70">
        <v>180</v>
      </c>
      <c r="M119" s="70">
        <v>0.209</v>
      </c>
      <c r="N119" s="70"/>
      <c r="O119" s="70">
        <v>164.5</v>
      </c>
      <c r="P119" s="70">
        <v>282.624</v>
      </c>
      <c r="Q119" s="70" t="s">
        <v>1822</v>
      </c>
      <c r="R119" s="70"/>
      <c r="S119" s="70"/>
      <c r="T119" s="70" t="s">
        <v>1825</v>
      </c>
      <c r="U119" s="70">
        <v>2550</v>
      </c>
      <c r="V119" s="70" t="s">
        <v>1826</v>
      </c>
      <c r="W119" s="70">
        <v>25000</v>
      </c>
      <c r="X119" s="71" t="s">
        <v>1827</v>
      </c>
    </row>
    <row r="120" spans="1:24">
      <c r="A120" s="62"/>
      <c r="B120" s="62"/>
      <c r="C120" s="69">
        <v>2022</v>
      </c>
      <c r="D120" s="69">
        <v>7</v>
      </c>
      <c r="E120" s="70" t="s">
        <v>1819</v>
      </c>
      <c r="F120" s="70" t="s">
        <v>1820</v>
      </c>
      <c r="G120" s="70" t="s">
        <v>1828</v>
      </c>
      <c r="H120" s="70" t="s">
        <v>1516</v>
      </c>
      <c r="I120" s="70" t="s">
        <v>1396</v>
      </c>
      <c r="J120" s="70" t="s">
        <v>1397</v>
      </c>
      <c r="K120" s="70"/>
      <c r="L120" s="70">
        <v>250</v>
      </c>
      <c r="M120" s="70">
        <v>0.224</v>
      </c>
      <c r="N120" s="70"/>
      <c r="O120" s="70">
        <v>160.3</v>
      </c>
      <c r="P120" s="70">
        <v>391.68</v>
      </c>
      <c r="Q120" s="70" t="s">
        <v>1822</v>
      </c>
      <c r="R120" s="70"/>
      <c r="S120" s="70"/>
      <c r="T120" s="70" t="s">
        <v>1825</v>
      </c>
      <c r="U120" s="70">
        <v>2550</v>
      </c>
      <c r="V120" s="70" t="s">
        <v>1826</v>
      </c>
      <c r="W120" s="70">
        <v>25000</v>
      </c>
      <c r="X120" s="71" t="s">
        <v>1829</v>
      </c>
    </row>
    <row r="121" spans="1:24">
      <c r="A121" s="62"/>
      <c r="B121" s="62"/>
      <c r="C121" s="69">
        <v>2022</v>
      </c>
      <c r="D121" s="69">
        <v>7</v>
      </c>
      <c r="E121" s="70" t="s">
        <v>1819</v>
      </c>
      <c r="F121" s="70" t="s">
        <v>1820</v>
      </c>
      <c r="G121" s="70" t="s">
        <v>1830</v>
      </c>
      <c r="H121" s="70" t="s">
        <v>1516</v>
      </c>
      <c r="I121" s="70" t="s">
        <v>1396</v>
      </c>
      <c r="J121" s="70" t="s">
        <v>1397</v>
      </c>
      <c r="K121" s="70"/>
      <c r="L121" s="70">
        <v>180</v>
      </c>
      <c r="M121" s="70">
        <v>0.21</v>
      </c>
      <c r="N121" s="70"/>
      <c r="O121" s="70">
        <v>160.26</v>
      </c>
      <c r="P121" s="70">
        <v>281.91</v>
      </c>
      <c r="Q121" s="70" t="s">
        <v>1822</v>
      </c>
      <c r="R121" s="70"/>
      <c r="S121" s="70"/>
      <c r="T121" s="70" t="s">
        <v>1825</v>
      </c>
      <c r="U121" s="70">
        <v>2550</v>
      </c>
      <c r="V121" s="70" t="s">
        <v>1826</v>
      </c>
      <c r="W121" s="70">
        <v>25000</v>
      </c>
      <c r="X121" s="71" t="s">
        <v>1827</v>
      </c>
    </row>
    <row r="122" spans="1:24">
      <c r="A122" s="62"/>
      <c r="B122" s="62"/>
      <c r="C122" s="69">
        <v>2022</v>
      </c>
      <c r="D122" s="69">
        <v>7</v>
      </c>
      <c r="E122" s="70" t="s">
        <v>1819</v>
      </c>
      <c r="F122" s="70" t="s">
        <v>1820</v>
      </c>
      <c r="G122" s="70" t="s">
        <v>1831</v>
      </c>
      <c r="H122" s="70" t="s">
        <v>1603</v>
      </c>
      <c r="I122" s="70" t="s">
        <v>1396</v>
      </c>
      <c r="J122" s="70" t="s">
        <v>1397</v>
      </c>
      <c r="K122" s="70"/>
      <c r="L122" s="70">
        <v>220</v>
      </c>
      <c r="M122" s="70">
        <v>175.104</v>
      </c>
      <c r="N122" s="70"/>
      <c r="O122" s="70">
        <v>3.96</v>
      </c>
      <c r="P122" s="70">
        <v>160.9</v>
      </c>
      <c r="Q122" s="70" t="s">
        <v>1483</v>
      </c>
      <c r="R122" s="70"/>
      <c r="S122" s="70"/>
      <c r="T122" s="70" t="s">
        <v>1832</v>
      </c>
      <c r="U122" s="70">
        <v>2550</v>
      </c>
      <c r="V122" s="70">
        <v>3100</v>
      </c>
      <c r="W122" s="70">
        <v>18000</v>
      </c>
      <c r="X122" s="71" t="s">
        <v>1833</v>
      </c>
    </row>
    <row r="123" spans="1:24">
      <c r="A123" s="62"/>
      <c r="B123" s="62"/>
      <c r="C123" s="69">
        <v>2022</v>
      </c>
      <c r="D123" s="69">
        <v>7</v>
      </c>
      <c r="E123" s="70" t="s">
        <v>1819</v>
      </c>
      <c r="F123" s="70" t="s">
        <v>1820</v>
      </c>
      <c r="G123" s="70" t="s">
        <v>1834</v>
      </c>
      <c r="H123" s="70" t="s">
        <v>1411</v>
      </c>
      <c r="I123" s="70" t="s">
        <v>1412</v>
      </c>
      <c r="J123" s="70" t="s">
        <v>1397</v>
      </c>
      <c r="K123" s="70"/>
      <c r="L123" s="70">
        <v>610</v>
      </c>
      <c r="M123" s="70">
        <v>0.149</v>
      </c>
      <c r="N123" s="70"/>
      <c r="O123" s="70" t="s">
        <v>1835</v>
      </c>
      <c r="P123" s="70">
        <v>300.812</v>
      </c>
      <c r="Q123" s="70" t="s">
        <v>1483</v>
      </c>
      <c r="R123" s="70"/>
      <c r="S123" s="70"/>
      <c r="T123" s="70">
        <v>10795</v>
      </c>
      <c r="U123" s="70">
        <v>2550</v>
      </c>
      <c r="V123" s="70">
        <v>3320</v>
      </c>
      <c r="W123" s="70">
        <v>18000</v>
      </c>
      <c r="X123" s="71" t="s">
        <v>1836</v>
      </c>
    </row>
    <row r="124" spans="1:24">
      <c r="A124" s="62"/>
      <c r="B124" s="62"/>
      <c r="C124" s="69">
        <v>2022</v>
      </c>
      <c r="D124" s="69">
        <v>7</v>
      </c>
      <c r="E124" s="70" t="s">
        <v>1819</v>
      </c>
      <c r="F124" s="70" t="s">
        <v>1820</v>
      </c>
      <c r="G124" s="70" t="s">
        <v>1837</v>
      </c>
      <c r="H124" s="70" t="s">
        <v>1411</v>
      </c>
      <c r="I124" s="70" t="s">
        <v>1412</v>
      </c>
      <c r="J124" s="70" t="s">
        <v>1397</v>
      </c>
      <c r="K124" s="70"/>
      <c r="L124" s="70">
        <v>650</v>
      </c>
      <c r="M124" s="70">
        <v>0.149</v>
      </c>
      <c r="N124" s="70"/>
      <c r="O124" s="70" t="s">
        <v>1838</v>
      </c>
      <c r="P124" s="70">
        <v>326.861</v>
      </c>
      <c r="Q124" s="70" t="s">
        <v>1483</v>
      </c>
      <c r="R124" s="70"/>
      <c r="S124" s="70"/>
      <c r="T124" s="70">
        <v>10795</v>
      </c>
      <c r="U124" s="70">
        <v>2550</v>
      </c>
      <c r="V124" s="70">
        <v>3320</v>
      </c>
      <c r="W124" s="70">
        <v>18000</v>
      </c>
      <c r="X124" s="71" t="s">
        <v>1839</v>
      </c>
    </row>
    <row r="125" spans="1:24">
      <c r="A125" s="62"/>
      <c r="B125" s="62"/>
      <c r="C125" s="69">
        <v>2022</v>
      </c>
      <c r="D125" s="69">
        <v>7</v>
      </c>
      <c r="E125" s="70" t="s">
        <v>1819</v>
      </c>
      <c r="F125" s="70" t="s">
        <v>1820</v>
      </c>
      <c r="G125" s="70" t="s">
        <v>1840</v>
      </c>
      <c r="H125" s="70" t="s">
        <v>1531</v>
      </c>
      <c r="I125" s="70" t="s">
        <v>1412</v>
      </c>
      <c r="J125" s="70" t="s">
        <v>1397</v>
      </c>
      <c r="K125" s="70"/>
      <c r="L125" s="70">
        <v>600</v>
      </c>
      <c r="M125" s="70">
        <v>0.179</v>
      </c>
      <c r="N125" s="70"/>
      <c r="O125" s="70">
        <v>160.9</v>
      </c>
      <c r="P125" s="70">
        <v>350.208</v>
      </c>
      <c r="Q125" s="70" t="s">
        <v>1483</v>
      </c>
      <c r="R125" s="70"/>
      <c r="S125" s="70"/>
      <c r="T125" s="70">
        <v>11990</v>
      </c>
      <c r="U125" s="70">
        <v>2550</v>
      </c>
      <c r="V125" s="70">
        <v>3320</v>
      </c>
      <c r="W125" s="70">
        <v>18000</v>
      </c>
      <c r="X125" s="71" t="s">
        <v>1841</v>
      </c>
    </row>
    <row r="126" spans="1:24">
      <c r="A126" s="62"/>
      <c r="B126" s="62"/>
      <c r="C126" s="69">
        <v>2022</v>
      </c>
      <c r="D126" s="69">
        <v>7</v>
      </c>
      <c r="E126" s="70" t="s">
        <v>1819</v>
      </c>
      <c r="F126" s="70" t="s">
        <v>1820</v>
      </c>
      <c r="G126" s="70" t="s">
        <v>1842</v>
      </c>
      <c r="H126" s="70" t="s">
        <v>1531</v>
      </c>
      <c r="I126" s="70" t="s">
        <v>1412</v>
      </c>
      <c r="J126" s="70" t="s">
        <v>1397</v>
      </c>
      <c r="K126" s="70"/>
      <c r="L126" s="70">
        <v>612</v>
      </c>
      <c r="M126" s="70">
        <v>0.179</v>
      </c>
      <c r="N126" s="70"/>
      <c r="O126" s="70">
        <v>161.27</v>
      </c>
      <c r="P126" s="70">
        <v>350.078</v>
      </c>
      <c r="Q126" s="70" t="s">
        <v>1483</v>
      </c>
      <c r="R126" s="70"/>
      <c r="S126" s="70"/>
      <c r="T126" s="70">
        <v>11990</v>
      </c>
      <c r="U126" s="70">
        <v>2550</v>
      </c>
      <c r="V126" s="70">
        <v>3320</v>
      </c>
      <c r="W126" s="70">
        <v>18000</v>
      </c>
      <c r="X126" s="71" t="s">
        <v>1843</v>
      </c>
    </row>
    <row r="127" spans="1:24">
      <c r="A127" s="62"/>
      <c r="B127" s="62"/>
      <c r="C127" s="69">
        <v>2022</v>
      </c>
      <c r="D127" s="69">
        <v>7</v>
      </c>
      <c r="E127" s="70" t="s">
        <v>1819</v>
      </c>
      <c r="F127" s="70" t="s">
        <v>1820</v>
      </c>
      <c r="G127" s="70" t="s">
        <v>1844</v>
      </c>
      <c r="H127" s="70" t="s">
        <v>1411</v>
      </c>
      <c r="I127" s="70" t="s">
        <v>1412</v>
      </c>
      <c r="J127" s="70" t="s">
        <v>1397</v>
      </c>
      <c r="K127" s="70"/>
      <c r="L127" s="70">
        <v>610</v>
      </c>
      <c r="M127" s="70">
        <v>0.179</v>
      </c>
      <c r="N127" s="70"/>
      <c r="O127" s="70" t="s">
        <v>1835</v>
      </c>
      <c r="P127" s="70">
        <v>300.812</v>
      </c>
      <c r="Q127" s="70" t="s">
        <v>1402</v>
      </c>
      <c r="R127" s="70"/>
      <c r="S127" s="70"/>
      <c r="T127" s="70">
        <v>11990</v>
      </c>
      <c r="U127" s="70">
        <v>2550</v>
      </c>
      <c r="V127" s="70">
        <v>3320</v>
      </c>
      <c r="W127" s="70">
        <v>18000</v>
      </c>
      <c r="X127" s="71" t="s">
        <v>1845</v>
      </c>
    </row>
    <row r="128" spans="1:24">
      <c r="A128" s="62"/>
      <c r="B128" s="62"/>
      <c r="C128" s="69">
        <v>2022</v>
      </c>
      <c r="D128" s="69">
        <v>7</v>
      </c>
      <c r="E128" s="70" t="s">
        <v>1819</v>
      </c>
      <c r="F128" s="70" t="s">
        <v>1820</v>
      </c>
      <c r="G128" s="70" t="s">
        <v>1846</v>
      </c>
      <c r="H128" s="70" t="s">
        <v>1847</v>
      </c>
      <c r="I128" s="70" t="s">
        <v>1396</v>
      </c>
      <c r="J128" s="70" t="s">
        <v>1397</v>
      </c>
      <c r="K128" s="70">
        <v>500</v>
      </c>
      <c r="L128" s="70"/>
      <c r="M128" s="70"/>
      <c r="N128" s="70">
        <v>14.2</v>
      </c>
      <c r="O128" s="70">
        <v>150.83</v>
      </c>
      <c r="P128" s="70"/>
      <c r="Q128" s="70" t="s">
        <v>1504</v>
      </c>
      <c r="R128" s="70"/>
      <c r="S128" s="70"/>
      <c r="T128" s="70">
        <v>4698</v>
      </c>
      <c r="U128" s="70">
        <v>1908</v>
      </c>
      <c r="V128" s="70">
        <v>1696</v>
      </c>
      <c r="W128" s="70">
        <v>2295</v>
      </c>
      <c r="X128" s="71">
        <v>1920</v>
      </c>
    </row>
    <row r="129" spans="1:24">
      <c r="A129" s="62"/>
      <c r="B129" s="62"/>
      <c r="C129" s="69">
        <v>2022</v>
      </c>
      <c r="D129" s="69">
        <v>7</v>
      </c>
      <c r="E129" s="70" t="s">
        <v>1819</v>
      </c>
      <c r="F129" s="70" t="s">
        <v>1820</v>
      </c>
      <c r="G129" s="70" t="s">
        <v>1848</v>
      </c>
      <c r="H129" s="70" t="s">
        <v>1433</v>
      </c>
      <c r="I129" s="70" t="s">
        <v>1412</v>
      </c>
      <c r="J129" s="70" t="s">
        <v>1397</v>
      </c>
      <c r="K129" s="70"/>
      <c r="L129" s="70">
        <v>445</v>
      </c>
      <c r="M129" s="70">
        <v>0.178</v>
      </c>
      <c r="N129" s="70"/>
      <c r="O129" s="70" t="s">
        <v>1434</v>
      </c>
      <c r="P129" s="70">
        <v>127.725</v>
      </c>
      <c r="Q129" s="70" t="s">
        <v>1402</v>
      </c>
      <c r="R129" s="70"/>
      <c r="S129" s="70"/>
      <c r="T129" s="70">
        <v>6005</v>
      </c>
      <c r="U129" s="70">
        <v>2145</v>
      </c>
      <c r="V129" s="70" t="s">
        <v>1849</v>
      </c>
      <c r="W129" s="70">
        <v>8500</v>
      </c>
      <c r="X129" s="71" t="s">
        <v>1850</v>
      </c>
    </row>
    <row r="130" spans="1:24">
      <c r="A130" s="62"/>
      <c r="B130" s="62"/>
      <c r="C130" s="69">
        <v>2022</v>
      </c>
      <c r="D130" s="69">
        <v>7</v>
      </c>
      <c r="E130" s="70" t="s">
        <v>1819</v>
      </c>
      <c r="F130" s="70" t="s">
        <v>1820</v>
      </c>
      <c r="G130" s="70" t="s">
        <v>1851</v>
      </c>
      <c r="H130" s="70" t="s">
        <v>1433</v>
      </c>
      <c r="I130" s="70" t="s">
        <v>1412</v>
      </c>
      <c r="J130" s="70" t="s">
        <v>1397</v>
      </c>
      <c r="K130" s="70"/>
      <c r="L130" s="70">
        <v>372</v>
      </c>
      <c r="M130" s="70">
        <v>0.149</v>
      </c>
      <c r="N130" s="70"/>
      <c r="O130" s="70">
        <v>164.5</v>
      </c>
      <c r="P130" s="70">
        <v>141.312</v>
      </c>
      <c r="Q130" s="70" t="s">
        <v>1483</v>
      </c>
      <c r="R130" s="70"/>
      <c r="S130" s="70"/>
      <c r="T130" s="70">
        <v>8045</v>
      </c>
      <c r="U130" s="70">
        <v>2350</v>
      </c>
      <c r="V130" s="70" t="s">
        <v>1852</v>
      </c>
      <c r="W130" s="70">
        <v>11500</v>
      </c>
      <c r="X130" s="71" t="s">
        <v>1853</v>
      </c>
    </row>
    <row r="131" spans="1:24">
      <c r="A131" s="62"/>
      <c r="B131" s="62"/>
      <c r="C131" s="69">
        <v>2022</v>
      </c>
      <c r="D131" s="69">
        <v>7</v>
      </c>
      <c r="E131" s="70" t="s">
        <v>1819</v>
      </c>
      <c r="F131" s="70" t="s">
        <v>1820</v>
      </c>
      <c r="G131" s="70" t="s">
        <v>1854</v>
      </c>
      <c r="H131" s="70" t="s">
        <v>1531</v>
      </c>
      <c r="I131" s="70" t="s">
        <v>1412</v>
      </c>
      <c r="J131" s="70" t="s">
        <v>1397</v>
      </c>
      <c r="K131" s="70"/>
      <c r="L131" s="70">
        <v>570</v>
      </c>
      <c r="M131" s="70">
        <v>0.149</v>
      </c>
      <c r="N131" s="70"/>
      <c r="O131" s="70">
        <v>160.97</v>
      </c>
      <c r="P131" s="70">
        <v>229.632</v>
      </c>
      <c r="Q131" s="70" t="s">
        <v>1483</v>
      </c>
      <c r="R131" s="70"/>
      <c r="S131" s="70"/>
      <c r="T131" s="70">
        <v>8545</v>
      </c>
      <c r="U131" s="70">
        <v>2500</v>
      </c>
      <c r="V131" s="70">
        <v>3270</v>
      </c>
      <c r="W131" s="70">
        <v>14500</v>
      </c>
      <c r="X131" s="71" t="s">
        <v>1855</v>
      </c>
    </row>
    <row r="132" spans="1:24">
      <c r="A132" s="62"/>
      <c r="B132" s="62"/>
      <c r="C132" s="69">
        <v>2022</v>
      </c>
      <c r="D132" s="69">
        <v>7</v>
      </c>
      <c r="E132" s="70" t="s">
        <v>1856</v>
      </c>
      <c r="F132" s="70" t="s">
        <v>1857</v>
      </c>
      <c r="G132" s="70" t="s">
        <v>1858</v>
      </c>
      <c r="H132" s="70" t="s">
        <v>1579</v>
      </c>
      <c r="I132" s="70" t="s">
        <v>1441</v>
      </c>
      <c r="J132" s="70" t="s">
        <v>1397</v>
      </c>
      <c r="K132" s="70">
        <v>305</v>
      </c>
      <c r="L132" s="70"/>
      <c r="M132" s="70"/>
      <c r="N132" s="70">
        <v>13.9</v>
      </c>
      <c r="O132" s="70">
        <v>141.72</v>
      </c>
      <c r="P132" s="70"/>
      <c r="Q132" s="70" t="s">
        <v>1402</v>
      </c>
      <c r="R132" s="70"/>
      <c r="S132" s="70"/>
      <c r="T132" s="70">
        <v>4495</v>
      </c>
      <c r="U132" s="70">
        <v>1680</v>
      </c>
      <c r="V132" s="70">
        <v>1990</v>
      </c>
      <c r="W132" s="70">
        <v>2400</v>
      </c>
      <c r="X132" s="71">
        <v>1520</v>
      </c>
    </row>
    <row r="133" spans="1:24">
      <c r="A133" s="62"/>
      <c r="B133" s="62"/>
      <c r="C133" s="69">
        <v>2022</v>
      </c>
      <c r="D133" s="69">
        <v>7</v>
      </c>
      <c r="E133" s="70" t="s">
        <v>1859</v>
      </c>
      <c r="F133" s="70" t="s">
        <v>1860</v>
      </c>
      <c r="G133" s="70" t="s">
        <v>1861</v>
      </c>
      <c r="H133" s="70" t="s">
        <v>1862</v>
      </c>
      <c r="I133" s="70" t="s">
        <v>1396</v>
      </c>
      <c r="J133" s="70" t="s">
        <v>1397</v>
      </c>
      <c r="K133" s="70"/>
      <c r="L133" s="70">
        <v>340</v>
      </c>
      <c r="M133" s="70">
        <v>0.17</v>
      </c>
      <c r="N133" s="70"/>
      <c r="O133" s="70">
        <v>160.26</v>
      </c>
      <c r="P133" s="70">
        <v>422.87</v>
      </c>
      <c r="Q133" s="70" t="s">
        <v>1402</v>
      </c>
      <c r="R133" s="70"/>
      <c r="S133" s="70"/>
      <c r="T133" s="70" t="s">
        <v>1863</v>
      </c>
      <c r="U133" s="70">
        <v>2550</v>
      </c>
      <c r="V133" s="70" t="s">
        <v>1864</v>
      </c>
      <c r="W133" s="70">
        <v>31000</v>
      </c>
      <c r="X133" s="71" t="s">
        <v>1865</v>
      </c>
    </row>
    <row r="134" spans="1:24">
      <c r="A134" s="62"/>
      <c r="B134" s="62"/>
      <c r="C134" s="69">
        <v>2022</v>
      </c>
      <c r="D134" s="69">
        <v>7</v>
      </c>
      <c r="E134" s="70" t="s">
        <v>1866</v>
      </c>
      <c r="F134" s="70" t="s">
        <v>1867</v>
      </c>
      <c r="G134" s="70" t="s">
        <v>1868</v>
      </c>
      <c r="H134" s="70" t="s">
        <v>1869</v>
      </c>
      <c r="I134" s="70" t="s">
        <v>1396</v>
      </c>
      <c r="J134" s="70" t="s">
        <v>1397</v>
      </c>
      <c r="K134" s="70"/>
      <c r="L134" s="70">
        <v>255</v>
      </c>
      <c r="M134" s="70">
        <v>66.84</v>
      </c>
      <c r="N134" s="70"/>
      <c r="O134" s="70">
        <v>4.99</v>
      </c>
      <c r="P134" s="70">
        <v>154.59</v>
      </c>
      <c r="Q134" s="70" t="s">
        <v>1402</v>
      </c>
      <c r="R134" s="70"/>
      <c r="S134" s="70"/>
      <c r="T134" s="70">
        <v>5710</v>
      </c>
      <c r="U134" s="70" t="s">
        <v>1870</v>
      </c>
      <c r="V134" s="70" t="s">
        <v>1871</v>
      </c>
      <c r="W134" s="70">
        <v>4300</v>
      </c>
      <c r="X134" s="71">
        <v>3570</v>
      </c>
    </row>
    <row r="135" spans="1:24">
      <c r="A135" s="62"/>
      <c r="B135" s="62"/>
      <c r="C135" s="69">
        <v>2022</v>
      </c>
      <c r="D135" s="69">
        <v>7</v>
      </c>
      <c r="E135" s="70" t="s">
        <v>1866</v>
      </c>
      <c r="F135" s="70" t="s">
        <v>1867</v>
      </c>
      <c r="G135" s="70" t="s">
        <v>1872</v>
      </c>
      <c r="H135" s="70" t="s">
        <v>1873</v>
      </c>
      <c r="I135" s="70" t="s">
        <v>1396</v>
      </c>
      <c r="J135" s="70" t="s">
        <v>1397</v>
      </c>
      <c r="K135" s="70"/>
      <c r="L135" s="70">
        <v>280</v>
      </c>
      <c r="M135" s="70" t="s">
        <v>1874</v>
      </c>
      <c r="N135" s="70"/>
      <c r="O135" s="70">
        <v>158.24</v>
      </c>
      <c r="P135" s="70">
        <v>367.58</v>
      </c>
      <c r="Q135" s="70" t="s">
        <v>1421</v>
      </c>
      <c r="R135" s="70"/>
      <c r="S135" s="70"/>
      <c r="T135" s="70" t="s">
        <v>1875</v>
      </c>
      <c r="U135" s="70" t="s">
        <v>1876</v>
      </c>
      <c r="V135" s="70" t="s">
        <v>1877</v>
      </c>
      <c r="W135" s="70">
        <v>32000</v>
      </c>
      <c r="X135" s="71" t="s">
        <v>1878</v>
      </c>
    </row>
    <row r="136" spans="1:24">
      <c r="A136" s="62"/>
      <c r="B136" s="62"/>
      <c r="C136" s="69">
        <v>2022</v>
      </c>
      <c r="D136" s="69">
        <v>7</v>
      </c>
      <c r="E136" s="70" t="s">
        <v>1879</v>
      </c>
      <c r="F136" s="70" t="s">
        <v>1880</v>
      </c>
      <c r="G136" s="70" t="s">
        <v>1881</v>
      </c>
      <c r="H136" s="70" t="s">
        <v>1440</v>
      </c>
      <c r="I136" s="70" t="s">
        <v>1441</v>
      </c>
      <c r="J136" s="70" t="s">
        <v>1397</v>
      </c>
      <c r="K136" s="70">
        <v>320</v>
      </c>
      <c r="L136" s="70"/>
      <c r="M136" s="70"/>
      <c r="N136" s="70">
        <v>10.4</v>
      </c>
      <c r="O136" s="70">
        <v>166.88</v>
      </c>
      <c r="P136" s="70"/>
      <c r="Q136" s="70" t="s">
        <v>1882</v>
      </c>
      <c r="R136" s="70"/>
      <c r="S136" s="70"/>
      <c r="T136" s="70">
        <v>3584</v>
      </c>
      <c r="U136" s="70">
        <v>1475</v>
      </c>
      <c r="V136" s="70">
        <v>1666</v>
      </c>
      <c r="W136" s="70">
        <v>1270</v>
      </c>
      <c r="X136" s="71">
        <v>970</v>
      </c>
    </row>
    <row r="137" spans="1:24">
      <c r="A137" s="62"/>
      <c r="B137" s="62"/>
      <c r="C137" s="69">
        <v>2022</v>
      </c>
      <c r="D137" s="69">
        <v>7</v>
      </c>
      <c r="E137" s="70" t="s">
        <v>1883</v>
      </c>
      <c r="F137" s="70" t="s">
        <v>1884</v>
      </c>
      <c r="G137" s="70" t="s">
        <v>1885</v>
      </c>
      <c r="H137" s="70" t="s">
        <v>1886</v>
      </c>
      <c r="I137" s="70" t="s">
        <v>1396</v>
      </c>
      <c r="J137" s="70" t="s">
        <v>1397</v>
      </c>
      <c r="K137" s="70"/>
      <c r="L137" s="70">
        <v>300</v>
      </c>
      <c r="M137" s="70"/>
      <c r="N137" s="70"/>
      <c r="O137" s="70">
        <v>157.37</v>
      </c>
      <c r="P137" s="70">
        <v>105.28</v>
      </c>
      <c r="Q137" s="70" t="s">
        <v>1421</v>
      </c>
      <c r="R137" s="70"/>
      <c r="S137" s="70"/>
      <c r="T137" s="70" t="s">
        <v>1887</v>
      </c>
      <c r="U137" s="70">
        <v>1740</v>
      </c>
      <c r="V137" s="70">
        <v>2220</v>
      </c>
      <c r="W137" s="70">
        <v>6550</v>
      </c>
      <c r="X137" s="71">
        <v>4800</v>
      </c>
    </row>
    <row r="138" spans="1:24">
      <c r="A138" s="62"/>
      <c r="B138" s="62"/>
      <c r="C138" s="69">
        <v>2022</v>
      </c>
      <c r="D138" s="69">
        <v>7</v>
      </c>
      <c r="E138" s="70" t="s">
        <v>1888</v>
      </c>
      <c r="F138" s="70" t="s">
        <v>1621</v>
      </c>
      <c r="G138" s="70" t="s">
        <v>1889</v>
      </c>
      <c r="H138" s="70" t="s">
        <v>1395</v>
      </c>
      <c r="I138" s="70" t="s">
        <v>1396</v>
      </c>
      <c r="J138" s="70" t="s">
        <v>1397</v>
      </c>
      <c r="K138" s="70"/>
      <c r="L138" s="70">
        <v>260</v>
      </c>
      <c r="M138" s="70" t="s">
        <v>1890</v>
      </c>
      <c r="N138" s="70"/>
      <c r="O138" s="70">
        <v>161.2</v>
      </c>
      <c r="P138" s="70">
        <v>350.078</v>
      </c>
      <c r="Q138" s="70" t="s">
        <v>1402</v>
      </c>
      <c r="R138" s="70"/>
      <c r="S138" s="70"/>
      <c r="T138" s="70" t="s">
        <v>1891</v>
      </c>
      <c r="U138" s="70">
        <v>2550</v>
      </c>
      <c r="V138" s="70" t="s">
        <v>1892</v>
      </c>
      <c r="W138" s="70">
        <v>31000</v>
      </c>
      <c r="X138" s="71" t="s">
        <v>1893</v>
      </c>
    </row>
    <row r="139" spans="1:24">
      <c r="A139" s="62"/>
      <c r="B139" s="62"/>
      <c r="C139" s="69">
        <v>2022</v>
      </c>
      <c r="D139" s="69">
        <v>7</v>
      </c>
      <c r="E139" s="70" t="s">
        <v>1888</v>
      </c>
      <c r="F139" s="70" t="s">
        <v>1621</v>
      </c>
      <c r="G139" s="70" t="s">
        <v>1894</v>
      </c>
      <c r="H139" s="70" t="s">
        <v>1482</v>
      </c>
      <c r="I139" s="70" t="s">
        <v>1396</v>
      </c>
      <c r="J139" s="70" t="s">
        <v>1397</v>
      </c>
      <c r="K139" s="70"/>
      <c r="L139" s="70">
        <v>491</v>
      </c>
      <c r="M139" s="70">
        <v>0.288</v>
      </c>
      <c r="N139" s="70"/>
      <c r="O139" s="70" t="s">
        <v>1895</v>
      </c>
      <c r="P139" s="70">
        <v>100.27</v>
      </c>
      <c r="Q139" s="70" t="s">
        <v>1402</v>
      </c>
      <c r="R139" s="70"/>
      <c r="S139" s="70"/>
      <c r="T139" s="70">
        <v>5995</v>
      </c>
      <c r="U139" s="70">
        <v>2190</v>
      </c>
      <c r="V139" s="70" t="s">
        <v>1896</v>
      </c>
      <c r="W139" s="70">
        <v>4495</v>
      </c>
      <c r="X139" s="71">
        <v>3170</v>
      </c>
    </row>
    <row r="140" spans="1:24">
      <c r="A140" s="62"/>
      <c r="B140" s="62"/>
      <c r="C140" s="69">
        <v>2022</v>
      </c>
      <c r="D140" s="69">
        <v>7</v>
      </c>
      <c r="E140" s="70" t="s">
        <v>1888</v>
      </c>
      <c r="F140" s="70" t="s">
        <v>1621</v>
      </c>
      <c r="G140" s="70" t="s">
        <v>1897</v>
      </c>
      <c r="H140" s="70" t="s">
        <v>1898</v>
      </c>
      <c r="I140" s="70" t="s">
        <v>1396</v>
      </c>
      <c r="J140" s="70" t="s">
        <v>1397</v>
      </c>
      <c r="K140" s="70"/>
      <c r="L140" s="70">
        <v>325</v>
      </c>
      <c r="M140" s="70" t="s">
        <v>1899</v>
      </c>
      <c r="N140" s="70"/>
      <c r="O140" s="70">
        <v>159.2</v>
      </c>
      <c r="P140" s="70">
        <v>70.186</v>
      </c>
      <c r="Q140" s="70" t="s">
        <v>1402</v>
      </c>
      <c r="R140" s="70"/>
      <c r="S140" s="70"/>
      <c r="T140" s="70">
        <v>5995</v>
      </c>
      <c r="U140" s="70" t="s">
        <v>1900</v>
      </c>
      <c r="V140" s="70" t="s">
        <v>1901</v>
      </c>
      <c r="W140" s="70">
        <v>4495</v>
      </c>
      <c r="X140" s="71" t="s">
        <v>1902</v>
      </c>
    </row>
    <row r="141" spans="1:24">
      <c r="A141" s="62"/>
      <c r="B141" s="62"/>
      <c r="C141" s="69">
        <v>2022</v>
      </c>
      <c r="D141" s="69">
        <v>7</v>
      </c>
      <c r="E141" s="70" t="s">
        <v>1888</v>
      </c>
      <c r="F141" s="70" t="s">
        <v>1621</v>
      </c>
      <c r="G141" s="70" t="s">
        <v>1903</v>
      </c>
      <c r="H141" s="70" t="s">
        <v>1521</v>
      </c>
      <c r="I141" s="70" t="s">
        <v>1396</v>
      </c>
      <c r="J141" s="70" t="s">
        <v>1397</v>
      </c>
      <c r="K141" s="70"/>
      <c r="L141" s="70">
        <v>270</v>
      </c>
      <c r="M141" s="70">
        <v>0.17</v>
      </c>
      <c r="N141" s="70"/>
      <c r="O141" s="70">
        <v>161.2</v>
      </c>
      <c r="P141" s="70">
        <v>350.078</v>
      </c>
      <c r="Q141" s="70" t="s">
        <v>1402</v>
      </c>
      <c r="R141" s="70"/>
      <c r="S141" s="70"/>
      <c r="T141" s="70">
        <v>10830</v>
      </c>
      <c r="U141" s="70">
        <v>2550</v>
      </c>
      <c r="V141" s="70" t="s">
        <v>1904</v>
      </c>
      <c r="W141" s="70">
        <v>31000</v>
      </c>
      <c r="X141" s="71">
        <v>15550</v>
      </c>
    </row>
    <row r="142" spans="1:24">
      <c r="A142" s="62"/>
      <c r="B142" s="62"/>
      <c r="C142" s="69">
        <v>2022</v>
      </c>
      <c r="D142" s="69">
        <v>7</v>
      </c>
      <c r="E142" s="70" t="s">
        <v>1888</v>
      </c>
      <c r="F142" s="70" t="s">
        <v>1621</v>
      </c>
      <c r="G142" s="70" t="s">
        <v>1905</v>
      </c>
      <c r="H142" s="70" t="s">
        <v>1666</v>
      </c>
      <c r="I142" s="70" t="s">
        <v>1396</v>
      </c>
      <c r="J142" s="70" t="s">
        <v>1397</v>
      </c>
      <c r="K142" s="70"/>
      <c r="L142" s="70">
        <v>255</v>
      </c>
      <c r="M142" s="70">
        <v>0.17</v>
      </c>
      <c r="N142" s="70"/>
      <c r="O142" s="70">
        <v>161.2</v>
      </c>
      <c r="P142" s="70">
        <v>350.078</v>
      </c>
      <c r="Q142" s="70" t="s">
        <v>1402</v>
      </c>
      <c r="R142" s="70"/>
      <c r="S142" s="70"/>
      <c r="T142" s="70">
        <v>11035</v>
      </c>
      <c r="U142" s="70">
        <v>2550</v>
      </c>
      <c r="V142" s="70" t="s">
        <v>1904</v>
      </c>
      <c r="W142" s="70">
        <v>31000</v>
      </c>
      <c r="X142" s="71">
        <v>15900</v>
      </c>
    </row>
    <row r="143" spans="1:24">
      <c r="A143" s="62"/>
      <c r="B143" s="62"/>
      <c r="C143" s="69">
        <v>2022</v>
      </c>
      <c r="D143" s="69">
        <v>7</v>
      </c>
      <c r="E143" s="70" t="s">
        <v>1906</v>
      </c>
      <c r="F143" s="70" t="s">
        <v>1907</v>
      </c>
      <c r="G143" s="70" t="s">
        <v>1908</v>
      </c>
      <c r="H143" s="70" t="s">
        <v>1446</v>
      </c>
      <c r="I143" s="70" t="s">
        <v>1396</v>
      </c>
      <c r="J143" s="70" t="s">
        <v>1397</v>
      </c>
      <c r="K143" s="70">
        <v>230</v>
      </c>
      <c r="L143" s="70"/>
      <c r="M143" s="70">
        <v>0.25</v>
      </c>
      <c r="N143" s="70"/>
      <c r="O143" s="70">
        <v>133.75</v>
      </c>
      <c r="P143" s="70">
        <v>38.016</v>
      </c>
      <c r="Q143" s="70" t="s">
        <v>1822</v>
      </c>
      <c r="R143" s="70"/>
      <c r="S143" s="70"/>
      <c r="T143" s="70">
        <v>4555</v>
      </c>
      <c r="U143" s="70">
        <v>1655</v>
      </c>
      <c r="V143" s="70">
        <v>1960</v>
      </c>
      <c r="W143" s="70">
        <v>2570</v>
      </c>
      <c r="X143" s="71">
        <v>1240</v>
      </c>
    </row>
    <row r="144" spans="1:24">
      <c r="A144" s="62"/>
      <c r="B144" s="62"/>
      <c r="C144" s="69">
        <v>2022</v>
      </c>
      <c r="D144" s="69">
        <v>7</v>
      </c>
      <c r="E144" s="70" t="s">
        <v>1906</v>
      </c>
      <c r="F144" s="70" t="s">
        <v>1907</v>
      </c>
      <c r="G144" s="70" t="s">
        <v>1909</v>
      </c>
      <c r="H144" s="70" t="s">
        <v>1482</v>
      </c>
      <c r="I144" s="70" t="s">
        <v>1396</v>
      </c>
      <c r="J144" s="70" t="s">
        <v>1397</v>
      </c>
      <c r="K144" s="70">
        <v>230</v>
      </c>
      <c r="L144" s="70"/>
      <c r="M144" s="70">
        <v>0.28</v>
      </c>
      <c r="N144" s="70"/>
      <c r="O144" s="70">
        <v>133.75</v>
      </c>
      <c r="P144" s="70">
        <v>38.016</v>
      </c>
      <c r="Q144" s="70" t="s">
        <v>1822</v>
      </c>
      <c r="R144" s="70"/>
      <c r="S144" s="70"/>
      <c r="T144" s="70">
        <v>4655</v>
      </c>
      <c r="U144" s="70">
        <v>1655</v>
      </c>
      <c r="V144" s="70">
        <v>2440</v>
      </c>
      <c r="W144" s="70">
        <v>2570</v>
      </c>
      <c r="X144" s="71">
        <v>1380</v>
      </c>
    </row>
    <row r="145" spans="1:24">
      <c r="A145" s="62"/>
      <c r="B145" s="62"/>
      <c r="C145" s="69">
        <v>2022</v>
      </c>
      <c r="D145" s="69">
        <v>7</v>
      </c>
      <c r="E145" s="70" t="s">
        <v>1906</v>
      </c>
      <c r="F145" s="70" t="s">
        <v>1907</v>
      </c>
      <c r="G145" s="70" t="s">
        <v>1910</v>
      </c>
      <c r="H145" s="70" t="s">
        <v>1453</v>
      </c>
      <c r="I145" s="70" t="s">
        <v>1396</v>
      </c>
      <c r="J145" s="70" t="s">
        <v>1397</v>
      </c>
      <c r="K145" s="70">
        <v>230</v>
      </c>
      <c r="L145" s="70"/>
      <c r="M145" s="70">
        <v>0.29</v>
      </c>
      <c r="N145" s="70"/>
      <c r="O145" s="70">
        <v>133.75</v>
      </c>
      <c r="P145" s="70">
        <v>38.016</v>
      </c>
      <c r="Q145" s="70" t="s">
        <v>1822</v>
      </c>
      <c r="R145" s="70"/>
      <c r="S145" s="70"/>
      <c r="T145" s="70">
        <v>4650</v>
      </c>
      <c r="U145" s="70">
        <v>1655</v>
      </c>
      <c r="V145" s="70">
        <v>2600</v>
      </c>
      <c r="W145" s="70">
        <v>2570</v>
      </c>
      <c r="X145" s="71">
        <v>1400</v>
      </c>
    </row>
    <row r="146" spans="1:24">
      <c r="A146" s="62"/>
      <c r="B146" s="62"/>
      <c r="C146" s="69">
        <v>2022</v>
      </c>
      <c r="D146" s="69">
        <v>7</v>
      </c>
      <c r="E146" s="70" t="s">
        <v>1911</v>
      </c>
      <c r="F146" s="70" t="s">
        <v>1912</v>
      </c>
      <c r="G146" s="70" t="s">
        <v>1913</v>
      </c>
      <c r="H146" s="70" t="s">
        <v>1440</v>
      </c>
      <c r="I146" s="70" t="s">
        <v>1441</v>
      </c>
      <c r="J146" s="70" t="s">
        <v>1397</v>
      </c>
      <c r="K146" s="70" t="s">
        <v>1914</v>
      </c>
      <c r="L146" s="70"/>
      <c r="M146" s="70"/>
      <c r="N146" s="70" t="s">
        <v>1915</v>
      </c>
      <c r="O146" s="70">
        <v>180</v>
      </c>
      <c r="P146" s="70"/>
      <c r="Q146" s="70" t="s">
        <v>1499</v>
      </c>
      <c r="R146" s="70"/>
      <c r="S146" s="70"/>
      <c r="T146" s="70">
        <v>4980</v>
      </c>
      <c r="U146" s="70">
        <v>1980</v>
      </c>
      <c r="V146" s="70">
        <v>1450</v>
      </c>
      <c r="W146" s="70">
        <v>2375</v>
      </c>
      <c r="X146" s="71">
        <v>1990</v>
      </c>
    </row>
    <row r="147" spans="1:24">
      <c r="A147" s="62"/>
      <c r="B147" s="62"/>
      <c r="C147" s="69">
        <v>2022</v>
      </c>
      <c r="D147" s="69">
        <v>7</v>
      </c>
      <c r="E147" s="70" t="s">
        <v>1911</v>
      </c>
      <c r="F147" s="70" t="s">
        <v>1912</v>
      </c>
      <c r="G147" s="70" t="s">
        <v>1916</v>
      </c>
      <c r="H147" s="70" t="s">
        <v>1440</v>
      </c>
      <c r="I147" s="70" t="s">
        <v>1441</v>
      </c>
      <c r="J147" s="70" t="s">
        <v>1397</v>
      </c>
      <c r="K147" s="70" t="s">
        <v>1914</v>
      </c>
      <c r="L147" s="70"/>
      <c r="M147" s="70"/>
      <c r="N147" s="70" t="s">
        <v>1915</v>
      </c>
      <c r="O147" s="70">
        <v>180</v>
      </c>
      <c r="P147" s="70"/>
      <c r="Q147" s="70" t="s">
        <v>1499</v>
      </c>
      <c r="R147" s="70"/>
      <c r="S147" s="70"/>
      <c r="T147" s="70">
        <v>4980</v>
      </c>
      <c r="U147" s="70">
        <v>1980</v>
      </c>
      <c r="V147" s="70">
        <v>1450</v>
      </c>
      <c r="W147" s="70">
        <v>2375</v>
      </c>
      <c r="X147" s="71">
        <v>2000</v>
      </c>
    </row>
    <row r="148" spans="1:24">
      <c r="A148" s="62"/>
      <c r="B148" s="62"/>
      <c r="C148" s="69">
        <v>2022</v>
      </c>
      <c r="D148" s="69">
        <v>7</v>
      </c>
      <c r="E148" s="70" t="s">
        <v>1911</v>
      </c>
      <c r="F148" s="70" t="s">
        <v>1912</v>
      </c>
      <c r="G148" s="70" t="s">
        <v>1917</v>
      </c>
      <c r="H148" s="70" t="s">
        <v>1440</v>
      </c>
      <c r="I148" s="70" t="s">
        <v>1441</v>
      </c>
      <c r="J148" s="70" t="s">
        <v>1397</v>
      </c>
      <c r="K148" s="70" t="s">
        <v>1918</v>
      </c>
      <c r="L148" s="70"/>
      <c r="M148" s="70"/>
      <c r="N148" s="70" t="s">
        <v>1919</v>
      </c>
      <c r="O148" s="70">
        <v>180</v>
      </c>
      <c r="P148" s="70"/>
      <c r="Q148" s="70" t="s">
        <v>1499</v>
      </c>
      <c r="R148" s="70"/>
      <c r="S148" s="70"/>
      <c r="T148" s="70">
        <v>4980</v>
      </c>
      <c r="U148" s="70">
        <v>1980</v>
      </c>
      <c r="V148" s="70">
        <v>1450</v>
      </c>
      <c r="W148" s="70">
        <v>2505</v>
      </c>
      <c r="X148" s="71">
        <v>2130</v>
      </c>
    </row>
    <row r="149" spans="1:24">
      <c r="A149" s="62"/>
      <c r="B149" s="62"/>
      <c r="C149" s="69">
        <v>2022</v>
      </c>
      <c r="D149" s="69">
        <v>7</v>
      </c>
      <c r="E149" s="70" t="s">
        <v>1920</v>
      </c>
      <c r="F149" s="70" t="s">
        <v>1921</v>
      </c>
      <c r="G149" s="70" t="s">
        <v>1922</v>
      </c>
      <c r="H149" s="70" t="s">
        <v>1440</v>
      </c>
      <c r="I149" s="70" t="s">
        <v>1441</v>
      </c>
      <c r="J149" s="70" t="s">
        <v>1397</v>
      </c>
      <c r="K149" s="70">
        <v>408</v>
      </c>
      <c r="L149" s="70"/>
      <c r="M149" s="70"/>
      <c r="N149" s="70">
        <v>9.7</v>
      </c>
      <c r="O149" s="70">
        <v>170.1</v>
      </c>
      <c r="P149" s="70"/>
      <c r="Q149" s="70" t="s">
        <v>1442</v>
      </c>
      <c r="R149" s="70"/>
      <c r="S149" s="70"/>
      <c r="T149" s="70">
        <v>3402</v>
      </c>
      <c r="U149" s="70">
        <v>1680</v>
      </c>
      <c r="V149" s="70" t="s">
        <v>1923</v>
      </c>
      <c r="W149" s="70">
        <v>1380</v>
      </c>
      <c r="X149" s="71">
        <v>1015</v>
      </c>
    </row>
    <row r="150" spans="1:24">
      <c r="A150" s="62"/>
      <c r="B150" s="62"/>
      <c r="C150" s="69">
        <v>2022</v>
      </c>
      <c r="D150" s="69">
        <v>7</v>
      </c>
      <c r="E150" s="70" t="s">
        <v>1924</v>
      </c>
      <c r="F150" s="70" t="s">
        <v>1925</v>
      </c>
      <c r="G150" s="70" t="s">
        <v>1926</v>
      </c>
      <c r="H150" s="70" t="s">
        <v>1453</v>
      </c>
      <c r="I150" s="70" t="s">
        <v>1396</v>
      </c>
      <c r="J150" s="70" t="s">
        <v>1397</v>
      </c>
      <c r="K150" s="70" t="s">
        <v>1927</v>
      </c>
      <c r="L150" s="70"/>
      <c r="M150" s="70">
        <v>0.264</v>
      </c>
      <c r="N150" s="70"/>
      <c r="O150" s="70">
        <v>137.3</v>
      </c>
      <c r="P150" s="70">
        <v>36.288</v>
      </c>
      <c r="Q150" s="70" t="s">
        <v>1483</v>
      </c>
      <c r="R150" s="70"/>
      <c r="S150" s="70"/>
      <c r="T150" s="70">
        <v>4865</v>
      </c>
      <c r="U150" s="70">
        <v>1715</v>
      </c>
      <c r="V150" s="70">
        <v>2065</v>
      </c>
      <c r="W150" s="70">
        <v>3110</v>
      </c>
      <c r="X150" s="71">
        <v>1620</v>
      </c>
    </row>
    <row r="151" spans="1:24">
      <c r="A151" s="62"/>
      <c r="B151" s="62"/>
      <c r="C151" s="69">
        <v>2022</v>
      </c>
      <c r="D151" s="69">
        <v>7</v>
      </c>
      <c r="E151" s="70" t="s">
        <v>1924</v>
      </c>
      <c r="F151" s="70" t="s">
        <v>1925</v>
      </c>
      <c r="G151" s="70" t="s">
        <v>1928</v>
      </c>
      <c r="H151" s="70" t="s">
        <v>1531</v>
      </c>
      <c r="I151" s="70" t="s">
        <v>1412</v>
      </c>
      <c r="J151" s="70" t="s">
        <v>1397</v>
      </c>
      <c r="K151" s="70"/>
      <c r="L151" s="70">
        <v>440</v>
      </c>
      <c r="M151" s="70">
        <v>0.17</v>
      </c>
      <c r="N151" s="70"/>
      <c r="O151" s="70" t="s">
        <v>1929</v>
      </c>
      <c r="P151" s="70">
        <v>100.27</v>
      </c>
      <c r="Q151" s="70" t="s">
        <v>1402</v>
      </c>
      <c r="R151" s="70"/>
      <c r="S151" s="70"/>
      <c r="T151" s="70">
        <v>6010</v>
      </c>
      <c r="U151" s="70">
        <v>2060</v>
      </c>
      <c r="V151" s="70">
        <v>2900</v>
      </c>
      <c r="W151" s="70">
        <v>6500</v>
      </c>
      <c r="X151" s="71" t="s">
        <v>1930</v>
      </c>
    </row>
    <row r="152" spans="1:24">
      <c r="A152" s="62"/>
      <c r="B152" s="62"/>
      <c r="C152" s="69">
        <v>2022</v>
      </c>
      <c r="D152" s="69">
        <v>7</v>
      </c>
      <c r="E152" s="70" t="s">
        <v>1931</v>
      </c>
      <c r="F152" s="70" t="s">
        <v>1932</v>
      </c>
      <c r="G152" s="70" t="s">
        <v>1933</v>
      </c>
      <c r="H152" s="70" t="s">
        <v>1433</v>
      </c>
      <c r="I152" s="70" t="s">
        <v>1412</v>
      </c>
      <c r="J152" s="70" t="s">
        <v>1397</v>
      </c>
      <c r="K152" s="70"/>
      <c r="L152" s="70">
        <v>515</v>
      </c>
      <c r="M152" s="70">
        <v>0.149</v>
      </c>
      <c r="N152" s="70"/>
      <c r="O152" s="70" t="s">
        <v>1570</v>
      </c>
      <c r="P152" s="70">
        <v>255.48</v>
      </c>
      <c r="Q152" s="70" t="s">
        <v>1402</v>
      </c>
      <c r="R152" s="70"/>
      <c r="S152" s="70"/>
      <c r="T152" s="70">
        <v>10990</v>
      </c>
      <c r="U152" s="70">
        <v>2550</v>
      </c>
      <c r="V152" s="70" t="s">
        <v>1934</v>
      </c>
      <c r="W152" s="70">
        <v>18000</v>
      </c>
      <c r="X152" s="71" t="s">
        <v>1935</v>
      </c>
    </row>
    <row r="153" spans="1:24">
      <c r="A153" s="62"/>
      <c r="B153" s="62"/>
      <c r="C153" s="69">
        <v>2022</v>
      </c>
      <c r="D153" s="69">
        <v>7</v>
      </c>
      <c r="E153" s="70" t="s">
        <v>1936</v>
      </c>
      <c r="F153" s="70" t="s">
        <v>1937</v>
      </c>
      <c r="G153" s="70" t="s">
        <v>1938</v>
      </c>
      <c r="H153" s="70" t="s">
        <v>1446</v>
      </c>
      <c r="I153" s="70" t="s">
        <v>1396</v>
      </c>
      <c r="J153" s="70" t="s">
        <v>1397</v>
      </c>
      <c r="K153" s="70" t="s">
        <v>1939</v>
      </c>
      <c r="L153" s="70"/>
      <c r="M153" s="70">
        <v>0.255</v>
      </c>
      <c r="N153" s="70"/>
      <c r="O153" s="70">
        <v>137.4</v>
      </c>
      <c r="P153" s="70">
        <v>26.28</v>
      </c>
      <c r="Q153" s="70" t="s">
        <v>1940</v>
      </c>
      <c r="R153" s="70"/>
      <c r="S153" s="70"/>
      <c r="T153" s="70">
        <v>4435</v>
      </c>
      <c r="U153" s="70">
        <v>1560</v>
      </c>
      <c r="V153" s="70">
        <v>1820</v>
      </c>
      <c r="W153" s="70">
        <v>2050</v>
      </c>
      <c r="X153" s="71">
        <v>1030</v>
      </c>
    </row>
    <row r="154" spans="1:24">
      <c r="A154" s="62"/>
      <c r="B154" s="62"/>
      <c r="C154" s="69">
        <v>2022</v>
      </c>
      <c r="D154" s="69">
        <v>7</v>
      </c>
      <c r="E154" s="70" t="s">
        <v>1936</v>
      </c>
      <c r="F154" s="70" t="s">
        <v>1937</v>
      </c>
      <c r="G154" s="70" t="s">
        <v>1941</v>
      </c>
      <c r="H154" s="70" t="s">
        <v>1453</v>
      </c>
      <c r="I154" s="70" t="s">
        <v>1396</v>
      </c>
      <c r="J154" s="70" t="s">
        <v>1397</v>
      </c>
      <c r="K154" s="70" t="s">
        <v>1939</v>
      </c>
      <c r="L154" s="70"/>
      <c r="M154" s="70">
        <v>0.289</v>
      </c>
      <c r="N154" s="70"/>
      <c r="O154" s="70">
        <v>137.4</v>
      </c>
      <c r="P154" s="70">
        <v>26.28</v>
      </c>
      <c r="Q154" s="70" t="s">
        <v>1940</v>
      </c>
      <c r="R154" s="70"/>
      <c r="S154" s="70"/>
      <c r="T154" s="70">
        <v>4465</v>
      </c>
      <c r="U154" s="70">
        <v>1560</v>
      </c>
      <c r="V154" s="70">
        <v>2410</v>
      </c>
      <c r="W154" s="70">
        <v>2050</v>
      </c>
      <c r="X154" s="71" t="s">
        <v>1942</v>
      </c>
    </row>
    <row r="155" spans="1:24">
      <c r="A155" s="62"/>
      <c r="B155" s="62"/>
      <c r="C155" s="69">
        <v>2022</v>
      </c>
      <c r="D155" s="69">
        <v>7</v>
      </c>
      <c r="E155" s="70" t="s">
        <v>1943</v>
      </c>
      <c r="F155" s="70" t="s">
        <v>1944</v>
      </c>
      <c r="G155" s="70" t="s">
        <v>1945</v>
      </c>
      <c r="H155" s="70" t="s">
        <v>1453</v>
      </c>
      <c r="I155" s="70" t="s">
        <v>1396</v>
      </c>
      <c r="J155" s="70" t="s">
        <v>1397</v>
      </c>
      <c r="K155" s="70">
        <v>190</v>
      </c>
      <c r="L155" s="70"/>
      <c r="M155" s="70">
        <v>0.289</v>
      </c>
      <c r="N155" s="70"/>
      <c r="O155" s="70">
        <v>142.7</v>
      </c>
      <c r="P155" s="70">
        <v>41.932</v>
      </c>
      <c r="Q155" s="70" t="s">
        <v>1946</v>
      </c>
      <c r="R155" s="70"/>
      <c r="S155" s="70"/>
      <c r="T155" s="70">
        <v>5415</v>
      </c>
      <c r="U155" s="70">
        <v>1770</v>
      </c>
      <c r="V155" s="70">
        <v>2590</v>
      </c>
      <c r="W155" s="70">
        <v>3150</v>
      </c>
      <c r="X155" s="71">
        <v>1730</v>
      </c>
    </row>
    <row r="156" spans="1:24">
      <c r="A156" s="62"/>
      <c r="B156" s="62"/>
      <c r="C156" s="69">
        <v>2022</v>
      </c>
      <c r="D156" s="69">
        <v>7</v>
      </c>
      <c r="E156" s="70" t="s">
        <v>1947</v>
      </c>
      <c r="F156" s="70" t="s">
        <v>1948</v>
      </c>
      <c r="G156" s="70" t="s">
        <v>1949</v>
      </c>
      <c r="H156" s="70" t="s">
        <v>1482</v>
      </c>
      <c r="I156" s="70" t="s">
        <v>1396</v>
      </c>
      <c r="J156" s="70" t="s">
        <v>1397</v>
      </c>
      <c r="K156" s="70"/>
      <c r="L156" s="70">
        <v>440</v>
      </c>
      <c r="M156" s="70" t="s">
        <v>1950</v>
      </c>
      <c r="N156" s="70"/>
      <c r="O156" s="70" t="s">
        <v>1748</v>
      </c>
      <c r="P156" s="70">
        <v>98.04</v>
      </c>
      <c r="Q156" s="70" t="s">
        <v>1402</v>
      </c>
      <c r="R156" s="70"/>
      <c r="S156" s="70"/>
      <c r="T156" s="70">
        <v>5995</v>
      </c>
      <c r="U156" s="70" t="s">
        <v>1608</v>
      </c>
      <c r="V156" s="70" t="s">
        <v>1951</v>
      </c>
      <c r="W156" s="70">
        <v>4495</v>
      </c>
      <c r="X156" s="71" t="s">
        <v>1952</v>
      </c>
    </row>
    <row r="157" spans="1:24">
      <c r="A157" s="62"/>
      <c r="B157" s="62"/>
      <c r="C157" s="69">
        <v>2022</v>
      </c>
      <c r="D157" s="69">
        <v>7</v>
      </c>
      <c r="E157" s="70" t="s">
        <v>1947</v>
      </c>
      <c r="F157" s="70" t="s">
        <v>1948</v>
      </c>
      <c r="G157" s="70" t="s">
        <v>1953</v>
      </c>
      <c r="H157" s="70" t="s">
        <v>1453</v>
      </c>
      <c r="I157" s="70" t="s">
        <v>1396</v>
      </c>
      <c r="J157" s="70" t="s">
        <v>1397</v>
      </c>
      <c r="K157" s="70"/>
      <c r="L157" s="70">
        <v>342</v>
      </c>
      <c r="M157" s="70">
        <v>0.285</v>
      </c>
      <c r="N157" s="70"/>
      <c r="O157" s="70">
        <v>146.7</v>
      </c>
      <c r="P157" s="70">
        <v>81.14</v>
      </c>
      <c r="Q157" s="70" t="s">
        <v>1402</v>
      </c>
      <c r="R157" s="70"/>
      <c r="S157" s="70"/>
      <c r="T157" s="70">
        <v>5995</v>
      </c>
      <c r="U157" s="70" t="s">
        <v>1954</v>
      </c>
      <c r="V157" s="70" t="s">
        <v>1955</v>
      </c>
      <c r="W157" s="70">
        <v>4495</v>
      </c>
      <c r="X157" s="71">
        <v>3150</v>
      </c>
    </row>
    <row r="158" spans="1:24">
      <c r="A158" s="62"/>
      <c r="B158" s="62"/>
      <c r="C158" s="69">
        <v>2022</v>
      </c>
      <c r="D158" s="69">
        <v>7</v>
      </c>
      <c r="E158" s="70" t="s">
        <v>1956</v>
      </c>
      <c r="F158" s="70" t="s">
        <v>1957</v>
      </c>
      <c r="G158" s="70" t="s">
        <v>1958</v>
      </c>
      <c r="H158" s="70" t="s">
        <v>1959</v>
      </c>
      <c r="I158" s="70" t="s">
        <v>1396</v>
      </c>
      <c r="J158" s="70" t="s">
        <v>1397</v>
      </c>
      <c r="K158" s="70">
        <v>120</v>
      </c>
      <c r="L158" s="70"/>
      <c r="M158" s="70"/>
      <c r="N158" s="70"/>
      <c r="O158" s="70">
        <v>126</v>
      </c>
      <c r="P158" s="70">
        <v>0.441666666666667</v>
      </c>
      <c r="Q158" s="70" t="s">
        <v>1483</v>
      </c>
      <c r="R158" s="70"/>
      <c r="S158" s="70"/>
      <c r="T158" s="70">
        <v>3490</v>
      </c>
      <c r="U158" s="70">
        <v>1465</v>
      </c>
      <c r="V158" s="70">
        <v>1685</v>
      </c>
      <c r="W158" s="70">
        <v>1450</v>
      </c>
      <c r="X158" s="71" t="s">
        <v>1960</v>
      </c>
    </row>
    <row r="159" spans="1:24">
      <c r="A159" s="62"/>
      <c r="B159" s="62"/>
      <c r="C159" s="69">
        <v>2022</v>
      </c>
      <c r="D159" s="69">
        <v>7</v>
      </c>
      <c r="E159" s="70" t="s">
        <v>1956</v>
      </c>
      <c r="F159" s="70" t="s">
        <v>1957</v>
      </c>
      <c r="G159" s="70" t="s">
        <v>1961</v>
      </c>
      <c r="H159" s="70" t="s">
        <v>1962</v>
      </c>
      <c r="I159" s="70" t="s">
        <v>1396</v>
      </c>
      <c r="J159" s="70" t="s">
        <v>1397</v>
      </c>
      <c r="K159" s="70">
        <v>230</v>
      </c>
      <c r="L159" s="70"/>
      <c r="M159" s="70"/>
      <c r="N159" s="70"/>
      <c r="O159" s="70">
        <v>126</v>
      </c>
      <c r="P159" s="70">
        <v>20.72</v>
      </c>
      <c r="Q159" s="70" t="s">
        <v>1483</v>
      </c>
      <c r="R159" s="70"/>
      <c r="S159" s="70"/>
      <c r="T159" s="70">
        <v>3490</v>
      </c>
      <c r="U159" s="70">
        <v>1465</v>
      </c>
      <c r="V159" s="70" t="s">
        <v>1963</v>
      </c>
      <c r="W159" s="70">
        <v>1100</v>
      </c>
      <c r="X159" s="71" t="s">
        <v>1964</v>
      </c>
    </row>
    <row r="160" spans="1:24">
      <c r="A160" s="62"/>
      <c r="B160" s="62"/>
      <c r="C160" s="69">
        <v>2022</v>
      </c>
      <c r="D160" s="69">
        <v>7</v>
      </c>
      <c r="E160" s="70" t="s">
        <v>1956</v>
      </c>
      <c r="F160" s="70" t="s">
        <v>1957</v>
      </c>
      <c r="G160" s="70" t="s">
        <v>1965</v>
      </c>
      <c r="H160" s="70" t="s">
        <v>1966</v>
      </c>
      <c r="I160" s="70" t="s">
        <v>1396</v>
      </c>
      <c r="J160" s="70" t="s">
        <v>1397</v>
      </c>
      <c r="K160" s="70">
        <v>180</v>
      </c>
      <c r="L160" s="70"/>
      <c r="M160" s="70"/>
      <c r="N160" s="70"/>
      <c r="O160" s="70">
        <v>126</v>
      </c>
      <c r="P160" s="70">
        <v>20.72</v>
      </c>
      <c r="Q160" s="70" t="s">
        <v>1483</v>
      </c>
      <c r="R160" s="70"/>
      <c r="S160" s="70"/>
      <c r="T160" s="70">
        <v>4280</v>
      </c>
      <c r="U160" s="70" t="s">
        <v>1967</v>
      </c>
      <c r="V160" s="70" t="s">
        <v>1968</v>
      </c>
      <c r="W160" s="70">
        <v>1600</v>
      </c>
      <c r="X160" s="71">
        <v>1470</v>
      </c>
    </row>
    <row r="161" spans="1:24">
      <c r="A161" s="62"/>
      <c r="B161" s="62"/>
      <c r="C161" s="69">
        <v>2022</v>
      </c>
      <c r="D161" s="69">
        <v>7</v>
      </c>
      <c r="E161" s="70" t="s">
        <v>1969</v>
      </c>
      <c r="F161" s="70" t="s">
        <v>1970</v>
      </c>
      <c r="G161" s="70" t="s">
        <v>1971</v>
      </c>
      <c r="H161" s="70" t="s">
        <v>1433</v>
      </c>
      <c r="I161" s="70" t="s">
        <v>1412</v>
      </c>
      <c r="J161" s="70" t="s">
        <v>1397</v>
      </c>
      <c r="K161" s="70"/>
      <c r="L161" s="70">
        <v>500</v>
      </c>
      <c r="M161" s="70">
        <v>0.144</v>
      </c>
      <c r="N161" s="70"/>
      <c r="O161" s="70" t="s">
        <v>1570</v>
      </c>
      <c r="P161" s="70">
        <v>255.48</v>
      </c>
      <c r="Q161" s="70" t="s">
        <v>1402</v>
      </c>
      <c r="R161" s="70"/>
      <c r="S161" s="70"/>
      <c r="T161" s="70">
        <v>10505</v>
      </c>
      <c r="U161" s="70">
        <v>2550</v>
      </c>
      <c r="V161" s="70">
        <v>3355</v>
      </c>
      <c r="W161" s="70">
        <v>18000</v>
      </c>
      <c r="X161" s="71" t="s">
        <v>1972</v>
      </c>
    </row>
    <row r="162" spans="1:24">
      <c r="A162" s="62"/>
      <c r="B162" s="62"/>
      <c r="C162" s="69">
        <v>2022</v>
      </c>
      <c r="D162" s="69">
        <v>7</v>
      </c>
      <c r="E162" s="70" t="s">
        <v>1969</v>
      </c>
      <c r="F162" s="70" t="s">
        <v>1970</v>
      </c>
      <c r="G162" s="70" t="s">
        <v>1973</v>
      </c>
      <c r="H162" s="70" t="s">
        <v>1433</v>
      </c>
      <c r="I162" s="70" t="s">
        <v>1412</v>
      </c>
      <c r="J162" s="70" t="s">
        <v>1397</v>
      </c>
      <c r="K162" s="70"/>
      <c r="L162" s="70">
        <v>415</v>
      </c>
      <c r="M162" s="70">
        <v>0.146</v>
      </c>
      <c r="N162" s="70"/>
      <c r="O162" s="70" t="s">
        <v>1799</v>
      </c>
      <c r="P162" s="70">
        <v>186.7</v>
      </c>
      <c r="Q162" s="70" t="s">
        <v>1402</v>
      </c>
      <c r="R162" s="70"/>
      <c r="S162" s="70"/>
      <c r="T162" s="70">
        <v>8545</v>
      </c>
      <c r="U162" s="70">
        <v>2430</v>
      </c>
      <c r="V162" s="70" t="s">
        <v>1974</v>
      </c>
      <c r="W162" s="70">
        <v>14600</v>
      </c>
      <c r="X162" s="71" t="s">
        <v>1975</v>
      </c>
    </row>
    <row r="163" spans="1:24">
      <c r="A163" s="62"/>
      <c r="B163" s="62"/>
      <c r="C163" s="69">
        <v>2022</v>
      </c>
      <c r="D163" s="69">
        <v>7</v>
      </c>
      <c r="E163" s="70" t="s">
        <v>1976</v>
      </c>
      <c r="F163" s="70" t="s">
        <v>1617</v>
      </c>
      <c r="G163" s="70" t="s">
        <v>1977</v>
      </c>
      <c r="H163" s="70" t="s">
        <v>1453</v>
      </c>
      <c r="I163" s="70" t="s">
        <v>1396</v>
      </c>
      <c r="J163" s="70" t="s">
        <v>1397</v>
      </c>
      <c r="K163" s="70"/>
      <c r="L163" s="70">
        <v>330</v>
      </c>
      <c r="M163" s="70" t="s">
        <v>1978</v>
      </c>
      <c r="N163" s="70"/>
      <c r="O163" s="70">
        <v>145.56</v>
      </c>
      <c r="P163" s="70">
        <v>86.552</v>
      </c>
      <c r="Q163" s="70" t="s">
        <v>1402</v>
      </c>
      <c r="R163" s="70"/>
      <c r="S163" s="70"/>
      <c r="T163" s="70">
        <v>5995</v>
      </c>
      <c r="U163" s="70">
        <v>2150</v>
      </c>
      <c r="V163" s="70" t="s">
        <v>1979</v>
      </c>
      <c r="W163" s="70">
        <v>4495</v>
      </c>
      <c r="X163" s="71" t="s">
        <v>1980</v>
      </c>
    </row>
    <row r="164" spans="1:24">
      <c r="A164" s="62"/>
      <c r="B164" s="62"/>
      <c r="C164" s="69">
        <v>2022</v>
      </c>
      <c r="D164" s="69">
        <v>7</v>
      </c>
      <c r="E164" s="70" t="s">
        <v>1981</v>
      </c>
      <c r="F164" s="70" t="s">
        <v>1444</v>
      </c>
      <c r="G164" s="70" t="s">
        <v>1982</v>
      </c>
      <c r="H164" s="70" t="s">
        <v>1411</v>
      </c>
      <c r="I164" s="70" t="s">
        <v>1412</v>
      </c>
      <c r="J164" s="70" t="s">
        <v>1397</v>
      </c>
      <c r="K164" s="70"/>
      <c r="L164" s="70">
        <v>616</v>
      </c>
      <c r="M164" s="70">
        <v>0.179</v>
      </c>
      <c r="N164" s="70"/>
      <c r="O164" s="70" t="s">
        <v>1983</v>
      </c>
      <c r="P164" s="70">
        <v>334.51</v>
      </c>
      <c r="Q164" s="70" t="s">
        <v>1402</v>
      </c>
      <c r="R164" s="70"/>
      <c r="S164" s="70"/>
      <c r="T164" s="70">
        <v>12000</v>
      </c>
      <c r="U164" s="70">
        <v>2550</v>
      </c>
      <c r="V164" s="70" t="s">
        <v>1984</v>
      </c>
      <c r="W164" s="70">
        <v>18000</v>
      </c>
      <c r="X164" s="71" t="s">
        <v>1985</v>
      </c>
    </row>
    <row r="165" spans="1:24">
      <c r="A165" s="62"/>
      <c r="B165" s="62"/>
      <c r="C165" s="69">
        <v>2022</v>
      </c>
      <c r="D165" s="69">
        <v>7</v>
      </c>
      <c r="E165" s="70" t="s">
        <v>1986</v>
      </c>
      <c r="F165" s="70" t="s">
        <v>1987</v>
      </c>
      <c r="G165" s="70" t="s">
        <v>1988</v>
      </c>
      <c r="H165" s="70" t="s">
        <v>1575</v>
      </c>
      <c r="I165" s="70" t="s">
        <v>1396</v>
      </c>
      <c r="J165" s="70" t="s">
        <v>1397</v>
      </c>
      <c r="K165" s="70"/>
      <c r="L165" s="70">
        <v>500</v>
      </c>
      <c r="M165" s="70"/>
      <c r="N165" s="70"/>
      <c r="O165" s="70">
        <v>142.82</v>
      </c>
      <c r="P165" s="70">
        <v>355.488</v>
      </c>
      <c r="Q165" s="70" t="s">
        <v>1989</v>
      </c>
      <c r="R165" s="70"/>
      <c r="S165" s="70"/>
      <c r="T165" s="70">
        <v>8810</v>
      </c>
      <c r="U165" s="70">
        <v>2550</v>
      </c>
      <c r="V165" s="70">
        <v>3395</v>
      </c>
      <c r="W165" s="70">
        <v>18000</v>
      </c>
      <c r="X165" s="71">
        <v>14160</v>
      </c>
    </row>
    <row r="166" spans="1:24">
      <c r="A166" s="62"/>
      <c r="B166" s="62"/>
      <c r="C166" s="69">
        <v>2022</v>
      </c>
      <c r="D166" s="69">
        <v>7</v>
      </c>
      <c r="E166" s="70" t="s">
        <v>1990</v>
      </c>
      <c r="F166" s="70" t="s">
        <v>1991</v>
      </c>
      <c r="G166" s="70" t="s">
        <v>1992</v>
      </c>
      <c r="H166" s="70" t="s">
        <v>1869</v>
      </c>
      <c r="I166" s="70" t="s">
        <v>1396</v>
      </c>
      <c r="J166" s="70" t="s">
        <v>1397</v>
      </c>
      <c r="K166" s="70"/>
      <c r="L166" s="70">
        <v>310</v>
      </c>
      <c r="M166" s="70">
        <v>0.19</v>
      </c>
      <c r="N166" s="70"/>
      <c r="O166" s="70">
        <v>150.8</v>
      </c>
      <c r="P166" s="70">
        <v>106.26</v>
      </c>
      <c r="Q166" s="70" t="s">
        <v>1402</v>
      </c>
      <c r="R166" s="70"/>
      <c r="S166" s="70"/>
      <c r="T166" s="70">
        <v>7310</v>
      </c>
      <c r="U166" s="70">
        <v>2355</v>
      </c>
      <c r="V166" s="70">
        <v>2660</v>
      </c>
      <c r="W166" s="70">
        <v>8495</v>
      </c>
      <c r="X166" s="71">
        <v>4950</v>
      </c>
    </row>
    <row r="167" spans="1:24">
      <c r="A167" s="62"/>
      <c r="B167" s="62"/>
      <c r="C167" s="69">
        <v>2022</v>
      </c>
      <c r="D167" s="69">
        <v>7</v>
      </c>
      <c r="E167" s="70" t="s">
        <v>1993</v>
      </c>
      <c r="F167" s="70" t="s">
        <v>1994</v>
      </c>
      <c r="G167" s="70" t="s">
        <v>1995</v>
      </c>
      <c r="H167" s="70" t="s">
        <v>1886</v>
      </c>
      <c r="I167" s="70" t="s">
        <v>1396</v>
      </c>
      <c r="J167" s="70" t="s">
        <v>1397</v>
      </c>
      <c r="K167" s="70"/>
      <c r="L167" s="70">
        <v>360</v>
      </c>
      <c r="M167" s="70"/>
      <c r="N167" s="70"/>
      <c r="O167" s="70">
        <v>157.57</v>
      </c>
      <c r="P167" s="70">
        <v>281.91</v>
      </c>
      <c r="Q167" s="70" t="s">
        <v>1483</v>
      </c>
      <c r="R167" s="70"/>
      <c r="S167" s="70"/>
      <c r="T167" s="70">
        <v>8855</v>
      </c>
      <c r="U167" s="70">
        <v>2480</v>
      </c>
      <c r="V167" s="70">
        <v>3115</v>
      </c>
      <c r="W167" s="70">
        <v>18000</v>
      </c>
      <c r="X167" s="71">
        <v>13660</v>
      </c>
    </row>
    <row r="168" spans="1:24">
      <c r="A168" s="62"/>
      <c r="B168" s="62"/>
      <c r="C168" s="69">
        <v>2022</v>
      </c>
      <c r="D168" s="69">
        <v>7</v>
      </c>
      <c r="E168" s="70" t="s">
        <v>1996</v>
      </c>
      <c r="F168" s="70" t="s">
        <v>1997</v>
      </c>
      <c r="G168" s="70" t="s">
        <v>1998</v>
      </c>
      <c r="H168" s="70" t="s">
        <v>1999</v>
      </c>
      <c r="I168" s="70" t="s">
        <v>1396</v>
      </c>
      <c r="J168" s="70" t="s">
        <v>1397</v>
      </c>
      <c r="K168" s="70"/>
      <c r="L168" s="70">
        <v>252</v>
      </c>
      <c r="M168" s="70"/>
      <c r="N168" s="70"/>
      <c r="O168" s="70">
        <v>153.84</v>
      </c>
      <c r="P168" s="70">
        <v>106.95</v>
      </c>
      <c r="Q168" s="70" t="s">
        <v>1402</v>
      </c>
      <c r="R168" s="70"/>
      <c r="S168" s="70"/>
      <c r="T168" s="70">
        <v>5995</v>
      </c>
      <c r="U168" s="70">
        <v>2050</v>
      </c>
      <c r="V168" s="70">
        <v>2400</v>
      </c>
      <c r="W168" s="70">
        <v>7300</v>
      </c>
      <c r="X168" s="71">
        <v>4500</v>
      </c>
    </row>
    <row r="169" spans="1:24">
      <c r="A169" s="62"/>
      <c r="B169" s="62"/>
      <c r="C169" s="69">
        <v>2022</v>
      </c>
      <c r="D169" s="69">
        <v>7</v>
      </c>
      <c r="E169" s="70" t="s">
        <v>1996</v>
      </c>
      <c r="F169" s="70" t="s">
        <v>1997</v>
      </c>
      <c r="G169" s="70" t="s">
        <v>2000</v>
      </c>
      <c r="H169" s="70" t="s">
        <v>2001</v>
      </c>
      <c r="I169" s="70" t="s">
        <v>1441</v>
      </c>
      <c r="J169" s="70" t="s">
        <v>1397</v>
      </c>
      <c r="K169" s="70"/>
      <c r="L169" s="70">
        <v>252</v>
      </c>
      <c r="M169" s="70"/>
      <c r="N169" s="70"/>
      <c r="O169" s="70">
        <v>153.84</v>
      </c>
      <c r="P169" s="70">
        <v>106.95</v>
      </c>
      <c r="Q169" s="70" t="s">
        <v>1402</v>
      </c>
      <c r="R169" s="70"/>
      <c r="S169" s="70"/>
      <c r="T169" s="70">
        <v>5995</v>
      </c>
      <c r="U169" s="70">
        <v>2050</v>
      </c>
      <c r="V169" s="70">
        <v>2990</v>
      </c>
      <c r="W169" s="70">
        <v>6600</v>
      </c>
      <c r="X169" s="71">
        <v>6405</v>
      </c>
    </row>
    <row r="170" spans="1:24">
      <c r="A170" s="62"/>
      <c r="B170" s="62"/>
      <c r="C170" s="69">
        <v>2022</v>
      </c>
      <c r="D170" s="69">
        <v>7</v>
      </c>
      <c r="E170" s="70" t="s">
        <v>2002</v>
      </c>
      <c r="F170" s="70" t="s">
        <v>2003</v>
      </c>
      <c r="G170" s="70" t="s">
        <v>2004</v>
      </c>
      <c r="H170" s="70" t="s">
        <v>1603</v>
      </c>
      <c r="I170" s="70" t="s">
        <v>1396</v>
      </c>
      <c r="J170" s="70" t="s">
        <v>1397</v>
      </c>
      <c r="K170" s="70"/>
      <c r="L170" s="70">
        <v>353</v>
      </c>
      <c r="M170" s="70"/>
      <c r="N170" s="70"/>
      <c r="O170" s="70">
        <v>158</v>
      </c>
      <c r="P170" s="70">
        <v>255.48</v>
      </c>
      <c r="Q170" s="70" t="s">
        <v>2005</v>
      </c>
      <c r="R170" s="70"/>
      <c r="S170" s="70"/>
      <c r="T170" s="70" t="s">
        <v>2006</v>
      </c>
      <c r="U170" s="70">
        <v>2500</v>
      </c>
      <c r="V170" s="70" t="s">
        <v>2007</v>
      </c>
      <c r="W170" s="70">
        <v>18000</v>
      </c>
      <c r="X170" s="71" t="s">
        <v>2008</v>
      </c>
    </row>
    <row r="171" spans="1:24">
      <c r="A171" s="62"/>
      <c r="B171" s="62"/>
      <c r="C171" s="69">
        <v>2022</v>
      </c>
      <c r="D171" s="69">
        <v>7</v>
      </c>
      <c r="E171" s="70" t="s">
        <v>2009</v>
      </c>
      <c r="F171" s="70" t="s">
        <v>1860</v>
      </c>
      <c r="G171" s="70" t="s">
        <v>2010</v>
      </c>
      <c r="H171" s="70" t="s">
        <v>1531</v>
      </c>
      <c r="I171" s="70" t="s">
        <v>1412</v>
      </c>
      <c r="J171" s="70" t="s">
        <v>1397</v>
      </c>
      <c r="K171" s="70"/>
      <c r="L171" s="70">
        <v>475</v>
      </c>
      <c r="M171" s="70">
        <v>0.139</v>
      </c>
      <c r="N171" s="70"/>
      <c r="O171" s="70" t="s">
        <v>1570</v>
      </c>
      <c r="P171" s="70">
        <v>255.48</v>
      </c>
      <c r="Q171" s="70" t="s">
        <v>1402</v>
      </c>
      <c r="R171" s="70"/>
      <c r="S171" s="70"/>
      <c r="T171" s="70" t="s">
        <v>2011</v>
      </c>
      <c r="U171" s="70" t="s">
        <v>2012</v>
      </c>
      <c r="V171" s="70" t="s">
        <v>2013</v>
      </c>
      <c r="W171" s="70">
        <v>18000</v>
      </c>
      <c r="X171" s="71" t="s">
        <v>2014</v>
      </c>
    </row>
    <row r="172" spans="1:24">
      <c r="A172" s="62"/>
      <c r="B172" s="62"/>
      <c r="C172" s="69">
        <v>2022</v>
      </c>
      <c r="D172" s="69">
        <v>7</v>
      </c>
      <c r="E172" s="70" t="s">
        <v>2015</v>
      </c>
      <c r="F172" s="70" t="s">
        <v>2016</v>
      </c>
      <c r="G172" s="70" t="s">
        <v>2017</v>
      </c>
      <c r="H172" s="70" t="s">
        <v>2018</v>
      </c>
      <c r="I172" s="70" t="s">
        <v>1396</v>
      </c>
      <c r="J172" s="70" t="s">
        <v>1397</v>
      </c>
      <c r="K172" s="70"/>
      <c r="L172" s="70">
        <v>291</v>
      </c>
      <c r="M172" s="70">
        <v>0.22</v>
      </c>
      <c r="N172" s="70"/>
      <c r="O172" s="70">
        <v>153.84</v>
      </c>
      <c r="P172" s="70">
        <v>106.95</v>
      </c>
      <c r="Q172" s="70" t="s">
        <v>1402</v>
      </c>
      <c r="R172" s="70"/>
      <c r="S172" s="70"/>
      <c r="T172" s="70">
        <v>5910</v>
      </c>
      <c r="U172" s="70">
        <v>2130</v>
      </c>
      <c r="V172" s="70">
        <v>2620</v>
      </c>
      <c r="W172" s="70">
        <v>8495</v>
      </c>
      <c r="X172" s="71">
        <v>5520</v>
      </c>
    </row>
    <row r="173" spans="1:24">
      <c r="A173" s="62"/>
      <c r="B173" s="62"/>
      <c r="C173" s="69">
        <v>2022</v>
      </c>
      <c r="D173" s="69">
        <v>7</v>
      </c>
      <c r="E173" s="70" t="s">
        <v>2015</v>
      </c>
      <c r="F173" s="70" t="s">
        <v>2016</v>
      </c>
      <c r="G173" s="70" t="s">
        <v>2019</v>
      </c>
      <c r="H173" s="70" t="s">
        <v>1474</v>
      </c>
      <c r="I173" s="70" t="s">
        <v>1396</v>
      </c>
      <c r="J173" s="70" t="s">
        <v>1397</v>
      </c>
      <c r="K173" s="70">
        <v>250</v>
      </c>
      <c r="L173" s="70"/>
      <c r="M173" s="70"/>
      <c r="N173" s="70"/>
      <c r="O173" s="70">
        <v>140.13</v>
      </c>
      <c r="P173" s="70">
        <v>218.55</v>
      </c>
      <c r="Q173" s="70" t="s">
        <v>2005</v>
      </c>
      <c r="R173" s="70"/>
      <c r="S173" s="70"/>
      <c r="T173" s="70">
        <v>8300</v>
      </c>
      <c r="U173" s="70">
        <v>2500</v>
      </c>
      <c r="V173" s="70">
        <v>3020</v>
      </c>
      <c r="W173" s="70">
        <v>18000</v>
      </c>
      <c r="X173" s="71">
        <v>9800</v>
      </c>
    </row>
    <row r="174" spans="1:24">
      <c r="A174" s="62"/>
      <c r="B174" s="62"/>
      <c r="C174" s="69">
        <v>2022</v>
      </c>
      <c r="D174" s="69">
        <v>7</v>
      </c>
      <c r="E174" s="70" t="s">
        <v>2020</v>
      </c>
      <c r="F174" s="70" t="s">
        <v>2021</v>
      </c>
      <c r="G174" s="70" t="s">
        <v>2022</v>
      </c>
      <c r="H174" s="70" t="s">
        <v>2018</v>
      </c>
      <c r="I174" s="70" t="s">
        <v>1396</v>
      </c>
      <c r="J174" s="70" t="s">
        <v>1397</v>
      </c>
      <c r="K174" s="70"/>
      <c r="L174" s="70">
        <v>295</v>
      </c>
      <c r="M174" s="70">
        <v>0.2</v>
      </c>
      <c r="N174" s="70"/>
      <c r="O174" s="70">
        <v>153.84</v>
      </c>
      <c r="P174" s="70">
        <v>106.95</v>
      </c>
      <c r="Q174" s="70" t="s">
        <v>1421</v>
      </c>
      <c r="R174" s="70"/>
      <c r="S174" s="70"/>
      <c r="T174" s="70">
        <v>5726</v>
      </c>
      <c r="U174" s="70">
        <v>2090</v>
      </c>
      <c r="V174" s="70">
        <v>2460</v>
      </c>
      <c r="W174" s="70">
        <v>8495</v>
      </c>
      <c r="X174" s="71">
        <v>5250</v>
      </c>
    </row>
    <row r="175" spans="1:24">
      <c r="A175" s="62"/>
      <c r="B175" s="62"/>
      <c r="C175" s="69">
        <v>2022</v>
      </c>
      <c r="D175" s="69">
        <v>7</v>
      </c>
      <c r="E175" s="70" t="s">
        <v>2023</v>
      </c>
      <c r="F175" s="70" t="s">
        <v>1507</v>
      </c>
      <c r="G175" s="70" t="s">
        <v>2024</v>
      </c>
      <c r="H175" s="70" t="s">
        <v>1521</v>
      </c>
      <c r="I175" s="70" t="s">
        <v>1396</v>
      </c>
      <c r="J175" s="70" t="s">
        <v>1397</v>
      </c>
      <c r="K175" s="70"/>
      <c r="L175" s="70">
        <v>240</v>
      </c>
      <c r="M175" s="70">
        <v>0.17</v>
      </c>
      <c r="N175" s="70"/>
      <c r="O175" s="70">
        <v>161.21</v>
      </c>
      <c r="P175" s="70">
        <v>350.07</v>
      </c>
      <c r="Q175" s="70" t="s">
        <v>1402</v>
      </c>
      <c r="R175" s="70"/>
      <c r="S175" s="70"/>
      <c r="T175" s="70">
        <v>11000</v>
      </c>
      <c r="U175" s="70">
        <v>2550</v>
      </c>
      <c r="V175" s="70">
        <v>3995</v>
      </c>
      <c r="W175" s="70">
        <v>31000</v>
      </c>
      <c r="X175" s="71">
        <v>15900</v>
      </c>
    </row>
    <row r="176" spans="1:24">
      <c r="A176" s="62"/>
      <c r="B176" s="62"/>
      <c r="C176" s="69">
        <v>2022</v>
      </c>
      <c r="D176" s="69">
        <v>7</v>
      </c>
      <c r="E176" s="70" t="s">
        <v>2023</v>
      </c>
      <c r="F176" s="70" t="s">
        <v>1507</v>
      </c>
      <c r="G176" s="70" t="s">
        <v>2025</v>
      </c>
      <c r="H176" s="70" t="s">
        <v>1666</v>
      </c>
      <c r="I176" s="70" t="s">
        <v>1396</v>
      </c>
      <c r="J176" s="70" t="s">
        <v>1397</v>
      </c>
      <c r="K176" s="70"/>
      <c r="L176" s="70">
        <v>200</v>
      </c>
      <c r="M176" s="70">
        <v>0.16</v>
      </c>
      <c r="N176" s="70"/>
      <c r="O176" s="70">
        <v>157.57</v>
      </c>
      <c r="P176" s="70">
        <v>281.91</v>
      </c>
      <c r="Q176" s="70" t="s">
        <v>1402</v>
      </c>
      <c r="R176" s="70"/>
      <c r="S176" s="70"/>
      <c r="T176" s="70">
        <v>11000</v>
      </c>
      <c r="U176" s="70">
        <v>2550</v>
      </c>
      <c r="V176" s="70">
        <v>3995</v>
      </c>
      <c r="W176" s="70">
        <v>31000</v>
      </c>
      <c r="X176" s="71">
        <v>15510</v>
      </c>
    </row>
    <row r="177" spans="1:24">
      <c r="A177" s="62"/>
      <c r="B177" s="62"/>
      <c r="C177" s="69">
        <v>2022</v>
      </c>
      <c r="D177" s="69">
        <v>7</v>
      </c>
      <c r="E177" s="70" t="s">
        <v>2026</v>
      </c>
      <c r="F177" s="70" t="s">
        <v>1507</v>
      </c>
      <c r="G177" s="70" t="s">
        <v>2027</v>
      </c>
      <c r="H177" s="70" t="s">
        <v>1869</v>
      </c>
      <c r="I177" s="70" t="s">
        <v>1396</v>
      </c>
      <c r="J177" s="70" t="s">
        <v>1397</v>
      </c>
      <c r="K177" s="70"/>
      <c r="L177" s="70">
        <v>420</v>
      </c>
      <c r="M177" s="70"/>
      <c r="N177" s="70"/>
      <c r="O177" s="70" t="s">
        <v>2028</v>
      </c>
      <c r="P177" s="70">
        <v>157.54</v>
      </c>
      <c r="Q177" s="70" t="s">
        <v>1421</v>
      </c>
      <c r="R177" s="70"/>
      <c r="S177" s="70"/>
      <c r="T177" s="70">
        <v>6650</v>
      </c>
      <c r="U177" s="70">
        <v>2200</v>
      </c>
      <c r="V177" s="70">
        <v>2640</v>
      </c>
      <c r="W177" s="70">
        <v>8495</v>
      </c>
      <c r="X177" s="71">
        <v>6700</v>
      </c>
    </row>
    <row r="178" spans="1:24">
      <c r="A178" s="62"/>
      <c r="B178" s="62"/>
      <c r="C178" s="69">
        <v>2022</v>
      </c>
      <c r="D178" s="69">
        <v>7</v>
      </c>
      <c r="E178" s="70" t="s">
        <v>2026</v>
      </c>
      <c r="F178" s="70" t="s">
        <v>1507</v>
      </c>
      <c r="G178" s="70" t="s">
        <v>2029</v>
      </c>
      <c r="H178" s="70" t="s">
        <v>1886</v>
      </c>
      <c r="I178" s="70" t="s">
        <v>1396</v>
      </c>
      <c r="J178" s="70" t="s">
        <v>1397</v>
      </c>
      <c r="K178" s="70"/>
      <c r="L178" s="70">
        <v>420</v>
      </c>
      <c r="M178" s="70"/>
      <c r="N178" s="70"/>
      <c r="O178" s="70" t="s">
        <v>2028</v>
      </c>
      <c r="P178" s="70">
        <v>157.54</v>
      </c>
      <c r="Q178" s="70" t="s">
        <v>1421</v>
      </c>
      <c r="R178" s="70"/>
      <c r="S178" s="70"/>
      <c r="T178" s="70">
        <v>6940</v>
      </c>
      <c r="U178" s="70">
        <v>2200</v>
      </c>
      <c r="V178" s="70">
        <v>2720</v>
      </c>
      <c r="W178" s="70">
        <v>8495</v>
      </c>
      <c r="X178" s="71">
        <v>6925</v>
      </c>
    </row>
    <row r="179" spans="1:24">
      <c r="A179" s="62"/>
      <c r="B179" s="62"/>
      <c r="C179" s="69">
        <v>2022</v>
      </c>
      <c r="D179" s="69">
        <v>7</v>
      </c>
      <c r="E179" s="70" t="s">
        <v>2026</v>
      </c>
      <c r="F179" s="70" t="s">
        <v>1507</v>
      </c>
      <c r="G179" s="70" t="s">
        <v>2030</v>
      </c>
      <c r="H179" s="70" t="s">
        <v>1869</v>
      </c>
      <c r="I179" s="70" t="s">
        <v>1396</v>
      </c>
      <c r="J179" s="70" t="s">
        <v>1397</v>
      </c>
      <c r="K179" s="70"/>
      <c r="L179" s="70">
        <v>360</v>
      </c>
      <c r="M179" s="70"/>
      <c r="N179" s="70"/>
      <c r="O179" s="70">
        <v>146.7</v>
      </c>
      <c r="P179" s="70">
        <v>162.28</v>
      </c>
      <c r="Q179" s="70" t="s">
        <v>1989</v>
      </c>
      <c r="R179" s="70"/>
      <c r="S179" s="70"/>
      <c r="T179" s="70">
        <v>6650</v>
      </c>
      <c r="U179" s="70">
        <v>2200</v>
      </c>
      <c r="V179" s="70">
        <v>2760</v>
      </c>
      <c r="W179" s="70">
        <v>9995</v>
      </c>
      <c r="X179" s="71">
        <v>7050</v>
      </c>
    </row>
    <row r="180" spans="1:24">
      <c r="A180" s="62"/>
      <c r="B180" s="62"/>
      <c r="C180" s="69">
        <v>2022</v>
      </c>
      <c r="D180" s="69">
        <v>7</v>
      </c>
      <c r="E180" s="70" t="s">
        <v>2026</v>
      </c>
      <c r="F180" s="70" t="s">
        <v>1507</v>
      </c>
      <c r="G180" s="70" t="s">
        <v>2031</v>
      </c>
      <c r="H180" s="70" t="s">
        <v>2018</v>
      </c>
      <c r="I180" s="70" t="s">
        <v>1396</v>
      </c>
      <c r="J180" s="70" t="s">
        <v>1397</v>
      </c>
      <c r="K180" s="70"/>
      <c r="L180" s="70">
        <v>360</v>
      </c>
      <c r="M180" s="70">
        <v>0.23</v>
      </c>
      <c r="N180" s="70"/>
      <c r="O180" s="70">
        <v>146.7</v>
      </c>
      <c r="P180" s="70">
        <v>162.28</v>
      </c>
      <c r="Q180" s="70" t="s">
        <v>1402</v>
      </c>
      <c r="R180" s="70"/>
      <c r="S180" s="70"/>
      <c r="T180" s="70">
        <v>6720</v>
      </c>
      <c r="U180" s="70">
        <v>2180</v>
      </c>
      <c r="V180" s="70">
        <v>2750</v>
      </c>
      <c r="W180" s="70">
        <v>9995</v>
      </c>
      <c r="X180" s="71">
        <v>6120</v>
      </c>
    </row>
    <row r="181" spans="1:24">
      <c r="A181" s="62"/>
      <c r="B181" s="62"/>
      <c r="C181" s="69">
        <v>2022</v>
      </c>
      <c r="D181" s="69">
        <v>7</v>
      </c>
      <c r="E181" s="70" t="s">
        <v>2026</v>
      </c>
      <c r="F181" s="70" t="s">
        <v>1507</v>
      </c>
      <c r="G181" s="70" t="s">
        <v>2032</v>
      </c>
      <c r="H181" s="70" t="s">
        <v>1470</v>
      </c>
      <c r="I181" s="70" t="s">
        <v>1396</v>
      </c>
      <c r="J181" s="70" t="s">
        <v>1397</v>
      </c>
      <c r="K181" s="70"/>
      <c r="L181" s="70">
        <v>360</v>
      </c>
      <c r="M181" s="70">
        <v>0.28</v>
      </c>
      <c r="N181" s="70"/>
      <c r="O181" s="70">
        <v>146.7</v>
      </c>
      <c r="P181" s="70">
        <v>162.28</v>
      </c>
      <c r="Q181" s="70" t="s">
        <v>1402</v>
      </c>
      <c r="R181" s="70"/>
      <c r="S181" s="70"/>
      <c r="T181" s="70">
        <v>6800</v>
      </c>
      <c r="U181" s="70">
        <v>2355</v>
      </c>
      <c r="V181" s="70">
        <v>3450</v>
      </c>
      <c r="W181" s="70">
        <v>9995</v>
      </c>
      <c r="X181" s="71">
        <v>6840</v>
      </c>
    </row>
    <row r="182" spans="1:24">
      <c r="A182" s="62"/>
      <c r="B182" s="62"/>
      <c r="C182" s="69">
        <v>2022</v>
      </c>
      <c r="D182" s="69">
        <v>7</v>
      </c>
      <c r="E182" s="70" t="s">
        <v>2026</v>
      </c>
      <c r="F182" s="70" t="s">
        <v>1507</v>
      </c>
      <c r="G182" s="70" t="s">
        <v>2033</v>
      </c>
      <c r="H182" s="70" t="s">
        <v>1603</v>
      </c>
      <c r="I182" s="70" t="s">
        <v>1396</v>
      </c>
      <c r="J182" s="70" t="s">
        <v>1397</v>
      </c>
      <c r="K182" s="70"/>
      <c r="L182" s="70">
        <v>305</v>
      </c>
      <c r="M182" s="70"/>
      <c r="N182" s="70"/>
      <c r="O182" s="70">
        <v>158.98</v>
      </c>
      <c r="P182" s="70">
        <v>210.56</v>
      </c>
      <c r="Q182" s="70" t="s">
        <v>1421</v>
      </c>
      <c r="R182" s="70"/>
      <c r="S182" s="70"/>
      <c r="T182" s="70" t="s">
        <v>2034</v>
      </c>
      <c r="U182" s="70">
        <v>2500</v>
      </c>
      <c r="V182" s="70">
        <v>3035</v>
      </c>
      <c r="W182" s="70">
        <v>18000</v>
      </c>
      <c r="X182" s="71">
        <v>9060</v>
      </c>
    </row>
    <row r="183" spans="1:24">
      <c r="A183" s="62"/>
      <c r="B183" s="62"/>
      <c r="C183" s="69">
        <v>2022</v>
      </c>
      <c r="D183" s="69">
        <v>7</v>
      </c>
      <c r="E183" s="70" t="s">
        <v>2026</v>
      </c>
      <c r="F183" s="70" t="s">
        <v>1507</v>
      </c>
      <c r="G183" s="70" t="s">
        <v>2035</v>
      </c>
      <c r="H183" s="70" t="s">
        <v>2036</v>
      </c>
      <c r="I183" s="70" t="s">
        <v>1396</v>
      </c>
      <c r="J183" s="70" t="s">
        <v>1397</v>
      </c>
      <c r="K183" s="70"/>
      <c r="L183" s="70">
        <v>360</v>
      </c>
      <c r="M183" s="70"/>
      <c r="N183" s="70"/>
      <c r="O183" s="70">
        <v>157.57</v>
      </c>
      <c r="P183" s="70">
        <v>281.91</v>
      </c>
      <c r="Q183" s="70" t="s">
        <v>1421</v>
      </c>
      <c r="R183" s="70"/>
      <c r="S183" s="70"/>
      <c r="T183" s="70" t="s">
        <v>2037</v>
      </c>
      <c r="U183" s="70">
        <v>2520</v>
      </c>
      <c r="V183" s="70" t="s">
        <v>2038</v>
      </c>
      <c r="W183" s="70">
        <v>18000</v>
      </c>
      <c r="X183" s="71" t="s">
        <v>2039</v>
      </c>
    </row>
    <row r="184" spans="1:24">
      <c r="A184" s="62"/>
      <c r="B184" s="62"/>
      <c r="C184" s="69">
        <v>2022</v>
      </c>
      <c r="D184" s="69">
        <v>7</v>
      </c>
      <c r="E184" s="70" t="s">
        <v>2026</v>
      </c>
      <c r="F184" s="70" t="s">
        <v>1507</v>
      </c>
      <c r="G184" s="70" t="s">
        <v>2040</v>
      </c>
      <c r="H184" s="70" t="s">
        <v>1869</v>
      </c>
      <c r="I184" s="70" t="s">
        <v>1396</v>
      </c>
      <c r="J184" s="70" t="s">
        <v>1397</v>
      </c>
      <c r="K184" s="70"/>
      <c r="L184" s="70">
        <v>360</v>
      </c>
      <c r="M184" s="70"/>
      <c r="N184" s="70"/>
      <c r="O184" s="70">
        <v>157.57</v>
      </c>
      <c r="P184" s="70">
        <v>281.91</v>
      </c>
      <c r="Q184" s="70" t="s">
        <v>1402</v>
      </c>
      <c r="R184" s="70"/>
      <c r="S184" s="70"/>
      <c r="T184" s="70">
        <v>8955</v>
      </c>
      <c r="U184" s="70">
        <v>2500</v>
      </c>
      <c r="V184" s="70">
        <v>2975</v>
      </c>
      <c r="W184" s="70">
        <v>18000</v>
      </c>
      <c r="X184" s="71">
        <v>11700</v>
      </c>
    </row>
    <row r="185" spans="1:24">
      <c r="A185" s="62"/>
      <c r="B185" s="62"/>
      <c r="C185" s="69">
        <v>2022</v>
      </c>
      <c r="D185" s="69">
        <v>7</v>
      </c>
      <c r="E185" s="70" t="s">
        <v>2026</v>
      </c>
      <c r="F185" s="70" t="s">
        <v>1507</v>
      </c>
      <c r="G185" s="70" t="s">
        <v>2041</v>
      </c>
      <c r="H185" s="70" t="s">
        <v>1470</v>
      </c>
      <c r="I185" s="70" t="s">
        <v>1396</v>
      </c>
      <c r="J185" s="70" t="s">
        <v>1397</v>
      </c>
      <c r="K185" s="70"/>
      <c r="L185" s="70"/>
      <c r="M185" s="70">
        <v>280</v>
      </c>
      <c r="N185" s="70" t="s">
        <v>2042</v>
      </c>
      <c r="O185" s="70">
        <v>158.98</v>
      </c>
      <c r="P185" s="70">
        <v>210.56</v>
      </c>
      <c r="Q185" s="70" t="s">
        <v>1421</v>
      </c>
      <c r="R185" s="70"/>
      <c r="S185" s="70"/>
      <c r="T185" s="70" t="s">
        <v>2043</v>
      </c>
      <c r="U185" s="70">
        <v>2540</v>
      </c>
      <c r="V185" s="70">
        <v>3040</v>
      </c>
      <c r="W185" s="70">
        <v>18000</v>
      </c>
      <c r="X185" s="71" t="s">
        <v>2044</v>
      </c>
    </row>
    <row r="186" spans="1:24">
      <c r="A186" s="62"/>
      <c r="B186" s="62"/>
      <c r="C186" s="69">
        <v>2022</v>
      </c>
      <c r="D186" s="69">
        <v>7</v>
      </c>
      <c r="E186" s="70" t="s">
        <v>2026</v>
      </c>
      <c r="F186" s="70" t="s">
        <v>1507</v>
      </c>
      <c r="G186" s="70" t="s">
        <v>2045</v>
      </c>
      <c r="H186" s="70" t="s">
        <v>1470</v>
      </c>
      <c r="I186" s="70" t="s">
        <v>1396</v>
      </c>
      <c r="J186" s="70" t="s">
        <v>1397</v>
      </c>
      <c r="K186" s="70"/>
      <c r="L186" s="70"/>
      <c r="M186" s="70">
        <v>280</v>
      </c>
      <c r="N186" s="70">
        <v>0.17</v>
      </c>
      <c r="O186" s="70">
        <v>158.98</v>
      </c>
      <c r="P186" s="70">
        <v>210.56</v>
      </c>
      <c r="Q186" s="70" t="s">
        <v>1402</v>
      </c>
      <c r="R186" s="70"/>
      <c r="S186" s="70"/>
      <c r="T186" s="70">
        <v>7925</v>
      </c>
      <c r="U186" s="70">
        <v>2530</v>
      </c>
      <c r="V186" s="70">
        <v>3720</v>
      </c>
      <c r="W186" s="70">
        <v>18000</v>
      </c>
      <c r="X186" s="71">
        <v>10260</v>
      </c>
    </row>
    <row r="187" spans="1:24">
      <c r="A187" s="62"/>
      <c r="B187" s="62"/>
      <c r="C187" s="69">
        <v>2022</v>
      </c>
      <c r="D187" s="69">
        <v>7</v>
      </c>
      <c r="E187" s="70" t="s">
        <v>2026</v>
      </c>
      <c r="F187" s="70" t="s">
        <v>1507</v>
      </c>
      <c r="G187" s="70" t="s">
        <v>2046</v>
      </c>
      <c r="H187" s="70" t="s">
        <v>1470</v>
      </c>
      <c r="I187" s="70" t="s">
        <v>1396</v>
      </c>
      <c r="J187" s="70" t="s">
        <v>1397</v>
      </c>
      <c r="K187" s="70"/>
      <c r="L187" s="70"/>
      <c r="M187" s="70">
        <v>310</v>
      </c>
      <c r="N187" s="70">
        <v>0.2</v>
      </c>
      <c r="O187" s="70">
        <v>155.95</v>
      </c>
      <c r="P187" s="70">
        <v>246.68</v>
      </c>
      <c r="Q187" s="70" t="s">
        <v>1402</v>
      </c>
      <c r="R187" s="70"/>
      <c r="S187" s="70"/>
      <c r="T187" s="70">
        <v>8215</v>
      </c>
      <c r="U187" s="70">
        <v>2505</v>
      </c>
      <c r="V187" s="70">
        <v>3930</v>
      </c>
      <c r="W187" s="70">
        <v>18000</v>
      </c>
      <c r="X187" s="71">
        <v>10660</v>
      </c>
    </row>
    <row r="188" spans="1:24">
      <c r="A188" s="62"/>
      <c r="B188" s="62"/>
      <c r="C188" s="69">
        <v>2022</v>
      </c>
      <c r="D188" s="69">
        <v>7</v>
      </c>
      <c r="E188" s="70" t="s">
        <v>2026</v>
      </c>
      <c r="F188" s="70" t="s">
        <v>1507</v>
      </c>
      <c r="G188" s="70" t="s">
        <v>2047</v>
      </c>
      <c r="H188" s="70" t="s">
        <v>2036</v>
      </c>
      <c r="I188" s="70" t="s">
        <v>1396</v>
      </c>
      <c r="J188" s="70" t="s">
        <v>1397</v>
      </c>
      <c r="K188" s="70"/>
      <c r="L188" s="70"/>
      <c r="M188" s="70">
        <v>380</v>
      </c>
      <c r="N188" s="70">
        <v>281.91</v>
      </c>
      <c r="O188" s="70">
        <v>4.8</v>
      </c>
      <c r="P188" s="70">
        <v>157.57</v>
      </c>
      <c r="Q188" s="70" t="s">
        <v>1402</v>
      </c>
      <c r="R188" s="70"/>
      <c r="S188" s="70"/>
      <c r="T188" s="70">
        <v>10300</v>
      </c>
      <c r="U188" s="70">
        <v>2500</v>
      </c>
      <c r="V188" s="70">
        <v>3390</v>
      </c>
      <c r="W188" s="70">
        <v>18000</v>
      </c>
      <c r="X188" s="71">
        <v>10900</v>
      </c>
    </row>
    <row r="189" spans="1:24">
      <c r="A189" s="62"/>
      <c r="B189" s="62"/>
      <c r="C189" s="69">
        <v>2022</v>
      </c>
      <c r="D189" s="69">
        <v>7</v>
      </c>
      <c r="E189" s="70" t="s">
        <v>2026</v>
      </c>
      <c r="F189" s="70" t="s">
        <v>1507</v>
      </c>
      <c r="G189" s="70" t="s">
        <v>2048</v>
      </c>
      <c r="H189" s="70" t="s">
        <v>1869</v>
      </c>
      <c r="I189" s="70" t="s">
        <v>1396</v>
      </c>
      <c r="J189" s="70" t="s">
        <v>1397</v>
      </c>
      <c r="K189" s="70"/>
      <c r="L189" s="70">
        <v>410</v>
      </c>
      <c r="M189" s="70"/>
      <c r="N189" s="70"/>
      <c r="O189" s="70" t="s">
        <v>2028</v>
      </c>
      <c r="P189" s="70">
        <v>315.07</v>
      </c>
      <c r="Q189" s="70" t="s">
        <v>1402</v>
      </c>
      <c r="R189" s="70"/>
      <c r="S189" s="70"/>
      <c r="T189" s="70">
        <v>8970</v>
      </c>
      <c r="U189" s="70">
        <v>2500</v>
      </c>
      <c r="V189" s="70">
        <v>2950</v>
      </c>
      <c r="W189" s="70">
        <v>18000</v>
      </c>
      <c r="X189" s="71">
        <v>12050</v>
      </c>
    </row>
    <row r="190" spans="1:24">
      <c r="A190" s="62"/>
      <c r="B190" s="62"/>
      <c r="C190" s="69">
        <v>2022</v>
      </c>
      <c r="D190" s="69">
        <v>7</v>
      </c>
      <c r="E190" s="70" t="s">
        <v>2026</v>
      </c>
      <c r="F190" s="70" t="s">
        <v>1507</v>
      </c>
      <c r="G190" s="70" t="s">
        <v>2049</v>
      </c>
      <c r="H190" s="70" t="s">
        <v>1886</v>
      </c>
      <c r="I190" s="70" t="s">
        <v>1396</v>
      </c>
      <c r="J190" s="70" t="s">
        <v>1397</v>
      </c>
      <c r="K190" s="70"/>
      <c r="L190" s="70">
        <v>360</v>
      </c>
      <c r="M190" s="70"/>
      <c r="N190" s="70"/>
      <c r="O190" s="70">
        <v>157.57</v>
      </c>
      <c r="P190" s="70">
        <v>456</v>
      </c>
      <c r="Q190" s="70" t="s">
        <v>1421</v>
      </c>
      <c r="R190" s="70"/>
      <c r="S190" s="70"/>
      <c r="T190" s="70">
        <v>9175</v>
      </c>
      <c r="U190" s="70">
        <v>2500</v>
      </c>
      <c r="V190" s="70">
        <v>3130</v>
      </c>
      <c r="W190" s="70">
        <v>18000</v>
      </c>
      <c r="X190" s="71">
        <v>12510</v>
      </c>
    </row>
    <row r="191" spans="1:24">
      <c r="A191" s="62"/>
      <c r="B191" s="62"/>
      <c r="C191" s="69">
        <v>2022</v>
      </c>
      <c r="D191" s="69">
        <v>7</v>
      </c>
      <c r="E191" s="70" t="s">
        <v>2026</v>
      </c>
      <c r="F191" s="70" t="s">
        <v>1507</v>
      </c>
      <c r="G191" s="70" t="s">
        <v>2050</v>
      </c>
      <c r="H191" s="70" t="s">
        <v>1886</v>
      </c>
      <c r="I191" s="70" t="s">
        <v>1396</v>
      </c>
      <c r="J191" s="70" t="s">
        <v>1397</v>
      </c>
      <c r="K191" s="70"/>
      <c r="L191" s="70">
        <v>410</v>
      </c>
      <c r="M191" s="70"/>
      <c r="N191" s="70"/>
      <c r="O191" s="70" t="s">
        <v>2028</v>
      </c>
      <c r="P191" s="70">
        <v>315.07</v>
      </c>
      <c r="Q191" s="70" t="s">
        <v>1402</v>
      </c>
      <c r="R191" s="70"/>
      <c r="S191" s="70"/>
      <c r="T191" s="70">
        <v>9215</v>
      </c>
      <c r="U191" s="70">
        <v>2500</v>
      </c>
      <c r="V191" s="70">
        <v>3065</v>
      </c>
      <c r="W191" s="70">
        <v>18000</v>
      </c>
      <c r="X191" s="71">
        <v>12825</v>
      </c>
    </row>
    <row r="192" spans="1:24">
      <c r="A192" s="62"/>
      <c r="B192" s="62"/>
      <c r="C192" s="69">
        <v>2022</v>
      </c>
      <c r="D192" s="69">
        <v>7</v>
      </c>
      <c r="E192" s="70" t="s">
        <v>2051</v>
      </c>
      <c r="F192" s="70" t="s">
        <v>2052</v>
      </c>
      <c r="G192" s="70" t="s">
        <v>2053</v>
      </c>
      <c r="H192" s="70" t="s">
        <v>2018</v>
      </c>
      <c r="I192" s="70" t="s">
        <v>1396</v>
      </c>
      <c r="J192" s="70" t="s">
        <v>1397</v>
      </c>
      <c r="K192" s="70"/>
      <c r="L192" s="70">
        <v>300</v>
      </c>
      <c r="M192" s="70">
        <v>0.238</v>
      </c>
      <c r="N192" s="70"/>
      <c r="O192" s="70">
        <v>153.84</v>
      </c>
      <c r="P192" s="70">
        <v>106.95</v>
      </c>
      <c r="Q192" s="70" t="s">
        <v>1402</v>
      </c>
      <c r="R192" s="70"/>
      <c r="S192" s="70"/>
      <c r="T192" s="70">
        <v>6190</v>
      </c>
      <c r="U192" s="70">
        <v>2120</v>
      </c>
      <c r="V192" s="70">
        <v>2700</v>
      </c>
      <c r="W192" s="70">
        <v>8495</v>
      </c>
      <c r="X192" s="71">
        <v>5600</v>
      </c>
    </row>
    <row r="193" spans="1:24">
      <c r="A193" s="62"/>
      <c r="B193" s="62"/>
      <c r="C193" s="69">
        <v>2022</v>
      </c>
      <c r="D193" s="69">
        <v>7</v>
      </c>
      <c r="E193" s="70" t="s">
        <v>2051</v>
      </c>
      <c r="F193" s="70" t="s">
        <v>2052</v>
      </c>
      <c r="G193" s="70" t="s">
        <v>2054</v>
      </c>
      <c r="H193" s="70" t="s">
        <v>1886</v>
      </c>
      <c r="I193" s="70" t="s">
        <v>1396</v>
      </c>
      <c r="J193" s="70" t="s">
        <v>1397</v>
      </c>
      <c r="K193" s="70"/>
      <c r="L193" s="70">
        <v>410</v>
      </c>
      <c r="M193" s="70"/>
      <c r="N193" s="70"/>
      <c r="O193" s="70" t="s">
        <v>2055</v>
      </c>
      <c r="P193" s="70">
        <v>315.07</v>
      </c>
      <c r="Q193" s="70" t="s">
        <v>1402</v>
      </c>
      <c r="R193" s="70"/>
      <c r="S193" s="70"/>
      <c r="T193" s="70">
        <v>9000</v>
      </c>
      <c r="U193" s="70">
        <v>2500</v>
      </c>
      <c r="V193" s="70">
        <v>3015</v>
      </c>
      <c r="W193" s="70">
        <v>18000</v>
      </c>
      <c r="X193" s="71">
        <v>12800</v>
      </c>
    </row>
    <row r="194" spans="1:24">
      <c r="A194" s="62"/>
      <c r="B194" s="62"/>
      <c r="C194" s="69">
        <v>2022</v>
      </c>
      <c r="D194" s="69">
        <v>7</v>
      </c>
      <c r="E194" s="70" t="s">
        <v>2056</v>
      </c>
      <c r="F194" s="70" t="s">
        <v>2057</v>
      </c>
      <c r="G194" s="70" t="s">
        <v>2058</v>
      </c>
      <c r="H194" s="70" t="s">
        <v>1474</v>
      </c>
      <c r="I194" s="70" t="s">
        <v>1396</v>
      </c>
      <c r="J194" s="70" t="s">
        <v>1397</v>
      </c>
      <c r="K194" s="70"/>
      <c r="L194" s="70">
        <v>320</v>
      </c>
      <c r="M194" s="70"/>
      <c r="N194" s="70"/>
      <c r="O194" s="70" t="s">
        <v>2059</v>
      </c>
      <c r="P194" s="70">
        <v>144.86</v>
      </c>
      <c r="Q194" s="70" t="s">
        <v>1402</v>
      </c>
      <c r="R194" s="70"/>
      <c r="S194" s="70"/>
      <c r="T194" s="70">
        <v>6600</v>
      </c>
      <c r="U194" s="70">
        <v>2190</v>
      </c>
      <c r="V194" s="70" t="s">
        <v>2060</v>
      </c>
      <c r="W194" s="70">
        <v>8995</v>
      </c>
      <c r="X194" s="71">
        <v>6600</v>
      </c>
    </row>
    <row r="195" spans="1:24">
      <c r="A195" s="62"/>
      <c r="B195" s="62"/>
      <c r="C195" s="69">
        <v>2022</v>
      </c>
      <c r="D195" s="69">
        <v>7</v>
      </c>
      <c r="E195" s="70" t="s">
        <v>2061</v>
      </c>
      <c r="F195" s="70" t="s">
        <v>2062</v>
      </c>
      <c r="G195" s="70" t="s">
        <v>2063</v>
      </c>
      <c r="H195" s="70" t="s">
        <v>2064</v>
      </c>
      <c r="I195" s="70" t="s">
        <v>1396</v>
      </c>
      <c r="J195" s="70" t="s">
        <v>1397</v>
      </c>
      <c r="K195" s="70"/>
      <c r="L195" s="70">
        <v>279</v>
      </c>
      <c r="M195" s="70"/>
      <c r="N195" s="70"/>
      <c r="O195" s="70">
        <v>154.59</v>
      </c>
      <c r="P195" s="70">
        <v>66.846</v>
      </c>
      <c r="Q195" s="70" t="s">
        <v>1402</v>
      </c>
      <c r="R195" s="70"/>
      <c r="S195" s="70"/>
      <c r="T195" s="70">
        <v>5500</v>
      </c>
      <c r="U195" s="70">
        <v>1900</v>
      </c>
      <c r="V195" s="70">
        <v>2170</v>
      </c>
      <c r="W195" s="70">
        <v>4495</v>
      </c>
      <c r="X195" s="71">
        <v>3000</v>
      </c>
    </row>
    <row r="196" spans="1:24">
      <c r="A196" s="62"/>
      <c r="B196" s="62"/>
      <c r="C196" s="69">
        <v>2022</v>
      </c>
      <c r="D196" s="69">
        <v>7</v>
      </c>
      <c r="E196" s="70" t="s">
        <v>2061</v>
      </c>
      <c r="F196" s="70" t="s">
        <v>2062</v>
      </c>
      <c r="G196" s="70" t="s">
        <v>2065</v>
      </c>
      <c r="H196" s="70" t="s">
        <v>1474</v>
      </c>
      <c r="I196" s="70" t="s">
        <v>1396</v>
      </c>
      <c r="J196" s="70" t="s">
        <v>1397</v>
      </c>
      <c r="K196" s="70"/>
      <c r="L196" s="70">
        <v>220</v>
      </c>
      <c r="M196" s="70"/>
      <c r="N196" s="70"/>
      <c r="O196" s="70">
        <v>158.98</v>
      </c>
      <c r="P196" s="70">
        <v>210.56</v>
      </c>
      <c r="Q196" s="70" t="s">
        <v>1402</v>
      </c>
      <c r="R196" s="70"/>
      <c r="S196" s="70"/>
      <c r="T196" s="70">
        <v>7015</v>
      </c>
      <c r="U196" s="70">
        <v>2460</v>
      </c>
      <c r="V196" s="70">
        <v>3100</v>
      </c>
      <c r="W196" s="70">
        <v>13800</v>
      </c>
      <c r="X196" s="71" t="s">
        <v>2066</v>
      </c>
    </row>
    <row r="197" spans="1:24">
      <c r="A197" s="62"/>
      <c r="B197" s="62"/>
      <c r="C197" s="69">
        <v>2022</v>
      </c>
      <c r="D197" s="69">
        <v>7</v>
      </c>
      <c r="E197" s="70" t="s">
        <v>2061</v>
      </c>
      <c r="F197" s="70" t="s">
        <v>2062</v>
      </c>
      <c r="G197" s="70" t="s">
        <v>2067</v>
      </c>
      <c r="H197" s="70" t="s">
        <v>2036</v>
      </c>
      <c r="I197" s="70" t="s">
        <v>1396</v>
      </c>
      <c r="J197" s="70" t="s">
        <v>1397</v>
      </c>
      <c r="K197" s="70"/>
      <c r="L197" s="70">
        <v>405</v>
      </c>
      <c r="M197" s="70"/>
      <c r="N197" s="70"/>
      <c r="O197" s="70">
        <v>157.57</v>
      </c>
      <c r="P197" s="70">
        <v>281.92</v>
      </c>
      <c r="Q197" s="70" t="s">
        <v>1421</v>
      </c>
      <c r="R197" s="70"/>
      <c r="S197" s="70"/>
      <c r="T197" s="70" t="s">
        <v>2068</v>
      </c>
      <c r="U197" s="70">
        <v>2520</v>
      </c>
      <c r="V197" s="70" t="s">
        <v>2069</v>
      </c>
      <c r="W197" s="70">
        <v>18000</v>
      </c>
      <c r="X197" s="71" t="s">
        <v>2070</v>
      </c>
    </row>
    <row r="198" spans="1:24">
      <c r="A198" s="62"/>
      <c r="B198" s="62"/>
      <c r="C198" s="69">
        <v>2022</v>
      </c>
      <c r="D198" s="69">
        <v>7</v>
      </c>
      <c r="E198" s="70" t="s">
        <v>2071</v>
      </c>
      <c r="F198" s="70" t="s">
        <v>2072</v>
      </c>
      <c r="G198" s="70" t="s">
        <v>2073</v>
      </c>
      <c r="H198" s="70" t="s">
        <v>1433</v>
      </c>
      <c r="I198" s="70" t="s">
        <v>1412</v>
      </c>
      <c r="J198" s="70" t="s">
        <v>1397</v>
      </c>
      <c r="K198" s="70"/>
      <c r="L198" s="70">
        <v>725</v>
      </c>
      <c r="M198" s="70">
        <v>0.168</v>
      </c>
      <c r="N198" s="70"/>
      <c r="O198" s="70">
        <v>161</v>
      </c>
      <c r="P198" s="70">
        <v>350.07</v>
      </c>
      <c r="Q198" s="70" t="s">
        <v>1402</v>
      </c>
      <c r="R198" s="70"/>
      <c r="S198" s="70"/>
      <c r="T198" s="70">
        <v>10990</v>
      </c>
      <c r="U198" s="70">
        <v>2550</v>
      </c>
      <c r="V198" s="70">
        <v>3430</v>
      </c>
      <c r="W198" s="70">
        <v>18000</v>
      </c>
      <c r="X198" s="71">
        <v>12550</v>
      </c>
    </row>
    <row r="199" spans="1:24">
      <c r="A199" s="62"/>
      <c r="B199" s="62"/>
      <c r="C199" s="69">
        <v>2022</v>
      </c>
      <c r="D199" s="69">
        <v>7</v>
      </c>
      <c r="E199" s="70" t="s">
        <v>2074</v>
      </c>
      <c r="F199" s="70" t="s">
        <v>2075</v>
      </c>
      <c r="G199" s="70" t="s">
        <v>2076</v>
      </c>
      <c r="H199" s="70" t="s">
        <v>1886</v>
      </c>
      <c r="I199" s="70" t="s">
        <v>1396</v>
      </c>
      <c r="J199" s="70" t="s">
        <v>1397</v>
      </c>
      <c r="K199" s="70"/>
      <c r="L199" s="70">
        <v>420</v>
      </c>
      <c r="M199" s="70"/>
      <c r="N199" s="70"/>
      <c r="O199" s="70">
        <v>158.98</v>
      </c>
      <c r="P199" s="70">
        <v>315.85</v>
      </c>
      <c r="Q199" s="70" t="s">
        <v>1402</v>
      </c>
      <c r="R199" s="70"/>
      <c r="S199" s="70"/>
      <c r="T199" s="70">
        <v>9180</v>
      </c>
      <c r="U199" s="70">
        <v>2500</v>
      </c>
      <c r="V199" s="70">
        <v>3110</v>
      </c>
      <c r="W199" s="70">
        <v>18000</v>
      </c>
      <c r="X199" s="71">
        <v>13700</v>
      </c>
    </row>
    <row r="200" spans="1:24">
      <c r="A200" s="62"/>
      <c r="B200" s="62"/>
      <c r="C200" s="69">
        <v>2022</v>
      </c>
      <c r="D200" s="69">
        <v>7</v>
      </c>
      <c r="E200" s="70" t="s">
        <v>2077</v>
      </c>
      <c r="F200" s="70" t="s">
        <v>2078</v>
      </c>
      <c r="G200" s="70" t="s">
        <v>2079</v>
      </c>
      <c r="H200" s="70" t="s">
        <v>2064</v>
      </c>
      <c r="I200" s="70" t="s">
        <v>1396</v>
      </c>
      <c r="J200" s="70" t="s">
        <v>1397</v>
      </c>
      <c r="K200" s="70"/>
      <c r="L200" s="70">
        <v>290</v>
      </c>
      <c r="M200" s="70"/>
      <c r="N200" s="70"/>
      <c r="O200" s="70">
        <v>154.59</v>
      </c>
      <c r="P200" s="70">
        <v>66.84</v>
      </c>
      <c r="Q200" s="70" t="s">
        <v>1402</v>
      </c>
      <c r="R200" s="70"/>
      <c r="S200" s="70"/>
      <c r="T200" s="70">
        <v>5890</v>
      </c>
      <c r="U200" s="70">
        <v>1790</v>
      </c>
      <c r="V200" s="70" t="s">
        <v>2080</v>
      </c>
      <c r="W200" s="70">
        <v>4495</v>
      </c>
      <c r="X200" s="71">
        <v>2820</v>
      </c>
    </row>
    <row r="201" spans="1:24">
      <c r="A201" s="62"/>
      <c r="B201" s="62"/>
      <c r="C201" s="69">
        <v>2022</v>
      </c>
      <c r="D201" s="69">
        <v>7</v>
      </c>
      <c r="E201" s="70" t="s">
        <v>2077</v>
      </c>
      <c r="F201" s="70" t="s">
        <v>2078</v>
      </c>
      <c r="G201" s="70" t="s">
        <v>2081</v>
      </c>
      <c r="H201" s="70" t="s">
        <v>1886</v>
      </c>
      <c r="I201" s="70" t="s">
        <v>1396</v>
      </c>
      <c r="J201" s="70" t="s">
        <v>1397</v>
      </c>
      <c r="K201" s="70"/>
      <c r="L201" s="70">
        <v>388</v>
      </c>
      <c r="M201" s="70"/>
      <c r="N201" s="70"/>
      <c r="O201" s="70" t="s">
        <v>1835</v>
      </c>
      <c r="P201" s="70">
        <v>190.51</v>
      </c>
      <c r="Q201" s="70" t="s">
        <v>1402</v>
      </c>
      <c r="R201" s="70"/>
      <c r="S201" s="70"/>
      <c r="T201" s="70">
        <v>7300</v>
      </c>
      <c r="U201" s="70">
        <v>2365</v>
      </c>
      <c r="V201" s="70">
        <v>2960</v>
      </c>
      <c r="W201" s="70">
        <v>12495</v>
      </c>
      <c r="X201" s="71">
        <v>9150</v>
      </c>
    </row>
    <row r="202" spans="1:24">
      <c r="A202" s="62"/>
      <c r="B202" s="62"/>
      <c r="C202" s="69">
        <v>2022</v>
      </c>
      <c r="D202" s="69">
        <v>7</v>
      </c>
      <c r="E202" s="70" t="s">
        <v>2077</v>
      </c>
      <c r="F202" s="70" t="s">
        <v>2078</v>
      </c>
      <c r="G202" s="70" t="s">
        <v>2082</v>
      </c>
      <c r="H202" s="70" t="s">
        <v>1470</v>
      </c>
      <c r="I202" s="70" t="s">
        <v>1396</v>
      </c>
      <c r="J202" s="70" t="s">
        <v>1397</v>
      </c>
      <c r="K202" s="70"/>
      <c r="L202" s="70">
        <v>380</v>
      </c>
      <c r="M202" s="70" t="s">
        <v>2083</v>
      </c>
      <c r="N202" s="70"/>
      <c r="O202" s="70">
        <v>146</v>
      </c>
      <c r="P202" s="70">
        <v>162.28</v>
      </c>
      <c r="Q202" s="70" t="s">
        <v>1402</v>
      </c>
      <c r="R202" s="70"/>
      <c r="S202" s="70"/>
      <c r="T202" s="70" t="s">
        <v>2084</v>
      </c>
      <c r="U202" s="70">
        <v>2150</v>
      </c>
      <c r="V202" s="70">
        <v>2560</v>
      </c>
      <c r="W202" s="70">
        <v>11995</v>
      </c>
      <c r="X202" s="71" t="s">
        <v>2085</v>
      </c>
    </row>
    <row r="203" spans="1:24">
      <c r="A203" s="62"/>
      <c r="B203" s="62"/>
      <c r="C203" s="69">
        <v>2022</v>
      </c>
      <c r="D203" s="69">
        <v>7</v>
      </c>
      <c r="E203" s="70" t="s">
        <v>2077</v>
      </c>
      <c r="F203" s="70" t="s">
        <v>2078</v>
      </c>
      <c r="G203" s="70" t="s">
        <v>2086</v>
      </c>
      <c r="H203" s="70" t="s">
        <v>1873</v>
      </c>
      <c r="I203" s="70" t="s">
        <v>1396</v>
      </c>
      <c r="J203" s="70" t="s">
        <v>1397</v>
      </c>
      <c r="K203" s="70"/>
      <c r="L203" s="70">
        <v>388</v>
      </c>
      <c r="M203" s="70" t="s">
        <v>2087</v>
      </c>
      <c r="N203" s="70"/>
      <c r="O203" s="70" t="s">
        <v>1835</v>
      </c>
      <c r="P203" s="70">
        <v>190.51</v>
      </c>
      <c r="Q203" s="70" t="s">
        <v>1402</v>
      </c>
      <c r="R203" s="70"/>
      <c r="S203" s="70"/>
      <c r="T203" s="70">
        <v>6730</v>
      </c>
      <c r="U203" s="70" t="s">
        <v>2088</v>
      </c>
      <c r="V203" s="70" t="s">
        <v>2089</v>
      </c>
      <c r="W203" s="70">
        <v>12495</v>
      </c>
      <c r="X203" s="71" t="s">
        <v>2090</v>
      </c>
    </row>
    <row r="204" spans="1:24">
      <c r="A204" s="62"/>
      <c r="B204" s="62"/>
      <c r="C204" s="69">
        <v>2022</v>
      </c>
      <c r="D204" s="69">
        <v>7</v>
      </c>
      <c r="E204" s="70" t="s">
        <v>2077</v>
      </c>
      <c r="F204" s="70" t="s">
        <v>2078</v>
      </c>
      <c r="G204" s="70" t="s">
        <v>2091</v>
      </c>
      <c r="H204" s="70" t="s">
        <v>1603</v>
      </c>
      <c r="I204" s="70" t="s">
        <v>1396</v>
      </c>
      <c r="J204" s="70" t="s">
        <v>1397</v>
      </c>
      <c r="K204" s="70"/>
      <c r="L204" s="70">
        <v>450</v>
      </c>
      <c r="M204" s="70"/>
      <c r="N204" s="70"/>
      <c r="O204" s="70">
        <v>160.26</v>
      </c>
      <c r="P204" s="70">
        <v>281.91</v>
      </c>
      <c r="Q204" s="70" t="s">
        <v>1402</v>
      </c>
      <c r="R204" s="70"/>
      <c r="S204" s="70"/>
      <c r="T204" s="70" t="s">
        <v>2092</v>
      </c>
      <c r="U204" s="70">
        <v>2520</v>
      </c>
      <c r="V204" s="70">
        <v>2910</v>
      </c>
      <c r="W204" s="70">
        <v>18000</v>
      </c>
      <c r="X204" s="71" t="s">
        <v>2093</v>
      </c>
    </row>
    <row r="205" spans="1:24">
      <c r="A205" s="62"/>
      <c r="B205" s="62"/>
      <c r="C205" s="69">
        <v>2022</v>
      </c>
      <c r="D205" s="69">
        <v>7</v>
      </c>
      <c r="E205" s="70" t="s">
        <v>2077</v>
      </c>
      <c r="F205" s="70" t="s">
        <v>2078</v>
      </c>
      <c r="G205" s="70" t="s">
        <v>2094</v>
      </c>
      <c r="H205" s="70" t="s">
        <v>1470</v>
      </c>
      <c r="I205" s="70" t="s">
        <v>1396</v>
      </c>
      <c r="J205" s="70" t="s">
        <v>1397</v>
      </c>
      <c r="K205" s="70"/>
      <c r="L205" s="70">
        <v>280</v>
      </c>
      <c r="M205" s="70" t="s">
        <v>2095</v>
      </c>
      <c r="N205" s="70"/>
      <c r="O205" s="70">
        <v>158.98</v>
      </c>
      <c r="P205" s="70">
        <v>210.56</v>
      </c>
      <c r="Q205" s="70" t="s">
        <v>1402</v>
      </c>
      <c r="R205" s="70"/>
      <c r="S205" s="70"/>
      <c r="T205" s="70">
        <v>8280</v>
      </c>
      <c r="U205" s="70">
        <v>2490</v>
      </c>
      <c r="V205" s="70">
        <v>3000</v>
      </c>
      <c r="W205" s="70">
        <v>18000</v>
      </c>
      <c r="X205" s="71" t="s">
        <v>2096</v>
      </c>
    </row>
    <row r="206" spans="1:24">
      <c r="A206" s="62"/>
      <c r="B206" s="62"/>
      <c r="C206" s="69">
        <v>2022</v>
      </c>
      <c r="D206" s="69">
        <v>7</v>
      </c>
      <c r="E206" s="70" t="s">
        <v>2097</v>
      </c>
      <c r="F206" s="70" t="s">
        <v>1621</v>
      </c>
      <c r="G206" s="70" t="s">
        <v>2098</v>
      </c>
      <c r="H206" s="70" t="s">
        <v>2064</v>
      </c>
      <c r="I206" s="70" t="s">
        <v>1396</v>
      </c>
      <c r="J206" s="70" t="s">
        <v>1397</v>
      </c>
      <c r="K206" s="70"/>
      <c r="L206" s="70"/>
      <c r="M206" s="70">
        <v>265</v>
      </c>
      <c r="N206" s="70"/>
      <c r="O206" s="70">
        <v>157.18</v>
      </c>
      <c r="P206" s="70">
        <v>60.16</v>
      </c>
      <c r="Q206" s="70" t="s">
        <v>1402</v>
      </c>
      <c r="R206" s="70"/>
      <c r="S206" s="70"/>
      <c r="T206" s="70" t="s">
        <v>2099</v>
      </c>
      <c r="U206" s="70">
        <v>1760</v>
      </c>
      <c r="V206" s="70" t="s">
        <v>2100</v>
      </c>
      <c r="W206" s="70">
        <v>4495</v>
      </c>
      <c r="X206" s="71" t="s">
        <v>2101</v>
      </c>
    </row>
    <row r="207" spans="1:24">
      <c r="A207" s="62"/>
      <c r="B207" s="62"/>
      <c r="C207" s="69">
        <v>2022</v>
      </c>
      <c r="D207" s="69">
        <v>7</v>
      </c>
      <c r="E207" s="70" t="s">
        <v>2102</v>
      </c>
      <c r="F207" s="70" t="s">
        <v>2103</v>
      </c>
      <c r="G207" s="70" t="s">
        <v>2104</v>
      </c>
      <c r="H207" s="70" t="s">
        <v>1523</v>
      </c>
      <c r="I207" s="70" t="s">
        <v>1396</v>
      </c>
      <c r="J207" s="70" t="s">
        <v>1397</v>
      </c>
      <c r="K207" s="70"/>
      <c r="L207" s="70">
        <v>165</v>
      </c>
      <c r="M207" s="70" t="s">
        <v>2105</v>
      </c>
      <c r="N207" s="70"/>
      <c r="O207" s="70">
        <v>157.37</v>
      </c>
      <c r="P207" s="70">
        <v>210.5</v>
      </c>
      <c r="Q207" s="70" t="s">
        <v>1402</v>
      </c>
      <c r="R207" s="70"/>
      <c r="S207" s="70"/>
      <c r="T207" s="70" t="s">
        <v>1656</v>
      </c>
      <c r="U207" s="70">
        <v>2540</v>
      </c>
      <c r="V207" s="70" t="s">
        <v>2106</v>
      </c>
      <c r="W207" s="70">
        <v>31000</v>
      </c>
      <c r="X207" s="71" t="s">
        <v>2107</v>
      </c>
    </row>
    <row r="208" spans="1:24">
      <c r="A208" s="62"/>
      <c r="B208" s="62"/>
      <c r="C208" s="69">
        <v>2022</v>
      </c>
      <c r="D208" s="69">
        <v>7</v>
      </c>
      <c r="E208" s="70" t="s">
        <v>2102</v>
      </c>
      <c r="F208" s="70" t="s">
        <v>2103</v>
      </c>
      <c r="G208" s="70" t="s">
        <v>2108</v>
      </c>
      <c r="H208" s="70" t="s">
        <v>1523</v>
      </c>
      <c r="I208" s="70" t="s">
        <v>1396</v>
      </c>
      <c r="J208" s="70" t="s">
        <v>1397</v>
      </c>
      <c r="K208" s="70"/>
      <c r="L208" s="70">
        <v>300</v>
      </c>
      <c r="M208" s="70" t="s">
        <v>2109</v>
      </c>
      <c r="N208" s="70"/>
      <c r="O208" s="70">
        <v>160.26</v>
      </c>
      <c r="P208" s="70">
        <v>281.91</v>
      </c>
      <c r="Q208" s="70" t="s">
        <v>1402</v>
      </c>
      <c r="R208" s="70"/>
      <c r="S208" s="70"/>
      <c r="T208" s="70" t="s">
        <v>2110</v>
      </c>
      <c r="U208" s="70">
        <v>2550</v>
      </c>
      <c r="V208" s="70" t="s">
        <v>2111</v>
      </c>
      <c r="W208" s="70">
        <v>31000</v>
      </c>
      <c r="X208" s="71" t="s">
        <v>2112</v>
      </c>
    </row>
    <row r="209" spans="1:24">
      <c r="A209" s="62"/>
      <c r="B209" s="62"/>
      <c r="C209" s="69">
        <v>2022</v>
      </c>
      <c r="D209" s="69">
        <v>7</v>
      </c>
      <c r="E209" s="70" t="s">
        <v>2113</v>
      </c>
      <c r="F209" s="70" t="s">
        <v>2114</v>
      </c>
      <c r="G209" s="70" t="s">
        <v>2115</v>
      </c>
      <c r="H209" s="70" t="s">
        <v>1886</v>
      </c>
      <c r="I209" s="70" t="s">
        <v>1396</v>
      </c>
      <c r="J209" s="70" t="s">
        <v>1397</v>
      </c>
      <c r="K209" s="70"/>
      <c r="L209" s="70"/>
      <c r="M209" s="70">
        <v>450</v>
      </c>
      <c r="N209" s="70"/>
      <c r="O209" s="70">
        <v>160.26</v>
      </c>
      <c r="P209" s="70">
        <v>281.91</v>
      </c>
      <c r="Q209" s="70" t="s">
        <v>1402</v>
      </c>
      <c r="R209" s="70"/>
      <c r="S209" s="70"/>
      <c r="T209" s="70">
        <v>8790</v>
      </c>
      <c r="U209" s="70">
        <v>2500</v>
      </c>
      <c r="V209" s="70">
        <v>3150</v>
      </c>
      <c r="W209" s="70">
        <v>18000</v>
      </c>
      <c r="X209" s="71" t="s">
        <v>2116</v>
      </c>
    </row>
    <row r="210" spans="1:24">
      <c r="A210" s="62"/>
      <c r="B210" s="62"/>
      <c r="C210" s="69">
        <v>2022</v>
      </c>
      <c r="D210" s="69">
        <v>7</v>
      </c>
      <c r="E210" s="70" t="s">
        <v>2117</v>
      </c>
      <c r="F210" s="70" t="s">
        <v>2118</v>
      </c>
      <c r="G210" s="70" t="s">
        <v>2119</v>
      </c>
      <c r="H210" s="70" t="s">
        <v>2064</v>
      </c>
      <c r="I210" s="70" t="s">
        <v>1396</v>
      </c>
      <c r="J210" s="70" t="s">
        <v>1397</v>
      </c>
      <c r="K210" s="70"/>
      <c r="L210" s="70"/>
      <c r="M210" s="70">
        <v>265</v>
      </c>
      <c r="N210" s="70"/>
      <c r="O210" s="70">
        <v>142.18</v>
      </c>
      <c r="P210" s="70">
        <v>61.824</v>
      </c>
      <c r="Q210" s="70" t="s">
        <v>1402</v>
      </c>
      <c r="R210" s="70"/>
      <c r="S210" s="70"/>
      <c r="T210" s="70" t="s">
        <v>2120</v>
      </c>
      <c r="U210" s="70">
        <v>1825</v>
      </c>
      <c r="V210" s="70">
        <v>2285</v>
      </c>
      <c r="W210" s="70">
        <v>4495</v>
      </c>
      <c r="X210" s="71">
        <v>2865</v>
      </c>
    </row>
    <row r="211" spans="1:24">
      <c r="A211" s="62"/>
      <c r="B211" s="62"/>
      <c r="C211" s="69">
        <v>2022</v>
      </c>
      <c r="D211" s="69">
        <v>7</v>
      </c>
      <c r="E211" s="70" t="s">
        <v>2121</v>
      </c>
      <c r="F211" s="70" t="s">
        <v>2122</v>
      </c>
      <c r="G211" s="70" t="s">
        <v>2123</v>
      </c>
      <c r="H211" s="70" t="s">
        <v>1474</v>
      </c>
      <c r="I211" s="70" t="s">
        <v>1396</v>
      </c>
      <c r="J211" s="70" t="s">
        <v>1397</v>
      </c>
      <c r="K211" s="70"/>
      <c r="L211" s="70"/>
      <c r="M211" s="70">
        <v>300</v>
      </c>
      <c r="N211" s="70"/>
      <c r="O211" s="70">
        <v>153.8</v>
      </c>
      <c r="P211" s="70">
        <v>106.952</v>
      </c>
      <c r="Q211" s="70" t="s">
        <v>1402</v>
      </c>
      <c r="R211" s="70"/>
      <c r="S211" s="70"/>
      <c r="T211" s="70">
        <v>6770</v>
      </c>
      <c r="U211" s="70">
        <v>2250</v>
      </c>
      <c r="V211" s="70">
        <v>2730</v>
      </c>
      <c r="W211" s="70">
        <v>8270</v>
      </c>
      <c r="X211" s="71" t="s">
        <v>2124</v>
      </c>
    </row>
    <row r="212" spans="1:24">
      <c r="A212" s="62"/>
      <c r="B212" s="62"/>
      <c r="C212" s="69">
        <v>2022</v>
      </c>
      <c r="D212" s="69">
        <v>7</v>
      </c>
      <c r="E212" s="70" t="s">
        <v>2121</v>
      </c>
      <c r="F212" s="70" t="s">
        <v>2122</v>
      </c>
      <c r="G212" s="70" t="s">
        <v>2125</v>
      </c>
      <c r="H212" s="70" t="s">
        <v>1474</v>
      </c>
      <c r="I212" s="70" t="s">
        <v>1396</v>
      </c>
      <c r="J212" s="70" t="s">
        <v>1397</v>
      </c>
      <c r="K212" s="70"/>
      <c r="L212" s="70"/>
      <c r="M212" s="70">
        <v>200</v>
      </c>
      <c r="N212" s="70"/>
      <c r="O212" s="70">
        <v>140.53</v>
      </c>
      <c r="P212" s="70">
        <v>96.768</v>
      </c>
      <c r="Q212" s="70" t="s">
        <v>1402</v>
      </c>
      <c r="R212" s="70"/>
      <c r="S212" s="70"/>
      <c r="T212" s="70">
        <v>6700</v>
      </c>
      <c r="U212" s="70">
        <v>2290</v>
      </c>
      <c r="V212" s="70">
        <v>2730</v>
      </c>
      <c r="W212" s="70">
        <v>8495</v>
      </c>
      <c r="X212" s="71" t="s">
        <v>2126</v>
      </c>
    </row>
    <row r="213" spans="1:24">
      <c r="A213" s="62"/>
      <c r="B213" s="62"/>
      <c r="C213" s="69">
        <v>2022</v>
      </c>
      <c r="D213" s="69">
        <v>7</v>
      </c>
      <c r="E213" s="70" t="s">
        <v>2121</v>
      </c>
      <c r="F213" s="70" t="s">
        <v>2122</v>
      </c>
      <c r="G213" s="70" t="s">
        <v>2127</v>
      </c>
      <c r="H213" s="70" t="s">
        <v>1886</v>
      </c>
      <c r="I213" s="70" t="s">
        <v>1396</v>
      </c>
      <c r="J213" s="70" t="s">
        <v>1397</v>
      </c>
      <c r="K213" s="70"/>
      <c r="L213" s="70"/>
      <c r="M213" s="70" t="s">
        <v>2128</v>
      </c>
      <c r="N213" s="70"/>
      <c r="O213" s="70">
        <v>157.57</v>
      </c>
      <c r="P213" s="70">
        <v>281.92</v>
      </c>
      <c r="Q213" s="70" t="s">
        <v>1402</v>
      </c>
      <c r="R213" s="70"/>
      <c r="S213" s="70"/>
      <c r="T213" s="70" t="s">
        <v>2129</v>
      </c>
      <c r="U213" s="70">
        <v>2500</v>
      </c>
      <c r="V213" s="70">
        <v>3150</v>
      </c>
      <c r="W213" s="70">
        <v>18000</v>
      </c>
      <c r="X213" s="71">
        <v>13865</v>
      </c>
    </row>
    <row r="214" spans="1:24">
      <c r="A214" s="62"/>
      <c r="B214" s="62"/>
      <c r="C214" s="69">
        <v>2022</v>
      </c>
      <c r="D214" s="69">
        <v>7</v>
      </c>
      <c r="E214" s="70" t="s">
        <v>2130</v>
      </c>
      <c r="F214" s="70" t="s">
        <v>1507</v>
      </c>
      <c r="G214" s="70" t="s">
        <v>2131</v>
      </c>
      <c r="H214" s="70" t="s">
        <v>2064</v>
      </c>
      <c r="I214" s="70" t="s">
        <v>1396</v>
      </c>
      <c r="J214" s="70" t="s">
        <v>1397</v>
      </c>
      <c r="K214" s="70"/>
      <c r="L214" s="70"/>
      <c r="M214" s="70">
        <v>295</v>
      </c>
      <c r="N214" s="70"/>
      <c r="O214" s="70">
        <v>154.59</v>
      </c>
      <c r="P214" s="70">
        <v>66.84</v>
      </c>
      <c r="Q214" s="70" t="s">
        <v>1402</v>
      </c>
      <c r="R214" s="70"/>
      <c r="S214" s="70"/>
      <c r="T214" s="70">
        <v>5770</v>
      </c>
      <c r="U214" s="70">
        <v>1800</v>
      </c>
      <c r="V214" s="70">
        <v>2130</v>
      </c>
      <c r="W214" s="70">
        <v>4200</v>
      </c>
      <c r="X214" s="71">
        <v>2800</v>
      </c>
    </row>
    <row r="215" spans="1:24">
      <c r="A215" s="62"/>
      <c r="B215" s="62"/>
      <c r="C215" s="69">
        <v>2022</v>
      </c>
      <c r="D215" s="69">
        <v>7</v>
      </c>
      <c r="E215" s="70" t="s">
        <v>2130</v>
      </c>
      <c r="F215" s="70" t="s">
        <v>1507</v>
      </c>
      <c r="G215" s="70" t="s">
        <v>2132</v>
      </c>
      <c r="H215" s="70" t="s">
        <v>1575</v>
      </c>
      <c r="I215" s="70" t="s">
        <v>1396</v>
      </c>
      <c r="J215" s="70" t="s">
        <v>1397</v>
      </c>
      <c r="K215" s="70"/>
      <c r="L215" s="70">
        <v>200</v>
      </c>
      <c r="M215" s="70">
        <v>0.21</v>
      </c>
      <c r="N215" s="70"/>
      <c r="O215" s="70">
        <v>146.7</v>
      </c>
      <c r="P215" s="70">
        <v>81.14</v>
      </c>
      <c r="Q215" s="70" t="s">
        <v>1421</v>
      </c>
      <c r="R215" s="70"/>
      <c r="S215" s="70"/>
      <c r="T215" s="70">
        <v>6623</v>
      </c>
      <c r="U215" s="70">
        <v>2310</v>
      </c>
      <c r="V215" s="70">
        <v>2800</v>
      </c>
      <c r="W215" s="70">
        <v>7360</v>
      </c>
      <c r="X215" s="71">
        <v>4010</v>
      </c>
    </row>
    <row r="216" spans="1:24">
      <c r="A216" s="62"/>
      <c r="B216" s="62"/>
      <c r="C216" s="69">
        <v>2022</v>
      </c>
      <c r="D216" s="69">
        <v>7</v>
      </c>
      <c r="E216" s="70" t="s">
        <v>2130</v>
      </c>
      <c r="F216" s="70" t="s">
        <v>1507</v>
      </c>
      <c r="G216" s="70" t="s">
        <v>2133</v>
      </c>
      <c r="H216" s="70" t="s">
        <v>1999</v>
      </c>
      <c r="I216" s="70" t="s">
        <v>1396</v>
      </c>
      <c r="J216" s="70" t="s">
        <v>1397</v>
      </c>
      <c r="K216" s="70"/>
      <c r="L216" s="70"/>
      <c r="M216" s="70">
        <v>400</v>
      </c>
      <c r="N216" s="70"/>
      <c r="O216" s="70">
        <v>148.35</v>
      </c>
      <c r="P216" s="70">
        <v>162.28</v>
      </c>
      <c r="Q216" s="70" t="s">
        <v>1421</v>
      </c>
      <c r="R216" s="70"/>
      <c r="S216" s="70"/>
      <c r="T216" s="70">
        <v>6020</v>
      </c>
      <c r="U216" s="70">
        <v>2220</v>
      </c>
      <c r="V216" s="70">
        <v>2580</v>
      </c>
      <c r="W216" s="70">
        <v>10495</v>
      </c>
      <c r="X216" s="71">
        <v>6400</v>
      </c>
    </row>
    <row r="217" spans="1:24">
      <c r="A217" s="62"/>
      <c r="B217" s="62"/>
      <c r="C217" s="69">
        <v>2022</v>
      </c>
      <c r="D217" s="69">
        <v>7</v>
      </c>
      <c r="E217" s="70" t="s">
        <v>2130</v>
      </c>
      <c r="F217" s="70" t="s">
        <v>1507</v>
      </c>
      <c r="G217" s="70" t="s">
        <v>2134</v>
      </c>
      <c r="H217" s="70" t="s">
        <v>2135</v>
      </c>
      <c r="I217" s="70" t="s">
        <v>1396</v>
      </c>
      <c r="J217" s="70" t="s">
        <v>1397</v>
      </c>
      <c r="K217" s="70"/>
      <c r="L217" s="70"/>
      <c r="M217" s="70">
        <v>260</v>
      </c>
      <c r="N217" s="70"/>
      <c r="O217" s="70">
        <v>158.98</v>
      </c>
      <c r="P217" s="70">
        <v>210.56</v>
      </c>
      <c r="Q217" s="70" t="s">
        <v>1483</v>
      </c>
      <c r="R217" s="70"/>
      <c r="S217" s="70"/>
      <c r="T217" s="70" t="s">
        <v>2136</v>
      </c>
      <c r="U217" s="70">
        <v>2530</v>
      </c>
      <c r="V217" s="70" t="s">
        <v>2137</v>
      </c>
      <c r="W217" s="70">
        <v>18000</v>
      </c>
      <c r="X217" s="71">
        <v>8680</v>
      </c>
    </row>
    <row r="218" spans="1:24">
      <c r="A218" s="62"/>
      <c r="B218" s="62"/>
      <c r="C218" s="69">
        <v>2022</v>
      </c>
      <c r="D218" s="69">
        <v>7</v>
      </c>
      <c r="E218" s="70" t="s">
        <v>2130</v>
      </c>
      <c r="F218" s="70" t="s">
        <v>1507</v>
      </c>
      <c r="G218" s="70" t="s">
        <v>2138</v>
      </c>
      <c r="H218" s="70" t="s">
        <v>1603</v>
      </c>
      <c r="I218" s="70" t="s">
        <v>1396</v>
      </c>
      <c r="J218" s="70" t="s">
        <v>1397</v>
      </c>
      <c r="K218" s="70"/>
      <c r="L218" s="70"/>
      <c r="M218" s="70">
        <v>280</v>
      </c>
      <c r="N218" s="70"/>
      <c r="O218" s="70">
        <v>158.98</v>
      </c>
      <c r="P218" s="70">
        <v>210.56</v>
      </c>
      <c r="Q218" s="70" t="s">
        <v>1483</v>
      </c>
      <c r="R218" s="70"/>
      <c r="S218" s="70"/>
      <c r="T218" s="70">
        <v>9060</v>
      </c>
      <c r="U218" s="70">
        <v>2530</v>
      </c>
      <c r="V218" s="70">
        <v>2880</v>
      </c>
      <c r="W218" s="70">
        <v>18000</v>
      </c>
      <c r="X218" s="71">
        <v>9000</v>
      </c>
    </row>
    <row r="219" spans="1:24">
      <c r="A219" s="62"/>
      <c r="B219" s="62"/>
      <c r="C219" s="69">
        <v>2022</v>
      </c>
      <c r="D219" s="69">
        <v>7</v>
      </c>
      <c r="E219" s="70" t="s">
        <v>2139</v>
      </c>
      <c r="F219" s="70" t="s">
        <v>2140</v>
      </c>
      <c r="G219" s="70" t="s">
        <v>2141</v>
      </c>
      <c r="H219" s="70" t="s">
        <v>1575</v>
      </c>
      <c r="I219" s="70" t="s">
        <v>1396</v>
      </c>
      <c r="J219" s="70" t="s">
        <v>1397</v>
      </c>
      <c r="K219" s="70"/>
      <c r="L219" s="70"/>
      <c r="M219" s="70">
        <v>291</v>
      </c>
      <c r="N219" s="70">
        <v>0.167</v>
      </c>
      <c r="O219" s="70">
        <v>153.84</v>
      </c>
      <c r="P219" s="70">
        <v>106.95</v>
      </c>
      <c r="Q219" s="70" t="s">
        <v>1402</v>
      </c>
      <c r="R219" s="70"/>
      <c r="S219" s="70"/>
      <c r="T219" s="70">
        <v>7318</v>
      </c>
      <c r="U219" s="70">
        <v>2280</v>
      </c>
      <c r="V219" s="70">
        <v>2625</v>
      </c>
      <c r="W219" s="70">
        <v>8495</v>
      </c>
      <c r="X219" s="71">
        <v>4560</v>
      </c>
    </row>
    <row r="220" spans="1:24">
      <c r="A220" s="62"/>
      <c r="B220" s="62"/>
      <c r="C220" s="69">
        <v>2022</v>
      </c>
      <c r="D220" s="69">
        <v>7</v>
      </c>
      <c r="E220" s="70" t="s">
        <v>2139</v>
      </c>
      <c r="F220" s="70" t="s">
        <v>2140</v>
      </c>
      <c r="G220" s="70" t="s">
        <v>2142</v>
      </c>
      <c r="H220" s="70" t="s">
        <v>1603</v>
      </c>
      <c r="I220" s="70" t="s">
        <v>1396</v>
      </c>
      <c r="J220" s="70" t="s">
        <v>1397</v>
      </c>
      <c r="K220" s="70"/>
      <c r="L220" s="70"/>
      <c r="M220" s="70">
        <v>320</v>
      </c>
      <c r="N220" s="70"/>
      <c r="O220" s="70">
        <v>146.7</v>
      </c>
      <c r="P220" s="70">
        <v>162.28</v>
      </c>
      <c r="Q220" s="70" t="s">
        <v>1402</v>
      </c>
      <c r="R220" s="70"/>
      <c r="S220" s="70"/>
      <c r="T220" s="70" t="s">
        <v>2143</v>
      </c>
      <c r="U220" s="70">
        <v>2300</v>
      </c>
      <c r="V220" s="70">
        <v>2522</v>
      </c>
      <c r="W220" s="70">
        <v>10495</v>
      </c>
      <c r="X220" s="71">
        <v>6130</v>
      </c>
    </row>
    <row r="221" spans="1:24">
      <c r="A221" s="62"/>
      <c r="B221" s="62"/>
      <c r="C221" s="69">
        <v>2022</v>
      </c>
      <c r="D221" s="69">
        <v>7</v>
      </c>
      <c r="E221" s="70" t="s">
        <v>2139</v>
      </c>
      <c r="F221" s="70" t="s">
        <v>2140</v>
      </c>
      <c r="G221" s="70" t="s">
        <v>2144</v>
      </c>
      <c r="H221" s="70" t="s">
        <v>1886</v>
      </c>
      <c r="I221" s="70" t="s">
        <v>1396</v>
      </c>
      <c r="J221" s="70" t="s">
        <v>1397</v>
      </c>
      <c r="K221" s="70"/>
      <c r="L221" s="70"/>
      <c r="M221" s="70">
        <v>370</v>
      </c>
      <c r="N221" s="70"/>
      <c r="O221" s="70">
        <v>158.12</v>
      </c>
      <c r="P221" s="70">
        <v>246.68</v>
      </c>
      <c r="Q221" s="70" t="s">
        <v>1402</v>
      </c>
      <c r="R221" s="70"/>
      <c r="S221" s="70"/>
      <c r="T221" s="70">
        <v>8100</v>
      </c>
      <c r="U221" s="70">
        <v>2530</v>
      </c>
      <c r="V221" s="70">
        <v>3175</v>
      </c>
      <c r="W221" s="70">
        <v>18000</v>
      </c>
      <c r="X221" s="71">
        <v>11050</v>
      </c>
    </row>
    <row r="222" spans="1:24">
      <c r="A222" s="62"/>
      <c r="B222" s="62"/>
      <c r="C222" s="69">
        <v>2022</v>
      </c>
      <c r="D222" s="69">
        <v>7</v>
      </c>
      <c r="E222" s="70" t="s">
        <v>2139</v>
      </c>
      <c r="F222" s="70" t="s">
        <v>2140</v>
      </c>
      <c r="G222" s="70" t="s">
        <v>2145</v>
      </c>
      <c r="H222" s="70" t="s">
        <v>1886</v>
      </c>
      <c r="I222" s="70" t="s">
        <v>1396</v>
      </c>
      <c r="J222" s="70" t="s">
        <v>1397</v>
      </c>
      <c r="K222" s="70"/>
      <c r="L222" s="70"/>
      <c r="M222" s="70" t="s">
        <v>2146</v>
      </c>
      <c r="N222" s="70"/>
      <c r="O222" s="70">
        <v>140.7</v>
      </c>
      <c r="P222" s="70">
        <v>314.14</v>
      </c>
      <c r="Q222" s="70" t="s">
        <v>1421</v>
      </c>
      <c r="R222" s="70"/>
      <c r="S222" s="70"/>
      <c r="T222" s="70" t="s">
        <v>2147</v>
      </c>
      <c r="U222" s="70">
        <v>2530</v>
      </c>
      <c r="V222" s="70">
        <v>3225</v>
      </c>
      <c r="W222" s="70">
        <v>18000</v>
      </c>
      <c r="X222" s="71">
        <v>12280</v>
      </c>
    </row>
    <row r="223" spans="1:24">
      <c r="A223" s="62"/>
      <c r="B223" s="62"/>
      <c r="C223" s="69">
        <v>2022</v>
      </c>
      <c r="D223" s="69">
        <v>7</v>
      </c>
      <c r="E223" s="70" t="s">
        <v>2139</v>
      </c>
      <c r="F223" s="70" t="s">
        <v>2140</v>
      </c>
      <c r="G223" s="70" t="s">
        <v>2148</v>
      </c>
      <c r="H223" s="70" t="s">
        <v>1603</v>
      </c>
      <c r="I223" s="70" t="s">
        <v>1396</v>
      </c>
      <c r="J223" s="70" t="s">
        <v>1397</v>
      </c>
      <c r="K223" s="70"/>
      <c r="L223" s="70"/>
      <c r="M223" s="70">
        <v>267</v>
      </c>
      <c r="N223" s="70"/>
      <c r="O223" s="70">
        <v>157.57</v>
      </c>
      <c r="P223" s="70">
        <v>281.91</v>
      </c>
      <c r="Q223" s="70" t="s">
        <v>1402</v>
      </c>
      <c r="R223" s="70"/>
      <c r="S223" s="70"/>
      <c r="T223" s="70">
        <v>9700</v>
      </c>
      <c r="U223" s="70">
        <v>2545</v>
      </c>
      <c r="V223" s="70">
        <v>3250</v>
      </c>
      <c r="W223" s="70">
        <v>25000</v>
      </c>
      <c r="X223" s="71">
        <v>14420</v>
      </c>
    </row>
    <row r="224" spans="1:24">
      <c r="A224" s="62"/>
      <c r="B224" s="62"/>
      <c r="C224" s="69">
        <v>2022</v>
      </c>
      <c r="D224" s="69">
        <v>7</v>
      </c>
      <c r="E224" s="70" t="s">
        <v>2149</v>
      </c>
      <c r="F224" s="70" t="s">
        <v>2150</v>
      </c>
      <c r="G224" s="70" t="s">
        <v>2151</v>
      </c>
      <c r="H224" s="70" t="s">
        <v>1862</v>
      </c>
      <c r="I224" s="70" t="s">
        <v>1396</v>
      </c>
      <c r="J224" s="70" t="s">
        <v>1397</v>
      </c>
      <c r="K224" s="70"/>
      <c r="L224" s="70">
        <v>350</v>
      </c>
      <c r="M224" s="70" t="s">
        <v>2152</v>
      </c>
      <c r="N224" s="70"/>
      <c r="O224" s="70">
        <v>158</v>
      </c>
      <c r="P224" s="70">
        <v>255.48</v>
      </c>
      <c r="Q224" s="70" t="s">
        <v>1402</v>
      </c>
      <c r="R224" s="70"/>
      <c r="S224" s="70"/>
      <c r="T224" s="70">
        <v>7220</v>
      </c>
      <c r="U224" s="70">
        <v>2500</v>
      </c>
      <c r="V224" s="70">
        <v>3100</v>
      </c>
      <c r="W224" s="70">
        <v>18000</v>
      </c>
      <c r="X224" s="71" t="s">
        <v>2153</v>
      </c>
    </row>
    <row r="225" spans="1:24">
      <c r="A225" s="62"/>
      <c r="B225" s="62"/>
      <c r="C225" s="69">
        <v>2022</v>
      </c>
      <c r="D225" s="69">
        <v>7</v>
      </c>
      <c r="E225" s="70" t="s">
        <v>2154</v>
      </c>
      <c r="F225" s="70" t="s">
        <v>2155</v>
      </c>
      <c r="G225" s="70" t="s">
        <v>2156</v>
      </c>
      <c r="H225" s="70" t="s">
        <v>1862</v>
      </c>
      <c r="I225" s="70" t="s">
        <v>1396</v>
      </c>
      <c r="J225" s="70" t="s">
        <v>1397</v>
      </c>
      <c r="K225" s="70"/>
      <c r="L225" s="70">
        <v>430</v>
      </c>
      <c r="M225" s="70" t="s">
        <v>2157</v>
      </c>
      <c r="N225" s="70"/>
      <c r="O225" s="70" t="s">
        <v>2158</v>
      </c>
      <c r="P225" s="70">
        <v>422.87</v>
      </c>
      <c r="Q225" s="70" t="s">
        <v>1402</v>
      </c>
      <c r="R225" s="70"/>
      <c r="S225" s="70"/>
      <c r="T225" s="70" t="s">
        <v>2159</v>
      </c>
      <c r="U225" s="70">
        <v>2550</v>
      </c>
      <c r="V225" s="70" t="s">
        <v>2160</v>
      </c>
      <c r="W225" s="70">
        <v>31000</v>
      </c>
      <c r="X225" s="71" t="s">
        <v>2161</v>
      </c>
    </row>
    <row r="226" spans="1:24">
      <c r="A226" s="62"/>
      <c r="B226" s="62"/>
      <c r="C226" s="69">
        <v>2022</v>
      </c>
      <c r="D226" s="69">
        <v>7</v>
      </c>
      <c r="E226" s="70" t="s">
        <v>2154</v>
      </c>
      <c r="F226" s="70" t="s">
        <v>2155</v>
      </c>
      <c r="G226" s="70" t="s">
        <v>2162</v>
      </c>
      <c r="H226" s="70" t="s">
        <v>1862</v>
      </c>
      <c r="I226" s="70" t="s">
        <v>1396</v>
      </c>
      <c r="J226" s="70" t="s">
        <v>1397</v>
      </c>
      <c r="K226" s="70"/>
      <c r="L226" s="70">
        <v>350</v>
      </c>
      <c r="M226" s="70" t="s">
        <v>2163</v>
      </c>
      <c r="N226" s="70"/>
      <c r="O226" s="70" t="s">
        <v>2164</v>
      </c>
      <c r="P226" s="70">
        <v>422.84</v>
      </c>
      <c r="Q226" s="70" t="s">
        <v>1402</v>
      </c>
      <c r="R226" s="70"/>
      <c r="S226" s="70"/>
      <c r="T226" s="70" t="s">
        <v>2165</v>
      </c>
      <c r="U226" s="70">
        <v>2550</v>
      </c>
      <c r="V226" s="70" t="s">
        <v>2166</v>
      </c>
      <c r="W226" s="70">
        <v>31000</v>
      </c>
      <c r="X226" s="71" t="s">
        <v>2167</v>
      </c>
    </row>
    <row r="227" spans="1:24">
      <c r="A227" s="62"/>
      <c r="B227" s="62"/>
      <c r="C227" s="69">
        <v>2022</v>
      </c>
      <c r="D227" s="69">
        <v>7</v>
      </c>
      <c r="E227" s="70" t="s">
        <v>2154</v>
      </c>
      <c r="F227" s="70" t="s">
        <v>2155</v>
      </c>
      <c r="G227" s="70" t="s">
        <v>2168</v>
      </c>
      <c r="H227" s="70" t="s">
        <v>1523</v>
      </c>
      <c r="I227" s="70" t="s">
        <v>1396</v>
      </c>
      <c r="J227" s="70" t="s">
        <v>1397</v>
      </c>
      <c r="K227" s="70"/>
      <c r="L227" s="70">
        <v>240</v>
      </c>
      <c r="M227" s="70" t="s">
        <v>2169</v>
      </c>
      <c r="N227" s="70"/>
      <c r="O227" s="70">
        <v>157.57</v>
      </c>
      <c r="P227" s="70">
        <v>281.89</v>
      </c>
      <c r="Q227" s="70" t="s">
        <v>1402</v>
      </c>
      <c r="R227" s="70"/>
      <c r="S227" s="70"/>
      <c r="T227" s="70" t="s">
        <v>2165</v>
      </c>
      <c r="U227" s="70">
        <v>2550</v>
      </c>
      <c r="V227" s="70" t="s">
        <v>2166</v>
      </c>
      <c r="W227" s="70">
        <v>31000</v>
      </c>
      <c r="X227" s="71" t="s">
        <v>1658</v>
      </c>
    </row>
    <row r="228" spans="1:24">
      <c r="A228" s="62"/>
      <c r="B228" s="62"/>
      <c r="C228" s="69">
        <v>2022</v>
      </c>
      <c r="D228" s="69">
        <v>7</v>
      </c>
      <c r="E228" s="70" t="s">
        <v>2170</v>
      </c>
      <c r="F228" s="70" t="s">
        <v>2171</v>
      </c>
      <c r="G228" s="70" t="s">
        <v>2172</v>
      </c>
      <c r="H228" s="70" t="s">
        <v>1862</v>
      </c>
      <c r="I228" s="70" t="s">
        <v>1396</v>
      </c>
      <c r="J228" s="70" t="s">
        <v>1397</v>
      </c>
      <c r="K228" s="70"/>
      <c r="L228" s="70">
        <v>340</v>
      </c>
      <c r="M228" s="70" t="s">
        <v>2173</v>
      </c>
      <c r="N228" s="70"/>
      <c r="O228" s="70">
        <v>160.26</v>
      </c>
      <c r="P228" s="70">
        <v>422.87</v>
      </c>
      <c r="Q228" s="70" t="s">
        <v>1402</v>
      </c>
      <c r="R228" s="70"/>
      <c r="S228" s="70"/>
      <c r="T228" s="70" t="s">
        <v>2174</v>
      </c>
      <c r="U228" s="70">
        <v>2550</v>
      </c>
      <c r="V228" s="70" t="s">
        <v>2175</v>
      </c>
      <c r="W228" s="70">
        <v>31000</v>
      </c>
      <c r="X228" s="71" t="s">
        <v>2176</v>
      </c>
    </row>
    <row r="229" spans="1:24">
      <c r="A229" s="62"/>
      <c r="B229" s="62"/>
      <c r="C229" s="69">
        <v>2022</v>
      </c>
      <c r="D229" s="69">
        <v>7</v>
      </c>
      <c r="E229" s="70" t="s">
        <v>2177</v>
      </c>
      <c r="F229" s="70" t="s">
        <v>2178</v>
      </c>
      <c r="G229" s="70" t="s">
        <v>2179</v>
      </c>
      <c r="H229" s="70" t="s">
        <v>1862</v>
      </c>
      <c r="I229" s="70" t="s">
        <v>1396</v>
      </c>
      <c r="J229" s="70" t="s">
        <v>1397</v>
      </c>
      <c r="K229" s="70"/>
      <c r="L229" s="70">
        <v>350</v>
      </c>
      <c r="M229" s="70" t="s">
        <v>2180</v>
      </c>
      <c r="N229" s="70"/>
      <c r="O229" s="70">
        <v>159</v>
      </c>
      <c r="P229" s="70">
        <v>422.87</v>
      </c>
      <c r="Q229" s="70" t="s">
        <v>1402</v>
      </c>
      <c r="R229" s="70"/>
      <c r="S229" s="70"/>
      <c r="T229" s="70" t="s">
        <v>2181</v>
      </c>
      <c r="U229" s="70">
        <v>2550</v>
      </c>
      <c r="V229" s="70" t="s">
        <v>2182</v>
      </c>
      <c r="W229" s="70">
        <v>31000</v>
      </c>
      <c r="X229" s="71" t="s">
        <v>2183</v>
      </c>
    </row>
    <row r="230" spans="1:24">
      <c r="A230" s="62"/>
      <c r="B230" s="62"/>
      <c r="C230" s="69">
        <v>2022</v>
      </c>
      <c r="D230" s="69">
        <v>7</v>
      </c>
      <c r="E230" s="70" t="s">
        <v>2184</v>
      </c>
      <c r="F230" s="70" t="s">
        <v>2185</v>
      </c>
      <c r="G230" s="70" t="s">
        <v>2186</v>
      </c>
      <c r="H230" s="70" t="s">
        <v>1521</v>
      </c>
      <c r="I230" s="70" t="s">
        <v>1396</v>
      </c>
      <c r="J230" s="70" t="s">
        <v>1397</v>
      </c>
      <c r="K230" s="70"/>
      <c r="L230" s="70">
        <v>280</v>
      </c>
      <c r="M230" s="70">
        <v>0.153</v>
      </c>
      <c r="N230" s="70"/>
      <c r="O230" s="70" t="s">
        <v>1773</v>
      </c>
      <c r="P230" s="70">
        <v>350.07</v>
      </c>
      <c r="Q230" s="70" t="s">
        <v>1402</v>
      </c>
      <c r="R230" s="70"/>
      <c r="S230" s="70"/>
      <c r="T230" s="70">
        <v>10510</v>
      </c>
      <c r="U230" s="70">
        <v>2550</v>
      </c>
      <c r="V230" s="70">
        <v>3990</v>
      </c>
      <c r="W230" s="70">
        <v>31000</v>
      </c>
      <c r="X230" s="71">
        <v>15270</v>
      </c>
    </row>
    <row r="231" spans="1:24">
      <c r="A231" s="62"/>
      <c r="B231" s="62"/>
      <c r="C231" s="69">
        <v>2022</v>
      </c>
      <c r="D231" s="69">
        <v>7</v>
      </c>
      <c r="E231" s="70" t="s">
        <v>2184</v>
      </c>
      <c r="F231" s="70" t="s">
        <v>2185</v>
      </c>
      <c r="G231" s="70" t="s">
        <v>2187</v>
      </c>
      <c r="H231" s="70" t="s">
        <v>1521</v>
      </c>
      <c r="I231" s="70" t="s">
        <v>1396</v>
      </c>
      <c r="J231" s="70" t="s">
        <v>1397</v>
      </c>
      <c r="K231" s="70"/>
      <c r="L231" s="70">
        <v>280</v>
      </c>
      <c r="M231" s="70">
        <v>0.16</v>
      </c>
      <c r="N231" s="70"/>
      <c r="O231" s="70" t="s">
        <v>1773</v>
      </c>
      <c r="P231" s="70">
        <v>350.07</v>
      </c>
      <c r="Q231" s="70" t="s">
        <v>1402</v>
      </c>
      <c r="R231" s="70"/>
      <c r="S231" s="70"/>
      <c r="T231" s="70">
        <v>10130</v>
      </c>
      <c r="U231" s="70">
        <v>2520</v>
      </c>
      <c r="V231" s="70">
        <v>3990</v>
      </c>
      <c r="W231" s="70">
        <v>31000</v>
      </c>
      <c r="X231" s="71">
        <v>15990</v>
      </c>
    </row>
    <row r="232" spans="1:24">
      <c r="A232" s="62"/>
      <c r="B232" s="62"/>
      <c r="C232" s="69">
        <v>2022</v>
      </c>
      <c r="D232" s="69">
        <v>6</v>
      </c>
      <c r="E232" s="70" t="s">
        <v>2188</v>
      </c>
      <c r="F232" s="70" t="s">
        <v>2189</v>
      </c>
      <c r="G232" s="70" t="s">
        <v>2190</v>
      </c>
      <c r="H232" s="70" t="s">
        <v>2191</v>
      </c>
      <c r="I232" s="70" t="s">
        <v>1397</v>
      </c>
      <c r="J232" s="70" t="s">
        <v>1441</v>
      </c>
      <c r="K232" s="70">
        <v>620</v>
      </c>
      <c r="L232" s="70"/>
      <c r="M232" s="70"/>
      <c r="N232" s="70">
        <v>13.2</v>
      </c>
      <c r="O232" s="70">
        <v>172</v>
      </c>
      <c r="P232" s="70"/>
      <c r="Q232" s="70" t="s">
        <v>2192</v>
      </c>
      <c r="R232" s="70"/>
      <c r="S232" s="70"/>
      <c r="T232" s="70">
        <v>5040</v>
      </c>
      <c r="U232" s="70">
        <v>1910</v>
      </c>
      <c r="V232" s="70">
        <v>1569</v>
      </c>
      <c r="W232" s="70">
        <v>2350</v>
      </c>
      <c r="X232" s="71">
        <v>1900</v>
      </c>
    </row>
    <row r="233" spans="1:24">
      <c r="A233" s="62"/>
      <c r="B233" s="62"/>
      <c r="C233" s="69">
        <v>2022</v>
      </c>
      <c r="D233" s="69">
        <v>6</v>
      </c>
      <c r="E233" s="70" t="s">
        <v>2193</v>
      </c>
      <c r="F233" s="70" t="s">
        <v>2194</v>
      </c>
      <c r="G233" s="70" t="s">
        <v>2195</v>
      </c>
      <c r="H233" s="70" t="s">
        <v>2196</v>
      </c>
      <c r="I233" s="70" t="s">
        <v>1397</v>
      </c>
      <c r="J233" s="70" t="s">
        <v>1441</v>
      </c>
      <c r="K233" s="70" t="s">
        <v>2197</v>
      </c>
      <c r="L233" s="70"/>
      <c r="M233" s="70"/>
      <c r="N233" s="70">
        <v>15.5</v>
      </c>
      <c r="O233" s="70">
        <v>165</v>
      </c>
      <c r="P233" s="70"/>
      <c r="Q233" s="70" t="s">
        <v>2198</v>
      </c>
      <c r="R233" s="70"/>
      <c r="S233" s="70"/>
      <c r="T233" s="70">
        <v>4592</v>
      </c>
      <c r="U233" s="70">
        <v>1852</v>
      </c>
      <c r="V233" s="70">
        <v>1629</v>
      </c>
      <c r="W233" s="70">
        <v>2730</v>
      </c>
      <c r="X233" s="71">
        <v>2254</v>
      </c>
    </row>
    <row r="234" spans="1:24">
      <c r="A234" s="62"/>
      <c r="B234" s="62"/>
      <c r="C234" s="69">
        <v>2022</v>
      </c>
      <c r="D234" s="69">
        <v>6</v>
      </c>
      <c r="E234" s="70" t="s">
        <v>2193</v>
      </c>
      <c r="F234" s="70" t="s">
        <v>2194</v>
      </c>
      <c r="G234" s="70" t="s">
        <v>2199</v>
      </c>
      <c r="H234" s="70" t="s">
        <v>2196</v>
      </c>
      <c r="I234" s="70" t="s">
        <v>1397</v>
      </c>
      <c r="J234" s="70" t="s">
        <v>1441</v>
      </c>
      <c r="K234" s="70" t="s">
        <v>2197</v>
      </c>
      <c r="L234" s="70"/>
      <c r="M234" s="70"/>
      <c r="N234" s="70">
        <v>15.5</v>
      </c>
      <c r="O234" s="70">
        <v>165</v>
      </c>
      <c r="P234" s="70"/>
      <c r="Q234" s="70" t="s">
        <v>2198</v>
      </c>
      <c r="R234" s="70"/>
      <c r="S234" s="70"/>
      <c r="T234" s="70">
        <v>4891</v>
      </c>
      <c r="U234" s="70">
        <v>1848</v>
      </c>
      <c r="V234" s="70">
        <v>1679</v>
      </c>
      <c r="W234" s="70">
        <v>2900</v>
      </c>
      <c r="X234" s="71">
        <v>2383</v>
      </c>
    </row>
    <row r="235" spans="1:24">
      <c r="A235" s="62"/>
      <c r="B235" s="62"/>
      <c r="C235" s="69">
        <v>2022</v>
      </c>
      <c r="D235" s="69">
        <v>6</v>
      </c>
      <c r="E235" s="70" t="s">
        <v>2193</v>
      </c>
      <c r="F235" s="70" t="s">
        <v>2194</v>
      </c>
      <c r="G235" s="70" t="s">
        <v>2200</v>
      </c>
      <c r="H235" s="70" t="s">
        <v>2201</v>
      </c>
      <c r="I235" s="70" t="s">
        <v>1561</v>
      </c>
      <c r="J235" s="70" t="s">
        <v>1441</v>
      </c>
      <c r="K235" s="70"/>
      <c r="L235" s="70"/>
      <c r="M235" s="70"/>
      <c r="N235" s="70"/>
      <c r="O235" s="70"/>
      <c r="P235" s="70"/>
      <c r="Q235" s="70" t="s">
        <v>2198</v>
      </c>
      <c r="R235" s="70"/>
      <c r="S235" s="70"/>
      <c r="T235" s="70">
        <v>4865</v>
      </c>
      <c r="U235" s="70">
        <v>1832</v>
      </c>
      <c r="V235" s="70">
        <v>1469</v>
      </c>
      <c r="W235" s="70">
        <v>2210</v>
      </c>
      <c r="X235" s="71">
        <v>1750</v>
      </c>
    </row>
    <row r="236" spans="1:24">
      <c r="A236" s="62"/>
      <c r="B236" s="62"/>
      <c r="C236" s="69">
        <v>2022</v>
      </c>
      <c r="D236" s="69">
        <v>6</v>
      </c>
      <c r="E236" s="70" t="s">
        <v>2193</v>
      </c>
      <c r="F236" s="70" t="s">
        <v>2202</v>
      </c>
      <c r="G236" s="70" t="s">
        <v>2203</v>
      </c>
      <c r="H236" s="70" t="s">
        <v>2196</v>
      </c>
      <c r="I236" s="70" t="s">
        <v>1397</v>
      </c>
      <c r="J236" s="70" t="s">
        <v>1441</v>
      </c>
      <c r="K236" s="70" t="s">
        <v>2197</v>
      </c>
      <c r="L236" s="70"/>
      <c r="M236" s="70"/>
      <c r="N236" s="70">
        <v>15.5</v>
      </c>
      <c r="O236" s="70">
        <v>165</v>
      </c>
      <c r="P236" s="70"/>
      <c r="Q236" s="70" t="s">
        <v>2198</v>
      </c>
      <c r="R236" s="70"/>
      <c r="S236" s="70"/>
      <c r="T236" s="70">
        <v>4588</v>
      </c>
      <c r="U236" s="70">
        <v>1865</v>
      </c>
      <c r="V236" s="70">
        <v>1626</v>
      </c>
      <c r="W236" s="70">
        <v>2720</v>
      </c>
      <c r="X236" s="71">
        <v>2255</v>
      </c>
    </row>
    <row r="237" spans="1:24">
      <c r="A237" s="62"/>
      <c r="B237" s="62"/>
      <c r="C237" s="69">
        <v>2022</v>
      </c>
      <c r="D237" s="69">
        <v>6</v>
      </c>
      <c r="E237" s="70" t="s">
        <v>2204</v>
      </c>
      <c r="F237" s="70" t="s">
        <v>2205</v>
      </c>
      <c r="G237" s="70" t="s">
        <v>2206</v>
      </c>
      <c r="H237" s="70" t="s">
        <v>2207</v>
      </c>
      <c r="I237" s="70" t="s">
        <v>1397</v>
      </c>
      <c r="J237" s="70" t="s">
        <v>1396</v>
      </c>
      <c r="K237" s="70"/>
      <c r="L237" s="70">
        <v>460</v>
      </c>
      <c r="M237" s="70" t="s">
        <v>2208</v>
      </c>
      <c r="N237" s="70"/>
      <c r="O237" s="70" t="s">
        <v>2209</v>
      </c>
      <c r="P237" s="70">
        <v>98.043</v>
      </c>
      <c r="Q237" s="70" t="s">
        <v>2210</v>
      </c>
      <c r="R237" s="70"/>
      <c r="S237" s="70"/>
      <c r="T237" s="70">
        <v>5995</v>
      </c>
      <c r="U237" s="70">
        <v>2200</v>
      </c>
      <c r="V237" s="70">
        <v>2370</v>
      </c>
      <c r="W237" s="70">
        <v>4495</v>
      </c>
      <c r="X237" s="71" t="s">
        <v>2211</v>
      </c>
    </row>
    <row r="238" spans="1:24">
      <c r="A238" s="62"/>
      <c r="B238" s="62"/>
      <c r="C238" s="69">
        <v>2022</v>
      </c>
      <c r="D238" s="69">
        <v>6</v>
      </c>
      <c r="E238" s="70" t="s">
        <v>2212</v>
      </c>
      <c r="F238" s="70" t="s">
        <v>2205</v>
      </c>
      <c r="G238" s="70" t="s">
        <v>2213</v>
      </c>
      <c r="H238" s="70" t="s">
        <v>2214</v>
      </c>
      <c r="I238" s="70" t="s">
        <v>1397</v>
      </c>
      <c r="J238" s="70" t="s">
        <v>1396</v>
      </c>
      <c r="K238" s="70"/>
      <c r="L238" s="70">
        <v>290</v>
      </c>
      <c r="M238" s="70" t="s">
        <v>2215</v>
      </c>
      <c r="N238" s="70"/>
      <c r="O238" s="70">
        <v>160.26</v>
      </c>
      <c r="P238" s="70">
        <v>281.92</v>
      </c>
      <c r="Q238" s="70" t="s">
        <v>2210</v>
      </c>
      <c r="R238" s="70"/>
      <c r="S238" s="70"/>
      <c r="T238" s="70" t="s">
        <v>2216</v>
      </c>
      <c r="U238" s="70">
        <v>2550</v>
      </c>
      <c r="V238" s="70" t="s">
        <v>2217</v>
      </c>
      <c r="W238" s="70">
        <v>31000</v>
      </c>
      <c r="X238" s="71" t="s">
        <v>2218</v>
      </c>
    </row>
    <row r="239" spans="1:24">
      <c r="A239" s="62"/>
      <c r="B239" s="62"/>
      <c r="C239" s="69">
        <v>2022</v>
      </c>
      <c r="D239" s="69">
        <v>6</v>
      </c>
      <c r="E239" s="70" t="s">
        <v>2212</v>
      </c>
      <c r="F239" s="70" t="s">
        <v>2205</v>
      </c>
      <c r="G239" s="70" t="s">
        <v>2219</v>
      </c>
      <c r="H239" s="70" t="s">
        <v>2214</v>
      </c>
      <c r="I239" s="70" t="s">
        <v>1397</v>
      </c>
      <c r="J239" s="70" t="s">
        <v>1396</v>
      </c>
      <c r="K239" s="70"/>
      <c r="L239" s="70">
        <v>350</v>
      </c>
      <c r="M239" s="70" t="s">
        <v>2220</v>
      </c>
      <c r="N239" s="70"/>
      <c r="O239" s="70">
        <v>161.27</v>
      </c>
      <c r="P239" s="70">
        <v>350.08</v>
      </c>
      <c r="Q239" s="70" t="s">
        <v>2221</v>
      </c>
      <c r="R239" s="70"/>
      <c r="S239" s="70"/>
      <c r="T239" s="70" t="s">
        <v>2222</v>
      </c>
      <c r="U239" s="70">
        <v>2550</v>
      </c>
      <c r="V239" s="70" t="s">
        <v>2223</v>
      </c>
      <c r="W239" s="70">
        <v>31000</v>
      </c>
      <c r="X239" s="71" t="s">
        <v>2224</v>
      </c>
    </row>
    <row r="240" spans="1:24">
      <c r="A240" s="62"/>
      <c r="B240" s="62"/>
      <c r="C240" s="69">
        <v>2022</v>
      </c>
      <c r="D240" s="69">
        <v>6</v>
      </c>
      <c r="E240" s="70" t="s">
        <v>2212</v>
      </c>
      <c r="F240" s="70" t="s">
        <v>2205</v>
      </c>
      <c r="G240" s="70" t="s">
        <v>2225</v>
      </c>
      <c r="H240" s="70" t="s">
        <v>2214</v>
      </c>
      <c r="I240" s="70" t="s">
        <v>1397</v>
      </c>
      <c r="J240" s="70" t="s">
        <v>1396</v>
      </c>
      <c r="K240" s="70"/>
      <c r="L240" s="70">
        <v>290</v>
      </c>
      <c r="M240" s="70" t="s">
        <v>2226</v>
      </c>
      <c r="N240" s="70"/>
      <c r="O240" s="70">
        <v>160.26</v>
      </c>
      <c r="P240" s="70">
        <v>281.92</v>
      </c>
      <c r="Q240" s="70" t="s">
        <v>2221</v>
      </c>
      <c r="R240" s="70"/>
      <c r="S240" s="70"/>
      <c r="T240" s="70" t="s">
        <v>2227</v>
      </c>
      <c r="U240" s="70">
        <v>2550</v>
      </c>
      <c r="V240" s="70" t="s">
        <v>2228</v>
      </c>
      <c r="W240" s="70">
        <v>31000</v>
      </c>
      <c r="X240" s="71" t="s">
        <v>2229</v>
      </c>
    </row>
    <row r="241" spans="1:24">
      <c r="A241" s="62"/>
      <c r="B241" s="62"/>
      <c r="C241" s="69">
        <v>2022</v>
      </c>
      <c r="D241" s="69">
        <v>6</v>
      </c>
      <c r="E241" s="70" t="s">
        <v>2212</v>
      </c>
      <c r="F241" s="70" t="s">
        <v>2205</v>
      </c>
      <c r="G241" s="70" t="s">
        <v>2230</v>
      </c>
      <c r="H241" s="70" t="s">
        <v>2231</v>
      </c>
      <c r="I241" s="70" t="s">
        <v>1397</v>
      </c>
      <c r="J241" s="70" t="s">
        <v>1396</v>
      </c>
      <c r="K241" s="70"/>
      <c r="L241" s="70">
        <v>310</v>
      </c>
      <c r="M241" s="70">
        <v>0.22</v>
      </c>
      <c r="N241" s="70"/>
      <c r="O241" s="70">
        <v>157.57</v>
      </c>
      <c r="P241" s="70">
        <v>422.87</v>
      </c>
      <c r="Q241" s="70" t="s">
        <v>2210</v>
      </c>
      <c r="R241" s="70"/>
      <c r="S241" s="70"/>
      <c r="T241" s="70">
        <v>7440</v>
      </c>
      <c r="U241" s="70">
        <v>2550</v>
      </c>
      <c r="V241" s="70" t="s">
        <v>2232</v>
      </c>
      <c r="W241" s="70">
        <v>25000</v>
      </c>
      <c r="X241" s="71">
        <v>13400</v>
      </c>
    </row>
    <row r="242" spans="1:24">
      <c r="A242" s="62"/>
      <c r="B242" s="62"/>
      <c r="C242" s="69">
        <v>2022</v>
      </c>
      <c r="D242" s="69">
        <v>6</v>
      </c>
      <c r="E242" s="70" t="s">
        <v>2212</v>
      </c>
      <c r="F242" s="70" t="s">
        <v>2205</v>
      </c>
      <c r="G242" s="70" t="s">
        <v>2233</v>
      </c>
      <c r="H242" s="70" t="s">
        <v>2234</v>
      </c>
      <c r="I242" s="70" t="s">
        <v>1397</v>
      </c>
      <c r="J242" s="70" t="s">
        <v>1396</v>
      </c>
      <c r="K242" s="70"/>
      <c r="L242" s="70">
        <v>255</v>
      </c>
      <c r="M242" s="70">
        <v>0.19</v>
      </c>
      <c r="N242" s="70"/>
      <c r="O242" s="70">
        <v>161.27</v>
      </c>
      <c r="P242" s="70">
        <v>350.08</v>
      </c>
      <c r="Q242" s="70" t="s">
        <v>2210</v>
      </c>
      <c r="R242" s="70"/>
      <c r="S242" s="70"/>
      <c r="T242" s="70">
        <v>7440</v>
      </c>
      <c r="U242" s="70">
        <v>2550</v>
      </c>
      <c r="V242" s="70" t="s">
        <v>2235</v>
      </c>
      <c r="W242" s="70">
        <v>25000</v>
      </c>
      <c r="X242" s="71">
        <v>11200</v>
      </c>
    </row>
    <row r="243" spans="1:24">
      <c r="A243" s="62"/>
      <c r="B243" s="62"/>
      <c r="C243" s="69">
        <v>2022</v>
      </c>
      <c r="D243" s="69">
        <v>6</v>
      </c>
      <c r="E243" s="70" t="s">
        <v>2236</v>
      </c>
      <c r="F243" s="70" t="s">
        <v>2205</v>
      </c>
      <c r="G243" s="70" t="s">
        <v>2237</v>
      </c>
      <c r="H243" s="70" t="s">
        <v>2238</v>
      </c>
      <c r="I243" s="70" t="s">
        <v>1397</v>
      </c>
      <c r="J243" s="70" t="s">
        <v>1412</v>
      </c>
      <c r="K243" s="70"/>
      <c r="L243" s="70"/>
      <c r="M243" s="70">
        <v>0.149</v>
      </c>
      <c r="N243" s="70"/>
      <c r="O243" s="70" t="s">
        <v>1434</v>
      </c>
      <c r="P243" s="70">
        <v>127.74</v>
      </c>
      <c r="Q243" s="70" t="s">
        <v>2210</v>
      </c>
      <c r="R243" s="70"/>
      <c r="S243" s="70"/>
      <c r="T243" s="70">
        <v>6945</v>
      </c>
      <c r="U243" s="70">
        <v>2340</v>
      </c>
      <c r="V243" s="70" t="s">
        <v>2239</v>
      </c>
      <c r="W243" s="70">
        <v>9900</v>
      </c>
      <c r="X243" s="71" t="s">
        <v>1436</v>
      </c>
    </row>
    <row r="244" spans="1:24">
      <c r="A244" s="62"/>
      <c r="B244" s="62"/>
      <c r="C244" s="69">
        <v>2022</v>
      </c>
      <c r="D244" s="69">
        <v>6</v>
      </c>
      <c r="E244" s="70" t="s">
        <v>2240</v>
      </c>
      <c r="F244" s="70" t="s">
        <v>2241</v>
      </c>
      <c r="G244" s="70" t="s">
        <v>2242</v>
      </c>
      <c r="H244" s="70" t="s">
        <v>2191</v>
      </c>
      <c r="I244" s="70" t="s">
        <v>1397</v>
      </c>
      <c r="J244" s="70" t="s">
        <v>1441</v>
      </c>
      <c r="K244" s="70">
        <v>420</v>
      </c>
      <c r="L244" s="70"/>
      <c r="M244" s="70"/>
      <c r="N244" s="70">
        <v>12.9</v>
      </c>
      <c r="O244" s="70">
        <v>125</v>
      </c>
      <c r="P244" s="70"/>
      <c r="Q244" s="70" t="s">
        <v>2243</v>
      </c>
      <c r="R244" s="70"/>
      <c r="S244" s="70"/>
      <c r="T244" s="70">
        <v>4774</v>
      </c>
      <c r="U244" s="70">
        <v>1803</v>
      </c>
      <c r="V244" s="70">
        <v>1505</v>
      </c>
      <c r="W244" s="70">
        <v>1950</v>
      </c>
      <c r="X244" s="71">
        <v>1540</v>
      </c>
    </row>
    <row r="245" spans="1:24">
      <c r="A245" s="62"/>
      <c r="B245" s="62"/>
      <c r="C245" s="69">
        <v>2022</v>
      </c>
      <c r="D245" s="69">
        <v>6</v>
      </c>
      <c r="E245" s="70" t="s">
        <v>2244</v>
      </c>
      <c r="F245" s="70" t="s">
        <v>2245</v>
      </c>
      <c r="G245" s="70" t="s">
        <v>2246</v>
      </c>
      <c r="H245" s="70" t="s">
        <v>2196</v>
      </c>
      <c r="I245" s="70" t="s">
        <v>1397</v>
      </c>
      <c r="J245" s="70" t="s">
        <v>1441</v>
      </c>
      <c r="K245" s="70">
        <v>425</v>
      </c>
      <c r="L245" s="70"/>
      <c r="M245" s="70"/>
      <c r="N245" s="70">
        <v>14</v>
      </c>
      <c r="O245" s="70">
        <v>155</v>
      </c>
      <c r="P245" s="70"/>
      <c r="Q245" s="70" t="s">
        <v>2247</v>
      </c>
      <c r="R245" s="70"/>
      <c r="S245" s="70"/>
      <c r="T245" s="70">
        <v>4612</v>
      </c>
      <c r="U245" s="70">
        <v>1852</v>
      </c>
      <c r="V245" s="70">
        <v>1640</v>
      </c>
      <c r="W245" s="70">
        <v>2420</v>
      </c>
      <c r="X245" s="71">
        <v>1960</v>
      </c>
    </row>
    <row r="246" spans="1:24">
      <c r="A246" s="62"/>
      <c r="B246" s="62"/>
      <c r="C246" s="69">
        <v>2022</v>
      </c>
      <c r="D246" s="69">
        <v>6</v>
      </c>
      <c r="E246" s="70" t="s">
        <v>2244</v>
      </c>
      <c r="F246" s="70" t="s">
        <v>2245</v>
      </c>
      <c r="G246" s="70" t="s">
        <v>2248</v>
      </c>
      <c r="H246" s="70" t="s">
        <v>2196</v>
      </c>
      <c r="I246" s="70" t="s">
        <v>1397</v>
      </c>
      <c r="J246" s="70" t="s">
        <v>1441</v>
      </c>
      <c r="K246" s="70">
        <v>561</v>
      </c>
      <c r="L246" s="70"/>
      <c r="M246" s="70"/>
      <c r="N246" s="70">
        <v>15.8</v>
      </c>
      <c r="O246" s="70">
        <v>175</v>
      </c>
      <c r="P246" s="70"/>
      <c r="Q246" s="70" t="s">
        <v>2247</v>
      </c>
      <c r="R246" s="70"/>
      <c r="S246" s="70"/>
      <c r="T246" s="70">
        <v>4612</v>
      </c>
      <c r="U246" s="70">
        <v>1852</v>
      </c>
      <c r="V246" s="70">
        <v>1640</v>
      </c>
      <c r="W246" s="70">
        <v>2710</v>
      </c>
      <c r="X246" s="71">
        <v>2250</v>
      </c>
    </row>
    <row r="247" spans="1:24">
      <c r="A247" s="62"/>
      <c r="B247" s="62"/>
      <c r="C247" s="69">
        <v>2022</v>
      </c>
      <c r="D247" s="69">
        <v>6</v>
      </c>
      <c r="E247" s="70" t="s">
        <v>2244</v>
      </c>
      <c r="F247" s="70" t="s">
        <v>2245</v>
      </c>
      <c r="G247" s="70" t="s">
        <v>2249</v>
      </c>
      <c r="H247" s="70" t="s">
        <v>2196</v>
      </c>
      <c r="I247" s="70" t="s">
        <v>1397</v>
      </c>
      <c r="J247" s="70" t="s">
        <v>1441</v>
      </c>
      <c r="K247" s="70">
        <v>617</v>
      </c>
      <c r="L247" s="70"/>
      <c r="M247" s="70"/>
      <c r="N247" s="70">
        <v>14.6</v>
      </c>
      <c r="O247" s="70">
        <v>175</v>
      </c>
      <c r="P247" s="70"/>
      <c r="Q247" s="70" t="s">
        <v>2247</v>
      </c>
      <c r="R247" s="70"/>
      <c r="S247" s="70"/>
      <c r="T247" s="70">
        <v>4876</v>
      </c>
      <c r="U247" s="70">
        <v>1848</v>
      </c>
      <c r="V247" s="70">
        <v>1680</v>
      </c>
      <c r="W247" s="70">
        <v>2840</v>
      </c>
      <c r="X247" s="71">
        <v>2280</v>
      </c>
    </row>
    <row r="248" spans="1:24">
      <c r="A248" s="62"/>
      <c r="B248" s="62"/>
      <c r="C248" s="69">
        <v>2022</v>
      </c>
      <c r="D248" s="69">
        <v>6</v>
      </c>
      <c r="E248" s="70" t="s">
        <v>2244</v>
      </c>
      <c r="F248" s="70" t="s">
        <v>2245</v>
      </c>
      <c r="G248" s="70" t="s">
        <v>2250</v>
      </c>
      <c r="H248" s="70" t="s">
        <v>2196</v>
      </c>
      <c r="I248" s="70" t="s">
        <v>1397</v>
      </c>
      <c r="J248" s="70" t="s">
        <v>1441</v>
      </c>
      <c r="K248" s="70">
        <v>555</v>
      </c>
      <c r="L248" s="70"/>
      <c r="M248" s="70"/>
      <c r="N248" s="70">
        <v>16</v>
      </c>
      <c r="O248" s="70">
        <v>175</v>
      </c>
      <c r="P248" s="70"/>
      <c r="Q248" s="70" t="s">
        <v>2247</v>
      </c>
      <c r="R248" s="70"/>
      <c r="S248" s="70"/>
      <c r="T248" s="70">
        <v>4876</v>
      </c>
      <c r="U248" s="70">
        <v>1848</v>
      </c>
      <c r="V248" s="70">
        <v>1680</v>
      </c>
      <c r="W248" s="70">
        <v>2875</v>
      </c>
      <c r="X248" s="71">
        <v>2395</v>
      </c>
    </row>
    <row r="249" spans="1:24">
      <c r="A249" s="62"/>
      <c r="B249" s="62"/>
      <c r="C249" s="69">
        <v>2022</v>
      </c>
      <c r="D249" s="69">
        <v>6</v>
      </c>
      <c r="E249" s="70" t="s">
        <v>2244</v>
      </c>
      <c r="F249" s="70" t="s">
        <v>2245</v>
      </c>
      <c r="G249" s="70" t="s">
        <v>2251</v>
      </c>
      <c r="H249" s="70" t="s">
        <v>2191</v>
      </c>
      <c r="I249" s="70" t="s">
        <v>1397</v>
      </c>
      <c r="J249" s="70" t="s">
        <v>1441</v>
      </c>
      <c r="K249" s="70">
        <v>450</v>
      </c>
      <c r="L249" s="70"/>
      <c r="M249" s="70"/>
      <c r="N249" s="70">
        <v>13.1</v>
      </c>
      <c r="O249" s="70">
        <v>155</v>
      </c>
      <c r="P249" s="70"/>
      <c r="Q249" s="70" t="s">
        <v>2247</v>
      </c>
      <c r="R249" s="70"/>
      <c r="S249" s="70"/>
      <c r="T249" s="70">
        <v>4261</v>
      </c>
      <c r="U249" s="70">
        <v>1778</v>
      </c>
      <c r="V249" s="70">
        <v>1568</v>
      </c>
      <c r="W249" s="70">
        <v>2220</v>
      </c>
      <c r="X249" s="71">
        <v>1760</v>
      </c>
    </row>
    <row r="250" spans="1:24">
      <c r="A250" s="62"/>
      <c r="B250" s="62"/>
      <c r="C250" s="69">
        <v>2022</v>
      </c>
      <c r="D250" s="69">
        <v>6</v>
      </c>
      <c r="E250" s="70" t="s">
        <v>2252</v>
      </c>
      <c r="F250" s="70" t="s">
        <v>2253</v>
      </c>
      <c r="G250" s="70" t="s">
        <v>2254</v>
      </c>
      <c r="H250" s="70" t="s">
        <v>2255</v>
      </c>
      <c r="I250" s="70" t="s">
        <v>1397</v>
      </c>
      <c r="J250" s="70" t="s">
        <v>1396</v>
      </c>
      <c r="K250" s="70">
        <v>272</v>
      </c>
      <c r="L250" s="70"/>
      <c r="M250" s="70" t="s">
        <v>2256</v>
      </c>
      <c r="N250" s="70"/>
      <c r="O250" s="70">
        <v>140.4</v>
      </c>
      <c r="P250" s="70">
        <v>50.23</v>
      </c>
      <c r="Q250" s="70" t="s">
        <v>2210</v>
      </c>
      <c r="R250" s="70"/>
      <c r="S250" s="70"/>
      <c r="T250" s="70" t="s">
        <v>2257</v>
      </c>
      <c r="U250" s="70">
        <v>1695</v>
      </c>
      <c r="V250" s="70" t="s">
        <v>2258</v>
      </c>
      <c r="W250" s="70">
        <v>3495</v>
      </c>
      <c r="X250" s="71" t="s">
        <v>2259</v>
      </c>
    </row>
    <row r="251" spans="1:24">
      <c r="A251" s="62"/>
      <c r="B251" s="62"/>
      <c r="C251" s="69">
        <v>2022</v>
      </c>
      <c r="D251" s="69">
        <v>6</v>
      </c>
      <c r="E251" s="70" t="s">
        <v>2252</v>
      </c>
      <c r="F251" s="70" t="s">
        <v>2253</v>
      </c>
      <c r="G251" s="70" t="s">
        <v>2260</v>
      </c>
      <c r="H251" s="70" t="s">
        <v>2255</v>
      </c>
      <c r="I251" s="70" t="s">
        <v>1397</v>
      </c>
      <c r="J251" s="70" t="s">
        <v>1396</v>
      </c>
      <c r="K251" s="70"/>
      <c r="L251" s="70">
        <v>275</v>
      </c>
      <c r="M251" s="70">
        <v>0.19</v>
      </c>
      <c r="N251" s="70"/>
      <c r="O251" s="70">
        <v>151.96</v>
      </c>
      <c r="P251" s="70">
        <v>100.27</v>
      </c>
      <c r="Q251" s="70" t="s">
        <v>2221</v>
      </c>
      <c r="R251" s="70"/>
      <c r="S251" s="70"/>
      <c r="T251" s="70">
        <v>5995</v>
      </c>
      <c r="U251" s="70" t="s">
        <v>1467</v>
      </c>
      <c r="V251" s="70" t="s">
        <v>2261</v>
      </c>
      <c r="W251" s="70">
        <v>6495</v>
      </c>
      <c r="X251" s="71">
        <v>3200</v>
      </c>
    </row>
    <row r="252" spans="1:24">
      <c r="A252" s="62"/>
      <c r="B252" s="62"/>
      <c r="C252" s="69">
        <v>2022</v>
      </c>
      <c r="D252" s="69">
        <v>6</v>
      </c>
      <c r="E252" s="70" t="s">
        <v>2252</v>
      </c>
      <c r="F252" s="70" t="s">
        <v>2253</v>
      </c>
      <c r="G252" s="70" t="s">
        <v>2262</v>
      </c>
      <c r="H252" s="70" t="s">
        <v>2263</v>
      </c>
      <c r="I252" s="70" t="s">
        <v>1397</v>
      </c>
      <c r="J252" s="70" t="s">
        <v>1396</v>
      </c>
      <c r="K252" s="70"/>
      <c r="L252" s="70">
        <v>420</v>
      </c>
      <c r="M252" s="70"/>
      <c r="N252" s="70"/>
      <c r="O252" s="70">
        <v>159.79</v>
      </c>
      <c r="P252" s="70">
        <v>229.05</v>
      </c>
      <c r="Q252" s="70" t="s">
        <v>2210</v>
      </c>
      <c r="R252" s="70"/>
      <c r="S252" s="70"/>
      <c r="T252" s="70">
        <v>7250</v>
      </c>
      <c r="U252" s="70" t="s">
        <v>2264</v>
      </c>
      <c r="V252" s="70" t="s">
        <v>2265</v>
      </c>
      <c r="W252" s="70">
        <v>12490</v>
      </c>
      <c r="X252" s="71">
        <v>8700</v>
      </c>
    </row>
    <row r="253" spans="1:24">
      <c r="A253" s="62"/>
      <c r="B253" s="62"/>
      <c r="C253" s="69">
        <v>2022</v>
      </c>
      <c r="D253" s="69">
        <v>6</v>
      </c>
      <c r="E253" s="70" t="s">
        <v>2252</v>
      </c>
      <c r="F253" s="70" t="s">
        <v>2253</v>
      </c>
      <c r="G253" s="70" t="s">
        <v>2266</v>
      </c>
      <c r="H253" s="70" t="s">
        <v>2267</v>
      </c>
      <c r="I253" s="70" t="s">
        <v>1397</v>
      </c>
      <c r="J253" s="70" t="s">
        <v>1396</v>
      </c>
      <c r="K253" s="70"/>
      <c r="L253" s="70">
        <v>370</v>
      </c>
      <c r="M253" s="70">
        <v>0.13</v>
      </c>
      <c r="N253" s="70"/>
      <c r="O253" s="70">
        <v>158.12</v>
      </c>
      <c r="P253" s="70">
        <v>246.68</v>
      </c>
      <c r="Q253" s="70" t="s">
        <v>2210</v>
      </c>
      <c r="R253" s="70"/>
      <c r="S253" s="70"/>
      <c r="T253" s="70">
        <v>7550</v>
      </c>
      <c r="U253" s="70">
        <v>2500</v>
      </c>
      <c r="V253" s="70">
        <v>2910</v>
      </c>
      <c r="W253" s="70">
        <v>18000</v>
      </c>
      <c r="X253" s="71">
        <v>8980</v>
      </c>
    </row>
    <row r="254" spans="1:24">
      <c r="A254" s="62"/>
      <c r="B254" s="62"/>
      <c r="C254" s="69">
        <v>2022</v>
      </c>
      <c r="D254" s="69">
        <v>6</v>
      </c>
      <c r="E254" s="70" t="s">
        <v>2268</v>
      </c>
      <c r="F254" s="70" t="s">
        <v>2269</v>
      </c>
      <c r="G254" s="70" t="s">
        <v>2270</v>
      </c>
      <c r="H254" s="70" t="s">
        <v>2271</v>
      </c>
      <c r="I254" s="70" t="s">
        <v>1397</v>
      </c>
      <c r="J254" s="70" t="s">
        <v>1396</v>
      </c>
      <c r="K254" s="70">
        <v>260</v>
      </c>
      <c r="L254" s="70"/>
      <c r="M254" s="70">
        <v>0.28</v>
      </c>
      <c r="N254" s="70"/>
      <c r="O254" s="70">
        <v>137.5</v>
      </c>
      <c r="P254" s="70">
        <v>41.86</v>
      </c>
      <c r="Q254" s="70" t="s">
        <v>2272</v>
      </c>
      <c r="R254" s="70"/>
      <c r="S254" s="70"/>
      <c r="T254" s="70">
        <v>4925</v>
      </c>
      <c r="U254" s="70">
        <v>1835</v>
      </c>
      <c r="V254" s="70">
        <v>1980</v>
      </c>
      <c r="W254" s="70">
        <v>3015</v>
      </c>
      <c r="X254" s="71">
        <v>1860</v>
      </c>
    </row>
    <row r="255" spans="1:24">
      <c r="A255" s="62"/>
      <c r="B255" s="62"/>
      <c r="C255" s="69">
        <v>2022</v>
      </c>
      <c r="D255" s="69">
        <v>6</v>
      </c>
      <c r="E255" s="70" t="s">
        <v>2273</v>
      </c>
      <c r="F255" s="70" t="s">
        <v>2274</v>
      </c>
      <c r="G255" s="70" t="s">
        <v>2275</v>
      </c>
      <c r="H255" s="70" t="s">
        <v>2191</v>
      </c>
      <c r="I255" s="70" t="s">
        <v>1397</v>
      </c>
      <c r="J255" s="70" t="s">
        <v>1441</v>
      </c>
      <c r="K255" s="70" t="s">
        <v>2276</v>
      </c>
      <c r="L255" s="70"/>
      <c r="M255" s="70"/>
      <c r="N255" s="70">
        <v>14.5</v>
      </c>
      <c r="O255" s="70">
        <v>140.37</v>
      </c>
      <c r="P255" s="70"/>
      <c r="Q255" s="70" t="s">
        <v>2210</v>
      </c>
      <c r="R255" s="70"/>
      <c r="S255" s="70"/>
      <c r="T255" s="70">
        <v>4871</v>
      </c>
      <c r="U255" s="70">
        <v>1862</v>
      </c>
      <c r="V255" s="70">
        <v>1500</v>
      </c>
      <c r="W255" s="70">
        <v>2345</v>
      </c>
      <c r="X255" s="71" t="s">
        <v>2277</v>
      </c>
    </row>
    <row r="256" spans="1:24">
      <c r="A256" s="62"/>
      <c r="B256" s="62"/>
      <c r="C256" s="69">
        <v>2022</v>
      </c>
      <c r="D256" s="69">
        <v>6</v>
      </c>
      <c r="E256" s="70" t="s">
        <v>2273</v>
      </c>
      <c r="F256" s="70" t="s">
        <v>2274</v>
      </c>
      <c r="G256" s="70" t="s">
        <v>2278</v>
      </c>
      <c r="H256" s="70" t="s">
        <v>2191</v>
      </c>
      <c r="I256" s="70" t="s">
        <v>1397</v>
      </c>
      <c r="J256" s="70" t="s">
        <v>1441</v>
      </c>
      <c r="K256" s="70" t="s">
        <v>2279</v>
      </c>
      <c r="L256" s="70"/>
      <c r="M256" s="70"/>
      <c r="N256" s="70">
        <v>13.5</v>
      </c>
      <c r="O256" s="70">
        <v>173.91</v>
      </c>
      <c r="P256" s="70"/>
      <c r="Q256" s="70" t="s">
        <v>2280</v>
      </c>
      <c r="R256" s="70"/>
      <c r="S256" s="70"/>
      <c r="T256" s="70">
        <v>4871</v>
      </c>
      <c r="U256" s="70">
        <v>1862</v>
      </c>
      <c r="V256" s="70">
        <v>1500</v>
      </c>
      <c r="W256" s="70">
        <v>2345</v>
      </c>
      <c r="X256" s="71" t="s">
        <v>2277</v>
      </c>
    </row>
    <row r="257" spans="1:24">
      <c r="A257" s="62"/>
      <c r="B257" s="62"/>
      <c r="C257" s="69">
        <v>2022</v>
      </c>
      <c r="D257" s="69">
        <v>6</v>
      </c>
      <c r="E257" s="70" t="s">
        <v>2273</v>
      </c>
      <c r="F257" s="70" t="s">
        <v>2274</v>
      </c>
      <c r="G257" s="70" t="s">
        <v>2281</v>
      </c>
      <c r="H257" s="70" t="s">
        <v>2191</v>
      </c>
      <c r="I257" s="70" t="s">
        <v>1397</v>
      </c>
      <c r="J257" s="70" t="s">
        <v>1441</v>
      </c>
      <c r="K257" s="70" t="s">
        <v>2282</v>
      </c>
      <c r="L257" s="70"/>
      <c r="M257" s="70"/>
      <c r="N257" s="70">
        <v>15.5</v>
      </c>
      <c r="O257" s="70">
        <v>172.51</v>
      </c>
      <c r="P257" s="70"/>
      <c r="Q257" s="70" t="s">
        <v>2280</v>
      </c>
      <c r="R257" s="70"/>
      <c r="S257" s="70"/>
      <c r="T257" s="70">
        <v>4871</v>
      </c>
      <c r="U257" s="70">
        <v>1862</v>
      </c>
      <c r="V257" s="70">
        <v>1500</v>
      </c>
      <c r="W257" s="70">
        <v>2490</v>
      </c>
      <c r="X257" s="71">
        <v>2115</v>
      </c>
    </row>
    <row r="258" spans="1:24">
      <c r="A258" s="62"/>
      <c r="B258" s="62"/>
      <c r="C258" s="69">
        <v>2022</v>
      </c>
      <c r="D258" s="69">
        <v>6</v>
      </c>
      <c r="E258" s="70" t="s">
        <v>2283</v>
      </c>
      <c r="F258" s="70" t="s">
        <v>2284</v>
      </c>
      <c r="G258" s="70" t="s">
        <v>2285</v>
      </c>
      <c r="H258" s="70" t="s">
        <v>2214</v>
      </c>
      <c r="I258" s="70" t="s">
        <v>1397</v>
      </c>
      <c r="J258" s="70" t="s">
        <v>1396</v>
      </c>
      <c r="K258" s="70"/>
      <c r="L258" s="70">
        <v>240</v>
      </c>
      <c r="M258" s="70">
        <v>0.15</v>
      </c>
      <c r="N258" s="70"/>
      <c r="O258" s="70">
        <v>160.26</v>
      </c>
      <c r="P258" s="70">
        <v>281.917</v>
      </c>
      <c r="Q258" s="70" t="s">
        <v>2210</v>
      </c>
      <c r="R258" s="70"/>
      <c r="S258" s="70"/>
      <c r="T258" s="70" t="s">
        <v>2286</v>
      </c>
      <c r="U258" s="70">
        <v>2550</v>
      </c>
      <c r="V258" s="70">
        <v>3550</v>
      </c>
      <c r="W258" s="70">
        <v>31000</v>
      </c>
      <c r="X258" s="71">
        <v>17550</v>
      </c>
    </row>
    <row r="259" spans="1:24">
      <c r="A259" s="62"/>
      <c r="B259" s="62"/>
      <c r="C259" s="69">
        <v>2022</v>
      </c>
      <c r="D259" s="69">
        <v>6</v>
      </c>
      <c r="E259" s="70" t="s">
        <v>2283</v>
      </c>
      <c r="F259" s="70" t="s">
        <v>2284</v>
      </c>
      <c r="G259" s="70" t="s">
        <v>2287</v>
      </c>
      <c r="H259" s="70" t="s">
        <v>2288</v>
      </c>
      <c r="I259" s="70" t="s">
        <v>1397</v>
      </c>
      <c r="J259" s="70" t="s">
        <v>1396</v>
      </c>
      <c r="K259" s="70"/>
      <c r="L259" s="70">
        <v>360</v>
      </c>
      <c r="M259" s="70">
        <v>0.16</v>
      </c>
      <c r="N259" s="70"/>
      <c r="O259" s="70">
        <v>160.26</v>
      </c>
      <c r="P259" s="70">
        <v>422.876</v>
      </c>
      <c r="Q259" s="70" t="s">
        <v>2210</v>
      </c>
      <c r="R259" s="70"/>
      <c r="S259" s="70"/>
      <c r="T259" s="70" t="s">
        <v>2286</v>
      </c>
      <c r="U259" s="70">
        <v>2550</v>
      </c>
      <c r="V259" s="70">
        <v>3550</v>
      </c>
      <c r="W259" s="70">
        <v>31000</v>
      </c>
      <c r="X259" s="71">
        <v>18850</v>
      </c>
    </row>
    <row r="260" spans="1:24">
      <c r="A260" s="62"/>
      <c r="B260" s="62"/>
      <c r="C260" s="69">
        <v>2022</v>
      </c>
      <c r="D260" s="69">
        <v>6</v>
      </c>
      <c r="E260" s="70" t="s">
        <v>2289</v>
      </c>
      <c r="F260" s="70" t="s">
        <v>2290</v>
      </c>
      <c r="G260" s="70" t="s">
        <v>2291</v>
      </c>
      <c r="H260" s="70" t="s">
        <v>2292</v>
      </c>
      <c r="I260" s="70" t="s">
        <v>1397</v>
      </c>
      <c r="J260" s="70" t="s">
        <v>1396</v>
      </c>
      <c r="K260" s="70">
        <v>175</v>
      </c>
      <c r="L260" s="70"/>
      <c r="M260" s="70">
        <v>0.289</v>
      </c>
      <c r="N260" s="70"/>
      <c r="O260" s="70">
        <v>133.75</v>
      </c>
      <c r="P260" s="70">
        <v>38.016</v>
      </c>
      <c r="Q260" s="70" t="s">
        <v>2272</v>
      </c>
      <c r="R260" s="70"/>
      <c r="S260" s="70"/>
      <c r="T260" s="70" t="s">
        <v>2293</v>
      </c>
      <c r="U260" s="70" t="s">
        <v>2294</v>
      </c>
      <c r="V260" s="70" t="s">
        <v>2295</v>
      </c>
      <c r="W260" s="70">
        <v>3150</v>
      </c>
      <c r="X260" s="71">
        <v>1780</v>
      </c>
    </row>
    <row r="261" spans="1:24">
      <c r="A261" s="62"/>
      <c r="B261" s="62"/>
      <c r="C261" s="69">
        <v>2022</v>
      </c>
      <c r="D261" s="69">
        <v>6</v>
      </c>
      <c r="E261" s="70" t="s">
        <v>2289</v>
      </c>
      <c r="F261" s="70" t="s">
        <v>2290</v>
      </c>
      <c r="G261" s="70" t="s">
        <v>2296</v>
      </c>
      <c r="H261" s="70" t="s">
        <v>2292</v>
      </c>
      <c r="I261" s="70" t="s">
        <v>1397</v>
      </c>
      <c r="J261" s="70" t="s">
        <v>1396</v>
      </c>
      <c r="K261" s="70">
        <v>300</v>
      </c>
      <c r="L261" s="70"/>
      <c r="M261" s="70">
        <v>0.288</v>
      </c>
      <c r="N261" s="70"/>
      <c r="O261" s="70" t="s">
        <v>2297</v>
      </c>
      <c r="P261" s="70">
        <v>58.906</v>
      </c>
      <c r="Q261" s="70" t="s">
        <v>2298</v>
      </c>
      <c r="R261" s="70"/>
      <c r="S261" s="70"/>
      <c r="T261" s="70" t="s">
        <v>2299</v>
      </c>
      <c r="U261" s="70" t="s">
        <v>2300</v>
      </c>
      <c r="V261" s="70" t="s">
        <v>2301</v>
      </c>
      <c r="W261" s="70">
        <v>3495</v>
      </c>
      <c r="X261" s="71">
        <v>2230</v>
      </c>
    </row>
    <row r="262" spans="1:24">
      <c r="A262" s="62"/>
      <c r="B262" s="62"/>
      <c r="C262" s="69">
        <v>2022</v>
      </c>
      <c r="D262" s="69">
        <v>6</v>
      </c>
      <c r="E262" s="70" t="s">
        <v>2289</v>
      </c>
      <c r="F262" s="70" t="s">
        <v>2290</v>
      </c>
      <c r="G262" s="70" t="s">
        <v>2302</v>
      </c>
      <c r="H262" s="70" t="s">
        <v>2255</v>
      </c>
      <c r="I262" s="70" t="s">
        <v>1397</v>
      </c>
      <c r="J262" s="70" t="s">
        <v>1396</v>
      </c>
      <c r="K262" s="70">
        <v>175</v>
      </c>
      <c r="L262" s="70"/>
      <c r="M262" s="70">
        <v>0.289</v>
      </c>
      <c r="N262" s="70"/>
      <c r="O262" s="70">
        <v>133.75</v>
      </c>
      <c r="P262" s="70">
        <v>38.016</v>
      </c>
      <c r="Q262" s="70" t="s">
        <v>2272</v>
      </c>
      <c r="R262" s="70"/>
      <c r="S262" s="70"/>
      <c r="T262" s="70" t="s">
        <v>2293</v>
      </c>
      <c r="U262" s="70" t="s">
        <v>2294</v>
      </c>
      <c r="V262" s="70" t="s">
        <v>2303</v>
      </c>
      <c r="W262" s="70">
        <v>3150</v>
      </c>
      <c r="X262" s="71">
        <v>1780</v>
      </c>
    </row>
    <row r="263" spans="1:24">
      <c r="A263" s="62"/>
      <c r="B263" s="62"/>
      <c r="C263" s="69">
        <v>2022</v>
      </c>
      <c r="D263" s="69">
        <v>6</v>
      </c>
      <c r="E263" s="70" t="s">
        <v>2304</v>
      </c>
      <c r="F263" s="70" t="s">
        <v>2305</v>
      </c>
      <c r="G263" s="70" t="s">
        <v>2306</v>
      </c>
      <c r="H263" s="70" t="s">
        <v>2196</v>
      </c>
      <c r="I263" s="70" t="s">
        <v>1397</v>
      </c>
      <c r="J263" s="70" t="s">
        <v>1441</v>
      </c>
      <c r="K263" s="70" t="s">
        <v>1817</v>
      </c>
      <c r="L263" s="70"/>
      <c r="M263" s="70"/>
      <c r="N263" s="70" t="s">
        <v>2307</v>
      </c>
      <c r="O263" s="70">
        <v>141.98</v>
      </c>
      <c r="P263" s="70"/>
      <c r="Q263" s="70" t="s">
        <v>2280</v>
      </c>
      <c r="R263" s="70"/>
      <c r="S263" s="70"/>
      <c r="T263" s="70">
        <v>4585</v>
      </c>
      <c r="U263" s="70">
        <v>1835</v>
      </c>
      <c r="V263" s="70">
        <v>1672</v>
      </c>
      <c r="W263" s="70">
        <v>2140</v>
      </c>
      <c r="X263" s="71">
        <v>1765</v>
      </c>
    </row>
    <row r="264" spans="1:24">
      <c r="A264" s="62"/>
      <c r="B264" s="62"/>
      <c r="C264" s="69">
        <v>2022</v>
      </c>
      <c r="D264" s="69">
        <v>6</v>
      </c>
      <c r="E264" s="70" t="s">
        <v>2308</v>
      </c>
      <c r="F264" s="70" t="s">
        <v>2309</v>
      </c>
      <c r="G264" s="70" t="s">
        <v>2310</v>
      </c>
      <c r="H264" s="70" t="s">
        <v>2255</v>
      </c>
      <c r="I264" s="70" t="s">
        <v>1397</v>
      </c>
      <c r="J264" s="70" t="s">
        <v>1396</v>
      </c>
      <c r="K264" s="70">
        <v>260</v>
      </c>
      <c r="L264" s="70"/>
      <c r="M264" s="70">
        <v>0.288</v>
      </c>
      <c r="N264" s="70"/>
      <c r="O264" s="70">
        <v>137.6</v>
      </c>
      <c r="P264" s="70">
        <v>41.86</v>
      </c>
      <c r="Q264" s="70" t="s">
        <v>2210</v>
      </c>
      <c r="R264" s="70"/>
      <c r="S264" s="70"/>
      <c r="T264" s="70">
        <v>4840</v>
      </c>
      <c r="U264" s="70">
        <v>1705</v>
      </c>
      <c r="V264" s="70">
        <v>2410</v>
      </c>
      <c r="W264" s="70">
        <v>3250</v>
      </c>
      <c r="X264" s="71">
        <v>2200</v>
      </c>
    </row>
    <row r="265" spans="1:24">
      <c r="A265" s="62"/>
      <c r="B265" s="62"/>
      <c r="C265" s="69">
        <v>2022</v>
      </c>
      <c r="D265" s="69">
        <v>6</v>
      </c>
      <c r="E265" s="70" t="s">
        <v>2308</v>
      </c>
      <c r="F265" s="70" t="s">
        <v>2309</v>
      </c>
      <c r="G265" s="70" t="s">
        <v>2311</v>
      </c>
      <c r="H265" s="70" t="s">
        <v>2292</v>
      </c>
      <c r="I265" s="70" t="s">
        <v>1397</v>
      </c>
      <c r="J265" s="70" t="s">
        <v>1396</v>
      </c>
      <c r="K265" s="70"/>
      <c r="L265" s="70">
        <v>250</v>
      </c>
      <c r="M265" s="70">
        <v>0.192</v>
      </c>
      <c r="N265" s="70"/>
      <c r="O265" s="70">
        <v>146.3</v>
      </c>
      <c r="P265" s="70">
        <v>55.7</v>
      </c>
      <c r="Q265" s="70" t="s">
        <v>2210</v>
      </c>
      <c r="R265" s="70"/>
      <c r="S265" s="70"/>
      <c r="T265" s="70">
        <v>5440</v>
      </c>
      <c r="U265" s="70" t="s">
        <v>2312</v>
      </c>
      <c r="V265" s="70" t="s">
        <v>2313</v>
      </c>
      <c r="W265" s="70">
        <v>4395</v>
      </c>
      <c r="X265" s="71">
        <v>2270</v>
      </c>
    </row>
    <row r="266" spans="1:24">
      <c r="A266" s="62"/>
      <c r="B266" s="62"/>
      <c r="C266" s="69">
        <v>2022</v>
      </c>
      <c r="D266" s="69">
        <v>6</v>
      </c>
      <c r="E266" s="70" t="s">
        <v>2314</v>
      </c>
      <c r="F266" s="70" t="s">
        <v>2315</v>
      </c>
      <c r="G266" s="70" t="s">
        <v>2316</v>
      </c>
      <c r="H266" s="70" t="s">
        <v>2317</v>
      </c>
      <c r="I266" s="70" t="s">
        <v>1397</v>
      </c>
      <c r="J266" s="70" t="s">
        <v>1412</v>
      </c>
      <c r="K266" s="70"/>
      <c r="L266" s="70"/>
      <c r="M266" s="70">
        <v>0.15</v>
      </c>
      <c r="N266" s="70"/>
      <c r="O266" s="70">
        <v>158.98</v>
      </c>
      <c r="P266" s="70">
        <v>210.576</v>
      </c>
      <c r="Q266" s="70" t="s">
        <v>2318</v>
      </c>
      <c r="R266" s="70"/>
      <c r="S266" s="70"/>
      <c r="T266" s="70">
        <v>10980</v>
      </c>
      <c r="U266" s="70">
        <v>2550</v>
      </c>
      <c r="V266" s="70">
        <v>3600</v>
      </c>
      <c r="W266" s="70">
        <v>18000</v>
      </c>
      <c r="X266" s="71" t="s">
        <v>2319</v>
      </c>
    </row>
    <row r="267" spans="1:24">
      <c r="A267" s="62"/>
      <c r="B267" s="62"/>
      <c r="C267" s="69">
        <v>2022</v>
      </c>
      <c r="D267" s="69">
        <v>6</v>
      </c>
      <c r="E267" s="70" t="s">
        <v>2320</v>
      </c>
      <c r="F267" s="70" t="s">
        <v>2321</v>
      </c>
      <c r="G267" s="70" t="s">
        <v>2322</v>
      </c>
      <c r="H267" s="70" t="s">
        <v>2234</v>
      </c>
      <c r="I267" s="70" t="s">
        <v>1397</v>
      </c>
      <c r="J267" s="70" t="s">
        <v>1396</v>
      </c>
      <c r="K267" s="70"/>
      <c r="L267" s="70">
        <v>305</v>
      </c>
      <c r="M267" s="70">
        <v>0.2</v>
      </c>
      <c r="N267" s="70"/>
      <c r="O267" s="70">
        <v>161.27</v>
      </c>
      <c r="P267" s="70">
        <v>350.07</v>
      </c>
      <c r="Q267" s="70" t="s">
        <v>2210</v>
      </c>
      <c r="R267" s="70"/>
      <c r="S267" s="70"/>
      <c r="T267" s="70" t="s">
        <v>1517</v>
      </c>
      <c r="U267" s="70">
        <v>2550</v>
      </c>
      <c r="V267" s="70" t="s">
        <v>2323</v>
      </c>
      <c r="W267" s="70">
        <v>25000</v>
      </c>
      <c r="X267" s="71" t="s">
        <v>2324</v>
      </c>
    </row>
    <row r="268" spans="1:24">
      <c r="A268" s="62"/>
      <c r="B268" s="62"/>
      <c r="C268" s="69">
        <v>2022</v>
      </c>
      <c r="D268" s="69">
        <v>6</v>
      </c>
      <c r="E268" s="70" t="s">
        <v>2320</v>
      </c>
      <c r="F268" s="70" t="s">
        <v>2321</v>
      </c>
      <c r="G268" s="70" t="s">
        <v>2325</v>
      </c>
      <c r="H268" s="70" t="s">
        <v>2234</v>
      </c>
      <c r="I268" s="70" t="s">
        <v>1397</v>
      </c>
      <c r="J268" s="70" t="s">
        <v>1396</v>
      </c>
      <c r="K268" s="70"/>
      <c r="L268" s="70">
        <v>200</v>
      </c>
      <c r="M268" s="70">
        <v>0.22</v>
      </c>
      <c r="N268" s="70"/>
      <c r="O268" s="70">
        <v>150.12</v>
      </c>
      <c r="P268" s="70">
        <v>281.91</v>
      </c>
      <c r="Q268" s="70" t="s">
        <v>2210</v>
      </c>
      <c r="R268" s="70"/>
      <c r="S268" s="70"/>
      <c r="T268" s="70" t="s">
        <v>2326</v>
      </c>
      <c r="U268" s="70">
        <v>2550</v>
      </c>
      <c r="V268" s="70" t="s">
        <v>2327</v>
      </c>
      <c r="W268" s="70">
        <v>25000</v>
      </c>
      <c r="X268" s="71" t="s">
        <v>2328</v>
      </c>
    </row>
    <row r="269" spans="1:24">
      <c r="A269" s="62"/>
      <c r="B269" s="62"/>
      <c r="C269" s="69">
        <v>2022</v>
      </c>
      <c r="D269" s="69">
        <v>6</v>
      </c>
      <c r="E269" s="70" t="s">
        <v>2320</v>
      </c>
      <c r="F269" s="70" t="s">
        <v>2321</v>
      </c>
      <c r="G269" s="70" t="s">
        <v>2329</v>
      </c>
      <c r="H269" s="70" t="s">
        <v>2330</v>
      </c>
      <c r="I269" s="70" t="s">
        <v>1397</v>
      </c>
      <c r="J269" s="70" t="s">
        <v>1396</v>
      </c>
      <c r="K269" s="70"/>
      <c r="L269" s="70">
        <v>200</v>
      </c>
      <c r="M269" s="70">
        <v>0.17</v>
      </c>
      <c r="N269" s="70"/>
      <c r="O269" s="70">
        <v>157.57</v>
      </c>
      <c r="P269" s="70">
        <v>281.91</v>
      </c>
      <c r="Q269" s="70" t="s">
        <v>2210</v>
      </c>
      <c r="R269" s="70"/>
      <c r="S269" s="70"/>
      <c r="T269" s="70">
        <v>10900</v>
      </c>
      <c r="U269" s="70">
        <v>2550</v>
      </c>
      <c r="V269" s="70" t="s">
        <v>2331</v>
      </c>
      <c r="W269" s="70">
        <v>31000</v>
      </c>
      <c r="X269" s="71">
        <v>16140</v>
      </c>
    </row>
    <row r="270" spans="1:24">
      <c r="A270" s="62"/>
      <c r="B270" s="62"/>
      <c r="C270" s="69">
        <v>2022</v>
      </c>
      <c r="D270" s="69">
        <v>6</v>
      </c>
      <c r="E270" s="70" t="s">
        <v>2320</v>
      </c>
      <c r="F270" s="70" t="s">
        <v>2321</v>
      </c>
      <c r="G270" s="70" t="s">
        <v>2332</v>
      </c>
      <c r="H270" s="70" t="s">
        <v>2330</v>
      </c>
      <c r="I270" s="70" t="s">
        <v>1397</v>
      </c>
      <c r="J270" s="70" t="s">
        <v>1396</v>
      </c>
      <c r="K270" s="70"/>
      <c r="L270" s="70">
        <v>200</v>
      </c>
      <c r="M270" s="70">
        <v>0.16</v>
      </c>
      <c r="N270" s="70"/>
      <c r="O270" s="70">
        <v>157.57</v>
      </c>
      <c r="P270" s="70">
        <v>281.91</v>
      </c>
      <c r="Q270" s="70" t="s">
        <v>2210</v>
      </c>
      <c r="R270" s="70"/>
      <c r="S270" s="70"/>
      <c r="T270" s="70">
        <v>11030</v>
      </c>
      <c r="U270" s="70">
        <v>2550</v>
      </c>
      <c r="V270" s="70">
        <v>3960</v>
      </c>
      <c r="W270" s="70">
        <v>31000</v>
      </c>
      <c r="X270" s="71">
        <v>15595</v>
      </c>
    </row>
    <row r="271" spans="1:24">
      <c r="A271" s="62"/>
      <c r="B271" s="62"/>
      <c r="C271" s="69">
        <v>2022</v>
      </c>
      <c r="D271" s="69">
        <v>6</v>
      </c>
      <c r="E271" s="70" t="s">
        <v>2320</v>
      </c>
      <c r="F271" s="70" t="s">
        <v>2321</v>
      </c>
      <c r="G271" s="70" t="s">
        <v>2333</v>
      </c>
      <c r="H271" s="70" t="s">
        <v>2330</v>
      </c>
      <c r="I271" s="70" t="s">
        <v>1397</v>
      </c>
      <c r="J271" s="70" t="s">
        <v>1396</v>
      </c>
      <c r="K271" s="70"/>
      <c r="L271" s="70">
        <v>200</v>
      </c>
      <c r="M271" s="70">
        <v>0.16</v>
      </c>
      <c r="N271" s="70"/>
      <c r="O271" s="70">
        <v>157.57</v>
      </c>
      <c r="P271" s="70">
        <v>281.91</v>
      </c>
      <c r="Q271" s="70" t="s">
        <v>2210</v>
      </c>
      <c r="R271" s="70"/>
      <c r="S271" s="70"/>
      <c r="T271" s="70">
        <v>10900</v>
      </c>
      <c r="U271" s="70">
        <v>2550</v>
      </c>
      <c r="V271" s="70">
        <v>3960</v>
      </c>
      <c r="W271" s="70">
        <v>31000</v>
      </c>
      <c r="X271" s="71">
        <v>15115</v>
      </c>
    </row>
    <row r="272" spans="1:24">
      <c r="A272" s="62"/>
      <c r="B272" s="62"/>
      <c r="C272" s="69">
        <v>2022</v>
      </c>
      <c r="D272" s="69">
        <v>6</v>
      </c>
      <c r="E272" s="70" t="s">
        <v>2320</v>
      </c>
      <c r="F272" s="70" t="s">
        <v>2321</v>
      </c>
      <c r="G272" s="70" t="s">
        <v>2334</v>
      </c>
      <c r="H272" s="70" t="s">
        <v>2330</v>
      </c>
      <c r="I272" s="70" t="s">
        <v>1397</v>
      </c>
      <c r="J272" s="70" t="s">
        <v>1396</v>
      </c>
      <c r="K272" s="70"/>
      <c r="L272" s="70">
        <v>200</v>
      </c>
      <c r="M272" s="70">
        <v>0.16</v>
      </c>
      <c r="N272" s="70"/>
      <c r="O272" s="70">
        <v>157.57</v>
      </c>
      <c r="P272" s="70">
        <v>281.91</v>
      </c>
      <c r="Q272" s="70" t="s">
        <v>2210</v>
      </c>
      <c r="R272" s="70"/>
      <c r="S272" s="70"/>
      <c r="T272" s="70">
        <v>11000</v>
      </c>
      <c r="U272" s="70">
        <v>2550</v>
      </c>
      <c r="V272" s="70">
        <v>3960</v>
      </c>
      <c r="W272" s="70">
        <v>31000</v>
      </c>
      <c r="X272" s="71">
        <v>15510</v>
      </c>
    </row>
    <row r="273" spans="1:24">
      <c r="A273" s="62"/>
      <c r="B273" s="62"/>
      <c r="C273" s="69">
        <v>2022</v>
      </c>
      <c r="D273" s="69">
        <v>6</v>
      </c>
      <c r="E273" s="70" t="s">
        <v>2320</v>
      </c>
      <c r="F273" s="70" t="s">
        <v>2321</v>
      </c>
      <c r="G273" s="70" t="s">
        <v>2335</v>
      </c>
      <c r="H273" s="70" t="s">
        <v>2336</v>
      </c>
      <c r="I273" s="70" t="s">
        <v>1397</v>
      </c>
      <c r="J273" s="70" t="s">
        <v>1396</v>
      </c>
      <c r="K273" s="70"/>
      <c r="L273" s="70">
        <v>240</v>
      </c>
      <c r="M273" s="70">
        <v>0.17</v>
      </c>
      <c r="N273" s="70"/>
      <c r="O273" s="70">
        <v>161.21</v>
      </c>
      <c r="P273" s="70">
        <v>350.07</v>
      </c>
      <c r="Q273" s="70" t="s">
        <v>2210</v>
      </c>
      <c r="R273" s="70"/>
      <c r="S273" s="70"/>
      <c r="T273" s="70">
        <v>11030</v>
      </c>
      <c r="U273" s="70">
        <v>2550</v>
      </c>
      <c r="V273" s="70">
        <v>3960</v>
      </c>
      <c r="W273" s="70">
        <v>31000</v>
      </c>
      <c r="X273" s="71">
        <v>16010</v>
      </c>
    </row>
    <row r="274" spans="1:24">
      <c r="A274" s="62"/>
      <c r="B274" s="62"/>
      <c r="C274" s="69">
        <v>2022</v>
      </c>
      <c r="D274" s="69">
        <v>6</v>
      </c>
      <c r="E274" s="70" t="s">
        <v>2320</v>
      </c>
      <c r="F274" s="70" t="s">
        <v>2321</v>
      </c>
      <c r="G274" s="70" t="s">
        <v>2337</v>
      </c>
      <c r="H274" s="70" t="s">
        <v>2336</v>
      </c>
      <c r="I274" s="70" t="s">
        <v>1397</v>
      </c>
      <c r="J274" s="70" t="s">
        <v>1396</v>
      </c>
      <c r="K274" s="70"/>
      <c r="L274" s="70">
        <v>240</v>
      </c>
      <c r="M274" s="70">
        <v>0.17</v>
      </c>
      <c r="N274" s="70"/>
      <c r="O274" s="70">
        <v>161.21</v>
      </c>
      <c r="P274" s="70">
        <v>350.07</v>
      </c>
      <c r="Q274" s="70" t="s">
        <v>2210</v>
      </c>
      <c r="R274" s="70"/>
      <c r="S274" s="70"/>
      <c r="T274" s="70">
        <v>10900</v>
      </c>
      <c r="U274" s="70">
        <v>2550</v>
      </c>
      <c r="V274" s="70">
        <v>3960</v>
      </c>
      <c r="W274" s="70">
        <v>31000</v>
      </c>
      <c r="X274" s="71">
        <v>15595</v>
      </c>
    </row>
    <row r="275" spans="1:24">
      <c r="A275" s="62"/>
      <c r="B275" s="62"/>
      <c r="C275" s="69">
        <v>2022</v>
      </c>
      <c r="D275" s="69">
        <v>6</v>
      </c>
      <c r="E275" s="70" t="s">
        <v>2320</v>
      </c>
      <c r="F275" s="70" t="s">
        <v>2321</v>
      </c>
      <c r="G275" s="70" t="s">
        <v>2338</v>
      </c>
      <c r="H275" s="70" t="s">
        <v>2336</v>
      </c>
      <c r="I275" s="70" t="s">
        <v>1397</v>
      </c>
      <c r="J275" s="70" t="s">
        <v>1396</v>
      </c>
      <c r="K275" s="70"/>
      <c r="L275" s="70">
        <v>240</v>
      </c>
      <c r="M275" s="70">
        <v>0.19</v>
      </c>
      <c r="N275" s="70"/>
      <c r="O275" s="70">
        <v>161.21</v>
      </c>
      <c r="P275" s="70">
        <v>350.07</v>
      </c>
      <c r="Q275" s="70" t="s">
        <v>2210</v>
      </c>
      <c r="R275" s="70"/>
      <c r="S275" s="70"/>
      <c r="T275" s="70">
        <v>10900</v>
      </c>
      <c r="U275" s="70">
        <v>2550</v>
      </c>
      <c r="V275" s="70" t="s">
        <v>2331</v>
      </c>
      <c r="W275" s="70">
        <v>31000</v>
      </c>
      <c r="X275" s="71">
        <v>16000</v>
      </c>
    </row>
    <row r="276" spans="1:24">
      <c r="A276" s="62"/>
      <c r="B276" s="62"/>
      <c r="C276" s="69">
        <v>2022</v>
      </c>
      <c r="D276" s="69">
        <v>6</v>
      </c>
      <c r="E276" s="70" t="s">
        <v>2339</v>
      </c>
      <c r="F276" s="70" t="s">
        <v>2340</v>
      </c>
      <c r="G276" s="70" t="s">
        <v>2341</v>
      </c>
      <c r="H276" s="70" t="s">
        <v>2292</v>
      </c>
      <c r="I276" s="70" t="s">
        <v>1397</v>
      </c>
      <c r="J276" s="70" t="s">
        <v>1396</v>
      </c>
      <c r="K276" s="70">
        <v>239</v>
      </c>
      <c r="L276" s="70"/>
      <c r="M276" s="70">
        <v>0.287</v>
      </c>
      <c r="N276" s="70"/>
      <c r="O276" s="70">
        <v>137.6</v>
      </c>
      <c r="P276" s="70">
        <v>41.86</v>
      </c>
      <c r="Q276" s="70" t="s">
        <v>2210</v>
      </c>
      <c r="R276" s="70"/>
      <c r="S276" s="70"/>
      <c r="T276" s="70">
        <v>5065</v>
      </c>
      <c r="U276" s="70" t="s">
        <v>2342</v>
      </c>
      <c r="V276" s="70" t="s">
        <v>2343</v>
      </c>
      <c r="W276" s="70">
        <v>2635</v>
      </c>
      <c r="X276" s="71">
        <v>1480</v>
      </c>
    </row>
    <row r="277" spans="1:24">
      <c r="A277" s="62"/>
      <c r="B277" s="62"/>
      <c r="C277" s="69">
        <v>2022</v>
      </c>
      <c r="D277" s="69">
        <v>6</v>
      </c>
      <c r="E277" s="70" t="s">
        <v>2344</v>
      </c>
      <c r="F277" s="70" t="s">
        <v>2345</v>
      </c>
      <c r="G277" s="70" t="s">
        <v>2346</v>
      </c>
      <c r="H277" s="70" t="s">
        <v>2191</v>
      </c>
      <c r="I277" s="70" t="s">
        <v>1397</v>
      </c>
      <c r="J277" s="70" t="s">
        <v>1441</v>
      </c>
      <c r="K277" s="70" t="s">
        <v>2347</v>
      </c>
      <c r="L277" s="70"/>
      <c r="M277" s="70"/>
      <c r="N277" s="70" t="s">
        <v>2307</v>
      </c>
      <c r="O277" s="70">
        <v>141</v>
      </c>
      <c r="P277" s="70"/>
      <c r="Q277" s="70" t="s">
        <v>2348</v>
      </c>
      <c r="R277" s="70"/>
      <c r="S277" s="70"/>
      <c r="T277" s="70">
        <v>4755</v>
      </c>
      <c r="U277" s="70">
        <v>1804</v>
      </c>
      <c r="V277" s="70">
        <v>1530</v>
      </c>
      <c r="W277" s="70">
        <v>1950</v>
      </c>
      <c r="X277" s="71">
        <v>1575</v>
      </c>
    </row>
    <row r="278" spans="1:24">
      <c r="A278" s="62"/>
      <c r="B278" s="62"/>
      <c r="C278" s="69">
        <v>2022</v>
      </c>
      <c r="D278" s="69">
        <v>6</v>
      </c>
      <c r="E278" s="70" t="s">
        <v>2344</v>
      </c>
      <c r="F278" s="70" t="s">
        <v>2345</v>
      </c>
      <c r="G278" s="70" t="s">
        <v>2349</v>
      </c>
      <c r="H278" s="70" t="s">
        <v>2191</v>
      </c>
      <c r="I278" s="70" t="s">
        <v>1397</v>
      </c>
      <c r="J278" s="70" t="s">
        <v>1441</v>
      </c>
      <c r="K278" s="70">
        <v>401</v>
      </c>
      <c r="L278" s="70"/>
      <c r="M278" s="70"/>
      <c r="N278" s="70">
        <v>11.5</v>
      </c>
      <c r="O278" s="70">
        <v>132</v>
      </c>
      <c r="P278" s="70"/>
      <c r="Q278" s="70" t="s">
        <v>2350</v>
      </c>
      <c r="R278" s="70"/>
      <c r="S278" s="70"/>
      <c r="T278" s="70">
        <v>4006</v>
      </c>
      <c r="U278" s="70">
        <v>1765</v>
      </c>
      <c r="V278" s="70">
        <v>1550</v>
      </c>
      <c r="W278" s="70">
        <v>1723</v>
      </c>
      <c r="X278" s="71">
        <v>1348</v>
      </c>
    </row>
    <row r="279" spans="1:24">
      <c r="A279" s="62"/>
      <c r="B279" s="62"/>
      <c r="C279" s="69">
        <v>2022</v>
      </c>
      <c r="D279" s="69">
        <v>6</v>
      </c>
      <c r="E279" s="70" t="s">
        <v>2351</v>
      </c>
      <c r="F279" s="70" t="s">
        <v>2352</v>
      </c>
      <c r="G279" s="70" t="s">
        <v>2353</v>
      </c>
      <c r="H279" s="70" t="s">
        <v>2354</v>
      </c>
      <c r="I279" s="70" t="s">
        <v>1397</v>
      </c>
      <c r="J279" s="70" t="s">
        <v>1441</v>
      </c>
      <c r="K279" s="70">
        <v>640</v>
      </c>
      <c r="L279" s="70"/>
      <c r="M279" s="70"/>
      <c r="N279" s="70">
        <v>16.7</v>
      </c>
      <c r="O279" s="70">
        <v>185.44</v>
      </c>
      <c r="P279" s="70"/>
      <c r="Q279" s="70" t="s">
        <v>2280</v>
      </c>
      <c r="R279" s="70"/>
      <c r="S279" s="70"/>
      <c r="T279" s="70" t="s">
        <v>2355</v>
      </c>
      <c r="U279" s="70">
        <v>1960</v>
      </c>
      <c r="V279" s="70">
        <v>1499</v>
      </c>
      <c r="W279" s="70">
        <v>2690</v>
      </c>
      <c r="X279" s="71">
        <v>2200</v>
      </c>
    </row>
    <row r="280" spans="1:24">
      <c r="A280" s="62"/>
      <c r="B280" s="62"/>
      <c r="C280" s="69">
        <v>2022</v>
      </c>
      <c r="D280" s="69">
        <v>6</v>
      </c>
      <c r="E280" s="70" t="s">
        <v>2356</v>
      </c>
      <c r="F280" s="70" t="s">
        <v>2357</v>
      </c>
      <c r="G280" s="70" t="s">
        <v>2358</v>
      </c>
      <c r="H280" s="70" t="s">
        <v>2191</v>
      </c>
      <c r="I280" s="70" t="s">
        <v>1397</v>
      </c>
      <c r="J280" s="70" t="s">
        <v>1441</v>
      </c>
      <c r="K280" s="70">
        <v>606</v>
      </c>
      <c r="L280" s="70"/>
      <c r="M280" s="70"/>
      <c r="N280" s="70">
        <v>14.5</v>
      </c>
      <c r="O280" s="70">
        <v>129.47</v>
      </c>
      <c r="P280" s="70"/>
      <c r="Q280" s="70" t="s">
        <v>2221</v>
      </c>
      <c r="R280" s="70"/>
      <c r="S280" s="70"/>
      <c r="T280" s="70">
        <v>5050</v>
      </c>
      <c r="U280" s="70">
        <v>1902</v>
      </c>
      <c r="V280" s="70">
        <v>1509</v>
      </c>
      <c r="W280" s="70">
        <v>2474</v>
      </c>
      <c r="X280" s="71">
        <v>2099</v>
      </c>
    </row>
    <row r="281" spans="1:24">
      <c r="A281" s="62"/>
      <c r="B281" s="62"/>
      <c r="C281" s="69">
        <v>2022</v>
      </c>
      <c r="D281" s="69">
        <v>6</v>
      </c>
      <c r="E281" s="70" t="s">
        <v>2356</v>
      </c>
      <c r="F281" s="70" t="s">
        <v>2357</v>
      </c>
      <c r="G281" s="70" t="s">
        <v>2359</v>
      </c>
      <c r="H281" s="70" t="s">
        <v>2191</v>
      </c>
      <c r="I281" s="70" t="s">
        <v>1397</v>
      </c>
      <c r="J281" s="70" t="s">
        <v>1441</v>
      </c>
      <c r="K281" s="70">
        <v>717</v>
      </c>
      <c r="L281" s="70"/>
      <c r="M281" s="70"/>
      <c r="N281" s="70">
        <v>14</v>
      </c>
      <c r="O281" s="70">
        <v>169.43</v>
      </c>
      <c r="P281" s="70"/>
      <c r="Q281" s="70" t="s">
        <v>2360</v>
      </c>
      <c r="R281" s="70"/>
      <c r="S281" s="70"/>
      <c r="T281" s="70">
        <v>5050</v>
      </c>
      <c r="U281" s="70">
        <v>1902</v>
      </c>
      <c r="V281" s="70">
        <v>1509</v>
      </c>
      <c r="W281" s="70">
        <v>2395</v>
      </c>
      <c r="X281" s="71">
        <v>2020</v>
      </c>
    </row>
    <row r="282" spans="1:24">
      <c r="A282" s="62"/>
      <c r="B282" s="62"/>
      <c r="C282" s="69">
        <v>2022</v>
      </c>
      <c r="D282" s="69">
        <v>6</v>
      </c>
      <c r="E282" s="70" t="s">
        <v>2356</v>
      </c>
      <c r="F282" s="70" t="s">
        <v>2357</v>
      </c>
      <c r="G282" s="70" t="s">
        <v>2361</v>
      </c>
      <c r="H282" s="70" t="s">
        <v>2191</v>
      </c>
      <c r="I282" s="70" t="s">
        <v>1397</v>
      </c>
      <c r="J282" s="70" t="s">
        <v>1441</v>
      </c>
      <c r="K282" s="70">
        <v>630</v>
      </c>
      <c r="L282" s="70"/>
      <c r="M282" s="70"/>
      <c r="N282" s="70">
        <v>16.5</v>
      </c>
      <c r="O282" s="70">
        <v>167.33</v>
      </c>
      <c r="P282" s="70"/>
      <c r="Q282" s="70" t="s">
        <v>2360</v>
      </c>
      <c r="R282" s="70"/>
      <c r="S282" s="70"/>
      <c r="T282" s="70">
        <v>5050</v>
      </c>
      <c r="U282" s="70">
        <v>1902</v>
      </c>
      <c r="V282" s="70">
        <v>1509</v>
      </c>
      <c r="W282" s="70">
        <v>2520</v>
      </c>
      <c r="X282" s="71">
        <v>2145</v>
      </c>
    </row>
    <row r="283" spans="1:24">
      <c r="A283" s="62"/>
      <c r="B283" s="62"/>
      <c r="C283" s="69">
        <v>2022</v>
      </c>
      <c r="D283" s="69">
        <v>6</v>
      </c>
      <c r="E283" s="70" t="s">
        <v>2362</v>
      </c>
      <c r="F283" s="70" t="s">
        <v>2363</v>
      </c>
      <c r="G283" s="70" t="s">
        <v>2364</v>
      </c>
      <c r="H283" s="70" t="s">
        <v>2365</v>
      </c>
      <c r="I283" s="70" t="s">
        <v>1397</v>
      </c>
      <c r="J283" s="70" t="s">
        <v>1396</v>
      </c>
      <c r="K283" s="70"/>
      <c r="L283" s="70">
        <v>204</v>
      </c>
      <c r="M283" s="70">
        <v>0.226</v>
      </c>
      <c r="N283" s="70"/>
      <c r="O283" s="70" t="s">
        <v>1773</v>
      </c>
      <c r="P283" s="70">
        <v>350.07</v>
      </c>
      <c r="Q283" s="70" t="s">
        <v>2210</v>
      </c>
      <c r="R283" s="70"/>
      <c r="S283" s="70"/>
      <c r="T283" s="70">
        <v>7072</v>
      </c>
      <c r="U283" s="70">
        <v>2520</v>
      </c>
      <c r="V283" s="70" t="s">
        <v>2366</v>
      </c>
      <c r="W283" s="70">
        <v>25000</v>
      </c>
      <c r="X283" s="71">
        <v>10600</v>
      </c>
    </row>
    <row r="284" spans="1:24">
      <c r="A284" s="62"/>
      <c r="B284" s="62"/>
      <c r="C284" s="69">
        <v>2022</v>
      </c>
      <c r="D284" s="69">
        <v>6</v>
      </c>
      <c r="E284" s="70" t="s">
        <v>2362</v>
      </c>
      <c r="F284" s="70" t="s">
        <v>2367</v>
      </c>
      <c r="G284" s="70" t="s">
        <v>2368</v>
      </c>
      <c r="H284" s="70" t="s">
        <v>2207</v>
      </c>
      <c r="I284" s="70" t="s">
        <v>1397</v>
      </c>
      <c r="J284" s="70" t="s">
        <v>1396</v>
      </c>
      <c r="K284" s="70"/>
      <c r="L284" s="70">
        <v>335</v>
      </c>
      <c r="M284" s="70">
        <v>0.263</v>
      </c>
      <c r="N284" s="70"/>
      <c r="O284" s="70">
        <v>146.7</v>
      </c>
      <c r="P284" s="70">
        <v>81.14</v>
      </c>
      <c r="Q284" s="70" t="s">
        <v>2210</v>
      </c>
      <c r="R284" s="70"/>
      <c r="S284" s="70"/>
      <c r="T284" s="70">
        <v>5990</v>
      </c>
      <c r="U284" s="70">
        <v>1945</v>
      </c>
      <c r="V284" s="70">
        <v>2165</v>
      </c>
      <c r="W284" s="70">
        <v>4490</v>
      </c>
      <c r="X284" s="71">
        <v>2850</v>
      </c>
    </row>
    <row r="285" spans="1:24">
      <c r="A285" s="62"/>
      <c r="B285" s="62"/>
      <c r="C285" s="69">
        <v>2022</v>
      </c>
      <c r="D285" s="69">
        <v>6</v>
      </c>
      <c r="E285" s="70" t="s">
        <v>2362</v>
      </c>
      <c r="F285" s="70" t="s">
        <v>2367</v>
      </c>
      <c r="G285" s="70" t="s">
        <v>2369</v>
      </c>
      <c r="H285" s="70" t="s">
        <v>2271</v>
      </c>
      <c r="I285" s="70" t="s">
        <v>1397</v>
      </c>
      <c r="J285" s="70" t="s">
        <v>1396</v>
      </c>
      <c r="K285" s="70"/>
      <c r="L285" s="70">
        <v>267</v>
      </c>
      <c r="M285" s="70">
        <v>0.261</v>
      </c>
      <c r="N285" s="70"/>
      <c r="O285" s="70" t="s">
        <v>2370</v>
      </c>
      <c r="P285" s="70">
        <v>350.07</v>
      </c>
      <c r="Q285" s="70" t="s">
        <v>2210</v>
      </c>
      <c r="R285" s="70"/>
      <c r="S285" s="70"/>
      <c r="T285" s="70">
        <v>6090</v>
      </c>
      <c r="U285" s="70">
        <v>2530</v>
      </c>
      <c r="V285" s="70" t="s">
        <v>2371</v>
      </c>
      <c r="W285" s="70">
        <v>18000</v>
      </c>
      <c r="X285" s="71">
        <v>8500</v>
      </c>
    </row>
    <row r="286" spans="1:24">
      <c r="A286" s="62"/>
      <c r="B286" s="62"/>
      <c r="C286" s="69">
        <v>2022</v>
      </c>
      <c r="D286" s="69">
        <v>6</v>
      </c>
      <c r="E286" s="70" t="s">
        <v>2362</v>
      </c>
      <c r="F286" s="70" t="s">
        <v>2367</v>
      </c>
      <c r="G286" s="70" t="s">
        <v>2372</v>
      </c>
      <c r="H286" s="70" t="s">
        <v>2255</v>
      </c>
      <c r="I286" s="70" t="s">
        <v>1397</v>
      </c>
      <c r="J286" s="70" t="s">
        <v>1396</v>
      </c>
      <c r="K286" s="70"/>
      <c r="L286" s="70">
        <v>470</v>
      </c>
      <c r="M286" s="70">
        <v>0.289</v>
      </c>
      <c r="N286" s="70"/>
      <c r="O286" s="70">
        <v>151.96</v>
      </c>
      <c r="P286" s="70">
        <v>100.27</v>
      </c>
      <c r="Q286" s="70" t="s">
        <v>2210</v>
      </c>
      <c r="R286" s="70"/>
      <c r="S286" s="70"/>
      <c r="T286" s="70">
        <v>5990</v>
      </c>
      <c r="U286" s="70" t="s">
        <v>2373</v>
      </c>
      <c r="V286" s="70" t="s">
        <v>2374</v>
      </c>
      <c r="W286" s="70">
        <v>4495</v>
      </c>
      <c r="X286" s="71">
        <v>3200</v>
      </c>
    </row>
    <row r="287" spans="1:24">
      <c r="A287" s="62"/>
      <c r="B287" s="62"/>
      <c r="C287" s="69">
        <v>2022</v>
      </c>
      <c r="D287" s="69">
        <v>6</v>
      </c>
      <c r="E287" s="70" t="s">
        <v>2375</v>
      </c>
      <c r="F287" s="70" t="s">
        <v>2367</v>
      </c>
      <c r="G287" s="70" t="s">
        <v>2376</v>
      </c>
      <c r="H287" s="70" t="s">
        <v>2365</v>
      </c>
      <c r="I287" s="70" t="s">
        <v>1397</v>
      </c>
      <c r="J287" s="70" t="s">
        <v>1396</v>
      </c>
      <c r="K287" s="70"/>
      <c r="L287" s="70">
        <v>335</v>
      </c>
      <c r="M287" s="70">
        <v>0.285</v>
      </c>
      <c r="N287" s="70"/>
      <c r="O287" s="70">
        <v>146.7</v>
      </c>
      <c r="P287" s="70">
        <v>81.14</v>
      </c>
      <c r="Q287" s="70" t="s">
        <v>2210</v>
      </c>
      <c r="R287" s="70"/>
      <c r="S287" s="70"/>
      <c r="T287" s="70">
        <v>5990</v>
      </c>
      <c r="U287" s="70" t="s">
        <v>2377</v>
      </c>
      <c r="V287" s="70" t="s">
        <v>2378</v>
      </c>
      <c r="W287" s="70">
        <v>4490</v>
      </c>
      <c r="X287" s="71">
        <v>2980</v>
      </c>
    </row>
    <row r="288" spans="1:24">
      <c r="A288" s="62"/>
      <c r="B288" s="62"/>
      <c r="C288" s="69">
        <v>2022</v>
      </c>
      <c r="D288" s="69">
        <v>6</v>
      </c>
      <c r="E288" s="70" t="s">
        <v>2379</v>
      </c>
      <c r="F288" s="70" t="s">
        <v>2380</v>
      </c>
      <c r="G288" s="70" t="s">
        <v>2381</v>
      </c>
      <c r="H288" s="70" t="s">
        <v>2214</v>
      </c>
      <c r="I288" s="70" t="s">
        <v>1397</v>
      </c>
      <c r="J288" s="70" t="s">
        <v>1396</v>
      </c>
      <c r="K288" s="70"/>
      <c r="L288" s="70">
        <v>225</v>
      </c>
      <c r="M288" s="70">
        <v>0.261</v>
      </c>
      <c r="N288" s="70"/>
      <c r="O288" s="70">
        <v>159</v>
      </c>
      <c r="P288" s="70">
        <v>281.92</v>
      </c>
      <c r="Q288" s="70" t="s">
        <v>2221</v>
      </c>
      <c r="R288" s="70"/>
      <c r="S288" s="70"/>
      <c r="T288" s="70" t="s">
        <v>2382</v>
      </c>
      <c r="U288" s="70">
        <v>2550</v>
      </c>
      <c r="V288" s="70" t="s">
        <v>2383</v>
      </c>
      <c r="W288" s="70">
        <v>31000</v>
      </c>
      <c r="X288" s="71">
        <v>22000</v>
      </c>
    </row>
    <row r="289" spans="1:24">
      <c r="A289" s="62"/>
      <c r="B289" s="62"/>
      <c r="C289" s="69">
        <v>2022</v>
      </c>
      <c r="D289" s="69">
        <v>6</v>
      </c>
      <c r="E289" s="70" t="s">
        <v>2379</v>
      </c>
      <c r="F289" s="70" t="s">
        <v>2380</v>
      </c>
      <c r="G289" s="70" t="s">
        <v>2384</v>
      </c>
      <c r="H289" s="70" t="s">
        <v>2214</v>
      </c>
      <c r="I289" s="70" t="s">
        <v>1397</v>
      </c>
      <c r="J289" s="70" t="s">
        <v>1396</v>
      </c>
      <c r="K289" s="70"/>
      <c r="L289" s="70">
        <v>225</v>
      </c>
      <c r="M289" s="70">
        <v>0.288</v>
      </c>
      <c r="N289" s="70"/>
      <c r="O289" s="70">
        <v>159</v>
      </c>
      <c r="P289" s="70">
        <v>281.92</v>
      </c>
      <c r="Q289" s="70" t="s">
        <v>2221</v>
      </c>
      <c r="R289" s="70"/>
      <c r="S289" s="70"/>
      <c r="T289" s="70" t="s">
        <v>2385</v>
      </c>
      <c r="U289" s="70">
        <v>2550</v>
      </c>
      <c r="V289" s="70" t="s">
        <v>2383</v>
      </c>
      <c r="W289" s="70">
        <v>31000</v>
      </c>
      <c r="X289" s="71">
        <v>23600</v>
      </c>
    </row>
    <row r="290" spans="1:24">
      <c r="A290" s="62"/>
      <c r="B290" s="62"/>
      <c r="C290" s="69">
        <v>2022</v>
      </c>
      <c r="D290" s="69">
        <v>6</v>
      </c>
      <c r="E290" s="70" t="s">
        <v>2379</v>
      </c>
      <c r="F290" s="70" t="s">
        <v>2380</v>
      </c>
      <c r="G290" s="70" t="s">
        <v>2386</v>
      </c>
      <c r="H290" s="70" t="s">
        <v>2365</v>
      </c>
      <c r="I290" s="70" t="s">
        <v>1397</v>
      </c>
      <c r="J290" s="70" t="s">
        <v>1396</v>
      </c>
      <c r="K290" s="70"/>
      <c r="L290" s="70">
        <v>250</v>
      </c>
      <c r="M290" s="70">
        <v>0.238</v>
      </c>
      <c r="N290" s="70"/>
      <c r="O290" s="70">
        <v>159.5</v>
      </c>
      <c r="P290" s="70">
        <v>422.88</v>
      </c>
      <c r="Q290" s="70" t="s">
        <v>2221</v>
      </c>
      <c r="R290" s="70"/>
      <c r="S290" s="70"/>
      <c r="T290" s="70">
        <v>7360</v>
      </c>
      <c r="U290" s="70">
        <v>2550</v>
      </c>
      <c r="V290" s="70">
        <v>3500</v>
      </c>
      <c r="W290" s="70">
        <v>25000</v>
      </c>
      <c r="X290" s="71">
        <v>11000</v>
      </c>
    </row>
    <row r="291" spans="1:24">
      <c r="A291" s="62"/>
      <c r="B291" s="62"/>
      <c r="C291" s="69">
        <v>2022</v>
      </c>
      <c r="D291" s="69">
        <v>6</v>
      </c>
      <c r="E291" s="70" t="s">
        <v>2379</v>
      </c>
      <c r="F291" s="70" t="s">
        <v>2380</v>
      </c>
      <c r="G291" s="70" t="s">
        <v>2387</v>
      </c>
      <c r="H291" s="70" t="s">
        <v>2271</v>
      </c>
      <c r="I291" s="70" t="s">
        <v>1397</v>
      </c>
      <c r="J291" s="70" t="s">
        <v>1396</v>
      </c>
      <c r="K291" s="70"/>
      <c r="L291" s="70">
        <v>440</v>
      </c>
      <c r="M291" s="70">
        <v>0.283</v>
      </c>
      <c r="N291" s="70"/>
      <c r="O291" s="70" t="s">
        <v>2388</v>
      </c>
      <c r="P291" s="70">
        <v>98.04</v>
      </c>
      <c r="Q291" s="70" t="s">
        <v>2210</v>
      </c>
      <c r="R291" s="70"/>
      <c r="S291" s="70"/>
      <c r="T291" s="70">
        <v>5995</v>
      </c>
      <c r="U291" s="70" t="s">
        <v>2389</v>
      </c>
      <c r="V291" s="70" t="s">
        <v>2390</v>
      </c>
      <c r="W291" s="70">
        <v>4495</v>
      </c>
      <c r="X291" s="71">
        <v>3300</v>
      </c>
    </row>
    <row r="292" spans="1:24">
      <c r="A292" s="62"/>
      <c r="B292" s="62"/>
      <c r="C292" s="69">
        <v>2022</v>
      </c>
      <c r="D292" s="69">
        <v>6</v>
      </c>
      <c r="E292" s="70" t="s">
        <v>2379</v>
      </c>
      <c r="F292" s="70" t="s">
        <v>2380</v>
      </c>
      <c r="G292" s="70" t="s">
        <v>2391</v>
      </c>
      <c r="H292" s="70" t="s">
        <v>2392</v>
      </c>
      <c r="I292" s="70" t="s">
        <v>1561</v>
      </c>
      <c r="J292" s="70" t="s">
        <v>1396</v>
      </c>
      <c r="K292" s="70"/>
      <c r="L292" s="70"/>
      <c r="M292" s="70"/>
      <c r="N292" s="70"/>
      <c r="O292" s="70"/>
      <c r="P292" s="70">
        <v>14.016</v>
      </c>
      <c r="Q292" s="70" t="s">
        <v>2393</v>
      </c>
      <c r="R292" s="70"/>
      <c r="S292" s="70"/>
      <c r="T292" s="70">
        <v>5995</v>
      </c>
      <c r="U292" s="70" t="s">
        <v>2394</v>
      </c>
      <c r="V292" s="70" t="s">
        <v>2395</v>
      </c>
      <c r="W292" s="70">
        <v>4495</v>
      </c>
      <c r="X292" s="71">
        <v>3500</v>
      </c>
    </row>
    <row r="293" spans="1:24">
      <c r="A293" s="62"/>
      <c r="B293" s="62"/>
      <c r="C293" s="69">
        <v>2022</v>
      </c>
      <c r="D293" s="69">
        <v>6</v>
      </c>
      <c r="E293" s="70" t="s">
        <v>2379</v>
      </c>
      <c r="F293" s="70" t="s">
        <v>2380</v>
      </c>
      <c r="G293" s="70" t="s">
        <v>2396</v>
      </c>
      <c r="H293" s="70" t="s">
        <v>2292</v>
      </c>
      <c r="I293" s="70" t="s">
        <v>1397</v>
      </c>
      <c r="J293" s="70" t="s">
        <v>1396</v>
      </c>
      <c r="K293" s="70"/>
      <c r="L293" s="70">
        <v>340</v>
      </c>
      <c r="M293" s="70">
        <v>0.286</v>
      </c>
      <c r="N293" s="70"/>
      <c r="O293" s="70">
        <v>142.8</v>
      </c>
      <c r="P293" s="70">
        <v>80.64</v>
      </c>
      <c r="Q293" s="70" t="s">
        <v>2210</v>
      </c>
      <c r="R293" s="70"/>
      <c r="S293" s="70"/>
      <c r="T293" s="70">
        <v>5995</v>
      </c>
      <c r="U293" s="70" t="s">
        <v>2397</v>
      </c>
      <c r="V293" s="70" t="s">
        <v>2398</v>
      </c>
      <c r="W293" s="70">
        <v>4495</v>
      </c>
      <c r="X293" s="71">
        <v>3130</v>
      </c>
    </row>
    <row r="294" spans="1:24">
      <c r="A294" s="62"/>
      <c r="B294" s="62"/>
      <c r="C294" s="69">
        <v>2022</v>
      </c>
      <c r="D294" s="69">
        <v>6</v>
      </c>
      <c r="E294" s="70" t="s">
        <v>2399</v>
      </c>
      <c r="F294" s="70" t="s">
        <v>2400</v>
      </c>
      <c r="G294" s="70" t="s">
        <v>2401</v>
      </c>
      <c r="H294" s="70" t="s">
        <v>2402</v>
      </c>
      <c r="I294" s="70" t="s">
        <v>1397</v>
      </c>
      <c r="J294" s="70" t="s">
        <v>1396</v>
      </c>
      <c r="K294" s="70"/>
      <c r="L294" s="70">
        <v>400</v>
      </c>
      <c r="M294" s="70"/>
      <c r="N294" s="70"/>
      <c r="O294" s="70">
        <v>140.7</v>
      </c>
      <c r="P294" s="70">
        <v>314.14</v>
      </c>
      <c r="Q294" s="70" t="s">
        <v>2221</v>
      </c>
      <c r="R294" s="70"/>
      <c r="S294" s="70"/>
      <c r="T294" s="70" t="s">
        <v>2403</v>
      </c>
      <c r="U294" s="70">
        <v>2520</v>
      </c>
      <c r="V294" s="70" t="s">
        <v>2404</v>
      </c>
      <c r="W294" s="70">
        <v>18000</v>
      </c>
      <c r="X294" s="71" t="s">
        <v>2405</v>
      </c>
    </row>
    <row r="295" spans="1:24">
      <c r="A295" s="62"/>
      <c r="B295" s="62"/>
      <c r="C295" s="69">
        <v>2022</v>
      </c>
      <c r="D295" s="69">
        <v>6</v>
      </c>
      <c r="E295" s="70" t="s">
        <v>2399</v>
      </c>
      <c r="F295" s="70" t="s">
        <v>2400</v>
      </c>
      <c r="G295" s="70" t="s">
        <v>2406</v>
      </c>
      <c r="H295" s="70" t="s">
        <v>2407</v>
      </c>
      <c r="I295" s="70" t="s">
        <v>1397</v>
      </c>
      <c r="J295" s="70" t="s">
        <v>1396</v>
      </c>
      <c r="K295" s="70"/>
      <c r="L295" s="70">
        <v>420</v>
      </c>
      <c r="M295" s="70"/>
      <c r="N295" s="70"/>
      <c r="O295" s="70">
        <v>158.98</v>
      </c>
      <c r="P295" s="70">
        <v>315.85</v>
      </c>
      <c r="Q295" s="70" t="s">
        <v>2210</v>
      </c>
      <c r="R295" s="70"/>
      <c r="S295" s="70"/>
      <c r="T295" s="70">
        <v>9410</v>
      </c>
      <c r="U295" s="70">
        <v>2510</v>
      </c>
      <c r="V295" s="70" t="s">
        <v>2408</v>
      </c>
      <c r="W295" s="70">
        <v>18000</v>
      </c>
      <c r="X295" s="71">
        <v>13480</v>
      </c>
    </row>
    <row r="296" spans="1:24">
      <c r="A296" s="62"/>
      <c r="B296" s="62"/>
      <c r="C296" s="69">
        <v>2022</v>
      </c>
      <c r="D296" s="69">
        <v>6</v>
      </c>
      <c r="E296" s="70" t="s">
        <v>2409</v>
      </c>
      <c r="F296" s="70" t="s">
        <v>2410</v>
      </c>
      <c r="G296" s="70" t="s">
        <v>2411</v>
      </c>
      <c r="H296" s="70" t="s">
        <v>2207</v>
      </c>
      <c r="I296" s="70" t="s">
        <v>1397</v>
      </c>
      <c r="J296" s="70" t="s">
        <v>1396</v>
      </c>
      <c r="K296" s="70"/>
      <c r="L296" s="70">
        <v>392</v>
      </c>
      <c r="M296" s="70">
        <v>0.264</v>
      </c>
      <c r="N296" s="70"/>
      <c r="O296" s="70">
        <v>148.4</v>
      </c>
      <c r="P296" s="70">
        <v>89.129</v>
      </c>
      <c r="Q296" s="70" t="s">
        <v>2210</v>
      </c>
      <c r="R296" s="70"/>
      <c r="S296" s="70"/>
      <c r="T296" s="70">
        <v>5990</v>
      </c>
      <c r="U296" s="70" t="s">
        <v>1596</v>
      </c>
      <c r="V296" s="70">
        <v>2400</v>
      </c>
      <c r="W296" s="70">
        <v>4495</v>
      </c>
      <c r="X296" s="71">
        <v>3000</v>
      </c>
    </row>
    <row r="297" spans="1:24">
      <c r="A297" s="62"/>
      <c r="B297" s="62"/>
      <c r="C297" s="69">
        <v>2022</v>
      </c>
      <c r="D297" s="69">
        <v>6</v>
      </c>
      <c r="E297" s="70" t="s">
        <v>2409</v>
      </c>
      <c r="F297" s="70" t="s">
        <v>2410</v>
      </c>
      <c r="G297" s="70" t="s">
        <v>2412</v>
      </c>
      <c r="H297" s="70" t="s">
        <v>2255</v>
      </c>
      <c r="I297" s="70" t="s">
        <v>1397</v>
      </c>
      <c r="J297" s="70" t="s">
        <v>1396</v>
      </c>
      <c r="K297" s="70"/>
      <c r="L297" s="70">
        <v>415</v>
      </c>
      <c r="M297" s="70">
        <v>0.287</v>
      </c>
      <c r="N297" s="70"/>
      <c r="O297" s="70">
        <v>154.59</v>
      </c>
      <c r="P297" s="70">
        <v>89.12</v>
      </c>
      <c r="Q297" s="70" t="s">
        <v>2210</v>
      </c>
      <c r="R297" s="70"/>
      <c r="S297" s="70"/>
      <c r="T297" s="70">
        <v>5990</v>
      </c>
      <c r="U297" s="70" t="s">
        <v>2413</v>
      </c>
      <c r="V297" s="70" t="s">
        <v>2414</v>
      </c>
      <c r="W297" s="70">
        <v>4495</v>
      </c>
      <c r="X297" s="71">
        <v>3150</v>
      </c>
    </row>
    <row r="298" spans="1:24">
      <c r="A298" s="62"/>
      <c r="B298" s="62"/>
      <c r="C298" s="69">
        <v>2022</v>
      </c>
      <c r="D298" s="69">
        <v>6</v>
      </c>
      <c r="E298" s="70" t="s">
        <v>2415</v>
      </c>
      <c r="F298" s="70" t="s">
        <v>2416</v>
      </c>
      <c r="G298" s="70" t="s">
        <v>2417</v>
      </c>
      <c r="H298" s="70" t="s">
        <v>2207</v>
      </c>
      <c r="I298" s="70" t="s">
        <v>1397</v>
      </c>
      <c r="J298" s="70" t="s">
        <v>1396</v>
      </c>
      <c r="K298" s="70"/>
      <c r="L298" s="70">
        <v>310</v>
      </c>
      <c r="M298" s="70">
        <v>0.198</v>
      </c>
      <c r="N298" s="70"/>
      <c r="O298" s="70">
        <v>154.59</v>
      </c>
      <c r="P298" s="70">
        <v>66.84</v>
      </c>
      <c r="Q298" s="70" t="s">
        <v>2210</v>
      </c>
      <c r="R298" s="70"/>
      <c r="S298" s="70"/>
      <c r="T298" s="70">
        <v>5995</v>
      </c>
      <c r="U298" s="70">
        <v>1850</v>
      </c>
      <c r="V298" s="70">
        <v>2135</v>
      </c>
      <c r="W298" s="70">
        <v>4300</v>
      </c>
      <c r="X298" s="71">
        <v>2250</v>
      </c>
    </row>
    <row r="299" spans="1:24">
      <c r="A299" s="62"/>
      <c r="B299" s="62"/>
      <c r="C299" s="69">
        <v>2022</v>
      </c>
      <c r="D299" s="69">
        <v>6</v>
      </c>
      <c r="E299" s="70" t="s">
        <v>2415</v>
      </c>
      <c r="F299" s="70" t="s">
        <v>2416</v>
      </c>
      <c r="G299" s="70" t="s">
        <v>2418</v>
      </c>
      <c r="H299" s="70" t="s">
        <v>2271</v>
      </c>
      <c r="I299" s="70" t="s">
        <v>1397</v>
      </c>
      <c r="J299" s="70" t="s">
        <v>1396</v>
      </c>
      <c r="K299" s="70"/>
      <c r="L299" s="70">
        <v>310</v>
      </c>
      <c r="M299" s="70">
        <v>0.262</v>
      </c>
      <c r="N299" s="70"/>
      <c r="O299" s="70">
        <v>154.59</v>
      </c>
      <c r="P299" s="70">
        <v>66.84</v>
      </c>
      <c r="Q299" s="70" t="s">
        <v>2210</v>
      </c>
      <c r="R299" s="70"/>
      <c r="S299" s="70"/>
      <c r="T299" s="70">
        <v>5995</v>
      </c>
      <c r="U299" s="70">
        <v>1810</v>
      </c>
      <c r="V299" s="70">
        <v>2730</v>
      </c>
      <c r="W299" s="70">
        <v>4300</v>
      </c>
      <c r="X299" s="71">
        <v>2750</v>
      </c>
    </row>
    <row r="300" spans="1:24">
      <c r="A300" s="62"/>
      <c r="B300" s="62"/>
      <c r="C300" s="69">
        <v>2022</v>
      </c>
      <c r="D300" s="69">
        <v>6</v>
      </c>
      <c r="E300" s="70" t="s">
        <v>2419</v>
      </c>
      <c r="F300" s="70" t="s">
        <v>2420</v>
      </c>
      <c r="G300" s="70" t="s">
        <v>2421</v>
      </c>
      <c r="H300" s="70" t="s">
        <v>2238</v>
      </c>
      <c r="I300" s="70" t="s">
        <v>1397</v>
      </c>
      <c r="J300" s="70" t="s">
        <v>1412</v>
      </c>
      <c r="K300" s="70"/>
      <c r="L300" s="70"/>
      <c r="M300" s="70">
        <v>0.15</v>
      </c>
      <c r="N300" s="70"/>
      <c r="O300" s="70">
        <v>159.7</v>
      </c>
      <c r="P300" s="70">
        <v>229.048</v>
      </c>
      <c r="Q300" s="70" t="s">
        <v>2210</v>
      </c>
      <c r="R300" s="70"/>
      <c r="S300" s="70"/>
      <c r="T300" s="70">
        <v>8545</v>
      </c>
      <c r="U300" s="70">
        <v>2420</v>
      </c>
      <c r="V300" s="70" t="s">
        <v>2422</v>
      </c>
      <c r="W300" s="70">
        <v>14440</v>
      </c>
      <c r="X300" s="71" t="s">
        <v>2423</v>
      </c>
    </row>
    <row r="301" spans="1:24">
      <c r="A301" s="62"/>
      <c r="B301" s="62"/>
      <c r="C301" s="69">
        <v>2022</v>
      </c>
      <c r="D301" s="69">
        <v>6</v>
      </c>
      <c r="E301" s="70" t="s">
        <v>2424</v>
      </c>
      <c r="F301" s="70" t="s">
        <v>2425</v>
      </c>
      <c r="G301" s="70" t="s">
        <v>2426</v>
      </c>
      <c r="H301" s="70" t="s">
        <v>2255</v>
      </c>
      <c r="I301" s="70" t="s">
        <v>1397</v>
      </c>
      <c r="J301" s="70" t="s">
        <v>1396</v>
      </c>
      <c r="K301" s="70"/>
      <c r="L301" s="70">
        <v>330</v>
      </c>
      <c r="M301" s="70" t="s">
        <v>2427</v>
      </c>
      <c r="N301" s="70"/>
      <c r="O301" s="70">
        <v>146.7</v>
      </c>
      <c r="P301" s="70">
        <v>81.14</v>
      </c>
      <c r="Q301" s="70" t="s">
        <v>2210</v>
      </c>
      <c r="R301" s="70"/>
      <c r="S301" s="70"/>
      <c r="T301" s="70">
        <v>5990</v>
      </c>
      <c r="U301" s="70" t="s">
        <v>2428</v>
      </c>
      <c r="V301" s="70" t="s">
        <v>2429</v>
      </c>
      <c r="W301" s="70">
        <v>4495</v>
      </c>
      <c r="X301" s="71" t="s">
        <v>2430</v>
      </c>
    </row>
    <row r="302" spans="1:24">
      <c r="A302" s="62"/>
      <c r="B302" s="62"/>
      <c r="C302" s="69">
        <v>2022</v>
      </c>
      <c r="D302" s="69">
        <v>6</v>
      </c>
      <c r="E302" s="70" t="s">
        <v>2424</v>
      </c>
      <c r="F302" s="70" t="s">
        <v>2425</v>
      </c>
      <c r="G302" s="70" t="s">
        <v>2431</v>
      </c>
      <c r="H302" s="70" t="s">
        <v>2432</v>
      </c>
      <c r="I302" s="70" t="s">
        <v>1397</v>
      </c>
      <c r="J302" s="70" t="s">
        <v>1396</v>
      </c>
      <c r="K302" s="70"/>
      <c r="L302" s="70">
        <v>290</v>
      </c>
      <c r="M302" s="70">
        <v>0.258</v>
      </c>
      <c r="N302" s="70"/>
      <c r="O302" s="70">
        <v>153.84</v>
      </c>
      <c r="P302" s="70">
        <v>106.95</v>
      </c>
      <c r="Q302" s="70" t="s">
        <v>2210</v>
      </c>
      <c r="R302" s="70"/>
      <c r="S302" s="70"/>
      <c r="T302" s="70">
        <v>7215</v>
      </c>
      <c r="U302" s="70">
        <v>2270</v>
      </c>
      <c r="V302" s="70">
        <v>2730</v>
      </c>
      <c r="W302" s="70">
        <v>8495</v>
      </c>
      <c r="X302" s="71">
        <v>6100</v>
      </c>
    </row>
    <row r="303" spans="1:24">
      <c r="A303" s="62"/>
      <c r="B303" s="62"/>
      <c r="C303" s="69">
        <v>2022</v>
      </c>
      <c r="D303" s="69">
        <v>6</v>
      </c>
      <c r="E303" s="70" t="s">
        <v>2433</v>
      </c>
      <c r="F303" s="70" t="s">
        <v>2434</v>
      </c>
      <c r="G303" s="70" t="s">
        <v>2435</v>
      </c>
      <c r="H303" s="70" t="s">
        <v>2436</v>
      </c>
      <c r="I303" s="70" t="s">
        <v>1397</v>
      </c>
      <c r="J303" s="70" t="s">
        <v>1396</v>
      </c>
      <c r="K303" s="70"/>
      <c r="L303" s="70">
        <v>350</v>
      </c>
      <c r="M303" s="70">
        <v>0.28</v>
      </c>
      <c r="N303" s="70"/>
      <c r="O303" s="70">
        <v>145.56</v>
      </c>
      <c r="P303" s="70">
        <v>86.55</v>
      </c>
      <c r="Q303" s="70" t="s">
        <v>2210</v>
      </c>
      <c r="R303" s="70"/>
      <c r="S303" s="70"/>
      <c r="T303" s="70">
        <v>5995</v>
      </c>
      <c r="U303" s="70">
        <v>2150</v>
      </c>
      <c r="V303" s="70" t="s">
        <v>2437</v>
      </c>
      <c r="W303" s="70">
        <v>4495</v>
      </c>
      <c r="X303" s="71">
        <v>3150</v>
      </c>
    </row>
    <row r="304" spans="1:24">
      <c r="A304" s="62"/>
      <c r="B304" s="62"/>
      <c r="C304" s="69">
        <v>2022</v>
      </c>
      <c r="D304" s="69">
        <v>6</v>
      </c>
      <c r="E304" s="70" t="s">
        <v>2438</v>
      </c>
      <c r="F304" s="70" t="s">
        <v>2439</v>
      </c>
      <c r="G304" s="70" t="s">
        <v>2440</v>
      </c>
      <c r="H304" s="70" t="s">
        <v>2407</v>
      </c>
      <c r="I304" s="70" t="s">
        <v>1397</v>
      </c>
      <c r="J304" s="70" t="s">
        <v>1396</v>
      </c>
      <c r="K304" s="70"/>
      <c r="L304" s="70">
        <v>400</v>
      </c>
      <c r="M304" s="70"/>
      <c r="N304" s="70"/>
      <c r="O304" s="70" t="s">
        <v>2441</v>
      </c>
      <c r="P304" s="70">
        <v>338.4</v>
      </c>
      <c r="Q304" s="70" t="s">
        <v>2210</v>
      </c>
      <c r="R304" s="70"/>
      <c r="S304" s="70"/>
      <c r="T304" s="70">
        <v>8960</v>
      </c>
      <c r="U304" s="70">
        <v>2500</v>
      </c>
      <c r="V304" s="70">
        <v>3130</v>
      </c>
      <c r="W304" s="70">
        <v>18000</v>
      </c>
      <c r="X304" s="71">
        <v>13150</v>
      </c>
    </row>
    <row r="305" spans="1:24">
      <c r="A305" s="62"/>
      <c r="B305" s="62"/>
      <c r="C305" s="69">
        <v>2022</v>
      </c>
      <c r="D305" s="69">
        <v>6</v>
      </c>
      <c r="E305" s="70" t="s">
        <v>2438</v>
      </c>
      <c r="F305" s="70" t="s">
        <v>2439</v>
      </c>
      <c r="G305" s="70" t="s">
        <v>2442</v>
      </c>
      <c r="H305" s="70" t="s">
        <v>2238</v>
      </c>
      <c r="I305" s="70" t="s">
        <v>1397</v>
      </c>
      <c r="J305" s="70" t="s">
        <v>1412</v>
      </c>
      <c r="K305" s="70"/>
      <c r="L305" s="70"/>
      <c r="M305" s="70">
        <v>0.122</v>
      </c>
      <c r="N305" s="70"/>
      <c r="O305" s="70" t="s">
        <v>2443</v>
      </c>
      <c r="P305" s="70">
        <v>255.48</v>
      </c>
      <c r="Q305" s="70" t="s">
        <v>2210</v>
      </c>
      <c r="R305" s="70"/>
      <c r="S305" s="70"/>
      <c r="T305" s="70">
        <v>10480</v>
      </c>
      <c r="U305" s="70">
        <v>2550</v>
      </c>
      <c r="V305" s="70">
        <v>3340</v>
      </c>
      <c r="W305" s="70">
        <v>18000</v>
      </c>
      <c r="X305" s="71" t="s">
        <v>2444</v>
      </c>
    </row>
    <row r="306" spans="1:24">
      <c r="A306" s="62"/>
      <c r="B306" s="62"/>
      <c r="C306" s="69">
        <v>2022</v>
      </c>
      <c r="D306" s="69">
        <v>6</v>
      </c>
      <c r="E306" s="70" t="s">
        <v>2438</v>
      </c>
      <c r="F306" s="70" t="s">
        <v>2439</v>
      </c>
      <c r="G306" s="70" t="s">
        <v>2445</v>
      </c>
      <c r="H306" s="70" t="s">
        <v>2238</v>
      </c>
      <c r="I306" s="70" t="s">
        <v>1397</v>
      </c>
      <c r="J306" s="70" t="s">
        <v>1412</v>
      </c>
      <c r="K306" s="70"/>
      <c r="L306" s="70"/>
      <c r="M306" s="70">
        <v>0.151</v>
      </c>
      <c r="N306" s="70"/>
      <c r="O306" s="70" t="s">
        <v>2443</v>
      </c>
      <c r="P306" s="70">
        <v>127.74</v>
      </c>
      <c r="Q306" s="70" t="s">
        <v>2210</v>
      </c>
      <c r="R306" s="70"/>
      <c r="S306" s="70"/>
      <c r="T306" s="70">
        <v>6540</v>
      </c>
      <c r="U306" s="70">
        <v>2100</v>
      </c>
      <c r="V306" s="70" t="s">
        <v>2446</v>
      </c>
      <c r="W306" s="70">
        <v>9500</v>
      </c>
      <c r="X306" s="71" t="s">
        <v>2447</v>
      </c>
    </row>
    <row r="307" spans="1:24">
      <c r="A307" s="62"/>
      <c r="B307" s="62"/>
      <c r="C307" s="69">
        <v>2022</v>
      </c>
      <c r="D307" s="69">
        <v>6</v>
      </c>
      <c r="E307" s="70" t="s">
        <v>2448</v>
      </c>
      <c r="F307" s="70" t="s">
        <v>2449</v>
      </c>
      <c r="G307" s="70" t="s">
        <v>2450</v>
      </c>
      <c r="H307" s="70" t="s">
        <v>2451</v>
      </c>
      <c r="I307" s="70" t="s">
        <v>1397</v>
      </c>
      <c r="J307" s="70" t="s">
        <v>1396</v>
      </c>
      <c r="K307" s="70" t="s">
        <v>2452</v>
      </c>
      <c r="L307" s="70"/>
      <c r="M307" s="70"/>
      <c r="N307" s="70" t="s">
        <v>2453</v>
      </c>
      <c r="O307" s="70">
        <v>140.02</v>
      </c>
      <c r="P307" s="70"/>
      <c r="Q307" s="70" t="s">
        <v>2210</v>
      </c>
      <c r="R307" s="70"/>
      <c r="S307" s="70"/>
      <c r="T307" s="70">
        <v>4450</v>
      </c>
      <c r="U307" s="70">
        <v>1760</v>
      </c>
      <c r="V307" s="70">
        <v>1520</v>
      </c>
      <c r="W307" s="70">
        <v>1725</v>
      </c>
      <c r="X307" s="71">
        <v>1350</v>
      </c>
    </row>
    <row r="308" spans="1:24">
      <c r="A308" s="62"/>
      <c r="B308" s="62"/>
      <c r="C308" s="69">
        <v>2022</v>
      </c>
      <c r="D308" s="69">
        <v>6</v>
      </c>
      <c r="E308" s="70" t="s">
        <v>2448</v>
      </c>
      <c r="F308" s="70" t="s">
        <v>2449</v>
      </c>
      <c r="G308" s="70" t="s">
        <v>2454</v>
      </c>
      <c r="H308" s="70" t="s">
        <v>2451</v>
      </c>
      <c r="I308" s="70" t="s">
        <v>1397</v>
      </c>
      <c r="J308" s="70" t="s">
        <v>1396</v>
      </c>
      <c r="K308" s="70" t="s">
        <v>2452</v>
      </c>
      <c r="L308" s="70"/>
      <c r="M308" s="70"/>
      <c r="N308" s="70" t="s">
        <v>2453</v>
      </c>
      <c r="O308" s="70">
        <v>140.02</v>
      </c>
      <c r="P308" s="70"/>
      <c r="Q308" s="70" t="s">
        <v>2210</v>
      </c>
      <c r="R308" s="70"/>
      <c r="S308" s="70"/>
      <c r="T308" s="70">
        <v>4450</v>
      </c>
      <c r="U308" s="70">
        <v>1760</v>
      </c>
      <c r="V308" s="70">
        <v>1520</v>
      </c>
      <c r="W308" s="70">
        <v>1725</v>
      </c>
      <c r="X308" s="71">
        <v>1350</v>
      </c>
    </row>
    <row r="309" spans="1:24">
      <c r="A309" s="62"/>
      <c r="B309" s="62"/>
      <c r="C309" s="69">
        <v>2022</v>
      </c>
      <c r="D309" s="69">
        <v>6</v>
      </c>
      <c r="E309" s="70" t="s">
        <v>2448</v>
      </c>
      <c r="F309" s="70" t="s">
        <v>2449</v>
      </c>
      <c r="G309" s="70" t="s">
        <v>2455</v>
      </c>
      <c r="H309" s="70" t="s">
        <v>2201</v>
      </c>
      <c r="I309" s="70" t="s">
        <v>1561</v>
      </c>
      <c r="J309" s="70" t="s">
        <v>1441</v>
      </c>
      <c r="K309" s="70"/>
      <c r="L309" s="70"/>
      <c r="M309" s="70"/>
      <c r="N309" s="70"/>
      <c r="O309" s="70"/>
      <c r="P309" s="70"/>
      <c r="Q309" s="70" t="s">
        <v>2221</v>
      </c>
      <c r="R309" s="70"/>
      <c r="S309" s="70"/>
      <c r="T309" s="70">
        <v>4975</v>
      </c>
      <c r="U309" s="70">
        <v>1910</v>
      </c>
      <c r="V309" s="70">
        <v>1495</v>
      </c>
      <c r="W309" s="70">
        <v>2245</v>
      </c>
      <c r="X309" s="71">
        <v>1870</v>
      </c>
    </row>
    <row r="310" spans="1:24">
      <c r="A310" s="62"/>
      <c r="B310" s="62"/>
      <c r="C310" s="69">
        <v>2022</v>
      </c>
      <c r="D310" s="69">
        <v>6</v>
      </c>
      <c r="E310" s="70" t="s">
        <v>2456</v>
      </c>
      <c r="F310" s="70" t="s">
        <v>2457</v>
      </c>
      <c r="G310" s="70" t="s">
        <v>2458</v>
      </c>
      <c r="H310" s="70" t="s">
        <v>2214</v>
      </c>
      <c r="I310" s="70" t="s">
        <v>1397</v>
      </c>
      <c r="J310" s="70" t="s">
        <v>1396</v>
      </c>
      <c r="K310" s="70"/>
      <c r="L310" s="70">
        <v>240</v>
      </c>
      <c r="M310" s="70">
        <v>0.256</v>
      </c>
      <c r="N310" s="70"/>
      <c r="O310" s="70">
        <v>146</v>
      </c>
      <c r="P310" s="70">
        <v>281.91</v>
      </c>
      <c r="Q310" s="70" t="s">
        <v>2210</v>
      </c>
      <c r="R310" s="70"/>
      <c r="S310" s="70"/>
      <c r="T310" s="70" t="s">
        <v>2459</v>
      </c>
      <c r="U310" s="70">
        <v>2550</v>
      </c>
      <c r="V310" s="70" t="s">
        <v>1615</v>
      </c>
      <c r="W310" s="70">
        <v>31000</v>
      </c>
      <c r="X310" s="71">
        <v>22340</v>
      </c>
    </row>
    <row r="311" spans="1:24">
      <c r="A311" s="62"/>
      <c r="B311" s="62"/>
      <c r="C311" s="69">
        <v>2022</v>
      </c>
      <c r="D311" s="69">
        <v>6</v>
      </c>
      <c r="E311" s="70" t="s">
        <v>2456</v>
      </c>
      <c r="F311" s="70" t="s">
        <v>2416</v>
      </c>
      <c r="G311" s="70" t="s">
        <v>2460</v>
      </c>
      <c r="H311" s="70" t="s">
        <v>2214</v>
      </c>
      <c r="I311" s="70" t="s">
        <v>1397</v>
      </c>
      <c r="J311" s="70" t="s">
        <v>1396</v>
      </c>
      <c r="K311" s="70"/>
      <c r="L311" s="70">
        <v>240</v>
      </c>
      <c r="M311" s="70">
        <v>0.162</v>
      </c>
      <c r="N311" s="70"/>
      <c r="O311" s="70">
        <v>159</v>
      </c>
      <c r="P311" s="70">
        <v>281.92</v>
      </c>
      <c r="Q311" s="70" t="s">
        <v>2210</v>
      </c>
      <c r="R311" s="70"/>
      <c r="S311" s="70"/>
      <c r="T311" s="70" t="s">
        <v>2181</v>
      </c>
      <c r="U311" s="70">
        <v>2550</v>
      </c>
      <c r="V311" s="70" t="s">
        <v>2461</v>
      </c>
      <c r="W311" s="70">
        <v>31000</v>
      </c>
      <c r="X311" s="71" t="s">
        <v>2462</v>
      </c>
    </row>
    <row r="312" spans="1:24">
      <c r="A312" s="62"/>
      <c r="B312" s="62"/>
      <c r="C312" s="69">
        <v>2022</v>
      </c>
      <c r="D312" s="69">
        <v>6</v>
      </c>
      <c r="E312" s="70" t="s">
        <v>2456</v>
      </c>
      <c r="F312" s="70" t="s">
        <v>2416</v>
      </c>
      <c r="G312" s="70" t="s">
        <v>2463</v>
      </c>
      <c r="H312" s="70" t="s">
        <v>2234</v>
      </c>
      <c r="I312" s="70" t="s">
        <v>1397</v>
      </c>
      <c r="J312" s="70" t="s">
        <v>1396</v>
      </c>
      <c r="K312" s="70"/>
      <c r="L312" s="70">
        <v>210</v>
      </c>
      <c r="M312" s="70">
        <v>0.18</v>
      </c>
      <c r="N312" s="70"/>
      <c r="O312" s="70">
        <v>159</v>
      </c>
      <c r="P312" s="70">
        <v>281.92</v>
      </c>
      <c r="Q312" s="70" t="s">
        <v>2210</v>
      </c>
      <c r="R312" s="70"/>
      <c r="S312" s="70"/>
      <c r="T312" s="70">
        <v>7060</v>
      </c>
      <c r="U312" s="70">
        <v>2550</v>
      </c>
      <c r="V312" s="70" t="s">
        <v>2464</v>
      </c>
      <c r="W312" s="70">
        <v>25000</v>
      </c>
      <c r="X312" s="71">
        <v>10500</v>
      </c>
    </row>
    <row r="313" spans="1:24">
      <c r="A313" s="62"/>
      <c r="B313" s="62"/>
      <c r="C313" s="69">
        <v>2022</v>
      </c>
      <c r="D313" s="69">
        <v>6</v>
      </c>
      <c r="E313" s="70" t="s">
        <v>2456</v>
      </c>
      <c r="F313" s="70" t="s">
        <v>2416</v>
      </c>
      <c r="G313" s="70" t="s">
        <v>2465</v>
      </c>
      <c r="H313" s="70" t="s">
        <v>2234</v>
      </c>
      <c r="I313" s="70" t="s">
        <v>1397</v>
      </c>
      <c r="J313" s="70" t="s">
        <v>1396</v>
      </c>
      <c r="K313" s="70"/>
      <c r="L313" s="70">
        <v>210</v>
      </c>
      <c r="M313" s="70">
        <v>0.181</v>
      </c>
      <c r="N313" s="70"/>
      <c r="O313" s="70">
        <v>159</v>
      </c>
      <c r="P313" s="70">
        <v>281.92</v>
      </c>
      <c r="Q313" s="70" t="s">
        <v>2210</v>
      </c>
      <c r="R313" s="70"/>
      <c r="S313" s="70"/>
      <c r="T313" s="70" t="s">
        <v>2466</v>
      </c>
      <c r="U313" s="70">
        <v>2550</v>
      </c>
      <c r="V313" s="70" t="s">
        <v>2464</v>
      </c>
      <c r="W313" s="70">
        <v>25000</v>
      </c>
      <c r="X313" s="71">
        <v>10500</v>
      </c>
    </row>
    <row r="314" spans="1:24">
      <c r="A314" s="62"/>
      <c r="B314" s="62"/>
      <c r="C314" s="69">
        <v>2022</v>
      </c>
      <c r="D314" s="69">
        <v>6</v>
      </c>
      <c r="E314" s="70" t="s">
        <v>2456</v>
      </c>
      <c r="F314" s="70" t="s">
        <v>2416</v>
      </c>
      <c r="G314" s="70" t="s">
        <v>2467</v>
      </c>
      <c r="H314" s="70" t="s">
        <v>2234</v>
      </c>
      <c r="I314" s="70" t="s">
        <v>1397</v>
      </c>
      <c r="J314" s="70" t="s">
        <v>1396</v>
      </c>
      <c r="K314" s="70"/>
      <c r="L314" s="70">
        <v>210</v>
      </c>
      <c r="M314" s="70">
        <v>0.196</v>
      </c>
      <c r="N314" s="70"/>
      <c r="O314" s="70">
        <v>159</v>
      </c>
      <c r="P314" s="70">
        <v>281.92</v>
      </c>
      <c r="Q314" s="70" t="s">
        <v>2210</v>
      </c>
      <c r="R314" s="70"/>
      <c r="S314" s="70"/>
      <c r="T314" s="70" t="s">
        <v>2468</v>
      </c>
      <c r="U314" s="70">
        <v>2550</v>
      </c>
      <c r="V314" s="70" t="s">
        <v>2469</v>
      </c>
      <c r="W314" s="70">
        <v>25000</v>
      </c>
      <c r="X314" s="71" t="s">
        <v>2470</v>
      </c>
    </row>
    <row r="315" spans="1:24">
      <c r="A315" s="62"/>
      <c r="B315" s="62"/>
      <c r="C315" s="69">
        <v>2022</v>
      </c>
      <c r="D315" s="69">
        <v>6</v>
      </c>
      <c r="E315" s="70" t="s">
        <v>2456</v>
      </c>
      <c r="F315" s="70" t="s">
        <v>2416</v>
      </c>
      <c r="G315" s="70" t="s">
        <v>2471</v>
      </c>
      <c r="H315" s="70" t="s">
        <v>2234</v>
      </c>
      <c r="I315" s="70" t="s">
        <v>1397</v>
      </c>
      <c r="J315" s="70" t="s">
        <v>1396</v>
      </c>
      <c r="K315" s="70"/>
      <c r="L315" s="70">
        <v>210</v>
      </c>
      <c r="M315" s="70">
        <v>0.203</v>
      </c>
      <c r="N315" s="70"/>
      <c r="O315" s="70">
        <v>158</v>
      </c>
      <c r="P315" s="70">
        <v>282.624</v>
      </c>
      <c r="Q315" s="70" t="s">
        <v>2210</v>
      </c>
      <c r="R315" s="70"/>
      <c r="S315" s="70"/>
      <c r="T315" s="70" t="s">
        <v>2466</v>
      </c>
      <c r="U315" s="70">
        <v>2550</v>
      </c>
      <c r="V315" s="70" t="s">
        <v>2464</v>
      </c>
      <c r="W315" s="70">
        <v>25000</v>
      </c>
      <c r="X315" s="71" t="s">
        <v>2472</v>
      </c>
    </row>
    <row r="316" spans="1:24">
      <c r="A316" s="62"/>
      <c r="B316" s="62"/>
      <c r="C316" s="69">
        <v>2022</v>
      </c>
      <c r="D316" s="69">
        <v>6</v>
      </c>
      <c r="E316" s="70" t="s">
        <v>2473</v>
      </c>
      <c r="F316" s="70" t="s">
        <v>2474</v>
      </c>
      <c r="G316" s="70" t="s">
        <v>2475</v>
      </c>
      <c r="H316" s="70" t="s">
        <v>2196</v>
      </c>
      <c r="I316" s="70" t="s">
        <v>1397</v>
      </c>
      <c r="J316" s="70" t="s">
        <v>1441</v>
      </c>
      <c r="K316" s="70">
        <v>510</v>
      </c>
      <c r="L316" s="70"/>
      <c r="M316" s="70"/>
      <c r="N316" s="70">
        <v>13.5</v>
      </c>
      <c r="O316" s="70">
        <v>190</v>
      </c>
      <c r="P316" s="70"/>
      <c r="Q316" s="70" t="s">
        <v>2280</v>
      </c>
      <c r="R316" s="70"/>
      <c r="S316" s="70"/>
      <c r="T316" s="70">
        <v>4602</v>
      </c>
      <c r="U316" s="70">
        <v>1900</v>
      </c>
      <c r="V316" s="70">
        <v>1645</v>
      </c>
      <c r="W316" s="70">
        <v>2160</v>
      </c>
      <c r="X316" s="71">
        <v>1680</v>
      </c>
    </row>
    <row r="317" spans="1:24">
      <c r="A317" s="62"/>
      <c r="B317" s="62"/>
      <c r="C317" s="69">
        <v>2022</v>
      </c>
      <c r="D317" s="69">
        <v>6</v>
      </c>
      <c r="E317" s="70" t="s">
        <v>2476</v>
      </c>
      <c r="F317" s="70" t="s">
        <v>2477</v>
      </c>
      <c r="G317" s="70" t="s">
        <v>2478</v>
      </c>
      <c r="H317" s="70" t="s">
        <v>2191</v>
      </c>
      <c r="I317" s="70" t="s">
        <v>1397</v>
      </c>
      <c r="J317" s="70" t="s">
        <v>1441</v>
      </c>
      <c r="K317" s="70">
        <v>460</v>
      </c>
      <c r="L317" s="70"/>
      <c r="M317" s="70"/>
      <c r="N317" s="70">
        <v>12.9</v>
      </c>
      <c r="O317" s="70">
        <v>140.19</v>
      </c>
      <c r="P317" s="70"/>
      <c r="Q317" s="70" t="s">
        <v>2210</v>
      </c>
      <c r="R317" s="70"/>
      <c r="S317" s="70"/>
      <c r="T317" s="70" t="s">
        <v>2479</v>
      </c>
      <c r="U317" s="70">
        <v>1880</v>
      </c>
      <c r="V317" s="70">
        <v>1545</v>
      </c>
      <c r="W317" s="70">
        <v>2135</v>
      </c>
      <c r="X317" s="71" t="s">
        <v>2480</v>
      </c>
    </row>
    <row r="318" spans="1:24">
      <c r="A318" s="62"/>
      <c r="B318" s="62"/>
      <c r="C318" s="69">
        <v>2022</v>
      </c>
      <c r="D318" s="69">
        <v>6</v>
      </c>
      <c r="E318" s="70" t="s">
        <v>2481</v>
      </c>
      <c r="F318" s="70" t="s">
        <v>2482</v>
      </c>
      <c r="G318" s="70" t="s">
        <v>2483</v>
      </c>
      <c r="H318" s="70" t="s">
        <v>2231</v>
      </c>
      <c r="I318" s="70" t="s">
        <v>1397</v>
      </c>
      <c r="J318" s="70" t="s">
        <v>1396</v>
      </c>
      <c r="K318" s="70"/>
      <c r="L318" s="70" t="s">
        <v>2484</v>
      </c>
      <c r="M318" s="70" t="s">
        <v>2485</v>
      </c>
      <c r="N318" s="70"/>
      <c r="O318" s="70">
        <v>160.26</v>
      </c>
      <c r="P318" s="70">
        <v>422.87</v>
      </c>
      <c r="Q318" s="70" t="s">
        <v>2210</v>
      </c>
      <c r="R318" s="70"/>
      <c r="S318" s="70"/>
      <c r="T318" s="70">
        <v>7390</v>
      </c>
      <c r="U318" s="70">
        <v>2525</v>
      </c>
      <c r="V318" s="70" t="s">
        <v>2486</v>
      </c>
      <c r="W318" s="70">
        <v>25000</v>
      </c>
      <c r="X318" s="71" t="s">
        <v>2487</v>
      </c>
    </row>
    <row r="319" spans="1:24">
      <c r="A319" s="62"/>
      <c r="B319" s="62"/>
      <c r="C319" s="69">
        <v>2022</v>
      </c>
      <c r="D319" s="69">
        <v>6</v>
      </c>
      <c r="E319" s="70" t="s">
        <v>2481</v>
      </c>
      <c r="F319" s="70" t="s">
        <v>2482</v>
      </c>
      <c r="G319" s="70" t="s">
        <v>2488</v>
      </c>
      <c r="H319" s="70" t="s">
        <v>2255</v>
      </c>
      <c r="I319" s="70" t="s">
        <v>1397</v>
      </c>
      <c r="J319" s="70" t="s">
        <v>1396</v>
      </c>
      <c r="K319" s="70"/>
      <c r="L319" s="70" t="s">
        <v>2489</v>
      </c>
      <c r="M319" s="70" t="s">
        <v>2490</v>
      </c>
      <c r="N319" s="70"/>
      <c r="O319" s="70">
        <v>146.7</v>
      </c>
      <c r="P319" s="70">
        <v>81.14</v>
      </c>
      <c r="Q319" s="70" t="s">
        <v>2210</v>
      </c>
      <c r="R319" s="70"/>
      <c r="S319" s="70"/>
      <c r="T319" s="70">
        <v>5998</v>
      </c>
      <c r="U319" s="70" t="s">
        <v>1685</v>
      </c>
      <c r="V319" s="70" t="s">
        <v>1690</v>
      </c>
      <c r="W319" s="70">
        <v>4495</v>
      </c>
      <c r="X319" s="71" t="s">
        <v>2491</v>
      </c>
    </row>
    <row r="320" spans="1:24">
      <c r="A320" s="62"/>
      <c r="B320" s="62"/>
      <c r="C320" s="69">
        <v>2022</v>
      </c>
      <c r="D320" s="69">
        <v>6</v>
      </c>
      <c r="E320" s="70" t="s">
        <v>2492</v>
      </c>
      <c r="F320" s="70" t="s">
        <v>2493</v>
      </c>
      <c r="G320" s="70" t="s">
        <v>2494</v>
      </c>
      <c r="H320" s="70" t="s">
        <v>2196</v>
      </c>
      <c r="I320" s="70" t="s">
        <v>1397</v>
      </c>
      <c r="J320" s="70" t="s">
        <v>1441</v>
      </c>
      <c r="K320" s="70" t="s">
        <v>2495</v>
      </c>
      <c r="L320" s="70"/>
      <c r="M320" s="70"/>
      <c r="N320" s="70" t="s">
        <v>2496</v>
      </c>
      <c r="O320" s="70">
        <v>126.22</v>
      </c>
      <c r="P320" s="70"/>
      <c r="Q320" s="70" t="s">
        <v>2210</v>
      </c>
      <c r="R320" s="70"/>
      <c r="S320" s="70"/>
      <c r="T320" s="70">
        <v>5150</v>
      </c>
      <c r="U320" s="70">
        <v>1840</v>
      </c>
      <c r="V320" s="70" t="s">
        <v>2497</v>
      </c>
      <c r="W320" s="70">
        <v>2650</v>
      </c>
      <c r="X320" s="71" t="s">
        <v>2498</v>
      </c>
    </row>
    <row r="321" spans="1:24">
      <c r="A321" s="62"/>
      <c r="B321" s="62"/>
      <c r="C321" s="69">
        <v>2022</v>
      </c>
      <c r="D321" s="69">
        <v>6</v>
      </c>
      <c r="E321" s="70" t="s">
        <v>2492</v>
      </c>
      <c r="F321" s="70" t="s">
        <v>2493</v>
      </c>
      <c r="G321" s="70" t="s">
        <v>2499</v>
      </c>
      <c r="H321" s="70" t="s">
        <v>2196</v>
      </c>
      <c r="I321" s="70" t="s">
        <v>1397</v>
      </c>
      <c r="J321" s="70" t="s">
        <v>1441</v>
      </c>
      <c r="K321" s="70" t="s">
        <v>2495</v>
      </c>
      <c r="L321" s="70"/>
      <c r="M321" s="70"/>
      <c r="N321" s="70" t="s">
        <v>2496</v>
      </c>
      <c r="O321" s="70">
        <v>126.22</v>
      </c>
      <c r="P321" s="70"/>
      <c r="Q321" s="70" t="s">
        <v>2210</v>
      </c>
      <c r="R321" s="70"/>
      <c r="S321" s="70"/>
      <c r="T321" s="70">
        <v>5150</v>
      </c>
      <c r="U321" s="70">
        <v>1840</v>
      </c>
      <c r="V321" s="70">
        <v>1910</v>
      </c>
      <c r="W321" s="70">
        <v>2650</v>
      </c>
      <c r="X321" s="71">
        <v>1875</v>
      </c>
    </row>
    <row r="322" spans="1:24">
      <c r="A322" s="62"/>
      <c r="B322" s="62"/>
      <c r="C322" s="69">
        <v>2022</v>
      </c>
      <c r="D322" s="69">
        <v>6</v>
      </c>
      <c r="E322" s="70" t="s">
        <v>2500</v>
      </c>
      <c r="F322" s="70" t="s">
        <v>2501</v>
      </c>
      <c r="G322" s="70" t="s">
        <v>2502</v>
      </c>
      <c r="H322" s="70" t="s">
        <v>2214</v>
      </c>
      <c r="I322" s="70" t="s">
        <v>1397</v>
      </c>
      <c r="J322" s="70" t="s">
        <v>1396</v>
      </c>
      <c r="K322" s="70"/>
      <c r="L322" s="70">
        <v>250</v>
      </c>
      <c r="M322" s="70" t="s">
        <v>2503</v>
      </c>
      <c r="N322" s="70"/>
      <c r="O322" s="70">
        <v>161.3</v>
      </c>
      <c r="P322" s="70">
        <v>350.078</v>
      </c>
      <c r="Q322" s="70" t="s">
        <v>2210</v>
      </c>
      <c r="R322" s="70"/>
      <c r="S322" s="70"/>
      <c r="T322" s="70" t="s">
        <v>1710</v>
      </c>
      <c r="U322" s="70">
        <v>2550</v>
      </c>
      <c r="V322" s="70" t="s">
        <v>2504</v>
      </c>
      <c r="W322" s="70">
        <v>31000</v>
      </c>
      <c r="X322" s="71" t="s">
        <v>2505</v>
      </c>
    </row>
    <row r="323" spans="1:24">
      <c r="A323" s="62"/>
      <c r="B323" s="62"/>
      <c r="C323" s="69">
        <v>2022</v>
      </c>
      <c r="D323" s="69">
        <v>6</v>
      </c>
      <c r="E323" s="70" t="s">
        <v>2500</v>
      </c>
      <c r="F323" s="70" t="s">
        <v>2501</v>
      </c>
      <c r="G323" s="70" t="s">
        <v>2506</v>
      </c>
      <c r="H323" s="70" t="s">
        <v>2234</v>
      </c>
      <c r="I323" s="70" t="s">
        <v>1397</v>
      </c>
      <c r="J323" s="70" t="s">
        <v>1396</v>
      </c>
      <c r="K323" s="70"/>
      <c r="L323" s="70">
        <v>285</v>
      </c>
      <c r="M323" s="70">
        <v>0.289</v>
      </c>
      <c r="N323" s="70"/>
      <c r="O323" s="70">
        <v>161.27</v>
      </c>
      <c r="P323" s="70">
        <v>350.078</v>
      </c>
      <c r="Q323" s="70" t="s">
        <v>2210</v>
      </c>
      <c r="R323" s="70"/>
      <c r="S323" s="70"/>
      <c r="T323" s="70">
        <v>6910</v>
      </c>
      <c r="U323" s="70">
        <v>2550</v>
      </c>
      <c r="V323" s="70" t="s">
        <v>2507</v>
      </c>
      <c r="W323" s="70">
        <v>18000</v>
      </c>
      <c r="X323" s="71">
        <v>10700</v>
      </c>
    </row>
    <row r="324" spans="1:24">
      <c r="A324" s="62"/>
      <c r="B324" s="62"/>
      <c r="C324" s="69">
        <v>2022</v>
      </c>
      <c r="D324" s="69">
        <v>6</v>
      </c>
      <c r="E324" s="70" t="s">
        <v>2500</v>
      </c>
      <c r="F324" s="70" t="s">
        <v>2501</v>
      </c>
      <c r="G324" s="70" t="s">
        <v>2508</v>
      </c>
      <c r="H324" s="70" t="s">
        <v>2234</v>
      </c>
      <c r="I324" s="70" t="s">
        <v>1397</v>
      </c>
      <c r="J324" s="70" t="s">
        <v>1396</v>
      </c>
      <c r="K324" s="70"/>
      <c r="L324" s="70">
        <v>210</v>
      </c>
      <c r="M324" s="70" t="s">
        <v>2509</v>
      </c>
      <c r="N324" s="70"/>
      <c r="O324" s="70">
        <v>160.26</v>
      </c>
      <c r="P324" s="70">
        <v>281.91</v>
      </c>
      <c r="Q324" s="70" t="s">
        <v>2210</v>
      </c>
      <c r="R324" s="70"/>
      <c r="S324" s="70"/>
      <c r="T324" s="70">
        <v>7460</v>
      </c>
      <c r="U324" s="70">
        <v>2550</v>
      </c>
      <c r="V324" s="70" t="s">
        <v>2510</v>
      </c>
      <c r="W324" s="70">
        <v>25000</v>
      </c>
      <c r="X324" s="71" t="s">
        <v>2511</v>
      </c>
    </row>
    <row r="325" spans="1:24">
      <c r="A325" s="62"/>
      <c r="B325" s="62"/>
      <c r="C325" s="69">
        <v>2022</v>
      </c>
      <c r="D325" s="69">
        <v>6</v>
      </c>
      <c r="E325" s="70" t="s">
        <v>2500</v>
      </c>
      <c r="F325" s="70" t="s">
        <v>2501</v>
      </c>
      <c r="G325" s="70" t="s">
        <v>2512</v>
      </c>
      <c r="H325" s="70" t="s">
        <v>2255</v>
      </c>
      <c r="I325" s="70" t="s">
        <v>1397</v>
      </c>
      <c r="J325" s="70" t="s">
        <v>1396</v>
      </c>
      <c r="K325" s="70"/>
      <c r="L325" s="70">
        <v>95</v>
      </c>
      <c r="M325" s="70">
        <v>0.282</v>
      </c>
      <c r="N325" s="70"/>
      <c r="O325" s="70" t="s">
        <v>1532</v>
      </c>
      <c r="P325" s="70">
        <v>127.74</v>
      </c>
      <c r="Q325" s="70" t="s">
        <v>2210</v>
      </c>
      <c r="R325" s="70"/>
      <c r="S325" s="70"/>
      <c r="T325" s="70">
        <v>12000</v>
      </c>
      <c r="U325" s="70">
        <v>2550</v>
      </c>
      <c r="V325" s="70" t="s">
        <v>2513</v>
      </c>
      <c r="W325" s="70">
        <v>18000</v>
      </c>
      <c r="X325" s="71">
        <v>9820</v>
      </c>
    </row>
    <row r="326" spans="1:24">
      <c r="A326" s="62"/>
      <c r="B326" s="62"/>
      <c r="C326" s="69">
        <v>2022</v>
      </c>
      <c r="D326" s="69">
        <v>6</v>
      </c>
      <c r="E326" s="70" t="s">
        <v>2514</v>
      </c>
      <c r="F326" s="70" t="s">
        <v>2515</v>
      </c>
      <c r="G326" s="70" t="s">
        <v>2516</v>
      </c>
      <c r="H326" s="70" t="s">
        <v>2271</v>
      </c>
      <c r="I326" s="70" t="s">
        <v>1397</v>
      </c>
      <c r="J326" s="70" t="s">
        <v>1396</v>
      </c>
      <c r="K326" s="70"/>
      <c r="L326" s="70">
        <v>485</v>
      </c>
      <c r="M326" s="70">
        <v>0.29</v>
      </c>
      <c r="N326" s="70"/>
      <c r="O326" s="70">
        <v>153.84</v>
      </c>
      <c r="P326" s="70">
        <v>106.95</v>
      </c>
      <c r="Q326" s="70" t="s">
        <v>2210</v>
      </c>
      <c r="R326" s="70"/>
      <c r="S326" s="70"/>
      <c r="T326" s="70">
        <v>5995</v>
      </c>
      <c r="U326" s="70">
        <v>2070</v>
      </c>
      <c r="V326" s="70">
        <v>2920</v>
      </c>
      <c r="W326" s="70">
        <v>4495</v>
      </c>
      <c r="X326" s="71">
        <v>3050</v>
      </c>
    </row>
    <row r="327" spans="1:24">
      <c r="A327" s="62"/>
      <c r="B327" s="62"/>
      <c r="C327" s="69">
        <v>2022</v>
      </c>
      <c r="D327" s="69">
        <v>6</v>
      </c>
      <c r="E327" s="70" t="s">
        <v>2517</v>
      </c>
      <c r="F327" s="70" t="s">
        <v>2518</v>
      </c>
      <c r="G327" s="70" t="s">
        <v>2519</v>
      </c>
      <c r="H327" s="70" t="s">
        <v>2520</v>
      </c>
      <c r="I327" s="70" t="s">
        <v>1561</v>
      </c>
      <c r="J327" s="70" t="s">
        <v>1441</v>
      </c>
      <c r="K327" s="70">
        <v>230</v>
      </c>
      <c r="L327" s="70"/>
      <c r="M327" s="70">
        <v>0.243</v>
      </c>
      <c r="N327" s="70"/>
      <c r="O327" s="70">
        <v>137.6</v>
      </c>
      <c r="P327" s="70">
        <v>41.86</v>
      </c>
      <c r="Q327" s="70" t="s">
        <v>2210</v>
      </c>
      <c r="R327" s="70"/>
      <c r="S327" s="70"/>
      <c r="T327" s="70">
        <v>5130</v>
      </c>
      <c r="U327" s="70">
        <v>1600</v>
      </c>
      <c r="V327" s="70">
        <v>2015</v>
      </c>
      <c r="W327" s="70">
        <v>2840</v>
      </c>
      <c r="X327" s="71">
        <v>1360</v>
      </c>
    </row>
    <row r="328" spans="1:24">
      <c r="A328" s="62"/>
      <c r="B328" s="62"/>
      <c r="C328" s="69">
        <v>2022</v>
      </c>
      <c r="D328" s="69">
        <v>6</v>
      </c>
      <c r="E328" s="70" t="s">
        <v>2517</v>
      </c>
      <c r="F328" s="70" t="s">
        <v>2518</v>
      </c>
      <c r="G328" s="70" t="s">
        <v>2521</v>
      </c>
      <c r="H328" s="70" t="s">
        <v>2520</v>
      </c>
      <c r="I328" s="70" t="s">
        <v>1561</v>
      </c>
      <c r="J328" s="70" t="s">
        <v>1441</v>
      </c>
      <c r="K328" s="70">
        <v>230</v>
      </c>
      <c r="L328" s="70"/>
      <c r="M328" s="70">
        <v>0.239</v>
      </c>
      <c r="N328" s="70"/>
      <c r="O328" s="70">
        <v>137.6</v>
      </c>
      <c r="P328" s="70">
        <v>41.86</v>
      </c>
      <c r="Q328" s="70" t="s">
        <v>2210</v>
      </c>
      <c r="R328" s="70"/>
      <c r="S328" s="70"/>
      <c r="T328" s="70">
        <v>4670</v>
      </c>
      <c r="U328" s="70">
        <v>1600</v>
      </c>
      <c r="V328" s="70">
        <v>2015</v>
      </c>
      <c r="W328" s="70">
        <v>2840</v>
      </c>
      <c r="X328" s="71">
        <v>1335</v>
      </c>
    </row>
    <row r="329" spans="1:24">
      <c r="A329" s="62"/>
      <c r="B329" s="62"/>
      <c r="C329" s="69">
        <v>2022</v>
      </c>
      <c r="D329" s="69">
        <v>6</v>
      </c>
      <c r="E329" s="70" t="s">
        <v>2522</v>
      </c>
      <c r="F329" s="70" t="s">
        <v>2518</v>
      </c>
      <c r="G329" s="70" t="s">
        <v>2523</v>
      </c>
      <c r="H329" s="70" t="s">
        <v>2207</v>
      </c>
      <c r="I329" s="70" t="s">
        <v>1397</v>
      </c>
      <c r="J329" s="70" t="s">
        <v>1396</v>
      </c>
      <c r="K329" s="70">
        <v>230</v>
      </c>
      <c r="L329" s="70"/>
      <c r="M329" s="70">
        <v>0.281</v>
      </c>
      <c r="N329" s="70"/>
      <c r="O329" s="70">
        <v>137.6</v>
      </c>
      <c r="P329" s="70">
        <v>41.86</v>
      </c>
      <c r="Q329" s="70" t="s">
        <v>2210</v>
      </c>
      <c r="R329" s="70"/>
      <c r="S329" s="70"/>
      <c r="T329" s="70">
        <v>5150</v>
      </c>
      <c r="U329" s="70">
        <v>1600</v>
      </c>
      <c r="V329" s="70">
        <v>2440</v>
      </c>
      <c r="W329" s="70">
        <v>2840</v>
      </c>
      <c r="X329" s="71">
        <v>1560</v>
      </c>
    </row>
    <row r="330" spans="1:24">
      <c r="A330" s="62"/>
      <c r="B330" s="62"/>
      <c r="C330" s="69">
        <v>2022</v>
      </c>
      <c r="D330" s="69">
        <v>6</v>
      </c>
      <c r="E330" s="70" t="s">
        <v>2522</v>
      </c>
      <c r="F330" s="70" t="s">
        <v>2518</v>
      </c>
      <c r="G330" s="70" t="s">
        <v>2524</v>
      </c>
      <c r="H330" s="70" t="s">
        <v>2207</v>
      </c>
      <c r="I330" s="70" t="s">
        <v>1397</v>
      </c>
      <c r="J330" s="70" t="s">
        <v>1396</v>
      </c>
      <c r="K330" s="70">
        <v>230</v>
      </c>
      <c r="L330" s="70"/>
      <c r="M330" s="70">
        <v>0.268</v>
      </c>
      <c r="N330" s="70"/>
      <c r="O330" s="70">
        <v>137.6</v>
      </c>
      <c r="P330" s="70">
        <v>41.86</v>
      </c>
      <c r="Q330" s="70" t="s">
        <v>2210</v>
      </c>
      <c r="R330" s="70"/>
      <c r="S330" s="70"/>
      <c r="T330" s="70">
        <v>5130</v>
      </c>
      <c r="U330" s="70">
        <v>1620</v>
      </c>
      <c r="V330" s="70">
        <v>2510</v>
      </c>
      <c r="W330" s="70">
        <v>2840</v>
      </c>
      <c r="X330" s="71">
        <v>1500</v>
      </c>
    </row>
    <row r="331" spans="1:24">
      <c r="A331" s="62"/>
      <c r="B331" s="62"/>
      <c r="C331" s="69">
        <v>2022</v>
      </c>
      <c r="D331" s="69">
        <v>6</v>
      </c>
      <c r="E331" s="70" t="s">
        <v>2522</v>
      </c>
      <c r="F331" s="70" t="s">
        <v>2518</v>
      </c>
      <c r="G331" s="70" t="s">
        <v>2525</v>
      </c>
      <c r="H331" s="70" t="s">
        <v>2292</v>
      </c>
      <c r="I331" s="70" t="s">
        <v>1397</v>
      </c>
      <c r="J331" s="70" t="s">
        <v>1396</v>
      </c>
      <c r="K331" s="70"/>
      <c r="L331" s="70"/>
      <c r="M331" s="70"/>
      <c r="N331" s="70"/>
      <c r="O331" s="70"/>
      <c r="P331" s="70"/>
      <c r="Q331" s="70" t="s">
        <v>2210</v>
      </c>
      <c r="R331" s="70"/>
      <c r="S331" s="70"/>
      <c r="T331" s="70">
        <v>4699</v>
      </c>
      <c r="U331" s="70">
        <v>1890</v>
      </c>
      <c r="V331" s="70" t="s">
        <v>2526</v>
      </c>
      <c r="W331" s="70">
        <v>2175</v>
      </c>
      <c r="X331" s="71">
        <v>1800</v>
      </c>
    </row>
    <row r="332" spans="1:24">
      <c r="A332" s="62"/>
      <c r="B332" s="62"/>
      <c r="C332" s="69">
        <v>2022</v>
      </c>
      <c r="D332" s="69">
        <v>6</v>
      </c>
      <c r="E332" s="70" t="s">
        <v>2522</v>
      </c>
      <c r="F332" s="70" t="s">
        <v>2518</v>
      </c>
      <c r="G332" s="70" t="s">
        <v>2527</v>
      </c>
      <c r="H332" s="70" t="s">
        <v>2255</v>
      </c>
      <c r="I332" s="70" t="s">
        <v>1397</v>
      </c>
      <c r="J332" s="70" t="s">
        <v>1396</v>
      </c>
      <c r="K332" s="70"/>
      <c r="L332" s="70"/>
      <c r="M332" s="70"/>
      <c r="N332" s="70"/>
      <c r="O332" s="70"/>
      <c r="P332" s="70"/>
      <c r="Q332" s="70" t="s">
        <v>2210</v>
      </c>
      <c r="R332" s="70"/>
      <c r="S332" s="70"/>
      <c r="T332" s="70">
        <v>4699</v>
      </c>
      <c r="U332" s="70">
        <v>1890</v>
      </c>
      <c r="V332" s="70" t="s">
        <v>2526</v>
      </c>
      <c r="W332" s="70">
        <v>2195</v>
      </c>
      <c r="X332" s="71">
        <v>1820</v>
      </c>
    </row>
    <row r="333" spans="1:24">
      <c r="A333" s="62"/>
      <c r="B333" s="62"/>
      <c r="C333" s="69">
        <v>2022</v>
      </c>
      <c r="D333" s="69">
        <v>6</v>
      </c>
      <c r="E333" s="70" t="s">
        <v>2522</v>
      </c>
      <c r="F333" s="70" t="s">
        <v>2528</v>
      </c>
      <c r="G333" s="70" t="s">
        <v>2529</v>
      </c>
      <c r="H333" s="70" t="s">
        <v>2196</v>
      </c>
      <c r="I333" s="70" t="s">
        <v>1397</v>
      </c>
      <c r="J333" s="70" t="s">
        <v>1441</v>
      </c>
      <c r="K333" s="70">
        <v>730</v>
      </c>
      <c r="L333" s="70"/>
      <c r="M333" s="70"/>
      <c r="N333" s="70">
        <v>17.5</v>
      </c>
      <c r="O333" s="70">
        <v>190</v>
      </c>
      <c r="P333" s="70"/>
      <c r="Q333" s="70" t="s">
        <v>2530</v>
      </c>
      <c r="R333" s="70"/>
      <c r="S333" s="70"/>
      <c r="T333" s="70">
        <v>4880</v>
      </c>
      <c r="U333" s="70">
        <v>1970</v>
      </c>
      <c r="V333" s="70">
        <v>1601</v>
      </c>
      <c r="W333" s="70">
        <v>2873</v>
      </c>
      <c r="X333" s="71">
        <v>2365</v>
      </c>
    </row>
    <row r="334" spans="1:24">
      <c r="A334" s="62"/>
      <c r="B334" s="62"/>
      <c r="C334" s="69">
        <v>2022</v>
      </c>
      <c r="D334" s="69">
        <v>6</v>
      </c>
      <c r="E334" s="70" t="s">
        <v>2522</v>
      </c>
      <c r="F334" s="70" t="s">
        <v>2528</v>
      </c>
      <c r="G334" s="70" t="s">
        <v>2531</v>
      </c>
      <c r="H334" s="70" t="s">
        <v>2196</v>
      </c>
      <c r="I334" s="70" t="s">
        <v>1397</v>
      </c>
      <c r="J334" s="70" t="s">
        <v>1441</v>
      </c>
      <c r="K334" s="70">
        <v>555</v>
      </c>
      <c r="L334" s="70"/>
      <c r="M334" s="70"/>
      <c r="N334" s="70">
        <v>18.03</v>
      </c>
      <c r="O334" s="70">
        <v>180</v>
      </c>
      <c r="P334" s="70"/>
      <c r="Q334" s="70" t="s">
        <v>2530</v>
      </c>
      <c r="R334" s="70"/>
      <c r="S334" s="70"/>
      <c r="T334" s="70">
        <v>4880</v>
      </c>
      <c r="U334" s="70">
        <v>1970</v>
      </c>
      <c r="V334" s="70">
        <v>1601</v>
      </c>
      <c r="W334" s="70">
        <v>2750</v>
      </c>
      <c r="X334" s="71">
        <v>2280</v>
      </c>
    </row>
    <row r="335" spans="1:24">
      <c r="A335" s="62"/>
      <c r="B335" s="62"/>
      <c r="C335" s="69">
        <v>2022</v>
      </c>
      <c r="D335" s="69">
        <v>6</v>
      </c>
      <c r="E335" s="70" t="s">
        <v>2532</v>
      </c>
      <c r="F335" s="70" t="s">
        <v>2533</v>
      </c>
      <c r="G335" s="70" t="s">
        <v>2534</v>
      </c>
      <c r="H335" s="70" t="s">
        <v>2214</v>
      </c>
      <c r="I335" s="70" t="s">
        <v>1397</v>
      </c>
      <c r="J335" s="70" t="s">
        <v>1396</v>
      </c>
      <c r="K335" s="70"/>
      <c r="L335" s="70">
        <v>160</v>
      </c>
      <c r="M335" s="70">
        <v>0.264</v>
      </c>
      <c r="N335" s="70"/>
      <c r="O335" s="70">
        <v>159</v>
      </c>
      <c r="P335" s="70">
        <v>281.92</v>
      </c>
      <c r="Q335" s="70" t="s">
        <v>2210</v>
      </c>
      <c r="R335" s="70"/>
      <c r="S335" s="70"/>
      <c r="T335" s="70" t="s">
        <v>2535</v>
      </c>
      <c r="U335" s="70" t="s">
        <v>1525</v>
      </c>
      <c r="V335" s="70">
        <v>3600</v>
      </c>
      <c r="W335" s="70">
        <v>31000</v>
      </c>
      <c r="X335" s="71">
        <v>20300</v>
      </c>
    </row>
    <row r="336" spans="1:24">
      <c r="A336" s="62"/>
      <c r="B336" s="62"/>
      <c r="C336" s="69">
        <v>2022</v>
      </c>
      <c r="D336" s="69">
        <v>6</v>
      </c>
      <c r="E336" s="70" t="s">
        <v>2532</v>
      </c>
      <c r="F336" s="70" t="s">
        <v>2533</v>
      </c>
      <c r="G336" s="70" t="s">
        <v>2536</v>
      </c>
      <c r="H336" s="70" t="s">
        <v>2537</v>
      </c>
      <c r="I336" s="70" t="s">
        <v>1397</v>
      </c>
      <c r="J336" s="70" t="s">
        <v>1396</v>
      </c>
      <c r="K336" s="70"/>
      <c r="L336" s="70">
        <v>167</v>
      </c>
      <c r="M336" s="70">
        <v>0.182</v>
      </c>
      <c r="N336" s="70"/>
      <c r="O336" s="70">
        <v>146</v>
      </c>
      <c r="P336" s="70">
        <v>281.91</v>
      </c>
      <c r="Q336" s="70" t="s">
        <v>2210</v>
      </c>
      <c r="R336" s="70"/>
      <c r="S336" s="70"/>
      <c r="T336" s="70">
        <v>7395</v>
      </c>
      <c r="U336" s="70">
        <v>2550</v>
      </c>
      <c r="V336" s="70" t="s">
        <v>2538</v>
      </c>
      <c r="W336" s="70">
        <v>25000</v>
      </c>
      <c r="X336" s="71">
        <v>10200</v>
      </c>
    </row>
    <row r="337" spans="1:24">
      <c r="A337" s="62"/>
      <c r="B337" s="62"/>
      <c r="C337" s="69">
        <v>2022</v>
      </c>
      <c r="D337" s="69">
        <v>6</v>
      </c>
      <c r="E337" s="70" t="s">
        <v>2539</v>
      </c>
      <c r="F337" s="70" t="s">
        <v>2540</v>
      </c>
      <c r="G337" s="70" t="s">
        <v>2541</v>
      </c>
      <c r="H337" s="70" t="s">
        <v>2191</v>
      </c>
      <c r="I337" s="70" t="s">
        <v>1397</v>
      </c>
      <c r="J337" s="70" t="s">
        <v>1441</v>
      </c>
      <c r="K337" s="70">
        <v>304</v>
      </c>
      <c r="L337" s="70"/>
      <c r="M337" s="70"/>
      <c r="N337" s="70">
        <v>10.8</v>
      </c>
      <c r="O337" s="70">
        <v>144</v>
      </c>
      <c r="P337" s="70"/>
      <c r="Q337" s="70" t="s">
        <v>2542</v>
      </c>
      <c r="R337" s="70"/>
      <c r="S337" s="70"/>
      <c r="T337" s="70">
        <v>3740</v>
      </c>
      <c r="U337" s="70">
        <v>1655</v>
      </c>
      <c r="V337" s="70">
        <v>1550</v>
      </c>
      <c r="W337" s="70">
        <v>1390</v>
      </c>
      <c r="X337" s="71">
        <v>1080</v>
      </c>
    </row>
    <row r="338" spans="1:24">
      <c r="A338" s="62"/>
      <c r="B338" s="62"/>
      <c r="C338" s="69">
        <v>2022</v>
      </c>
      <c r="D338" s="69">
        <v>6</v>
      </c>
      <c r="E338" s="70" t="s">
        <v>2539</v>
      </c>
      <c r="F338" s="70" t="s">
        <v>2540</v>
      </c>
      <c r="G338" s="70" t="s">
        <v>2543</v>
      </c>
      <c r="H338" s="70" t="s">
        <v>2191</v>
      </c>
      <c r="I338" s="70" t="s">
        <v>1397</v>
      </c>
      <c r="J338" s="70" t="s">
        <v>1441</v>
      </c>
      <c r="K338" s="70">
        <v>302</v>
      </c>
      <c r="L338" s="70"/>
      <c r="M338" s="70"/>
      <c r="N338" s="70">
        <v>10.8</v>
      </c>
      <c r="O338" s="70">
        <v>137</v>
      </c>
      <c r="P338" s="70"/>
      <c r="Q338" s="70" t="s">
        <v>2542</v>
      </c>
      <c r="R338" s="70"/>
      <c r="S338" s="70"/>
      <c r="T338" s="70">
        <v>3740</v>
      </c>
      <c r="U338" s="70">
        <v>1655</v>
      </c>
      <c r="V338" s="70">
        <v>1550</v>
      </c>
      <c r="W338" s="70">
        <v>1390</v>
      </c>
      <c r="X338" s="71">
        <v>1080</v>
      </c>
    </row>
    <row r="339" spans="1:24">
      <c r="A339" s="62"/>
      <c r="B339" s="62"/>
      <c r="C339" s="69">
        <v>2022</v>
      </c>
      <c r="D339" s="69">
        <v>6</v>
      </c>
      <c r="E339" s="70" t="s">
        <v>2544</v>
      </c>
      <c r="F339" s="70" t="s">
        <v>2449</v>
      </c>
      <c r="G339" s="70" t="s">
        <v>2545</v>
      </c>
      <c r="H339" s="70" t="s">
        <v>2520</v>
      </c>
      <c r="I339" s="70" t="s">
        <v>1561</v>
      </c>
      <c r="J339" s="70" t="s">
        <v>1441</v>
      </c>
      <c r="K339" s="70"/>
      <c r="L339" s="70"/>
      <c r="M339" s="70"/>
      <c r="N339" s="70"/>
      <c r="O339" s="70"/>
      <c r="P339" s="70"/>
      <c r="Q339" s="70" t="s">
        <v>2210</v>
      </c>
      <c r="R339" s="70"/>
      <c r="S339" s="70"/>
      <c r="T339" s="70">
        <v>4650</v>
      </c>
      <c r="U339" s="70">
        <v>1860</v>
      </c>
      <c r="V339" s="70">
        <v>1700</v>
      </c>
      <c r="W339" s="70">
        <v>2055</v>
      </c>
      <c r="X339" s="71">
        <v>1680</v>
      </c>
    </row>
    <row r="340" spans="1:24">
      <c r="A340" s="62"/>
      <c r="B340" s="62"/>
      <c r="C340" s="69">
        <v>2022</v>
      </c>
      <c r="D340" s="69">
        <v>6</v>
      </c>
      <c r="E340" s="70" t="s">
        <v>2544</v>
      </c>
      <c r="F340" s="70" t="s">
        <v>2449</v>
      </c>
      <c r="G340" s="70" t="s">
        <v>2546</v>
      </c>
      <c r="H340" s="70" t="s">
        <v>2520</v>
      </c>
      <c r="I340" s="70" t="s">
        <v>1561</v>
      </c>
      <c r="J340" s="70" t="s">
        <v>1441</v>
      </c>
      <c r="K340" s="70"/>
      <c r="L340" s="70"/>
      <c r="M340" s="70"/>
      <c r="N340" s="70"/>
      <c r="O340" s="70"/>
      <c r="P340" s="70"/>
      <c r="Q340" s="70" t="s">
        <v>2210</v>
      </c>
      <c r="R340" s="70"/>
      <c r="S340" s="70"/>
      <c r="T340" s="70">
        <v>4650</v>
      </c>
      <c r="U340" s="70">
        <v>1860</v>
      </c>
      <c r="V340" s="70">
        <v>1700</v>
      </c>
      <c r="W340" s="70">
        <v>2147</v>
      </c>
      <c r="X340" s="71">
        <v>1772</v>
      </c>
    </row>
    <row r="341" spans="1:24">
      <c r="A341" s="62"/>
      <c r="B341" s="62"/>
      <c r="C341" s="69">
        <v>2022</v>
      </c>
      <c r="D341" s="69">
        <v>6</v>
      </c>
      <c r="E341" s="70" t="s">
        <v>2544</v>
      </c>
      <c r="F341" s="70" t="s">
        <v>2449</v>
      </c>
      <c r="G341" s="70" t="s">
        <v>2547</v>
      </c>
      <c r="H341" s="70" t="s">
        <v>2520</v>
      </c>
      <c r="I341" s="70" t="s">
        <v>1561</v>
      </c>
      <c r="J341" s="70" t="s">
        <v>1441</v>
      </c>
      <c r="K341" s="70"/>
      <c r="L341" s="70"/>
      <c r="M341" s="70"/>
      <c r="N341" s="70"/>
      <c r="O341" s="70"/>
      <c r="P341" s="70"/>
      <c r="Q341" s="70" t="s">
        <v>2221</v>
      </c>
      <c r="R341" s="70"/>
      <c r="S341" s="70"/>
      <c r="T341" s="70">
        <v>4820</v>
      </c>
      <c r="U341" s="70">
        <v>1920</v>
      </c>
      <c r="V341" s="70">
        <v>1750</v>
      </c>
      <c r="W341" s="70">
        <v>2515</v>
      </c>
      <c r="X341" s="71">
        <v>2140</v>
      </c>
    </row>
    <row r="342" spans="1:24">
      <c r="A342" s="62"/>
      <c r="B342" s="62"/>
      <c r="C342" s="69">
        <v>2022</v>
      </c>
      <c r="D342" s="69">
        <v>6</v>
      </c>
      <c r="E342" s="70" t="s">
        <v>2544</v>
      </c>
      <c r="F342" s="70" t="s">
        <v>2449</v>
      </c>
      <c r="G342" s="70" t="s">
        <v>2548</v>
      </c>
      <c r="H342" s="70" t="s">
        <v>2520</v>
      </c>
      <c r="I342" s="70" t="s">
        <v>1561</v>
      </c>
      <c r="J342" s="70" t="s">
        <v>1441</v>
      </c>
      <c r="K342" s="70"/>
      <c r="L342" s="70"/>
      <c r="M342" s="70"/>
      <c r="N342" s="70"/>
      <c r="O342" s="70"/>
      <c r="P342" s="70"/>
      <c r="Q342" s="70" t="s">
        <v>2210</v>
      </c>
      <c r="R342" s="70"/>
      <c r="S342" s="70"/>
      <c r="T342" s="70">
        <v>4820</v>
      </c>
      <c r="U342" s="70">
        <v>1920</v>
      </c>
      <c r="V342" s="70">
        <v>1750</v>
      </c>
      <c r="W342" s="70">
        <v>2645</v>
      </c>
      <c r="X342" s="71">
        <v>2270</v>
      </c>
    </row>
    <row r="343" spans="1:24">
      <c r="A343" s="62"/>
      <c r="B343" s="62"/>
      <c r="C343" s="69">
        <v>2022</v>
      </c>
      <c r="D343" s="69">
        <v>6</v>
      </c>
      <c r="E343" s="70" t="s">
        <v>2549</v>
      </c>
      <c r="F343" s="70" t="s">
        <v>2410</v>
      </c>
      <c r="G343" s="70" t="s">
        <v>2550</v>
      </c>
      <c r="H343" s="70" t="s">
        <v>2537</v>
      </c>
      <c r="I343" s="70" t="s">
        <v>1397</v>
      </c>
      <c r="J343" s="70" t="s">
        <v>1396</v>
      </c>
      <c r="K343" s="70"/>
      <c r="L343" s="70">
        <v>220</v>
      </c>
      <c r="M343" s="70">
        <v>0.284</v>
      </c>
      <c r="N343" s="70"/>
      <c r="O343" s="70">
        <v>157</v>
      </c>
      <c r="P343" s="70">
        <v>281</v>
      </c>
      <c r="Q343" s="70" t="s">
        <v>2210</v>
      </c>
      <c r="R343" s="70"/>
      <c r="S343" s="70"/>
      <c r="T343" s="70">
        <v>6775</v>
      </c>
      <c r="U343" s="70">
        <v>2550</v>
      </c>
      <c r="V343" s="70" t="s">
        <v>2551</v>
      </c>
      <c r="W343" s="70">
        <v>18000</v>
      </c>
      <c r="X343" s="71" t="s">
        <v>2552</v>
      </c>
    </row>
    <row r="344" spans="1:24">
      <c r="A344" s="62"/>
      <c r="B344" s="62"/>
      <c r="C344" s="69">
        <v>2022</v>
      </c>
      <c r="D344" s="69">
        <v>6</v>
      </c>
      <c r="E344" s="70" t="s">
        <v>2549</v>
      </c>
      <c r="F344" s="70" t="s">
        <v>2410</v>
      </c>
      <c r="G344" s="70" t="s">
        <v>2553</v>
      </c>
      <c r="H344" s="70" t="s">
        <v>2537</v>
      </c>
      <c r="I344" s="70" t="s">
        <v>1397</v>
      </c>
      <c r="J344" s="70" t="s">
        <v>1396</v>
      </c>
      <c r="K344" s="70"/>
      <c r="L344" s="70">
        <v>200</v>
      </c>
      <c r="M344" s="70">
        <v>0.222</v>
      </c>
      <c r="N344" s="70"/>
      <c r="O344" s="70">
        <v>161.27</v>
      </c>
      <c r="P344" s="70">
        <v>350.07</v>
      </c>
      <c r="Q344" s="70" t="s">
        <v>2210</v>
      </c>
      <c r="R344" s="70"/>
      <c r="S344" s="70"/>
      <c r="T344" s="70" t="s">
        <v>2554</v>
      </c>
      <c r="U344" s="70">
        <v>2550</v>
      </c>
      <c r="V344" s="70" t="s">
        <v>2555</v>
      </c>
      <c r="W344" s="70">
        <v>25000</v>
      </c>
      <c r="X344" s="71" t="s">
        <v>2556</v>
      </c>
    </row>
    <row r="345" spans="1:24">
      <c r="A345" s="62"/>
      <c r="B345" s="62"/>
      <c r="C345" s="69">
        <v>2022</v>
      </c>
      <c r="D345" s="69">
        <v>6</v>
      </c>
      <c r="E345" s="70" t="s">
        <v>2549</v>
      </c>
      <c r="F345" s="70" t="s">
        <v>2410</v>
      </c>
      <c r="G345" s="70" t="s">
        <v>2557</v>
      </c>
      <c r="H345" s="70" t="s">
        <v>2330</v>
      </c>
      <c r="I345" s="70" t="s">
        <v>1397</v>
      </c>
      <c r="J345" s="70" t="s">
        <v>1396</v>
      </c>
      <c r="K345" s="70"/>
      <c r="L345" s="70">
        <v>220</v>
      </c>
      <c r="M345" s="70">
        <v>0.163</v>
      </c>
      <c r="N345" s="70"/>
      <c r="O345" s="70">
        <v>160.26</v>
      </c>
      <c r="P345" s="70">
        <v>281.91</v>
      </c>
      <c r="Q345" s="70" t="s">
        <v>2210</v>
      </c>
      <c r="R345" s="70"/>
      <c r="S345" s="70"/>
      <c r="T345" s="70">
        <v>10510</v>
      </c>
      <c r="U345" s="70">
        <v>2550</v>
      </c>
      <c r="V345" s="70">
        <v>3990</v>
      </c>
      <c r="W345" s="70">
        <v>31000</v>
      </c>
      <c r="X345" s="71">
        <v>15270</v>
      </c>
    </row>
    <row r="346" spans="1:24">
      <c r="A346" s="62"/>
      <c r="B346" s="62"/>
      <c r="C346" s="69">
        <v>2022</v>
      </c>
      <c r="D346" s="69">
        <v>6</v>
      </c>
      <c r="E346" s="70" t="s">
        <v>2558</v>
      </c>
      <c r="F346" s="70" t="s">
        <v>2559</v>
      </c>
      <c r="G346" s="70" t="s">
        <v>2560</v>
      </c>
      <c r="H346" s="70" t="s">
        <v>2561</v>
      </c>
      <c r="I346" s="70" t="s">
        <v>1397</v>
      </c>
      <c r="J346" s="70" t="s">
        <v>1396</v>
      </c>
      <c r="K346" s="70">
        <v>268</v>
      </c>
      <c r="L346" s="70"/>
      <c r="M346" s="70"/>
      <c r="N346" s="70"/>
      <c r="O346" s="70">
        <v>135</v>
      </c>
      <c r="P346" s="70">
        <v>43.5</v>
      </c>
      <c r="Q346" s="70" t="s">
        <v>2210</v>
      </c>
      <c r="R346" s="70"/>
      <c r="S346" s="70"/>
      <c r="T346" s="70">
        <v>5457</v>
      </c>
      <c r="U346" s="70">
        <v>1850</v>
      </c>
      <c r="V346" s="70">
        <v>2046</v>
      </c>
      <c r="W346" s="70">
        <v>2505</v>
      </c>
      <c r="X346" s="71" t="s">
        <v>2562</v>
      </c>
    </row>
    <row r="347" spans="1:24">
      <c r="A347" s="62"/>
      <c r="B347" s="62"/>
      <c r="C347" s="69">
        <v>2022</v>
      </c>
      <c r="D347" s="69">
        <v>6</v>
      </c>
      <c r="E347" s="70" t="s">
        <v>2558</v>
      </c>
      <c r="F347" s="70" t="s">
        <v>2559</v>
      </c>
      <c r="G347" s="70" t="s">
        <v>2563</v>
      </c>
      <c r="H347" s="70" t="s">
        <v>2255</v>
      </c>
      <c r="I347" s="70" t="s">
        <v>1397</v>
      </c>
      <c r="J347" s="70" t="s">
        <v>1396</v>
      </c>
      <c r="K347" s="70">
        <v>240</v>
      </c>
      <c r="L347" s="70"/>
      <c r="M347" s="70">
        <v>0.286</v>
      </c>
      <c r="N347" s="70"/>
      <c r="O347" s="70">
        <v>141.72</v>
      </c>
      <c r="P347" s="70">
        <v>40.55</v>
      </c>
      <c r="Q347" s="70" t="s">
        <v>2210</v>
      </c>
      <c r="R347" s="70"/>
      <c r="S347" s="70"/>
      <c r="T347" s="70">
        <v>4910</v>
      </c>
      <c r="U347" s="70">
        <v>1600</v>
      </c>
      <c r="V347" s="70">
        <v>2395</v>
      </c>
      <c r="W347" s="70">
        <v>2670</v>
      </c>
      <c r="X347" s="71">
        <v>1490</v>
      </c>
    </row>
    <row r="348" spans="1:24">
      <c r="A348" s="62"/>
      <c r="B348" s="62"/>
      <c r="C348" s="69">
        <v>2022</v>
      </c>
      <c r="D348" s="69">
        <v>6</v>
      </c>
      <c r="E348" s="70" t="s">
        <v>2564</v>
      </c>
      <c r="F348" s="70" t="s">
        <v>2565</v>
      </c>
      <c r="G348" s="70" t="s">
        <v>2566</v>
      </c>
      <c r="H348" s="70" t="s">
        <v>2191</v>
      </c>
      <c r="I348" s="70" t="s">
        <v>1397</v>
      </c>
      <c r="J348" s="70" t="s">
        <v>1441</v>
      </c>
      <c r="K348" s="70" t="s">
        <v>2567</v>
      </c>
      <c r="L348" s="70"/>
      <c r="M348" s="70"/>
      <c r="N348" s="70">
        <v>13.3</v>
      </c>
      <c r="O348" s="70">
        <v>140</v>
      </c>
      <c r="P348" s="70"/>
      <c r="Q348" s="70" t="s">
        <v>2221</v>
      </c>
      <c r="R348" s="70"/>
      <c r="S348" s="70"/>
      <c r="T348" s="70">
        <v>4287</v>
      </c>
      <c r="U348" s="70">
        <v>1836</v>
      </c>
      <c r="V348" s="70">
        <v>1516</v>
      </c>
      <c r="W348" s="70">
        <v>2062</v>
      </c>
      <c r="X348" s="71">
        <v>1641</v>
      </c>
    </row>
    <row r="349" spans="1:24">
      <c r="A349" s="62"/>
      <c r="B349" s="62"/>
      <c r="C349" s="69">
        <v>2022</v>
      </c>
      <c r="D349" s="69">
        <v>6</v>
      </c>
      <c r="E349" s="70" t="s">
        <v>2564</v>
      </c>
      <c r="F349" s="70" t="s">
        <v>2565</v>
      </c>
      <c r="G349" s="70" t="s">
        <v>2568</v>
      </c>
      <c r="H349" s="70" t="s">
        <v>2191</v>
      </c>
      <c r="I349" s="70" t="s">
        <v>1397</v>
      </c>
      <c r="J349" s="70" t="s">
        <v>1441</v>
      </c>
      <c r="K349" s="70" t="s">
        <v>2569</v>
      </c>
      <c r="L349" s="70"/>
      <c r="M349" s="70"/>
      <c r="N349" s="70">
        <v>13.3</v>
      </c>
      <c r="O349" s="70">
        <v>165</v>
      </c>
      <c r="P349" s="70"/>
      <c r="Q349" s="70" t="s">
        <v>2280</v>
      </c>
      <c r="R349" s="70"/>
      <c r="S349" s="70"/>
      <c r="T349" s="70">
        <v>4287</v>
      </c>
      <c r="U349" s="70">
        <v>1836</v>
      </c>
      <c r="V349" s="70">
        <v>1516</v>
      </c>
      <c r="W349" s="70">
        <v>2086</v>
      </c>
      <c r="X349" s="71">
        <v>1665</v>
      </c>
    </row>
    <row r="350" spans="1:24">
      <c r="A350" s="62"/>
      <c r="B350" s="62"/>
      <c r="C350" s="69">
        <v>2022</v>
      </c>
      <c r="D350" s="69">
        <v>6</v>
      </c>
      <c r="E350" s="70" t="s">
        <v>2564</v>
      </c>
      <c r="F350" s="70" t="s">
        <v>2570</v>
      </c>
      <c r="G350" s="70" t="s">
        <v>2571</v>
      </c>
      <c r="H350" s="70" t="s">
        <v>2520</v>
      </c>
      <c r="I350" s="70" t="s">
        <v>1561</v>
      </c>
      <c r="J350" s="70" t="s">
        <v>1441</v>
      </c>
      <c r="K350" s="70"/>
      <c r="L350" s="70"/>
      <c r="M350" s="70"/>
      <c r="N350" s="70"/>
      <c r="O350" s="70"/>
      <c r="P350" s="70"/>
      <c r="Q350" s="70" t="s">
        <v>2318</v>
      </c>
      <c r="R350" s="70"/>
      <c r="S350" s="70"/>
      <c r="T350" s="70">
        <v>4655</v>
      </c>
      <c r="U350" s="70">
        <v>1890</v>
      </c>
      <c r="V350" s="70">
        <v>1664</v>
      </c>
      <c r="W350" s="70">
        <v>2276</v>
      </c>
      <c r="X350" s="71">
        <v>1840</v>
      </c>
    </row>
    <row r="351" spans="1:24">
      <c r="A351" s="62"/>
      <c r="B351" s="62"/>
      <c r="C351" s="69">
        <v>2022</v>
      </c>
      <c r="D351" s="69">
        <v>6</v>
      </c>
      <c r="E351" s="70" t="s">
        <v>2564</v>
      </c>
      <c r="F351" s="70" t="s">
        <v>2570</v>
      </c>
      <c r="G351" s="70" t="s">
        <v>2572</v>
      </c>
      <c r="H351" s="70" t="s">
        <v>2191</v>
      </c>
      <c r="I351" s="70" t="s">
        <v>1397</v>
      </c>
      <c r="J351" s="70" t="s">
        <v>1441</v>
      </c>
      <c r="K351" s="70">
        <v>420</v>
      </c>
      <c r="L351" s="70"/>
      <c r="M351" s="70"/>
      <c r="N351" s="70"/>
      <c r="O351" s="70">
        <v>140</v>
      </c>
      <c r="P351" s="70"/>
      <c r="Q351" s="70" t="s">
        <v>2210</v>
      </c>
      <c r="R351" s="70"/>
      <c r="S351" s="70"/>
      <c r="T351" s="70">
        <v>4722</v>
      </c>
      <c r="U351" s="70">
        <v>1835</v>
      </c>
      <c r="V351" s="70">
        <v>1493</v>
      </c>
      <c r="W351" s="70">
        <v>2025</v>
      </c>
      <c r="X351" s="71">
        <v>1575</v>
      </c>
    </row>
    <row r="352" spans="1:24">
      <c r="A352" s="62"/>
      <c r="B352" s="62"/>
      <c r="C352" s="69">
        <v>2022</v>
      </c>
      <c r="D352" s="69">
        <v>6</v>
      </c>
      <c r="E352" s="70" t="s">
        <v>2573</v>
      </c>
      <c r="F352" s="70" t="s">
        <v>2574</v>
      </c>
      <c r="G352" s="70" t="s">
        <v>2575</v>
      </c>
      <c r="H352" s="70" t="s">
        <v>2432</v>
      </c>
      <c r="I352" s="70" t="s">
        <v>1397</v>
      </c>
      <c r="J352" s="70" t="s">
        <v>1396</v>
      </c>
      <c r="K352" s="70"/>
      <c r="L352" s="70">
        <v>280</v>
      </c>
      <c r="M352" s="70" t="s">
        <v>2576</v>
      </c>
      <c r="N352" s="70">
        <v>13.5</v>
      </c>
      <c r="O352" s="70">
        <v>156.4</v>
      </c>
      <c r="P352" s="70">
        <v>210.56</v>
      </c>
      <c r="Q352" s="70" t="s">
        <v>2210</v>
      </c>
      <c r="R352" s="70"/>
      <c r="S352" s="70"/>
      <c r="T352" s="70" t="s">
        <v>2577</v>
      </c>
      <c r="U352" s="70">
        <v>2530</v>
      </c>
      <c r="V352" s="70">
        <v>3340</v>
      </c>
      <c r="W352" s="70">
        <v>18000</v>
      </c>
      <c r="X352" s="71" t="s">
        <v>2578</v>
      </c>
    </row>
    <row r="353" spans="1:24">
      <c r="A353" s="62"/>
      <c r="B353" s="62"/>
      <c r="C353" s="69">
        <v>2022</v>
      </c>
      <c r="D353" s="69">
        <v>6</v>
      </c>
      <c r="E353" s="70" t="s">
        <v>2579</v>
      </c>
      <c r="F353" s="70" t="s">
        <v>2580</v>
      </c>
      <c r="G353" s="70" t="s">
        <v>2581</v>
      </c>
      <c r="H353" s="70" t="s">
        <v>2255</v>
      </c>
      <c r="I353" s="70" t="s">
        <v>1397</v>
      </c>
      <c r="J353" s="70" t="s">
        <v>1396</v>
      </c>
      <c r="K353" s="70" t="s">
        <v>2582</v>
      </c>
      <c r="L353" s="70"/>
      <c r="M353" s="70">
        <v>0.252</v>
      </c>
      <c r="N353" s="70"/>
      <c r="O353" s="70">
        <v>133.3</v>
      </c>
      <c r="P353" s="70">
        <v>38.64</v>
      </c>
      <c r="Q353" s="70" t="s">
        <v>2221</v>
      </c>
      <c r="R353" s="70"/>
      <c r="S353" s="70"/>
      <c r="T353" s="70">
        <v>4500</v>
      </c>
      <c r="U353" s="70">
        <v>1685</v>
      </c>
      <c r="V353" s="70">
        <v>2000</v>
      </c>
      <c r="W353" s="70">
        <v>2600</v>
      </c>
      <c r="X353" s="71">
        <v>1480</v>
      </c>
    </row>
    <row r="354" spans="1:24">
      <c r="A354" s="62"/>
      <c r="B354" s="62"/>
      <c r="C354" s="69">
        <v>2022</v>
      </c>
      <c r="D354" s="69">
        <v>6</v>
      </c>
      <c r="E354" s="70" t="s">
        <v>2579</v>
      </c>
      <c r="F354" s="70" t="s">
        <v>2580</v>
      </c>
      <c r="G354" s="70" t="s">
        <v>2583</v>
      </c>
      <c r="H354" s="70" t="s">
        <v>2255</v>
      </c>
      <c r="I354" s="70" t="s">
        <v>1397</v>
      </c>
      <c r="J354" s="70" t="s">
        <v>1396</v>
      </c>
      <c r="K354" s="70" t="s">
        <v>2584</v>
      </c>
      <c r="L354" s="70"/>
      <c r="M354" s="70">
        <v>0.252</v>
      </c>
      <c r="N354" s="70"/>
      <c r="O354" s="70">
        <v>128.04</v>
      </c>
      <c r="P354" s="70">
        <v>35.904</v>
      </c>
      <c r="Q354" s="70" t="s">
        <v>2221</v>
      </c>
      <c r="R354" s="70"/>
      <c r="S354" s="70"/>
      <c r="T354" s="70">
        <v>4500</v>
      </c>
      <c r="U354" s="70">
        <v>1685</v>
      </c>
      <c r="V354" s="70">
        <v>2000</v>
      </c>
      <c r="W354" s="70">
        <v>2600</v>
      </c>
      <c r="X354" s="71">
        <v>1480</v>
      </c>
    </row>
    <row r="355" spans="1:24">
      <c r="A355" s="62"/>
      <c r="B355" s="62"/>
      <c r="C355" s="69">
        <v>2022</v>
      </c>
      <c r="D355" s="69">
        <v>6</v>
      </c>
      <c r="E355" s="70" t="s">
        <v>2579</v>
      </c>
      <c r="F355" s="70" t="s">
        <v>2580</v>
      </c>
      <c r="G355" s="70" t="s">
        <v>2585</v>
      </c>
      <c r="H355" s="70" t="s">
        <v>2263</v>
      </c>
      <c r="I355" s="70" t="s">
        <v>1397</v>
      </c>
      <c r="J355" s="70" t="s">
        <v>1396</v>
      </c>
      <c r="K355" s="70"/>
      <c r="L355" s="70">
        <v>380</v>
      </c>
      <c r="M355" s="70"/>
      <c r="N355" s="70"/>
      <c r="O355" s="70">
        <v>157.37</v>
      </c>
      <c r="P355" s="70">
        <v>105.28</v>
      </c>
      <c r="Q355" s="70" t="s">
        <v>2210</v>
      </c>
      <c r="R355" s="70"/>
      <c r="S355" s="70"/>
      <c r="T355" s="70" t="s">
        <v>2586</v>
      </c>
      <c r="U355" s="70">
        <v>1740</v>
      </c>
      <c r="V355" s="70" t="s">
        <v>2587</v>
      </c>
      <c r="W355" s="70">
        <v>5000</v>
      </c>
      <c r="X355" s="71">
        <v>4560</v>
      </c>
    </row>
    <row r="356" spans="1:24">
      <c r="A356" s="62"/>
      <c r="B356" s="62"/>
      <c r="C356" s="69">
        <v>2022</v>
      </c>
      <c r="D356" s="69">
        <v>6</v>
      </c>
      <c r="E356" s="70" t="s">
        <v>2579</v>
      </c>
      <c r="F356" s="70" t="s">
        <v>2580</v>
      </c>
      <c r="G356" s="70" t="s">
        <v>2588</v>
      </c>
      <c r="H356" s="70" t="s">
        <v>2589</v>
      </c>
      <c r="I356" s="70" t="s">
        <v>1397</v>
      </c>
      <c r="J356" s="70" t="s">
        <v>1396</v>
      </c>
      <c r="K356" s="70"/>
      <c r="L356" s="70">
        <v>350</v>
      </c>
      <c r="M356" s="70"/>
      <c r="N356" s="70"/>
      <c r="O356" s="70">
        <v>158</v>
      </c>
      <c r="P356" s="70">
        <v>255.48</v>
      </c>
      <c r="Q356" s="70" t="s">
        <v>2210</v>
      </c>
      <c r="R356" s="70"/>
      <c r="S356" s="70"/>
      <c r="T356" s="70" t="s">
        <v>2590</v>
      </c>
      <c r="U356" s="70">
        <v>2500</v>
      </c>
      <c r="V356" s="70" t="s">
        <v>2007</v>
      </c>
      <c r="W356" s="70">
        <v>18000</v>
      </c>
      <c r="X356" s="71" t="s">
        <v>2591</v>
      </c>
    </row>
    <row r="357" spans="1:24">
      <c r="A357" s="62"/>
      <c r="B357" s="62"/>
      <c r="C357" s="69">
        <v>2022</v>
      </c>
      <c r="D357" s="69">
        <v>6</v>
      </c>
      <c r="E357" s="70" t="s">
        <v>2579</v>
      </c>
      <c r="F357" s="70" t="s">
        <v>2580</v>
      </c>
      <c r="G357" s="70" t="s">
        <v>2592</v>
      </c>
      <c r="H357" s="70" t="s">
        <v>2407</v>
      </c>
      <c r="I357" s="70" t="s">
        <v>1397</v>
      </c>
      <c r="J357" s="70" t="s">
        <v>1396</v>
      </c>
      <c r="K357" s="70"/>
      <c r="L357" s="70">
        <v>450</v>
      </c>
      <c r="M357" s="70"/>
      <c r="N357" s="70"/>
      <c r="O357" s="70" t="s">
        <v>1835</v>
      </c>
      <c r="P357" s="70">
        <v>300.8</v>
      </c>
      <c r="Q357" s="70" t="s">
        <v>2210</v>
      </c>
      <c r="R357" s="70"/>
      <c r="S357" s="70"/>
      <c r="T357" s="70">
        <v>8555</v>
      </c>
      <c r="U357" s="70">
        <v>2500</v>
      </c>
      <c r="V357" s="70">
        <v>2955</v>
      </c>
      <c r="W357" s="70">
        <v>18000</v>
      </c>
      <c r="X357" s="71">
        <v>12590</v>
      </c>
    </row>
    <row r="358" spans="1:24">
      <c r="A358" s="62"/>
      <c r="B358" s="62"/>
      <c r="C358" s="69">
        <v>2022</v>
      </c>
      <c r="D358" s="69">
        <v>6</v>
      </c>
      <c r="E358" s="70" t="s">
        <v>2593</v>
      </c>
      <c r="F358" s="70" t="s">
        <v>2594</v>
      </c>
      <c r="G358" s="70" t="s">
        <v>2595</v>
      </c>
      <c r="H358" s="70" t="s">
        <v>2238</v>
      </c>
      <c r="I358" s="70" t="s">
        <v>1397</v>
      </c>
      <c r="J358" s="70" t="s">
        <v>1412</v>
      </c>
      <c r="K358" s="70"/>
      <c r="L358" s="70"/>
      <c r="M358" s="70">
        <v>0.139</v>
      </c>
      <c r="N358" s="70"/>
      <c r="O358" s="70" t="s">
        <v>1799</v>
      </c>
      <c r="P358" s="70">
        <v>157.53</v>
      </c>
      <c r="Q358" s="70" t="s">
        <v>2210</v>
      </c>
      <c r="R358" s="70"/>
      <c r="S358" s="70"/>
      <c r="T358" s="70">
        <v>8190</v>
      </c>
      <c r="U358" s="70">
        <v>2430</v>
      </c>
      <c r="V358" s="70" t="s">
        <v>2596</v>
      </c>
      <c r="W358" s="70">
        <v>13600</v>
      </c>
      <c r="X358" s="71" t="s">
        <v>2597</v>
      </c>
    </row>
    <row r="359" spans="1:24">
      <c r="A359" s="62"/>
      <c r="B359" s="62"/>
      <c r="C359" s="69">
        <v>2022</v>
      </c>
      <c r="D359" s="69">
        <v>6</v>
      </c>
      <c r="E359" s="70" t="s">
        <v>2598</v>
      </c>
      <c r="F359" s="70" t="s">
        <v>2416</v>
      </c>
      <c r="G359" s="70" t="s">
        <v>2599</v>
      </c>
      <c r="H359" s="70" t="s">
        <v>2207</v>
      </c>
      <c r="I359" s="70" t="s">
        <v>1397</v>
      </c>
      <c r="J359" s="70" t="s">
        <v>1396</v>
      </c>
      <c r="K359" s="70"/>
      <c r="L359" s="70">
        <v>480</v>
      </c>
      <c r="M359" s="70">
        <v>0.26</v>
      </c>
      <c r="N359" s="70"/>
      <c r="O359" s="70">
        <v>153.84</v>
      </c>
      <c r="P359" s="70">
        <v>106.95</v>
      </c>
      <c r="Q359" s="70" t="s">
        <v>2210</v>
      </c>
      <c r="R359" s="70"/>
      <c r="S359" s="70"/>
      <c r="T359" s="70">
        <v>5995</v>
      </c>
      <c r="U359" s="70">
        <v>2200</v>
      </c>
      <c r="V359" s="70">
        <v>2350</v>
      </c>
      <c r="W359" s="70">
        <v>4495</v>
      </c>
      <c r="X359" s="71">
        <v>3000</v>
      </c>
    </row>
    <row r="360" spans="1:24">
      <c r="A360" s="62"/>
      <c r="B360" s="62"/>
      <c r="C360" s="69">
        <v>2022</v>
      </c>
      <c r="D360" s="69">
        <v>6</v>
      </c>
      <c r="E360" s="70" t="s">
        <v>2600</v>
      </c>
      <c r="F360" s="70" t="s">
        <v>2601</v>
      </c>
      <c r="G360" s="70" t="s">
        <v>2602</v>
      </c>
      <c r="H360" s="70" t="s">
        <v>2196</v>
      </c>
      <c r="I360" s="70" t="s">
        <v>1397</v>
      </c>
      <c r="J360" s="70" t="s">
        <v>1441</v>
      </c>
      <c r="K360" s="70">
        <v>702</v>
      </c>
      <c r="L360" s="70"/>
      <c r="M360" s="70"/>
      <c r="N360" s="70">
        <v>15.2</v>
      </c>
      <c r="O360" s="70">
        <v>160</v>
      </c>
      <c r="P360" s="70"/>
      <c r="Q360" s="70" t="s">
        <v>2192</v>
      </c>
      <c r="R360" s="70"/>
      <c r="S360" s="70"/>
      <c r="T360" s="70">
        <v>4891</v>
      </c>
      <c r="U360" s="70">
        <v>1937</v>
      </c>
      <c r="V360" s="70">
        <v>1680</v>
      </c>
      <c r="W360" s="70">
        <v>2680</v>
      </c>
      <c r="X360" s="71" t="s">
        <v>2603</v>
      </c>
    </row>
    <row r="361" spans="1:24">
      <c r="A361" s="62"/>
      <c r="B361" s="62"/>
      <c r="C361" s="69">
        <v>2022</v>
      </c>
      <c r="D361" s="69">
        <v>6</v>
      </c>
      <c r="E361" s="70" t="s">
        <v>2600</v>
      </c>
      <c r="F361" s="70" t="s">
        <v>2601</v>
      </c>
      <c r="G361" s="70" t="s">
        <v>2604</v>
      </c>
      <c r="H361" s="70" t="s">
        <v>2196</v>
      </c>
      <c r="I361" s="70" t="s">
        <v>1397</v>
      </c>
      <c r="J361" s="70" t="s">
        <v>1441</v>
      </c>
      <c r="K361" s="70">
        <v>650</v>
      </c>
      <c r="L361" s="70"/>
      <c r="M361" s="70"/>
      <c r="N361" s="70">
        <v>16</v>
      </c>
      <c r="O361" s="70">
        <v>160</v>
      </c>
      <c r="P361" s="70"/>
      <c r="Q361" s="70" t="s">
        <v>2192</v>
      </c>
      <c r="R361" s="70"/>
      <c r="S361" s="70"/>
      <c r="T361" s="70">
        <v>4891</v>
      </c>
      <c r="U361" s="70">
        <v>1937</v>
      </c>
      <c r="V361" s="70" t="s">
        <v>2605</v>
      </c>
      <c r="W361" s="70">
        <v>2800</v>
      </c>
      <c r="X361" s="71" t="s">
        <v>2606</v>
      </c>
    </row>
    <row r="362" spans="1:24">
      <c r="A362" s="62"/>
      <c r="B362" s="62"/>
      <c r="C362" s="69">
        <v>2022</v>
      </c>
      <c r="D362" s="69">
        <v>6</v>
      </c>
      <c r="E362" s="70" t="s">
        <v>2607</v>
      </c>
      <c r="F362" s="70" t="s">
        <v>2608</v>
      </c>
      <c r="G362" s="70" t="s">
        <v>2609</v>
      </c>
      <c r="H362" s="70" t="s">
        <v>2288</v>
      </c>
      <c r="I362" s="70" t="s">
        <v>1397</v>
      </c>
      <c r="J362" s="70" t="s">
        <v>1396</v>
      </c>
      <c r="K362" s="70"/>
      <c r="L362" s="70">
        <v>255</v>
      </c>
      <c r="M362" s="70">
        <v>0.218</v>
      </c>
      <c r="N362" s="70"/>
      <c r="O362" s="70">
        <v>160.26</v>
      </c>
      <c r="P362" s="70">
        <v>281.91</v>
      </c>
      <c r="Q362" s="70" t="s">
        <v>2610</v>
      </c>
      <c r="R362" s="70"/>
      <c r="S362" s="70"/>
      <c r="T362" s="70">
        <v>10960</v>
      </c>
      <c r="U362" s="70">
        <v>2550</v>
      </c>
      <c r="V362" s="70">
        <v>3425</v>
      </c>
      <c r="W362" s="70">
        <v>31000</v>
      </c>
      <c r="X362" s="71" t="s">
        <v>2611</v>
      </c>
    </row>
    <row r="363" spans="1:24">
      <c r="A363" s="62"/>
      <c r="B363" s="62"/>
      <c r="C363" s="69">
        <v>2022</v>
      </c>
      <c r="D363" s="69">
        <v>6</v>
      </c>
      <c r="E363" s="70" t="s">
        <v>2607</v>
      </c>
      <c r="F363" s="70" t="s">
        <v>2608</v>
      </c>
      <c r="G363" s="70" t="s">
        <v>2612</v>
      </c>
      <c r="H363" s="70" t="s">
        <v>2214</v>
      </c>
      <c r="I363" s="70" t="s">
        <v>1397</v>
      </c>
      <c r="J363" s="70" t="s">
        <v>1396</v>
      </c>
      <c r="K363" s="70"/>
      <c r="L363" s="70">
        <v>255</v>
      </c>
      <c r="M363" s="70">
        <v>0.191</v>
      </c>
      <c r="N363" s="70"/>
      <c r="O363" s="70">
        <v>161.27</v>
      </c>
      <c r="P363" s="70">
        <v>350.07</v>
      </c>
      <c r="Q363" s="70" t="s">
        <v>2610</v>
      </c>
      <c r="R363" s="70"/>
      <c r="S363" s="70"/>
      <c r="T363" s="70">
        <v>9600</v>
      </c>
      <c r="U363" s="70">
        <v>2550</v>
      </c>
      <c r="V363" s="70" t="s">
        <v>2613</v>
      </c>
      <c r="W363" s="70">
        <v>31000</v>
      </c>
      <c r="X363" s="71" t="s">
        <v>2614</v>
      </c>
    </row>
    <row r="364" spans="1:24">
      <c r="A364" s="62"/>
      <c r="B364" s="62"/>
      <c r="C364" s="69">
        <v>2022</v>
      </c>
      <c r="D364" s="69">
        <v>6</v>
      </c>
      <c r="E364" s="70" t="s">
        <v>2607</v>
      </c>
      <c r="F364" s="70" t="s">
        <v>2608</v>
      </c>
      <c r="G364" s="70" t="s">
        <v>2615</v>
      </c>
      <c r="H364" s="70" t="s">
        <v>2234</v>
      </c>
      <c r="I364" s="70" t="s">
        <v>1397</v>
      </c>
      <c r="J364" s="70" t="s">
        <v>1396</v>
      </c>
      <c r="K364" s="70"/>
      <c r="L364" s="70">
        <v>180</v>
      </c>
      <c r="M364" s="70">
        <v>0.212</v>
      </c>
      <c r="N364" s="70"/>
      <c r="O364" s="70">
        <v>150.12</v>
      </c>
      <c r="P364" s="70">
        <v>281.91</v>
      </c>
      <c r="Q364" s="70" t="s">
        <v>2610</v>
      </c>
      <c r="R364" s="70"/>
      <c r="S364" s="70"/>
      <c r="T364" s="70" t="s">
        <v>1825</v>
      </c>
      <c r="U364" s="70">
        <v>2550</v>
      </c>
      <c r="V364" s="70" t="s">
        <v>1826</v>
      </c>
      <c r="W364" s="70">
        <v>25000</v>
      </c>
      <c r="X364" s="71" t="s">
        <v>1827</v>
      </c>
    </row>
    <row r="365" spans="1:24">
      <c r="A365" s="62"/>
      <c r="B365" s="62"/>
      <c r="C365" s="69">
        <v>2022</v>
      </c>
      <c r="D365" s="69">
        <v>6</v>
      </c>
      <c r="E365" s="70" t="s">
        <v>2607</v>
      </c>
      <c r="F365" s="70" t="s">
        <v>2608</v>
      </c>
      <c r="G365" s="70" t="s">
        <v>2616</v>
      </c>
      <c r="H365" s="70" t="s">
        <v>2234</v>
      </c>
      <c r="I365" s="70" t="s">
        <v>1397</v>
      </c>
      <c r="J365" s="70" t="s">
        <v>1396</v>
      </c>
      <c r="K365" s="70"/>
      <c r="L365" s="70">
        <v>220</v>
      </c>
      <c r="M365" s="70">
        <v>0.224</v>
      </c>
      <c r="N365" s="70"/>
      <c r="O365" s="70">
        <v>161.27</v>
      </c>
      <c r="P365" s="70">
        <v>350.07</v>
      </c>
      <c r="Q365" s="70" t="s">
        <v>2610</v>
      </c>
      <c r="R365" s="70"/>
      <c r="S365" s="70"/>
      <c r="T365" s="70" t="s">
        <v>1825</v>
      </c>
      <c r="U365" s="70">
        <v>2550</v>
      </c>
      <c r="V365" s="70" t="s">
        <v>1826</v>
      </c>
      <c r="W365" s="70">
        <v>25000</v>
      </c>
      <c r="X365" s="71" t="s">
        <v>2617</v>
      </c>
    </row>
    <row r="366" spans="1:24">
      <c r="A366" s="62"/>
      <c r="B366" s="62"/>
      <c r="C366" s="69">
        <v>2022</v>
      </c>
      <c r="D366" s="69">
        <v>6</v>
      </c>
      <c r="E366" s="70" t="s">
        <v>2607</v>
      </c>
      <c r="F366" s="70" t="s">
        <v>2608</v>
      </c>
      <c r="G366" s="70" t="s">
        <v>2618</v>
      </c>
      <c r="H366" s="70" t="s">
        <v>2619</v>
      </c>
      <c r="I366" s="70" t="s">
        <v>1397</v>
      </c>
      <c r="J366" s="70" t="s">
        <v>1412</v>
      </c>
      <c r="K366" s="70"/>
      <c r="L366" s="70"/>
      <c r="M366" s="70">
        <v>0.15</v>
      </c>
      <c r="N366" s="70"/>
      <c r="O366" s="70">
        <v>155.26</v>
      </c>
      <c r="P366" s="70">
        <v>105.27</v>
      </c>
      <c r="Q366" s="70" t="s">
        <v>2210</v>
      </c>
      <c r="R366" s="70"/>
      <c r="S366" s="70"/>
      <c r="T366" s="70">
        <v>6245</v>
      </c>
      <c r="U366" s="70">
        <v>2350</v>
      </c>
      <c r="V366" s="70">
        <v>3140</v>
      </c>
      <c r="W366" s="70">
        <v>9500</v>
      </c>
      <c r="X366" s="71" t="s">
        <v>2620</v>
      </c>
    </row>
    <row r="367" spans="1:24">
      <c r="A367" s="62"/>
      <c r="B367" s="62"/>
      <c r="C367" s="69">
        <v>2022</v>
      </c>
      <c r="D367" s="69">
        <v>6</v>
      </c>
      <c r="E367" s="70" t="s">
        <v>2607</v>
      </c>
      <c r="F367" s="70" t="s">
        <v>2608</v>
      </c>
      <c r="G367" s="70" t="s">
        <v>2621</v>
      </c>
      <c r="H367" s="70" t="s">
        <v>2622</v>
      </c>
      <c r="I367" s="70" t="s">
        <v>1397</v>
      </c>
      <c r="J367" s="70" t="s">
        <v>1412</v>
      </c>
      <c r="K367" s="70"/>
      <c r="L367" s="70"/>
      <c r="M367" s="70">
        <v>0.149</v>
      </c>
      <c r="N367" s="70"/>
      <c r="O367" s="70">
        <v>158.98</v>
      </c>
      <c r="P367" s="70">
        <v>210.541</v>
      </c>
      <c r="Q367" s="70" t="s">
        <v>2210</v>
      </c>
      <c r="R367" s="70"/>
      <c r="S367" s="70"/>
      <c r="T367" s="70">
        <v>8545</v>
      </c>
      <c r="U367" s="70">
        <v>2500</v>
      </c>
      <c r="V367" s="70">
        <v>3320</v>
      </c>
      <c r="W367" s="70">
        <v>14000</v>
      </c>
      <c r="X367" s="71" t="s">
        <v>2623</v>
      </c>
    </row>
    <row r="368" spans="1:24">
      <c r="A368" s="62"/>
      <c r="B368" s="62"/>
      <c r="C368" s="69">
        <v>2022</v>
      </c>
      <c r="D368" s="69">
        <v>6</v>
      </c>
      <c r="E368" s="70" t="s">
        <v>2624</v>
      </c>
      <c r="F368" s="70" t="s">
        <v>2625</v>
      </c>
      <c r="G368" s="70" t="s">
        <v>2626</v>
      </c>
      <c r="H368" s="70" t="s">
        <v>2196</v>
      </c>
      <c r="I368" s="70" t="s">
        <v>1397</v>
      </c>
      <c r="J368" s="70" t="s">
        <v>1441</v>
      </c>
      <c r="K368" s="70">
        <v>305</v>
      </c>
      <c r="L368" s="70"/>
      <c r="M368" s="70"/>
      <c r="N368" s="70">
        <v>14.2</v>
      </c>
      <c r="O368" s="70">
        <v>137.6</v>
      </c>
      <c r="P368" s="70"/>
      <c r="Q368" s="70" t="s">
        <v>2210</v>
      </c>
      <c r="R368" s="70"/>
      <c r="S368" s="70"/>
      <c r="T368" s="70">
        <v>4495</v>
      </c>
      <c r="U368" s="70">
        <v>1680</v>
      </c>
      <c r="V368" s="70">
        <v>1990</v>
      </c>
      <c r="W368" s="70">
        <v>2420</v>
      </c>
      <c r="X368" s="71">
        <v>1540</v>
      </c>
    </row>
    <row r="369" spans="1:24">
      <c r="A369" s="62"/>
      <c r="B369" s="62"/>
      <c r="C369" s="69">
        <v>2022</v>
      </c>
      <c r="D369" s="69">
        <v>6</v>
      </c>
      <c r="E369" s="70" t="s">
        <v>2627</v>
      </c>
      <c r="F369" s="70" t="s">
        <v>2628</v>
      </c>
      <c r="G369" s="70" t="s">
        <v>2629</v>
      </c>
      <c r="H369" s="70" t="s">
        <v>2630</v>
      </c>
      <c r="I369" s="70" t="s">
        <v>1397</v>
      </c>
      <c r="J369" s="70" t="s">
        <v>1396</v>
      </c>
      <c r="K369" s="70"/>
      <c r="L369" s="70">
        <v>220</v>
      </c>
      <c r="M369" s="70">
        <v>0.27</v>
      </c>
      <c r="N369" s="70"/>
      <c r="O369" s="70">
        <v>157.57</v>
      </c>
      <c r="P369" s="70">
        <v>281.92</v>
      </c>
      <c r="Q369" s="70" t="s">
        <v>2210</v>
      </c>
      <c r="R369" s="70"/>
      <c r="S369" s="70"/>
      <c r="T369" s="70" t="s">
        <v>2631</v>
      </c>
      <c r="U369" s="70">
        <v>2550</v>
      </c>
      <c r="V369" s="70" t="s">
        <v>2632</v>
      </c>
      <c r="W369" s="70">
        <v>31000</v>
      </c>
      <c r="X369" s="71" t="s">
        <v>2633</v>
      </c>
    </row>
    <row r="370" spans="1:24">
      <c r="A370" s="62"/>
      <c r="B370" s="62"/>
      <c r="C370" s="69">
        <v>2022</v>
      </c>
      <c r="D370" s="69">
        <v>6</v>
      </c>
      <c r="E370" s="70" t="s">
        <v>2634</v>
      </c>
      <c r="F370" s="70" t="s">
        <v>2635</v>
      </c>
      <c r="G370" s="70" t="s">
        <v>2636</v>
      </c>
      <c r="H370" s="70" t="s">
        <v>2207</v>
      </c>
      <c r="I370" s="70" t="s">
        <v>1397</v>
      </c>
      <c r="J370" s="70" t="s">
        <v>1396</v>
      </c>
      <c r="K370" s="70">
        <v>255</v>
      </c>
      <c r="L370" s="70"/>
      <c r="M370" s="70" t="s">
        <v>2637</v>
      </c>
      <c r="N370" s="70"/>
      <c r="O370" s="70">
        <v>146.3</v>
      </c>
      <c r="P370" s="70">
        <v>55.7</v>
      </c>
      <c r="Q370" s="70" t="s">
        <v>2221</v>
      </c>
      <c r="R370" s="70"/>
      <c r="S370" s="70"/>
      <c r="T370" s="70" t="s">
        <v>2638</v>
      </c>
      <c r="U370" s="70">
        <v>1820</v>
      </c>
      <c r="V370" s="70">
        <v>2090</v>
      </c>
      <c r="W370" s="70">
        <v>3495</v>
      </c>
      <c r="X370" s="71" t="s">
        <v>2639</v>
      </c>
    </row>
    <row r="371" spans="1:24">
      <c r="A371" s="62"/>
      <c r="B371" s="62"/>
      <c r="C371" s="69">
        <v>2022</v>
      </c>
      <c r="D371" s="69">
        <v>6</v>
      </c>
      <c r="E371" s="70" t="s">
        <v>2634</v>
      </c>
      <c r="F371" s="70" t="s">
        <v>2635</v>
      </c>
      <c r="G371" s="70" t="s">
        <v>2640</v>
      </c>
      <c r="H371" s="70" t="s">
        <v>2292</v>
      </c>
      <c r="I371" s="70" t="s">
        <v>1397</v>
      </c>
      <c r="J371" s="70" t="s">
        <v>1396</v>
      </c>
      <c r="K371" s="70">
        <v>255</v>
      </c>
      <c r="L371" s="70"/>
      <c r="M371" s="70" t="s">
        <v>2641</v>
      </c>
      <c r="N371" s="70"/>
      <c r="O371" s="70">
        <v>146.3</v>
      </c>
      <c r="P371" s="70">
        <v>55.7</v>
      </c>
      <c r="Q371" s="70" t="s">
        <v>2221</v>
      </c>
      <c r="R371" s="70"/>
      <c r="S371" s="70"/>
      <c r="T371" s="70" t="s">
        <v>2638</v>
      </c>
      <c r="U371" s="70">
        <v>1820</v>
      </c>
      <c r="V371" s="70" t="s">
        <v>2642</v>
      </c>
      <c r="W371" s="70">
        <v>3495</v>
      </c>
      <c r="X371" s="71" t="s">
        <v>2643</v>
      </c>
    </row>
    <row r="372" spans="1:24">
      <c r="A372" s="62"/>
      <c r="B372" s="62"/>
      <c r="C372" s="69">
        <v>2022</v>
      </c>
      <c r="D372" s="69">
        <v>6</v>
      </c>
      <c r="E372" s="70" t="s">
        <v>2634</v>
      </c>
      <c r="F372" s="70" t="s">
        <v>2635</v>
      </c>
      <c r="G372" s="70" t="s">
        <v>2644</v>
      </c>
      <c r="H372" s="70" t="s">
        <v>2255</v>
      </c>
      <c r="I372" s="70" t="s">
        <v>1397</v>
      </c>
      <c r="J372" s="70" t="s">
        <v>1396</v>
      </c>
      <c r="K372" s="70">
        <v>255</v>
      </c>
      <c r="L372" s="70"/>
      <c r="M372" s="70">
        <v>0.288</v>
      </c>
      <c r="N372" s="70"/>
      <c r="O372" s="70">
        <v>146.3</v>
      </c>
      <c r="P372" s="70">
        <v>55.7</v>
      </c>
      <c r="Q372" s="70" t="s">
        <v>2221</v>
      </c>
      <c r="R372" s="70"/>
      <c r="S372" s="70"/>
      <c r="T372" s="70" t="s">
        <v>2645</v>
      </c>
      <c r="U372" s="70">
        <v>1820</v>
      </c>
      <c r="V372" s="70" t="s">
        <v>2646</v>
      </c>
      <c r="W372" s="70">
        <v>3495</v>
      </c>
      <c r="X372" s="71">
        <v>2050</v>
      </c>
    </row>
    <row r="373" spans="1:24">
      <c r="A373" s="62"/>
      <c r="B373" s="62"/>
      <c r="C373" s="69">
        <v>2022</v>
      </c>
      <c r="D373" s="69">
        <v>6</v>
      </c>
      <c r="E373" s="70" t="s">
        <v>2647</v>
      </c>
      <c r="F373" s="70" t="s">
        <v>2648</v>
      </c>
      <c r="G373" s="70" t="s">
        <v>2649</v>
      </c>
      <c r="H373" s="70" t="s">
        <v>2407</v>
      </c>
      <c r="I373" s="70" t="s">
        <v>1397</v>
      </c>
      <c r="J373" s="70" t="s">
        <v>1396</v>
      </c>
      <c r="K373" s="70"/>
      <c r="L373" s="70">
        <v>380</v>
      </c>
      <c r="M373" s="70"/>
      <c r="N373" s="70"/>
      <c r="O373" s="70">
        <v>160.13</v>
      </c>
      <c r="P373" s="70">
        <v>287.04</v>
      </c>
      <c r="Q373" s="70" t="s">
        <v>2221</v>
      </c>
      <c r="R373" s="70"/>
      <c r="S373" s="70"/>
      <c r="T373" s="70">
        <v>8670</v>
      </c>
      <c r="U373" s="70">
        <v>2515</v>
      </c>
      <c r="V373" s="70">
        <v>3115</v>
      </c>
      <c r="W373" s="70">
        <v>18000</v>
      </c>
      <c r="X373" s="71">
        <v>12680</v>
      </c>
    </row>
    <row r="374" spans="1:24">
      <c r="A374" s="62"/>
      <c r="B374" s="62"/>
      <c r="C374" s="69">
        <v>2022</v>
      </c>
      <c r="D374" s="69">
        <v>6</v>
      </c>
      <c r="E374" s="70" t="s">
        <v>2650</v>
      </c>
      <c r="F374" s="70" t="s">
        <v>2651</v>
      </c>
      <c r="G374" s="70" t="s">
        <v>2652</v>
      </c>
      <c r="H374" s="70" t="s">
        <v>2207</v>
      </c>
      <c r="I374" s="70" t="s">
        <v>1397</v>
      </c>
      <c r="J374" s="70" t="s">
        <v>1396</v>
      </c>
      <c r="K374" s="70">
        <v>228</v>
      </c>
      <c r="L374" s="70"/>
      <c r="M374" s="70">
        <v>0.26</v>
      </c>
      <c r="N374" s="70"/>
      <c r="O374" s="70">
        <v>133.75</v>
      </c>
      <c r="P374" s="70">
        <v>38.016</v>
      </c>
      <c r="Q374" s="70" t="s">
        <v>2653</v>
      </c>
      <c r="R374" s="70"/>
      <c r="S374" s="70"/>
      <c r="T374" s="70">
        <v>5080</v>
      </c>
      <c r="U374" s="70">
        <v>1605</v>
      </c>
      <c r="V374" s="70">
        <v>1947</v>
      </c>
      <c r="W374" s="70">
        <v>2700</v>
      </c>
      <c r="X374" s="71">
        <v>1385</v>
      </c>
    </row>
    <row r="375" spans="1:24">
      <c r="A375" s="62"/>
      <c r="B375" s="62"/>
      <c r="C375" s="69">
        <v>2022</v>
      </c>
      <c r="D375" s="69">
        <v>6</v>
      </c>
      <c r="E375" s="70" t="s">
        <v>2650</v>
      </c>
      <c r="F375" s="70" t="s">
        <v>2651</v>
      </c>
      <c r="G375" s="70" t="s">
        <v>2654</v>
      </c>
      <c r="H375" s="70" t="s">
        <v>2255</v>
      </c>
      <c r="I375" s="70" t="s">
        <v>1397</v>
      </c>
      <c r="J375" s="70" t="s">
        <v>1396</v>
      </c>
      <c r="K375" s="70">
        <v>220</v>
      </c>
      <c r="L375" s="70"/>
      <c r="M375" s="70">
        <v>0.28</v>
      </c>
      <c r="N375" s="70"/>
      <c r="O375" s="70">
        <v>133.75</v>
      </c>
      <c r="P375" s="70">
        <v>38.016</v>
      </c>
      <c r="Q375" s="70" t="s">
        <v>2653</v>
      </c>
      <c r="R375" s="70"/>
      <c r="S375" s="70"/>
      <c r="T375" s="70">
        <v>5080</v>
      </c>
      <c r="U375" s="70">
        <v>1605</v>
      </c>
      <c r="V375" s="70">
        <v>2410</v>
      </c>
      <c r="W375" s="70">
        <v>2700</v>
      </c>
      <c r="X375" s="71">
        <v>1465</v>
      </c>
    </row>
    <row r="376" spans="1:24">
      <c r="A376" s="62"/>
      <c r="B376" s="62"/>
      <c r="C376" s="69">
        <v>2022</v>
      </c>
      <c r="D376" s="69">
        <v>6</v>
      </c>
      <c r="E376" s="70" t="s">
        <v>2655</v>
      </c>
      <c r="F376" s="70" t="s">
        <v>2656</v>
      </c>
      <c r="G376" s="70" t="s">
        <v>2657</v>
      </c>
      <c r="H376" s="70" t="s">
        <v>2658</v>
      </c>
      <c r="I376" s="70" t="s">
        <v>1397</v>
      </c>
      <c r="J376" s="70" t="s">
        <v>1396</v>
      </c>
      <c r="K376" s="70"/>
      <c r="L376" s="70">
        <v>450</v>
      </c>
      <c r="M376" s="70"/>
      <c r="N376" s="70"/>
      <c r="O376" s="70" t="s">
        <v>1835</v>
      </c>
      <c r="P376" s="70">
        <v>300.8</v>
      </c>
      <c r="Q376" s="70" t="s">
        <v>2221</v>
      </c>
      <c r="R376" s="70"/>
      <c r="S376" s="70"/>
      <c r="T376" s="70">
        <v>11260</v>
      </c>
      <c r="U376" s="70">
        <v>2520</v>
      </c>
      <c r="V376" s="70">
        <v>3650</v>
      </c>
      <c r="W376" s="70">
        <v>18000</v>
      </c>
      <c r="X376" s="71">
        <v>10900</v>
      </c>
    </row>
    <row r="377" spans="1:24">
      <c r="A377" s="62"/>
      <c r="B377" s="62"/>
      <c r="C377" s="69">
        <v>2022</v>
      </c>
      <c r="D377" s="69">
        <v>6</v>
      </c>
      <c r="E377" s="70" t="s">
        <v>2655</v>
      </c>
      <c r="F377" s="70" t="s">
        <v>2656</v>
      </c>
      <c r="G377" s="70" t="s">
        <v>2659</v>
      </c>
      <c r="H377" s="70" t="s">
        <v>2407</v>
      </c>
      <c r="I377" s="70" t="s">
        <v>1397</v>
      </c>
      <c r="J377" s="70" t="s">
        <v>1396</v>
      </c>
      <c r="K377" s="70"/>
      <c r="L377" s="70">
        <v>385</v>
      </c>
      <c r="M377" s="70"/>
      <c r="N377" s="70"/>
      <c r="O377" s="70" t="s">
        <v>1570</v>
      </c>
      <c r="P377" s="70">
        <v>255.48</v>
      </c>
      <c r="Q377" s="70" t="s">
        <v>2221</v>
      </c>
      <c r="R377" s="70"/>
      <c r="S377" s="70"/>
      <c r="T377" s="70">
        <v>8555</v>
      </c>
      <c r="U377" s="70">
        <v>2500</v>
      </c>
      <c r="V377" s="70">
        <v>2955</v>
      </c>
      <c r="W377" s="70">
        <v>18000</v>
      </c>
      <c r="X377" s="71" t="s">
        <v>2660</v>
      </c>
    </row>
    <row r="378" spans="1:24">
      <c r="A378" s="62"/>
      <c r="B378" s="62"/>
      <c r="C378" s="69">
        <v>2022</v>
      </c>
      <c r="D378" s="69">
        <v>6</v>
      </c>
      <c r="E378" s="70" t="s">
        <v>2661</v>
      </c>
      <c r="F378" s="70" t="s">
        <v>2420</v>
      </c>
      <c r="G378" s="70" t="s">
        <v>2662</v>
      </c>
      <c r="H378" s="70" t="s">
        <v>2214</v>
      </c>
      <c r="I378" s="70" t="s">
        <v>1397</v>
      </c>
      <c r="J378" s="70" t="s">
        <v>1396</v>
      </c>
      <c r="K378" s="70"/>
      <c r="L378" s="70">
        <v>260</v>
      </c>
      <c r="M378" s="70" t="s">
        <v>2663</v>
      </c>
      <c r="N378" s="70"/>
      <c r="O378" s="70">
        <v>160.2</v>
      </c>
      <c r="P378" s="70">
        <v>281.899</v>
      </c>
      <c r="Q378" s="70" t="s">
        <v>2210</v>
      </c>
      <c r="R378" s="70"/>
      <c r="S378" s="70"/>
      <c r="T378" s="70" t="s">
        <v>2664</v>
      </c>
      <c r="U378" s="70">
        <v>2550</v>
      </c>
      <c r="V378" s="70" t="s">
        <v>2665</v>
      </c>
      <c r="W378" s="70">
        <v>31000</v>
      </c>
      <c r="X378" s="71" t="s">
        <v>2666</v>
      </c>
    </row>
    <row r="379" spans="1:24">
      <c r="A379" s="62"/>
      <c r="B379" s="62"/>
      <c r="C379" s="69">
        <v>2022</v>
      </c>
      <c r="D379" s="69">
        <v>6</v>
      </c>
      <c r="E379" s="70" t="s">
        <v>2661</v>
      </c>
      <c r="F379" s="70" t="s">
        <v>2420</v>
      </c>
      <c r="G379" s="70" t="s">
        <v>2667</v>
      </c>
      <c r="H379" s="70" t="s">
        <v>2214</v>
      </c>
      <c r="I379" s="70" t="s">
        <v>1397</v>
      </c>
      <c r="J379" s="70" t="s">
        <v>1396</v>
      </c>
      <c r="K379" s="70"/>
      <c r="L379" s="70">
        <v>260</v>
      </c>
      <c r="M379" s="70" t="s">
        <v>2668</v>
      </c>
      <c r="N379" s="70"/>
      <c r="O379" s="70">
        <v>160.2</v>
      </c>
      <c r="P379" s="70">
        <v>281.899</v>
      </c>
      <c r="Q379" s="70" t="s">
        <v>2210</v>
      </c>
      <c r="R379" s="70"/>
      <c r="S379" s="70"/>
      <c r="T379" s="70" t="s">
        <v>1891</v>
      </c>
      <c r="U379" s="70">
        <v>2550</v>
      </c>
      <c r="V379" s="70" t="s">
        <v>2669</v>
      </c>
      <c r="W379" s="70">
        <v>31000</v>
      </c>
      <c r="X379" s="71" t="s">
        <v>2670</v>
      </c>
    </row>
    <row r="380" spans="1:24">
      <c r="A380" s="62"/>
      <c r="B380" s="62"/>
      <c r="C380" s="69">
        <v>2022</v>
      </c>
      <c r="D380" s="69">
        <v>6</v>
      </c>
      <c r="E380" s="70" t="s">
        <v>2661</v>
      </c>
      <c r="F380" s="70" t="s">
        <v>2420</v>
      </c>
      <c r="G380" s="70" t="s">
        <v>2671</v>
      </c>
      <c r="H380" s="70" t="s">
        <v>2231</v>
      </c>
      <c r="I380" s="70" t="s">
        <v>1397</v>
      </c>
      <c r="J380" s="70" t="s">
        <v>1396</v>
      </c>
      <c r="K380" s="70"/>
      <c r="L380" s="70">
        <v>295</v>
      </c>
      <c r="M380" s="70" t="s">
        <v>2672</v>
      </c>
      <c r="N380" s="70"/>
      <c r="O380" s="70">
        <v>160.4</v>
      </c>
      <c r="P380" s="70">
        <v>422.848</v>
      </c>
      <c r="Q380" s="70" t="s">
        <v>2210</v>
      </c>
      <c r="R380" s="70"/>
      <c r="S380" s="70"/>
      <c r="T380" s="70">
        <v>7405</v>
      </c>
      <c r="U380" s="70" t="s">
        <v>2673</v>
      </c>
      <c r="V380" s="70" t="s">
        <v>2674</v>
      </c>
      <c r="W380" s="70">
        <v>25000</v>
      </c>
      <c r="X380" s="71" t="s">
        <v>2675</v>
      </c>
    </row>
    <row r="381" spans="1:24">
      <c r="A381" s="62"/>
      <c r="B381" s="62"/>
      <c r="C381" s="69">
        <v>2022</v>
      </c>
      <c r="D381" s="69">
        <v>6</v>
      </c>
      <c r="E381" s="70" t="s">
        <v>2661</v>
      </c>
      <c r="F381" s="70" t="s">
        <v>2420</v>
      </c>
      <c r="G381" s="70" t="s">
        <v>2676</v>
      </c>
      <c r="H381" s="70" t="s">
        <v>2336</v>
      </c>
      <c r="I381" s="70" t="s">
        <v>1397</v>
      </c>
      <c r="J381" s="70" t="s">
        <v>1396</v>
      </c>
      <c r="K381" s="70"/>
      <c r="L381" s="70">
        <v>270</v>
      </c>
      <c r="M381" s="70">
        <v>0.169</v>
      </c>
      <c r="N381" s="70"/>
      <c r="O381" s="70">
        <v>161.2</v>
      </c>
      <c r="P381" s="70">
        <v>350.078</v>
      </c>
      <c r="Q381" s="70" t="s">
        <v>2210</v>
      </c>
      <c r="R381" s="70"/>
      <c r="S381" s="70"/>
      <c r="T381" s="70">
        <v>10530</v>
      </c>
      <c r="U381" s="70">
        <v>2550</v>
      </c>
      <c r="V381" s="70" t="s">
        <v>1904</v>
      </c>
      <c r="W381" s="70">
        <v>31000</v>
      </c>
      <c r="X381" s="71">
        <v>15500</v>
      </c>
    </row>
    <row r="382" spans="1:24">
      <c r="A382" s="62"/>
      <c r="B382" s="62"/>
      <c r="C382" s="69">
        <v>2022</v>
      </c>
      <c r="D382" s="69">
        <v>6</v>
      </c>
      <c r="E382" s="70" t="s">
        <v>2661</v>
      </c>
      <c r="F382" s="70" t="s">
        <v>2420</v>
      </c>
      <c r="G382" s="70" t="s">
        <v>2677</v>
      </c>
      <c r="H382" s="70" t="s">
        <v>2336</v>
      </c>
      <c r="I382" s="70" t="s">
        <v>1397</v>
      </c>
      <c r="J382" s="70" t="s">
        <v>1396</v>
      </c>
      <c r="K382" s="70"/>
      <c r="L382" s="70">
        <v>285</v>
      </c>
      <c r="M382" s="70">
        <v>0.17</v>
      </c>
      <c r="N382" s="70"/>
      <c r="O382" s="70" t="s">
        <v>2678</v>
      </c>
      <c r="P382" s="70">
        <v>361.735</v>
      </c>
      <c r="Q382" s="70" t="s">
        <v>2210</v>
      </c>
      <c r="R382" s="70"/>
      <c r="S382" s="70"/>
      <c r="T382" s="70">
        <v>10830</v>
      </c>
      <c r="U382" s="70">
        <v>2550</v>
      </c>
      <c r="V382" s="70" t="s">
        <v>1904</v>
      </c>
      <c r="W382" s="70">
        <v>31000</v>
      </c>
      <c r="X382" s="71">
        <v>15550</v>
      </c>
    </row>
    <row r="383" spans="1:24">
      <c r="A383" s="62"/>
      <c r="B383" s="62"/>
      <c r="C383" s="69">
        <v>2022</v>
      </c>
      <c r="D383" s="69">
        <v>6</v>
      </c>
      <c r="E383" s="70" t="s">
        <v>2661</v>
      </c>
      <c r="F383" s="70" t="s">
        <v>2420</v>
      </c>
      <c r="G383" s="70" t="s">
        <v>2679</v>
      </c>
      <c r="H383" s="70" t="s">
        <v>2336</v>
      </c>
      <c r="I383" s="70" t="s">
        <v>1397</v>
      </c>
      <c r="J383" s="70" t="s">
        <v>1396</v>
      </c>
      <c r="K383" s="70"/>
      <c r="L383" s="70">
        <v>285</v>
      </c>
      <c r="M383" s="70">
        <v>0.172</v>
      </c>
      <c r="N383" s="70"/>
      <c r="O383" s="70" t="s">
        <v>2678</v>
      </c>
      <c r="P383" s="70">
        <v>361.735</v>
      </c>
      <c r="Q383" s="70" t="s">
        <v>2210</v>
      </c>
      <c r="R383" s="70"/>
      <c r="S383" s="70"/>
      <c r="T383" s="70">
        <v>11030</v>
      </c>
      <c r="U383" s="70">
        <v>2550</v>
      </c>
      <c r="V383" s="70" t="s">
        <v>1904</v>
      </c>
      <c r="W383" s="70">
        <v>31000</v>
      </c>
      <c r="X383" s="71">
        <v>15800</v>
      </c>
    </row>
    <row r="384" spans="1:24">
      <c r="A384" s="62"/>
      <c r="B384" s="62"/>
      <c r="C384" s="69">
        <v>2022</v>
      </c>
      <c r="D384" s="69">
        <v>6</v>
      </c>
      <c r="E384" s="70" t="s">
        <v>2661</v>
      </c>
      <c r="F384" s="70" t="s">
        <v>2420</v>
      </c>
      <c r="G384" s="70" t="s">
        <v>2680</v>
      </c>
      <c r="H384" s="70" t="s">
        <v>2330</v>
      </c>
      <c r="I384" s="70" t="s">
        <v>1397</v>
      </c>
      <c r="J384" s="70" t="s">
        <v>1396</v>
      </c>
      <c r="K384" s="70"/>
      <c r="L384" s="70">
        <v>205</v>
      </c>
      <c r="M384" s="70" t="s">
        <v>2681</v>
      </c>
      <c r="N384" s="70"/>
      <c r="O384" s="70">
        <v>160.2</v>
      </c>
      <c r="P384" s="70">
        <v>281.899</v>
      </c>
      <c r="Q384" s="70" t="s">
        <v>2210</v>
      </c>
      <c r="R384" s="70"/>
      <c r="S384" s="70"/>
      <c r="T384" s="70">
        <v>11035</v>
      </c>
      <c r="U384" s="70">
        <v>2550</v>
      </c>
      <c r="V384" s="70" t="s">
        <v>1904</v>
      </c>
      <c r="W384" s="70">
        <v>31000</v>
      </c>
      <c r="X384" s="71" t="s">
        <v>2682</v>
      </c>
    </row>
    <row r="385" spans="1:24">
      <c r="A385" s="62"/>
      <c r="B385" s="62"/>
      <c r="C385" s="69">
        <v>2022</v>
      </c>
      <c r="D385" s="69">
        <v>6</v>
      </c>
      <c r="E385" s="70" t="s">
        <v>2683</v>
      </c>
      <c r="F385" s="70" t="s">
        <v>2684</v>
      </c>
      <c r="G385" s="70" t="s">
        <v>2685</v>
      </c>
      <c r="H385" s="70" t="s">
        <v>2255</v>
      </c>
      <c r="I385" s="70" t="s">
        <v>1397</v>
      </c>
      <c r="J385" s="70" t="s">
        <v>1396</v>
      </c>
      <c r="K385" s="70">
        <v>240</v>
      </c>
      <c r="L385" s="70"/>
      <c r="M385" s="70">
        <v>0.21</v>
      </c>
      <c r="N385" s="70"/>
      <c r="O385" s="70">
        <v>133.75</v>
      </c>
      <c r="P385" s="70">
        <v>38.016</v>
      </c>
      <c r="Q385" s="70" t="s">
        <v>2610</v>
      </c>
      <c r="R385" s="70"/>
      <c r="S385" s="70"/>
      <c r="T385" s="70">
        <v>4890</v>
      </c>
      <c r="U385" s="70">
        <v>1715</v>
      </c>
      <c r="V385" s="70">
        <v>2035</v>
      </c>
      <c r="W385" s="70">
        <v>3150</v>
      </c>
      <c r="X385" s="71">
        <v>1610</v>
      </c>
    </row>
    <row r="386" spans="1:24">
      <c r="A386" s="62"/>
      <c r="B386" s="62"/>
      <c r="C386" s="69">
        <v>2022</v>
      </c>
      <c r="D386" s="69">
        <v>6</v>
      </c>
      <c r="E386" s="70" t="s">
        <v>2686</v>
      </c>
      <c r="F386" s="70" t="s">
        <v>2687</v>
      </c>
      <c r="G386" s="70" t="s">
        <v>2688</v>
      </c>
      <c r="H386" s="70" t="s">
        <v>2196</v>
      </c>
      <c r="I386" s="70" t="s">
        <v>1397</v>
      </c>
      <c r="J386" s="70" t="s">
        <v>1441</v>
      </c>
      <c r="K386" s="70">
        <v>610</v>
      </c>
      <c r="L386" s="70"/>
      <c r="M386" s="70"/>
      <c r="N386" s="70">
        <v>14.5</v>
      </c>
      <c r="O386" s="70">
        <v>180</v>
      </c>
      <c r="P386" s="70"/>
      <c r="Q386" s="70" t="s">
        <v>2689</v>
      </c>
      <c r="R386" s="70"/>
      <c r="S386" s="70"/>
      <c r="T386" s="70" t="s">
        <v>2690</v>
      </c>
      <c r="U386" s="70">
        <v>1860</v>
      </c>
      <c r="V386" s="70">
        <v>1628</v>
      </c>
      <c r="W386" s="70">
        <v>2154</v>
      </c>
      <c r="X386" s="71">
        <v>1779</v>
      </c>
    </row>
    <row r="387" spans="1:24">
      <c r="A387" s="62"/>
      <c r="B387" s="62"/>
      <c r="C387" s="69">
        <v>2022</v>
      </c>
      <c r="D387" s="69">
        <v>6</v>
      </c>
      <c r="E387" s="70" t="s">
        <v>2686</v>
      </c>
      <c r="F387" s="70" t="s">
        <v>2687</v>
      </c>
      <c r="G387" s="70" t="s">
        <v>2691</v>
      </c>
      <c r="H387" s="70" t="s">
        <v>2191</v>
      </c>
      <c r="I387" s="70" t="s">
        <v>1397</v>
      </c>
      <c r="J387" s="70" t="s">
        <v>1441</v>
      </c>
      <c r="K387" s="70">
        <v>401</v>
      </c>
      <c r="L387" s="70"/>
      <c r="M387" s="70"/>
      <c r="N387" s="70">
        <v>11.5</v>
      </c>
      <c r="O387" s="70">
        <v>160</v>
      </c>
      <c r="P387" s="70"/>
      <c r="Q387" s="70" t="s">
        <v>2689</v>
      </c>
      <c r="R387" s="70"/>
      <c r="S387" s="70"/>
      <c r="T387" s="70">
        <v>4070</v>
      </c>
      <c r="U387" s="70">
        <v>1690</v>
      </c>
      <c r="V387" s="70">
        <v>1540</v>
      </c>
      <c r="W387" s="70">
        <v>1526</v>
      </c>
      <c r="X387" s="71">
        <v>1151</v>
      </c>
    </row>
    <row r="388" spans="1:24">
      <c r="A388" s="62"/>
      <c r="B388" s="62"/>
      <c r="C388" s="69">
        <v>2022</v>
      </c>
      <c r="D388" s="69">
        <v>6</v>
      </c>
      <c r="E388" s="70" t="s">
        <v>2692</v>
      </c>
      <c r="F388" s="70" t="s">
        <v>2693</v>
      </c>
      <c r="G388" s="70" t="s">
        <v>2694</v>
      </c>
      <c r="H388" s="70" t="s">
        <v>2191</v>
      </c>
      <c r="I388" s="70" t="s">
        <v>1397</v>
      </c>
      <c r="J388" s="70" t="s">
        <v>1441</v>
      </c>
      <c r="K388" s="70">
        <v>301</v>
      </c>
      <c r="L388" s="70"/>
      <c r="M388" s="70"/>
      <c r="N388" s="70">
        <v>9.4</v>
      </c>
      <c r="O388" s="70">
        <v>140.01</v>
      </c>
      <c r="P388" s="70"/>
      <c r="Q388" s="70" t="s">
        <v>2210</v>
      </c>
      <c r="R388" s="70"/>
      <c r="S388" s="70"/>
      <c r="T388" s="70">
        <v>3200</v>
      </c>
      <c r="U388" s="70">
        <v>1670</v>
      </c>
      <c r="V388" s="70" t="s">
        <v>1923</v>
      </c>
      <c r="W388" s="70">
        <v>1275</v>
      </c>
      <c r="X388" s="71">
        <v>975</v>
      </c>
    </row>
    <row r="389" spans="1:24">
      <c r="A389" s="62"/>
      <c r="B389" s="62"/>
      <c r="C389" s="69">
        <v>2022</v>
      </c>
      <c r="D389" s="69">
        <v>6</v>
      </c>
      <c r="E389" s="70" t="s">
        <v>2695</v>
      </c>
      <c r="F389" s="70" t="s">
        <v>2696</v>
      </c>
      <c r="G389" s="70" t="s">
        <v>2697</v>
      </c>
      <c r="H389" s="70" t="s">
        <v>2196</v>
      </c>
      <c r="I389" s="70" t="s">
        <v>1397</v>
      </c>
      <c r="J389" s="70" t="s">
        <v>1441</v>
      </c>
      <c r="K389" s="70">
        <v>500</v>
      </c>
      <c r="L389" s="70"/>
      <c r="M389" s="70"/>
      <c r="N389" s="70">
        <v>17.1</v>
      </c>
      <c r="O389" s="70">
        <v>140.9</v>
      </c>
      <c r="P389" s="70"/>
      <c r="Q389" s="70" t="s">
        <v>2221</v>
      </c>
      <c r="R389" s="70"/>
      <c r="S389" s="70"/>
      <c r="T389" s="70">
        <v>4785</v>
      </c>
      <c r="U389" s="70">
        <v>1930</v>
      </c>
      <c r="V389" s="70">
        <v>1620</v>
      </c>
      <c r="W389" s="70">
        <v>2725</v>
      </c>
      <c r="X389" s="71">
        <v>2350</v>
      </c>
    </row>
    <row r="390" spans="1:24">
      <c r="A390" s="62"/>
      <c r="B390" s="62"/>
      <c r="C390" s="69">
        <v>2022</v>
      </c>
      <c r="D390" s="69">
        <v>6</v>
      </c>
      <c r="E390" s="70" t="s">
        <v>2695</v>
      </c>
      <c r="F390" s="70" t="s">
        <v>2696</v>
      </c>
      <c r="G390" s="70" t="s">
        <v>2698</v>
      </c>
      <c r="H390" s="70" t="s">
        <v>2196</v>
      </c>
      <c r="I390" s="70" t="s">
        <v>1397</v>
      </c>
      <c r="J390" s="70" t="s">
        <v>1441</v>
      </c>
      <c r="K390" s="70">
        <v>540</v>
      </c>
      <c r="L390" s="70"/>
      <c r="M390" s="70"/>
      <c r="N390" s="70">
        <v>15.8</v>
      </c>
      <c r="O390" s="70">
        <v>140.9</v>
      </c>
      <c r="P390" s="70"/>
      <c r="Q390" s="70" t="s">
        <v>2221</v>
      </c>
      <c r="R390" s="70"/>
      <c r="S390" s="70"/>
      <c r="T390" s="70">
        <v>4785</v>
      </c>
      <c r="U390" s="70">
        <v>1930</v>
      </c>
      <c r="V390" s="70">
        <v>1620</v>
      </c>
      <c r="W390" s="70">
        <v>2610</v>
      </c>
      <c r="X390" s="71">
        <v>2235</v>
      </c>
    </row>
    <row r="391" spans="1:24">
      <c r="A391" s="62"/>
      <c r="B391" s="62"/>
      <c r="C391" s="69">
        <v>2022</v>
      </c>
      <c r="D391" s="69">
        <v>6</v>
      </c>
      <c r="E391" s="70" t="s">
        <v>2699</v>
      </c>
      <c r="F391" s="70" t="s">
        <v>2700</v>
      </c>
      <c r="G391" s="70" t="s">
        <v>2701</v>
      </c>
      <c r="H391" s="70" t="s">
        <v>2255</v>
      </c>
      <c r="I391" s="70" t="s">
        <v>1397</v>
      </c>
      <c r="J391" s="70" t="s">
        <v>1396</v>
      </c>
      <c r="K391" s="70"/>
      <c r="L391" s="70">
        <v>387</v>
      </c>
      <c r="M391" s="70">
        <v>0.274</v>
      </c>
      <c r="N391" s="70"/>
      <c r="O391" s="70">
        <v>140.7</v>
      </c>
      <c r="P391" s="70">
        <v>84.48</v>
      </c>
      <c r="Q391" s="70" t="s">
        <v>2210</v>
      </c>
      <c r="R391" s="70"/>
      <c r="S391" s="70"/>
      <c r="T391" s="70">
        <v>5995</v>
      </c>
      <c r="U391" s="70">
        <v>2180</v>
      </c>
      <c r="V391" s="70">
        <v>3070</v>
      </c>
      <c r="W391" s="70">
        <v>4495</v>
      </c>
      <c r="X391" s="71">
        <v>2990</v>
      </c>
    </row>
    <row r="392" spans="1:24">
      <c r="A392" s="62"/>
      <c r="B392" s="62"/>
      <c r="C392" s="69">
        <v>2022</v>
      </c>
      <c r="D392" s="69">
        <v>6</v>
      </c>
      <c r="E392" s="70" t="s">
        <v>2702</v>
      </c>
      <c r="F392" s="70" t="s">
        <v>2703</v>
      </c>
      <c r="G392" s="70" t="s">
        <v>2704</v>
      </c>
      <c r="H392" s="70" t="s">
        <v>2255</v>
      </c>
      <c r="I392" s="70" t="s">
        <v>1397</v>
      </c>
      <c r="J392" s="70" t="s">
        <v>1396</v>
      </c>
      <c r="K392" s="70" t="s">
        <v>2705</v>
      </c>
      <c r="L392" s="70"/>
      <c r="M392" s="70">
        <v>0.244</v>
      </c>
      <c r="N392" s="70"/>
      <c r="O392" s="70">
        <v>137.6</v>
      </c>
      <c r="P392" s="70">
        <v>41.86</v>
      </c>
      <c r="Q392" s="70" t="s">
        <v>2210</v>
      </c>
      <c r="R392" s="70"/>
      <c r="S392" s="70"/>
      <c r="T392" s="70">
        <v>4495</v>
      </c>
      <c r="U392" s="70">
        <v>1680</v>
      </c>
      <c r="V392" s="70">
        <v>1990</v>
      </c>
      <c r="W392" s="70">
        <v>2420</v>
      </c>
      <c r="X392" s="71">
        <v>1370</v>
      </c>
    </row>
    <row r="393" spans="1:24">
      <c r="A393" s="62"/>
      <c r="B393" s="62"/>
      <c r="C393" s="69">
        <v>2022</v>
      </c>
      <c r="D393" s="69">
        <v>6</v>
      </c>
      <c r="E393" s="70" t="s">
        <v>2702</v>
      </c>
      <c r="F393" s="70" t="s">
        <v>2703</v>
      </c>
      <c r="G393" s="70" t="s">
        <v>2706</v>
      </c>
      <c r="H393" s="70" t="s">
        <v>2255</v>
      </c>
      <c r="I393" s="70" t="s">
        <v>1397</v>
      </c>
      <c r="J393" s="70" t="s">
        <v>1396</v>
      </c>
      <c r="K393" s="70" t="s">
        <v>2707</v>
      </c>
      <c r="L393" s="70"/>
      <c r="M393" s="70">
        <v>0.27</v>
      </c>
      <c r="N393" s="70"/>
      <c r="O393" s="70">
        <v>137.6</v>
      </c>
      <c r="P393" s="70">
        <v>41.86</v>
      </c>
      <c r="Q393" s="70" t="s">
        <v>2210</v>
      </c>
      <c r="R393" s="70"/>
      <c r="S393" s="70"/>
      <c r="T393" s="70">
        <v>4865</v>
      </c>
      <c r="U393" s="70">
        <v>1715</v>
      </c>
      <c r="V393" s="70">
        <v>2065</v>
      </c>
      <c r="W393" s="70">
        <v>3150</v>
      </c>
      <c r="X393" s="71">
        <v>1660</v>
      </c>
    </row>
    <row r="394" spans="1:24">
      <c r="A394" s="62"/>
      <c r="B394" s="62"/>
      <c r="C394" s="69">
        <v>2022</v>
      </c>
      <c r="D394" s="69">
        <v>6</v>
      </c>
      <c r="E394" s="70" t="s">
        <v>2708</v>
      </c>
      <c r="F394" s="70" t="s">
        <v>2709</v>
      </c>
      <c r="G394" s="70" t="s">
        <v>2710</v>
      </c>
      <c r="H394" s="70" t="s">
        <v>2711</v>
      </c>
      <c r="I394" s="70" t="s">
        <v>1397</v>
      </c>
      <c r="J394" s="70" t="s">
        <v>1412</v>
      </c>
      <c r="K394" s="70"/>
      <c r="L394" s="70"/>
      <c r="M394" s="70">
        <v>0.179</v>
      </c>
      <c r="N394" s="70"/>
      <c r="O394" s="70" t="s">
        <v>1835</v>
      </c>
      <c r="P394" s="70">
        <v>300.81</v>
      </c>
      <c r="Q394" s="70" t="s">
        <v>2210</v>
      </c>
      <c r="R394" s="70"/>
      <c r="S394" s="70"/>
      <c r="T394" s="70">
        <v>10740</v>
      </c>
      <c r="U394" s="70">
        <v>2550</v>
      </c>
      <c r="V394" s="70">
        <v>4180</v>
      </c>
      <c r="W394" s="70">
        <v>18000</v>
      </c>
      <c r="X394" s="71" t="s">
        <v>2712</v>
      </c>
    </row>
    <row r="395" spans="1:24">
      <c r="A395" s="62"/>
      <c r="B395" s="62"/>
      <c r="C395" s="69">
        <v>2022</v>
      </c>
      <c r="D395" s="69">
        <v>6</v>
      </c>
      <c r="E395" s="70" t="s">
        <v>2713</v>
      </c>
      <c r="F395" s="70" t="s">
        <v>2493</v>
      </c>
      <c r="G395" s="70" t="s">
        <v>2714</v>
      </c>
      <c r="H395" s="70" t="s">
        <v>2207</v>
      </c>
      <c r="I395" s="70" t="s">
        <v>1397</v>
      </c>
      <c r="J395" s="70" t="s">
        <v>1396</v>
      </c>
      <c r="K395" s="70" t="s">
        <v>2715</v>
      </c>
      <c r="L395" s="70"/>
      <c r="M395" s="70">
        <v>0.25</v>
      </c>
      <c r="N395" s="70"/>
      <c r="O395" s="70">
        <v>128.04</v>
      </c>
      <c r="P395" s="70">
        <v>35.904</v>
      </c>
      <c r="Q395" s="70" t="s">
        <v>2210</v>
      </c>
      <c r="R395" s="70"/>
      <c r="S395" s="70"/>
      <c r="T395" s="70">
        <v>4845</v>
      </c>
      <c r="U395" s="70">
        <v>1610</v>
      </c>
      <c r="V395" s="70">
        <v>1920</v>
      </c>
      <c r="W395" s="70">
        <v>2510</v>
      </c>
      <c r="X395" s="71">
        <v>1295</v>
      </c>
    </row>
    <row r="396" spans="1:24">
      <c r="A396" s="62"/>
      <c r="B396" s="62"/>
      <c r="C396" s="69">
        <v>2022</v>
      </c>
      <c r="D396" s="69">
        <v>6</v>
      </c>
      <c r="E396" s="70" t="s">
        <v>2713</v>
      </c>
      <c r="F396" s="70" t="s">
        <v>2493</v>
      </c>
      <c r="G396" s="70" t="s">
        <v>2716</v>
      </c>
      <c r="H396" s="70" t="s">
        <v>2255</v>
      </c>
      <c r="I396" s="70" t="s">
        <v>1397</v>
      </c>
      <c r="J396" s="70" t="s">
        <v>1396</v>
      </c>
      <c r="K396" s="70" t="s">
        <v>2717</v>
      </c>
      <c r="L396" s="70"/>
      <c r="M396" s="70">
        <v>0.25</v>
      </c>
      <c r="N396" s="70"/>
      <c r="O396" s="70">
        <v>128.04</v>
      </c>
      <c r="P396" s="70">
        <v>35.904</v>
      </c>
      <c r="Q396" s="70" t="s">
        <v>2210</v>
      </c>
      <c r="R396" s="70"/>
      <c r="S396" s="70"/>
      <c r="T396" s="70">
        <v>4490</v>
      </c>
      <c r="U396" s="70">
        <v>1610</v>
      </c>
      <c r="V396" s="70">
        <v>1900</v>
      </c>
      <c r="W396" s="70">
        <v>2510</v>
      </c>
      <c r="X396" s="71">
        <v>1390</v>
      </c>
    </row>
    <row r="397" spans="1:24">
      <c r="A397" s="62"/>
      <c r="B397" s="62"/>
      <c r="C397" s="69">
        <v>2022</v>
      </c>
      <c r="D397" s="69">
        <v>6</v>
      </c>
      <c r="E397" s="70" t="s">
        <v>2718</v>
      </c>
      <c r="F397" s="70" t="s">
        <v>2719</v>
      </c>
      <c r="G397" s="70" t="s">
        <v>2720</v>
      </c>
      <c r="H397" s="70" t="s">
        <v>2436</v>
      </c>
      <c r="I397" s="70" t="s">
        <v>1397</v>
      </c>
      <c r="J397" s="70" t="s">
        <v>1396</v>
      </c>
      <c r="K397" s="70" t="s">
        <v>2721</v>
      </c>
      <c r="L397" s="70"/>
      <c r="M397" s="70">
        <v>0.286</v>
      </c>
      <c r="N397" s="70"/>
      <c r="O397" s="70">
        <v>126.8</v>
      </c>
      <c r="P397" s="70">
        <v>38.7</v>
      </c>
      <c r="Q397" s="70" t="s">
        <v>2210</v>
      </c>
      <c r="R397" s="70"/>
      <c r="S397" s="70"/>
      <c r="T397" s="70">
        <v>4500</v>
      </c>
      <c r="U397" s="70">
        <v>1680</v>
      </c>
      <c r="V397" s="70">
        <v>1990</v>
      </c>
      <c r="W397" s="70">
        <v>2600</v>
      </c>
      <c r="X397" s="71" t="s">
        <v>2722</v>
      </c>
    </row>
    <row r="398" spans="1:24">
      <c r="A398" s="62"/>
      <c r="B398" s="62"/>
      <c r="C398" s="69">
        <v>2022</v>
      </c>
      <c r="D398" s="69">
        <v>6</v>
      </c>
      <c r="E398" s="70" t="s">
        <v>2723</v>
      </c>
      <c r="F398" s="70" t="s">
        <v>2416</v>
      </c>
      <c r="G398" s="70" t="s">
        <v>2724</v>
      </c>
      <c r="H398" s="70" t="s">
        <v>2725</v>
      </c>
      <c r="I398" s="70" t="s">
        <v>1561</v>
      </c>
      <c r="J398" s="70" t="s">
        <v>1396</v>
      </c>
      <c r="K398" s="70"/>
      <c r="L398" s="70"/>
      <c r="M398" s="70"/>
      <c r="N398" s="70"/>
      <c r="O398" s="70"/>
      <c r="P398" s="70">
        <v>57.6</v>
      </c>
      <c r="Q398" s="70" t="s">
        <v>2210</v>
      </c>
      <c r="R398" s="70"/>
      <c r="S398" s="70"/>
      <c r="T398" s="70">
        <v>5995</v>
      </c>
      <c r="U398" s="70">
        <v>2200</v>
      </c>
      <c r="V398" s="70">
        <v>2450</v>
      </c>
      <c r="W398" s="70">
        <v>4495</v>
      </c>
      <c r="X398" s="71">
        <v>3080</v>
      </c>
    </row>
    <row r="399" spans="1:24">
      <c r="A399" s="62"/>
      <c r="B399" s="62"/>
      <c r="C399" s="69">
        <v>2022</v>
      </c>
      <c r="D399" s="69">
        <v>6</v>
      </c>
      <c r="E399" s="70" t="s">
        <v>2723</v>
      </c>
      <c r="F399" s="70" t="s">
        <v>2416</v>
      </c>
      <c r="G399" s="70" t="s">
        <v>2726</v>
      </c>
      <c r="H399" s="70" t="s">
        <v>2207</v>
      </c>
      <c r="I399" s="70" t="s">
        <v>1397</v>
      </c>
      <c r="J399" s="70" t="s">
        <v>1396</v>
      </c>
      <c r="K399" s="70"/>
      <c r="L399" s="70">
        <v>380</v>
      </c>
      <c r="M399" s="70">
        <v>0.24</v>
      </c>
      <c r="N399" s="70"/>
      <c r="O399" s="70">
        <v>154.59</v>
      </c>
      <c r="P399" s="70">
        <v>89.12</v>
      </c>
      <c r="Q399" s="70" t="s">
        <v>2210</v>
      </c>
      <c r="R399" s="70"/>
      <c r="S399" s="70"/>
      <c r="T399" s="70">
        <v>5995</v>
      </c>
      <c r="U399" s="70">
        <v>2200</v>
      </c>
      <c r="V399" s="70">
        <v>2360</v>
      </c>
      <c r="W399" s="70">
        <v>4495</v>
      </c>
      <c r="X399" s="71">
        <v>2900</v>
      </c>
    </row>
    <row r="400" spans="1:24">
      <c r="A400" s="62"/>
      <c r="B400" s="62"/>
      <c r="C400" s="69">
        <v>2022</v>
      </c>
      <c r="D400" s="69">
        <v>6</v>
      </c>
      <c r="E400" s="70" t="s">
        <v>2723</v>
      </c>
      <c r="F400" s="70" t="s">
        <v>2416</v>
      </c>
      <c r="G400" s="70" t="s">
        <v>2727</v>
      </c>
      <c r="H400" s="70" t="s">
        <v>2207</v>
      </c>
      <c r="I400" s="70" t="s">
        <v>1397</v>
      </c>
      <c r="J400" s="70" t="s">
        <v>1396</v>
      </c>
      <c r="K400" s="70"/>
      <c r="L400" s="70">
        <v>360</v>
      </c>
      <c r="M400" s="70">
        <v>0.24</v>
      </c>
      <c r="N400" s="70"/>
      <c r="O400" s="70">
        <v>146.7</v>
      </c>
      <c r="P400" s="70">
        <v>81.14</v>
      </c>
      <c r="Q400" s="70" t="s">
        <v>2210</v>
      </c>
      <c r="R400" s="70"/>
      <c r="S400" s="70"/>
      <c r="T400" s="70">
        <v>5995</v>
      </c>
      <c r="U400" s="70">
        <v>2200</v>
      </c>
      <c r="V400" s="70">
        <v>2350</v>
      </c>
      <c r="W400" s="70">
        <v>4495</v>
      </c>
      <c r="X400" s="71">
        <v>2900</v>
      </c>
    </row>
    <row r="401" spans="1:24">
      <c r="A401" s="62"/>
      <c r="B401" s="62"/>
      <c r="C401" s="69">
        <v>2022</v>
      </c>
      <c r="D401" s="69">
        <v>6</v>
      </c>
      <c r="E401" s="70" t="s">
        <v>2723</v>
      </c>
      <c r="F401" s="70" t="s">
        <v>2416</v>
      </c>
      <c r="G401" s="70" t="s">
        <v>2728</v>
      </c>
      <c r="H401" s="70" t="s">
        <v>2725</v>
      </c>
      <c r="I401" s="70" t="s">
        <v>1561</v>
      </c>
      <c r="J401" s="70" t="s">
        <v>1396</v>
      </c>
      <c r="K401" s="70"/>
      <c r="L401" s="70"/>
      <c r="M401" s="70"/>
      <c r="N401" s="70"/>
      <c r="O401" s="70"/>
      <c r="P401" s="70">
        <v>53.58</v>
      </c>
      <c r="Q401" s="70" t="s">
        <v>2210</v>
      </c>
      <c r="R401" s="70"/>
      <c r="S401" s="70"/>
      <c r="T401" s="70">
        <v>5995</v>
      </c>
      <c r="U401" s="70">
        <v>2200</v>
      </c>
      <c r="V401" s="70">
        <v>2450</v>
      </c>
      <c r="W401" s="70">
        <v>4495</v>
      </c>
      <c r="X401" s="71">
        <v>3080</v>
      </c>
    </row>
    <row r="402" spans="1:24">
      <c r="A402" s="62"/>
      <c r="B402" s="62"/>
      <c r="C402" s="69">
        <v>2022</v>
      </c>
      <c r="D402" s="69">
        <v>6</v>
      </c>
      <c r="E402" s="70" t="s">
        <v>2723</v>
      </c>
      <c r="F402" s="70" t="s">
        <v>2416</v>
      </c>
      <c r="G402" s="70" t="s">
        <v>2729</v>
      </c>
      <c r="H402" s="70" t="s">
        <v>2271</v>
      </c>
      <c r="I402" s="70" t="s">
        <v>1397</v>
      </c>
      <c r="J402" s="70" t="s">
        <v>1396</v>
      </c>
      <c r="K402" s="70"/>
      <c r="L402" s="70">
        <v>380</v>
      </c>
      <c r="M402" s="70">
        <v>0.29</v>
      </c>
      <c r="N402" s="70"/>
      <c r="O402" s="70">
        <v>154.59</v>
      </c>
      <c r="P402" s="70">
        <v>89.12</v>
      </c>
      <c r="Q402" s="70" t="s">
        <v>2210</v>
      </c>
      <c r="R402" s="70"/>
      <c r="S402" s="70"/>
      <c r="T402" s="70">
        <v>5995</v>
      </c>
      <c r="U402" s="70">
        <v>2260</v>
      </c>
      <c r="V402" s="70">
        <v>3265</v>
      </c>
      <c r="W402" s="70">
        <v>4495</v>
      </c>
      <c r="X402" s="71">
        <v>3150</v>
      </c>
    </row>
    <row r="403" spans="1:24">
      <c r="A403" s="62"/>
      <c r="B403" s="62"/>
      <c r="C403" s="69">
        <v>2022</v>
      </c>
      <c r="D403" s="69">
        <v>6</v>
      </c>
      <c r="E403" s="70" t="s">
        <v>2723</v>
      </c>
      <c r="F403" s="70" t="s">
        <v>2416</v>
      </c>
      <c r="G403" s="70" t="s">
        <v>2730</v>
      </c>
      <c r="H403" s="70" t="s">
        <v>2731</v>
      </c>
      <c r="I403" s="70" t="s">
        <v>1561</v>
      </c>
      <c r="J403" s="70" t="s">
        <v>1396</v>
      </c>
      <c r="K403" s="70"/>
      <c r="L403" s="70"/>
      <c r="M403" s="70"/>
      <c r="N403" s="70"/>
      <c r="O403" s="70"/>
      <c r="P403" s="70">
        <v>53.58</v>
      </c>
      <c r="Q403" s="70" t="s">
        <v>2210</v>
      </c>
      <c r="R403" s="70"/>
      <c r="S403" s="70"/>
      <c r="T403" s="70">
        <v>5995</v>
      </c>
      <c r="U403" s="70">
        <v>2200</v>
      </c>
      <c r="V403" s="70" t="s">
        <v>2732</v>
      </c>
      <c r="W403" s="70">
        <v>4495</v>
      </c>
      <c r="X403" s="71" t="s">
        <v>2733</v>
      </c>
    </row>
    <row r="404" spans="1:24">
      <c r="A404" s="62"/>
      <c r="B404" s="62"/>
      <c r="C404" s="69">
        <v>2022</v>
      </c>
      <c r="D404" s="69">
        <v>6</v>
      </c>
      <c r="E404" s="70" t="s">
        <v>2723</v>
      </c>
      <c r="F404" s="70" t="s">
        <v>2416</v>
      </c>
      <c r="G404" s="70" t="s">
        <v>2734</v>
      </c>
      <c r="H404" s="70" t="s">
        <v>2392</v>
      </c>
      <c r="I404" s="70" t="s">
        <v>1561</v>
      </c>
      <c r="J404" s="70" t="s">
        <v>1396</v>
      </c>
      <c r="K404" s="70"/>
      <c r="L404" s="70"/>
      <c r="M404" s="70"/>
      <c r="N404" s="70"/>
      <c r="O404" s="70"/>
      <c r="P404" s="70">
        <v>53.58</v>
      </c>
      <c r="Q404" s="70" t="s">
        <v>2210</v>
      </c>
      <c r="R404" s="70"/>
      <c r="S404" s="70"/>
      <c r="T404" s="70">
        <v>5995</v>
      </c>
      <c r="U404" s="70" t="s">
        <v>2735</v>
      </c>
      <c r="V404" s="70" t="s">
        <v>2736</v>
      </c>
      <c r="W404" s="70">
        <v>4495</v>
      </c>
      <c r="X404" s="71">
        <v>3600</v>
      </c>
    </row>
    <row r="405" spans="1:24">
      <c r="A405" s="62"/>
      <c r="B405" s="62"/>
      <c r="C405" s="69">
        <v>2022</v>
      </c>
      <c r="D405" s="69">
        <v>6</v>
      </c>
      <c r="E405" s="70" t="s">
        <v>2723</v>
      </c>
      <c r="F405" s="70" t="s">
        <v>2416</v>
      </c>
      <c r="G405" s="70" t="s">
        <v>2737</v>
      </c>
      <c r="H405" s="70" t="s">
        <v>2738</v>
      </c>
      <c r="I405" s="70" t="s">
        <v>1561</v>
      </c>
      <c r="J405" s="70" t="s">
        <v>1396</v>
      </c>
      <c r="K405" s="70"/>
      <c r="L405" s="70"/>
      <c r="M405" s="70"/>
      <c r="N405" s="70"/>
      <c r="O405" s="70"/>
      <c r="P405" s="70">
        <v>53.58</v>
      </c>
      <c r="Q405" s="70" t="s">
        <v>2210</v>
      </c>
      <c r="R405" s="70"/>
      <c r="S405" s="70"/>
      <c r="T405" s="70">
        <v>5995</v>
      </c>
      <c r="U405" s="70">
        <v>2150</v>
      </c>
      <c r="V405" s="70" t="s">
        <v>2739</v>
      </c>
      <c r="W405" s="70">
        <v>4495</v>
      </c>
      <c r="X405" s="71">
        <v>3220</v>
      </c>
    </row>
    <row r="406" spans="1:24">
      <c r="A406" s="62"/>
      <c r="B406" s="62"/>
      <c r="C406" s="69">
        <v>2022</v>
      </c>
      <c r="D406" s="69">
        <v>6</v>
      </c>
      <c r="E406" s="70" t="s">
        <v>2740</v>
      </c>
      <c r="F406" s="70" t="s">
        <v>2741</v>
      </c>
      <c r="G406" s="70" t="s">
        <v>2742</v>
      </c>
      <c r="H406" s="70" t="s">
        <v>2658</v>
      </c>
      <c r="I406" s="70" t="s">
        <v>1397</v>
      </c>
      <c r="J406" s="70" t="s">
        <v>1396</v>
      </c>
      <c r="K406" s="70"/>
      <c r="L406" s="70">
        <v>365</v>
      </c>
      <c r="M406" s="70"/>
      <c r="N406" s="70"/>
      <c r="O406" s="70">
        <v>155.95</v>
      </c>
      <c r="P406" s="70">
        <v>246.68</v>
      </c>
      <c r="Q406" s="70" t="s">
        <v>2221</v>
      </c>
      <c r="R406" s="70"/>
      <c r="S406" s="70"/>
      <c r="T406" s="70">
        <v>8760</v>
      </c>
      <c r="U406" s="70">
        <v>2530</v>
      </c>
      <c r="V406" s="70">
        <v>3730</v>
      </c>
      <c r="W406" s="70">
        <v>18000</v>
      </c>
      <c r="X406" s="71">
        <v>11140</v>
      </c>
    </row>
    <row r="407" spans="1:24">
      <c r="A407" s="62"/>
      <c r="B407" s="62"/>
      <c r="C407" s="69">
        <v>2022</v>
      </c>
      <c r="D407" s="69">
        <v>6</v>
      </c>
      <c r="E407" s="70" t="s">
        <v>2743</v>
      </c>
      <c r="F407" s="70" t="s">
        <v>2744</v>
      </c>
      <c r="G407" s="70" t="s">
        <v>2745</v>
      </c>
      <c r="H407" s="70" t="s">
        <v>2402</v>
      </c>
      <c r="I407" s="70" t="s">
        <v>1397</v>
      </c>
      <c r="J407" s="70" t="s">
        <v>1396</v>
      </c>
      <c r="K407" s="70"/>
      <c r="L407" s="70">
        <v>400</v>
      </c>
      <c r="M407" s="70"/>
      <c r="N407" s="70"/>
      <c r="O407" s="70">
        <v>151.7</v>
      </c>
      <c r="P407" s="70">
        <v>177.74</v>
      </c>
      <c r="Q407" s="70" t="s">
        <v>2210</v>
      </c>
      <c r="R407" s="70"/>
      <c r="S407" s="70"/>
      <c r="T407" s="70">
        <v>6950</v>
      </c>
      <c r="U407" s="70">
        <v>2450</v>
      </c>
      <c r="V407" s="70">
        <v>2850</v>
      </c>
      <c r="W407" s="70">
        <v>11800</v>
      </c>
      <c r="X407" s="71">
        <v>7530</v>
      </c>
    </row>
    <row r="408" spans="1:24">
      <c r="A408" s="62"/>
      <c r="B408" s="62"/>
      <c r="C408" s="69">
        <v>2022</v>
      </c>
      <c r="D408" s="69">
        <v>6</v>
      </c>
      <c r="E408" s="70" t="s">
        <v>2746</v>
      </c>
      <c r="F408" s="70" t="s">
        <v>2747</v>
      </c>
      <c r="G408" s="70" t="s">
        <v>2748</v>
      </c>
      <c r="H408" s="70" t="s">
        <v>2267</v>
      </c>
      <c r="I408" s="70" t="s">
        <v>1397</v>
      </c>
      <c r="J408" s="70" t="s">
        <v>1396</v>
      </c>
      <c r="K408" s="70"/>
      <c r="L408" s="70">
        <v>280</v>
      </c>
      <c r="M408" s="70">
        <v>0.123</v>
      </c>
      <c r="N408" s="70"/>
      <c r="O408" s="70">
        <v>158.24</v>
      </c>
      <c r="P408" s="70">
        <v>367.58</v>
      </c>
      <c r="Q408" s="70" t="s">
        <v>2221</v>
      </c>
      <c r="R408" s="70"/>
      <c r="S408" s="70"/>
      <c r="T408" s="70">
        <v>9320</v>
      </c>
      <c r="U408" s="70">
        <v>2550</v>
      </c>
      <c r="V408" s="70">
        <v>3130</v>
      </c>
      <c r="W408" s="70">
        <v>32000</v>
      </c>
      <c r="X408" s="71">
        <v>14100</v>
      </c>
    </row>
    <row r="409" spans="1:24">
      <c r="A409" s="62"/>
      <c r="B409" s="62"/>
      <c r="C409" s="69">
        <v>2022</v>
      </c>
      <c r="D409" s="69">
        <v>6</v>
      </c>
      <c r="E409" s="70" t="s">
        <v>2749</v>
      </c>
      <c r="F409" s="70" t="s">
        <v>2750</v>
      </c>
      <c r="G409" s="70" t="s">
        <v>2751</v>
      </c>
      <c r="H409" s="70" t="s">
        <v>2336</v>
      </c>
      <c r="I409" s="70" t="s">
        <v>1397</v>
      </c>
      <c r="J409" s="70" t="s">
        <v>1396</v>
      </c>
      <c r="K409" s="70"/>
      <c r="L409" s="70">
        <v>275</v>
      </c>
      <c r="M409" s="70">
        <v>0.17</v>
      </c>
      <c r="N409" s="70"/>
      <c r="O409" s="70" t="s">
        <v>2752</v>
      </c>
      <c r="P409" s="70">
        <v>361.74</v>
      </c>
      <c r="Q409" s="70" t="s">
        <v>2210</v>
      </c>
      <c r="R409" s="70"/>
      <c r="S409" s="70"/>
      <c r="T409" s="70">
        <v>10300</v>
      </c>
      <c r="U409" s="70">
        <v>2530</v>
      </c>
      <c r="V409" s="70">
        <v>3900</v>
      </c>
      <c r="W409" s="70">
        <v>31000</v>
      </c>
      <c r="X409" s="71">
        <v>15500</v>
      </c>
    </row>
    <row r="410" spans="1:24">
      <c r="A410" s="62"/>
      <c r="B410" s="62"/>
      <c r="C410" s="69">
        <v>2022</v>
      </c>
      <c r="D410" s="69">
        <v>6</v>
      </c>
      <c r="E410" s="70" t="s">
        <v>2753</v>
      </c>
      <c r="F410" s="70" t="s">
        <v>2754</v>
      </c>
      <c r="G410" s="70" t="s">
        <v>2755</v>
      </c>
      <c r="H410" s="70" t="s">
        <v>2756</v>
      </c>
      <c r="I410" s="70" t="s">
        <v>1397</v>
      </c>
      <c r="J410" s="70" t="s">
        <v>1396</v>
      </c>
      <c r="K410" s="70"/>
      <c r="L410" s="70">
        <v>410</v>
      </c>
      <c r="M410" s="70"/>
      <c r="N410" s="70"/>
      <c r="O410" s="70">
        <v>146</v>
      </c>
      <c r="P410" s="70">
        <v>162.28</v>
      </c>
      <c r="Q410" s="70" t="s">
        <v>2210</v>
      </c>
      <c r="R410" s="70"/>
      <c r="S410" s="70"/>
      <c r="T410" s="70">
        <v>6780</v>
      </c>
      <c r="U410" s="70">
        <v>2150</v>
      </c>
      <c r="V410" s="70">
        <v>2525</v>
      </c>
      <c r="W410" s="70">
        <v>9995</v>
      </c>
      <c r="X410" s="71">
        <v>6250</v>
      </c>
    </row>
    <row r="411" spans="1:24">
      <c r="A411" s="62"/>
      <c r="B411" s="62"/>
      <c r="C411" s="69">
        <v>2022</v>
      </c>
      <c r="D411" s="69">
        <v>6</v>
      </c>
      <c r="E411" s="70" t="s">
        <v>2753</v>
      </c>
      <c r="F411" s="70" t="s">
        <v>2754</v>
      </c>
      <c r="G411" s="70" t="s">
        <v>2757</v>
      </c>
      <c r="H411" s="70" t="s">
        <v>2758</v>
      </c>
      <c r="I411" s="70" t="s">
        <v>1397</v>
      </c>
      <c r="J411" s="70" t="s">
        <v>1396</v>
      </c>
      <c r="K411" s="70"/>
      <c r="L411" s="70">
        <v>254</v>
      </c>
      <c r="M411" s="70"/>
      <c r="N411" s="70"/>
      <c r="O411" s="70">
        <v>140.13</v>
      </c>
      <c r="P411" s="70">
        <v>218.55</v>
      </c>
      <c r="Q411" s="70" t="s">
        <v>2221</v>
      </c>
      <c r="R411" s="70"/>
      <c r="S411" s="70"/>
      <c r="T411" s="70" t="s">
        <v>2759</v>
      </c>
      <c r="U411" s="70">
        <v>2530</v>
      </c>
      <c r="V411" s="70" t="s">
        <v>2760</v>
      </c>
      <c r="W411" s="70">
        <v>18000</v>
      </c>
      <c r="X411" s="71">
        <v>10550</v>
      </c>
    </row>
    <row r="412" spans="1:24">
      <c r="A412" s="62"/>
      <c r="B412" s="62"/>
      <c r="C412" s="69">
        <v>2022</v>
      </c>
      <c r="D412" s="69">
        <v>6</v>
      </c>
      <c r="E412" s="70" t="s">
        <v>2761</v>
      </c>
      <c r="F412" s="70" t="s">
        <v>2762</v>
      </c>
      <c r="G412" s="70" t="s">
        <v>2763</v>
      </c>
      <c r="H412" s="70" t="s">
        <v>2432</v>
      </c>
      <c r="I412" s="70" t="s">
        <v>1397</v>
      </c>
      <c r="J412" s="70" t="s">
        <v>1396</v>
      </c>
      <c r="K412" s="70"/>
      <c r="L412" s="70">
        <v>295</v>
      </c>
      <c r="M412" s="70">
        <v>0.24</v>
      </c>
      <c r="N412" s="70"/>
      <c r="O412" s="70">
        <v>153.84</v>
      </c>
      <c r="P412" s="70">
        <v>106.95</v>
      </c>
      <c r="Q412" s="70" t="s">
        <v>2221</v>
      </c>
      <c r="R412" s="70"/>
      <c r="S412" s="70"/>
      <c r="T412" s="70">
        <v>6800</v>
      </c>
      <c r="U412" s="70">
        <v>2130</v>
      </c>
      <c r="V412" s="70">
        <v>2490</v>
      </c>
      <c r="W412" s="70">
        <v>8495</v>
      </c>
      <c r="X412" s="71">
        <v>5800</v>
      </c>
    </row>
    <row r="413" spans="1:24">
      <c r="A413" s="62"/>
      <c r="B413" s="62"/>
      <c r="C413" s="69">
        <v>2022</v>
      </c>
      <c r="D413" s="69">
        <v>6</v>
      </c>
      <c r="E413" s="70" t="s">
        <v>2764</v>
      </c>
      <c r="F413" s="70" t="s">
        <v>2765</v>
      </c>
      <c r="G413" s="70" t="s">
        <v>2766</v>
      </c>
      <c r="H413" s="70" t="s">
        <v>2589</v>
      </c>
      <c r="I413" s="70" t="s">
        <v>1397</v>
      </c>
      <c r="J413" s="70" t="s">
        <v>1396</v>
      </c>
      <c r="K413" s="70"/>
      <c r="L413" s="70">
        <v>250</v>
      </c>
      <c r="M413" s="70"/>
      <c r="N413" s="70"/>
      <c r="O413" s="70">
        <v>140.7</v>
      </c>
      <c r="P413" s="70">
        <v>314.14</v>
      </c>
      <c r="Q413" s="70" t="s">
        <v>2221</v>
      </c>
      <c r="R413" s="70"/>
      <c r="S413" s="70"/>
      <c r="T413" s="70">
        <v>11390</v>
      </c>
      <c r="U413" s="70">
        <v>2540</v>
      </c>
      <c r="V413" s="70">
        <v>3060</v>
      </c>
      <c r="W413" s="70">
        <v>25000</v>
      </c>
      <c r="X413" s="71">
        <v>14460</v>
      </c>
    </row>
    <row r="414" spans="1:24">
      <c r="A414" s="62"/>
      <c r="B414" s="62"/>
      <c r="C414" s="69">
        <v>2022</v>
      </c>
      <c r="D414" s="69">
        <v>6</v>
      </c>
      <c r="E414" s="70" t="s">
        <v>2767</v>
      </c>
      <c r="F414" s="70" t="s">
        <v>2321</v>
      </c>
      <c r="G414" s="70" t="s">
        <v>2768</v>
      </c>
      <c r="H414" s="70" t="s">
        <v>2769</v>
      </c>
      <c r="I414" s="70" t="s">
        <v>1397</v>
      </c>
      <c r="J414" s="70" t="s">
        <v>1396</v>
      </c>
      <c r="K414" s="70"/>
      <c r="L414" s="70">
        <v>360</v>
      </c>
      <c r="M414" s="70"/>
      <c r="N414" s="70"/>
      <c r="O414" s="70">
        <v>146.7</v>
      </c>
      <c r="P414" s="70">
        <v>162.28</v>
      </c>
      <c r="Q414" s="70" t="s">
        <v>2210</v>
      </c>
      <c r="R414" s="70"/>
      <c r="S414" s="70"/>
      <c r="T414" s="70">
        <v>7100</v>
      </c>
      <c r="U414" s="70">
        <v>2160</v>
      </c>
      <c r="V414" s="70">
        <v>2725</v>
      </c>
      <c r="W414" s="70">
        <v>9995</v>
      </c>
      <c r="X414" s="71">
        <v>7120</v>
      </c>
    </row>
    <row r="415" spans="1:24">
      <c r="A415" s="62"/>
      <c r="B415" s="62"/>
      <c r="C415" s="69">
        <v>2022</v>
      </c>
      <c r="D415" s="69">
        <v>6</v>
      </c>
      <c r="E415" s="70" t="s">
        <v>2767</v>
      </c>
      <c r="F415" s="70" t="s">
        <v>2321</v>
      </c>
      <c r="G415" s="70" t="s">
        <v>2770</v>
      </c>
      <c r="H415" s="70" t="s">
        <v>2402</v>
      </c>
      <c r="I415" s="70" t="s">
        <v>1397</v>
      </c>
      <c r="J415" s="70" t="s">
        <v>1396</v>
      </c>
      <c r="K415" s="70"/>
      <c r="L415" s="70">
        <v>305</v>
      </c>
      <c r="M415" s="70"/>
      <c r="N415" s="70"/>
      <c r="O415" s="70">
        <v>158.98</v>
      </c>
      <c r="P415" s="70">
        <v>210.56</v>
      </c>
      <c r="Q415" s="70" t="s">
        <v>2221</v>
      </c>
      <c r="R415" s="70"/>
      <c r="S415" s="70"/>
      <c r="T415" s="70">
        <v>7760</v>
      </c>
      <c r="U415" s="70">
        <v>2540</v>
      </c>
      <c r="V415" s="70">
        <v>3170</v>
      </c>
      <c r="W415" s="70">
        <v>18000</v>
      </c>
      <c r="X415" s="71" t="s">
        <v>2771</v>
      </c>
    </row>
    <row r="416" spans="1:24">
      <c r="A416" s="62"/>
      <c r="B416" s="62"/>
      <c r="C416" s="69">
        <v>2022</v>
      </c>
      <c r="D416" s="69">
        <v>6</v>
      </c>
      <c r="E416" s="70" t="s">
        <v>2767</v>
      </c>
      <c r="F416" s="70" t="s">
        <v>2321</v>
      </c>
      <c r="G416" s="70" t="s">
        <v>2772</v>
      </c>
      <c r="H416" s="70" t="s">
        <v>2267</v>
      </c>
      <c r="I416" s="70" t="s">
        <v>1397</v>
      </c>
      <c r="J416" s="70" t="s">
        <v>1396</v>
      </c>
      <c r="K416" s="70"/>
      <c r="L416" s="70">
        <v>305</v>
      </c>
      <c r="M416" s="70">
        <v>0.15</v>
      </c>
      <c r="N416" s="70"/>
      <c r="O416" s="70">
        <v>158.98</v>
      </c>
      <c r="P416" s="70">
        <v>210.56</v>
      </c>
      <c r="Q416" s="70" t="s">
        <v>2221</v>
      </c>
      <c r="R416" s="70"/>
      <c r="S416" s="70"/>
      <c r="T416" s="70">
        <v>7440</v>
      </c>
      <c r="U416" s="70">
        <v>2525</v>
      </c>
      <c r="V416" s="70" t="s">
        <v>2773</v>
      </c>
      <c r="W416" s="70">
        <v>18000</v>
      </c>
      <c r="X416" s="71">
        <v>9200</v>
      </c>
    </row>
    <row r="417" spans="1:24">
      <c r="A417" s="62"/>
      <c r="B417" s="62"/>
      <c r="C417" s="69">
        <v>2022</v>
      </c>
      <c r="D417" s="69">
        <v>6</v>
      </c>
      <c r="E417" s="70" t="s">
        <v>2767</v>
      </c>
      <c r="F417" s="70" t="s">
        <v>2321</v>
      </c>
      <c r="G417" s="70" t="s">
        <v>2774</v>
      </c>
      <c r="H417" s="70" t="s">
        <v>2432</v>
      </c>
      <c r="I417" s="70" t="s">
        <v>1397</v>
      </c>
      <c r="J417" s="70" t="s">
        <v>1396</v>
      </c>
      <c r="K417" s="70"/>
      <c r="L417" s="70">
        <v>305</v>
      </c>
      <c r="M417" s="70" t="s">
        <v>2775</v>
      </c>
      <c r="N417" s="70"/>
      <c r="O417" s="70">
        <v>158.98</v>
      </c>
      <c r="P417" s="70">
        <v>210.56</v>
      </c>
      <c r="Q417" s="70" t="s">
        <v>2221</v>
      </c>
      <c r="R417" s="70"/>
      <c r="S417" s="70"/>
      <c r="T417" s="70" t="s">
        <v>2776</v>
      </c>
      <c r="U417" s="70">
        <v>2540</v>
      </c>
      <c r="V417" s="70">
        <v>3090</v>
      </c>
      <c r="W417" s="70">
        <v>18000</v>
      </c>
      <c r="X417" s="71" t="s">
        <v>2777</v>
      </c>
    </row>
    <row r="418" spans="1:24">
      <c r="A418" s="62"/>
      <c r="B418" s="62"/>
      <c r="C418" s="69">
        <v>2022</v>
      </c>
      <c r="D418" s="69">
        <v>6</v>
      </c>
      <c r="E418" s="70" t="s">
        <v>2778</v>
      </c>
      <c r="F418" s="70" t="s">
        <v>2779</v>
      </c>
      <c r="G418" s="70" t="s">
        <v>2780</v>
      </c>
      <c r="H418" s="70" t="s">
        <v>2402</v>
      </c>
      <c r="I418" s="70" t="s">
        <v>1397</v>
      </c>
      <c r="J418" s="70" t="s">
        <v>1396</v>
      </c>
      <c r="K418" s="70"/>
      <c r="L418" s="70">
        <v>310</v>
      </c>
      <c r="M418" s="70"/>
      <c r="N418" s="70"/>
      <c r="O418" s="70">
        <v>150.8</v>
      </c>
      <c r="P418" s="70">
        <v>106.26</v>
      </c>
      <c r="Q418" s="70" t="s">
        <v>2210</v>
      </c>
      <c r="R418" s="70"/>
      <c r="S418" s="70"/>
      <c r="T418" s="70">
        <v>5940</v>
      </c>
      <c r="U418" s="70">
        <v>2280</v>
      </c>
      <c r="V418" s="70">
        <v>2655</v>
      </c>
      <c r="W418" s="70">
        <v>8495</v>
      </c>
      <c r="X418" s="71">
        <v>5620</v>
      </c>
    </row>
    <row r="419" spans="1:24">
      <c r="A419" s="62"/>
      <c r="B419" s="62"/>
      <c r="C419" s="69">
        <v>2022</v>
      </c>
      <c r="D419" s="69">
        <v>6</v>
      </c>
      <c r="E419" s="70" t="s">
        <v>2781</v>
      </c>
      <c r="F419" s="70" t="s">
        <v>2782</v>
      </c>
      <c r="G419" s="70" t="s">
        <v>2783</v>
      </c>
      <c r="H419" s="70" t="s">
        <v>2402</v>
      </c>
      <c r="I419" s="70" t="s">
        <v>1397</v>
      </c>
      <c r="J419" s="70" t="s">
        <v>1396</v>
      </c>
      <c r="K419" s="70"/>
      <c r="L419" s="70">
        <v>340</v>
      </c>
      <c r="M419" s="70"/>
      <c r="N419" s="70"/>
      <c r="O419" s="70">
        <v>156.1</v>
      </c>
      <c r="P419" s="70">
        <v>180.48</v>
      </c>
      <c r="Q419" s="70" t="s">
        <v>2210</v>
      </c>
      <c r="R419" s="70"/>
      <c r="S419" s="70"/>
      <c r="T419" s="70">
        <v>6810</v>
      </c>
      <c r="U419" s="70" t="s">
        <v>2784</v>
      </c>
      <c r="V419" s="70" t="s">
        <v>2785</v>
      </c>
      <c r="W419" s="70">
        <v>12495</v>
      </c>
      <c r="X419" s="71">
        <v>8200</v>
      </c>
    </row>
    <row r="420" spans="1:24">
      <c r="A420" s="62"/>
      <c r="B420" s="62"/>
      <c r="C420" s="69">
        <v>2022</v>
      </c>
      <c r="D420" s="69">
        <v>6</v>
      </c>
      <c r="E420" s="70" t="s">
        <v>2781</v>
      </c>
      <c r="F420" s="70" t="s">
        <v>2782</v>
      </c>
      <c r="G420" s="70" t="s">
        <v>2786</v>
      </c>
      <c r="H420" s="70" t="s">
        <v>2432</v>
      </c>
      <c r="I420" s="70" t="s">
        <v>1397</v>
      </c>
      <c r="J420" s="70" t="s">
        <v>1396</v>
      </c>
      <c r="K420" s="70"/>
      <c r="L420" s="70">
        <v>280</v>
      </c>
      <c r="M420" s="70" t="s">
        <v>2787</v>
      </c>
      <c r="N420" s="70"/>
      <c r="O420" s="70">
        <v>156.4</v>
      </c>
      <c r="P420" s="70">
        <v>210.56</v>
      </c>
      <c r="Q420" s="70" t="s">
        <v>2210</v>
      </c>
      <c r="R420" s="70"/>
      <c r="S420" s="70"/>
      <c r="T420" s="70" t="s">
        <v>2788</v>
      </c>
      <c r="U420" s="70" t="s">
        <v>2673</v>
      </c>
      <c r="V420" s="70" t="s">
        <v>2789</v>
      </c>
      <c r="W420" s="70">
        <v>18000</v>
      </c>
      <c r="X420" s="71" t="s">
        <v>2790</v>
      </c>
    </row>
    <row r="421" spans="1:24">
      <c r="A421" s="62"/>
      <c r="B421" s="62"/>
      <c r="C421" s="69">
        <v>2022</v>
      </c>
      <c r="D421" s="69">
        <v>6</v>
      </c>
      <c r="E421" s="70" t="s">
        <v>2791</v>
      </c>
      <c r="F421" s="70" t="s">
        <v>2792</v>
      </c>
      <c r="G421" s="70" t="s">
        <v>2793</v>
      </c>
      <c r="H421" s="70" t="s">
        <v>2794</v>
      </c>
      <c r="I421" s="70" t="s">
        <v>1397</v>
      </c>
      <c r="J421" s="70" t="s">
        <v>1396</v>
      </c>
      <c r="K421" s="70"/>
      <c r="L421" s="70">
        <v>445</v>
      </c>
      <c r="M421" s="70"/>
      <c r="N421" s="70"/>
      <c r="O421" s="70">
        <v>158.98</v>
      </c>
      <c r="P421" s="70">
        <v>210.56</v>
      </c>
      <c r="Q421" s="70" t="s">
        <v>2210</v>
      </c>
      <c r="R421" s="70"/>
      <c r="S421" s="70"/>
      <c r="T421" s="70">
        <v>7465</v>
      </c>
      <c r="U421" s="70">
        <v>2365</v>
      </c>
      <c r="V421" s="70">
        <v>2845</v>
      </c>
      <c r="W421" s="70">
        <v>12495</v>
      </c>
      <c r="X421" s="71">
        <v>9050</v>
      </c>
    </row>
    <row r="422" spans="1:24">
      <c r="A422" s="62"/>
      <c r="B422" s="62"/>
      <c r="C422" s="69">
        <v>2022</v>
      </c>
      <c r="D422" s="69">
        <v>6</v>
      </c>
      <c r="E422" s="70" t="s">
        <v>2791</v>
      </c>
      <c r="F422" s="70" t="s">
        <v>2792</v>
      </c>
      <c r="G422" s="70" t="s">
        <v>2795</v>
      </c>
      <c r="H422" s="70" t="s">
        <v>2589</v>
      </c>
      <c r="I422" s="70" t="s">
        <v>1397</v>
      </c>
      <c r="J422" s="70" t="s">
        <v>1396</v>
      </c>
      <c r="K422" s="70"/>
      <c r="L422" s="70">
        <v>314</v>
      </c>
      <c r="M422" s="70"/>
      <c r="N422" s="70"/>
      <c r="O422" s="70">
        <v>158.98</v>
      </c>
      <c r="P422" s="70">
        <v>210.57</v>
      </c>
      <c r="Q422" s="70" t="s">
        <v>2221</v>
      </c>
      <c r="R422" s="70"/>
      <c r="S422" s="70"/>
      <c r="T422" s="70" t="s">
        <v>2796</v>
      </c>
      <c r="U422" s="70">
        <v>2520</v>
      </c>
      <c r="V422" s="70">
        <v>2960</v>
      </c>
      <c r="W422" s="70">
        <v>18000</v>
      </c>
      <c r="X422" s="71">
        <v>8710</v>
      </c>
    </row>
    <row r="423" spans="1:24">
      <c r="A423" s="62"/>
      <c r="B423" s="62"/>
      <c r="C423" s="69">
        <v>2022</v>
      </c>
      <c r="D423" s="69">
        <v>6</v>
      </c>
      <c r="E423" s="70" t="s">
        <v>2797</v>
      </c>
      <c r="F423" s="70" t="s">
        <v>2798</v>
      </c>
      <c r="G423" s="70" t="s">
        <v>2799</v>
      </c>
      <c r="H423" s="70" t="s">
        <v>2800</v>
      </c>
      <c r="I423" s="70" t="s">
        <v>1397</v>
      </c>
      <c r="J423" s="70" t="s">
        <v>1396</v>
      </c>
      <c r="K423" s="70"/>
      <c r="L423" s="70">
        <v>305</v>
      </c>
      <c r="M423" s="70"/>
      <c r="N423" s="70"/>
      <c r="O423" s="70">
        <v>158.98</v>
      </c>
      <c r="P423" s="70">
        <v>210.56</v>
      </c>
      <c r="Q423" s="70" t="s">
        <v>2210</v>
      </c>
      <c r="R423" s="70"/>
      <c r="S423" s="70"/>
      <c r="T423" s="70">
        <v>8070</v>
      </c>
      <c r="U423" s="70">
        <v>2500</v>
      </c>
      <c r="V423" s="70">
        <v>3020</v>
      </c>
      <c r="W423" s="70">
        <v>18000</v>
      </c>
      <c r="X423" s="71">
        <v>8705</v>
      </c>
    </row>
    <row r="424" spans="1:24">
      <c r="A424" s="62"/>
      <c r="B424" s="62"/>
      <c r="C424" s="69">
        <v>2022</v>
      </c>
      <c r="D424" s="69">
        <v>6</v>
      </c>
      <c r="E424" s="70" t="s">
        <v>2801</v>
      </c>
      <c r="F424" s="70" t="s">
        <v>2802</v>
      </c>
      <c r="G424" s="70" t="s">
        <v>2803</v>
      </c>
      <c r="H424" s="70" t="s">
        <v>2804</v>
      </c>
      <c r="I424" s="70" t="s">
        <v>1397</v>
      </c>
      <c r="J424" s="70" t="s">
        <v>1396</v>
      </c>
      <c r="K424" s="70"/>
      <c r="L424" s="70">
        <v>420</v>
      </c>
      <c r="M424" s="70"/>
      <c r="N424" s="70"/>
      <c r="O424" s="70" t="s">
        <v>1799</v>
      </c>
      <c r="P424" s="70">
        <v>315.07</v>
      </c>
      <c r="Q424" s="70" t="s">
        <v>2210</v>
      </c>
      <c r="R424" s="70"/>
      <c r="S424" s="70"/>
      <c r="T424" s="70" t="s">
        <v>2805</v>
      </c>
      <c r="U424" s="70">
        <v>2500</v>
      </c>
      <c r="V424" s="70" t="s">
        <v>2806</v>
      </c>
      <c r="W424" s="70">
        <v>18000</v>
      </c>
      <c r="X424" s="71" t="s">
        <v>2807</v>
      </c>
    </row>
    <row r="425" spans="1:24">
      <c r="A425" s="62"/>
      <c r="B425" s="62"/>
      <c r="C425" s="69">
        <v>2022</v>
      </c>
      <c r="D425" s="69">
        <v>6</v>
      </c>
      <c r="E425" s="70" t="s">
        <v>2808</v>
      </c>
      <c r="F425" s="70" t="s">
        <v>2420</v>
      </c>
      <c r="G425" s="70" t="s">
        <v>2809</v>
      </c>
      <c r="H425" s="70" t="s">
        <v>2407</v>
      </c>
      <c r="I425" s="70" t="s">
        <v>1397</v>
      </c>
      <c r="J425" s="70" t="s">
        <v>1396</v>
      </c>
      <c r="K425" s="70"/>
      <c r="L425" s="70">
        <v>270</v>
      </c>
      <c r="M425" s="70"/>
      <c r="N425" s="70"/>
      <c r="O425" s="70">
        <v>135.1</v>
      </c>
      <c r="P425" s="70">
        <v>64.51</v>
      </c>
      <c r="Q425" s="70" t="s">
        <v>2210</v>
      </c>
      <c r="R425" s="70"/>
      <c r="S425" s="70"/>
      <c r="T425" s="70">
        <v>5630</v>
      </c>
      <c r="U425" s="70">
        <v>1800</v>
      </c>
      <c r="V425" s="70" t="s">
        <v>1588</v>
      </c>
      <c r="W425" s="70">
        <v>4495</v>
      </c>
      <c r="X425" s="71" t="s">
        <v>2810</v>
      </c>
    </row>
    <row r="426" spans="1:24">
      <c r="A426" s="62"/>
      <c r="B426" s="62"/>
      <c r="C426" s="69">
        <v>2022</v>
      </c>
      <c r="D426" s="69">
        <v>6</v>
      </c>
      <c r="E426" s="70" t="s">
        <v>2808</v>
      </c>
      <c r="F426" s="70" t="s">
        <v>2420</v>
      </c>
      <c r="G426" s="70" t="s">
        <v>2811</v>
      </c>
      <c r="H426" s="70" t="s">
        <v>2812</v>
      </c>
      <c r="I426" s="70" t="s">
        <v>1397</v>
      </c>
      <c r="J426" s="70" t="s">
        <v>1396</v>
      </c>
      <c r="K426" s="70"/>
      <c r="L426" s="70">
        <v>300</v>
      </c>
      <c r="M426" s="70">
        <v>0.265</v>
      </c>
      <c r="N426" s="70"/>
      <c r="O426" s="70" t="s">
        <v>2813</v>
      </c>
      <c r="P426" s="70">
        <v>65.17</v>
      </c>
      <c r="Q426" s="70" t="s">
        <v>2210</v>
      </c>
      <c r="R426" s="70"/>
      <c r="S426" s="70"/>
      <c r="T426" s="70">
        <v>5125</v>
      </c>
      <c r="U426" s="70">
        <v>1800</v>
      </c>
      <c r="V426" s="70">
        <v>2330</v>
      </c>
      <c r="W426" s="70">
        <v>4495</v>
      </c>
      <c r="X426" s="71">
        <v>2950</v>
      </c>
    </row>
    <row r="427" spans="1:24">
      <c r="A427" s="62"/>
      <c r="B427" s="62"/>
      <c r="C427" s="69">
        <v>2022</v>
      </c>
      <c r="D427" s="69">
        <v>6</v>
      </c>
      <c r="E427" s="70" t="s">
        <v>2808</v>
      </c>
      <c r="F427" s="70" t="s">
        <v>2420</v>
      </c>
      <c r="G427" s="70" t="s">
        <v>2814</v>
      </c>
      <c r="H427" s="70" t="s">
        <v>2815</v>
      </c>
      <c r="I427" s="70" t="s">
        <v>1397</v>
      </c>
      <c r="J427" s="70" t="s">
        <v>1396</v>
      </c>
      <c r="K427" s="70"/>
      <c r="L427" s="70">
        <v>160</v>
      </c>
      <c r="M427" s="70">
        <v>0.252</v>
      </c>
      <c r="N427" s="70"/>
      <c r="O427" s="70">
        <v>135.1</v>
      </c>
      <c r="P427" s="70">
        <v>64.51</v>
      </c>
      <c r="Q427" s="70" t="s">
        <v>2210</v>
      </c>
      <c r="R427" s="70"/>
      <c r="S427" s="70"/>
      <c r="T427" s="70" t="s">
        <v>2816</v>
      </c>
      <c r="U427" s="70">
        <v>2250</v>
      </c>
      <c r="V427" s="70">
        <v>2650</v>
      </c>
      <c r="W427" s="70">
        <v>8270</v>
      </c>
      <c r="X427" s="71">
        <v>5130</v>
      </c>
    </row>
    <row r="428" spans="1:24">
      <c r="A428" s="62"/>
      <c r="B428" s="62"/>
      <c r="C428" s="69">
        <v>2022</v>
      </c>
      <c r="D428" s="69">
        <v>6</v>
      </c>
      <c r="E428" s="70" t="s">
        <v>2808</v>
      </c>
      <c r="F428" s="70" t="s">
        <v>2420</v>
      </c>
      <c r="G428" s="70" t="s">
        <v>2817</v>
      </c>
      <c r="H428" s="70" t="s">
        <v>2432</v>
      </c>
      <c r="I428" s="70" t="s">
        <v>1397</v>
      </c>
      <c r="J428" s="70" t="s">
        <v>1396</v>
      </c>
      <c r="K428" s="70"/>
      <c r="L428" s="70">
        <v>260</v>
      </c>
      <c r="M428" s="70" t="s">
        <v>2818</v>
      </c>
      <c r="N428" s="70"/>
      <c r="O428" s="70">
        <v>160.3</v>
      </c>
      <c r="P428" s="70">
        <v>114.52</v>
      </c>
      <c r="Q428" s="70" t="s">
        <v>2210</v>
      </c>
      <c r="R428" s="70"/>
      <c r="S428" s="70"/>
      <c r="T428" s="70" t="s">
        <v>2819</v>
      </c>
      <c r="U428" s="70">
        <v>2225</v>
      </c>
      <c r="V428" s="70">
        <v>2665</v>
      </c>
      <c r="W428" s="70">
        <v>10000</v>
      </c>
      <c r="X428" s="71" t="s">
        <v>2820</v>
      </c>
    </row>
    <row r="429" spans="1:24">
      <c r="A429" s="62"/>
      <c r="B429" s="62"/>
      <c r="C429" s="69">
        <v>2022</v>
      </c>
      <c r="D429" s="69">
        <v>6</v>
      </c>
      <c r="E429" s="70" t="s">
        <v>2808</v>
      </c>
      <c r="F429" s="70" t="s">
        <v>2420</v>
      </c>
      <c r="G429" s="70" t="s">
        <v>2821</v>
      </c>
      <c r="H429" s="70" t="s">
        <v>2432</v>
      </c>
      <c r="I429" s="70" t="s">
        <v>1397</v>
      </c>
      <c r="J429" s="70" t="s">
        <v>1396</v>
      </c>
      <c r="K429" s="70"/>
      <c r="L429" s="70">
        <v>370</v>
      </c>
      <c r="M429" s="70" t="s">
        <v>2822</v>
      </c>
      <c r="N429" s="70"/>
      <c r="O429" s="70">
        <v>160.3</v>
      </c>
      <c r="P429" s="70">
        <v>229.05</v>
      </c>
      <c r="Q429" s="70" t="s">
        <v>2210</v>
      </c>
      <c r="R429" s="70"/>
      <c r="S429" s="70"/>
      <c r="T429" s="70" t="s">
        <v>2823</v>
      </c>
      <c r="U429" s="70">
        <v>2315</v>
      </c>
      <c r="V429" s="70">
        <v>2710</v>
      </c>
      <c r="W429" s="70">
        <v>14200</v>
      </c>
      <c r="X429" s="71" t="s">
        <v>2824</v>
      </c>
    </row>
    <row r="430" spans="1:24">
      <c r="A430" s="62"/>
      <c r="B430" s="62"/>
      <c r="C430" s="69">
        <v>2022</v>
      </c>
      <c r="D430" s="69">
        <v>6</v>
      </c>
      <c r="E430" s="70" t="s">
        <v>2808</v>
      </c>
      <c r="F430" s="70" t="s">
        <v>2420</v>
      </c>
      <c r="G430" s="70" t="s">
        <v>2825</v>
      </c>
      <c r="H430" s="70" t="s">
        <v>2589</v>
      </c>
      <c r="I430" s="70" t="s">
        <v>1397</v>
      </c>
      <c r="J430" s="70" t="s">
        <v>1396</v>
      </c>
      <c r="K430" s="70"/>
      <c r="L430" s="70">
        <v>250</v>
      </c>
      <c r="M430" s="70"/>
      <c r="N430" s="70"/>
      <c r="O430" s="70">
        <v>161.29</v>
      </c>
      <c r="P430" s="70">
        <v>175.03</v>
      </c>
      <c r="Q430" s="70" t="s">
        <v>2210</v>
      </c>
      <c r="R430" s="70"/>
      <c r="S430" s="70"/>
      <c r="T430" s="70" t="s">
        <v>2826</v>
      </c>
      <c r="U430" s="70">
        <v>2510</v>
      </c>
      <c r="V430" s="70">
        <v>2840</v>
      </c>
      <c r="W430" s="70">
        <v>18000</v>
      </c>
      <c r="X430" s="71" t="s">
        <v>2827</v>
      </c>
    </row>
    <row r="431" spans="1:24">
      <c r="A431" s="62"/>
      <c r="B431" s="62"/>
      <c r="C431" s="69">
        <v>2022</v>
      </c>
      <c r="D431" s="69">
        <v>6</v>
      </c>
      <c r="E431" s="70" t="s">
        <v>2808</v>
      </c>
      <c r="F431" s="70" t="s">
        <v>2420</v>
      </c>
      <c r="G431" s="70" t="s">
        <v>2828</v>
      </c>
      <c r="H431" s="70" t="s">
        <v>2407</v>
      </c>
      <c r="I431" s="70" t="s">
        <v>1397</v>
      </c>
      <c r="J431" s="70" t="s">
        <v>1396</v>
      </c>
      <c r="K431" s="70"/>
      <c r="L431" s="70">
        <v>350</v>
      </c>
      <c r="M431" s="70"/>
      <c r="N431" s="70"/>
      <c r="O431" s="70" t="s">
        <v>2829</v>
      </c>
      <c r="P431" s="70">
        <v>242.27</v>
      </c>
      <c r="Q431" s="70" t="s">
        <v>2210</v>
      </c>
      <c r="R431" s="70"/>
      <c r="S431" s="70"/>
      <c r="T431" s="70">
        <v>8470</v>
      </c>
      <c r="U431" s="70">
        <v>2490</v>
      </c>
      <c r="V431" s="70">
        <v>3120</v>
      </c>
      <c r="W431" s="70">
        <v>18000</v>
      </c>
      <c r="X431" s="71">
        <v>11500</v>
      </c>
    </row>
    <row r="432" spans="1:24">
      <c r="A432" s="62"/>
      <c r="B432" s="62"/>
      <c r="C432" s="69">
        <v>2022</v>
      </c>
      <c r="D432" s="69">
        <v>6</v>
      </c>
      <c r="E432" s="70" t="s">
        <v>2808</v>
      </c>
      <c r="F432" s="70" t="s">
        <v>2420</v>
      </c>
      <c r="G432" s="70" t="s">
        <v>2830</v>
      </c>
      <c r="H432" s="70" t="s">
        <v>2267</v>
      </c>
      <c r="I432" s="70" t="s">
        <v>1397</v>
      </c>
      <c r="J432" s="70" t="s">
        <v>1396</v>
      </c>
      <c r="K432" s="70"/>
      <c r="L432" s="70">
        <v>340</v>
      </c>
      <c r="M432" s="70" t="s">
        <v>2831</v>
      </c>
      <c r="N432" s="70"/>
      <c r="O432" s="70" t="s">
        <v>2832</v>
      </c>
      <c r="P432" s="70">
        <v>361.74</v>
      </c>
      <c r="Q432" s="70" t="s">
        <v>2210</v>
      </c>
      <c r="R432" s="70"/>
      <c r="S432" s="70"/>
      <c r="T432" s="70">
        <v>9980</v>
      </c>
      <c r="U432" s="70">
        <v>2520</v>
      </c>
      <c r="V432" s="70">
        <v>3130</v>
      </c>
      <c r="W432" s="70">
        <v>32000</v>
      </c>
      <c r="X432" s="71" t="s">
        <v>2833</v>
      </c>
    </row>
    <row r="433" spans="1:24">
      <c r="A433" s="62"/>
      <c r="B433" s="62"/>
      <c r="C433" s="69">
        <v>2022</v>
      </c>
      <c r="D433" s="69">
        <v>6</v>
      </c>
      <c r="E433" s="70" t="s">
        <v>2834</v>
      </c>
      <c r="F433" s="70" t="s">
        <v>2321</v>
      </c>
      <c r="G433" s="70" t="s">
        <v>2835</v>
      </c>
      <c r="H433" s="70" t="s">
        <v>2758</v>
      </c>
      <c r="I433" s="70" t="s">
        <v>1397</v>
      </c>
      <c r="J433" s="70" t="s">
        <v>1396</v>
      </c>
      <c r="K433" s="70"/>
      <c r="L433" s="70">
        <v>260</v>
      </c>
      <c r="M433" s="70"/>
      <c r="N433" s="70"/>
      <c r="O433" s="70">
        <v>158.98</v>
      </c>
      <c r="P433" s="70">
        <v>210.56</v>
      </c>
      <c r="Q433" s="70" t="s">
        <v>2272</v>
      </c>
      <c r="R433" s="70"/>
      <c r="S433" s="70"/>
      <c r="T433" s="70">
        <v>8315</v>
      </c>
      <c r="U433" s="70">
        <v>2520</v>
      </c>
      <c r="V433" s="70">
        <v>3330</v>
      </c>
      <c r="W433" s="70">
        <v>18000</v>
      </c>
      <c r="X433" s="71">
        <v>9800</v>
      </c>
    </row>
    <row r="434" spans="1:24">
      <c r="A434" s="62"/>
      <c r="B434" s="62"/>
      <c r="C434" s="69">
        <v>2022</v>
      </c>
      <c r="D434" s="69">
        <v>6</v>
      </c>
      <c r="E434" s="70" t="s">
        <v>2836</v>
      </c>
      <c r="F434" s="70" t="s">
        <v>2837</v>
      </c>
      <c r="G434" s="70" t="s">
        <v>2838</v>
      </c>
      <c r="H434" s="70" t="s">
        <v>2402</v>
      </c>
      <c r="I434" s="70" t="s">
        <v>1397</v>
      </c>
      <c r="J434" s="70" t="s">
        <v>1396</v>
      </c>
      <c r="K434" s="70"/>
      <c r="L434" s="70">
        <v>240</v>
      </c>
      <c r="M434" s="70"/>
      <c r="N434" s="70"/>
      <c r="O434" s="70">
        <v>153.84</v>
      </c>
      <c r="P434" s="70">
        <v>106.95</v>
      </c>
      <c r="Q434" s="70" t="s">
        <v>2221</v>
      </c>
      <c r="R434" s="70"/>
      <c r="S434" s="70"/>
      <c r="T434" s="70">
        <v>6460</v>
      </c>
      <c r="U434" s="70" t="s">
        <v>2839</v>
      </c>
      <c r="V434" s="70" t="s">
        <v>2840</v>
      </c>
      <c r="W434" s="70">
        <v>8495</v>
      </c>
      <c r="X434" s="71" t="s">
        <v>2841</v>
      </c>
    </row>
    <row r="435" spans="1:24">
      <c r="A435" s="62"/>
      <c r="B435" s="62"/>
      <c r="C435" s="69">
        <v>2022</v>
      </c>
      <c r="D435" s="69">
        <v>6</v>
      </c>
      <c r="E435" s="70" t="s">
        <v>2842</v>
      </c>
      <c r="F435" s="70" t="s">
        <v>2843</v>
      </c>
      <c r="G435" s="70" t="s">
        <v>2844</v>
      </c>
      <c r="H435" s="70" t="s">
        <v>2845</v>
      </c>
      <c r="I435" s="70" t="s">
        <v>1397</v>
      </c>
      <c r="J435" s="70" t="s">
        <v>1396</v>
      </c>
      <c r="K435" s="70"/>
      <c r="L435" s="70">
        <v>295</v>
      </c>
      <c r="M435" s="70"/>
      <c r="N435" s="70"/>
      <c r="O435" s="70">
        <v>154.59</v>
      </c>
      <c r="P435" s="70">
        <v>66.84</v>
      </c>
      <c r="Q435" s="70" t="s">
        <v>2210</v>
      </c>
      <c r="R435" s="70"/>
      <c r="S435" s="70"/>
      <c r="T435" s="70">
        <v>5590</v>
      </c>
      <c r="U435" s="70" t="s">
        <v>2846</v>
      </c>
      <c r="V435" s="70">
        <v>2220</v>
      </c>
      <c r="W435" s="70">
        <v>4200</v>
      </c>
      <c r="X435" s="71">
        <v>2800</v>
      </c>
    </row>
    <row r="436" spans="1:24">
      <c r="A436" s="62"/>
      <c r="B436" s="62"/>
      <c r="C436" s="69">
        <v>2022</v>
      </c>
      <c r="D436" s="69">
        <v>6</v>
      </c>
      <c r="E436" s="70" t="s">
        <v>2842</v>
      </c>
      <c r="F436" s="70" t="s">
        <v>2843</v>
      </c>
      <c r="G436" s="70" t="s">
        <v>2847</v>
      </c>
      <c r="H436" s="70" t="s">
        <v>2402</v>
      </c>
      <c r="I436" s="70" t="s">
        <v>1397</v>
      </c>
      <c r="J436" s="70" t="s">
        <v>1396</v>
      </c>
      <c r="K436" s="70"/>
      <c r="L436" s="70">
        <v>340</v>
      </c>
      <c r="M436" s="70"/>
      <c r="N436" s="70"/>
      <c r="O436" s="70">
        <v>156.1</v>
      </c>
      <c r="P436" s="70">
        <v>180.48</v>
      </c>
      <c r="Q436" s="70" t="s">
        <v>2221</v>
      </c>
      <c r="R436" s="70"/>
      <c r="S436" s="70"/>
      <c r="T436" s="70" t="s">
        <v>2848</v>
      </c>
      <c r="U436" s="70">
        <v>2500</v>
      </c>
      <c r="V436" s="70">
        <v>2765</v>
      </c>
      <c r="W436" s="70">
        <v>12495</v>
      </c>
      <c r="X436" s="71">
        <v>8250</v>
      </c>
    </row>
    <row r="437" spans="1:24">
      <c r="A437" s="62"/>
      <c r="B437" s="62"/>
      <c r="C437" s="69">
        <v>2022</v>
      </c>
      <c r="D437" s="69">
        <v>6</v>
      </c>
      <c r="E437" s="70" t="s">
        <v>2842</v>
      </c>
      <c r="F437" s="70" t="s">
        <v>2843</v>
      </c>
      <c r="G437" s="70" t="s">
        <v>2849</v>
      </c>
      <c r="H437" s="70" t="s">
        <v>2407</v>
      </c>
      <c r="I437" s="70" t="s">
        <v>1397</v>
      </c>
      <c r="J437" s="70" t="s">
        <v>1396</v>
      </c>
      <c r="K437" s="70"/>
      <c r="L437" s="70">
        <v>430</v>
      </c>
      <c r="M437" s="70"/>
      <c r="N437" s="70"/>
      <c r="O437" s="70">
        <v>160.13</v>
      </c>
      <c r="P437" s="70">
        <v>229.632</v>
      </c>
      <c r="Q437" s="70" t="s">
        <v>2210</v>
      </c>
      <c r="R437" s="70"/>
      <c r="S437" s="70"/>
      <c r="T437" s="70" t="s">
        <v>2850</v>
      </c>
      <c r="U437" s="70">
        <v>2355</v>
      </c>
      <c r="V437" s="70">
        <v>2845</v>
      </c>
      <c r="W437" s="70">
        <v>12495</v>
      </c>
      <c r="X437" s="71">
        <v>9810</v>
      </c>
    </row>
    <row r="438" spans="1:24">
      <c r="A438" s="62"/>
      <c r="B438" s="62"/>
      <c r="C438" s="69">
        <v>2022</v>
      </c>
      <c r="D438" s="69">
        <v>6</v>
      </c>
      <c r="E438" s="70" t="s">
        <v>2851</v>
      </c>
      <c r="F438" s="70" t="s">
        <v>2852</v>
      </c>
      <c r="G438" s="70" t="s">
        <v>2853</v>
      </c>
      <c r="H438" s="70" t="s">
        <v>2619</v>
      </c>
      <c r="I438" s="70" t="s">
        <v>1397</v>
      </c>
      <c r="J438" s="70" t="s">
        <v>1412</v>
      </c>
      <c r="K438" s="70"/>
      <c r="L438" s="70"/>
      <c r="M438" s="70">
        <v>0.148</v>
      </c>
      <c r="N438" s="70"/>
      <c r="O438" s="70">
        <v>161.27</v>
      </c>
      <c r="P438" s="70">
        <v>315.07</v>
      </c>
      <c r="Q438" s="70" t="s">
        <v>2210</v>
      </c>
      <c r="R438" s="70"/>
      <c r="S438" s="70"/>
      <c r="T438" s="70">
        <v>10470</v>
      </c>
      <c r="U438" s="70">
        <v>2550</v>
      </c>
      <c r="V438" s="70" t="s">
        <v>2854</v>
      </c>
      <c r="W438" s="70">
        <v>18000</v>
      </c>
      <c r="X438" s="71" t="s">
        <v>2855</v>
      </c>
    </row>
    <row r="439" spans="1:24">
      <c r="A439" s="62"/>
      <c r="B439" s="62"/>
      <c r="C439" s="69">
        <v>2022</v>
      </c>
      <c r="D439" s="69">
        <v>6</v>
      </c>
      <c r="E439" s="70" t="s">
        <v>2851</v>
      </c>
      <c r="F439" s="70" t="s">
        <v>2852</v>
      </c>
      <c r="G439" s="70" t="s">
        <v>2856</v>
      </c>
      <c r="H439" s="70" t="s">
        <v>2619</v>
      </c>
      <c r="I439" s="70" t="s">
        <v>1397</v>
      </c>
      <c r="J439" s="70" t="s">
        <v>1412</v>
      </c>
      <c r="K439" s="70"/>
      <c r="L439" s="70"/>
      <c r="M439" s="70">
        <v>0.168</v>
      </c>
      <c r="N439" s="70"/>
      <c r="O439" s="70">
        <v>161.27</v>
      </c>
      <c r="P439" s="70">
        <v>350.07</v>
      </c>
      <c r="Q439" s="70" t="s">
        <v>2210</v>
      </c>
      <c r="R439" s="70"/>
      <c r="S439" s="70"/>
      <c r="T439" s="70">
        <v>12000</v>
      </c>
      <c r="U439" s="70">
        <v>2550</v>
      </c>
      <c r="V439" s="70" t="s">
        <v>2857</v>
      </c>
      <c r="W439" s="70">
        <v>18000</v>
      </c>
      <c r="X439" s="71" t="s">
        <v>2858</v>
      </c>
    </row>
    <row r="440" spans="1:24">
      <c r="A440" s="62"/>
      <c r="B440" s="62"/>
      <c r="C440" s="69">
        <v>2022</v>
      </c>
      <c r="D440" s="69">
        <v>6</v>
      </c>
      <c r="E440" s="70" t="s">
        <v>2859</v>
      </c>
      <c r="F440" s="70" t="s">
        <v>2860</v>
      </c>
      <c r="G440" s="70" t="s">
        <v>2861</v>
      </c>
      <c r="H440" s="70" t="s">
        <v>2330</v>
      </c>
      <c r="I440" s="70" t="s">
        <v>1397</v>
      </c>
      <c r="J440" s="70" t="s">
        <v>1396</v>
      </c>
      <c r="K440" s="70"/>
      <c r="L440" s="70">
        <v>200</v>
      </c>
      <c r="M440" s="70">
        <v>0.135</v>
      </c>
      <c r="N440" s="70"/>
      <c r="O440" s="70">
        <v>157.57</v>
      </c>
      <c r="P440" s="70">
        <v>281.92</v>
      </c>
      <c r="Q440" s="70" t="s">
        <v>2210</v>
      </c>
      <c r="R440" s="70"/>
      <c r="S440" s="70"/>
      <c r="T440" s="70">
        <v>10560</v>
      </c>
      <c r="U440" s="70">
        <v>2550</v>
      </c>
      <c r="V440" s="70">
        <v>3960</v>
      </c>
      <c r="W440" s="70">
        <v>31000</v>
      </c>
      <c r="X440" s="71">
        <v>15850</v>
      </c>
    </row>
    <row r="441" spans="1:24">
      <c r="A441" s="62"/>
      <c r="B441" s="62"/>
      <c r="C441" s="69">
        <v>2022</v>
      </c>
      <c r="D441" s="69">
        <v>6</v>
      </c>
      <c r="E441" s="70" t="s">
        <v>2862</v>
      </c>
      <c r="F441" s="70" t="s">
        <v>2860</v>
      </c>
      <c r="G441" s="70" t="s">
        <v>2863</v>
      </c>
      <c r="H441" s="70" t="s">
        <v>2864</v>
      </c>
      <c r="I441" s="70" t="s">
        <v>1397</v>
      </c>
      <c r="J441" s="70" t="s">
        <v>1396</v>
      </c>
      <c r="K441" s="70"/>
      <c r="L441" s="70">
        <v>380</v>
      </c>
      <c r="M441" s="70"/>
      <c r="N441" s="70"/>
      <c r="O441" s="70">
        <v>136.7</v>
      </c>
      <c r="P441" s="70">
        <v>64.64</v>
      </c>
      <c r="Q441" s="70" t="s">
        <v>2210</v>
      </c>
      <c r="R441" s="70"/>
      <c r="S441" s="70"/>
      <c r="T441" s="70" t="s">
        <v>2865</v>
      </c>
      <c r="U441" s="70">
        <v>1885</v>
      </c>
      <c r="V441" s="70">
        <v>1800</v>
      </c>
      <c r="W441" s="70">
        <v>3505</v>
      </c>
      <c r="X441" s="71" t="s">
        <v>2866</v>
      </c>
    </row>
    <row r="442" spans="1:24">
      <c r="A442" s="62"/>
      <c r="B442" s="62"/>
      <c r="C442" s="69">
        <v>2022</v>
      </c>
      <c r="D442" s="69">
        <v>6</v>
      </c>
      <c r="E442" s="70" t="s">
        <v>2862</v>
      </c>
      <c r="F442" s="70" t="s">
        <v>2860</v>
      </c>
      <c r="G442" s="70" t="s">
        <v>2867</v>
      </c>
      <c r="H442" s="70" t="s">
        <v>2589</v>
      </c>
      <c r="I442" s="70" t="s">
        <v>1397</v>
      </c>
      <c r="J442" s="70" t="s">
        <v>1396</v>
      </c>
      <c r="K442" s="70"/>
      <c r="L442" s="70">
        <v>160</v>
      </c>
      <c r="M442" s="70"/>
      <c r="N442" s="70"/>
      <c r="O442" s="70" t="s">
        <v>2868</v>
      </c>
      <c r="P442" s="70">
        <v>213.31</v>
      </c>
      <c r="Q442" s="70" t="s">
        <v>2210</v>
      </c>
      <c r="R442" s="70"/>
      <c r="S442" s="70"/>
      <c r="T442" s="70" t="s">
        <v>2869</v>
      </c>
      <c r="U442" s="70">
        <v>2445</v>
      </c>
      <c r="V442" s="70">
        <v>2855</v>
      </c>
      <c r="W442" s="70">
        <v>18000</v>
      </c>
      <c r="X442" s="71">
        <v>8100</v>
      </c>
    </row>
    <row r="443" spans="1:24">
      <c r="A443" s="62"/>
      <c r="B443" s="62"/>
      <c r="C443" s="69">
        <v>2022</v>
      </c>
      <c r="D443" s="69">
        <v>6</v>
      </c>
      <c r="E443" s="70" t="s">
        <v>2862</v>
      </c>
      <c r="F443" s="70" t="s">
        <v>2860</v>
      </c>
      <c r="G443" s="70" t="s">
        <v>2870</v>
      </c>
      <c r="H443" s="70" t="s">
        <v>2263</v>
      </c>
      <c r="I443" s="70" t="s">
        <v>1397</v>
      </c>
      <c r="J443" s="70" t="s">
        <v>1396</v>
      </c>
      <c r="K443" s="70"/>
      <c r="L443" s="70" t="s">
        <v>2871</v>
      </c>
      <c r="M443" s="70"/>
      <c r="N443" s="70"/>
      <c r="O443" s="70">
        <v>140.7</v>
      </c>
      <c r="P443" s="70">
        <v>314.14</v>
      </c>
      <c r="Q443" s="70" t="s">
        <v>2221</v>
      </c>
      <c r="R443" s="70"/>
      <c r="S443" s="70"/>
      <c r="T443" s="70" t="s">
        <v>2872</v>
      </c>
      <c r="U443" s="70">
        <v>2500</v>
      </c>
      <c r="V443" s="70">
        <v>3070</v>
      </c>
      <c r="W443" s="70">
        <v>18000</v>
      </c>
      <c r="X443" s="71" t="s">
        <v>2873</v>
      </c>
    </row>
    <row r="444" spans="1:24">
      <c r="A444" s="62"/>
      <c r="B444" s="62"/>
      <c r="C444" s="69">
        <v>2022</v>
      </c>
      <c r="D444" s="69">
        <v>6</v>
      </c>
      <c r="E444" s="70" t="s">
        <v>2874</v>
      </c>
      <c r="F444" s="70" t="s">
        <v>2875</v>
      </c>
      <c r="G444" s="70" t="s">
        <v>2876</v>
      </c>
      <c r="H444" s="70" t="s">
        <v>2330</v>
      </c>
      <c r="I444" s="70" t="s">
        <v>1397</v>
      </c>
      <c r="J444" s="70" t="s">
        <v>1396</v>
      </c>
      <c r="K444" s="70"/>
      <c r="L444" s="70">
        <v>255</v>
      </c>
      <c r="M444" s="70">
        <v>0.16</v>
      </c>
      <c r="N444" s="70"/>
      <c r="O444" s="70" t="s">
        <v>1420</v>
      </c>
      <c r="P444" s="70">
        <v>350.07</v>
      </c>
      <c r="Q444" s="70" t="s">
        <v>2610</v>
      </c>
      <c r="R444" s="70"/>
      <c r="S444" s="70"/>
      <c r="T444" s="70">
        <v>10450</v>
      </c>
      <c r="U444" s="70">
        <v>2550</v>
      </c>
      <c r="V444" s="70">
        <v>3960</v>
      </c>
      <c r="W444" s="70">
        <v>31000</v>
      </c>
      <c r="X444" s="71">
        <v>16300</v>
      </c>
    </row>
    <row r="445" spans="1:24">
      <c r="A445" s="62"/>
      <c r="B445" s="62"/>
      <c r="C445" s="69">
        <v>2022</v>
      </c>
      <c r="D445" s="69">
        <v>6</v>
      </c>
      <c r="E445" s="70" t="s">
        <v>2874</v>
      </c>
      <c r="F445" s="70" t="s">
        <v>2875</v>
      </c>
      <c r="G445" s="70" t="s">
        <v>2877</v>
      </c>
      <c r="H445" s="70" t="s">
        <v>2878</v>
      </c>
      <c r="I445" s="70" t="s">
        <v>1397</v>
      </c>
      <c r="J445" s="70" t="s">
        <v>1396</v>
      </c>
      <c r="K445" s="70"/>
      <c r="L445" s="70">
        <v>200</v>
      </c>
      <c r="M445" s="70">
        <v>0.137</v>
      </c>
      <c r="N445" s="70"/>
      <c r="O445" s="70">
        <v>157.57</v>
      </c>
      <c r="P445" s="70">
        <v>281.92</v>
      </c>
      <c r="Q445" s="70" t="s">
        <v>2221</v>
      </c>
      <c r="R445" s="70"/>
      <c r="S445" s="70"/>
      <c r="T445" s="70">
        <v>10850</v>
      </c>
      <c r="U445" s="70">
        <v>2550</v>
      </c>
      <c r="V445" s="70">
        <v>3990</v>
      </c>
      <c r="W445" s="70">
        <v>31000</v>
      </c>
      <c r="X445" s="71">
        <v>16100</v>
      </c>
    </row>
    <row r="446" spans="1:24">
      <c r="A446" s="62"/>
      <c r="B446" s="62"/>
      <c r="C446" s="69">
        <v>2022</v>
      </c>
      <c r="D446" s="69">
        <v>6</v>
      </c>
      <c r="E446" s="70" t="s">
        <v>2188</v>
      </c>
      <c r="F446" s="70" t="s">
        <v>2380</v>
      </c>
      <c r="G446" s="70" t="s">
        <v>2879</v>
      </c>
      <c r="H446" s="70" t="s">
        <v>2880</v>
      </c>
      <c r="I446" s="70" t="s">
        <v>2881</v>
      </c>
      <c r="J446" s="70" t="s">
        <v>1396</v>
      </c>
      <c r="K446" s="70"/>
      <c r="L446" s="70">
        <v>400</v>
      </c>
      <c r="M446" s="70"/>
      <c r="N446" s="70"/>
      <c r="O446" s="70"/>
      <c r="P446" s="70"/>
      <c r="Q446" s="70"/>
      <c r="R446" s="70">
        <v>130</v>
      </c>
      <c r="S446" s="70">
        <v>131</v>
      </c>
      <c r="T446" s="70">
        <v>12000</v>
      </c>
      <c r="U446" s="70">
        <v>2550</v>
      </c>
      <c r="V446" s="70" t="s">
        <v>2882</v>
      </c>
      <c r="W446" s="70">
        <v>18000</v>
      </c>
      <c r="X446" s="71" t="s">
        <v>2883</v>
      </c>
    </row>
    <row r="447" spans="1:24">
      <c r="A447" s="62"/>
      <c r="B447" s="62"/>
      <c r="C447" s="69">
        <v>2022</v>
      </c>
      <c r="D447" s="69">
        <v>6</v>
      </c>
      <c r="E447" s="70" t="s">
        <v>2884</v>
      </c>
      <c r="F447" s="70" t="s">
        <v>2885</v>
      </c>
      <c r="G447" s="70" t="s">
        <v>2886</v>
      </c>
      <c r="H447" s="70" t="s">
        <v>2887</v>
      </c>
      <c r="I447" s="70" t="s">
        <v>2881</v>
      </c>
      <c r="J447" s="70" t="s">
        <v>1396</v>
      </c>
      <c r="K447" s="70"/>
      <c r="L447" s="70">
        <v>310</v>
      </c>
      <c r="M447" s="70"/>
      <c r="N447" s="70"/>
      <c r="O447" s="70"/>
      <c r="P447" s="70"/>
      <c r="Q447" s="70"/>
      <c r="R447" s="70">
        <v>110</v>
      </c>
      <c r="S447" s="70">
        <v>111</v>
      </c>
      <c r="T447" s="70">
        <v>7110</v>
      </c>
      <c r="U447" s="70" t="s">
        <v>1525</v>
      </c>
      <c r="V447" s="70" t="s">
        <v>2888</v>
      </c>
      <c r="W447" s="70">
        <v>18000</v>
      </c>
      <c r="X447" s="71" t="s">
        <v>2889</v>
      </c>
    </row>
    <row r="448" spans="1:24">
      <c r="A448" s="62"/>
      <c r="B448" s="62"/>
      <c r="C448" s="69">
        <v>2022</v>
      </c>
      <c r="D448" s="69">
        <v>6</v>
      </c>
      <c r="E448" s="70" t="s">
        <v>2890</v>
      </c>
      <c r="F448" s="70" t="s">
        <v>2891</v>
      </c>
      <c r="G448" s="70" t="s">
        <v>2892</v>
      </c>
      <c r="H448" s="70" t="s">
        <v>2191</v>
      </c>
      <c r="I448" s="70" t="s">
        <v>1397</v>
      </c>
      <c r="J448" s="70" t="s">
        <v>1441</v>
      </c>
      <c r="K448" s="70">
        <v>172</v>
      </c>
      <c r="L448" s="70"/>
      <c r="M448" s="70"/>
      <c r="N448" s="70">
        <v>7.9</v>
      </c>
      <c r="O448" s="70">
        <v>113</v>
      </c>
      <c r="P448" s="70"/>
      <c r="Q448" s="70" t="s">
        <v>2210</v>
      </c>
      <c r="R448" s="70"/>
      <c r="S448" s="70"/>
      <c r="T448" s="70">
        <v>3162</v>
      </c>
      <c r="U448" s="70">
        <v>1498</v>
      </c>
      <c r="V448" s="70">
        <v>1585</v>
      </c>
      <c r="W448" s="70">
        <v>1040</v>
      </c>
      <c r="X448" s="71">
        <v>740</v>
      </c>
    </row>
    <row r="449" spans="1:24">
      <c r="A449" s="62"/>
      <c r="B449" s="62"/>
      <c r="C449" s="69">
        <v>2022</v>
      </c>
      <c r="D449" s="69">
        <v>6</v>
      </c>
      <c r="E449" s="70" t="s">
        <v>2890</v>
      </c>
      <c r="F449" s="70" t="s">
        <v>2891</v>
      </c>
      <c r="G449" s="70" t="s">
        <v>2893</v>
      </c>
      <c r="H449" s="70" t="s">
        <v>2191</v>
      </c>
      <c r="I449" s="70" t="s">
        <v>1397</v>
      </c>
      <c r="J449" s="70" t="s">
        <v>1441</v>
      </c>
      <c r="K449" s="70">
        <v>172</v>
      </c>
      <c r="L449" s="70"/>
      <c r="M449" s="70"/>
      <c r="N449" s="70">
        <v>8.2</v>
      </c>
      <c r="O449" s="70">
        <v>112</v>
      </c>
      <c r="P449" s="70"/>
      <c r="Q449" s="70" t="s">
        <v>2210</v>
      </c>
      <c r="R449" s="70"/>
      <c r="S449" s="70"/>
      <c r="T449" s="70">
        <v>3162</v>
      </c>
      <c r="U449" s="70">
        <v>1498</v>
      </c>
      <c r="V449" s="70">
        <v>1585</v>
      </c>
      <c r="W449" s="70">
        <v>1040</v>
      </c>
      <c r="X449" s="71">
        <v>740</v>
      </c>
    </row>
    <row r="450" spans="1:24">
      <c r="A450" s="62"/>
      <c r="B450" s="62"/>
      <c r="C450" s="69">
        <v>2022</v>
      </c>
      <c r="D450" s="69">
        <v>6</v>
      </c>
      <c r="E450" s="70" t="s">
        <v>2252</v>
      </c>
      <c r="F450" s="70" t="s">
        <v>2253</v>
      </c>
      <c r="G450" s="70" t="s">
        <v>2894</v>
      </c>
      <c r="H450" s="70" t="s">
        <v>2880</v>
      </c>
      <c r="I450" s="70" t="s">
        <v>2881</v>
      </c>
      <c r="J450" s="70" t="s">
        <v>1396</v>
      </c>
      <c r="K450" s="70"/>
      <c r="L450" s="70">
        <v>626</v>
      </c>
      <c r="M450" s="70"/>
      <c r="N450" s="70"/>
      <c r="O450" s="70"/>
      <c r="P450" s="70"/>
      <c r="Q450" s="70"/>
      <c r="R450" s="70">
        <v>120</v>
      </c>
      <c r="S450" s="70">
        <v>122</v>
      </c>
      <c r="T450" s="70">
        <v>12000</v>
      </c>
      <c r="U450" s="70">
        <v>2550</v>
      </c>
      <c r="V450" s="70">
        <v>3950</v>
      </c>
      <c r="W450" s="70">
        <v>18000</v>
      </c>
      <c r="X450" s="71">
        <v>9875</v>
      </c>
    </row>
    <row r="451" spans="1:24">
      <c r="A451" s="62"/>
      <c r="B451" s="62"/>
      <c r="C451" s="69">
        <v>2022</v>
      </c>
      <c r="D451" s="69">
        <v>6</v>
      </c>
      <c r="E451" s="70" t="s">
        <v>2895</v>
      </c>
      <c r="F451" s="70" t="s">
        <v>2896</v>
      </c>
      <c r="G451" s="70" t="s">
        <v>2897</v>
      </c>
      <c r="H451" s="70" t="s">
        <v>2898</v>
      </c>
      <c r="I451" s="70" t="s">
        <v>1397</v>
      </c>
      <c r="J451" s="70" t="s">
        <v>1396</v>
      </c>
      <c r="K451" s="70">
        <v>380</v>
      </c>
      <c r="L451" s="70"/>
      <c r="M451" s="70"/>
      <c r="N451" s="70"/>
      <c r="O451" s="70">
        <v>157.18</v>
      </c>
      <c r="P451" s="70">
        <v>85.89</v>
      </c>
      <c r="Q451" s="70" t="s">
        <v>2210</v>
      </c>
      <c r="R451" s="70"/>
      <c r="S451" s="70"/>
      <c r="T451" s="70">
        <v>5375</v>
      </c>
      <c r="U451" s="70">
        <v>1905</v>
      </c>
      <c r="V451" s="70" t="s">
        <v>2899</v>
      </c>
      <c r="W451" s="70">
        <v>3495</v>
      </c>
      <c r="X451" s="71">
        <v>2420</v>
      </c>
    </row>
    <row r="452" spans="1:24">
      <c r="A452" s="62"/>
      <c r="B452" s="62"/>
      <c r="C452" s="69">
        <v>2022</v>
      </c>
      <c r="D452" s="69">
        <v>6</v>
      </c>
      <c r="E452" s="70" t="s">
        <v>2900</v>
      </c>
      <c r="F452" s="70" t="s">
        <v>2901</v>
      </c>
      <c r="G452" s="70" t="s">
        <v>2902</v>
      </c>
      <c r="H452" s="70" t="s">
        <v>2255</v>
      </c>
      <c r="I452" s="70" t="s">
        <v>1397</v>
      </c>
      <c r="J452" s="70" t="s">
        <v>1396</v>
      </c>
      <c r="K452" s="70"/>
      <c r="L452" s="70">
        <v>380</v>
      </c>
      <c r="M452" s="70" t="s">
        <v>2903</v>
      </c>
      <c r="N452" s="70"/>
      <c r="O452" s="70">
        <v>135</v>
      </c>
      <c r="P452" s="70">
        <v>81.144</v>
      </c>
      <c r="Q452" s="70" t="s">
        <v>2210</v>
      </c>
      <c r="R452" s="70"/>
      <c r="S452" s="70"/>
      <c r="T452" s="70">
        <v>5995</v>
      </c>
      <c r="U452" s="70">
        <v>2200</v>
      </c>
      <c r="V452" s="70">
        <v>3150</v>
      </c>
      <c r="W452" s="70">
        <v>4495</v>
      </c>
      <c r="X452" s="71" t="s">
        <v>2904</v>
      </c>
    </row>
    <row r="453" spans="1:24">
      <c r="A453" s="62"/>
      <c r="B453" s="62"/>
      <c r="C453" s="69">
        <v>2022</v>
      </c>
      <c r="D453" s="69">
        <v>6</v>
      </c>
      <c r="E453" s="70" t="s">
        <v>2900</v>
      </c>
      <c r="F453" s="70" t="s">
        <v>2901</v>
      </c>
      <c r="G453" s="70" t="s">
        <v>2905</v>
      </c>
      <c r="H453" s="70" t="s">
        <v>2255</v>
      </c>
      <c r="I453" s="70" t="s">
        <v>1397</v>
      </c>
      <c r="J453" s="70" t="s">
        <v>1396</v>
      </c>
      <c r="K453" s="70"/>
      <c r="L453" s="70">
        <v>380</v>
      </c>
      <c r="M453" s="70">
        <v>0.28</v>
      </c>
      <c r="N453" s="70"/>
      <c r="O453" s="70">
        <v>146.7</v>
      </c>
      <c r="P453" s="70">
        <v>81.14</v>
      </c>
      <c r="Q453" s="70" t="s">
        <v>2210</v>
      </c>
      <c r="R453" s="70"/>
      <c r="S453" s="70"/>
      <c r="T453" s="70">
        <v>5995</v>
      </c>
      <c r="U453" s="70" t="s">
        <v>2906</v>
      </c>
      <c r="V453" s="70" t="s">
        <v>2907</v>
      </c>
      <c r="W453" s="70">
        <v>4495</v>
      </c>
      <c r="X453" s="71">
        <v>2980</v>
      </c>
    </row>
    <row r="454" spans="1:24">
      <c r="A454" s="62"/>
      <c r="B454" s="62"/>
      <c r="C454" s="69">
        <v>2022</v>
      </c>
      <c r="D454" s="69">
        <v>6</v>
      </c>
      <c r="E454" s="70" t="s">
        <v>2900</v>
      </c>
      <c r="F454" s="70" t="s">
        <v>2901</v>
      </c>
      <c r="G454" s="70" t="s">
        <v>2908</v>
      </c>
      <c r="H454" s="70" t="s">
        <v>2255</v>
      </c>
      <c r="I454" s="70" t="s">
        <v>1397</v>
      </c>
      <c r="J454" s="70" t="s">
        <v>1396</v>
      </c>
      <c r="K454" s="70"/>
      <c r="L454" s="70">
        <v>370</v>
      </c>
      <c r="M454" s="70">
        <v>0.27</v>
      </c>
      <c r="N454" s="70"/>
      <c r="O454" s="70">
        <v>146.7</v>
      </c>
      <c r="P454" s="70">
        <v>81.14</v>
      </c>
      <c r="Q454" s="70" t="s">
        <v>2210</v>
      </c>
      <c r="R454" s="70"/>
      <c r="S454" s="70"/>
      <c r="T454" s="70">
        <v>5995</v>
      </c>
      <c r="U454" s="70" t="s">
        <v>2906</v>
      </c>
      <c r="V454" s="70" t="s">
        <v>2907</v>
      </c>
      <c r="W454" s="70">
        <v>4495</v>
      </c>
      <c r="X454" s="71">
        <v>2980</v>
      </c>
    </row>
    <row r="455" spans="1:24">
      <c r="A455" s="62"/>
      <c r="B455" s="62"/>
      <c r="C455" s="69">
        <v>2022</v>
      </c>
      <c r="D455" s="69">
        <v>6</v>
      </c>
      <c r="E455" s="70" t="s">
        <v>2362</v>
      </c>
      <c r="F455" s="70" t="s">
        <v>2367</v>
      </c>
      <c r="G455" s="70" t="s">
        <v>2909</v>
      </c>
      <c r="H455" s="70" t="s">
        <v>2738</v>
      </c>
      <c r="I455" s="70" t="s">
        <v>1561</v>
      </c>
      <c r="J455" s="70" t="s">
        <v>1396</v>
      </c>
      <c r="K455" s="70"/>
      <c r="L455" s="70"/>
      <c r="M455" s="70"/>
      <c r="N455" s="70"/>
      <c r="O455" s="70"/>
      <c r="P455" s="70">
        <v>16.783</v>
      </c>
      <c r="Q455" s="70" t="s">
        <v>2910</v>
      </c>
      <c r="R455" s="70"/>
      <c r="S455" s="70"/>
      <c r="T455" s="70">
        <v>5990</v>
      </c>
      <c r="U455" s="70" t="s">
        <v>2911</v>
      </c>
      <c r="V455" s="70" t="s">
        <v>2912</v>
      </c>
      <c r="W455" s="70">
        <v>4495</v>
      </c>
      <c r="X455" s="71">
        <v>3600</v>
      </c>
    </row>
    <row r="456" spans="1:24">
      <c r="A456" s="62"/>
      <c r="B456" s="62"/>
      <c r="C456" s="69">
        <v>2022</v>
      </c>
      <c r="D456" s="69">
        <v>6</v>
      </c>
      <c r="E456" s="70" t="s">
        <v>2913</v>
      </c>
      <c r="F456" s="70" t="s">
        <v>2914</v>
      </c>
      <c r="G456" s="70" t="s">
        <v>2915</v>
      </c>
      <c r="H456" s="70" t="s">
        <v>2887</v>
      </c>
      <c r="I456" s="70" t="s">
        <v>2881</v>
      </c>
      <c r="J456" s="70" t="s">
        <v>1396</v>
      </c>
      <c r="K456" s="70"/>
      <c r="L456" s="70">
        <v>450</v>
      </c>
      <c r="M456" s="70"/>
      <c r="N456" s="70"/>
      <c r="O456" s="70"/>
      <c r="P456" s="70"/>
      <c r="Q456" s="70"/>
      <c r="R456" s="70">
        <v>125</v>
      </c>
      <c r="S456" s="70">
        <v>128</v>
      </c>
      <c r="T456" s="70">
        <v>7445</v>
      </c>
      <c r="U456" s="70">
        <v>2545</v>
      </c>
      <c r="V456" s="70">
        <v>3700</v>
      </c>
      <c r="W456" s="70">
        <v>25000</v>
      </c>
      <c r="X456" s="71">
        <v>11000</v>
      </c>
    </row>
    <row r="457" spans="1:24">
      <c r="A457" s="62"/>
      <c r="B457" s="62"/>
      <c r="C457" s="69">
        <v>2022</v>
      </c>
      <c r="D457" s="69">
        <v>6</v>
      </c>
      <c r="E457" s="70" t="s">
        <v>2481</v>
      </c>
      <c r="F457" s="70" t="s">
        <v>2482</v>
      </c>
      <c r="G457" s="70" t="s">
        <v>2916</v>
      </c>
      <c r="H457" s="70" t="s">
        <v>2887</v>
      </c>
      <c r="I457" s="70" t="s">
        <v>2881</v>
      </c>
      <c r="J457" s="70" t="s">
        <v>1396</v>
      </c>
      <c r="K457" s="70"/>
      <c r="L457" s="70">
        <v>410</v>
      </c>
      <c r="M457" s="70"/>
      <c r="N457" s="70"/>
      <c r="O457" s="70"/>
      <c r="P457" s="70"/>
      <c r="Q457" s="70"/>
      <c r="R457" s="70">
        <v>125</v>
      </c>
      <c r="S457" s="70">
        <v>126</v>
      </c>
      <c r="T457" s="70">
        <v>7390</v>
      </c>
      <c r="U457" s="70">
        <v>2525</v>
      </c>
      <c r="V457" s="70">
        <v>3715</v>
      </c>
      <c r="W457" s="70">
        <v>25000</v>
      </c>
      <c r="X457" s="71" t="s">
        <v>2917</v>
      </c>
    </row>
    <row r="458" spans="1:24">
      <c r="A458" s="62"/>
      <c r="B458" s="62"/>
      <c r="C458" s="69">
        <v>2022</v>
      </c>
      <c r="D458" s="69">
        <v>6</v>
      </c>
      <c r="E458" s="70" t="s">
        <v>2492</v>
      </c>
      <c r="F458" s="70" t="s">
        <v>2493</v>
      </c>
      <c r="G458" s="70" t="s">
        <v>2918</v>
      </c>
      <c r="H458" s="70" t="s">
        <v>2255</v>
      </c>
      <c r="I458" s="70" t="s">
        <v>1397</v>
      </c>
      <c r="J458" s="70" t="s">
        <v>1396</v>
      </c>
      <c r="K458" s="70" t="s">
        <v>2919</v>
      </c>
      <c r="L458" s="70"/>
      <c r="M458" s="70">
        <v>0.39</v>
      </c>
      <c r="N458" s="70"/>
      <c r="O458" s="70">
        <v>126.22</v>
      </c>
      <c r="P458" s="70">
        <v>56.6</v>
      </c>
      <c r="Q458" s="70" t="s">
        <v>2210</v>
      </c>
      <c r="R458" s="70"/>
      <c r="S458" s="70"/>
      <c r="T458" s="70">
        <v>5150</v>
      </c>
      <c r="U458" s="70">
        <v>1840</v>
      </c>
      <c r="V458" s="70">
        <v>1895</v>
      </c>
      <c r="W458" s="70">
        <v>2650</v>
      </c>
      <c r="X458" s="71">
        <v>1760</v>
      </c>
    </row>
    <row r="459" spans="1:24">
      <c r="A459" s="62"/>
      <c r="B459" s="62"/>
      <c r="C459" s="69">
        <v>2022</v>
      </c>
      <c r="D459" s="69">
        <v>6</v>
      </c>
      <c r="E459" s="70" t="s">
        <v>2492</v>
      </c>
      <c r="F459" s="70" t="s">
        <v>2493</v>
      </c>
      <c r="G459" s="70" t="s">
        <v>2920</v>
      </c>
      <c r="H459" s="70" t="s">
        <v>2191</v>
      </c>
      <c r="I459" s="70" t="s">
        <v>1397</v>
      </c>
      <c r="J459" s="70" t="s">
        <v>1441</v>
      </c>
      <c r="K459" s="70" t="s">
        <v>2921</v>
      </c>
      <c r="L459" s="70"/>
      <c r="M459" s="70"/>
      <c r="N459" s="70" t="s">
        <v>2922</v>
      </c>
      <c r="O459" s="70">
        <v>115</v>
      </c>
      <c r="P459" s="70"/>
      <c r="Q459" s="70" t="s">
        <v>2210</v>
      </c>
      <c r="R459" s="70"/>
      <c r="S459" s="70"/>
      <c r="T459" s="70">
        <v>2920</v>
      </c>
      <c r="U459" s="70">
        <v>1493</v>
      </c>
      <c r="V459" s="70">
        <v>1621</v>
      </c>
      <c r="W459" s="70">
        <v>1020</v>
      </c>
      <c r="X459" s="71">
        <v>705</v>
      </c>
    </row>
    <row r="460" spans="1:24">
      <c r="A460" s="62"/>
      <c r="B460" s="62"/>
      <c r="C460" s="69">
        <v>2022</v>
      </c>
      <c r="D460" s="69">
        <v>6</v>
      </c>
      <c r="E460" s="70" t="s">
        <v>2514</v>
      </c>
      <c r="F460" s="70" t="s">
        <v>2515</v>
      </c>
      <c r="G460" s="70" t="s">
        <v>2923</v>
      </c>
      <c r="H460" s="70" t="s">
        <v>2924</v>
      </c>
      <c r="I460" s="70" t="s">
        <v>2881</v>
      </c>
      <c r="J460" s="70" t="s">
        <v>1396</v>
      </c>
      <c r="K460" s="70"/>
      <c r="L460" s="70">
        <v>500</v>
      </c>
      <c r="M460" s="70"/>
      <c r="N460" s="70"/>
      <c r="O460" s="70"/>
      <c r="P460" s="70"/>
      <c r="Q460" s="70"/>
      <c r="R460" s="70">
        <v>70</v>
      </c>
      <c r="S460" s="70">
        <v>70.8</v>
      </c>
      <c r="T460" s="70">
        <v>7083</v>
      </c>
      <c r="U460" s="70">
        <v>2225</v>
      </c>
      <c r="V460" s="70">
        <v>3210</v>
      </c>
      <c r="W460" s="70">
        <v>8280</v>
      </c>
      <c r="X460" s="71">
        <v>4570</v>
      </c>
    </row>
    <row r="461" spans="1:24">
      <c r="A461" s="62"/>
      <c r="B461" s="62"/>
      <c r="C461" s="69">
        <v>2022</v>
      </c>
      <c r="D461" s="69">
        <v>6</v>
      </c>
      <c r="E461" s="70" t="s">
        <v>2514</v>
      </c>
      <c r="F461" s="70" t="s">
        <v>2515</v>
      </c>
      <c r="G461" s="70" t="s">
        <v>2925</v>
      </c>
      <c r="H461" s="70" t="s">
        <v>2880</v>
      </c>
      <c r="I461" s="70" t="s">
        <v>2881</v>
      </c>
      <c r="J461" s="70" t="s">
        <v>1396</v>
      </c>
      <c r="K461" s="70"/>
      <c r="L461" s="70">
        <v>600</v>
      </c>
      <c r="M461" s="70"/>
      <c r="N461" s="70"/>
      <c r="O461" s="70"/>
      <c r="P461" s="70"/>
      <c r="Q461" s="70"/>
      <c r="R461" s="70">
        <v>134</v>
      </c>
      <c r="S461" s="70">
        <v>137</v>
      </c>
      <c r="T461" s="70">
        <v>11990</v>
      </c>
      <c r="U461" s="70">
        <v>2550</v>
      </c>
      <c r="V461" s="70">
        <v>3960</v>
      </c>
      <c r="W461" s="70">
        <v>18000</v>
      </c>
      <c r="X461" s="71">
        <v>10550</v>
      </c>
    </row>
    <row r="462" spans="1:24">
      <c r="A462" s="62"/>
      <c r="B462" s="62"/>
      <c r="C462" s="69">
        <v>2022</v>
      </c>
      <c r="D462" s="69">
        <v>6</v>
      </c>
      <c r="E462" s="70" t="s">
        <v>2514</v>
      </c>
      <c r="F462" s="70" t="s">
        <v>2515</v>
      </c>
      <c r="G462" s="70" t="s">
        <v>2926</v>
      </c>
      <c r="H462" s="70" t="s">
        <v>2927</v>
      </c>
      <c r="I462" s="70" t="s">
        <v>2881</v>
      </c>
      <c r="J462" s="70" t="s">
        <v>1396</v>
      </c>
      <c r="K462" s="70"/>
      <c r="L462" s="70">
        <v>600</v>
      </c>
      <c r="M462" s="70"/>
      <c r="N462" s="70"/>
      <c r="O462" s="70"/>
      <c r="P462" s="70"/>
      <c r="Q462" s="70"/>
      <c r="R462" s="70">
        <v>134</v>
      </c>
      <c r="S462" s="70">
        <v>137</v>
      </c>
      <c r="T462" s="70">
        <v>11990</v>
      </c>
      <c r="U462" s="70">
        <v>2550</v>
      </c>
      <c r="V462" s="70">
        <v>3960</v>
      </c>
      <c r="W462" s="70">
        <v>18000</v>
      </c>
      <c r="X462" s="71">
        <v>11700</v>
      </c>
    </row>
    <row r="463" spans="1:24">
      <c r="A463" s="62"/>
      <c r="B463" s="62"/>
      <c r="C463" s="69">
        <v>2022</v>
      </c>
      <c r="D463" s="69">
        <v>6</v>
      </c>
      <c r="E463" s="70" t="s">
        <v>2522</v>
      </c>
      <c r="F463" s="70" t="s">
        <v>2518</v>
      </c>
      <c r="G463" s="70" t="s">
        <v>2928</v>
      </c>
      <c r="H463" s="70" t="s">
        <v>2929</v>
      </c>
      <c r="I463" s="70" t="s">
        <v>2881</v>
      </c>
      <c r="J463" s="70" t="s">
        <v>1441</v>
      </c>
      <c r="K463" s="70">
        <v>635</v>
      </c>
      <c r="L463" s="70"/>
      <c r="M463" s="70"/>
      <c r="N463" s="70"/>
      <c r="O463" s="70"/>
      <c r="P463" s="70"/>
      <c r="Q463" s="70"/>
      <c r="R463" s="70">
        <v>67.5</v>
      </c>
      <c r="S463" s="70">
        <v>67.5</v>
      </c>
      <c r="T463" s="70">
        <v>4820</v>
      </c>
      <c r="U463" s="70">
        <v>1890</v>
      </c>
      <c r="V463" s="70">
        <v>1480</v>
      </c>
      <c r="W463" s="70">
        <v>2275</v>
      </c>
      <c r="X463" s="71">
        <v>1900</v>
      </c>
    </row>
    <row r="464" spans="1:24">
      <c r="A464" s="62"/>
      <c r="B464" s="62"/>
      <c r="C464" s="69">
        <v>2022</v>
      </c>
      <c r="D464" s="69">
        <v>6</v>
      </c>
      <c r="E464" s="70" t="s">
        <v>2532</v>
      </c>
      <c r="F464" s="70" t="s">
        <v>2533</v>
      </c>
      <c r="G464" s="70" t="s">
        <v>2930</v>
      </c>
      <c r="H464" s="70" t="s">
        <v>2931</v>
      </c>
      <c r="I464" s="70" t="s">
        <v>2881</v>
      </c>
      <c r="J464" s="70" t="s">
        <v>1396</v>
      </c>
      <c r="K464" s="70"/>
      <c r="L464" s="70">
        <v>430</v>
      </c>
      <c r="M464" s="70"/>
      <c r="N464" s="70"/>
      <c r="O464" s="70"/>
      <c r="P464" s="70"/>
      <c r="Q464" s="70"/>
      <c r="R464" s="70">
        <v>125</v>
      </c>
      <c r="S464" s="70">
        <v>126</v>
      </c>
      <c r="T464" s="70">
        <v>7395</v>
      </c>
      <c r="U464" s="70">
        <v>2550</v>
      </c>
      <c r="V464" s="70">
        <v>3850</v>
      </c>
      <c r="W464" s="70">
        <v>25000</v>
      </c>
      <c r="X464" s="71">
        <v>13300</v>
      </c>
    </row>
    <row r="465" spans="1:24">
      <c r="A465" s="62"/>
      <c r="B465" s="62"/>
      <c r="C465" s="69">
        <v>2022</v>
      </c>
      <c r="D465" s="69">
        <v>6</v>
      </c>
      <c r="E465" s="70" t="s">
        <v>2932</v>
      </c>
      <c r="F465" s="70" t="s">
        <v>2933</v>
      </c>
      <c r="G465" s="70" t="s">
        <v>2934</v>
      </c>
      <c r="H465" s="70" t="s">
        <v>2935</v>
      </c>
      <c r="I465" s="70" t="s">
        <v>2881</v>
      </c>
      <c r="J465" s="70" t="s">
        <v>1412</v>
      </c>
      <c r="K465" s="70"/>
      <c r="L465" s="70">
        <v>600</v>
      </c>
      <c r="M465" s="70"/>
      <c r="N465" s="70"/>
      <c r="O465" s="70"/>
      <c r="P465" s="70"/>
      <c r="Q465" s="70"/>
      <c r="R465" s="70">
        <v>79</v>
      </c>
      <c r="S465" s="70">
        <v>81</v>
      </c>
      <c r="T465" s="70">
        <v>10500</v>
      </c>
      <c r="U465" s="70">
        <v>2550</v>
      </c>
      <c r="V465" s="70">
        <v>3470</v>
      </c>
      <c r="W465" s="70">
        <v>18000</v>
      </c>
      <c r="X465" s="71" t="s">
        <v>2936</v>
      </c>
    </row>
    <row r="466" spans="1:24">
      <c r="A466" s="62"/>
      <c r="B466" s="62"/>
      <c r="C466" s="69">
        <v>2022</v>
      </c>
      <c r="D466" s="69">
        <v>6</v>
      </c>
      <c r="E466" s="70" t="s">
        <v>2937</v>
      </c>
      <c r="F466" s="70" t="s">
        <v>2574</v>
      </c>
      <c r="G466" s="70" t="s">
        <v>2938</v>
      </c>
      <c r="H466" s="70" t="s">
        <v>2939</v>
      </c>
      <c r="I466" s="70" t="s">
        <v>1561</v>
      </c>
      <c r="J466" s="70" t="s">
        <v>1396</v>
      </c>
      <c r="K466" s="70"/>
      <c r="L466" s="70"/>
      <c r="M466" s="70"/>
      <c r="N466" s="70"/>
      <c r="O466" s="70"/>
      <c r="P466" s="70">
        <v>41.86</v>
      </c>
      <c r="Q466" s="70" t="s">
        <v>2210</v>
      </c>
      <c r="R466" s="70"/>
      <c r="S466" s="70"/>
      <c r="T466" s="70">
        <v>5300</v>
      </c>
      <c r="U466" s="70">
        <v>1700</v>
      </c>
      <c r="V466" s="70">
        <v>2250</v>
      </c>
      <c r="W466" s="70">
        <v>3260</v>
      </c>
      <c r="X466" s="71">
        <v>2250</v>
      </c>
    </row>
    <row r="467" spans="1:24">
      <c r="A467" s="62"/>
      <c r="B467" s="62"/>
      <c r="C467" s="69">
        <v>2022</v>
      </c>
      <c r="D467" s="69">
        <v>6</v>
      </c>
      <c r="E467" s="70" t="s">
        <v>2573</v>
      </c>
      <c r="F467" s="70" t="s">
        <v>2574</v>
      </c>
      <c r="G467" s="70" t="s">
        <v>2940</v>
      </c>
      <c r="H467" s="70" t="s">
        <v>2622</v>
      </c>
      <c r="I467" s="70" t="s">
        <v>1397</v>
      </c>
      <c r="J467" s="70" t="s">
        <v>1412</v>
      </c>
      <c r="K467" s="70"/>
      <c r="L467" s="70"/>
      <c r="M467" s="70">
        <v>0.24</v>
      </c>
      <c r="N467" s="70"/>
      <c r="O467" s="70">
        <v>136.5</v>
      </c>
      <c r="P467" s="70">
        <v>89.161</v>
      </c>
      <c r="Q467" s="70" t="s">
        <v>2210</v>
      </c>
      <c r="R467" s="70"/>
      <c r="S467" s="70"/>
      <c r="T467" s="70">
        <v>5990</v>
      </c>
      <c r="U467" s="70">
        <v>2065</v>
      </c>
      <c r="V467" s="70" t="s">
        <v>2941</v>
      </c>
      <c r="W467" s="70">
        <v>5800</v>
      </c>
      <c r="X467" s="71" t="s">
        <v>2942</v>
      </c>
    </row>
    <row r="468" spans="1:24">
      <c r="A468" s="62"/>
      <c r="B468" s="62"/>
      <c r="C468" s="69">
        <v>2022</v>
      </c>
      <c r="D468" s="69">
        <v>6</v>
      </c>
      <c r="E468" s="70" t="s">
        <v>2579</v>
      </c>
      <c r="F468" s="70" t="s">
        <v>2580</v>
      </c>
      <c r="G468" s="70" t="s">
        <v>2943</v>
      </c>
      <c r="H468" s="70" t="s">
        <v>2317</v>
      </c>
      <c r="I468" s="70" t="s">
        <v>1397</v>
      </c>
      <c r="J468" s="70" t="s">
        <v>1412</v>
      </c>
      <c r="K468" s="70"/>
      <c r="L468" s="70"/>
      <c r="M468" s="70">
        <v>0.238</v>
      </c>
      <c r="N468" s="70"/>
      <c r="O468" s="70">
        <v>157.18</v>
      </c>
      <c r="P468" s="70">
        <v>65.176</v>
      </c>
      <c r="Q468" s="70" t="s">
        <v>2210</v>
      </c>
      <c r="R468" s="70"/>
      <c r="S468" s="70"/>
      <c r="T468" s="70">
        <v>5452</v>
      </c>
      <c r="U468" s="70">
        <v>1700</v>
      </c>
      <c r="V468" s="70">
        <v>2185</v>
      </c>
      <c r="W468" s="70">
        <v>3650</v>
      </c>
      <c r="X468" s="71">
        <v>2340</v>
      </c>
    </row>
    <row r="469" spans="1:24">
      <c r="A469" s="62"/>
      <c r="B469" s="62"/>
      <c r="C469" s="69">
        <v>2022</v>
      </c>
      <c r="D469" s="69">
        <v>6</v>
      </c>
      <c r="E469" s="70" t="s">
        <v>2579</v>
      </c>
      <c r="F469" s="70" t="s">
        <v>2580</v>
      </c>
      <c r="G469" s="70" t="s">
        <v>2944</v>
      </c>
      <c r="H469" s="70" t="s">
        <v>2238</v>
      </c>
      <c r="I469" s="70" t="s">
        <v>1397</v>
      </c>
      <c r="J469" s="70" t="s">
        <v>1412</v>
      </c>
      <c r="K469" s="70"/>
      <c r="L469" s="70"/>
      <c r="M469" s="70">
        <v>0.233</v>
      </c>
      <c r="N469" s="70"/>
      <c r="O469" s="70">
        <v>160</v>
      </c>
      <c r="P469" s="70">
        <v>140.95</v>
      </c>
      <c r="Q469" s="70" t="s">
        <v>2210</v>
      </c>
      <c r="R469" s="70"/>
      <c r="S469" s="70"/>
      <c r="T469" s="70">
        <v>5995</v>
      </c>
      <c r="U469" s="70" t="s">
        <v>2945</v>
      </c>
      <c r="V469" s="70" t="s">
        <v>2946</v>
      </c>
      <c r="W469" s="70">
        <v>8500</v>
      </c>
      <c r="X469" s="71" t="s">
        <v>2947</v>
      </c>
    </row>
    <row r="470" spans="1:24">
      <c r="A470" s="62"/>
      <c r="B470" s="62"/>
      <c r="C470" s="69">
        <v>2022</v>
      </c>
      <c r="D470" s="69">
        <v>6</v>
      </c>
      <c r="E470" s="70" t="s">
        <v>2598</v>
      </c>
      <c r="F470" s="70" t="s">
        <v>2416</v>
      </c>
      <c r="G470" s="70" t="s">
        <v>2948</v>
      </c>
      <c r="H470" s="70" t="s">
        <v>2238</v>
      </c>
      <c r="I470" s="70" t="s">
        <v>1397</v>
      </c>
      <c r="J470" s="70" t="s">
        <v>1412</v>
      </c>
      <c r="K470" s="70"/>
      <c r="L470" s="70"/>
      <c r="M470" s="70">
        <v>0.206</v>
      </c>
      <c r="N470" s="70"/>
      <c r="O470" s="70">
        <v>160.3</v>
      </c>
      <c r="P470" s="70">
        <v>141.312</v>
      </c>
      <c r="Q470" s="70" t="s">
        <v>2210</v>
      </c>
      <c r="R470" s="70"/>
      <c r="S470" s="70"/>
      <c r="T470" s="70">
        <v>5990</v>
      </c>
      <c r="U470" s="70">
        <v>2150</v>
      </c>
      <c r="V470" s="70">
        <v>2980</v>
      </c>
      <c r="W470" s="70">
        <v>8000</v>
      </c>
      <c r="X470" s="71" t="s">
        <v>2949</v>
      </c>
    </row>
    <row r="471" spans="1:24">
      <c r="A471" s="62"/>
      <c r="B471" s="62"/>
      <c r="C471" s="69">
        <v>2022</v>
      </c>
      <c r="D471" s="69">
        <v>6</v>
      </c>
      <c r="E471" s="70" t="s">
        <v>2607</v>
      </c>
      <c r="F471" s="70" t="s">
        <v>2608</v>
      </c>
      <c r="G471" s="70" t="s">
        <v>2950</v>
      </c>
      <c r="H471" s="70" t="s">
        <v>2887</v>
      </c>
      <c r="I471" s="70" t="s">
        <v>2881</v>
      </c>
      <c r="J471" s="70" t="s">
        <v>1396</v>
      </c>
      <c r="K471" s="70"/>
      <c r="L471" s="70">
        <v>390</v>
      </c>
      <c r="M471" s="70"/>
      <c r="N471" s="70"/>
      <c r="O471" s="70"/>
      <c r="P471" s="70"/>
      <c r="Q471" s="70"/>
      <c r="R471" s="70">
        <v>110</v>
      </c>
      <c r="S471" s="70">
        <v>111</v>
      </c>
      <c r="T471" s="70" t="s">
        <v>2951</v>
      </c>
      <c r="U471" s="70">
        <v>2550</v>
      </c>
      <c r="V471" s="70" t="s">
        <v>2952</v>
      </c>
      <c r="W471" s="70">
        <v>25000</v>
      </c>
      <c r="X471" s="71" t="s">
        <v>2953</v>
      </c>
    </row>
    <row r="472" spans="1:24">
      <c r="A472" s="62"/>
      <c r="B472" s="62"/>
      <c r="C472" s="69">
        <v>2022</v>
      </c>
      <c r="D472" s="69">
        <v>6</v>
      </c>
      <c r="E472" s="70" t="s">
        <v>2607</v>
      </c>
      <c r="F472" s="70" t="s">
        <v>2608</v>
      </c>
      <c r="G472" s="70" t="s">
        <v>2954</v>
      </c>
      <c r="H472" s="70" t="s">
        <v>2955</v>
      </c>
      <c r="I472" s="70" t="s">
        <v>1397</v>
      </c>
      <c r="J472" s="70" t="s">
        <v>1396</v>
      </c>
      <c r="K472" s="70"/>
      <c r="L472" s="70">
        <v>226</v>
      </c>
      <c r="M472" s="70">
        <v>0.548</v>
      </c>
      <c r="N472" s="70"/>
      <c r="O472" s="70">
        <v>155.19</v>
      </c>
      <c r="P472" s="70">
        <v>60.16</v>
      </c>
      <c r="Q472" s="70" t="s">
        <v>2272</v>
      </c>
      <c r="R472" s="70"/>
      <c r="S472" s="70"/>
      <c r="T472" s="70">
        <v>5400</v>
      </c>
      <c r="U472" s="70">
        <v>2060</v>
      </c>
      <c r="V472" s="70">
        <v>2550</v>
      </c>
      <c r="W472" s="70">
        <v>4495</v>
      </c>
      <c r="X472" s="71">
        <v>3700</v>
      </c>
    </row>
    <row r="473" spans="1:24">
      <c r="A473" s="62"/>
      <c r="B473" s="62"/>
      <c r="C473" s="69">
        <v>2022</v>
      </c>
      <c r="D473" s="69">
        <v>6</v>
      </c>
      <c r="E473" s="70" t="s">
        <v>2647</v>
      </c>
      <c r="F473" s="70" t="s">
        <v>2648</v>
      </c>
      <c r="G473" s="70" t="s">
        <v>2956</v>
      </c>
      <c r="H473" s="70" t="s">
        <v>2267</v>
      </c>
      <c r="I473" s="70" t="s">
        <v>1397</v>
      </c>
      <c r="J473" s="70" t="s">
        <v>1396</v>
      </c>
      <c r="K473" s="70">
        <v>290</v>
      </c>
      <c r="L473" s="70"/>
      <c r="M473" s="70">
        <v>0.29</v>
      </c>
      <c r="N473" s="70"/>
      <c r="O473" s="70">
        <v>134.8</v>
      </c>
      <c r="P473" s="70">
        <v>46.36</v>
      </c>
      <c r="Q473" s="70" t="s">
        <v>2542</v>
      </c>
      <c r="R473" s="70"/>
      <c r="S473" s="70"/>
      <c r="T473" s="70" t="s">
        <v>2957</v>
      </c>
      <c r="U473" s="70" t="s">
        <v>2958</v>
      </c>
      <c r="V473" s="70" t="s">
        <v>2959</v>
      </c>
      <c r="W473" s="70">
        <v>2695</v>
      </c>
      <c r="X473" s="71">
        <v>1745</v>
      </c>
    </row>
    <row r="474" spans="1:24">
      <c r="A474" s="62"/>
      <c r="B474" s="62"/>
      <c r="C474" s="69">
        <v>2022</v>
      </c>
      <c r="D474" s="69">
        <v>6</v>
      </c>
      <c r="E474" s="70" t="s">
        <v>2647</v>
      </c>
      <c r="F474" s="70" t="s">
        <v>2648</v>
      </c>
      <c r="G474" s="70" t="s">
        <v>2960</v>
      </c>
      <c r="H474" s="70" t="s">
        <v>2955</v>
      </c>
      <c r="I474" s="70" t="s">
        <v>1397</v>
      </c>
      <c r="J474" s="70" t="s">
        <v>1396</v>
      </c>
      <c r="K474" s="70"/>
      <c r="L474" s="70">
        <v>255</v>
      </c>
      <c r="M474" s="70">
        <v>0.295</v>
      </c>
      <c r="N474" s="70"/>
      <c r="O474" s="70">
        <v>154.59</v>
      </c>
      <c r="P474" s="70">
        <v>66.84</v>
      </c>
      <c r="Q474" s="70" t="s">
        <v>2210</v>
      </c>
      <c r="R474" s="70"/>
      <c r="S474" s="70"/>
      <c r="T474" s="70">
        <v>5380</v>
      </c>
      <c r="U474" s="70" t="s">
        <v>2961</v>
      </c>
      <c r="V474" s="70" t="s">
        <v>2962</v>
      </c>
      <c r="W474" s="70">
        <v>4300</v>
      </c>
      <c r="X474" s="71">
        <v>2850</v>
      </c>
    </row>
    <row r="475" spans="1:24">
      <c r="A475" s="62"/>
      <c r="B475" s="62"/>
      <c r="C475" s="69">
        <v>2022</v>
      </c>
      <c r="D475" s="69">
        <v>6</v>
      </c>
      <c r="E475" s="70" t="s">
        <v>2650</v>
      </c>
      <c r="F475" s="70" t="s">
        <v>2963</v>
      </c>
      <c r="G475" s="70" t="s">
        <v>2964</v>
      </c>
      <c r="H475" s="70" t="s">
        <v>2191</v>
      </c>
      <c r="I475" s="70" t="s">
        <v>1397</v>
      </c>
      <c r="J475" s="70" t="s">
        <v>1441</v>
      </c>
      <c r="K475" s="70">
        <v>205</v>
      </c>
      <c r="L475" s="70"/>
      <c r="M475" s="70"/>
      <c r="N475" s="70">
        <v>10.4</v>
      </c>
      <c r="O475" s="70">
        <v>118.32</v>
      </c>
      <c r="P475" s="70"/>
      <c r="Q475" s="70" t="s">
        <v>2653</v>
      </c>
      <c r="R475" s="70"/>
      <c r="S475" s="70"/>
      <c r="T475" s="70">
        <v>3584</v>
      </c>
      <c r="U475" s="70">
        <v>1475</v>
      </c>
      <c r="V475" s="70">
        <v>1666</v>
      </c>
      <c r="W475" s="70">
        <v>1220</v>
      </c>
      <c r="X475" s="71">
        <v>920</v>
      </c>
    </row>
    <row r="476" spans="1:24">
      <c r="A476" s="62"/>
      <c r="B476" s="62"/>
      <c r="C476" s="69">
        <v>2022</v>
      </c>
      <c r="D476" s="69">
        <v>6</v>
      </c>
      <c r="E476" s="70" t="s">
        <v>2650</v>
      </c>
      <c r="F476" s="70" t="s">
        <v>2963</v>
      </c>
      <c r="G476" s="70" t="s">
        <v>2965</v>
      </c>
      <c r="H476" s="70" t="s">
        <v>2191</v>
      </c>
      <c r="I476" s="70" t="s">
        <v>1397</v>
      </c>
      <c r="J476" s="70" t="s">
        <v>1441</v>
      </c>
      <c r="K476" s="70">
        <v>201</v>
      </c>
      <c r="L476" s="70"/>
      <c r="M476" s="70"/>
      <c r="N476" s="70">
        <v>8.5</v>
      </c>
      <c r="O476" s="70">
        <v>118.18</v>
      </c>
      <c r="P476" s="70"/>
      <c r="Q476" s="70" t="s">
        <v>2653</v>
      </c>
      <c r="R476" s="70"/>
      <c r="S476" s="70"/>
      <c r="T476" s="70">
        <v>2930</v>
      </c>
      <c r="U476" s="70">
        <v>1517</v>
      </c>
      <c r="V476" s="70">
        <v>1620</v>
      </c>
      <c r="W476" s="70">
        <v>1030</v>
      </c>
      <c r="X476" s="71">
        <v>730</v>
      </c>
    </row>
    <row r="477" spans="1:24">
      <c r="A477" s="62"/>
      <c r="B477" s="62"/>
      <c r="C477" s="69">
        <v>2022</v>
      </c>
      <c r="D477" s="69">
        <v>6</v>
      </c>
      <c r="E477" s="70" t="s">
        <v>2661</v>
      </c>
      <c r="F477" s="70" t="s">
        <v>2420</v>
      </c>
      <c r="G477" s="70" t="s">
        <v>2966</v>
      </c>
      <c r="H477" s="70" t="s">
        <v>2967</v>
      </c>
      <c r="I477" s="70" t="s">
        <v>2881</v>
      </c>
      <c r="J477" s="70" t="s">
        <v>1396</v>
      </c>
      <c r="K477" s="70"/>
      <c r="L477" s="70">
        <v>655</v>
      </c>
      <c r="M477" s="70"/>
      <c r="N477" s="70"/>
      <c r="O477" s="70"/>
      <c r="P477" s="70"/>
      <c r="Q477" s="70"/>
      <c r="R477" s="70">
        <v>120.2</v>
      </c>
      <c r="S477" s="70">
        <v>122.2</v>
      </c>
      <c r="T477" s="70" t="s">
        <v>2968</v>
      </c>
      <c r="U477" s="70">
        <v>2550</v>
      </c>
      <c r="V477" s="70" t="s">
        <v>2969</v>
      </c>
      <c r="W477" s="70">
        <v>31000</v>
      </c>
      <c r="X477" s="71" t="s">
        <v>2970</v>
      </c>
    </row>
    <row r="478" spans="1:24">
      <c r="A478" s="62"/>
      <c r="B478" s="62"/>
      <c r="C478" s="69">
        <v>2022</v>
      </c>
      <c r="D478" s="69">
        <v>6</v>
      </c>
      <c r="E478" s="70" t="s">
        <v>2661</v>
      </c>
      <c r="F478" s="70" t="s">
        <v>2420</v>
      </c>
      <c r="G478" s="70" t="s">
        <v>2971</v>
      </c>
      <c r="H478" s="70" t="s">
        <v>2972</v>
      </c>
      <c r="I478" s="70" t="s">
        <v>2881</v>
      </c>
      <c r="J478" s="70" t="s">
        <v>1396</v>
      </c>
      <c r="K478" s="70"/>
      <c r="L478" s="70">
        <v>520</v>
      </c>
      <c r="M478" s="70"/>
      <c r="N478" s="70"/>
      <c r="O478" s="70"/>
      <c r="P478" s="70"/>
      <c r="Q478" s="70"/>
      <c r="R478" s="70">
        <v>110</v>
      </c>
      <c r="S478" s="70">
        <v>111</v>
      </c>
      <c r="T478" s="70">
        <v>10460</v>
      </c>
      <c r="U478" s="70">
        <v>2550</v>
      </c>
      <c r="V478" s="70" t="s">
        <v>2973</v>
      </c>
      <c r="W478" s="70">
        <v>31000</v>
      </c>
      <c r="X478" s="71">
        <v>16200</v>
      </c>
    </row>
    <row r="479" spans="1:24">
      <c r="A479" s="62"/>
      <c r="B479" s="62"/>
      <c r="C479" s="69">
        <v>2022</v>
      </c>
      <c r="D479" s="69">
        <v>6</v>
      </c>
      <c r="E479" s="70" t="s">
        <v>2683</v>
      </c>
      <c r="F479" s="70" t="s">
        <v>2684</v>
      </c>
      <c r="G479" s="70" t="s">
        <v>2974</v>
      </c>
      <c r="H479" s="70" t="s">
        <v>2975</v>
      </c>
      <c r="I479" s="70" t="s">
        <v>2881</v>
      </c>
      <c r="J479" s="70" t="s">
        <v>1412</v>
      </c>
      <c r="K479" s="70"/>
      <c r="L479" s="70">
        <v>650</v>
      </c>
      <c r="M479" s="70"/>
      <c r="N479" s="70"/>
      <c r="O479" s="70"/>
      <c r="P479" s="70"/>
      <c r="Q479" s="70"/>
      <c r="R479" s="70">
        <v>125</v>
      </c>
      <c r="S479" s="70">
        <v>125</v>
      </c>
      <c r="T479" s="70">
        <v>10790</v>
      </c>
      <c r="U479" s="70">
        <v>2550</v>
      </c>
      <c r="V479" s="70">
        <v>3390</v>
      </c>
      <c r="W479" s="70">
        <v>18000</v>
      </c>
      <c r="X479" s="71" t="s">
        <v>2976</v>
      </c>
    </row>
    <row r="480" spans="1:24">
      <c r="A480" s="62"/>
      <c r="B480" s="62"/>
      <c r="C480" s="69">
        <v>2022</v>
      </c>
      <c r="D480" s="69">
        <v>6</v>
      </c>
      <c r="E480" s="70" t="s">
        <v>2683</v>
      </c>
      <c r="F480" s="70" t="s">
        <v>2684</v>
      </c>
      <c r="G480" s="70" t="s">
        <v>2977</v>
      </c>
      <c r="H480" s="70" t="s">
        <v>2975</v>
      </c>
      <c r="I480" s="70" t="s">
        <v>2881</v>
      </c>
      <c r="J480" s="70" t="s">
        <v>1412</v>
      </c>
      <c r="K480" s="70"/>
      <c r="L480" s="70">
        <v>650</v>
      </c>
      <c r="M480" s="70"/>
      <c r="N480" s="70"/>
      <c r="O480" s="70"/>
      <c r="P480" s="70"/>
      <c r="Q480" s="70"/>
      <c r="R480" s="70">
        <v>120</v>
      </c>
      <c r="S480" s="70">
        <v>125</v>
      </c>
      <c r="T480" s="70">
        <v>10790</v>
      </c>
      <c r="U480" s="70">
        <v>2550</v>
      </c>
      <c r="V480" s="70">
        <v>3390</v>
      </c>
      <c r="W480" s="70">
        <v>18000</v>
      </c>
      <c r="X480" s="71" t="s">
        <v>2976</v>
      </c>
    </row>
    <row r="481" spans="1:24">
      <c r="A481" s="62"/>
      <c r="B481" s="62"/>
      <c r="C481" s="69">
        <v>2022</v>
      </c>
      <c r="D481" s="69">
        <v>6</v>
      </c>
      <c r="E481" s="70" t="s">
        <v>2683</v>
      </c>
      <c r="F481" s="70" t="s">
        <v>2684</v>
      </c>
      <c r="G481" s="70" t="s">
        <v>2978</v>
      </c>
      <c r="H481" s="70" t="s">
        <v>2979</v>
      </c>
      <c r="I481" s="70" t="s">
        <v>1397</v>
      </c>
      <c r="J481" s="70" t="s">
        <v>1396</v>
      </c>
      <c r="K481" s="70"/>
      <c r="L481" s="70"/>
      <c r="M481" s="70">
        <v>0.24</v>
      </c>
      <c r="N481" s="70"/>
      <c r="O481" s="70">
        <v>133.75</v>
      </c>
      <c r="P481" s="70">
        <v>38.016</v>
      </c>
      <c r="Q481" s="70" t="s">
        <v>2610</v>
      </c>
      <c r="R481" s="70"/>
      <c r="S481" s="70"/>
      <c r="T481" s="70">
        <v>4890</v>
      </c>
      <c r="U481" s="70">
        <v>1715</v>
      </c>
      <c r="V481" s="70">
        <v>2035</v>
      </c>
      <c r="W481" s="70">
        <v>3150</v>
      </c>
      <c r="X481" s="71">
        <v>1770</v>
      </c>
    </row>
    <row r="482" spans="1:24">
      <c r="A482" s="62"/>
      <c r="B482" s="62"/>
      <c r="C482" s="69">
        <v>2022</v>
      </c>
      <c r="D482" s="69">
        <v>6</v>
      </c>
      <c r="E482" s="70" t="s">
        <v>2695</v>
      </c>
      <c r="F482" s="70" t="s">
        <v>2696</v>
      </c>
      <c r="G482" s="70" t="s">
        <v>2697</v>
      </c>
      <c r="H482" s="70" t="s">
        <v>2196</v>
      </c>
      <c r="I482" s="70" t="s">
        <v>1397</v>
      </c>
      <c r="J482" s="70" t="s">
        <v>1441</v>
      </c>
      <c r="K482" s="70">
        <v>500</v>
      </c>
      <c r="L482" s="70"/>
      <c r="M482" s="70"/>
      <c r="N482" s="70">
        <v>17.1</v>
      </c>
      <c r="O482" s="70">
        <v>141.7</v>
      </c>
      <c r="P482" s="70"/>
      <c r="Q482" s="70" t="s">
        <v>2221</v>
      </c>
      <c r="R482" s="70"/>
      <c r="S482" s="70"/>
      <c r="T482" s="70">
        <v>4785</v>
      </c>
      <c r="U482" s="70">
        <v>1930</v>
      </c>
      <c r="V482" s="70">
        <v>1620</v>
      </c>
      <c r="W482" s="70">
        <v>2725</v>
      </c>
      <c r="X482" s="71">
        <v>2350</v>
      </c>
    </row>
    <row r="483" spans="1:24">
      <c r="A483" s="62"/>
      <c r="B483" s="62"/>
      <c r="C483" s="69">
        <v>2022</v>
      </c>
      <c r="D483" s="69">
        <v>6</v>
      </c>
      <c r="E483" s="70" t="s">
        <v>2980</v>
      </c>
      <c r="F483" s="70" t="s">
        <v>2981</v>
      </c>
      <c r="G483" s="70" t="s">
        <v>2982</v>
      </c>
      <c r="H483" s="70" t="s">
        <v>2983</v>
      </c>
      <c r="I483" s="70" t="s">
        <v>1397</v>
      </c>
      <c r="J483" s="70" t="s">
        <v>1396</v>
      </c>
      <c r="K483" s="70">
        <v>80</v>
      </c>
      <c r="L483" s="70"/>
      <c r="M483" s="70">
        <v>0.315</v>
      </c>
      <c r="N483" s="70"/>
      <c r="O483" s="70">
        <v>113.7</v>
      </c>
      <c r="P483" s="70">
        <v>9.6</v>
      </c>
      <c r="Q483" s="70" t="s">
        <v>2221</v>
      </c>
      <c r="R483" s="70"/>
      <c r="S483" s="70"/>
      <c r="T483" s="70">
        <v>3400</v>
      </c>
      <c r="U483" s="70">
        <v>1580</v>
      </c>
      <c r="V483" s="70">
        <v>2050</v>
      </c>
      <c r="W483" s="70">
        <v>1520</v>
      </c>
      <c r="X483" s="71">
        <v>770</v>
      </c>
    </row>
    <row r="484" spans="1:24">
      <c r="A484" s="62"/>
      <c r="B484" s="62"/>
      <c r="C484" s="69">
        <v>2022</v>
      </c>
      <c r="D484" s="69">
        <v>6</v>
      </c>
      <c r="E484" s="70" t="s">
        <v>2980</v>
      </c>
      <c r="F484" s="70" t="s">
        <v>2981</v>
      </c>
      <c r="G484" s="70" t="s">
        <v>2984</v>
      </c>
      <c r="H484" s="70" t="s">
        <v>2985</v>
      </c>
      <c r="I484" s="70" t="s">
        <v>1397</v>
      </c>
      <c r="J484" s="70" t="s">
        <v>1396</v>
      </c>
      <c r="K484" s="70">
        <v>80</v>
      </c>
      <c r="L484" s="70"/>
      <c r="M484" s="70">
        <v>0.315</v>
      </c>
      <c r="N484" s="70"/>
      <c r="O484" s="70">
        <v>113.7</v>
      </c>
      <c r="P484" s="70">
        <v>9.6</v>
      </c>
      <c r="Q484" s="70" t="s">
        <v>2221</v>
      </c>
      <c r="R484" s="70"/>
      <c r="S484" s="70"/>
      <c r="T484" s="70">
        <v>3400</v>
      </c>
      <c r="U484" s="70">
        <v>1580</v>
      </c>
      <c r="V484" s="70">
        <v>2050</v>
      </c>
      <c r="W484" s="70">
        <v>1520</v>
      </c>
      <c r="X484" s="71">
        <v>770</v>
      </c>
    </row>
    <row r="485" spans="1:24">
      <c r="A485" s="62"/>
      <c r="B485" s="62"/>
      <c r="C485" s="69">
        <v>2022</v>
      </c>
      <c r="D485" s="69">
        <v>6</v>
      </c>
      <c r="E485" s="70" t="s">
        <v>2980</v>
      </c>
      <c r="F485" s="70" t="s">
        <v>2981</v>
      </c>
      <c r="G485" s="70" t="s">
        <v>2986</v>
      </c>
      <c r="H485" s="70" t="s">
        <v>2271</v>
      </c>
      <c r="I485" s="70" t="s">
        <v>1397</v>
      </c>
      <c r="J485" s="70" t="s">
        <v>1396</v>
      </c>
      <c r="K485" s="70">
        <v>223</v>
      </c>
      <c r="L485" s="70"/>
      <c r="M485" s="70">
        <v>0.486</v>
      </c>
      <c r="N485" s="70"/>
      <c r="O485" s="70">
        <v>142.18</v>
      </c>
      <c r="P485" s="70">
        <v>61.824</v>
      </c>
      <c r="Q485" s="70" t="s">
        <v>2221</v>
      </c>
      <c r="R485" s="70"/>
      <c r="S485" s="70"/>
      <c r="T485" s="70">
        <v>5675</v>
      </c>
      <c r="U485" s="70">
        <v>1870</v>
      </c>
      <c r="V485" s="70">
        <v>2830</v>
      </c>
      <c r="W485" s="70">
        <v>3495</v>
      </c>
      <c r="X485" s="71">
        <v>2420</v>
      </c>
    </row>
    <row r="486" spans="1:24">
      <c r="A486" s="62"/>
      <c r="B486" s="62"/>
      <c r="C486" s="69">
        <v>2022</v>
      </c>
      <c r="D486" s="69">
        <v>6</v>
      </c>
      <c r="E486" s="70" t="s">
        <v>2781</v>
      </c>
      <c r="F486" s="70" t="s">
        <v>2782</v>
      </c>
      <c r="G486" s="70" t="s">
        <v>2987</v>
      </c>
      <c r="H486" s="70" t="s">
        <v>2845</v>
      </c>
      <c r="I486" s="70" t="s">
        <v>1397</v>
      </c>
      <c r="J486" s="70" t="s">
        <v>1396</v>
      </c>
      <c r="K486" s="70">
        <v>310</v>
      </c>
      <c r="L486" s="70"/>
      <c r="M486" s="70"/>
      <c r="N486" s="70"/>
      <c r="O486" s="70">
        <v>157.18</v>
      </c>
      <c r="P486" s="70">
        <v>60.16</v>
      </c>
      <c r="Q486" s="70" t="s">
        <v>2210</v>
      </c>
      <c r="R486" s="70"/>
      <c r="S486" s="70"/>
      <c r="T486" s="70">
        <v>5375</v>
      </c>
      <c r="U486" s="70">
        <v>1905</v>
      </c>
      <c r="V486" s="70">
        <v>1835</v>
      </c>
      <c r="W486" s="70">
        <v>3495</v>
      </c>
      <c r="X486" s="71">
        <v>2260</v>
      </c>
    </row>
    <row r="487" spans="1:24">
      <c r="A487" s="62"/>
      <c r="B487" s="62"/>
      <c r="C487" s="69">
        <v>2022</v>
      </c>
      <c r="D487" s="69">
        <v>6</v>
      </c>
      <c r="E487" s="70" t="s">
        <v>2791</v>
      </c>
      <c r="F487" s="70" t="s">
        <v>2792</v>
      </c>
      <c r="G487" s="70" t="s">
        <v>2988</v>
      </c>
      <c r="H487" s="70" t="s">
        <v>2815</v>
      </c>
      <c r="I487" s="70" t="s">
        <v>1397</v>
      </c>
      <c r="J487" s="70" t="s">
        <v>1396</v>
      </c>
      <c r="K487" s="70">
        <v>180</v>
      </c>
      <c r="L487" s="70"/>
      <c r="M487" s="70">
        <v>0.42</v>
      </c>
      <c r="N487" s="70"/>
      <c r="O487" s="70">
        <v>137.6</v>
      </c>
      <c r="P487" s="70">
        <v>41.86</v>
      </c>
      <c r="Q487" s="70" t="s">
        <v>2210</v>
      </c>
      <c r="R487" s="70"/>
      <c r="S487" s="70"/>
      <c r="T487" s="70">
        <v>4895</v>
      </c>
      <c r="U487" s="70">
        <v>1580</v>
      </c>
      <c r="V487" s="70">
        <v>2240</v>
      </c>
      <c r="W487" s="70">
        <v>2840</v>
      </c>
      <c r="X487" s="71">
        <v>1800</v>
      </c>
    </row>
    <row r="488" spans="1:24">
      <c r="A488" s="62"/>
      <c r="B488" s="62"/>
      <c r="C488" s="69">
        <v>2022</v>
      </c>
      <c r="D488" s="69">
        <v>6</v>
      </c>
      <c r="E488" s="70" t="s">
        <v>2808</v>
      </c>
      <c r="F488" s="70" t="s">
        <v>2420</v>
      </c>
      <c r="G488" s="70" t="s">
        <v>2989</v>
      </c>
      <c r="H488" s="70" t="s">
        <v>2955</v>
      </c>
      <c r="I488" s="70" t="s">
        <v>1397</v>
      </c>
      <c r="J488" s="70" t="s">
        <v>1396</v>
      </c>
      <c r="K488" s="70">
        <v>220</v>
      </c>
      <c r="L488" s="70"/>
      <c r="M488" s="70">
        <v>0.484</v>
      </c>
      <c r="N488" s="70"/>
      <c r="O488" s="70">
        <v>135.1</v>
      </c>
      <c r="P488" s="70">
        <v>43</v>
      </c>
      <c r="Q488" s="70" t="s">
        <v>2210</v>
      </c>
      <c r="R488" s="70"/>
      <c r="S488" s="70"/>
      <c r="T488" s="70">
        <v>4850</v>
      </c>
      <c r="U488" s="70">
        <v>1810</v>
      </c>
      <c r="V488" s="70" t="s">
        <v>2990</v>
      </c>
      <c r="W488" s="70">
        <v>3495</v>
      </c>
      <c r="X488" s="71">
        <v>2730</v>
      </c>
    </row>
    <row r="489" spans="1:24">
      <c r="A489" s="62"/>
      <c r="B489" s="62"/>
      <c r="C489" s="69">
        <v>2022</v>
      </c>
      <c r="D489" s="69">
        <v>6</v>
      </c>
      <c r="E489" s="70" t="s">
        <v>2808</v>
      </c>
      <c r="F489" s="70" t="s">
        <v>2420</v>
      </c>
      <c r="G489" s="70" t="s">
        <v>2991</v>
      </c>
      <c r="H489" s="70" t="s">
        <v>2992</v>
      </c>
      <c r="I489" s="70" t="s">
        <v>2881</v>
      </c>
      <c r="J489" s="70" t="s">
        <v>1396</v>
      </c>
      <c r="K489" s="70"/>
      <c r="L489" s="70">
        <v>500</v>
      </c>
      <c r="M489" s="70"/>
      <c r="N489" s="70"/>
      <c r="O489" s="70"/>
      <c r="P489" s="70"/>
      <c r="Q489" s="70"/>
      <c r="R489" s="70">
        <v>110</v>
      </c>
      <c r="S489" s="70">
        <v>111</v>
      </c>
      <c r="T489" s="70" t="s">
        <v>2993</v>
      </c>
      <c r="U489" s="70">
        <v>2525</v>
      </c>
      <c r="V489" s="70">
        <v>2960</v>
      </c>
      <c r="W489" s="70">
        <v>18000</v>
      </c>
      <c r="X489" s="71" t="s">
        <v>2994</v>
      </c>
    </row>
    <row r="490" spans="1:24">
      <c r="A490" s="62"/>
      <c r="B490" s="62"/>
      <c r="C490" s="69">
        <v>2022</v>
      </c>
      <c r="D490" s="69">
        <v>6</v>
      </c>
      <c r="E490" s="70" t="s">
        <v>2808</v>
      </c>
      <c r="F490" s="70" t="s">
        <v>2420</v>
      </c>
      <c r="G490" s="70" t="s">
        <v>2995</v>
      </c>
      <c r="H490" s="70" t="s">
        <v>2996</v>
      </c>
      <c r="I490" s="70" t="s">
        <v>2881</v>
      </c>
      <c r="J490" s="70" t="s">
        <v>1396</v>
      </c>
      <c r="K490" s="70"/>
      <c r="L490" s="70">
        <v>500</v>
      </c>
      <c r="M490" s="70"/>
      <c r="N490" s="70"/>
      <c r="O490" s="70"/>
      <c r="P490" s="70"/>
      <c r="Q490" s="70"/>
      <c r="R490" s="70">
        <v>110</v>
      </c>
      <c r="S490" s="70">
        <v>111</v>
      </c>
      <c r="T490" s="70">
        <v>9720</v>
      </c>
      <c r="U490" s="70">
        <v>2490</v>
      </c>
      <c r="V490" s="70">
        <v>3150</v>
      </c>
      <c r="W490" s="70">
        <v>18000</v>
      </c>
      <c r="X490" s="71" t="s">
        <v>2997</v>
      </c>
    </row>
    <row r="491" spans="1:24">
      <c r="A491" s="62"/>
      <c r="B491" s="62"/>
      <c r="C491" s="69">
        <v>2022</v>
      </c>
      <c r="D491" s="69">
        <v>6</v>
      </c>
      <c r="E491" s="70" t="s">
        <v>2998</v>
      </c>
      <c r="F491" s="70" t="s">
        <v>2999</v>
      </c>
      <c r="G491" s="70" t="s">
        <v>3000</v>
      </c>
      <c r="H491" s="70" t="s">
        <v>3001</v>
      </c>
      <c r="I491" s="70" t="s">
        <v>1561</v>
      </c>
      <c r="J491" s="70" t="s">
        <v>1396</v>
      </c>
      <c r="K491" s="70"/>
      <c r="L491" s="70"/>
      <c r="M491" s="70"/>
      <c r="N491" s="70"/>
      <c r="O491" s="70"/>
      <c r="P491" s="70">
        <v>59.17</v>
      </c>
      <c r="Q491" s="70" t="s">
        <v>2210</v>
      </c>
      <c r="R491" s="70"/>
      <c r="S491" s="70"/>
      <c r="T491" s="70">
        <v>10260</v>
      </c>
      <c r="U491" s="70">
        <v>2520</v>
      </c>
      <c r="V491" s="70">
        <v>3996</v>
      </c>
      <c r="W491" s="70">
        <v>31000</v>
      </c>
      <c r="X491" s="71">
        <v>14550</v>
      </c>
    </row>
    <row r="492" spans="1:24">
      <c r="A492" s="62"/>
      <c r="B492" s="62"/>
      <c r="C492" s="69">
        <v>2022</v>
      </c>
      <c r="D492" s="69">
        <v>6</v>
      </c>
      <c r="E492" s="70" t="s">
        <v>3002</v>
      </c>
      <c r="F492" s="70" t="s">
        <v>3003</v>
      </c>
      <c r="G492" s="70" t="s">
        <v>3004</v>
      </c>
      <c r="H492" s="70" t="s">
        <v>3005</v>
      </c>
      <c r="I492" s="70" t="s">
        <v>2881</v>
      </c>
      <c r="J492" s="70" t="s">
        <v>1396</v>
      </c>
      <c r="K492" s="70"/>
      <c r="L492" s="70">
        <v>438</v>
      </c>
      <c r="M492" s="70"/>
      <c r="N492" s="70"/>
      <c r="O492" s="70"/>
      <c r="P492" s="70"/>
      <c r="Q492" s="70"/>
      <c r="R492" s="70">
        <v>80</v>
      </c>
      <c r="S492" s="70">
        <v>82</v>
      </c>
      <c r="T492" s="70">
        <v>8090</v>
      </c>
      <c r="U492" s="70">
        <v>2550</v>
      </c>
      <c r="V492" s="70">
        <v>3050</v>
      </c>
      <c r="W492" s="70">
        <v>18000</v>
      </c>
      <c r="X492" s="71">
        <v>9540</v>
      </c>
    </row>
    <row r="493" spans="1:24">
      <c r="A493" s="62"/>
      <c r="B493" s="62"/>
      <c r="C493" s="69">
        <v>2022</v>
      </c>
      <c r="D493" s="69">
        <v>6</v>
      </c>
      <c r="E493" s="70" t="s">
        <v>2842</v>
      </c>
      <c r="F493" s="70" t="s">
        <v>2843</v>
      </c>
      <c r="G493" s="70" t="s">
        <v>3006</v>
      </c>
      <c r="H493" s="70" t="s">
        <v>2432</v>
      </c>
      <c r="I493" s="70" t="s">
        <v>1397</v>
      </c>
      <c r="J493" s="70" t="s">
        <v>1396</v>
      </c>
      <c r="K493" s="70"/>
      <c r="L493" s="70">
        <v>320</v>
      </c>
      <c r="M493" s="70" t="s">
        <v>3007</v>
      </c>
      <c r="N493" s="70"/>
      <c r="O493" s="70" t="s">
        <v>2059</v>
      </c>
      <c r="P493" s="70">
        <v>144.86</v>
      </c>
      <c r="Q493" s="70" t="s">
        <v>2210</v>
      </c>
      <c r="R493" s="70"/>
      <c r="S493" s="70"/>
      <c r="T493" s="70" t="s">
        <v>3008</v>
      </c>
      <c r="U493" s="70">
        <v>2250</v>
      </c>
      <c r="V493" s="70" t="s">
        <v>3009</v>
      </c>
      <c r="W493" s="70">
        <v>8995</v>
      </c>
      <c r="X493" s="71" t="s">
        <v>3010</v>
      </c>
    </row>
    <row r="494" spans="1:24">
      <c r="A494" s="62"/>
      <c r="B494" s="62"/>
      <c r="C494" s="69">
        <v>2022</v>
      </c>
      <c r="D494" s="69">
        <v>6</v>
      </c>
      <c r="E494" s="70" t="s">
        <v>2862</v>
      </c>
      <c r="F494" s="70" t="s">
        <v>2860</v>
      </c>
      <c r="G494" s="70" t="s">
        <v>3011</v>
      </c>
      <c r="H494" s="70" t="s">
        <v>2955</v>
      </c>
      <c r="I494" s="70" t="s">
        <v>1397</v>
      </c>
      <c r="J494" s="70" t="s">
        <v>1396</v>
      </c>
      <c r="K494" s="70"/>
      <c r="L494" s="70">
        <v>220</v>
      </c>
      <c r="M494" s="70" t="s">
        <v>3012</v>
      </c>
      <c r="N494" s="70"/>
      <c r="O494" s="70">
        <v>146.3</v>
      </c>
      <c r="P494" s="70">
        <v>55.7</v>
      </c>
      <c r="Q494" s="70" t="s">
        <v>2210</v>
      </c>
      <c r="R494" s="70"/>
      <c r="S494" s="70"/>
      <c r="T494" s="70" t="s">
        <v>3013</v>
      </c>
      <c r="U494" s="70" t="s">
        <v>3014</v>
      </c>
      <c r="V494" s="70" t="s">
        <v>3015</v>
      </c>
      <c r="W494" s="70">
        <v>4495</v>
      </c>
      <c r="X494" s="71" t="s">
        <v>3016</v>
      </c>
    </row>
    <row r="495" spans="1:24">
      <c r="A495" s="62"/>
      <c r="B495" s="62"/>
      <c r="C495" s="69">
        <v>2022</v>
      </c>
      <c r="D495" s="69">
        <v>6</v>
      </c>
      <c r="E495" s="70" t="s">
        <v>2862</v>
      </c>
      <c r="F495" s="70" t="s">
        <v>2860</v>
      </c>
      <c r="G495" s="70" t="s">
        <v>3017</v>
      </c>
      <c r="H495" s="70" t="s">
        <v>3018</v>
      </c>
      <c r="I495" s="70" t="s">
        <v>2881</v>
      </c>
      <c r="J495" s="70" t="s">
        <v>1396</v>
      </c>
      <c r="K495" s="70"/>
      <c r="L495" s="70">
        <v>450</v>
      </c>
      <c r="M495" s="70"/>
      <c r="N495" s="70"/>
      <c r="O495" s="70"/>
      <c r="P495" s="70"/>
      <c r="Q495" s="70"/>
      <c r="R495" s="70">
        <v>121</v>
      </c>
      <c r="S495" s="70">
        <v>123</v>
      </c>
      <c r="T495" s="70" t="s">
        <v>3019</v>
      </c>
      <c r="U495" s="70">
        <v>2510</v>
      </c>
      <c r="V495" s="70">
        <v>3140</v>
      </c>
      <c r="W495" s="70">
        <v>18000</v>
      </c>
      <c r="X495" s="71" t="s">
        <v>3020</v>
      </c>
    </row>
    <row r="496" spans="1:24">
      <c r="A496" s="62"/>
      <c r="B496" s="62"/>
      <c r="C496" s="69">
        <v>2022</v>
      </c>
      <c r="D496" s="69">
        <v>6</v>
      </c>
      <c r="E496" s="70" t="s">
        <v>2862</v>
      </c>
      <c r="F496" s="70" t="s">
        <v>2860</v>
      </c>
      <c r="G496" s="70" t="s">
        <v>3021</v>
      </c>
      <c r="H496" s="70" t="s">
        <v>3018</v>
      </c>
      <c r="I496" s="70" t="s">
        <v>2881</v>
      </c>
      <c r="J496" s="70" t="s">
        <v>1396</v>
      </c>
      <c r="K496" s="70"/>
      <c r="L496" s="70" t="s">
        <v>3022</v>
      </c>
      <c r="M496" s="70"/>
      <c r="N496" s="70"/>
      <c r="O496" s="70"/>
      <c r="P496" s="70"/>
      <c r="Q496" s="70"/>
      <c r="R496" s="70">
        <v>110</v>
      </c>
      <c r="S496" s="70">
        <v>111</v>
      </c>
      <c r="T496" s="70">
        <v>9895</v>
      </c>
      <c r="U496" s="70">
        <v>2510</v>
      </c>
      <c r="V496" s="70">
        <v>3060</v>
      </c>
      <c r="W496" s="70">
        <v>18000</v>
      </c>
      <c r="X496" s="71">
        <v>11350</v>
      </c>
    </row>
    <row r="497" spans="1:24">
      <c r="A497" s="62"/>
      <c r="B497" s="62"/>
      <c r="C497" s="69">
        <v>2022</v>
      </c>
      <c r="D497" s="69">
        <v>6</v>
      </c>
      <c r="E497" s="70" t="s">
        <v>3023</v>
      </c>
      <c r="F497" s="70" t="s">
        <v>3024</v>
      </c>
      <c r="G497" s="70" t="s">
        <v>3025</v>
      </c>
      <c r="H497" s="70" t="s">
        <v>2267</v>
      </c>
      <c r="I497" s="70" t="s">
        <v>1397</v>
      </c>
      <c r="J497" s="70" t="s">
        <v>1396</v>
      </c>
      <c r="K497" s="70">
        <v>290</v>
      </c>
      <c r="L497" s="70"/>
      <c r="M497" s="70" t="s">
        <v>3026</v>
      </c>
      <c r="N497" s="70"/>
      <c r="O497" s="70">
        <v>134.8</v>
      </c>
      <c r="P497" s="70">
        <v>46.36</v>
      </c>
      <c r="Q497" s="70" t="s">
        <v>2542</v>
      </c>
      <c r="R497" s="70"/>
      <c r="S497" s="70"/>
      <c r="T497" s="70">
        <v>4480</v>
      </c>
      <c r="U497" s="70">
        <v>1600</v>
      </c>
      <c r="V497" s="70">
        <v>1960</v>
      </c>
      <c r="W497" s="70">
        <v>2695</v>
      </c>
      <c r="X497" s="71" t="s">
        <v>3027</v>
      </c>
    </row>
    <row r="498" spans="1:24">
      <c r="A498" s="62"/>
      <c r="B498" s="62"/>
      <c r="C498" s="69">
        <v>2022</v>
      </c>
      <c r="D498" s="69">
        <v>6</v>
      </c>
      <c r="E498" s="70" t="s">
        <v>3023</v>
      </c>
      <c r="F498" s="70" t="s">
        <v>3024</v>
      </c>
      <c r="G498" s="70" t="s">
        <v>3028</v>
      </c>
      <c r="H498" s="70" t="s">
        <v>3029</v>
      </c>
      <c r="I498" s="70" t="s">
        <v>1397</v>
      </c>
      <c r="J498" s="70" t="s">
        <v>1396</v>
      </c>
      <c r="K498" s="70">
        <v>280</v>
      </c>
      <c r="L498" s="70"/>
      <c r="M498" s="70" t="s">
        <v>3030</v>
      </c>
      <c r="N498" s="70"/>
      <c r="O498" s="70">
        <v>134.8</v>
      </c>
      <c r="P498" s="70">
        <v>46.36</v>
      </c>
      <c r="Q498" s="70" t="s">
        <v>2542</v>
      </c>
      <c r="R498" s="70"/>
      <c r="S498" s="70"/>
      <c r="T498" s="70">
        <v>4840</v>
      </c>
      <c r="U498" s="70" t="s">
        <v>3031</v>
      </c>
      <c r="V498" s="70">
        <v>1940</v>
      </c>
      <c r="W498" s="70">
        <v>2695</v>
      </c>
      <c r="X498" s="71" t="s">
        <v>3032</v>
      </c>
    </row>
    <row r="499" spans="1:24">
      <c r="A499" s="62"/>
      <c r="B499" s="62"/>
      <c r="C499" s="69">
        <v>2022</v>
      </c>
      <c r="D499" s="69">
        <v>5</v>
      </c>
      <c r="E499" s="70" t="s">
        <v>2188</v>
      </c>
      <c r="F499" s="70" t="s">
        <v>2380</v>
      </c>
      <c r="G499" s="70" t="s">
        <v>3033</v>
      </c>
      <c r="H499" s="70" t="s">
        <v>2238</v>
      </c>
      <c r="I499" s="70" t="s">
        <v>1397</v>
      </c>
      <c r="J499" s="70" t="s">
        <v>1412</v>
      </c>
      <c r="K499" s="70"/>
      <c r="L499" s="70"/>
      <c r="M499" s="70">
        <v>0.138</v>
      </c>
      <c r="N499" s="70"/>
      <c r="O499" s="70">
        <v>157.35</v>
      </c>
      <c r="P499" s="70">
        <v>210.56</v>
      </c>
      <c r="Q499" s="70" t="s">
        <v>2210</v>
      </c>
      <c r="R499" s="70"/>
      <c r="S499" s="70"/>
      <c r="T499" s="70">
        <v>8195</v>
      </c>
      <c r="U499" s="70">
        <v>2480</v>
      </c>
      <c r="V499" s="70" t="s">
        <v>3034</v>
      </c>
      <c r="W499" s="70">
        <v>14200</v>
      </c>
      <c r="X499" s="71" t="s">
        <v>3035</v>
      </c>
    </row>
    <row r="500" spans="1:24">
      <c r="A500" s="62"/>
      <c r="B500" s="62"/>
      <c r="C500" s="69">
        <v>2022</v>
      </c>
      <c r="D500" s="69">
        <v>5</v>
      </c>
      <c r="E500" s="70" t="s">
        <v>2240</v>
      </c>
      <c r="F500" s="70" t="s">
        <v>3036</v>
      </c>
      <c r="G500" s="70" t="s">
        <v>3037</v>
      </c>
      <c r="H500" s="70" t="s">
        <v>2196</v>
      </c>
      <c r="I500" s="70" t="s">
        <v>1397</v>
      </c>
      <c r="J500" s="70" t="s">
        <v>1441</v>
      </c>
      <c r="K500" s="70">
        <v>533</v>
      </c>
      <c r="L500" s="70"/>
      <c r="M500" s="70"/>
      <c r="N500" s="70">
        <v>18.7</v>
      </c>
      <c r="O500" s="70">
        <v>154.73</v>
      </c>
      <c r="P500" s="70"/>
      <c r="Q500" s="70" t="s">
        <v>2192</v>
      </c>
      <c r="R500" s="70"/>
      <c r="S500" s="70"/>
      <c r="T500" s="70">
        <v>4603</v>
      </c>
      <c r="U500" s="70">
        <v>1900</v>
      </c>
      <c r="V500" s="70">
        <v>1654</v>
      </c>
      <c r="W500" s="70">
        <v>2685</v>
      </c>
      <c r="X500" s="71">
        <v>2269</v>
      </c>
    </row>
    <row r="501" spans="1:24">
      <c r="A501" s="62"/>
      <c r="B501" s="62"/>
      <c r="C501" s="69">
        <v>2022</v>
      </c>
      <c r="D501" s="69">
        <v>5</v>
      </c>
      <c r="E501" s="70" t="s">
        <v>2204</v>
      </c>
      <c r="F501" s="70" t="s">
        <v>2205</v>
      </c>
      <c r="G501" s="70" t="s">
        <v>3038</v>
      </c>
      <c r="H501" s="70" t="s">
        <v>2207</v>
      </c>
      <c r="I501" s="70" t="s">
        <v>1397</v>
      </c>
      <c r="J501" s="70" t="s">
        <v>1396</v>
      </c>
      <c r="K501" s="70">
        <v>280</v>
      </c>
      <c r="L501" s="70"/>
      <c r="M501" s="70">
        <v>0.254</v>
      </c>
      <c r="N501" s="70"/>
      <c r="O501" s="70">
        <v>140.4</v>
      </c>
      <c r="P501" s="70">
        <v>50.232</v>
      </c>
      <c r="Q501" s="70" t="s">
        <v>2542</v>
      </c>
      <c r="R501" s="70"/>
      <c r="S501" s="70"/>
      <c r="T501" s="70">
        <v>5335</v>
      </c>
      <c r="U501" s="70">
        <v>1760</v>
      </c>
      <c r="V501" s="70">
        <v>2120</v>
      </c>
      <c r="W501" s="70">
        <v>3000</v>
      </c>
      <c r="X501" s="71">
        <v>1580</v>
      </c>
    </row>
    <row r="502" spans="1:24">
      <c r="A502" s="62"/>
      <c r="B502" s="62"/>
      <c r="C502" s="69">
        <v>2022</v>
      </c>
      <c r="D502" s="69">
        <v>5</v>
      </c>
      <c r="E502" s="70" t="s">
        <v>2204</v>
      </c>
      <c r="F502" s="70" t="s">
        <v>2205</v>
      </c>
      <c r="G502" s="70" t="s">
        <v>3039</v>
      </c>
      <c r="H502" s="70" t="s">
        <v>2292</v>
      </c>
      <c r="I502" s="70" t="s">
        <v>1397</v>
      </c>
      <c r="J502" s="70" t="s">
        <v>1396</v>
      </c>
      <c r="K502" s="70">
        <v>230</v>
      </c>
      <c r="L502" s="70"/>
      <c r="M502" s="70">
        <v>0.244</v>
      </c>
      <c r="N502" s="70"/>
      <c r="O502" s="70">
        <v>137.6</v>
      </c>
      <c r="P502" s="70">
        <v>41.86</v>
      </c>
      <c r="Q502" s="70" t="s">
        <v>2542</v>
      </c>
      <c r="R502" s="70"/>
      <c r="S502" s="70"/>
      <c r="T502" s="70">
        <v>5085</v>
      </c>
      <c r="U502" s="70">
        <v>1760</v>
      </c>
      <c r="V502" s="70">
        <v>2450</v>
      </c>
      <c r="W502" s="70">
        <v>3000</v>
      </c>
      <c r="X502" s="71">
        <v>1650</v>
      </c>
    </row>
    <row r="503" spans="1:24">
      <c r="A503" s="62"/>
      <c r="B503" s="62"/>
      <c r="C503" s="69">
        <v>2022</v>
      </c>
      <c r="D503" s="69">
        <v>5</v>
      </c>
      <c r="E503" s="70" t="s">
        <v>2204</v>
      </c>
      <c r="F503" s="70" t="s">
        <v>2205</v>
      </c>
      <c r="G503" s="70" t="s">
        <v>3040</v>
      </c>
      <c r="H503" s="70" t="s">
        <v>2292</v>
      </c>
      <c r="I503" s="70" t="s">
        <v>1397</v>
      </c>
      <c r="J503" s="70" t="s">
        <v>1396</v>
      </c>
      <c r="K503" s="70">
        <v>230</v>
      </c>
      <c r="L503" s="70"/>
      <c r="M503" s="70">
        <v>0.244</v>
      </c>
      <c r="N503" s="70"/>
      <c r="O503" s="70">
        <v>142.77</v>
      </c>
      <c r="P503" s="70">
        <v>41.472</v>
      </c>
      <c r="Q503" s="70" t="s">
        <v>2542</v>
      </c>
      <c r="R503" s="70"/>
      <c r="S503" s="70"/>
      <c r="T503" s="70">
        <v>5085</v>
      </c>
      <c r="U503" s="70">
        <v>1760</v>
      </c>
      <c r="V503" s="70">
        <v>2450</v>
      </c>
      <c r="W503" s="70">
        <v>3000</v>
      </c>
      <c r="X503" s="71">
        <v>1650</v>
      </c>
    </row>
    <row r="504" spans="1:24">
      <c r="A504" s="62"/>
      <c r="B504" s="62"/>
      <c r="C504" s="69">
        <v>2022</v>
      </c>
      <c r="D504" s="69">
        <v>5</v>
      </c>
      <c r="E504" s="70" t="s">
        <v>2204</v>
      </c>
      <c r="F504" s="70" t="s">
        <v>2205</v>
      </c>
      <c r="G504" s="70" t="s">
        <v>3041</v>
      </c>
      <c r="H504" s="70" t="s">
        <v>2292</v>
      </c>
      <c r="I504" s="70" t="s">
        <v>1397</v>
      </c>
      <c r="J504" s="70" t="s">
        <v>1396</v>
      </c>
      <c r="K504" s="70">
        <v>280</v>
      </c>
      <c r="L504" s="70"/>
      <c r="M504" s="70">
        <v>0.283</v>
      </c>
      <c r="N504" s="70"/>
      <c r="O504" s="70">
        <v>140.4</v>
      </c>
      <c r="P504" s="70">
        <v>50.232</v>
      </c>
      <c r="Q504" s="70" t="s">
        <v>2542</v>
      </c>
      <c r="R504" s="70"/>
      <c r="S504" s="70"/>
      <c r="T504" s="70">
        <v>5335</v>
      </c>
      <c r="U504" s="70">
        <v>1760</v>
      </c>
      <c r="V504" s="70">
        <v>2450</v>
      </c>
      <c r="W504" s="70">
        <v>3000</v>
      </c>
      <c r="X504" s="71">
        <v>1730</v>
      </c>
    </row>
    <row r="505" spans="1:24">
      <c r="A505" s="62"/>
      <c r="B505" s="62"/>
      <c r="C505" s="69">
        <v>2022</v>
      </c>
      <c r="D505" s="69">
        <v>5</v>
      </c>
      <c r="E505" s="70" t="s">
        <v>2204</v>
      </c>
      <c r="F505" s="70" t="s">
        <v>2205</v>
      </c>
      <c r="G505" s="70" t="s">
        <v>3042</v>
      </c>
      <c r="H505" s="70" t="s">
        <v>2255</v>
      </c>
      <c r="I505" s="70" t="s">
        <v>1397</v>
      </c>
      <c r="J505" s="70" t="s">
        <v>1396</v>
      </c>
      <c r="K505" s="70">
        <v>280</v>
      </c>
      <c r="L505" s="70"/>
      <c r="M505" s="70">
        <v>0.283</v>
      </c>
      <c r="N505" s="70"/>
      <c r="O505" s="70">
        <v>140.4</v>
      </c>
      <c r="P505" s="70">
        <v>50.232</v>
      </c>
      <c r="Q505" s="70" t="s">
        <v>2542</v>
      </c>
      <c r="R505" s="70"/>
      <c r="S505" s="70"/>
      <c r="T505" s="70">
        <v>5335</v>
      </c>
      <c r="U505" s="70">
        <v>1760</v>
      </c>
      <c r="V505" s="70">
        <v>2450</v>
      </c>
      <c r="W505" s="70">
        <v>3000</v>
      </c>
      <c r="X505" s="71">
        <v>1730</v>
      </c>
    </row>
    <row r="506" spans="1:24">
      <c r="A506" s="62"/>
      <c r="B506" s="62"/>
      <c r="C506" s="69">
        <v>2022</v>
      </c>
      <c r="D506" s="69">
        <v>5</v>
      </c>
      <c r="E506" s="70" t="s">
        <v>2204</v>
      </c>
      <c r="F506" s="70" t="s">
        <v>2205</v>
      </c>
      <c r="G506" s="70" t="s">
        <v>3043</v>
      </c>
      <c r="H506" s="70" t="s">
        <v>2436</v>
      </c>
      <c r="I506" s="70" t="s">
        <v>1397</v>
      </c>
      <c r="J506" s="70" t="s">
        <v>1396</v>
      </c>
      <c r="K506" s="70">
        <v>280</v>
      </c>
      <c r="L506" s="70"/>
      <c r="M506" s="70">
        <v>0.277</v>
      </c>
      <c r="N506" s="70"/>
      <c r="O506" s="70">
        <v>162.7</v>
      </c>
      <c r="P506" s="70">
        <v>53</v>
      </c>
      <c r="Q506" s="70" t="s">
        <v>2192</v>
      </c>
      <c r="R506" s="70"/>
      <c r="S506" s="70"/>
      <c r="T506" s="70">
        <v>4865</v>
      </c>
      <c r="U506" s="70">
        <v>1715</v>
      </c>
      <c r="V506" s="70">
        <v>2060</v>
      </c>
      <c r="W506" s="70">
        <v>3000</v>
      </c>
      <c r="X506" s="71">
        <v>1700</v>
      </c>
    </row>
    <row r="507" spans="1:24">
      <c r="A507" s="62"/>
      <c r="B507" s="62"/>
      <c r="C507" s="69">
        <v>2022</v>
      </c>
      <c r="D507" s="69">
        <v>5</v>
      </c>
      <c r="E507" s="70" t="s">
        <v>2204</v>
      </c>
      <c r="F507" s="70" t="s">
        <v>2205</v>
      </c>
      <c r="G507" s="70" t="s">
        <v>3044</v>
      </c>
      <c r="H507" s="70" t="s">
        <v>2622</v>
      </c>
      <c r="I507" s="70" t="s">
        <v>1397</v>
      </c>
      <c r="J507" s="70" t="s">
        <v>1412</v>
      </c>
      <c r="K507" s="70"/>
      <c r="L507" s="70"/>
      <c r="M507" s="70">
        <v>0.137</v>
      </c>
      <c r="N507" s="70"/>
      <c r="O507" s="70" t="s">
        <v>3045</v>
      </c>
      <c r="P507" s="70">
        <v>302.16</v>
      </c>
      <c r="Q507" s="70" t="s">
        <v>2542</v>
      </c>
      <c r="R507" s="70"/>
      <c r="S507" s="70"/>
      <c r="T507" s="70">
        <v>10560</v>
      </c>
      <c r="U507" s="70">
        <v>2550</v>
      </c>
      <c r="V507" s="70">
        <v>3290</v>
      </c>
      <c r="W507" s="70">
        <v>18000</v>
      </c>
      <c r="X507" s="71" t="s">
        <v>3046</v>
      </c>
    </row>
    <row r="508" spans="1:24">
      <c r="A508" s="62"/>
      <c r="B508" s="62"/>
      <c r="C508" s="69">
        <v>2022</v>
      </c>
      <c r="D508" s="69">
        <v>5</v>
      </c>
      <c r="E508" s="70" t="s">
        <v>2884</v>
      </c>
      <c r="F508" s="70" t="s">
        <v>3047</v>
      </c>
      <c r="G508" s="70" t="s">
        <v>3048</v>
      </c>
      <c r="H508" s="70" t="s">
        <v>2196</v>
      </c>
      <c r="I508" s="70" t="s">
        <v>1397</v>
      </c>
      <c r="J508" s="70" t="s">
        <v>1441</v>
      </c>
      <c r="K508" s="70">
        <v>475</v>
      </c>
      <c r="L508" s="70"/>
      <c r="M508" s="70"/>
      <c r="N508" s="70">
        <v>19.2</v>
      </c>
      <c r="O508" s="70">
        <v>165</v>
      </c>
      <c r="P508" s="70"/>
      <c r="Q508" s="70" t="s">
        <v>2192</v>
      </c>
      <c r="R508" s="70"/>
      <c r="S508" s="70"/>
      <c r="T508" s="70">
        <v>5315</v>
      </c>
      <c r="U508" s="70">
        <v>1985</v>
      </c>
      <c r="V508" s="70" t="s">
        <v>3049</v>
      </c>
      <c r="W508" s="70">
        <v>3220</v>
      </c>
      <c r="X508" s="71">
        <v>2620</v>
      </c>
    </row>
    <row r="509" spans="1:24">
      <c r="A509" s="62"/>
      <c r="B509" s="62"/>
      <c r="C509" s="69">
        <v>2022</v>
      </c>
      <c r="D509" s="69">
        <v>5</v>
      </c>
      <c r="E509" s="70" t="s">
        <v>2884</v>
      </c>
      <c r="F509" s="70" t="s">
        <v>3047</v>
      </c>
      <c r="G509" s="70" t="s">
        <v>3050</v>
      </c>
      <c r="H509" s="70" t="s">
        <v>2196</v>
      </c>
      <c r="I509" s="70" t="s">
        <v>1397</v>
      </c>
      <c r="J509" s="70" t="s">
        <v>1441</v>
      </c>
      <c r="K509" s="70">
        <v>605</v>
      </c>
      <c r="L509" s="70"/>
      <c r="M509" s="70"/>
      <c r="N509" s="70">
        <v>19.5</v>
      </c>
      <c r="O509" s="70">
        <v>212</v>
      </c>
      <c r="P509" s="70"/>
      <c r="Q509" s="70" t="s">
        <v>2192</v>
      </c>
      <c r="R509" s="70"/>
      <c r="S509" s="70"/>
      <c r="T509" s="70">
        <v>5315</v>
      </c>
      <c r="U509" s="70">
        <v>1985</v>
      </c>
      <c r="V509" s="70" t="s">
        <v>3049</v>
      </c>
      <c r="W509" s="70">
        <v>3225</v>
      </c>
      <c r="X509" s="71">
        <v>2625</v>
      </c>
    </row>
    <row r="510" spans="1:24">
      <c r="A510" s="62"/>
      <c r="B510" s="62"/>
      <c r="C510" s="69">
        <v>2022</v>
      </c>
      <c r="D510" s="69">
        <v>5</v>
      </c>
      <c r="E510" s="70" t="s">
        <v>2884</v>
      </c>
      <c r="F510" s="70" t="s">
        <v>3051</v>
      </c>
      <c r="G510" s="70" t="s">
        <v>3052</v>
      </c>
      <c r="H510" s="70" t="s">
        <v>2191</v>
      </c>
      <c r="I510" s="70" t="s">
        <v>1397</v>
      </c>
      <c r="J510" s="70" t="s">
        <v>1441</v>
      </c>
      <c r="K510" s="70">
        <v>412</v>
      </c>
      <c r="L510" s="70"/>
      <c r="M510" s="70"/>
      <c r="N510" s="70">
        <v>13.2</v>
      </c>
      <c r="O510" s="70">
        <v>140</v>
      </c>
      <c r="P510" s="70"/>
      <c r="Q510" s="70" t="s">
        <v>2221</v>
      </c>
      <c r="R510" s="70"/>
      <c r="S510" s="70"/>
      <c r="T510" s="70">
        <v>4680</v>
      </c>
      <c r="U510" s="70">
        <v>1720</v>
      </c>
      <c r="V510" s="70">
        <v>1530</v>
      </c>
      <c r="W510" s="70">
        <v>1969</v>
      </c>
      <c r="X510" s="71">
        <v>1537</v>
      </c>
    </row>
    <row r="511" spans="1:24">
      <c r="A511" s="62"/>
      <c r="B511" s="62"/>
      <c r="C511" s="69">
        <v>2022</v>
      </c>
      <c r="D511" s="69">
        <v>5</v>
      </c>
      <c r="E511" s="70" t="s">
        <v>2252</v>
      </c>
      <c r="F511" s="70" t="s">
        <v>2253</v>
      </c>
      <c r="G511" s="70" t="s">
        <v>3053</v>
      </c>
      <c r="H511" s="70" t="s">
        <v>2292</v>
      </c>
      <c r="I511" s="70" t="s">
        <v>1397</v>
      </c>
      <c r="J511" s="70" t="s">
        <v>1396</v>
      </c>
      <c r="K511" s="70">
        <v>280</v>
      </c>
      <c r="L511" s="70"/>
      <c r="M511" s="70" t="s">
        <v>3054</v>
      </c>
      <c r="N511" s="70"/>
      <c r="O511" s="70">
        <v>146.05</v>
      </c>
      <c r="P511" s="70">
        <v>44.928</v>
      </c>
      <c r="Q511" s="70" t="s">
        <v>2210</v>
      </c>
      <c r="R511" s="70"/>
      <c r="S511" s="70"/>
      <c r="T511" s="70">
        <v>4900</v>
      </c>
      <c r="U511" s="70" t="s">
        <v>3055</v>
      </c>
      <c r="V511" s="70" t="s">
        <v>3056</v>
      </c>
      <c r="W511" s="70">
        <v>2930</v>
      </c>
      <c r="X511" s="71" t="s">
        <v>3057</v>
      </c>
    </row>
    <row r="512" spans="1:24">
      <c r="A512" s="62"/>
      <c r="B512" s="62"/>
      <c r="C512" s="69">
        <v>2022</v>
      </c>
      <c r="D512" s="69">
        <v>5</v>
      </c>
      <c r="E512" s="70" t="s">
        <v>2252</v>
      </c>
      <c r="F512" s="70" t="s">
        <v>2253</v>
      </c>
      <c r="G512" s="70" t="s">
        <v>3058</v>
      </c>
      <c r="H512" s="70" t="s">
        <v>2292</v>
      </c>
      <c r="I512" s="70" t="s">
        <v>1397</v>
      </c>
      <c r="J512" s="70" t="s">
        <v>1396</v>
      </c>
      <c r="K512" s="70"/>
      <c r="L512" s="70">
        <v>300</v>
      </c>
      <c r="M512" s="70">
        <v>0.26</v>
      </c>
      <c r="N512" s="70"/>
      <c r="O512" s="70">
        <v>146.7</v>
      </c>
      <c r="P512" s="70">
        <v>81.14</v>
      </c>
      <c r="Q512" s="70" t="s">
        <v>2272</v>
      </c>
      <c r="R512" s="70"/>
      <c r="S512" s="70"/>
      <c r="T512" s="70">
        <v>5995</v>
      </c>
      <c r="U512" s="70" t="s">
        <v>3059</v>
      </c>
      <c r="V512" s="70" t="s">
        <v>3060</v>
      </c>
      <c r="W512" s="70">
        <v>4495</v>
      </c>
      <c r="X512" s="71">
        <v>2970</v>
      </c>
    </row>
    <row r="513" spans="1:24">
      <c r="A513" s="62"/>
      <c r="B513" s="62"/>
      <c r="C513" s="69">
        <v>2022</v>
      </c>
      <c r="D513" s="69">
        <v>5</v>
      </c>
      <c r="E513" s="70" t="s">
        <v>2252</v>
      </c>
      <c r="F513" s="70" t="s">
        <v>2253</v>
      </c>
      <c r="G513" s="70" t="s">
        <v>3061</v>
      </c>
      <c r="H513" s="70" t="s">
        <v>2815</v>
      </c>
      <c r="I513" s="70" t="s">
        <v>1397</v>
      </c>
      <c r="J513" s="70" t="s">
        <v>1396</v>
      </c>
      <c r="K513" s="70"/>
      <c r="L513" s="70">
        <v>255</v>
      </c>
      <c r="M513" s="70" t="s">
        <v>3062</v>
      </c>
      <c r="N513" s="70"/>
      <c r="O513" s="70">
        <v>146.3</v>
      </c>
      <c r="P513" s="70">
        <v>55.7</v>
      </c>
      <c r="Q513" s="70" t="s">
        <v>2221</v>
      </c>
      <c r="R513" s="70"/>
      <c r="S513" s="70"/>
      <c r="T513" s="70">
        <v>5180</v>
      </c>
      <c r="U513" s="70" t="s">
        <v>3063</v>
      </c>
      <c r="V513" s="70" t="s">
        <v>3064</v>
      </c>
      <c r="W513" s="70">
        <v>4495</v>
      </c>
      <c r="X513" s="71" t="s">
        <v>3065</v>
      </c>
    </row>
    <row r="514" spans="1:24">
      <c r="A514" s="62"/>
      <c r="B514" s="62"/>
      <c r="C514" s="69">
        <v>2022</v>
      </c>
      <c r="D514" s="69">
        <v>5</v>
      </c>
      <c r="E514" s="70" t="s">
        <v>2252</v>
      </c>
      <c r="F514" s="70" t="s">
        <v>2253</v>
      </c>
      <c r="G514" s="70" t="s">
        <v>3066</v>
      </c>
      <c r="H514" s="70" t="s">
        <v>2407</v>
      </c>
      <c r="I514" s="70" t="s">
        <v>1397</v>
      </c>
      <c r="J514" s="70" t="s">
        <v>1396</v>
      </c>
      <c r="K514" s="70"/>
      <c r="L514" s="70">
        <v>420</v>
      </c>
      <c r="M514" s="70"/>
      <c r="N514" s="70"/>
      <c r="O514" s="70">
        <v>159.79</v>
      </c>
      <c r="P514" s="70">
        <v>229.05</v>
      </c>
      <c r="Q514" s="70" t="s">
        <v>2210</v>
      </c>
      <c r="R514" s="70"/>
      <c r="S514" s="70"/>
      <c r="T514" s="70">
        <v>7440</v>
      </c>
      <c r="U514" s="70">
        <v>2380</v>
      </c>
      <c r="V514" s="70">
        <v>2600</v>
      </c>
      <c r="W514" s="70">
        <v>12490</v>
      </c>
      <c r="X514" s="71">
        <v>9500</v>
      </c>
    </row>
    <row r="515" spans="1:24">
      <c r="A515" s="62"/>
      <c r="B515" s="62"/>
      <c r="C515" s="69">
        <v>2022</v>
      </c>
      <c r="D515" s="69">
        <v>5</v>
      </c>
      <c r="E515" s="70" t="s">
        <v>2273</v>
      </c>
      <c r="F515" s="70" t="s">
        <v>2274</v>
      </c>
      <c r="G515" s="70" t="s">
        <v>3067</v>
      </c>
      <c r="H515" s="70" t="s">
        <v>2191</v>
      </c>
      <c r="I515" s="70" t="s">
        <v>1397</v>
      </c>
      <c r="J515" s="70" t="s">
        <v>1441</v>
      </c>
      <c r="K515" s="70">
        <v>401</v>
      </c>
      <c r="L515" s="70"/>
      <c r="M515" s="70"/>
      <c r="N515" s="70">
        <v>13</v>
      </c>
      <c r="O515" s="70">
        <v>141.3</v>
      </c>
      <c r="P515" s="70"/>
      <c r="Q515" s="70" t="s">
        <v>2210</v>
      </c>
      <c r="R515" s="70"/>
      <c r="S515" s="70"/>
      <c r="T515" s="70">
        <v>4235</v>
      </c>
      <c r="U515" s="70">
        <v>1825</v>
      </c>
      <c r="V515" s="70">
        <v>1596</v>
      </c>
      <c r="W515" s="70">
        <v>1885</v>
      </c>
      <c r="X515" s="71">
        <v>1510</v>
      </c>
    </row>
    <row r="516" spans="1:24">
      <c r="A516" s="62"/>
      <c r="B516" s="62"/>
      <c r="C516" s="69">
        <v>2022</v>
      </c>
      <c r="D516" s="69">
        <v>5</v>
      </c>
      <c r="E516" s="70" t="s">
        <v>2273</v>
      </c>
      <c r="F516" s="70" t="s">
        <v>3068</v>
      </c>
      <c r="G516" s="70" t="s">
        <v>3069</v>
      </c>
      <c r="H516" s="70" t="s">
        <v>2520</v>
      </c>
      <c r="I516" s="70" t="s">
        <v>1561</v>
      </c>
      <c r="J516" s="70" t="s">
        <v>1441</v>
      </c>
      <c r="K516" s="70"/>
      <c r="L516" s="70"/>
      <c r="M516" s="70"/>
      <c r="N516" s="70"/>
      <c r="O516" s="70"/>
      <c r="P516" s="70"/>
      <c r="Q516" s="70" t="s">
        <v>2689</v>
      </c>
      <c r="R516" s="70"/>
      <c r="S516" s="70"/>
      <c r="T516" s="70">
        <v>4830</v>
      </c>
      <c r="U516" s="70">
        <v>1995</v>
      </c>
      <c r="V516" s="70">
        <v>1725</v>
      </c>
      <c r="W516" s="70">
        <v>2585</v>
      </c>
      <c r="X516" s="71">
        <v>2155</v>
      </c>
    </row>
    <row r="517" spans="1:24">
      <c r="A517" s="62"/>
      <c r="B517" s="62"/>
      <c r="C517" s="69">
        <v>2022</v>
      </c>
      <c r="D517" s="69">
        <v>5</v>
      </c>
      <c r="E517" s="70" t="s">
        <v>2273</v>
      </c>
      <c r="F517" s="70" t="s">
        <v>3068</v>
      </c>
      <c r="G517" s="70" t="s">
        <v>3070</v>
      </c>
      <c r="H517" s="70" t="s">
        <v>2520</v>
      </c>
      <c r="I517" s="70" t="s">
        <v>1561</v>
      </c>
      <c r="J517" s="70" t="s">
        <v>1441</v>
      </c>
      <c r="K517" s="70"/>
      <c r="L517" s="70"/>
      <c r="M517" s="70"/>
      <c r="N517" s="70"/>
      <c r="O517" s="70"/>
      <c r="P517" s="70"/>
      <c r="Q517" s="70" t="s">
        <v>2689</v>
      </c>
      <c r="R517" s="70"/>
      <c r="S517" s="70"/>
      <c r="T517" s="70">
        <v>4830</v>
      </c>
      <c r="U517" s="70">
        <v>1995</v>
      </c>
      <c r="V517" s="70">
        <v>1725</v>
      </c>
      <c r="W517" s="70">
        <v>2700</v>
      </c>
      <c r="X517" s="71">
        <v>2270</v>
      </c>
    </row>
    <row r="518" spans="1:24">
      <c r="A518" s="62"/>
      <c r="B518" s="62"/>
      <c r="C518" s="69">
        <v>2022</v>
      </c>
      <c r="D518" s="69">
        <v>5</v>
      </c>
      <c r="E518" s="70" t="s">
        <v>3071</v>
      </c>
      <c r="F518" s="70" t="s">
        <v>3072</v>
      </c>
      <c r="G518" s="70" t="s">
        <v>3073</v>
      </c>
      <c r="H518" s="70" t="s">
        <v>3074</v>
      </c>
      <c r="I518" s="70" t="s">
        <v>1397</v>
      </c>
      <c r="J518" s="70" t="s">
        <v>1441</v>
      </c>
      <c r="K518" s="70" t="s">
        <v>3075</v>
      </c>
      <c r="L518" s="70"/>
      <c r="M518" s="70"/>
      <c r="N518" s="70" t="s">
        <v>3076</v>
      </c>
      <c r="O518" s="70">
        <v>160.81</v>
      </c>
      <c r="P518" s="70"/>
      <c r="Q518" s="70" t="s">
        <v>2360</v>
      </c>
      <c r="R518" s="70"/>
      <c r="S518" s="70"/>
      <c r="T518" s="70">
        <v>4618</v>
      </c>
      <c r="U518" s="70">
        <v>1790</v>
      </c>
      <c r="V518" s="70">
        <v>1820</v>
      </c>
      <c r="W518" s="70">
        <v>2325</v>
      </c>
      <c r="X518" s="71">
        <v>1760</v>
      </c>
    </row>
    <row r="519" spans="1:24">
      <c r="A519" s="62"/>
      <c r="B519" s="62"/>
      <c r="C519" s="69">
        <v>2022</v>
      </c>
      <c r="D519" s="69">
        <v>5</v>
      </c>
      <c r="E519" s="70" t="s">
        <v>2283</v>
      </c>
      <c r="F519" s="70" t="s">
        <v>2284</v>
      </c>
      <c r="G519" s="70" t="s">
        <v>3077</v>
      </c>
      <c r="H519" s="70" t="s">
        <v>2234</v>
      </c>
      <c r="I519" s="70" t="s">
        <v>1397</v>
      </c>
      <c r="J519" s="70" t="s">
        <v>1396</v>
      </c>
      <c r="K519" s="70"/>
      <c r="L519" s="70">
        <v>260</v>
      </c>
      <c r="M519" s="70">
        <v>0.19</v>
      </c>
      <c r="N519" s="70"/>
      <c r="O519" s="70">
        <v>161.27</v>
      </c>
      <c r="P519" s="70">
        <v>350.078</v>
      </c>
      <c r="Q519" s="70" t="s">
        <v>2210</v>
      </c>
      <c r="R519" s="70"/>
      <c r="S519" s="70"/>
      <c r="T519" s="70">
        <v>7460</v>
      </c>
      <c r="U519" s="70">
        <v>2545</v>
      </c>
      <c r="V519" s="70">
        <v>3660</v>
      </c>
      <c r="W519" s="70">
        <v>25000</v>
      </c>
      <c r="X519" s="71">
        <v>11300</v>
      </c>
    </row>
    <row r="520" spans="1:24">
      <c r="A520" s="62"/>
      <c r="B520" s="62"/>
      <c r="C520" s="69">
        <v>2022</v>
      </c>
      <c r="D520" s="69">
        <v>5</v>
      </c>
      <c r="E520" s="70" t="s">
        <v>3078</v>
      </c>
      <c r="F520" s="70" t="s">
        <v>3079</v>
      </c>
      <c r="G520" s="70" t="s">
        <v>3080</v>
      </c>
      <c r="H520" s="70" t="s">
        <v>2234</v>
      </c>
      <c r="I520" s="70" t="s">
        <v>1397</v>
      </c>
      <c r="J520" s="70" t="s">
        <v>1396</v>
      </c>
      <c r="K520" s="70"/>
      <c r="L520" s="70">
        <v>220</v>
      </c>
      <c r="M520" s="70">
        <v>0.16</v>
      </c>
      <c r="N520" s="70"/>
      <c r="O520" s="70">
        <v>160.26</v>
      </c>
      <c r="P520" s="70">
        <v>281.917</v>
      </c>
      <c r="Q520" s="70" t="s">
        <v>2210</v>
      </c>
      <c r="R520" s="70"/>
      <c r="S520" s="70"/>
      <c r="T520" s="70">
        <v>7435</v>
      </c>
      <c r="U520" s="70">
        <v>2550</v>
      </c>
      <c r="V520" s="70">
        <v>3470</v>
      </c>
      <c r="W520" s="70">
        <v>25000</v>
      </c>
      <c r="X520" s="71">
        <v>11800</v>
      </c>
    </row>
    <row r="521" spans="1:24">
      <c r="A521" s="62"/>
      <c r="B521" s="62"/>
      <c r="C521" s="69">
        <v>2022</v>
      </c>
      <c r="D521" s="69">
        <v>5</v>
      </c>
      <c r="E521" s="70" t="s">
        <v>2308</v>
      </c>
      <c r="F521" s="70" t="s">
        <v>3081</v>
      </c>
      <c r="G521" s="70" t="s">
        <v>3082</v>
      </c>
      <c r="H521" s="70" t="s">
        <v>2255</v>
      </c>
      <c r="I521" s="70" t="s">
        <v>1397</v>
      </c>
      <c r="J521" s="70" t="s">
        <v>1396</v>
      </c>
      <c r="K521" s="70">
        <v>244</v>
      </c>
      <c r="L521" s="70"/>
      <c r="M521" s="70">
        <v>0.289</v>
      </c>
      <c r="N521" s="70"/>
      <c r="O521" s="70">
        <v>135</v>
      </c>
      <c r="P521" s="70">
        <v>51.5</v>
      </c>
      <c r="Q521" s="70" t="s">
        <v>2210</v>
      </c>
      <c r="R521" s="70"/>
      <c r="S521" s="70"/>
      <c r="T521" s="70">
        <v>4939</v>
      </c>
      <c r="U521" s="70">
        <v>1998</v>
      </c>
      <c r="V521" s="70">
        <v>2089</v>
      </c>
      <c r="W521" s="70">
        <v>3495</v>
      </c>
      <c r="X521" s="71">
        <v>1990</v>
      </c>
    </row>
    <row r="522" spans="1:24">
      <c r="A522" s="62"/>
      <c r="B522" s="62"/>
      <c r="C522" s="69">
        <v>2022</v>
      </c>
      <c r="D522" s="69">
        <v>5</v>
      </c>
      <c r="E522" s="70" t="s">
        <v>2308</v>
      </c>
      <c r="F522" s="70" t="s">
        <v>3081</v>
      </c>
      <c r="G522" s="70" t="s">
        <v>3083</v>
      </c>
      <c r="H522" s="70" t="s">
        <v>2255</v>
      </c>
      <c r="I522" s="70" t="s">
        <v>1397</v>
      </c>
      <c r="J522" s="70" t="s">
        <v>1396</v>
      </c>
      <c r="K522" s="70"/>
      <c r="L522" s="70">
        <v>318</v>
      </c>
      <c r="M522" s="70">
        <v>0.227</v>
      </c>
      <c r="N522" s="70"/>
      <c r="O522" s="70">
        <v>135</v>
      </c>
      <c r="P522" s="70">
        <v>51.5</v>
      </c>
      <c r="Q522" s="70" t="s">
        <v>2210</v>
      </c>
      <c r="R522" s="70"/>
      <c r="S522" s="70"/>
      <c r="T522" s="70">
        <v>4939</v>
      </c>
      <c r="U522" s="70">
        <v>1998</v>
      </c>
      <c r="V522" s="70">
        <v>2358</v>
      </c>
      <c r="W522" s="70">
        <v>3560</v>
      </c>
      <c r="X522" s="71">
        <v>2020</v>
      </c>
    </row>
    <row r="523" spans="1:24">
      <c r="A523" s="62"/>
      <c r="B523" s="62"/>
      <c r="C523" s="69">
        <v>2022</v>
      </c>
      <c r="D523" s="69">
        <v>5</v>
      </c>
      <c r="E523" s="70" t="s">
        <v>2308</v>
      </c>
      <c r="F523" s="70" t="s">
        <v>2309</v>
      </c>
      <c r="G523" s="70" t="s">
        <v>3084</v>
      </c>
      <c r="H523" s="70" t="s">
        <v>2271</v>
      </c>
      <c r="I523" s="70" t="s">
        <v>1397</v>
      </c>
      <c r="J523" s="70" t="s">
        <v>1396</v>
      </c>
      <c r="K523" s="70"/>
      <c r="L523" s="70">
        <v>485</v>
      </c>
      <c r="M523" s="70">
        <v>0.289</v>
      </c>
      <c r="N523" s="70"/>
      <c r="O523" s="70">
        <v>153.84</v>
      </c>
      <c r="P523" s="70">
        <v>106.95</v>
      </c>
      <c r="Q523" s="70" t="s">
        <v>2210</v>
      </c>
      <c r="R523" s="70"/>
      <c r="S523" s="70"/>
      <c r="T523" s="70">
        <v>5995</v>
      </c>
      <c r="U523" s="70" t="s">
        <v>3085</v>
      </c>
      <c r="V523" s="70" t="s">
        <v>3086</v>
      </c>
      <c r="W523" s="70">
        <v>4495</v>
      </c>
      <c r="X523" s="71">
        <v>3230</v>
      </c>
    </row>
    <row r="524" spans="1:24">
      <c r="A524" s="62"/>
      <c r="B524" s="62"/>
      <c r="C524" s="69">
        <v>2022</v>
      </c>
      <c r="D524" s="69">
        <v>5</v>
      </c>
      <c r="E524" s="70" t="s">
        <v>2308</v>
      </c>
      <c r="F524" s="70" t="s">
        <v>2309</v>
      </c>
      <c r="G524" s="70" t="s">
        <v>3087</v>
      </c>
      <c r="H524" s="70" t="s">
        <v>2255</v>
      </c>
      <c r="I524" s="70" t="s">
        <v>1397</v>
      </c>
      <c r="J524" s="70" t="s">
        <v>1396</v>
      </c>
      <c r="K524" s="70"/>
      <c r="L524" s="70">
        <v>470</v>
      </c>
      <c r="M524" s="70">
        <v>0.289</v>
      </c>
      <c r="N524" s="70"/>
      <c r="O524" s="70">
        <v>153.84</v>
      </c>
      <c r="P524" s="70">
        <v>106.95</v>
      </c>
      <c r="Q524" s="70" t="s">
        <v>2210</v>
      </c>
      <c r="R524" s="70"/>
      <c r="S524" s="70"/>
      <c r="T524" s="70">
        <v>5995</v>
      </c>
      <c r="U524" s="70">
        <v>2160</v>
      </c>
      <c r="V524" s="70">
        <v>3115</v>
      </c>
      <c r="W524" s="70">
        <v>4495</v>
      </c>
      <c r="X524" s="71">
        <v>3100</v>
      </c>
    </row>
    <row r="525" spans="1:24">
      <c r="A525" s="62"/>
      <c r="B525" s="62"/>
      <c r="C525" s="69">
        <v>2022</v>
      </c>
      <c r="D525" s="69">
        <v>5</v>
      </c>
      <c r="E525" s="70" t="s">
        <v>2308</v>
      </c>
      <c r="F525" s="70" t="s">
        <v>2309</v>
      </c>
      <c r="G525" s="70" t="s">
        <v>3088</v>
      </c>
      <c r="H525" s="70" t="s">
        <v>2436</v>
      </c>
      <c r="I525" s="70" t="s">
        <v>1397</v>
      </c>
      <c r="J525" s="70" t="s">
        <v>1396</v>
      </c>
      <c r="K525" s="70"/>
      <c r="L525" s="70">
        <v>345</v>
      </c>
      <c r="M525" s="70">
        <v>0.289</v>
      </c>
      <c r="N525" s="70"/>
      <c r="O525" s="70">
        <v>126.86</v>
      </c>
      <c r="P525" s="70">
        <v>76.18</v>
      </c>
      <c r="Q525" s="70" t="s">
        <v>2210</v>
      </c>
      <c r="R525" s="70"/>
      <c r="S525" s="70"/>
      <c r="T525" s="70">
        <v>5995</v>
      </c>
      <c r="U525" s="70">
        <v>2160</v>
      </c>
      <c r="V525" s="70" t="s">
        <v>3089</v>
      </c>
      <c r="W525" s="70">
        <v>4495</v>
      </c>
      <c r="X525" s="71">
        <v>3110</v>
      </c>
    </row>
    <row r="526" spans="1:24">
      <c r="A526" s="62"/>
      <c r="B526" s="62"/>
      <c r="C526" s="69">
        <v>2022</v>
      </c>
      <c r="D526" s="69">
        <v>5</v>
      </c>
      <c r="E526" s="70" t="s">
        <v>3090</v>
      </c>
      <c r="F526" s="70" t="s">
        <v>3091</v>
      </c>
      <c r="G526" s="70" t="s">
        <v>3092</v>
      </c>
      <c r="H526" s="70" t="s">
        <v>2898</v>
      </c>
      <c r="I526" s="70" t="s">
        <v>1397</v>
      </c>
      <c r="J526" s="70" t="s">
        <v>1396</v>
      </c>
      <c r="K526" s="70"/>
      <c r="L526" s="70">
        <v>415</v>
      </c>
      <c r="M526" s="70"/>
      <c r="N526" s="70"/>
      <c r="O526" s="70">
        <v>147</v>
      </c>
      <c r="P526" s="70">
        <v>88.1</v>
      </c>
      <c r="Q526" s="70" t="s">
        <v>2210</v>
      </c>
      <c r="R526" s="70"/>
      <c r="S526" s="70"/>
      <c r="T526" s="70">
        <v>5995</v>
      </c>
      <c r="U526" s="70">
        <v>2022</v>
      </c>
      <c r="V526" s="70" t="s">
        <v>3093</v>
      </c>
      <c r="W526" s="70">
        <v>4490</v>
      </c>
      <c r="X526" s="71" t="s">
        <v>3094</v>
      </c>
    </row>
    <row r="527" spans="1:24">
      <c r="A527" s="62"/>
      <c r="B527" s="62"/>
      <c r="C527" s="69">
        <v>2022</v>
      </c>
      <c r="D527" s="69">
        <v>5</v>
      </c>
      <c r="E527" s="70" t="s">
        <v>3095</v>
      </c>
      <c r="F527" s="70" t="s">
        <v>3096</v>
      </c>
      <c r="G527" s="70" t="s">
        <v>3097</v>
      </c>
      <c r="H527" s="70" t="s">
        <v>2196</v>
      </c>
      <c r="I527" s="70" t="s">
        <v>1397</v>
      </c>
      <c r="J527" s="70" t="s">
        <v>1441</v>
      </c>
      <c r="K527" s="70" t="s">
        <v>3098</v>
      </c>
      <c r="L527" s="70"/>
      <c r="M527" s="70"/>
      <c r="N527" s="70" t="s">
        <v>3099</v>
      </c>
      <c r="O527" s="70">
        <v>191.7</v>
      </c>
      <c r="P527" s="70"/>
      <c r="Q527" s="70" t="s">
        <v>2192</v>
      </c>
      <c r="R527" s="70"/>
      <c r="S527" s="70"/>
      <c r="T527" s="70">
        <v>4788</v>
      </c>
      <c r="U527" s="70">
        <v>1940</v>
      </c>
      <c r="V527" s="70">
        <v>1683</v>
      </c>
      <c r="W527" s="70">
        <v>2570</v>
      </c>
      <c r="X527" s="71">
        <v>2120</v>
      </c>
    </row>
    <row r="528" spans="1:24">
      <c r="A528" s="62"/>
      <c r="B528" s="62"/>
      <c r="C528" s="69">
        <v>2022</v>
      </c>
      <c r="D528" s="69">
        <v>5</v>
      </c>
      <c r="E528" s="70" t="s">
        <v>3095</v>
      </c>
      <c r="F528" s="70" t="s">
        <v>3096</v>
      </c>
      <c r="G528" s="70" t="s">
        <v>3100</v>
      </c>
      <c r="H528" s="70" t="s">
        <v>2196</v>
      </c>
      <c r="I528" s="70" t="s">
        <v>1397</v>
      </c>
      <c r="J528" s="70" t="s">
        <v>1441</v>
      </c>
      <c r="K528" s="70" t="s">
        <v>3098</v>
      </c>
      <c r="L528" s="70"/>
      <c r="M528" s="70"/>
      <c r="N528" s="70" t="s">
        <v>3099</v>
      </c>
      <c r="O528" s="70">
        <v>191.7</v>
      </c>
      <c r="P528" s="70"/>
      <c r="Q528" s="70" t="s">
        <v>2192</v>
      </c>
      <c r="R528" s="70"/>
      <c r="S528" s="70"/>
      <c r="T528" s="70">
        <v>4788</v>
      </c>
      <c r="U528" s="70">
        <v>1940</v>
      </c>
      <c r="V528" s="70">
        <v>1683</v>
      </c>
      <c r="W528" s="70">
        <v>2575</v>
      </c>
      <c r="X528" s="71">
        <v>2125</v>
      </c>
    </row>
    <row r="529" spans="1:24">
      <c r="A529" s="62"/>
      <c r="B529" s="62"/>
      <c r="C529" s="69">
        <v>2022</v>
      </c>
      <c r="D529" s="69">
        <v>5</v>
      </c>
      <c r="E529" s="70" t="s">
        <v>2339</v>
      </c>
      <c r="F529" s="70" t="s">
        <v>2340</v>
      </c>
      <c r="G529" s="70" t="s">
        <v>3101</v>
      </c>
      <c r="H529" s="70" t="s">
        <v>2255</v>
      </c>
      <c r="I529" s="70" t="s">
        <v>1397</v>
      </c>
      <c r="J529" s="70" t="s">
        <v>1396</v>
      </c>
      <c r="K529" s="70"/>
      <c r="L529" s="70">
        <v>360</v>
      </c>
      <c r="M529" s="70">
        <v>0.288</v>
      </c>
      <c r="N529" s="70"/>
      <c r="O529" s="70">
        <v>146.7</v>
      </c>
      <c r="P529" s="70">
        <v>81.14</v>
      </c>
      <c r="Q529" s="70" t="s">
        <v>2210</v>
      </c>
      <c r="R529" s="70"/>
      <c r="S529" s="70"/>
      <c r="T529" s="70">
        <v>5995</v>
      </c>
      <c r="U529" s="70" t="s">
        <v>3102</v>
      </c>
      <c r="V529" s="70" t="s">
        <v>3103</v>
      </c>
      <c r="W529" s="70">
        <v>4495</v>
      </c>
      <c r="X529" s="71">
        <v>3000</v>
      </c>
    </row>
    <row r="530" spans="1:24">
      <c r="A530" s="62"/>
      <c r="B530" s="62"/>
      <c r="C530" s="69">
        <v>2022</v>
      </c>
      <c r="D530" s="69">
        <v>5</v>
      </c>
      <c r="E530" s="70" t="s">
        <v>3104</v>
      </c>
      <c r="F530" s="70" t="s">
        <v>2345</v>
      </c>
      <c r="G530" s="70" t="s">
        <v>3105</v>
      </c>
      <c r="H530" s="70" t="s">
        <v>2201</v>
      </c>
      <c r="I530" s="70" t="s">
        <v>1561</v>
      </c>
      <c r="J530" s="70" t="s">
        <v>1441</v>
      </c>
      <c r="K530" s="70"/>
      <c r="L530" s="70"/>
      <c r="M530" s="70"/>
      <c r="N530" s="70"/>
      <c r="O530" s="70"/>
      <c r="P530" s="70"/>
      <c r="Q530" s="70" t="s">
        <v>3106</v>
      </c>
      <c r="R530" s="70"/>
      <c r="S530" s="70"/>
      <c r="T530" s="70">
        <v>4735</v>
      </c>
      <c r="U530" s="70">
        <v>1815</v>
      </c>
      <c r="V530" s="70">
        <v>1495</v>
      </c>
      <c r="W530" s="70">
        <v>1997</v>
      </c>
      <c r="X530" s="71">
        <v>1582</v>
      </c>
    </row>
    <row r="531" spans="1:24">
      <c r="A531" s="62"/>
      <c r="B531" s="62"/>
      <c r="C531" s="69">
        <v>2022</v>
      </c>
      <c r="D531" s="69">
        <v>5</v>
      </c>
      <c r="E531" s="70" t="s">
        <v>3104</v>
      </c>
      <c r="F531" s="70" t="s">
        <v>2345</v>
      </c>
      <c r="G531" s="70" t="s">
        <v>3107</v>
      </c>
      <c r="H531" s="70" t="s">
        <v>2201</v>
      </c>
      <c r="I531" s="70" t="s">
        <v>1561</v>
      </c>
      <c r="J531" s="70" t="s">
        <v>1441</v>
      </c>
      <c r="K531" s="70"/>
      <c r="L531" s="70"/>
      <c r="M531" s="70"/>
      <c r="N531" s="70"/>
      <c r="O531" s="70"/>
      <c r="P531" s="70"/>
      <c r="Q531" s="70" t="s">
        <v>3106</v>
      </c>
      <c r="R531" s="70"/>
      <c r="S531" s="70"/>
      <c r="T531" s="70">
        <v>4735</v>
      </c>
      <c r="U531" s="70">
        <v>1815</v>
      </c>
      <c r="V531" s="70">
        <v>1495</v>
      </c>
      <c r="W531" s="70">
        <v>1997</v>
      </c>
      <c r="X531" s="71">
        <v>1582</v>
      </c>
    </row>
    <row r="532" spans="1:24">
      <c r="A532" s="62"/>
      <c r="B532" s="62"/>
      <c r="C532" s="69">
        <v>2022</v>
      </c>
      <c r="D532" s="69">
        <v>5</v>
      </c>
      <c r="E532" s="70" t="s">
        <v>3104</v>
      </c>
      <c r="F532" s="70" t="s">
        <v>3108</v>
      </c>
      <c r="G532" s="70" t="s">
        <v>3109</v>
      </c>
      <c r="H532" s="70" t="s">
        <v>2191</v>
      </c>
      <c r="I532" s="70" t="s">
        <v>1397</v>
      </c>
      <c r="J532" s="70" t="s">
        <v>1441</v>
      </c>
      <c r="K532" s="70">
        <v>535</v>
      </c>
      <c r="L532" s="70"/>
      <c r="M532" s="70"/>
      <c r="N532" s="70">
        <v>13.4</v>
      </c>
      <c r="O532" s="70">
        <v>184.4</v>
      </c>
      <c r="P532" s="70"/>
      <c r="Q532" s="70" t="s">
        <v>3110</v>
      </c>
      <c r="R532" s="70"/>
      <c r="S532" s="70"/>
      <c r="T532" s="70">
        <v>4270</v>
      </c>
      <c r="U532" s="70">
        <v>1822</v>
      </c>
      <c r="V532" s="70">
        <v>1636</v>
      </c>
      <c r="W532" s="70">
        <v>2160</v>
      </c>
      <c r="X532" s="71">
        <v>1770</v>
      </c>
    </row>
    <row r="533" spans="1:24">
      <c r="A533" s="62"/>
      <c r="B533" s="62"/>
      <c r="C533" s="69">
        <v>2022</v>
      </c>
      <c r="D533" s="69">
        <v>5</v>
      </c>
      <c r="E533" s="70" t="s">
        <v>3104</v>
      </c>
      <c r="F533" s="70" t="s">
        <v>3108</v>
      </c>
      <c r="G533" s="70" t="s">
        <v>3111</v>
      </c>
      <c r="H533" s="70" t="s">
        <v>2191</v>
      </c>
      <c r="I533" s="70" t="s">
        <v>1397</v>
      </c>
      <c r="J533" s="70" t="s">
        <v>1441</v>
      </c>
      <c r="K533" s="70">
        <v>530</v>
      </c>
      <c r="L533" s="70"/>
      <c r="M533" s="70"/>
      <c r="N533" s="70">
        <v>13.6</v>
      </c>
      <c r="O533" s="70">
        <v>184.4</v>
      </c>
      <c r="P533" s="70"/>
      <c r="Q533" s="70" t="s">
        <v>3110</v>
      </c>
      <c r="R533" s="70"/>
      <c r="S533" s="70"/>
      <c r="T533" s="70">
        <v>4270</v>
      </c>
      <c r="U533" s="70">
        <v>1822</v>
      </c>
      <c r="V533" s="70">
        <v>1636</v>
      </c>
      <c r="W533" s="70">
        <v>2190</v>
      </c>
      <c r="X533" s="71">
        <v>1800</v>
      </c>
    </row>
    <row r="534" spans="1:24">
      <c r="A534" s="62"/>
      <c r="B534" s="62"/>
      <c r="C534" s="69">
        <v>2022</v>
      </c>
      <c r="D534" s="69">
        <v>5</v>
      </c>
      <c r="E534" s="70" t="s">
        <v>3104</v>
      </c>
      <c r="F534" s="70" t="s">
        <v>3108</v>
      </c>
      <c r="G534" s="70" t="s">
        <v>3112</v>
      </c>
      <c r="H534" s="70" t="s">
        <v>2191</v>
      </c>
      <c r="I534" s="70" t="s">
        <v>1397</v>
      </c>
      <c r="J534" s="70" t="s">
        <v>1441</v>
      </c>
      <c r="K534" s="70">
        <v>560</v>
      </c>
      <c r="L534" s="70"/>
      <c r="M534" s="70"/>
      <c r="N534" s="70">
        <v>13</v>
      </c>
      <c r="O534" s="70">
        <v>184.4</v>
      </c>
      <c r="P534" s="70"/>
      <c r="Q534" s="70" t="s">
        <v>3110</v>
      </c>
      <c r="R534" s="70"/>
      <c r="S534" s="70"/>
      <c r="T534" s="70">
        <v>4270</v>
      </c>
      <c r="U534" s="70">
        <v>1822</v>
      </c>
      <c r="V534" s="70">
        <v>1636</v>
      </c>
      <c r="W534" s="70">
        <v>2190</v>
      </c>
      <c r="X534" s="71">
        <v>1800</v>
      </c>
    </row>
    <row r="535" spans="1:24">
      <c r="A535" s="62"/>
      <c r="B535" s="62"/>
      <c r="C535" s="69">
        <v>2022</v>
      </c>
      <c r="D535" s="69">
        <v>5</v>
      </c>
      <c r="E535" s="70" t="s">
        <v>3104</v>
      </c>
      <c r="F535" s="70" t="s">
        <v>3108</v>
      </c>
      <c r="G535" s="70" t="s">
        <v>3113</v>
      </c>
      <c r="H535" s="70" t="s">
        <v>2191</v>
      </c>
      <c r="I535" s="70" t="s">
        <v>1397</v>
      </c>
      <c r="J535" s="70" t="s">
        <v>1441</v>
      </c>
      <c r="K535" s="70">
        <v>500</v>
      </c>
      <c r="L535" s="70"/>
      <c r="M535" s="70"/>
      <c r="N535" s="70">
        <v>14.8</v>
      </c>
      <c r="O535" s="70">
        <v>184.4</v>
      </c>
      <c r="P535" s="70"/>
      <c r="Q535" s="70" t="s">
        <v>3110</v>
      </c>
      <c r="R535" s="70"/>
      <c r="S535" s="70"/>
      <c r="T535" s="70">
        <v>4300</v>
      </c>
      <c r="U535" s="70">
        <v>1822</v>
      </c>
      <c r="V535" s="70">
        <v>1636</v>
      </c>
      <c r="W535" s="70">
        <v>2290</v>
      </c>
      <c r="X535" s="71">
        <v>1900</v>
      </c>
    </row>
    <row r="536" spans="1:24">
      <c r="A536" s="62"/>
      <c r="B536" s="62"/>
      <c r="C536" s="69">
        <v>2022</v>
      </c>
      <c r="D536" s="69">
        <v>5</v>
      </c>
      <c r="E536" s="70" t="s">
        <v>3104</v>
      </c>
      <c r="F536" s="70" t="s">
        <v>3108</v>
      </c>
      <c r="G536" s="70" t="s">
        <v>3114</v>
      </c>
      <c r="H536" s="70" t="s">
        <v>2191</v>
      </c>
      <c r="I536" s="70" t="s">
        <v>1397</v>
      </c>
      <c r="J536" s="70" t="s">
        <v>1441</v>
      </c>
      <c r="K536" s="70">
        <v>535</v>
      </c>
      <c r="L536" s="70"/>
      <c r="M536" s="70"/>
      <c r="N536" s="70">
        <v>13.4</v>
      </c>
      <c r="O536" s="70">
        <v>184.4</v>
      </c>
      <c r="P536" s="70"/>
      <c r="Q536" s="70" t="s">
        <v>3110</v>
      </c>
      <c r="R536" s="70"/>
      <c r="S536" s="70"/>
      <c r="T536" s="70">
        <v>4270</v>
      </c>
      <c r="U536" s="70">
        <v>1822</v>
      </c>
      <c r="V536" s="70">
        <v>1636</v>
      </c>
      <c r="W536" s="70">
        <v>2160</v>
      </c>
      <c r="X536" s="71">
        <v>1770</v>
      </c>
    </row>
    <row r="537" spans="1:24">
      <c r="A537" s="62"/>
      <c r="B537" s="62"/>
      <c r="C537" s="69">
        <v>2022</v>
      </c>
      <c r="D537" s="69">
        <v>5</v>
      </c>
      <c r="E537" s="70" t="s">
        <v>3104</v>
      </c>
      <c r="F537" s="70" t="s">
        <v>3108</v>
      </c>
      <c r="G537" s="70" t="s">
        <v>3115</v>
      </c>
      <c r="H537" s="70" t="s">
        <v>2191</v>
      </c>
      <c r="I537" s="70" t="s">
        <v>1397</v>
      </c>
      <c r="J537" s="70" t="s">
        <v>1441</v>
      </c>
      <c r="K537" s="70">
        <v>500</v>
      </c>
      <c r="L537" s="70"/>
      <c r="M537" s="70"/>
      <c r="N537" s="70">
        <v>14.8</v>
      </c>
      <c r="O537" s="70">
        <v>184.4</v>
      </c>
      <c r="P537" s="70"/>
      <c r="Q537" s="70" t="s">
        <v>3110</v>
      </c>
      <c r="R537" s="70"/>
      <c r="S537" s="70"/>
      <c r="T537" s="70">
        <v>4300</v>
      </c>
      <c r="U537" s="70">
        <v>1822</v>
      </c>
      <c r="V537" s="70">
        <v>1636</v>
      </c>
      <c r="W537" s="70">
        <v>2290</v>
      </c>
      <c r="X537" s="71">
        <v>1900</v>
      </c>
    </row>
    <row r="538" spans="1:24">
      <c r="A538" s="62"/>
      <c r="B538" s="62"/>
      <c r="C538" s="69">
        <v>2022</v>
      </c>
      <c r="D538" s="69">
        <v>5</v>
      </c>
      <c r="E538" s="70" t="s">
        <v>3116</v>
      </c>
      <c r="F538" s="70" t="s">
        <v>3117</v>
      </c>
      <c r="G538" s="70" t="s">
        <v>3118</v>
      </c>
      <c r="H538" s="70" t="s">
        <v>3074</v>
      </c>
      <c r="I538" s="70" t="s">
        <v>1397</v>
      </c>
      <c r="J538" s="70" t="s">
        <v>1441</v>
      </c>
      <c r="K538" s="70">
        <v>452</v>
      </c>
      <c r="L538" s="70"/>
      <c r="M538" s="70"/>
      <c r="N538" s="70">
        <v>17.1</v>
      </c>
      <c r="O538" s="70">
        <v>145.17</v>
      </c>
      <c r="P538" s="70"/>
      <c r="Q538" s="70" t="s">
        <v>2210</v>
      </c>
      <c r="R538" s="70"/>
      <c r="S538" s="70"/>
      <c r="T538" s="70">
        <v>5310</v>
      </c>
      <c r="U538" s="70">
        <v>1705</v>
      </c>
      <c r="V538" s="70">
        <v>2160</v>
      </c>
      <c r="W538" s="70">
        <v>3150</v>
      </c>
      <c r="X538" s="71">
        <v>2475</v>
      </c>
    </row>
    <row r="539" spans="1:24">
      <c r="A539" s="62"/>
      <c r="B539" s="62"/>
      <c r="C539" s="69">
        <v>2022</v>
      </c>
      <c r="D539" s="69">
        <v>5</v>
      </c>
      <c r="E539" s="70" t="s">
        <v>3119</v>
      </c>
      <c r="F539" s="70" t="s">
        <v>2901</v>
      </c>
      <c r="G539" s="70" t="s">
        <v>3120</v>
      </c>
      <c r="H539" s="70" t="s">
        <v>2207</v>
      </c>
      <c r="I539" s="70" t="s">
        <v>1397</v>
      </c>
      <c r="J539" s="70" t="s">
        <v>1396</v>
      </c>
      <c r="K539" s="70"/>
      <c r="L539" s="70">
        <v>400</v>
      </c>
      <c r="M539" s="70">
        <v>0.25</v>
      </c>
      <c r="N539" s="70"/>
      <c r="O539" s="70">
        <v>143</v>
      </c>
      <c r="P539" s="70">
        <v>85.433</v>
      </c>
      <c r="Q539" s="70" t="s">
        <v>2210</v>
      </c>
      <c r="R539" s="70"/>
      <c r="S539" s="70"/>
      <c r="T539" s="70">
        <v>5995</v>
      </c>
      <c r="U539" s="70">
        <v>2180</v>
      </c>
      <c r="V539" s="70">
        <v>2465</v>
      </c>
      <c r="W539" s="70">
        <v>4495</v>
      </c>
      <c r="X539" s="71">
        <v>2750</v>
      </c>
    </row>
    <row r="540" spans="1:24">
      <c r="A540" s="62"/>
      <c r="B540" s="62"/>
      <c r="C540" s="69">
        <v>2022</v>
      </c>
      <c r="D540" s="69">
        <v>5</v>
      </c>
      <c r="E540" s="70" t="s">
        <v>3121</v>
      </c>
      <c r="F540" s="70" t="s">
        <v>2367</v>
      </c>
      <c r="G540" s="70" t="s">
        <v>3122</v>
      </c>
      <c r="H540" s="70" t="s">
        <v>2365</v>
      </c>
      <c r="I540" s="70" t="s">
        <v>1397</v>
      </c>
      <c r="J540" s="70" t="s">
        <v>1396</v>
      </c>
      <c r="K540" s="70"/>
      <c r="L540" s="70">
        <v>248</v>
      </c>
      <c r="M540" s="70">
        <v>0.232</v>
      </c>
      <c r="N540" s="70"/>
      <c r="O540" s="70" t="s">
        <v>3123</v>
      </c>
      <c r="P540" s="70">
        <v>422.87</v>
      </c>
      <c r="Q540" s="70" t="s">
        <v>2210</v>
      </c>
      <c r="R540" s="70"/>
      <c r="S540" s="70"/>
      <c r="T540" s="70">
        <v>7080</v>
      </c>
      <c r="U540" s="70">
        <v>2520</v>
      </c>
      <c r="V540" s="70" t="s">
        <v>3124</v>
      </c>
      <c r="W540" s="70">
        <v>25000</v>
      </c>
      <c r="X540" s="71">
        <v>11050</v>
      </c>
    </row>
    <row r="541" spans="1:24">
      <c r="A541" s="62"/>
      <c r="B541" s="62"/>
      <c r="C541" s="69">
        <v>2022</v>
      </c>
      <c r="D541" s="69">
        <v>5</v>
      </c>
      <c r="E541" s="70" t="s">
        <v>2362</v>
      </c>
      <c r="F541" s="70" t="s">
        <v>2367</v>
      </c>
      <c r="G541" s="70" t="s">
        <v>3125</v>
      </c>
      <c r="H541" s="70" t="s">
        <v>2292</v>
      </c>
      <c r="I541" s="70" t="s">
        <v>1397</v>
      </c>
      <c r="J541" s="70" t="s">
        <v>1396</v>
      </c>
      <c r="K541" s="70"/>
      <c r="L541" s="70">
        <v>435</v>
      </c>
      <c r="M541" s="70">
        <v>0.289</v>
      </c>
      <c r="N541" s="70"/>
      <c r="O541" s="70">
        <v>151.96</v>
      </c>
      <c r="P541" s="70">
        <v>100.27</v>
      </c>
      <c r="Q541" s="70" t="s">
        <v>2210</v>
      </c>
      <c r="R541" s="70"/>
      <c r="S541" s="70"/>
      <c r="T541" s="70">
        <v>5990</v>
      </c>
      <c r="U541" s="70" t="s">
        <v>3126</v>
      </c>
      <c r="V541" s="70" t="s">
        <v>3127</v>
      </c>
      <c r="W541" s="70">
        <v>4495</v>
      </c>
      <c r="X541" s="71">
        <v>3100</v>
      </c>
    </row>
    <row r="542" spans="1:24">
      <c r="A542" s="62"/>
      <c r="B542" s="62"/>
      <c r="C542" s="69">
        <v>2022</v>
      </c>
      <c r="D542" s="69">
        <v>5</v>
      </c>
      <c r="E542" s="70" t="s">
        <v>3128</v>
      </c>
      <c r="F542" s="70" t="s">
        <v>2367</v>
      </c>
      <c r="G542" s="70" t="s">
        <v>3129</v>
      </c>
      <c r="H542" s="70" t="s">
        <v>2758</v>
      </c>
      <c r="I542" s="70" t="s">
        <v>1397</v>
      </c>
      <c r="J542" s="70" t="s">
        <v>1396</v>
      </c>
      <c r="K542" s="70"/>
      <c r="L542" s="70">
        <v>320</v>
      </c>
      <c r="M542" s="70"/>
      <c r="N542" s="70"/>
      <c r="O542" s="70">
        <v>146.7</v>
      </c>
      <c r="P542" s="70">
        <v>162.28</v>
      </c>
      <c r="Q542" s="70" t="s">
        <v>2210</v>
      </c>
      <c r="R542" s="70"/>
      <c r="S542" s="70"/>
      <c r="T542" s="70">
        <v>6132</v>
      </c>
      <c r="U542" s="70">
        <v>2330</v>
      </c>
      <c r="V542" s="70">
        <v>2640</v>
      </c>
      <c r="W542" s="70">
        <v>9990</v>
      </c>
      <c r="X542" s="71">
        <v>5750</v>
      </c>
    </row>
    <row r="543" spans="1:24">
      <c r="A543" s="62"/>
      <c r="B543" s="62"/>
      <c r="C543" s="69">
        <v>2022</v>
      </c>
      <c r="D543" s="69">
        <v>5</v>
      </c>
      <c r="E543" s="70" t="s">
        <v>2419</v>
      </c>
      <c r="F543" s="70" t="s">
        <v>2420</v>
      </c>
      <c r="G543" s="70" t="s">
        <v>3130</v>
      </c>
      <c r="H543" s="70" t="s">
        <v>2619</v>
      </c>
      <c r="I543" s="70" t="s">
        <v>1397</v>
      </c>
      <c r="J543" s="70" t="s">
        <v>1412</v>
      </c>
      <c r="K543" s="70"/>
      <c r="L543" s="70"/>
      <c r="M543" s="70"/>
      <c r="N543" s="70"/>
      <c r="O543" s="70"/>
      <c r="P543" s="70">
        <v>61.308</v>
      </c>
      <c r="Q543" s="70" t="s">
        <v>2210</v>
      </c>
      <c r="R543" s="70"/>
      <c r="S543" s="70"/>
      <c r="T543" s="70">
        <v>10500</v>
      </c>
      <c r="U543" s="70">
        <v>2550</v>
      </c>
      <c r="V543" s="70" t="s">
        <v>3131</v>
      </c>
      <c r="W543" s="70">
        <v>16550</v>
      </c>
      <c r="X543" s="71" t="s">
        <v>3132</v>
      </c>
    </row>
    <row r="544" spans="1:24">
      <c r="A544" s="62"/>
      <c r="B544" s="62"/>
      <c r="C544" s="69">
        <v>2022</v>
      </c>
      <c r="D544" s="69">
        <v>5</v>
      </c>
      <c r="E544" s="70" t="s">
        <v>2419</v>
      </c>
      <c r="F544" s="70" t="s">
        <v>2420</v>
      </c>
      <c r="G544" s="70" t="s">
        <v>3133</v>
      </c>
      <c r="H544" s="70" t="s">
        <v>3134</v>
      </c>
      <c r="I544" s="70" t="s">
        <v>1561</v>
      </c>
      <c r="J544" s="70" t="s">
        <v>1412</v>
      </c>
      <c r="K544" s="70"/>
      <c r="L544" s="70"/>
      <c r="M544" s="70"/>
      <c r="N544" s="70"/>
      <c r="O544" s="70"/>
      <c r="P544" s="70">
        <v>61.308</v>
      </c>
      <c r="Q544" s="70" t="s">
        <v>2210</v>
      </c>
      <c r="R544" s="70"/>
      <c r="S544" s="70"/>
      <c r="T544" s="70">
        <v>12000</v>
      </c>
      <c r="U544" s="70">
        <v>2550</v>
      </c>
      <c r="V544" s="70" t="s">
        <v>3131</v>
      </c>
      <c r="W544" s="70">
        <v>18000</v>
      </c>
      <c r="X544" s="71" t="s">
        <v>3135</v>
      </c>
    </row>
    <row r="545" spans="1:24">
      <c r="A545" s="62"/>
      <c r="B545" s="62"/>
      <c r="C545" s="69">
        <v>2022</v>
      </c>
      <c r="D545" s="69">
        <v>5</v>
      </c>
      <c r="E545" s="70" t="s">
        <v>2419</v>
      </c>
      <c r="F545" s="70" t="s">
        <v>2420</v>
      </c>
      <c r="G545" s="70" t="s">
        <v>3136</v>
      </c>
      <c r="H545" s="70" t="s">
        <v>3134</v>
      </c>
      <c r="I545" s="70" t="s">
        <v>1561</v>
      </c>
      <c r="J545" s="70" t="s">
        <v>1412</v>
      </c>
      <c r="K545" s="70"/>
      <c r="L545" s="70"/>
      <c r="M545" s="70">
        <v>0.149</v>
      </c>
      <c r="N545" s="70"/>
      <c r="O545" s="70" t="s">
        <v>3137</v>
      </c>
      <c r="P545" s="70">
        <v>255.451</v>
      </c>
      <c r="Q545" s="70" t="s">
        <v>2210</v>
      </c>
      <c r="R545" s="70"/>
      <c r="S545" s="70"/>
      <c r="T545" s="70">
        <v>10500</v>
      </c>
      <c r="U545" s="70">
        <v>2550</v>
      </c>
      <c r="V545" s="70">
        <v>3305</v>
      </c>
      <c r="W545" s="70">
        <v>18000</v>
      </c>
      <c r="X545" s="71" t="s">
        <v>3138</v>
      </c>
    </row>
    <row r="546" spans="1:24">
      <c r="A546" s="62"/>
      <c r="B546" s="62"/>
      <c r="C546" s="69">
        <v>2022</v>
      </c>
      <c r="D546" s="69">
        <v>5</v>
      </c>
      <c r="E546" s="70" t="s">
        <v>2438</v>
      </c>
      <c r="F546" s="70" t="s">
        <v>2439</v>
      </c>
      <c r="G546" s="70" t="s">
        <v>3139</v>
      </c>
      <c r="H546" s="70" t="s">
        <v>2238</v>
      </c>
      <c r="I546" s="70" t="s">
        <v>1397</v>
      </c>
      <c r="J546" s="70" t="s">
        <v>1412</v>
      </c>
      <c r="K546" s="70"/>
      <c r="L546" s="70"/>
      <c r="M546" s="70">
        <v>0.145</v>
      </c>
      <c r="N546" s="70"/>
      <c r="O546" s="70">
        <v>158</v>
      </c>
      <c r="P546" s="70">
        <v>210.56</v>
      </c>
      <c r="Q546" s="70" t="s">
        <v>2210</v>
      </c>
      <c r="R546" s="70"/>
      <c r="S546" s="70"/>
      <c r="T546" s="70">
        <v>8520</v>
      </c>
      <c r="U546" s="70">
        <v>2460</v>
      </c>
      <c r="V546" s="70" t="s">
        <v>3140</v>
      </c>
      <c r="W546" s="70">
        <v>14200</v>
      </c>
      <c r="X546" s="71" t="s">
        <v>3141</v>
      </c>
    </row>
    <row r="547" spans="1:24">
      <c r="A547" s="62"/>
      <c r="B547" s="62"/>
      <c r="C547" s="69">
        <v>2022</v>
      </c>
      <c r="D547" s="69">
        <v>5</v>
      </c>
      <c r="E547" s="70" t="s">
        <v>2913</v>
      </c>
      <c r="F547" s="70" t="s">
        <v>2914</v>
      </c>
      <c r="G547" s="70" t="s">
        <v>3142</v>
      </c>
      <c r="H547" s="70" t="s">
        <v>2214</v>
      </c>
      <c r="I547" s="70" t="s">
        <v>1397</v>
      </c>
      <c r="J547" s="70" t="s">
        <v>1396</v>
      </c>
      <c r="K547" s="70"/>
      <c r="L547" s="70">
        <v>220</v>
      </c>
      <c r="M547" s="70" t="s">
        <v>3143</v>
      </c>
      <c r="N547" s="70"/>
      <c r="O547" s="70">
        <v>150.12</v>
      </c>
      <c r="P547" s="70">
        <v>281.89</v>
      </c>
      <c r="Q547" s="70" t="s">
        <v>2210</v>
      </c>
      <c r="R547" s="70"/>
      <c r="S547" s="70"/>
      <c r="T547" s="70" t="s">
        <v>3144</v>
      </c>
      <c r="U547" s="70">
        <v>2540</v>
      </c>
      <c r="V547" s="70" t="s">
        <v>3145</v>
      </c>
      <c r="W547" s="70">
        <v>31000</v>
      </c>
      <c r="X547" s="71" t="s">
        <v>3146</v>
      </c>
    </row>
    <row r="548" spans="1:24">
      <c r="A548" s="62"/>
      <c r="B548" s="62"/>
      <c r="C548" s="69">
        <v>2022</v>
      </c>
      <c r="D548" s="69">
        <v>5</v>
      </c>
      <c r="E548" s="70" t="s">
        <v>2913</v>
      </c>
      <c r="F548" s="70" t="s">
        <v>2914</v>
      </c>
      <c r="G548" s="70" t="s">
        <v>3147</v>
      </c>
      <c r="H548" s="70" t="s">
        <v>2214</v>
      </c>
      <c r="I548" s="70" t="s">
        <v>1397</v>
      </c>
      <c r="J548" s="70" t="s">
        <v>1396</v>
      </c>
      <c r="K548" s="70"/>
      <c r="L548" s="70">
        <v>240</v>
      </c>
      <c r="M548" s="70" t="s">
        <v>3148</v>
      </c>
      <c r="N548" s="70"/>
      <c r="O548" s="70">
        <v>157.57</v>
      </c>
      <c r="P548" s="70">
        <v>281.89</v>
      </c>
      <c r="Q548" s="70" t="s">
        <v>2210</v>
      </c>
      <c r="R548" s="70"/>
      <c r="S548" s="70"/>
      <c r="T548" s="70">
        <v>9840</v>
      </c>
      <c r="U548" s="70">
        <v>2540</v>
      </c>
      <c r="V548" s="70" t="s">
        <v>1647</v>
      </c>
      <c r="W548" s="70">
        <v>31000</v>
      </c>
      <c r="X548" s="71" t="s">
        <v>3149</v>
      </c>
    </row>
    <row r="549" spans="1:24">
      <c r="A549" s="62"/>
      <c r="B549" s="62"/>
      <c r="C549" s="69">
        <v>2022</v>
      </c>
      <c r="D549" s="69">
        <v>5</v>
      </c>
      <c r="E549" s="70" t="s">
        <v>2913</v>
      </c>
      <c r="F549" s="70" t="s">
        <v>2914</v>
      </c>
      <c r="G549" s="70" t="s">
        <v>3150</v>
      </c>
      <c r="H549" s="70" t="s">
        <v>2214</v>
      </c>
      <c r="I549" s="70" t="s">
        <v>1397</v>
      </c>
      <c r="J549" s="70" t="s">
        <v>1396</v>
      </c>
      <c r="K549" s="70"/>
      <c r="L549" s="70">
        <v>240</v>
      </c>
      <c r="M549" s="70" t="s">
        <v>3151</v>
      </c>
      <c r="N549" s="70"/>
      <c r="O549" s="70">
        <v>157.57</v>
      </c>
      <c r="P549" s="70">
        <v>281.89</v>
      </c>
      <c r="Q549" s="70" t="s">
        <v>2210</v>
      </c>
      <c r="R549" s="70"/>
      <c r="S549" s="70"/>
      <c r="T549" s="70" t="s">
        <v>3152</v>
      </c>
      <c r="U549" s="70">
        <v>2540</v>
      </c>
      <c r="V549" s="70" t="s">
        <v>1651</v>
      </c>
      <c r="W549" s="70">
        <v>31000</v>
      </c>
      <c r="X549" s="71" t="s">
        <v>3153</v>
      </c>
    </row>
    <row r="550" spans="1:24">
      <c r="A550" s="62"/>
      <c r="B550" s="62"/>
      <c r="C550" s="69">
        <v>2022</v>
      </c>
      <c r="D550" s="69">
        <v>5</v>
      </c>
      <c r="E550" s="70" t="s">
        <v>2913</v>
      </c>
      <c r="F550" s="70" t="s">
        <v>2914</v>
      </c>
      <c r="G550" s="70" t="s">
        <v>3154</v>
      </c>
      <c r="H550" s="70" t="s">
        <v>2288</v>
      </c>
      <c r="I550" s="70" t="s">
        <v>1397</v>
      </c>
      <c r="J550" s="70" t="s">
        <v>1396</v>
      </c>
      <c r="K550" s="70"/>
      <c r="L550" s="70">
        <v>290</v>
      </c>
      <c r="M550" s="70" t="s">
        <v>3155</v>
      </c>
      <c r="N550" s="70"/>
      <c r="O550" s="70" t="s">
        <v>3156</v>
      </c>
      <c r="P550" s="70">
        <v>350.07</v>
      </c>
      <c r="Q550" s="70" t="s">
        <v>2210</v>
      </c>
      <c r="R550" s="70"/>
      <c r="S550" s="70"/>
      <c r="T550" s="70">
        <v>9840</v>
      </c>
      <c r="U550" s="70">
        <v>2540</v>
      </c>
      <c r="V550" s="70" t="s">
        <v>1647</v>
      </c>
      <c r="W550" s="70">
        <v>31000</v>
      </c>
      <c r="X550" s="71" t="s">
        <v>3157</v>
      </c>
    </row>
    <row r="551" spans="1:24">
      <c r="A551" s="62"/>
      <c r="B551" s="62"/>
      <c r="C551" s="69">
        <v>2022</v>
      </c>
      <c r="D551" s="69">
        <v>5</v>
      </c>
      <c r="E551" s="70" t="s">
        <v>2913</v>
      </c>
      <c r="F551" s="70" t="s">
        <v>2914</v>
      </c>
      <c r="G551" s="70" t="s">
        <v>3158</v>
      </c>
      <c r="H551" s="70" t="s">
        <v>2288</v>
      </c>
      <c r="I551" s="70" t="s">
        <v>1397</v>
      </c>
      <c r="J551" s="70" t="s">
        <v>1396</v>
      </c>
      <c r="K551" s="70"/>
      <c r="L551" s="70">
        <v>350</v>
      </c>
      <c r="M551" s="70" t="s">
        <v>3159</v>
      </c>
      <c r="N551" s="70"/>
      <c r="O551" s="70" t="s">
        <v>3160</v>
      </c>
      <c r="P551" s="70">
        <v>422.84</v>
      </c>
      <c r="Q551" s="70" t="s">
        <v>2210</v>
      </c>
      <c r="R551" s="70"/>
      <c r="S551" s="70"/>
      <c r="T551" s="70">
        <v>9840</v>
      </c>
      <c r="U551" s="70">
        <v>2540</v>
      </c>
      <c r="V551" s="70" t="s">
        <v>1647</v>
      </c>
      <c r="W551" s="70">
        <v>31000</v>
      </c>
      <c r="X551" s="71" t="s">
        <v>3161</v>
      </c>
    </row>
    <row r="552" spans="1:24">
      <c r="A552" s="62"/>
      <c r="B552" s="62"/>
      <c r="C552" s="69">
        <v>2022</v>
      </c>
      <c r="D552" s="69">
        <v>5</v>
      </c>
      <c r="E552" s="70" t="s">
        <v>2481</v>
      </c>
      <c r="F552" s="70" t="s">
        <v>2482</v>
      </c>
      <c r="G552" s="70" t="s">
        <v>3162</v>
      </c>
      <c r="H552" s="70" t="s">
        <v>2231</v>
      </c>
      <c r="I552" s="70" t="s">
        <v>1397</v>
      </c>
      <c r="J552" s="70" t="s">
        <v>1396</v>
      </c>
      <c r="K552" s="70"/>
      <c r="L552" s="70" t="s">
        <v>3163</v>
      </c>
      <c r="M552" s="70">
        <v>0.149</v>
      </c>
      <c r="N552" s="70"/>
      <c r="O552" s="70">
        <v>161.27</v>
      </c>
      <c r="P552" s="70">
        <v>350.07</v>
      </c>
      <c r="Q552" s="70" t="s">
        <v>2210</v>
      </c>
      <c r="R552" s="70"/>
      <c r="S552" s="70"/>
      <c r="T552" s="70">
        <v>7390</v>
      </c>
      <c r="U552" s="70">
        <v>2525</v>
      </c>
      <c r="V552" s="70" t="s">
        <v>3164</v>
      </c>
      <c r="W552" s="70">
        <v>25000</v>
      </c>
      <c r="X552" s="71" t="s">
        <v>3165</v>
      </c>
    </row>
    <row r="553" spans="1:24">
      <c r="A553" s="62"/>
      <c r="B553" s="62"/>
      <c r="C553" s="69">
        <v>2022</v>
      </c>
      <c r="D553" s="69">
        <v>5</v>
      </c>
      <c r="E553" s="70" t="s">
        <v>2481</v>
      </c>
      <c r="F553" s="70" t="s">
        <v>2482</v>
      </c>
      <c r="G553" s="70" t="s">
        <v>3166</v>
      </c>
      <c r="H553" s="70" t="s">
        <v>2271</v>
      </c>
      <c r="I553" s="70" t="s">
        <v>1397</v>
      </c>
      <c r="J553" s="70" t="s">
        <v>1396</v>
      </c>
      <c r="K553" s="70"/>
      <c r="L553" s="70" t="s">
        <v>3167</v>
      </c>
      <c r="M553" s="70">
        <v>0.288</v>
      </c>
      <c r="N553" s="70"/>
      <c r="O553" s="70">
        <v>154.59</v>
      </c>
      <c r="P553" s="70">
        <v>89.12</v>
      </c>
      <c r="Q553" s="70" t="s">
        <v>2210</v>
      </c>
      <c r="R553" s="70"/>
      <c r="S553" s="70"/>
      <c r="T553" s="70">
        <v>5998</v>
      </c>
      <c r="U553" s="70" t="s">
        <v>3168</v>
      </c>
      <c r="V553" s="70" t="s">
        <v>3169</v>
      </c>
      <c r="W553" s="70">
        <v>4495</v>
      </c>
      <c r="X553" s="71">
        <v>3100</v>
      </c>
    </row>
    <row r="554" spans="1:24">
      <c r="A554" s="62"/>
      <c r="B554" s="62"/>
      <c r="C554" s="69">
        <v>2022</v>
      </c>
      <c r="D554" s="69">
        <v>5</v>
      </c>
      <c r="E554" s="70" t="s">
        <v>2492</v>
      </c>
      <c r="F554" s="70" t="s">
        <v>2493</v>
      </c>
      <c r="G554" s="70" t="s">
        <v>3170</v>
      </c>
      <c r="H554" s="70" t="s">
        <v>2191</v>
      </c>
      <c r="I554" s="70" t="s">
        <v>1397</v>
      </c>
      <c r="J554" s="70" t="s">
        <v>1441</v>
      </c>
      <c r="K554" s="70" t="s">
        <v>1699</v>
      </c>
      <c r="L554" s="70"/>
      <c r="M554" s="70"/>
      <c r="N554" s="70" t="s">
        <v>3171</v>
      </c>
      <c r="O554" s="70">
        <v>130</v>
      </c>
      <c r="P554" s="70"/>
      <c r="Q554" s="70" t="s">
        <v>2210</v>
      </c>
      <c r="R554" s="70"/>
      <c r="S554" s="70"/>
      <c r="T554" s="70">
        <v>2974</v>
      </c>
      <c r="U554" s="70">
        <v>1505</v>
      </c>
      <c r="V554" s="70">
        <v>1631</v>
      </c>
      <c r="W554" s="70">
        <v>1210</v>
      </c>
      <c r="X554" s="71">
        <v>888</v>
      </c>
    </row>
    <row r="555" spans="1:24">
      <c r="A555" s="62"/>
      <c r="B555" s="62"/>
      <c r="C555" s="69">
        <v>2022</v>
      </c>
      <c r="D555" s="69">
        <v>5</v>
      </c>
      <c r="E555" s="70" t="s">
        <v>2500</v>
      </c>
      <c r="F555" s="70" t="s">
        <v>2501</v>
      </c>
      <c r="G555" s="70" t="s">
        <v>3172</v>
      </c>
      <c r="H555" s="70" t="s">
        <v>2234</v>
      </c>
      <c r="I555" s="70" t="s">
        <v>1397</v>
      </c>
      <c r="J555" s="70" t="s">
        <v>1396</v>
      </c>
      <c r="K555" s="70"/>
      <c r="L555" s="70">
        <v>210</v>
      </c>
      <c r="M555" s="70">
        <v>0.27</v>
      </c>
      <c r="N555" s="70"/>
      <c r="O555" s="70">
        <v>160.26</v>
      </c>
      <c r="P555" s="70">
        <v>281.91</v>
      </c>
      <c r="Q555" s="70" t="s">
        <v>2210</v>
      </c>
      <c r="R555" s="70"/>
      <c r="S555" s="70"/>
      <c r="T555" s="70">
        <v>6910</v>
      </c>
      <c r="U555" s="70">
        <v>2550</v>
      </c>
      <c r="V555" s="70" t="s">
        <v>3173</v>
      </c>
      <c r="W555" s="70">
        <v>18000</v>
      </c>
      <c r="X555" s="71">
        <v>9400</v>
      </c>
    </row>
    <row r="556" spans="1:24">
      <c r="A556" s="62"/>
      <c r="B556" s="62"/>
      <c r="C556" s="69">
        <v>2022</v>
      </c>
      <c r="D556" s="69">
        <v>5</v>
      </c>
      <c r="E556" s="70" t="s">
        <v>2500</v>
      </c>
      <c r="F556" s="70" t="s">
        <v>2501</v>
      </c>
      <c r="G556" s="70" t="s">
        <v>3174</v>
      </c>
      <c r="H556" s="70" t="s">
        <v>2234</v>
      </c>
      <c r="I556" s="70" t="s">
        <v>1397</v>
      </c>
      <c r="J556" s="70" t="s">
        <v>1396</v>
      </c>
      <c r="K556" s="70"/>
      <c r="L556" s="70">
        <v>250</v>
      </c>
      <c r="M556" s="70">
        <v>0.28</v>
      </c>
      <c r="N556" s="70"/>
      <c r="O556" s="70">
        <v>161.27</v>
      </c>
      <c r="P556" s="70">
        <v>350.078</v>
      </c>
      <c r="Q556" s="70" t="s">
        <v>2210</v>
      </c>
      <c r="R556" s="70"/>
      <c r="S556" s="70"/>
      <c r="T556" s="70">
        <v>6910</v>
      </c>
      <c r="U556" s="70">
        <v>2550</v>
      </c>
      <c r="V556" s="70" t="s">
        <v>2507</v>
      </c>
      <c r="W556" s="70">
        <v>18000</v>
      </c>
      <c r="X556" s="71">
        <v>9400</v>
      </c>
    </row>
    <row r="557" spans="1:24">
      <c r="A557" s="62"/>
      <c r="B557" s="62"/>
      <c r="C557" s="69">
        <v>2022</v>
      </c>
      <c r="D557" s="69">
        <v>5</v>
      </c>
      <c r="E557" s="70" t="s">
        <v>2500</v>
      </c>
      <c r="F557" s="70" t="s">
        <v>2501</v>
      </c>
      <c r="G557" s="70" t="s">
        <v>3175</v>
      </c>
      <c r="H557" s="70" t="s">
        <v>2234</v>
      </c>
      <c r="I557" s="70" t="s">
        <v>1397</v>
      </c>
      <c r="J557" s="70" t="s">
        <v>1396</v>
      </c>
      <c r="K557" s="70"/>
      <c r="L557" s="70">
        <v>210</v>
      </c>
      <c r="M557" s="70" t="s">
        <v>3176</v>
      </c>
      <c r="N557" s="70"/>
      <c r="O557" s="70">
        <v>160.26</v>
      </c>
      <c r="P557" s="70">
        <v>281.91</v>
      </c>
      <c r="Q557" s="70" t="s">
        <v>2210</v>
      </c>
      <c r="R557" s="70"/>
      <c r="S557" s="70"/>
      <c r="T557" s="70">
        <v>7460</v>
      </c>
      <c r="U557" s="70">
        <v>2550</v>
      </c>
      <c r="V557" s="70" t="s">
        <v>3177</v>
      </c>
      <c r="W557" s="70">
        <v>25000</v>
      </c>
      <c r="X557" s="71" t="s">
        <v>2511</v>
      </c>
    </row>
    <row r="558" spans="1:24">
      <c r="A558" s="62"/>
      <c r="B558" s="62"/>
      <c r="C558" s="69">
        <v>2022</v>
      </c>
      <c r="D558" s="69">
        <v>5</v>
      </c>
      <c r="E558" s="70" t="s">
        <v>2500</v>
      </c>
      <c r="F558" s="70" t="s">
        <v>2501</v>
      </c>
      <c r="G558" s="70" t="s">
        <v>3178</v>
      </c>
      <c r="H558" s="70" t="s">
        <v>2234</v>
      </c>
      <c r="I558" s="70" t="s">
        <v>1397</v>
      </c>
      <c r="J558" s="70" t="s">
        <v>1396</v>
      </c>
      <c r="K558" s="70"/>
      <c r="L558" s="70">
        <v>210</v>
      </c>
      <c r="M558" s="70">
        <v>0.2</v>
      </c>
      <c r="N558" s="70"/>
      <c r="O558" s="70">
        <v>160.26</v>
      </c>
      <c r="P558" s="70">
        <v>281.91</v>
      </c>
      <c r="Q558" s="70" t="s">
        <v>2210</v>
      </c>
      <c r="R558" s="70"/>
      <c r="S558" s="70"/>
      <c r="T558" s="70">
        <v>7460</v>
      </c>
      <c r="U558" s="70">
        <v>2550</v>
      </c>
      <c r="V558" s="70" t="s">
        <v>3177</v>
      </c>
      <c r="W558" s="70">
        <v>25000</v>
      </c>
      <c r="X558" s="71" t="s">
        <v>3179</v>
      </c>
    </row>
    <row r="559" spans="1:24">
      <c r="A559" s="62"/>
      <c r="B559" s="62"/>
      <c r="C559" s="69">
        <v>2022</v>
      </c>
      <c r="D559" s="69">
        <v>5</v>
      </c>
      <c r="E559" s="70" t="s">
        <v>2500</v>
      </c>
      <c r="F559" s="70" t="s">
        <v>2501</v>
      </c>
      <c r="G559" s="70" t="s">
        <v>3180</v>
      </c>
      <c r="H559" s="70" t="s">
        <v>2234</v>
      </c>
      <c r="I559" s="70" t="s">
        <v>1397</v>
      </c>
      <c r="J559" s="70" t="s">
        <v>1396</v>
      </c>
      <c r="K559" s="70"/>
      <c r="L559" s="70">
        <v>230</v>
      </c>
      <c r="M559" s="70" t="s">
        <v>3181</v>
      </c>
      <c r="N559" s="70"/>
      <c r="O559" s="70">
        <v>161.27</v>
      </c>
      <c r="P559" s="70">
        <v>350.078</v>
      </c>
      <c r="Q559" s="70" t="s">
        <v>2210</v>
      </c>
      <c r="R559" s="70"/>
      <c r="S559" s="70"/>
      <c r="T559" s="70">
        <v>7460</v>
      </c>
      <c r="U559" s="70">
        <v>2550</v>
      </c>
      <c r="V559" s="70" t="s">
        <v>3182</v>
      </c>
      <c r="W559" s="70">
        <v>25000</v>
      </c>
      <c r="X559" s="71" t="s">
        <v>3183</v>
      </c>
    </row>
    <row r="560" spans="1:24">
      <c r="A560" s="62"/>
      <c r="B560" s="62"/>
      <c r="C560" s="69">
        <v>2022</v>
      </c>
      <c r="D560" s="69">
        <v>5</v>
      </c>
      <c r="E560" s="70" t="s">
        <v>2500</v>
      </c>
      <c r="F560" s="70" t="s">
        <v>2501</v>
      </c>
      <c r="G560" s="70" t="s">
        <v>3184</v>
      </c>
      <c r="H560" s="70" t="s">
        <v>2234</v>
      </c>
      <c r="I560" s="70" t="s">
        <v>1397</v>
      </c>
      <c r="J560" s="70" t="s">
        <v>1396</v>
      </c>
      <c r="K560" s="70"/>
      <c r="L560" s="70">
        <v>230</v>
      </c>
      <c r="M560" s="70" t="s">
        <v>3185</v>
      </c>
      <c r="N560" s="70"/>
      <c r="O560" s="70">
        <v>161.27</v>
      </c>
      <c r="P560" s="70">
        <v>350.078</v>
      </c>
      <c r="Q560" s="70" t="s">
        <v>2210</v>
      </c>
      <c r="R560" s="70"/>
      <c r="S560" s="70"/>
      <c r="T560" s="70">
        <v>7460</v>
      </c>
      <c r="U560" s="70">
        <v>2550</v>
      </c>
      <c r="V560" s="70" t="s">
        <v>3186</v>
      </c>
      <c r="W560" s="70">
        <v>25000</v>
      </c>
      <c r="X560" s="71" t="s">
        <v>3187</v>
      </c>
    </row>
    <row r="561" spans="1:24">
      <c r="A561" s="62"/>
      <c r="B561" s="62"/>
      <c r="C561" s="69">
        <v>2022</v>
      </c>
      <c r="D561" s="69">
        <v>5</v>
      </c>
      <c r="E561" s="70" t="s">
        <v>2522</v>
      </c>
      <c r="F561" s="70" t="s">
        <v>2518</v>
      </c>
      <c r="G561" s="70" t="s">
        <v>3188</v>
      </c>
      <c r="H561" s="70" t="s">
        <v>2436</v>
      </c>
      <c r="I561" s="70" t="s">
        <v>1397</v>
      </c>
      <c r="J561" s="70" t="s">
        <v>1396</v>
      </c>
      <c r="K561" s="70">
        <v>310</v>
      </c>
      <c r="L561" s="70"/>
      <c r="M561" s="70">
        <v>0.275</v>
      </c>
      <c r="N561" s="70"/>
      <c r="O561" s="70">
        <v>162.7</v>
      </c>
      <c r="P561" s="70">
        <v>53</v>
      </c>
      <c r="Q561" s="70" t="s">
        <v>2530</v>
      </c>
      <c r="R561" s="70"/>
      <c r="S561" s="70"/>
      <c r="T561" s="70">
        <v>4800</v>
      </c>
      <c r="U561" s="70">
        <v>1680</v>
      </c>
      <c r="V561" s="70">
        <v>2005</v>
      </c>
      <c r="W561" s="70">
        <v>2900</v>
      </c>
      <c r="X561" s="71">
        <v>1625</v>
      </c>
    </row>
    <row r="562" spans="1:24">
      <c r="A562" s="62"/>
      <c r="B562" s="62"/>
      <c r="C562" s="69">
        <v>2022</v>
      </c>
      <c r="D562" s="69">
        <v>5</v>
      </c>
      <c r="E562" s="70" t="s">
        <v>2522</v>
      </c>
      <c r="F562" s="70" t="s">
        <v>2518</v>
      </c>
      <c r="G562" s="70" t="s">
        <v>3189</v>
      </c>
      <c r="H562" s="70" t="s">
        <v>2255</v>
      </c>
      <c r="I562" s="70" t="s">
        <v>1397</v>
      </c>
      <c r="J562" s="70" t="s">
        <v>1396</v>
      </c>
      <c r="K562" s="70">
        <v>240</v>
      </c>
      <c r="L562" s="70"/>
      <c r="M562" s="70">
        <v>0.273</v>
      </c>
      <c r="N562" s="70"/>
      <c r="O562" s="70">
        <v>137.6</v>
      </c>
      <c r="P562" s="70">
        <v>41.86</v>
      </c>
      <c r="Q562" s="70" t="s">
        <v>2221</v>
      </c>
      <c r="R562" s="70"/>
      <c r="S562" s="70"/>
      <c r="T562" s="70">
        <v>4495</v>
      </c>
      <c r="U562" s="70">
        <v>1680</v>
      </c>
      <c r="V562" s="70">
        <v>1990</v>
      </c>
      <c r="W562" s="70">
        <v>2760</v>
      </c>
      <c r="X562" s="71">
        <v>1480</v>
      </c>
    </row>
    <row r="563" spans="1:24">
      <c r="A563" s="62"/>
      <c r="B563" s="62"/>
      <c r="C563" s="69">
        <v>2022</v>
      </c>
      <c r="D563" s="69">
        <v>5</v>
      </c>
      <c r="E563" s="70" t="s">
        <v>2522</v>
      </c>
      <c r="F563" s="70" t="s">
        <v>2518</v>
      </c>
      <c r="G563" s="70" t="s">
        <v>3190</v>
      </c>
      <c r="H563" s="70" t="s">
        <v>2520</v>
      </c>
      <c r="I563" s="70" t="s">
        <v>1561</v>
      </c>
      <c r="J563" s="70" t="s">
        <v>1441</v>
      </c>
      <c r="K563" s="70"/>
      <c r="L563" s="70"/>
      <c r="M563" s="70"/>
      <c r="N563" s="70"/>
      <c r="O563" s="70"/>
      <c r="P563" s="70"/>
      <c r="Q563" s="70" t="s">
        <v>2210</v>
      </c>
      <c r="R563" s="70"/>
      <c r="S563" s="70"/>
      <c r="T563" s="70">
        <v>4865</v>
      </c>
      <c r="U563" s="70">
        <v>1948</v>
      </c>
      <c r="V563" s="70" t="s">
        <v>3191</v>
      </c>
      <c r="W563" s="70">
        <v>2450</v>
      </c>
      <c r="X563" s="71">
        <v>2075</v>
      </c>
    </row>
    <row r="564" spans="1:24">
      <c r="A564" s="62"/>
      <c r="B564" s="62"/>
      <c r="C564" s="69">
        <v>2022</v>
      </c>
      <c r="D564" s="69">
        <v>5</v>
      </c>
      <c r="E564" s="70" t="s">
        <v>2522</v>
      </c>
      <c r="F564" s="70" t="s">
        <v>2518</v>
      </c>
      <c r="G564" s="70" t="s">
        <v>3192</v>
      </c>
      <c r="H564" s="70" t="s">
        <v>2191</v>
      </c>
      <c r="I564" s="70" t="s">
        <v>1397</v>
      </c>
      <c r="J564" s="70" t="s">
        <v>1441</v>
      </c>
      <c r="K564" s="70">
        <v>515</v>
      </c>
      <c r="L564" s="70"/>
      <c r="M564" s="70"/>
      <c r="N564" s="70">
        <v>12.3</v>
      </c>
      <c r="O564" s="70">
        <v>171</v>
      </c>
      <c r="P564" s="70"/>
      <c r="Q564" s="70" t="s">
        <v>2530</v>
      </c>
      <c r="R564" s="70"/>
      <c r="S564" s="70"/>
      <c r="T564" s="70">
        <v>4820</v>
      </c>
      <c r="U564" s="70">
        <v>1890</v>
      </c>
      <c r="V564" s="70">
        <v>1480</v>
      </c>
      <c r="W564" s="70">
        <v>2100</v>
      </c>
      <c r="X564" s="71">
        <v>1725</v>
      </c>
    </row>
    <row r="565" spans="1:24">
      <c r="A565" s="62"/>
      <c r="B565" s="62"/>
      <c r="C565" s="69">
        <v>2022</v>
      </c>
      <c r="D565" s="69">
        <v>5</v>
      </c>
      <c r="E565" s="70" t="s">
        <v>2522</v>
      </c>
      <c r="F565" s="70" t="s">
        <v>2518</v>
      </c>
      <c r="G565" s="70" t="s">
        <v>3193</v>
      </c>
      <c r="H565" s="70" t="s">
        <v>2191</v>
      </c>
      <c r="I565" s="70" t="s">
        <v>1397</v>
      </c>
      <c r="J565" s="70" t="s">
        <v>1441</v>
      </c>
      <c r="K565" s="70">
        <v>515</v>
      </c>
      <c r="L565" s="70"/>
      <c r="M565" s="70"/>
      <c r="N565" s="70">
        <v>12.9</v>
      </c>
      <c r="O565" s="70">
        <v>135</v>
      </c>
      <c r="P565" s="70"/>
      <c r="Q565" s="70" t="s">
        <v>2210</v>
      </c>
      <c r="R565" s="70"/>
      <c r="S565" s="70"/>
      <c r="T565" s="70">
        <v>4820</v>
      </c>
      <c r="U565" s="70">
        <v>1890</v>
      </c>
      <c r="V565" s="70">
        <v>1480</v>
      </c>
      <c r="W565" s="70">
        <v>2200</v>
      </c>
      <c r="X565" s="71">
        <v>1825</v>
      </c>
    </row>
    <row r="566" spans="1:24">
      <c r="A566" s="62"/>
      <c r="B566" s="62"/>
      <c r="C566" s="69">
        <v>2022</v>
      </c>
      <c r="D566" s="69">
        <v>5</v>
      </c>
      <c r="E566" s="70" t="s">
        <v>2522</v>
      </c>
      <c r="F566" s="70" t="s">
        <v>2518</v>
      </c>
      <c r="G566" s="70" t="s">
        <v>3194</v>
      </c>
      <c r="H566" s="70" t="s">
        <v>2191</v>
      </c>
      <c r="I566" s="70" t="s">
        <v>1397</v>
      </c>
      <c r="J566" s="70" t="s">
        <v>1441</v>
      </c>
      <c r="K566" s="70">
        <v>515</v>
      </c>
      <c r="L566" s="70"/>
      <c r="M566" s="70"/>
      <c r="N566" s="70">
        <v>12.3</v>
      </c>
      <c r="O566" s="70">
        <v>171</v>
      </c>
      <c r="P566" s="70"/>
      <c r="Q566" s="70" t="s">
        <v>2530</v>
      </c>
      <c r="R566" s="70"/>
      <c r="S566" s="70"/>
      <c r="T566" s="70">
        <v>4820</v>
      </c>
      <c r="U566" s="70">
        <v>1890</v>
      </c>
      <c r="V566" s="70">
        <v>1480</v>
      </c>
      <c r="W566" s="70">
        <v>2100</v>
      </c>
      <c r="X566" s="71">
        <v>1725</v>
      </c>
    </row>
    <row r="567" spans="1:24">
      <c r="A567" s="62"/>
      <c r="B567" s="62"/>
      <c r="C567" s="69">
        <v>2022</v>
      </c>
      <c r="D567" s="69">
        <v>5</v>
      </c>
      <c r="E567" s="70" t="s">
        <v>2522</v>
      </c>
      <c r="F567" s="70" t="s">
        <v>2518</v>
      </c>
      <c r="G567" s="70" t="s">
        <v>3195</v>
      </c>
      <c r="H567" s="70" t="s">
        <v>2201</v>
      </c>
      <c r="I567" s="70" t="s">
        <v>1561</v>
      </c>
      <c r="J567" s="70" t="s">
        <v>1441</v>
      </c>
      <c r="K567" s="70"/>
      <c r="L567" s="70"/>
      <c r="M567" s="70"/>
      <c r="N567" s="70"/>
      <c r="O567" s="70"/>
      <c r="P567" s="70"/>
      <c r="Q567" s="70" t="s">
        <v>2210</v>
      </c>
      <c r="R567" s="70"/>
      <c r="S567" s="70"/>
      <c r="T567" s="70" t="s">
        <v>3196</v>
      </c>
      <c r="U567" s="70">
        <v>1838</v>
      </c>
      <c r="V567" s="70">
        <v>1435</v>
      </c>
      <c r="W567" s="70">
        <v>2080</v>
      </c>
      <c r="X567" s="71">
        <v>1680</v>
      </c>
    </row>
    <row r="568" spans="1:24">
      <c r="A568" s="62"/>
      <c r="B568" s="62"/>
      <c r="C568" s="69">
        <v>2022</v>
      </c>
      <c r="D568" s="69">
        <v>5</v>
      </c>
      <c r="E568" s="70" t="s">
        <v>2522</v>
      </c>
      <c r="F568" s="70" t="s">
        <v>2518</v>
      </c>
      <c r="G568" s="70" t="s">
        <v>3197</v>
      </c>
      <c r="H568" s="70" t="s">
        <v>2201</v>
      </c>
      <c r="I568" s="70" t="s">
        <v>1561</v>
      </c>
      <c r="J568" s="70" t="s">
        <v>1441</v>
      </c>
      <c r="K568" s="70"/>
      <c r="L568" s="70"/>
      <c r="M568" s="70"/>
      <c r="N568" s="70"/>
      <c r="O568" s="70"/>
      <c r="P568" s="70"/>
      <c r="Q568" s="70" t="s">
        <v>2210</v>
      </c>
      <c r="R568" s="70"/>
      <c r="S568" s="70"/>
      <c r="T568" s="70">
        <v>4820</v>
      </c>
      <c r="U568" s="70">
        <v>1890</v>
      </c>
      <c r="V568" s="70">
        <v>1480</v>
      </c>
      <c r="W568" s="70">
        <v>2135</v>
      </c>
      <c r="X568" s="71">
        <v>1760</v>
      </c>
    </row>
    <row r="569" spans="1:24">
      <c r="A569" s="62"/>
      <c r="B569" s="62"/>
      <c r="C569" s="69">
        <v>2022</v>
      </c>
      <c r="D569" s="69">
        <v>5</v>
      </c>
      <c r="E569" s="70" t="s">
        <v>2522</v>
      </c>
      <c r="F569" s="70" t="s">
        <v>2518</v>
      </c>
      <c r="G569" s="70" t="s">
        <v>3198</v>
      </c>
      <c r="H569" s="70" t="s">
        <v>2201</v>
      </c>
      <c r="I569" s="70" t="s">
        <v>1561</v>
      </c>
      <c r="J569" s="70" t="s">
        <v>1441</v>
      </c>
      <c r="K569" s="70"/>
      <c r="L569" s="70"/>
      <c r="M569" s="70"/>
      <c r="N569" s="70"/>
      <c r="O569" s="70"/>
      <c r="P569" s="70"/>
      <c r="Q569" s="70" t="s">
        <v>2210</v>
      </c>
      <c r="R569" s="70"/>
      <c r="S569" s="70"/>
      <c r="T569" s="70">
        <v>4820</v>
      </c>
      <c r="U569" s="70">
        <v>1890</v>
      </c>
      <c r="V569" s="70">
        <v>1480</v>
      </c>
      <c r="W569" s="70">
        <v>2135</v>
      </c>
      <c r="X569" s="71">
        <v>1760</v>
      </c>
    </row>
    <row r="570" spans="1:24">
      <c r="A570" s="62"/>
      <c r="B570" s="62"/>
      <c r="C570" s="69">
        <v>2022</v>
      </c>
      <c r="D570" s="69">
        <v>5</v>
      </c>
      <c r="E570" s="70" t="s">
        <v>3199</v>
      </c>
      <c r="F570" s="70" t="s">
        <v>3200</v>
      </c>
      <c r="G570" s="70" t="s">
        <v>3201</v>
      </c>
      <c r="H570" s="70" t="s">
        <v>2845</v>
      </c>
      <c r="I570" s="70" t="s">
        <v>1397</v>
      </c>
      <c r="J570" s="70" t="s">
        <v>1396</v>
      </c>
      <c r="K570" s="70"/>
      <c r="L570" s="70">
        <v>295</v>
      </c>
      <c r="M570" s="70"/>
      <c r="N570" s="70"/>
      <c r="O570" s="70">
        <v>154.59</v>
      </c>
      <c r="P570" s="70">
        <v>66.84</v>
      </c>
      <c r="Q570" s="70" t="s">
        <v>2210</v>
      </c>
      <c r="R570" s="70"/>
      <c r="S570" s="70"/>
      <c r="T570" s="70">
        <v>5770</v>
      </c>
      <c r="U570" s="70">
        <v>1800</v>
      </c>
      <c r="V570" s="70">
        <v>2130</v>
      </c>
      <c r="W570" s="70">
        <v>4200</v>
      </c>
      <c r="X570" s="71">
        <v>2800</v>
      </c>
    </row>
    <row r="571" spans="1:24">
      <c r="A571" s="62"/>
      <c r="B571" s="62"/>
      <c r="C571" s="69">
        <v>2022</v>
      </c>
      <c r="D571" s="69">
        <v>5</v>
      </c>
      <c r="E571" s="70" t="s">
        <v>2932</v>
      </c>
      <c r="F571" s="70" t="s">
        <v>2933</v>
      </c>
      <c r="G571" s="70" t="s">
        <v>3202</v>
      </c>
      <c r="H571" s="70" t="s">
        <v>2619</v>
      </c>
      <c r="I571" s="70" t="s">
        <v>1397</v>
      </c>
      <c r="J571" s="70" t="s">
        <v>1412</v>
      </c>
      <c r="K571" s="70"/>
      <c r="L571" s="70"/>
      <c r="M571" s="70">
        <v>0.149</v>
      </c>
      <c r="N571" s="70"/>
      <c r="O571" s="70" t="s">
        <v>3203</v>
      </c>
      <c r="P571" s="70">
        <v>352.7</v>
      </c>
      <c r="Q571" s="70" t="s">
        <v>2221</v>
      </c>
      <c r="R571" s="70"/>
      <c r="S571" s="70"/>
      <c r="T571" s="70">
        <v>10490</v>
      </c>
      <c r="U571" s="70">
        <v>2550</v>
      </c>
      <c r="V571" s="70" t="s">
        <v>3204</v>
      </c>
      <c r="W571" s="70">
        <v>18000</v>
      </c>
      <c r="X571" s="71" t="s">
        <v>3046</v>
      </c>
    </row>
    <row r="572" spans="1:24">
      <c r="A572" s="62"/>
      <c r="B572" s="62"/>
      <c r="C572" s="69">
        <v>2022</v>
      </c>
      <c r="D572" s="69">
        <v>5</v>
      </c>
      <c r="E572" s="70" t="s">
        <v>2932</v>
      </c>
      <c r="F572" s="70" t="s">
        <v>2933</v>
      </c>
      <c r="G572" s="70" t="s">
        <v>3205</v>
      </c>
      <c r="H572" s="70" t="s">
        <v>2238</v>
      </c>
      <c r="I572" s="70" t="s">
        <v>1397</v>
      </c>
      <c r="J572" s="70" t="s">
        <v>1412</v>
      </c>
      <c r="K572" s="70"/>
      <c r="L572" s="70"/>
      <c r="M572" s="70">
        <v>0.133</v>
      </c>
      <c r="N572" s="70"/>
      <c r="O572" s="70">
        <v>161.27</v>
      </c>
      <c r="P572" s="70">
        <v>175.03</v>
      </c>
      <c r="Q572" s="70" t="s">
        <v>2210</v>
      </c>
      <c r="R572" s="70"/>
      <c r="S572" s="70"/>
      <c r="T572" s="70">
        <v>8140</v>
      </c>
      <c r="U572" s="70" t="s">
        <v>3206</v>
      </c>
      <c r="V572" s="70" t="s">
        <v>3207</v>
      </c>
      <c r="W572" s="70">
        <v>14000</v>
      </c>
      <c r="X572" s="71" t="s">
        <v>3208</v>
      </c>
    </row>
    <row r="573" spans="1:24">
      <c r="A573" s="62"/>
      <c r="B573" s="62"/>
      <c r="C573" s="69">
        <v>2022</v>
      </c>
      <c r="D573" s="69">
        <v>5</v>
      </c>
      <c r="E573" s="70" t="s">
        <v>2564</v>
      </c>
      <c r="F573" s="70" t="s">
        <v>2570</v>
      </c>
      <c r="G573" s="70" t="s">
        <v>3209</v>
      </c>
      <c r="H573" s="70" t="s">
        <v>2520</v>
      </c>
      <c r="I573" s="70" t="s">
        <v>1561</v>
      </c>
      <c r="J573" s="70" t="s">
        <v>1441</v>
      </c>
      <c r="K573" s="70"/>
      <c r="L573" s="70"/>
      <c r="M573" s="70"/>
      <c r="N573" s="70"/>
      <c r="O573" s="70"/>
      <c r="P573" s="70"/>
      <c r="Q573" s="70" t="s">
        <v>2318</v>
      </c>
      <c r="R573" s="70"/>
      <c r="S573" s="70"/>
      <c r="T573" s="70">
        <v>4655</v>
      </c>
      <c r="U573" s="70">
        <v>1890</v>
      </c>
      <c r="V573" s="70">
        <v>1664</v>
      </c>
      <c r="W573" s="70">
        <v>2276</v>
      </c>
      <c r="X573" s="71">
        <v>1840</v>
      </c>
    </row>
    <row r="574" spans="1:24">
      <c r="A574" s="62"/>
      <c r="B574" s="62"/>
      <c r="C574" s="69">
        <v>2022</v>
      </c>
      <c r="D574" s="69">
        <v>5</v>
      </c>
      <c r="E574" s="70" t="s">
        <v>2573</v>
      </c>
      <c r="F574" s="70" t="s">
        <v>2574</v>
      </c>
      <c r="G574" s="70" t="s">
        <v>3210</v>
      </c>
      <c r="H574" s="70" t="s">
        <v>2402</v>
      </c>
      <c r="I574" s="70" t="s">
        <v>1397</v>
      </c>
      <c r="J574" s="70" t="s">
        <v>1396</v>
      </c>
      <c r="K574" s="70"/>
      <c r="L574" s="70">
        <v>320</v>
      </c>
      <c r="M574" s="70"/>
      <c r="N574" s="70"/>
      <c r="O574" s="70" t="s">
        <v>2059</v>
      </c>
      <c r="P574" s="70">
        <v>144.86</v>
      </c>
      <c r="Q574" s="70" t="s">
        <v>2221</v>
      </c>
      <c r="R574" s="70"/>
      <c r="S574" s="70"/>
      <c r="T574" s="70">
        <v>6510</v>
      </c>
      <c r="U574" s="70">
        <v>2190</v>
      </c>
      <c r="V574" s="70">
        <v>2635</v>
      </c>
      <c r="W574" s="70">
        <v>8995</v>
      </c>
      <c r="X574" s="71" t="s">
        <v>3211</v>
      </c>
    </row>
    <row r="575" spans="1:24">
      <c r="A575" s="62"/>
      <c r="B575" s="62"/>
      <c r="C575" s="69">
        <v>2022</v>
      </c>
      <c r="D575" s="69">
        <v>5</v>
      </c>
      <c r="E575" s="70" t="s">
        <v>2573</v>
      </c>
      <c r="F575" s="70" t="s">
        <v>2574</v>
      </c>
      <c r="G575" s="70" t="s">
        <v>3212</v>
      </c>
      <c r="H575" s="70" t="s">
        <v>2238</v>
      </c>
      <c r="I575" s="70" t="s">
        <v>1397</v>
      </c>
      <c r="J575" s="70" t="s">
        <v>1412</v>
      </c>
      <c r="K575" s="70"/>
      <c r="L575" s="70"/>
      <c r="M575" s="70">
        <v>0.17</v>
      </c>
      <c r="N575" s="70"/>
      <c r="O575" s="70">
        <v>152.06</v>
      </c>
      <c r="P575" s="70">
        <v>322.56</v>
      </c>
      <c r="Q575" s="70" t="s">
        <v>2210</v>
      </c>
      <c r="R575" s="70"/>
      <c r="S575" s="70"/>
      <c r="T575" s="70">
        <v>10990</v>
      </c>
      <c r="U575" s="70" t="s">
        <v>1525</v>
      </c>
      <c r="V575" s="70" t="s">
        <v>3213</v>
      </c>
      <c r="W575" s="70">
        <v>18000</v>
      </c>
      <c r="X575" s="71">
        <v>12900</v>
      </c>
    </row>
    <row r="576" spans="1:24">
      <c r="A576" s="62"/>
      <c r="B576" s="62"/>
      <c r="C576" s="69">
        <v>2022</v>
      </c>
      <c r="D576" s="69">
        <v>5</v>
      </c>
      <c r="E576" s="70" t="s">
        <v>2573</v>
      </c>
      <c r="F576" s="70" t="s">
        <v>2574</v>
      </c>
      <c r="G576" s="70" t="s">
        <v>3214</v>
      </c>
      <c r="H576" s="70" t="s">
        <v>2622</v>
      </c>
      <c r="I576" s="70" t="s">
        <v>1397</v>
      </c>
      <c r="J576" s="70" t="s">
        <v>1412</v>
      </c>
      <c r="K576" s="70"/>
      <c r="L576" s="70"/>
      <c r="M576" s="70">
        <v>0.15</v>
      </c>
      <c r="N576" s="70"/>
      <c r="O576" s="70">
        <v>145.68</v>
      </c>
      <c r="P576" s="70">
        <v>236.16</v>
      </c>
      <c r="Q576" s="70" t="s">
        <v>2210</v>
      </c>
      <c r="R576" s="70"/>
      <c r="S576" s="70"/>
      <c r="T576" s="70">
        <v>8545</v>
      </c>
      <c r="U576" s="70" t="s">
        <v>1800</v>
      </c>
      <c r="V576" s="70" t="s">
        <v>3215</v>
      </c>
      <c r="W576" s="70">
        <v>14000</v>
      </c>
      <c r="X576" s="71" t="s">
        <v>3216</v>
      </c>
    </row>
    <row r="577" spans="1:24">
      <c r="A577" s="62"/>
      <c r="B577" s="62"/>
      <c r="C577" s="69">
        <v>2022</v>
      </c>
      <c r="D577" s="69">
        <v>5</v>
      </c>
      <c r="E577" s="70" t="s">
        <v>2573</v>
      </c>
      <c r="F577" s="70" t="s">
        <v>2574</v>
      </c>
      <c r="G577" s="70" t="s">
        <v>3217</v>
      </c>
      <c r="H577" s="70" t="s">
        <v>2622</v>
      </c>
      <c r="I577" s="70" t="s">
        <v>1397</v>
      </c>
      <c r="J577" s="70" t="s">
        <v>1412</v>
      </c>
      <c r="K577" s="70"/>
      <c r="L577" s="70"/>
      <c r="M577" s="70">
        <v>0.15</v>
      </c>
      <c r="N577" s="70"/>
      <c r="O577" s="70">
        <v>159.79</v>
      </c>
      <c r="P577" s="70">
        <v>229.057</v>
      </c>
      <c r="Q577" s="70" t="s">
        <v>2210</v>
      </c>
      <c r="R577" s="70"/>
      <c r="S577" s="70"/>
      <c r="T577" s="70">
        <v>8545</v>
      </c>
      <c r="U577" s="70" t="s">
        <v>1800</v>
      </c>
      <c r="V577" s="70" t="s">
        <v>3215</v>
      </c>
      <c r="W577" s="70">
        <v>14000</v>
      </c>
      <c r="X577" s="71" t="s">
        <v>3216</v>
      </c>
    </row>
    <row r="578" spans="1:24">
      <c r="A578" s="62"/>
      <c r="B578" s="62"/>
      <c r="C578" s="69">
        <v>2022</v>
      </c>
      <c r="D578" s="69">
        <v>5</v>
      </c>
      <c r="E578" s="70" t="s">
        <v>2579</v>
      </c>
      <c r="F578" s="70" t="s">
        <v>2580</v>
      </c>
      <c r="G578" s="70" t="s">
        <v>3218</v>
      </c>
      <c r="H578" s="70" t="s">
        <v>2238</v>
      </c>
      <c r="I578" s="70" t="s">
        <v>1397</v>
      </c>
      <c r="J578" s="70" t="s">
        <v>1412</v>
      </c>
      <c r="K578" s="70"/>
      <c r="L578" s="70"/>
      <c r="M578" s="70">
        <v>0.149</v>
      </c>
      <c r="N578" s="70"/>
      <c r="O578" s="70" t="s">
        <v>3219</v>
      </c>
      <c r="P578" s="70">
        <v>180.87</v>
      </c>
      <c r="Q578" s="70" t="s">
        <v>2210</v>
      </c>
      <c r="R578" s="70"/>
      <c r="S578" s="70"/>
      <c r="T578" s="70">
        <v>8050</v>
      </c>
      <c r="U578" s="70" t="s">
        <v>3220</v>
      </c>
      <c r="V578" s="70" t="s">
        <v>3221</v>
      </c>
      <c r="W578" s="70">
        <v>12600</v>
      </c>
      <c r="X578" s="71" t="s">
        <v>3222</v>
      </c>
    </row>
    <row r="579" spans="1:24">
      <c r="A579" s="62"/>
      <c r="B579" s="62"/>
      <c r="C579" s="69">
        <v>2022</v>
      </c>
      <c r="D579" s="69">
        <v>5</v>
      </c>
      <c r="E579" s="70" t="s">
        <v>2593</v>
      </c>
      <c r="F579" s="70" t="s">
        <v>2594</v>
      </c>
      <c r="G579" s="70" t="s">
        <v>3223</v>
      </c>
      <c r="H579" s="70" t="s">
        <v>2238</v>
      </c>
      <c r="I579" s="70" t="s">
        <v>1397</v>
      </c>
      <c r="J579" s="70" t="s">
        <v>1412</v>
      </c>
      <c r="K579" s="70"/>
      <c r="L579" s="70"/>
      <c r="M579" s="70">
        <v>0.168</v>
      </c>
      <c r="N579" s="70"/>
      <c r="O579" s="70">
        <v>158.98</v>
      </c>
      <c r="P579" s="70">
        <v>210.56</v>
      </c>
      <c r="Q579" s="70" t="s">
        <v>2210</v>
      </c>
      <c r="R579" s="70"/>
      <c r="S579" s="70"/>
      <c r="T579" s="70">
        <v>8245</v>
      </c>
      <c r="U579" s="70">
        <v>2480</v>
      </c>
      <c r="V579" s="70" t="s">
        <v>3224</v>
      </c>
      <c r="W579" s="70">
        <v>14200</v>
      </c>
      <c r="X579" s="71" t="s">
        <v>3225</v>
      </c>
    </row>
    <row r="580" spans="1:24">
      <c r="A580" s="62"/>
      <c r="B580" s="62"/>
      <c r="C580" s="69">
        <v>2022</v>
      </c>
      <c r="D580" s="69">
        <v>5</v>
      </c>
      <c r="E580" s="70" t="s">
        <v>2598</v>
      </c>
      <c r="F580" s="70" t="s">
        <v>2416</v>
      </c>
      <c r="G580" s="70" t="s">
        <v>3226</v>
      </c>
      <c r="H580" s="70" t="s">
        <v>2255</v>
      </c>
      <c r="I580" s="70" t="s">
        <v>1397</v>
      </c>
      <c r="J580" s="70" t="s">
        <v>1396</v>
      </c>
      <c r="K580" s="70">
        <v>260</v>
      </c>
      <c r="L580" s="70"/>
      <c r="M580" s="70">
        <v>0.251</v>
      </c>
      <c r="N580" s="70"/>
      <c r="O580" s="70">
        <v>142.4</v>
      </c>
      <c r="P580" s="70">
        <v>38.64</v>
      </c>
      <c r="Q580" s="70" t="s">
        <v>2210</v>
      </c>
      <c r="R580" s="70"/>
      <c r="S580" s="70"/>
      <c r="T580" s="70">
        <v>4540</v>
      </c>
      <c r="U580" s="70">
        <v>1730</v>
      </c>
      <c r="V580" s="70">
        <v>1985</v>
      </c>
      <c r="W580" s="70">
        <v>2600</v>
      </c>
      <c r="X580" s="71">
        <v>1420</v>
      </c>
    </row>
    <row r="581" spans="1:24">
      <c r="A581" s="62"/>
      <c r="B581" s="62"/>
      <c r="C581" s="69">
        <v>2022</v>
      </c>
      <c r="D581" s="69">
        <v>5</v>
      </c>
      <c r="E581" s="70" t="s">
        <v>2598</v>
      </c>
      <c r="F581" s="70" t="s">
        <v>2416</v>
      </c>
      <c r="G581" s="70" t="s">
        <v>3227</v>
      </c>
      <c r="H581" s="70" t="s">
        <v>2255</v>
      </c>
      <c r="I581" s="70" t="s">
        <v>1397</v>
      </c>
      <c r="J581" s="70" t="s">
        <v>1396</v>
      </c>
      <c r="K581" s="70">
        <v>285</v>
      </c>
      <c r="L581" s="70"/>
      <c r="M581" s="70">
        <v>0.217</v>
      </c>
      <c r="N581" s="70"/>
      <c r="O581" s="70">
        <v>136.1</v>
      </c>
      <c r="P581" s="70">
        <v>46.08</v>
      </c>
      <c r="Q581" s="70" t="s">
        <v>2210</v>
      </c>
      <c r="R581" s="70"/>
      <c r="S581" s="70"/>
      <c r="T581" s="70">
        <v>4845</v>
      </c>
      <c r="U581" s="70">
        <v>1730</v>
      </c>
      <c r="V581" s="70">
        <v>1985</v>
      </c>
      <c r="W581" s="70">
        <v>3000</v>
      </c>
      <c r="X581" s="71">
        <v>1515</v>
      </c>
    </row>
    <row r="582" spans="1:24">
      <c r="A582" s="62"/>
      <c r="B582" s="62"/>
      <c r="C582" s="69">
        <v>2022</v>
      </c>
      <c r="D582" s="69">
        <v>5</v>
      </c>
      <c r="E582" s="70" t="s">
        <v>2598</v>
      </c>
      <c r="F582" s="70" t="s">
        <v>2416</v>
      </c>
      <c r="G582" s="70" t="s">
        <v>3228</v>
      </c>
      <c r="H582" s="70" t="s">
        <v>2255</v>
      </c>
      <c r="I582" s="70" t="s">
        <v>1397</v>
      </c>
      <c r="J582" s="70" t="s">
        <v>1396</v>
      </c>
      <c r="K582" s="70">
        <v>260</v>
      </c>
      <c r="L582" s="70"/>
      <c r="M582" s="70">
        <v>0.255</v>
      </c>
      <c r="N582" s="70"/>
      <c r="O582" s="70">
        <v>135.13</v>
      </c>
      <c r="P582" s="70">
        <v>38.64</v>
      </c>
      <c r="Q582" s="70" t="s">
        <v>2210</v>
      </c>
      <c r="R582" s="70"/>
      <c r="S582" s="70"/>
      <c r="T582" s="70">
        <v>4540</v>
      </c>
      <c r="U582" s="70">
        <v>1730</v>
      </c>
      <c r="V582" s="70">
        <v>1985</v>
      </c>
      <c r="W582" s="70">
        <v>2600</v>
      </c>
      <c r="X582" s="71">
        <v>1440</v>
      </c>
    </row>
    <row r="583" spans="1:24">
      <c r="A583" s="62"/>
      <c r="B583" s="62"/>
      <c r="C583" s="69">
        <v>2022</v>
      </c>
      <c r="D583" s="69">
        <v>5</v>
      </c>
      <c r="E583" s="70" t="s">
        <v>2598</v>
      </c>
      <c r="F583" s="70" t="s">
        <v>2416</v>
      </c>
      <c r="G583" s="70" t="s">
        <v>3229</v>
      </c>
      <c r="H583" s="70" t="s">
        <v>2255</v>
      </c>
      <c r="I583" s="70" t="s">
        <v>1397</v>
      </c>
      <c r="J583" s="70" t="s">
        <v>1396</v>
      </c>
      <c r="K583" s="70">
        <v>260</v>
      </c>
      <c r="L583" s="70"/>
      <c r="M583" s="70">
        <v>0.255</v>
      </c>
      <c r="N583" s="70"/>
      <c r="O583" s="70">
        <v>135.13</v>
      </c>
      <c r="P583" s="70">
        <v>38.64</v>
      </c>
      <c r="Q583" s="70" t="s">
        <v>2210</v>
      </c>
      <c r="R583" s="70"/>
      <c r="S583" s="70"/>
      <c r="T583" s="70">
        <v>4540</v>
      </c>
      <c r="U583" s="70">
        <v>1730</v>
      </c>
      <c r="V583" s="70">
        <v>1985</v>
      </c>
      <c r="W583" s="70">
        <v>2600</v>
      </c>
      <c r="X583" s="71">
        <v>1440</v>
      </c>
    </row>
    <row r="584" spans="1:24">
      <c r="A584" s="62"/>
      <c r="B584" s="62"/>
      <c r="C584" s="69">
        <v>2022</v>
      </c>
      <c r="D584" s="69">
        <v>5</v>
      </c>
      <c r="E584" s="70" t="s">
        <v>2598</v>
      </c>
      <c r="F584" s="70" t="s">
        <v>2416</v>
      </c>
      <c r="G584" s="70" t="s">
        <v>3230</v>
      </c>
      <c r="H584" s="70" t="s">
        <v>2255</v>
      </c>
      <c r="I584" s="70" t="s">
        <v>1397</v>
      </c>
      <c r="J584" s="70" t="s">
        <v>1396</v>
      </c>
      <c r="K584" s="70">
        <v>260</v>
      </c>
      <c r="L584" s="70"/>
      <c r="M584" s="70">
        <v>0.213</v>
      </c>
      <c r="N584" s="70"/>
      <c r="O584" s="70">
        <v>137.6</v>
      </c>
      <c r="P584" s="70">
        <v>41.86</v>
      </c>
      <c r="Q584" s="70" t="s">
        <v>2210</v>
      </c>
      <c r="R584" s="70"/>
      <c r="S584" s="70"/>
      <c r="T584" s="70">
        <v>4845</v>
      </c>
      <c r="U584" s="70">
        <v>1730</v>
      </c>
      <c r="V584" s="70">
        <v>1985</v>
      </c>
      <c r="W584" s="70">
        <v>3000</v>
      </c>
      <c r="X584" s="71">
        <v>1490</v>
      </c>
    </row>
    <row r="585" spans="1:24">
      <c r="A585" s="62"/>
      <c r="B585" s="62"/>
      <c r="C585" s="69">
        <v>2022</v>
      </c>
      <c r="D585" s="69">
        <v>5</v>
      </c>
      <c r="E585" s="70" t="s">
        <v>2598</v>
      </c>
      <c r="F585" s="70" t="s">
        <v>2416</v>
      </c>
      <c r="G585" s="70" t="s">
        <v>3231</v>
      </c>
      <c r="H585" s="70" t="s">
        <v>2738</v>
      </c>
      <c r="I585" s="70" t="s">
        <v>1561</v>
      </c>
      <c r="J585" s="70" t="s">
        <v>1396</v>
      </c>
      <c r="K585" s="70"/>
      <c r="L585" s="70"/>
      <c r="M585" s="70"/>
      <c r="N585" s="70"/>
      <c r="O585" s="70"/>
      <c r="P585" s="70">
        <v>57.6</v>
      </c>
      <c r="Q585" s="70" t="s">
        <v>2272</v>
      </c>
      <c r="R585" s="70"/>
      <c r="S585" s="70"/>
      <c r="T585" s="70">
        <v>5995</v>
      </c>
      <c r="U585" s="70" t="s">
        <v>3232</v>
      </c>
      <c r="V585" s="70" t="s">
        <v>3233</v>
      </c>
      <c r="W585" s="70">
        <v>4495</v>
      </c>
      <c r="X585" s="71" t="s">
        <v>3234</v>
      </c>
    </row>
    <row r="586" spans="1:24">
      <c r="A586" s="62"/>
      <c r="B586" s="62"/>
      <c r="C586" s="69">
        <v>2022</v>
      </c>
      <c r="D586" s="69">
        <v>5</v>
      </c>
      <c r="E586" s="70" t="s">
        <v>2598</v>
      </c>
      <c r="F586" s="70" t="s">
        <v>2416</v>
      </c>
      <c r="G586" s="70" t="s">
        <v>3235</v>
      </c>
      <c r="H586" s="70" t="s">
        <v>3236</v>
      </c>
      <c r="I586" s="70" t="s">
        <v>1561</v>
      </c>
      <c r="J586" s="70" t="s">
        <v>1396</v>
      </c>
      <c r="K586" s="70"/>
      <c r="L586" s="70"/>
      <c r="M586" s="70"/>
      <c r="N586" s="70"/>
      <c r="O586" s="70"/>
      <c r="P586" s="70">
        <v>25.9</v>
      </c>
      <c r="Q586" s="70" t="s">
        <v>2280</v>
      </c>
      <c r="R586" s="70"/>
      <c r="S586" s="70"/>
      <c r="T586" s="70">
        <v>5590</v>
      </c>
      <c r="U586" s="70">
        <v>2100</v>
      </c>
      <c r="V586" s="70" t="s">
        <v>3237</v>
      </c>
      <c r="W586" s="70">
        <v>4495</v>
      </c>
      <c r="X586" s="71">
        <v>3850</v>
      </c>
    </row>
    <row r="587" spans="1:24">
      <c r="A587" s="62"/>
      <c r="B587" s="62"/>
      <c r="C587" s="69">
        <v>2022</v>
      </c>
      <c r="D587" s="69">
        <v>5</v>
      </c>
      <c r="E587" s="70" t="s">
        <v>2607</v>
      </c>
      <c r="F587" s="70" t="s">
        <v>2608</v>
      </c>
      <c r="G587" s="70" t="s">
        <v>3238</v>
      </c>
      <c r="H587" s="70" t="s">
        <v>2214</v>
      </c>
      <c r="I587" s="70" t="s">
        <v>1397</v>
      </c>
      <c r="J587" s="70" t="s">
        <v>1396</v>
      </c>
      <c r="K587" s="70"/>
      <c r="L587" s="70">
        <v>255</v>
      </c>
      <c r="M587" s="70">
        <v>0.191</v>
      </c>
      <c r="N587" s="70"/>
      <c r="O587" s="70">
        <v>161.27</v>
      </c>
      <c r="P587" s="70">
        <v>350.07</v>
      </c>
      <c r="Q587" s="70" t="s">
        <v>2610</v>
      </c>
      <c r="R587" s="70"/>
      <c r="S587" s="70"/>
      <c r="T587" s="70">
        <v>9600</v>
      </c>
      <c r="U587" s="70">
        <v>2550</v>
      </c>
      <c r="V587" s="70" t="s">
        <v>2613</v>
      </c>
      <c r="W587" s="70">
        <v>31000</v>
      </c>
      <c r="X587" s="71" t="s">
        <v>2614</v>
      </c>
    </row>
    <row r="588" spans="1:24">
      <c r="A588" s="62"/>
      <c r="B588" s="62"/>
      <c r="C588" s="69">
        <v>2022</v>
      </c>
      <c r="D588" s="69">
        <v>5</v>
      </c>
      <c r="E588" s="70" t="s">
        <v>2607</v>
      </c>
      <c r="F588" s="70" t="s">
        <v>2608</v>
      </c>
      <c r="G588" s="70" t="s">
        <v>3239</v>
      </c>
      <c r="H588" s="70" t="s">
        <v>2845</v>
      </c>
      <c r="I588" s="70" t="s">
        <v>1397</v>
      </c>
      <c r="J588" s="70" t="s">
        <v>1396</v>
      </c>
      <c r="K588" s="70"/>
      <c r="L588" s="70">
        <v>220</v>
      </c>
      <c r="M588" s="70"/>
      <c r="N588" s="70"/>
      <c r="O588" s="70">
        <v>155.19</v>
      </c>
      <c r="P588" s="70">
        <v>60.16</v>
      </c>
      <c r="Q588" s="70" t="s">
        <v>2272</v>
      </c>
      <c r="R588" s="70"/>
      <c r="S588" s="70"/>
      <c r="T588" s="70">
        <v>5400</v>
      </c>
      <c r="U588" s="70">
        <v>2030</v>
      </c>
      <c r="V588" s="70">
        <v>2418</v>
      </c>
      <c r="W588" s="70">
        <v>4495</v>
      </c>
      <c r="X588" s="71">
        <v>3160</v>
      </c>
    </row>
    <row r="589" spans="1:24">
      <c r="A589" s="62"/>
      <c r="B589" s="62"/>
      <c r="C589" s="69">
        <v>2022</v>
      </c>
      <c r="D589" s="69">
        <v>5</v>
      </c>
      <c r="E589" s="70" t="s">
        <v>2607</v>
      </c>
      <c r="F589" s="70" t="s">
        <v>2608</v>
      </c>
      <c r="G589" s="70" t="s">
        <v>3240</v>
      </c>
      <c r="H589" s="70" t="s">
        <v>2815</v>
      </c>
      <c r="I589" s="70" t="s">
        <v>1397</v>
      </c>
      <c r="J589" s="70" t="s">
        <v>1396</v>
      </c>
      <c r="K589" s="70"/>
      <c r="L589" s="70">
        <v>220</v>
      </c>
      <c r="M589" s="70">
        <v>0.176</v>
      </c>
      <c r="N589" s="70"/>
      <c r="O589" s="70">
        <v>145.56</v>
      </c>
      <c r="P589" s="70">
        <v>86.552</v>
      </c>
      <c r="Q589" s="70" t="s">
        <v>2610</v>
      </c>
      <c r="R589" s="70"/>
      <c r="S589" s="70"/>
      <c r="T589" s="70">
        <v>7500</v>
      </c>
      <c r="U589" s="70">
        <v>2400</v>
      </c>
      <c r="V589" s="70">
        <v>2550</v>
      </c>
      <c r="W589" s="70">
        <v>8495</v>
      </c>
      <c r="X589" s="71">
        <v>4410</v>
      </c>
    </row>
    <row r="590" spans="1:24">
      <c r="A590" s="62"/>
      <c r="B590" s="62"/>
      <c r="C590" s="69">
        <v>2022</v>
      </c>
      <c r="D590" s="69">
        <v>5</v>
      </c>
      <c r="E590" s="70" t="s">
        <v>2607</v>
      </c>
      <c r="F590" s="70" t="s">
        <v>2608</v>
      </c>
      <c r="G590" s="70" t="s">
        <v>3241</v>
      </c>
      <c r="H590" s="70" t="s">
        <v>2407</v>
      </c>
      <c r="I590" s="70" t="s">
        <v>1397</v>
      </c>
      <c r="J590" s="70" t="s">
        <v>1396</v>
      </c>
      <c r="K590" s="70"/>
      <c r="L590" s="70">
        <v>320</v>
      </c>
      <c r="M590" s="70"/>
      <c r="N590" s="70"/>
      <c r="O590" s="70">
        <v>160.97</v>
      </c>
      <c r="P590" s="70">
        <v>256.128</v>
      </c>
      <c r="Q590" s="70" t="s">
        <v>3242</v>
      </c>
      <c r="R590" s="70"/>
      <c r="S590" s="70"/>
      <c r="T590" s="70">
        <v>8290</v>
      </c>
      <c r="U590" s="70">
        <v>2550</v>
      </c>
      <c r="V590" s="70">
        <v>3050</v>
      </c>
      <c r="W590" s="70">
        <v>18000</v>
      </c>
      <c r="X590" s="71">
        <v>12720</v>
      </c>
    </row>
    <row r="591" spans="1:24">
      <c r="A591" s="62"/>
      <c r="B591" s="62"/>
      <c r="C591" s="69">
        <v>2022</v>
      </c>
      <c r="D591" s="69">
        <v>5</v>
      </c>
      <c r="E591" s="70" t="s">
        <v>2607</v>
      </c>
      <c r="F591" s="70" t="s">
        <v>2608</v>
      </c>
      <c r="G591" s="70" t="s">
        <v>3243</v>
      </c>
      <c r="H591" s="70" t="s">
        <v>2619</v>
      </c>
      <c r="I591" s="70" t="s">
        <v>1397</v>
      </c>
      <c r="J591" s="70" t="s">
        <v>1412</v>
      </c>
      <c r="K591" s="70"/>
      <c r="L591" s="70"/>
      <c r="M591" s="70">
        <v>0.149</v>
      </c>
      <c r="N591" s="70"/>
      <c r="O591" s="70" t="s">
        <v>1835</v>
      </c>
      <c r="P591" s="70">
        <v>300.812</v>
      </c>
      <c r="Q591" s="70" t="s">
        <v>2272</v>
      </c>
      <c r="R591" s="70"/>
      <c r="S591" s="70"/>
      <c r="T591" s="70">
        <v>10490</v>
      </c>
      <c r="U591" s="70">
        <v>2550</v>
      </c>
      <c r="V591" s="70">
        <v>3320</v>
      </c>
      <c r="W591" s="70">
        <v>18000</v>
      </c>
      <c r="X591" s="71" t="s">
        <v>3244</v>
      </c>
    </row>
    <row r="592" spans="1:24">
      <c r="A592" s="62"/>
      <c r="B592" s="62"/>
      <c r="C592" s="69">
        <v>2022</v>
      </c>
      <c r="D592" s="69">
        <v>5</v>
      </c>
      <c r="E592" s="70" t="s">
        <v>2607</v>
      </c>
      <c r="F592" s="70" t="s">
        <v>2608</v>
      </c>
      <c r="G592" s="70" t="s">
        <v>3245</v>
      </c>
      <c r="H592" s="70" t="s">
        <v>2238</v>
      </c>
      <c r="I592" s="70" t="s">
        <v>1397</v>
      </c>
      <c r="J592" s="70" t="s">
        <v>1412</v>
      </c>
      <c r="K592" s="70"/>
      <c r="L592" s="70"/>
      <c r="M592" s="70">
        <v>0.149</v>
      </c>
      <c r="N592" s="70"/>
      <c r="O592" s="70" t="s">
        <v>1835</v>
      </c>
      <c r="P592" s="70">
        <v>200.541</v>
      </c>
      <c r="Q592" s="70" t="s">
        <v>2210</v>
      </c>
      <c r="R592" s="70"/>
      <c r="S592" s="70"/>
      <c r="T592" s="70">
        <v>8545</v>
      </c>
      <c r="U592" s="70">
        <v>2500</v>
      </c>
      <c r="V592" s="70" t="s">
        <v>3246</v>
      </c>
      <c r="W592" s="70">
        <v>14500</v>
      </c>
      <c r="X592" s="71" t="s">
        <v>3247</v>
      </c>
    </row>
    <row r="593" spans="1:24">
      <c r="A593" s="62"/>
      <c r="B593" s="62"/>
      <c r="C593" s="69">
        <v>2022</v>
      </c>
      <c r="D593" s="69">
        <v>5</v>
      </c>
      <c r="E593" s="70" t="s">
        <v>3248</v>
      </c>
      <c r="F593" s="70" t="s">
        <v>3249</v>
      </c>
      <c r="G593" s="70" t="s">
        <v>3250</v>
      </c>
      <c r="H593" s="70" t="s">
        <v>2317</v>
      </c>
      <c r="I593" s="70" t="s">
        <v>1397</v>
      </c>
      <c r="J593" s="70" t="s">
        <v>1412</v>
      </c>
      <c r="K593" s="70"/>
      <c r="L593" s="70"/>
      <c r="M593" s="70">
        <v>0.161</v>
      </c>
      <c r="N593" s="70"/>
      <c r="O593" s="70">
        <v>152.06</v>
      </c>
      <c r="P593" s="70">
        <v>322.56</v>
      </c>
      <c r="Q593" s="70" t="s">
        <v>2318</v>
      </c>
      <c r="R593" s="70"/>
      <c r="S593" s="70"/>
      <c r="T593" s="70">
        <v>10990</v>
      </c>
      <c r="U593" s="70">
        <v>2500</v>
      </c>
      <c r="V593" s="70">
        <v>3600</v>
      </c>
      <c r="W593" s="70">
        <v>18000</v>
      </c>
      <c r="X593" s="71" t="s">
        <v>3251</v>
      </c>
    </row>
    <row r="594" spans="1:24">
      <c r="A594" s="62"/>
      <c r="B594" s="62"/>
      <c r="C594" s="69">
        <v>2022</v>
      </c>
      <c r="D594" s="69">
        <v>5</v>
      </c>
      <c r="E594" s="70" t="s">
        <v>2627</v>
      </c>
      <c r="F594" s="70" t="s">
        <v>2628</v>
      </c>
      <c r="G594" s="70" t="s">
        <v>3252</v>
      </c>
      <c r="H594" s="70" t="s">
        <v>3134</v>
      </c>
      <c r="I594" s="70" t="s">
        <v>1561</v>
      </c>
      <c r="J594" s="70" t="s">
        <v>1412</v>
      </c>
      <c r="K594" s="70"/>
      <c r="L594" s="70"/>
      <c r="M594" s="70"/>
      <c r="N594" s="70"/>
      <c r="O594" s="70"/>
      <c r="P594" s="70">
        <v>61.3</v>
      </c>
      <c r="Q594" s="70" t="s">
        <v>2210</v>
      </c>
      <c r="R594" s="70"/>
      <c r="S594" s="70"/>
      <c r="T594" s="70">
        <v>11980</v>
      </c>
      <c r="U594" s="70">
        <v>2540</v>
      </c>
      <c r="V594" s="70" t="s">
        <v>3253</v>
      </c>
      <c r="W594" s="70">
        <v>18000</v>
      </c>
      <c r="X594" s="71" t="s">
        <v>3254</v>
      </c>
    </row>
    <row r="595" spans="1:24">
      <c r="A595" s="62"/>
      <c r="B595" s="62"/>
      <c r="C595" s="69">
        <v>2022</v>
      </c>
      <c r="D595" s="69">
        <v>5</v>
      </c>
      <c r="E595" s="70" t="s">
        <v>2647</v>
      </c>
      <c r="F595" s="70" t="s">
        <v>2648</v>
      </c>
      <c r="G595" s="70" t="s">
        <v>3255</v>
      </c>
      <c r="H595" s="70" t="s">
        <v>2800</v>
      </c>
      <c r="I595" s="70" t="s">
        <v>1397</v>
      </c>
      <c r="J595" s="70" t="s">
        <v>1396</v>
      </c>
      <c r="K595" s="70"/>
      <c r="L595" s="70">
        <v>340</v>
      </c>
      <c r="M595" s="70"/>
      <c r="N595" s="70"/>
      <c r="O595" s="70">
        <v>156.1</v>
      </c>
      <c r="P595" s="70">
        <v>180.48</v>
      </c>
      <c r="Q595" s="70" t="s">
        <v>2221</v>
      </c>
      <c r="R595" s="70"/>
      <c r="S595" s="70"/>
      <c r="T595" s="70">
        <v>7030</v>
      </c>
      <c r="U595" s="70">
        <v>2455</v>
      </c>
      <c r="V595" s="70">
        <v>2470</v>
      </c>
      <c r="W595" s="70">
        <v>12495</v>
      </c>
      <c r="X595" s="71">
        <v>6810</v>
      </c>
    </row>
    <row r="596" spans="1:24">
      <c r="A596" s="62"/>
      <c r="B596" s="62"/>
      <c r="C596" s="69">
        <v>2022</v>
      </c>
      <c r="D596" s="69">
        <v>5</v>
      </c>
      <c r="E596" s="70" t="s">
        <v>2647</v>
      </c>
      <c r="F596" s="70" t="s">
        <v>2648</v>
      </c>
      <c r="G596" s="70" t="s">
        <v>3256</v>
      </c>
      <c r="H596" s="70" t="s">
        <v>3257</v>
      </c>
      <c r="I596" s="70" t="s">
        <v>1397</v>
      </c>
      <c r="J596" s="70" t="s">
        <v>1396</v>
      </c>
      <c r="K596" s="70"/>
      <c r="L596" s="70">
        <v>280</v>
      </c>
      <c r="M596" s="70"/>
      <c r="N596" s="70"/>
      <c r="O596" s="70">
        <v>156.4</v>
      </c>
      <c r="P596" s="70">
        <v>210.56</v>
      </c>
      <c r="Q596" s="70" t="s">
        <v>2210</v>
      </c>
      <c r="R596" s="70"/>
      <c r="S596" s="70"/>
      <c r="T596" s="70" t="s">
        <v>3258</v>
      </c>
      <c r="U596" s="70">
        <v>2520</v>
      </c>
      <c r="V596" s="70">
        <v>2850</v>
      </c>
      <c r="W596" s="70">
        <v>18000</v>
      </c>
      <c r="X596" s="71">
        <v>9280</v>
      </c>
    </row>
    <row r="597" spans="1:24">
      <c r="A597" s="62"/>
      <c r="B597" s="62"/>
      <c r="C597" s="69">
        <v>2022</v>
      </c>
      <c r="D597" s="69">
        <v>5</v>
      </c>
      <c r="E597" s="70" t="s">
        <v>2661</v>
      </c>
      <c r="F597" s="70" t="s">
        <v>2420</v>
      </c>
      <c r="G597" s="70" t="s">
        <v>3259</v>
      </c>
      <c r="H597" s="70" t="s">
        <v>2234</v>
      </c>
      <c r="I597" s="70" t="s">
        <v>1397</v>
      </c>
      <c r="J597" s="70" t="s">
        <v>1396</v>
      </c>
      <c r="K597" s="70"/>
      <c r="L597" s="70">
        <v>270</v>
      </c>
      <c r="M597" s="70" t="s">
        <v>3260</v>
      </c>
      <c r="N597" s="70"/>
      <c r="O597" s="70">
        <v>161.2</v>
      </c>
      <c r="P597" s="70">
        <v>350.078</v>
      </c>
      <c r="Q597" s="70" t="s">
        <v>2210</v>
      </c>
      <c r="R597" s="70"/>
      <c r="S597" s="70"/>
      <c r="T597" s="70">
        <v>7405</v>
      </c>
      <c r="U597" s="70">
        <v>2550</v>
      </c>
      <c r="V597" s="70" t="s">
        <v>3261</v>
      </c>
      <c r="W597" s="70">
        <v>25000</v>
      </c>
      <c r="X597" s="71" t="s">
        <v>3262</v>
      </c>
    </row>
    <row r="598" spans="1:24">
      <c r="A598" s="62"/>
      <c r="B598" s="62"/>
      <c r="C598" s="69">
        <v>2022</v>
      </c>
      <c r="D598" s="69">
        <v>5</v>
      </c>
      <c r="E598" s="70" t="s">
        <v>2661</v>
      </c>
      <c r="F598" s="70" t="s">
        <v>2420</v>
      </c>
      <c r="G598" s="70" t="s">
        <v>3263</v>
      </c>
      <c r="H598" s="70" t="s">
        <v>2234</v>
      </c>
      <c r="I598" s="70" t="s">
        <v>1397</v>
      </c>
      <c r="J598" s="70" t="s">
        <v>1396</v>
      </c>
      <c r="K598" s="70"/>
      <c r="L598" s="70">
        <v>220</v>
      </c>
      <c r="M598" s="70" t="s">
        <v>3264</v>
      </c>
      <c r="N598" s="70"/>
      <c r="O598" s="70">
        <v>150.1</v>
      </c>
      <c r="P598" s="70">
        <v>281.899</v>
      </c>
      <c r="Q598" s="70" t="s">
        <v>2210</v>
      </c>
      <c r="R598" s="70"/>
      <c r="S598" s="70"/>
      <c r="T598" s="70">
        <v>7405</v>
      </c>
      <c r="U598" s="70" t="s">
        <v>2673</v>
      </c>
      <c r="V598" s="70" t="s">
        <v>3265</v>
      </c>
      <c r="W598" s="70">
        <v>25000</v>
      </c>
      <c r="X598" s="71" t="s">
        <v>3266</v>
      </c>
    </row>
    <row r="599" spans="1:24">
      <c r="A599" s="62"/>
      <c r="B599" s="62"/>
      <c r="C599" s="69">
        <v>2022</v>
      </c>
      <c r="D599" s="69">
        <v>5</v>
      </c>
      <c r="E599" s="70" t="s">
        <v>2661</v>
      </c>
      <c r="F599" s="70" t="s">
        <v>2420</v>
      </c>
      <c r="G599" s="70" t="s">
        <v>3267</v>
      </c>
      <c r="H599" s="70" t="s">
        <v>2231</v>
      </c>
      <c r="I599" s="70" t="s">
        <v>1397</v>
      </c>
      <c r="J599" s="70" t="s">
        <v>1396</v>
      </c>
      <c r="K599" s="70"/>
      <c r="L599" s="70">
        <v>260</v>
      </c>
      <c r="M599" s="70" t="s">
        <v>3268</v>
      </c>
      <c r="N599" s="70"/>
      <c r="O599" s="70">
        <v>161.2</v>
      </c>
      <c r="P599" s="70">
        <v>350.078</v>
      </c>
      <c r="Q599" s="70" t="s">
        <v>2210</v>
      </c>
      <c r="R599" s="70"/>
      <c r="S599" s="70"/>
      <c r="T599" s="70">
        <v>7405</v>
      </c>
      <c r="U599" s="70" t="s">
        <v>2673</v>
      </c>
      <c r="V599" s="70" t="s">
        <v>3269</v>
      </c>
      <c r="W599" s="70">
        <v>25000</v>
      </c>
      <c r="X599" s="71" t="s">
        <v>3270</v>
      </c>
    </row>
    <row r="600" spans="1:24">
      <c r="A600" s="62"/>
      <c r="B600" s="62"/>
      <c r="C600" s="69">
        <v>2022</v>
      </c>
      <c r="D600" s="69">
        <v>5</v>
      </c>
      <c r="E600" s="70" t="s">
        <v>3271</v>
      </c>
      <c r="F600" s="70" t="s">
        <v>3272</v>
      </c>
      <c r="G600" s="70" t="s">
        <v>3273</v>
      </c>
      <c r="H600" s="70" t="s">
        <v>2238</v>
      </c>
      <c r="I600" s="70" t="s">
        <v>1397</v>
      </c>
      <c r="J600" s="70" t="s">
        <v>1412</v>
      </c>
      <c r="K600" s="70"/>
      <c r="L600" s="70"/>
      <c r="M600" s="70">
        <v>0.15</v>
      </c>
      <c r="N600" s="70"/>
      <c r="O600" s="70" t="s">
        <v>1570</v>
      </c>
      <c r="P600" s="70">
        <v>255.5</v>
      </c>
      <c r="Q600" s="70" t="s">
        <v>2210</v>
      </c>
      <c r="R600" s="70"/>
      <c r="S600" s="70"/>
      <c r="T600" s="70">
        <v>8545</v>
      </c>
      <c r="U600" s="70">
        <v>2480</v>
      </c>
      <c r="V600" s="70">
        <v>3390</v>
      </c>
      <c r="W600" s="70">
        <v>14200</v>
      </c>
      <c r="X600" s="71" t="s">
        <v>3274</v>
      </c>
    </row>
    <row r="601" spans="1:24">
      <c r="A601" s="62"/>
      <c r="B601" s="62"/>
      <c r="C601" s="69">
        <v>2022</v>
      </c>
      <c r="D601" s="69">
        <v>5</v>
      </c>
      <c r="E601" s="70" t="s">
        <v>2686</v>
      </c>
      <c r="F601" s="70" t="s">
        <v>2687</v>
      </c>
      <c r="G601" s="70" t="s">
        <v>3275</v>
      </c>
      <c r="H601" s="70" t="s">
        <v>2451</v>
      </c>
      <c r="I601" s="70" t="s">
        <v>1397</v>
      </c>
      <c r="J601" s="70" t="s">
        <v>1396</v>
      </c>
      <c r="K601" s="70">
        <v>301</v>
      </c>
      <c r="L601" s="70"/>
      <c r="M601" s="70"/>
      <c r="N601" s="70">
        <v>11.2</v>
      </c>
      <c r="O601" s="70">
        <v>141</v>
      </c>
      <c r="P601" s="70"/>
      <c r="Q601" s="70" t="s">
        <v>2210</v>
      </c>
      <c r="R601" s="70"/>
      <c r="S601" s="70"/>
      <c r="T601" s="70">
        <v>4070</v>
      </c>
      <c r="U601" s="70">
        <v>1690</v>
      </c>
      <c r="V601" s="70">
        <v>1540</v>
      </c>
      <c r="W601" s="70">
        <v>1485</v>
      </c>
      <c r="X601" s="71">
        <v>1110</v>
      </c>
    </row>
    <row r="602" spans="1:24">
      <c r="A602" s="62"/>
      <c r="B602" s="62"/>
      <c r="C602" s="69">
        <v>2022</v>
      </c>
      <c r="D602" s="69">
        <v>5</v>
      </c>
      <c r="E602" s="70" t="s">
        <v>2686</v>
      </c>
      <c r="F602" s="70" t="s">
        <v>2687</v>
      </c>
      <c r="G602" s="70" t="s">
        <v>3276</v>
      </c>
      <c r="H602" s="70" t="s">
        <v>2191</v>
      </c>
      <c r="I602" s="70" t="s">
        <v>1397</v>
      </c>
      <c r="J602" s="70" t="s">
        <v>1441</v>
      </c>
      <c r="K602" s="70">
        <v>401</v>
      </c>
      <c r="L602" s="70"/>
      <c r="M602" s="70"/>
      <c r="N602" s="70">
        <v>11.8</v>
      </c>
      <c r="O602" s="70">
        <v>140</v>
      </c>
      <c r="P602" s="70"/>
      <c r="Q602" s="70" t="s">
        <v>2210</v>
      </c>
      <c r="R602" s="70"/>
      <c r="S602" s="70"/>
      <c r="T602" s="70">
        <v>4070</v>
      </c>
      <c r="U602" s="70">
        <v>1690</v>
      </c>
      <c r="V602" s="70">
        <v>1540</v>
      </c>
      <c r="W602" s="70">
        <v>1569</v>
      </c>
      <c r="X602" s="71">
        <v>1194</v>
      </c>
    </row>
    <row r="603" spans="1:24">
      <c r="A603" s="62"/>
      <c r="B603" s="62"/>
      <c r="C603" s="69">
        <v>2022</v>
      </c>
      <c r="D603" s="69">
        <v>5</v>
      </c>
      <c r="E603" s="70" t="s">
        <v>3277</v>
      </c>
      <c r="F603" s="70" t="s">
        <v>3278</v>
      </c>
      <c r="G603" s="70" t="s">
        <v>3279</v>
      </c>
      <c r="H603" s="70" t="s">
        <v>2619</v>
      </c>
      <c r="I603" s="70" t="s">
        <v>1397</v>
      </c>
      <c r="J603" s="70" t="s">
        <v>1412</v>
      </c>
      <c r="K603" s="70"/>
      <c r="L603" s="70"/>
      <c r="M603" s="70">
        <v>0.148</v>
      </c>
      <c r="N603" s="70"/>
      <c r="O603" s="70" t="s">
        <v>1570</v>
      </c>
      <c r="P603" s="70">
        <v>242.27</v>
      </c>
      <c r="Q603" s="70" t="s">
        <v>2210</v>
      </c>
      <c r="R603" s="70"/>
      <c r="S603" s="70"/>
      <c r="T603" s="70">
        <v>8545</v>
      </c>
      <c r="U603" s="70">
        <v>2430</v>
      </c>
      <c r="V603" s="70">
        <v>3260</v>
      </c>
      <c r="W603" s="70">
        <v>14900</v>
      </c>
      <c r="X603" s="71" t="s">
        <v>3280</v>
      </c>
    </row>
    <row r="604" spans="1:24">
      <c r="A604" s="62"/>
      <c r="B604" s="62"/>
      <c r="C604" s="69">
        <v>2022</v>
      </c>
      <c r="D604" s="69">
        <v>5</v>
      </c>
      <c r="E604" s="70" t="s">
        <v>2718</v>
      </c>
      <c r="F604" s="70" t="s">
        <v>2719</v>
      </c>
      <c r="G604" s="70" t="s">
        <v>3281</v>
      </c>
      <c r="H604" s="70" t="s">
        <v>2255</v>
      </c>
      <c r="I604" s="70" t="s">
        <v>1397</v>
      </c>
      <c r="J604" s="70" t="s">
        <v>1396</v>
      </c>
      <c r="K604" s="70" t="s">
        <v>3282</v>
      </c>
      <c r="L604" s="70"/>
      <c r="M604" s="70">
        <v>0.287</v>
      </c>
      <c r="N604" s="70"/>
      <c r="O604" s="70">
        <v>135.1</v>
      </c>
      <c r="P604" s="70">
        <v>38.64</v>
      </c>
      <c r="Q604" s="70" t="s">
        <v>2210</v>
      </c>
      <c r="R604" s="70"/>
      <c r="S604" s="70"/>
      <c r="T604" s="70">
        <v>4500</v>
      </c>
      <c r="U604" s="70">
        <v>1680</v>
      </c>
      <c r="V604" s="70">
        <v>1985</v>
      </c>
      <c r="W604" s="70">
        <v>2600</v>
      </c>
      <c r="X604" s="71" t="s">
        <v>3283</v>
      </c>
    </row>
    <row r="605" spans="1:24">
      <c r="A605" s="62"/>
      <c r="B605" s="62"/>
      <c r="C605" s="69">
        <v>2022</v>
      </c>
      <c r="D605" s="69">
        <v>5</v>
      </c>
      <c r="E605" s="70" t="s">
        <v>2718</v>
      </c>
      <c r="F605" s="70" t="s">
        <v>2719</v>
      </c>
      <c r="G605" s="70" t="s">
        <v>3284</v>
      </c>
      <c r="H605" s="70" t="s">
        <v>2255</v>
      </c>
      <c r="I605" s="70" t="s">
        <v>1397</v>
      </c>
      <c r="J605" s="70" t="s">
        <v>1396</v>
      </c>
      <c r="K605" s="70" t="s">
        <v>3282</v>
      </c>
      <c r="L605" s="70"/>
      <c r="M605" s="70">
        <v>0.287</v>
      </c>
      <c r="N605" s="70"/>
      <c r="O605" s="70">
        <v>135.1</v>
      </c>
      <c r="P605" s="70">
        <v>38.64</v>
      </c>
      <c r="Q605" s="70" t="s">
        <v>2210</v>
      </c>
      <c r="R605" s="70"/>
      <c r="S605" s="70"/>
      <c r="T605" s="70">
        <v>4500</v>
      </c>
      <c r="U605" s="70">
        <v>1680</v>
      </c>
      <c r="V605" s="70">
        <v>1985</v>
      </c>
      <c r="W605" s="70">
        <v>2600</v>
      </c>
      <c r="X605" s="71" t="s">
        <v>3283</v>
      </c>
    </row>
    <row r="606" spans="1:24">
      <c r="A606" s="62"/>
      <c r="B606" s="62"/>
      <c r="C606" s="69">
        <v>2022</v>
      </c>
      <c r="D606" s="69">
        <v>5</v>
      </c>
      <c r="E606" s="70" t="s">
        <v>2723</v>
      </c>
      <c r="F606" s="70" t="s">
        <v>2416</v>
      </c>
      <c r="G606" s="70" t="s">
        <v>3285</v>
      </c>
      <c r="H606" s="70" t="s">
        <v>2731</v>
      </c>
      <c r="I606" s="70" t="s">
        <v>1561</v>
      </c>
      <c r="J606" s="70" t="s">
        <v>1396</v>
      </c>
      <c r="K606" s="70"/>
      <c r="L606" s="70"/>
      <c r="M606" s="70"/>
      <c r="N606" s="70"/>
      <c r="O606" s="70"/>
      <c r="P606" s="70">
        <v>57.6</v>
      </c>
      <c r="Q606" s="70" t="s">
        <v>2210</v>
      </c>
      <c r="R606" s="70"/>
      <c r="S606" s="70"/>
      <c r="T606" s="70">
        <v>5995</v>
      </c>
      <c r="U606" s="70">
        <v>2200</v>
      </c>
      <c r="V606" s="70" t="s">
        <v>2732</v>
      </c>
      <c r="W606" s="70">
        <v>4495</v>
      </c>
      <c r="X606" s="71" t="s">
        <v>2733</v>
      </c>
    </row>
    <row r="607" spans="1:24">
      <c r="A607" s="62"/>
      <c r="B607" s="62"/>
      <c r="C607" s="69">
        <v>2022</v>
      </c>
      <c r="D607" s="69">
        <v>5</v>
      </c>
      <c r="E607" s="70" t="s">
        <v>2723</v>
      </c>
      <c r="F607" s="70" t="s">
        <v>2416</v>
      </c>
      <c r="G607" s="70" t="s">
        <v>3286</v>
      </c>
      <c r="H607" s="70" t="s">
        <v>2392</v>
      </c>
      <c r="I607" s="70" t="s">
        <v>1561</v>
      </c>
      <c r="J607" s="70" t="s">
        <v>1396</v>
      </c>
      <c r="K607" s="70"/>
      <c r="L607" s="70"/>
      <c r="M607" s="70"/>
      <c r="N607" s="70"/>
      <c r="O607" s="70"/>
      <c r="P607" s="70">
        <v>57.6</v>
      </c>
      <c r="Q607" s="70" t="s">
        <v>2210</v>
      </c>
      <c r="R607" s="70"/>
      <c r="S607" s="70"/>
      <c r="T607" s="70">
        <v>5995</v>
      </c>
      <c r="U607" s="70" t="s">
        <v>2735</v>
      </c>
      <c r="V607" s="70" t="s">
        <v>2736</v>
      </c>
      <c r="W607" s="70">
        <v>4495</v>
      </c>
      <c r="X607" s="71">
        <v>3600</v>
      </c>
    </row>
    <row r="608" spans="1:24">
      <c r="A608" s="62"/>
      <c r="B608" s="62"/>
      <c r="C608" s="69">
        <v>2022</v>
      </c>
      <c r="D608" s="69">
        <v>5</v>
      </c>
      <c r="E608" s="70" t="s">
        <v>2723</v>
      </c>
      <c r="F608" s="70" t="s">
        <v>2416</v>
      </c>
      <c r="G608" s="70" t="s">
        <v>3287</v>
      </c>
      <c r="H608" s="70" t="s">
        <v>2738</v>
      </c>
      <c r="I608" s="70" t="s">
        <v>1561</v>
      </c>
      <c r="J608" s="70" t="s">
        <v>1396</v>
      </c>
      <c r="K608" s="70"/>
      <c r="L608" s="70"/>
      <c r="M608" s="70"/>
      <c r="N608" s="70"/>
      <c r="O608" s="70"/>
      <c r="P608" s="70">
        <v>57.6</v>
      </c>
      <c r="Q608" s="70" t="s">
        <v>2210</v>
      </c>
      <c r="R608" s="70"/>
      <c r="S608" s="70"/>
      <c r="T608" s="70">
        <v>5995</v>
      </c>
      <c r="U608" s="70">
        <v>2150</v>
      </c>
      <c r="V608" s="70" t="s">
        <v>2736</v>
      </c>
      <c r="W608" s="70">
        <v>4495</v>
      </c>
      <c r="X608" s="71">
        <v>3220</v>
      </c>
    </row>
    <row r="609" spans="1:24">
      <c r="A609" s="62"/>
      <c r="B609" s="62"/>
      <c r="C609" s="69">
        <v>2022</v>
      </c>
      <c r="D609" s="69">
        <v>5</v>
      </c>
      <c r="E609" s="70" t="s">
        <v>2723</v>
      </c>
      <c r="F609" s="70" t="s">
        <v>2416</v>
      </c>
      <c r="G609" s="70" t="s">
        <v>3288</v>
      </c>
      <c r="H609" s="70" t="s">
        <v>2292</v>
      </c>
      <c r="I609" s="70" t="s">
        <v>1397</v>
      </c>
      <c r="J609" s="70" t="s">
        <v>1396</v>
      </c>
      <c r="K609" s="70"/>
      <c r="L609" s="70">
        <v>380</v>
      </c>
      <c r="M609" s="70">
        <v>0.29</v>
      </c>
      <c r="N609" s="70"/>
      <c r="O609" s="70">
        <v>154.59</v>
      </c>
      <c r="P609" s="70">
        <v>89.12</v>
      </c>
      <c r="Q609" s="70" t="s">
        <v>2210</v>
      </c>
      <c r="R609" s="70"/>
      <c r="S609" s="70"/>
      <c r="T609" s="70">
        <v>5995</v>
      </c>
      <c r="U609" s="70">
        <v>2200</v>
      </c>
      <c r="V609" s="70" t="s">
        <v>3289</v>
      </c>
      <c r="W609" s="70">
        <v>4495</v>
      </c>
      <c r="X609" s="71" t="s">
        <v>3290</v>
      </c>
    </row>
    <row r="610" spans="1:24">
      <c r="A610" s="62"/>
      <c r="B610" s="62"/>
      <c r="C610" s="69">
        <v>2022</v>
      </c>
      <c r="D610" s="69">
        <v>5</v>
      </c>
      <c r="E610" s="70" t="s">
        <v>2723</v>
      </c>
      <c r="F610" s="70" t="s">
        <v>2416</v>
      </c>
      <c r="G610" s="70" t="s">
        <v>3291</v>
      </c>
      <c r="H610" s="70" t="s">
        <v>2255</v>
      </c>
      <c r="I610" s="70" t="s">
        <v>1397</v>
      </c>
      <c r="J610" s="70" t="s">
        <v>1396</v>
      </c>
      <c r="K610" s="70"/>
      <c r="L610" s="70">
        <v>360</v>
      </c>
      <c r="M610" s="70">
        <v>0.29</v>
      </c>
      <c r="N610" s="70"/>
      <c r="O610" s="70">
        <v>146.7</v>
      </c>
      <c r="P610" s="70">
        <v>81.14</v>
      </c>
      <c r="Q610" s="70" t="s">
        <v>2210</v>
      </c>
      <c r="R610" s="70"/>
      <c r="S610" s="70"/>
      <c r="T610" s="70">
        <v>5995</v>
      </c>
      <c r="U610" s="70">
        <v>2150</v>
      </c>
      <c r="V610" s="70" t="s">
        <v>1979</v>
      </c>
      <c r="W610" s="70">
        <v>4495</v>
      </c>
      <c r="X610" s="71">
        <v>3150</v>
      </c>
    </row>
    <row r="611" spans="1:24">
      <c r="A611" s="62"/>
      <c r="B611" s="62"/>
      <c r="C611" s="69">
        <v>2022</v>
      </c>
      <c r="D611" s="69">
        <v>5</v>
      </c>
      <c r="E611" s="70" t="s">
        <v>3292</v>
      </c>
      <c r="F611" s="70" t="s">
        <v>3293</v>
      </c>
      <c r="G611" s="70" t="s">
        <v>3294</v>
      </c>
      <c r="H611" s="70" t="s">
        <v>2845</v>
      </c>
      <c r="I611" s="70" t="s">
        <v>1397</v>
      </c>
      <c r="J611" s="70" t="s">
        <v>1396</v>
      </c>
      <c r="K611" s="70"/>
      <c r="L611" s="70">
        <v>280</v>
      </c>
      <c r="M611" s="70"/>
      <c r="N611" s="70"/>
      <c r="O611" s="70">
        <v>150.75</v>
      </c>
      <c r="P611" s="70">
        <v>63.75</v>
      </c>
      <c r="Q611" s="70" t="s">
        <v>3295</v>
      </c>
      <c r="R611" s="70"/>
      <c r="S611" s="70"/>
      <c r="T611" s="70" t="s">
        <v>3296</v>
      </c>
      <c r="U611" s="70">
        <v>1920</v>
      </c>
      <c r="V611" s="70">
        <v>2100</v>
      </c>
      <c r="W611" s="70">
        <v>4300</v>
      </c>
      <c r="X611" s="71">
        <v>2960</v>
      </c>
    </row>
    <row r="612" spans="1:24">
      <c r="A612" s="62"/>
      <c r="B612" s="62"/>
      <c r="C612" s="69">
        <v>2022</v>
      </c>
      <c r="D612" s="69">
        <v>5</v>
      </c>
      <c r="E612" s="70" t="s">
        <v>3292</v>
      </c>
      <c r="F612" s="70" t="s">
        <v>3293</v>
      </c>
      <c r="G612" s="70" t="s">
        <v>3297</v>
      </c>
      <c r="H612" s="70" t="s">
        <v>2658</v>
      </c>
      <c r="I612" s="70" t="s">
        <v>1397</v>
      </c>
      <c r="J612" s="70" t="s">
        <v>1396</v>
      </c>
      <c r="K612" s="70"/>
      <c r="L612" s="70">
        <v>500</v>
      </c>
      <c r="M612" s="70"/>
      <c r="N612" s="70"/>
      <c r="O612" s="70">
        <v>142.82</v>
      </c>
      <c r="P612" s="70">
        <v>355.488</v>
      </c>
      <c r="Q612" s="70" t="s">
        <v>2210</v>
      </c>
      <c r="R612" s="70"/>
      <c r="S612" s="70"/>
      <c r="T612" s="70" t="s">
        <v>3298</v>
      </c>
      <c r="U612" s="70">
        <v>2530</v>
      </c>
      <c r="V612" s="70" t="s">
        <v>3299</v>
      </c>
      <c r="W612" s="70">
        <v>18000</v>
      </c>
      <c r="X612" s="71">
        <v>12750</v>
      </c>
    </row>
    <row r="613" spans="1:24">
      <c r="A613" s="62"/>
      <c r="B613" s="62"/>
      <c r="C613" s="69">
        <v>2022</v>
      </c>
      <c r="D613" s="69">
        <v>5</v>
      </c>
      <c r="E613" s="70" t="s">
        <v>3292</v>
      </c>
      <c r="F613" s="70" t="s">
        <v>3293</v>
      </c>
      <c r="G613" s="70" t="s">
        <v>3300</v>
      </c>
      <c r="H613" s="70" t="s">
        <v>2407</v>
      </c>
      <c r="I613" s="70" t="s">
        <v>1397</v>
      </c>
      <c r="J613" s="70" t="s">
        <v>1396</v>
      </c>
      <c r="K613" s="70"/>
      <c r="L613" s="70">
        <v>500</v>
      </c>
      <c r="M613" s="70"/>
      <c r="N613" s="70"/>
      <c r="O613" s="70">
        <v>142.82</v>
      </c>
      <c r="P613" s="70">
        <v>355.488</v>
      </c>
      <c r="Q613" s="70" t="s">
        <v>2210</v>
      </c>
      <c r="R613" s="70"/>
      <c r="S613" s="70"/>
      <c r="T613" s="70">
        <v>9335</v>
      </c>
      <c r="U613" s="70">
        <v>2530</v>
      </c>
      <c r="V613" s="70">
        <v>3300</v>
      </c>
      <c r="W613" s="70">
        <v>18000</v>
      </c>
      <c r="X613" s="71">
        <v>14960</v>
      </c>
    </row>
    <row r="614" spans="1:24">
      <c r="A614" s="62"/>
      <c r="B614" s="62"/>
      <c r="C614" s="69">
        <v>2022</v>
      </c>
      <c r="D614" s="69">
        <v>5</v>
      </c>
      <c r="E614" s="70" t="s">
        <v>3301</v>
      </c>
      <c r="F614" s="70" t="s">
        <v>3302</v>
      </c>
      <c r="G614" s="70" t="s">
        <v>3303</v>
      </c>
      <c r="H614" s="70" t="s">
        <v>3304</v>
      </c>
      <c r="I614" s="70" t="s">
        <v>1397</v>
      </c>
      <c r="J614" s="70" t="s">
        <v>1396</v>
      </c>
      <c r="K614" s="70"/>
      <c r="L614" s="70">
        <v>200</v>
      </c>
      <c r="M614" s="70">
        <v>0.17</v>
      </c>
      <c r="N614" s="70"/>
      <c r="O614" s="70">
        <v>157.57</v>
      </c>
      <c r="P614" s="70">
        <v>281.91</v>
      </c>
      <c r="Q614" s="70" t="s">
        <v>2210</v>
      </c>
      <c r="R614" s="70"/>
      <c r="S614" s="70"/>
      <c r="T614" s="70">
        <v>10250</v>
      </c>
      <c r="U614" s="70">
        <v>2550</v>
      </c>
      <c r="V614" s="70" t="s">
        <v>2331</v>
      </c>
      <c r="W614" s="70">
        <v>31000</v>
      </c>
      <c r="X614" s="71">
        <v>16000</v>
      </c>
    </row>
    <row r="615" spans="1:24">
      <c r="A615" s="62"/>
      <c r="B615" s="62"/>
      <c r="C615" s="69">
        <v>2022</v>
      </c>
      <c r="D615" s="69">
        <v>5</v>
      </c>
      <c r="E615" s="70" t="s">
        <v>3301</v>
      </c>
      <c r="F615" s="70" t="s">
        <v>3302</v>
      </c>
      <c r="G615" s="70" t="s">
        <v>3305</v>
      </c>
      <c r="H615" s="70" t="s">
        <v>2330</v>
      </c>
      <c r="I615" s="70" t="s">
        <v>1397</v>
      </c>
      <c r="J615" s="70" t="s">
        <v>1396</v>
      </c>
      <c r="K615" s="70"/>
      <c r="L615" s="70">
        <v>200</v>
      </c>
      <c r="M615" s="70">
        <v>0.17</v>
      </c>
      <c r="N615" s="70"/>
      <c r="O615" s="70">
        <v>157.57</v>
      </c>
      <c r="P615" s="70">
        <v>281.91</v>
      </c>
      <c r="Q615" s="70" t="s">
        <v>2210</v>
      </c>
      <c r="R615" s="70"/>
      <c r="S615" s="70"/>
      <c r="T615" s="70">
        <v>10300</v>
      </c>
      <c r="U615" s="70">
        <v>2550</v>
      </c>
      <c r="V615" s="70" t="s">
        <v>2331</v>
      </c>
      <c r="W615" s="70">
        <v>31000</v>
      </c>
      <c r="X615" s="71">
        <v>16000</v>
      </c>
    </row>
    <row r="616" spans="1:24">
      <c r="A616" s="62"/>
      <c r="B616" s="62"/>
      <c r="C616" s="69">
        <v>2022</v>
      </c>
      <c r="D616" s="69">
        <v>5</v>
      </c>
      <c r="E616" s="70" t="s">
        <v>2753</v>
      </c>
      <c r="F616" s="70" t="s">
        <v>2754</v>
      </c>
      <c r="G616" s="70" t="s">
        <v>3306</v>
      </c>
      <c r="H616" s="70" t="s">
        <v>2758</v>
      </c>
      <c r="I616" s="70" t="s">
        <v>1397</v>
      </c>
      <c r="J616" s="70" t="s">
        <v>1396</v>
      </c>
      <c r="K616" s="70"/>
      <c r="L616" s="70">
        <v>406</v>
      </c>
      <c r="M616" s="70"/>
      <c r="N616" s="70"/>
      <c r="O616" s="70">
        <v>140</v>
      </c>
      <c r="P616" s="70">
        <v>218.54</v>
      </c>
      <c r="Q616" s="70" t="s">
        <v>3307</v>
      </c>
      <c r="R616" s="70"/>
      <c r="S616" s="70"/>
      <c r="T616" s="70">
        <v>7800</v>
      </c>
      <c r="U616" s="70">
        <v>2480</v>
      </c>
      <c r="V616" s="70">
        <v>2700</v>
      </c>
      <c r="W616" s="70">
        <v>12495</v>
      </c>
      <c r="X616" s="71">
        <v>7835</v>
      </c>
    </row>
    <row r="617" spans="1:24">
      <c r="A617" s="62"/>
      <c r="B617" s="62"/>
      <c r="C617" s="69">
        <v>2022</v>
      </c>
      <c r="D617" s="69">
        <v>5</v>
      </c>
      <c r="E617" s="70" t="s">
        <v>2753</v>
      </c>
      <c r="F617" s="70" t="s">
        <v>2754</v>
      </c>
      <c r="G617" s="70" t="s">
        <v>3308</v>
      </c>
      <c r="H617" s="70" t="s">
        <v>2402</v>
      </c>
      <c r="I617" s="70" t="s">
        <v>1397</v>
      </c>
      <c r="J617" s="70" t="s">
        <v>1396</v>
      </c>
      <c r="K617" s="70"/>
      <c r="L617" s="70">
        <v>406</v>
      </c>
      <c r="M617" s="70"/>
      <c r="N617" s="70"/>
      <c r="O617" s="70">
        <v>140</v>
      </c>
      <c r="P617" s="70">
        <v>218.54</v>
      </c>
      <c r="Q617" s="70" t="s">
        <v>3307</v>
      </c>
      <c r="R617" s="70"/>
      <c r="S617" s="70"/>
      <c r="T617" s="70">
        <v>7470</v>
      </c>
      <c r="U617" s="70">
        <v>2460</v>
      </c>
      <c r="V617" s="70">
        <v>2950</v>
      </c>
      <c r="W617" s="70">
        <v>12495</v>
      </c>
      <c r="X617" s="71">
        <v>8300</v>
      </c>
    </row>
    <row r="618" spans="1:24">
      <c r="A618" s="62"/>
      <c r="B618" s="62"/>
      <c r="C618" s="69">
        <v>2022</v>
      </c>
      <c r="D618" s="69">
        <v>5</v>
      </c>
      <c r="E618" s="70" t="s">
        <v>2753</v>
      </c>
      <c r="F618" s="70" t="s">
        <v>2754</v>
      </c>
      <c r="G618" s="70" t="s">
        <v>3309</v>
      </c>
      <c r="H618" s="70" t="s">
        <v>2432</v>
      </c>
      <c r="I618" s="70" t="s">
        <v>1397</v>
      </c>
      <c r="J618" s="70" t="s">
        <v>1396</v>
      </c>
      <c r="K618" s="70"/>
      <c r="L618" s="70">
        <v>420</v>
      </c>
      <c r="M618" s="70">
        <v>0.24</v>
      </c>
      <c r="N618" s="70"/>
      <c r="O618" s="70">
        <v>140.13</v>
      </c>
      <c r="P618" s="70">
        <v>218.54</v>
      </c>
      <c r="Q618" s="70" t="s">
        <v>2210</v>
      </c>
      <c r="R618" s="70"/>
      <c r="S618" s="70"/>
      <c r="T618" s="70">
        <v>7665</v>
      </c>
      <c r="U618" s="70">
        <v>2220</v>
      </c>
      <c r="V618" s="70">
        <v>2580</v>
      </c>
      <c r="W618" s="70">
        <v>11900</v>
      </c>
      <c r="X618" s="71">
        <v>7960</v>
      </c>
    </row>
    <row r="619" spans="1:24">
      <c r="A619" s="62"/>
      <c r="B619" s="62"/>
      <c r="C619" s="69">
        <v>2022</v>
      </c>
      <c r="D619" s="69">
        <v>5</v>
      </c>
      <c r="E619" s="70" t="s">
        <v>2753</v>
      </c>
      <c r="F619" s="70" t="s">
        <v>2754</v>
      </c>
      <c r="G619" s="70" t="s">
        <v>3310</v>
      </c>
      <c r="H619" s="70" t="s">
        <v>3311</v>
      </c>
      <c r="I619" s="70" t="s">
        <v>1397</v>
      </c>
      <c r="J619" s="70" t="s">
        <v>1396</v>
      </c>
      <c r="K619" s="70"/>
      <c r="L619" s="70">
        <v>175</v>
      </c>
      <c r="M619" s="70">
        <v>0.18</v>
      </c>
      <c r="N619" s="70"/>
      <c r="O619" s="70" t="s">
        <v>3312</v>
      </c>
      <c r="P619" s="70">
        <v>162.3</v>
      </c>
      <c r="Q619" s="70" t="s">
        <v>2221</v>
      </c>
      <c r="R619" s="70"/>
      <c r="S619" s="70"/>
      <c r="T619" s="70">
        <v>7830</v>
      </c>
      <c r="U619" s="70">
        <v>2530</v>
      </c>
      <c r="V619" s="70">
        <v>3120</v>
      </c>
      <c r="W619" s="70">
        <v>18000</v>
      </c>
      <c r="X619" s="71">
        <v>9800</v>
      </c>
    </row>
    <row r="620" spans="1:24">
      <c r="A620" s="62"/>
      <c r="B620" s="62"/>
      <c r="C620" s="69">
        <v>2022</v>
      </c>
      <c r="D620" s="69">
        <v>5</v>
      </c>
      <c r="E620" s="70" t="s">
        <v>2753</v>
      </c>
      <c r="F620" s="70" t="s">
        <v>2754</v>
      </c>
      <c r="G620" s="70" t="s">
        <v>3313</v>
      </c>
      <c r="H620" s="70" t="s">
        <v>2402</v>
      </c>
      <c r="I620" s="70" t="s">
        <v>1397</v>
      </c>
      <c r="J620" s="70" t="s">
        <v>1396</v>
      </c>
      <c r="K620" s="70"/>
      <c r="L620" s="70">
        <v>400</v>
      </c>
      <c r="M620" s="70"/>
      <c r="N620" s="70"/>
      <c r="O620" s="70">
        <v>140.7</v>
      </c>
      <c r="P620" s="70">
        <v>314.14</v>
      </c>
      <c r="Q620" s="70" t="s">
        <v>2221</v>
      </c>
      <c r="R620" s="70"/>
      <c r="S620" s="70"/>
      <c r="T620" s="70">
        <v>8445</v>
      </c>
      <c r="U620" s="70">
        <v>2500</v>
      </c>
      <c r="V620" s="70">
        <v>3050</v>
      </c>
      <c r="W620" s="70">
        <v>18000</v>
      </c>
      <c r="X620" s="71">
        <v>10625</v>
      </c>
    </row>
    <row r="621" spans="1:24">
      <c r="A621" s="62"/>
      <c r="B621" s="62"/>
      <c r="C621" s="69">
        <v>2022</v>
      </c>
      <c r="D621" s="69">
        <v>5</v>
      </c>
      <c r="E621" s="70" t="s">
        <v>2753</v>
      </c>
      <c r="F621" s="70" t="s">
        <v>2754</v>
      </c>
      <c r="G621" s="70" t="s">
        <v>3314</v>
      </c>
      <c r="H621" s="70" t="s">
        <v>2407</v>
      </c>
      <c r="I621" s="70" t="s">
        <v>1397</v>
      </c>
      <c r="J621" s="70" t="s">
        <v>1396</v>
      </c>
      <c r="K621" s="70"/>
      <c r="L621" s="70">
        <v>400</v>
      </c>
      <c r="M621" s="70"/>
      <c r="N621" s="70"/>
      <c r="O621" s="70">
        <v>140.7</v>
      </c>
      <c r="P621" s="70">
        <v>314.14</v>
      </c>
      <c r="Q621" s="70" t="s">
        <v>2221</v>
      </c>
      <c r="R621" s="70"/>
      <c r="S621" s="70"/>
      <c r="T621" s="70">
        <v>8780</v>
      </c>
      <c r="U621" s="70">
        <v>2500</v>
      </c>
      <c r="V621" s="70">
        <v>3090</v>
      </c>
      <c r="W621" s="70">
        <v>18000</v>
      </c>
      <c r="X621" s="71">
        <v>12390</v>
      </c>
    </row>
    <row r="622" spans="1:24">
      <c r="A622" s="62"/>
      <c r="B622" s="62"/>
      <c r="C622" s="69">
        <v>2022</v>
      </c>
      <c r="D622" s="69">
        <v>5</v>
      </c>
      <c r="E622" s="70" t="s">
        <v>2753</v>
      </c>
      <c r="F622" s="70" t="s">
        <v>2754</v>
      </c>
      <c r="G622" s="70" t="s">
        <v>3315</v>
      </c>
      <c r="H622" s="70" t="s">
        <v>3311</v>
      </c>
      <c r="I622" s="70" t="s">
        <v>1397</v>
      </c>
      <c r="J622" s="70" t="s">
        <v>1396</v>
      </c>
      <c r="K622" s="70"/>
      <c r="L622" s="70">
        <v>400</v>
      </c>
      <c r="M622" s="70">
        <v>0.22</v>
      </c>
      <c r="N622" s="70"/>
      <c r="O622" s="70">
        <v>140.7</v>
      </c>
      <c r="P622" s="70">
        <v>314.14</v>
      </c>
      <c r="Q622" s="70" t="s">
        <v>2221</v>
      </c>
      <c r="R622" s="70"/>
      <c r="S622" s="70"/>
      <c r="T622" s="70">
        <v>8460</v>
      </c>
      <c r="U622" s="70">
        <v>2530</v>
      </c>
      <c r="V622" s="70">
        <v>3110</v>
      </c>
      <c r="W622" s="70">
        <v>18000</v>
      </c>
      <c r="X622" s="71">
        <v>11500</v>
      </c>
    </row>
    <row r="623" spans="1:24">
      <c r="A623" s="62"/>
      <c r="B623" s="62"/>
      <c r="C623" s="69">
        <v>2022</v>
      </c>
      <c r="D623" s="69">
        <v>5</v>
      </c>
      <c r="E623" s="70" t="s">
        <v>2753</v>
      </c>
      <c r="F623" s="70" t="s">
        <v>2754</v>
      </c>
      <c r="G623" s="70" t="s">
        <v>3316</v>
      </c>
      <c r="H623" s="70" t="s">
        <v>2432</v>
      </c>
      <c r="I623" s="70" t="s">
        <v>1397</v>
      </c>
      <c r="J623" s="70" t="s">
        <v>1396</v>
      </c>
      <c r="K623" s="70"/>
      <c r="L623" s="70">
        <v>400</v>
      </c>
      <c r="M623" s="70">
        <v>0.22</v>
      </c>
      <c r="N623" s="70"/>
      <c r="O623" s="70">
        <v>140.7</v>
      </c>
      <c r="P623" s="70">
        <v>314.14</v>
      </c>
      <c r="Q623" s="70" t="s">
        <v>2221</v>
      </c>
      <c r="R623" s="70"/>
      <c r="S623" s="70"/>
      <c r="T623" s="70">
        <v>9640</v>
      </c>
      <c r="U623" s="70">
        <v>2520</v>
      </c>
      <c r="V623" s="70">
        <v>2990</v>
      </c>
      <c r="W623" s="70">
        <v>18000</v>
      </c>
      <c r="X623" s="71">
        <v>11650</v>
      </c>
    </row>
    <row r="624" spans="1:24">
      <c r="A624" s="62"/>
      <c r="B624" s="62"/>
      <c r="C624" s="69">
        <v>2022</v>
      </c>
      <c r="D624" s="69">
        <v>5</v>
      </c>
      <c r="E624" s="70" t="s">
        <v>2753</v>
      </c>
      <c r="F624" s="70" t="s">
        <v>2754</v>
      </c>
      <c r="G624" s="70" t="s">
        <v>3317</v>
      </c>
      <c r="H624" s="70" t="s">
        <v>2432</v>
      </c>
      <c r="I624" s="70" t="s">
        <v>1397</v>
      </c>
      <c r="J624" s="70" t="s">
        <v>1396</v>
      </c>
      <c r="K624" s="70"/>
      <c r="L624" s="70">
        <v>178</v>
      </c>
      <c r="M624" s="70" t="s">
        <v>3318</v>
      </c>
      <c r="N624" s="70"/>
      <c r="O624" s="70" t="s">
        <v>3312</v>
      </c>
      <c r="P624" s="70">
        <v>162.3</v>
      </c>
      <c r="Q624" s="70" t="s">
        <v>2221</v>
      </c>
      <c r="R624" s="70"/>
      <c r="S624" s="70"/>
      <c r="T624" s="70" t="s">
        <v>3319</v>
      </c>
      <c r="U624" s="70">
        <v>2540</v>
      </c>
      <c r="V624" s="70">
        <v>2990</v>
      </c>
      <c r="W624" s="70">
        <v>18000</v>
      </c>
      <c r="X624" s="71" t="s">
        <v>3320</v>
      </c>
    </row>
    <row r="625" spans="1:24">
      <c r="A625" s="62"/>
      <c r="B625" s="62"/>
      <c r="C625" s="69">
        <v>2022</v>
      </c>
      <c r="D625" s="69">
        <v>5</v>
      </c>
      <c r="E625" s="70" t="s">
        <v>3321</v>
      </c>
      <c r="F625" s="70" t="s">
        <v>2321</v>
      </c>
      <c r="G625" s="70" t="s">
        <v>3322</v>
      </c>
      <c r="H625" s="70" t="s">
        <v>3323</v>
      </c>
      <c r="I625" s="70" t="s">
        <v>1561</v>
      </c>
      <c r="J625" s="70" t="s">
        <v>1396</v>
      </c>
      <c r="K625" s="70"/>
      <c r="L625" s="70"/>
      <c r="M625" s="70"/>
      <c r="N625" s="70"/>
      <c r="O625" s="70"/>
      <c r="P625" s="70">
        <v>140.95</v>
      </c>
      <c r="Q625" s="70" t="s">
        <v>2210</v>
      </c>
      <c r="R625" s="70"/>
      <c r="S625" s="70"/>
      <c r="T625" s="70">
        <v>13485</v>
      </c>
      <c r="U625" s="70">
        <v>2550</v>
      </c>
      <c r="V625" s="70">
        <v>3470</v>
      </c>
      <c r="W625" s="70">
        <v>35000</v>
      </c>
      <c r="X625" s="71">
        <v>34805</v>
      </c>
    </row>
    <row r="626" spans="1:24">
      <c r="A626" s="62"/>
      <c r="B626" s="62"/>
      <c r="C626" s="69">
        <v>2022</v>
      </c>
      <c r="D626" s="69">
        <v>5</v>
      </c>
      <c r="E626" s="70" t="s">
        <v>3321</v>
      </c>
      <c r="F626" s="70" t="s">
        <v>2321</v>
      </c>
      <c r="G626" s="70" t="s">
        <v>3324</v>
      </c>
      <c r="H626" s="70" t="s">
        <v>3323</v>
      </c>
      <c r="I626" s="70" t="s">
        <v>1561</v>
      </c>
      <c r="J626" s="70" t="s">
        <v>1396</v>
      </c>
      <c r="K626" s="70"/>
      <c r="L626" s="70"/>
      <c r="M626" s="70"/>
      <c r="N626" s="70"/>
      <c r="O626" s="70"/>
      <c r="P626" s="70">
        <v>90.2</v>
      </c>
      <c r="Q626" s="70" t="s">
        <v>2210</v>
      </c>
      <c r="R626" s="70"/>
      <c r="S626" s="70"/>
      <c r="T626" s="70">
        <v>13485</v>
      </c>
      <c r="U626" s="70">
        <v>2550</v>
      </c>
      <c r="V626" s="70">
        <v>3470</v>
      </c>
      <c r="W626" s="70">
        <v>35000</v>
      </c>
      <c r="X626" s="71">
        <v>34805</v>
      </c>
    </row>
    <row r="627" spans="1:24">
      <c r="A627" s="62"/>
      <c r="B627" s="62"/>
      <c r="C627" s="69">
        <v>2022</v>
      </c>
      <c r="D627" s="69">
        <v>5</v>
      </c>
      <c r="E627" s="70" t="s">
        <v>2781</v>
      </c>
      <c r="F627" s="70" t="s">
        <v>2782</v>
      </c>
      <c r="G627" s="70" t="s">
        <v>3325</v>
      </c>
      <c r="H627" s="70" t="s">
        <v>2407</v>
      </c>
      <c r="I627" s="70" t="s">
        <v>1397</v>
      </c>
      <c r="J627" s="70" t="s">
        <v>1396</v>
      </c>
      <c r="K627" s="70"/>
      <c r="L627" s="70">
        <v>430</v>
      </c>
      <c r="M627" s="70"/>
      <c r="N627" s="70"/>
      <c r="O627" s="70">
        <v>160.13</v>
      </c>
      <c r="P627" s="70">
        <v>229.632</v>
      </c>
      <c r="Q627" s="70" t="s">
        <v>2210</v>
      </c>
      <c r="R627" s="70"/>
      <c r="S627" s="70"/>
      <c r="T627" s="70">
        <v>7850</v>
      </c>
      <c r="U627" s="70">
        <v>2380</v>
      </c>
      <c r="V627" s="70">
        <v>2840</v>
      </c>
      <c r="W627" s="70">
        <v>12495</v>
      </c>
      <c r="X627" s="71">
        <v>9750</v>
      </c>
    </row>
    <row r="628" spans="1:24">
      <c r="A628" s="62"/>
      <c r="B628" s="62"/>
      <c r="C628" s="69">
        <v>2022</v>
      </c>
      <c r="D628" s="69">
        <v>5</v>
      </c>
      <c r="E628" s="70" t="s">
        <v>2781</v>
      </c>
      <c r="F628" s="70" t="s">
        <v>2782</v>
      </c>
      <c r="G628" s="70" t="s">
        <v>3326</v>
      </c>
      <c r="H628" s="70" t="s">
        <v>2407</v>
      </c>
      <c r="I628" s="70" t="s">
        <v>1397</v>
      </c>
      <c r="J628" s="70" t="s">
        <v>1396</v>
      </c>
      <c r="K628" s="70"/>
      <c r="L628" s="70">
        <v>350</v>
      </c>
      <c r="M628" s="70"/>
      <c r="N628" s="70"/>
      <c r="O628" s="70" t="s">
        <v>1420</v>
      </c>
      <c r="P628" s="70">
        <v>350.07</v>
      </c>
      <c r="Q628" s="70" t="s">
        <v>2210</v>
      </c>
      <c r="R628" s="70"/>
      <c r="S628" s="70"/>
      <c r="T628" s="70">
        <v>9000</v>
      </c>
      <c r="U628" s="70">
        <v>2550</v>
      </c>
      <c r="V628" s="70">
        <v>3050</v>
      </c>
      <c r="W628" s="70">
        <v>18000</v>
      </c>
      <c r="X628" s="71">
        <v>13950</v>
      </c>
    </row>
    <row r="629" spans="1:24">
      <c r="A629" s="62"/>
      <c r="B629" s="62"/>
      <c r="C629" s="69">
        <v>2022</v>
      </c>
      <c r="D629" s="69">
        <v>5</v>
      </c>
      <c r="E629" s="70" t="s">
        <v>3327</v>
      </c>
      <c r="F629" s="70" t="s">
        <v>3328</v>
      </c>
      <c r="G629" s="70" t="s">
        <v>3329</v>
      </c>
      <c r="H629" s="70" t="s">
        <v>2845</v>
      </c>
      <c r="I629" s="70" t="s">
        <v>1397</v>
      </c>
      <c r="J629" s="70" t="s">
        <v>1396</v>
      </c>
      <c r="K629" s="70">
        <v>280</v>
      </c>
      <c r="L629" s="70"/>
      <c r="M629" s="70"/>
      <c r="N629" s="70"/>
      <c r="O629" s="70">
        <v>134.8</v>
      </c>
      <c r="P629" s="70">
        <v>46.36</v>
      </c>
      <c r="Q629" s="70" t="s">
        <v>2542</v>
      </c>
      <c r="R629" s="70"/>
      <c r="S629" s="70"/>
      <c r="T629" s="70">
        <v>5270</v>
      </c>
      <c r="U629" s="70">
        <v>1640</v>
      </c>
      <c r="V629" s="70">
        <v>1955</v>
      </c>
      <c r="W629" s="70">
        <v>2695</v>
      </c>
      <c r="X629" s="71">
        <v>1945</v>
      </c>
    </row>
    <row r="630" spans="1:24">
      <c r="A630" s="62"/>
      <c r="B630" s="62"/>
      <c r="C630" s="69">
        <v>2022</v>
      </c>
      <c r="D630" s="69">
        <v>5</v>
      </c>
      <c r="E630" s="70" t="s">
        <v>2791</v>
      </c>
      <c r="F630" s="70" t="s">
        <v>2792</v>
      </c>
      <c r="G630" s="70" t="s">
        <v>3330</v>
      </c>
      <c r="H630" s="70" t="s">
        <v>2769</v>
      </c>
      <c r="I630" s="70" t="s">
        <v>1397</v>
      </c>
      <c r="J630" s="70" t="s">
        <v>1396</v>
      </c>
      <c r="K630" s="70"/>
      <c r="L630" s="70">
        <v>445</v>
      </c>
      <c r="M630" s="70"/>
      <c r="N630" s="70"/>
      <c r="O630" s="70">
        <v>158.98</v>
      </c>
      <c r="P630" s="70">
        <v>210.56</v>
      </c>
      <c r="Q630" s="70" t="s">
        <v>2210</v>
      </c>
      <c r="R630" s="70"/>
      <c r="S630" s="70"/>
      <c r="T630" s="70">
        <v>7385</v>
      </c>
      <c r="U630" s="70">
        <v>2520</v>
      </c>
      <c r="V630" s="70">
        <v>2770</v>
      </c>
      <c r="W630" s="70">
        <v>12495</v>
      </c>
      <c r="X630" s="71">
        <v>8110</v>
      </c>
    </row>
    <row r="631" spans="1:24">
      <c r="A631" s="62"/>
      <c r="B631" s="62"/>
      <c r="C631" s="69">
        <v>2022</v>
      </c>
      <c r="D631" s="69">
        <v>5</v>
      </c>
      <c r="E631" s="70" t="s">
        <v>3331</v>
      </c>
      <c r="F631" s="70" t="s">
        <v>2896</v>
      </c>
      <c r="G631" s="70" t="s">
        <v>3332</v>
      </c>
      <c r="H631" s="70" t="s">
        <v>2561</v>
      </c>
      <c r="I631" s="70" t="s">
        <v>1397</v>
      </c>
      <c r="J631" s="70" t="s">
        <v>1396</v>
      </c>
      <c r="K631" s="70">
        <v>267</v>
      </c>
      <c r="L631" s="70"/>
      <c r="M631" s="70"/>
      <c r="N631" s="70"/>
      <c r="O631" s="70">
        <v>157.18</v>
      </c>
      <c r="P631" s="70">
        <v>60.16</v>
      </c>
      <c r="Q631" s="70" t="s">
        <v>2210</v>
      </c>
      <c r="R631" s="70"/>
      <c r="S631" s="70"/>
      <c r="T631" s="70" t="s">
        <v>3333</v>
      </c>
      <c r="U631" s="70">
        <v>1972</v>
      </c>
      <c r="V631" s="70">
        <v>1980</v>
      </c>
      <c r="W631" s="70">
        <v>3490</v>
      </c>
      <c r="X631" s="71">
        <v>3010</v>
      </c>
    </row>
    <row r="632" spans="1:24">
      <c r="A632" s="62"/>
      <c r="B632" s="62"/>
      <c r="C632" s="69">
        <v>2022</v>
      </c>
      <c r="D632" s="69">
        <v>5</v>
      </c>
      <c r="E632" s="70" t="s">
        <v>2808</v>
      </c>
      <c r="F632" s="70" t="s">
        <v>2420</v>
      </c>
      <c r="G632" s="70" t="s">
        <v>3334</v>
      </c>
      <c r="H632" s="70" t="s">
        <v>2815</v>
      </c>
      <c r="I632" s="70" t="s">
        <v>1397</v>
      </c>
      <c r="J632" s="70" t="s">
        <v>1396</v>
      </c>
      <c r="K632" s="70"/>
      <c r="L632" s="70">
        <v>245</v>
      </c>
      <c r="M632" s="70" t="s">
        <v>3335</v>
      </c>
      <c r="N632" s="70"/>
      <c r="O632" s="70">
        <v>157.2</v>
      </c>
      <c r="P632" s="70">
        <v>90.24</v>
      </c>
      <c r="Q632" s="70" t="s">
        <v>2210</v>
      </c>
      <c r="R632" s="70"/>
      <c r="S632" s="70"/>
      <c r="T632" s="70" t="s">
        <v>3336</v>
      </c>
      <c r="U632" s="70">
        <v>2280</v>
      </c>
      <c r="V632" s="70">
        <v>2195</v>
      </c>
      <c r="W632" s="70">
        <v>7360</v>
      </c>
      <c r="X632" s="71" t="s">
        <v>3337</v>
      </c>
    </row>
    <row r="633" spans="1:24">
      <c r="A633" s="62"/>
      <c r="B633" s="62"/>
      <c r="C633" s="69">
        <v>2022</v>
      </c>
      <c r="D633" s="69">
        <v>5</v>
      </c>
      <c r="E633" s="70" t="s">
        <v>2808</v>
      </c>
      <c r="F633" s="70" t="s">
        <v>2420</v>
      </c>
      <c r="G633" s="70" t="s">
        <v>3338</v>
      </c>
      <c r="H633" s="70" t="s">
        <v>2815</v>
      </c>
      <c r="I633" s="70" t="s">
        <v>1397</v>
      </c>
      <c r="J633" s="70" t="s">
        <v>1396</v>
      </c>
      <c r="K633" s="70"/>
      <c r="L633" s="70">
        <v>230</v>
      </c>
      <c r="M633" s="70" t="s">
        <v>3339</v>
      </c>
      <c r="N633" s="70"/>
      <c r="O633" s="70">
        <v>157.2</v>
      </c>
      <c r="P633" s="70">
        <v>90.24</v>
      </c>
      <c r="Q633" s="70" t="s">
        <v>2210</v>
      </c>
      <c r="R633" s="70"/>
      <c r="S633" s="70"/>
      <c r="T633" s="70" t="s">
        <v>2816</v>
      </c>
      <c r="U633" s="70">
        <v>2250</v>
      </c>
      <c r="V633" s="70">
        <v>2650</v>
      </c>
      <c r="W633" s="70">
        <v>8270</v>
      </c>
      <c r="X633" s="71" t="s">
        <v>3340</v>
      </c>
    </row>
    <row r="634" spans="1:24">
      <c r="A634" s="62"/>
      <c r="B634" s="62"/>
      <c r="C634" s="69">
        <v>2022</v>
      </c>
      <c r="D634" s="69">
        <v>5</v>
      </c>
      <c r="E634" s="70" t="s">
        <v>2808</v>
      </c>
      <c r="F634" s="70" t="s">
        <v>2420</v>
      </c>
      <c r="G634" s="70" t="s">
        <v>3341</v>
      </c>
      <c r="H634" s="70" t="s">
        <v>2658</v>
      </c>
      <c r="I634" s="70" t="s">
        <v>1397</v>
      </c>
      <c r="J634" s="70" t="s">
        <v>1396</v>
      </c>
      <c r="K634" s="70"/>
      <c r="L634" s="70">
        <v>370</v>
      </c>
      <c r="M634" s="70"/>
      <c r="N634" s="70"/>
      <c r="O634" s="70" t="s">
        <v>2829</v>
      </c>
      <c r="P634" s="70">
        <v>268.7</v>
      </c>
      <c r="Q634" s="70" t="s">
        <v>2210</v>
      </c>
      <c r="R634" s="70"/>
      <c r="S634" s="70"/>
      <c r="T634" s="70">
        <v>10130</v>
      </c>
      <c r="U634" s="70">
        <v>2520</v>
      </c>
      <c r="V634" s="70" t="s">
        <v>3342</v>
      </c>
      <c r="W634" s="70">
        <v>18000</v>
      </c>
      <c r="X634" s="71" t="s">
        <v>3343</v>
      </c>
    </row>
    <row r="635" spans="1:24">
      <c r="A635" s="62"/>
      <c r="B635" s="62"/>
      <c r="C635" s="69">
        <v>2022</v>
      </c>
      <c r="D635" s="69">
        <v>5</v>
      </c>
      <c r="E635" s="70" t="s">
        <v>2808</v>
      </c>
      <c r="F635" s="70" t="s">
        <v>2420</v>
      </c>
      <c r="G635" s="70" t="s">
        <v>3344</v>
      </c>
      <c r="H635" s="70" t="s">
        <v>2432</v>
      </c>
      <c r="I635" s="70" t="s">
        <v>1397</v>
      </c>
      <c r="J635" s="70" t="s">
        <v>1396</v>
      </c>
      <c r="K635" s="70"/>
      <c r="L635" s="70">
        <v>335</v>
      </c>
      <c r="M635" s="70" t="s">
        <v>3345</v>
      </c>
      <c r="N635" s="70"/>
      <c r="O635" s="70">
        <v>159.79</v>
      </c>
      <c r="P635" s="70">
        <v>229.05</v>
      </c>
      <c r="Q635" s="70" t="s">
        <v>2210</v>
      </c>
      <c r="R635" s="70"/>
      <c r="S635" s="70"/>
      <c r="T635" s="70" t="s">
        <v>3346</v>
      </c>
      <c r="U635" s="70">
        <v>2520</v>
      </c>
      <c r="V635" s="70" t="s">
        <v>3347</v>
      </c>
      <c r="W635" s="70">
        <v>18000</v>
      </c>
      <c r="X635" s="71" t="s">
        <v>3348</v>
      </c>
    </row>
    <row r="636" spans="1:24">
      <c r="A636" s="62"/>
      <c r="B636" s="62"/>
      <c r="C636" s="69">
        <v>2022</v>
      </c>
      <c r="D636" s="69">
        <v>5</v>
      </c>
      <c r="E636" s="70" t="s">
        <v>3349</v>
      </c>
      <c r="F636" s="70" t="s">
        <v>3350</v>
      </c>
      <c r="G636" s="70" t="s">
        <v>3351</v>
      </c>
      <c r="H636" s="70" t="s">
        <v>3352</v>
      </c>
      <c r="I636" s="70" t="s">
        <v>1397</v>
      </c>
      <c r="J636" s="70" t="s">
        <v>1396</v>
      </c>
      <c r="K636" s="70"/>
      <c r="L636" s="70">
        <v>443.4</v>
      </c>
      <c r="M636" s="70"/>
      <c r="N636" s="70"/>
      <c r="O636" s="70" t="s">
        <v>3219</v>
      </c>
      <c r="P636" s="70">
        <v>157.53</v>
      </c>
      <c r="Q636" s="70" t="s">
        <v>2210</v>
      </c>
      <c r="R636" s="70"/>
      <c r="S636" s="70"/>
      <c r="T636" s="70">
        <v>7045</v>
      </c>
      <c r="U636" s="70">
        <v>2050</v>
      </c>
      <c r="V636" s="70" t="s">
        <v>3353</v>
      </c>
      <c r="W636" s="70">
        <v>6780</v>
      </c>
      <c r="X636" s="71">
        <v>6650</v>
      </c>
    </row>
    <row r="637" spans="1:24">
      <c r="A637" s="62"/>
      <c r="B637" s="62"/>
      <c r="C637" s="69">
        <v>2022</v>
      </c>
      <c r="D637" s="69">
        <v>5</v>
      </c>
      <c r="E637" s="70" t="s">
        <v>3354</v>
      </c>
      <c r="F637" s="70" t="s">
        <v>3355</v>
      </c>
      <c r="G637" s="70" t="s">
        <v>3356</v>
      </c>
      <c r="H637" s="70" t="s">
        <v>3357</v>
      </c>
      <c r="I637" s="70" t="s">
        <v>1397</v>
      </c>
      <c r="J637" s="70" t="s">
        <v>1396</v>
      </c>
      <c r="K637" s="70"/>
      <c r="L637" s="70">
        <v>220</v>
      </c>
      <c r="M637" s="70" t="s">
        <v>3358</v>
      </c>
      <c r="N637" s="70"/>
      <c r="O637" s="70">
        <v>157.57</v>
      </c>
      <c r="P637" s="70">
        <v>281.91</v>
      </c>
      <c r="Q637" s="70" t="s">
        <v>2210</v>
      </c>
      <c r="R637" s="70"/>
      <c r="S637" s="70"/>
      <c r="T637" s="70" t="s">
        <v>3359</v>
      </c>
      <c r="U637" s="70">
        <v>2550</v>
      </c>
      <c r="V637" s="70" t="s">
        <v>1526</v>
      </c>
      <c r="W637" s="70">
        <v>31000</v>
      </c>
      <c r="X637" s="71" t="s">
        <v>3360</v>
      </c>
    </row>
    <row r="638" spans="1:24">
      <c r="A638" s="62"/>
      <c r="B638" s="62"/>
      <c r="C638" s="69">
        <v>2022</v>
      </c>
      <c r="D638" s="69">
        <v>5</v>
      </c>
      <c r="E638" s="70" t="s">
        <v>3354</v>
      </c>
      <c r="F638" s="70" t="s">
        <v>3355</v>
      </c>
      <c r="G638" s="70" t="s">
        <v>3361</v>
      </c>
      <c r="H638" s="70" t="s">
        <v>3029</v>
      </c>
      <c r="I638" s="70" t="s">
        <v>1397</v>
      </c>
      <c r="J638" s="70" t="s">
        <v>1396</v>
      </c>
      <c r="K638" s="70"/>
      <c r="L638" s="70">
        <v>194</v>
      </c>
      <c r="M638" s="70" t="s">
        <v>3362</v>
      </c>
      <c r="N638" s="70"/>
      <c r="O638" s="70">
        <v>157.5</v>
      </c>
      <c r="P638" s="70">
        <v>281.917</v>
      </c>
      <c r="Q638" s="70" t="s">
        <v>2210</v>
      </c>
      <c r="R638" s="70"/>
      <c r="S638" s="70"/>
      <c r="T638" s="70" t="s">
        <v>1650</v>
      </c>
      <c r="U638" s="70">
        <v>2540</v>
      </c>
      <c r="V638" s="70" t="s">
        <v>3363</v>
      </c>
      <c r="W638" s="70">
        <v>31000</v>
      </c>
      <c r="X638" s="71" t="s">
        <v>3364</v>
      </c>
    </row>
    <row r="639" spans="1:24">
      <c r="A639" s="62"/>
      <c r="B639" s="62"/>
      <c r="C639" s="69">
        <v>2022</v>
      </c>
      <c r="D639" s="69">
        <v>5</v>
      </c>
      <c r="E639" s="70" t="s">
        <v>2862</v>
      </c>
      <c r="F639" s="70" t="s">
        <v>2860</v>
      </c>
      <c r="G639" s="70" t="s">
        <v>3365</v>
      </c>
      <c r="H639" s="70" t="s">
        <v>2402</v>
      </c>
      <c r="I639" s="70" t="s">
        <v>1397</v>
      </c>
      <c r="J639" s="70" t="s">
        <v>1396</v>
      </c>
      <c r="K639" s="70"/>
      <c r="L639" s="70">
        <v>380</v>
      </c>
      <c r="M639" s="70"/>
      <c r="N639" s="70"/>
      <c r="O639" s="70">
        <v>146</v>
      </c>
      <c r="P639" s="70">
        <v>162.28</v>
      </c>
      <c r="Q639" s="70" t="s">
        <v>2210</v>
      </c>
      <c r="R639" s="70"/>
      <c r="S639" s="70"/>
      <c r="T639" s="70">
        <v>6220</v>
      </c>
      <c r="U639" s="70">
        <v>2375</v>
      </c>
      <c r="V639" s="70">
        <v>2770</v>
      </c>
      <c r="W639" s="70">
        <v>11995</v>
      </c>
      <c r="X639" s="71" t="s">
        <v>3366</v>
      </c>
    </row>
    <row r="640" spans="1:24">
      <c r="A640" s="62"/>
      <c r="B640" s="62"/>
      <c r="C640" s="69">
        <v>2022</v>
      </c>
      <c r="D640" s="69">
        <v>5</v>
      </c>
      <c r="E640" s="70" t="s">
        <v>2862</v>
      </c>
      <c r="F640" s="70" t="s">
        <v>2860</v>
      </c>
      <c r="G640" s="70" t="s">
        <v>3367</v>
      </c>
      <c r="H640" s="70" t="s">
        <v>2407</v>
      </c>
      <c r="I640" s="70" t="s">
        <v>1397</v>
      </c>
      <c r="J640" s="70" t="s">
        <v>1396</v>
      </c>
      <c r="K640" s="70"/>
      <c r="L640" s="70">
        <v>420</v>
      </c>
      <c r="M640" s="70"/>
      <c r="N640" s="70"/>
      <c r="O640" s="70">
        <v>159.79</v>
      </c>
      <c r="P640" s="70">
        <v>229.05</v>
      </c>
      <c r="Q640" s="70" t="s">
        <v>2210</v>
      </c>
      <c r="R640" s="70"/>
      <c r="S640" s="70"/>
      <c r="T640" s="70">
        <v>7120</v>
      </c>
      <c r="U640" s="70">
        <v>2360</v>
      </c>
      <c r="V640" s="70">
        <v>2700</v>
      </c>
      <c r="W640" s="70">
        <v>12490</v>
      </c>
      <c r="X640" s="71">
        <v>8600</v>
      </c>
    </row>
    <row r="641" spans="1:24">
      <c r="A641" s="62"/>
      <c r="B641" s="62"/>
      <c r="C641" s="69">
        <v>2022</v>
      </c>
      <c r="D641" s="69">
        <v>5</v>
      </c>
      <c r="E641" s="70" t="s">
        <v>2862</v>
      </c>
      <c r="F641" s="70" t="s">
        <v>2860</v>
      </c>
      <c r="G641" s="70" t="s">
        <v>3368</v>
      </c>
      <c r="H641" s="70" t="s">
        <v>2407</v>
      </c>
      <c r="I641" s="70" t="s">
        <v>1397</v>
      </c>
      <c r="J641" s="70" t="s">
        <v>1396</v>
      </c>
      <c r="K641" s="70"/>
      <c r="L641" s="70">
        <v>320</v>
      </c>
      <c r="M641" s="70"/>
      <c r="N641" s="70"/>
      <c r="O641" s="70" t="s">
        <v>3369</v>
      </c>
      <c r="P641" s="70">
        <v>192.54</v>
      </c>
      <c r="Q641" s="70" t="s">
        <v>2210</v>
      </c>
      <c r="R641" s="70"/>
      <c r="S641" s="70"/>
      <c r="T641" s="70">
        <v>7190</v>
      </c>
      <c r="U641" s="70">
        <v>2340</v>
      </c>
      <c r="V641" s="70">
        <v>2730</v>
      </c>
      <c r="W641" s="70">
        <v>12495</v>
      </c>
      <c r="X641" s="71">
        <v>8760</v>
      </c>
    </row>
    <row r="642" spans="1:24">
      <c r="A642" s="62"/>
      <c r="B642" s="62"/>
      <c r="C642" s="69">
        <v>2022</v>
      </c>
      <c r="D642" s="69">
        <v>5</v>
      </c>
      <c r="E642" s="70" t="s">
        <v>3370</v>
      </c>
      <c r="F642" s="70" t="s">
        <v>3371</v>
      </c>
      <c r="G642" s="70" t="s">
        <v>3372</v>
      </c>
      <c r="H642" s="70" t="s">
        <v>3373</v>
      </c>
      <c r="I642" s="70" t="s">
        <v>1397</v>
      </c>
      <c r="J642" s="70" t="s">
        <v>1396</v>
      </c>
      <c r="K642" s="70"/>
      <c r="L642" s="70">
        <v>377</v>
      </c>
      <c r="M642" s="70"/>
      <c r="N642" s="70"/>
      <c r="O642" s="70">
        <v>154.59</v>
      </c>
      <c r="P642" s="70">
        <v>89.12</v>
      </c>
      <c r="Q642" s="70" t="s">
        <v>2210</v>
      </c>
      <c r="R642" s="70"/>
      <c r="S642" s="70"/>
      <c r="T642" s="70">
        <v>5950</v>
      </c>
      <c r="U642" s="70">
        <v>1960</v>
      </c>
      <c r="V642" s="70">
        <v>2740</v>
      </c>
      <c r="W642" s="70">
        <v>4495</v>
      </c>
      <c r="X642" s="71">
        <v>4170</v>
      </c>
    </row>
    <row r="643" spans="1:24">
      <c r="A643" s="62"/>
      <c r="B643" s="62"/>
      <c r="C643" s="69">
        <v>2022</v>
      </c>
      <c r="D643" s="69">
        <v>5</v>
      </c>
      <c r="E643" s="70" t="s">
        <v>3370</v>
      </c>
      <c r="F643" s="70" t="s">
        <v>3371</v>
      </c>
      <c r="G643" s="70" t="s">
        <v>3374</v>
      </c>
      <c r="H643" s="70" t="s">
        <v>2589</v>
      </c>
      <c r="I643" s="70" t="s">
        <v>1397</v>
      </c>
      <c r="J643" s="70" t="s">
        <v>1396</v>
      </c>
      <c r="K643" s="70"/>
      <c r="L643" s="70">
        <v>348</v>
      </c>
      <c r="M643" s="70"/>
      <c r="N643" s="70"/>
      <c r="O643" s="70">
        <v>155.95</v>
      </c>
      <c r="P643" s="70">
        <v>246.68</v>
      </c>
      <c r="Q643" s="70" t="s">
        <v>2221</v>
      </c>
      <c r="R643" s="70"/>
      <c r="S643" s="70"/>
      <c r="T643" s="70">
        <v>9100</v>
      </c>
      <c r="U643" s="70">
        <v>2500</v>
      </c>
      <c r="V643" s="70">
        <v>2965</v>
      </c>
      <c r="W643" s="70">
        <v>18000</v>
      </c>
      <c r="X643" s="71">
        <v>9450</v>
      </c>
    </row>
    <row r="644" spans="1:24">
      <c r="A644" s="62"/>
      <c r="B644" s="62"/>
      <c r="C644" s="69">
        <v>2022</v>
      </c>
      <c r="D644" s="69">
        <v>5</v>
      </c>
      <c r="E644" s="70" t="s">
        <v>3370</v>
      </c>
      <c r="F644" s="70" t="s">
        <v>3371</v>
      </c>
      <c r="G644" s="70" t="s">
        <v>3375</v>
      </c>
      <c r="H644" s="70" t="s">
        <v>2407</v>
      </c>
      <c r="I644" s="70" t="s">
        <v>1397</v>
      </c>
      <c r="J644" s="70" t="s">
        <v>1396</v>
      </c>
      <c r="K644" s="70"/>
      <c r="L644" s="70">
        <v>465</v>
      </c>
      <c r="M644" s="70"/>
      <c r="N644" s="70"/>
      <c r="O644" s="70" t="s">
        <v>3376</v>
      </c>
      <c r="P644" s="70">
        <v>332.5</v>
      </c>
      <c r="Q644" s="70" t="s">
        <v>2221</v>
      </c>
      <c r="R644" s="70"/>
      <c r="S644" s="70"/>
      <c r="T644" s="70">
        <v>8850</v>
      </c>
      <c r="U644" s="70">
        <v>2500</v>
      </c>
      <c r="V644" s="70">
        <v>2990</v>
      </c>
      <c r="W644" s="70">
        <v>18000</v>
      </c>
      <c r="X644" s="71">
        <v>12900</v>
      </c>
    </row>
    <row r="645" spans="1:24">
      <c r="A645" s="62"/>
      <c r="B645" s="62"/>
      <c r="C645" s="69">
        <v>2022</v>
      </c>
      <c r="D645" s="69">
        <v>5</v>
      </c>
      <c r="E645" s="70" t="s">
        <v>3377</v>
      </c>
      <c r="F645" s="70" t="s">
        <v>3378</v>
      </c>
      <c r="G645" s="70" t="s">
        <v>3379</v>
      </c>
      <c r="H645" s="70" t="s">
        <v>2336</v>
      </c>
      <c r="I645" s="70" t="s">
        <v>1397</v>
      </c>
      <c r="J645" s="70" t="s">
        <v>1396</v>
      </c>
      <c r="K645" s="70"/>
      <c r="L645" s="70">
        <v>260</v>
      </c>
      <c r="M645" s="70">
        <v>0.16</v>
      </c>
      <c r="N645" s="70"/>
      <c r="O645" s="70">
        <v>161.27</v>
      </c>
      <c r="P645" s="70">
        <v>350.07</v>
      </c>
      <c r="Q645" s="70" t="s">
        <v>2210</v>
      </c>
      <c r="R645" s="70"/>
      <c r="S645" s="70"/>
      <c r="T645" s="70">
        <v>10320</v>
      </c>
      <c r="U645" s="70">
        <v>2520</v>
      </c>
      <c r="V645" s="70">
        <v>3990</v>
      </c>
      <c r="W645" s="70">
        <v>31000</v>
      </c>
      <c r="X645" s="71">
        <v>15990</v>
      </c>
    </row>
    <row r="646" spans="1:24">
      <c r="A646" s="62"/>
      <c r="B646" s="62"/>
      <c r="C646" s="69">
        <v>2022</v>
      </c>
      <c r="D646" s="69">
        <v>5</v>
      </c>
      <c r="E646" s="70" t="s">
        <v>3380</v>
      </c>
      <c r="F646" s="70" t="s">
        <v>2696</v>
      </c>
      <c r="G646" s="70" t="s">
        <v>3381</v>
      </c>
      <c r="H646" s="70" t="s">
        <v>3382</v>
      </c>
      <c r="I646" s="70" t="s">
        <v>1561</v>
      </c>
      <c r="J646" s="70" t="s">
        <v>1441</v>
      </c>
      <c r="K646" s="70"/>
      <c r="L646" s="70"/>
      <c r="M646" s="70"/>
      <c r="N646" s="70"/>
      <c r="O646" s="70"/>
      <c r="P646" s="70"/>
      <c r="Q646" s="70" t="s">
        <v>2192</v>
      </c>
      <c r="R646" s="70"/>
      <c r="S646" s="70"/>
      <c r="T646" s="70">
        <v>5020</v>
      </c>
      <c r="U646" s="70">
        <v>1945</v>
      </c>
      <c r="V646" s="70">
        <v>1775</v>
      </c>
      <c r="W646" s="70">
        <v>2900</v>
      </c>
      <c r="X646" s="71">
        <v>2450</v>
      </c>
    </row>
    <row r="647" spans="1:24">
      <c r="A647" s="62"/>
      <c r="B647" s="62"/>
      <c r="C647" s="69">
        <v>2022</v>
      </c>
      <c r="D647" s="69">
        <v>5</v>
      </c>
      <c r="E647" s="70" t="s">
        <v>3383</v>
      </c>
      <c r="F647" s="70" t="s">
        <v>2416</v>
      </c>
      <c r="G647" s="70" t="s">
        <v>3384</v>
      </c>
      <c r="H647" s="70" t="s">
        <v>2255</v>
      </c>
      <c r="I647" s="70" t="s">
        <v>1397</v>
      </c>
      <c r="J647" s="70" t="s">
        <v>1396</v>
      </c>
      <c r="K647" s="70">
        <v>240</v>
      </c>
      <c r="L647" s="70"/>
      <c r="M647" s="70">
        <v>0.271</v>
      </c>
      <c r="N647" s="70"/>
      <c r="O647" s="70">
        <v>147.96</v>
      </c>
      <c r="P647" s="70">
        <v>49.749</v>
      </c>
      <c r="Q647" s="70" t="s">
        <v>2210</v>
      </c>
      <c r="R647" s="70"/>
      <c r="S647" s="70"/>
      <c r="T647" s="70">
        <v>5450</v>
      </c>
      <c r="U647" s="70">
        <v>1700</v>
      </c>
      <c r="V647" s="70" t="s">
        <v>3385</v>
      </c>
      <c r="W647" s="70">
        <v>3495</v>
      </c>
      <c r="X647" s="71">
        <v>2000</v>
      </c>
    </row>
    <row r="648" spans="1:24">
      <c r="A648" s="62"/>
      <c r="B648" s="62"/>
      <c r="C648" s="69">
        <v>2022</v>
      </c>
      <c r="D648" s="69">
        <v>5</v>
      </c>
      <c r="E648" s="70" t="s">
        <v>3383</v>
      </c>
      <c r="F648" s="70" t="s">
        <v>2416</v>
      </c>
      <c r="G648" s="70" t="s">
        <v>3386</v>
      </c>
      <c r="H648" s="70" t="s">
        <v>2255</v>
      </c>
      <c r="I648" s="70" t="s">
        <v>1397</v>
      </c>
      <c r="J648" s="70" t="s">
        <v>1396</v>
      </c>
      <c r="K648" s="70">
        <v>200</v>
      </c>
      <c r="L648" s="70"/>
      <c r="M648" s="70">
        <v>0.268</v>
      </c>
      <c r="N648" s="70"/>
      <c r="O648" s="70">
        <v>137.6</v>
      </c>
      <c r="P648" s="70">
        <v>41.86</v>
      </c>
      <c r="Q648" s="70" t="s">
        <v>2210</v>
      </c>
      <c r="R648" s="70"/>
      <c r="S648" s="70"/>
      <c r="T648" s="70">
        <v>5450</v>
      </c>
      <c r="U648" s="70">
        <v>1700</v>
      </c>
      <c r="V648" s="70" t="s">
        <v>3385</v>
      </c>
      <c r="W648" s="70">
        <v>3495</v>
      </c>
      <c r="X648" s="71">
        <v>1960</v>
      </c>
    </row>
    <row r="649" spans="1:24">
      <c r="A649" s="62"/>
      <c r="B649" s="62"/>
      <c r="C649" s="69">
        <v>2022</v>
      </c>
      <c r="D649" s="69">
        <v>5</v>
      </c>
      <c r="E649" s="70" t="s">
        <v>2320</v>
      </c>
      <c r="F649" s="70" t="s">
        <v>2321</v>
      </c>
      <c r="G649" s="70" t="s">
        <v>3387</v>
      </c>
      <c r="H649" s="70" t="s">
        <v>2234</v>
      </c>
      <c r="I649" s="70" t="s">
        <v>1397</v>
      </c>
      <c r="J649" s="70" t="s">
        <v>1396</v>
      </c>
      <c r="K649" s="70"/>
      <c r="L649" s="70">
        <v>210</v>
      </c>
      <c r="M649" s="70">
        <v>0.2</v>
      </c>
      <c r="N649" s="70"/>
      <c r="O649" s="70">
        <v>150.12</v>
      </c>
      <c r="P649" s="70">
        <v>281.91</v>
      </c>
      <c r="Q649" s="70" t="s">
        <v>2210</v>
      </c>
      <c r="R649" s="70"/>
      <c r="S649" s="70"/>
      <c r="T649" s="70" t="s">
        <v>2326</v>
      </c>
      <c r="U649" s="70">
        <v>2550</v>
      </c>
      <c r="V649" s="70" t="s">
        <v>3388</v>
      </c>
      <c r="W649" s="70">
        <v>25000</v>
      </c>
      <c r="X649" s="71" t="s">
        <v>2328</v>
      </c>
    </row>
    <row r="650" spans="1:24">
      <c r="A650" s="62"/>
      <c r="B650" s="62"/>
      <c r="C650" s="69">
        <v>2022</v>
      </c>
      <c r="D650" s="69">
        <v>5</v>
      </c>
      <c r="E650" s="70" t="s">
        <v>2320</v>
      </c>
      <c r="F650" s="70" t="s">
        <v>2321</v>
      </c>
      <c r="G650" s="70" t="s">
        <v>3389</v>
      </c>
      <c r="H650" s="70" t="s">
        <v>2234</v>
      </c>
      <c r="I650" s="70" t="s">
        <v>1397</v>
      </c>
      <c r="J650" s="70" t="s">
        <v>1396</v>
      </c>
      <c r="K650" s="70"/>
      <c r="L650" s="70">
        <v>210</v>
      </c>
      <c r="M650" s="70">
        <v>0.17</v>
      </c>
      <c r="N650" s="70"/>
      <c r="O650" s="70">
        <v>150.12</v>
      </c>
      <c r="P650" s="70">
        <v>281.91</v>
      </c>
      <c r="Q650" s="70" t="s">
        <v>2210</v>
      </c>
      <c r="R650" s="70"/>
      <c r="S650" s="70"/>
      <c r="T650" s="70" t="s">
        <v>2326</v>
      </c>
      <c r="U650" s="70">
        <v>2550</v>
      </c>
      <c r="V650" s="70" t="s">
        <v>3388</v>
      </c>
      <c r="W650" s="70">
        <v>25000</v>
      </c>
      <c r="X650" s="71" t="s">
        <v>3390</v>
      </c>
    </row>
    <row r="651" spans="1:24">
      <c r="A651" s="62"/>
      <c r="B651" s="62"/>
      <c r="C651" s="69">
        <v>2022</v>
      </c>
      <c r="D651" s="69">
        <v>5</v>
      </c>
      <c r="E651" s="70" t="s">
        <v>2320</v>
      </c>
      <c r="F651" s="70" t="s">
        <v>2321</v>
      </c>
      <c r="G651" s="70" t="s">
        <v>3391</v>
      </c>
      <c r="H651" s="70" t="s">
        <v>2330</v>
      </c>
      <c r="I651" s="70" t="s">
        <v>1397</v>
      </c>
      <c r="J651" s="70" t="s">
        <v>1396</v>
      </c>
      <c r="K651" s="70"/>
      <c r="L651" s="70">
        <v>200</v>
      </c>
      <c r="M651" s="70">
        <v>0.17</v>
      </c>
      <c r="N651" s="70"/>
      <c r="O651" s="70">
        <v>157.57</v>
      </c>
      <c r="P651" s="70">
        <v>281.91</v>
      </c>
      <c r="Q651" s="70" t="s">
        <v>2210</v>
      </c>
      <c r="R651" s="70"/>
      <c r="S651" s="70"/>
      <c r="T651" s="70">
        <v>10830</v>
      </c>
      <c r="U651" s="70">
        <v>2550</v>
      </c>
      <c r="V651" s="70" t="s">
        <v>2331</v>
      </c>
      <c r="W651" s="70">
        <v>31000</v>
      </c>
      <c r="X651" s="71">
        <v>16150</v>
      </c>
    </row>
    <row r="652" spans="1:24">
      <c r="A652" s="62"/>
      <c r="B652" s="62"/>
      <c r="C652" s="69">
        <v>2022</v>
      </c>
      <c r="D652" s="69">
        <v>5</v>
      </c>
      <c r="E652" s="70" t="s">
        <v>2320</v>
      </c>
      <c r="F652" s="70" t="s">
        <v>2321</v>
      </c>
      <c r="G652" s="70" t="s">
        <v>3392</v>
      </c>
      <c r="H652" s="70" t="s">
        <v>2330</v>
      </c>
      <c r="I652" s="70" t="s">
        <v>1397</v>
      </c>
      <c r="J652" s="70" t="s">
        <v>1396</v>
      </c>
      <c r="K652" s="70"/>
      <c r="L652" s="70">
        <v>200</v>
      </c>
      <c r="M652" s="70">
        <v>0.17</v>
      </c>
      <c r="N652" s="70"/>
      <c r="O652" s="70">
        <v>157.57</v>
      </c>
      <c r="P652" s="70">
        <v>281.91</v>
      </c>
      <c r="Q652" s="70" t="s">
        <v>2210</v>
      </c>
      <c r="R652" s="70"/>
      <c r="S652" s="70"/>
      <c r="T652" s="70">
        <v>10300</v>
      </c>
      <c r="U652" s="70">
        <v>2550</v>
      </c>
      <c r="V652" s="70" t="s">
        <v>2331</v>
      </c>
      <c r="W652" s="70">
        <v>31000</v>
      </c>
      <c r="X652" s="71">
        <v>16000</v>
      </c>
    </row>
    <row r="653" spans="1:24">
      <c r="A653" s="62"/>
      <c r="B653" s="62"/>
      <c r="C653" s="69">
        <v>2022</v>
      </c>
      <c r="D653" s="69">
        <v>5</v>
      </c>
      <c r="E653" s="70" t="s">
        <v>2320</v>
      </c>
      <c r="F653" s="70" t="s">
        <v>2321</v>
      </c>
      <c r="G653" s="70" t="s">
        <v>3393</v>
      </c>
      <c r="H653" s="70" t="s">
        <v>2330</v>
      </c>
      <c r="I653" s="70" t="s">
        <v>1397</v>
      </c>
      <c r="J653" s="70" t="s">
        <v>1396</v>
      </c>
      <c r="K653" s="70"/>
      <c r="L653" s="70">
        <v>200</v>
      </c>
      <c r="M653" s="70">
        <v>0.17</v>
      </c>
      <c r="N653" s="70"/>
      <c r="O653" s="70">
        <v>157.57</v>
      </c>
      <c r="P653" s="70">
        <v>281.91</v>
      </c>
      <c r="Q653" s="70" t="s">
        <v>2210</v>
      </c>
      <c r="R653" s="70"/>
      <c r="S653" s="70"/>
      <c r="T653" s="70">
        <v>10980</v>
      </c>
      <c r="U653" s="70">
        <v>2550</v>
      </c>
      <c r="V653" s="70" t="s">
        <v>2331</v>
      </c>
      <c r="W653" s="70">
        <v>31000</v>
      </c>
      <c r="X653" s="71">
        <v>16250</v>
      </c>
    </row>
    <row r="654" spans="1:24">
      <c r="A654" s="62"/>
      <c r="B654" s="62"/>
      <c r="C654" s="69">
        <v>2022</v>
      </c>
      <c r="D654" s="69">
        <v>5</v>
      </c>
      <c r="E654" s="70" t="s">
        <v>2320</v>
      </c>
      <c r="F654" s="70" t="s">
        <v>2321</v>
      </c>
      <c r="G654" s="70" t="s">
        <v>3394</v>
      </c>
      <c r="H654" s="70" t="s">
        <v>2336</v>
      </c>
      <c r="I654" s="70" t="s">
        <v>1397</v>
      </c>
      <c r="J654" s="70" t="s">
        <v>1396</v>
      </c>
      <c r="K654" s="70"/>
      <c r="L654" s="70">
        <v>240</v>
      </c>
      <c r="M654" s="70">
        <v>0.16</v>
      </c>
      <c r="N654" s="70"/>
      <c r="O654" s="70">
        <v>161.21</v>
      </c>
      <c r="P654" s="70">
        <v>350.07</v>
      </c>
      <c r="Q654" s="70" t="s">
        <v>2210</v>
      </c>
      <c r="R654" s="70"/>
      <c r="S654" s="70"/>
      <c r="T654" s="70">
        <v>10300</v>
      </c>
      <c r="U654" s="70">
        <v>2550</v>
      </c>
      <c r="V654" s="70" t="s">
        <v>2331</v>
      </c>
      <c r="W654" s="70">
        <v>31000</v>
      </c>
      <c r="X654" s="71">
        <v>15440</v>
      </c>
    </row>
    <row r="655" spans="1:24">
      <c r="A655" s="62"/>
      <c r="B655" s="62"/>
      <c r="C655" s="69">
        <v>2022</v>
      </c>
      <c r="D655" s="69">
        <v>5</v>
      </c>
      <c r="E655" s="70" t="s">
        <v>3395</v>
      </c>
      <c r="F655" s="70" t="s">
        <v>3396</v>
      </c>
      <c r="G655" s="70" t="s">
        <v>3397</v>
      </c>
      <c r="H655" s="70" t="s">
        <v>2238</v>
      </c>
      <c r="I655" s="70" t="s">
        <v>1397</v>
      </c>
      <c r="J655" s="70" t="s">
        <v>1412</v>
      </c>
      <c r="K655" s="70"/>
      <c r="L655" s="70"/>
      <c r="M655" s="70">
        <v>0.149</v>
      </c>
      <c r="N655" s="70"/>
      <c r="O655" s="70" t="s">
        <v>3219</v>
      </c>
      <c r="P655" s="70">
        <v>163.4</v>
      </c>
      <c r="Q655" s="70" t="s">
        <v>2210</v>
      </c>
      <c r="R655" s="70"/>
      <c r="S655" s="70"/>
      <c r="T655" s="70">
        <v>8200</v>
      </c>
      <c r="U655" s="70">
        <v>2260</v>
      </c>
      <c r="V655" s="70" t="s">
        <v>3398</v>
      </c>
      <c r="W655" s="70">
        <v>10600</v>
      </c>
      <c r="X655" s="71" t="s">
        <v>3399</v>
      </c>
    </row>
    <row r="656" spans="1:24">
      <c r="A656" s="62"/>
      <c r="B656" s="62"/>
      <c r="C656" s="69">
        <v>2022</v>
      </c>
      <c r="D656" s="69">
        <v>5</v>
      </c>
      <c r="E656" s="70" t="s">
        <v>3395</v>
      </c>
      <c r="F656" s="70" t="s">
        <v>3396</v>
      </c>
      <c r="G656" s="70" t="s">
        <v>3400</v>
      </c>
      <c r="H656" s="70" t="s">
        <v>2238</v>
      </c>
      <c r="I656" s="70" t="s">
        <v>1397</v>
      </c>
      <c r="J656" s="70" t="s">
        <v>1412</v>
      </c>
      <c r="K656" s="70"/>
      <c r="L656" s="70"/>
      <c r="M656" s="70">
        <v>0.149</v>
      </c>
      <c r="N656" s="70"/>
      <c r="O656" s="70">
        <v>140</v>
      </c>
      <c r="P656" s="70">
        <v>151.2</v>
      </c>
      <c r="Q656" s="70" t="s">
        <v>2210</v>
      </c>
      <c r="R656" s="70"/>
      <c r="S656" s="70"/>
      <c r="T656" s="70">
        <v>8200</v>
      </c>
      <c r="U656" s="70">
        <v>2260</v>
      </c>
      <c r="V656" s="70" t="s">
        <v>3398</v>
      </c>
      <c r="W656" s="70">
        <v>10600</v>
      </c>
      <c r="X656" s="71" t="s">
        <v>3399</v>
      </c>
    </row>
    <row r="657" spans="1:24">
      <c r="A657" s="62"/>
      <c r="B657" s="62"/>
      <c r="C657" s="69">
        <v>2022</v>
      </c>
      <c r="D657" s="69">
        <v>5</v>
      </c>
      <c r="E657" s="70" t="s">
        <v>3401</v>
      </c>
      <c r="F657" s="70" t="s">
        <v>3402</v>
      </c>
      <c r="G657" s="70" t="s">
        <v>3403</v>
      </c>
      <c r="H657" s="70" t="s">
        <v>2255</v>
      </c>
      <c r="I657" s="70" t="s">
        <v>1397</v>
      </c>
      <c r="J657" s="70" t="s">
        <v>1396</v>
      </c>
      <c r="K657" s="70">
        <v>290</v>
      </c>
      <c r="L657" s="70"/>
      <c r="M657" s="70">
        <v>0.283</v>
      </c>
      <c r="N657" s="70"/>
      <c r="O657" s="70">
        <v>137.6</v>
      </c>
      <c r="P657" s="70">
        <v>41.86</v>
      </c>
      <c r="Q657" s="70" t="s">
        <v>2221</v>
      </c>
      <c r="R657" s="70"/>
      <c r="S657" s="70"/>
      <c r="T657" s="70">
        <v>4495</v>
      </c>
      <c r="U657" s="70">
        <v>1680</v>
      </c>
      <c r="V657" s="70">
        <v>1990</v>
      </c>
      <c r="W657" s="70">
        <v>2420</v>
      </c>
      <c r="X657" s="71">
        <v>1390</v>
      </c>
    </row>
    <row r="658" spans="1:24">
      <c r="A658" s="62"/>
      <c r="B658" s="62"/>
      <c r="C658" s="69">
        <v>2022</v>
      </c>
      <c r="D658" s="69">
        <v>5</v>
      </c>
      <c r="E658" s="70" t="s">
        <v>3401</v>
      </c>
      <c r="F658" s="70" t="s">
        <v>3402</v>
      </c>
      <c r="G658" s="70" t="s">
        <v>3404</v>
      </c>
      <c r="H658" s="70" t="s">
        <v>2238</v>
      </c>
      <c r="I658" s="70" t="s">
        <v>1397</v>
      </c>
      <c r="J658" s="70" t="s">
        <v>1412</v>
      </c>
      <c r="K658" s="70"/>
      <c r="L658" s="70"/>
      <c r="M658" s="70">
        <v>0.139</v>
      </c>
      <c r="N658" s="70"/>
      <c r="O658" s="70" t="s">
        <v>1570</v>
      </c>
      <c r="P658" s="70">
        <v>127.74</v>
      </c>
      <c r="Q658" s="70" t="s">
        <v>2221</v>
      </c>
      <c r="R658" s="70"/>
      <c r="S658" s="70"/>
      <c r="T658" s="70">
        <v>6990</v>
      </c>
      <c r="U658" s="70">
        <v>2250</v>
      </c>
      <c r="V658" s="70">
        <v>3120</v>
      </c>
      <c r="W658" s="70">
        <v>11000</v>
      </c>
      <c r="X658" s="71" t="s">
        <v>3405</v>
      </c>
    </row>
    <row r="659" spans="1:24">
      <c r="A659" s="62"/>
      <c r="B659" s="62"/>
      <c r="C659" s="69">
        <v>2022</v>
      </c>
      <c r="D659" s="69">
        <v>5</v>
      </c>
      <c r="E659" s="70" t="s">
        <v>2351</v>
      </c>
      <c r="F659" s="70" t="s">
        <v>3406</v>
      </c>
      <c r="G659" s="70" t="s">
        <v>3407</v>
      </c>
      <c r="H659" s="70" t="s">
        <v>2255</v>
      </c>
      <c r="I659" s="70" t="s">
        <v>1397</v>
      </c>
      <c r="J659" s="70" t="s">
        <v>1396</v>
      </c>
      <c r="K659" s="70"/>
      <c r="L659" s="70">
        <v>410</v>
      </c>
      <c r="M659" s="70">
        <v>0.287</v>
      </c>
      <c r="N659" s="70"/>
      <c r="O659" s="70">
        <v>154.59</v>
      </c>
      <c r="P659" s="70">
        <v>89.12</v>
      </c>
      <c r="Q659" s="70" t="s">
        <v>2210</v>
      </c>
      <c r="R659" s="70"/>
      <c r="S659" s="70"/>
      <c r="T659" s="70">
        <v>5995</v>
      </c>
      <c r="U659" s="70" t="s">
        <v>3408</v>
      </c>
      <c r="V659" s="70" t="s">
        <v>3409</v>
      </c>
      <c r="W659" s="70">
        <v>4495</v>
      </c>
      <c r="X659" s="71">
        <v>3050</v>
      </c>
    </row>
    <row r="660" spans="1:24">
      <c r="A660" s="62"/>
      <c r="B660" s="62"/>
      <c r="C660" s="69">
        <v>2022</v>
      </c>
      <c r="D660" s="69">
        <v>5</v>
      </c>
      <c r="E660" s="70" t="s">
        <v>2351</v>
      </c>
      <c r="F660" s="70" t="s">
        <v>2352</v>
      </c>
      <c r="G660" s="70" t="s">
        <v>3410</v>
      </c>
      <c r="H660" s="70" t="s">
        <v>3074</v>
      </c>
      <c r="I660" s="70" t="s">
        <v>1397</v>
      </c>
      <c r="J660" s="70" t="s">
        <v>1441</v>
      </c>
      <c r="K660" s="70">
        <v>440</v>
      </c>
      <c r="L660" s="70"/>
      <c r="M660" s="70"/>
      <c r="N660" s="70">
        <v>17.6</v>
      </c>
      <c r="O660" s="70">
        <v>135.65</v>
      </c>
      <c r="P660" s="70"/>
      <c r="Q660" s="70" t="s">
        <v>2280</v>
      </c>
      <c r="R660" s="70"/>
      <c r="S660" s="70"/>
      <c r="T660" s="70">
        <v>4912</v>
      </c>
      <c r="U660" s="70">
        <v>1987</v>
      </c>
      <c r="V660" s="70">
        <v>1720</v>
      </c>
      <c r="W660" s="70">
        <v>2850</v>
      </c>
      <c r="X660" s="71">
        <v>2361</v>
      </c>
    </row>
    <row r="661" spans="1:24">
      <c r="A661" s="62"/>
      <c r="B661" s="62"/>
      <c r="C661" s="69">
        <v>2022</v>
      </c>
      <c r="D661" s="69">
        <v>5</v>
      </c>
      <c r="E661" s="70" t="s">
        <v>2409</v>
      </c>
      <c r="F661" s="70" t="s">
        <v>2410</v>
      </c>
      <c r="G661" s="70" t="s">
        <v>3411</v>
      </c>
      <c r="H661" s="70" t="s">
        <v>2292</v>
      </c>
      <c r="I661" s="70" t="s">
        <v>1397</v>
      </c>
      <c r="J661" s="70" t="s">
        <v>1396</v>
      </c>
      <c r="K661" s="70"/>
      <c r="L661" s="70">
        <v>392</v>
      </c>
      <c r="M661" s="70">
        <v>0.282</v>
      </c>
      <c r="N661" s="70"/>
      <c r="O661" s="70">
        <v>148.4</v>
      </c>
      <c r="P661" s="70">
        <v>89.129</v>
      </c>
      <c r="Q661" s="70" t="s">
        <v>2210</v>
      </c>
      <c r="R661" s="70"/>
      <c r="S661" s="70"/>
      <c r="T661" s="70">
        <v>5990</v>
      </c>
      <c r="U661" s="70" t="s">
        <v>1596</v>
      </c>
      <c r="V661" s="70" t="s">
        <v>3412</v>
      </c>
      <c r="W661" s="70">
        <v>4495</v>
      </c>
      <c r="X661" s="71">
        <v>3100</v>
      </c>
    </row>
    <row r="662" spans="1:24">
      <c r="A662" s="62"/>
      <c r="B662" s="62"/>
      <c r="C662" s="69">
        <v>2022</v>
      </c>
      <c r="D662" s="69">
        <v>5</v>
      </c>
      <c r="E662" s="70" t="s">
        <v>2409</v>
      </c>
      <c r="F662" s="70" t="s">
        <v>2410</v>
      </c>
      <c r="G662" s="70" t="s">
        <v>3413</v>
      </c>
      <c r="H662" s="70" t="s">
        <v>2292</v>
      </c>
      <c r="I662" s="70" t="s">
        <v>1397</v>
      </c>
      <c r="J662" s="70" t="s">
        <v>1396</v>
      </c>
      <c r="K662" s="70"/>
      <c r="L662" s="70">
        <v>458</v>
      </c>
      <c r="M662" s="70">
        <v>0.281</v>
      </c>
      <c r="N662" s="70"/>
      <c r="O662" s="70">
        <v>151.96</v>
      </c>
      <c r="P662" s="70">
        <v>100.27</v>
      </c>
      <c r="Q662" s="70" t="s">
        <v>2210</v>
      </c>
      <c r="R662" s="70"/>
      <c r="S662" s="70"/>
      <c r="T662" s="70">
        <v>5990</v>
      </c>
      <c r="U662" s="70" t="s">
        <v>1596</v>
      </c>
      <c r="V662" s="70" t="s">
        <v>3412</v>
      </c>
      <c r="W662" s="70">
        <v>4495</v>
      </c>
      <c r="X662" s="71">
        <v>3200</v>
      </c>
    </row>
    <row r="663" spans="1:24">
      <c r="A663" s="62"/>
      <c r="B663" s="62"/>
      <c r="C663" s="69">
        <v>2022</v>
      </c>
      <c r="D663" s="69">
        <v>5</v>
      </c>
      <c r="E663" s="70" t="s">
        <v>2456</v>
      </c>
      <c r="F663" s="70" t="s">
        <v>2416</v>
      </c>
      <c r="G663" s="70" t="s">
        <v>3414</v>
      </c>
      <c r="H663" s="70" t="s">
        <v>2288</v>
      </c>
      <c r="I663" s="70" t="s">
        <v>1397</v>
      </c>
      <c r="J663" s="70" t="s">
        <v>1396</v>
      </c>
      <c r="K663" s="70"/>
      <c r="L663" s="70">
        <v>350</v>
      </c>
      <c r="M663" s="70">
        <v>0.182</v>
      </c>
      <c r="N663" s="70"/>
      <c r="O663" s="70">
        <v>159</v>
      </c>
      <c r="P663" s="70">
        <v>422.87</v>
      </c>
      <c r="Q663" s="70" t="s">
        <v>2210</v>
      </c>
      <c r="R663" s="70"/>
      <c r="S663" s="70"/>
      <c r="T663" s="70" t="s">
        <v>2181</v>
      </c>
      <c r="U663" s="70">
        <v>2550</v>
      </c>
      <c r="V663" s="70" t="s">
        <v>2461</v>
      </c>
      <c r="W663" s="70">
        <v>31000</v>
      </c>
      <c r="X663" s="71" t="s">
        <v>3415</v>
      </c>
    </row>
    <row r="664" spans="1:24">
      <c r="A664" s="62"/>
      <c r="B664" s="62"/>
      <c r="C664" s="69">
        <v>2022</v>
      </c>
      <c r="D664" s="69">
        <v>5</v>
      </c>
      <c r="E664" s="70" t="s">
        <v>2473</v>
      </c>
      <c r="F664" s="70" t="s">
        <v>2474</v>
      </c>
      <c r="G664" s="70" t="s">
        <v>3416</v>
      </c>
      <c r="H664" s="70" t="s">
        <v>2191</v>
      </c>
      <c r="I664" s="70" t="s">
        <v>1397</v>
      </c>
      <c r="J664" s="70" t="s">
        <v>1441</v>
      </c>
      <c r="K664" s="70">
        <v>430</v>
      </c>
      <c r="L664" s="70"/>
      <c r="M664" s="70"/>
      <c r="N664" s="70">
        <v>13.5</v>
      </c>
      <c r="O664" s="70">
        <v>141</v>
      </c>
      <c r="P664" s="70"/>
      <c r="Q664" s="70" t="s">
        <v>2210</v>
      </c>
      <c r="R664" s="70"/>
      <c r="S664" s="70"/>
      <c r="T664" s="70">
        <v>4602</v>
      </c>
      <c r="U664" s="70">
        <v>1900</v>
      </c>
      <c r="V664" s="70">
        <v>1600</v>
      </c>
      <c r="W664" s="70">
        <v>2110</v>
      </c>
      <c r="X664" s="71">
        <v>1660</v>
      </c>
    </row>
    <row r="665" spans="1:24">
      <c r="A665" s="62"/>
      <c r="B665" s="62"/>
      <c r="C665" s="69">
        <v>2022</v>
      </c>
      <c r="D665" s="69">
        <v>5</v>
      </c>
      <c r="E665" s="70" t="s">
        <v>2514</v>
      </c>
      <c r="F665" s="70" t="s">
        <v>3417</v>
      </c>
      <c r="G665" s="70" t="s">
        <v>3418</v>
      </c>
      <c r="H665" s="70" t="s">
        <v>2255</v>
      </c>
      <c r="I665" s="70" t="s">
        <v>1397</v>
      </c>
      <c r="J665" s="70" t="s">
        <v>1396</v>
      </c>
      <c r="K665" s="70"/>
      <c r="L665" s="70">
        <v>252</v>
      </c>
      <c r="M665" s="70" t="s">
        <v>3419</v>
      </c>
      <c r="N665" s="70"/>
      <c r="O665" s="70">
        <v>153.84</v>
      </c>
      <c r="P665" s="70">
        <v>106.95</v>
      </c>
      <c r="Q665" s="70" t="s">
        <v>2210</v>
      </c>
      <c r="R665" s="70"/>
      <c r="S665" s="70"/>
      <c r="T665" s="70" t="s">
        <v>3420</v>
      </c>
      <c r="U665" s="70" t="s">
        <v>3421</v>
      </c>
      <c r="V665" s="70" t="s">
        <v>3422</v>
      </c>
      <c r="W665" s="70">
        <v>7300</v>
      </c>
      <c r="X665" s="71" t="s">
        <v>3423</v>
      </c>
    </row>
    <row r="666" spans="1:24">
      <c r="A666" s="62"/>
      <c r="B666" s="62"/>
      <c r="C666" s="69">
        <v>2022</v>
      </c>
      <c r="D666" s="69">
        <v>5</v>
      </c>
      <c r="E666" s="70" t="s">
        <v>2532</v>
      </c>
      <c r="F666" s="70" t="s">
        <v>2533</v>
      </c>
      <c r="G666" s="70" t="s">
        <v>3424</v>
      </c>
      <c r="H666" s="70" t="s">
        <v>2292</v>
      </c>
      <c r="I666" s="70" t="s">
        <v>1397</v>
      </c>
      <c r="J666" s="70" t="s">
        <v>1396</v>
      </c>
      <c r="K666" s="70"/>
      <c r="L666" s="70">
        <v>310</v>
      </c>
      <c r="M666" s="70" t="s">
        <v>3425</v>
      </c>
      <c r="N666" s="70"/>
      <c r="O666" s="70">
        <v>146.7</v>
      </c>
      <c r="P666" s="70">
        <v>81.14</v>
      </c>
      <c r="Q666" s="70" t="s">
        <v>2210</v>
      </c>
      <c r="R666" s="70"/>
      <c r="S666" s="70"/>
      <c r="T666" s="70">
        <v>5995</v>
      </c>
      <c r="U666" s="70" t="s">
        <v>1753</v>
      </c>
      <c r="V666" s="70" t="s">
        <v>3426</v>
      </c>
      <c r="W666" s="70">
        <v>4495</v>
      </c>
      <c r="X666" s="71" t="s">
        <v>3427</v>
      </c>
    </row>
    <row r="667" spans="1:24">
      <c r="A667" s="62"/>
      <c r="B667" s="62"/>
      <c r="C667" s="69">
        <v>2022</v>
      </c>
      <c r="D667" s="69">
        <v>5</v>
      </c>
      <c r="E667" s="70" t="s">
        <v>2650</v>
      </c>
      <c r="F667" s="70" t="s">
        <v>2651</v>
      </c>
      <c r="G667" s="70" t="s">
        <v>3428</v>
      </c>
      <c r="H667" s="70" t="s">
        <v>2207</v>
      </c>
      <c r="I667" s="70" t="s">
        <v>1397</v>
      </c>
      <c r="J667" s="70" t="s">
        <v>1396</v>
      </c>
      <c r="K667" s="70">
        <v>248</v>
      </c>
      <c r="L667" s="70"/>
      <c r="M667" s="70">
        <v>0.23</v>
      </c>
      <c r="N667" s="70"/>
      <c r="O667" s="70">
        <v>140</v>
      </c>
      <c r="P667" s="70">
        <v>41.86</v>
      </c>
      <c r="Q667" s="70" t="s">
        <v>2653</v>
      </c>
      <c r="R667" s="70"/>
      <c r="S667" s="70"/>
      <c r="T667" s="70">
        <v>4150</v>
      </c>
      <c r="U667" s="70">
        <v>1605</v>
      </c>
      <c r="V667" s="70">
        <v>1947</v>
      </c>
      <c r="W667" s="70">
        <v>2700</v>
      </c>
      <c r="X667" s="71">
        <v>1290</v>
      </c>
    </row>
    <row r="668" spans="1:24">
      <c r="A668" s="62"/>
      <c r="B668" s="62"/>
      <c r="C668" s="69">
        <v>2022</v>
      </c>
      <c r="D668" s="69">
        <v>5</v>
      </c>
      <c r="E668" s="70" t="s">
        <v>2650</v>
      </c>
      <c r="F668" s="70" t="s">
        <v>2651</v>
      </c>
      <c r="G668" s="70" t="s">
        <v>3429</v>
      </c>
      <c r="H668" s="70" t="s">
        <v>2255</v>
      </c>
      <c r="I668" s="70" t="s">
        <v>1397</v>
      </c>
      <c r="J668" s="70" t="s">
        <v>1396</v>
      </c>
      <c r="K668" s="70">
        <v>248</v>
      </c>
      <c r="L668" s="70"/>
      <c r="M668" s="70">
        <v>0.24</v>
      </c>
      <c r="N668" s="70"/>
      <c r="O668" s="70">
        <v>140</v>
      </c>
      <c r="P668" s="70">
        <v>41.86</v>
      </c>
      <c r="Q668" s="70" t="s">
        <v>2653</v>
      </c>
      <c r="R668" s="70"/>
      <c r="S668" s="70"/>
      <c r="T668" s="70">
        <v>4145</v>
      </c>
      <c r="U668" s="70">
        <v>1605</v>
      </c>
      <c r="V668" s="70">
        <v>2317</v>
      </c>
      <c r="W668" s="70">
        <v>2700</v>
      </c>
      <c r="X668" s="71">
        <v>1320</v>
      </c>
    </row>
    <row r="669" spans="1:24">
      <c r="A669" s="62"/>
      <c r="B669" s="62"/>
      <c r="C669" s="69">
        <v>2022</v>
      </c>
      <c r="D669" s="69">
        <v>5</v>
      </c>
      <c r="E669" s="70" t="s">
        <v>2650</v>
      </c>
      <c r="F669" s="70" t="s">
        <v>2651</v>
      </c>
      <c r="G669" s="70" t="s">
        <v>3430</v>
      </c>
      <c r="H669" s="70" t="s">
        <v>2255</v>
      </c>
      <c r="I669" s="70" t="s">
        <v>1397</v>
      </c>
      <c r="J669" s="70" t="s">
        <v>1396</v>
      </c>
      <c r="K669" s="70">
        <v>240</v>
      </c>
      <c r="L669" s="70"/>
      <c r="M669" s="70">
        <v>0.28</v>
      </c>
      <c r="N669" s="70"/>
      <c r="O669" s="70">
        <v>140</v>
      </c>
      <c r="P669" s="70">
        <v>41.86</v>
      </c>
      <c r="Q669" s="70" t="s">
        <v>2653</v>
      </c>
      <c r="R669" s="70"/>
      <c r="S669" s="70"/>
      <c r="T669" s="70">
        <v>5080</v>
      </c>
      <c r="U669" s="70">
        <v>1605</v>
      </c>
      <c r="V669" s="70">
        <v>2410</v>
      </c>
      <c r="W669" s="70">
        <v>2700</v>
      </c>
      <c r="X669" s="71">
        <v>1480</v>
      </c>
    </row>
    <row r="670" spans="1:24">
      <c r="A670" s="62"/>
      <c r="B670" s="62"/>
      <c r="C670" s="69">
        <v>2022</v>
      </c>
      <c r="D670" s="69">
        <v>5</v>
      </c>
      <c r="E670" s="70" t="s">
        <v>2655</v>
      </c>
      <c r="F670" s="70" t="s">
        <v>2656</v>
      </c>
      <c r="G670" s="70" t="s">
        <v>3431</v>
      </c>
      <c r="H670" s="70" t="s">
        <v>2589</v>
      </c>
      <c r="I670" s="70" t="s">
        <v>1397</v>
      </c>
      <c r="J670" s="70" t="s">
        <v>1396</v>
      </c>
      <c r="K670" s="70"/>
      <c r="L670" s="70">
        <v>280</v>
      </c>
      <c r="M670" s="70"/>
      <c r="N670" s="70"/>
      <c r="O670" s="70" t="s">
        <v>1835</v>
      </c>
      <c r="P670" s="70">
        <v>200.54</v>
      </c>
      <c r="Q670" s="70" t="s">
        <v>2221</v>
      </c>
      <c r="R670" s="70"/>
      <c r="S670" s="70"/>
      <c r="T670" s="70" t="s">
        <v>2590</v>
      </c>
      <c r="U670" s="70">
        <v>2500</v>
      </c>
      <c r="V670" s="70" t="s">
        <v>3432</v>
      </c>
      <c r="W670" s="70">
        <v>18000</v>
      </c>
      <c r="X670" s="71" t="s">
        <v>3433</v>
      </c>
    </row>
    <row r="671" spans="1:24">
      <c r="A671" s="62"/>
      <c r="B671" s="62"/>
      <c r="C671" s="69">
        <v>2022</v>
      </c>
      <c r="D671" s="69">
        <v>5</v>
      </c>
      <c r="E671" s="70" t="s">
        <v>2692</v>
      </c>
      <c r="F671" s="70" t="s">
        <v>2693</v>
      </c>
      <c r="G671" s="70" t="s">
        <v>3434</v>
      </c>
      <c r="H671" s="70" t="s">
        <v>2191</v>
      </c>
      <c r="I671" s="70" t="s">
        <v>1397</v>
      </c>
      <c r="J671" s="70" t="s">
        <v>1441</v>
      </c>
      <c r="K671" s="70">
        <v>401</v>
      </c>
      <c r="L671" s="70"/>
      <c r="M671" s="70"/>
      <c r="N671" s="70">
        <v>13.5</v>
      </c>
      <c r="O671" s="70">
        <v>160.01</v>
      </c>
      <c r="P671" s="70"/>
      <c r="Q671" s="70" t="s">
        <v>2192</v>
      </c>
      <c r="R671" s="70"/>
      <c r="S671" s="70"/>
      <c r="T671" s="70" t="s">
        <v>3435</v>
      </c>
      <c r="U671" s="70">
        <v>1825</v>
      </c>
      <c r="V671" s="70">
        <v>1510</v>
      </c>
      <c r="W671" s="70">
        <v>1835</v>
      </c>
      <c r="X671" s="71">
        <v>1460</v>
      </c>
    </row>
    <row r="672" spans="1:24">
      <c r="A672" s="62"/>
      <c r="B672" s="62"/>
      <c r="C672" s="69">
        <v>2022</v>
      </c>
      <c r="D672" s="69">
        <v>5</v>
      </c>
      <c r="E672" s="70" t="s">
        <v>2692</v>
      </c>
      <c r="F672" s="70" t="s">
        <v>2693</v>
      </c>
      <c r="G672" s="70" t="s">
        <v>3436</v>
      </c>
      <c r="H672" s="70" t="s">
        <v>2191</v>
      </c>
      <c r="I672" s="70" t="s">
        <v>1397</v>
      </c>
      <c r="J672" s="70" t="s">
        <v>1441</v>
      </c>
      <c r="K672" s="70">
        <v>301</v>
      </c>
      <c r="L672" s="70"/>
      <c r="M672" s="70"/>
      <c r="N672" s="70">
        <v>9.4</v>
      </c>
      <c r="O672" s="70">
        <v>140.01</v>
      </c>
      <c r="P672" s="70"/>
      <c r="Q672" s="70" t="s">
        <v>2192</v>
      </c>
      <c r="R672" s="70"/>
      <c r="S672" s="70"/>
      <c r="T672" s="70">
        <v>3200</v>
      </c>
      <c r="U672" s="70">
        <v>1670</v>
      </c>
      <c r="V672" s="70" t="s">
        <v>1923</v>
      </c>
      <c r="W672" s="70">
        <v>1380</v>
      </c>
      <c r="X672" s="71">
        <v>955</v>
      </c>
    </row>
    <row r="673" spans="1:24">
      <c r="A673" s="62"/>
      <c r="B673" s="62"/>
      <c r="C673" s="69">
        <v>2022</v>
      </c>
      <c r="D673" s="69">
        <v>5</v>
      </c>
      <c r="E673" s="70" t="s">
        <v>2692</v>
      </c>
      <c r="F673" s="70" t="s">
        <v>2693</v>
      </c>
      <c r="G673" s="70" t="s">
        <v>3437</v>
      </c>
      <c r="H673" s="70" t="s">
        <v>2191</v>
      </c>
      <c r="I673" s="70" t="s">
        <v>1397</v>
      </c>
      <c r="J673" s="70" t="s">
        <v>1441</v>
      </c>
      <c r="K673" s="70">
        <v>301</v>
      </c>
      <c r="L673" s="70"/>
      <c r="M673" s="70"/>
      <c r="N673" s="70">
        <v>9.7</v>
      </c>
      <c r="O673" s="70">
        <v>140.1</v>
      </c>
      <c r="P673" s="70"/>
      <c r="Q673" s="70" t="s">
        <v>2192</v>
      </c>
      <c r="R673" s="70"/>
      <c r="S673" s="70"/>
      <c r="T673" s="70" t="s">
        <v>3438</v>
      </c>
      <c r="U673" s="70" t="s">
        <v>3439</v>
      </c>
      <c r="V673" s="70" t="s">
        <v>1923</v>
      </c>
      <c r="W673" s="70">
        <v>1380</v>
      </c>
      <c r="X673" s="71" t="s">
        <v>3440</v>
      </c>
    </row>
    <row r="674" spans="1:24">
      <c r="A674" s="62"/>
      <c r="B674" s="62"/>
      <c r="C674" s="69">
        <v>2022</v>
      </c>
      <c r="D674" s="69">
        <v>5</v>
      </c>
      <c r="E674" s="70" t="s">
        <v>2692</v>
      </c>
      <c r="F674" s="70" t="s">
        <v>2693</v>
      </c>
      <c r="G674" s="70" t="s">
        <v>3441</v>
      </c>
      <c r="H674" s="70" t="s">
        <v>2191</v>
      </c>
      <c r="I674" s="70" t="s">
        <v>1397</v>
      </c>
      <c r="J674" s="70" t="s">
        <v>1441</v>
      </c>
      <c r="K674" s="70">
        <v>408</v>
      </c>
      <c r="L674" s="70"/>
      <c r="M674" s="70"/>
      <c r="N674" s="70">
        <v>9.7</v>
      </c>
      <c r="O674" s="70">
        <v>170.1</v>
      </c>
      <c r="P674" s="70"/>
      <c r="Q674" s="70" t="s">
        <v>2192</v>
      </c>
      <c r="R674" s="70"/>
      <c r="S674" s="70"/>
      <c r="T674" s="70" t="s">
        <v>3438</v>
      </c>
      <c r="U674" s="70" t="s">
        <v>3439</v>
      </c>
      <c r="V674" s="70" t="s">
        <v>1923</v>
      </c>
      <c r="W674" s="70">
        <v>1380</v>
      </c>
      <c r="X674" s="71" t="s">
        <v>3442</v>
      </c>
    </row>
    <row r="675" spans="1:24">
      <c r="A675" s="62"/>
      <c r="B675" s="62"/>
      <c r="C675" s="69">
        <v>2022</v>
      </c>
      <c r="D675" s="69">
        <v>5</v>
      </c>
      <c r="E675" s="70" t="s">
        <v>2692</v>
      </c>
      <c r="F675" s="70" t="s">
        <v>2693</v>
      </c>
      <c r="G675" s="70" t="s">
        <v>3443</v>
      </c>
      <c r="H675" s="70" t="s">
        <v>2191</v>
      </c>
      <c r="I675" s="70" t="s">
        <v>1397</v>
      </c>
      <c r="J675" s="70" t="s">
        <v>1441</v>
      </c>
      <c r="K675" s="70">
        <v>301</v>
      </c>
      <c r="L675" s="70"/>
      <c r="M675" s="70"/>
      <c r="N675" s="70">
        <v>9.4</v>
      </c>
      <c r="O675" s="70">
        <v>140.01</v>
      </c>
      <c r="P675" s="70"/>
      <c r="Q675" s="70" t="s">
        <v>2210</v>
      </c>
      <c r="R675" s="70"/>
      <c r="S675" s="70"/>
      <c r="T675" s="70">
        <v>3200</v>
      </c>
      <c r="U675" s="70">
        <v>1670</v>
      </c>
      <c r="V675" s="70" t="s">
        <v>1923</v>
      </c>
      <c r="W675" s="70">
        <v>1380</v>
      </c>
      <c r="X675" s="71">
        <v>975</v>
      </c>
    </row>
    <row r="676" spans="1:24">
      <c r="A676" s="62"/>
      <c r="B676" s="62"/>
      <c r="C676" s="69">
        <v>2022</v>
      </c>
      <c r="D676" s="69">
        <v>5</v>
      </c>
      <c r="E676" s="70" t="s">
        <v>2692</v>
      </c>
      <c r="F676" s="70" t="s">
        <v>2693</v>
      </c>
      <c r="G676" s="70" t="s">
        <v>3444</v>
      </c>
      <c r="H676" s="70" t="s">
        <v>2191</v>
      </c>
      <c r="I676" s="70" t="s">
        <v>1397</v>
      </c>
      <c r="J676" s="70" t="s">
        <v>1441</v>
      </c>
      <c r="K676" s="70">
        <v>301</v>
      </c>
      <c r="L676" s="70"/>
      <c r="M676" s="70"/>
      <c r="N676" s="70">
        <v>9.4</v>
      </c>
      <c r="O676" s="70">
        <v>140.01</v>
      </c>
      <c r="P676" s="70"/>
      <c r="Q676" s="70" t="s">
        <v>2210</v>
      </c>
      <c r="R676" s="70"/>
      <c r="S676" s="70"/>
      <c r="T676" s="70">
        <v>3200</v>
      </c>
      <c r="U676" s="70">
        <v>1670</v>
      </c>
      <c r="V676" s="70" t="s">
        <v>1923</v>
      </c>
      <c r="W676" s="70">
        <v>1380</v>
      </c>
      <c r="X676" s="71">
        <v>975</v>
      </c>
    </row>
    <row r="677" spans="1:24">
      <c r="A677" s="62"/>
      <c r="B677" s="62"/>
      <c r="C677" s="69">
        <v>2022</v>
      </c>
      <c r="D677" s="69">
        <v>5</v>
      </c>
      <c r="E677" s="70" t="s">
        <v>2702</v>
      </c>
      <c r="F677" s="70" t="s">
        <v>2703</v>
      </c>
      <c r="G677" s="70" t="s">
        <v>3445</v>
      </c>
      <c r="H677" s="70" t="s">
        <v>2255</v>
      </c>
      <c r="I677" s="70" t="s">
        <v>1397</v>
      </c>
      <c r="J677" s="70" t="s">
        <v>1396</v>
      </c>
      <c r="K677" s="70">
        <v>305</v>
      </c>
      <c r="L677" s="70"/>
      <c r="M677" s="70">
        <v>0.24</v>
      </c>
      <c r="N677" s="70"/>
      <c r="O677" s="70">
        <v>137.6</v>
      </c>
      <c r="P677" s="70">
        <v>41.86</v>
      </c>
      <c r="Q677" s="70" t="s">
        <v>3446</v>
      </c>
      <c r="R677" s="70"/>
      <c r="S677" s="70"/>
      <c r="T677" s="70">
        <v>4495</v>
      </c>
      <c r="U677" s="70">
        <v>1680</v>
      </c>
      <c r="V677" s="70">
        <v>1990</v>
      </c>
      <c r="W677" s="70">
        <v>2420</v>
      </c>
      <c r="X677" s="71">
        <v>1370</v>
      </c>
    </row>
    <row r="678" spans="1:24">
      <c r="A678" s="62"/>
      <c r="B678" s="62"/>
      <c r="C678" s="69">
        <v>2022</v>
      </c>
      <c r="D678" s="69">
        <v>5</v>
      </c>
      <c r="E678" s="70" t="s">
        <v>2713</v>
      </c>
      <c r="F678" s="70" t="s">
        <v>3447</v>
      </c>
      <c r="G678" s="70" t="s">
        <v>3448</v>
      </c>
      <c r="H678" s="70" t="s">
        <v>2207</v>
      </c>
      <c r="I678" s="70" t="s">
        <v>1397</v>
      </c>
      <c r="J678" s="70" t="s">
        <v>1396</v>
      </c>
      <c r="K678" s="70" t="s">
        <v>3449</v>
      </c>
      <c r="L678" s="70"/>
      <c r="M678" s="70">
        <v>0.25</v>
      </c>
      <c r="N678" s="70"/>
      <c r="O678" s="70">
        <v>137.6</v>
      </c>
      <c r="P678" s="70">
        <v>41.86</v>
      </c>
      <c r="Q678" s="70" t="s">
        <v>2210</v>
      </c>
      <c r="R678" s="70"/>
      <c r="S678" s="70"/>
      <c r="T678" s="70">
        <v>4845</v>
      </c>
      <c r="U678" s="70">
        <v>1610</v>
      </c>
      <c r="V678" s="70">
        <v>1920</v>
      </c>
      <c r="W678" s="70">
        <v>2510</v>
      </c>
      <c r="X678" s="71">
        <v>1335</v>
      </c>
    </row>
    <row r="679" spans="1:24">
      <c r="A679" s="62"/>
      <c r="B679" s="62"/>
      <c r="C679" s="69">
        <v>2022</v>
      </c>
      <c r="D679" s="69">
        <v>5</v>
      </c>
      <c r="E679" s="70" t="s">
        <v>2713</v>
      </c>
      <c r="F679" s="70" t="s">
        <v>3447</v>
      </c>
      <c r="G679" s="70" t="s">
        <v>3450</v>
      </c>
      <c r="H679" s="70" t="s">
        <v>2255</v>
      </c>
      <c r="I679" s="70" t="s">
        <v>1397</v>
      </c>
      <c r="J679" s="70" t="s">
        <v>1396</v>
      </c>
      <c r="K679" s="70" t="s">
        <v>2705</v>
      </c>
      <c r="L679" s="70"/>
      <c r="M679" s="70">
        <v>0.26</v>
      </c>
      <c r="N679" s="70"/>
      <c r="O679" s="70">
        <v>137.6</v>
      </c>
      <c r="P679" s="70">
        <v>41.86</v>
      </c>
      <c r="Q679" s="70" t="s">
        <v>2210</v>
      </c>
      <c r="R679" s="70"/>
      <c r="S679" s="70"/>
      <c r="T679" s="70">
        <v>4490</v>
      </c>
      <c r="U679" s="70">
        <v>1610</v>
      </c>
      <c r="V679" s="70">
        <v>1900</v>
      </c>
      <c r="W679" s="70">
        <v>2510</v>
      </c>
      <c r="X679" s="71">
        <v>1430</v>
      </c>
    </row>
    <row r="680" spans="1:24">
      <c r="A680" s="62"/>
      <c r="B680" s="62"/>
      <c r="C680" s="69">
        <v>2022</v>
      </c>
      <c r="D680" s="69">
        <v>5</v>
      </c>
      <c r="E680" s="70" t="s">
        <v>3451</v>
      </c>
      <c r="F680" s="70" t="s">
        <v>3452</v>
      </c>
      <c r="G680" s="70" t="s">
        <v>3453</v>
      </c>
      <c r="H680" s="70" t="s">
        <v>3454</v>
      </c>
      <c r="I680" s="70" t="s">
        <v>1397</v>
      </c>
      <c r="J680" s="70" t="s">
        <v>1396</v>
      </c>
      <c r="K680" s="70"/>
      <c r="L680" s="70">
        <v>350</v>
      </c>
      <c r="M680" s="70">
        <v>0.27</v>
      </c>
      <c r="N680" s="70"/>
      <c r="O680" s="70">
        <v>136.07</v>
      </c>
      <c r="P680" s="70">
        <v>82.4</v>
      </c>
      <c r="Q680" s="70" t="s">
        <v>2210</v>
      </c>
      <c r="R680" s="70"/>
      <c r="S680" s="70"/>
      <c r="T680" s="70">
        <v>5933</v>
      </c>
      <c r="U680" s="70">
        <v>2200</v>
      </c>
      <c r="V680" s="70">
        <v>3138</v>
      </c>
      <c r="W680" s="70">
        <v>4495</v>
      </c>
      <c r="X680" s="71">
        <v>3200</v>
      </c>
    </row>
    <row r="681" spans="1:24">
      <c r="A681" s="62"/>
      <c r="B681" s="62"/>
      <c r="C681" s="69">
        <v>2022</v>
      </c>
      <c r="D681" s="69">
        <v>5</v>
      </c>
      <c r="E681" s="70" t="s">
        <v>3455</v>
      </c>
      <c r="F681" s="70" t="s">
        <v>3456</v>
      </c>
      <c r="G681" s="70" t="s">
        <v>3457</v>
      </c>
      <c r="H681" s="70" t="s">
        <v>2271</v>
      </c>
      <c r="I681" s="70" t="s">
        <v>1397</v>
      </c>
      <c r="J681" s="70" t="s">
        <v>1396</v>
      </c>
      <c r="K681" s="70"/>
      <c r="L681" s="70">
        <v>475</v>
      </c>
      <c r="M681" s="70">
        <v>0.289</v>
      </c>
      <c r="N681" s="70"/>
      <c r="O681" s="70">
        <v>153.84</v>
      </c>
      <c r="P681" s="70">
        <v>106.952</v>
      </c>
      <c r="Q681" s="70" t="s">
        <v>2210</v>
      </c>
      <c r="R681" s="70"/>
      <c r="S681" s="70"/>
      <c r="T681" s="70">
        <v>5995</v>
      </c>
      <c r="U681" s="70" t="s">
        <v>3458</v>
      </c>
      <c r="V681" s="70" t="s">
        <v>3459</v>
      </c>
      <c r="W681" s="70">
        <v>4495</v>
      </c>
      <c r="X681" s="71">
        <v>3250</v>
      </c>
    </row>
    <row r="682" spans="1:24">
      <c r="A682" s="62"/>
      <c r="B682" s="62"/>
      <c r="C682" s="69">
        <v>2022</v>
      </c>
      <c r="D682" s="69">
        <v>5</v>
      </c>
      <c r="E682" s="70" t="s">
        <v>3455</v>
      </c>
      <c r="F682" s="70" t="s">
        <v>3456</v>
      </c>
      <c r="G682" s="70" t="s">
        <v>3460</v>
      </c>
      <c r="H682" s="70" t="s">
        <v>2255</v>
      </c>
      <c r="I682" s="70" t="s">
        <v>1397</v>
      </c>
      <c r="J682" s="70" t="s">
        <v>1396</v>
      </c>
      <c r="K682" s="70"/>
      <c r="L682" s="70">
        <v>475</v>
      </c>
      <c r="M682" s="70">
        <v>0.289</v>
      </c>
      <c r="N682" s="70"/>
      <c r="O682" s="70">
        <v>153.84</v>
      </c>
      <c r="P682" s="70">
        <v>106.952</v>
      </c>
      <c r="Q682" s="70" t="s">
        <v>2210</v>
      </c>
      <c r="R682" s="70"/>
      <c r="S682" s="70"/>
      <c r="T682" s="70">
        <v>5995</v>
      </c>
      <c r="U682" s="70" t="s">
        <v>1954</v>
      </c>
      <c r="V682" s="70" t="s">
        <v>1955</v>
      </c>
      <c r="W682" s="70">
        <v>4495</v>
      </c>
      <c r="X682" s="71">
        <v>3250</v>
      </c>
    </row>
    <row r="683" spans="1:24">
      <c r="A683" s="62"/>
      <c r="B683" s="62"/>
      <c r="C683" s="69">
        <v>2022</v>
      </c>
      <c r="D683" s="69">
        <v>5</v>
      </c>
      <c r="E683" s="70" t="s">
        <v>3461</v>
      </c>
      <c r="F683" s="70" t="s">
        <v>3462</v>
      </c>
      <c r="G683" s="70" t="s">
        <v>3463</v>
      </c>
      <c r="H683" s="70" t="s">
        <v>2622</v>
      </c>
      <c r="I683" s="70" t="s">
        <v>1397</v>
      </c>
      <c r="J683" s="70" t="s">
        <v>1412</v>
      </c>
      <c r="K683" s="70"/>
      <c r="L683" s="70"/>
      <c r="M683" s="70">
        <v>0.149</v>
      </c>
      <c r="N683" s="70"/>
      <c r="O683" s="70" t="s">
        <v>1835</v>
      </c>
      <c r="P683" s="70">
        <v>300.81</v>
      </c>
      <c r="Q683" s="70" t="s">
        <v>2210</v>
      </c>
      <c r="R683" s="70"/>
      <c r="S683" s="70"/>
      <c r="T683" s="70">
        <v>10500</v>
      </c>
      <c r="U683" s="70">
        <v>2550</v>
      </c>
      <c r="V683" s="70">
        <v>3350</v>
      </c>
      <c r="W683" s="70">
        <v>18000</v>
      </c>
      <c r="X683" s="71">
        <v>11650</v>
      </c>
    </row>
    <row r="684" spans="1:24">
      <c r="A684" s="62"/>
      <c r="B684" s="62"/>
      <c r="C684" s="69">
        <v>2022</v>
      </c>
      <c r="D684" s="69">
        <v>5</v>
      </c>
      <c r="E684" s="70" t="s">
        <v>2767</v>
      </c>
      <c r="F684" s="70" t="s">
        <v>2321</v>
      </c>
      <c r="G684" s="70" t="s">
        <v>3464</v>
      </c>
      <c r="H684" s="70" t="s">
        <v>2815</v>
      </c>
      <c r="I684" s="70" t="s">
        <v>1397</v>
      </c>
      <c r="J684" s="70" t="s">
        <v>1396</v>
      </c>
      <c r="K684" s="70"/>
      <c r="L684" s="70">
        <v>200</v>
      </c>
      <c r="M684" s="70">
        <v>0.21</v>
      </c>
      <c r="N684" s="70"/>
      <c r="O684" s="70">
        <v>146.7</v>
      </c>
      <c r="P684" s="70">
        <v>81.14</v>
      </c>
      <c r="Q684" s="70" t="s">
        <v>2221</v>
      </c>
      <c r="R684" s="70"/>
      <c r="S684" s="70"/>
      <c r="T684" s="70">
        <v>6623</v>
      </c>
      <c r="U684" s="70">
        <v>2310</v>
      </c>
      <c r="V684" s="70">
        <v>2800</v>
      </c>
      <c r="W684" s="70">
        <v>7360</v>
      </c>
      <c r="X684" s="71">
        <v>4010</v>
      </c>
    </row>
    <row r="685" spans="1:24">
      <c r="A685" s="62"/>
      <c r="B685" s="62"/>
      <c r="C685" s="69">
        <v>2022</v>
      </c>
      <c r="D685" s="69">
        <v>5</v>
      </c>
      <c r="E685" s="70" t="s">
        <v>3465</v>
      </c>
      <c r="F685" s="70" t="s">
        <v>3466</v>
      </c>
      <c r="G685" s="70" t="s">
        <v>3467</v>
      </c>
      <c r="H685" s="70" t="s">
        <v>2622</v>
      </c>
      <c r="I685" s="70" t="s">
        <v>1397</v>
      </c>
      <c r="J685" s="70" t="s">
        <v>1412</v>
      </c>
      <c r="K685" s="70"/>
      <c r="L685" s="70"/>
      <c r="M685" s="70">
        <v>0.147</v>
      </c>
      <c r="N685" s="70"/>
      <c r="O685" s="70" t="s">
        <v>3468</v>
      </c>
      <c r="P685" s="70">
        <v>326.86</v>
      </c>
      <c r="Q685" s="70" t="s">
        <v>2210</v>
      </c>
      <c r="R685" s="70"/>
      <c r="S685" s="70"/>
      <c r="T685" s="70">
        <v>10500</v>
      </c>
      <c r="U685" s="70">
        <v>2550</v>
      </c>
      <c r="V685" s="70">
        <v>3280</v>
      </c>
      <c r="W685" s="70">
        <v>18000</v>
      </c>
      <c r="X685" s="71" t="s">
        <v>3469</v>
      </c>
    </row>
    <row r="686" spans="1:24">
      <c r="A686" s="62"/>
      <c r="B686" s="62"/>
      <c r="C686" s="69">
        <v>2022</v>
      </c>
      <c r="D686" s="69">
        <v>5</v>
      </c>
      <c r="E686" s="70" t="s">
        <v>3470</v>
      </c>
      <c r="F686" s="70" t="s">
        <v>3471</v>
      </c>
      <c r="G686" s="70" t="s">
        <v>3472</v>
      </c>
      <c r="H686" s="70" t="s">
        <v>2271</v>
      </c>
      <c r="I686" s="70" t="s">
        <v>1397</v>
      </c>
      <c r="J686" s="70" t="s">
        <v>1396</v>
      </c>
      <c r="K686" s="70"/>
      <c r="L686" s="70">
        <v>400</v>
      </c>
      <c r="M686" s="70">
        <v>0.288</v>
      </c>
      <c r="N686" s="70"/>
      <c r="O686" s="70">
        <v>151.96</v>
      </c>
      <c r="P686" s="70">
        <v>100.27</v>
      </c>
      <c r="Q686" s="70" t="s">
        <v>2210</v>
      </c>
      <c r="R686" s="70"/>
      <c r="S686" s="70"/>
      <c r="T686" s="70">
        <v>5995</v>
      </c>
      <c r="U686" s="70" t="s">
        <v>3473</v>
      </c>
      <c r="V686" s="70" t="s">
        <v>3474</v>
      </c>
      <c r="W686" s="70">
        <v>4495</v>
      </c>
      <c r="X686" s="71">
        <v>3070</v>
      </c>
    </row>
    <row r="687" spans="1:24">
      <c r="A687" s="62"/>
      <c r="B687" s="62"/>
      <c r="C687" s="69">
        <v>2022</v>
      </c>
      <c r="D687" s="69">
        <v>5</v>
      </c>
      <c r="E687" s="70" t="s">
        <v>3475</v>
      </c>
      <c r="F687" s="70" t="s">
        <v>2635</v>
      </c>
      <c r="G687" s="70" t="s">
        <v>3476</v>
      </c>
      <c r="H687" s="70" t="s">
        <v>2271</v>
      </c>
      <c r="I687" s="70" t="s">
        <v>1397</v>
      </c>
      <c r="J687" s="70" t="s">
        <v>1396</v>
      </c>
      <c r="K687" s="70"/>
      <c r="L687" s="70">
        <v>480</v>
      </c>
      <c r="M687" s="70">
        <v>0.288</v>
      </c>
      <c r="N687" s="70"/>
      <c r="O687" s="70">
        <v>153.84</v>
      </c>
      <c r="P687" s="70">
        <v>106.95</v>
      </c>
      <c r="Q687" s="70" t="s">
        <v>2318</v>
      </c>
      <c r="R687" s="70"/>
      <c r="S687" s="70"/>
      <c r="T687" s="70">
        <v>5995</v>
      </c>
      <c r="U687" s="70" t="s">
        <v>3477</v>
      </c>
      <c r="V687" s="70" t="s">
        <v>3478</v>
      </c>
      <c r="W687" s="70">
        <v>4495</v>
      </c>
      <c r="X687" s="71">
        <v>3065</v>
      </c>
    </row>
    <row r="688" spans="1:24">
      <c r="A688" s="62"/>
      <c r="B688" s="62"/>
      <c r="C688" s="69">
        <v>2022</v>
      </c>
      <c r="D688" s="69">
        <v>5</v>
      </c>
      <c r="E688" s="70" t="s">
        <v>2193</v>
      </c>
      <c r="F688" s="70" t="s">
        <v>2194</v>
      </c>
      <c r="G688" s="70" t="s">
        <v>3479</v>
      </c>
      <c r="H688" s="70" t="s">
        <v>2520</v>
      </c>
      <c r="I688" s="70" t="s">
        <v>1561</v>
      </c>
      <c r="J688" s="70" t="s">
        <v>1441</v>
      </c>
      <c r="K688" s="70"/>
      <c r="L688" s="70"/>
      <c r="M688" s="70"/>
      <c r="N688" s="70"/>
      <c r="O688" s="70"/>
      <c r="P688" s="70"/>
      <c r="Q688" s="70" t="s">
        <v>2198</v>
      </c>
      <c r="R688" s="70"/>
      <c r="S688" s="70"/>
      <c r="T688" s="70">
        <v>4595</v>
      </c>
      <c r="U688" s="70">
        <v>1860</v>
      </c>
      <c r="V688" s="70">
        <v>1664</v>
      </c>
      <c r="W688" s="70">
        <v>2300</v>
      </c>
      <c r="X688" s="71">
        <v>1856</v>
      </c>
    </row>
    <row r="689" spans="1:24">
      <c r="A689" s="62"/>
      <c r="B689" s="62"/>
      <c r="C689" s="69">
        <v>2022</v>
      </c>
      <c r="D689" s="69">
        <v>5</v>
      </c>
      <c r="E689" s="70" t="s">
        <v>2884</v>
      </c>
      <c r="F689" s="70" t="s">
        <v>2205</v>
      </c>
      <c r="G689" s="70" t="s">
        <v>3480</v>
      </c>
      <c r="H689" s="70" t="s">
        <v>2880</v>
      </c>
      <c r="I689" s="70" t="s">
        <v>2881</v>
      </c>
      <c r="J689" s="70" t="s">
        <v>1396</v>
      </c>
      <c r="K689" s="70">
        <v>180</v>
      </c>
      <c r="L689" s="70"/>
      <c r="M689" s="70"/>
      <c r="N689" s="70" t="s">
        <v>3481</v>
      </c>
      <c r="O689" s="70">
        <v>118.2</v>
      </c>
      <c r="P689" s="70"/>
      <c r="Q689" s="70" t="s">
        <v>2210</v>
      </c>
      <c r="R689" s="70"/>
      <c r="S689" s="70"/>
      <c r="T689" s="70">
        <v>2995</v>
      </c>
      <c r="U689" s="70">
        <v>1495</v>
      </c>
      <c r="V689" s="70">
        <v>1640</v>
      </c>
      <c r="W689" s="70">
        <v>1080</v>
      </c>
      <c r="X689" s="71">
        <v>730</v>
      </c>
    </row>
    <row r="690" spans="1:24">
      <c r="A690" s="62"/>
      <c r="B690" s="62"/>
      <c r="C690" s="69">
        <v>2022</v>
      </c>
      <c r="D690" s="69">
        <v>5</v>
      </c>
      <c r="E690" s="70" t="s">
        <v>3482</v>
      </c>
      <c r="F690" s="70" t="s">
        <v>2205</v>
      </c>
      <c r="G690" s="70" t="s">
        <v>3483</v>
      </c>
      <c r="H690" s="70" t="s">
        <v>2191</v>
      </c>
      <c r="I690" s="70" t="s">
        <v>1397</v>
      </c>
      <c r="J690" s="70" t="s">
        <v>1441</v>
      </c>
      <c r="K690" s="70">
        <v>220</v>
      </c>
      <c r="L690" s="70"/>
      <c r="M690" s="70"/>
      <c r="N690" s="70" t="s">
        <v>3481</v>
      </c>
      <c r="O690" s="70">
        <v>121.8</v>
      </c>
      <c r="P690" s="70"/>
      <c r="Q690" s="70" t="s">
        <v>2210</v>
      </c>
      <c r="R690" s="70"/>
      <c r="S690" s="70"/>
      <c r="T690" s="70">
        <v>2995</v>
      </c>
      <c r="U690" s="70">
        <v>1495</v>
      </c>
      <c r="V690" s="70">
        <v>1640</v>
      </c>
      <c r="W690" s="70">
        <v>1105</v>
      </c>
      <c r="X690" s="71">
        <v>755</v>
      </c>
    </row>
    <row r="691" spans="1:24">
      <c r="A691" s="62"/>
      <c r="B691" s="62"/>
      <c r="C691" s="69">
        <v>2022</v>
      </c>
      <c r="D691" s="69">
        <v>5</v>
      </c>
      <c r="E691" s="70" t="s">
        <v>3482</v>
      </c>
      <c r="F691" s="70" t="s">
        <v>2205</v>
      </c>
      <c r="G691" s="70" t="s">
        <v>3484</v>
      </c>
      <c r="H691" s="70" t="s">
        <v>2191</v>
      </c>
      <c r="I691" s="70" t="s">
        <v>1397</v>
      </c>
      <c r="J691" s="70" t="s">
        <v>1441</v>
      </c>
      <c r="K691" s="70"/>
      <c r="L691" s="70" t="s">
        <v>3485</v>
      </c>
      <c r="M691" s="70"/>
      <c r="N691" s="70"/>
      <c r="O691" s="70"/>
      <c r="P691" s="70"/>
      <c r="Q691" s="70"/>
      <c r="R691" s="70">
        <v>55.71</v>
      </c>
      <c r="S691" s="70">
        <v>60.15</v>
      </c>
      <c r="T691" s="70">
        <v>6995</v>
      </c>
      <c r="U691" s="70" t="s">
        <v>3486</v>
      </c>
      <c r="V691" s="70" t="s">
        <v>3487</v>
      </c>
      <c r="W691" s="70">
        <v>8000</v>
      </c>
      <c r="X691" s="71">
        <v>5660</v>
      </c>
    </row>
    <row r="692" spans="1:24">
      <c r="A692" s="62"/>
      <c r="B692" s="62"/>
      <c r="C692" s="69">
        <v>2022</v>
      </c>
      <c r="D692" s="69">
        <v>5</v>
      </c>
      <c r="E692" s="70" t="s">
        <v>2884</v>
      </c>
      <c r="F692" s="70" t="s">
        <v>2885</v>
      </c>
      <c r="G692" s="70" t="s">
        <v>3488</v>
      </c>
      <c r="H692" s="70" t="s">
        <v>2887</v>
      </c>
      <c r="I692" s="70" t="s">
        <v>2881</v>
      </c>
      <c r="J692" s="70" t="s">
        <v>1396</v>
      </c>
      <c r="K692" s="70"/>
      <c r="L692" s="70">
        <v>350</v>
      </c>
      <c r="M692" s="70"/>
      <c r="N692" s="70"/>
      <c r="O692" s="70"/>
      <c r="P692" s="70"/>
      <c r="Q692" s="70"/>
      <c r="R692" s="70">
        <v>126</v>
      </c>
      <c r="S692" s="70">
        <v>128</v>
      </c>
      <c r="T692" s="70">
        <v>7560</v>
      </c>
      <c r="U692" s="70">
        <v>2550</v>
      </c>
      <c r="V692" s="70">
        <v>3740</v>
      </c>
      <c r="W692" s="70">
        <v>25000</v>
      </c>
      <c r="X692" s="71">
        <v>11900</v>
      </c>
    </row>
    <row r="693" spans="1:24">
      <c r="A693" s="62"/>
      <c r="B693" s="62"/>
      <c r="C693" s="69">
        <v>2022</v>
      </c>
      <c r="D693" s="69">
        <v>5</v>
      </c>
      <c r="E693" s="70" t="s">
        <v>2884</v>
      </c>
      <c r="F693" s="70" t="s">
        <v>2885</v>
      </c>
      <c r="G693" s="70" t="s">
        <v>3489</v>
      </c>
      <c r="H693" s="70" t="s">
        <v>2887</v>
      </c>
      <c r="I693" s="70" t="s">
        <v>2881</v>
      </c>
      <c r="J693" s="70" t="s">
        <v>1396</v>
      </c>
      <c r="K693" s="70"/>
      <c r="L693" s="70">
        <v>400</v>
      </c>
      <c r="M693" s="70"/>
      <c r="N693" s="70"/>
      <c r="O693" s="70"/>
      <c r="P693" s="70"/>
      <c r="Q693" s="70"/>
      <c r="R693" s="70">
        <v>125</v>
      </c>
      <c r="S693" s="70">
        <v>127</v>
      </c>
      <c r="T693" s="70">
        <v>7830</v>
      </c>
      <c r="U693" s="70">
        <v>2550</v>
      </c>
      <c r="V693" s="70">
        <v>3820</v>
      </c>
      <c r="W693" s="70">
        <v>25000</v>
      </c>
      <c r="X693" s="71">
        <v>12250</v>
      </c>
    </row>
    <row r="694" spans="1:24">
      <c r="A694" s="62"/>
      <c r="B694" s="62"/>
      <c r="C694" s="69">
        <v>2022</v>
      </c>
      <c r="D694" s="69">
        <v>5</v>
      </c>
      <c r="E694" s="70" t="s">
        <v>2890</v>
      </c>
      <c r="F694" s="70" t="s">
        <v>2891</v>
      </c>
      <c r="G694" s="70" t="s">
        <v>3490</v>
      </c>
      <c r="H694" s="70" t="s">
        <v>2191</v>
      </c>
      <c r="I694" s="70" t="s">
        <v>1397</v>
      </c>
      <c r="J694" s="70" t="s">
        <v>1441</v>
      </c>
      <c r="K694" s="70">
        <v>121</v>
      </c>
      <c r="L694" s="70"/>
      <c r="M694" s="70"/>
      <c r="N694" s="70">
        <v>7.9</v>
      </c>
      <c r="O694" s="70">
        <v>100</v>
      </c>
      <c r="P694" s="70"/>
      <c r="Q694" s="70" t="s">
        <v>2210</v>
      </c>
      <c r="R694" s="70"/>
      <c r="S694" s="70"/>
      <c r="T694" s="70">
        <v>3162</v>
      </c>
      <c r="U694" s="70">
        <v>1498</v>
      </c>
      <c r="V694" s="70">
        <v>1585</v>
      </c>
      <c r="W694" s="70">
        <v>993</v>
      </c>
      <c r="X694" s="71">
        <v>693</v>
      </c>
    </row>
    <row r="695" spans="1:24">
      <c r="A695" s="62"/>
      <c r="B695" s="62"/>
      <c r="C695" s="69">
        <v>2022</v>
      </c>
      <c r="D695" s="69">
        <v>5</v>
      </c>
      <c r="E695" s="70" t="s">
        <v>2252</v>
      </c>
      <c r="F695" s="70" t="s">
        <v>2253</v>
      </c>
      <c r="G695" s="70" t="s">
        <v>3491</v>
      </c>
      <c r="H695" s="70" t="s">
        <v>2887</v>
      </c>
      <c r="I695" s="70" t="s">
        <v>2881</v>
      </c>
      <c r="J695" s="70" t="s">
        <v>1396</v>
      </c>
      <c r="K695" s="70"/>
      <c r="L695" s="70">
        <v>480</v>
      </c>
      <c r="M695" s="70"/>
      <c r="N695" s="70"/>
      <c r="O695" s="70"/>
      <c r="P695" s="70"/>
      <c r="Q695" s="70"/>
      <c r="R695" s="70">
        <v>130</v>
      </c>
      <c r="S695" s="70">
        <v>131</v>
      </c>
      <c r="T695" s="70">
        <v>7570</v>
      </c>
      <c r="U695" s="70" t="s">
        <v>3492</v>
      </c>
      <c r="V695" s="70">
        <v>3575</v>
      </c>
      <c r="W695" s="70">
        <v>25000</v>
      </c>
      <c r="X695" s="71">
        <v>11300</v>
      </c>
    </row>
    <row r="696" spans="1:24">
      <c r="A696" s="62"/>
      <c r="B696" s="62"/>
      <c r="C696" s="69">
        <v>2022</v>
      </c>
      <c r="D696" s="69">
        <v>5</v>
      </c>
      <c r="E696" s="70" t="s">
        <v>2289</v>
      </c>
      <c r="F696" s="70" t="s">
        <v>2290</v>
      </c>
      <c r="G696" s="70" t="s">
        <v>3493</v>
      </c>
      <c r="H696" s="70" t="s">
        <v>2955</v>
      </c>
      <c r="I696" s="70" t="s">
        <v>1397</v>
      </c>
      <c r="J696" s="70" t="s">
        <v>1396</v>
      </c>
      <c r="K696" s="70">
        <v>120</v>
      </c>
      <c r="L696" s="70"/>
      <c r="M696" s="70">
        <v>0.98</v>
      </c>
      <c r="N696" s="70"/>
      <c r="O696" s="70">
        <v>122.7</v>
      </c>
      <c r="P696" s="70">
        <v>25.344</v>
      </c>
      <c r="Q696" s="70" t="s">
        <v>2210</v>
      </c>
      <c r="R696" s="70"/>
      <c r="S696" s="70"/>
      <c r="T696" s="70">
        <v>4600</v>
      </c>
      <c r="U696" s="70">
        <v>1630</v>
      </c>
      <c r="V696" s="70">
        <v>2270</v>
      </c>
      <c r="W696" s="70">
        <v>2510</v>
      </c>
      <c r="X696" s="71">
        <v>2020</v>
      </c>
    </row>
    <row r="697" spans="1:24">
      <c r="A697" s="62"/>
      <c r="B697" s="62"/>
      <c r="C697" s="69">
        <v>2022</v>
      </c>
      <c r="D697" s="69">
        <v>5</v>
      </c>
      <c r="E697" s="70" t="s">
        <v>2895</v>
      </c>
      <c r="F697" s="70" t="s">
        <v>2896</v>
      </c>
      <c r="G697" s="70" t="s">
        <v>3494</v>
      </c>
      <c r="H697" s="70" t="s">
        <v>3495</v>
      </c>
      <c r="I697" s="70" t="s">
        <v>1397</v>
      </c>
      <c r="J697" s="70" t="s">
        <v>1396</v>
      </c>
      <c r="K697" s="70">
        <v>430</v>
      </c>
      <c r="L697" s="70"/>
      <c r="M697" s="70">
        <v>0.36</v>
      </c>
      <c r="N697" s="70"/>
      <c r="O697" s="70">
        <v>157.18</v>
      </c>
      <c r="P697" s="70">
        <v>85.89</v>
      </c>
      <c r="Q697" s="70" t="s">
        <v>2210</v>
      </c>
      <c r="R697" s="70"/>
      <c r="S697" s="70"/>
      <c r="T697" s="70">
        <v>5375</v>
      </c>
      <c r="U697" s="70">
        <v>1905</v>
      </c>
      <c r="V697" s="70">
        <v>1835</v>
      </c>
      <c r="W697" s="70">
        <v>3495</v>
      </c>
      <c r="X697" s="71">
        <v>2284</v>
      </c>
    </row>
    <row r="698" spans="1:24">
      <c r="A698" s="62"/>
      <c r="B698" s="62"/>
      <c r="C698" s="69">
        <v>2022</v>
      </c>
      <c r="D698" s="69">
        <v>5</v>
      </c>
      <c r="E698" s="70" t="s">
        <v>2900</v>
      </c>
      <c r="F698" s="70" t="s">
        <v>2901</v>
      </c>
      <c r="G698" s="70" t="s">
        <v>3496</v>
      </c>
      <c r="H698" s="70" t="s">
        <v>2255</v>
      </c>
      <c r="I698" s="70" t="s">
        <v>1397</v>
      </c>
      <c r="J698" s="70" t="s">
        <v>1396</v>
      </c>
      <c r="K698" s="70"/>
      <c r="L698" s="70">
        <v>380</v>
      </c>
      <c r="M698" s="70" t="s">
        <v>3497</v>
      </c>
      <c r="N698" s="70"/>
      <c r="O698" s="70">
        <v>146.7</v>
      </c>
      <c r="P698" s="70">
        <v>81.144</v>
      </c>
      <c r="Q698" s="70" t="s">
        <v>2210</v>
      </c>
      <c r="R698" s="70"/>
      <c r="S698" s="70"/>
      <c r="T698" s="70">
        <v>5995</v>
      </c>
      <c r="U698" s="70" t="s">
        <v>3498</v>
      </c>
      <c r="V698" s="70" t="s">
        <v>3499</v>
      </c>
      <c r="W698" s="70">
        <v>4495</v>
      </c>
      <c r="X698" s="71" t="s">
        <v>3500</v>
      </c>
    </row>
    <row r="699" spans="1:24">
      <c r="A699" s="62"/>
      <c r="B699" s="62"/>
      <c r="C699" s="69">
        <v>2022</v>
      </c>
      <c r="D699" s="69">
        <v>5</v>
      </c>
      <c r="E699" s="70" t="s">
        <v>2409</v>
      </c>
      <c r="F699" s="70" t="s">
        <v>2410</v>
      </c>
      <c r="G699" s="70" t="s">
        <v>3501</v>
      </c>
      <c r="H699" s="70" t="s">
        <v>2392</v>
      </c>
      <c r="I699" s="70" t="s">
        <v>1561</v>
      </c>
      <c r="J699" s="70" t="s">
        <v>1396</v>
      </c>
      <c r="K699" s="70"/>
      <c r="L699" s="70"/>
      <c r="M699" s="70"/>
      <c r="N699" s="70"/>
      <c r="O699" s="70"/>
      <c r="P699" s="70">
        <v>16.783</v>
      </c>
      <c r="Q699" s="70" t="s">
        <v>2910</v>
      </c>
      <c r="R699" s="70"/>
      <c r="S699" s="70"/>
      <c r="T699" s="70">
        <v>5990</v>
      </c>
      <c r="U699" s="70" t="s">
        <v>3502</v>
      </c>
      <c r="V699" s="70" t="s">
        <v>3503</v>
      </c>
      <c r="W699" s="70">
        <v>4495</v>
      </c>
      <c r="X699" s="71">
        <v>3800</v>
      </c>
    </row>
    <row r="700" spans="1:24">
      <c r="A700" s="62"/>
      <c r="B700" s="62"/>
      <c r="C700" s="69">
        <v>2022</v>
      </c>
      <c r="D700" s="69">
        <v>5</v>
      </c>
      <c r="E700" s="70" t="s">
        <v>2913</v>
      </c>
      <c r="F700" s="70" t="s">
        <v>2914</v>
      </c>
      <c r="G700" s="70" t="s">
        <v>3504</v>
      </c>
      <c r="H700" s="70" t="s">
        <v>2887</v>
      </c>
      <c r="I700" s="70" t="s">
        <v>2881</v>
      </c>
      <c r="J700" s="70" t="s">
        <v>1396</v>
      </c>
      <c r="K700" s="70"/>
      <c r="L700" s="70">
        <v>390</v>
      </c>
      <c r="M700" s="70"/>
      <c r="N700" s="70"/>
      <c r="O700" s="70"/>
      <c r="P700" s="70"/>
      <c r="Q700" s="70"/>
      <c r="R700" s="70">
        <v>132</v>
      </c>
      <c r="S700" s="70">
        <v>133</v>
      </c>
      <c r="T700" s="70">
        <v>7445</v>
      </c>
      <c r="U700" s="70">
        <v>2545</v>
      </c>
      <c r="V700" s="70">
        <v>3700</v>
      </c>
      <c r="W700" s="70">
        <v>25000</v>
      </c>
      <c r="X700" s="71">
        <v>10700</v>
      </c>
    </row>
    <row r="701" spans="1:24">
      <c r="A701" s="62"/>
      <c r="B701" s="62"/>
      <c r="C701" s="69">
        <v>2022</v>
      </c>
      <c r="D701" s="69">
        <v>5</v>
      </c>
      <c r="E701" s="70" t="s">
        <v>2522</v>
      </c>
      <c r="F701" s="70" t="s">
        <v>2518</v>
      </c>
      <c r="G701" s="70" t="s">
        <v>3505</v>
      </c>
      <c r="H701" s="70" t="s">
        <v>2196</v>
      </c>
      <c r="I701" s="70" t="s">
        <v>1397</v>
      </c>
      <c r="J701" s="70" t="s">
        <v>1441</v>
      </c>
      <c r="K701" s="70">
        <v>230</v>
      </c>
      <c r="L701" s="70"/>
      <c r="M701" s="70"/>
      <c r="N701" s="70">
        <v>17.8</v>
      </c>
      <c r="O701" s="70">
        <v>137.6</v>
      </c>
      <c r="P701" s="70"/>
      <c r="Q701" s="70" t="s">
        <v>2221</v>
      </c>
      <c r="R701" s="70"/>
      <c r="S701" s="70"/>
      <c r="T701" s="70">
        <v>4495</v>
      </c>
      <c r="U701" s="70">
        <v>1680</v>
      </c>
      <c r="V701" s="70">
        <v>1990</v>
      </c>
      <c r="W701" s="70">
        <v>2600</v>
      </c>
      <c r="X701" s="71">
        <v>1540</v>
      </c>
    </row>
    <row r="702" spans="1:24">
      <c r="A702" s="62"/>
      <c r="B702" s="62"/>
      <c r="C702" s="69">
        <v>2022</v>
      </c>
      <c r="D702" s="69">
        <v>5</v>
      </c>
      <c r="E702" s="70" t="s">
        <v>2532</v>
      </c>
      <c r="F702" s="70" t="s">
        <v>2533</v>
      </c>
      <c r="G702" s="70" t="s">
        <v>3506</v>
      </c>
      <c r="H702" s="70" t="s">
        <v>2931</v>
      </c>
      <c r="I702" s="70" t="s">
        <v>2881</v>
      </c>
      <c r="J702" s="70" t="s">
        <v>1396</v>
      </c>
      <c r="K702" s="70"/>
      <c r="L702" s="70">
        <v>430</v>
      </c>
      <c r="M702" s="70"/>
      <c r="N702" s="70"/>
      <c r="O702" s="70"/>
      <c r="P702" s="70"/>
      <c r="Q702" s="70"/>
      <c r="R702" s="70">
        <v>125</v>
      </c>
      <c r="S702" s="70">
        <v>126</v>
      </c>
      <c r="T702" s="70">
        <v>7395</v>
      </c>
      <c r="U702" s="70">
        <v>2550</v>
      </c>
      <c r="V702" s="70">
        <v>3780</v>
      </c>
      <c r="W702" s="70">
        <v>25000</v>
      </c>
      <c r="X702" s="71">
        <v>10750</v>
      </c>
    </row>
    <row r="703" spans="1:24">
      <c r="A703" s="62"/>
      <c r="B703" s="62"/>
      <c r="C703" s="69">
        <v>2022</v>
      </c>
      <c r="D703" s="69">
        <v>5</v>
      </c>
      <c r="E703" s="70" t="s">
        <v>3507</v>
      </c>
      <c r="F703" s="70" t="s">
        <v>3508</v>
      </c>
      <c r="G703" s="70" t="s">
        <v>3509</v>
      </c>
      <c r="H703" s="70" t="s">
        <v>2191</v>
      </c>
      <c r="I703" s="70" t="s">
        <v>1397</v>
      </c>
      <c r="J703" s="70" t="s">
        <v>1441</v>
      </c>
      <c r="K703" s="70">
        <v>205</v>
      </c>
      <c r="L703" s="70"/>
      <c r="M703" s="70"/>
      <c r="N703" s="70">
        <v>9.2</v>
      </c>
      <c r="O703" s="70">
        <v>110.37</v>
      </c>
      <c r="P703" s="70"/>
      <c r="Q703" s="70" t="s">
        <v>2210</v>
      </c>
      <c r="R703" s="70"/>
      <c r="S703" s="70"/>
      <c r="T703" s="70">
        <v>3620</v>
      </c>
      <c r="U703" s="70">
        <v>1610</v>
      </c>
      <c r="V703" s="70">
        <v>1525</v>
      </c>
      <c r="W703" s="70">
        <v>1220</v>
      </c>
      <c r="X703" s="71">
        <v>860</v>
      </c>
    </row>
    <row r="704" spans="1:24">
      <c r="A704" s="62"/>
      <c r="B704" s="62"/>
      <c r="C704" s="69">
        <v>2022</v>
      </c>
      <c r="D704" s="69">
        <v>5</v>
      </c>
      <c r="E704" s="70" t="s">
        <v>2932</v>
      </c>
      <c r="F704" s="70" t="s">
        <v>2933</v>
      </c>
      <c r="G704" s="70" t="s">
        <v>3510</v>
      </c>
      <c r="H704" s="70" t="s">
        <v>2238</v>
      </c>
      <c r="I704" s="70" t="s">
        <v>1397</v>
      </c>
      <c r="J704" s="70" t="s">
        <v>1412</v>
      </c>
      <c r="K704" s="70"/>
      <c r="L704" s="70"/>
      <c r="M704" s="70">
        <v>0.135</v>
      </c>
      <c r="N704" s="70"/>
      <c r="O704" s="70" t="s">
        <v>1434</v>
      </c>
      <c r="P704" s="70">
        <v>127.74</v>
      </c>
      <c r="Q704" s="70" t="s">
        <v>2210</v>
      </c>
      <c r="R704" s="70"/>
      <c r="S704" s="70"/>
      <c r="T704" s="70">
        <v>5995</v>
      </c>
      <c r="U704" s="70">
        <v>2270</v>
      </c>
      <c r="V704" s="70" t="s">
        <v>3511</v>
      </c>
      <c r="W704" s="70">
        <v>9500</v>
      </c>
      <c r="X704" s="71" t="s">
        <v>3512</v>
      </c>
    </row>
    <row r="705" spans="1:24">
      <c r="A705" s="62"/>
      <c r="B705" s="62"/>
      <c r="C705" s="69">
        <v>2022</v>
      </c>
      <c r="D705" s="69">
        <v>5</v>
      </c>
      <c r="E705" s="70" t="s">
        <v>2607</v>
      </c>
      <c r="F705" s="70" t="s">
        <v>2608</v>
      </c>
      <c r="G705" s="70" t="s">
        <v>3513</v>
      </c>
      <c r="H705" s="70" t="s">
        <v>2238</v>
      </c>
      <c r="I705" s="70" t="s">
        <v>1397</v>
      </c>
      <c r="J705" s="70" t="s">
        <v>1412</v>
      </c>
      <c r="K705" s="70"/>
      <c r="L705" s="70"/>
      <c r="M705" s="70">
        <v>0.239</v>
      </c>
      <c r="N705" s="70"/>
      <c r="O705" s="70">
        <v>160.26</v>
      </c>
      <c r="P705" s="70">
        <v>140.949</v>
      </c>
      <c r="Q705" s="70" t="s">
        <v>2272</v>
      </c>
      <c r="R705" s="70"/>
      <c r="S705" s="70"/>
      <c r="T705" s="70">
        <v>5995</v>
      </c>
      <c r="U705" s="70">
        <v>2145</v>
      </c>
      <c r="V705" s="70" t="s">
        <v>1849</v>
      </c>
      <c r="W705" s="70">
        <v>7960</v>
      </c>
      <c r="X705" s="71" t="s">
        <v>3514</v>
      </c>
    </row>
    <row r="706" spans="1:24">
      <c r="A706" s="62"/>
      <c r="B706" s="62"/>
      <c r="C706" s="69">
        <v>2022</v>
      </c>
      <c r="D706" s="69">
        <v>5</v>
      </c>
      <c r="E706" s="70" t="s">
        <v>3277</v>
      </c>
      <c r="F706" s="70" t="s">
        <v>3278</v>
      </c>
      <c r="G706" s="70" t="s">
        <v>3515</v>
      </c>
      <c r="H706" s="70" t="s">
        <v>3516</v>
      </c>
      <c r="I706" s="70" t="s">
        <v>2881</v>
      </c>
      <c r="J706" s="70" t="s">
        <v>1396</v>
      </c>
      <c r="K706" s="70"/>
      <c r="L706" s="70">
        <v>520</v>
      </c>
      <c r="M706" s="70"/>
      <c r="N706" s="70"/>
      <c r="O706" s="70"/>
      <c r="P706" s="70"/>
      <c r="Q706" s="70"/>
      <c r="R706" s="70">
        <v>90</v>
      </c>
      <c r="S706" s="70">
        <v>101</v>
      </c>
      <c r="T706" s="70">
        <v>5995</v>
      </c>
      <c r="U706" s="70">
        <v>2240</v>
      </c>
      <c r="V706" s="70">
        <v>3205</v>
      </c>
      <c r="W706" s="70">
        <v>4495</v>
      </c>
      <c r="X706" s="71">
        <v>3545</v>
      </c>
    </row>
    <row r="707" spans="1:24">
      <c r="A707" s="62"/>
      <c r="B707" s="62"/>
      <c r="C707" s="69">
        <v>2022</v>
      </c>
      <c r="D707" s="69">
        <v>5</v>
      </c>
      <c r="E707" s="70" t="s">
        <v>3517</v>
      </c>
      <c r="F707" s="70" t="s">
        <v>3518</v>
      </c>
      <c r="G707" s="70" t="s">
        <v>3519</v>
      </c>
      <c r="H707" s="70" t="s">
        <v>3516</v>
      </c>
      <c r="I707" s="70" t="s">
        <v>2881</v>
      </c>
      <c r="J707" s="70" t="s">
        <v>1396</v>
      </c>
      <c r="K707" s="70"/>
      <c r="L707" s="70">
        <v>520</v>
      </c>
      <c r="M707" s="70"/>
      <c r="N707" s="70"/>
      <c r="O707" s="70"/>
      <c r="P707" s="70"/>
      <c r="Q707" s="70"/>
      <c r="R707" s="70">
        <v>90</v>
      </c>
      <c r="S707" s="70">
        <v>101</v>
      </c>
      <c r="T707" s="70">
        <v>5995</v>
      </c>
      <c r="U707" s="70">
        <v>2240</v>
      </c>
      <c r="V707" s="70">
        <v>3205</v>
      </c>
      <c r="W707" s="70">
        <v>4495</v>
      </c>
      <c r="X707" s="71">
        <v>3545</v>
      </c>
    </row>
    <row r="708" spans="1:24">
      <c r="A708" s="62"/>
      <c r="B708" s="62"/>
      <c r="C708" s="69">
        <v>2022</v>
      </c>
      <c r="D708" s="69">
        <v>5</v>
      </c>
      <c r="E708" s="70" t="s">
        <v>3517</v>
      </c>
      <c r="F708" s="70" t="s">
        <v>3518</v>
      </c>
      <c r="G708" s="70" t="s">
        <v>3520</v>
      </c>
      <c r="H708" s="70" t="s">
        <v>3516</v>
      </c>
      <c r="I708" s="70" t="s">
        <v>2881</v>
      </c>
      <c r="J708" s="70" t="s">
        <v>1396</v>
      </c>
      <c r="K708" s="70"/>
      <c r="L708" s="70">
        <v>500</v>
      </c>
      <c r="M708" s="70"/>
      <c r="N708" s="70"/>
      <c r="O708" s="70"/>
      <c r="P708" s="70"/>
      <c r="Q708" s="70"/>
      <c r="R708" s="70">
        <v>70</v>
      </c>
      <c r="S708" s="70">
        <v>70.8</v>
      </c>
      <c r="T708" s="70">
        <v>7090</v>
      </c>
      <c r="U708" s="70">
        <v>2340</v>
      </c>
      <c r="V708" s="70">
        <v>3280</v>
      </c>
      <c r="W708" s="70">
        <v>8280</v>
      </c>
      <c r="X708" s="71">
        <v>5240</v>
      </c>
    </row>
    <row r="709" spans="1:24">
      <c r="A709" s="62"/>
      <c r="B709" s="62"/>
      <c r="C709" s="69">
        <v>2022</v>
      </c>
      <c r="D709" s="69">
        <v>5</v>
      </c>
      <c r="E709" s="70" t="s">
        <v>3461</v>
      </c>
      <c r="F709" s="70" t="s">
        <v>3462</v>
      </c>
      <c r="G709" s="70" t="s">
        <v>3521</v>
      </c>
      <c r="H709" s="70" t="s">
        <v>2238</v>
      </c>
      <c r="I709" s="70" t="s">
        <v>1397</v>
      </c>
      <c r="J709" s="70" t="s">
        <v>1412</v>
      </c>
      <c r="K709" s="70"/>
      <c r="L709" s="70"/>
      <c r="M709" s="70">
        <v>0.19</v>
      </c>
      <c r="N709" s="70"/>
      <c r="O709" s="70" t="s">
        <v>1570</v>
      </c>
      <c r="P709" s="70">
        <v>127.74</v>
      </c>
      <c r="Q709" s="70" t="s">
        <v>2210</v>
      </c>
      <c r="R709" s="70"/>
      <c r="S709" s="70"/>
      <c r="T709" s="70">
        <v>5990</v>
      </c>
      <c r="U709" s="70">
        <v>2230</v>
      </c>
      <c r="V709" s="70">
        <v>3050</v>
      </c>
      <c r="W709" s="70">
        <v>8800</v>
      </c>
      <c r="X709" s="71">
        <v>5980</v>
      </c>
    </row>
    <row r="710" spans="1:24">
      <c r="A710" s="62"/>
      <c r="B710" s="62"/>
      <c r="C710" s="69">
        <v>2022</v>
      </c>
      <c r="D710" s="69">
        <v>5</v>
      </c>
      <c r="E710" s="70" t="s">
        <v>2808</v>
      </c>
      <c r="F710" s="70" t="s">
        <v>2420</v>
      </c>
      <c r="G710" s="70" t="s">
        <v>3522</v>
      </c>
      <c r="H710" s="70" t="s">
        <v>2955</v>
      </c>
      <c r="I710" s="70" t="s">
        <v>1397</v>
      </c>
      <c r="J710" s="70" t="s">
        <v>1396</v>
      </c>
      <c r="K710" s="70">
        <v>220</v>
      </c>
      <c r="L710" s="70"/>
      <c r="M710" s="70">
        <v>0.484</v>
      </c>
      <c r="N710" s="70"/>
      <c r="O710" s="70">
        <v>135.1</v>
      </c>
      <c r="P710" s="70">
        <v>43</v>
      </c>
      <c r="Q710" s="70" t="s">
        <v>2210</v>
      </c>
      <c r="R710" s="70"/>
      <c r="S710" s="70"/>
      <c r="T710" s="70">
        <v>4850</v>
      </c>
      <c r="U710" s="70">
        <v>1810</v>
      </c>
      <c r="V710" s="70" t="s">
        <v>3523</v>
      </c>
      <c r="W710" s="70">
        <v>3495</v>
      </c>
      <c r="X710" s="71">
        <v>2730</v>
      </c>
    </row>
    <row r="711" spans="1:24">
      <c r="A711" s="62"/>
      <c r="B711" s="62"/>
      <c r="C711" s="69">
        <v>2022</v>
      </c>
      <c r="D711" s="69">
        <v>5</v>
      </c>
      <c r="E711" s="70" t="s">
        <v>2808</v>
      </c>
      <c r="F711" s="70" t="s">
        <v>2420</v>
      </c>
      <c r="G711" s="70" t="s">
        <v>3524</v>
      </c>
      <c r="H711" s="70" t="s">
        <v>3525</v>
      </c>
      <c r="I711" s="70" t="s">
        <v>2881</v>
      </c>
      <c r="J711" s="70" t="s">
        <v>1396</v>
      </c>
      <c r="K711" s="70"/>
      <c r="L711" s="70">
        <v>500</v>
      </c>
      <c r="M711" s="70"/>
      <c r="N711" s="70"/>
      <c r="O711" s="70"/>
      <c r="P711" s="70"/>
      <c r="Q711" s="70"/>
      <c r="R711" s="70">
        <v>110</v>
      </c>
      <c r="S711" s="70">
        <v>111</v>
      </c>
      <c r="T711" s="70">
        <v>8180</v>
      </c>
      <c r="U711" s="70">
        <v>2510</v>
      </c>
      <c r="V711" s="70">
        <v>3050</v>
      </c>
      <c r="W711" s="70">
        <v>18000</v>
      </c>
      <c r="X711" s="71">
        <v>10800</v>
      </c>
    </row>
    <row r="712" spans="1:24">
      <c r="A712" s="62"/>
      <c r="B712" s="62"/>
      <c r="C712" s="69">
        <v>2022</v>
      </c>
      <c r="D712" s="69">
        <v>5</v>
      </c>
      <c r="E712" s="70" t="s">
        <v>2862</v>
      </c>
      <c r="F712" s="70" t="s">
        <v>2860</v>
      </c>
      <c r="G712" s="70" t="s">
        <v>3526</v>
      </c>
      <c r="H712" s="70" t="s">
        <v>2996</v>
      </c>
      <c r="I712" s="70" t="s">
        <v>2881</v>
      </c>
      <c r="J712" s="70" t="s">
        <v>1396</v>
      </c>
      <c r="K712" s="70"/>
      <c r="L712" s="70" t="s">
        <v>3527</v>
      </c>
      <c r="M712" s="70"/>
      <c r="N712" s="70"/>
      <c r="O712" s="70"/>
      <c r="P712" s="70"/>
      <c r="Q712" s="70"/>
      <c r="R712" s="70">
        <v>120.2</v>
      </c>
      <c r="S712" s="70">
        <v>122.2</v>
      </c>
      <c r="T712" s="70">
        <v>8672</v>
      </c>
      <c r="U712" s="70">
        <v>2480</v>
      </c>
      <c r="V712" s="70">
        <v>3110</v>
      </c>
      <c r="W712" s="70">
        <v>18000</v>
      </c>
      <c r="X712" s="71">
        <v>12200</v>
      </c>
    </row>
    <row r="713" spans="1:24">
      <c r="A713" s="62"/>
      <c r="B713" s="62"/>
      <c r="C713" s="69">
        <v>2022</v>
      </c>
      <c r="D713" s="69">
        <v>5</v>
      </c>
      <c r="E713" s="70" t="s">
        <v>2862</v>
      </c>
      <c r="F713" s="70" t="s">
        <v>2860</v>
      </c>
      <c r="G713" s="70" t="s">
        <v>3528</v>
      </c>
      <c r="H713" s="70" t="s">
        <v>2996</v>
      </c>
      <c r="I713" s="70" t="s">
        <v>2881</v>
      </c>
      <c r="J713" s="70" t="s">
        <v>1396</v>
      </c>
      <c r="K713" s="70"/>
      <c r="L713" s="70">
        <v>450</v>
      </c>
      <c r="M713" s="70"/>
      <c r="N713" s="70"/>
      <c r="O713" s="70"/>
      <c r="P713" s="70"/>
      <c r="Q713" s="70"/>
      <c r="R713" s="70">
        <v>121</v>
      </c>
      <c r="S713" s="70">
        <v>123</v>
      </c>
      <c r="T713" s="70">
        <v>8999</v>
      </c>
      <c r="U713" s="70">
        <v>2520</v>
      </c>
      <c r="V713" s="70">
        <v>3325</v>
      </c>
      <c r="W713" s="70">
        <v>18000</v>
      </c>
      <c r="X713" s="71">
        <v>13240</v>
      </c>
    </row>
    <row r="714" spans="1:24">
      <c r="A714" s="62"/>
      <c r="B714" s="62"/>
      <c r="C714" s="69">
        <v>2022</v>
      </c>
      <c r="D714" s="69">
        <v>5</v>
      </c>
      <c r="E714" s="70" t="s">
        <v>2862</v>
      </c>
      <c r="F714" s="70" t="s">
        <v>2860</v>
      </c>
      <c r="G714" s="70" t="s">
        <v>3529</v>
      </c>
      <c r="H714" s="70" t="s">
        <v>2992</v>
      </c>
      <c r="I714" s="70" t="s">
        <v>2881</v>
      </c>
      <c r="J714" s="70" t="s">
        <v>1396</v>
      </c>
      <c r="K714" s="70"/>
      <c r="L714" s="70">
        <v>450</v>
      </c>
      <c r="M714" s="70"/>
      <c r="N714" s="70"/>
      <c r="O714" s="70"/>
      <c r="P714" s="70"/>
      <c r="Q714" s="70"/>
      <c r="R714" s="70">
        <v>121</v>
      </c>
      <c r="S714" s="70">
        <v>123</v>
      </c>
      <c r="T714" s="70" t="s">
        <v>3530</v>
      </c>
      <c r="U714" s="70">
        <v>2520</v>
      </c>
      <c r="V714" s="70">
        <v>3150</v>
      </c>
      <c r="W714" s="70">
        <v>18000</v>
      </c>
      <c r="X714" s="71">
        <v>9600</v>
      </c>
    </row>
    <row r="715" spans="1:24">
      <c r="A715" s="62"/>
      <c r="B715" s="62"/>
      <c r="C715" s="69">
        <v>2022</v>
      </c>
      <c r="D715" s="69">
        <v>4</v>
      </c>
      <c r="E715" s="70" t="s">
        <v>2240</v>
      </c>
      <c r="F715" s="70" t="s">
        <v>3036</v>
      </c>
      <c r="G715" s="70" t="s">
        <v>3531</v>
      </c>
      <c r="H715" s="70" t="s">
        <v>2196</v>
      </c>
      <c r="I715" s="70" t="s">
        <v>1397</v>
      </c>
      <c r="J715" s="70" t="s">
        <v>1441</v>
      </c>
      <c r="K715" s="70">
        <v>623</v>
      </c>
      <c r="L715" s="70"/>
      <c r="M715" s="70"/>
      <c r="N715" s="70">
        <v>16</v>
      </c>
      <c r="O715" s="70">
        <v>155.8</v>
      </c>
      <c r="P715" s="70"/>
      <c r="Q715" s="70" t="s">
        <v>1442</v>
      </c>
      <c r="R715" s="70"/>
      <c r="S715" s="70"/>
      <c r="T715" s="70">
        <v>4603</v>
      </c>
      <c r="U715" s="70">
        <v>1900</v>
      </c>
      <c r="V715" s="70">
        <v>1658</v>
      </c>
      <c r="W715" s="70">
        <v>2535</v>
      </c>
      <c r="X715" s="71">
        <v>2106</v>
      </c>
    </row>
    <row r="716" spans="1:24">
      <c r="A716" s="62"/>
      <c r="B716" s="62"/>
      <c r="C716" s="69">
        <v>2022</v>
      </c>
      <c r="D716" s="69">
        <v>4</v>
      </c>
      <c r="E716" s="70" t="s">
        <v>2240</v>
      </c>
      <c r="F716" s="70" t="s">
        <v>3036</v>
      </c>
      <c r="G716" s="70" t="s">
        <v>3532</v>
      </c>
      <c r="H716" s="70" t="s">
        <v>2196</v>
      </c>
      <c r="I716" s="70" t="s">
        <v>1397</v>
      </c>
      <c r="J716" s="70" t="s">
        <v>1441</v>
      </c>
      <c r="K716" s="70">
        <v>623</v>
      </c>
      <c r="L716" s="70"/>
      <c r="M716" s="70"/>
      <c r="N716" s="70">
        <v>16</v>
      </c>
      <c r="O716" s="70">
        <v>155.8</v>
      </c>
      <c r="P716" s="70"/>
      <c r="Q716" s="70" t="s">
        <v>1442</v>
      </c>
      <c r="R716" s="70"/>
      <c r="S716" s="70"/>
      <c r="T716" s="70">
        <v>4603</v>
      </c>
      <c r="U716" s="70">
        <v>1900</v>
      </c>
      <c r="V716" s="70">
        <v>1658</v>
      </c>
      <c r="W716" s="70">
        <v>2535</v>
      </c>
      <c r="X716" s="71">
        <v>2116</v>
      </c>
    </row>
    <row r="717" spans="1:24">
      <c r="A717" s="62"/>
      <c r="B717" s="62"/>
      <c r="C717" s="69">
        <v>2022</v>
      </c>
      <c r="D717" s="69">
        <v>4</v>
      </c>
      <c r="E717" s="70" t="s">
        <v>2240</v>
      </c>
      <c r="F717" s="70" t="s">
        <v>3036</v>
      </c>
      <c r="G717" s="70" t="s">
        <v>3533</v>
      </c>
      <c r="H717" s="70" t="s">
        <v>2196</v>
      </c>
      <c r="I717" s="70" t="s">
        <v>1397</v>
      </c>
      <c r="J717" s="70" t="s">
        <v>1441</v>
      </c>
      <c r="K717" s="70">
        <v>559</v>
      </c>
      <c r="L717" s="70"/>
      <c r="M717" s="70"/>
      <c r="N717" s="70">
        <v>17.8</v>
      </c>
      <c r="O717" s="70">
        <v>154.73</v>
      </c>
      <c r="P717" s="70"/>
      <c r="Q717" s="70" t="s">
        <v>1442</v>
      </c>
      <c r="R717" s="70"/>
      <c r="S717" s="70"/>
      <c r="T717" s="70">
        <v>4603</v>
      </c>
      <c r="U717" s="70">
        <v>1900</v>
      </c>
      <c r="V717" s="70">
        <v>1654</v>
      </c>
      <c r="W717" s="70">
        <v>2685</v>
      </c>
      <c r="X717" s="71">
        <v>2245</v>
      </c>
    </row>
    <row r="718" spans="1:24">
      <c r="A718" s="62"/>
      <c r="B718" s="62"/>
      <c r="C718" s="69">
        <v>2022</v>
      </c>
      <c r="D718" s="69">
        <v>4</v>
      </c>
      <c r="E718" s="70" t="s">
        <v>2204</v>
      </c>
      <c r="F718" s="70" t="s">
        <v>2205</v>
      </c>
      <c r="G718" s="70" t="s">
        <v>3534</v>
      </c>
      <c r="H718" s="70" t="s">
        <v>2207</v>
      </c>
      <c r="I718" s="70" t="s">
        <v>1397</v>
      </c>
      <c r="J718" s="70" t="s">
        <v>1396</v>
      </c>
      <c r="K718" s="70">
        <v>230</v>
      </c>
      <c r="L718" s="70"/>
      <c r="M718" s="70">
        <v>0.22</v>
      </c>
      <c r="N718" s="70"/>
      <c r="O718" s="70">
        <v>137.6</v>
      </c>
      <c r="P718" s="70">
        <v>41.86</v>
      </c>
      <c r="Q718" s="70" t="s">
        <v>1414</v>
      </c>
      <c r="R718" s="70"/>
      <c r="S718" s="70"/>
      <c r="T718" s="70">
        <v>5085</v>
      </c>
      <c r="U718" s="70">
        <v>1760</v>
      </c>
      <c r="V718" s="70" t="s">
        <v>3535</v>
      </c>
      <c r="W718" s="70">
        <v>3000</v>
      </c>
      <c r="X718" s="71">
        <v>1500</v>
      </c>
    </row>
    <row r="719" spans="1:24">
      <c r="A719" s="62"/>
      <c r="B719" s="62"/>
      <c r="C719" s="69">
        <v>2022</v>
      </c>
      <c r="D719" s="69">
        <v>4</v>
      </c>
      <c r="E719" s="70" t="s">
        <v>2204</v>
      </c>
      <c r="F719" s="70" t="s">
        <v>2205</v>
      </c>
      <c r="G719" s="70" t="s">
        <v>3536</v>
      </c>
      <c r="H719" s="70" t="s">
        <v>2207</v>
      </c>
      <c r="I719" s="70" t="s">
        <v>1397</v>
      </c>
      <c r="J719" s="70" t="s">
        <v>1396</v>
      </c>
      <c r="K719" s="70">
        <v>230</v>
      </c>
      <c r="L719" s="70"/>
      <c r="M719" s="70">
        <v>0.22</v>
      </c>
      <c r="N719" s="70"/>
      <c r="O719" s="70">
        <v>142.77</v>
      </c>
      <c r="P719" s="70">
        <v>41.472</v>
      </c>
      <c r="Q719" s="70" t="s">
        <v>1414</v>
      </c>
      <c r="R719" s="70"/>
      <c r="S719" s="70"/>
      <c r="T719" s="70">
        <v>5085</v>
      </c>
      <c r="U719" s="70">
        <v>1760</v>
      </c>
      <c r="V719" s="70" t="s">
        <v>3535</v>
      </c>
      <c r="W719" s="70">
        <v>3000</v>
      </c>
      <c r="X719" s="71">
        <v>1500</v>
      </c>
    </row>
    <row r="720" spans="1:24">
      <c r="A720" s="62"/>
      <c r="B720" s="62"/>
      <c r="C720" s="69">
        <v>2022</v>
      </c>
      <c r="D720" s="69">
        <v>4</v>
      </c>
      <c r="E720" s="70" t="s">
        <v>2204</v>
      </c>
      <c r="F720" s="70" t="s">
        <v>2205</v>
      </c>
      <c r="G720" s="70" t="s">
        <v>3537</v>
      </c>
      <c r="H720" s="70" t="s">
        <v>2292</v>
      </c>
      <c r="I720" s="70" t="s">
        <v>1397</v>
      </c>
      <c r="J720" s="70" t="s">
        <v>1396</v>
      </c>
      <c r="K720" s="70">
        <v>250</v>
      </c>
      <c r="L720" s="70"/>
      <c r="M720" s="70">
        <v>0.263</v>
      </c>
      <c r="N720" s="70"/>
      <c r="O720" s="70">
        <v>146.3</v>
      </c>
      <c r="P720" s="70">
        <v>55.7</v>
      </c>
      <c r="Q720" s="70" t="s">
        <v>1414</v>
      </c>
      <c r="R720" s="70"/>
      <c r="S720" s="70"/>
      <c r="T720" s="70" t="s">
        <v>2645</v>
      </c>
      <c r="U720" s="70">
        <v>1910</v>
      </c>
      <c r="V720" s="70">
        <v>2450</v>
      </c>
      <c r="W720" s="70">
        <v>3495</v>
      </c>
      <c r="X720" s="71">
        <v>2050</v>
      </c>
    </row>
    <row r="721" spans="1:24">
      <c r="A721" s="62"/>
      <c r="B721" s="62"/>
      <c r="C721" s="69">
        <v>2022</v>
      </c>
      <c r="D721" s="69">
        <v>4</v>
      </c>
      <c r="E721" s="70" t="s">
        <v>2204</v>
      </c>
      <c r="F721" s="70" t="s">
        <v>2205</v>
      </c>
      <c r="G721" s="70" t="s">
        <v>3538</v>
      </c>
      <c r="H721" s="70" t="s">
        <v>2292</v>
      </c>
      <c r="I721" s="70" t="s">
        <v>1397</v>
      </c>
      <c r="J721" s="70" t="s">
        <v>1396</v>
      </c>
      <c r="K721" s="70">
        <v>240</v>
      </c>
      <c r="L721" s="70"/>
      <c r="M721" s="70">
        <v>0.264</v>
      </c>
      <c r="N721" s="70"/>
      <c r="O721" s="70">
        <v>140.49</v>
      </c>
      <c r="P721" s="70">
        <v>53.58</v>
      </c>
      <c r="Q721" s="70" t="s">
        <v>1414</v>
      </c>
      <c r="R721" s="70"/>
      <c r="S721" s="70"/>
      <c r="T721" s="70" t="s">
        <v>2645</v>
      </c>
      <c r="U721" s="70">
        <v>1910</v>
      </c>
      <c r="V721" s="70">
        <v>2450</v>
      </c>
      <c r="W721" s="70">
        <v>3495</v>
      </c>
      <c r="X721" s="71">
        <v>2050</v>
      </c>
    </row>
    <row r="722" spans="1:24">
      <c r="A722" s="62"/>
      <c r="B722" s="62"/>
      <c r="C722" s="69">
        <v>2022</v>
      </c>
      <c r="D722" s="69">
        <v>4</v>
      </c>
      <c r="E722" s="70" t="s">
        <v>2204</v>
      </c>
      <c r="F722" s="70" t="s">
        <v>2205</v>
      </c>
      <c r="G722" s="70" t="s">
        <v>3539</v>
      </c>
      <c r="H722" s="70" t="s">
        <v>2255</v>
      </c>
      <c r="I722" s="70" t="s">
        <v>1397</v>
      </c>
      <c r="J722" s="70" t="s">
        <v>1396</v>
      </c>
      <c r="K722" s="70">
        <v>230</v>
      </c>
      <c r="L722" s="70"/>
      <c r="M722" s="70">
        <v>0.244</v>
      </c>
      <c r="N722" s="70"/>
      <c r="O722" s="70">
        <v>137.6</v>
      </c>
      <c r="P722" s="70">
        <v>41.86</v>
      </c>
      <c r="Q722" s="70" t="s">
        <v>1414</v>
      </c>
      <c r="R722" s="70"/>
      <c r="S722" s="70"/>
      <c r="T722" s="70">
        <v>5085</v>
      </c>
      <c r="U722" s="70">
        <v>1760</v>
      </c>
      <c r="V722" s="70">
        <v>2450</v>
      </c>
      <c r="W722" s="70">
        <v>3000</v>
      </c>
      <c r="X722" s="71">
        <v>1650</v>
      </c>
    </row>
    <row r="723" spans="1:24">
      <c r="A723" s="62"/>
      <c r="B723" s="62"/>
      <c r="C723" s="69">
        <v>2022</v>
      </c>
      <c r="D723" s="69">
        <v>4</v>
      </c>
      <c r="E723" s="70" t="s">
        <v>2204</v>
      </c>
      <c r="F723" s="70" t="s">
        <v>2205</v>
      </c>
      <c r="G723" s="70" t="s">
        <v>3540</v>
      </c>
      <c r="H723" s="70" t="s">
        <v>2255</v>
      </c>
      <c r="I723" s="70" t="s">
        <v>1397</v>
      </c>
      <c r="J723" s="70" t="s">
        <v>1396</v>
      </c>
      <c r="K723" s="70">
        <v>230</v>
      </c>
      <c r="L723" s="70"/>
      <c r="M723" s="70">
        <v>0.244</v>
      </c>
      <c r="N723" s="70"/>
      <c r="O723" s="70">
        <v>142.77</v>
      </c>
      <c r="P723" s="70">
        <v>41.472</v>
      </c>
      <c r="Q723" s="70" t="s">
        <v>1414</v>
      </c>
      <c r="R723" s="70"/>
      <c r="S723" s="70"/>
      <c r="T723" s="70">
        <v>5085</v>
      </c>
      <c r="U723" s="70">
        <v>1760</v>
      </c>
      <c r="V723" s="70">
        <v>2450</v>
      </c>
      <c r="W723" s="70">
        <v>3000</v>
      </c>
      <c r="X723" s="71">
        <v>1650</v>
      </c>
    </row>
    <row r="724" spans="1:24">
      <c r="A724" s="62"/>
      <c r="B724" s="62"/>
      <c r="C724" s="69">
        <v>2022</v>
      </c>
      <c r="D724" s="69">
        <v>4</v>
      </c>
      <c r="E724" s="70" t="s">
        <v>2204</v>
      </c>
      <c r="F724" s="70" t="s">
        <v>2205</v>
      </c>
      <c r="G724" s="70" t="s">
        <v>3541</v>
      </c>
      <c r="H724" s="70" t="s">
        <v>2255</v>
      </c>
      <c r="I724" s="70" t="s">
        <v>1397</v>
      </c>
      <c r="J724" s="70" t="s">
        <v>1396</v>
      </c>
      <c r="K724" s="70">
        <v>250</v>
      </c>
      <c r="L724" s="70"/>
      <c r="M724" s="70">
        <v>0.263</v>
      </c>
      <c r="N724" s="70"/>
      <c r="O724" s="70">
        <v>146.3</v>
      </c>
      <c r="P724" s="70">
        <v>55.7</v>
      </c>
      <c r="Q724" s="70" t="s">
        <v>1414</v>
      </c>
      <c r="R724" s="70"/>
      <c r="S724" s="70"/>
      <c r="T724" s="70" t="s">
        <v>2645</v>
      </c>
      <c r="U724" s="70">
        <v>1910</v>
      </c>
      <c r="V724" s="70">
        <v>2450</v>
      </c>
      <c r="W724" s="70">
        <v>3495</v>
      </c>
      <c r="X724" s="71">
        <v>2050</v>
      </c>
    </row>
    <row r="725" spans="1:24">
      <c r="A725" s="62"/>
      <c r="B725" s="62"/>
      <c r="C725" s="69">
        <v>2022</v>
      </c>
      <c r="D725" s="69">
        <v>4</v>
      </c>
      <c r="E725" s="70" t="s">
        <v>2204</v>
      </c>
      <c r="F725" s="70" t="s">
        <v>2205</v>
      </c>
      <c r="G725" s="70" t="s">
        <v>3542</v>
      </c>
      <c r="H725" s="70" t="s">
        <v>2255</v>
      </c>
      <c r="I725" s="70" t="s">
        <v>1397</v>
      </c>
      <c r="J725" s="70" t="s">
        <v>1396</v>
      </c>
      <c r="K725" s="70">
        <v>240</v>
      </c>
      <c r="L725" s="70"/>
      <c r="M725" s="70">
        <v>0.264</v>
      </c>
      <c r="N725" s="70"/>
      <c r="O725" s="70">
        <v>140.49</v>
      </c>
      <c r="P725" s="70">
        <v>53.58</v>
      </c>
      <c r="Q725" s="70" t="s">
        <v>1414</v>
      </c>
      <c r="R725" s="70"/>
      <c r="S725" s="70"/>
      <c r="T725" s="70" t="s">
        <v>2645</v>
      </c>
      <c r="U725" s="70">
        <v>1910</v>
      </c>
      <c r="V725" s="70">
        <v>2450</v>
      </c>
      <c r="W725" s="70">
        <v>3495</v>
      </c>
      <c r="X725" s="71">
        <v>2050</v>
      </c>
    </row>
    <row r="726" spans="1:24">
      <c r="A726" s="62"/>
      <c r="B726" s="62"/>
      <c r="C726" s="69">
        <v>2022</v>
      </c>
      <c r="D726" s="69">
        <v>4</v>
      </c>
      <c r="E726" s="70" t="s">
        <v>2204</v>
      </c>
      <c r="F726" s="70" t="s">
        <v>2205</v>
      </c>
      <c r="G726" s="70" t="s">
        <v>3543</v>
      </c>
      <c r="H726" s="70" t="s">
        <v>2292</v>
      </c>
      <c r="I726" s="70" t="s">
        <v>1397</v>
      </c>
      <c r="J726" s="70" t="s">
        <v>1396</v>
      </c>
      <c r="K726" s="70"/>
      <c r="L726" s="70">
        <v>290</v>
      </c>
      <c r="M726" s="70">
        <v>0.212</v>
      </c>
      <c r="N726" s="70"/>
      <c r="O726" s="70">
        <v>154.59</v>
      </c>
      <c r="P726" s="70">
        <v>66.84</v>
      </c>
      <c r="Q726" s="70" t="s">
        <v>1402</v>
      </c>
      <c r="R726" s="70"/>
      <c r="S726" s="70"/>
      <c r="T726" s="70" t="s">
        <v>3544</v>
      </c>
      <c r="U726" s="70">
        <v>1930</v>
      </c>
      <c r="V726" s="70">
        <v>2600</v>
      </c>
      <c r="W726" s="70">
        <v>4495</v>
      </c>
      <c r="X726" s="71">
        <v>2530</v>
      </c>
    </row>
    <row r="727" spans="1:24">
      <c r="A727" s="62"/>
      <c r="B727" s="62"/>
      <c r="C727" s="69">
        <v>2022</v>
      </c>
      <c r="D727" s="69">
        <v>4</v>
      </c>
      <c r="E727" s="70" t="s">
        <v>2204</v>
      </c>
      <c r="F727" s="70" t="s">
        <v>2205</v>
      </c>
      <c r="G727" s="70" t="s">
        <v>3545</v>
      </c>
      <c r="H727" s="70" t="s">
        <v>2271</v>
      </c>
      <c r="I727" s="70" t="s">
        <v>1397</v>
      </c>
      <c r="J727" s="70" t="s">
        <v>1396</v>
      </c>
      <c r="K727" s="70"/>
      <c r="L727" s="70">
        <v>460</v>
      </c>
      <c r="M727" s="70">
        <v>0.29</v>
      </c>
      <c r="N727" s="70"/>
      <c r="O727" s="70">
        <v>153.18</v>
      </c>
      <c r="P727" s="70">
        <v>98.043</v>
      </c>
      <c r="Q727" s="70" t="s">
        <v>1402</v>
      </c>
      <c r="R727" s="70"/>
      <c r="S727" s="70"/>
      <c r="T727" s="70">
        <v>5995</v>
      </c>
      <c r="U727" s="70" t="s">
        <v>3546</v>
      </c>
      <c r="V727" s="70" t="s">
        <v>3547</v>
      </c>
      <c r="W727" s="70">
        <v>4495</v>
      </c>
      <c r="X727" s="71">
        <v>3170</v>
      </c>
    </row>
    <row r="728" spans="1:24">
      <c r="A728" s="62"/>
      <c r="B728" s="62"/>
      <c r="C728" s="69">
        <v>2022</v>
      </c>
      <c r="D728" s="69">
        <v>4</v>
      </c>
      <c r="E728" s="70" t="s">
        <v>2204</v>
      </c>
      <c r="F728" s="70" t="s">
        <v>2205</v>
      </c>
      <c r="G728" s="70" t="s">
        <v>3548</v>
      </c>
      <c r="H728" s="70" t="s">
        <v>2271</v>
      </c>
      <c r="I728" s="70" t="s">
        <v>1397</v>
      </c>
      <c r="J728" s="70" t="s">
        <v>1396</v>
      </c>
      <c r="K728" s="70"/>
      <c r="L728" s="70">
        <v>290</v>
      </c>
      <c r="M728" s="70">
        <v>0.22</v>
      </c>
      <c r="N728" s="70"/>
      <c r="O728" s="70">
        <v>154.59</v>
      </c>
      <c r="P728" s="70">
        <v>66.84</v>
      </c>
      <c r="Q728" s="70" t="s">
        <v>1402</v>
      </c>
      <c r="R728" s="70"/>
      <c r="S728" s="70"/>
      <c r="T728" s="70">
        <v>5750</v>
      </c>
      <c r="U728" s="70">
        <v>1960</v>
      </c>
      <c r="V728" s="70">
        <v>2770</v>
      </c>
      <c r="W728" s="70">
        <v>4495</v>
      </c>
      <c r="X728" s="71">
        <v>2610</v>
      </c>
    </row>
    <row r="729" spans="1:24">
      <c r="A729" s="62"/>
      <c r="B729" s="62"/>
      <c r="C729" s="69">
        <v>2022</v>
      </c>
      <c r="D729" s="69">
        <v>4</v>
      </c>
      <c r="E729" s="70" t="s">
        <v>2204</v>
      </c>
      <c r="F729" s="70" t="s">
        <v>2205</v>
      </c>
      <c r="G729" s="70" t="s">
        <v>3549</v>
      </c>
      <c r="H729" s="70" t="s">
        <v>2255</v>
      </c>
      <c r="I729" s="70" t="s">
        <v>1397</v>
      </c>
      <c r="J729" s="70" t="s">
        <v>1396</v>
      </c>
      <c r="K729" s="70"/>
      <c r="L729" s="70">
        <v>355</v>
      </c>
      <c r="M729" s="70" t="s">
        <v>3550</v>
      </c>
      <c r="N729" s="70"/>
      <c r="O729" s="70">
        <v>146.7</v>
      </c>
      <c r="P729" s="70">
        <v>81.14</v>
      </c>
      <c r="Q729" s="70" t="s">
        <v>1402</v>
      </c>
      <c r="R729" s="70"/>
      <c r="S729" s="70"/>
      <c r="T729" s="70">
        <v>5995</v>
      </c>
      <c r="U729" s="70">
        <v>2150</v>
      </c>
      <c r="V729" s="70" t="s">
        <v>3551</v>
      </c>
      <c r="W729" s="70">
        <v>4495</v>
      </c>
      <c r="X729" s="71" t="s">
        <v>3552</v>
      </c>
    </row>
    <row r="730" spans="1:24">
      <c r="A730" s="62"/>
      <c r="B730" s="62"/>
      <c r="C730" s="69">
        <v>2022</v>
      </c>
      <c r="D730" s="69">
        <v>4</v>
      </c>
      <c r="E730" s="70" t="s">
        <v>2204</v>
      </c>
      <c r="F730" s="70" t="s">
        <v>2205</v>
      </c>
      <c r="G730" s="70" t="s">
        <v>3553</v>
      </c>
      <c r="H730" s="70" t="s">
        <v>2255</v>
      </c>
      <c r="I730" s="70" t="s">
        <v>1397</v>
      </c>
      <c r="J730" s="70" t="s">
        <v>1396</v>
      </c>
      <c r="K730" s="70"/>
      <c r="L730" s="70">
        <v>460</v>
      </c>
      <c r="M730" s="70" t="s">
        <v>3554</v>
      </c>
      <c r="N730" s="70"/>
      <c r="O730" s="70">
        <v>153.18</v>
      </c>
      <c r="P730" s="70">
        <v>98.043</v>
      </c>
      <c r="Q730" s="70" t="s">
        <v>1402</v>
      </c>
      <c r="R730" s="70"/>
      <c r="S730" s="70"/>
      <c r="T730" s="70">
        <v>5995</v>
      </c>
      <c r="U730" s="70">
        <v>2150</v>
      </c>
      <c r="V730" s="70" t="s">
        <v>3555</v>
      </c>
      <c r="W730" s="70">
        <v>4495</v>
      </c>
      <c r="X730" s="71" t="s">
        <v>3556</v>
      </c>
    </row>
    <row r="731" spans="1:24">
      <c r="A731" s="62"/>
      <c r="B731" s="62"/>
      <c r="C731" s="69">
        <v>2022</v>
      </c>
      <c r="D731" s="69">
        <v>4</v>
      </c>
      <c r="E731" s="70" t="s">
        <v>2204</v>
      </c>
      <c r="F731" s="70" t="s">
        <v>2205</v>
      </c>
      <c r="G731" s="70" t="s">
        <v>3557</v>
      </c>
      <c r="H731" s="70" t="s">
        <v>2619</v>
      </c>
      <c r="I731" s="70" t="s">
        <v>1397</v>
      </c>
      <c r="J731" s="70" t="s">
        <v>1412</v>
      </c>
      <c r="K731" s="70"/>
      <c r="L731" s="70"/>
      <c r="M731" s="70">
        <v>0.137</v>
      </c>
      <c r="N731" s="70"/>
      <c r="O731" s="70" t="s">
        <v>1799</v>
      </c>
      <c r="P731" s="70">
        <v>303.4</v>
      </c>
      <c r="Q731" s="70" t="s">
        <v>1414</v>
      </c>
      <c r="R731" s="70"/>
      <c r="S731" s="70"/>
      <c r="T731" s="70">
        <v>10560</v>
      </c>
      <c r="U731" s="70">
        <v>2550</v>
      </c>
      <c r="V731" s="70">
        <v>3290</v>
      </c>
      <c r="W731" s="70">
        <v>18000</v>
      </c>
      <c r="X731" s="71" t="s">
        <v>3046</v>
      </c>
    </row>
    <row r="732" spans="1:24">
      <c r="A732" s="62"/>
      <c r="B732" s="62"/>
      <c r="C732" s="69">
        <v>2022</v>
      </c>
      <c r="D732" s="69">
        <v>4</v>
      </c>
      <c r="E732" s="70" t="s">
        <v>2204</v>
      </c>
      <c r="F732" s="70" t="s">
        <v>2205</v>
      </c>
      <c r="G732" s="70" t="s">
        <v>3558</v>
      </c>
      <c r="H732" s="70" t="s">
        <v>2238</v>
      </c>
      <c r="I732" s="70" t="s">
        <v>1397</v>
      </c>
      <c r="J732" s="70" t="s">
        <v>1412</v>
      </c>
      <c r="K732" s="70"/>
      <c r="L732" s="70"/>
      <c r="M732" s="70">
        <v>0.124</v>
      </c>
      <c r="N732" s="70"/>
      <c r="O732" s="70">
        <v>156.6</v>
      </c>
      <c r="P732" s="70">
        <v>231.07</v>
      </c>
      <c r="Q732" s="70" t="s">
        <v>1414</v>
      </c>
      <c r="R732" s="70"/>
      <c r="S732" s="70"/>
      <c r="T732" s="70">
        <v>8545</v>
      </c>
      <c r="U732" s="70">
        <v>2500</v>
      </c>
      <c r="V732" s="70">
        <v>3180</v>
      </c>
      <c r="W732" s="70">
        <v>14500</v>
      </c>
      <c r="X732" s="71" t="s">
        <v>3559</v>
      </c>
    </row>
    <row r="733" spans="1:24">
      <c r="A733" s="62"/>
      <c r="B733" s="62"/>
      <c r="C733" s="69">
        <v>2022</v>
      </c>
      <c r="D733" s="69">
        <v>4</v>
      </c>
      <c r="E733" s="70" t="s">
        <v>2212</v>
      </c>
      <c r="F733" s="70" t="s">
        <v>2205</v>
      </c>
      <c r="G733" s="70" t="s">
        <v>3560</v>
      </c>
      <c r="H733" s="70" t="s">
        <v>2214</v>
      </c>
      <c r="I733" s="70" t="s">
        <v>1397</v>
      </c>
      <c r="J733" s="70" t="s">
        <v>1396</v>
      </c>
      <c r="K733" s="70"/>
      <c r="L733" s="70">
        <v>350</v>
      </c>
      <c r="M733" s="70" t="s">
        <v>3561</v>
      </c>
      <c r="N733" s="70"/>
      <c r="O733" s="70">
        <v>161.27</v>
      </c>
      <c r="P733" s="70">
        <v>350.08</v>
      </c>
      <c r="Q733" s="70" t="s">
        <v>1421</v>
      </c>
      <c r="R733" s="70"/>
      <c r="S733" s="70"/>
      <c r="T733" s="70" t="s">
        <v>3562</v>
      </c>
      <c r="U733" s="70">
        <v>2550</v>
      </c>
      <c r="V733" s="70" t="s">
        <v>2223</v>
      </c>
      <c r="W733" s="70">
        <v>31000</v>
      </c>
      <c r="X733" s="71" t="s">
        <v>3563</v>
      </c>
    </row>
    <row r="734" spans="1:24">
      <c r="A734" s="62"/>
      <c r="B734" s="62"/>
      <c r="C734" s="69">
        <v>2022</v>
      </c>
      <c r="D734" s="69">
        <v>4</v>
      </c>
      <c r="E734" s="70" t="s">
        <v>2212</v>
      </c>
      <c r="F734" s="70" t="s">
        <v>2205</v>
      </c>
      <c r="G734" s="70" t="s">
        <v>3564</v>
      </c>
      <c r="H734" s="70" t="s">
        <v>2234</v>
      </c>
      <c r="I734" s="70" t="s">
        <v>1397</v>
      </c>
      <c r="J734" s="70" t="s">
        <v>1396</v>
      </c>
      <c r="K734" s="70"/>
      <c r="L734" s="70">
        <v>255</v>
      </c>
      <c r="M734" s="70" t="s">
        <v>3062</v>
      </c>
      <c r="N734" s="70"/>
      <c r="O734" s="70">
        <v>161.27</v>
      </c>
      <c r="P734" s="70">
        <v>350.08</v>
      </c>
      <c r="Q734" s="70" t="s">
        <v>1402</v>
      </c>
      <c r="R734" s="70"/>
      <c r="S734" s="70"/>
      <c r="T734" s="70">
        <v>7440</v>
      </c>
      <c r="U734" s="70">
        <v>2550</v>
      </c>
      <c r="V734" s="70" t="s">
        <v>2235</v>
      </c>
      <c r="W734" s="70">
        <v>25000</v>
      </c>
      <c r="X734" s="71" t="s">
        <v>3565</v>
      </c>
    </row>
    <row r="735" spans="1:24">
      <c r="A735" s="62"/>
      <c r="B735" s="62"/>
      <c r="C735" s="69">
        <v>2022</v>
      </c>
      <c r="D735" s="69">
        <v>4</v>
      </c>
      <c r="E735" s="70" t="s">
        <v>3482</v>
      </c>
      <c r="F735" s="70" t="s">
        <v>2205</v>
      </c>
      <c r="G735" s="70" t="s">
        <v>3566</v>
      </c>
      <c r="H735" s="70" t="s">
        <v>2196</v>
      </c>
      <c r="I735" s="70" t="s">
        <v>1397</v>
      </c>
      <c r="J735" s="70" t="s">
        <v>1441</v>
      </c>
      <c r="K735" s="70">
        <v>310</v>
      </c>
      <c r="L735" s="70"/>
      <c r="M735" s="70"/>
      <c r="N735" s="70">
        <v>15.1</v>
      </c>
      <c r="O735" s="70">
        <v>141.18</v>
      </c>
      <c r="P735" s="70"/>
      <c r="Q735" s="70" t="s">
        <v>1402</v>
      </c>
      <c r="R735" s="70"/>
      <c r="S735" s="70"/>
      <c r="T735" s="70">
        <v>4610</v>
      </c>
      <c r="U735" s="70">
        <v>1750</v>
      </c>
      <c r="V735" s="70">
        <v>1860</v>
      </c>
      <c r="W735" s="70">
        <v>2100</v>
      </c>
      <c r="X735" s="71">
        <v>1500</v>
      </c>
    </row>
    <row r="736" spans="1:24">
      <c r="A736" s="62"/>
      <c r="B736" s="62"/>
      <c r="C736" s="69">
        <v>2022</v>
      </c>
      <c r="D736" s="69">
        <v>4</v>
      </c>
      <c r="E736" s="70" t="s">
        <v>2884</v>
      </c>
      <c r="F736" s="70" t="s">
        <v>3051</v>
      </c>
      <c r="G736" s="70" t="s">
        <v>3567</v>
      </c>
      <c r="H736" s="70" t="s">
        <v>2191</v>
      </c>
      <c r="I736" s="70" t="s">
        <v>1397</v>
      </c>
      <c r="J736" s="70" t="s">
        <v>1441</v>
      </c>
      <c r="K736" s="70">
        <v>412</v>
      </c>
      <c r="L736" s="70"/>
      <c r="M736" s="70"/>
      <c r="N736" s="70">
        <v>13.2</v>
      </c>
      <c r="O736" s="70">
        <v>155</v>
      </c>
      <c r="P736" s="70"/>
      <c r="Q736" s="70" t="s">
        <v>1499</v>
      </c>
      <c r="R736" s="70"/>
      <c r="S736" s="70"/>
      <c r="T736" s="70">
        <v>4680</v>
      </c>
      <c r="U736" s="70">
        <v>1720</v>
      </c>
      <c r="V736" s="70">
        <v>1530</v>
      </c>
      <c r="W736" s="70">
        <v>1969</v>
      </c>
      <c r="X736" s="71">
        <v>1438</v>
      </c>
    </row>
    <row r="737" spans="1:24">
      <c r="A737" s="62"/>
      <c r="B737" s="62"/>
      <c r="C737" s="69">
        <v>2022</v>
      </c>
      <c r="D737" s="69">
        <v>4</v>
      </c>
      <c r="E737" s="70" t="s">
        <v>2884</v>
      </c>
      <c r="F737" s="70" t="s">
        <v>3051</v>
      </c>
      <c r="G737" s="70" t="s">
        <v>3568</v>
      </c>
      <c r="H737" s="70" t="s">
        <v>2191</v>
      </c>
      <c r="I737" s="70" t="s">
        <v>1397</v>
      </c>
      <c r="J737" s="70" t="s">
        <v>1441</v>
      </c>
      <c r="K737" s="70">
        <v>412</v>
      </c>
      <c r="L737" s="70"/>
      <c r="M737" s="70"/>
      <c r="N737" s="70">
        <v>13.2</v>
      </c>
      <c r="O737" s="70">
        <v>140</v>
      </c>
      <c r="P737" s="70"/>
      <c r="Q737" s="70" t="s">
        <v>1421</v>
      </c>
      <c r="R737" s="70"/>
      <c r="S737" s="70"/>
      <c r="T737" s="70">
        <v>4700</v>
      </c>
      <c r="U737" s="70">
        <v>1725</v>
      </c>
      <c r="V737" s="70">
        <v>1530</v>
      </c>
      <c r="W737" s="70">
        <v>1969</v>
      </c>
      <c r="X737" s="71">
        <v>1537</v>
      </c>
    </row>
    <row r="738" spans="1:24">
      <c r="A738" s="62"/>
      <c r="B738" s="62"/>
      <c r="C738" s="69">
        <v>2022</v>
      </c>
      <c r="D738" s="69">
        <v>4</v>
      </c>
      <c r="E738" s="70" t="s">
        <v>2884</v>
      </c>
      <c r="F738" s="70" t="s">
        <v>3051</v>
      </c>
      <c r="G738" s="70" t="s">
        <v>3569</v>
      </c>
      <c r="H738" s="70" t="s">
        <v>2191</v>
      </c>
      <c r="I738" s="70" t="s">
        <v>1397</v>
      </c>
      <c r="J738" s="70" t="s">
        <v>1441</v>
      </c>
      <c r="K738" s="70">
        <v>433</v>
      </c>
      <c r="L738" s="70"/>
      <c r="M738" s="70"/>
      <c r="N738" s="70">
        <v>13.2</v>
      </c>
      <c r="O738" s="70">
        <v>160</v>
      </c>
      <c r="P738" s="70"/>
      <c r="Q738" s="70" t="s">
        <v>1499</v>
      </c>
      <c r="R738" s="70"/>
      <c r="S738" s="70"/>
      <c r="T738" s="70">
        <v>4700</v>
      </c>
      <c r="U738" s="70">
        <v>1725</v>
      </c>
      <c r="V738" s="70">
        <v>1530</v>
      </c>
      <c r="W738" s="70">
        <v>1969</v>
      </c>
      <c r="X738" s="71">
        <v>1502</v>
      </c>
    </row>
    <row r="739" spans="1:24">
      <c r="A739" s="62"/>
      <c r="B739" s="62"/>
      <c r="C739" s="69">
        <v>2022</v>
      </c>
      <c r="D739" s="69">
        <v>4</v>
      </c>
      <c r="E739" s="70" t="s">
        <v>2252</v>
      </c>
      <c r="F739" s="70" t="s">
        <v>2253</v>
      </c>
      <c r="G739" s="70" t="s">
        <v>3570</v>
      </c>
      <c r="H739" s="70" t="s">
        <v>2255</v>
      </c>
      <c r="I739" s="70" t="s">
        <v>1397</v>
      </c>
      <c r="J739" s="70" t="s">
        <v>1396</v>
      </c>
      <c r="K739" s="70">
        <v>251</v>
      </c>
      <c r="L739" s="70"/>
      <c r="M739" s="70" t="s">
        <v>3571</v>
      </c>
      <c r="N739" s="70"/>
      <c r="O739" s="70">
        <v>133.38</v>
      </c>
      <c r="P739" s="70">
        <v>38.64</v>
      </c>
      <c r="Q739" s="70" t="s">
        <v>1402</v>
      </c>
      <c r="R739" s="70"/>
      <c r="S739" s="70"/>
      <c r="T739" s="70">
        <v>5395</v>
      </c>
      <c r="U739" s="70">
        <v>1780</v>
      </c>
      <c r="V739" s="70">
        <v>1955</v>
      </c>
      <c r="W739" s="70">
        <v>2810</v>
      </c>
      <c r="X739" s="71" t="s">
        <v>3572</v>
      </c>
    </row>
    <row r="740" spans="1:24">
      <c r="A740" s="62"/>
      <c r="B740" s="62"/>
      <c r="C740" s="69">
        <v>2022</v>
      </c>
      <c r="D740" s="69">
        <v>4</v>
      </c>
      <c r="E740" s="70" t="s">
        <v>2252</v>
      </c>
      <c r="F740" s="70" t="s">
        <v>2253</v>
      </c>
      <c r="G740" s="70" t="s">
        <v>3573</v>
      </c>
      <c r="H740" s="70" t="s">
        <v>3574</v>
      </c>
      <c r="I740" s="70" t="s">
        <v>1397</v>
      </c>
      <c r="J740" s="70" t="s">
        <v>1396</v>
      </c>
      <c r="K740" s="70">
        <v>279</v>
      </c>
      <c r="L740" s="70"/>
      <c r="M740" s="70">
        <v>0.262</v>
      </c>
      <c r="N740" s="70"/>
      <c r="O740" s="70">
        <v>133.38</v>
      </c>
      <c r="P740" s="70">
        <v>38.64</v>
      </c>
      <c r="Q740" s="70" t="s">
        <v>1402</v>
      </c>
      <c r="R740" s="70"/>
      <c r="S740" s="70"/>
      <c r="T740" s="70">
        <v>4535</v>
      </c>
      <c r="U740" s="70">
        <v>1780</v>
      </c>
      <c r="V740" s="70" t="s">
        <v>3575</v>
      </c>
      <c r="W740" s="70">
        <v>2610</v>
      </c>
      <c r="X740" s="71">
        <v>1425</v>
      </c>
    </row>
    <row r="741" spans="1:24">
      <c r="A741" s="62"/>
      <c r="B741" s="62"/>
      <c r="C741" s="69">
        <v>2022</v>
      </c>
      <c r="D741" s="69">
        <v>4</v>
      </c>
      <c r="E741" s="70" t="s">
        <v>2252</v>
      </c>
      <c r="F741" s="70" t="s">
        <v>2253</v>
      </c>
      <c r="G741" s="70" t="s">
        <v>3576</v>
      </c>
      <c r="H741" s="70" t="s">
        <v>2845</v>
      </c>
      <c r="I741" s="70" t="s">
        <v>1397</v>
      </c>
      <c r="J741" s="70" t="s">
        <v>1396</v>
      </c>
      <c r="K741" s="70"/>
      <c r="L741" s="70">
        <v>275</v>
      </c>
      <c r="M741" s="70"/>
      <c r="N741" s="70"/>
      <c r="O741" s="70">
        <v>154.59</v>
      </c>
      <c r="P741" s="70">
        <v>66.84</v>
      </c>
      <c r="Q741" s="70" t="s">
        <v>1402</v>
      </c>
      <c r="R741" s="70"/>
      <c r="S741" s="70"/>
      <c r="T741" s="70">
        <v>5440</v>
      </c>
      <c r="U741" s="70">
        <v>1880</v>
      </c>
      <c r="V741" s="70">
        <v>2250</v>
      </c>
      <c r="W741" s="70">
        <v>4495</v>
      </c>
      <c r="X741" s="71">
        <v>3150</v>
      </c>
    </row>
    <row r="742" spans="1:24">
      <c r="A742" s="62"/>
      <c r="B742" s="62"/>
      <c r="C742" s="69">
        <v>2022</v>
      </c>
      <c r="D742" s="69">
        <v>4</v>
      </c>
      <c r="E742" s="70" t="s">
        <v>3577</v>
      </c>
      <c r="F742" s="70" t="s">
        <v>3578</v>
      </c>
      <c r="G742" s="70" t="s">
        <v>3579</v>
      </c>
      <c r="H742" s="70" t="s">
        <v>2231</v>
      </c>
      <c r="I742" s="70" t="s">
        <v>1397</v>
      </c>
      <c r="J742" s="70" t="s">
        <v>1396</v>
      </c>
      <c r="K742" s="70"/>
      <c r="L742" s="70">
        <v>290</v>
      </c>
      <c r="M742" s="70">
        <v>0.208</v>
      </c>
      <c r="N742" s="70"/>
      <c r="O742" s="70" t="s">
        <v>3580</v>
      </c>
      <c r="P742" s="70">
        <v>422.87</v>
      </c>
      <c r="Q742" s="70" t="s">
        <v>1402</v>
      </c>
      <c r="R742" s="70"/>
      <c r="S742" s="70"/>
      <c r="T742" s="70">
        <v>7130</v>
      </c>
      <c r="U742" s="70" t="s">
        <v>3492</v>
      </c>
      <c r="V742" s="70" t="s">
        <v>3581</v>
      </c>
      <c r="W742" s="70">
        <v>25000</v>
      </c>
      <c r="X742" s="71">
        <v>11200</v>
      </c>
    </row>
    <row r="743" spans="1:24">
      <c r="A743" s="62"/>
      <c r="B743" s="62"/>
      <c r="C743" s="69">
        <v>2022</v>
      </c>
      <c r="D743" s="69">
        <v>4</v>
      </c>
      <c r="E743" s="70" t="s">
        <v>3577</v>
      </c>
      <c r="F743" s="70" t="s">
        <v>3578</v>
      </c>
      <c r="G743" s="70" t="s">
        <v>3582</v>
      </c>
      <c r="H743" s="70" t="s">
        <v>2336</v>
      </c>
      <c r="I743" s="70" t="s">
        <v>1397</v>
      </c>
      <c r="J743" s="70" t="s">
        <v>1396</v>
      </c>
      <c r="K743" s="70"/>
      <c r="L743" s="70">
        <v>283</v>
      </c>
      <c r="M743" s="70">
        <v>0.17</v>
      </c>
      <c r="N743" s="70"/>
      <c r="O743" s="70" t="s">
        <v>3583</v>
      </c>
      <c r="P743" s="70">
        <v>361.74</v>
      </c>
      <c r="Q743" s="70" t="s">
        <v>1402</v>
      </c>
      <c r="R743" s="70"/>
      <c r="S743" s="70"/>
      <c r="T743" s="70">
        <v>10750</v>
      </c>
      <c r="U743" s="70">
        <v>2530</v>
      </c>
      <c r="V743" s="70">
        <v>3980</v>
      </c>
      <c r="W743" s="70">
        <v>31000</v>
      </c>
      <c r="X743" s="71">
        <v>15590</v>
      </c>
    </row>
    <row r="744" spans="1:24">
      <c r="A744" s="62"/>
      <c r="B744" s="62"/>
      <c r="C744" s="69">
        <v>2022</v>
      </c>
      <c r="D744" s="69">
        <v>4</v>
      </c>
      <c r="E744" s="70" t="s">
        <v>2273</v>
      </c>
      <c r="F744" s="70" t="s">
        <v>2274</v>
      </c>
      <c r="G744" s="70" t="s">
        <v>3584</v>
      </c>
      <c r="H744" s="70" t="s">
        <v>2196</v>
      </c>
      <c r="I744" s="70" t="s">
        <v>1397</v>
      </c>
      <c r="J744" s="70" t="s">
        <v>1441</v>
      </c>
      <c r="K744" s="70" t="s">
        <v>2197</v>
      </c>
      <c r="L744" s="70"/>
      <c r="M744" s="70"/>
      <c r="N744" s="70" t="s">
        <v>3585</v>
      </c>
      <c r="O744" s="70">
        <v>180.38</v>
      </c>
      <c r="P744" s="70"/>
      <c r="Q744" s="70" t="s">
        <v>1499</v>
      </c>
      <c r="R744" s="70"/>
      <c r="S744" s="70"/>
      <c r="T744" s="70">
        <v>4749</v>
      </c>
      <c r="U744" s="70">
        <v>1989</v>
      </c>
      <c r="V744" s="70">
        <v>1725</v>
      </c>
      <c r="W744" s="70">
        <v>2725</v>
      </c>
      <c r="X744" s="71">
        <v>2350</v>
      </c>
    </row>
    <row r="745" spans="1:24">
      <c r="A745" s="62"/>
      <c r="B745" s="62"/>
      <c r="C745" s="69">
        <v>2022</v>
      </c>
      <c r="D745" s="69">
        <v>4</v>
      </c>
      <c r="E745" s="70" t="s">
        <v>2273</v>
      </c>
      <c r="F745" s="70" t="s">
        <v>2274</v>
      </c>
      <c r="G745" s="70" t="s">
        <v>3586</v>
      </c>
      <c r="H745" s="70" t="s">
        <v>2191</v>
      </c>
      <c r="I745" s="70" t="s">
        <v>1397</v>
      </c>
      <c r="J745" s="70" t="s">
        <v>1441</v>
      </c>
      <c r="K745" s="70" t="s">
        <v>1638</v>
      </c>
      <c r="L745" s="70"/>
      <c r="M745" s="70"/>
      <c r="N745" s="70" t="s">
        <v>3587</v>
      </c>
      <c r="O745" s="70">
        <v>141.3</v>
      </c>
      <c r="P745" s="70"/>
      <c r="Q745" s="70" t="s">
        <v>1402</v>
      </c>
      <c r="R745" s="70"/>
      <c r="S745" s="70"/>
      <c r="T745" s="70">
        <v>4254</v>
      </c>
      <c r="U745" s="70">
        <v>1848</v>
      </c>
      <c r="V745" s="70">
        <v>1596</v>
      </c>
      <c r="W745" s="70">
        <v>1935</v>
      </c>
      <c r="X745" s="71">
        <v>1560</v>
      </c>
    </row>
    <row r="746" spans="1:24">
      <c r="A746" s="62"/>
      <c r="B746" s="62"/>
      <c r="C746" s="69">
        <v>2022</v>
      </c>
      <c r="D746" s="69">
        <v>4</v>
      </c>
      <c r="E746" s="70" t="s">
        <v>2273</v>
      </c>
      <c r="F746" s="70" t="s">
        <v>2274</v>
      </c>
      <c r="G746" s="70" t="s">
        <v>3588</v>
      </c>
      <c r="H746" s="70" t="s">
        <v>2191</v>
      </c>
      <c r="I746" s="70" t="s">
        <v>1397</v>
      </c>
      <c r="J746" s="70" t="s">
        <v>1441</v>
      </c>
      <c r="K746" s="70" t="s">
        <v>1638</v>
      </c>
      <c r="L746" s="70"/>
      <c r="M746" s="70"/>
      <c r="N746" s="70" t="s">
        <v>3587</v>
      </c>
      <c r="O746" s="70">
        <v>130.33</v>
      </c>
      <c r="P746" s="70"/>
      <c r="Q746" s="70" t="s">
        <v>1402</v>
      </c>
      <c r="R746" s="70"/>
      <c r="S746" s="70"/>
      <c r="T746" s="70">
        <v>4401</v>
      </c>
      <c r="U746" s="70" t="s">
        <v>3589</v>
      </c>
      <c r="V746" s="70">
        <v>1633</v>
      </c>
      <c r="W746" s="70">
        <v>2085</v>
      </c>
      <c r="X746" s="71">
        <v>1710</v>
      </c>
    </row>
    <row r="747" spans="1:24">
      <c r="A747" s="62"/>
      <c r="B747" s="62"/>
      <c r="C747" s="69">
        <v>2022</v>
      </c>
      <c r="D747" s="69">
        <v>4</v>
      </c>
      <c r="E747" s="70" t="s">
        <v>2273</v>
      </c>
      <c r="F747" s="70" t="s">
        <v>3590</v>
      </c>
      <c r="G747" s="70" t="s">
        <v>3591</v>
      </c>
      <c r="H747" s="70" t="s">
        <v>2898</v>
      </c>
      <c r="I747" s="70" t="s">
        <v>1397</v>
      </c>
      <c r="J747" s="70" t="s">
        <v>1396</v>
      </c>
      <c r="K747" s="70">
        <v>405</v>
      </c>
      <c r="L747" s="70"/>
      <c r="M747" s="70"/>
      <c r="N747" s="70"/>
      <c r="O747" s="70">
        <v>166.4</v>
      </c>
      <c r="P747" s="70">
        <v>61.5</v>
      </c>
      <c r="Q747" s="70" t="s">
        <v>1499</v>
      </c>
      <c r="R747" s="70"/>
      <c r="S747" s="70"/>
      <c r="T747" s="70" t="s">
        <v>3592</v>
      </c>
      <c r="U747" s="70">
        <v>1883</v>
      </c>
      <c r="V747" s="70">
        <v>1882</v>
      </c>
      <c r="W747" s="70">
        <v>3390</v>
      </c>
      <c r="X747" s="71">
        <v>2145</v>
      </c>
    </row>
    <row r="748" spans="1:24">
      <c r="A748" s="62"/>
      <c r="B748" s="62"/>
      <c r="C748" s="69">
        <v>2022</v>
      </c>
      <c r="D748" s="69">
        <v>4</v>
      </c>
      <c r="E748" s="70" t="s">
        <v>2283</v>
      </c>
      <c r="F748" s="70" t="s">
        <v>2284</v>
      </c>
      <c r="G748" s="70" t="s">
        <v>3593</v>
      </c>
      <c r="H748" s="70" t="s">
        <v>2234</v>
      </c>
      <c r="I748" s="70" t="s">
        <v>1397</v>
      </c>
      <c r="J748" s="70" t="s">
        <v>1396</v>
      </c>
      <c r="K748" s="70"/>
      <c r="L748" s="70">
        <v>200</v>
      </c>
      <c r="M748" s="70">
        <v>0.183</v>
      </c>
      <c r="N748" s="70"/>
      <c r="O748" s="70" t="s">
        <v>3594</v>
      </c>
      <c r="P748" s="70" t="s">
        <v>3595</v>
      </c>
      <c r="Q748" s="70" t="s">
        <v>1402</v>
      </c>
      <c r="R748" s="70"/>
      <c r="S748" s="70"/>
      <c r="T748" s="70">
        <v>7460</v>
      </c>
      <c r="U748" s="70">
        <v>2545</v>
      </c>
      <c r="V748" s="70">
        <v>3660</v>
      </c>
      <c r="W748" s="70">
        <v>25000</v>
      </c>
      <c r="X748" s="71">
        <v>10000</v>
      </c>
    </row>
    <row r="749" spans="1:24">
      <c r="A749" s="62"/>
      <c r="B749" s="62"/>
      <c r="C749" s="69">
        <v>2022</v>
      </c>
      <c r="D749" s="69">
        <v>4</v>
      </c>
      <c r="E749" s="70" t="s">
        <v>3596</v>
      </c>
      <c r="F749" s="70" t="s">
        <v>3597</v>
      </c>
      <c r="G749" s="70" t="s">
        <v>3598</v>
      </c>
      <c r="H749" s="70" t="s">
        <v>2537</v>
      </c>
      <c r="I749" s="70" t="s">
        <v>1397</v>
      </c>
      <c r="J749" s="70" t="s">
        <v>1396</v>
      </c>
      <c r="K749" s="70"/>
      <c r="L749" s="70">
        <v>260</v>
      </c>
      <c r="M749" s="70">
        <v>0.21</v>
      </c>
      <c r="N749" s="70"/>
      <c r="O749" s="70">
        <v>161.27</v>
      </c>
      <c r="P749" s="70">
        <v>350.07</v>
      </c>
      <c r="Q749" s="70" t="s">
        <v>1402</v>
      </c>
      <c r="R749" s="70"/>
      <c r="S749" s="70"/>
      <c r="T749" s="70">
        <v>7615</v>
      </c>
      <c r="U749" s="70">
        <v>2550</v>
      </c>
      <c r="V749" s="70">
        <v>3600</v>
      </c>
      <c r="W749" s="70">
        <v>25000</v>
      </c>
      <c r="X749" s="71">
        <v>13455</v>
      </c>
    </row>
    <row r="750" spans="1:24">
      <c r="A750" s="62"/>
      <c r="B750" s="62"/>
      <c r="C750" s="69">
        <v>2022</v>
      </c>
      <c r="D750" s="69">
        <v>4</v>
      </c>
      <c r="E750" s="70" t="s">
        <v>3599</v>
      </c>
      <c r="F750" s="70" t="s">
        <v>3600</v>
      </c>
      <c r="G750" s="70" t="s">
        <v>3601</v>
      </c>
      <c r="H750" s="70" t="s">
        <v>2238</v>
      </c>
      <c r="I750" s="70" t="s">
        <v>1397</v>
      </c>
      <c r="J750" s="70" t="s">
        <v>1412</v>
      </c>
      <c r="K750" s="70"/>
      <c r="L750" s="70"/>
      <c r="M750" s="70">
        <v>0.149</v>
      </c>
      <c r="N750" s="70"/>
      <c r="O750" s="70">
        <v>158.98</v>
      </c>
      <c r="P750" s="70">
        <v>210.5</v>
      </c>
      <c r="Q750" s="70" t="s">
        <v>1402</v>
      </c>
      <c r="R750" s="70"/>
      <c r="S750" s="70"/>
      <c r="T750" s="70">
        <v>8540</v>
      </c>
      <c r="U750" s="70">
        <v>2500</v>
      </c>
      <c r="V750" s="70" t="s">
        <v>3602</v>
      </c>
      <c r="W750" s="70">
        <v>13700</v>
      </c>
      <c r="X750" s="71" t="s">
        <v>3603</v>
      </c>
    </row>
    <row r="751" spans="1:24">
      <c r="A751" s="62"/>
      <c r="B751" s="62"/>
      <c r="C751" s="69">
        <v>2022</v>
      </c>
      <c r="D751" s="69">
        <v>4</v>
      </c>
      <c r="E751" s="70" t="s">
        <v>2289</v>
      </c>
      <c r="F751" s="70" t="s">
        <v>2290</v>
      </c>
      <c r="G751" s="70" t="s">
        <v>3604</v>
      </c>
      <c r="H751" s="70" t="s">
        <v>2207</v>
      </c>
      <c r="I751" s="70" t="s">
        <v>1397</v>
      </c>
      <c r="J751" s="70" t="s">
        <v>1396</v>
      </c>
      <c r="K751" s="70">
        <v>225</v>
      </c>
      <c r="L751" s="70"/>
      <c r="M751" s="70">
        <v>0.232</v>
      </c>
      <c r="N751" s="70"/>
      <c r="O751" s="70">
        <v>142.7</v>
      </c>
      <c r="P751" s="70">
        <v>41.932</v>
      </c>
      <c r="Q751" s="70" t="s">
        <v>1483</v>
      </c>
      <c r="R751" s="70"/>
      <c r="S751" s="70"/>
      <c r="T751" s="70" t="s">
        <v>3605</v>
      </c>
      <c r="U751" s="70" t="s">
        <v>3606</v>
      </c>
      <c r="V751" s="70" t="s">
        <v>3607</v>
      </c>
      <c r="W751" s="70">
        <v>3150</v>
      </c>
      <c r="X751" s="71">
        <v>1600</v>
      </c>
    </row>
    <row r="752" spans="1:24">
      <c r="A752" s="62"/>
      <c r="B752" s="62"/>
      <c r="C752" s="69">
        <v>2022</v>
      </c>
      <c r="D752" s="69">
        <v>4</v>
      </c>
      <c r="E752" s="70" t="s">
        <v>2289</v>
      </c>
      <c r="F752" s="70" t="s">
        <v>2290</v>
      </c>
      <c r="G752" s="70" t="s">
        <v>3608</v>
      </c>
      <c r="H752" s="70" t="s">
        <v>2292</v>
      </c>
      <c r="I752" s="70" t="s">
        <v>1397</v>
      </c>
      <c r="J752" s="70" t="s">
        <v>1396</v>
      </c>
      <c r="K752" s="70">
        <v>215</v>
      </c>
      <c r="L752" s="70"/>
      <c r="M752" s="70">
        <v>0.277</v>
      </c>
      <c r="N752" s="70"/>
      <c r="O752" s="70">
        <v>142.7</v>
      </c>
      <c r="P752" s="70">
        <v>41.932</v>
      </c>
      <c r="Q752" s="70" t="s">
        <v>1483</v>
      </c>
      <c r="R752" s="70"/>
      <c r="S752" s="70"/>
      <c r="T752" s="70" t="s">
        <v>3605</v>
      </c>
      <c r="U752" s="70" t="s">
        <v>3606</v>
      </c>
      <c r="V752" s="70" t="s">
        <v>3609</v>
      </c>
      <c r="W752" s="70">
        <v>3150</v>
      </c>
      <c r="X752" s="71">
        <v>1780</v>
      </c>
    </row>
    <row r="753" spans="1:24">
      <c r="A753" s="62"/>
      <c r="B753" s="62"/>
      <c r="C753" s="69">
        <v>2022</v>
      </c>
      <c r="D753" s="69">
        <v>4</v>
      </c>
      <c r="E753" s="70" t="s">
        <v>2289</v>
      </c>
      <c r="F753" s="70" t="s">
        <v>2290</v>
      </c>
      <c r="G753" s="70" t="s">
        <v>3610</v>
      </c>
      <c r="H753" s="70" t="s">
        <v>2255</v>
      </c>
      <c r="I753" s="70" t="s">
        <v>1397</v>
      </c>
      <c r="J753" s="70" t="s">
        <v>1396</v>
      </c>
      <c r="K753" s="70">
        <v>215</v>
      </c>
      <c r="L753" s="70"/>
      <c r="M753" s="70">
        <v>0.277</v>
      </c>
      <c r="N753" s="70"/>
      <c r="O753" s="70">
        <v>142.7</v>
      </c>
      <c r="P753" s="70">
        <v>41.932</v>
      </c>
      <c r="Q753" s="70" t="s">
        <v>1483</v>
      </c>
      <c r="R753" s="70"/>
      <c r="S753" s="70"/>
      <c r="T753" s="70" t="s">
        <v>3605</v>
      </c>
      <c r="U753" s="70" t="s">
        <v>3606</v>
      </c>
      <c r="V753" s="70" t="s">
        <v>3611</v>
      </c>
      <c r="W753" s="70">
        <v>3150</v>
      </c>
      <c r="X753" s="71">
        <v>1780</v>
      </c>
    </row>
    <row r="754" spans="1:24">
      <c r="A754" s="62"/>
      <c r="B754" s="62"/>
      <c r="C754" s="69">
        <v>2022</v>
      </c>
      <c r="D754" s="69">
        <v>4</v>
      </c>
      <c r="E754" s="70" t="s">
        <v>2289</v>
      </c>
      <c r="F754" s="70" t="s">
        <v>2290</v>
      </c>
      <c r="G754" s="70" t="s">
        <v>3612</v>
      </c>
      <c r="H754" s="70" t="s">
        <v>2255</v>
      </c>
      <c r="I754" s="70" t="s">
        <v>1397</v>
      </c>
      <c r="J754" s="70" t="s">
        <v>1396</v>
      </c>
      <c r="K754" s="70">
        <v>225</v>
      </c>
      <c r="L754" s="70"/>
      <c r="M754" s="70">
        <v>0.241</v>
      </c>
      <c r="N754" s="70"/>
      <c r="O754" s="70">
        <v>142.7</v>
      </c>
      <c r="P754" s="70">
        <v>41.932</v>
      </c>
      <c r="Q754" s="70" t="s">
        <v>1483</v>
      </c>
      <c r="R754" s="70"/>
      <c r="S754" s="70"/>
      <c r="T754" s="70" t="s">
        <v>3613</v>
      </c>
      <c r="U754" s="70" t="s">
        <v>3606</v>
      </c>
      <c r="V754" s="70">
        <v>2065</v>
      </c>
      <c r="W754" s="70">
        <v>3150</v>
      </c>
      <c r="X754" s="71">
        <v>1660</v>
      </c>
    </row>
    <row r="755" spans="1:24">
      <c r="A755" s="62"/>
      <c r="B755" s="62"/>
      <c r="C755" s="69">
        <v>2022</v>
      </c>
      <c r="D755" s="69">
        <v>4</v>
      </c>
      <c r="E755" s="70" t="s">
        <v>2308</v>
      </c>
      <c r="F755" s="70" t="s">
        <v>3081</v>
      </c>
      <c r="G755" s="70" t="s">
        <v>3614</v>
      </c>
      <c r="H755" s="70" t="s">
        <v>2255</v>
      </c>
      <c r="I755" s="70" t="s">
        <v>1397</v>
      </c>
      <c r="J755" s="70" t="s">
        <v>1396</v>
      </c>
      <c r="K755" s="70">
        <v>261</v>
      </c>
      <c r="L755" s="70"/>
      <c r="M755" s="70">
        <v>0.29</v>
      </c>
      <c r="N755" s="70"/>
      <c r="O755" s="70">
        <v>142.38</v>
      </c>
      <c r="P755" s="70">
        <v>41.93</v>
      </c>
      <c r="Q755" s="70" t="s">
        <v>1402</v>
      </c>
      <c r="R755" s="70"/>
      <c r="S755" s="70"/>
      <c r="T755" s="70">
        <v>5090</v>
      </c>
      <c r="U755" s="70">
        <v>1780</v>
      </c>
      <c r="V755" s="70">
        <v>1915</v>
      </c>
      <c r="W755" s="70">
        <v>2770</v>
      </c>
      <c r="X755" s="71">
        <v>1610</v>
      </c>
    </row>
    <row r="756" spans="1:24">
      <c r="A756" s="62"/>
      <c r="B756" s="62"/>
      <c r="C756" s="69">
        <v>2022</v>
      </c>
      <c r="D756" s="69">
        <v>4</v>
      </c>
      <c r="E756" s="70" t="s">
        <v>2308</v>
      </c>
      <c r="F756" s="70" t="s">
        <v>3081</v>
      </c>
      <c r="G756" s="70" t="s">
        <v>3615</v>
      </c>
      <c r="H756" s="70" t="s">
        <v>2255</v>
      </c>
      <c r="I756" s="70" t="s">
        <v>1397</v>
      </c>
      <c r="J756" s="70" t="s">
        <v>1396</v>
      </c>
      <c r="K756" s="70">
        <v>261</v>
      </c>
      <c r="L756" s="70"/>
      <c r="M756" s="70">
        <v>0.29</v>
      </c>
      <c r="N756" s="70"/>
      <c r="O756" s="70">
        <v>137.6</v>
      </c>
      <c r="P756" s="70">
        <v>41.86</v>
      </c>
      <c r="Q756" s="70" t="s">
        <v>1402</v>
      </c>
      <c r="R756" s="70"/>
      <c r="S756" s="70"/>
      <c r="T756" s="70">
        <v>5090</v>
      </c>
      <c r="U756" s="70">
        <v>1780</v>
      </c>
      <c r="V756" s="70">
        <v>1915</v>
      </c>
      <c r="W756" s="70">
        <v>2770</v>
      </c>
      <c r="X756" s="71">
        <v>1610</v>
      </c>
    </row>
    <row r="757" spans="1:24">
      <c r="A757" s="62"/>
      <c r="B757" s="62"/>
      <c r="C757" s="69">
        <v>2022</v>
      </c>
      <c r="D757" s="69">
        <v>4</v>
      </c>
      <c r="E757" s="70" t="s">
        <v>2308</v>
      </c>
      <c r="F757" s="70" t="s">
        <v>2309</v>
      </c>
      <c r="G757" s="70" t="s">
        <v>3616</v>
      </c>
      <c r="H757" s="70" t="s">
        <v>2255</v>
      </c>
      <c r="I757" s="70" t="s">
        <v>1397</v>
      </c>
      <c r="J757" s="70" t="s">
        <v>1396</v>
      </c>
      <c r="K757" s="70"/>
      <c r="L757" s="70">
        <v>380</v>
      </c>
      <c r="M757" s="70">
        <v>0.111</v>
      </c>
      <c r="N757" s="70"/>
      <c r="O757" s="70">
        <v>146</v>
      </c>
      <c r="P757" s="70">
        <v>162.28</v>
      </c>
      <c r="Q757" s="70" t="s">
        <v>1402</v>
      </c>
      <c r="R757" s="70"/>
      <c r="S757" s="70"/>
      <c r="T757" s="70" t="s">
        <v>3617</v>
      </c>
      <c r="U757" s="70">
        <v>2410</v>
      </c>
      <c r="V757" s="70" t="s">
        <v>3618</v>
      </c>
      <c r="W757" s="70">
        <v>11995</v>
      </c>
      <c r="X757" s="71">
        <v>4900</v>
      </c>
    </row>
    <row r="758" spans="1:24">
      <c r="A758" s="62"/>
      <c r="B758" s="62"/>
      <c r="C758" s="69">
        <v>2022</v>
      </c>
      <c r="D758" s="69">
        <v>4</v>
      </c>
      <c r="E758" s="70" t="s">
        <v>2320</v>
      </c>
      <c r="F758" s="70" t="s">
        <v>2321</v>
      </c>
      <c r="G758" s="70" t="s">
        <v>3619</v>
      </c>
      <c r="H758" s="70" t="s">
        <v>2214</v>
      </c>
      <c r="I758" s="70" t="s">
        <v>1397</v>
      </c>
      <c r="J758" s="70" t="s">
        <v>1396</v>
      </c>
      <c r="K758" s="70"/>
      <c r="L758" s="70">
        <v>260</v>
      </c>
      <c r="M758" s="70">
        <v>0.28</v>
      </c>
      <c r="N758" s="70"/>
      <c r="O758" s="70">
        <v>150.12</v>
      </c>
      <c r="P758" s="70">
        <v>281.91</v>
      </c>
      <c r="Q758" s="70" t="s">
        <v>1402</v>
      </c>
      <c r="R758" s="70"/>
      <c r="S758" s="70"/>
      <c r="T758" s="70" t="s">
        <v>3620</v>
      </c>
      <c r="U758" s="70">
        <v>2550</v>
      </c>
      <c r="V758" s="70" t="s">
        <v>2632</v>
      </c>
      <c r="W758" s="70">
        <v>31000</v>
      </c>
      <c r="X758" s="71" t="s">
        <v>3621</v>
      </c>
    </row>
    <row r="759" spans="1:24">
      <c r="A759" s="62"/>
      <c r="B759" s="62"/>
      <c r="C759" s="69">
        <v>2022</v>
      </c>
      <c r="D759" s="69">
        <v>4</v>
      </c>
      <c r="E759" s="70" t="s">
        <v>2320</v>
      </c>
      <c r="F759" s="70" t="s">
        <v>2321</v>
      </c>
      <c r="G759" s="70" t="s">
        <v>3622</v>
      </c>
      <c r="H759" s="70" t="s">
        <v>2336</v>
      </c>
      <c r="I759" s="70" t="s">
        <v>1397</v>
      </c>
      <c r="J759" s="70" t="s">
        <v>1396</v>
      </c>
      <c r="K759" s="70"/>
      <c r="L759" s="70">
        <v>240</v>
      </c>
      <c r="M759" s="70">
        <v>0.19</v>
      </c>
      <c r="N759" s="70"/>
      <c r="O759" s="70">
        <v>161.21</v>
      </c>
      <c r="P759" s="70">
        <v>350.07</v>
      </c>
      <c r="Q759" s="70" t="s">
        <v>1402</v>
      </c>
      <c r="R759" s="70"/>
      <c r="S759" s="70"/>
      <c r="T759" s="70">
        <v>10830</v>
      </c>
      <c r="U759" s="70">
        <v>2550</v>
      </c>
      <c r="V759" s="70" t="s">
        <v>2331</v>
      </c>
      <c r="W759" s="70">
        <v>31000</v>
      </c>
      <c r="X759" s="71">
        <v>16000</v>
      </c>
    </row>
    <row r="760" spans="1:24">
      <c r="A760" s="62"/>
      <c r="B760" s="62"/>
      <c r="C760" s="69">
        <v>2022</v>
      </c>
      <c r="D760" s="69">
        <v>4</v>
      </c>
      <c r="E760" s="70" t="s">
        <v>2339</v>
      </c>
      <c r="F760" s="70" t="s">
        <v>2340</v>
      </c>
      <c r="G760" s="70" t="s">
        <v>3623</v>
      </c>
      <c r="H760" s="70" t="s">
        <v>2432</v>
      </c>
      <c r="I760" s="70" t="s">
        <v>1397</v>
      </c>
      <c r="J760" s="70" t="s">
        <v>1396</v>
      </c>
      <c r="K760" s="70"/>
      <c r="L760" s="70">
        <v>335</v>
      </c>
      <c r="M760" s="70">
        <v>0.221</v>
      </c>
      <c r="N760" s="70"/>
      <c r="O760" s="70">
        <v>146.7</v>
      </c>
      <c r="P760" s="70">
        <v>162.28</v>
      </c>
      <c r="Q760" s="70" t="s">
        <v>1402</v>
      </c>
      <c r="R760" s="70"/>
      <c r="S760" s="70"/>
      <c r="T760" s="70" t="s">
        <v>3624</v>
      </c>
      <c r="U760" s="70">
        <v>2210</v>
      </c>
      <c r="V760" s="70">
        <v>2625</v>
      </c>
      <c r="W760" s="70">
        <v>11200</v>
      </c>
      <c r="X760" s="71">
        <v>7000</v>
      </c>
    </row>
    <row r="761" spans="1:24">
      <c r="A761" s="62"/>
      <c r="B761" s="62"/>
      <c r="C761" s="69">
        <v>2022</v>
      </c>
      <c r="D761" s="69">
        <v>4</v>
      </c>
      <c r="E761" s="70" t="s">
        <v>3401</v>
      </c>
      <c r="F761" s="70" t="s">
        <v>3402</v>
      </c>
      <c r="G761" s="70" t="s">
        <v>3625</v>
      </c>
      <c r="H761" s="70" t="s">
        <v>2238</v>
      </c>
      <c r="I761" s="70" t="s">
        <v>1397</v>
      </c>
      <c r="J761" s="70" t="s">
        <v>1412</v>
      </c>
      <c r="K761" s="70"/>
      <c r="L761" s="70"/>
      <c r="M761" s="70">
        <v>0.137</v>
      </c>
      <c r="N761" s="70"/>
      <c r="O761" s="70">
        <v>141.66</v>
      </c>
      <c r="P761" s="70">
        <v>129.02</v>
      </c>
      <c r="Q761" s="70" t="s">
        <v>1421</v>
      </c>
      <c r="R761" s="70"/>
      <c r="S761" s="70"/>
      <c r="T761" s="70">
        <v>6990</v>
      </c>
      <c r="U761" s="70">
        <v>2250</v>
      </c>
      <c r="V761" s="70" t="s">
        <v>3626</v>
      </c>
      <c r="W761" s="70">
        <v>11000</v>
      </c>
      <c r="X761" s="71" t="s">
        <v>3627</v>
      </c>
    </row>
    <row r="762" spans="1:24">
      <c r="A762" s="62"/>
      <c r="B762" s="62"/>
      <c r="C762" s="69">
        <v>2022</v>
      </c>
      <c r="D762" s="69">
        <v>4</v>
      </c>
      <c r="E762" s="70" t="s">
        <v>3628</v>
      </c>
      <c r="F762" s="70" t="s">
        <v>3406</v>
      </c>
      <c r="G762" s="70" t="s">
        <v>3629</v>
      </c>
      <c r="H762" s="70" t="s">
        <v>2207</v>
      </c>
      <c r="I762" s="70" t="s">
        <v>1397</v>
      </c>
      <c r="J762" s="70" t="s">
        <v>1396</v>
      </c>
      <c r="K762" s="70"/>
      <c r="L762" s="70">
        <v>290</v>
      </c>
      <c r="M762" s="70">
        <v>0.242</v>
      </c>
      <c r="N762" s="70"/>
      <c r="O762" s="70">
        <v>139.2</v>
      </c>
      <c r="P762" s="70">
        <v>64.64</v>
      </c>
      <c r="Q762" s="70" t="s">
        <v>1402</v>
      </c>
      <c r="R762" s="70"/>
      <c r="S762" s="70"/>
      <c r="T762" s="70">
        <v>5995</v>
      </c>
      <c r="U762" s="70" t="s">
        <v>3630</v>
      </c>
      <c r="V762" s="70">
        <v>2380</v>
      </c>
      <c r="W762" s="70">
        <v>4495</v>
      </c>
      <c r="X762" s="71">
        <v>2750</v>
      </c>
    </row>
    <row r="763" spans="1:24">
      <c r="A763" s="62"/>
      <c r="B763" s="62"/>
      <c r="C763" s="69">
        <v>2022</v>
      </c>
      <c r="D763" s="69">
        <v>4</v>
      </c>
      <c r="E763" s="70" t="s">
        <v>3631</v>
      </c>
      <c r="F763" s="70" t="s">
        <v>3406</v>
      </c>
      <c r="G763" s="70" t="s">
        <v>3632</v>
      </c>
      <c r="H763" s="70" t="s">
        <v>2207</v>
      </c>
      <c r="I763" s="70" t="s">
        <v>1397</v>
      </c>
      <c r="J763" s="70" t="s">
        <v>1396</v>
      </c>
      <c r="K763" s="70"/>
      <c r="L763" s="70">
        <v>410</v>
      </c>
      <c r="M763" s="70">
        <v>0.238</v>
      </c>
      <c r="N763" s="70"/>
      <c r="O763" s="70">
        <v>154.59</v>
      </c>
      <c r="P763" s="70">
        <v>89.12</v>
      </c>
      <c r="Q763" s="70" t="s">
        <v>1402</v>
      </c>
      <c r="R763" s="70"/>
      <c r="S763" s="70"/>
      <c r="T763" s="70">
        <v>5995</v>
      </c>
      <c r="U763" s="70" t="s">
        <v>3633</v>
      </c>
      <c r="V763" s="70" t="s">
        <v>3634</v>
      </c>
      <c r="W763" s="70">
        <v>4495</v>
      </c>
      <c r="X763" s="71">
        <v>2780</v>
      </c>
    </row>
    <row r="764" spans="1:24">
      <c r="A764" s="62"/>
      <c r="B764" s="62"/>
      <c r="C764" s="69">
        <v>2022</v>
      </c>
      <c r="D764" s="69">
        <v>4</v>
      </c>
      <c r="E764" s="70" t="s">
        <v>2356</v>
      </c>
      <c r="F764" s="70" t="s">
        <v>2357</v>
      </c>
      <c r="G764" s="70" t="s">
        <v>3635</v>
      </c>
      <c r="H764" s="70" t="s">
        <v>2196</v>
      </c>
      <c r="I764" s="70" t="s">
        <v>1397</v>
      </c>
      <c r="J764" s="70" t="s">
        <v>1441</v>
      </c>
      <c r="K764" s="70">
        <v>510</v>
      </c>
      <c r="L764" s="70"/>
      <c r="M764" s="70"/>
      <c r="N764" s="70">
        <v>16.6</v>
      </c>
      <c r="O764" s="70">
        <v>140.18</v>
      </c>
      <c r="P764" s="70"/>
      <c r="Q764" s="70" t="s">
        <v>1402</v>
      </c>
      <c r="R764" s="70"/>
      <c r="S764" s="70"/>
      <c r="T764" s="70">
        <v>4750</v>
      </c>
      <c r="U764" s="70">
        <v>1905</v>
      </c>
      <c r="V764" s="70">
        <v>1675</v>
      </c>
      <c r="W764" s="70">
        <v>2495</v>
      </c>
      <c r="X764" s="71">
        <v>2120</v>
      </c>
    </row>
    <row r="765" spans="1:24">
      <c r="A765" s="62"/>
      <c r="B765" s="62"/>
      <c r="C765" s="69">
        <v>2022</v>
      </c>
      <c r="D765" s="69">
        <v>4</v>
      </c>
      <c r="E765" s="70" t="s">
        <v>3636</v>
      </c>
      <c r="F765" s="70" t="s">
        <v>2363</v>
      </c>
      <c r="G765" s="70" t="s">
        <v>3637</v>
      </c>
      <c r="H765" s="70" t="s">
        <v>2537</v>
      </c>
      <c r="I765" s="70" t="s">
        <v>1397</v>
      </c>
      <c r="J765" s="70" t="s">
        <v>1396</v>
      </c>
      <c r="K765" s="70"/>
      <c r="L765" s="70">
        <v>154</v>
      </c>
      <c r="M765" s="70">
        <v>0.22</v>
      </c>
      <c r="N765" s="70"/>
      <c r="O765" s="70">
        <v>160.26</v>
      </c>
      <c r="P765" s="70">
        <v>281.9</v>
      </c>
      <c r="Q765" s="70" t="s">
        <v>1402</v>
      </c>
      <c r="R765" s="70"/>
      <c r="S765" s="70"/>
      <c r="T765" s="70">
        <v>7625</v>
      </c>
      <c r="U765" s="70" t="s">
        <v>3638</v>
      </c>
      <c r="V765" s="70" t="s">
        <v>2366</v>
      </c>
      <c r="W765" s="70">
        <v>25000</v>
      </c>
      <c r="X765" s="71">
        <v>10800</v>
      </c>
    </row>
    <row r="766" spans="1:24">
      <c r="A766" s="62"/>
      <c r="B766" s="62"/>
      <c r="C766" s="69">
        <v>2022</v>
      </c>
      <c r="D766" s="69">
        <v>4</v>
      </c>
      <c r="E766" s="70" t="s">
        <v>3639</v>
      </c>
      <c r="F766" s="70" t="s">
        <v>2367</v>
      </c>
      <c r="G766" s="70" t="s">
        <v>3640</v>
      </c>
      <c r="H766" s="70" t="s">
        <v>2214</v>
      </c>
      <c r="I766" s="70" t="s">
        <v>1397</v>
      </c>
      <c r="J766" s="70" t="s">
        <v>1396</v>
      </c>
      <c r="K766" s="70"/>
      <c r="L766" s="70">
        <v>325</v>
      </c>
      <c r="M766" s="70">
        <v>0.247</v>
      </c>
      <c r="N766" s="70"/>
      <c r="O766" s="70">
        <v>146.7</v>
      </c>
      <c r="P766" s="70">
        <v>81.14</v>
      </c>
      <c r="Q766" s="70" t="s">
        <v>1402</v>
      </c>
      <c r="R766" s="70"/>
      <c r="S766" s="70"/>
      <c r="T766" s="70">
        <v>5990</v>
      </c>
      <c r="U766" s="70">
        <v>1945</v>
      </c>
      <c r="V766" s="70" t="s">
        <v>3641</v>
      </c>
      <c r="W766" s="70">
        <v>4490</v>
      </c>
      <c r="X766" s="71">
        <v>2590</v>
      </c>
    </row>
    <row r="767" spans="1:24">
      <c r="A767" s="62"/>
      <c r="B767" s="62"/>
      <c r="C767" s="69">
        <v>2022</v>
      </c>
      <c r="D767" s="69">
        <v>4</v>
      </c>
      <c r="E767" s="70" t="s">
        <v>3636</v>
      </c>
      <c r="F767" s="70" t="s">
        <v>2367</v>
      </c>
      <c r="G767" s="70" t="s">
        <v>3642</v>
      </c>
      <c r="H767" s="70" t="s">
        <v>2207</v>
      </c>
      <c r="I767" s="70" t="s">
        <v>1397</v>
      </c>
      <c r="J767" s="70" t="s">
        <v>1396</v>
      </c>
      <c r="K767" s="70"/>
      <c r="L767" s="70">
        <v>435</v>
      </c>
      <c r="M767" s="70">
        <v>0.279</v>
      </c>
      <c r="N767" s="70"/>
      <c r="O767" s="70">
        <v>151.96</v>
      </c>
      <c r="P767" s="70">
        <v>100.27</v>
      </c>
      <c r="Q767" s="70" t="s">
        <v>1402</v>
      </c>
      <c r="R767" s="70"/>
      <c r="S767" s="70"/>
      <c r="T767" s="70">
        <v>5990</v>
      </c>
      <c r="U767" s="70" t="s">
        <v>1587</v>
      </c>
      <c r="V767" s="70" t="s">
        <v>1588</v>
      </c>
      <c r="W767" s="70">
        <v>4495</v>
      </c>
      <c r="X767" s="71">
        <v>3050</v>
      </c>
    </row>
    <row r="768" spans="1:24">
      <c r="A768" s="62"/>
      <c r="B768" s="62"/>
      <c r="C768" s="69">
        <v>2022</v>
      </c>
      <c r="D768" s="69">
        <v>4</v>
      </c>
      <c r="E768" s="70" t="s">
        <v>3636</v>
      </c>
      <c r="F768" s="70" t="s">
        <v>2367</v>
      </c>
      <c r="G768" s="70" t="s">
        <v>3643</v>
      </c>
      <c r="H768" s="70" t="s">
        <v>2207</v>
      </c>
      <c r="I768" s="70" t="s">
        <v>1397</v>
      </c>
      <c r="J768" s="70" t="s">
        <v>1396</v>
      </c>
      <c r="K768" s="70"/>
      <c r="L768" s="70">
        <v>226</v>
      </c>
      <c r="M768" s="70">
        <v>0.252</v>
      </c>
      <c r="N768" s="70"/>
      <c r="O768" s="70">
        <v>160.26</v>
      </c>
      <c r="P768" s="70">
        <v>281.91</v>
      </c>
      <c r="Q768" s="70" t="s">
        <v>1402</v>
      </c>
      <c r="R768" s="70"/>
      <c r="S768" s="70"/>
      <c r="T768" s="70">
        <v>10840</v>
      </c>
      <c r="U768" s="70">
        <v>2550</v>
      </c>
      <c r="V768" s="70">
        <v>3450</v>
      </c>
      <c r="W768" s="70">
        <v>31000</v>
      </c>
      <c r="X768" s="71">
        <v>22210</v>
      </c>
    </row>
    <row r="769" spans="1:24">
      <c r="A769" s="62"/>
      <c r="B769" s="62"/>
      <c r="C769" s="69">
        <v>2022</v>
      </c>
      <c r="D769" s="69">
        <v>4</v>
      </c>
      <c r="E769" s="70" t="s">
        <v>3636</v>
      </c>
      <c r="F769" s="70" t="s">
        <v>2367</v>
      </c>
      <c r="G769" s="70" t="s">
        <v>3644</v>
      </c>
      <c r="H769" s="70" t="s">
        <v>2255</v>
      </c>
      <c r="I769" s="70" t="s">
        <v>1397</v>
      </c>
      <c r="J769" s="70" t="s">
        <v>1396</v>
      </c>
      <c r="K769" s="70"/>
      <c r="L769" s="70">
        <v>435</v>
      </c>
      <c r="M769" s="70">
        <v>0.289</v>
      </c>
      <c r="N769" s="70"/>
      <c r="O769" s="70">
        <v>151.96</v>
      </c>
      <c r="P769" s="70">
        <v>100.27</v>
      </c>
      <c r="Q769" s="70" t="s">
        <v>1402</v>
      </c>
      <c r="R769" s="70"/>
      <c r="S769" s="70"/>
      <c r="T769" s="70">
        <v>5990</v>
      </c>
      <c r="U769" s="70" t="s">
        <v>2911</v>
      </c>
      <c r="V769" s="70" t="s">
        <v>2912</v>
      </c>
      <c r="W769" s="70">
        <v>4495</v>
      </c>
      <c r="X769" s="71">
        <v>3100</v>
      </c>
    </row>
    <row r="770" spans="1:24">
      <c r="A770" s="62"/>
      <c r="B770" s="62"/>
      <c r="C770" s="69">
        <v>2022</v>
      </c>
      <c r="D770" s="69">
        <v>4</v>
      </c>
      <c r="E770" s="70" t="s">
        <v>3636</v>
      </c>
      <c r="F770" s="70" t="s">
        <v>2367</v>
      </c>
      <c r="G770" s="70" t="s">
        <v>3645</v>
      </c>
      <c r="H770" s="70" t="s">
        <v>2255</v>
      </c>
      <c r="I770" s="70" t="s">
        <v>1397</v>
      </c>
      <c r="J770" s="70" t="s">
        <v>1396</v>
      </c>
      <c r="K770" s="70"/>
      <c r="L770" s="70">
        <v>435</v>
      </c>
      <c r="M770" s="70">
        <v>0.289</v>
      </c>
      <c r="N770" s="70"/>
      <c r="O770" s="70">
        <v>151.96</v>
      </c>
      <c r="P770" s="70">
        <v>100.27</v>
      </c>
      <c r="Q770" s="70" t="s">
        <v>1402</v>
      </c>
      <c r="R770" s="70"/>
      <c r="S770" s="70"/>
      <c r="T770" s="70">
        <v>5990</v>
      </c>
      <c r="U770" s="70" t="s">
        <v>2911</v>
      </c>
      <c r="V770" s="70" t="s">
        <v>2912</v>
      </c>
      <c r="W770" s="70">
        <v>4495</v>
      </c>
      <c r="X770" s="71">
        <v>3100</v>
      </c>
    </row>
    <row r="771" spans="1:24">
      <c r="A771" s="62"/>
      <c r="B771" s="62"/>
      <c r="C771" s="69">
        <v>2022</v>
      </c>
      <c r="D771" s="69">
        <v>4</v>
      </c>
      <c r="E771" s="70" t="s">
        <v>2379</v>
      </c>
      <c r="F771" s="70" t="s">
        <v>2380</v>
      </c>
      <c r="G771" s="70" t="s">
        <v>3646</v>
      </c>
      <c r="H771" s="70" t="s">
        <v>2214</v>
      </c>
      <c r="I771" s="70" t="s">
        <v>1397</v>
      </c>
      <c r="J771" s="70" t="s">
        <v>1396</v>
      </c>
      <c r="K771" s="70"/>
      <c r="L771" s="70">
        <v>225</v>
      </c>
      <c r="M771" s="70">
        <v>0.268</v>
      </c>
      <c r="N771" s="70"/>
      <c r="O771" s="70">
        <v>150</v>
      </c>
      <c r="P771" s="70">
        <v>281.91</v>
      </c>
      <c r="Q771" s="70" t="s">
        <v>1402</v>
      </c>
      <c r="R771" s="70"/>
      <c r="S771" s="70"/>
      <c r="T771" s="70" t="s">
        <v>3647</v>
      </c>
      <c r="U771" s="70">
        <v>2550</v>
      </c>
      <c r="V771" s="70">
        <v>3500</v>
      </c>
      <c r="W771" s="70">
        <v>31000</v>
      </c>
      <c r="X771" s="71">
        <v>20700</v>
      </c>
    </row>
    <row r="772" spans="1:24">
      <c r="A772" s="62"/>
      <c r="B772" s="62"/>
      <c r="C772" s="69">
        <v>2022</v>
      </c>
      <c r="D772" s="69">
        <v>4</v>
      </c>
      <c r="E772" s="70" t="s">
        <v>2379</v>
      </c>
      <c r="F772" s="70" t="s">
        <v>2380</v>
      </c>
      <c r="G772" s="70" t="s">
        <v>3648</v>
      </c>
      <c r="H772" s="70" t="s">
        <v>2214</v>
      </c>
      <c r="I772" s="70" t="s">
        <v>1397</v>
      </c>
      <c r="J772" s="70" t="s">
        <v>1396</v>
      </c>
      <c r="K772" s="70"/>
      <c r="L772" s="70">
        <v>225</v>
      </c>
      <c r="M772" s="70" t="s">
        <v>3649</v>
      </c>
      <c r="N772" s="70"/>
      <c r="O772" s="70" t="s">
        <v>3650</v>
      </c>
      <c r="P772" s="70">
        <v>281.92</v>
      </c>
      <c r="Q772" s="70" t="s">
        <v>1421</v>
      </c>
      <c r="R772" s="70"/>
      <c r="S772" s="70"/>
      <c r="T772" s="70" t="s">
        <v>3647</v>
      </c>
      <c r="U772" s="70">
        <v>2550</v>
      </c>
      <c r="V772" s="70">
        <v>3500</v>
      </c>
      <c r="W772" s="70">
        <v>31000</v>
      </c>
      <c r="X772" s="71" t="s">
        <v>3651</v>
      </c>
    </row>
    <row r="773" spans="1:24">
      <c r="A773" s="62"/>
      <c r="B773" s="62"/>
      <c r="C773" s="69">
        <v>2022</v>
      </c>
      <c r="D773" s="69">
        <v>4</v>
      </c>
      <c r="E773" s="70" t="s">
        <v>2409</v>
      </c>
      <c r="F773" s="70" t="s">
        <v>2410</v>
      </c>
      <c r="G773" s="70" t="s">
        <v>3652</v>
      </c>
      <c r="H773" s="70" t="s">
        <v>2255</v>
      </c>
      <c r="I773" s="70" t="s">
        <v>1397</v>
      </c>
      <c r="J773" s="70" t="s">
        <v>1396</v>
      </c>
      <c r="K773" s="70"/>
      <c r="L773" s="70">
        <v>422</v>
      </c>
      <c r="M773" s="70">
        <v>0.287</v>
      </c>
      <c r="N773" s="70"/>
      <c r="O773" s="70">
        <v>154.59</v>
      </c>
      <c r="P773" s="70">
        <v>89.128</v>
      </c>
      <c r="Q773" s="70" t="s">
        <v>1402</v>
      </c>
      <c r="R773" s="70"/>
      <c r="S773" s="70"/>
      <c r="T773" s="70">
        <v>5990</v>
      </c>
      <c r="U773" s="70" t="s">
        <v>3653</v>
      </c>
      <c r="V773" s="70" t="s">
        <v>3654</v>
      </c>
      <c r="W773" s="70">
        <v>4495</v>
      </c>
      <c r="X773" s="71">
        <v>3150</v>
      </c>
    </row>
    <row r="774" spans="1:24">
      <c r="A774" s="62"/>
      <c r="B774" s="62"/>
      <c r="C774" s="69">
        <v>2022</v>
      </c>
      <c r="D774" s="69">
        <v>4</v>
      </c>
      <c r="E774" s="70" t="s">
        <v>2409</v>
      </c>
      <c r="F774" s="70" t="s">
        <v>2410</v>
      </c>
      <c r="G774" s="70" t="s">
        <v>3655</v>
      </c>
      <c r="H774" s="70" t="s">
        <v>2255</v>
      </c>
      <c r="I774" s="70" t="s">
        <v>1397</v>
      </c>
      <c r="J774" s="70" t="s">
        <v>1396</v>
      </c>
      <c r="K774" s="70"/>
      <c r="L774" s="70"/>
      <c r="M774" s="70">
        <v>0.281</v>
      </c>
      <c r="N774" s="70"/>
      <c r="O774" s="70">
        <v>151.96</v>
      </c>
      <c r="P774" s="70">
        <v>100.27</v>
      </c>
      <c r="Q774" s="70" t="s">
        <v>1402</v>
      </c>
      <c r="R774" s="70"/>
      <c r="S774" s="70"/>
      <c r="T774" s="70">
        <v>5990</v>
      </c>
      <c r="U774" s="70" t="s">
        <v>3656</v>
      </c>
      <c r="V774" s="70" t="s">
        <v>3657</v>
      </c>
      <c r="W774" s="70">
        <v>4495</v>
      </c>
      <c r="X774" s="71">
        <v>3200</v>
      </c>
    </row>
    <row r="775" spans="1:24">
      <c r="A775" s="62"/>
      <c r="B775" s="62"/>
      <c r="C775" s="69">
        <v>2022</v>
      </c>
      <c r="D775" s="69">
        <v>4</v>
      </c>
      <c r="E775" s="70" t="s">
        <v>2419</v>
      </c>
      <c r="F775" s="70" t="s">
        <v>2420</v>
      </c>
      <c r="G775" s="70" t="s">
        <v>3658</v>
      </c>
      <c r="H775" s="70" t="s">
        <v>2619</v>
      </c>
      <c r="I775" s="70" t="s">
        <v>1397</v>
      </c>
      <c r="J775" s="70" t="s">
        <v>1412</v>
      </c>
      <c r="K775" s="70"/>
      <c r="L775" s="70"/>
      <c r="M775" s="70">
        <v>0.174</v>
      </c>
      <c r="N775" s="70"/>
      <c r="O775" s="70">
        <v>157.2</v>
      </c>
      <c r="P775" s="70">
        <v>90.236</v>
      </c>
      <c r="Q775" s="70" t="s">
        <v>1402</v>
      </c>
      <c r="R775" s="70"/>
      <c r="S775" s="70"/>
      <c r="T775" s="70">
        <v>6005</v>
      </c>
      <c r="U775" s="70">
        <v>2060</v>
      </c>
      <c r="V775" s="70">
        <v>2885</v>
      </c>
      <c r="W775" s="70">
        <v>6500</v>
      </c>
      <c r="X775" s="71" t="s">
        <v>3659</v>
      </c>
    </row>
    <row r="776" spans="1:24">
      <c r="A776" s="62"/>
      <c r="B776" s="62"/>
      <c r="C776" s="69">
        <v>2022</v>
      </c>
      <c r="D776" s="69">
        <v>4</v>
      </c>
      <c r="E776" s="70" t="s">
        <v>2419</v>
      </c>
      <c r="F776" s="70" t="s">
        <v>2420</v>
      </c>
      <c r="G776" s="70" t="s">
        <v>3660</v>
      </c>
      <c r="H776" s="70" t="s">
        <v>2238</v>
      </c>
      <c r="I776" s="70" t="s">
        <v>1397</v>
      </c>
      <c r="J776" s="70" t="s">
        <v>1412</v>
      </c>
      <c r="K776" s="70"/>
      <c r="L776" s="70"/>
      <c r="M776" s="70">
        <v>0.142</v>
      </c>
      <c r="N776" s="70"/>
      <c r="O776" s="70">
        <v>157.2</v>
      </c>
      <c r="P776" s="70">
        <v>90.236</v>
      </c>
      <c r="Q776" s="70" t="s">
        <v>1402</v>
      </c>
      <c r="R776" s="70"/>
      <c r="S776" s="70"/>
      <c r="T776" s="70" t="s">
        <v>3661</v>
      </c>
      <c r="U776" s="70">
        <v>2100</v>
      </c>
      <c r="V776" s="70" t="s">
        <v>3662</v>
      </c>
      <c r="W776" s="70">
        <v>9900</v>
      </c>
      <c r="X776" s="71" t="s">
        <v>3663</v>
      </c>
    </row>
    <row r="777" spans="1:24">
      <c r="A777" s="62"/>
      <c r="B777" s="62"/>
      <c r="C777" s="69">
        <v>2022</v>
      </c>
      <c r="D777" s="69">
        <v>4</v>
      </c>
      <c r="E777" s="70" t="s">
        <v>2419</v>
      </c>
      <c r="F777" s="70" t="s">
        <v>2420</v>
      </c>
      <c r="G777" s="70" t="s">
        <v>3664</v>
      </c>
      <c r="H777" s="70" t="s">
        <v>2238</v>
      </c>
      <c r="I777" s="70" t="s">
        <v>1397</v>
      </c>
      <c r="J777" s="70" t="s">
        <v>1412</v>
      </c>
      <c r="K777" s="70"/>
      <c r="L777" s="70"/>
      <c r="M777" s="70">
        <v>0.149</v>
      </c>
      <c r="N777" s="70"/>
      <c r="O777" s="70" t="s">
        <v>2829</v>
      </c>
      <c r="P777" s="70">
        <v>121.136</v>
      </c>
      <c r="Q777" s="70" t="s">
        <v>1402</v>
      </c>
      <c r="R777" s="70"/>
      <c r="S777" s="70"/>
      <c r="T777" s="70" t="s">
        <v>3661</v>
      </c>
      <c r="U777" s="70">
        <v>2100</v>
      </c>
      <c r="V777" s="70" t="s">
        <v>3662</v>
      </c>
      <c r="W777" s="70">
        <v>9900</v>
      </c>
      <c r="X777" s="71" t="s">
        <v>3665</v>
      </c>
    </row>
    <row r="778" spans="1:24">
      <c r="A778" s="62"/>
      <c r="B778" s="62"/>
      <c r="C778" s="69">
        <v>2022</v>
      </c>
      <c r="D778" s="69">
        <v>4</v>
      </c>
      <c r="E778" s="70" t="s">
        <v>2419</v>
      </c>
      <c r="F778" s="70" t="s">
        <v>2420</v>
      </c>
      <c r="G778" s="70" t="s">
        <v>3666</v>
      </c>
      <c r="H778" s="70" t="s">
        <v>2238</v>
      </c>
      <c r="I778" s="70" t="s">
        <v>1397</v>
      </c>
      <c r="J778" s="70" t="s">
        <v>1412</v>
      </c>
      <c r="K778" s="70"/>
      <c r="L778" s="70"/>
      <c r="M778" s="70">
        <v>0.149</v>
      </c>
      <c r="N778" s="70"/>
      <c r="O778" s="70">
        <v>160.2</v>
      </c>
      <c r="P778" s="70">
        <v>140.949</v>
      </c>
      <c r="Q778" s="70" t="s">
        <v>1402</v>
      </c>
      <c r="R778" s="70"/>
      <c r="S778" s="70"/>
      <c r="T778" s="70" t="s">
        <v>3661</v>
      </c>
      <c r="U778" s="70">
        <v>2100</v>
      </c>
      <c r="V778" s="70" t="s">
        <v>3662</v>
      </c>
      <c r="W778" s="70">
        <v>9900</v>
      </c>
      <c r="X778" s="71" t="s">
        <v>3665</v>
      </c>
    </row>
    <row r="779" spans="1:24">
      <c r="A779" s="62"/>
      <c r="B779" s="62"/>
      <c r="C779" s="69">
        <v>2022</v>
      </c>
      <c r="D779" s="69">
        <v>4</v>
      </c>
      <c r="E779" s="70" t="s">
        <v>2419</v>
      </c>
      <c r="F779" s="70" t="s">
        <v>2420</v>
      </c>
      <c r="G779" s="70" t="s">
        <v>3667</v>
      </c>
      <c r="H779" s="70" t="s">
        <v>2619</v>
      </c>
      <c r="I779" s="70" t="s">
        <v>1397</v>
      </c>
      <c r="J779" s="70" t="s">
        <v>1412</v>
      </c>
      <c r="K779" s="70"/>
      <c r="L779" s="70"/>
      <c r="M779" s="70">
        <v>0.149</v>
      </c>
      <c r="N779" s="70"/>
      <c r="O779" s="70">
        <v>160.3</v>
      </c>
      <c r="P779" s="70">
        <v>229.048</v>
      </c>
      <c r="Q779" s="70" t="s">
        <v>1402</v>
      </c>
      <c r="R779" s="70"/>
      <c r="S779" s="70"/>
      <c r="T779" s="70">
        <v>8545</v>
      </c>
      <c r="U779" s="70">
        <v>2420</v>
      </c>
      <c r="V779" s="70">
        <v>3295</v>
      </c>
      <c r="W779" s="70">
        <v>14440</v>
      </c>
      <c r="X779" s="71" t="s">
        <v>3668</v>
      </c>
    </row>
    <row r="780" spans="1:24">
      <c r="A780" s="62"/>
      <c r="B780" s="62"/>
      <c r="C780" s="69">
        <v>2022</v>
      </c>
      <c r="D780" s="69">
        <v>4</v>
      </c>
      <c r="E780" s="70" t="s">
        <v>2424</v>
      </c>
      <c r="F780" s="70" t="s">
        <v>2425</v>
      </c>
      <c r="G780" s="70" t="s">
        <v>3669</v>
      </c>
      <c r="H780" s="70" t="s">
        <v>2267</v>
      </c>
      <c r="I780" s="70" t="s">
        <v>1397</v>
      </c>
      <c r="J780" s="70" t="s">
        <v>1396</v>
      </c>
      <c r="K780" s="70"/>
      <c r="L780" s="70">
        <v>185</v>
      </c>
      <c r="M780" s="70">
        <v>0.256</v>
      </c>
      <c r="N780" s="70"/>
      <c r="O780" s="70">
        <v>146.3</v>
      </c>
      <c r="P780" s="70">
        <v>55.706</v>
      </c>
      <c r="Q780" s="70" t="s">
        <v>1421</v>
      </c>
      <c r="R780" s="70"/>
      <c r="S780" s="70"/>
      <c r="T780" s="70">
        <v>4700</v>
      </c>
      <c r="U780" s="70">
        <v>1965</v>
      </c>
      <c r="V780" s="70">
        <v>2230</v>
      </c>
      <c r="W780" s="70">
        <v>4495</v>
      </c>
      <c r="X780" s="71">
        <v>2550</v>
      </c>
    </row>
    <row r="781" spans="1:24">
      <c r="A781" s="62"/>
      <c r="B781" s="62"/>
      <c r="C781" s="69">
        <v>2022</v>
      </c>
      <c r="D781" s="69">
        <v>4</v>
      </c>
      <c r="E781" s="70" t="s">
        <v>2448</v>
      </c>
      <c r="F781" s="70" t="s">
        <v>2449</v>
      </c>
      <c r="G781" s="70" t="s">
        <v>3670</v>
      </c>
      <c r="H781" s="70" t="s">
        <v>2207</v>
      </c>
      <c r="I781" s="70" t="s">
        <v>1397</v>
      </c>
      <c r="J781" s="70" t="s">
        <v>1396</v>
      </c>
      <c r="K781" s="70"/>
      <c r="L781" s="70">
        <v>480</v>
      </c>
      <c r="M781" s="70">
        <v>0.151</v>
      </c>
      <c r="N781" s="70"/>
      <c r="O781" s="70">
        <v>142.82</v>
      </c>
      <c r="P781" s="70">
        <v>222.18</v>
      </c>
      <c r="Q781" s="70" t="s">
        <v>1402</v>
      </c>
      <c r="R781" s="70"/>
      <c r="S781" s="70"/>
      <c r="T781" s="70">
        <v>7265</v>
      </c>
      <c r="U781" s="70">
        <v>2330</v>
      </c>
      <c r="V781" s="70">
        <v>2580</v>
      </c>
      <c r="W781" s="70">
        <v>11800</v>
      </c>
      <c r="X781" s="71">
        <v>5800</v>
      </c>
    </row>
    <row r="782" spans="1:24">
      <c r="A782" s="62"/>
      <c r="B782" s="62"/>
      <c r="C782" s="69">
        <v>2022</v>
      </c>
      <c r="D782" s="69">
        <v>4</v>
      </c>
      <c r="E782" s="70" t="s">
        <v>2448</v>
      </c>
      <c r="F782" s="70" t="s">
        <v>2449</v>
      </c>
      <c r="G782" s="70" t="s">
        <v>3671</v>
      </c>
      <c r="H782" s="70" t="s">
        <v>2336</v>
      </c>
      <c r="I782" s="70" t="s">
        <v>1397</v>
      </c>
      <c r="J782" s="70" t="s">
        <v>1396</v>
      </c>
      <c r="K782" s="70"/>
      <c r="L782" s="70">
        <v>300</v>
      </c>
      <c r="M782" s="70">
        <v>0.147</v>
      </c>
      <c r="N782" s="70"/>
      <c r="O782" s="70">
        <v>142.82</v>
      </c>
      <c r="P782" s="70">
        <v>355.488</v>
      </c>
      <c r="Q782" s="70" t="s">
        <v>1402</v>
      </c>
      <c r="R782" s="70"/>
      <c r="S782" s="70"/>
      <c r="T782" s="70">
        <v>10700</v>
      </c>
      <c r="U782" s="70">
        <v>2550</v>
      </c>
      <c r="V782" s="70">
        <v>3885</v>
      </c>
      <c r="W782" s="70">
        <v>31000</v>
      </c>
      <c r="X782" s="71">
        <v>15980</v>
      </c>
    </row>
    <row r="783" spans="1:24">
      <c r="A783" s="62"/>
      <c r="B783" s="62"/>
      <c r="C783" s="69">
        <v>2022</v>
      </c>
      <c r="D783" s="69">
        <v>4</v>
      </c>
      <c r="E783" s="70" t="s">
        <v>2448</v>
      </c>
      <c r="F783" s="70" t="s">
        <v>2449</v>
      </c>
      <c r="G783" s="70" t="s">
        <v>3672</v>
      </c>
      <c r="H783" s="70" t="s">
        <v>2191</v>
      </c>
      <c r="I783" s="70" t="s">
        <v>1397</v>
      </c>
      <c r="J783" s="70" t="s">
        <v>1441</v>
      </c>
      <c r="K783" s="70">
        <v>605</v>
      </c>
      <c r="L783" s="70"/>
      <c r="M783" s="70"/>
      <c r="N783" s="70">
        <v>13.3</v>
      </c>
      <c r="O783" s="70">
        <v>150</v>
      </c>
      <c r="P783" s="70"/>
      <c r="Q783" s="70" t="s">
        <v>1402</v>
      </c>
      <c r="R783" s="70"/>
      <c r="S783" s="70"/>
      <c r="T783" s="70">
        <v>4995</v>
      </c>
      <c r="U783" s="70">
        <v>1910</v>
      </c>
      <c r="V783" s="70">
        <v>1495</v>
      </c>
      <c r="W783" s="70">
        <v>2375</v>
      </c>
      <c r="X783" s="71">
        <v>2000</v>
      </c>
    </row>
    <row r="784" spans="1:24">
      <c r="A784" s="62"/>
      <c r="B784" s="62"/>
      <c r="C784" s="69">
        <v>2022</v>
      </c>
      <c r="D784" s="69">
        <v>4</v>
      </c>
      <c r="E784" s="70" t="s">
        <v>2913</v>
      </c>
      <c r="F784" s="70" t="s">
        <v>2914</v>
      </c>
      <c r="G784" s="70" t="s">
        <v>3673</v>
      </c>
      <c r="H784" s="70" t="s">
        <v>2214</v>
      </c>
      <c r="I784" s="70" t="s">
        <v>1397</v>
      </c>
      <c r="J784" s="70" t="s">
        <v>1396</v>
      </c>
      <c r="K784" s="70"/>
      <c r="L784" s="70">
        <v>194</v>
      </c>
      <c r="M784" s="70" t="s">
        <v>3674</v>
      </c>
      <c r="N784" s="70"/>
      <c r="O784" s="70">
        <v>150.12</v>
      </c>
      <c r="P784" s="70">
        <v>281.92</v>
      </c>
      <c r="Q784" s="70" t="s">
        <v>1402</v>
      </c>
      <c r="R784" s="70"/>
      <c r="S784" s="70"/>
      <c r="T784" s="70" t="s">
        <v>1650</v>
      </c>
      <c r="U784" s="70">
        <v>2540</v>
      </c>
      <c r="V784" s="70" t="s">
        <v>3363</v>
      </c>
      <c r="W784" s="70">
        <v>31000</v>
      </c>
      <c r="X784" s="71" t="s">
        <v>3364</v>
      </c>
    </row>
    <row r="785" spans="1:24">
      <c r="A785" s="62"/>
      <c r="B785" s="62"/>
      <c r="C785" s="69">
        <v>2022</v>
      </c>
      <c r="D785" s="69">
        <v>4</v>
      </c>
      <c r="E785" s="70" t="s">
        <v>2913</v>
      </c>
      <c r="F785" s="70" t="s">
        <v>2914</v>
      </c>
      <c r="G785" s="70" t="s">
        <v>3675</v>
      </c>
      <c r="H785" s="70" t="s">
        <v>2336</v>
      </c>
      <c r="I785" s="70" t="s">
        <v>1397</v>
      </c>
      <c r="J785" s="70" t="s">
        <v>1396</v>
      </c>
      <c r="K785" s="70"/>
      <c r="L785" s="70">
        <v>280</v>
      </c>
      <c r="M785" s="70">
        <v>0.142</v>
      </c>
      <c r="N785" s="70"/>
      <c r="O785" s="70" t="s">
        <v>1655</v>
      </c>
      <c r="P785" s="70">
        <v>350.7</v>
      </c>
      <c r="Q785" s="70" t="s">
        <v>1402</v>
      </c>
      <c r="R785" s="70"/>
      <c r="S785" s="70"/>
      <c r="T785" s="70">
        <v>10400</v>
      </c>
      <c r="U785" s="70">
        <v>2530</v>
      </c>
      <c r="V785" s="70">
        <v>3980</v>
      </c>
      <c r="W785" s="70">
        <v>31000</v>
      </c>
      <c r="X785" s="71">
        <v>14300</v>
      </c>
    </row>
    <row r="786" spans="1:24">
      <c r="A786" s="62"/>
      <c r="B786" s="62"/>
      <c r="C786" s="69">
        <v>2022</v>
      </c>
      <c r="D786" s="69">
        <v>4</v>
      </c>
      <c r="E786" s="70" t="s">
        <v>2456</v>
      </c>
      <c r="F786" s="70" t="s">
        <v>2457</v>
      </c>
      <c r="G786" s="70" t="s">
        <v>3676</v>
      </c>
      <c r="H786" s="70" t="s">
        <v>2234</v>
      </c>
      <c r="I786" s="70" t="s">
        <v>1397</v>
      </c>
      <c r="J786" s="70" t="s">
        <v>1396</v>
      </c>
      <c r="K786" s="70"/>
      <c r="L786" s="70">
        <v>220</v>
      </c>
      <c r="M786" s="70">
        <v>0.16</v>
      </c>
      <c r="N786" s="70"/>
      <c r="O786" s="70">
        <v>146</v>
      </c>
      <c r="P786" s="70">
        <v>281.91</v>
      </c>
      <c r="Q786" s="70" t="s">
        <v>1402</v>
      </c>
      <c r="R786" s="70"/>
      <c r="S786" s="70"/>
      <c r="T786" s="70">
        <v>7060</v>
      </c>
      <c r="U786" s="70">
        <v>2550</v>
      </c>
      <c r="V786" s="70" t="s">
        <v>3677</v>
      </c>
      <c r="W786" s="70">
        <v>25000</v>
      </c>
      <c r="X786" s="71">
        <v>10900</v>
      </c>
    </row>
    <row r="787" spans="1:24">
      <c r="A787" s="62"/>
      <c r="B787" s="62"/>
      <c r="C787" s="69">
        <v>2022</v>
      </c>
      <c r="D787" s="69">
        <v>4</v>
      </c>
      <c r="E787" s="70" t="s">
        <v>2456</v>
      </c>
      <c r="F787" s="70" t="s">
        <v>2416</v>
      </c>
      <c r="G787" s="70" t="s">
        <v>3678</v>
      </c>
      <c r="H787" s="70" t="s">
        <v>2214</v>
      </c>
      <c r="I787" s="70" t="s">
        <v>1397</v>
      </c>
      <c r="J787" s="70" t="s">
        <v>1396</v>
      </c>
      <c r="K787" s="70"/>
      <c r="L787" s="70">
        <v>330</v>
      </c>
      <c r="M787" s="70">
        <v>0.164</v>
      </c>
      <c r="N787" s="70"/>
      <c r="O787" s="70">
        <v>161</v>
      </c>
      <c r="P787" s="70">
        <v>350.07</v>
      </c>
      <c r="Q787" s="70" t="s">
        <v>1402</v>
      </c>
      <c r="R787" s="70"/>
      <c r="S787" s="70"/>
      <c r="T787" s="70" t="s">
        <v>3679</v>
      </c>
      <c r="U787" s="70">
        <v>2550</v>
      </c>
      <c r="V787" s="70" t="s">
        <v>3680</v>
      </c>
      <c r="W787" s="70">
        <v>31000</v>
      </c>
      <c r="X787" s="71" t="s">
        <v>3681</v>
      </c>
    </row>
    <row r="788" spans="1:24">
      <c r="A788" s="62"/>
      <c r="B788" s="62"/>
      <c r="C788" s="69">
        <v>2022</v>
      </c>
      <c r="D788" s="69">
        <v>4</v>
      </c>
      <c r="E788" s="70" t="s">
        <v>2456</v>
      </c>
      <c r="F788" s="70" t="s">
        <v>2416</v>
      </c>
      <c r="G788" s="70" t="s">
        <v>3682</v>
      </c>
      <c r="H788" s="70" t="s">
        <v>3683</v>
      </c>
      <c r="I788" s="70" t="s">
        <v>1397</v>
      </c>
      <c r="J788" s="70" t="s">
        <v>1396</v>
      </c>
      <c r="K788" s="70"/>
      <c r="L788" s="70">
        <v>410</v>
      </c>
      <c r="M788" s="70">
        <v>0.286</v>
      </c>
      <c r="N788" s="70"/>
      <c r="O788" s="70">
        <v>161</v>
      </c>
      <c r="P788" s="70">
        <v>350.07</v>
      </c>
      <c r="Q788" s="70" t="s">
        <v>1402</v>
      </c>
      <c r="R788" s="70"/>
      <c r="S788" s="70"/>
      <c r="T788" s="70">
        <v>11970</v>
      </c>
      <c r="U788" s="70">
        <v>2550</v>
      </c>
      <c r="V788" s="70">
        <v>4000</v>
      </c>
      <c r="W788" s="70">
        <v>18000</v>
      </c>
      <c r="X788" s="71">
        <v>12500</v>
      </c>
    </row>
    <row r="789" spans="1:24">
      <c r="A789" s="62"/>
      <c r="B789" s="62"/>
      <c r="C789" s="69">
        <v>2022</v>
      </c>
      <c r="D789" s="69">
        <v>4</v>
      </c>
      <c r="E789" s="70" t="s">
        <v>3684</v>
      </c>
      <c r="F789" s="70" t="s">
        <v>3685</v>
      </c>
      <c r="G789" s="70" t="s">
        <v>3686</v>
      </c>
      <c r="H789" s="70" t="s">
        <v>2196</v>
      </c>
      <c r="I789" s="70" t="s">
        <v>1397</v>
      </c>
      <c r="J789" s="70" t="s">
        <v>1441</v>
      </c>
      <c r="K789" s="70" t="s">
        <v>3687</v>
      </c>
      <c r="L789" s="70"/>
      <c r="M789" s="70"/>
      <c r="N789" s="70" t="s">
        <v>3688</v>
      </c>
      <c r="O789" s="70">
        <v>155.48</v>
      </c>
      <c r="P789" s="70"/>
      <c r="Q789" s="70" t="s">
        <v>3689</v>
      </c>
      <c r="R789" s="70"/>
      <c r="S789" s="70"/>
      <c r="T789" s="70">
        <v>4690</v>
      </c>
      <c r="U789" s="70">
        <v>1860</v>
      </c>
      <c r="V789" s="70">
        <v>1650</v>
      </c>
      <c r="W789" s="70">
        <v>2465</v>
      </c>
      <c r="X789" s="71">
        <v>1865</v>
      </c>
    </row>
    <row r="790" spans="1:24">
      <c r="A790" s="62"/>
      <c r="B790" s="62"/>
      <c r="C790" s="69">
        <v>2022</v>
      </c>
      <c r="D790" s="69">
        <v>4</v>
      </c>
      <c r="E790" s="70" t="s">
        <v>3684</v>
      </c>
      <c r="F790" s="70" t="s">
        <v>3685</v>
      </c>
      <c r="G790" s="70" t="s">
        <v>3690</v>
      </c>
      <c r="H790" s="70" t="s">
        <v>2196</v>
      </c>
      <c r="I790" s="70" t="s">
        <v>1397</v>
      </c>
      <c r="J790" s="70" t="s">
        <v>1441</v>
      </c>
      <c r="K790" s="70" t="s">
        <v>3687</v>
      </c>
      <c r="L790" s="70"/>
      <c r="M790" s="70"/>
      <c r="N790" s="70" t="s">
        <v>3688</v>
      </c>
      <c r="O790" s="70">
        <v>155.48</v>
      </c>
      <c r="P790" s="70"/>
      <c r="Q790" s="70" t="s">
        <v>3689</v>
      </c>
      <c r="R790" s="70"/>
      <c r="S790" s="70"/>
      <c r="T790" s="70">
        <v>4690</v>
      </c>
      <c r="U790" s="70">
        <v>1860</v>
      </c>
      <c r="V790" s="70">
        <v>1650</v>
      </c>
      <c r="W790" s="70">
        <v>2465</v>
      </c>
      <c r="X790" s="71">
        <v>1865</v>
      </c>
    </row>
    <row r="791" spans="1:24">
      <c r="A791" s="62"/>
      <c r="B791" s="62"/>
      <c r="C791" s="69">
        <v>2022</v>
      </c>
      <c r="D791" s="69">
        <v>4</v>
      </c>
      <c r="E791" s="70" t="s">
        <v>3684</v>
      </c>
      <c r="F791" s="70" t="s">
        <v>3685</v>
      </c>
      <c r="G791" s="70" t="s">
        <v>3691</v>
      </c>
      <c r="H791" s="70" t="s">
        <v>2196</v>
      </c>
      <c r="I791" s="70" t="s">
        <v>1397</v>
      </c>
      <c r="J791" s="70" t="s">
        <v>1441</v>
      </c>
      <c r="K791" s="70" t="s">
        <v>3692</v>
      </c>
      <c r="L791" s="70"/>
      <c r="M791" s="70"/>
      <c r="N791" s="70" t="s">
        <v>3693</v>
      </c>
      <c r="O791" s="70">
        <v>155.48</v>
      </c>
      <c r="P791" s="70"/>
      <c r="Q791" s="70" t="s">
        <v>3689</v>
      </c>
      <c r="R791" s="70"/>
      <c r="S791" s="70"/>
      <c r="T791" s="70">
        <v>4690</v>
      </c>
      <c r="U791" s="70">
        <v>1860</v>
      </c>
      <c r="V791" s="70">
        <v>1650</v>
      </c>
      <c r="W791" s="70">
        <v>2550</v>
      </c>
      <c r="X791" s="71">
        <v>2000</v>
      </c>
    </row>
    <row r="792" spans="1:24">
      <c r="A792" s="62"/>
      <c r="B792" s="62"/>
      <c r="C792" s="69">
        <v>2022</v>
      </c>
      <c r="D792" s="69">
        <v>4</v>
      </c>
      <c r="E792" s="70" t="s">
        <v>2473</v>
      </c>
      <c r="F792" s="70" t="s">
        <v>2474</v>
      </c>
      <c r="G792" s="70" t="s">
        <v>3694</v>
      </c>
      <c r="H792" s="70" t="s">
        <v>2196</v>
      </c>
      <c r="I792" s="70" t="s">
        <v>1397</v>
      </c>
      <c r="J792" s="70" t="s">
        <v>1441</v>
      </c>
      <c r="K792" s="70">
        <v>620</v>
      </c>
      <c r="L792" s="70"/>
      <c r="M792" s="70"/>
      <c r="N792" s="70">
        <v>13.6</v>
      </c>
      <c r="O792" s="70">
        <v>184</v>
      </c>
      <c r="P792" s="70"/>
      <c r="Q792" s="70" t="s">
        <v>1499</v>
      </c>
      <c r="R792" s="70"/>
      <c r="S792" s="70"/>
      <c r="T792" s="70">
        <v>4602</v>
      </c>
      <c r="U792" s="70">
        <v>1900</v>
      </c>
      <c r="V792" s="70">
        <v>1645</v>
      </c>
      <c r="W792" s="70">
        <v>2160</v>
      </c>
      <c r="X792" s="71">
        <v>1750</v>
      </c>
    </row>
    <row r="793" spans="1:24">
      <c r="A793" s="62"/>
      <c r="B793" s="62"/>
      <c r="C793" s="69">
        <v>2022</v>
      </c>
      <c r="D793" s="69">
        <v>4</v>
      </c>
      <c r="E793" s="70" t="s">
        <v>2473</v>
      </c>
      <c r="F793" s="70" t="s">
        <v>2474</v>
      </c>
      <c r="G793" s="70" t="s">
        <v>3695</v>
      </c>
      <c r="H793" s="70" t="s">
        <v>2196</v>
      </c>
      <c r="I793" s="70" t="s">
        <v>1397</v>
      </c>
      <c r="J793" s="70" t="s">
        <v>1441</v>
      </c>
      <c r="K793" s="70">
        <v>510</v>
      </c>
      <c r="L793" s="70"/>
      <c r="M793" s="70"/>
      <c r="N793" s="70">
        <v>13.5</v>
      </c>
      <c r="O793" s="70">
        <v>143</v>
      </c>
      <c r="P793" s="70"/>
      <c r="Q793" s="70" t="s">
        <v>1402</v>
      </c>
      <c r="R793" s="70"/>
      <c r="S793" s="70"/>
      <c r="T793" s="70">
        <v>4602</v>
      </c>
      <c r="U793" s="70">
        <v>1900</v>
      </c>
      <c r="V793" s="70">
        <v>1645</v>
      </c>
      <c r="W793" s="70">
        <v>2160</v>
      </c>
      <c r="X793" s="71">
        <v>1740</v>
      </c>
    </row>
    <row r="794" spans="1:24">
      <c r="A794" s="62"/>
      <c r="B794" s="62"/>
      <c r="C794" s="69">
        <v>2022</v>
      </c>
      <c r="D794" s="69">
        <v>4</v>
      </c>
      <c r="E794" s="70" t="s">
        <v>2473</v>
      </c>
      <c r="F794" s="70" t="s">
        <v>2474</v>
      </c>
      <c r="G794" s="70" t="s">
        <v>3696</v>
      </c>
      <c r="H794" s="70" t="s">
        <v>2196</v>
      </c>
      <c r="I794" s="70" t="s">
        <v>1397</v>
      </c>
      <c r="J794" s="70" t="s">
        <v>1441</v>
      </c>
      <c r="K794" s="70">
        <v>510</v>
      </c>
      <c r="L794" s="70"/>
      <c r="M794" s="70"/>
      <c r="N794" s="70">
        <v>13.5</v>
      </c>
      <c r="O794" s="70">
        <v>143</v>
      </c>
      <c r="P794" s="70"/>
      <c r="Q794" s="70" t="s">
        <v>1402</v>
      </c>
      <c r="R794" s="70"/>
      <c r="S794" s="70"/>
      <c r="T794" s="70">
        <v>4602</v>
      </c>
      <c r="U794" s="70">
        <v>1900</v>
      </c>
      <c r="V794" s="70">
        <v>1645</v>
      </c>
      <c r="W794" s="70">
        <v>2160</v>
      </c>
      <c r="X794" s="71">
        <v>1740</v>
      </c>
    </row>
    <row r="795" spans="1:24">
      <c r="A795" s="62"/>
      <c r="B795" s="62"/>
      <c r="C795" s="69">
        <v>2022</v>
      </c>
      <c r="D795" s="69">
        <v>4</v>
      </c>
      <c r="E795" s="70" t="s">
        <v>2473</v>
      </c>
      <c r="F795" s="70" t="s">
        <v>2474</v>
      </c>
      <c r="G795" s="70" t="s">
        <v>3697</v>
      </c>
      <c r="H795" s="70" t="s">
        <v>2196</v>
      </c>
      <c r="I795" s="70" t="s">
        <v>1397</v>
      </c>
      <c r="J795" s="70" t="s">
        <v>1441</v>
      </c>
      <c r="K795" s="70">
        <v>800</v>
      </c>
      <c r="L795" s="70"/>
      <c r="M795" s="70"/>
      <c r="N795" s="70">
        <v>13.8</v>
      </c>
      <c r="O795" s="70">
        <v>205</v>
      </c>
      <c r="P795" s="70"/>
      <c r="Q795" s="70" t="s">
        <v>1499</v>
      </c>
      <c r="R795" s="70"/>
      <c r="S795" s="70"/>
      <c r="T795" s="70">
        <v>4602</v>
      </c>
      <c r="U795" s="70">
        <v>1900</v>
      </c>
      <c r="V795" s="70">
        <v>1645</v>
      </c>
      <c r="W795" s="70">
        <v>2195</v>
      </c>
      <c r="X795" s="71">
        <v>1780</v>
      </c>
    </row>
    <row r="796" spans="1:24">
      <c r="A796" s="62"/>
      <c r="B796" s="62"/>
      <c r="C796" s="69">
        <v>2022</v>
      </c>
      <c r="D796" s="69">
        <v>4</v>
      </c>
      <c r="E796" s="70" t="s">
        <v>2473</v>
      </c>
      <c r="F796" s="70" t="s">
        <v>2477</v>
      </c>
      <c r="G796" s="70" t="s">
        <v>3698</v>
      </c>
      <c r="H796" s="70" t="s">
        <v>2191</v>
      </c>
      <c r="I796" s="70" t="s">
        <v>1397</v>
      </c>
      <c r="J796" s="70" t="s">
        <v>1441</v>
      </c>
      <c r="K796" s="70">
        <v>410</v>
      </c>
      <c r="L796" s="70"/>
      <c r="M796" s="70"/>
      <c r="N796" s="70">
        <v>12.9</v>
      </c>
      <c r="O796" s="70">
        <v>125</v>
      </c>
      <c r="P796" s="70"/>
      <c r="Q796" s="70" t="s">
        <v>1402</v>
      </c>
      <c r="R796" s="70"/>
      <c r="S796" s="70"/>
      <c r="T796" s="70">
        <v>4768</v>
      </c>
      <c r="U796" s="70">
        <v>1880</v>
      </c>
      <c r="V796" s="70">
        <v>1530</v>
      </c>
      <c r="W796" s="70">
        <v>2075</v>
      </c>
      <c r="X796" s="71" t="s">
        <v>3699</v>
      </c>
    </row>
    <row r="797" spans="1:24">
      <c r="A797" s="62"/>
      <c r="B797" s="62"/>
      <c r="C797" s="69">
        <v>2022</v>
      </c>
      <c r="D797" s="69">
        <v>4</v>
      </c>
      <c r="E797" s="70" t="s">
        <v>2481</v>
      </c>
      <c r="F797" s="70" t="s">
        <v>2482</v>
      </c>
      <c r="G797" s="70" t="s">
        <v>3700</v>
      </c>
      <c r="H797" s="70" t="s">
        <v>2207</v>
      </c>
      <c r="I797" s="70" t="s">
        <v>1397</v>
      </c>
      <c r="J797" s="70" t="s">
        <v>1396</v>
      </c>
      <c r="K797" s="70"/>
      <c r="L797" s="70" t="s">
        <v>1688</v>
      </c>
      <c r="M797" s="70" t="s">
        <v>3701</v>
      </c>
      <c r="N797" s="70"/>
      <c r="O797" s="70">
        <v>154.59</v>
      </c>
      <c r="P797" s="70">
        <v>89.12</v>
      </c>
      <c r="Q797" s="70" t="s">
        <v>1402</v>
      </c>
      <c r="R797" s="70"/>
      <c r="S797" s="70"/>
      <c r="T797" s="70">
        <v>5998</v>
      </c>
      <c r="U797" s="70" t="s">
        <v>1685</v>
      </c>
      <c r="V797" s="70">
        <v>2400</v>
      </c>
      <c r="W797" s="70">
        <v>4495</v>
      </c>
      <c r="X797" s="71" t="s">
        <v>3702</v>
      </c>
    </row>
    <row r="798" spans="1:24">
      <c r="A798" s="62"/>
      <c r="B798" s="62"/>
      <c r="C798" s="69">
        <v>2022</v>
      </c>
      <c r="D798" s="69">
        <v>4</v>
      </c>
      <c r="E798" s="70" t="s">
        <v>2481</v>
      </c>
      <c r="F798" s="70" t="s">
        <v>2482</v>
      </c>
      <c r="G798" s="70" t="s">
        <v>3703</v>
      </c>
      <c r="H798" s="70" t="s">
        <v>2207</v>
      </c>
      <c r="I798" s="70" t="s">
        <v>1397</v>
      </c>
      <c r="J798" s="70" t="s">
        <v>1396</v>
      </c>
      <c r="K798" s="70"/>
      <c r="L798" s="70" t="s">
        <v>3704</v>
      </c>
      <c r="M798" s="70" t="s">
        <v>3705</v>
      </c>
      <c r="N798" s="70"/>
      <c r="O798" s="70">
        <v>146.7</v>
      </c>
      <c r="P798" s="70">
        <v>81.14</v>
      </c>
      <c r="Q798" s="70" t="s">
        <v>1402</v>
      </c>
      <c r="R798" s="70"/>
      <c r="S798" s="70"/>
      <c r="T798" s="70">
        <v>5998</v>
      </c>
      <c r="U798" s="70" t="s">
        <v>1685</v>
      </c>
      <c r="V798" s="70">
        <v>2400</v>
      </c>
      <c r="W798" s="70">
        <v>4495</v>
      </c>
      <c r="X798" s="71" t="s">
        <v>3706</v>
      </c>
    </row>
    <row r="799" spans="1:24">
      <c r="A799" s="62"/>
      <c r="B799" s="62"/>
      <c r="C799" s="69">
        <v>2022</v>
      </c>
      <c r="D799" s="69">
        <v>4</v>
      </c>
      <c r="E799" s="70" t="s">
        <v>2481</v>
      </c>
      <c r="F799" s="70" t="s">
        <v>2482</v>
      </c>
      <c r="G799" s="70" t="s">
        <v>3707</v>
      </c>
      <c r="H799" s="70" t="s">
        <v>2234</v>
      </c>
      <c r="I799" s="70" t="s">
        <v>1397</v>
      </c>
      <c r="J799" s="70" t="s">
        <v>1396</v>
      </c>
      <c r="K799" s="70"/>
      <c r="L799" s="70" t="s">
        <v>3708</v>
      </c>
      <c r="M799" s="70" t="s">
        <v>3709</v>
      </c>
      <c r="N799" s="70"/>
      <c r="O799" s="70">
        <v>160.26</v>
      </c>
      <c r="P799" s="70">
        <v>281.91</v>
      </c>
      <c r="Q799" s="70" t="s">
        <v>1402</v>
      </c>
      <c r="R799" s="70"/>
      <c r="S799" s="70"/>
      <c r="T799" s="70">
        <v>7390</v>
      </c>
      <c r="U799" s="70">
        <v>2525</v>
      </c>
      <c r="V799" s="70" t="s">
        <v>2486</v>
      </c>
      <c r="W799" s="70">
        <v>25000</v>
      </c>
      <c r="X799" s="71" t="s">
        <v>3710</v>
      </c>
    </row>
    <row r="800" spans="1:24">
      <c r="A800" s="62"/>
      <c r="B800" s="62"/>
      <c r="C800" s="69">
        <v>2022</v>
      </c>
      <c r="D800" s="69">
        <v>4</v>
      </c>
      <c r="E800" s="70" t="s">
        <v>2481</v>
      </c>
      <c r="F800" s="70" t="s">
        <v>2482</v>
      </c>
      <c r="G800" s="70" t="s">
        <v>3711</v>
      </c>
      <c r="H800" s="70" t="s">
        <v>2234</v>
      </c>
      <c r="I800" s="70" t="s">
        <v>1397</v>
      </c>
      <c r="J800" s="70" t="s">
        <v>1396</v>
      </c>
      <c r="K800" s="70"/>
      <c r="L800" s="70" t="s">
        <v>3712</v>
      </c>
      <c r="M800" s="70">
        <v>0.164</v>
      </c>
      <c r="N800" s="70"/>
      <c r="O800" s="70">
        <v>161.27</v>
      </c>
      <c r="P800" s="70">
        <v>350.07</v>
      </c>
      <c r="Q800" s="70" t="s">
        <v>1402</v>
      </c>
      <c r="R800" s="70"/>
      <c r="S800" s="70"/>
      <c r="T800" s="70">
        <v>7390</v>
      </c>
      <c r="U800" s="70">
        <v>2525</v>
      </c>
      <c r="V800" s="70" t="s">
        <v>2486</v>
      </c>
      <c r="W800" s="70">
        <v>25000</v>
      </c>
      <c r="X800" s="71">
        <v>11900</v>
      </c>
    </row>
    <row r="801" spans="1:24">
      <c r="A801" s="62"/>
      <c r="B801" s="62"/>
      <c r="C801" s="69">
        <v>2022</v>
      </c>
      <c r="D801" s="69">
        <v>4</v>
      </c>
      <c r="E801" s="70" t="s">
        <v>2481</v>
      </c>
      <c r="F801" s="70" t="s">
        <v>2482</v>
      </c>
      <c r="G801" s="70" t="s">
        <v>3713</v>
      </c>
      <c r="H801" s="70" t="s">
        <v>2255</v>
      </c>
      <c r="I801" s="70" t="s">
        <v>1397</v>
      </c>
      <c r="J801" s="70" t="s">
        <v>1396</v>
      </c>
      <c r="K801" s="70"/>
      <c r="L801" s="70" t="s">
        <v>3714</v>
      </c>
      <c r="M801" s="70" t="s">
        <v>3715</v>
      </c>
      <c r="N801" s="70"/>
      <c r="O801" s="70">
        <v>151.96</v>
      </c>
      <c r="P801" s="70">
        <v>100.27</v>
      </c>
      <c r="Q801" s="70" t="s">
        <v>1402</v>
      </c>
      <c r="R801" s="70"/>
      <c r="S801" s="70"/>
      <c r="T801" s="70">
        <v>5998</v>
      </c>
      <c r="U801" s="70" t="s">
        <v>1596</v>
      </c>
      <c r="V801" s="70" t="s">
        <v>1690</v>
      </c>
      <c r="W801" s="70">
        <v>4495</v>
      </c>
      <c r="X801" s="71" t="s">
        <v>3716</v>
      </c>
    </row>
    <row r="802" spans="1:24">
      <c r="A802" s="62"/>
      <c r="B802" s="62"/>
      <c r="C802" s="69">
        <v>2022</v>
      </c>
      <c r="D802" s="69">
        <v>4</v>
      </c>
      <c r="E802" s="70" t="s">
        <v>3717</v>
      </c>
      <c r="F802" s="70" t="s">
        <v>2493</v>
      </c>
      <c r="G802" s="70" t="s">
        <v>3718</v>
      </c>
      <c r="H802" s="70" t="s">
        <v>2191</v>
      </c>
      <c r="I802" s="70" t="s">
        <v>1397</v>
      </c>
      <c r="J802" s="70" t="s">
        <v>1441</v>
      </c>
      <c r="K802" s="70" t="s">
        <v>1699</v>
      </c>
      <c r="L802" s="70"/>
      <c r="M802" s="70"/>
      <c r="N802" s="70" t="s">
        <v>3719</v>
      </c>
      <c r="O802" s="70">
        <v>130</v>
      </c>
      <c r="P802" s="70"/>
      <c r="Q802" s="70" t="s">
        <v>1402</v>
      </c>
      <c r="R802" s="70"/>
      <c r="S802" s="70"/>
      <c r="T802" s="70">
        <v>2599</v>
      </c>
      <c r="U802" s="70">
        <v>1505</v>
      </c>
      <c r="V802" s="70">
        <v>1631</v>
      </c>
      <c r="W802" s="70">
        <v>990</v>
      </c>
      <c r="X802" s="71">
        <v>818</v>
      </c>
    </row>
    <row r="803" spans="1:24">
      <c r="A803" s="62"/>
      <c r="B803" s="62"/>
      <c r="C803" s="69">
        <v>2022</v>
      </c>
      <c r="D803" s="69">
        <v>4</v>
      </c>
      <c r="E803" s="70" t="s">
        <v>3717</v>
      </c>
      <c r="F803" s="70" t="s">
        <v>2493</v>
      </c>
      <c r="G803" s="70" t="s">
        <v>3720</v>
      </c>
      <c r="H803" s="70" t="s">
        <v>2191</v>
      </c>
      <c r="I803" s="70" t="s">
        <v>1397</v>
      </c>
      <c r="J803" s="70" t="s">
        <v>1441</v>
      </c>
      <c r="K803" s="70" t="s">
        <v>1699</v>
      </c>
      <c r="L803" s="70"/>
      <c r="M803" s="70"/>
      <c r="N803" s="70" t="s">
        <v>3721</v>
      </c>
      <c r="O803" s="70">
        <v>130</v>
      </c>
      <c r="P803" s="70"/>
      <c r="Q803" s="70" t="s">
        <v>1402</v>
      </c>
      <c r="R803" s="70"/>
      <c r="S803" s="70"/>
      <c r="T803" s="70">
        <v>2974</v>
      </c>
      <c r="U803" s="70">
        <v>1505</v>
      </c>
      <c r="V803" s="70">
        <v>1631</v>
      </c>
      <c r="W803" s="70">
        <v>1170</v>
      </c>
      <c r="X803" s="71">
        <v>860</v>
      </c>
    </row>
    <row r="804" spans="1:24">
      <c r="A804" s="62"/>
      <c r="B804" s="62"/>
      <c r="C804" s="69">
        <v>2022</v>
      </c>
      <c r="D804" s="69">
        <v>4</v>
      </c>
      <c r="E804" s="70" t="s">
        <v>3717</v>
      </c>
      <c r="F804" s="70" t="s">
        <v>2493</v>
      </c>
      <c r="G804" s="70" t="s">
        <v>3722</v>
      </c>
      <c r="H804" s="70" t="s">
        <v>2191</v>
      </c>
      <c r="I804" s="70" t="s">
        <v>1397</v>
      </c>
      <c r="J804" s="70" t="s">
        <v>1441</v>
      </c>
      <c r="K804" s="70" t="s">
        <v>1699</v>
      </c>
      <c r="L804" s="70"/>
      <c r="M804" s="70"/>
      <c r="N804" s="70" t="s">
        <v>3719</v>
      </c>
      <c r="O804" s="70">
        <v>130</v>
      </c>
      <c r="P804" s="70"/>
      <c r="Q804" s="70" t="s">
        <v>1402</v>
      </c>
      <c r="R804" s="70"/>
      <c r="S804" s="70"/>
      <c r="T804" s="70">
        <v>2599</v>
      </c>
      <c r="U804" s="70">
        <v>1505</v>
      </c>
      <c r="V804" s="70">
        <v>1631</v>
      </c>
      <c r="W804" s="70">
        <v>990</v>
      </c>
      <c r="X804" s="71">
        <v>818</v>
      </c>
    </row>
    <row r="805" spans="1:24">
      <c r="A805" s="62"/>
      <c r="B805" s="62"/>
      <c r="C805" s="69">
        <v>2022</v>
      </c>
      <c r="D805" s="69">
        <v>4</v>
      </c>
      <c r="E805" s="70" t="s">
        <v>3717</v>
      </c>
      <c r="F805" s="70" t="s">
        <v>2493</v>
      </c>
      <c r="G805" s="70" t="s">
        <v>3723</v>
      </c>
      <c r="H805" s="70" t="s">
        <v>2191</v>
      </c>
      <c r="I805" s="70" t="s">
        <v>1397</v>
      </c>
      <c r="J805" s="70" t="s">
        <v>1441</v>
      </c>
      <c r="K805" s="70" t="s">
        <v>1699</v>
      </c>
      <c r="L805" s="70"/>
      <c r="M805" s="70"/>
      <c r="N805" s="70" t="s">
        <v>3719</v>
      </c>
      <c r="O805" s="70">
        <v>130</v>
      </c>
      <c r="P805" s="70"/>
      <c r="Q805" s="70" t="s">
        <v>1402</v>
      </c>
      <c r="R805" s="70"/>
      <c r="S805" s="70"/>
      <c r="T805" s="70">
        <v>2599</v>
      </c>
      <c r="U805" s="70">
        <v>1505</v>
      </c>
      <c r="V805" s="70">
        <v>1631</v>
      </c>
      <c r="W805" s="70">
        <v>990</v>
      </c>
      <c r="X805" s="71">
        <v>818</v>
      </c>
    </row>
    <row r="806" spans="1:24">
      <c r="A806" s="62"/>
      <c r="B806" s="62"/>
      <c r="C806" s="69">
        <v>2022</v>
      </c>
      <c r="D806" s="69">
        <v>4</v>
      </c>
      <c r="E806" s="70" t="s">
        <v>3717</v>
      </c>
      <c r="F806" s="70" t="s">
        <v>2493</v>
      </c>
      <c r="G806" s="70" t="s">
        <v>3724</v>
      </c>
      <c r="H806" s="70" t="s">
        <v>2191</v>
      </c>
      <c r="I806" s="70" t="s">
        <v>1397</v>
      </c>
      <c r="J806" s="70" t="s">
        <v>1441</v>
      </c>
      <c r="K806" s="70" t="s">
        <v>1699</v>
      </c>
      <c r="L806" s="70"/>
      <c r="M806" s="70"/>
      <c r="N806" s="70" t="s">
        <v>3171</v>
      </c>
      <c r="O806" s="70">
        <v>129</v>
      </c>
      <c r="P806" s="70"/>
      <c r="Q806" s="70" t="s">
        <v>1402</v>
      </c>
      <c r="R806" s="70"/>
      <c r="S806" s="70"/>
      <c r="T806" s="70">
        <v>2974</v>
      </c>
      <c r="U806" s="70">
        <v>1505</v>
      </c>
      <c r="V806" s="70">
        <v>1631</v>
      </c>
      <c r="W806" s="70">
        <v>1210</v>
      </c>
      <c r="X806" s="71">
        <v>888</v>
      </c>
    </row>
    <row r="807" spans="1:24">
      <c r="A807" s="62"/>
      <c r="B807" s="62"/>
      <c r="C807" s="69">
        <v>2022</v>
      </c>
      <c r="D807" s="69">
        <v>4</v>
      </c>
      <c r="E807" s="70" t="s">
        <v>3725</v>
      </c>
      <c r="F807" s="70" t="s">
        <v>2501</v>
      </c>
      <c r="G807" s="70" t="s">
        <v>3726</v>
      </c>
      <c r="H807" s="70" t="s">
        <v>2234</v>
      </c>
      <c r="I807" s="70" t="s">
        <v>1397</v>
      </c>
      <c r="J807" s="70" t="s">
        <v>1396</v>
      </c>
      <c r="K807" s="70"/>
      <c r="L807" s="70">
        <v>250</v>
      </c>
      <c r="M807" s="70">
        <v>0.27</v>
      </c>
      <c r="N807" s="70"/>
      <c r="O807" s="70">
        <v>161.27</v>
      </c>
      <c r="P807" s="70">
        <v>350.078</v>
      </c>
      <c r="Q807" s="70" t="s">
        <v>1402</v>
      </c>
      <c r="R807" s="70"/>
      <c r="S807" s="70"/>
      <c r="T807" s="70">
        <v>6910</v>
      </c>
      <c r="U807" s="70">
        <v>2550</v>
      </c>
      <c r="V807" s="70" t="s">
        <v>3727</v>
      </c>
      <c r="W807" s="70">
        <v>18000</v>
      </c>
      <c r="X807" s="71">
        <v>9400</v>
      </c>
    </row>
    <row r="808" spans="1:24">
      <c r="A808" s="62"/>
      <c r="B808" s="62"/>
      <c r="C808" s="69">
        <v>2022</v>
      </c>
      <c r="D808" s="69">
        <v>4</v>
      </c>
      <c r="E808" s="70" t="s">
        <v>2522</v>
      </c>
      <c r="F808" s="70" t="s">
        <v>2518</v>
      </c>
      <c r="G808" s="70" t="s">
        <v>3728</v>
      </c>
      <c r="H808" s="70" t="s">
        <v>2191</v>
      </c>
      <c r="I808" s="70" t="s">
        <v>1397</v>
      </c>
      <c r="J808" s="70" t="s">
        <v>1441</v>
      </c>
      <c r="K808" s="70">
        <v>301</v>
      </c>
      <c r="L808" s="70"/>
      <c r="M808" s="70"/>
      <c r="N808" s="70">
        <v>10.7</v>
      </c>
      <c r="O808" s="70">
        <v>140</v>
      </c>
      <c r="P808" s="70"/>
      <c r="Q808" s="70" t="s">
        <v>1402</v>
      </c>
      <c r="R808" s="70"/>
      <c r="S808" s="70"/>
      <c r="T808" s="70">
        <v>3270</v>
      </c>
      <c r="U808" s="70">
        <v>1700</v>
      </c>
      <c r="V808" s="70">
        <v>1545</v>
      </c>
      <c r="W808" s="70">
        <v>1245</v>
      </c>
      <c r="X808" s="71">
        <v>945</v>
      </c>
    </row>
    <row r="809" spans="1:24">
      <c r="A809" s="62"/>
      <c r="B809" s="62"/>
      <c r="C809" s="69">
        <v>2022</v>
      </c>
      <c r="D809" s="69">
        <v>4</v>
      </c>
      <c r="E809" s="70" t="s">
        <v>2532</v>
      </c>
      <c r="F809" s="70" t="s">
        <v>2533</v>
      </c>
      <c r="G809" s="70" t="s">
        <v>3729</v>
      </c>
      <c r="H809" s="70" t="s">
        <v>2207</v>
      </c>
      <c r="I809" s="70" t="s">
        <v>1397</v>
      </c>
      <c r="J809" s="70" t="s">
        <v>1396</v>
      </c>
      <c r="K809" s="70"/>
      <c r="L809" s="70">
        <v>310</v>
      </c>
      <c r="M809" s="70" t="s">
        <v>3425</v>
      </c>
      <c r="N809" s="70"/>
      <c r="O809" s="70">
        <v>146.7</v>
      </c>
      <c r="P809" s="70">
        <v>81.14</v>
      </c>
      <c r="Q809" s="70" t="s">
        <v>1402</v>
      </c>
      <c r="R809" s="70"/>
      <c r="S809" s="70"/>
      <c r="T809" s="70">
        <v>5995</v>
      </c>
      <c r="U809" s="70" t="s">
        <v>3730</v>
      </c>
      <c r="V809" s="70" t="s">
        <v>3731</v>
      </c>
      <c r="W809" s="70">
        <v>4495</v>
      </c>
      <c r="X809" s="71" t="s">
        <v>3427</v>
      </c>
    </row>
    <row r="810" spans="1:24">
      <c r="A810" s="62"/>
      <c r="B810" s="62"/>
      <c r="C810" s="69">
        <v>2022</v>
      </c>
      <c r="D810" s="69">
        <v>4</v>
      </c>
      <c r="E810" s="70" t="s">
        <v>2532</v>
      </c>
      <c r="F810" s="70" t="s">
        <v>2533</v>
      </c>
      <c r="G810" s="70" t="s">
        <v>3732</v>
      </c>
      <c r="H810" s="70" t="s">
        <v>2288</v>
      </c>
      <c r="I810" s="70" t="s">
        <v>1397</v>
      </c>
      <c r="J810" s="70" t="s">
        <v>1396</v>
      </c>
      <c r="K810" s="70"/>
      <c r="L810" s="70">
        <v>240</v>
      </c>
      <c r="M810" s="70">
        <v>0.237</v>
      </c>
      <c r="N810" s="70"/>
      <c r="O810" s="70">
        <v>159</v>
      </c>
      <c r="P810" s="70">
        <v>422.87</v>
      </c>
      <c r="Q810" s="70" t="s">
        <v>1402</v>
      </c>
      <c r="R810" s="70"/>
      <c r="S810" s="70"/>
      <c r="T810" s="70" t="s">
        <v>3733</v>
      </c>
      <c r="U810" s="70" t="s">
        <v>1525</v>
      </c>
      <c r="V810" s="70">
        <v>3500</v>
      </c>
      <c r="W810" s="70">
        <v>31000</v>
      </c>
      <c r="X810" s="71">
        <v>19100</v>
      </c>
    </row>
    <row r="811" spans="1:24">
      <c r="A811" s="62"/>
      <c r="B811" s="62"/>
      <c r="C811" s="69">
        <v>2022</v>
      </c>
      <c r="D811" s="69">
        <v>4</v>
      </c>
      <c r="E811" s="70" t="s">
        <v>2532</v>
      </c>
      <c r="F811" s="70" t="s">
        <v>2533</v>
      </c>
      <c r="G811" s="70" t="s">
        <v>3734</v>
      </c>
      <c r="H811" s="70" t="s">
        <v>2191</v>
      </c>
      <c r="I811" s="70" t="s">
        <v>1397</v>
      </c>
      <c r="J811" s="70" t="s">
        <v>1441</v>
      </c>
      <c r="K811" s="70" t="s">
        <v>1699</v>
      </c>
      <c r="L811" s="70"/>
      <c r="M811" s="70"/>
      <c r="N811" s="70" t="s">
        <v>3735</v>
      </c>
      <c r="O811" s="70">
        <v>150</v>
      </c>
      <c r="P811" s="70"/>
      <c r="Q811" s="70" t="s">
        <v>1504</v>
      </c>
      <c r="R811" s="70"/>
      <c r="S811" s="70"/>
      <c r="T811" s="70">
        <v>3695</v>
      </c>
      <c r="U811" s="70">
        <v>1685</v>
      </c>
      <c r="V811" s="70">
        <v>1598</v>
      </c>
      <c r="W811" s="70">
        <v>1475</v>
      </c>
      <c r="X811" s="71">
        <v>1100</v>
      </c>
    </row>
    <row r="812" spans="1:24">
      <c r="A812" s="62"/>
      <c r="B812" s="62"/>
      <c r="C812" s="69">
        <v>2022</v>
      </c>
      <c r="D812" s="69">
        <v>4</v>
      </c>
      <c r="E812" s="70" t="s">
        <v>3736</v>
      </c>
      <c r="F812" s="70" t="s">
        <v>2367</v>
      </c>
      <c r="G812" s="70" t="s">
        <v>3737</v>
      </c>
      <c r="H812" s="70" t="s">
        <v>2330</v>
      </c>
      <c r="I812" s="70" t="s">
        <v>1397</v>
      </c>
      <c r="J812" s="70" t="s">
        <v>1396</v>
      </c>
      <c r="K812" s="70"/>
      <c r="L812" s="70">
        <v>235</v>
      </c>
      <c r="M812" s="70">
        <v>0.145</v>
      </c>
      <c r="N812" s="70"/>
      <c r="O812" s="70" t="s">
        <v>3738</v>
      </c>
      <c r="P812" s="70">
        <v>281.92</v>
      </c>
      <c r="Q812" s="70" t="s">
        <v>1402</v>
      </c>
      <c r="R812" s="70"/>
      <c r="S812" s="70"/>
      <c r="T812" s="70">
        <v>10290</v>
      </c>
      <c r="U812" s="70">
        <v>2520</v>
      </c>
      <c r="V812" s="70">
        <v>3950</v>
      </c>
      <c r="W812" s="70">
        <v>31000</v>
      </c>
      <c r="X812" s="71">
        <v>15375</v>
      </c>
    </row>
    <row r="813" spans="1:24">
      <c r="A813" s="62"/>
      <c r="B813" s="62"/>
      <c r="C813" s="69">
        <v>2022</v>
      </c>
      <c r="D813" s="69">
        <v>4</v>
      </c>
      <c r="E813" s="70" t="s">
        <v>2539</v>
      </c>
      <c r="F813" s="70" t="s">
        <v>2540</v>
      </c>
      <c r="G813" s="70" t="s">
        <v>3739</v>
      </c>
      <c r="H813" s="70" t="s">
        <v>2191</v>
      </c>
      <c r="I813" s="70" t="s">
        <v>1397</v>
      </c>
      <c r="J813" s="70" t="s">
        <v>1441</v>
      </c>
      <c r="K813" s="70">
        <v>305</v>
      </c>
      <c r="L813" s="70"/>
      <c r="M813" s="70"/>
      <c r="N813" s="70">
        <v>10.9</v>
      </c>
      <c r="O813" s="70">
        <v>137.99</v>
      </c>
      <c r="P813" s="70"/>
      <c r="Q813" s="70" t="s">
        <v>1414</v>
      </c>
      <c r="R813" s="70"/>
      <c r="S813" s="70"/>
      <c r="T813" s="70">
        <v>3740</v>
      </c>
      <c r="U813" s="70">
        <v>1655</v>
      </c>
      <c r="V813" s="70">
        <v>1550</v>
      </c>
      <c r="W813" s="70">
        <v>1390</v>
      </c>
      <c r="X813" s="71">
        <v>1080</v>
      </c>
    </row>
    <row r="814" spans="1:24">
      <c r="A814" s="62"/>
      <c r="B814" s="62"/>
      <c r="C814" s="69">
        <v>2022</v>
      </c>
      <c r="D814" s="69">
        <v>4</v>
      </c>
      <c r="E814" s="70" t="s">
        <v>3740</v>
      </c>
      <c r="F814" s="70" t="s">
        <v>2205</v>
      </c>
      <c r="G814" s="70" t="s">
        <v>3741</v>
      </c>
      <c r="H814" s="70" t="s">
        <v>3029</v>
      </c>
      <c r="I814" s="70" t="s">
        <v>1397</v>
      </c>
      <c r="J814" s="70" t="s">
        <v>1396</v>
      </c>
      <c r="K814" s="70"/>
      <c r="L814" s="70">
        <v>300</v>
      </c>
      <c r="M814" s="70" t="s">
        <v>3742</v>
      </c>
      <c r="N814" s="70"/>
      <c r="O814" s="70">
        <v>157.57</v>
      </c>
      <c r="P814" s="70">
        <v>422.87</v>
      </c>
      <c r="Q814" s="70" t="s">
        <v>1421</v>
      </c>
      <c r="R814" s="70"/>
      <c r="S814" s="70"/>
      <c r="T814" s="70">
        <v>9740</v>
      </c>
      <c r="U814" s="70">
        <v>2550</v>
      </c>
      <c r="V814" s="70">
        <v>3470</v>
      </c>
      <c r="W814" s="70">
        <v>31000</v>
      </c>
      <c r="X814" s="71" t="s">
        <v>3743</v>
      </c>
    </row>
    <row r="815" spans="1:24">
      <c r="A815" s="62"/>
      <c r="B815" s="62"/>
      <c r="C815" s="69">
        <v>2022</v>
      </c>
      <c r="D815" s="69">
        <v>4</v>
      </c>
      <c r="E815" s="70" t="s">
        <v>2544</v>
      </c>
      <c r="F815" s="70" t="s">
        <v>2449</v>
      </c>
      <c r="G815" s="70" t="s">
        <v>3744</v>
      </c>
      <c r="H815" s="70" t="s">
        <v>2520</v>
      </c>
      <c r="I815" s="70" t="s">
        <v>1561</v>
      </c>
      <c r="J815" s="70" t="s">
        <v>1441</v>
      </c>
      <c r="K815" s="70"/>
      <c r="L815" s="70"/>
      <c r="M815" s="70"/>
      <c r="N815" s="70"/>
      <c r="O815" s="70"/>
      <c r="P815" s="70"/>
      <c r="Q815" s="70" t="s">
        <v>1402</v>
      </c>
      <c r="R815" s="70"/>
      <c r="S815" s="70"/>
      <c r="T815" s="70">
        <v>4705</v>
      </c>
      <c r="U815" s="70">
        <v>1890</v>
      </c>
      <c r="V815" s="70">
        <v>1680</v>
      </c>
      <c r="W815" s="70">
        <v>2165</v>
      </c>
      <c r="X815" s="71">
        <v>1790</v>
      </c>
    </row>
    <row r="816" spans="1:24">
      <c r="A816" s="62"/>
      <c r="B816" s="62"/>
      <c r="C816" s="69">
        <v>2022</v>
      </c>
      <c r="D816" s="69">
        <v>4</v>
      </c>
      <c r="E816" s="70" t="s">
        <v>2549</v>
      </c>
      <c r="F816" s="70" t="s">
        <v>2410</v>
      </c>
      <c r="G816" s="70" t="s">
        <v>3745</v>
      </c>
      <c r="H816" s="70" t="s">
        <v>2288</v>
      </c>
      <c r="I816" s="70" t="s">
        <v>1397</v>
      </c>
      <c r="J816" s="70" t="s">
        <v>1396</v>
      </c>
      <c r="K816" s="70"/>
      <c r="L816" s="70">
        <v>267</v>
      </c>
      <c r="M816" s="70" t="s">
        <v>3746</v>
      </c>
      <c r="N816" s="70"/>
      <c r="O816" s="70">
        <v>157.57</v>
      </c>
      <c r="P816" s="70">
        <v>350.07</v>
      </c>
      <c r="Q816" s="70" t="s">
        <v>1402</v>
      </c>
      <c r="R816" s="70"/>
      <c r="S816" s="70"/>
      <c r="T816" s="70" t="s">
        <v>3747</v>
      </c>
      <c r="U816" s="70">
        <v>2550</v>
      </c>
      <c r="V816" s="70">
        <v>3600</v>
      </c>
      <c r="W816" s="70">
        <v>25000</v>
      </c>
      <c r="X816" s="71" t="s">
        <v>3748</v>
      </c>
    </row>
    <row r="817" spans="1:24">
      <c r="A817" s="62"/>
      <c r="B817" s="62"/>
      <c r="C817" s="69">
        <v>2022</v>
      </c>
      <c r="D817" s="69">
        <v>4</v>
      </c>
      <c r="E817" s="70" t="s">
        <v>2549</v>
      </c>
      <c r="F817" s="70" t="s">
        <v>2410</v>
      </c>
      <c r="G817" s="70" t="s">
        <v>3749</v>
      </c>
      <c r="H817" s="70" t="s">
        <v>2288</v>
      </c>
      <c r="I817" s="70" t="s">
        <v>1397</v>
      </c>
      <c r="J817" s="70" t="s">
        <v>1396</v>
      </c>
      <c r="K817" s="70"/>
      <c r="L817" s="70">
        <v>410</v>
      </c>
      <c r="M817" s="70" t="s">
        <v>3750</v>
      </c>
      <c r="N817" s="70"/>
      <c r="O817" s="70">
        <v>157.57</v>
      </c>
      <c r="P817" s="70">
        <v>422.87</v>
      </c>
      <c r="Q817" s="70" t="s">
        <v>1402</v>
      </c>
      <c r="R817" s="70"/>
      <c r="S817" s="70"/>
      <c r="T817" s="70" t="s">
        <v>3751</v>
      </c>
      <c r="U817" s="70">
        <v>2550</v>
      </c>
      <c r="V817" s="70">
        <v>3450</v>
      </c>
      <c r="W817" s="70">
        <v>31000</v>
      </c>
      <c r="X817" s="71" t="s">
        <v>3752</v>
      </c>
    </row>
    <row r="818" spans="1:24">
      <c r="A818" s="62"/>
      <c r="B818" s="62"/>
      <c r="C818" s="69">
        <v>2022</v>
      </c>
      <c r="D818" s="69">
        <v>4</v>
      </c>
      <c r="E818" s="70" t="s">
        <v>2549</v>
      </c>
      <c r="F818" s="70" t="s">
        <v>2410</v>
      </c>
      <c r="G818" s="70" t="s">
        <v>3753</v>
      </c>
      <c r="H818" s="70" t="s">
        <v>2365</v>
      </c>
      <c r="I818" s="70" t="s">
        <v>1397</v>
      </c>
      <c r="J818" s="70" t="s">
        <v>1396</v>
      </c>
      <c r="K818" s="70"/>
      <c r="L818" s="70">
        <v>200</v>
      </c>
      <c r="M818" s="70">
        <v>0.167</v>
      </c>
      <c r="N818" s="70"/>
      <c r="O818" s="70">
        <v>160.88</v>
      </c>
      <c r="P818" s="70">
        <v>282.62</v>
      </c>
      <c r="Q818" s="70" t="s">
        <v>1402</v>
      </c>
      <c r="R818" s="70"/>
      <c r="S818" s="70"/>
      <c r="T818" s="70" t="s">
        <v>3754</v>
      </c>
      <c r="U818" s="70">
        <v>2550</v>
      </c>
      <c r="V818" s="70" t="s">
        <v>3755</v>
      </c>
      <c r="W818" s="70">
        <v>25000</v>
      </c>
      <c r="X818" s="71" t="s">
        <v>3756</v>
      </c>
    </row>
    <row r="819" spans="1:24">
      <c r="A819" s="62"/>
      <c r="B819" s="62"/>
      <c r="C819" s="69">
        <v>2022</v>
      </c>
      <c r="D819" s="69">
        <v>4</v>
      </c>
      <c r="E819" s="70" t="s">
        <v>2549</v>
      </c>
      <c r="F819" s="70" t="s">
        <v>2410</v>
      </c>
      <c r="G819" s="70" t="s">
        <v>3757</v>
      </c>
      <c r="H819" s="70" t="s">
        <v>2589</v>
      </c>
      <c r="I819" s="70" t="s">
        <v>1397</v>
      </c>
      <c r="J819" s="70" t="s">
        <v>1396</v>
      </c>
      <c r="K819" s="70"/>
      <c r="L819" s="70">
        <v>340</v>
      </c>
      <c r="M819" s="70"/>
      <c r="N819" s="70"/>
      <c r="O819" s="70">
        <v>155.95</v>
      </c>
      <c r="P819" s="70">
        <v>246.67</v>
      </c>
      <c r="Q819" s="70" t="s">
        <v>1402</v>
      </c>
      <c r="R819" s="70"/>
      <c r="S819" s="70"/>
      <c r="T819" s="70" t="s">
        <v>3758</v>
      </c>
      <c r="U819" s="70" t="s">
        <v>1525</v>
      </c>
      <c r="V819" s="70" t="s">
        <v>3759</v>
      </c>
      <c r="W819" s="70">
        <v>18000</v>
      </c>
      <c r="X819" s="71" t="s">
        <v>3760</v>
      </c>
    </row>
    <row r="820" spans="1:24">
      <c r="A820" s="62"/>
      <c r="B820" s="62"/>
      <c r="C820" s="69">
        <v>2022</v>
      </c>
      <c r="D820" s="69">
        <v>4</v>
      </c>
      <c r="E820" s="70" t="s">
        <v>3761</v>
      </c>
      <c r="F820" s="70" t="s">
        <v>2933</v>
      </c>
      <c r="G820" s="70" t="s">
        <v>3762</v>
      </c>
      <c r="H820" s="70" t="s">
        <v>2238</v>
      </c>
      <c r="I820" s="70" t="s">
        <v>1397</v>
      </c>
      <c r="J820" s="70" t="s">
        <v>1412</v>
      </c>
      <c r="K820" s="70"/>
      <c r="L820" s="70"/>
      <c r="M820" s="70">
        <v>0.149</v>
      </c>
      <c r="N820" s="70"/>
      <c r="O820" s="70" t="s">
        <v>1434</v>
      </c>
      <c r="P820" s="70">
        <v>127.74</v>
      </c>
      <c r="Q820" s="70" t="s">
        <v>1402</v>
      </c>
      <c r="R820" s="70"/>
      <c r="S820" s="70"/>
      <c r="T820" s="70">
        <v>6750</v>
      </c>
      <c r="U820" s="70">
        <v>2340</v>
      </c>
      <c r="V820" s="70" t="s">
        <v>3763</v>
      </c>
      <c r="W820" s="70">
        <v>9500</v>
      </c>
      <c r="X820" s="71" t="s">
        <v>3764</v>
      </c>
    </row>
    <row r="821" spans="1:24">
      <c r="A821" s="62"/>
      <c r="B821" s="62"/>
      <c r="C821" s="69">
        <v>2022</v>
      </c>
      <c r="D821" s="69">
        <v>4</v>
      </c>
      <c r="E821" s="70" t="s">
        <v>3761</v>
      </c>
      <c r="F821" s="70" t="s">
        <v>2933</v>
      </c>
      <c r="G821" s="70" t="s">
        <v>3765</v>
      </c>
      <c r="H821" s="70" t="s">
        <v>2619</v>
      </c>
      <c r="I821" s="70" t="s">
        <v>1397</v>
      </c>
      <c r="J821" s="70" t="s">
        <v>1412</v>
      </c>
      <c r="K821" s="70"/>
      <c r="L821" s="70"/>
      <c r="M821" s="70">
        <v>0.149</v>
      </c>
      <c r="N821" s="70"/>
      <c r="O821" s="70">
        <v>160.26</v>
      </c>
      <c r="P821" s="70">
        <v>140.95</v>
      </c>
      <c r="Q821" s="70" t="s">
        <v>1402</v>
      </c>
      <c r="R821" s="70"/>
      <c r="S821" s="70"/>
      <c r="T821" s="70">
        <v>6750</v>
      </c>
      <c r="U821" s="70">
        <v>2340</v>
      </c>
      <c r="V821" s="70" t="s">
        <v>3766</v>
      </c>
      <c r="W821" s="70">
        <v>9500</v>
      </c>
      <c r="X821" s="71" t="s">
        <v>2620</v>
      </c>
    </row>
    <row r="822" spans="1:24">
      <c r="A822" s="62"/>
      <c r="B822" s="62"/>
      <c r="C822" s="69">
        <v>2022</v>
      </c>
      <c r="D822" s="69">
        <v>4</v>
      </c>
      <c r="E822" s="70" t="s">
        <v>2558</v>
      </c>
      <c r="F822" s="70" t="s">
        <v>2559</v>
      </c>
      <c r="G822" s="70" t="s">
        <v>3767</v>
      </c>
      <c r="H822" s="70" t="s">
        <v>2255</v>
      </c>
      <c r="I822" s="70" t="s">
        <v>1397</v>
      </c>
      <c r="J822" s="70" t="s">
        <v>1396</v>
      </c>
      <c r="K822" s="70">
        <v>285</v>
      </c>
      <c r="L822" s="70"/>
      <c r="M822" s="70">
        <v>0.283</v>
      </c>
      <c r="N822" s="70"/>
      <c r="O822" s="70">
        <v>137.6</v>
      </c>
      <c r="P822" s="70">
        <v>41.86</v>
      </c>
      <c r="Q822" s="70" t="s">
        <v>1402</v>
      </c>
      <c r="R822" s="70"/>
      <c r="S822" s="70"/>
      <c r="T822" s="70">
        <v>4746</v>
      </c>
      <c r="U822" s="70">
        <v>1760</v>
      </c>
      <c r="V822" s="70">
        <v>1965</v>
      </c>
      <c r="W822" s="70">
        <v>2680</v>
      </c>
      <c r="X822" s="71">
        <v>1512</v>
      </c>
    </row>
    <row r="823" spans="1:24">
      <c r="A823" s="62"/>
      <c r="B823" s="62"/>
      <c r="C823" s="69">
        <v>2022</v>
      </c>
      <c r="D823" s="69">
        <v>4</v>
      </c>
      <c r="E823" s="70" t="s">
        <v>2558</v>
      </c>
      <c r="F823" s="70" t="s">
        <v>2559</v>
      </c>
      <c r="G823" s="70" t="s">
        <v>3768</v>
      </c>
      <c r="H823" s="70" t="s">
        <v>2955</v>
      </c>
      <c r="I823" s="70" t="s">
        <v>1397</v>
      </c>
      <c r="J823" s="70" t="s">
        <v>1396</v>
      </c>
      <c r="K823" s="70"/>
      <c r="L823" s="70">
        <v>250</v>
      </c>
      <c r="M823" s="70">
        <v>0.268</v>
      </c>
      <c r="N823" s="70"/>
      <c r="O823" s="70">
        <v>146.3</v>
      </c>
      <c r="P823" s="70">
        <v>55.7</v>
      </c>
      <c r="Q823" s="70" t="s">
        <v>1402</v>
      </c>
      <c r="R823" s="70"/>
      <c r="S823" s="70"/>
      <c r="T823" s="70">
        <v>4900</v>
      </c>
      <c r="U823" s="70">
        <v>1770</v>
      </c>
      <c r="V823" s="70">
        <v>2160</v>
      </c>
      <c r="W823" s="70">
        <v>4495</v>
      </c>
      <c r="X823" s="71">
        <v>2980</v>
      </c>
    </row>
    <row r="824" spans="1:24">
      <c r="A824" s="62"/>
      <c r="B824" s="62"/>
      <c r="C824" s="69">
        <v>2022</v>
      </c>
      <c r="D824" s="69">
        <v>4</v>
      </c>
      <c r="E824" s="70" t="s">
        <v>2558</v>
      </c>
      <c r="F824" s="70" t="s">
        <v>2559</v>
      </c>
      <c r="G824" s="70" t="s">
        <v>3769</v>
      </c>
      <c r="H824" s="70" t="s">
        <v>2432</v>
      </c>
      <c r="I824" s="70" t="s">
        <v>1397</v>
      </c>
      <c r="J824" s="70" t="s">
        <v>1396</v>
      </c>
      <c r="K824" s="70"/>
      <c r="L824" s="70">
        <v>300</v>
      </c>
      <c r="M824" s="70" t="s">
        <v>3770</v>
      </c>
      <c r="N824" s="70"/>
      <c r="O824" s="70">
        <v>146</v>
      </c>
      <c r="P824" s="70">
        <v>162.28</v>
      </c>
      <c r="Q824" s="70" t="s">
        <v>1402</v>
      </c>
      <c r="R824" s="70"/>
      <c r="S824" s="70"/>
      <c r="T824" s="70" t="s">
        <v>3771</v>
      </c>
      <c r="U824" s="70">
        <v>2420</v>
      </c>
      <c r="V824" s="70">
        <v>2885</v>
      </c>
      <c r="W824" s="70">
        <v>11995</v>
      </c>
      <c r="X824" s="71" t="s">
        <v>3772</v>
      </c>
    </row>
    <row r="825" spans="1:24">
      <c r="A825" s="62"/>
      <c r="B825" s="62"/>
      <c r="C825" s="69">
        <v>2022</v>
      </c>
      <c r="D825" s="69">
        <v>4</v>
      </c>
      <c r="E825" s="70" t="s">
        <v>2564</v>
      </c>
      <c r="F825" s="70" t="s">
        <v>3773</v>
      </c>
      <c r="G825" s="70" t="s">
        <v>3774</v>
      </c>
      <c r="H825" s="70" t="s">
        <v>2196</v>
      </c>
      <c r="I825" s="70" t="s">
        <v>1397</v>
      </c>
      <c r="J825" s="70" t="s">
        <v>1441</v>
      </c>
      <c r="K825" s="70">
        <v>551</v>
      </c>
      <c r="L825" s="70"/>
      <c r="M825" s="70"/>
      <c r="N825" s="70">
        <v>14.9</v>
      </c>
      <c r="O825" s="70">
        <v>180</v>
      </c>
      <c r="P825" s="70"/>
      <c r="Q825" s="70" t="s">
        <v>1499</v>
      </c>
      <c r="R825" s="70"/>
      <c r="S825" s="70"/>
      <c r="T825" s="70">
        <v>4900</v>
      </c>
      <c r="U825" s="70">
        <v>1925</v>
      </c>
      <c r="V825" s="70">
        <v>1655</v>
      </c>
      <c r="W825" s="70">
        <v>2613</v>
      </c>
      <c r="X825" s="71">
        <v>2168</v>
      </c>
    </row>
    <row r="826" spans="1:24">
      <c r="A826" s="62"/>
      <c r="B826" s="62"/>
      <c r="C826" s="69">
        <v>2022</v>
      </c>
      <c r="D826" s="69">
        <v>4</v>
      </c>
      <c r="E826" s="70" t="s">
        <v>2564</v>
      </c>
      <c r="F826" s="70" t="s">
        <v>3773</v>
      </c>
      <c r="G826" s="70" t="s">
        <v>3775</v>
      </c>
      <c r="H826" s="70" t="s">
        <v>2196</v>
      </c>
      <c r="I826" s="70" t="s">
        <v>1397</v>
      </c>
      <c r="J826" s="70" t="s">
        <v>1441</v>
      </c>
      <c r="K826" s="70">
        <v>642</v>
      </c>
      <c r="L826" s="70"/>
      <c r="M826" s="70"/>
      <c r="N826" s="70">
        <v>15.5</v>
      </c>
      <c r="O826" s="70">
        <v>185</v>
      </c>
      <c r="P826" s="70"/>
      <c r="Q826" s="70" t="s">
        <v>1499</v>
      </c>
      <c r="R826" s="70"/>
      <c r="S826" s="70"/>
      <c r="T826" s="70">
        <v>4900</v>
      </c>
      <c r="U826" s="70">
        <v>1925</v>
      </c>
      <c r="V826" s="70">
        <v>1655</v>
      </c>
      <c r="W826" s="70">
        <v>2655</v>
      </c>
      <c r="X826" s="71">
        <v>2210</v>
      </c>
    </row>
    <row r="827" spans="1:24">
      <c r="A827" s="62"/>
      <c r="B827" s="62"/>
      <c r="C827" s="69">
        <v>2022</v>
      </c>
      <c r="D827" s="69">
        <v>4</v>
      </c>
      <c r="E827" s="70" t="s">
        <v>2564</v>
      </c>
      <c r="F827" s="70" t="s">
        <v>3773</v>
      </c>
      <c r="G827" s="70" t="s">
        <v>3776</v>
      </c>
      <c r="H827" s="70" t="s">
        <v>2196</v>
      </c>
      <c r="I827" s="70" t="s">
        <v>1397</v>
      </c>
      <c r="J827" s="70" t="s">
        <v>1441</v>
      </c>
      <c r="K827" s="70">
        <v>606</v>
      </c>
      <c r="L827" s="70"/>
      <c r="M827" s="70"/>
      <c r="N827" s="70">
        <v>15.8</v>
      </c>
      <c r="O827" s="70">
        <v>185</v>
      </c>
      <c r="P827" s="70"/>
      <c r="Q827" s="70" t="s">
        <v>1499</v>
      </c>
      <c r="R827" s="70"/>
      <c r="S827" s="70"/>
      <c r="T827" s="70">
        <v>4900</v>
      </c>
      <c r="U827" s="70">
        <v>1925</v>
      </c>
      <c r="V827" s="70">
        <v>1655</v>
      </c>
      <c r="W827" s="70">
        <v>2755</v>
      </c>
      <c r="X827" s="71">
        <v>2310</v>
      </c>
    </row>
    <row r="828" spans="1:24">
      <c r="A828" s="62"/>
      <c r="B828" s="62"/>
      <c r="C828" s="69">
        <v>2022</v>
      </c>
      <c r="D828" s="69">
        <v>4</v>
      </c>
      <c r="E828" s="70" t="s">
        <v>2564</v>
      </c>
      <c r="F828" s="70" t="s">
        <v>3773</v>
      </c>
      <c r="G828" s="70" t="s">
        <v>3777</v>
      </c>
      <c r="H828" s="70" t="s">
        <v>3074</v>
      </c>
      <c r="I828" s="70" t="s">
        <v>1397</v>
      </c>
      <c r="J828" s="70" t="s">
        <v>1441</v>
      </c>
      <c r="K828" s="70">
        <v>551</v>
      </c>
      <c r="L828" s="70"/>
      <c r="M828" s="70"/>
      <c r="N828" s="70">
        <v>14.9</v>
      </c>
      <c r="O828" s="70">
        <v>180</v>
      </c>
      <c r="P828" s="70"/>
      <c r="Q828" s="70" t="s">
        <v>1499</v>
      </c>
      <c r="R828" s="70"/>
      <c r="S828" s="70"/>
      <c r="T828" s="70">
        <v>4900</v>
      </c>
      <c r="U828" s="70">
        <v>1925</v>
      </c>
      <c r="V828" s="70">
        <v>1655</v>
      </c>
      <c r="W828" s="70">
        <v>2613</v>
      </c>
      <c r="X828" s="71">
        <v>2168</v>
      </c>
    </row>
    <row r="829" spans="1:24">
      <c r="A829" s="62"/>
      <c r="B829" s="62"/>
      <c r="C829" s="69">
        <v>2022</v>
      </c>
      <c r="D829" s="69">
        <v>4</v>
      </c>
      <c r="E829" s="70" t="s">
        <v>2564</v>
      </c>
      <c r="F829" s="70" t="s">
        <v>3773</v>
      </c>
      <c r="G829" s="70" t="s">
        <v>3778</v>
      </c>
      <c r="H829" s="70" t="s">
        <v>3074</v>
      </c>
      <c r="I829" s="70" t="s">
        <v>1397</v>
      </c>
      <c r="J829" s="70" t="s">
        <v>1441</v>
      </c>
      <c r="K829" s="70">
        <v>606</v>
      </c>
      <c r="L829" s="70"/>
      <c r="M829" s="70"/>
      <c r="N829" s="70">
        <v>15.8</v>
      </c>
      <c r="O829" s="70">
        <v>185</v>
      </c>
      <c r="P829" s="70"/>
      <c r="Q829" s="70" t="s">
        <v>1499</v>
      </c>
      <c r="R829" s="70"/>
      <c r="S829" s="70"/>
      <c r="T829" s="70">
        <v>4900</v>
      </c>
      <c r="U829" s="70">
        <v>1925</v>
      </c>
      <c r="V829" s="70">
        <v>1655</v>
      </c>
      <c r="W829" s="70">
        <v>2755</v>
      </c>
      <c r="X829" s="71">
        <v>2310</v>
      </c>
    </row>
    <row r="830" spans="1:24">
      <c r="A830" s="62"/>
      <c r="B830" s="62"/>
      <c r="C830" s="69">
        <v>2022</v>
      </c>
      <c r="D830" s="69">
        <v>4</v>
      </c>
      <c r="E830" s="70" t="s">
        <v>3779</v>
      </c>
      <c r="F830" s="70" t="s">
        <v>2574</v>
      </c>
      <c r="G830" s="70" t="s">
        <v>3780</v>
      </c>
      <c r="H830" s="70" t="s">
        <v>2214</v>
      </c>
      <c r="I830" s="70" t="s">
        <v>1397</v>
      </c>
      <c r="J830" s="70" t="s">
        <v>1396</v>
      </c>
      <c r="K830" s="70"/>
      <c r="L830" s="70">
        <v>240</v>
      </c>
      <c r="M830" s="70">
        <v>0.18</v>
      </c>
      <c r="N830" s="70"/>
      <c r="O830" s="70">
        <v>160.26</v>
      </c>
      <c r="P830" s="70">
        <v>281.917</v>
      </c>
      <c r="Q830" s="70" t="s">
        <v>1402</v>
      </c>
      <c r="R830" s="70"/>
      <c r="S830" s="70"/>
      <c r="T830" s="70" t="s">
        <v>3781</v>
      </c>
      <c r="U830" s="70">
        <v>2550</v>
      </c>
      <c r="V830" s="70" t="s">
        <v>3782</v>
      </c>
      <c r="W830" s="70">
        <v>31000</v>
      </c>
      <c r="X830" s="71" t="s">
        <v>3783</v>
      </c>
    </row>
    <row r="831" spans="1:24">
      <c r="A831" s="62"/>
      <c r="B831" s="62"/>
      <c r="C831" s="69">
        <v>2022</v>
      </c>
      <c r="D831" s="69">
        <v>4</v>
      </c>
      <c r="E831" s="70" t="s">
        <v>3779</v>
      </c>
      <c r="F831" s="70" t="s">
        <v>2574</v>
      </c>
      <c r="G831" s="70" t="s">
        <v>3784</v>
      </c>
      <c r="H831" s="70" t="s">
        <v>2214</v>
      </c>
      <c r="I831" s="70" t="s">
        <v>1397</v>
      </c>
      <c r="J831" s="70" t="s">
        <v>1396</v>
      </c>
      <c r="K831" s="70"/>
      <c r="L831" s="70">
        <v>240</v>
      </c>
      <c r="M831" s="70">
        <v>0.18</v>
      </c>
      <c r="N831" s="70"/>
      <c r="O831" s="70">
        <v>150.12</v>
      </c>
      <c r="P831" s="70">
        <v>281.917</v>
      </c>
      <c r="Q831" s="70" t="s">
        <v>1402</v>
      </c>
      <c r="R831" s="70"/>
      <c r="S831" s="70"/>
      <c r="T831" s="70" t="s">
        <v>3781</v>
      </c>
      <c r="U831" s="70">
        <v>2550</v>
      </c>
      <c r="V831" s="70" t="s">
        <v>3782</v>
      </c>
      <c r="W831" s="70">
        <v>31000</v>
      </c>
      <c r="X831" s="71" t="s">
        <v>3783</v>
      </c>
    </row>
    <row r="832" spans="1:24">
      <c r="A832" s="62"/>
      <c r="B832" s="62"/>
      <c r="C832" s="69">
        <v>2022</v>
      </c>
      <c r="D832" s="69">
        <v>4</v>
      </c>
      <c r="E832" s="70" t="s">
        <v>3779</v>
      </c>
      <c r="F832" s="70" t="s">
        <v>2574</v>
      </c>
      <c r="G832" s="70" t="s">
        <v>3785</v>
      </c>
      <c r="H832" s="70" t="s">
        <v>2234</v>
      </c>
      <c r="I832" s="70" t="s">
        <v>1397</v>
      </c>
      <c r="J832" s="70" t="s">
        <v>1396</v>
      </c>
      <c r="K832" s="70"/>
      <c r="L832" s="70">
        <v>220</v>
      </c>
      <c r="M832" s="70" t="s">
        <v>3786</v>
      </c>
      <c r="N832" s="70"/>
      <c r="O832" s="70">
        <v>160.26</v>
      </c>
      <c r="P832" s="70">
        <v>281.917</v>
      </c>
      <c r="Q832" s="70" t="s">
        <v>1402</v>
      </c>
      <c r="R832" s="70"/>
      <c r="S832" s="70"/>
      <c r="T832" s="70">
        <v>7505</v>
      </c>
      <c r="U832" s="70">
        <v>2550</v>
      </c>
      <c r="V832" s="70" t="s">
        <v>3787</v>
      </c>
      <c r="W832" s="70">
        <v>25000</v>
      </c>
      <c r="X832" s="71" t="s">
        <v>3788</v>
      </c>
    </row>
    <row r="833" spans="1:24">
      <c r="A833" s="62"/>
      <c r="B833" s="62"/>
      <c r="C833" s="69">
        <v>2022</v>
      </c>
      <c r="D833" s="69">
        <v>4</v>
      </c>
      <c r="E833" s="70" t="s">
        <v>3779</v>
      </c>
      <c r="F833" s="70" t="s">
        <v>2574</v>
      </c>
      <c r="G833" s="70" t="s">
        <v>3789</v>
      </c>
      <c r="H833" s="70" t="s">
        <v>2255</v>
      </c>
      <c r="I833" s="70" t="s">
        <v>1397</v>
      </c>
      <c r="J833" s="70" t="s">
        <v>1396</v>
      </c>
      <c r="K833" s="70">
        <v>258</v>
      </c>
      <c r="L833" s="70"/>
      <c r="M833" s="70">
        <v>0.286</v>
      </c>
      <c r="N833" s="70"/>
      <c r="O833" s="70">
        <v>137.6</v>
      </c>
      <c r="P833" s="70">
        <v>41.86</v>
      </c>
      <c r="Q833" s="70" t="s">
        <v>1483</v>
      </c>
      <c r="R833" s="70"/>
      <c r="S833" s="70"/>
      <c r="T833" s="70">
        <v>4990</v>
      </c>
      <c r="U833" s="70">
        <v>1720</v>
      </c>
      <c r="V833" s="70" t="s">
        <v>3790</v>
      </c>
      <c r="W833" s="70">
        <v>2640</v>
      </c>
      <c r="X833" s="71">
        <v>1590</v>
      </c>
    </row>
    <row r="834" spans="1:24">
      <c r="A834" s="62"/>
      <c r="B834" s="62"/>
      <c r="C834" s="69">
        <v>2022</v>
      </c>
      <c r="D834" s="69">
        <v>4</v>
      </c>
      <c r="E834" s="70" t="s">
        <v>2579</v>
      </c>
      <c r="F834" s="70" t="s">
        <v>2580</v>
      </c>
      <c r="G834" s="70" t="s">
        <v>3791</v>
      </c>
      <c r="H834" s="70" t="s">
        <v>2255</v>
      </c>
      <c r="I834" s="70" t="s">
        <v>1397</v>
      </c>
      <c r="J834" s="70" t="s">
        <v>1396</v>
      </c>
      <c r="K834" s="70" t="s">
        <v>3792</v>
      </c>
      <c r="L834" s="70"/>
      <c r="M834" s="70">
        <v>0.24</v>
      </c>
      <c r="N834" s="70"/>
      <c r="O834" s="70">
        <v>136.1</v>
      </c>
      <c r="P834" s="70">
        <v>46.08</v>
      </c>
      <c r="Q834" s="70" t="s">
        <v>1402</v>
      </c>
      <c r="R834" s="70"/>
      <c r="S834" s="70"/>
      <c r="T834" s="70">
        <v>5330</v>
      </c>
      <c r="U834" s="70">
        <v>1700</v>
      </c>
      <c r="V834" s="70" t="s">
        <v>3793</v>
      </c>
      <c r="W834" s="70">
        <v>3490</v>
      </c>
      <c r="X834" s="71">
        <v>1835</v>
      </c>
    </row>
    <row r="835" spans="1:24">
      <c r="A835" s="62"/>
      <c r="B835" s="62"/>
      <c r="C835" s="69">
        <v>2022</v>
      </c>
      <c r="D835" s="69">
        <v>4</v>
      </c>
      <c r="E835" s="70" t="s">
        <v>2579</v>
      </c>
      <c r="F835" s="70" t="s">
        <v>2580</v>
      </c>
      <c r="G835" s="70" t="s">
        <v>3794</v>
      </c>
      <c r="H835" s="70" t="s">
        <v>2238</v>
      </c>
      <c r="I835" s="70" t="s">
        <v>1397</v>
      </c>
      <c r="J835" s="70" t="s">
        <v>1412</v>
      </c>
      <c r="K835" s="70"/>
      <c r="L835" s="70"/>
      <c r="M835" s="70">
        <v>0.144</v>
      </c>
      <c r="N835" s="70"/>
      <c r="O835" s="70">
        <v>158</v>
      </c>
      <c r="P835" s="70">
        <v>210.56</v>
      </c>
      <c r="Q835" s="70" t="s">
        <v>1402</v>
      </c>
      <c r="R835" s="70"/>
      <c r="S835" s="70"/>
      <c r="T835" s="70">
        <v>8850</v>
      </c>
      <c r="U835" s="70" t="s">
        <v>3795</v>
      </c>
      <c r="V835" s="70" t="s">
        <v>3796</v>
      </c>
      <c r="W835" s="70">
        <v>14000</v>
      </c>
      <c r="X835" s="71" t="s">
        <v>3797</v>
      </c>
    </row>
    <row r="836" spans="1:24">
      <c r="A836" s="62"/>
      <c r="B836" s="62"/>
      <c r="C836" s="69">
        <v>2022</v>
      </c>
      <c r="D836" s="69">
        <v>4</v>
      </c>
      <c r="E836" s="70" t="s">
        <v>2593</v>
      </c>
      <c r="F836" s="70" t="s">
        <v>2594</v>
      </c>
      <c r="G836" s="70" t="s">
        <v>3798</v>
      </c>
      <c r="H836" s="70" t="s">
        <v>2238</v>
      </c>
      <c r="I836" s="70" t="s">
        <v>1397</v>
      </c>
      <c r="J836" s="70" t="s">
        <v>1412</v>
      </c>
      <c r="K836" s="70"/>
      <c r="L836" s="70"/>
      <c r="M836" s="70">
        <v>0.145</v>
      </c>
      <c r="N836" s="70"/>
      <c r="O836" s="70">
        <v>157.18</v>
      </c>
      <c r="P836" s="70">
        <v>90.24</v>
      </c>
      <c r="Q836" s="70" t="s">
        <v>1402</v>
      </c>
      <c r="R836" s="70"/>
      <c r="S836" s="70"/>
      <c r="T836" s="70">
        <v>6700</v>
      </c>
      <c r="U836" s="70" t="s">
        <v>3799</v>
      </c>
      <c r="V836" s="70" t="s">
        <v>3800</v>
      </c>
      <c r="W836" s="70">
        <v>9500</v>
      </c>
      <c r="X836" s="71" t="s">
        <v>3801</v>
      </c>
    </row>
    <row r="837" spans="1:24">
      <c r="A837" s="62"/>
      <c r="B837" s="62"/>
      <c r="C837" s="69">
        <v>2022</v>
      </c>
      <c r="D837" s="69">
        <v>4</v>
      </c>
      <c r="E837" s="70" t="s">
        <v>2593</v>
      </c>
      <c r="F837" s="70" t="s">
        <v>2594</v>
      </c>
      <c r="G837" s="70" t="s">
        <v>3802</v>
      </c>
      <c r="H837" s="70" t="s">
        <v>2317</v>
      </c>
      <c r="I837" s="70" t="s">
        <v>1397</v>
      </c>
      <c r="J837" s="70" t="s">
        <v>1412</v>
      </c>
      <c r="K837" s="70"/>
      <c r="L837" s="70"/>
      <c r="M837" s="70">
        <v>0.165</v>
      </c>
      <c r="N837" s="70"/>
      <c r="O837" s="70">
        <v>158.98</v>
      </c>
      <c r="P837" s="70">
        <v>210.56</v>
      </c>
      <c r="Q837" s="70" t="s">
        <v>1402</v>
      </c>
      <c r="R837" s="70"/>
      <c r="S837" s="70"/>
      <c r="T837" s="70">
        <v>8245</v>
      </c>
      <c r="U837" s="70">
        <v>2480</v>
      </c>
      <c r="V837" s="70" t="s">
        <v>3224</v>
      </c>
      <c r="W837" s="70">
        <v>14200</v>
      </c>
      <c r="X837" s="71" t="s">
        <v>3225</v>
      </c>
    </row>
    <row r="838" spans="1:24">
      <c r="A838" s="62"/>
      <c r="B838" s="62"/>
      <c r="C838" s="69">
        <v>2022</v>
      </c>
      <c r="D838" s="69">
        <v>4</v>
      </c>
      <c r="E838" s="70" t="s">
        <v>3803</v>
      </c>
      <c r="F838" s="70" t="s">
        <v>3804</v>
      </c>
      <c r="G838" s="70" t="s">
        <v>3805</v>
      </c>
      <c r="H838" s="70" t="s">
        <v>2255</v>
      </c>
      <c r="I838" s="70" t="s">
        <v>1397</v>
      </c>
      <c r="J838" s="70" t="s">
        <v>1396</v>
      </c>
      <c r="K838" s="70" t="s">
        <v>3806</v>
      </c>
      <c r="L838" s="70"/>
      <c r="M838" s="70">
        <v>0.284</v>
      </c>
      <c r="N838" s="70"/>
      <c r="O838" s="70">
        <v>137.6</v>
      </c>
      <c r="P838" s="70">
        <v>41.86</v>
      </c>
      <c r="Q838" s="70" t="s">
        <v>1402</v>
      </c>
      <c r="R838" s="70"/>
      <c r="S838" s="70"/>
      <c r="T838" s="70">
        <v>4400</v>
      </c>
      <c r="U838" s="70">
        <v>1650</v>
      </c>
      <c r="V838" s="70">
        <v>1920</v>
      </c>
      <c r="W838" s="70">
        <v>2505</v>
      </c>
      <c r="X838" s="71">
        <v>1380</v>
      </c>
    </row>
    <row r="839" spans="1:24">
      <c r="A839" s="62"/>
      <c r="B839" s="62"/>
      <c r="C839" s="69">
        <v>2022</v>
      </c>
      <c r="D839" s="69">
        <v>4</v>
      </c>
      <c r="E839" s="70" t="s">
        <v>2598</v>
      </c>
      <c r="F839" s="70" t="s">
        <v>2416</v>
      </c>
      <c r="G839" s="70" t="s">
        <v>3807</v>
      </c>
      <c r="H839" s="70" t="s">
        <v>2436</v>
      </c>
      <c r="I839" s="70" t="s">
        <v>1397</v>
      </c>
      <c r="J839" s="70" t="s">
        <v>1396</v>
      </c>
      <c r="K839" s="70">
        <v>325</v>
      </c>
      <c r="L839" s="70"/>
      <c r="M839" s="70">
        <v>0.222</v>
      </c>
      <c r="N839" s="70"/>
      <c r="O839" s="70">
        <v>162.7</v>
      </c>
      <c r="P839" s="70">
        <v>53</v>
      </c>
      <c r="Q839" s="70" t="s">
        <v>1442</v>
      </c>
      <c r="R839" s="70"/>
      <c r="S839" s="70"/>
      <c r="T839" s="70">
        <v>4845</v>
      </c>
      <c r="U839" s="70">
        <v>1730</v>
      </c>
      <c r="V839" s="70">
        <v>1985</v>
      </c>
      <c r="W839" s="70">
        <v>3000</v>
      </c>
      <c r="X839" s="71">
        <v>1540</v>
      </c>
    </row>
    <row r="840" spans="1:24">
      <c r="A840" s="62"/>
      <c r="B840" s="62"/>
      <c r="C840" s="69">
        <v>2022</v>
      </c>
      <c r="D840" s="69">
        <v>4</v>
      </c>
      <c r="E840" s="70" t="s">
        <v>2598</v>
      </c>
      <c r="F840" s="70" t="s">
        <v>2416</v>
      </c>
      <c r="G840" s="70" t="s">
        <v>3808</v>
      </c>
      <c r="H840" s="70" t="s">
        <v>2292</v>
      </c>
      <c r="I840" s="70" t="s">
        <v>1397</v>
      </c>
      <c r="J840" s="70" t="s">
        <v>1396</v>
      </c>
      <c r="K840" s="70"/>
      <c r="L840" s="70">
        <v>480</v>
      </c>
      <c r="M840" s="70">
        <v>0.29</v>
      </c>
      <c r="N840" s="70"/>
      <c r="O840" s="70">
        <v>153.84</v>
      </c>
      <c r="P840" s="70">
        <v>106.95</v>
      </c>
      <c r="Q840" s="70" t="s">
        <v>1402</v>
      </c>
      <c r="R840" s="70"/>
      <c r="S840" s="70"/>
      <c r="T840" s="70">
        <v>5995</v>
      </c>
      <c r="U840" s="70" t="s">
        <v>1596</v>
      </c>
      <c r="V840" s="70" t="s">
        <v>3809</v>
      </c>
      <c r="W840" s="70">
        <v>4495</v>
      </c>
      <c r="X840" s="71" t="s">
        <v>3810</v>
      </c>
    </row>
    <row r="841" spans="1:24">
      <c r="A841" s="62"/>
      <c r="B841" s="62"/>
      <c r="C841" s="69">
        <v>2022</v>
      </c>
      <c r="D841" s="69">
        <v>4</v>
      </c>
      <c r="E841" s="70" t="s">
        <v>2598</v>
      </c>
      <c r="F841" s="70" t="s">
        <v>2416</v>
      </c>
      <c r="G841" s="70" t="s">
        <v>3811</v>
      </c>
      <c r="H841" s="70" t="s">
        <v>3812</v>
      </c>
      <c r="I841" s="70" t="s">
        <v>1561</v>
      </c>
      <c r="J841" s="70" t="s">
        <v>1396</v>
      </c>
      <c r="K841" s="70"/>
      <c r="L841" s="70"/>
      <c r="M841" s="70"/>
      <c r="N841" s="70"/>
      <c r="O841" s="70"/>
      <c r="P841" s="70">
        <v>52.99</v>
      </c>
      <c r="Q841" s="70" t="s">
        <v>1402</v>
      </c>
      <c r="R841" s="70"/>
      <c r="S841" s="70"/>
      <c r="T841" s="70">
        <v>10500</v>
      </c>
      <c r="U841" s="70">
        <v>2550</v>
      </c>
      <c r="V841" s="70">
        <v>3300</v>
      </c>
      <c r="W841" s="70">
        <v>16550</v>
      </c>
      <c r="X841" s="71">
        <v>11790</v>
      </c>
    </row>
    <row r="842" spans="1:24">
      <c r="A842" s="62"/>
      <c r="B842" s="62"/>
      <c r="C842" s="69">
        <v>2022</v>
      </c>
      <c r="D842" s="69">
        <v>4</v>
      </c>
      <c r="E842" s="70" t="s">
        <v>2600</v>
      </c>
      <c r="F842" s="70" t="s">
        <v>2601</v>
      </c>
      <c r="G842" s="70" t="s">
        <v>3813</v>
      </c>
      <c r="H842" s="70" t="s">
        <v>2191</v>
      </c>
      <c r="I842" s="70" t="s">
        <v>1397</v>
      </c>
      <c r="J842" s="70" t="s">
        <v>1441</v>
      </c>
      <c r="K842" s="70">
        <v>550</v>
      </c>
      <c r="L842" s="70"/>
      <c r="M842" s="70"/>
      <c r="N842" s="70">
        <v>13.3</v>
      </c>
      <c r="O842" s="70">
        <v>165</v>
      </c>
      <c r="P842" s="70"/>
      <c r="Q842" s="70" t="s">
        <v>3814</v>
      </c>
      <c r="R842" s="70"/>
      <c r="S842" s="70"/>
      <c r="T842" s="70">
        <v>4808</v>
      </c>
      <c r="U842" s="70">
        <v>1840</v>
      </c>
      <c r="V842" s="70">
        <v>1520</v>
      </c>
      <c r="W842" s="70">
        <v>2100</v>
      </c>
      <c r="X842" s="71">
        <v>1724</v>
      </c>
    </row>
    <row r="843" spans="1:24">
      <c r="A843" s="62"/>
      <c r="B843" s="62"/>
      <c r="C843" s="69">
        <v>2022</v>
      </c>
      <c r="D843" s="69">
        <v>4</v>
      </c>
      <c r="E843" s="70" t="s">
        <v>2607</v>
      </c>
      <c r="F843" s="70" t="s">
        <v>2608</v>
      </c>
      <c r="G843" s="70" t="s">
        <v>3815</v>
      </c>
      <c r="H843" s="70" t="s">
        <v>2214</v>
      </c>
      <c r="I843" s="70" t="s">
        <v>1397</v>
      </c>
      <c r="J843" s="70" t="s">
        <v>1396</v>
      </c>
      <c r="K843" s="70"/>
      <c r="L843" s="70">
        <v>255</v>
      </c>
      <c r="M843" s="70">
        <v>0.279</v>
      </c>
      <c r="N843" s="70"/>
      <c r="O843" s="70">
        <v>161.27</v>
      </c>
      <c r="P843" s="70">
        <v>350.07</v>
      </c>
      <c r="Q843" s="70" t="s">
        <v>1822</v>
      </c>
      <c r="R843" s="70"/>
      <c r="S843" s="70"/>
      <c r="T843" s="70">
        <v>10960</v>
      </c>
      <c r="U843" s="70">
        <v>2550</v>
      </c>
      <c r="V843" s="70">
        <v>3370</v>
      </c>
      <c r="W843" s="70">
        <v>31000</v>
      </c>
      <c r="X843" s="71" t="s">
        <v>1823</v>
      </c>
    </row>
    <row r="844" spans="1:24">
      <c r="A844" s="62"/>
      <c r="B844" s="62"/>
      <c r="C844" s="69">
        <v>2022</v>
      </c>
      <c r="D844" s="69">
        <v>4</v>
      </c>
      <c r="E844" s="70" t="s">
        <v>2607</v>
      </c>
      <c r="F844" s="70" t="s">
        <v>2608</v>
      </c>
      <c r="G844" s="70" t="s">
        <v>3816</v>
      </c>
      <c r="H844" s="70" t="s">
        <v>2234</v>
      </c>
      <c r="I844" s="70" t="s">
        <v>1397</v>
      </c>
      <c r="J844" s="70" t="s">
        <v>1396</v>
      </c>
      <c r="K844" s="70"/>
      <c r="L844" s="70">
        <v>180</v>
      </c>
      <c r="M844" s="70">
        <v>0.22</v>
      </c>
      <c r="N844" s="70"/>
      <c r="O844" s="70">
        <v>160.26</v>
      </c>
      <c r="P844" s="70">
        <v>281.91</v>
      </c>
      <c r="Q844" s="70" t="s">
        <v>1822</v>
      </c>
      <c r="R844" s="70"/>
      <c r="S844" s="70"/>
      <c r="T844" s="70">
        <v>7220</v>
      </c>
      <c r="U844" s="70">
        <v>2550</v>
      </c>
      <c r="V844" s="70" t="s">
        <v>3817</v>
      </c>
      <c r="W844" s="70">
        <v>25000</v>
      </c>
      <c r="X844" s="71" t="s">
        <v>3818</v>
      </c>
    </row>
    <row r="845" spans="1:24">
      <c r="A845" s="62"/>
      <c r="B845" s="62"/>
      <c r="C845" s="69">
        <v>2022</v>
      </c>
      <c r="D845" s="69">
        <v>4</v>
      </c>
      <c r="E845" s="70" t="s">
        <v>2607</v>
      </c>
      <c r="F845" s="70" t="s">
        <v>2608</v>
      </c>
      <c r="G845" s="70" t="s">
        <v>3819</v>
      </c>
      <c r="H845" s="70" t="s">
        <v>2255</v>
      </c>
      <c r="I845" s="70" t="s">
        <v>1397</v>
      </c>
      <c r="J845" s="70" t="s">
        <v>1396</v>
      </c>
      <c r="K845" s="70">
        <v>252</v>
      </c>
      <c r="L845" s="70"/>
      <c r="M845" s="70">
        <v>0.265</v>
      </c>
      <c r="N845" s="70"/>
      <c r="O845" s="70">
        <v>140.4</v>
      </c>
      <c r="P845" s="70">
        <v>50.232</v>
      </c>
      <c r="Q845" s="70" t="s">
        <v>1822</v>
      </c>
      <c r="R845" s="70"/>
      <c r="S845" s="70"/>
      <c r="T845" s="70" t="s">
        <v>3820</v>
      </c>
      <c r="U845" s="70">
        <v>1700</v>
      </c>
      <c r="V845" s="70" t="s">
        <v>3821</v>
      </c>
      <c r="W845" s="70">
        <v>3250</v>
      </c>
      <c r="X845" s="71">
        <v>1750</v>
      </c>
    </row>
    <row r="846" spans="1:24">
      <c r="A846" s="62"/>
      <c r="B846" s="62"/>
      <c r="C846" s="69">
        <v>2022</v>
      </c>
      <c r="D846" s="69">
        <v>4</v>
      </c>
      <c r="E846" s="70" t="s">
        <v>2607</v>
      </c>
      <c r="F846" s="70" t="s">
        <v>2608</v>
      </c>
      <c r="G846" s="70" t="s">
        <v>3822</v>
      </c>
      <c r="H846" s="70" t="s">
        <v>2619</v>
      </c>
      <c r="I846" s="70" t="s">
        <v>1397</v>
      </c>
      <c r="J846" s="70" t="s">
        <v>1412</v>
      </c>
      <c r="K846" s="70"/>
      <c r="L846" s="70"/>
      <c r="M846" s="70">
        <v>0.149</v>
      </c>
      <c r="N846" s="70"/>
      <c r="O846" s="70" t="s">
        <v>1838</v>
      </c>
      <c r="P846" s="70">
        <v>315.187</v>
      </c>
      <c r="Q846" s="70" t="s">
        <v>1483</v>
      </c>
      <c r="R846" s="70"/>
      <c r="S846" s="70"/>
      <c r="T846" s="70">
        <v>10490</v>
      </c>
      <c r="U846" s="70">
        <v>2550</v>
      </c>
      <c r="V846" s="70">
        <v>3320</v>
      </c>
      <c r="W846" s="70">
        <v>18000</v>
      </c>
      <c r="X846" s="71" t="s">
        <v>3244</v>
      </c>
    </row>
    <row r="847" spans="1:24">
      <c r="A847" s="62"/>
      <c r="B847" s="62"/>
      <c r="C847" s="69">
        <v>2022</v>
      </c>
      <c r="D847" s="69">
        <v>4</v>
      </c>
      <c r="E847" s="70" t="s">
        <v>2607</v>
      </c>
      <c r="F847" s="70" t="s">
        <v>2608</v>
      </c>
      <c r="G847" s="70" t="s">
        <v>3823</v>
      </c>
      <c r="H847" s="70" t="s">
        <v>2622</v>
      </c>
      <c r="I847" s="70" t="s">
        <v>1397</v>
      </c>
      <c r="J847" s="70" t="s">
        <v>1412</v>
      </c>
      <c r="K847" s="70"/>
      <c r="L847" s="70"/>
      <c r="M847" s="70">
        <v>0.15</v>
      </c>
      <c r="N847" s="70"/>
      <c r="O847" s="70" t="s">
        <v>1838</v>
      </c>
      <c r="P847" s="70">
        <v>338.534</v>
      </c>
      <c r="Q847" s="70" t="s">
        <v>1483</v>
      </c>
      <c r="R847" s="70"/>
      <c r="S847" s="70"/>
      <c r="T847" s="70">
        <v>10490</v>
      </c>
      <c r="U847" s="70">
        <v>2550</v>
      </c>
      <c r="V847" s="70">
        <v>3320</v>
      </c>
      <c r="W847" s="70">
        <v>18000</v>
      </c>
      <c r="X847" s="71" t="s">
        <v>3824</v>
      </c>
    </row>
    <row r="848" spans="1:24">
      <c r="A848" s="62"/>
      <c r="B848" s="62"/>
      <c r="C848" s="69">
        <v>2022</v>
      </c>
      <c r="D848" s="69">
        <v>4</v>
      </c>
      <c r="E848" s="70" t="s">
        <v>2607</v>
      </c>
      <c r="F848" s="70" t="s">
        <v>2608</v>
      </c>
      <c r="G848" s="70" t="s">
        <v>3825</v>
      </c>
      <c r="H848" s="70" t="s">
        <v>3134</v>
      </c>
      <c r="I848" s="70" t="s">
        <v>1561</v>
      </c>
      <c r="J848" s="70" t="s">
        <v>1412</v>
      </c>
      <c r="K848" s="70"/>
      <c r="L848" s="70"/>
      <c r="M848" s="70"/>
      <c r="N848" s="70"/>
      <c r="O848" s="70"/>
      <c r="P848" s="70">
        <v>55.296</v>
      </c>
      <c r="Q848" s="70" t="s">
        <v>1483</v>
      </c>
      <c r="R848" s="70"/>
      <c r="S848" s="70"/>
      <c r="T848" s="70">
        <v>10490</v>
      </c>
      <c r="U848" s="70">
        <v>2550</v>
      </c>
      <c r="V848" s="70">
        <v>3250</v>
      </c>
      <c r="W848" s="70">
        <v>16500</v>
      </c>
      <c r="X848" s="71" t="s">
        <v>3826</v>
      </c>
    </row>
    <row r="849" spans="1:24">
      <c r="A849" s="62"/>
      <c r="B849" s="62"/>
      <c r="C849" s="69">
        <v>2022</v>
      </c>
      <c r="D849" s="69">
        <v>4</v>
      </c>
      <c r="E849" s="70" t="s">
        <v>2624</v>
      </c>
      <c r="F849" s="70" t="s">
        <v>2625</v>
      </c>
      <c r="G849" s="70" t="s">
        <v>3827</v>
      </c>
      <c r="H849" s="70" t="s">
        <v>2436</v>
      </c>
      <c r="I849" s="70" t="s">
        <v>1397</v>
      </c>
      <c r="J849" s="70" t="s">
        <v>1396</v>
      </c>
      <c r="K849" s="70">
        <v>190</v>
      </c>
      <c r="L849" s="70"/>
      <c r="M849" s="70">
        <v>0.265</v>
      </c>
      <c r="N849" s="70"/>
      <c r="O849" s="70">
        <v>162.7</v>
      </c>
      <c r="P849" s="70">
        <v>26.5</v>
      </c>
      <c r="Q849" s="70" t="s">
        <v>3828</v>
      </c>
      <c r="R849" s="70"/>
      <c r="S849" s="70"/>
      <c r="T849" s="70">
        <v>4495</v>
      </c>
      <c r="U849" s="70">
        <v>1680</v>
      </c>
      <c r="V849" s="70">
        <v>1990</v>
      </c>
      <c r="W849" s="70">
        <v>2510</v>
      </c>
      <c r="X849" s="71">
        <v>1340</v>
      </c>
    </row>
    <row r="850" spans="1:24">
      <c r="A850" s="62"/>
      <c r="B850" s="62"/>
      <c r="C850" s="69">
        <v>2022</v>
      </c>
      <c r="D850" s="69">
        <v>4</v>
      </c>
      <c r="E850" s="70" t="s">
        <v>2624</v>
      </c>
      <c r="F850" s="70" t="s">
        <v>2625</v>
      </c>
      <c r="G850" s="70" t="s">
        <v>3829</v>
      </c>
      <c r="H850" s="70" t="s">
        <v>2196</v>
      </c>
      <c r="I850" s="70" t="s">
        <v>1397</v>
      </c>
      <c r="J850" s="70" t="s">
        <v>1441</v>
      </c>
      <c r="K850" s="70">
        <v>305</v>
      </c>
      <c r="L850" s="70"/>
      <c r="M850" s="70"/>
      <c r="N850" s="70">
        <v>13.9</v>
      </c>
      <c r="O850" s="70">
        <v>137.6</v>
      </c>
      <c r="P850" s="70"/>
      <c r="Q850" s="70" t="s">
        <v>1402</v>
      </c>
      <c r="R850" s="70"/>
      <c r="S850" s="70"/>
      <c r="T850" s="70" t="s">
        <v>3830</v>
      </c>
      <c r="U850" s="70">
        <v>1680</v>
      </c>
      <c r="V850" s="70">
        <v>1990</v>
      </c>
      <c r="W850" s="70">
        <v>2420</v>
      </c>
      <c r="X850" s="71">
        <v>1520</v>
      </c>
    </row>
    <row r="851" spans="1:24">
      <c r="A851" s="62"/>
      <c r="B851" s="62"/>
      <c r="C851" s="69">
        <v>2022</v>
      </c>
      <c r="D851" s="69">
        <v>4</v>
      </c>
      <c r="E851" s="70" t="s">
        <v>3248</v>
      </c>
      <c r="F851" s="70" t="s">
        <v>3249</v>
      </c>
      <c r="G851" s="70" t="s">
        <v>3831</v>
      </c>
      <c r="H851" s="70" t="s">
        <v>2317</v>
      </c>
      <c r="I851" s="70" t="s">
        <v>1397</v>
      </c>
      <c r="J851" s="70" t="s">
        <v>1412</v>
      </c>
      <c r="K851" s="70"/>
      <c r="L851" s="70"/>
      <c r="M851" s="70">
        <v>0.161</v>
      </c>
      <c r="N851" s="70"/>
      <c r="O851" s="70">
        <v>143.11</v>
      </c>
      <c r="P851" s="70">
        <v>308.74</v>
      </c>
      <c r="Q851" s="70" t="s">
        <v>3832</v>
      </c>
      <c r="R851" s="70"/>
      <c r="S851" s="70"/>
      <c r="T851" s="70">
        <v>10990</v>
      </c>
      <c r="U851" s="70">
        <v>2550</v>
      </c>
      <c r="V851" s="70">
        <v>3600</v>
      </c>
      <c r="W851" s="70">
        <v>18000</v>
      </c>
      <c r="X851" s="71">
        <v>12550</v>
      </c>
    </row>
    <row r="852" spans="1:24">
      <c r="A852" s="62"/>
      <c r="B852" s="62"/>
      <c r="C852" s="69">
        <v>2022</v>
      </c>
      <c r="D852" s="69">
        <v>4</v>
      </c>
      <c r="E852" s="70" t="s">
        <v>3248</v>
      </c>
      <c r="F852" s="70" t="s">
        <v>3249</v>
      </c>
      <c r="G852" s="70" t="s">
        <v>3833</v>
      </c>
      <c r="H852" s="70" t="s">
        <v>2619</v>
      </c>
      <c r="I852" s="70" t="s">
        <v>1397</v>
      </c>
      <c r="J852" s="70" t="s">
        <v>1412</v>
      </c>
      <c r="K852" s="70"/>
      <c r="L852" s="70"/>
      <c r="M852" s="70">
        <v>0.149</v>
      </c>
      <c r="N852" s="70"/>
      <c r="O852" s="70">
        <v>143.46</v>
      </c>
      <c r="P852" s="70">
        <v>231.55</v>
      </c>
      <c r="Q852" s="70" t="s">
        <v>3832</v>
      </c>
      <c r="R852" s="70"/>
      <c r="S852" s="70"/>
      <c r="T852" s="70">
        <v>8545</v>
      </c>
      <c r="U852" s="70">
        <v>2500</v>
      </c>
      <c r="V852" s="70">
        <v>3350</v>
      </c>
      <c r="W852" s="70">
        <v>14500</v>
      </c>
      <c r="X852" s="71" t="s">
        <v>3834</v>
      </c>
    </row>
    <row r="853" spans="1:24">
      <c r="A853" s="62"/>
      <c r="B853" s="62"/>
      <c r="C853" s="69">
        <v>2022</v>
      </c>
      <c r="D853" s="69">
        <v>4</v>
      </c>
      <c r="E853" s="70" t="s">
        <v>2655</v>
      </c>
      <c r="F853" s="70" t="s">
        <v>2656</v>
      </c>
      <c r="G853" s="70" t="s">
        <v>3835</v>
      </c>
      <c r="H853" s="70" t="s">
        <v>2432</v>
      </c>
      <c r="I853" s="70" t="s">
        <v>1397</v>
      </c>
      <c r="J853" s="70" t="s">
        <v>1396</v>
      </c>
      <c r="K853" s="70"/>
      <c r="L853" s="70">
        <v>350</v>
      </c>
      <c r="M853" s="70">
        <v>0.196</v>
      </c>
      <c r="N853" s="70"/>
      <c r="O853" s="70" t="s">
        <v>1570</v>
      </c>
      <c r="P853" s="70">
        <v>255.48</v>
      </c>
      <c r="Q853" s="70" t="s">
        <v>1421</v>
      </c>
      <c r="R853" s="70"/>
      <c r="S853" s="70"/>
      <c r="T853" s="70">
        <v>8615</v>
      </c>
      <c r="U853" s="70">
        <v>2500</v>
      </c>
      <c r="V853" s="70">
        <v>3050</v>
      </c>
      <c r="W853" s="70">
        <v>18000</v>
      </c>
      <c r="X853" s="71">
        <v>11000</v>
      </c>
    </row>
    <row r="854" spans="1:24">
      <c r="A854" s="62"/>
      <c r="B854" s="62"/>
      <c r="C854" s="69">
        <v>2022</v>
      </c>
      <c r="D854" s="69">
        <v>4</v>
      </c>
      <c r="E854" s="70" t="s">
        <v>2661</v>
      </c>
      <c r="F854" s="70" t="s">
        <v>2420</v>
      </c>
      <c r="G854" s="70" t="s">
        <v>3836</v>
      </c>
      <c r="H854" s="70" t="s">
        <v>2288</v>
      </c>
      <c r="I854" s="70" t="s">
        <v>1397</v>
      </c>
      <c r="J854" s="70" t="s">
        <v>1396</v>
      </c>
      <c r="K854" s="70"/>
      <c r="L854" s="70">
        <v>335</v>
      </c>
      <c r="M854" s="70" t="s">
        <v>3837</v>
      </c>
      <c r="N854" s="70"/>
      <c r="O854" s="70">
        <v>160.2</v>
      </c>
      <c r="P854" s="70">
        <v>422.848</v>
      </c>
      <c r="Q854" s="70" t="s">
        <v>1402</v>
      </c>
      <c r="R854" s="70"/>
      <c r="S854" s="70"/>
      <c r="T854" s="70" t="s">
        <v>3838</v>
      </c>
      <c r="U854" s="70">
        <v>2550</v>
      </c>
      <c r="V854" s="70" t="s">
        <v>3839</v>
      </c>
      <c r="W854" s="70">
        <v>31000</v>
      </c>
      <c r="X854" s="71" t="s">
        <v>3840</v>
      </c>
    </row>
    <row r="855" spans="1:24">
      <c r="A855" s="62"/>
      <c r="B855" s="62"/>
      <c r="C855" s="69">
        <v>2022</v>
      </c>
      <c r="D855" s="69">
        <v>4</v>
      </c>
      <c r="E855" s="70" t="s">
        <v>2661</v>
      </c>
      <c r="F855" s="70" t="s">
        <v>2420</v>
      </c>
      <c r="G855" s="70" t="s">
        <v>3841</v>
      </c>
      <c r="H855" s="70" t="s">
        <v>2231</v>
      </c>
      <c r="I855" s="70" t="s">
        <v>1397</v>
      </c>
      <c r="J855" s="70" t="s">
        <v>1396</v>
      </c>
      <c r="K855" s="70"/>
      <c r="L855" s="70">
        <v>400</v>
      </c>
      <c r="M855" s="70" t="s">
        <v>3842</v>
      </c>
      <c r="N855" s="70"/>
      <c r="O855" s="70">
        <v>160.4</v>
      </c>
      <c r="P855" s="70">
        <v>422.848</v>
      </c>
      <c r="Q855" s="70" t="s">
        <v>1402</v>
      </c>
      <c r="R855" s="70"/>
      <c r="S855" s="70"/>
      <c r="T855" s="70">
        <v>6730</v>
      </c>
      <c r="U855" s="70">
        <v>2550</v>
      </c>
      <c r="V855" s="70">
        <v>3120</v>
      </c>
      <c r="W855" s="70">
        <v>18000</v>
      </c>
      <c r="X855" s="71" t="s">
        <v>3843</v>
      </c>
    </row>
    <row r="856" spans="1:24">
      <c r="A856" s="62"/>
      <c r="B856" s="62"/>
      <c r="C856" s="69">
        <v>2022</v>
      </c>
      <c r="D856" s="69">
        <v>4</v>
      </c>
      <c r="E856" s="70" t="s">
        <v>2661</v>
      </c>
      <c r="F856" s="70" t="s">
        <v>2420</v>
      </c>
      <c r="G856" s="70" t="s">
        <v>3844</v>
      </c>
      <c r="H856" s="70" t="s">
        <v>2234</v>
      </c>
      <c r="I856" s="70" t="s">
        <v>1397</v>
      </c>
      <c r="J856" s="70" t="s">
        <v>1396</v>
      </c>
      <c r="K856" s="70"/>
      <c r="L856" s="70">
        <v>275</v>
      </c>
      <c r="M856" s="70" t="s">
        <v>3845</v>
      </c>
      <c r="N856" s="70"/>
      <c r="O856" s="70">
        <v>161.2</v>
      </c>
      <c r="P856" s="70">
        <v>350.078</v>
      </c>
      <c r="Q856" s="70" t="s">
        <v>1402</v>
      </c>
      <c r="R856" s="70"/>
      <c r="S856" s="70"/>
      <c r="T856" s="70">
        <v>7405</v>
      </c>
      <c r="U856" s="70">
        <v>2550</v>
      </c>
      <c r="V856" s="70" t="s">
        <v>3846</v>
      </c>
      <c r="W856" s="70">
        <v>25000</v>
      </c>
      <c r="X856" s="71" t="s">
        <v>3847</v>
      </c>
    </row>
    <row r="857" spans="1:24">
      <c r="A857" s="62"/>
      <c r="B857" s="62"/>
      <c r="C857" s="69">
        <v>2022</v>
      </c>
      <c r="D857" s="69">
        <v>4</v>
      </c>
      <c r="E857" s="70" t="s">
        <v>2661</v>
      </c>
      <c r="F857" s="70" t="s">
        <v>2420</v>
      </c>
      <c r="G857" s="70" t="s">
        <v>3848</v>
      </c>
      <c r="H857" s="70" t="s">
        <v>2231</v>
      </c>
      <c r="I857" s="70" t="s">
        <v>1397</v>
      </c>
      <c r="J857" s="70" t="s">
        <v>1396</v>
      </c>
      <c r="K857" s="70"/>
      <c r="L857" s="70">
        <v>295</v>
      </c>
      <c r="M857" s="70" t="s">
        <v>3849</v>
      </c>
      <c r="N857" s="70"/>
      <c r="O857" s="70">
        <v>160.4</v>
      </c>
      <c r="P857" s="70">
        <v>422.848</v>
      </c>
      <c r="Q857" s="70" t="s">
        <v>1402</v>
      </c>
      <c r="R857" s="70"/>
      <c r="S857" s="70"/>
      <c r="T857" s="70">
        <v>7405</v>
      </c>
      <c r="U857" s="70" t="s">
        <v>2673</v>
      </c>
      <c r="V857" s="70" t="s">
        <v>2674</v>
      </c>
      <c r="W857" s="70">
        <v>25000</v>
      </c>
      <c r="X857" s="71" t="s">
        <v>3850</v>
      </c>
    </row>
    <row r="858" spans="1:24">
      <c r="A858" s="62"/>
      <c r="B858" s="62"/>
      <c r="C858" s="69">
        <v>2022</v>
      </c>
      <c r="D858" s="69">
        <v>4</v>
      </c>
      <c r="E858" s="70" t="s">
        <v>2661</v>
      </c>
      <c r="F858" s="70" t="s">
        <v>2420</v>
      </c>
      <c r="G858" s="70" t="s">
        <v>3851</v>
      </c>
      <c r="H858" s="70" t="s">
        <v>2292</v>
      </c>
      <c r="I858" s="70" t="s">
        <v>1397</v>
      </c>
      <c r="J858" s="70" t="s">
        <v>1396</v>
      </c>
      <c r="K858" s="70"/>
      <c r="L858" s="70">
        <v>440</v>
      </c>
      <c r="M858" s="70">
        <v>0.288</v>
      </c>
      <c r="N858" s="70"/>
      <c r="O858" s="70">
        <v>157.2</v>
      </c>
      <c r="P858" s="70">
        <v>90.236</v>
      </c>
      <c r="Q858" s="70" t="s">
        <v>1402</v>
      </c>
      <c r="R858" s="70"/>
      <c r="S858" s="70"/>
      <c r="T858" s="70">
        <v>5995</v>
      </c>
      <c r="U858" s="70">
        <v>2190</v>
      </c>
      <c r="V858" s="70" t="s">
        <v>3852</v>
      </c>
      <c r="W858" s="70">
        <v>4495</v>
      </c>
      <c r="X858" s="71">
        <v>3170</v>
      </c>
    </row>
    <row r="859" spans="1:24">
      <c r="A859" s="62"/>
      <c r="B859" s="62"/>
      <c r="C859" s="69">
        <v>2022</v>
      </c>
      <c r="D859" s="69">
        <v>4</v>
      </c>
      <c r="E859" s="70" t="s">
        <v>2683</v>
      </c>
      <c r="F859" s="70" t="s">
        <v>2684</v>
      </c>
      <c r="G859" s="70" t="s">
        <v>3853</v>
      </c>
      <c r="H859" s="70" t="s">
        <v>2622</v>
      </c>
      <c r="I859" s="70" t="s">
        <v>1397</v>
      </c>
      <c r="J859" s="70" t="s">
        <v>1412</v>
      </c>
      <c r="K859" s="70"/>
      <c r="L859" s="70"/>
      <c r="M859" s="70" t="s">
        <v>3854</v>
      </c>
      <c r="N859" s="70"/>
      <c r="O859" s="70">
        <v>158.98</v>
      </c>
      <c r="P859" s="70">
        <v>315.8</v>
      </c>
      <c r="Q859" s="70" t="s">
        <v>1402</v>
      </c>
      <c r="R859" s="70"/>
      <c r="S859" s="70"/>
      <c r="T859" s="70">
        <v>10680</v>
      </c>
      <c r="U859" s="70">
        <v>2550</v>
      </c>
      <c r="V859" s="70">
        <v>3100</v>
      </c>
      <c r="W859" s="70" t="s">
        <v>3855</v>
      </c>
      <c r="X859" s="71" t="s">
        <v>3856</v>
      </c>
    </row>
    <row r="860" spans="1:24">
      <c r="A860" s="62"/>
      <c r="B860" s="62"/>
      <c r="C860" s="69">
        <v>2022</v>
      </c>
      <c r="D860" s="69">
        <v>4</v>
      </c>
      <c r="E860" s="70" t="s">
        <v>2692</v>
      </c>
      <c r="F860" s="70" t="s">
        <v>2693</v>
      </c>
      <c r="G860" s="70" t="s">
        <v>3857</v>
      </c>
      <c r="H860" s="70" t="s">
        <v>2191</v>
      </c>
      <c r="I860" s="70" t="s">
        <v>1397</v>
      </c>
      <c r="J860" s="70" t="s">
        <v>1441</v>
      </c>
      <c r="K860" s="70">
        <v>408</v>
      </c>
      <c r="L860" s="70"/>
      <c r="M860" s="70"/>
      <c r="N860" s="70">
        <v>9.4</v>
      </c>
      <c r="O860" s="70">
        <v>160.1</v>
      </c>
      <c r="P860" s="70"/>
      <c r="Q860" s="70" t="s">
        <v>1442</v>
      </c>
      <c r="R860" s="70"/>
      <c r="S860" s="70"/>
      <c r="T860" s="70">
        <v>3200</v>
      </c>
      <c r="U860" s="70">
        <v>1670</v>
      </c>
      <c r="V860" s="70" t="s">
        <v>1923</v>
      </c>
      <c r="W860" s="70">
        <v>1285</v>
      </c>
      <c r="X860" s="71">
        <v>985</v>
      </c>
    </row>
    <row r="861" spans="1:24">
      <c r="A861" s="62"/>
      <c r="B861" s="62"/>
      <c r="C861" s="69">
        <v>2022</v>
      </c>
      <c r="D861" s="69">
        <v>4</v>
      </c>
      <c r="E861" s="70" t="s">
        <v>2692</v>
      </c>
      <c r="F861" s="70" t="s">
        <v>2693</v>
      </c>
      <c r="G861" s="70" t="s">
        <v>3858</v>
      </c>
      <c r="H861" s="70" t="s">
        <v>2191</v>
      </c>
      <c r="I861" s="70" t="s">
        <v>1397</v>
      </c>
      <c r="J861" s="70" t="s">
        <v>1441</v>
      </c>
      <c r="K861" s="70">
        <v>408</v>
      </c>
      <c r="L861" s="70"/>
      <c r="M861" s="70"/>
      <c r="N861" s="70">
        <v>9.7</v>
      </c>
      <c r="O861" s="70">
        <v>160.1</v>
      </c>
      <c r="P861" s="70"/>
      <c r="Q861" s="70" t="s">
        <v>1442</v>
      </c>
      <c r="R861" s="70"/>
      <c r="S861" s="70"/>
      <c r="T861" s="70">
        <v>3200</v>
      </c>
      <c r="U861" s="70">
        <v>1670</v>
      </c>
      <c r="V861" s="70" t="s">
        <v>1923</v>
      </c>
      <c r="W861" s="70">
        <v>1285</v>
      </c>
      <c r="X861" s="71">
        <v>985</v>
      </c>
    </row>
    <row r="862" spans="1:24">
      <c r="A862" s="62"/>
      <c r="B862" s="62"/>
      <c r="C862" s="69">
        <v>2022</v>
      </c>
      <c r="D862" s="69">
        <v>4</v>
      </c>
      <c r="E862" s="70" t="s">
        <v>3380</v>
      </c>
      <c r="F862" s="70" t="s">
        <v>2696</v>
      </c>
      <c r="G862" s="70" t="s">
        <v>3859</v>
      </c>
      <c r="H862" s="70" t="s">
        <v>3382</v>
      </c>
      <c r="I862" s="70" t="s">
        <v>1561</v>
      </c>
      <c r="J862" s="70" t="s">
        <v>1441</v>
      </c>
      <c r="K862" s="70"/>
      <c r="L862" s="70"/>
      <c r="M862" s="70"/>
      <c r="N862" s="70"/>
      <c r="O862" s="70"/>
      <c r="P862" s="70"/>
      <c r="Q862" s="70" t="s">
        <v>1442</v>
      </c>
      <c r="R862" s="70"/>
      <c r="S862" s="70"/>
      <c r="T862" s="70">
        <v>5020</v>
      </c>
      <c r="U862" s="70">
        <v>1945</v>
      </c>
      <c r="V862" s="70">
        <v>1775</v>
      </c>
      <c r="W862" s="70">
        <v>2790</v>
      </c>
      <c r="X862" s="71">
        <v>2340</v>
      </c>
    </row>
    <row r="863" spans="1:24">
      <c r="A863" s="62"/>
      <c r="B863" s="62"/>
      <c r="C863" s="69">
        <v>2022</v>
      </c>
      <c r="D863" s="69">
        <v>4</v>
      </c>
      <c r="E863" s="70" t="s">
        <v>3277</v>
      </c>
      <c r="F863" s="70" t="s">
        <v>3278</v>
      </c>
      <c r="G863" s="70" t="s">
        <v>3860</v>
      </c>
      <c r="H863" s="70" t="s">
        <v>2238</v>
      </c>
      <c r="I863" s="70" t="s">
        <v>1397</v>
      </c>
      <c r="J863" s="70" t="s">
        <v>1412</v>
      </c>
      <c r="K863" s="70"/>
      <c r="L863" s="70"/>
      <c r="M863" s="70">
        <v>0.149</v>
      </c>
      <c r="N863" s="70"/>
      <c r="O863" s="70" t="s">
        <v>1570</v>
      </c>
      <c r="P863" s="70">
        <v>127.74</v>
      </c>
      <c r="Q863" s="70" t="s">
        <v>1402</v>
      </c>
      <c r="R863" s="70"/>
      <c r="S863" s="70"/>
      <c r="T863" s="70">
        <v>6540</v>
      </c>
      <c r="U863" s="70">
        <v>2100</v>
      </c>
      <c r="V863" s="70" t="s">
        <v>2446</v>
      </c>
      <c r="W863" s="70">
        <v>9500</v>
      </c>
      <c r="X863" s="71" t="s">
        <v>2447</v>
      </c>
    </row>
    <row r="864" spans="1:24">
      <c r="A864" s="62"/>
      <c r="B864" s="62"/>
      <c r="C864" s="69">
        <v>2022</v>
      </c>
      <c r="D864" s="69">
        <v>4</v>
      </c>
      <c r="E864" s="70" t="s">
        <v>2702</v>
      </c>
      <c r="F864" s="70" t="s">
        <v>2703</v>
      </c>
      <c r="G864" s="70" t="s">
        <v>3861</v>
      </c>
      <c r="H864" s="70" t="s">
        <v>2238</v>
      </c>
      <c r="I864" s="70" t="s">
        <v>1397</v>
      </c>
      <c r="J864" s="70" t="s">
        <v>1412</v>
      </c>
      <c r="K864" s="70"/>
      <c r="L864" s="70"/>
      <c r="M864" s="70">
        <v>0.149</v>
      </c>
      <c r="N864" s="70"/>
      <c r="O864" s="70" t="s">
        <v>3219</v>
      </c>
      <c r="P864" s="70">
        <v>169.2</v>
      </c>
      <c r="Q864" s="70" t="s">
        <v>1402</v>
      </c>
      <c r="R864" s="70"/>
      <c r="S864" s="70"/>
      <c r="T864" s="70">
        <v>8045</v>
      </c>
      <c r="U864" s="70">
        <v>2460</v>
      </c>
      <c r="V864" s="70" t="s">
        <v>3862</v>
      </c>
      <c r="W864" s="70">
        <v>14000</v>
      </c>
      <c r="X864" s="71">
        <v>8500</v>
      </c>
    </row>
    <row r="865" spans="1:24">
      <c r="A865" s="62"/>
      <c r="B865" s="62"/>
      <c r="C865" s="69">
        <v>2022</v>
      </c>
      <c r="D865" s="69">
        <v>4</v>
      </c>
      <c r="E865" s="70" t="s">
        <v>2713</v>
      </c>
      <c r="F865" s="70" t="s">
        <v>3447</v>
      </c>
      <c r="G865" s="70" t="s">
        <v>3863</v>
      </c>
      <c r="H865" s="70" t="s">
        <v>2436</v>
      </c>
      <c r="I865" s="70" t="s">
        <v>1397</v>
      </c>
      <c r="J865" s="70" t="s">
        <v>1396</v>
      </c>
      <c r="K865" s="70" t="s">
        <v>3864</v>
      </c>
      <c r="L865" s="70"/>
      <c r="M865" s="70">
        <v>0.28</v>
      </c>
      <c r="N865" s="70"/>
      <c r="O865" s="70">
        <v>162.7</v>
      </c>
      <c r="P865" s="70">
        <v>53</v>
      </c>
      <c r="Q865" s="70" t="s">
        <v>3828</v>
      </c>
      <c r="R865" s="70"/>
      <c r="S865" s="70"/>
      <c r="T865" s="70">
        <v>4490</v>
      </c>
      <c r="U865" s="70">
        <v>1610</v>
      </c>
      <c r="V865" s="70">
        <v>1900</v>
      </c>
      <c r="W865" s="70">
        <v>2510</v>
      </c>
      <c r="X865" s="71">
        <v>1445</v>
      </c>
    </row>
    <row r="866" spans="1:24">
      <c r="A866" s="62"/>
      <c r="B866" s="62"/>
      <c r="C866" s="69">
        <v>2022</v>
      </c>
      <c r="D866" s="69">
        <v>4</v>
      </c>
      <c r="E866" s="70" t="s">
        <v>2718</v>
      </c>
      <c r="F866" s="70" t="s">
        <v>2719</v>
      </c>
      <c r="G866" s="70" t="s">
        <v>3865</v>
      </c>
      <c r="H866" s="70" t="s">
        <v>2207</v>
      </c>
      <c r="I866" s="70" t="s">
        <v>1397</v>
      </c>
      <c r="J866" s="70" t="s">
        <v>1396</v>
      </c>
      <c r="K866" s="70" t="s">
        <v>3866</v>
      </c>
      <c r="L866" s="70"/>
      <c r="M866" s="70">
        <v>0.258</v>
      </c>
      <c r="N866" s="70"/>
      <c r="O866" s="70">
        <v>140.1</v>
      </c>
      <c r="P866" s="70">
        <v>50.232</v>
      </c>
      <c r="Q866" s="70" t="s">
        <v>1402</v>
      </c>
      <c r="R866" s="70"/>
      <c r="S866" s="70"/>
      <c r="T866" s="70">
        <v>5620</v>
      </c>
      <c r="U866" s="70">
        <v>1785</v>
      </c>
      <c r="V866" s="70">
        <v>1985</v>
      </c>
      <c r="W866" s="70">
        <v>3300</v>
      </c>
      <c r="X866" s="71">
        <v>1655</v>
      </c>
    </row>
    <row r="867" spans="1:24">
      <c r="A867" s="62"/>
      <c r="B867" s="62"/>
      <c r="C867" s="69">
        <v>2022</v>
      </c>
      <c r="D867" s="69">
        <v>4</v>
      </c>
      <c r="E867" s="70" t="s">
        <v>2718</v>
      </c>
      <c r="F867" s="70" t="s">
        <v>2719</v>
      </c>
      <c r="G867" s="70" t="s">
        <v>3867</v>
      </c>
      <c r="H867" s="70" t="s">
        <v>2207</v>
      </c>
      <c r="I867" s="70" t="s">
        <v>1397</v>
      </c>
      <c r="J867" s="70" t="s">
        <v>1396</v>
      </c>
      <c r="K867" s="70" t="s">
        <v>3866</v>
      </c>
      <c r="L867" s="70"/>
      <c r="M867" s="70">
        <v>0.268</v>
      </c>
      <c r="N867" s="70"/>
      <c r="O867" s="70">
        <v>140.1</v>
      </c>
      <c r="P867" s="70">
        <v>50.232</v>
      </c>
      <c r="Q867" s="70" t="s">
        <v>1402</v>
      </c>
      <c r="R867" s="70"/>
      <c r="S867" s="70"/>
      <c r="T867" s="70">
        <v>5620</v>
      </c>
      <c r="U867" s="70">
        <v>1785</v>
      </c>
      <c r="V867" s="70">
        <v>2000</v>
      </c>
      <c r="W867" s="70">
        <v>3300</v>
      </c>
      <c r="X867" s="71">
        <v>1720</v>
      </c>
    </row>
    <row r="868" spans="1:24">
      <c r="A868" s="62"/>
      <c r="B868" s="62"/>
      <c r="C868" s="69">
        <v>2022</v>
      </c>
      <c r="D868" s="69">
        <v>4</v>
      </c>
      <c r="E868" s="70" t="s">
        <v>2718</v>
      </c>
      <c r="F868" s="70" t="s">
        <v>2719</v>
      </c>
      <c r="G868" s="70" t="s">
        <v>3868</v>
      </c>
      <c r="H868" s="70" t="s">
        <v>2292</v>
      </c>
      <c r="I868" s="70" t="s">
        <v>1397</v>
      </c>
      <c r="J868" s="70" t="s">
        <v>1396</v>
      </c>
      <c r="K868" s="70">
        <v>258</v>
      </c>
      <c r="L868" s="70"/>
      <c r="M868" s="70">
        <v>0.276</v>
      </c>
      <c r="N868" s="70"/>
      <c r="O868" s="70">
        <v>140.1</v>
      </c>
      <c r="P868" s="70">
        <v>50.232</v>
      </c>
      <c r="Q868" s="70" t="s">
        <v>1402</v>
      </c>
      <c r="R868" s="70"/>
      <c r="S868" s="70"/>
      <c r="T868" s="70">
        <v>5620</v>
      </c>
      <c r="U868" s="70">
        <v>1785</v>
      </c>
      <c r="V868" s="70">
        <v>2440</v>
      </c>
      <c r="W868" s="70">
        <v>3300</v>
      </c>
      <c r="X868" s="71">
        <v>1765</v>
      </c>
    </row>
    <row r="869" spans="1:24">
      <c r="A869" s="62"/>
      <c r="B869" s="62"/>
      <c r="C869" s="69">
        <v>2022</v>
      </c>
      <c r="D869" s="69">
        <v>4</v>
      </c>
      <c r="E869" s="70" t="s">
        <v>2718</v>
      </c>
      <c r="F869" s="70" t="s">
        <v>2719</v>
      </c>
      <c r="G869" s="70" t="s">
        <v>3869</v>
      </c>
      <c r="H869" s="70" t="s">
        <v>2255</v>
      </c>
      <c r="I869" s="70" t="s">
        <v>1397</v>
      </c>
      <c r="J869" s="70" t="s">
        <v>1396</v>
      </c>
      <c r="K869" s="70" t="s">
        <v>3866</v>
      </c>
      <c r="L869" s="70"/>
      <c r="M869" s="70">
        <v>0.279</v>
      </c>
      <c r="N869" s="70"/>
      <c r="O869" s="70">
        <v>140.1</v>
      </c>
      <c r="P869" s="70">
        <v>50.232</v>
      </c>
      <c r="Q869" s="70" t="s">
        <v>1402</v>
      </c>
      <c r="R869" s="70"/>
      <c r="S869" s="70"/>
      <c r="T869" s="70">
        <v>5625</v>
      </c>
      <c r="U869" s="70">
        <v>1805</v>
      </c>
      <c r="V869" s="70">
        <v>2495</v>
      </c>
      <c r="W869" s="70">
        <v>3300</v>
      </c>
      <c r="X869" s="71">
        <v>1780</v>
      </c>
    </row>
    <row r="870" spans="1:24">
      <c r="A870" s="62"/>
      <c r="B870" s="62"/>
      <c r="C870" s="69">
        <v>2022</v>
      </c>
      <c r="D870" s="69">
        <v>4</v>
      </c>
      <c r="E870" s="70" t="s">
        <v>3451</v>
      </c>
      <c r="F870" s="70" t="s">
        <v>3452</v>
      </c>
      <c r="G870" s="70" t="s">
        <v>3870</v>
      </c>
      <c r="H870" s="70" t="s">
        <v>2436</v>
      </c>
      <c r="I870" s="70" t="s">
        <v>1397</v>
      </c>
      <c r="J870" s="70" t="s">
        <v>1396</v>
      </c>
      <c r="K870" s="70"/>
      <c r="L870" s="70">
        <v>350</v>
      </c>
      <c r="M870" s="70">
        <v>0.25</v>
      </c>
      <c r="N870" s="70"/>
      <c r="O870" s="70">
        <v>136.07</v>
      </c>
      <c r="P870" s="70">
        <v>82.4</v>
      </c>
      <c r="Q870" s="70" t="s">
        <v>1402</v>
      </c>
      <c r="R870" s="70"/>
      <c r="S870" s="70"/>
      <c r="T870" s="70">
        <v>5840</v>
      </c>
      <c r="U870" s="70">
        <v>2150</v>
      </c>
      <c r="V870" s="70">
        <v>3092</v>
      </c>
      <c r="W870" s="70">
        <v>4495</v>
      </c>
      <c r="X870" s="71">
        <v>2800</v>
      </c>
    </row>
    <row r="871" spans="1:24">
      <c r="A871" s="62"/>
      <c r="B871" s="62"/>
      <c r="C871" s="69">
        <v>2022</v>
      </c>
      <c r="D871" s="69">
        <v>4</v>
      </c>
      <c r="E871" s="70" t="s">
        <v>3871</v>
      </c>
      <c r="F871" s="70" t="s">
        <v>3872</v>
      </c>
      <c r="G871" s="70" t="s">
        <v>3873</v>
      </c>
      <c r="H871" s="70" t="s">
        <v>2207</v>
      </c>
      <c r="I871" s="70" t="s">
        <v>1397</v>
      </c>
      <c r="J871" s="70" t="s">
        <v>1396</v>
      </c>
      <c r="K871" s="70">
        <v>193</v>
      </c>
      <c r="L871" s="70"/>
      <c r="M871" s="70">
        <v>0.28</v>
      </c>
      <c r="N871" s="70"/>
      <c r="O871" s="70">
        <v>142.7</v>
      </c>
      <c r="P871" s="70">
        <v>41.932</v>
      </c>
      <c r="Q871" s="70" t="s">
        <v>3832</v>
      </c>
      <c r="R871" s="70"/>
      <c r="S871" s="70"/>
      <c r="T871" s="70">
        <v>5460</v>
      </c>
      <c r="U871" s="70">
        <v>1770</v>
      </c>
      <c r="V871" s="70">
        <v>2130</v>
      </c>
      <c r="W871" s="70">
        <v>3150</v>
      </c>
      <c r="X871" s="71">
        <v>1600</v>
      </c>
    </row>
    <row r="872" spans="1:24">
      <c r="A872" s="62"/>
      <c r="B872" s="62"/>
      <c r="C872" s="69">
        <v>2022</v>
      </c>
      <c r="D872" s="69">
        <v>4</v>
      </c>
      <c r="E872" s="70" t="s">
        <v>3871</v>
      </c>
      <c r="F872" s="70" t="s">
        <v>3872</v>
      </c>
      <c r="G872" s="70" t="s">
        <v>3874</v>
      </c>
      <c r="H872" s="70" t="s">
        <v>2255</v>
      </c>
      <c r="I872" s="70" t="s">
        <v>1397</v>
      </c>
      <c r="J872" s="70" t="s">
        <v>1396</v>
      </c>
      <c r="K872" s="70">
        <v>210</v>
      </c>
      <c r="L872" s="70"/>
      <c r="M872" s="70">
        <v>0.268</v>
      </c>
      <c r="N872" s="70"/>
      <c r="O872" s="70">
        <v>138.6</v>
      </c>
      <c r="P872" s="70">
        <v>41.216</v>
      </c>
      <c r="Q872" s="70" t="s">
        <v>1822</v>
      </c>
      <c r="R872" s="70"/>
      <c r="S872" s="70"/>
      <c r="T872" s="70">
        <v>4865</v>
      </c>
      <c r="U872" s="70">
        <v>1715</v>
      </c>
      <c r="V872" s="70">
        <v>2060</v>
      </c>
      <c r="W872" s="70">
        <v>3150</v>
      </c>
      <c r="X872" s="71">
        <v>1590</v>
      </c>
    </row>
    <row r="873" spans="1:24">
      <c r="A873" s="62"/>
      <c r="B873" s="62"/>
      <c r="C873" s="69">
        <v>2022</v>
      </c>
      <c r="D873" s="69">
        <v>4</v>
      </c>
      <c r="E873" s="70" t="s">
        <v>3871</v>
      </c>
      <c r="F873" s="70" t="s">
        <v>3872</v>
      </c>
      <c r="G873" s="70" t="s">
        <v>3875</v>
      </c>
      <c r="H873" s="70" t="s">
        <v>2255</v>
      </c>
      <c r="I873" s="70" t="s">
        <v>1397</v>
      </c>
      <c r="J873" s="70" t="s">
        <v>1396</v>
      </c>
      <c r="K873" s="70">
        <v>260</v>
      </c>
      <c r="L873" s="70"/>
      <c r="M873" s="70">
        <v>0.29</v>
      </c>
      <c r="N873" s="70"/>
      <c r="O873" s="70">
        <v>135</v>
      </c>
      <c r="P873" s="70">
        <v>45.33</v>
      </c>
      <c r="Q873" s="70" t="s">
        <v>1421</v>
      </c>
      <c r="R873" s="70"/>
      <c r="S873" s="70"/>
      <c r="T873" s="70">
        <v>5428</v>
      </c>
      <c r="U873" s="70">
        <v>1780</v>
      </c>
      <c r="V873" s="70">
        <v>1950</v>
      </c>
      <c r="W873" s="70">
        <v>2810</v>
      </c>
      <c r="X873" s="71">
        <v>1490</v>
      </c>
    </row>
    <row r="874" spans="1:24">
      <c r="A874" s="62"/>
      <c r="B874" s="62"/>
      <c r="C874" s="69">
        <v>2022</v>
      </c>
      <c r="D874" s="69">
        <v>4</v>
      </c>
      <c r="E874" s="70" t="s">
        <v>3455</v>
      </c>
      <c r="F874" s="70" t="s">
        <v>3456</v>
      </c>
      <c r="G874" s="70" t="s">
        <v>3876</v>
      </c>
      <c r="H874" s="70" t="s">
        <v>2271</v>
      </c>
      <c r="I874" s="70" t="s">
        <v>1397</v>
      </c>
      <c r="J874" s="70" t="s">
        <v>1396</v>
      </c>
      <c r="K874" s="70"/>
      <c r="L874" s="70">
        <v>440</v>
      </c>
      <c r="M874" s="70">
        <v>0.285</v>
      </c>
      <c r="N874" s="70"/>
      <c r="O874" s="70" t="s">
        <v>1748</v>
      </c>
      <c r="P874" s="70">
        <v>98.04</v>
      </c>
      <c r="Q874" s="70" t="s">
        <v>1402</v>
      </c>
      <c r="R874" s="70"/>
      <c r="S874" s="70"/>
      <c r="T874" s="70">
        <v>5995</v>
      </c>
      <c r="U874" s="70" t="s">
        <v>3458</v>
      </c>
      <c r="V874" s="70" t="s">
        <v>3459</v>
      </c>
      <c r="W874" s="70">
        <v>4495</v>
      </c>
      <c r="X874" s="71">
        <v>3200</v>
      </c>
    </row>
    <row r="875" spans="1:24">
      <c r="A875" s="62"/>
      <c r="B875" s="62"/>
      <c r="C875" s="69">
        <v>2022</v>
      </c>
      <c r="D875" s="69">
        <v>4</v>
      </c>
      <c r="E875" s="70" t="s">
        <v>3455</v>
      </c>
      <c r="F875" s="70" t="s">
        <v>3456</v>
      </c>
      <c r="G875" s="70" t="s">
        <v>3877</v>
      </c>
      <c r="H875" s="70" t="s">
        <v>2255</v>
      </c>
      <c r="I875" s="70" t="s">
        <v>1397</v>
      </c>
      <c r="J875" s="70" t="s">
        <v>1396</v>
      </c>
      <c r="K875" s="70"/>
      <c r="L875" s="70">
        <v>440</v>
      </c>
      <c r="M875" s="70" t="s">
        <v>1950</v>
      </c>
      <c r="N875" s="70"/>
      <c r="O875" s="70" t="s">
        <v>1748</v>
      </c>
      <c r="P875" s="70">
        <v>98.04</v>
      </c>
      <c r="Q875" s="70" t="s">
        <v>1402</v>
      </c>
      <c r="R875" s="70"/>
      <c r="S875" s="70"/>
      <c r="T875" s="70">
        <v>5995</v>
      </c>
      <c r="U875" s="70" t="s">
        <v>1954</v>
      </c>
      <c r="V875" s="70" t="s">
        <v>1955</v>
      </c>
      <c r="W875" s="70">
        <v>4495</v>
      </c>
      <c r="X875" s="71" t="s">
        <v>1952</v>
      </c>
    </row>
    <row r="876" spans="1:24">
      <c r="A876" s="62"/>
      <c r="B876" s="62"/>
      <c r="C876" s="69">
        <v>2022</v>
      </c>
      <c r="D876" s="69">
        <v>4</v>
      </c>
      <c r="E876" s="70" t="s">
        <v>3878</v>
      </c>
      <c r="F876" s="70" t="s">
        <v>2416</v>
      </c>
      <c r="G876" s="70" t="s">
        <v>3879</v>
      </c>
      <c r="H876" s="70" t="s">
        <v>2292</v>
      </c>
      <c r="I876" s="70" t="s">
        <v>1397</v>
      </c>
      <c r="J876" s="70" t="s">
        <v>1396</v>
      </c>
      <c r="K876" s="70">
        <v>250</v>
      </c>
      <c r="L876" s="70"/>
      <c r="M876" s="70">
        <v>0.27</v>
      </c>
      <c r="N876" s="70"/>
      <c r="O876" s="70">
        <v>146.3</v>
      </c>
      <c r="P876" s="70">
        <v>55.7</v>
      </c>
      <c r="Q876" s="70" t="s">
        <v>1402</v>
      </c>
      <c r="R876" s="70"/>
      <c r="S876" s="70"/>
      <c r="T876" s="70">
        <v>5845</v>
      </c>
      <c r="U876" s="70" t="s">
        <v>3880</v>
      </c>
      <c r="V876" s="70">
        <v>2660</v>
      </c>
      <c r="W876" s="70">
        <v>3495</v>
      </c>
      <c r="X876" s="71">
        <v>2000</v>
      </c>
    </row>
    <row r="877" spans="1:24">
      <c r="A877" s="62"/>
      <c r="B877" s="62"/>
      <c r="C877" s="69">
        <v>2022</v>
      </c>
      <c r="D877" s="69">
        <v>4</v>
      </c>
      <c r="E877" s="70" t="s">
        <v>3878</v>
      </c>
      <c r="F877" s="70" t="s">
        <v>2416</v>
      </c>
      <c r="G877" s="70" t="s">
        <v>3881</v>
      </c>
      <c r="H877" s="70" t="s">
        <v>2255</v>
      </c>
      <c r="I877" s="70" t="s">
        <v>1397</v>
      </c>
      <c r="J877" s="70" t="s">
        <v>1396</v>
      </c>
      <c r="K877" s="70"/>
      <c r="L877" s="70">
        <v>370</v>
      </c>
      <c r="M877" s="70">
        <v>0.29</v>
      </c>
      <c r="N877" s="70"/>
      <c r="O877" s="70">
        <v>140.7</v>
      </c>
      <c r="P877" s="70">
        <v>84.48</v>
      </c>
      <c r="Q877" s="70" t="s">
        <v>1402</v>
      </c>
      <c r="R877" s="70"/>
      <c r="S877" s="70"/>
      <c r="T877" s="70">
        <v>5995</v>
      </c>
      <c r="U877" s="70" t="s">
        <v>3882</v>
      </c>
      <c r="V877" s="70" t="s">
        <v>2739</v>
      </c>
      <c r="W877" s="70">
        <v>4495</v>
      </c>
      <c r="X877" s="71">
        <v>2995</v>
      </c>
    </row>
    <row r="878" spans="1:24">
      <c r="A878" s="62"/>
      <c r="B878" s="62"/>
      <c r="C878" s="69">
        <v>2022</v>
      </c>
      <c r="D878" s="69">
        <v>4</v>
      </c>
      <c r="E878" s="70" t="s">
        <v>3878</v>
      </c>
      <c r="F878" s="70" t="s">
        <v>2416</v>
      </c>
      <c r="G878" s="70" t="s">
        <v>3883</v>
      </c>
      <c r="H878" s="70" t="s">
        <v>2255</v>
      </c>
      <c r="I878" s="70" t="s">
        <v>1397</v>
      </c>
      <c r="J878" s="70" t="s">
        <v>1396</v>
      </c>
      <c r="K878" s="70"/>
      <c r="L878" s="70">
        <v>370</v>
      </c>
      <c r="M878" s="70">
        <v>0.29</v>
      </c>
      <c r="N878" s="70"/>
      <c r="O878" s="70">
        <v>146.7</v>
      </c>
      <c r="P878" s="70">
        <v>81.14</v>
      </c>
      <c r="Q878" s="70" t="s">
        <v>1402</v>
      </c>
      <c r="R878" s="70"/>
      <c r="S878" s="70"/>
      <c r="T878" s="70">
        <v>5995</v>
      </c>
      <c r="U878" s="70">
        <v>2150</v>
      </c>
      <c r="V878" s="70" t="s">
        <v>1979</v>
      </c>
      <c r="W878" s="70">
        <v>4495</v>
      </c>
      <c r="X878" s="71">
        <v>3150</v>
      </c>
    </row>
    <row r="879" spans="1:24">
      <c r="A879" s="62"/>
      <c r="B879" s="62"/>
      <c r="C879" s="69">
        <v>2022</v>
      </c>
      <c r="D879" s="69">
        <v>4</v>
      </c>
      <c r="E879" s="70" t="s">
        <v>1981</v>
      </c>
      <c r="F879" s="70" t="s">
        <v>2253</v>
      </c>
      <c r="G879" s="70" t="s">
        <v>3884</v>
      </c>
      <c r="H879" s="70" t="s">
        <v>2238</v>
      </c>
      <c r="I879" s="70" t="s">
        <v>1397</v>
      </c>
      <c r="J879" s="70" t="s">
        <v>1412</v>
      </c>
      <c r="K879" s="70"/>
      <c r="L879" s="70"/>
      <c r="M879" s="70">
        <v>0.149</v>
      </c>
      <c r="N879" s="70"/>
      <c r="O879" s="70" t="s">
        <v>1799</v>
      </c>
      <c r="P879" s="70">
        <v>303.4</v>
      </c>
      <c r="Q879" s="70" t="s">
        <v>1402</v>
      </c>
      <c r="R879" s="70"/>
      <c r="S879" s="70"/>
      <c r="T879" s="70">
        <v>10500</v>
      </c>
      <c r="U879" s="70">
        <v>2550</v>
      </c>
      <c r="V879" s="70" t="s">
        <v>3885</v>
      </c>
      <c r="W879" s="70">
        <v>18000</v>
      </c>
      <c r="X879" s="71" t="s">
        <v>3886</v>
      </c>
    </row>
    <row r="880" spans="1:24">
      <c r="A880" s="62"/>
      <c r="B880" s="62"/>
      <c r="C880" s="69">
        <v>2022</v>
      </c>
      <c r="D880" s="69">
        <v>4</v>
      </c>
      <c r="E880" s="70" t="s">
        <v>3887</v>
      </c>
      <c r="F880" s="70" t="s">
        <v>2253</v>
      </c>
      <c r="G880" s="70" t="s">
        <v>3888</v>
      </c>
      <c r="H880" s="70" t="s">
        <v>2238</v>
      </c>
      <c r="I880" s="70" t="s">
        <v>1397</v>
      </c>
      <c r="J880" s="70" t="s">
        <v>1412</v>
      </c>
      <c r="K880" s="70"/>
      <c r="L880" s="70"/>
      <c r="M880" s="70">
        <v>0.139</v>
      </c>
      <c r="N880" s="70"/>
      <c r="O880" s="70">
        <v>159.79</v>
      </c>
      <c r="P880" s="70">
        <v>229.05</v>
      </c>
      <c r="Q880" s="70" t="s">
        <v>1402</v>
      </c>
      <c r="R880" s="70"/>
      <c r="S880" s="70"/>
      <c r="T880" s="70">
        <v>8540</v>
      </c>
      <c r="U880" s="70">
        <v>2450</v>
      </c>
      <c r="V880" s="70" t="s">
        <v>3889</v>
      </c>
      <c r="W880" s="70">
        <v>14500</v>
      </c>
      <c r="X880" s="71" t="s">
        <v>3890</v>
      </c>
    </row>
    <row r="881" spans="1:24">
      <c r="A881" s="62"/>
      <c r="B881" s="62"/>
      <c r="C881" s="69">
        <v>2022</v>
      </c>
      <c r="D881" s="69">
        <v>4</v>
      </c>
      <c r="E881" s="70" t="s">
        <v>3891</v>
      </c>
      <c r="F881" s="70" t="s">
        <v>3892</v>
      </c>
      <c r="G881" s="70" t="s">
        <v>3893</v>
      </c>
      <c r="H881" s="70" t="s">
        <v>2336</v>
      </c>
      <c r="I881" s="70" t="s">
        <v>1397</v>
      </c>
      <c r="J881" s="70" t="s">
        <v>1396</v>
      </c>
      <c r="K881" s="70"/>
      <c r="L881" s="70">
        <v>280</v>
      </c>
      <c r="M881" s="70">
        <v>0.15</v>
      </c>
      <c r="N881" s="70"/>
      <c r="O881" s="70" t="s">
        <v>1773</v>
      </c>
      <c r="P881" s="70">
        <v>350.07</v>
      </c>
      <c r="Q881" s="70" t="s">
        <v>1402</v>
      </c>
      <c r="R881" s="70"/>
      <c r="S881" s="70"/>
      <c r="T881" s="70">
        <v>9920</v>
      </c>
      <c r="U881" s="70">
        <v>2500</v>
      </c>
      <c r="V881" s="70">
        <v>3750</v>
      </c>
      <c r="W881" s="70">
        <v>31000</v>
      </c>
      <c r="X881" s="71">
        <v>15600</v>
      </c>
    </row>
    <row r="882" spans="1:24">
      <c r="A882" s="62"/>
      <c r="B882" s="62"/>
      <c r="C882" s="69">
        <v>2022</v>
      </c>
      <c r="D882" s="69">
        <v>4</v>
      </c>
      <c r="E882" s="70" t="s">
        <v>3894</v>
      </c>
      <c r="F882" s="70" t="s">
        <v>3895</v>
      </c>
      <c r="G882" s="70" t="s">
        <v>3896</v>
      </c>
      <c r="H882" s="70" t="s">
        <v>2845</v>
      </c>
      <c r="I882" s="70" t="s">
        <v>1397</v>
      </c>
      <c r="J882" s="70" t="s">
        <v>1396</v>
      </c>
      <c r="K882" s="70"/>
      <c r="L882" s="70">
        <v>265</v>
      </c>
      <c r="M882" s="70"/>
      <c r="N882" s="70"/>
      <c r="O882" s="70">
        <v>157.18</v>
      </c>
      <c r="P882" s="70">
        <v>60.16</v>
      </c>
      <c r="Q882" s="70" t="s">
        <v>1402</v>
      </c>
      <c r="R882" s="70"/>
      <c r="S882" s="70"/>
      <c r="T882" s="70">
        <v>5290</v>
      </c>
      <c r="U882" s="70">
        <v>1760</v>
      </c>
      <c r="V882" s="70">
        <v>2390</v>
      </c>
      <c r="W882" s="70">
        <v>4495</v>
      </c>
      <c r="X882" s="71">
        <v>3040</v>
      </c>
    </row>
    <row r="883" spans="1:24">
      <c r="A883" s="62"/>
      <c r="B883" s="62"/>
      <c r="C883" s="69">
        <v>2022</v>
      </c>
      <c r="D883" s="69">
        <v>4</v>
      </c>
      <c r="E883" s="70" t="s">
        <v>3894</v>
      </c>
      <c r="F883" s="70" t="s">
        <v>3895</v>
      </c>
      <c r="G883" s="70" t="s">
        <v>3897</v>
      </c>
      <c r="H883" s="70" t="s">
        <v>2630</v>
      </c>
      <c r="I883" s="70" t="s">
        <v>1397</v>
      </c>
      <c r="J883" s="70" t="s">
        <v>1396</v>
      </c>
      <c r="K883" s="70"/>
      <c r="L883" s="70">
        <v>225</v>
      </c>
      <c r="M883" s="70">
        <v>0.17</v>
      </c>
      <c r="N883" s="70"/>
      <c r="O883" s="70">
        <v>160.26</v>
      </c>
      <c r="P883" s="70">
        <v>281.91</v>
      </c>
      <c r="Q883" s="70" t="s">
        <v>1402</v>
      </c>
      <c r="R883" s="70"/>
      <c r="S883" s="70"/>
      <c r="T883" s="70">
        <v>9950</v>
      </c>
      <c r="U883" s="70">
        <v>2550</v>
      </c>
      <c r="V883" s="70">
        <v>3470</v>
      </c>
      <c r="W883" s="70">
        <v>31000</v>
      </c>
      <c r="X883" s="71">
        <v>18080</v>
      </c>
    </row>
    <row r="884" spans="1:24">
      <c r="A884" s="62"/>
      <c r="B884" s="62"/>
      <c r="C884" s="69">
        <v>2022</v>
      </c>
      <c r="D884" s="69">
        <v>4</v>
      </c>
      <c r="E884" s="70" t="s">
        <v>3301</v>
      </c>
      <c r="F884" s="70" t="s">
        <v>3302</v>
      </c>
      <c r="G884" s="70" t="s">
        <v>3898</v>
      </c>
      <c r="H884" s="70" t="s">
        <v>3029</v>
      </c>
      <c r="I884" s="70" t="s">
        <v>1397</v>
      </c>
      <c r="J884" s="70" t="s">
        <v>1396</v>
      </c>
      <c r="K884" s="70"/>
      <c r="L884" s="70">
        <v>305</v>
      </c>
      <c r="M884" s="70" t="s">
        <v>3899</v>
      </c>
      <c r="N884" s="70"/>
      <c r="O884" s="70">
        <v>160.08</v>
      </c>
      <c r="P884" s="70">
        <v>422.87</v>
      </c>
      <c r="Q884" s="70" t="s">
        <v>1402</v>
      </c>
      <c r="R884" s="70"/>
      <c r="S884" s="70"/>
      <c r="T884" s="70">
        <v>9600</v>
      </c>
      <c r="U884" s="70">
        <v>2550</v>
      </c>
      <c r="V884" s="70" t="s">
        <v>3900</v>
      </c>
      <c r="W884" s="70">
        <v>31000</v>
      </c>
      <c r="X884" s="71" t="s">
        <v>3901</v>
      </c>
    </row>
    <row r="885" spans="1:24">
      <c r="A885" s="62"/>
      <c r="B885" s="62"/>
      <c r="C885" s="69">
        <v>2022</v>
      </c>
      <c r="D885" s="69">
        <v>4</v>
      </c>
      <c r="E885" s="70" t="s">
        <v>3902</v>
      </c>
      <c r="F885" s="70" t="s">
        <v>2518</v>
      </c>
      <c r="G885" s="70" t="s">
        <v>3903</v>
      </c>
      <c r="H885" s="70" t="s">
        <v>2255</v>
      </c>
      <c r="I885" s="70" t="s">
        <v>1397</v>
      </c>
      <c r="J885" s="70" t="s">
        <v>1396</v>
      </c>
      <c r="K885" s="70">
        <v>260</v>
      </c>
      <c r="L885" s="70"/>
      <c r="M885" s="70">
        <v>0.239</v>
      </c>
      <c r="N885" s="70"/>
      <c r="O885" s="70">
        <v>136.6</v>
      </c>
      <c r="P885" s="70">
        <v>41.86</v>
      </c>
      <c r="Q885" s="70" t="s">
        <v>1402</v>
      </c>
      <c r="R885" s="70"/>
      <c r="S885" s="70"/>
      <c r="T885" s="70">
        <v>4805</v>
      </c>
      <c r="U885" s="70">
        <v>1715</v>
      </c>
      <c r="V885" s="70">
        <v>1990</v>
      </c>
      <c r="W885" s="70">
        <v>2900</v>
      </c>
      <c r="X885" s="71" t="s">
        <v>3904</v>
      </c>
    </row>
    <row r="886" spans="1:24">
      <c r="A886" s="62"/>
      <c r="B886" s="62"/>
      <c r="C886" s="69">
        <v>2022</v>
      </c>
      <c r="D886" s="69">
        <v>4</v>
      </c>
      <c r="E886" s="70" t="s">
        <v>3902</v>
      </c>
      <c r="F886" s="70" t="s">
        <v>2518</v>
      </c>
      <c r="G886" s="70" t="s">
        <v>3905</v>
      </c>
      <c r="H886" s="70" t="s">
        <v>2255</v>
      </c>
      <c r="I886" s="70" t="s">
        <v>1397</v>
      </c>
      <c r="J886" s="70" t="s">
        <v>1396</v>
      </c>
      <c r="K886" s="70">
        <v>270</v>
      </c>
      <c r="L886" s="70"/>
      <c r="M886" s="70">
        <v>0.277</v>
      </c>
      <c r="N886" s="70"/>
      <c r="O886" s="70">
        <v>136.6</v>
      </c>
      <c r="P886" s="70">
        <v>41.86</v>
      </c>
      <c r="Q886" s="70" t="s">
        <v>1402</v>
      </c>
      <c r="R886" s="70"/>
      <c r="S886" s="70"/>
      <c r="T886" s="70">
        <v>4525</v>
      </c>
      <c r="U886" s="70">
        <v>1715</v>
      </c>
      <c r="V886" s="70">
        <v>1990</v>
      </c>
      <c r="W886" s="70">
        <v>2580</v>
      </c>
      <c r="X886" s="71">
        <v>1510</v>
      </c>
    </row>
    <row r="887" spans="1:24">
      <c r="A887" s="62"/>
      <c r="B887" s="62"/>
      <c r="C887" s="69">
        <v>2022</v>
      </c>
      <c r="D887" s="69">
        <v>4</v>
      </c>
      <c r="E887" s="70" t="s">
        <v>3906</v>
      </c>
      <c r="F887" s="70" t="s">
        <v>3907</v>
      </c>
      <c r="G887" s="70" t="s">
        <v>3908</v>
      </c>
      <c r="H887" s="70" t="s">
        <v>2619</v>
      </c>
      <c r="I887" s="70" t="s">
        <v>1397</v>
      </c>
      <c r="J887" s="70" t="s">
        <v>1412</v>
      </c>
      <c r="K887" s="70"/>
      <c r="L887" s="70"/>
      <c r="M887" s="70">
        <v>0.149</v>
      </c>
      <c r="N887" s="70"/>
      <c r="O887" s="70">
        <v>163</v>
      </c>
      <c r="P887" s="70">
        <v>359.04</v>
      </c>
      <c r="Q887" s="70" t="s">
        <v>1402</v>
      </c>
      <c r="R887" s="70"/>
      <c r="S887" s="70"/>
      <c r="T887" s="70">
        <v>10490</v>
      </c>
      <c r="U887" s="70">
        <v>2550</v>
      </c>
      <c r="V887" s="70">
        <v>3230</v>
      </c>
      <c r="W887" s="70">
        <v>18000</v>
      </c>
      <c r="X887" s="71" t="s">
        <v>3909</v>
      </c>
    </row>
    <row r="888" spans="1:24">
      <c r="A888" s="62"/>
      <c r="B888" s="62"/>
      <c r="C888" s="69">
        <v>2022</v>
      </c>
      <c r="D888" s="69">
        <v>4</v>
      </c>
      <c r="E888" s="70" t="s">
        <v>2753</v>
      </c>
      <c r="F888" s="70" t="s">
        <v>2754</v>
      </c>
      <c r="G888" s="70" t="s">
        <v>3910</v>
      </c>
      <c r="H888" s="70" t="s">
        <v>2402</v>
      </c>
      <c r="I888" s="70" t="s">
        <v>1397</v>
      </c>
      <c r="J888" s="70" t="s">
        <v>1396</v>
      </c>
      <c r="K888" s="70"/>
      <c r="L888" s="70">
        <v>420</v>
      </c>
      <c r="M888" s="70"/>
      <c r="N888" s="70"/>
      <c r="O888" s="70">
        <v>140.13</v>
      </c>
      <c r="P888" s="70">
        <v>218.54</v>
      </c>
      <c r="Q888" s="70" t="s">
        <v>1402</v>
      </c>
      <c r="R888" s="70"/>
      <c r="S888" s="70"/>
      <c r="T888" s="70">
        <v>7100</v>
      </c>
      <c r="U888" s="70">
        <v>2200</v>
      </c>
      <c r="V888" s="70">
        <v>2750</v>
      </c>
      <c r="W888" s="70">
        <v>11900</v>
      </c>
      <c r="X888" s="71">
        <v>7500</v>
      </c>
    </row>
    <row r="889" spans="1:24">
      <c r="A889" s="62"/>
      <c r="B889" s="62"/>
      <c r="C889" s="69">
        <v>2022</v>
      </c>
      <c r="D889" s="69">
        <v>4</v>
      </c>
      <c r="E889" s="70" t="s">
        <v>2753</v>
      </c>
      <c r="F889" s="70" t="s">
        <v>2754</v>
      </c>
      <c r="G889" s="70" t="s">
        <v>3911</v>
      </c>
      <c r="H889" s="70" t="s">
        <v>3029</v>
      </c>
      <c r="I889" s="70" t="s">
        <v>1397</v>
      </c>
      <c r="J889" s="70" t="s">
        <v>1396</v>
      </c>
      <c r="K889" s="70"/>
      <c r="L889" s="70">
        <v>420</v>
      </c>
      <c r="M889" s="70">
        <v>0.18</v>
      </c>
      <c r="N889" s="70"/>
      <c r="O889" s="70">
        <v>140.13</v>
      </c>
      <c r="P889" s="70">
        <v>218.54</v>
      </c>
      <c r="Q889" s="70" t="s">
        <v>1402</v>
      </c>
      <c r="R889" s="70"/>
      <c r="S889" s="70"/>
      <c r="T889" s="70">
        <v>6890</v>
      </c>
      <c r="U889" s="70">
        <v>2350</v>
      </c>
      <c r="V889" s="70">
        <v>2530</v>
      </c>
      <c r="W889" s="70">
        <v>11900</v>
      </c>
      <c r="X889" s="71">
        <v>6600</v>
      </c>
    </row>
    <row r="890" spans="1:24">
      <c r="A890" s="62"/>
      <c r="B890" s="62"/>
      <c r="C890" s="69">
        <v>2022</v>
      </c>
      <c r="D890" s="69">
        <v>4</v>
      </c>
      <c r="E890" s="70" t="s">
        <v>2761</v>
      </c>
      <c r="F890" s="70" t="s">
        <v>2762</v>
      </c>
      <c r="G890" s="70" t="s">
        <v>3912</v>
      </c>
      <c r="H890" s="70" t="s">
        <v>2407</v>
      </c>
      <c r="I890" s="70" t="s">
        <v>1397</v>
      </c>
      <c r="J890" s="70" t="s">
        <v>1396</v>
      </c>
      <c r="K890" s="70"/>
      <c r="L890" s="70">
        <v>365</v>
      </c>
      <c r="M890" s="70"/>
      <c r="N890" s="70"/>
      <c r="O890" s="70">
        <v>160.26</v>
      </c>
      <c r="P890" s="70">
        <v>281.91</v>
      </c>
      <c r="Q890" s="70" t="s">
        <v>1421</v>
      </c>
      <c r="R890" s="70"/>
      <c r="S890" s="70"/>
      <c r="T890" s="70">
        <v>8560</v>
      </c>
      <c r="U890" s="70">
        <v>2550</v>
      </c>
      <c r="V890" s="70">
        <v>3320</v>
      </c>
      <c r="W890" s="70">
        <v>18000</v>
      </c>
      <c r="X890" s="71" t="s">
        <v>3913</v>
      </c>
    </row>
    <row r="891" spans="1:24">
      <c r="A891" s="62"/>
      <c r="B891" s="62"/>
      <c r="C891" s="69">
        <v>2022</v>
      </c>
      <c r="D891" s="69">
        <v>4</v>
      </c>
      <c r="E891" s="70" t="s">
        <v>2767</v>
      </c>
      <c r="F891" s="70" t="s">
        <v>2321</v>
      </c>
      <c r="G891" s="70" t="s">
        <v>3914</v>
      </c>
      <c r="H891" s="70" t="s">
        <v>2407</v>
      </c>
      <c r="I891" s="70" t="s">
        <v>1397</v>
      </c>
      <c r="J891" s="70" t="s">
        <v>1396</v>
      </c>
      <c r="K891" s="70"/>
      <c r="L891" s="70">
        <v>360</v>
      </c>
      <c r="M891" s="70"/>
      <c r="N891" s="70"/>
      <c r="O891" s="70">
        <v>146.7</v>
      </c>
      <c r="P891" s="70">
        <v>162.28</v>
      </c>
      <c r="Q891" s="70" t="s">
        <v>1402</v>
      </c>
      <c r="R891" s="70"/>
      <c r="S891" s="70"/>
      <c r="T891" s="70">
        <v>6945</v>
      </c>
      <c r="U891" s="70">
        <v>2200</v>
      </c>
      <c r="V891" s="70">
        <v>2835</v>
      </c>
      <c r="W891" s="70">
        <v>9995</v>
      </c>
      <c r="X891" s="71">
        <v>7260</v>
      </c>
    </row>
    <row r="892" spans="1:24">
      <c r="A892" s="62"/>
      <c r="B892" s="62"/>
      <c r="C892" s="69">
        <v>2022</v>
      </c>
      <c r="D892" s="69">
        <v>4</v>
      </c>
      <c r="E892" s="70" t="s">
        <v>3915</v>
      </c>
      <c r="F892" s="70" t="s">
        <v>3916</v>
      </c>
      <c r="G892" s="70" t="s">
        <v>3917</v>
      </c>
      <c r="H892" s="70" t="s">
        <v>2407</v>
      </c>
      <c r="I892" s="70" t="s">
        <v>1397</v>
      </c>
      <c r="J892" s="70" t="s">
        <v>1396</v>
      </c>
      <c r="K892" s="70"/>
      <c r="L892" s="70">
        <v>410</v>
      </c>
      <c r="M892" s="70"/>
      <c r="N892" s="70"/>
      <c r="O892" s="70" t="s">
        <v>2028</v>
      </c>
      <c r="P892" s="70">
        <v>315.07</v>
      </c>
      <c r="Q892" s="70" t="s">
        <v>1402</v>
      </c>
      <c r="R892" s="70"/>
      <c r="S892" s="70"/>
      <c r="T892" s="70">
        <v>9000</v>
      </c>
      <c r="U892" s="70">
        <v>2550</v>
      </c>
      <c r="V892" s="70">
        <v>3150</v>
      </c>
      <c r="W892" s="70">
        <v>18000</v>
      </c>
      <c r="X892" s="71">
        <v>13500</v>
      </c>
    </row>
    <row r="893" spans="1:24">
      <c r="A893" s="62"/>
      <c r="B893" s="62"/>
      <c r="C893" s="69">
        <v>2022</v>
      </c>
      <c r="D893" s="69">
        <v>4</v>
      </c>
      <c r="E893" s="70" t="s">
        <v>2767</v>
      </c>
      <c r="F893" s="70" t="s">
        <v>2321</v>
      </c>
      <c r="G893" s="70" t="s">
        <v>3918</v>
      </c>
      <c r="H893" s="70" t="s">
        <v>2407</v>
      </c>
      <c r="I893" s="70" t="s">
        <v>1397</v>
      </c>
      <c r="J893" s="70" t="s">
        <v>1396</v>
      </c>
      <c r="K893" s="70"/>
      <c r="L893" s="70">
        <v>420</v>
      </c>
      <c r="M893" s="70"/>
      <c r="N893" s="70"/>
      <c r="O893" s="70">
        <v>159.79</v>
      </c>
      <c r="P893" s="70">
        <v>229.05</v>
      </c>
      <c r="Q893" s="70" t="s">
        <v>1402</v>
      </c>
      <c r="R893" s="70"/>
      <c r="S893" s="70"/>
      <c r="T893" s="70">
        <v>7410</v>
      </c>
      <c r="U893" s="70">
        <v>2380</v>
      </c>
      <c r="V893" s="70">
        <v>2825</v>
      </c>
      <c r="W893" s="70">
        <v>12490</v>
      </c>
      <c r="X893" s="71">
        <v>8680</v>
      </c>
    </row>
    <row r="894" spans="1:24">
      <c r="A894" s="62"/>
      <c r="B894" s="62"/>
      <c r="C894" s="69">
        <v>2022</v>
      </c>
      <c r="D894" s="69">
        <v>4</v>
      </c>
      <c r="E894" s="70" t="s">
        <v>2767</v>
      </c>
      <c r="F894" s="70" t="s">
        <v>2321</v>
      </c>
      <c r="G894" s="70" t="s">
        <v>3919</v>
      </c>
      <c r="H894" s="70" t="s">
        <v>2267</v>
      </c>
      <c r="I894" s="70" t="s">
        <v>1397</v>
      </c>
      <c r="J894" s="70" t="s">
        <v>1396</v>
      </c>
      <c r="K894" s="70"/>
      <c r="L894" s="70">
        <v>310</v>
      </c>
      <c r="M894" s="70">
        <v>0.16</v>
      </c>
      <c r="N894" s="70"/>
      <c r="O894" s="70">
        <v>155.95</v>
      </c>
      <c r="P894" s="70">
        <v>246.68</v>
      </c>
      <c r="Q894" s="70" t="s">
        <v>1421</v>
      </c>
      <c r="R894" s="70"/>
      <c r="S894" s="70"/>
      <c r="T894" s="70">
        <v>7385</v>
      </c>
      <c r="U894" s="70">
        <v>2525</v>
      </c>
      <c r="V894" s="70">
        <v>3125</v>
      </c>
      <c r="W894" s="70">
        <v>18000</v>
      </c>
      <c r="X894" s="71">
        <v>9100</v>
      </c>
    </row>
    <row r="895" spans="1:24">
      <c r="A895" s="62"/>
      <c r="B895" s="62"/>
      <c r="C895" s="69">
        <v>2022</v>
      </c>
      <c r="D895" s="69">
        <v>4</v>
      </c>
      <c r="E895" s="70" t="s">
        <v>3920</v>
      </c>
      <c r="F895" s="70" t="s">
        <v>3921</v>
      </c>
      <c r="G895" s="70" t="s">
        <v>3922</v>
      </c>
      <c r="H895" s="70" t="s">
        <v>2402</v>
      </c>
      <c r="I895" s="70" t="s">
        <v>1397</v>
      </c>
      <c r="J895" s="70" t="s">
        <v>1396</v>
      </c>
      <c r="K895" s="70">
        <v>223</v>
      </c>
      <c r="L895" s="70">
        <v>400</v>
      </c>
      <c r="M895" s="70"/>
      <c r="N895" s="70"/>
      <c r="O895" s="70">
        <v>151.7</v>
      </c>
      <c r="P895" s="70">
        <v>177.74</v>
      </c>
      <c r="Q895" s="70" t="s">
        <v>1402</v>
      </c>
      <c r="R895" s="70"/>
      <c r="S895" s="70"/>
      <c r="T895" s="70">
        <v>6940</v>
      </c>
      <c r="U895" s="70">
        <v>2500</v>
      </c>
      <c r="V895" s="70">
        <v>2880</v>
      </c>
      <c r="W895" s="70">
        <v>11800</v>
      </c>
      <c r="X895" s="71" t="s">
        <v>3923</v>
      </c>
    </row>
    <row r="896" spans="1:24">
      <c r="A896" s="62"/>
      <c r="B896" s="62"/>
      <c r="C896" s="69">
        <v>2022</v>
      </c>
      <c r="D896" s="69">
        <v>4</v>
      </c>
      <c r="E896" s="70" t="s">
        <v>2980</v>
      </c>
      <c r="F896" s="70" t="s">
        <v>2981</v>
      </c>
      <c r="G896" s="70" t="s">
        <v>3924</v>
      </c>
      <c r="H896" s="70" t="s">
        <v>3925</v>
      </c>
      <c r="I896" s="70" t="s">
        <v>1397</v>
      </c>
      <c r="J896" s="70" t="s">
        <v>1396</v>
      </c>
      <c r="K896" s="70"/>
      <c r="L896" s="70"/>
      <c r="M896" s="70"/>
      <c r="N896" s="70"/>
      <c r="O896" s="70">
        <v>142.18</v>
      </c>
      <c r="P896" s="70">
        <v>61.824</v>
      </c>
      <c r="Q896" s="70" t="s">
        <v>1421</v>
      </c>
      <c r="R896" s="70"/>
      <c r="S896" s="70"/>
      <c r="T896" s="70">
        <v>5770</v>
      </c>
      <c r="U896" s="70">
        <v>1830</v>
      </c>
      <c r="V896" s="70">
        <v>2760</v>
      </c>
      <c r="W896" s="70">
        <v>3495</v>
      </c>
      <c r="X896" s="71">
        <v>3365</v>
      </c>
    </row>
    <row r="897" spans="1:24">
      <c r="A897" s="62"/>
      <c r="B897" s="62"/>
      <c r="C897" s="69">
        <v>2022</v>
      </c>
      <c r="D897" s="69">
        <v>4</v>
      </c>
      <c r="E897" s="70" t="s">
        <v>2781</v>
      </c>
      <c r="F897" s="70" t="s">
        <v>2782</v>
      </c>
      <c r="G897" s="70" t="s">
        <v>3926</v>
      </c>
      <c r="H897" s="70" t="s">
        <v>2589</v>
      </c>
      <c r="I897" s="70" t="s">
        <v>1397</v>
      </c>
      <c r="J897" s="70" t="s">
        <v>1396</v>
      </c>
      <c r="K897" s="70"/>
      <c r="L897" s="70">
        <v>280</v>
      </c>
      <c r="M897" s="70"/>
      <c r="N897" s="70"/>
      <c r="O897" s="70">
        <v>156.4</v>
      </c>
      <c r="P897" s="70">
        <v>210.56</v>
      </c>
      <c r="Q897" s="70" t="s">
        <v>1402</v>
      </c>
      <c r="R897" s="70"/>
      <c r="S897" s="70"/>
      <c r="T897" s="70" t="s">
        <v>3927</v>
      </c>
      <c r="U897" s="70">
        <v>2510</v>
      </c>
      <c r="V897" s="70">
        <v>2850</v>
      </c>
      <c r="W897" s="70">
        <v>18000</v>
      </c>
      <c r="X897" s="71" t="s">
        <v>3928</v>
      </c>
    </row>
    <row r="898" spans="1:24">
      <c r="A898" s="62"/>
      <c r="B898" s="62"/>
      <c r="C898" s="69">
        <v>2022</v>
      </c>
      <c r="D898" s="69">
        <v>4</v>
      </c>
      <c r="E898" s="70" t="s">
        <v>2781</v>
      </c>
      <c r="F898" s="70" t="s">
        <v>2782</v>
      </c>
      <c r="G898" s="70" t="s">
        <v>3929</v>
      </c>
      <c r="H898" s="70" t="s">
        <v>2407</v>
      </c>
      <c r="I898" s="70" t="s">
        <v>1397</v>
      </c>
      <c r="J898" s="70" t="s">
        <v>1396</v>
      </c>
      <c r="K898" s="70"/>
      <c r="L898" s="70">
        <v>380</v>
      </c>
      <c r="M898" s="70"/>
      <c r="N898" s="70"/>
      <c r="O898" s="70">
        <v>160.13</v>
      </c>
      <c r="P898" s="70">
        <v>287.04</v>
      </c>
      <c r="Q898" s="70" t="s">
        <v>1421</v>
      </c>
      <c r="R898" s="70"/>
      <c r="S898" s="70"/>
      <c r="T898" s="70">
        <v>8695</v>
      </c>
      <c r="U898" s="70">
        <v>2520</v>
      </c>
      <c r="V898" s="70">
        <v>3130</v>
      </c>
      <c r="W898" s="70">
        <v>18000</v>
      </c>
      <c r="X898" s="71">
        <v>12650</v>
      </c>
    </row>
    <row r="899" spans="1:24">
      <c r="A899" s="62"/>
      <c r="B899" s="62"/>
      <c r="C899" s="69">
        <v>2022</v>
      </c>
      <c r="D899" s="69">
        <v>4</v>
      </c>
      <c r="E899" s="70" t="s">
        <v>3327</v>
      </c>
      <c r="F899" s="70" t="s">
        <v>3328</v>
      </c>
      <c r="G899" s="70" t="s">
        <v>3930</v>
      </c>
      <c r="H899" s="70" t="s">
        <v>2845</v>
      </c>
      <c r="I899" s="70" t="s">
        <v>1397</v>
      </c>
      <c r="J899" s="70" t="s">
        <v>1396</v>
      </c>
      <c r="K899" s="70"/>
      <c r="L899" s="70">
        <v>265</v>
      </c>
      <c r="M899" s="70"/>
      <c r="N899" s="70"/>
      <c r="O899" s="70">
        <v>142.18</v>
      </c>
      <c r="P899" s="70">
        <v>61.824</v>
      </c>
      <c r="Q899" s="70" t="s">
        <v>1402</v>
      </c>
      <c r="R899" s="70"/>
      <c r="S899" s="70"/>
      <c r="T899" s="70" t="s">
        <v>3931</v>
      </c>
      <c r="U899" s="70">
        <v>1820</v>
      </c>
      <c r="V899" s="70">
        <v>2280</v>
      </c>
      <c r="W899" s="70">
        <v>4495</v>
      </c>
      <c r="X899" s="71">
        <v>2890</v>
      </c>
    </row>
    <row r="900" spans="1:24">
      <c r="A900" s="62"/>
      <c r="B900" s="62"/>
      <c r="C900" s="69">
        <v>2022</v>
      </c>
      <c r="D900" s="69">
        <v>4</v>
      </c>
      <c r="E900" s="70" t="s">
        <v>3932</v>
      </c>
      <c r="F900" s="70" t="s">
        <v>3933</v>
      </c>
      <c r="G900" s="70" t="s">
        <v>3934</v>
      </c>
      <c r="H900" s="70" t="s">
        <v>2804</v>
      </c>
      <c r="I900" s="70" t="s">
        <v>1397</v>
      </c>
      <c r="J900" s="70" t="s">
        <v>1396</v>
      </c>
      <c r="K900" s="70"/>
      <c r="L900" s="70">
        <v>400</v>
      </c>
      <c r="M900" s="70"/>
      <c r="N900" s="70"/>
      <c r="O900" s="70" t="s">
        <v>3935</v>
      </c>
      <c r="P900" s="70">
        <v>98.04</v>
      </c>
      <c r="Q900" s="70" t="s">
        <v>1402</v>
      </c>
      <c r="R900" s="70"/>
      <c r="S900" s="70"/>
      <c r="T900" s="70" t="s">
        <v>3936</v>
      </c>
      <c r="U900" s="70">
        <v>1800</v>
      </c>
      <c r="V900" s="70">
        <v>2360</v>
      </c>
      <c r="W900" s="70">
        <v>4495</v>
      </c>
      <c r="X900" s="71">
        <v>4240</v>
      </c>
    </row>
    <row r="901" spans="1:24">
      <c r="A901" s="62"/>
      <c r="B901" s="62"/>
      <c r="C901" s="69">
        <v>2022</v>
      </c>
      <c r="D901" s="69">
        <v>4</v>
      </c>
      <c r="E901" s="70" t="s">
        <v>3932</v>
      </c>
      <c r="F901" s="70" t="s">
        <v>3933</v>
      </c>
      <c r="G901" s="70" t="s">
        <v>3937</v>
      </c>
      <c r="H901" s="70" t="s">
        <v>2804</v>
      </c>
      <c r="I901" s="70" t="s">
        <v>1397</v>
      </c>
      <c r="J901" s="70" t="s">
        <v>1396</v>
      </c>
      <c r="K901" s="70"/>
      <c r="L901" s="70">
        <v>420</v>
      </c>
      <c r="M901" s="70"/>
      <c r="N901" s="70"/>
      <c r="O901" s="70">
        <v>158.24</v>
      </c>
      <c r="P901" s="70">
        <v>157.54</v>
      </c>
      <c r="Q901" s="70" t="s">
        <v>1483</v>
      </c>
      <c r="R901" s="70"/>
      <c r="S901" s="70"/>
      <c r="T901" s="70">
        <v>6960</v>
      </c>
      <c r="U901" s="70">
        <v>2100</v>
      </c>
      <c r="V901" s="70">
        <v>2460</v>
      </c>
      <c r="W901" s="70">
        <v>8495</v>
      </c>
      <c r="X901" s="71">
        <v>7470</v>
      </c>
    </row>
    <row r="902" spans="1:24">
      <c r="A902" s="62"/>
      <c r="B902" s="62"/>
      <c r="C902" s="69">
        <v>2022</v>
      </c>
      <c r="D902" s="69">
        <v>4</v>
      </c>
      <c r="E902" s="70" t="s">
        <v>3938</v>
      </c>
      <c r="F902" s="70" t="s">
        <v>2896</v>
      </c>
      <c r="G902" s="70" t="s">
        <v>3939</v>
      </c>
      <c r="H902" s="70" t="s">
        <v>3940</v>
      </c>
      <c r="I902" s="70" t="s">
        <v>1397</v>
      </c>
      <c r="J902" s="70" t="s">
        <v>1396</v>
      </c>
      <c r="K902" s="70">
        <v>420</v>
      </c>
      <c r="L902" s="70"/>
      <c r="M902" s="70"/>
      <c r="N902" s="70">
        <v>15.2</v>
      </c>
      <c r="O902" s="70">
        <v>171.15</v>
      </c>
      <c r="P902" s="70"/>
      <c r="Q902" s="70" t="s">
        <v>1499</v>
      </c>
      <c r="R902" s="70"/>
      <c r="S902" s="70"/>
      <c r="T902" s="70" t="s">
        <v>3941</v>
      </c>
      <c r="U902" s="70">
        <v>1936</v>
      </c>
      <c r="V902" s="70" t="s">
        <v>3942</v>
      </c>
      <c r="W902" s="70">
        <v>2145</v>
      </c>
      <c r="X902" s="71">
        <v>1820</v>
      </c>
    </row>
    <row r="903" spans="1:24">
      <c r="A903" s="62"/>
      <c r="B903" s="62"/>
      <c r="C903" s="69">
        <v>2022</v>
      </c>
      <c r="D903" s="69">
        <v>4</v>
      </c>
      <c r="E903" s="70" t="s">
        <v>2808</v>
      </c>
      <c r="F903" s="70" t="s">
        <v>2420</v>
      </c>
      <c r="G903" s="70" t="s">
        <v>3943</v>
      </c>
      <c r="H903" s="70" t="s">
        <v>2812</v>
      </c>
      <c r="I903" s="70" t="s">
        <v>1397</v>
      </c>
      <c r="J903" s="70" t="s">
        <v>1396</v>
      </c>
      <c r="K903" s="70">
        <v>220</v>
      </c>
      <c r="L903" s="70"/>
      <c r="M903" s="70">
        <v>0.289</v>
      </c>
      <c r="N903" s="70"/>
      <c r="O903" s="70">
        <v>135.1</v>
      </c>
      <c r="P903" s="70">
        <v>43</v>
      </c>
      <c r="Q903" s="70" t="s">
        <v>1402</v>
      </c>
      <c r="R903" s="70"/>
      <c r="S903" s="70"/>
      <c r="T903" s="70">
        <v>4700</v>
      </c>
      <c r="U903" s="70">
        <v>1860</v>
      </c>
      <c r="V903" s="70" t="s">
        <v>3944</v>
      </c>
      <c r="W903" s="70">
        <v>3495</v>
      </c>
      <c r="X903" s="71">
        <v>2180</v>
      </c>
    </row>
    <row r="904" spans="1:24">
      <c r="A904" s="62"/>
      <c r="B904" s="62"/>
      <c r="C904" s="69">
        <v>2022</v>
      </c>
      <c r="D904" s="69">
        <v>4</v>
      </c>
      <c r="E904" s="70" t="s">
        <v>2808</v>
      </c>
      <c r="F904" s="70" t="s">
        <v>2420</v>
      </c>
      <c r="G904" s="70" t="s">
        <v>3945</v>
      </c>
      <c r="H904" s="70" t="s">
        <v>2263</v>
      </c>
      <c r="I904" s="70" t="s">
        <v>1397</v>
      </c>
      <c r="J904" s="70" t="s">
        <v>1396</v>
      </c>
      <c r="K904" s="70"/>
      <c r="L904" s="70">
        <v>270</v>
      </c>
      <c r="M904" s="70"/>
      <c r="N904" s="70"/>
      <c r="O904" s="70">
        <v>135.1</v>
      </c>
      <c r="P904" s="70">
        <v>64.51</v>
      </c>
      <c r="Q904" s="70" t="s">
        <v>1402</v>
      </c>
      <c r="R904" s="70"/>
      <c r="S904" s="70"/>
      <c r="T904" s="70">
        <v>5575</v>
      </c>
      <c r="U904" s="70">
        <v>1800</v>
      </c>
      <c r="V904" s="70" t="s">
        <v>3946</v>
      </c>
      <c r="W904" s="70">
        <v>4495</v>
      </c>
      <c r="X904" s="71">
        <v>4150</v>
      </c>
    </row>
    <row r="905" spans="1:24">
      <c r="A905" s="62"/>
      <c r="B905" s="62"/>
      <c r="C905" s="69">
        <v>2022</v>
      </c>
      <c r="D905" s="69">
        <v>4</v>
      </c>
      <c r="E905" s="70" t="s">
        <v>2808</v>
      </c>
      <c r="F905" s="70" t="s">
        <v>2420</v>
      </c>
      <c r="G905" s="70" t="s">
        <v>3947</v>
      </c>
      <c r="H905" s="70" t="s">
        <v>2658</v>
      </c>
      <c r="I905" s="70" t="s">
        <v>1397</v>
      </c>
      <c r="J905" s="70" t="s">
        <v>1396</v>
      </c>
      <c r="K905" s="70"/>
      <c r="L905" s="70">
        <v>300</v>
      </c>
      <c r="M905" s="70"/>
      <c r="N905" s="70"/>
      <c r="O905" s="70" t="s">
        <v>2832</v>
      </c>
      <c r="P905" s="70">
        <v>157.53</v>
      </c>
      <c r="Q905" s="70" t="s">
        <v>1402</v>
      </c>
      <c r="R905" s="70"/>
      <c r="S905" s="70"/>
      <c r="T905" s="70">
        <v>7790</v>
      </c>
      <c r="U905" s="70">
        <v>2130</v>
      </c>
      <c r="V905" s="70" t="s">
        <v>3948</v>
      </c>
      <c r="W905" s="70">
        <v>10490</v>
      </c>
      <c r="X905" s="71" t="s">
        <v>3949</v>
      </c>
    </row>
    <row r="906" spans="1:24">
      <c r="A906" s="62"/>
      <c r="B906" s="62"/>
      <c r="C906" s="69">
        <v>2022</v>
      </c>
      <c r="D906" s="69">
        <v>4</v>
      </c>
      <c r="E906" s="70" t="s">
        <v>2808</v>
      </c>
      <c r="F906" s="70" t="s">
        <v>2420</v>
      </c>
      <c r="G906" s="70" t="s">
        <v>3950</v>
      </c>
      <c r="H906" s="70" t="s">
        <v>2407</v>
      </c>
      <c r="I906" s="70" t="s">
        <v>1397</v>
      </c>
      <c r="J906" s="70" t="s">
        <v>1396</v>
      </c>
      <c r="K906" s="70"/>
      <c r="L906" s="70">
        <v>360</v>
      </c>
      <c r="M906" s="70"/>
      <c r="N906" s="70"/>
      <c r="O906" s="70">
        <v>159.26</v>
      </c>
      <c r="P906" s="70">
        <v>210.56</v>
      </c>
      <c r="Q906" s="70" t="s">
        <v>1402</v>
      </c>
      <c r="R906" s="70"/>
      <c r="S906" s="70"/>
      <c r="T906" s="70">
        <v>7100</v>
      </c>
      <c r="U906" s="70">
        <v>2355</v>
      </c>
      <c r="V906" s="70" t="s">
        <v>3951</v>
      </c>
      <c r="W906" s="70">
        <v>12495</v>
      </c>
      <c r="X906" s="71">
        <v>9400</v>
      </c>
    </row>
    <row r="907" spans="1:24">
      <c r="A907" s="62"/>
      <c r="B907" s="62"/>
      <c r="C907" s="69">
        <v>2022</v>
      </c>
      <c r="D907" s="69">
        <v>4</v>
      </c>
      <c r="E907" s="70" t="s">
        <v>2808</v>
      </c>
      <c r="F907" s="70" t="s">
        <v>2420</v>
      </c>
      <c r="G907" s="70" t="s">
        <v>3952</v>
      </c>
      <c r="H907" s="70" t="s">
        <v>2432</v>
      </c>
      <c r="I907" s="70" t="s">
        <v>1397</v>
      </c>
      <c r="J907" s="70" t="s">
        <v>1396</v>
      </c>
      <c r="K907" s="70"/>
      <c r="L907" s="70">
        <v>360</v>
      </c>
      <c r="M907" s="70" t="s">
        <v>3953</v>
      </c>
      <c r="N907" s="70"/>
      <c r="O907" s="70" t="s">
        <v>2829</v>
      </c>
      <c r="P907" s="70">
        <v>255.48</v>
      </c>
      <c r="Q907" s="70" t="s">
        <v>1402</v>
      </c>
      <c r="R907" s="70"/>
      <c r="S907" s="70"/>
      <c r="T907" s="70" t="s">
        <v>3954</v>
      </c>
      <c r="U907" s="70">
        <v>2510</v>
      </c>
      <c r="V907" s="70">
        <v>3015</v>
      </c>
      <c r="W907" s="70">
        <v>18000</v>
      </c>
      <c r="X907" s="71" t="s">
        <v>3955</v>
      </c>
    </row>
    <row r="908" spans="1:24">
      <c r="A908" s="62"/>
      <c r="B908" s="62"/>
      <c r="C908" s="69">
        <v>2022</v>
      </c>
      <c r="D908" s="69">
        <v>4</v>
      </c>
      <c r="E908" s="70" t="s">
        <v>2808</v>
      </c>
      <c r="F908" s="70" t="s">
        <v>2420</v>
      </c>
      <c r="G908" s="70" t="s">
        <v>3956</v>
      </c>
      <c r="H908" s="70" t="s">
        <v>2589</v>
      </c>
      <c r="I908" s="70" t="s">
        <v>1397</v>
      </c>
      <c r="J908" s="70" t="s">
        <v>1396</v>
      </c>
      <c r="K908" s="70"/>
      <c r="L908" s="70">
        <v>320</v>
      </c>
      <c r="M908" s="70"/>
      <c r="N908" s="70"/>
      <c r="O908" s="70">
        <v>159.26</v>
      </c>
      <c r="P908" s="70">
        <v>210.56</v>
      </c>
      <c r="Q908" s="70" t="s">
        <v>1402</v>
      </c>
      <c r="R908" s="70"/>
      <c r="S908" s="70"/>
      <c r="T908" s="70" t="s">
        <v>3957</v>
      </c>
      <c r="U908" s="70">
        <v>2495</v>
      </c>
      <c r="V908" s="70" t="s">
        <v>3958</v>
      </c>
      <c r="W908" s="70">
        <v>18000</v>
      </c>
      <c r="X908" s="71" t="s">
        <v>3959</v>
      </c>
    </row>
    <row r="909" spans="1:24">
      <c r="A909" s="62"/>
      <c r="B909" s="62"/>
      <c r="C909" s="69">
        <v>2022</v>
      </c>
      <c r="D909" s="69">
        <v>4</v>
      </c>
      <c r="E909" s="70" t="s">
        <v>3465</v>
      </c>
      <c r="F909" s="70" t="s">
        <v>3466</v>
      </c>
      <c r="G909" s="70" t="s">
        <v>3960</v>
      </c>
      <c r="H909" s="70" t="s">
        <v>2622</v>
      </c>
      <c r="I909" s="70" t="s">
        <v>1397</v>
      </c>
      <c r="J909" s="70" t="s">
        <v>1412</v>
      </c>
      <c r="K909" s="70"/>
      <c r="L909" s="70"/>
      <c r="M909" s="70">
        <v>0.145</v>
      </c>
      <c r="N909" s="70"/>
      <c r="O909" s="70" t="s">
        <v>3468</v>
      </c>
      <c r="P909" s="70">
        <v>326.86</v>
      </c>
      <c r="Q909" s="70" t="s">
        <v>1402</v>
      </c>
      <c r="R909" s="70"/>
      <c r="S909" s="70"/>
      <c r="T909" s="70">
        <v>10500</v>
      </c>
      <c r="U909" s="70">
        <v>2550</v>
      </c>
      <c r="V909" s="70" t="s">
        <v>1533</v>
      </c>
      <c r="W909" s="70">
        <v>18000</v>
      </c>
      <c r="X909" s="71" t="s">
        <v>1972</v>
      </c>
    </row>
    <row r="910" spans="1:24">
      <c r="A910" s="62"/>
      <c r="B910" s="62"/>
      <c r="C910" s="69">
        <v>2022</v>
      </c>
      <c r="D910" s="69">
        <v>4</v>
      </c>
      <c r="E910" s="70" t="s">
        <v>3961</v>
      </c>
      <c r="F910" s="70" t="s">
        <v>3962</v>
      </c>
      <c r="G910" s="70" t="s">
        <v>3963</v>
      </c>
      <c r="H910" s="70" t="s">
        <v>2263</v>
      </c>
      <c r="I910" s="70" t="s">
        <v>1397</v>
      </c>
      <c r="J910" s="70" t="s">
        <v>1396</v>
      </c>
      <c r="K910" s="70"/>
      <c r="L910" s="70">
        <v>220</v>
      </c>
      <c r="M910" s="70"/>
      <c r="N910" s="70"/>
      <c r="O910" s="70">
        <v>153.6</v>
      </c>
      <c r="P910" s="70">
        <v>66.84</v>
      </c>
      <c r="Q910" s="70" t="s">
        <v>1421</v>
      </c>
      <c r="R910" s="70"/>
      <c r="S910" s="70"/>
      <c r="T910" s="70">
        <v>5560</v>
      </c>
      <c r="U910" s="70">
        <v>1650</v>
      </c>
      <c r="V910" s="70">
        <v>2280</v>
      </c>
      <c r="W910" s="70">
        <v>4495</v>
      </c>
      <c r="X910" s="71">
        <v>3350</v>
      </c>
    </row>
    <row r="911" spans="1:24">
      <c r="A911" s="62"/>
      <c r="B911" s="62"/>
      <c r="C911" s="69">
        <v>2022</v>
      </c>
      <c r="D911" s="69">
        <v>4</v>
      </c>
      <c r="E911" s="70" t="s">
        <v>3961</v>
      </c>
      <c r="F911" s="70" t="s">
        <v>3962</v>
      </c>
      <c r="G911" s="70" t="s">
        <v>3964</v>
      </c>
      <c r="H911" s="70" t="s">
        <v>2794</v>
      </c>
      <c r="I911" s="70" t="s">
        <v>1397</v>
      </c>
      <c r="J911" s="70" t="s">
        <v>1396</v>
      </c>
      <c r="K911" s="70"/>
      <c r="L911" s="70">
        <v>300</v>
      </c>
      <c r="M911" s="70"/>
      <c r="N911" s="70"/>
      <c r="O911" s="70">
        <v>153.8</v>
      </c>
      <c r="P911" s="70">
        <v>106.952</v>
      </c>
      <c r="Q911" s="70" t="s">
        <v>1421</v>
      </c>
      <c r="R911" s="70"/>
      <c r="S911" s="70"/>
      <c r="T911" s="70">
        <v>7150</v>
      </c>
      <c r="U911" s="70">
        <v>2250</v>
      </c>
      <c r="V911" s="70">
        <v>2720</v>
      </c>
      <c r="W911" s="70">
        <v>8270</v>
      </c>
      <c r="X911" s="71">
        <v>6350</v>
      </c>
    </row>
    <row r="912" spans="1:24">
      <c r="A912" s="62"/>
      <c r="B912" s="62"/>
      <c r="C912" s="69">
        <v>2022</v>
      </c>
      <c r="D912" s="69">
        <v>4</v>
      </c>
      <c r="E912" s="70" t="s">
        <v>3961</v>
      </c>
      <c r="F912" s="70" t="s">
        <v>3962</v>
      </c>
      <c r="G912" s="70" t="s">
        <v>3965</v>
      </c>
      <c r="H912" s="70" t="s">
        <v>2407</v>
      </c>
      <c r="I912" s="70" t="s">
        <v>1397</v>
      </c>
      <c r="J912" s="70" t="s">
        <v>1396</v>
      </c>
      <c r="K912" s="70"/>
      <c r="L912" s="70">
        <v>390</v>
      </c>
      <c r="M912" s="70"/>
      <c r="N912" s="70"/>
      <c r="O912" s="70">
        <v>140.7</v>
      </c>
      <c r="P912" s="70">
        <v>314.14</v>
      </c>
      <c r="Q912" s="70" t="s">
        <v>1421</v>
      </c>
      <c r="R912" s="70"/>
      <c r="S912" s="70"/>
      <c r="T912" s="70">
        <v>9270</v>
      </c>
      <c r="U912" s="70">
        <v>2460</v>
      </c>
      <c r="V912" s="70">
        <v>3060</v>
      </c>
      <c r="W912" s="70">
        <v>18000</v>
      </c>
      <c r="X912" s="71" t="s">
        <v>3966</v>
      </c>
    </row>
    <row r="913" spans="1:24">
      <c r="A913" s="62"/>
      <c r="B913" s="62"/>
      <c r="C913" s="69">
        <v>2022</v>
      </c>
      <c r="D913" s="69">
        <v>4</v>
      </c>
      <c r="E913" s="70" t="s">
        <v>3967</v>
      </c>
      <c r="F913" s="70" t="s">
        <v>2860</v>
      </c>
      <c r="G913" s="70" t="s">
        <v>3968</v>
      </c>
      <c r="H913" s="70" t="s">
        <v>2955</v>
      </c>
      <c r="I913" s="70" t="s">
        <v>1397</v>
      </c>
      <c r="J913" s="70" t="s">
        <v>1396</v>
      </c>
      <c r="K913" s="70"/>
      <c r="L913" s="70">
        <v>291</v>
      </c>
      <c r="M913" s="70">
        <v>0.205</v>
      </c>
      <c r="N913" s="70"/>
      <c r="O913" s="70">
        <v>153.84</v>
      </c>
      <c r="P913" s="70">
        <v>106.95</v>
      </c>
      <c r="Q913" s="70" t="s">
        <v>1402</v>
      </c>
      <c r="R913" s="70"/>
      <c r="S913" s="70"/>
      <c r="T913" s="70">
        <v>5900</v>
      </c>
      <c r="U913" s="70">
        <v>2095</v>
      </c>
      <c r="V913" s="70">
        <v>2600</v>
      </c>
      <c r="W913" s="70">
        <v>8495</v>
      </c>
      <c r="X913" s="71">
        <v>5300</v>
      </c>
    </row>
    <row r="914" spans="1:24">
      <c r="A914" s="62"/>
      <c r="B914" s="62"/>
      <c r="C914" s="69">
        <v>2022</v>
      </c>
      <c r="D914" s="69">
        <v>4</v>
      </c>
      <c r="E914" s="70" t="s">
        <v>3967</v>
      </c>
      <c r="F914" s="70" t="s">
        <v>2860</v>
      </c>
      <c r="G914" s="70" t="s">
        <v>3969</v>
      </c>
      <c r="H914" s="70" t="s">
        <v>2432</v>
      </c>
      <c r="I914" s="70" t="s">
        <v>1397</v>
      </c>
      <c r="J914" s="70" t="s">
        <v>1396</v>
      </c>
      <c r="K914" s="70"/>
      <c r="L914" s="70">
        <v>380</v>
      </c>
      <c r="M914" s="70" t="s">
        <v>3970</v>
      </c>
      <c r="N914" s="70"/>
      <c r="O914" s="70">
        <v>146.7</v>
      </c>
      <c r="P914" s="70">
        <v>162.28</v>
      </c>
      <c r="Q914" s="70" t="s">
        <v>1402</v>
      </c>
      <c r="R914" s="70"/>
      <c r="S914" s="70"/>
      <c r="T914" s="70" t="s">
        <v>3971</v>
      </c>
      <c r="U914" s="70">
        <v>2150</v>
      </c>
      <c r="V914" s="70">
        <v>2550</v>
      </c>
      <c r="W914" s="70">
        <v>10495</v>
      </c>
      <c r="X914" s="71" t="s">
        <v>3972</v>
      </c>
    </row>
    <row r="915" spans="1:24">
      <c r="A915" s="62"/>
      <c r="B915" s="62"/>
      <c r="C915" s="69">
        <v>2022</v>
      </c>
      <c r="D915" s="69">
        <v>4</v>
      </c>
      <c r="E915" s="70" t="s">
        <v>3967</v>
      </c>
      <c r="F915" s="70" t="s">
        <v>2860</v>
      </c>
      <c r="G915" s="70" t="s">
        <v>3973</v>
      </c>
      <c r="H915" s="70" t="s">
        <v>2267</v>
      </c>
      <c r="I915" s="70" t="s">
        <v>1397</v>
      </c>
      <c r="J915" s="70" t="s">
        <v>1396</v>
      </c>
      <c r="K915" s="70"/>
      <c r="L915" s="70" t="s">
        <v>3974</v>
      </c>
      <c r="M915" s="70">
        <v>0.157</v>
      </c>
      <c r="N915" s="70"/>
      <c r="O915" s="70">
        <v>158.98</v>
      </c>
      <c r="P915" s="70">
        <v>210.56</v>
      </c>
      <c r="Q915" s="70" t="s">
        <v>1421</v>
      </c>
      <c r="R915" s="70"/>
      <c r="S915" s="70"/>
      <c r="T915" s="70">
        <v>6810</v>
      </c>
      <c r="U915" s="70">
        <v>2430</v>
      </c>
      <c r="V915" s="70" t="s">
        <v>3975</v>
      </c>
      <c r="W915" s="70">
        <v>12495</v>
      </c>
      <c r="X915" s="71">
        <v>6680</v>
      </c>
    </row>
    <row r="916" spans="1:24">
      <c r="A916" s="62"/>
      <c r="B916" s="62"/>
      <c r="C916" s="69">
        <v>2022</v>
      </c>
      <c r="D916" s="69">
        <v>4</v>
      </c>
      <c r="E916" s="70" t="s">
        <v>3967</v>
      </c>
      <c r="F916" s="70" t="s">
        <v>2860</v>
      </c>
      <c r="G916" s="70" t="s">
        <v>3976</v>
      </c>
      <c r="H916" s="70" t="s">
        <v>2769</v>
      </c>
      <c r="I916" s="70" t="s">
        <v>1397</v>
      </c>
      <c r="J916" s="70" t="s">
        <v>1396</v>
      </c>
      <c r="K916" s="70"/>
      <c r="L916" s="70" t="s">
        <v>3974</v>
      </c>
      <c r="M916" s="70"/>
      <c r="N916" s="70"/>
      <c r="O916" s="70">
        <v>158.98</v>
      </c>
      <c r="P916" s="70">
        <v>210.56</v>
      </c>
      <c r="Q916" s="70" t="s">
        <v>1421</v>
      </c>
      <c r="R916" s="70"/>
      <c r="S916" s="70"/>
      <c r="T916" s="70">
        <v>6915</v>
      </c>
      <c r="U916" s="70">
        <v>2320</v>
      </c>
      <c r="V916" s="70">
        <v>2795</v>
      </c>
      <c r="W916" s="70">
        <v>12495</v>
      </c>
      <c r="X916" s="71">
        <v>8140</v>
      </c>
    </row>
    <row r="917" spans="1:24">
      <c r="A917" s="62"/>
      <c r="B917" s="62"/>
      <c r="C917" s="69">
        <v>2022</v>
      </c>
      <c r="D917" s="69">
        <v>4</v>
      </c>
      <c r="E917" s="70" t="s">
        <v>2139</v>
      </c>
      <c r="F917" s="70" t="s">
        <v>2860</v>
      </c>
      <c r="G917" s="70" t="s">
        <v>3977</v>
      </c>
      <c r="H917" s="70" t="s">
        <v>2589</v>
      </c>
      <c r="I917" s="70" t="s">
        <v>1397</v>
      </c>
      <c r="J917" s="70" t="s">
        <v>1396</v>
      </c>
      <c r="K917" s="70"/>
      <c r="L917" s="70" t="s">
        <v>3974</v>
      </c>
      <c r="M917" s="70"/>
      <c r="N917" s="70"/>
      <c r="O917" s="70">
        <v>158.98</v>
      </c>
      <c r="P917" s="70">
        <v>210.56</v>
      </c>
      <c r="Q917" s="70" t="s">
        <v>1421</v>
      </c>
      <c r="R917" s="70"/>
      <c r="S917" s="70"/>
      <c r="T917" s="70" t="s">
        <v>3978</v>
      </c>
      <c r="U917" s="70">
        <v>2320</v>
      </c>
      <c r="V917" s="70">
        <v>2655</v>
      </c>
      <c r="W917" s="70">
        <v>12495</v>
      </c>
      <c r="X917" s="71">
        <v>7495</v>
      </c>
    </row>
    <row r="918" spans="1:24">
      <c r="A918" s="62"/>
      <c r="B918" s="62"/>
      <c r="C918" s="69">
        <v>2022</v>
      </c>
      <c r="D918" s="69">
        <v>4</v>
      </c>
      <c r="E918" s="70" t="s">
        <v>3967</v>
      </c>
      <c r="F918" s="70" t="s">
        <v>2860</v>
      </c>
      <c r="G918" s="70" t="s">
        <v>3979</v>
      </c>
      <c r="H918" s="70" t="s">
        <v>2794</v>
      </c>
      <c r="I918" s="70" t="s">
        <v>1397</v>
      </c>
      <c r="J918" s="70" t="s">
        <v>1396</v>
      </c>
      <c r="K918" s="70"/>
      <c r="L918" s="70" t="s">
        <v>3974</v>
      </c>
      <c r="M918" s="70"/>
      <c r="N918" s="70"/>
      <c r="O918" s="70">
        <v>158.98</v>
      </c>
      <c r="P918" s="70">
        <v>210.56</v>
      </c>
      <c r="Q918" s="70" t="s">
        <v>1421</v>
      </c>
      <c r="R918" s="70"/>
      <c r="S918" s="70"/>
      <c r="T918" s="70">
        <v>7445</v>
      </c>
      <c r="U918" s="70">
        <v>2430</v>
      </c>
      <c r="V918" s="70">
        <v>2830</v>
      </c>
      <c r="W918" s="70">
        <v>12495</v>
      </c>
      <c r="X918" s="71">
        <v>9100</v>
      </c>
    </row>
    <row r="919" spans="1:24">
      <c r="A919" s="62"/>
      <c r="B919" s="62"/>
      <c r="C919" s="69">
        <v>2022</v>
      </c>
      <c r="D919" s="69">
        <v>4</v>
      </c>
      <c r="E919" s="70" t="s">
        <v>3967</v>
      </c>
      <c r="F919" s="70" t="s">
        <v>2860</v>
      </c>
      <c r="G919" s="70" t="s">
        <v>3980</v>
      </c>
      <c r="H919" s="70" t="s">
        <v>2432</v>
      </c>
      <c r="I919" s="70" t="s">
        <v>1397</v>
      </c>
      <c r="J919" s="70" t="s">
        <v>1396</v>
      </c>
      <c r="K919" s="70"/>
      <c r="L919" s="70">
        <v>365</v>
      </c>
      <c r="M919" s="70">
        <v>0.185</v>
      </c>
      <c r="N919" s="70"/>
      <c r="O919" s="70">
        <v>155.95</v>
      </c>
      <c r="P919" s="70">
        <v>246.68</v>
      </c>
      <c r="Q919" s="70" t="s">
        <v>1421</v>
      </c>
      <c r="R919" s="70"/>
      <c r="S919" s="70"/>
      <c r="T919" s="70">
        <v>8430</v>
      </c>
      <c r="U919" s="70">
        <v>2510</v>
      </c>
      <c r="V919" s="70">
        <v>3160</v>
      </c>
      <c r="W919" s="70">
        <v>18000</v>
      </c>
      <c r="X919" s="71">
        <v>11470</v>
      </c>
    </row>
    <row r="920" spans="1:24">
      <c r="A920" s="62"/>
      <c r="B920" s="62"/>
      <c r="C920" s="69">
        <v>2022</v>
      </c>
      <c r="D920" s="69">
        <v>4</v>
      </c>
      <c r="E920" s="70" t="s">
        <v>3981</v>
      </c>
      <c r="F920" s="70" t="s">
        <v>3982</v>
      </c>
      <c r="G920" s="70" t="s">
        <v>3983</v>
      </c>
      <c r="H920" s="70" t="s">
        <v>2630</v>
      </c>
      <c r="I920" s="70" t="s">
        <v>1397</v>
      </c>
      <c r="J920" s="70" t="s">
        <v>1396</v>
      </c>
      <c r="K920" s="70"/>
      <c r="L920" s="70">
        <v>210</v>
      </c>
      <c r="M920" s="70" t="s">
        <v>3984</v>
      </c>
      <c r="N920" s="70"/>
      <c r="O920" s="70">
        <v>159</v>
      </c>
      <c r="P920" s="70">
        <v>281.92</v>
      </c>
      <c r="Q920" s="70" t="s">
        <v>1402</v>
      </c>
      <c r="R920" s="70"/>
      <c r="S920" s="70"/>
      <c r="T920" s="70">
        <v>9730</v>
      </c>
      <c r="U920" s="70">
        <v>2550</v>
      </c>
      <c r="V920" s="70">
        <v>3450</v>
      </c>
      <c r="W920" s="70">
        <v>31000</v>
      </c>
      <c r="X920" s="71" t="s">
        <v>3985</v>
      </c>
    </row>
    <row r="921" spans="1:24">
      <c r="A921" s="62"/>
      <c r="B921" s="62"/>
      <c r="C921" s="69">
        <v>2022</v>
      </c>
      <c r="D921" s="69">
        <v>4</v>
      </c>
      <c r="E921" s="70" t="s">
        <v>3986</v>
      </c>
      <c r="F921" s="70" t="s">
        <v>3987</v>
      </c>
      <c r="G921" s="70" t="s">
        <v>3988</v>
      </c>
      <c r="H921" s="70" t="s">
        <v>2630</v>
      </c>
      <c r="I921" s="70" t="s">
        <v>1397</v>
      </c>
      <c r="J921" s="70" t="s">
        <v>1396</v>
      </c>
      <c r="K921" s="70"/>
      <c r="L921" s="70">
        <v>250</v>
      </c>
      <c r="M921" s="70" t="s">
        <v>3989</v>
      </c>
      <c r="N921" s="70"/>
      <c r="O921" s="70">
        <v>157.57</v>
      </c>
      <c r="P921" s="70">
        <v>281.92</v>
      </c>
      <c r="Q921" s="70" t="s">
        <v>1402</v>
      </c>
      <c r="R921" s="70"/>
      <c r="S921" s="70"/>
      <c r="T921" s="70" t="s">
        <v>3990</v>
      </c>
      <c r="U921" s="70" t="s">
        <v>1525</v>
      </c>
      <c r="V921" s="70" t="s">
        <v>3991</v>
      </c>
      <c r="W921" s="70">
        <v>31000</v>
      </c>
      <c r="X921" s="71" t="s">
        <v>3992</v>
      </c>
    </row>
    <row r="922" spans="1:24">
      <c r="A922" s="62"/>
      <c r="B922" s="62"/>
      <c r="C922" s="69">
        <v>2022</v>
      </c>
      <c r="D922" s="69">
        <v>4</v>
      </c>
      <c r="E922" s="70" t="s">
        <v>3986</v>
      </c>
      <c r="F922" s="70" t="s">
        <v>3987</v>
      </c>
      <c r="G922" s="70" t="s">
        <v>3993</v>
      </c>
      <c r="H922" s="70" t="s">
        <v>2630</v>
      </c>
      <c r="I922" s="70" t="s">
        <v>1397</v>
      </c>
      <c r="J922" s="70" t="s">
        <v>1396</v>
      </c>
      <c r="K922" s="70"/>
      <c r="L922" s="70">
        <v>215</v>
      </c>
      <c r="M922" s="70" t="s">
        <v>3994</v>
      </c>
      <c r="N922" s="70"/>
      <c r="O922" s="70">
        <v>160.26</v>
      </c>
      <c r="P922" s="70">
        <v>282</v>
      </c>
      <c r="Q922" s="70" t="s">
        <v>1402</v>
      </c>
      <c r="R922" s="70"/>
      <c r="S922" s="70"/>
      <c r="T922" s="70" t="s">
        <v>1863</v>
      </c>
      <c r="U922" s="70">
        <v>2550</v>
      </c>
      <c r="V922" s="70" t="s">
        <v>2383</v>
      </c>
      <c r="W922" s="70">
        <v>31000</v>
      </c>
      <c r="X922" s="71" t="s">
        <v>3995</v>
      </c>
    </row>
    <row r="923" spans="1:24">
      <c r="A923" s="62"/>
      <c r="B923" s="62"/>
      <c r="C923" s="69">
        <v>2022</v>
      </c>
      <c r="D923" s="69">
        <v>4</v>
      </c>
      <c r="E923" s="70" t="s">
        <v>3023</v>
      </c>
      <c r="F923" s="70" t="s">
        <v>3024</v>
      </c>
      <c r="G923" s="70" t="s">
        <v>3996</v>
      </c>
      <c r="H923" s="70" t="s">
        <v>2658</v>
      </c>
      <c r="I923" s="70" t="s">
        <v>1397</v>
      </c>
      <c r="J923" s="70" t="s">
        <v>1396</v>
      </c>
      <c r="K923" s="70"/>
      <c r="L923" s="70">
        <v>380</v>
      </c>
      <c r="M923" s="70"/>
      <c r="N923" s="70"/>
      <c r="O923" s="70">
        <v>160.13</v>
      </c>
      <c r="P923" s="70">
        <v>287.04</v>
      </c>
      <c r="Q923" s="70" t="s">
        <v>1402</v>
      </c>
      <c r="R923" s="70"/>
      <c r="S923" s="70"/>
      <c r="T923" s="70">
        <v>10140</v>
      </c>
      <c r="U923" s="70">
        <v>2550</v>
      </c>
      <c r="V923" s="70">
        <v>3700</v>
      </c>
      <c r="W923" s="70">
        <v>18000</v>
      </c>
      <c r="X923" s="71">
        <v>10590</v>
      </c>
    </row>
    <row r="924" spans="1:24">
      <c r="A924" s="62"/>
      <c r="B924" s="62"/>
      <c r="C924" s="69">
        <v>2022</v>
      </c>
      <c r="D924" s="69">
        <v>4</v>
      </c>
      <c r="E924" s="70" t="s">
        <v>2874</v>
      </c>
      <c r="F924" s="70" t="s">
        <v>2875</v>
      </c>
      <c r="G924" s="70" t="s">
        <v>3997</v>
      </c>
      <c r="H924" s="70" t="s">
        <v>2330</v>
      </c>
      <c r="I924" s="70" t="s">
        <v>1397</v>
      </c>
      <c r="J924" s="70" t="s">
        <v>1396</v>
      </c>
      <c r="K924" s="70"/>
      <c r="L924" s="70">
        <v>300</v>
      </c>
      <c r="M924" s="70">
        <v>0.108</v>
      </c>
      <c r="N924" s="70"/>
      <c r="O924" s="70">
        <v>160.26</v>
      </c>
      <c r="P924" s="70">
        <v>281.91</v>
      </c>
      <c r="Q924" s="70" t="s">
        <v>1402</v>
      </c>
      <c r="R924" s="70"/>
      <c r="S924" s="70"/>
      <c r="T924" s="70">
        <v>10350</v>
      </c>
      <c r="U924" s="70">
        <v>2550</v>
      </c>
      <c r="V924" s="70">
        <v>3900</v>
      </c>
      <c r="W924" s="70">
        <v>31000</v>
      </c>
      <c r="X924" s="71">
        <v>16300</v>
      </c>
    </row>
    <row r="925" spans="1:24">
      <c r="A925" s="62"/>
      <c r="B925" s="62"/>
      <c r="C925" s="69">
        <v>2022</v>
      </c>
      <c r="D925" s="69">
        <v>4</v>
      </c>
      <c r="E925" s="70" t="s">
        <v>2874</v>
      </c>
      <c r="F925" s="70" t="s">
        <v>2875</v>
      </c>
      <c r="G925" s="70" t="s">
        <v>3998</v>
      </c>
      <c r="H925" s="70" t="s">
        <v>2336</v>
      </c>
      <c r="I925" s="70" t="s">
        <v>1397</v>
      </c>
      <c r="J925" s="70" t="s">
        <v>1396</v>
      </c>
      <c r="K925" s="70"/>
      <c r="L925" s="70">
        <v>270</v>
      </c>
      <c r="M925" s="70">
        <v>0.17</v>
      </c>
      <c r="N925" s="70"/>
      <c r="O925" s="70" t="s">
        <v>3999</v>
      </c>
      <c r="P925" s="70">
        <v>361.735</v>
      </c>
      <c r="Q925" s="70" t="s">
        <v>1402</v>
      </c>
      <c r="R925" s="70"/>
      <c r="S925" s="70"/>
      <c r="T925" s="70">
        <v>10800</v>
      </c>
      <c r="U925" s="70">
        <v>2550</v>
      </c>
      <c r="V925" s="70" t="s">
        <v>4000</v>
      </c>
      <c r="W925" s="70">
        <v>31000</v>
      </c>
      <c r="X925" s="71">
        <v>15900</v>
      </c>
    </row>
    <row r="926" spans="1:24">
      <c r="A926" s="62"/>
      <c r="B926" s="62"/>
      <c r="C926" s="69">
        <v>2022</v>
      </c>
      <c r="D926" s="69">
        <v>4</v>
      </c>
      <c r="E926" s="70" t="s">
        <v>2188</v>
      </c>
      <c r="F926" s="70" t="s">
        <v>2380</v>
      </c>
      <c r="G926" s="70" t="s">
        <v>4001</v>
      </c>
      <c r="H926" s="70" t="s">
        <v>2967</v>
      </c>
      <c r="I926" s="70" t="s">
        <v>2881</v>
      </c>
      <c r="J926" s="70" t="s">
        <v>1396</v>
      </c>
      <c r="K926" s="70"/>
      <c r="L926" s="70">
        <v>608</v>
      </c>
      <c r="M926" s="70"/>
      <c r="N926" s="70"/>
      <c r="O926" s="70"/>
      <c r="P926" s="70"/>
      <c r="Q926" s="70"/>
      <c r="R926" s="70">
        <v>120.2</v>
      </c>
      <c r="S926" s="70">
        <v>122.2</v>
      </c>
      <c r="T926" s="70">
        <v>10050</v>
      </c>
      <c r="U926" s="70">
        <v>2550</v>
      </c>
      <c r="V926" s="70" t="s">
        <v>4002</v>
      </c>
      <c r="W926" s="70">
        <v>31000</v>
      </c>
      <c r="X926" s="71">
        <v>18300</v>
      </c>
    </row>
    <row r="927" spans="1:24">
      <c r="A927" s="62"/>
      <c r="B927" s="62"/>
      <c r="C927" s="69">
        <v>2022</v>
      </c>
      <c r="D927" s="69">
        <v>4</v>
      </c>
      <c r="E927" s="70" t="s">
        <v>3482</v>
      </c>
      <c r="F927" s="70" t="s">
        <v>2205</v>
      </c>
      <c r="G927" s="70" t="s">
        <v>4003</v>
      </c>
      <c r="H927" s="70" t="s">
        <v>2191</v>
      </c>
      <c r="I927" s="70" t="s">
        <v>1397</v>
      </c>
      <c r="J927" s="70" t="s">
        <v>1441</v>
      </c>
      <c r="K927" s="70">
        <v>180</v>
      </c>
      <c r="L927" s="70"/>
      <c r="M927" s="70"/>
      <c r="N927" s="70" t="s">
        <v>4004</v>
      </c>
      <c r="O927" s="70">
        <v>118.2</v>
      </c>
      <c r="P927" s="70"/>
      <c r="Q927" s="70" t="s">
        <v>1402</v>
      </c>
      <c r="R927" s="70"/>
      <c r="S927" s="70"/>
      <c r="T927" s="70">
        <v>2995</v>
      </c>
      <c r="U927" s="70">
        <v>1495</v>
      </c>
      <c r="V927" s="70">
        <v>1640</v>
      </c>
      <c r="W927" s="70">
        <v>1080</v>
      </c>
      <c r="X927" s="71">
        <v>730</v>
      </c>
    </row>
    <row r="928" spans="1:24">
      <c r="A928" s="62"/>
      <c r="B928" s="62"/>
      <c r="C928" s="69">
        <v>2022</v>
      </c>
      <c r="D928" s="69">
        <v>4</v>
      </c>
      <c r="E928" s="70" t="s">
        <v>3482</v>
      </c>
      <c r="F928" s="70" t="s">
        <v>2205</v>
      </c>
      <c r="G928" s="70" t="s">
        <v>4005</v>
      </c>
      <c r="H928" s="70" t="s">
        <v>2191</v>
      </c>
      <c r="I928" s="70" t="s">
        <v>1397</v>
      </c>
      <c r="J928" s="70" t="s">
        <v>1441</v>
      </c>
      <c r="K928" s="70">
        <v>180</v>
      </c>
      <c r="L928" s="70"/>
      <c r="M928" s="70"/>
      <c r="N928" s="70" t="s">
        <v>4004</v>
      </c>
      <c r="O928" s="70">
        <v>125.18</v>
      </c>
      <c r="P928" s="70"/>
      <c r="Q928" s="70" t="s">
        <v>1402</v>
      </c>
      <c r="R928" s="70"/>
      <c r="S928" s="70"/>
      <c r="T928" s="70">
        <v>2995</v>
      </c>
      <c r="U928" s="70">
        <v>1495</v>
      </c>
      <c r="V928" s="70">
        <v>1640</v>
      </c>
      <c r="W928" s="70">
        <v>1080</v>
      </c>
      <c r="X928" s="71">
        <v>730</v>
      </c>
    </row>
    <row r="929" spans="1:24">
      <c r="A929" s="62"/>
      <c r="B929" s="62"/>
      <c r="C929" s="69">
        <v>2022</v>
      </c>
      <c r="D929" s="69">
        <v>4</v>
      </c>
      <c r="E929" s="70" t="s">
        <v>2884</v>
      </c>
      <c r="F929" s="70" t="s">
        <v>2885</v>
      </c>
      <c r="G929" s="70" t="s">
        <v>4006</v>
      </c>
      <c r="H929" s="70" t="s">
        <v>2887</v>
      </c>
      <c r="I929" s="70" t="s">
        <v>2881</v>
      </c>
      <c r="J929" s="70" t="s">
        <v>1396</v>
      </c>
      <c r="K929" s="70"/>
      <c r="L929" s="70">
        <v>350</v>
      </c>
      <c r="M929" s="70"/>
      <c r="N929" s="70"/>
      <c r="O929" s="70"/>
      <c r="P929" s="70"/>
      <c r="Q929" s="70"/>
      <c r="R929" s="70">
        <v>117</v>
      </c>
      <c r="S929" s="70">
        <v>120</v>
      </c>
      <c r="T929" s="70">
        <v>7560</v>
      </c>
      <c r="U929" s="70">
        <v>2550</v>
      </c>
      <c r="V929" s="70">
        <v>3730</v>
      </c>
      <c r="W929" s="70">
        <v>25000</v>
      </c>
      <c r="X929" s="71">
        <v>11950</v>
      </c>
    </row>
    <row r="930" spans="1:24">
      <c r="A930" s="62"/>
      <c r="B930" s="62"/>
      <c r="C930" s="69">
        <v>2022</v>
      </c>
      <c r="D930" s="69">
        <v>4</v>
      </c>
      <c r="E930" s="70" t="s">
        <v>2890</v>
      </c>
      <c r="F930" s="70" t="s">
        <v>2891</v>
      </c>
      <c r="G930" s="70" t="s">
        <v>4007</v>
      </c>
      <c r="H930" s="70" t="s">
        <v>2191</v>
      </c>
      <c r="I930" s="70" t="s">
        <v>1397</v>
      </c>
      <c r="J930" s="70" t="s">
        <v>1441</v>
      </c>
      <c r="K930" s="70">
        <v>116</v>
      </c>
      <c r="L930" s="70"/>
      <c r="M930" s="70"/>
      <c r="N930" s="70">
        <v>9.9</v>
      </c>
      <c r="O930" s="70">
        <v>106</v>
      </c>
      <c r="P930" s="70"/>
      <c r="Q930" s="70" t="s">
        <v>3689</v>
      </c>
      <c r="R930" s="70"/>
      <c r="S930" s="70"/>
      <c r="T930" s="70">
        <v>2998</v>
      </c>
      <c r="U930" s="70">
        <v>1498</v>
      </c>
      <c r="V930" s="70">
        <v>1585</v>
      </c>
      <c r="W930" s="70">
        <v>910</v>
      </c>
      <c r="X930" s="71">
        <v>610</v>
      </c>
    </row>
    <row r="931" spans="1:24">
      <c r="A931" s="62"/>
      <c r="B931" s="62"/>
      <c r="C931" s="69">
        <v>2022</v>
      </c>
      <c r="D931" s="69">
        <v>4</v>
      </c>
      <c r="E931" s="70" t="s">
        <v>4008</v>
      </c>
      <c r="F931" s="70" t="s">
        <v>4009</v>
      </c>
      <c r="G931" s="70" t="s">
        <v>4010</v>
      </c>
      <c r="H931" s="70" t="s">
        <v>2191</v>
      </c>
      <c r="I931" s="70" t="s">
        <v>1397</v>
      </c>
      <c r="J931" s="70" t="s">
        <v>1441</v>
      </c>
      <c r="K931" s="70" t="s">
        <v>4011</v>
      </c>
      <c r="L931" s="70"/>
      <c r="M931" s="70"/>
      <c r="N931" s="70" t="s">
        <v>4012</v>
      </c>
      <c r="O931" s="70">
        <v>172</v>
      </c>
      <c r="P931" s="70"/>
      <c r="Q931" s="70" t="s">
        <v>4013</v>
      </c>
      <c r="R931" s="70"/>
      <c r="S931" s="70"/>
      <c r="T931" s="70">
        <v>4969</v>
      </c>
      <c r="U931" s="70">
        <v>1906</v>
      </c>
      <c r="V931" s="70" t="s">
        <v>4014</v>
      </c>
      <c r="W931" s="70">
        <v>2880</v>
      </c>
      <c r="X931" s="71">
        <v>2375</v>
      </c>
    </row>
    <row r="932" spans="1:24">
      <c r="A932" s="62"/>
      <c r="B932" s="62"/>
      <c r="C932" s="69">
        <v>2022</v>
      </c>
      <c r="D932" s="69">
        <v>4</v>
      </c>
      <c r="E932" s="70" t="s">
        <v>4008</v>
      </c>
      <c r="F932" s="70" t="s">
        <v>4009</v>
      </c>
      <c r="G932" s="70" t="s">
        <v>4015</v>
      </c>
      <c r="H932" s="70" t="s">
        <v>2191</v>
      </c>
      <c r="I932" s="70" t="s">
        <v>1397</v>
      </c>
      <c r="J932" s="70" t="s">
        <v>1441</v>
      </c>
      <c r="K932" s="70" t="s">
        <v>4016</v>
      </c>
      <c r="L932" s="70"/>
      <c r="M932" s="70"/>
      <c r="N932" s="70" t="s">
        <v>4017</v>
      </c>
      <c r="O932" s="70">
        <v>172</v>
      </c>
      <c r="P932" s="70"/>
      <c r="Q932" s="70" t="s">
        <v>4013</v>
      </c>
      <c r="R932" s="70"/>
      <c r="S932" s="70"/>
      <c r="T932" s="70">
        <v>4969</v>
      </c>
      <c r="U932" s="70">
        <v>1906</v>
      </c>
      <c r="V932" s="70" t="s">
        <v>4014</v>
      </c>
      <c r="W932" s="70">
        <v>2880</v>
      </c>
      <c r="X932" s="71">
        <v>2410</v>
      </c>
    </row>
    <row r="933" spans="1:24">
      <c r="A933" s="62"/>
      <c r="B933" s="62"/>
      <c r="C933" s="69">
        <v>2022</v>
      </c>
      <c r="D933" s="69">
        <v>4</v>
      </c>
      <c r="E933" s="70" t="s">
        <v>4008</v>
      </c>
      <c r="F933" s="70" t="s">
        <v>4009</v>
      </c>
      <c r="G933" s="70" t="s">
        <v>4018</v>
      </c>
      <c r="H933" s="70" t="s">
        <v>2201</v>
      </c>
      <c r="I933" s="70" t="s">
        <v>1561</v>
      </c>
      <c r="J933" s="70" t="s">
        <v>1441</v>
      </c>
      <c r="K933" s="70"/>
      <c r="L933" s="70"/>
      <c r="M933" s="70"/>
      <c r="N933" s="70"/>
      <c r="O933" s="70"/>
      <c r="P933" s="70"/>
      <c r="Q933" s="70" t="s">
        <v>4013</v>
      </c>
      <c r="R933" s="70"/>
      <c r="S933" s="70"/>
      <c r="T933" s="70">
        <v>4882</v>
      </c>
      <c r="U933" s="70">
        <v>1820</v>
      </c>
      <c r="V933" s="70">
        <v>1450</v>
      </c>
      <c r="W933" s="70">
        <v>2655</v>
      </c>
      <c r="X933" s="71">
        <v>2130</v>
      </c>
    </row>
    <row r="934" spans="1:24">
      <c r="A934" s="62"/>
      <c r="B934" s="62"/>
      <c r="C934" s="69">
        <v>2022</v>
      </c>
      <c r="D934" s="69">
        <v>4</v>
      </c>
      <c r="E934" s="70" t="s">
        <v>2283</v>
      </c>
      <c r="F934" s="70" t="s">
        <v>2284</v>
      </c>
      <c r="G934" s="70" t="s">
        <v>4019</v>
      </c>
      <c r="H934" s="70" t="s">
        <v>2887</v>
      </c>
      <c r="I934" s="70" t="s">
        <v>2881</v>
      </c>
      <c r="J934" s="70" t="s">
        <v>1396</v>
      </c>
      <c r="K934" s="70"/>
      <c r="L934" s="70">
        <v>580</v>
      </c>
      <c r="M934" s="70"/>
      <c r="N934" s="70"/>
      <c r="O934" s="70"/>
      <c r="P934" s="70"/>
      <c r="Q934" s="70"/>
      <c r="R934" s="70">
        <v>110</v>
      </c>
      <c r="S934" s="70">
        <v>111</v>
      </c>
      <c r="T934" s="70">
        <v>7460</v>
      </c>
      <c r="U934" s="70">
        <v>2545</v>
      </c>
      <c r="V934" s="70">
        <v>3660</v>
      </c>
      <c r="W934" s="70">
        <v>25000</v>
      </c>
      <c r="X934" s="71">
        <v>10840</v>
      </c>
    </row>
    <row r="935" spans="1:24">
      <c r="A935" s="62"/>
      <c r="B935" s="62"/>
      <c r="C935" s="69">
        <v>2022</v>
      </c>
      <c r="D935" s="69">
        <v>4</v>
      </c>
      <c r="E935" s="70" t="s">
        <v>4020</v>
      </c>
      <c r="F935" s="70" t="s">
        <v>2518</v>
      </c>
      <c r="G935" s="70" t="s">
        <v>4021</v>
      </c>
      <c r="H935" s="70" t="s">
        <v>2196</v>
      </c>
      <c r="I935" s="70" t="s">
        <v>1397</v>
      </c>
      <c r="J935" s="70" t="s">
        <v>1441</v>
      </c>
      <c r="K935" s="70">
        <v>260</v>
      </c>
      <c r="L935" s="70"/>
      <c r="M935" s="70"/>
      <c r="N935" s="70">
        <v>15.4</v>
      </c>
      <c r="O935" s="70">
        <v>136.6</v>
      </c>
      <c r="P935" s="70"/>
      <c r="Q935" s="70" t="s">
        <v>1402</v>
      </c>
      <c r="R935" s="70"/>
      <c r="S935" s="70"/>
      <c r="T935" s="70">
        <v>4525</v>
      </c>
      <c r="U935" s="70">
        <v>1715</v>
      </c>
      <c r="V935" s="70">
        <v>1990</v>
      </c>
      <c r="W935" s="70">
        <v>2580</v>
      </c>
      <c r="X935" s="71">
        <v>1700</v>
      </c>
    </row>
    <row r="936" spans="1:24">
      <c r="A936" s="62"/>
      <c r="B936" s="62"/>
      <c r="C936" s="69">
        <v>2022</v>
      </c>
      <c r="D936" s="69">
        <v>4</v>
      </c>
      <c r="E936" s="70" t="s">
        <v>4020</v>
      </c>
      <c r="F936" s="70" t="s">
        <v>2518</v>
      </c>
      <c r="G936" s="70" t="s">
        <v>4022</v>
      </c>
      <c r="H936" s="70" t="s">
        <v>2196</v>
      </c>
      <c r="I936" s="70" t="s">
        <v>1397</v>
      </c>
      <c r="J936" s="70" t="s">
        <v>1441</v>
      </c>
      <c r="K936" s="70">
        <v>270</v>
      </c>
      <c r="L936" s="70"/>
      <c r="M936" s="70"/>
      <c r="N936" s="70">
        <v>14.8</v>
      </c>
      <c r="O936" s="70">
        <v>136.6</v>
      </c>
      <c r="P936" s="70"/>
      <c r="Q936" s="70" t="s">
        <v>1402</v>
      </c>
      <c r="R936" s="70"/>
      <c r="S936" s="70"/>
      <c r="T936" s="70">
        <v>4525</v>
      </c>
      <c r="U936" s="70">
        <v>1715</v>
      </c>
      <c r="V936" s="70">
        <v>1990</v>
      </c>
      <c r="W936" s="70">
        <v>2250</v>
      </c>
      <c r="X936" s="71">
        <v>1560</v>
      </c>
    </row>
    <row r="937" spans="1:24">
      <c r="A937" s="62"/>
      <c r="B937" s="62"/>
      <c r="C937" s="69">
        <v>2022</v>
      </c>
      <c r="D937" s="69">
        <v>4</v>
      </c>
      <c r="E937" s="70" t="s">
        <v>4020</v>
      </c>
      <c r="F937" s="70" t="s">
        <v>2518</v>
      </c>
      <c r="G937" s="70" t="s">
        <v>4023</v>
      </c>
      <c r="H937" s="70" t="s">
        <v>2196</v>
      </c>
      <c r="I937" s="70" t="s">
        <v>1397</v>
      </c>
      <c r="J937" s="70" t="s">
        <v>1441</v>
      </c>
      <c r="K937" s="70">
        <v>270</v>
      </c>
      <c r="L937" s="70"/>
      <c r="M937" s="70"/>
      <c r="N937" s="70">
        <v>14.8</v>
      </c>
      <c r="O937" s="70">
        <v>136.6</v>
      </c>
      <c r="P937" s="70"/>
      <c r="Q937" s="70" t="s">
        <v>1402</v>
      </c>
      <c r="R937" s="70"/>
      <c r="S937" s="70"/>
      <c r="T937" s="70">
        <v>4805</v>
      </c>
      <c r="U937" s="70">
        <v>1715</v>
      </c>
      <c r="V937" s="70">
        <v>1990</v>
      </c>
      <c r="W937" s="70">
        <v>2350</v>
      </c>
      <c r="X937" s="71">
        <v>1610</v>
      </c>
    </row>
    <row r="938" spans="1:24">
      <c r="A938" s="62"/>
      <c r="B938" s="62"/>
      <c r="C938" s="69">
        <v>2022</v>
      </c>
      <c r="D938" s="69">
        <v>4</v>
      </c>
      <c r="E938" s="70" t="s">
        <v>4020</v>
      </c>
      <c r="F938" s="70" t="s">
        <v>2518</v>
      </c>
      <c r="G938" s="70" t="s">
        <v>4024</v>
      </c>
      <c r="H938" s="70" t="s">
        <v>2196</v>
      </c>
      <c r="I938" s="70" t="s">
        <v>1397</v>
      </c>
      <c r="J938" s="70" t="s">
        <v>1441</v>
      </c>
      <c r="K938" s="70">
        <v>260</v>
      </c>
      <c r="L938" s="70"/>
      <c r="M938" s="70"/>
      <c r="N938" s="70">
        <v>15.4</v>
      </c>
      <c r="O938" s="70">
        <v>136.6</v>
      </c>
      <c r="P938" s="70"/>
      <c r="Q938" s="70" t="s">
        <v>1402</v>
      </c>
      <c r="R938" s="70"/>
      <c r="S938" s="70"/>
      <c r="T938" s="70">
        <v>4805</v>
      </c>
      <c r="U938" s="70">
        <v>1715</v>
      </c>
      <c r="V938" s="70">
        <v>1990</v>
      </c>
      <c r="W938" s="70">
        <v>2900</v>
      </c>
      <c r="X938" s="71">
        <v>1630</v>
      </c>
    </row>
    <row r="939" spans="1:24">
      <c r="A939" s="62"/>
      <c r="B939" s="62"/>
      <c r="C939" s="69">
        <v>2022</v>
      </c>
      <c r="D939" s="69">
        <v>4</v>
      </c>
      <c r="E939" s="70" t="s">
        <v>3596</v>
      </c>
      <c r="F939" s="70" t="s">
        <v>3597</v>
      </c>
      <c r="G939" s="70" t="s">
        <v>4025</v>
      </c>
      <c r="H939" s="70" t="s">
        <v>2214</v>
      </c>
      <c r="I939" s="70" t="s">
        <v>1397</v>
      </c>
      <c r="J939" s="70" t="s">
        <v>1396</v>
      </c>
      <c r="K939" s="70"/>
      <c r="L939" s="70">
        <v>250</v>
      </c>
      <c r="M939" s="70" t="s">
        <v>4026</v>
      </c>
      <c r="N939" s="70"/>
      <c r="O939" s="70">
        <v>160</v>
      </c>
      <c r="P939" s="70">
        <v>281.92</v>
      </c>
      <c r="Q939" s="70" t="s">
        <v>1402</v>
      </c>
      <c r="R939" s="70"/>
      <c r="S939" s="70"/>
      <c r="T939" s="70" t="s">
        <v>4027</v>
      </c>
      <c r="U939" s="70">
        <v>2550</v>
      </c>
      <c r="V939" s="70">
        <v>3515</v>
      </c>
      <c r="W939" s="70">
        <v>31000</v>
      </c>
      <c r="X939" s="71" t="s">
        <v>4028</v>
      </c>
    </row>
    <row r="940" spans="1:24">
      <c r="A940" s="62"/>
      <c r="B940" s="62"/>
      <c r="C940" s="69">
        <v>2022</v>
      </c>
      <c r="D940" s="69">
        <v>4</v>
      </c>
      <c r="E940" s="70" t="s">
        <v>2308</v>
      </c>
      <c r="F940" s="70" t="s">
        <v>3081</v>
      </c>
      <c r="G940" s="70" t="s">
        <v>4029</v>
      </c>
      <c r="H940" s="70" t="s">
        <v>2880</v>
      </c>
      <c r="I940" s="70" t="s">
        <v>2881</v>
      </c>
      <c r="J940" s="70" t="s">
        <v>1396</v>
      </c>
      <c r="K940" s="70"/>
      <c r="L940" s="70">
        <v>645</v>
      </c>
      <c r="M940" s="70"/>
      <c r="N940" s="70"/>
      <c r="O940" s="70"/>
      <c r="P940" s="70"/>
      <c r="Q940" s="70"/>
      <c r="R940" s="70">
        <v>83.5</v>
      </c>
      <c r="S940" s="70">
        <v>92</v>
      </c>
      <c r="T940" s="70">
        <v>5940</v>
      </c>
      <c r="U940" s="70">
        <v>2062</v>
      </c>
      <c r="V940" s="70">
        <v>2577</v>
      </c>
      <c r="W940" s="70">
        <v>4305</v>
      </c>
      <c r="X940" s="71">
        <v>2755</v>
      </c>
    </row>
    <row r="941" spans="1:24">
      <c r="A941" s="62"/>
      <c r="B941" s="62"/>
      <c r="C941" s="69">
        <v>2022</v>
      </c>
      <c r="D941" s="69">
        <v>4</v>
      </c>
      <c r="E941" s="70" t="s">
        <v>2308</v>
      </c>
      <c r="F941" s="70" t="s">
        <v>3081</v>
      </c>
      <c r="G941" s="70" t="s">
        <v>4030</v>
      </c>
      <c r="H941" s="70" t="s">
        <v>4031</v>
      </c>
      <c r="I941" s="70" t="s">
        <v>2881</v>
      </c>
      <c r="J941" s="70" t="s">
        <v>1412</v>
      </c>
      <c r="K941" s="70"/>
      <c r="L941" s="70">
        <v>645</v>
      </c>
      <c r="M941" s="70"/>
      <c r="N941" s="70"/>
      <c r="O941" s="70"/>
      <c r="P941" s="70"/>
      <c r="Q941" s="70"/>
      <c r="R941" s="70">
        <v>83.5</v>
      </c>
      <c r="S941" s="70">
        <v>92</v>
      </c>
      <c r="T941" s="70">
        <v>5940</v>
      </c>
      <c r="U941" s="70">
        <v>2062</v>
      </c>
      <c r="V941" s="70">
        <v>2553</v>
      </c>
      <c r="W941" s="70">
        <v>4305</v>
      </c>
      <c r="X941" s="71" t="s">
        <v>4032</v>
      </c>
    </row>
    <row r="942" spans="1:24">
      <c r="A942" s="62"/>
      <c r="B942" s="62"/>
      <c r="C942" s="69">
        <v>2022</v>
      </c>
      <c r="D942" s="69">
        <v>4</v>
      </c>
      <c r="E942" s="70" t="s">
        <v>3636</v>
      </c>
      <c r="F942" s="70" t="s">
        <v>2367</v>
      </c>
      <c r="G942" s="70" t="s">
        <v>4033</v>
      </c>
      <c r="H942" s="70" t="s">
        <v>2738</v>
      </c>
      <c r="I942" s="70" t="s">
        <v>1561</v>
      </c>
      <c r="J942" s="70" t="s">
        <v>1396</v>
      </c>
      <c r="K942" s="70"/>
      <c r="L942" s="70"/>
      <c r="M942" s="70"/>
      <c r="N942" s="70"/>
      <c r="O942" s="70"/>
      <c r="P942" s="70">
        <v>16.188</v>
      </c>
      <c r="Q942" s="70" t="s">
        <v>4034</v>
      </c>
      <c r="R942" s="70"/>
      <c r="S942" s="70"/>
      <c r="T942" s="70">
        <v>5990</v>
      </c>
      <c r="U942" s="70" t="s">
        <v>2911</v>
      </c>
      <c r="V942" s="70" t="s">
        <v>2912</v>
      </c>
      <c r="W942" s="70">
        <v>4495</v>
      </c>
      <c r="X942" s="71">
        <v>3950</v>
      </c>
    </row>
    <row r="943" spans="1:24">
      <c r="A943" s="62"/>
      <c r="B943" s="62"/>
      <c r="C943" s="69">
        <v>2022</v>
      </c>
      <c r="D943" s="69">
        <v>4</v>
      </c>
      <c r="E943" s="70" t="s">
        <v>2409</v>
      </c>
      <c r="F943" s="70" t="s">
        <v>2410</v>
      </c>
      <c r="G943" s="70" t="s">
        <v>4035</v>
      </c>
      <c r="H943" s="70" t="s">
        <v>2738</v>
      </c>
      <c r="I943" s="70" t="s">
        <v>1561</v>
      </c>
      <c r="J943" s="70" t="s">
        <v>1396</v>
      </c>
      <c r="K943" s="70"/>
      <c r="L943" s="70"/>
      <c r="M943" s="70"/>
      <c r="N943" s="70"/>
      <c r="O943" s="70"/>
      <c r="P943" s="70">
        <v>16.783</v>
      </c>
      <c r="Q943" s="70" t="s">
        <v>4036</v>
      </c>
      <c r="R943" s="70"/>
      <c r="S943" s="70"/>
      <c r="T943" s="70">
        <v>5990</v>
      </c>
      <c r="U943" s="70" t="s">
        <v>3653</v>
      </c>
      <c r="V943" s="70" t="s">
        <v>3654</v>
      </c>
      <c r="W943" s="70">
        <v>4495</v>
      </c>
      <c r="X943" s="71">
        <v>3600</v>
      </c>
    </row>
    <row r="944" spans="1:24">
      <c r="A944" s="62"/>
      <c r="B944" s="62"/>
      <c r="C944" s="69">
        <v>2022</v>
      </c>
      <c r="D944" s="69">
        <v>4</v>
      </c>
      <c r="E944" s="70" t="s">
        <v>2419</v>
      </c>
      <c r="F944" s="70" t="s">
        <v>2420</v>
      </c>
      <c r="G944" s="70" t="s">
        <v>4037</v>
      </c>
      <c r="H944" s="70" t="s">
        <v>2935</v>
      </c>
      <c r="I944" s="70" t="s">
        <v>2881</v>
      </c>
      <c r="J944" s="70" t="s">
        <v>1412</v>
      </c>
      <c r="K944" s="70"/>
      <c r="L944" s="70">
        <v>830</v>
      </c>
      <c r="M944" s="70"/>
      <c r="N944" s="70"/>
      <c r="O944" s="70"/>
      <c r="P944" s="70"/>
      <c r="Q944" s="70"/>
      <c r="R944" s="70">
        <v>80</v>
      </c>
      <c r="S944" s="70">
        <v>81</v>
      </c>
      <c r="T944" s="70">
        <v>10500</v>
      </c>
      <c r="U944" s="70">
        <v>2550</v>
      </c>
      <c r="V944" s="70">
        <v>3440</v>
      </c>
      <c r="W944" s="70">
        <v>18000</v>
      </c>
      <c r="X944" s="71" t="s">
        <v>4038</v>
      </c>
    </row>
    <row r="945" spans="1:24">
      <c r="A945" s="62"/>
      <c r="B945" s="62"/>
      <c r="C945" s="69">
        <v>2022</v>
      </c>
      <c r="D945" s="69">
        <v>4</v>
      </c>
      <c r="E945" s="70" t="s">
        <v>2419</v>
      </c>
      <c r="F945" s="70" t="s">
        <v>2420</v>
      </c>
      <c r="G945" s="70" t="s">
        <v>4039</v>
      </c>
      <c r="H945" s="70" t="s">
        <v>2238</v>
      </c>
      <c r="I945" s="70" t="s">
        <v>1397</v>
      </c>
      <c r="J945" s="70" t="s">
        <v>1412</v>
      </c>
      <c r="K945" s="70"/>
      <c r="L945" s="70"/>
      <c r="M945" s="70">
        <v>0.168</v>
      </c>
      <c r="N945" s="70" t="s">
        <v>4040</v>
      </c>
      <c r="O945" s="70">
        <v>160.2</v>
      </c>
      <c r="P945" s="70">
        <v>140.949</v>
      </c>
      <c r="Q945" s="70" t="s">
        <v>1402</v>
      </c>
      <c r="R945" s="70"/>
      <c r="S945" s="70"/>
      <c r="T945" s="70">
        <v>5970</v>
      </c>
      <c r="U945" s="70">
        <v>2100</v>
      </c>
      <c r="V945" s="70" t="s">
        <v>3662</v>
      </c>
      <c r="W945" s="70">
        <v>9000</v>
      </c>
      <c r="X945" s="71" t="s">
        <v>4041</v>
      </c>
    </row>
    <row r="946" spans="1:24">
      <c r="A946" s="62"/>
      <c r="B946" s="62"/>
      <c r="C946" s="69">
        <v>2022</v>
      </c>
      <c r="D946" s="69">
        <v>4</v>
      </c>
      <c r="E946" s="70" t="s">
        <v>3684</v>
      </c>
      <c r="F946" s="70" t="s">
        <v>3685</v>
      </c>
      <c r="G946" s="70" t="s">
        <v>3690</v>
      </c>
      <c r="H946" s="70" t="s">
        <v>2196</v>
      </c>
      <c r="I946" s="70" t="s">
        <v>1397</v>
      </c>
      <c r="J946" s="70" t="s">
        <v>1441</v>
      </c>
      <c r="K946" s="70" t="s">
        <v>4042</v>
      </c>
      <c r="L946" s="70"/>
      <c r="M946" s="70"/>
      <c r="N946" s="70" t="s">
        <v>2922</v>
      </c>
      <c r="O946" s="70">
        <v>117.25</v>
      </c>
      <c r="P946" s="70"/>
      <c r="Q946" s="70" t="s">
        <v>3689</v>
      </c>
      <c r="R946" s="70"/>
      <c r="S946" s="70"/>
      <c r="T946" s="70">
        <v>4690</v>
      </c>
      <c r="U946" s="70">
        <v>1860</v>
      </c>
      <c r="V946" s="70">
        <v>1650</v>
      </c>
      <c r="W946" s="70">
        <v>2465</v>
      </c>
      <c r="X946" s="71">
        <v>1865</v>
      </c>
    </row>
    <row r="947" spans="1:24">
      <c r="A947" s="62"/>
      <c r="B947" s="62"/>
      <c r="C947" s="69">
        <v>2022</v>
      </c>
      <c r="D947" s="69">
        <v>4</v>
      </c>
      <c r="E947" s="70" t="s">
        <v>3717</v>
      </c>
      <c r="F947" s="70" t="s">
        <v>2493</v>
      </c>
      <c r="G947" s="70" t="s">
        <v>4043</v>
      </c>
      <c r="H947" s="70" t="s">
        <v>2191</v>
      </c>
      <c r="I947" s="70" t="s">
        <v>1397</v>
      </c>
      <c r="J947" s="70" t="s">
        <v>1441</v>
      </c>
      <c r="K947" s="70" t="s">
        <v>2921</v>
      </c>
      <c r="L947" s="70"/>
      <c r="M947" s="70"/>
      <c r="N947" s="70" t="s">
        <v>4044</v>
      </c>
      <c r="O947" s="70">
        <v>112</v>
      </c>
      <c r="P947" s="70"/>
      <c r="Q947" s="70" t="s">
        <v>1402</v>
      </c>
      <c r="R947" s="70"/>
      <c r="S947" s="70"/>
      <c r="T947" s="70">
        <v>2920</v>
      </c>
      <c r="U947" s="70">
        <v>1493</v>
      </c>
      <c r="V947" s="70">
        <v>1621</v>
      </c>
      <c r="W947" s="70">
        <v>1020</v>
      </c>
      <c r="X947" s="71">
        <v>705</v>
      </c>
    </row>
    <row r="948" spans="1:24">
      <c r="A948" s="62"/>
      <c r="B948" s="62"/>
      <c r="C948" s="69">
        <v>2022</v>
      </c>
      <c r="D948" s="69">
        <v>4</v>
      </c>
      <c r="E948" s="70" t="s">
        <v>3717</v>
      </c>
      <c r="F948" s="70" t="s">
        <v>2493</v>
      </c>
      <c r="G948" s="70" t="s">
        <v>4045</v>
      </c>
      <c r="H948" s="70" t="s">
        <v>2191</v>
      </c>
      <c r="I948" s="70" t="s">
        <v>1397</v>
      </c>
      <c r="J948" s="70" t="s">
        <v>1441</v>
      </c>
      <c r="K948" s="70" t="s">
        <v>4046</v>
      </c>
      <c r="L948" s="70"/>
      <c r="M948" s="70"/>
      <c r="N948" s="70" t="s">
        <v>3719</v>
      </c>
      <c r="O948" s="70">
        <v>115</v>
      </c>
      <c r="P948" s="70"/>
      <c r="Q948" s="70" t="s">
        <v>1402</v>
      </c>
      <c r="R948" s="70"/>
      <c r="S948" s="70"/>
      <c r="T948" s="70">
        <v>2599</v>
      </c>
      <c r="U948" s="70">
        <v>1505</v>
      </c>
      <c r="V948" s="70">
        <v>1640</v>
      </c>
      <c r="W948" s="70">
        <v>920</v>
      </c>
      <c r="X948" s="71">
        <v>760</v>
      </c>
    </row>
    <row r="949" spans="1:24">
      <c r="A949" s="62"/>
      <c r="B949" s="62"/>
      <c r="C949" s="69">
        <v>2022</v>
      </c>
      <c r="D949" s="69">
        <v>4</v>
      </c>
      <c r="E949" s="70" t="s">
        <v>3717</v>
      </c>
      <c r="F949" s="70" t="s">
        <v>2493</v>
      </c>
      <c r="G949" s="70" t="s">
        <v>4047</v>
      </c>
      <c r="H949" s="70" t="s">
        <v>2191</v>
      </c>
      <c r="I949" s="70" t="s">
        <v>1397</v>
      </c>
      <c r="J949" s="70" t="s">
        <v>1441</v>
      </c>
      <c r="K949" s="70" t="s">
        <v>4046</v>
      </c>
      <c r="L949" s="70"/>
      <c r="M949" s="70"/>
      <c r="N949" s="70"/>
      <c r="O949" s="70">
        <v>110</v>
      </c>
      <c r="P949" s="70"/>
      <c r="Q949" s="70" t="s">
        <v>1402</v>
      </c>
      <c r="R949" s="70"/>
      <c r="S949" s="70"/>
      <c r="T949" s="70">
        <v>2974</v>
      </c>
      <c r="U949" s="70">
        <v>1505</v>
      </c>
      <c r="V949" s="70">
        <v>1640</v>
      </c>
      <c r="W949" s="70">
        <v>1130</v>
      </c>
      <c r="X949" s="71">
        <v>815</v>
      </c>
    </row>
    <row r="950" spans="1:24">
      <c r="A950" s="62"/>
      <c r="B950" s="62"/>
      <c r="C950" s="69">
        <v>2022</v>
      </c>
      <c r="D950" s="69">
        <v>4</v>
      </c>
      <c r="E950" s="70" t="s">
        <v>4048</v>
      </c>
      <c r="F950" s="70" t="s">
        <v>4049</v>
      </c>
      <c r="G950" s="70" t="s">
        <v>4050</v>
      </c>
      <c r="H950" s="70" t="s">
        <v>2520</v>
      </c>
      <c r="I950" s="70" t="s">
        <v>1561</v>
      </c>
      <c r="J950" s="70" t="s">
        <v>1441</v>
      </c>
      <c r="K950" s="70"/>
      <c r="L950" s="70"/>
      <c r="M950" s="70"/>
      <c r="N950" s="70"/>
      <c r="O950" s="70"/>
      <c r="P950" s="70"/>
      <c r="Q950" s="70" t="s">
        <v>1940</v>
      </c>
      <c r="R950" s="70"/>
      <c r="S950" s="70"/>
      <c r="T950" s="70">
        <v>5218</v>
      </c>
      <c r="U950" s="70">
        <v>1998</v>
      </c>
      <c r="V950" s="70">
        <v>1800</v>
      </c>
      <c r="W950" s="70">
        <v>3120</v>
      </c>
      <c r="X950" s="71">
        <v>2520</v>
      </c>
    </row>
    <row r="951" spans="1:24">
      <c r="A951" s="62"/>
      <c r="B951" s="62"/>
      <c r="C951" s="69">
        <v>2022</v>
      </c>
      <c r="D951" s="69">
        <v>4</v>
      </c>
      <c r="E951" s="70" t="s">
        <v>2522</v>
      </c>
      <c r="F951" s="70" t="s">
        <v>2518</v>
      </c>
      <c r="G951" s="70" t="s">
        <v>4051</v>
      </c>
      <c r="H951" s="70" t="s">
        <v>2191</v>
      </c>
      <c r="I951" s="70" t="s">
        <v>1397</v>
      </c>
      <c r="J951" s="70" t="s">
        <v>1441</v>
      </c>
      <c r="K951" s="70">
        <v>210</v>
      </c>
      <c r="L951" s="70"/>
      <c r="M951" s="70"/>
      <c r="N951" s="70">
        <v>9.7</v>
      </c>
      <c r="O951" s="70">
        <v>125</v>
      </c>
      <c r="P951" s="70"/>
      <c r="Q951" s="70" t="s">
        <v>1402</v>
      </c>
      <c r="R951" s="70"/>
      <c r="S951" s="70"/>
      <c r="T951" s="70">
        <v>3270</v>
      </c>
      <c r="U951" s="70">
        <v>1700</v>
      </c>
      <c r="V951" s="70">
        <v>1545</v>
      </c>
      <c r="W951" s="70">
        <v>1140</v>
      </c>
      <c r="X951" s="71">
        <v>840</v>
      </c>
    </row>
    <row r="952" spans="1:24">
      <c r="A952" s="62"/>
      <c r="B952" s="62"/>
      <c r="C952" s="69">
        <v>2022</v>
      </c>
      <c r="D952" s="69">
        <v>4</v>
      </c>
      <c r="E952" s="70" t="s">
        <v>3199</v>
      </c>
      <c r="F952" s="70" t="s">
        <v>3200</v>
      </c>
      <c r="G952" s="70" t="s">
        <v>4052</v>
      </c>
      <c r="H952" s="70" t="s">
        <v>4053</v>
      </c>
      <c r="I952" s="70" t="s">
        <v>2881</v>
      </c>
      <c r="J952" s="70" t="s">
        <v>1412</v>
      </c>
      <c r="K952" s="70"/>
      <c r="L952" s="70" t="s">
        <v>4054</v>
      </c>
      <c r="M952" s="70"/>
      <c r="N952" s="70"/>
      <c r="O952" s="70"/>
      <c r="P952" s="70"/>
      <c r="Q952" s="70"/>
      <c r="R952" s="70">
        <v>60.5</v>
      </c>
      <c r="S952" s="70">
        <v>62.5</v>
      </c>
      <c r="T952" s="70">
        <v>10485</v>
      </c>
      <c r="U952" s="70">
        <v>2500</v>
      </c>
      <c r="V952" s="70">
        <v>3470</v>
      </c>
      <c r="W952" s="70">
        <v>18000</v>
      </c>
      <c r="X952" s="71" t="s">
        <v>4055</v>
      </c>
    </row>
    <row r="953" spans="1:24">
      <c r="A953" s="62"/>
      <c r="B953" s="62"/>
      <c r="C953" s="69">
        <v>2022</v>
      </c>
      <c r="D953" s="69">
        <v>4</v>
      </c>
      <c r="E953" s="70" t="s">
        <v>3507</v>
      </c>
      <c r="F953" s="70" t="s">
        <v>3508</v>
      </c>
      <c r="G953" s="70" t="s">
        <v>4056</v>
      </c>
      <c r="H953" s="70" t="s">
        <v>2191</v>
      </c>
      <c r="I953" s="70" t="s">
        <v>1397</v>
      </c>
      <c r="J953" s="70" t="s">
        <v>1441</v>
      </c>
      <c r="K953" s="70">
        <v>178</v>
      </c>
      <c r="L953" s="70"/>
      <c r="M953" s="70"/>
      <c r="N953" s="70">
        <v>10.1</v>
      </c>
      <c r="O953" s="70">
        <v>106.53</v>
      </c>
      <c r="P953" s="70"/>
      <c r="Q953" s="70" t="s">
        <v>1402</v>
      </c>
      <c r="R953" s="70"/>
      <c r="S953" s="70"/>
      <c r="T953" s="70">
        <v>3620</v>
      </c>
      <c r="U953" s="70">
        <v>1610</v>
      </c>
      <c r="V953" s="70">
        <v>1525</v>
      </c>
      <c r="W953" s="70">
        <v>1220</v>
      </c>
      <c r="X953" s="71">
        <v>860</v>
      </c>
    </row>
    <row r="954" spans="1:24">
      <c r="A954" s="62"/>
      <c r="B954" s="62"/>
      <c r="C954" s="69">
        <v>2022</v>
      </c>
      <c r="D954" s="69">
        <v>4</v>
      </c>
      <c r="E954" s="70" t="s">
        <v>3507</v>
      </c>
      <c r="F954" s="70" t="s">
        <v>3508</v>
      </c>
      <c r="G954" s="70" t="s">
        <v>4057</v>
      </c>
      <c r="H954" s="70" t="s">
        <v>2191</v>
      </c>
      <c r="I954" s="70" t="s">
        <v>1397</v>
      </c>
      <c r="J954" s="70" t="s">
        <v>1441</v>
      </c>
      <c r="K954" s="70">
        <v>210</v>
      </c>
      <c r="L954" s="70"/>
      <c r="M954" s="70"/>
      <c r="N954" s="70">
        <v>9.3</v>
      </c>
      <c r="O954" s="70">
        <v>112.58</v>
      </c>
      <c r="P954" s="70"/>
      <c r="Q954" s="70" t="s">
        <v>1402</v>
      </c>
      <c r="R954" s="70"/>
      <c r="S954" s="70"/>
      <c r="T954" s="70">
        <v>3230</v>
      </c>
      <c r="U954" s="70">
        <v>1610</v>
      </c>
      <c r="V954" s="70">
        <v>1520</v>
      </c>
      <c r="W954" s="70">
        <v>1160</v>
      </c>
      <c r="X954" s="71">
        <v>830</v>
      </c>
    </row>
    <row r="955" spans="1:24">
      <c r="A955" s="62"/>
      <c r="B955" s="62"/>
      <c r="C955" s="69">
        <v>2022</v>
      </c>
      <c r="D955" s="69">
        <v>4</v>
      </c>
      <c r="E955" s="70" t="s">
        <v>3507</v>
      </c>
      <c r="F955" s="70" t="s">
        <v>3508</v>
      </c>
      <c r="G955" s="70" t="s">
        <v>4058</v>
      </c>
      <c r="H955" s="70" t="s">
        <v>2191</v>
      </c>
      <c r="I955" s="70" t="s">
        <v>1397</v>
      </c>
      <c r="J955" s="70" t="s">
        <v>1441</v>
      </c>
      <c r="K955" s="70">
        <v>150</v>
      </c>
      <c r="L955" s="70"/>
      <c r="M955" s="70"/>
      <c r="N955" s="70">
        <v>8.8</v>
      </c>
      <c r="O955" s="70">
        <v>95.44</v>
      </c>
      <c r="P955" s="70"/>
      <c r="Q955" s="70" t="s">
        <v>1402</v>
      </c>
      <c r="R955" s="70"/>
      <c r="S955" s="70"/>
      <c r="T955" s="70">
        <v>3230</v>
      </c>
      <c r="U955" s="70">
        <v>1610</v>
      </c>
      <c r="V955" s="70">
        <v>1520</v>
      </c>
      <c r="W955" s="70">
        <v>1160</v>
      </c>
      <c r="X955" s="71">
        <v>805</v>
      </c>
    </row>
    <row r="956" spans="1:24">
      <c r="A956" s="62"/>
      <c r="B956" s="62"/>
      <c r="C956" s="69">
        <v>2022</v>
      </c>
      <c r="D956" s="69">
        <v>4</v>
      </c>
      <c r="E956" s="70" t="s">
        <v>3761</v>
      </c>
      <c r="F956" s="70" t="s">
        <v>2933</v>
      </c>
      <c r="G956" s="70" t="s">
        <v>4059</v>
      </c>
      <c r="H956" s="70" t="s">
        <v>4031</v>
      </c>
      <c r="I956" s="70" t="s">
        <v>2881</v>
      </c>
      <c r="J956" s="70" t="s">
        <v>1412</v>
      </c>
      <c r="K956" s="70"/>
      <c r="L956" s="70">
        <v>620</v>
      </c>
      <c r="M956" s="70"/>
      <c r="N956" s="70"/>
      <c r="O956" s="70"/>
      <c r="P956" s="70"/>
      <c r="Q956" s="70"/>
      <c r="R956" s="70">
        <v>110</v>
      </c>
      <c r="S956" s="70">
        <v>111</v>
      </c>
      <c r="T956" s="70">
        <v>11600</v>
      </c>
      <c r="U956" s="70">
        <v>2550</v>
      </c>
      <c r="V956" s="70" t="s">
        <v>4060</v>
      </c>
      <c r="W956" s="70">
        <v>17000</v>
      </c>
      <c r="X956" s="71" t="s">
        <v>4061</v>
      </c>
    </row>
    <row r="957" spans="1:24">
      <c r="A957" s="62"/>
      <c r="B957" s="62"/>
      <c r="C957" s="69">
        <v>2022</v>
      </c>
      <c r="D957" s="69">
        <v>4</v>
      </c>
      <c r="E957" s="70" t="s">
        <v>3779</v>
      </c>
      <c r="F957" s="70" t="s">
        <v>2574</v>
      </c>
      <c r="G957" s="70" t="s">
        <v>4062</v>
      </c>
      <c r="H957" s="70" t="s">
        <v>4053</v>
      </c>
      <c r="I957" s="70" t="s">
        <v>2881</v>
      </c>
      <c r="J957" s="70" t="s">
        <v>1412</v>
      </c>
      <c r="K957" s="70"/>
      <c r="L957" s="70">
        <v>750</v>
      </c>
      <c r="M957" s="70"/>
      <c r="N957" s="70"/>
      <c r="O957" s="70"/>
      <c r="P957" s="70"/>
      <c r="Q957" s="70"/>
      <c r="R957" s="70">
        <v>82</v>
      </c>
      <c r="S957" s="70">
        <v>85</v>
      </c>
      <c r="T957" s="70">
        <v>10745</v>
      </c>
      <c r="U957" s="70">
        <v>2550</v>
      </c>
      <c r="V957" s="70" t="s">
        <v>4063</v>
      </c>
      <c r="W957" s="70">
        <v>18000</v>
      </c>
      <c r="X957" s="71" t="s">
        <v>4064</v>
      </c>
    </row>
    <row r="958" spans="1:24">
      <c r="A958" s="62"/>
      <c r="B958" s="62"/>
      <c r="C958" s="69">
        <v>2022</v>
      </c>
      <c r="D958" s="69">
        <v>4</v>
      </c>
      <c r="E958" s="70" t="s">
        <v>2593</v>
      </c>
      <c r="F958" s="70" t="s">
        <v>2594</v>
      </c>
      <c r="G958" s="70" t="s">
        <v>4065</v>
      </c>
      <c r="H958" s="70" t="s">
        <v>2935</v>
      </c>
      <c r="I958" s="70" t="s">
        <v>2881</v>
      </c>
      <c r="J958" s="70" t="s">
        <v>1412</v>
      </c>
      <c r="K958" s="70"/>
      <c r="L958" s="70" t="s">
        <v>4066</v>
      </c>
      <c r="M958" s="70"/>
      <c r="N958" s="70"/>
      <c r="O958" s="70"/>
      <c r="P958" s="70"/>
      <c r="Q958" s="70"/>
      <c r="R958" s="70">
        <v>50</v>
      </c>
      <c r="S958" s="70">
        <v>55</v>
      </c>
      <c r="T958" s="70">
        <v>10500</v>
      </c>
      <c r="U958" s="70">
        <v>2550</v>
      </c>
      <c r="V958" s="70">
        <v>3450</v>
      </c>
      <c r="W958" s="70">
        <v>16500</v>
      </c>
      <c r="X958" s="71" t="s">
        <v>4067</v>
      </c>
    </row>
    <row r="959" spans="1:24">
      <c r="A959" s="62"/>
      <c r="B959" s="62"/>
      <c r="C959" s="69">
        <v>2022</v>
      </c>
      <c r="D959" s="69">
        <v>4</v>
      </c>
      <c r="E959" s="70" t="s">
        <v>2607</v>
      </c>
      <c r="F959" s="70" t="s">
        <v>2608</v>
      </c>
      <c r="G959" s="70" t="s">
        <v>4068</v>
      </c>
      <c r="H959" s="70" t="s">
        <v>2887</v>
      </c>
      <c r="I959" s="70" t="s">
        <v>2881</v>
      </c>
      <c r="J959" s="70" t="s">
        <v>1396</v>
      </c>
      <c r="K959" s="70"/>
      <c r="L959" s="70">
        <v>390</v>
      </c>
      <c r="M959" s="70"/>
      <c r="N959" s="70"/>
      <c r="O959" s="70"/>
      <c r="P959" s="70"/>
      <c r="Q959" s="70"/>
      <c r="R959" s="70">
        <v>110</v>
      </c>
      <c r="S959" s="70">
        <v>112</v>
      </c>
      <c r="T959" s="70">
        <v>7470</v>
      </c>
      <c r="U959" s="70">
        <v>2550</v>
      </c>
      <c r="V959" s="70" t="s">
        <v>2952</v>
      </c>
      <c r="W959" s="70">
        <v>25000</v>
      </c>
      <c r="X959" s="71">
        <v>11000</v>
      </c>
    </row>
    <row r="960" spans="1:24">
      <c r="A960" s="62"/>
      <c r="B960" s="62"/>
      <c r="C960" s="69">
        <v>2022</v>
      </c>
      <c r="D960" s="69">
        <v>4</v>
      </c>
      <c r="E960" s="70" t="s">
        <v>2607</v>
      </c>
      <c r="F960" s="70" t="s">
        <v>2608</v>
      </c>
      <c r="G960" s="70" t="s">
        <v>4069</v>
      </c>
      <c r="H960" s="70" t="s">
        <v>2880</v>
      </c>
      <c r="I960" s="70" t="s">
        <v>2881</v>
      </c>
      <c r="J960" s="70" t="s">
        <v>1396</v>
      </c>
      <c r="K960" s="70"/>
      <c r="L960" s="70">
        <v>500</v>
      </c>
      <c r="M960" s="70"/>
      <c r="N960" s="70"/>
      <c r="O960" s="70"/>
      <c r="P960" s="70"/>
      <c r="Q960" s="70"/>
      <c r="R960" s="70">
        <v>82</v>
      </c>
      <c r="S960" s="70">
        <v>83</v>
      </c>
      <c r="T960" s="70">
        <v>5995</v>
      </c>
      <c r="U960" s="70">
        <v>2160</v>
      </c>
      <c r="V960" s="70">
        <v>3120</v>
      </c>
      <c r="W960" s="70">
        <v>4495</v>
      </c>
      <c r="X960" s="71">
        <v>3420</v>
      </c>
    </row>
    <row r="961" spans="1:24">
      <c r="A961" s="62"/>
      <c r="B961" s="62"/>
      <c r="C961" s="69">
        <v>2022</v>
      </c>
      <c r="D961" s="69">
        <v>4</v>
      </c>
      <c r="E961" s="70" t="s">
        <v>2607</v>
      </c>
      <c r="F961" s="70" t="s">
        <v>2608</v>
      </c>
      <c r="G961" s="70" t="s">
        <v>4070</v>
      </c>
      <c r="H961" s="70" t="s">
        <v>2880</v>
      </c>
      <c r="I961" s="70" t="s">
        <v>2881</v>
      </c>
      <c r="J961" s="70" t="s">
        <v>1396</v>
      </c>
      <c r="K961" s="70"/>
      <c r="L961" s="70">
        <v>500</v>
      </c>
      <c r="M961" s="70"/>
      <c r="N961" s="70"/>
      <c r="O961" s="70"/>
      <c r="P961" s="70"/>
      <c r="Q961" s="70"/>
      <c r="R961" s="70">
        <v>82</v>
      </c>
      <c r="S961" s="70">
        <v>83</v>
      </c>
      <c r="T961" s="70">
        <v>5995</v>
      </c>
      <c r="U961" s="70">
        <v>2160</v>
      </c>
      <c r="V961" s="70">
        <v>3120</v>
      </c>
      <c r="W961" s="70">
        <v>4495</v>
      </c>
      <c r="X961" s="71">
        <v>3420</v>
      </c>
    </row>
    <row r="962" spans="1:24">
      <c r="A962" s="62"/>
      <c r="B962" s="62"/>
      <c r="C962" s="69">
        <v>2022</v>
      </c>
      <c r="D962" s="69">
        <v>4</v>
      </c>
      <c r="E962" s="70" t="s">
        <v>2650</v>
      </c>
      <c r="F962" s="70" t="s">
        <v>2963</v>
      </c>
      <c r="G962" s="70" t="s">
        <v>4071</v>
      </c>
      <c r="H962" s="70" t="s">
        <v>2191</v>
      </c>
      <c r="I962" s="70" t="s">
        <v>1397</v>
      </c>
      <c r="J962" s="70" t="s">
        <v>1441</v>
      </c>
      <c r="K962" s="70">
        <v>145</v>
      </c>
      <c r="L962" s="70"/>
      <c r="M962" s="70"/>
      <c r="N962" s="70">
        <v>10</v>
      </c>
      <c r="O962" s="70">
        <v>123.99</v>
      </c>
      <c r="P962" s="70"/>
      <c r="Q962" s="70" t="s">
        <v>1946</v>
      </c>
      <c r="R962" s="70"/>
      <c r="S962" s="70"/>
      <c r="T962" s="70">
        <v>3584</v>
      </c>
      <c r="U962" s="70">
        <v>1475</v>
      </c>
      <c r="V962" s="70">
        <v>1666</v>
      </c>
      <c r="W962" s="70">
        <v>1165</v>
      </c>
      <c r="X962" s="71">
        <v>865</v>
      </c>
    </row>
    <row r="963" spans="1:24">
      <c r="A963" s="62"/>
      <c r="B963" s="62"/>
      <c r="C963" s="69">
        <v>2022</v>
      </c>
      <c r="D963" s="69">
        <v>4</v>
      </c>
      <c r="E963" s="70" t="s">
        <v>4072</v>
      </c>
      <c r="F963" s="70" t="s">
        <v>4073</v>
      </c>
      <c r="G963" s="70" t="s">
        <v>4074</v>
      </c>
      <c r="H963" s="70" t="s">
        <v>2191</v>
      </c>
      <c r="I963" s="70" t="s">
        <v>1397</v>
      </c>
      <c r="J963" s="70" t="s">
        <v>1441</v>
      </c>
      <c r="K963" s="70">
        <v>175</v>
      </c>
      <c r="L963" s="70"/>
      <c r="M963" s="70"/>
      <c r="N963" s="70">
        <v>9.7</v>
      </c>
      <c r="O963" s="70">
        <v>122</v>
      </c>
      <c r="P963" s="70"/>
      <c r="Q963" s="70" t="s">
        <v>1414</v>
      </c>
      <c r="R963" s="70"/>
      <c r="S963" s="70"/>
      <c r="T963" s="70">
        <v>3500</v>
      </c>
      <c r="U963" s="70">
        <v>1646</v>
      </c>
      <c r="V963" s="70">
        <v>1460</v>
      </c>
      <c r="W963" s="70">
        <v>1230</v>
      </c>
      <c r="X963" s="71">
        <v>930</v>
      </c>
    </row>
    <row r="964" spans="1:24">
      <c r="A964" s="62"/>
      <c r="B964" s="62"/>
      <c r="C964" s="69">
        <v>2022</v>
      </c>
      <c r="D964" s="69">
        <v>4</v>
      </c>
      <c r="E964" s="70" t="s">
        <v>2661</v>
      </c>
      <c r="F964" s="70" t="s">
        <v>2420</v>
      </c>
      <c r="G964" s="70" t="s">
        <v>4075</v>
      </c>
      <c r="H964" s="70" t="s">
        <v>2887</v>
      </c>
      <c r="I964" s="70" t="s">
        <v>2881</v>
      </c>
      <c r="J964" s="70" t="s">
        <v>1396</v>
      </c>
      <c r="K964" s="70"/>
      <c r="L964" s="70">
        <v>570</v>
      </c>
      <c r="M964" s="70"/>
      <c r="N964" s="70"/>
      <c r="O964" s="70"/>
      <c r="P964" s="70"/>
      <c r="Q964" s="70"/>
      <c r="R964" s="70">
        <v>130</v>
      </c>
      <c r="S964" s="70">
        <v>131</v>
      </c>
      <c r="T964" s="70">
        <v>7405</v>
      </c>
      <c r="U964" s="70">
        <v>2550</v>
      </c>
      <c r="V964" s="70" t="s">
        <v>4076</v>
      </c>
      <c r="W964" s="70">
        <v>25000</v>
      </c>
      <c r="X964" s="71" t="s">
        <v>4077</v>
      </c>
    </row>
    <row r="965" spans="1:24">
      <c r="A965" s="62"/>
      <c r="B965" s="62"/>
      <c r="C965" s="69">
        <v>2022</v>
      </c>
      <c r="D965" s="69">
        <v>4</v>
      </c>
      <c r="E965" s="70" t="s">
        <v>2661</v>
      </c>
      <c r="F965" s="70" t="s">
        <v>2420</v>
      </c>
      <c r="G965" s="70" t="s">
        <v>4078</v>
      </c>
      <c r="H965" s="70" t="s">
        <v>2972</v>
      </c>
      <c r="I965" s="70" t="s">
        <v>2881</v>
      </c>
      <c r="J965" s="70" t="s">
        <v>1396</v>
      </c>
      <c r="K965" s="70"/>
      <c r="L965" s="70">
        <v>540</v>
      </c>
      <c r="M965" s="70"/>
      <c r="N965" s="70"/>
      <c r="O965" s="70"/>
      <c r="P965" s="70"/>
      <c r="Q965" s="70"/>
      <c r="R965" s="70">
        <v>110</v>
      </c>
      <c r="S965" s="70">
        <v>111</v>
      </c>
      <c r="T965" s="70">
        <v>10460</v>
      </c>
      <c r="U965" s="70">
        <v>2550</v>
      </c>
      <c r="V965" s="70" t="s">
        <v>2973</v>
      </c>
      <c r="W965" s="70">
        <v>31000</v>
      </c>
      <c r="X965" s="71">
        <v>16200</v>
      </c>
    </row>
    <row r="966" spans="1:24">
      <c r="A966" s="62"/>
      <c r="B966" s="62"/>
      <c r="C966" s="69">
        <v>2022</v>
      </c>
      <c r="D966" s="69">
        <v>4</v>
      </c>
      <c r="E966" s="70" t="s">
        <v>4079</v>
      </c>
      <c r="F966" s="70" t="s">
        <v>3518</v>
      </c>
      <c r="G966" s="70" t="s">
        <v>4080</v>
      </c>
      <c r="H966" s="70" t="s">
        <v>4053</v>
      </c>
      <c r="I966" s="70" t="s">
        <v>2881</v>
      </c>
      <c r="J966" s="70" t="s">
        <v>1412</v>
      </c>
      <c r="K966" s="70"/>
      <c r="L966" s="70">
        <v>600</v>
      </c>
      <c r="M966" s="70"/>
      <c r="N966" s="70"/>
      <c r="O966" s="70"/>
      <c r="P966" s="70"/>
      <c r="Q966" s="70"/>
      <c r="R966" s="70">
        <v>80.5</v>
      </c>
      <c r="S966" s="70">
        <v>82</v>
      </c>
      <c r="T966" s="70">
        <v>8645</v>
      </c>
      <c r="U966" s="70">
        <v>2500</v>
      </c>
      <c r="V966" s="70">
        <v>3320</v>
      </c>
      <c r="W966" s="70">
        <v>14000</v>
      </c>
      <c r="X966" s="71" t="s">
        <v>4081</v>
      </c>
    </row>
    <row r="967" spans="1:24">
      <c r="A967" s="62"/>
      <c r="B967" s="62"/>
      <c r="C967" s="69">
        <v>2022</v>
      </c>
      <c r="D967" s="69">
        <v>4</v>
      </c>
      <c r="E967" s="70" t="s">
        <v>2767</v>
      </c>
      <c r="F967" s="70" t="s">
        <v>2321</v>
      </c>
      <c r="G967" s="70" t="s">
        <v>4082</v>
      </c>
      <c r="H967" s="70" t="s">
        <v>2815</v>
      </c>
      <c r="I967" s="70" t="s">
        <v>1397</v>
      </c>
      <c r="J967" s="70" t="s">
        <v>1396</v>
      </c>
      <c r="K967" s="70"/>
      <c r="L967" s="70">
        <v>360</v>
      </c>
      <c r="M967" s="70" t="s">
        <v>4083</v>
      </c>
      <c r="N967" s="70"/>
      <c r="O967" s="70">
        <v>146.7</v>
      </c>
      <c r="P967" s="70">
        <v>81.14</v>
      </c>
      <c r="Q967" s="70" t="s">
        <v>1402</v>
      </c>
      <c r="R967" s="70"/>
      <c r="S967" s="70"/>
      <c r="T967" s="70" t="s">
        <v>4084</v>
      </c>
      <c r="U967" s="70">
        <v>2255</v>
      </c>
      <c r="V967" s="70">
        <v>2460</v>
      </c>
      <c r="W967" s="70">
        <v>4495</v>
      </c>
      <c r="X967" s="71" t="s">
        <v>4085</v>
      </c>
    </row>
    <row r="968" spans="1:24">
      <c r="A968" s="62"/>
      <c r="B968" s="62"/>
      <c r="C968" s="69">
        <v>2022</v>
      </c>
      <c r="D968" s="69">
        <v>4</v>
      </c>
      <c r="E968" s="70" t="s">
        <v>2767</v>
      </c>
      <c r="F968" s="70" t="s">
        <v>2321</v>
      </c>
      <c r="G968" s="70" t="s">
        <v>4086</v>
      </c>
      <c r="H968" s="70" t="s">
        <v>2432</v>
      </c>
      <c r="I968" s="70" t="s">
        <v>1397</v>
      </c>
      <c r="J968" s="70" t="s">
        <v>1396</v>
      </c>
      <c r="K968" s="70"/>
      <c r="L968" s="70"/>
      <c r="M968" s="70"/>
      <c r="N968" s="70"/>
      <c r="O968" s="70"/>
      <c r="P968" s="70">
        <v>25.9</v>
      </c>
      <c r="Q968" s="70" t="s">
        <v>1499</v>
      </c>
      <c r="R968" s="70"/>
      <c r="S968" s="70"/>
      <c r="T968" s="70" t="s">
        <v>4087</v>
      </c>
      <c r="U968" s="70">
        <v>2160</v>
      </c>
      <c r="V968" s="70">
        <v>2550</v>
      </c>
      <c r="W968" s="70">
        <v>9995</v>
      </c>
      <c r="X968" s="71" t="s">
        <v>4088</v>
      </c>
    </row>
    <row r="969" spans="1:24">
      <c r="A969" s="62"/>
      <c r="B969" s="62"/>
      <c r="C969" s="69">
        <v>2022</v>
      </c>
      <c r="D969" s="69">
        <v>4</v>
      </c>
      <c r="E969" s="70" t="s">
        <v>2980</v>
      </c>
      <c r="F969" s="70" t="s">
        <v>2981</v>
      </c>
      <c r="G969" s="70" t="s">
        <v>4089</v>
      </c>
      <c r="H969" s="70" t="s">
        <v>4090</v>
      </c>
      <c r="I969" s="70" t="s">
        <v>1397</v>
      </c>
      <c r="J969" s="70" t="s">
        <v>1396</v>
      </c>
      <c r="K969" s="70">
        <v>223</v>
      </c>
      <c r="L969" s="70"/>
      <c r="M969" s="70"/>
      <c r="N969" s="70"/>
      <c r="O969" s="70">
        <v>142.18</v>
      </c>
      <c r="P969" s="70">
        <v>61.824</v>
      </c>
      <c r="Q969" s="70" t="s">
        <v>1421</v>
      </c>
      <c r="R969" s="70"/>
      <c r="S969" s="70"/>
      <c r="T969" s="70">
        <v>5770</v>
      </c>
      <c r="U969" s="70">
        <v>1830</v>
      </c>
      <c r="V969" s="70">
        <v>2790</v>
      </c>
      <c r="W969" s="70">
        <v>3495</v>
      </c>
      <c r="X969" s="71">
        <v>3015</v>
      </c>
    </row>
    <row r="970" spans="1:24">
      <c r="A970" s="62"/>
      <c r="B970" s="62"/>
      <c r="C970" s="69">
        <v>2022</v>
      </c>
      <c r="D970" s="69">
        <v>4</v>
      </c>
      <c r="E970" s="70" t="s">
        <v>3327</v>
      </c>
      <c r="F970" s="70" t="s">
        <v>3328</v>
      </c>
      <c r="G970" s="70" t="s">
        <v>4091</v>
      </c>
      <c r="H970" s="70" t="s">
        <v>2955</v>
      </c>
      <c r="I970" s="70" t="s">
        <v>1397</v>
      </c>
      <c r="J970" s="70" t="s">
        <v>1396</v>
      </c>
      <c r="K970" s="70"/>
      <c r="L970" s="70">
        <v>265</v>
      </c>
      <c r="M970" s="70">
        <v>0.32</v>
      </c>
      <c r="N970" s="70"/>
      <c r="O970" s="70">
        <v>142.18</v>
      </c>
      <c r="P970" s="70">
        <v>61.824</v>
      </c>
      <c r="Q970" s="70" t="s">
        <v>1402</v>
      </c>
      <c r="R970" s="70"/>
      <c r="S970" s="70"/>
      <c r="T970" s="70">
        <v>5180</v>
      </c>
      <c r="U970" s="70">
        <v>1820</v>
      </c>
      <c r="V970" s="70">
        <v>2280</v>
      </c>
      <c r="W970" s="70">
        <v>4495</v>
      </c>
      <c r="X970" s="71">
        <v>3180</v>
      </c>
    </row>
    <row r="971" spans="1:24">
      <c r="A971" s="62"/>
      <c r="B971" s="62"/>
      <c r="C971" s="69">
        <v>2022</v>
      </c>
      <c r="D971" s="69">
        <v>4</v>
      </c>
      <c r="E971" s="70" t="s">
        <v>2791</v>
      </c>
      <c r="F971" s="70" t="s">
        <v>2792</v>
      </c>
      <c r="G971" s="70" t="s">
        <v>4092</v>
      </c>
      <c r="H971" s="70" t="s">
        <v>2992</v>
      </c>
      <c r="I971" s="70" t="s">
        <v>2881</v>
      </c>
      <c r="J971" s="70" t="s">
        <v>1396</v>
      </c>
      <c r="K971" s="70"/>
      <c r="L971" s="70">
        <v>460</v>
      </c>
      <c r="M971" s="70"/>
      <c r="N971" s="70"/>
      <c r="O971" s="70"/>
      <c r="P971" s="70"/>
      <c r="Q971" s="70"/>
      <c r="R971" s="70">
        <v>110</v>
      </c>
      <c r="S971" s="70">
        <v>111</v>
      </c>
      <c r="T971" s="70">
        <v>9640</v>
      </c>
      <c r="U971" s="70">
        <v>2520</v>
      </c>
      <c r="V971" s="70">
        <v>3060</v>
      </c>
      <c r="W971" s="70">
        <v>18000</v>
      </c>
      <c r="X971" s="71">
        <v>9400</v>
      </c>
    </row>
    <row r="972" spans="1:24">
      <c r="A972" s="62"/>
      <c r="B972" s="62"/>
      <c r="C972" s="69">
        <v>2022</v>
      </c>
      <c r="D972" s="69">
        <v>4</v>
      </c>
      <c r="E972" s="70" t="s">
        <v>2791</v>
      </c>
      <c r="F972" s="70" t="s">
        <v>2792</v>
      </c>
      <c r="G972" s="70" t="s">
        <v>4093</v>
      </c>
      <c r="H972" s="70" t="s">
        <v>4094</v>
      </c>
      <c r="I972" s="70" t="s">
        <v>2881</v>
      </c>
      <c r="J972" s="70" t="s">
        <v>1396</v>
      </c>
      <c r="K972" s="70"/>
      <c r="L972" s="70">
        <v>460</v>
      </c>
      <c r="M972" s="70"/>
      <c r="N972" s="70"/>
      <c r="O972" s="70"/>
      <c r="P972" s="70"/>
      <c r="Q972" s="70"/>
      <c r="R972" s="70">
        <v>110</v>
      </c>
      <c r="S972" s="70">
        <v>111</v>
      </c>
      <c r="T972" s="70">
        <v>9000</v>
      </c>
      <c r="U972" s="70">
        <v>2500</v>
      </c>
      <c r="V972" s="70">
        <v>3240</v>
      </c>
      <c r="W972" s="70">
        <v>18000</v>
      </c>
      <c r="X972" s="71">
        <v>11300</v>
      </c>
    </row>
    <row r="973" spans="1:24">
      <c r="A973" s="62"/>
      <c r="B973" s="62"/>
      <c r="C973" s="69">
        <v>2022</v>
      </c>
      <c r="D973" s="69">
        <v>4</v>
      </c>
      <c r="E973" s="70" t="s">
        <v>2791</v>
      </c>
      <c r="F973" s="70" t="s">
        <v>2792</v>
      </c>
      <c r="G973" s="70" t="s">
        <v>4095</v>
      </c>
      <c r="H973" s="70" t="s">
        <v>2996</v>
      </c>
      <c r="I973" s="70" t="s">
        <v>2881</v>
      </c>
      <c r="J973" s="70" t="s">
        <v>1396</v>
      </c>
      <c r="K973" s="70"/>
      <c r="L973" s="70">
        <v>460</v>
      </c>
      <c r="M973" s="70"/>
      <c r="N973" s="70"/>
      <c r="O973" s="70"/>
      <c r="P973" s="70"/>
      <c r="Q973" s="70"/>
      <c r="R973" s="70">
        <v>110</v>
      </c>
      <c r="S973" s="70">
        <v>111</v>
      </c>
      <c r="T973" s="70">
        <v>8875</v>
      </c>
      <c r="U973" s="70">
        <v>2540</v>
      </c>
      <c r="V973" s="70">
        <v>3050</v>
      </c>
      <c r="W973" s="70">
        <v>18000</v>
      </c>
      <c r="X973" s="71">
        <v>11465</v>
      </c>
    </row>
    <row r="974" spans="1:24">
      <c r="A974" s="62"/>
      <c r="B974" s="62"/>
      <c r="C974" s="69">
        <v>2022</v>
      </c>
      <c r="D974" s="69">
        <v>4</v>
      </c>
      <c r="E974" s="70" t="s">
        <v>4096</v>
      </c>
      <c r="F974" s="70" t="s">
        <v>4097</v>
      </c>
      <c r="G974" s="70" t="s">
        <v>4098</v>
      </c>
      <c r="H974" s="70" t="s">
        <v>2432</v>
      </c>
      <c r="I974" s="70" t="s">
        <v>1397</v>
      </c>
      <c r="J974" s="70" t="s">
        <v>1396</v>
      </c>
      <c r="K974" s="70"/>
      <c r="L974" s="70">
        <v>240</v>
      </c>
      <c r="M974" s="70" t="s">
        <v>4099</v>
      </c>
      <c r="N974" s="70"/>
      <c r="O974" s="70">
        <v>153.84</v>
      </c>
      <c r="P974" s="70">
        <v>106.95</v>
      </c>
      <c r="Q974" s="70" t="s">
        <v>1421</v>
      </c>
      <c r="R974" s="70"/>
      <c r="S974" s="70"/>
      <c r="T974" s="70" t="s">
        <v>4100</v>
      </c>
      <c r="U974" s="70">
        <v>2150</v>
      </c>
      <c r="V974" s="70">
        <v>2620</v>
      </c>
      <c r="W974" s="70">
        <v>8495</v>
      </c>
      <c r="X974" s="71" t="s">
        <v>4101</v>
      </c>
    </row>
    <row r="975" spans="1:24">
      <c r="A975" s="62"/>
      <c r="B975" s="62"/>
      <c r="C975" s="69">
        <v>2022</v>
      </c>
      <c r="D975" s="69">
        <v>4</v>
      </c>
      <c r="E975" s="70" t="s">
        <v>4096</v>
      </c>
      <c r="F975" s="70" t="s">
        <v>4097</v>
      </c>
      <c r="G975" s="70" t="s">
        <v>4102</v>
      </c>
      <c r="H975" s="70" t="s">
        <v>2800</v>
      </c>
      <c r="I975" s="70" t="s">
        <v>1397</v>
      </c>
      <c r="J975" s="70" t="s">
        <v>1396</v>
      </c>
      <c r="K975" s="70"/>
      <c r="L975" s="70">
        <v>310</v>
      </c>
      <c r="M975" s="70"/>
      <c r="N975" s="70"/>
      <c r="O975" s="70" t="s">
        <v>4103</v>
      </c>
      <c r="P975" s="70">
        <v>241.96</v>
      </c>
      <c r="Q975" s="70" t="s">
        <v>1421</v>
      </c>
      <c r="R975" s="70"/>
      <c r="S975" s="70"/>
      <c r="T975" s="70" t="s">
        <v>4104</v>
      </c>
      <c r="U975" s="70">
        <v>2520</v>
      </c>
      <c r="V975" s="70">
        <v>3050</v>
      </c>
      <c r="W975" s="70">
        <v>18000</v>
      </c>
      <c r="X975" s="71">
        <v>9410</v>
      </c>
    </row>
    <row r="976" spans="1:24">
      <c r="A976" s="62"/>
      <c r="B976" s="62"/>
      <c r="C976" s="69">
        <v>2022</v>
      </c>
      <c r="D976" s="69">
        <v>4</v>
      </c>
      <c r="E976" s="70" t="s">
        <v>3961</v>
      </c>
      <c r="F976" s="70" t="s">
        <v>3962</v>
      </c>
      <c r="G976" s="70" t="s">
        <v>4105</v>
      </c>
      <c r="H976" s="70" t="s">
        <v>2432</v>
      </c>
      <c r="I976" s="70" t="s">
        <v>1397</v>
      </c>
      <c r="J976" s="70" t="s">
        <v>1396</v>
      </c>
      <c r="K976" s="70"/>
      <c r="L976" s="70">
        <v>240</v>
      </c>
      <c r="M976" s="70">
        <v>0.48</v>
      </c>
      <c r="N976" s="70"/>
      <c r="O976" s="70">
        <v>153.84</v>
      </c>
      <c r="P976" s="70">
        <v>106.95</v>
      </c>
      <c r="Q976" s="70" t="s">
        <v>1421</v>
      </c>
      <c r="R976" s="70"/>
      <c r="S976" s="70"/>
      <c r="T976" s="70">
        <v>7420</v>
      </c>
      <c r="U976" s="70">
        <v>2350</v>
      </c>
      <c r="V976" s="70" t="s">
        <v>4106</v>
      </c>
      <c r="W976" s="70">
        <v>8495</v>
      </c>
      <c r="X976" s="71">
        <v>6800</v>
      </c>
    </row>
    <row r="977" spans="1:24">
      <c r="A977" s="62"/>
      <c r="B977" s="62"/>
      <c r="C977" s="69">
        <v>2022</v>
      </c>
      <c r="D977" s="69">
        <v>4</v>
      </c>
      <c r="E977" s="70" t="s">
        <v>3961</v>
      </c>
      <c r="F977" s="70" t="s">
        <v>3962</v>
      </c>
      <c r="G977" s="70" t="s">
        <v>4107</v>
      </c>
      <c r="H977" s="70" t="s">
        <v>2432</v>
      </c>
      <c r="I977" s="70" t="s">
        <v>1397</v>
      </c>
      <c r="J977" s="70" t="s">
        <v>1396</v>
      </c>
      <c r="K977" s="70"/>
      <c r="L977" s="70">
        <v>250</v>
      </c>
      <c r="M977" s="70">
        <v>0.32</v>
      </c>
      <c r="N977" s="70"/>
      <c r="O977" s="70">
        <v>130.8</v>
      </c>
      <c r="P977" s="70">
        <v>217.6</v>
      </c>
      <c r="Q977" s="70" t="s">
        <v>1421</v>
      </c>
      <c r="R977" s="70"/>
      <c r="S977" s="70"/>
      <c r="T977" s="70" t="s">
        <v>4108</v>
      </c>
      <c r="U977" s="70">
        <v>2550</v>
      </c>
      <c r="V977" s="70" t="s">
        <v>4109</v>
      </c>
      <c r="W977" s="70">
        <v>18000</v>
      </c>
      <c r="X977" s="71">
        <v>12930</v>
      </c>
    </row>
    <row r="978" spans="1:24">
      <c r="A978" s="62"/>
      <c r="B978" s="62"/>
      <c r="C978" s="69">
        <v>2022</v>
      </c>
      <c r="D978" s="69">
        <v>4</v>
      </c>
      <c r="E978" s="70" t="s">
        <v>3967</v>
      </c>
      <c r="F978" s="70" t="s">
        <v>2860</v>
      </c>
      <c r="G978" s="70" t="s">
        <v>4110</v>
      </c>
      <c r="H978" s="70" t="s">
        <v>3018</v>
      </c>
      <c r="I978" s="70" t="s">
        <v>2881</v>
      </c>
      <c r="J978" s="70" t="s">
        <v>1396</v>
      </c>
      <c r="K978" s="70"/>
      <c r="L978" s="70">
        <v>500</v>
      </c>
      <c r="M978" s="70"/>
      <c r="N978" s="70"/>
      <c r="O978" s="70"/>
      <c r="P978" s="70"/>
      <c r="Q978" s="70"/>
      <c r="R978" s="70">
        <v>83.5</v>
      </c>
      <c r="S978" s="70">
        <v>92</v>
      </c>
      <c r="T978" s="70">
        <v>7730</v>
      </c>
      <c r="U978" s="70">
        <v>2320</v>
      </c>
      <c r="V978" s="70" t="s">
        <v>4111</v>
      </c>
      <c r="W978" s="70">
        <v>12495</v>
      </c>
      <c r="X978" s="71">
        <v>7750</v>
      </c>
    </row>
    <row r="979" spans="1:24">
      <c r="A979" s="62"/>
      <c r="B979" s="62"/>
      <c r="C979" s="69">
        <v>2022</v>
      </c>
      <c r="D979" s="69">
        <v>4</v>
      </c>
      <c r="E979" s="70" t="s">
        <v>2767</v>
      </c>
      <c r="F979" s="70" t="s">
        <v>2321</v>
      </c>
      <c r="G979" s="70" t="s">
        <v>4112</v>
      </c>
      <c r="H979" s="70" t="s">
        <v>4113</v>
      </c>
      <c r="I979" s="70" t="s">
        <v>1561</v>
      </c>
      <c r="J979" s="70" t="s">
        <v>1396</v>
      </c>
      <c r="K979" s="70"/>
      <c r="L979" s="70">
        <v>360</v>
      </c>
      <c r="M979" s="70" t="s">
        <v>4114</v>
      </c>
      <c r="N979" s="70"/>
      <c r="O979" s="70">
        <v>146.7</v>
      </c>
      <c r="P979" s="70">
        <v>162.28</v>
      </c>
      <c r="Q979" s="70" t="s">
        <v>1402</v>
      </c>
      <c r="R979" s="70"/>
      <c r="S979" s="70"/>
      <c r="T979" s="70" t="s">
        <v>4115</v>
      </c>
      <c r="U979" s="70">
        <v>2150</v>
      </c>
      <c r="V979" s="70">
        <v>2520</v>
      </c>
      <c r="W979" s="70">
        <v>9995</v>
      </c>
      <c r="X979" s="71" t="s">
        <v>4116</v>
      </c>
    </row>
    <row r="980" spans="1:24">
      <c r="A980" s="62"/>
      <c r="B980" s="62"/>
      <c r="C980" s="69">
        <v>2022</v>
      </c>
      <c r="D980" s="69">
        <v>3</v>
      </c>
      <c r="E980" s="70" t="s">
        <v>1392</v>
      </c>
      <c r="F980" s="70" t="s">
        <v>1393</v>
      </c>
      <c r="G980" s="70" t="s">
        <v>4117</v>
      </c>
      <c r="H980" s="70" t="s">
        <v>4118</v>
      </c>
      <c r="I980" s="70" t="s">
        <v>1397</v>
      </c>
      <c r="J980" s="70" t="s">
        <v>1412</v>
      </c>
      <c r="K980" s="70"/>
      <c r="L980" s="70"/>
      <c r="M980" s="70">
        <v>0.149</v>
      </c>
      <c r="N980" s="70"/>
      <c r="O980" s="70" t="s">
        <v>1570</v>
      </c>
      <c r="P980" s="70">
        <v>255.48</v>
      </c>
      <c r="Q980" s="70" t="s">
        <v>1402</v>
      </c>
      <c r="R980" s="70"/>
      <c r="S980" s="70"/>
      <c r="T980" s="70">
        <v>10990</v>
      </c>
      <c r="U980" s="70">
        <v>2500</v>
      </c>
      <c r="V980" s="70" t="s">
        <v>4119</v>
      </c>
      <c r="W980" s="70">
        <v>18000</v>
      </c>
      <c r="X980" s="71" t="s">
        <v>4120</v>
      </c>
    </row>
    <row r="981" spans="1:24">
      <c r="A981" s="62"/>
      <c r="B981" s="62"/>
      <c r="C981" s="69">
        <v>2022</v>
      </c>
      <c r="D981" s="69">
        <v>3</v>
      </c>
      <c r="E981" s="70" t="s">
        <v>1392</v>
      </c>
      <c r="F981" s="70" t="s">
        <v>1393</v>
      </c>
      <c r="G981" s="70" t="s">
        <v>4121</v>
      </c>
      <c r="H981" s="70" t="s">
        <v>4118</v>
      </c>
      <c r="I981" s="70" t="s">
        <v>1397</v>
      </c>
      <c r="J981" s="70" t="s">
        <v>1412</v>
      </c>
      <c r="K981" s="70"/>
      <c r="L981" s="70"/>
      <c r="M981" s="70">
        <v>0.149</v>
      </c>
      <c r="N981" s="70"/>
      <c r="O981" s="70" t="s">
        <v>1570</v>
      </c>
      <c r="P981" s="70">
        <v>255.48</v>
      </c>
      <c r="Q981" s="70" t="s">
        <v>1402</v>
      </c>
      <c r="R981" s="70"/>
      <c r="S981" s="70"/>
      <c r="T981" s="70">
        <v>10990</v>
      </c>
      <c r="U981" s="70">
        <v>2500</v>
      </c>
      <c r="V981" s="70" t="s">
        <v>4119</v>
      </c>
      <c r="W981" s="70">
        <v>18000</v>
      </c>
      <c r="X981" s="71" t="s">
        <v>4120</v>
      </c>
    </row>
    <row r="982" spans="1:24">
      <c r="A982" s="62"/>
      <c r="B982" s="62"/>
      <c r="C982" s="69">
        <v>2022</v>
      </c>
      <c r="D982" s="69">
        <v>3</v>
      </c>
      <c r="E982" s="70" t="s">
        <v>1392</v>
      </c>
      <c r="F982" s="70" t="s">
        <v>1393</v>
      </c>
      <c r="G982" s="70" t="s">
        <v>4122</v>
      </c>
      <c r="H982" s="70" t="s">
        <v>1433</v>
      </c>
      <c r="I982" s="70" t="s">
        <v>1397</v>
      </c>
      <c r="J982" s="70" t="s">
        <v>1412</v>
      </c>
      <c r="K982" s="70"/>
      <c r="L982" s="70"/>
      <c r="M982" s="70">
        <v>0.149</v>
      </c>
      <c r="N982" s="70"/>
      <c r="O982" s="70" t="s">
        <v>1570</v>
      </c>
      <c r="P982" s="70">
        <v>255.48</v>
      </c>
      <c r="Q982" s="70" t="s">
        <v>1402</v>
      </c>
      <c r="R982" s="70"/>
      <c r="S982" s="70"/>
      <c r="T982" s="70">
        <v>10990</v>
      </c>
      <c r="U982" s="70">
        <v>2500</v>
      </c>
      <c r="V982" s="70" t="s">
        <v>4119</v>
      </c>
      <c r="W982" s="70">
        <v>18000</v>
      </c>
      <c r="X982" s="71" t="s">
        <v>4120</v>
      </c>
    </row>
    <row r="983" spans="1:24">
      <c r="A983" s="62"/>
      <c r="B983" s="62"/>
      <c r="C983" s="69">
        <v>2022</v>
      </c>
      <c r="D983" s="69">
        <v>3</v>
      </c>
      <c r="E983" s="70" t="s">
        <v>4123</v>
      </c>
      <c r="F983" s="70" t="s">
        <v>4124</v>
      </c>
      <c r="G983" s="70" t="s">
        <v>4125</v>
      </c>
      <c r="H983" s="70" t="s">
        <v>1579</v>
      </c>
      <c r="I983" s="70" t="s">
        <v>1397</v>
      </c>
      <c r="J983" s="70" t="s">
        <v>1441</v>
      </c>
      <c r="K983" s="70">
        <v>605</v>
      </c>
      <c r="L983" s="70"/>
      <c r="M983" s="70"/>
      <c r="N983" s="70">
        <v>14.4</v>
      </c>
      <c r="O983" s="70">
        <v>165</v>
      </c>
      <c r="P983" s="70"/>
      <c r="Q983" s="70" t="s">
        <v>3828</v>
      </c>
      <c r="R983" s="70"/>
      <c r="S983" s="70"/>
      <c r="T983" s="70">
        <v>4588</v>
      </c>
      <c r="U983" s="70">
        <v>1865</v>
      </c>
      <c r="V983" s="70">
        <v>1626</v>
      </c>
      <c r="W983" s="70">
        <v>2640</v>
      </c>
      <c r="X983" s="71">
        <v>2160</v>
      </c>
    </row>
    <row r="984" spans="1:24">
      <c r="A984" s="62"/>
      <c r="B984" s="62"/>
      <c r="C984" s="69">
        <v>2022</v>
      </c>
      <c r="D984" s="69">
        <v>3</v>
      </c>
      <c r="E984" s="70" t="s">
        <v>4123</v>
      </c>
      <c r="F984" s="70" t="s">
        <v>4124</v>
      </c>
      <c r="G984" s="70" t="s">
        <v>4126</v>
      </c>
      <c r="H984" s="70" t="s">
        <v>1579</v>
      </c>
      <c r="I984" s="70" t="s">
        <v>1397</v>
      </c>
      <c r="J984" s="70" t="s">
        <v>1441</v>
      </c>
      <c r="K984" s="70">
        <v>543</v>
      </c>
      <c r="L984" s="70"/>
      <c r="M984" s="70"/>
      <c r="N984" s="70">
        <v>16.1</v>
      </c>
      <c r="O984" s="70">
        <v>165</v>
      </c>
      <c r="P984" s="70"/>
      <c r="Q984" s="70" t="s">
        <v>3828</v>
      </c>
      <c r="R984" s="70"/>
      <c r="S984" s="70"/>
      <c r="T984" s="70">
        <v>4588</v>
      </c>
      <c r="U984" s="70">
        <v>1865</v>
      </c>
      <c r="V984" s="70">
        <v>1626</v>
      </c>
      <c r="W984" s="70">
        <v>2720</v>
      </c>
      <c r="X984" s="71">
        <v>2255</v>
      </c>
    </row>
    <row r="985" spans="1:24">
      <c r="A985" s="62"/>
      <c r="B985" s="62"/>
      <c r="C985" s="69">
        <v>2022</v>
      </c>
      <c r="D985" s="69">
        <v>3</v>
      </c>
      <c r="E985" s="70" t="s">
        <v>1408</v>
      </c>
      <c r="F985" s="70" t="s">
        <v>1409</v>
      </c>
      <c r="G985" s="70" t="s">
        <v>4127</v>
      </c>
      <c r="H985" s="70" t="s">
        <v>1446</v>
      </c>
      <c r="I985" s="70" t="s">
        <v>1397</v>
      </c>
      <c r="J985" s="70" t="s">
        <v>1396</v>
      </c>
      <c r="K985" s="70">
        <v>250</v>
      </c>
      <c r="L985" s="70"/>
      <c r="M985" s="70" t="s">
        <v>4128</v>
      </c>
      <c r="N985" s="70"/>
      <c r="O985" s="70">
        <v>146.3</v>
      </c>
      <c r="P985" s="70">
        <v>55.7</v>
      </c>
      <c r="Q985" s="70" t="s">
        <v>1414</v>
      </c>
      <c r="R985" s="70"/>
      <c r="S985" s="70"/>
      <c r="T985" s="70" t="s">
        <v>2645</v>
      </c>
      <c r="U985" s="70">
        <v>1910</v>
      </c>
      <c r="V985" s="70">
        <v>2090</v>
      </c>
      <c r="W985" s="70">
        <v>3495</v>
      </c>
      <c r="X985" s="71" t="s">
        <v>4129</v>
      </c>
    </row>
    <row r="986" spans="1:24">
      <c r="A986" s="62"/>
      <c r="B986" s="62"/>
      <c r="C986" s="69">
        <v>2022</v>
      </c>
      <c r="D986" s="69">
        <v>3</v>
      </c>
      <c r="E986" s="70" t="s">
        <v>1408</v>
      </c>
      <c r="F986" s="70" t="s">
        <v>1409</v>
      </c>
      <c r="G986" s="70" t="s">
        <v>4130</v>
      </c>
      <c r="H986" s="70" t="s">
        <v>1446</v>
      </c>
      <c r="I986" s="70" t="s">
        <v>1397</v>
      </c>
      <c r="J986" s="70" t="s">
        <v>1396</v>
      </c>
      <c r="K986" s="70">
        <v>240</v>
      </c>
      <c r="L986" s="70"/>
      <c r="M986" s="70" t="s">
        <v>4131</v>
      </c>
      <c r="N986" s="70"/>
      <c r="O986" s="70">
        <v>140.49</v>
      </c>
      <c r="P986" s="70">
        <v>53.58</v>
      </c>
      <c r="Q986" s="70" t="s">
        <v>1414</v>
      </c>
      <c r="R986" s="70"/>
      <c r="S986" s="70"/>
      <c r="T986" s="70" t="s">
        <v>2645</v>
      </c>
      <c r="U986" s="70">
        <v>1910</v>
      </c>
      <c r="V986" s="70">
        <v>2090</v>
      </c>
      <c r="W986" s="70">
        <v>3495</v>
      </c>
      <c r="X986" s="71" t="s">
        <v>4129</v>
      </c>
    </row>
    <row r="987" spans="1:24">
      <c r="A987" s="62"/>
      <c r="B987" s="62"/>
      <c r="C987" s="69">
        <v>2022</v>
      </c>
      <c r="D987" s="69">
        <v>3</v>
      </c>
      <c r="E987" s="70" t="s">
        <v>1408</v>
      </c>
      <c r="F987" s="70" t="s">
        <v>1409</v>
      </c>
      <c r="G987" s="70" t="s">
        <v>4132</v>
      </c>
      <c r="H987" s="70" t="s">
        <v>1453</v>
      </c>
      <c r="I987" s="70" t="s">
        <v>1397</v>
      </c>
      <c r="J987" s="70" t="s">
        <v>1396</v>
      </c>
      <c r="K987" s="70"/>
      <c r="L987" s="70">
        <v>355</v>
      </c>
      <c r="M987" s="70">
        <v>0.288</v>
      </c>
      <c r="N987" s="70"/>
      <c r="O987" s="70">
        <v>146.7</v>
      </c>
      <c r="P987" s="70">
        <v>81.14</v>
      </c>
      <c r="Q987" s="70" t="s">
        <v>1402</v>
      </c>
      <c r="R987" s="70"/>
      <c r="S987" s="70"/>
      <c r="T987" s="70">
        <v>5995</v>
      </c>
      <c r="U987" s="70">
        <v>2150</v>
      </c>
      <c r="V987" s="70" t="s">
        <v>4133</v>
      </c>
      <c r="W987" s="70">
        <v>4495</v>
      </c>
      <c r="X987" s="71">
        <v>3080</v>
      </c>
    </row>
    <row r="988" spans="1:24">
      <c r="A988" s="62"/>
      <c r="B988" s="62"/>
      <c r="C988" s="69">
        <v>2022</v>
      </c>
      <c r="D988" s="69">
        <v>3</v>
      </c>
      <c r="E988" s="70" t="s">
        <v>1408</v>
      </c>
      <c r="F988" s="70" t="s">
        <v>1409</v>
      </c>
      <c r="G988" s="70" t="s">
        <v>4134</v>
      </c>
      <c r="H988" s="70" t="s">
        <v>1411</v>
      </c>
      <c r="I988" s="70" t="s">
        <v>1397</v>
      </c>
      <c r="J988" s="70" t="s">
        <v>1412</v>
      </c>
      <c r="K988" s="70"/>
      <c r="L988" s="70"/>
      <c r="M988" s="70">
        <v>0.138</v>
      </c>
      <c r="N988" s="70"/>
      <c r="O988" s="70">
        <v>156.4</v>
      </c>
      <c r="P988" s="70">
        <v>300.288</v>
      </c>
      <c r="Q988" s="70" t="s">
        <v>1414</v>
      </c>
      <c r="R988" s="70"/>
      <c r="S988" s="70"/>
      <c r="T988" s="70">
        <v>10560</v>
      </c>
      <c r="U988" s="70">
        <v>2550</v>
      </c>
      <c r="V988" s="70">
        <v>3290</v>
      </c>
      <c r="W988" s="70">
        <v>18000</v>
      </c>
      <c r="X988" s="71" t="s">
        <v>3046</v>
      </c>
    </row>
    <row r="989" spans="1:24">
      <c r="A989" s="62"/>
      <c r="B989" s="62"/>
      <c r="C989" s="69">
        <v>2022</v>
      </c>
      <c r="D989" s="69">
        <v>3</v>
      </c>
      <c r="E989" s="70" t="s">
        <v>1408</v>
      </c>
      <c r="F989" s="70" t="s">
        <v>1409</v>
      </c>
      <c r="G989" s="70" t="s">
        <v>4135</v>
      </c>
      <c r="H989" s="70" t="s">
        <v>1433</v>
      </c>
      <c r="I989" s="70" t="s">
        <v>1397</v>
      </c>
      <c r="J989" s="70" t="s">
        <v>1412</v>
      </c>
      <c r="K989" s="70"/>
      <c r="L989" s="70"/>
      <c r="M989" s="70">
        <v>0.138</v>
      </c>
      <c r="N989" s="70"/>
      <c r="O989" s="70">
        <v>156.6</v>
      </c>
      <c r="P989" s="70">
        <v>144.42</v>
      </c>
      <c r="Q989" s="70" t="s">
        <v>1421</v>
      </c>
      <c r="R989" s="70"/>
      <c r="S989" s="70"/>
      <c r="T989" s="70">
        <v>8050</v>
      </c>
      <c r="U989" s="70">
        <v>2260</v>
      </c>
      <c r="V989" s="70" t="s">
        <v>4136</v>
      </c>
      <c r="W989" s="70">
        <v>11000</v>
      </c>
      <c r="X989" s="71" t="s">
        <v>4137</v>
      </c>
    </row>
    <row r="990" spans="1:24">
      <c r="A990" s="62"/>
      <c r="B990" s="62"/>
      <c r="C990" s="69">
        <v>2022</v>
      </c>
      <c r="D990" s="69">
        <v>3</v>
      </c>
      <c r="E990" s="70" t="s">
        <v>1425</v>
      </c>
      <c r="F990" s="70" t="s">
        <v>1409</v>
      </c>
      <c r="G990" s="70" t="s">
        <v>4138</v>
      </c>
      <c r="H990" s="70" t="s">
        <v>1516</v>
      </c>
      <c r="I990" s="70" t="s">
        <v>1397</v>
      </c>
      <c r="J990" s="70" t="s">
        <v>1396</v>
      </c>
      <c r="K990" s="70"/>
      <c r="L990" s="70">
        <v>235</v>
      </c>
      <c r="M990" s="70">
        <v>0.25</v>
      </c>
      <c r="N990" s="70"/>
      <c r="O990" s="70">
        <v>160.26</v>
      </c>
      <c r="P990" s="70">
        <v>281.92</v>
      </c>
      <c r="Q990" s="70" t="s">
        <v>1402</v>
      </c>
      <c r="R990" s="70"/>
      <c r="S990" s="70"/>
      <c r="T990" s="70">
        <v>6960</v>
      </c>
      <c r="U990" s="70">
        <v>2550</v>
      </c>
      <c r="V990" s="70">
        <v>3320</v>
      </c>
      <c r="W990" s="70">
        <v>18000</v>
      </c>
      <c r="X990" s="71">
        <v>8950</v>
      </c>
    </row>
    <row r="991" spans="1:24">
      <c r="A991" s="62"/>
      <c r="B991" s="62"/>
      <c r="C991" s="69">
        <v>2022</v>
      </c>
      <c r="D991" s="69">
        <v>3</v>
      </c>
      <c r="E991" s="70" t="s">
        <v>1425</v>
      </c>
      <c r="F991" s="70" t="s">
        <v>1409</v>
      </c>
      <c r="G991" s="70" t="s">
        <v>4139</v>
      </c>
      <c r="H991" s="70" t="s">
        <v>1478</v>
      </c>
      <c r="I991" s="70" t="s">
        <v>1397</v>
      </c>
      <c r="J991" s="70" t="s">
        <v>1396</v>
      </c>
      <c r="K991" s="70"/>
      <c r="L991" s="70">
        <v>255</v>
      </c>
      <c r="M991" s="70">
        <v>0.18</v>
      </c>
      <c r="N991" s="70"/>
      <c r="O991" s="70" t="s">
        <v>1420</v>
      </c>
      <c r="P991" s="70">
        <v>350.08</v>
      </c>
      <c r="Q991" s="70" t="s">
        <v>1402</v>
      </c>
      <c r="R991" s="70"/>
      <c r="S991" s="70"/>
      <c r="T991" s="70">
        <v>7440</v>
      </c>
      <c r="U991" s="70">
        <v>2550</v>
      </c>
      <c r="V991" s="70" t="s">
        <v>2232</v>
      </c>
      <c r="W991" s="70">
        <v>25000</v>
      </c>
      <c r="X991" s="71">
        <v>10650</v>
      </c>
    </row>
    <row r="992" spans="1:24">
      <c r="A992" s="62"/>
      <c r="B992" s="62"/>
      <c r="C992" s="69">
        <v>2022</v>
      </c>
      <c r="D992" s="69">
        <v>3</v>
      </c>
      <c r="E992" s="70" t="s">
        <v>1425</v>
      </c>
      <c r="F992" s="70" t="s">
        <v>1409</v>
      </c>
      <c r="G992" s="70" t="s">
        <v>4140</v>
      </c>
      <c r="H992" s="70" t="s">
        <v>1478</v>
      </c>
      <c r="I992" s="70" t="s">
        <v>1397</v>
      </c>
      <c r="J992" s="70" t="s">
        <v>1396</v>
      </c>
      <c r="K992" s="70"/>
      <c r="L992" s="70">
        <v>255</v>
      </c>
      <c r="M992" s="70">
        <v>0.21</v>
      </c>
      <c r="N992" s="70"/>
      <c r="O992" s="70" t="s">
        <v>1420</v>
      </c>
      <c r="P992" s="70">
        <v>350.08</v>
      </c>
      <c r="Q992" s="70" t="s">
        <v>1402</v>
      </c>
      <c r="R992" s="70"/>
      <c r="S992" s="70"/>
      <c r="T992" s="70">
        <v>7440</v>
      </c>
      <c r="U992" s="70">
        <v>2550</v>
      </c>
      <c r="V992" s="70" t="s">
        <v>2232</v>
      </c>
      <c r="W992" s="70">
        <v>25000</v>
      </c>
      <c r="X992" s="71">
        <v>12850</v>
      </c>
    </row>
    <row r="993" spans="1:24">
      <c r="A993" s="62"/>
      <c r="B993" s="62"/>
      <c r="C993" s="69">
        <v>2022</v>
      </c>
      <c r="D993" s="69">
        <v>3</v>
      </c>
      <c r="E993" s="70" t="s">
        <v>1431</v>
      </c>
      <c r="F993" s="70" t="s">
        <v>1409</v>
      </c>
      <c r="G993" s="70" t="s">
        <v>4141</v>
      </c>
      <c r="H993" s="70" t="s">
        <v>1433</v>
      </c>
      <c r="I993" s="70" t="s">
        <v>1397</v>
      </c>
      <c r="J993" s="70" t="s">
        <v>1412</v>
      </c>
      <c r="K993" s="70"/>
      <c r="L993" s="70"/>
      <c r="M993" s="70">
        <v>0.142</v>
      </c>
      <c r="N993" s="70"/>
      <c r="O993" s="70" t="s">
        <v>1799</v>
      </c>
      <c r="P993" s="70">
        <v>151.7</v>
      </c>
      <c r="Q993" s="70" t="s">
        <v>1402</v>
      </c>
      <c r="R993" s="70"/>
      <c r="S993" s="70"/>
      <c r="T993" s="70">
        <v>8060</v>
      </c>
      <c r="U993" s="70">
        <v>2260</v>
      </c>
      <c r="V993" s="70" t="s">
        <v>4142</v>
      </c>
      <c r="W993" s="70">
        <v>12500</v>
      </c>
      <c r="X993" s="71" t="s">
        <v>4143</v>
      </c>
    </row>
    <row r="994" spans="1:24">
      <c r="A994" s="62"/>
      <c r="B994" s="62"/>
      <c r="C994" s="69">
        <v>2022</v>
      </c>
      <c r="D994" s="69">
        <v>3</v>
      </c>
      <c r="E994" s="70" t="s">
        <v>1416</v>
      </c>
      <c r="F994" s="70" t="s">
        <v>4144</v>
      </c>
      <c r="G994" s="70" t="s">
        <v>4145</v>
      </c>
      <c r="H994" s="70" t="s">
        <v>1579</v>
      </c>
      <c r="I994" s="70" t="s">
        <v>1397</v>
      </c>
      <c r="J994" s="70" t="s">
        <v>1441</v>
      </c>
      <c r="K994" s="70">
        <v>631</v>
      </c>
      <c r="L994" s="70"/>
      <c r="M994" s="70"/>
      <c r="N994" s="70">
        <v>18.3</v>
      </c>
      <c r="O994" s="70">
        <v>180</v>
      </c>
      <c r="P994" s="70"/>
      <c r="Q994" s="70" t="s">
        <v>1442</v>
      </c>
      <c r="R994" s="70"/>
      <c r="S994" s="70"/>
      <c r="T994" s="70">
        <v>4905</v>
      </c>
      <c r="U994" s="70">
        <v>1950</v>
      </c>
      <c r="V994" s="70" t="s">
        <v>4146</v>
      </c>
      <c r="W994" s="70">
        <v>2685</v>
      </c>
      <c r="X994" s="71">
        <v>2310</v>
      </c>
    </row>
    <row r="995" spans="1:24">
      <c r="A995" s="62"/>
      <c r="B995" s="62"/>
      <c r="C995" s="69">
        <v>2022</v>
      </c>
      <c r="D995" s="69">
        <v>3</v>
      </c>
      <c r="E995" s="70" t="s">
        <v>1416</v>
      </c>
      <c r="F995" s="70" t="s">
        <v>4144</v>
      </c>
      <c r="G995" s="70" t="s">
        <v>4147</v>
      </c>
      <c r="H995" s="70" t="s">
        <v>4148</v>
      </c>
      <c r="I995" s="70" t="s">
        <v>1561</v>
      </c>
      <c r="J995" s="70" t="s">
        <v>1441</v>
      </c>
      <c r="K995" s="70"/>
      <c r="L995" s="70"/>
      <c r="M995" s="70"/>
      <c r="N995" s="70"/>
      <c r="O995" s="70"/>
      <c r="P995" s="70"/>
      <c r="Q995" s="70" t="s">
        <v>1442</v>
      </c>
      <c r="R995" s="70"/>
      <c r="S995" s="70"/>
      <c r="T995" s="70">
        <v>4905</v>
      </c>
      <c r="U995" s="70">
        <v>1950</v>
      </c>
      <c r="V995" s="70" t="s">
        <v>4146</v>
      </c>
      <c r="W995" s="70">
        <v>2655</v>
      </c>
      <c r="X995" s="71">
        <v>2280</v>
      </c>
    </row>
    <row r="996" spans="1:24">
      <c r="A996" s="62"/>
      <c r="B996" s="62"/>
      <c r="C996" s="69">
        <v>2022</v>
      </c>
      <c r="D996" s="69">
        <v>3</v>
      </c>
      <c r="E996" s="70" t="s">
        <v>1416</v>
      </c>
      <c r="F996" s="70" t="s">
        <v>4149</v>
      </c>
      <c r="G996" s="70" t="s">
        <v>4150</v>
      </c>
      <c r="H996" s="70" t="s">
        <v>1440</v>
      </c>
      <c r="I996" s="70" t="s">
        <v>1397</v>
      </c>
      <c r="J996" s="70" t="s">
        <v>1441</v>
      </c>
      <c r="K996" s="70">
        <v>433</v>
      </c>
      <c r="L996" s="70"/>
      <c r="M996" s="70"/>
      <c r="N996" s="70">
        <v>13.2</v>
      </c>
      <c r="O996" s="70">
        <v>160</v>
      </c>
      <c r="P996" s="70"/>
      <c r="Q996" s="70" t="s">
        <v>1499</v>
      </c>
      <c r="R996" s="70"/>
      <c r="S996" s="70"/>
      <c r="T996" s="70">
        <v>4680</v>
      </c>
      <c r="U996" s="70">
        <v>1720</v>
      </c>
      <c r="V996" s="70">
        <v>1530</v>
      </c>
      <c r="W996" s="70">
        <v>1969</v>
      </c>
      <c r="X996" s="71">
        <v>1502</v>
      </c>
    </row>
    <row r="997" spans="1:24">
      <c r="A997" s="62"/>
      <c r="B997" s="62"/>
      <c r="C997" s="69">
        <v>2022</v>
      </c>
      <c r="D997" s="69">
        <v>3</v>
      </c>
      <c r="E997" s="70" t="s">
        <v>1443</v>
      </c>
      <c r="F997" s="70" t="s">
        <v>1444</v>
      </c>
      <c r="G997" s="70" t="s">
        <v>4151</v>
      </c>
      <c r="H997" s="70" t="s">
        <v>1453</v>
      </c>
      <c r="I997" s="70" t="s">
        <v>1397</v>
      </c>
      <c r="J997" s="70" t="s">
        <v>1396</v>
      </c>
      <c r="K997" s="70"/>
      <c r="L997" s="70">
        <v>400</v>
      </c>
      <c r="M997" s="70">
        <v>0.288</v>
      </c>
      <c r="N997" s="70"/>
      <c r="O997" s="70">
        <v>151.96</v>
      </c>
      <c r="P997" s="70">
        <v>100.27</v>
      </c>
      <c r="Q997" s="70" t="s">
        <v>1421</v>
      </c>
      <c r="R997" s="70"/>
      <c r="S997" s="70"/>
      <c r="T997" s="70">
        <v>5995</v>
      </c>
      <c r="U997" s="70" t="s">
        <v>1467</v>
      </c>
      <c r="V997" s="70" t="s">
        <v>1468</v>
      </c>
      <c r="W997" s="70">
        <v>4495</v>
      </c>
      <c r="X997" s="71">
        <v>3070</v>
      </c>
    </row>
    <row r="998" spans="1:24">
      <c r="A998" s="62"/>
      <c r="B998" s="62"/>
      <c r="C998" s="69">
        <v>2022</v>
      </c>
      <c r="D998" s="69">
        <v>3</v>
      </c>
      <c r="E998" s="70" t="s">
        <v>4152</v>
      </c>
      <c r="F998" s="70" t="s">
        <v>4153</v>
      </c>
      <c r="G998" s="70" t="s">
        <v>4154</v>
      </c>
      <c r="H998" s="70" t="s">
        <v>1395</v>
      </c>
      <c r="I998" s="70" t="s">
        <v>1397</v>
      </c>
      <c r="J998" s="70" t="s">
        <v>1396</v>
      </c>
      <c r="K998" s="70"/>
      <c r="L998" s="70">
        <v>240</v>
      </c>
      <c r="M998" s="70">
        <v>0.289</v>
      </c>
      <c r="N998" s="70"/>
      <c r="O998" s="70">
        <v>160.26</v>
      </c>
      <c r="P998" s="70">
        <v>281.92</v>
      </c>
      <c r="Q998" s="70" t="s">
        <v>1402</v>
      </c>
      <c r="R998" s="70"/>
      <c r="S998" s="70"/>
      <c r="T998" s="70" t="s">
        <v>4155</v>
      </c>
      <c r="U998" s="70">
        <v>2550</v>
      </c>
      <c r="V998" s="70">
        <v>3650</v>
      </c>
      <c r="W998" s="70">
        <v>31000</v>
      </c>
      <c r="X998" s="71">
        <v>24500</v>
      </c>
    </row>
    <row r="999" spans="1:24">
      <c r="A999" s="62"/>
      <c r="B999" s="62"/>
      <c r="C999" s="69">
        <v>2022</v>
      </c>
      <c r="D999" s="69">
        <v>3</v>
      </c>
      <c r="E999" s="70" t="s">
        <v>4156</v>
      </c>
      <c r="F999" s="70" t="s">
        <v>4157</v>
      </c>
      <c r="G999" s="70" t="s">
        <v>4158</v>
      </c>
      <c r="H999" s="70" t="s">
        <v>1579</v>
      </c>
      <c r="I999" s="70" t="s">
        <v>1397</v>
      </c>
      <c r="J999" s="70" t="s">
        <v>1441</v>
      </c>
      <c r="K999" s="70" t="s">
        <v>4159</v>
      </c>
      <c r="L999" s="70"/>
      <c r="M999" s="70"/>
      <c r="N999" s="70" t="s">
        <v>4160</v>
      </c>
      <c r="O999" s="70">
        <v>146.73</v>
      </c>
      <c r="P999" s="70"/>
      <c r="Q999" s="70" t="s">
        <v>1402</v>
      </c>
      <c r="R999" s="70"/>
      <c r="S999" s="70"/>
      <c r="T999" s="70">
        <v>4749</v>
      </c>
      <c r="U999" s="70">
        <v>1989</v>
      </c>
      <c r="V999" s="70">
        <v>1725</v>
      </c>
      <c r="W999" s="70">
        <v>2620</v>
      </c>
      <c r="X999" s="71">
        <v>2245</v>
      </c>
    </row>
    <row r="1000" spans="1:24">
      <c r="A1000" s="62"/>
      <c r="B1000" s="62"/>
      <c r="C1000" s="69">
        <v>2022</v>
      </c>
      <c r="D1000" s="69">
        <v>3</v>
      </c>
      <c r="E1000" s="70" t="s">
        <v>4156</v>
      </c>
      <c r="F1000" s="70" t="s">
        <v>4157</v>
      </c>
      <c r="G1000" s="70" t="s">
        <v>4161</v>
      </c>
      <c r="H1000" s="70" t="s">
        <v>1579</v>
      </c>
      <c r="I1000" s="70" t="s">
        <v>1397</v>
      </c>
      <c r="J1000" s="70" t="s">
        <v>1441</v>
      </c>
      <c r="K1000" s="70" t="s">
        <v>4162</v>
      </c>
      <c r="L1000" s="70"/>
      <c r="M1000" s="70"/>
      <c r="N1000" s="70" t="s">
        <v>4160</v>
      </c>
      <c r="O1000" s="70">
        <v>180.58</v>
      </c>
      <c r="P1000" s="70"/>
      <c r="Q1000" s="70" t="s">
        <v>1499</v>
      </c>
      <c r="R1000" s="70"/>
      <c r="S1000" s="70"/>
      <c r="T1000" s="70">
        <v>4749</v>
      </c>
      <c r="U1000" s="70">
        <v>1989</v>
      </c>
      <c r="V1000" s="70">
        <v>1725</v>
      </c>
      <c r="W1000" s="70">
        <v>2595</v>
      </c>
      <c r="X1000" s="71">
        <v>2220</v>
      </c>
    </row>
    <row r="1001" spans="1:24">
      <c r="A1001" s="62"/>
      <c r="B1001" s="62"/>
      <c r="C1001" s="69">
        <v>2022</v>
      </c>
      <c r="D1001" s="69">
        <v>3</v>
      </c>
      <c r="E1001" s="70" t="s">
        <v>4163</v>
      </c>
      <c r="F1001" s="70" t="s">
        <v>4164</v>
      </c>
      <c r="G1001" s="70" t="s">
        <v>4165</v>
      </c>
      <c r="H1001" s="70" t="s">
        <v>1579</v>
      </c>
      <c r="I1001" s="70" t="s">
        <v>1397</v>
      </c>
      <c r="J1001" s="70" t="s">
        <v>1441</v>
      </c>
      <c r="K1001" s="70" t="s">
        <v>2197</v>
      </c>
      <c r="L1001" s="70"/>
      <c r="M1001" s="70"/>
      <c r="N1001" s="70" t="s">
        <v>4166</v>
      </c>
      <c r="O1001" s="70">
        <v>155.48</v>
      </c>
      <c r="P1001" s="70"/>
      <c r="Q1001" s="70" t="s">
        <v>3689</v>
      </c>
      <c r="R1001" s="70"/>
      <c r="S1001" s="70"/>
      <c r="T1001" s="70">
        <v>4690</v>
      </c>
      <c r="U1001" s="70">
        <v>1860</v>
      </c>
      <c r="V1001" s="70">
        <v>1650</v>
      </c>
      <c r="W1001" s="70">
        <v>2550</v>
      </c>
      <c r="X1001" s="71">
        <v>2005</v>
      </c>
    </row>
    <row r="1002" spans="1:24">
      <c r="A1002" s="62"/>
      <c r="B1002" s="62"/>
      <c r="C1002" s="69">
        <v>2022</v>
      </c>
      <c r="D1002" s="69">
        <v>3</v>
      </c>
      <c r="E1002" s="70" t="s">
        <v>4163</v>
      </c>
      <c r="F1002" s="70" t="s">
        <v>4164</v>
      </c>
      <c r="G1002" s="70" t="s">
        <v>4167</v>
      </c>
      <c r="H1002" s="70" t="s">
        <v>1579</v>
      </c>
      <c r="I1002" s="70" t="s">
        <v>1397</v>
      </c>
      <c r="J1002" s="70" t="s">
        <v>1441</v>
      </c>
      <c r="K1002" s="70" t="s">
        <v>4168</v>
      </c>
      <c r="L1002" s="70"/>
      <c r="M1002" s="70"/>
      <c r="N1002" s="70" t="s">
        <v>4169</v>
      </c>
      <c r="O1002" s="70">
        <v>155.48</v>
      </c>
      <c r="P1002" s="70"/>
      <c r="Q1002" s="70" t="s">
        <v>3689</v>
      </c>
      <c r="R1002" s="70"/>
      <c r="S1002" s="70"/>
      <c r="T1002" s="70">
        <v>4690</v>
      </c>
      <c r="U1002" s="70">
        <v>1860</v>
      </c>
      <c r="V1002" s="70">
        <v>1650</v>
      </c>
      <c r="W1002" s="70">
        <v>2465</v>
      </c>
      <c r="X1002" s="71">
        <v>1870</v>
      </c>
    </row>
    <row r="1003" spans="1:24">
      <c r="A1003" s="62"/>
      <c r="B1003" s="62"/>
      <c r="C1003" s="69">
        <v>2022</v>
      </c>
      <c r="D1003" s="69">
        <v>3</v>
      </c>
      <c r="E1003" s="70" t="s">
        <v>4163</v>
      </c>
      <c r="F1003" s="70" t="s">
        <v>4164</v>
      </c>
      <c r="G1003" s="70" t="s">
        <v>4170</v>
      </c>
      <c r="H1003" s="70" t="s">
        <v>1579</v>
      </c>
      <c r="I1003" s="70" t="s">
        <v>1397</v>
      </c>
      <c r="J1003" s="70" t="s">
        <v>1441</v>
      </c>
      <c r="K1003" s="70" t="s">
        <v>4168</v>
      </c>
      <c r="L1003" s="70"/>
      <c r="M1003" s="70"/>
      <c r="N1003" s="70" t="s">
        <v>4169</v>
      </c>
      <c r="O1003" s="70">
        <v>155.48</v>
      </c>
      <c r="P1003" s="70"/>
      <c r="Q1003" s="70" t="s">
        <v>3689</v>
      </c>
      <c r="R1003" s="70"/>
      <c r="S1003" s="70"/>
      <c r="T1003" s="70">
        <v>4690</v>
      </c>
      <c r="U1003" s="70">
        <v>1860</v>
      </c>
      <c r="V1003" s="70">
        <v>1650</v>
      </c>
      <c r="W1003" s="70">
        <v>2465</v>
      </c>
      <c r="X1003" s="71">
        <v>1870</v>
      </c>
    </row>
    <row r="1004" spans="1:24">
      <c r="A1004" s="62"/>
      <c r="B1004" s="62"/>
      <c r="C1004" s="69">
        <v>2022</v>
      </c>
      <c r="D1004" s="69">
        <v>3</v>
      </c>
      <c r="E1004" s="70" t="s">
        <v>1475</v>
      </c>
      <c r="F1004" s="70" t="s">
        <v>1476</v>
      </c>
      <c r="G1004" s="70" t="s">
        <v>4171</v>
      </c>
      <c r="H1004" s="70" t="s">
        <v>1516</v>
      </c>
      <c r="I1004" s="70" t="s">
        <v>1397</v>
      </c>
      <c r="J1004" s="70" t="s">
        <v>1396</v>
      </c>
      <c r="K1004" s="70"/>
      <c r="L1004" s="70">
        <v>200</v>
      </c>
      <c r="M1004" s="70">
        <v>0.181</v>
      </c>
      <c r="N1004" s="70"/>
      <c r="O1004" s="70">
        <v>160.26</v>
      </c>
      <c r="P1004" s="70">
        <v>281.917</v>
      </c>
      <c r="Q1004" s="70" t="s">
        <v>1402</v>
      </c>
      <c r="R1004" s="70"/>
      <c r="S1004" s="70"/>
      <c r="T1004" s="70">
        <v>7460</v>
      </c>
      <c r="U1004" s="70">
        <v>2545</v>
      </c>
      <c r="V1004" s="70">
        <v>3660</v>
      </c>
      <c r="W1004" s="70">
        <v>25000</v>
      </c>
      <c r="X1004" s="71">
        <v>10000</v>
      </c>
    </row>
    <row r="1005" spans="1:24">
      <c r="A1005" s="62"/>
      <c r="B1005" s="62"/>
      <c r="C1005" s="69">
        <v>2022</v>
      </c>
      <c r="D1005" s="69">
        <v>3</v>
      </c>
      <c r="E1005" s="70" t="s">
        <v>4172</v>
      </c>
      <c r="F1005" s="70" t="s">
        <v>4173</v>
      </c>
      <c r="G1005" s="70" t="s">
        <v>4174</v>
      </c>
      <c r="H1005" s="70" t="s">
        <v>1395</v>
      </c>
      <c r="I1005" s="70" t="s">
        <v>1397</v>
      </c>
      <c r="J1005" s="70" t="s">
        <v>1396</v>
      </c>
      <c r="K1005" s="70"/>
      <c r="L1005" s="70">
        <v>250</v>
      </c>
      <c r="M1005" s="70" t="s">
        <v>4175</v>
      </c>
      <c r="N1005" s="70"/>
      <c r="O1005" s="70">
        <v>157.57</v>
      </c>
      <c r="P1005" s="70">
        <v>281.92</v>
      </c>
      <c r="Q1005" s="70" t="s">
        <v>1402</v>
      </c>
      <c r="R1005" s="70"/>
      <c r="S1005" s="70"/>
      <c r="T1005" s="70" t="s">
        <v>4176</v>
      </c>
      <c r="U1005" s="70">
        <v>2550</v>
      </c>
      <c r="V1005" s="70">
        <v>3515</v>
      </c>
      <c r="W1005" s="70">
        <v>31000</v>
      </c>
      <c r="X1005" s="71" t="s">
        <v>4177</v>
      </c>
    </row>
    <row r="1006" spans="1:24">
      <c r="A1006" s="62"/>
      <c r="B1006" s="62"/>
      <c r="C1006" s="69">
        <v>2022</v>
      </c>
      <c r="D1006" s="69">
        <v>3</v>
      </c>
      <c r="E1006" s="70" t="s">
        <v>4172</v>
      </c>
      <c r="F1006" s="70" t="s">
        <v>4173</v>
      </c>
      <c r="G1006" s="70" t="s">
        <v>4178</v>
      </c>
      <c r="H1006" s="70" t="s">
        <v>4179</v>
      </c>
      <c r="I1006" s="70" t="s">
        <v>1397</v>
      </c>
      <c r="J1006" s="70" t="s">
        <v>1396</v>
      </c>
      <c r="K1006" s="70"/>
      <c r="L1006" s="70">
        <v>157</v>
      </c>
      <c r="M1006" s="70">
        <v>0.18</v>
      </c>
      <c r="N1006" s="70"/>
      <c r="O1006" s="70">
        <v>158.98</v>
      </c>
      <c r="P1006" s="70">
        <v>210.56</v>
      </c>
      <c r="Q1006" s="70" t="s">
        <v>1402</v>
      </c>
      <c r="R1006" s="70"/>
      <c r="S1006" s="70"/>
      <c r="T1006" s="70">
        <v>7420</v>
      </c>
      <c r="U1006" s="70">
        <v>2550</v>
      </c>
      <c r="V1006" s="70">
        <v>3220</v>
      </c>
      <c r="W1006" s="70">
        <v>25000</v>
      </c>
      <c r="X1006" s="71" t="s">
        <v>4180</v>
      </c>
    </row>
    <row r="1007" spans="1:24">
      <c r="A1007" s="62"/>
      <c r="B1007" s="62"/>
      <c r="C1007" s="69">
        <v>2022</v>
      </c>
      <c r="D1007" s="69">
        <v>3</v>
      </c>
      <c r="E1007" s="70" t="s">
        <v>4172</v>
      </c>
      <c r="F1007" s="70" t="s">
        <v>4173</v>
      </c>
      <c r="G1007" s="70" t="s">
        <v>4181</v>
      </c>
      <c r="H1007" s="70" t="s">
        <v>1768</v>
      </c>
      <c r="I1007" s="70" t="s">
        <v>1397</v>
      </c>
      <c r="J1007" s="70" t="s">
        <v>1396</v>
      </c>
      <c r="K1007" s="70"/>
      <c r="L1007" s="70">
        <v>260</v>
      </c>
      <c r="M1007" s="70">
        <v>0.21</v>
      </c>
      <c r="N1007" s="70"/>
      <c r="O1007" s="70">
        <v>161.27</v>
      </c>
      <c r="P1007" s="70">
        <v>350.07</v>
      </c>
      <c r="Q1007" s="70" t="s">
        <v>1402</v>
      </c>
      <c r="R1007" s="70"/>
      <c r="S1007" s="70"/>
      <c r="T1007" s="70">
        <v>7420</v>
      </c>
      <c r="U1007" s="70">
        <v>2550</v>
      </c>
      <c r="V1007" s="70">
        <v>3480</v>
      </c>
      <c r="W1007" s="70">
        <v>25000</v>
      </c>
      <c r="X1007" s="71" t="s">
        <v>4182</v>
      </c>
    </row>
    <row r="1008" spans="1:24">
      <c r="A1008" s="62"/>
      <c r="B1008" s="62"/>
      <c r="C1008" s="69">
        <v>2022</v>
      </c>
      <c r="D1008" s="69">
        <v>3</v>
      </c>
      <c r="E1008" s="70" t="s">
        <v>4183</v>
      </c>
      <c r="F1008" s="70" t="s">
        <v>4184</v>
      </c>
      <c r="G1008" s="70" t="s">
        <v>4185</v>
      </c>
      <c r="H1008" s="70" t="s">
        <v>1433</v>
      </c>
      <c r="I1008" s="70" t="s">
        <v>1397</v>
      </c>
      <c r="J1008" s="70" t="s">
        <v>1412</v>
      </c>
      <c r="K1008" s="70"/>
      <c r="L1008" s="70"/>
      <c r="M1008" s="70">
        <v>0.149</v>
      </c>
      <c r="N1008" s="70"/>
      <c r="O1008" s="70" t="s">
        <v>1570</v>
      </c>
      <c r="P1008" s="70">
        <v>255.4</v>
      </c>
      <c r="Q1008" s="70" t="s">
        <v>1402</v>
      </c>
      <c r="R1008" s="70"/>
      <c r="S1008" s="70"/>
      <c r="T1008" s="70">
        <v>10990</v>
      </c>
      <c r="U1008" s="70">
        <v>2550</v>
      </c>
      <c r="V1008" s="70" t="s">
        <v>4186</v>
      </c>
      <c r="W1008" s="70">
        <v>18000</v>
      </c>
      <c r="X1008" s="71" t="s">
        <v>4187</v>
      </c>
    </row>
    <row r="1009" spans="1:24">
      <c r="A1009" s="62"/>
      <c r="B1009" s="62"/>
      <c r="C1009" s="69">
        <v>2022</v>
      </c>
      <c r="D1009" s="69">
        <v>3</v>
      </c>
      <c r="E1009" s="70" t="s">
        <v>4188</v>
      </c>
      <c r="F1009" s="70" t="s">
        <v>4189</v>
      </c>
      <c r="G1009" s="70" t="s">
        <v>4190</v>
      </c>
      <c r="H1009" s="70" t="s">
        <v>1579</v>
      </c>
      <c r="I1009" s="70" t="s">
        <v>1397</v>
      </c>
      <c r="J1009" s="70" t="s">
        <v>1441</v>
      </c>
      <c r="K1009" s="70" t="s">
        <v>4191</v>
      </c>
      <c r="L1009" s="70"/>
      <c r="M1009" s="70"/>
      <c r="N1009" s="70" t="s">
        <v>4192</v>
      </c>
      <c r="O1009" s="70">
        <v>181.47</v>
      </c>
      <c r="P1009" s="70"/>
      <c r="Q1009" s="70" t="s">
        <v>1499</v>
      </c>
      <c r="R1009" s="70"/>
      <c r="S1009" s="70"/>
      <c r="T1009" s="70">
        <v>4620</v>
      </c>
      <c r="U1009" s="70">
        <v>1847</v>
      </c>
      <c r="V1009" s="70">
        <v>1730</v>
      </c>
      <c r="W1009" s="70">
        <v>2257</v>
      </c>
      <c r="X1009" s="71">
        <v>1882</v>
      </c>
    </row>
    <row r="1010" spans="1:24">
      <c r="A1010" s="62"/>
      <c r="B1010" s="62"/>
      <c r="C1010" s="69">
        <v>2022</v>
      </c>
      <c r="D1010" s="69">
        <v>3</v>
      </c>
      <c r="E1010" s="70" t="s">
        <v>4193</v>
      </c>
      <c r="F1010" s="70" t="s">
        <v>4194</v>
      </c>
      <c r="G1010" s="70" t="s">
        <v>4195</v>
      </c>
      <c r="H1010" s="70" t="s">
        <v>1411</v>
      </c>
      <c r="I1010" s="70" t="s">
        <v>1397</v>
      </c>
      <c r="J1010" s="70" t="s">
        <v>1412</v>
      </c>
      <c r="K1010" s="70"/>
      <c r="L1010" s="70"/>
      <c r="M1010" s="70">
        <v>0.15</v>
      </c>
      <c r="N1010" s="70"/>
      <c r="O1010" s="70">
        <v>158.98</v>
      </c>
      <c r="P1010" s="70">
        <v>315.863</v>
      </c>
      <c r="Q1010" s="70" t="s">
        <v>4196</v>
      </c>
      <c r="R1010" s="70"/>
      <c r="S1010" s="70"/>
      <c r="T1010" s="70">
        <v>10500</v>
      </c>
      <c r="U1010" s="70">
        <v>2550</v>
      </c>
      <c r="V1010" s="70">
        <v>3200</v>
      </c>
      <c r="W1010" s="70">
        <v>18000</v>
      </c>
      <c r="X1010" s="71">
        <v>11800</v>
      </c>
    </row>
    <row r="1011" spans="1:24">
      <c r="A1011" s="62"/>
      <c r="B1011" s="62"/>
      <c r="C1011" s="69">
        <v>2022</v>
      </c>
      <c r="D1011" s="69">
        <v>3</v>
      </c>
      <c r="E1011" s="70" t="s">
        <v>4193</v>
      </c>
      <c r="F1011" s="70" t="s">
        <v>4194</v>
      </c>
      <c r="G1011" s="70" t="s">
        <v>4197</v>
      </c>
      <c r="H1011" s="70" t="s">
        <v>1433</v>
      </c>
      <c r="I1011" s="70" t="s">
        <v>1397</v>
      </c>
      <c r="J1011" s="70" t="s">
        <v>1412</v>
      </c>
      <c r="K1011" s="70"/>
      <c r="L1011" s="70"/>
      <c r="M1011" s="70">
        <v>0.15</v>
      </c>
      <c r="N1011" s="70"/>
      <c r="O1011" s="70" t="s">
        <v>4198</v>
      </c>
      <c r="P1011" s="70">
        <v>200.542</v>
      </c>
      <c r="Q1011" s="70" t="s">
        <v>4196</v>
      </c>
      <c r="R1011" s="70"/>
      <c r="S1011" s="70"/>
      <c r="T1011" s="70">
        <v>8020</v>
      </c>
      <c r="U1011" s="70">
        <v>2420</v>
      </c>
      <c r="V1011" s="70">
        <v>3000</v>
      </c>
      <c r="W1011" s="70">
        <v>13000</v>
      </c>
      <c r="X1011" s="71">
        <v>8450</v>
      </c>
    </row>
    <row r="1012" spans="1:24">
      <c r="A1012" s="62"/>
      <c r="B1012" s="62"/>
      <c r="C1012" s="69">
        <v>2022</v>
      </c>
      <c r="D1012" s="69">
        <v>3</v>
      </c>
      <c r="E1012" s="70" t="s">
        <v>4193</v>
      </c>
      <c r="F1012" s="70" t="s">
        <v>4194</v>
      </c>
      <c r="G1012" s="70" t="s">
        <v>4199</v>
      </c>
      <c r="H1012" s="70" t="s">
        <v>1433</v>
      </c>
      <c r="I1012" s="70" t="s">
        <v>1397</v>
      </c>
      <c r="J1012" s="70" t="s">
        <v>1412</v>
      </c>
      <c r="K1012" s="70"/>
      <c r="L1012" s="70"/>
      <c r="M1012" s="70">
        <v>0.15</v>
      </c>
      <c r="N1012" s="70"/>
      <c r="O1012" s="70" t="s">
        <v>1434</v>
      </c>
      <c r="P1012" s="70">
        <v>242.273</v>
      </c>
      <c r="Q1012" s="70" t="s">
        <v>4196</v>
      </c>
      <c r="R1012" s="70"/>
      <c r="S1012" s="70"/>
      <c r="T1012" s="70">
        <v>8600</v>
      </c>
      <c r="U1012" s="70">
        <v>2500</v>
      </c>
      <c r="V1012" s="70">
        <v>3200</v>
      </c>
      <c r="W1012" s="70">
        <v>14000</v>
      </c>
      <c r="X1012" s="71">
        <v>9200</v>
      </c>
    </row>
    <row r="1013" spans="1:24">
      <c r="A1013" s="62"/>
      <c r="B1013" s="62"/>
      <c r="C1013" s="69">
        <v>2022</v>
      </c>
      <c r="D1013" s="69">
        <v>3</v>
      </c>
      <c r="E1013" s="70" t="s">
        <v>1506</v>
      </c>
      <c r="F1013" s="70" t="s">
        <v>1507</v>
      </c>
      <c r="G1013" s="70" t="s">
        <v>4200</v>
      </c>
      <c r="H1013" s="70" t="s">
        <v>1395</v>
      </c>
      <c r="I1013" s="70" t="s">
        <v>1397</v>
      </c>
      <c r="J1013" s="70" t="s">
        <v>1396</v>
      </c>
      <c r="K1013" s="70"/>
      <c r="L1013" s="70">
        <v>260</v>
      </c>
      <c r="M1013" s="70">
        <v>0.28</v>
      </c>
      <c r="N1013" s="70"/>
      <c r="O1013" s="70">
        <v>157.57</v>
      </c>
      <c r="P1013" s="70">
        <v>281.91</v>
      </c>
      <c r="Q1013" s="70" t="s">
        <v>1402</v>
      </c>
      <c r="R1013" s="70"/>
      <c r="S1013" s="70"/>
      <c r="T1013" s="70" t="s">
        <v>3620</v>
      </c>
      <c r="U1013" s="70">
        <v>2550</v>
      </c>
      <c r="V1013" s="70" t="s">
        <v>2632</v>
      </c>
      <c r="W1013" s="70">
        <v>31000</v>
      </c>
      <c r="X1013" s="71" t="s">
        <v>3621</v>
      </c>
    </row>
    <row r="1014" spans="1:24">
      <c r="A1014" s="62"/>
      <c r="B1014" s="62"/>
      <c r="C1014" s="69">
        <v>2022</v>
      </c>
      <c r="D1014" s="69">
        <v>3</v>
      </c>
      <c r="E1014" s="70" t="s">
        <v>1506</v>
      </c>
      <c r="F1014" s="70" t="s">
        <v>1507</v>
      </c>
      <c r="G1014" s="70" t="s">
        <v>4201</v>
      </c>
      <c r="H1014" s="70" t="s">
        <v>1516</v>
      </c>
      <c r="I1014" s="70" t="s">
        <v>1397</v>
      </c>
      <c r="J1014" s="70" t="s">
        <v>1396</v>
      </c>
      <c r="K1014" s="70"/>
      <c r="L1014" s="70">
        <v>190</v>
      </c>
      <c r="M1014" s="70">
        <v>0.2</v>
      </c>
      <c r="N1014" s="70"/>
      <c r="O1014" s="70">
        <v>160.08</v>
      </c>
      <c r="P1014" s="70">
        <v>281.91</v>
      </c>
      <c r="Q1014" s="70" t="s">
        <v>1402</v>
      </c>
      <c r="R1014" s="70"/>
      <c r="S1014" s="70"/>
      <c r="T1014" s="70" t="s">
        <v>1517</v>
      </c>
      <c r="U1014" s="70">
        <v>2550</v>
      </c>
      <c r="V1014" s="70" t="s">
        <v>3388</v>
      </c>
      <c r="W1014" s="70">
        <v>25000</v>
      </c>
      <c r="X1014" s="71" t="s">
        <v>4202</v>
      </c>
    </row>
    <row r="1015" spans="1:24">
      <c r="A1015" s="62"/>
      <c r="B1015" s="62"/>
      <c r="C1015" s="69">
        <v>2022</v>
      </c>
      <c r="D1015" s="69">
        <v>3</v>
      </c>
      <c r="E1015" s="70" t="s">
        <v>1506</v>
      </c>
      <c r="F1015" s="70" t="s">
        <v>1507</v>
      </c>
      <c r="G1015" s="70" t="s">
        <v>4203</v>
      </c>
      <c r="H1015" s="70" t="s">
        <v>1478</v>
      </c>
      <c r="I1015" s="70" t="s">
        <v>1397</v>
      </c>
      <c r="J1015" s="70" t="s">
        <v>1396</v>
      </c>
      <c r="K1015" s="70"/>
      <c r="L1015" s="70">
        <v>305</v>
      </c>
      <c r="M1015" s="70">
        <v>0.18</v>
      </c>
      <c r="N1015" s="70"/>
      <c r="O1015" s="70">
        <v>160.08</v>
      </c>
      <c r="P1015" s="70">
        <v>422.88</v>
      </c>
      <c r="Q1015" s="70" t="s">
        <v>1402</v>
      </c>
      <c r="R1015" s="70"/>
      <c r="S1015" s="70"/>
      <c r="T1015" s="70" t="s">
        <v>1517</v>
      </c>
      <c r="U1015" s="70">
        <v>2550</v>
      </c>
      <c r="V1015" s="70" t="s">
        <v>4204</v>
      </c>
      <c r="W1015" s="70">
        <v>25000</v>
      </c>
      <c r="X1015" s="71" t="s">
        <v>4205</v>
      </c>
    </row>
    <row r="1016" spans="1:24">
      <c r="A1016" s="62"/>
      <c r="B1016" s="62"/>
      <c r="C1016" s="69">
        <v>2022</v>
      </c>
      <c r="D1016" s="69">
        <v>3</v>
      </c>
      <c r="E1016" s="70" t="s">
        <v>1506</v>
      </c>
      <c r="F1016" s="70" t="s">
        <v>1507</v>
      </c>
      <c r="G1016" s="70" t="s">
        <v>4206</v>
      </c>
      <c r="H1016" s="70" t="s">
        <v>1478</v>
      </c>
      <c r="I1016" s="70" t="s">
        <v>1397</v>
      </c>
      <c r="J1016" s="70" t="s">
        <v>1396</v>
      </c>
      <c r="K1016" s="70"/>
      <c r="L1016" s="70">
        <v>305</v>
      </c>
      <c r="M1016" s="70">
        <v>0.2</v>
      </c>
      <c r="N1016" s="70"/>
      <c r="O1016" s="70">
        <v>160.08</v>
      </c>
      <c r="P1016" s="70">
        <v>422.88</v>
      </c>
      <c r="Q1016" s="70" t="s">
        <v>1402</v>
      </c>
      <c r="R1016" s="70"/>
      <c r="S1016" s="70"/>
      <c r="T1016" s="70" t="s">
        <v>1517</v>
      </c>
      <c r="U1016" s="70">
        <v>2550</v>
      </c>
      <c r="V1016" s="70" t="s">
        <v>4204</v>
      </c>
      <c r="W1016" s="70">
        <v>25000</v>
      </c>
      <c r="X1016" s="71" t="s">
        <v>2324</v>
      </c>
    </row>
    <row r="1017" spans="1:24">
      <c r="A1017" s="62"/>
      <c r="B1017" s="62"/>
      <c r="C1017" s="69">
        <v>2022</v>
      </c>
      <c r="D1017" s="69">
        <v>3</v>
      </c>
      <c r="E1017" s="70" t="s">
        <v>1528</v>
      </c>
      <c r="F1017" s="70" t="s">
        <v>1529</v>
      </c>
      <c r="G1017" s="70" t="s">
        <v>4207</v>
      </c>
      <c r="H1017" s="70" t="s">
        <v>1433</v>
      </c>
      <c r="I1017" s="70" t="s">
        <v>1397</v>
      </c>
      <c r="J1017" s="70" t="s">
        <v>1412</v>
      </c>
      <c r="K1017" s="70"/>
      <c r="L1017" s="70"/>
      <c r="M1017" s="70">
        <v>0.137</v>
      </c>
      <c r="N1017" s="70"/>
      <c r="O1017" s="70">
        <v>159</v>
      </c>
      <c r="P1017" s="70">
        <v>229</v>
      </c>
      <c r="Q1017" s="70" t="s">
        <v>1402</v>
      </c>
      <c r="R1017" s="70"/>
      <c r="S1017" s="70"/>
      <c r="T1017" s="70">
        <v>8540</v>
      </c>
      <c r="U1017" s="70">
        <v>2430</v>
      </c>
      <c r="V1017" s="70" t="s">
        <v>4208</v>
      </c>
      <c r="W1017" s="70">
        <v>14500</v>
      </c>
      <c r="X1017" s="71" t="s">
        <v>4209</v>
      </c>
    </row>
    <row r="1018" spans="1:24">
      <c r="A1018" s="62"/>
      <c r="B1018" s="62"/>
      <c r="C1018" s="69">
        <v>2022</v>
      </c>
      <c r="D1018" s="69">
        <v>3</v>
      </c>
      <c r="E1018" s="70" t="s">
        <v>4210</v>
      </c>
      <c r="F1018" s="70" t="s">
        <v>4211</v>
      </c>
      <c r="G1018" s="70" t="s">
        <v>4212</v>
      </c>
      <c r="H1018" s="70" t="s">
        <v>1453</v>
      </c>
      <c r="I1018" s="70" t="s">
        <v>1397</v>
      </c>
      <c r="J1018" s="70" t="s">
        <v>1396</v>
      </c>
      <c r="K1018" s="70"/>
      <c r="L1018" s="70">
        <v>475</v>
      </c>
      <c r="M1018" s="70">
        <v>0.29</v>
      </c>
      <c r="N1018" s="70"/>
      <c r="O1018" s="70">
        <v>151.96</v>
      </c>
      <c r="P1018" s="70">
        <v>100.27</v>
      </c>
      <c r="Q1018" s="70" t="s">
        <v>1402</v>
      </c>
      <c r="R1018" s="70"/>
      <c r="S1018" s="70"/>
      <c r="T1018" s="70">
        <v>5995</v>
      </c>
      <c r="U1018" s="70">
        <v>2220</v>
      </c>
      <c r="V1018" s="70">
        <v>3120</v>
      </c>
      <c r="W1018" s="70">
        <v>4495</v>
      </c>
      <c r="X1018" s="71">
        <v>3100</v>
      </c>
    </row>
    <row r="1019" spans="1:24">
      <c r="A1019" s="62"/>
      <c r="B1019" s="62"/>
      <c r="C1019" s="69">
        <v>2022</v>
      </c>
      <c r="D1019" s="69">
        <v>3</v>
      </c>
      <c r="E1019" s="70" t="s">
        <v>1540</v>
      </c>
      <c r="F1019" s="70" t="s">
        <v>1541</v>
      </c>
      <c r="G1019" s="70" t="s">
        <v>4213</v>
      </c>
      <c r="H1019" s="70" t="s">
        <v>1440</v>
      </c>
      <c r="I1019" s="70" t="s">
        <v>1397</v>
      </c>
      <c r="J1019" s="70" t="s">
        <v>1441</v>
      </c>
      <c r="K1019" s="70">
        <v>401</v>
      </c>
      <c r="L1019" s="70"/>
      <c r="M1019" s="70"/>
      <c r="N1019" s="70">
        <v>11.5</v>
      </c>
      <c r="O1019" s="70">
        <v>130</v>
      </c>
      <c r="P1019" s="70"/>
      <c r="Q1019" s="70" t="s">
        <v>1538</v>
      </c>
      <c r="R1019" s="70"/>
      <c r="S1019" s="70"/>
      <c r="T1019" s="70">
        <v>4006</v>
      </c>
      <c r="U1019" s="70">
        <v>1765</v>
      </c>
      <c r="V1019" s="70">
        <v>1550</v>
      </c>
      <c r="W1019" s="70">
        <v>1648</v>
      </c>
      <c r="X1019" s="71">
        <v>1348</v>
      </c>
    </row>
    <row r="1020" spans="1:24">
      <c r="A1020" s="62"/>
      <c r="B1020" s="62"/>
      <c r="C1020" s="69">
        <v>2022</v>
      </c>
      <c r="D1020" s="69">
        <v>3</v>
      </c>
      <c r="E1020" s="70" t="s">
        <v>1535</v>
      </c>
      <c r="F1020" s="70" t="s">
        <v>4214</v>
      </c>
      <c r="G1020" s="70" t="s">
        <v>4215</v>
      </c>
      <c r="H1020" s="70" t="s">
        <v>1440</v>
      </c>
      <c r="I1020" s="70" t="s">
        <v>1397</v>
      </c>
      <c r="J1020" s="70" t="s">
        <v>1441</v>
      </c>
      <c r="K1020" s="70">
        <v>640</v>
      </c>
      <c r="L1020" s="70"/>
      <c r="M1020" s="70"/>
      <c r="N1020" s="70">
        <v>13.4</v>
      </c>
      <c r="O1020" s="70">
        <v>158.8</v>
      </c>
      <c r="P1020" s="70"/>
      <c r="Q1020" s="70" t="s">
        <v>1499</v>
      </c>
      <c r="R1020" s="70"/>
      <c r="S1020" s="70"/>
      <c r="T1020" s="70">
        <v>4606</v>
      </c>
      <c r="U1020" s="70">
        <v>1859</v>
      </c>
      <c r="V1020" s="70">
        <v>1482</v>
      </c>
      <c r="W1020" s="70">
        <v>2490</v>
      </c>
      <c r="X1020" s="71">
        <v>2008</v>
      </c>
    </row>
    <row r="1021" spans="1:24">
      <c r="A1021" s="62"/>
      <c r="B1021" s="62"/>
      <c r="C1021" s="69">
        <v>2022</v>
      </c>
      <c r="D1021" s="69">
        <v>3</v>
      </c>
      <c r="E1021" s="70" t="s">
        <v>1535</v>
      </c>
      <c r="F1021" s="70" t="s">
        <v>4214</v>
      </c>
      <c r="G1021" s="70" t="s">
        <v>4216</v>
      </c>
      <c r="H1021" s="70" t="s">
        <v>1440</v>
      </c>
      <c r="I1021" s="70" t="s">
        <v>1397</v>
      </c>
      <c r="J1021" s="70" t="s">
        <v>1441</v>
      </c>
      <c r="K1021" s="70">
        <v>610</v>
      </c>
      <c r="L1021" s="70"/>
      <c r="M1021" s="70"/>
      <c r="N1021" s="70">
        <v>14.1</v>
      </c>
      <c r="O1021" s="70">
        <v>158.8</v>
      </c>
      <c r="P1021" s="70"/>
      <c r="Q1021" s="70" t="s">
        <v>1499</v>
      </c>
      <c r="R1021" s="70"/>
      <c r="S1021" s="70"/>
      <c r="T1021" s="70">
        <v>4606</v>
      </c>
      <c r="U1021" s="70">
        <v>1859</v>
      </c>
      <c r="V1021" s="70">
        <v>1482</v>
      </c>
      <c r="W1021" s="70">
        <v>2490</v>
      </c>
      <c r="X1021" s="71">
        <v>2015</v>
      </c>
    </row>
    <row r="1022" spans="1:24">
      <c r="A1022" s="62"/>
      <c r="B1022" s="62"/>
      <c r="C1022" s="69">
        <v>2022</v>
      </c>
      <c r="D1022" s="69">
        <v>3</v>
      </c>
      <c r="E1022" s="70" t="s">
        <v>4217</v>
      </c>
      <c r="F1022" s="70" t="s">
        <v>4218</v>
      </c>
      <c r="G1022" s="70" t="s">
        <v>4219</v>
      </c>
      <c r="H1022" s="70" t="s">
        <v>4220</v>
      </c>
      <c r="I1022" s="70" t="s">
        <v>1561</v>
      </c>
      <c r="J1022" s="70" t="s">
        <v>1441</v>
      </c>
      <c r="K1022" s="70">
        <v>500</v>
      </c>
      <c r="L1022" s="70"/>
      <c r="M1022" s="70"/>
      <c r="N1022" s="70">
        <v>17.2</v>
      </c>
      <c r="O1022" s="70">
        <v>158.8</v>
      </c>
      <c r="P1022" s="70"/>
      <c r="Q1022" s="70" t="s">
        <v>1499</v>
      </c>
      <c r="R1022" s="70"/>
      <c r="S1022" s="70"/>
      <c r="T1022" s="70">
        <v>4440</v>
      </c>
      <c r="U1022" s="70">
        <v>1863</v>
      </c>
      <c r="V1022" s="70">
        <v>1651</v>
      </c>
      <c r="W1022" s="70">
        <v>2650</v>
      </c>
      <c r="X1022" s="71">
        <v>2157</v>
      </c>
    </row>
    <row r="1023" spans="1:24">
      <c r="A1023" s="62"/>
      <c r="B1023" s="62"/>
      <c r="C1023" s="69">
        <v>2022</v>
      </c>
      <c r="D1023" s="69">
        <v>3</v>
      </c>
      <c r="E1023" s="70" t="s">
        <v>4217</v>
      </c>
      <c r="F1023" s="70" t="s">
        <v>4218</v>
      </c>
      <c r="G1023" s="70" t="s">
        <v>4221</v>
      </c>
      <c r="H1023" s="70" t="s">
        <v>4220</v>
      </c>
      <c r="I1023" s="70" t="s">
        <v>1561</v>
      </c>
      <c r="J1023" s="70" t="s">
        <v>1441</v>
      </c>
      <c r="K1023" s="70">
        <v>530</v>
      </c>
      <c r="L1023" s="70"/>
      <c r="M1023" s="70"/>
      <c r="N1023" s="70">
        <v>16.2</v>
      </c>
      <c r="O1023" s="70">
        <v>158.8</v>
      </c>
      <c r="P1023" s="70"/>
      <c r="Q1023" s="70" t="s">
        <v>1499</v>
      </c>
      <c r="R1023" s="70"/>
      <c r="S1023" s="70"/>
      <c r="T1023" s="70">
        <v>4440</v>
      </c>
      <c r="U1023" s="70">
        <v>1873</v>
      </c>
      <c r="V1023" s="70">
        <v>1596</v>
      </c>
      <c r="W1023" s="70">
        <v>2620</v>
      </c>
      <c r="X1023" s="71">
        <v>2144</v>
      </c>
    </row>
    <row r="1024" spans="1:24">
      <c r="A1024" s="62"/>
      <c r="B1024" s="62"/>
      <c r="C1024" s="69">
        <v>2022</v>
      </c>
      <c r="D1024" s="69">
        <v>3</v>
      </c>
      <c r="E1024" s="70" t="s">
        <v>1535</v>
      </c>
      <c r="F1024" s="70" t="s">
        <v>4218</v>
      </c>
      <c r="G1024" s="70" t="s">
        <v>4222</v>
      </c>
      <c r="H1024" s="70" t="s">
        <v>1440</v>
      </c>
      <c r="I1024" s="70" t="s">
        <v>1397</v>
      </c>
      <c r="J1024" s="70" t="s">
        <v>1441</v>
      </c>
      <c r="K1024" s="70">
        <v>550</v>
      </c>
      <c r="L1024" s="70"/>
      <c r="M1024" s="70"/>
      <c r="N1024" s="70">
        <v>13.8</v>
      </c>
      <c r="O1024" s="70">
        <v>153.3</v>
      </c>
      <c r="P1024" s="70"/>
      <c r="Q1024" s="70" t="s">
        <v>1499</v>
      </c>
      <c r="R1024" s="70"/>
      <c r="S1024" s="70"/>
      <c r="T1024" s="70">
        <v>4440</v>
      </c>
      <c r="U1024" s="70">
        <v>1873</v>
      </c>
      <c r="V1024" s="70">
        <v>1596</v>
      </c>
      <c r="W1024" s="70">
        <v>2470</v>
      </c>
      <c r="X1024" s="71">
        <v>1986</v>
      </c>
    </row>
    <row r="1025" spans="1:24">
      <c r="A1025" s="62"/>
      <c r="B1025" s="62"/>
      <c r="C1025" s="69">
        <v>2022</v>
      </c>
      <c r="D1025" s="69">
        <v>3</v>
      </c>
      <c r="E1025" s="70" t="s">
        <v>1535</v>
      </c>
      <c r="F1025" s="70" t="s">
        <v>4218</v>
      </c>
      <c r="G1025" s="70" t="s">
        <v>4223</v>
      </c>
      <c r="H1025" s="70" t="s">
        <v>1440</v>
      </c>
      <c r="I1025" s="70" t="s">
        <v>1397</v>
      </c>
      <c r="J1025" s="70" t="s">
        <v>1441</v>
      </c>
      <c r="K1025" s="70"/>
      <c r="L1025" s="70"/>
      <c r="M1025" s="70"/>
      <c r="N1025" s="70"/>
      <c r="O1025" s="70"/>
      <c r="P1025" s="70"/>
      <c r="Q1025" s="70" t="s">
        <v>4013</v>
      </c>
      <c r="R1025" s="70"/>
      <c r="S1025" s="70"/>
      <c r="T1025" s="70">
        <v>5090</v>
      </c>
      <c r="U1025" s="70">
        <v>1879</v>
      </c>
      <c r="V1025" s="70">
        <v>1453</v>
      </c>
      <c r="W1025" s="70">
        <v>2620</v>
      </c>
      <c r="X1025" s="71">
        <v>2103</v>
      </c>
    </row>
    <row r="1026" spans="1:24">
      <c r="A1026" s="62"/>
      <c r="B1026" s="62"/>
      <c r="C1026" s="69">
        <v>2022</v>
      </c>
      <c r="D1026" s="69">
        <v>3</v>
      </c>
      <c r="E1026" s="70" t="s">
        <v>1535</v>
      </c>
      <c r="F1026" s="70" t="s">
        <v>4218</v>
      </c>
      <c r="G1026" s="70" t="s">
        <v>4224</v>
      </c>
      <c r="H1026" s="70" t="s">
        <v>1440</v>
      </c>
      <c r="I1026" s="70" t="s">
        <v>1397</v>
      </c>
      <c r="J1026" s="70" t="s">
        <v>1441</v>
      </c>
      <c r="K1026" s="70"/>
      <c r="L1026" s="70"/>
      <c r="M1026" s="70"/>
      <c r="N1026" s="70"/>
      <c r="O1026" s="70"/>
      <c r="P1026" s="70"/>
      <c r="Q1026" s="70" t="s">
        <v>4013</v>
      </c>
      <c r="R1026" s="70"/>
      <c r="S1026" s="70"/>
      <c r="T1026" s="70">
        <v>4778</v>
      </c>
      <c r="U1026" s="70">
        <v>1850</v>
      </c>
      <c r="V1026" s="70">
        <v>1430</v>
      </c>
      <c r="W1026" s="70">
        <v>2510</v>
      </c>
      <c r="X1026" s="71">
        <v>2008</v>
      </c>
    </row>
    <row r="1027" spans="1:24">
      <c r="A1027" s="62"/>
      <c r="B1027" s="62"/>
      <c r="C1027" s="69">
        <v>2022</v>
      </c>
      <c r="D1027" s="69">
        <v>3</v>
      </c>
      <c r="E1027" s="70" t="s">
        <v>1564</v>
      </c>
      <c r="F1027" s="70" t="s">
        <v>1565</v>
      </c>
      <c r="G1027" s="70" t="s">
        <v>4225</v>
      </c>
      <c r="H1027" s="70" t="s">
        <v>1433</v>
      </c>
      <c r="I1027" s="70" t="s">
        <v>1397</v>
      </c>
      <c r="J1027" s="70" t="s">
        <v>1412</v>
      </c>
      <c r="K1027" s="70"/>
      <c r="L1027" s="70"/>
      <c r="M1027" s="70">
        <v>0.138</v>
      </c>
      <c r="N1027" s="70"/>
      <c r="O1027" s="70" t="s">
        <v>1799</v>
      </c>
      <c r="P1027" s="70">
        <v>163.36</v>
      </c>
      <c r="Q1027" s="70" t="s">
        <v>1421</v>
      </c>
      <c r="R1027" s="70"/>
      <c r="S1027" s="70"/>
      <c r="T1027" s="70">
        <v>6990</v>
      </c>
      <c r="U1027" s="70">
        <v>2250</v>
      </c>
      <c r="V1027" s="70">
        <v>3120</v>
      </c>
      <c r="W1027" s="70">
        <v>11000</v>
      </c>
      <c r="X1027" s="71" t="s">
        <v>4226</v>
      </c>
    </row>
    <row r="1028" spans="1:24">
      <c r="A1028" s="62"/>
      <c r="B1028" s="62"/>
      <c r="C1028" s="69">
        <v>2022</v>
      </c>
      <c r="D1028" s="69">
        <v>3</v>
      </c>
      <c r="E1028" s="70" t="s">
        <v>4227</v>
      </c>
      <c r="F1028" s="70" t="s">
        <v>4228</v>
      </c>
      <c r="G1028" s="70" t="s">
        <v>4229</v>
      </c>
      <c r="H1028" s="70" t="s">
        <v>1440</v>
      </c>
      <c r="I1028" s="70" t="s">
        <v>1397</v>
      </c>
      <c r="J1028" s="70" t="s">
        <v>1441</v>
      </c>
      <c r="K1028" s="70">
        <v>306</v>
      </c>
      <c r="L1028" s="70"/>
      <c r="M1028" s="70"/>
      <c r="N1028" s="70">
        <v>11.1</v>
      </c>
      <c r="O1028" s="70">
        <v>141.71</v>
      </c>
      <c r="P1028" s="70"/>
      <c r="Q1028" s="70" t="s">
        <v>1421</v>
      </c>
      <c r="R1028" s="70"/>
      <c r="S1028" s="70"/>
      <c r="T1028" s="70">
        <v>3650</v>
      </c>
      <c r="U1028" s="70">
        <v>1670</v>
      </c>
      <c r="V1028" s="70">
        <v>1540</v>
      </c>
      <c r="W1028" s="70">
        <v>1400</v>
      </c>
      <c r="X1028" s="71">
        <v>1100</v>
      </c>
    </row>
    <row r="1029" spans="1:24">
      <c r="A1029" s="62"/>
      <c r="B1029" s="62"/>
      <c r="C1029" s="69">
        <v>2022</v>
      </c>
      <c r="D1029" s="69">
        <v>3</v>
      </c>
      <c r="E1029" s="70" t="s">
        <v>4227</v>
      </c>
      <c r="F1029" s="70" t="s">
        <v>1573</v>
      </c>
      <c r="G1029" s="70" t="s">
        <v>4230</v>
      </c>
      <c r="H1029" s="70" t="s">
        <v>1446</v>
      </c>
      <c r="I1029" s="70" t="s">
        <v>1397</v>
      </c>
      <c r="J1029" s="70" t="s">
        <v>1396</v>
      </c>
      <c r="K1029" s="70"/>
      <c r="L1029" s="70">
        <v>275</v>
      </c>
      <c r="M1029" s="70">
        <v>0.212</v>
      </c>
      <c r="N1029" s="70"/>
      <c r="O1029" s="70">
        <v>139.2</v>
      </c>
      <c r="P1029" s="70">
        <v>64.64</v>
      </c>
      <c r="Q1029" s="70" t="s">
        <v>1402</v>
      </c>
      <c r="R1029" s="70"/>
      <c r="S1029" s="70"/>
      <c r="T1029" s="70" t="s">
        <v>2645</v>
      </c>
      <c r="U1029" s="70">
        <v>1950</v>
      </c>
      <c r="V1029" s="70">
        <v>2090</v>
      </c>
      <c r="W1029" s="70">
        <v>4350</v>
      </c>
      <c r="X1029" s="71">
        <v>2260</v>
      </c>
    </row>
    <row r="1030" spans="1:24">
      <c r="A1030" s="62"/>
      <c r="B1030" s="62"/>
      <c r="C1030" s="69">
        <v>2022</v>
      </c>
      <c r="D1030" s="69">
        <v>3</v>
      </c>
      <c r="E1030" s="70" t="s">
        <v>4231</v>
      </c>
      <c r="F1030" s="70" t="s">
        <v>4232</v>
      </c>
      <c r="G1030" s="70" t="s">
        <v>4233</v>
      </c>
      <c r="H1030" s="70" t="s">
        <v>1453</v>
      </c>
      <c r="I1030" s="70" t="s">
        <v>1397</v>
      </c>
      <c r="J1030" s="70" t="s">
        <v>1396</v>
      </c>
      <c r="K1030" s="70" t="s">
        <v>4234</v>
      </c>
      <c r="L1030" s="70"/>
      <c r="M1030" s="70">
        <v>0.24</v>
      </c>
      <c r="N1030" s="70"/>
      <c r="O1030" s="70">
        <v>137.6</v>
      </c>
      <c r="P1030" s="70">
        <v>41.86</v>
      </c>
      <c r="Q1030" s="70" t="s">
        <v>1402</v>
      </c>
      <c r="R1030" s="70"/>
      <c r="S1030" s="70"/>
      <c r="T1030" s="70">
        <v>4771</v>
      </c>
      <c r="U1030" s="70">
        <v>1620</v>
      </c>
      <c r="V1030" s="70">
        <v>2055</v>
      </c>
      <c r="W1030" s="70">
        <v>2800</v>
      </c>
      <c r="X1030" s="71">
        <v>1475</v>
      </c>
    </row>
    <row r="1031" spans="1:24">
      <c r="A1031" s="62"/>
      <c r="B1031" s="62"/>
      <c r="C1031" s="69">
        <v>2022</v>
      </c>
      <c r="D1031" s="69">
        <v>3</v>
      </c>
      <c r="E1031" s="70" t="s">
        <v>1576</v>
      </c>
      <c r="F1031" s="70" t="s">
        <v>1577</v>
      </c>
      <c r="G1031" s="70" t="s">
        <v>4235</v>
      </c>
      <c r="H1031" s="70" t="s">
        <v>1440</v>
      </c>
      <c r="I1031" s="70" t="s">
        <v>1397</v>
      </c>
      <c r="J1031" s="70" t="s">
        <v>1441</v>
      </c>
      <c r="K1031" s="70">
        <v>310</v>
      </c>
      <c r="L1031" s="70"/>
      <c r="M1031" s="70"/>
      <c r="N1031" s="70">
        <v>11</v>
      </c>
      <c r="O1031" s="70">
        <v>128.05</v>
      </c>
      <c r="P1031" s="70"/>
      <c r="Q1031" s="70" t="s">
        <v>1402</v>
      </c>
      <c r="R1031" s="70"/>
      <c r="S1031" s="70"/>
      <c r="T1031" s="70">
        <v>3620</v>
      </c>
      <c r="U1031" s="70">
        <v>1652</v>
      </c>
      <c r="V1031" s="70">
        <v>1577</v>
      </c>
      <c r="W1031" s="70">
        <v>1430</v>
      </c>
      <c r="X1031" s="71">
        <v>1130</v>
      </c>
    </row>
    <row r="1032" spans="1:24">
      <c r="A1032" s="62"/>
      <c r="B1032" s="62"/>
      <c r="C1032" s="69">
        <v>2022</v>
      </c>
      <c r="D1032" s="69">
        <v>3</v>
      </c>
      <c r="E1032" s="70" t="s">
        <v>4236</v>
      </c>
      <c r="F1032" s="70" t="s">
        <v>4237</v>
      </c>
      <c r="G1032" s="70" t="s">
        <v>4238</v>
      </c>
      <c r="H1032" s="70" t="s">
        <v>1453</v>
      </c>
      <c r="I1032" s="70" t="s">
        <v>1397</v>
      </c>
      <c r="J1032" s="70" t="s">
        <v>1396</v>
      </c>
      <c r="K1032" s="70"/>
      <c r="L1032" s="70">
        <v>400</v>
      </c>
      <c r="M1032" s="70">
        <v>0.28</v>
      </c>
      <c r="N1032" s="70"/>
      <c r="O1032" s="70">
        <v>143</v>
      </c>
      <c r="P1032" s="70">
        <v>85.433</v>
      </c>
      <c r="Q1032" s="70" t="s">
        <v>1402</v>
      </c>
      <c r="R1032" s="70"/>
      <c r="S1032" s="70"/>
      <c r="T1032" s="70">
        <v>5995</v>
      </c>
      <c r="U1032" s="70">
        <v>2180</v>
      </c>
      <c r="V1032" s="70">
        <v>3060</v>
      </c>
      <c r="W1032" s="70">
        <v>4495</v>
      </c>
      <c r="X1032" s="71">
        <v>2935</v>
      </c>
    </row>
    <row r="1033" spans="1:24">
      <c r="A1033" s="62"/>
      <c r="B1033" s="62"/>
      <c r="C1033" s="69">
        <v>2022</v>
      </c>
      <c r="D1033" s="69">
        <v>3</v>
      </c>
      <c r="E1033" s="70" t="s">
        <v>4239</v>
      </c>
      <c r="F1033" s="70" t="s">
        <v>1581</v>
      </c>
      <c r="G1033" s="70" t="s">
        <v>4240</v>
      </c>
      <c r="H1033" s="70" t="s">
        <v>4179</v>
      </c>
      <c r="I1033" s="70" t="s">
        <v>1397</v>
      </c>
      <c r="J1033" s="70" t="s">
        <v>1396</v>
      </c>
      <c r="K1033" s="70"/>
      <c r="L1033" s="70">
        <v>175</v>
      </c>
      <c r="M1033" s="70">
        <v>0.194</v>
      </c>
      <c r="N1033" s="70"/>
      <c r="O1033" s="70">
        <v>160.26</v>
      </c>
      <c r="P1033" s="70">
        <v>281.91</v>
      </c>
      <c r="Q1033" s="70" t="s">
        <v>1402</v>
      </c>
      <c r="R1033" s="70"/>
      <c r="S1033" s="70"/>
      <c r="T1033" s="70">
        <v>7080</v>
      </c>
      <c r="U1033" s="70">
        <v>2520</v>
      </c>
      <c r="V1033" s="70" t="s">
        <v>3124</v>
      </c>
      <c r="W1033" s="70">
        <v>25000</v>
      </c>
      <c r="X1033" s="71">
        <v>10050</v>
      </c>
    </row>
    <row r="1034" spans="1:24">
      <c r="A1034" s="62"/>
      <c r="B1034" s="62"/>
      <c r="C1034" s="69">
        <v>2022</v>
      </c>
      <c r="D1034" s="69">
        <v>3</v>
      </c>
      <c r="E1034" s="70" t="s">
        <v>1594</v>
      </c>
      <c r="F1034" s="70" t="s">
        <v>1393</v>
      </c>
      <c r="G1034" s="70" t="s">
        <v>4241</v>
      </c>
      <c r="H1034" s="70" t="s">
        <v>1446</v>
      </c>
      <c r="I1034" s="70" t="s">
        <v>1397</v>
      </c>
      <c r="J1034" s="70" t="s">
        <v>1396</v>
      </c>
      <c r="K1034" s="70"/>
      <c r="L1034" s="70">
        <v>440</v>
      </c>
      <c r="M1034" s="70">
        <v>0.268</v>
      </c>
      <c r="N1034" s="70"/>
      <c r="O1034" s="70" t="s">
        <v>2388</v>
      </c>
      <c r="P1034" s="70">
        <v>98.04</v>
      </c>
      <c r="Q1034" s="70" t="s">
        <v>1402</v>
      </c>
      <c r="R1034" s="70"/>
      <c r="S1034" s="70"/>
      <c r="T1034" s="70">
        <v>5995</v>
      </c>
      <c r="U1034" s="70" t="s">
        <v>2397</v>
      </c>
      <c r="V1034" s="70" t="s">
        <v>1597</v>
      </c>
      <c r="W1034" s="70">
        <v>4495</v>
      </c>
      <c r="X1034" s="71">
        <v>3150</v>
      </c>
    </row>
    <row r="1035" spans="1:24">
      <c r="A1035" s="62"/>
      <c r="B1035" s="62"/>
      <c r="C1035" s="69">
        <v>2022</v>
      </c>
      <c r="D1035" s="69">
        <v>3</v>
      </c>
      <c r="E1035" s="70" t="s">
        <v>1594</v>
      </c>
      <c r="F1035" s="70" t="s">
        <v>1393</v>
      </c>
      <c r="G1035" s="70" t="s">
        <v>4242</v>
      </c>
      <c r="H1035" s="70" t="s">
        <v>1446</v>
      </c>
      <c r="I1035" s="70" t="s">
        <v>1397</v>
      </c>
      <c r="J1035" s="70" t="s">
        <v>1396</v>
      </c>
      <c r="K1035" s="70"/>
      <c r="L1035" s="70">
        <v>490</v>
      </c>
      <c r="M1035" s="70">
        <v>0.267</v>
      </c>
      <c r="N1035" s="70"/>
      <c r="O1035" s="70">
        <v>140.7</v>
      </c>
      <c r="P1035" s="70">
        <v>104.716</v>
      </c>
      <c r="Q1035" s="70" t="s">
        <v>1402</v>
      </c>
      <c r="R1035" s="70"/>
      <c r="S1035" s="70"/>
      <c r="T1035" s="70">
        <v>5995</v>
      </c>
      <c r="U1035" s="70" t="s">
        <v>2397</v>
      </c>
      <c r="V1035" s="70" t="s">
        <v>1597</v>
      </c>
      <c r="W1035" s="70">
        <v>4495</v>
      </c>
      <c r="X1035" s="71">
        <v>3200</v>
      </c>
    </row>
    <row r="1036" spans="1:24">
      <c r="A1036" s="62"/>
      <c r="B1036" s="62"/>
      <c r="C1036" s="69">
        <v>2022</v>
      </c>
      <c r="D1036" s="69">
        <v>3</v>
      </c>
      <c r="E1036" s="70" t="s">
        <v>1594</v>
      </c>
      <c r="F1036" s="70" t="s">
        <v>1393</v>
      </c>
      <c r="G1036" s="70" t="s">
        <v>4243</v>
      </c>
      <c r="H1036" s="70" t="s">
        <v>1482</v>
      </c>
      <c r="I1036" s="70" t="s">
        <v>1397</v>
      </c>
      <c r="J1036" s="70" t="s">
        <v>1396</v>
      </c>
      <c r="K1036" s="70"/>
      <c r="L1036" s="70">
        <v>330</v>
      </c>
      <c r="M1036" s="70">
        <v>0.289</v>
      </c>
      <c r="N1036" s="70"/>
      <c r="O1036" s="70">
        <v>146.7</v>
      </c>
      <c r="P1036" s="70">
        <v>81.14</v>
      </c>
      <c r="Q1036" s="70" t="s">
        <v>1402</v>
      </c>
      <c r="R1036" s="70"/>
      <c r="S1036" s="70"/>
      <c r="T1036" s="70">
        <v>5995</v>
      </c>
      <c r="U1036" s="70" t="s">
        <v>2397</v>
      </c>
      <c r="V1036" s="70" t="s">
        <v>4244</v>
      </c>
      <c r="W1036" s="70">
        <v>4495</v>
      </c>
      <c r="X1036" s="71">
        <v>3200</v>
      </c>
    </row>
    <row r="1037" spans="1:24">
      <c r="A1037" s="62"/>
      <c r="B1037" s="62"/>
      <c r="C1037" s="69">
        <v>2022</v>
      </c>
      <c r="D1037" s="69">
        <v>3</v>
      </c>
      <c r="E1037" s="70" t="s">
        <v>1605</v>
      </c>
      <c r="F1037" s="70" t="s">
        <v>1606</v>
      </c>
      <c r="G1037" s="70" t="s">
        <v>4245</v>
      </c>
      <c r="H1037" s="70" t="s">
        <v>1453</v>
      </c>
      <c r="I1037" s="70" t="s">
        <v>1397</v>
      </c>
      <c r="J1037" s="70" t="s">
        <v>1396</v>
      </c>
      <c r="K1037" s="70"/>
      <c r="L1037" s="70">
        <v>392</v>
      </c>
      <c r="M1037" s="70">
        <v>0.282</v>
      </c>
      <c r="N1037" s="70"/>
      <c r="O1037" s="70">
        <v>148.4</v>
      </c>
      <c r="P1037" s="70">
        <v>89.129</v>
      </c>
      <c r="Q1037" s="70" t="s">
        <v>1402</v>
      </c>
      <c r="R1037" s="70"/>
      <c r="S1037" s="70"/>
      <c r="T1037" s="70">
        <v>5990</v>
      </c>
      <c r="U1037" s="70" t="s">
        <v>3656</v>
      </c>
      <c r="V1037" s="70" t="s">
        <v>3657</v>
      </c>
      <c r="W1037" s="70">
        <v>4495</v>
      </c>
      <c r="X1037" s="71">
        <v>3100</v>
      </c>
    </row>
    <row r="1038" spans="1:24">
      <c r="A1038" s="62"/>
      <c r="B1038" s="62"/>
      <c r="C1038" s="69">
        <v>2022</v>
      </c>
      <c r="D1038" s="69">
        <v>3</v>
      </c>
      <c r="E1038" s="70" t="s">
        <v>1620</v>
      </c>
      <c r="F1038" s="70" t="s">
        <v>1621</v>
      </c>
      <c r="G1038" s="70" t="s">
        <v>4246</v>
      </c>
      <c r="H1038" s="70" t="s">
        <v>1433</v>
      </c>
      <c r="I1038" s="70" t="s">
        <v>1397</v>
      </c>
      <c r="J1038" s="70" t="s">
        <v>1412</v>
      </c>
      <c r="K1038" s="70"/>
      <c r="L1038" s="70"/>
      <c r="M1038" s="70">
        <v>0.144</v>
      </c>
      <c r="N1038" s="70"/>
      <c r="O1038" s="70">
        <v>158.9</v>
      </c>
      <c r="P1038" s="70">
        <v>210.541</v>
      </c>
      <c r="Q1038" s="70" t="s">
        <v>1402</v>
      </c>
      <c r="R1038" s="70"/>
      <c r="S1038" s="70"/>
      <c r="T1038" s="70">
        <v>8145</v>
      </c>
      <c r="U1038" s="70">
        <v>2420</v>
      </c>
      <c r="V1038" s="70" t="s">
        <v>4247</v>
      </c>
      <c r="W1038" s="70">
        <v>13700</v>
      </c>
      <c r="X1038" s="71" t="s">
        <v>4248</v>
      </c>
    </row>
    <row r="1039" spans="1:24">
      <c r="A1039" s="62"/>
      <c r="B1039" s="62"/>
      <c r="C1039" s="69">
        <v>2022</v>
      </c>
      <c r="D1039" s="69">
        <v>3</v>
      </c>
      <c r="E1039" s="70" t="s">
        <v>4249</v>
      </c>
      <c r="F1039" s="70" t="s">
        <v>4250</v>
      </c>
      <c r="G1039" s="70" t="s">
        <v>4251</v>
      </c>
      <c r="H1039" s="70" t="s">
        <v>1768</v>
      </c>
      <c r="I1039" s="70" t="s">
        <v>1397</v>
      </c>
      <c r="J1039" s="70" t="s">
        <v>1396</v>
      </c>
      <c r="K1039" s="70"/>
      <c r="L1039" s="70">
        <v>195</v>
      </c>
      <c r="M1039" s="70">
        <v>0.193</v>
      </c>
      <c r="N1039" s="70"/>
      <c r="O1039" s="70">
        <v>160.26</v>
      </c>
      <c r="P1039" s="70">
        <v>281.9</v>
      </c>
      <c r="Q1039" s="70" t="s">
        <v>1402</v>
      </c>
      <c r="R1039" s="70"/>
      <c r="S1039" s="70"/>
      <c r="T1039" s="70">
        <v>7460</v>
      </c>
      <c r="U1039" s="70">
        <v>2550</v>
      </c>
      <c r="V1039" s="70" t="s">
        <v>4252</v>
      </c>
      <c r="W1039" s="70">
        <v>25000</v>
      </c>
      <c r="X1039" s="71">
        <v>10160</v>
      </c>
    </row>
    <row r="1040" spans="1:24">
      <c r="A1040" s="62"/>
      <c r="B1040" s="62"/>
      <c r="C1040" s="69">
        <v>2022</v>
      </c>
      <c r="D1040" s="69">
        <v>3</v>
      </c>
      <c r="E1040" s="70" t="s">
        <v>1644</v>
      </c>
      <c r="F1040" s="70" t="s">
        <v>1645</v>
      </c>
      <c r="G1040" s="70" t="s">
        <v>4253</v>
      </c>
      <c r="H1040" s="70" t="s">
        <v>1395</v>
      </c>
      <c r="I1040" s="70" t="s">
        <v>1397</v>
      </c>
      <c r="J1040" s="70" t="s">
        <v>1396</v>
      </c>
      <c r="K1040" s="70"/>
      <c r="L1040" s="70">
        <v>260</v>
      </c>
      <c r="M1040" s="70" t="s">
        <v>4254</v>
      </c>
      <c r="N1040" s="70"/>
      <c r="O1040" s="70">
        <v>160.88</v>
      </c>
      <c r="P1040" s="70">
        <v>282.62</v>
      </c>
      <c r="Q1040" s="70" t="s">
        <v>1402</v>
      </c>
      <c r="R1040" s="70"/>
      <c r="S1040" s="70"/>
      <c r="T1040" s="70" t="s">
        <v>4255</v>
      </c>
      <c r="U1040" s="70">
        <v>2550</v>
      </c>
      <c r="V1040" s="70" t="s">
        <v>4256</v>
      </c>
      <c r="W1040" s="70">
        <v>31000</v>
      </c>
      <c r="X1040" s="71" t="s">
        <v>4257</v>
      </c>
    </row>
    <row r="1041" spans="1:24">
      <c r="A1041" s="62"/>
      <c r="B1041" s="62"/>
      <c r="C1041" s="69">
        <v>2022</v>
      </c>
      <c r="D1041" s="69">
        <v>3</v>
      </c>
      <c r="E1041" s="70" t="s">
        <v>1644</v>
      </c>
      <c r="F1041" s="70" t="s">
        <v>1645</v>
      </c>
      <c r="G1041" s="70" t="s">
        <v>4258</v>
      </c>
      <c r="H1041" s="70" t="s">
        <v>1395</v>
      </c>
      <c r="I1041" s="70" t="s">
        <v>1397</v>
      </c>
      <c r="J1041" s="70" t="s">
        <v>1396</v>
      </c>
      <c r="K1041" s="70"/>
      <c r="L1041" s="70">
        <v>240</v>
      </c>
      <c r="M1041" s="70" t="s">
        <v>4259</v>
      </c>
      <c r="N1041" s="70"/>
      <c r="O1041" s="70">
        <v>160.88</v>
      </c>
      <c r="P1041" s="70">
        <v>282.62</v>
      </c>
      <c r="Q1041" s="70" t="s">
        <v>1402</v>
      </c>
      <c r="R1041" s="70"/>
      <c r="S1041" s="70"/>
      <c r="T1041" s="70" t="s">
        <v>4260</v>
      </c>
      <c r="U1041" s="70">
        <v>2540</v>
      </c>
      <c r="V1041" s="70" t="s">
        <v>3145</v>
      </c>
      <c r="W1041" s="70">
        <v>31000</v>
      </c>
      <c r="X1041" s="71" t="s">
        <v>3146</v>
      </c>
    </row>
    <row r="1042" spans="1:24">
      <c r="A1042" s="62"/>
      <c r="B1042" s="62"/>
      <c r="C1042" s="69">
        <v>2022</v>
      </c>
      <c r="D1042" s="69">
        <v>3</v>
      </c>
      <c r="E1042" s="70" t="s">
        <v>1644</v>
      </c>
      <c r="F1042" s="70" t="s">
        <v>1645</v>
      </c>
      <c r="G1042" s="70" t="s">
        <v>4261</v>
      </c>
      <c r="H1042" s="70" t="s">
        <v>1478</v>
      </c>
      <c r="I1042" s="70" t="s">
        <v>1397</v>
      </c>
      <c r="J1042" s="70" t="s">
        <v>1396</v>
      </c>
      <c r="K1042" s="70"/>
      <c r="L1042" s="70">
        <v>225</v>
      </c>
      <c r="M1042" s="70">
        <v>0.182</v>
      </c>
      <c r="N1042" s="70"/>
      <c r="O1042" s="70">
        <v>156.4</v>
      </c>
      <c r="P1042" s="70">
        <v>210.56</v>
      </c>
      <c r="Q1042" s="70" t="s">
        <v>1402</v>
      </c>
      <c r="R1042" s="70"/>
      <c r="S1042" s="70"/>
      <c r="T1042" s="70">
        <v>5765</v>
      </c>
      <c r="U1042" s="70">
        <v>2545</v>
      </c>
      <c r="V1042" s="70">
        <v>3700</v>
      </c>
      <c r="W1042" s="70">
        <v>18000</v>
      </c>
      <c r="X1042" s="71">
        <v>7800</v>
      </c>
    </row>
    <row r="1043" spans="1:24">
      <c r="A1043" s="62"/>
      <c r="B1043" s="62"/>
      <c r="C1043" s="69">
        <v>2022</v>
      </c>
      <c r="D1043" s="69">
        <v>3</v>
      </c>
      <c r="E1043" s="70" t="s">
        <v>1644</v>
      </c>
      <c r="F1043" s="70" t="s">
        <v>1645</v>
      </c>
      <c r="G1043" s="70" t="s">
        <v>4262</v>
      </c>
      <c r="H1043" s="70" t="s">
        <v>4263</v>
      </c>
      <c r="I1043" s="70" t="s">
        <v>1397</v>
      </c>
      <c r="J1043" s="70" t="s">
        <v>1396</v>
      </c>
      <c r="K1043" s="70"/>
      <c r="L1043" s="70">
        <v>250</v>
      </c>
      <c r="M1043" s="70">
        <v>0.126</v>
      </c>
      <c r="N1043" s="70"/>
      <c r="O1043" s="70">
        <v>160.88</v>
      </c>
      <c r="P1043" s="70">
        <v>282.62</v>
      </c>
      <c r="Q1043" s="70" t="s">
        <v>1402</v>
      </c>
      <c r="R1043" s="70"/>
      <c r="S1043" s="70"/>
      <c r="T1043" s="70">
        <v>10400</v>
      </c>
      <c r="U1043" s="70">
        <v>2530</v>
      </c>
      <c r="V1043" s="70">
        <v>3980</v>
      </c>
      <c r="W1043" s="70">
        <v>31000</v>
      </c>
      <c r="X1043" s="71">
        <v>14980</v>
      </c>
    </row>
    <row r="1044" spans="1:24">
      <c r="A1044" s="62"/>
      <c r="B1044" s="62"/>
      <c r="C1044" s="69">
        <v>2022</v>
      </c>
      <c r="D1044" s="69">
        <v>3</v>
      </c>
      <c r="E1044" s="70" t="s">
        <v>1670</v>
      </c>
      <c r="F1044" s="70" t="s">
        <v>4264</v>
      </c>
      <c r="G1044" s="70" t="s">
        <v>4265</v>
      </c>
      <c r="H1044" s="70" t="s">
        <v>1516</v>
      </c>
      <c r="I1044" s="70" t="s">
        <v>1397</v>
      </c>
      <c r="J1044" s="70" t="s">
        <v>1396</v>
      </c>
      <c r="K1044" s="70"/>
      <c r="L1044" s="70">
        <v>200</v>
      </c>
      <c r="M1044" s="70">
        <v>0.175</v>
      </c>
      <c r="N1044" s="70"/>
      <c r="O1044" s="70">
        <v>156</v>
      </c>
      <c r="P1044" s="70">
        <v>284.391</v>
      </c>
      <c r="Q1044" s="70" t="s">
        <v>1402</v>
      </c>
      <c r="R1044" s="70"/>
      <c r="S1044" s="70"/>
      <c r="T1044" s="70">
        <v>7060</v>
      </c>
      <c r="U1044" s="70">
        <v>2550</v>
      </c>
      <c r="V1044" s="70" t="s">
        <v>2464</v>
      </c>
      <c r="W1044" s="70">
        <v>25000</v>
      </c>
      <c r="X1044" s="71">
        <v>10500</v>
      </c>
    </row>
    <row r="1045" spans="1:24">
      <c r="A1045" s="62"/>
      <c r="B1045" s="62"/>
      <c r="C1045" s="69">
        <v>2022</v>
      </c>
      <c r="D1045" s="69">
        <v>3</v>
      </c>
      <c r="E1045" s="70" t="s">
        <v>1670</v>
      </c>
      <c r="F1045" s="70" t="s">
        <v>1617</v>
      </c>
      <c r="G1045" s="70" t="s">
        <v>4266</v>
      </c>
      <c r="H1045" s="70" t="s">
        <v>1521</v>
      </c>
      <c r="I1045" s="70" t="s">
        <v>1397</v>
      </c>
      <c r="J1045" s="70" t="s">
        <v>1396</v>
      </c>
      <c r="K1045" s="70"/>
      <c r="L1045" s="70">
        <v>270</v>
      </c>
      <c r="M1045" s="70">
        <v>0.161</v>
      </c>
      <c r="N1045" s="70"/>
      <c r="O1045" s="70">
        <v>161</v>
      </c>
      <c r="P1045" s="70">
        <v>350.07</v>
      </c>
      <c r="Q1045" s="70" t="s">
        <v>1402</v>
      </c>
      <c r="R1045" s="70"/>
      <c r="S1045" s="70"/>
      <c r="T1045" s="70">
        <v>10710</v>
      </c>
      <c r="U1045" s="70">
        <v>2525</v>
      </c>
      <c r="V1045" s="70">
        <v>3960</v>
      </c>
      <c r="W1045" s="70">
        <v>31000</v>
      </c>
      <c r="X1045" s="71">
        <v>15750</v>
      </c>
    </row>
    <row r="1046" spans="1:24">
      <c r="A1046" s="62"/>
      <c r="B1046" s="62"/>
      <c r="C1046" s="69">
        <v>2022</v>
      </c>
      <c r="D1046" s="69">
        <v>3</v>
      </c>
      <c r="E1046" s="70" t="s">
        <v>1670</v>
      </c>
      <c r="F1046" s="70" t="s">
        <v>1617</v>
      </c>
      <c r="G1046" s="70" t="s">
        <v>4267</v>
      </c>
      <c r="H1046" s="70" t="s">
        <v>4263</v>
      </c>
      <c r="I1046" s="70" t="s">
        <v>1397</v>
      </c>
      <c r="J1046" s="70" t="s">
        <v>1396</v>
      </c>
      <c r="K1046" s="70"/>
      <c r="L1046" s="70">
        <v>220</v>
      </c>
      <c r="M1046" s="70">
        <v>0.159</v>
      </c>
      <c r="N1046" s="70"/>
      <c r="O1046" s="70">
        <v>159</v>
      </c>
      <c r="P1046" s="70">
        <v>281.92</v>
      </c>
      <c r="Q1046" s="70" t="s">
        <v>1402</v>
      </c>
      <c r="R1046" s="70"/>
      <c r="S1046" s="70"/>
      <c r="T1046" s="70">
        <v>10710</v>
      </c>
      <c r="U1046" s="70">
        <v>2525</v>
      </c>
      <c r="V1046" s="70">
        <v>3960</v>
      </c>
      <c r="W1046" s="70">
        <v>31000</v>
      </c>
      <c r="X1046" s="71">
        <v>15750</v>
      </c>
    </row>
    <row r="1047" spans="1:24">
      <c r="A1047" s="62"/>
      <c r="B1047" s="62"/>
      <c r="C1047" s="69">
        <v>2022</v>
      </c>
      <c r="D1047" s="69">
        <v>3</v>
      </c>
      <c r="E1047" s="70" t="s">
        <v>4268</v>
      </c>
      <c r="F1047" s="70" t="s">
        <v>4269</v>
      </c>
      <c r="G1047" s="70" t="s">
        <v>4270</v>
      </c>
      <c r="H1047" s="70" t="s">
        <v>1440</v>
      </c>
      <c r="I1047" s="70" t="s">
        <v>1397</v>
      </c>
      <c r="J1047" s="70" t="s">
        <v>1441</v>
      </c>
      <c r="K1047" s="70">
        <v>500</v>
      </c>
      <c r="L1047" s="70"/>
      <c r="M1047" s="70"/>
      <c r="N1047" s="70">
        <v>13.8</v>
      </c>
      <c r="O1047" s="70">
        <v>160.2</v>
      </c>
      <c r="P1047" s="70"/>
      <c r="Q1047" s="70" t="s">
        <v>1499</v>
      </c>
      <c r="R1047" s="70"/>
      <c r="S1047" s="70"/>
      <c r="T1047" s="70">
        <v>4410</v>
      </c>
      <c r="U1047" s="70">
        <v>1870</v>
      </c>
      <c r="V1047" s="70">
        <v>1645</v>
      </c>
      <c r="W1047" s="70">
        <v>2110</v>
      </c>
      <c r="X1047" s="71" t="s">
        <v>4271</v>
      </c>
    </row>
    <row r="1048" spans="1:24">
      <c r="A1048" s="62"/>
      <c r="B1048" s="62"/>
      <c r="C1048" s="69">
        <v>2022</v>
      </c>
      <c r="D1048" s="69">
        <v>3</v>
      </c>
      <c r="E1048" s="70" t="s">
        <v>4268</v>
      </c>
      <c r="F1048" s="70" t="s">
        <v>4269</v>
      </c>
      <c r="G1048" s="70" t="s">
        <v>4272</v>
      </c>
      <c r="H1048" s="70" t="s">
        <v>1440</v>
      </c>
      <c r="I1048" s="70" t="s">
        <v>1397</v>
      </c>
      <c r="J1048" s="70" t="s">
        <v>1441</v>
      </c>
      <c r="K1048" s="70">
        <v>510</v>
      </c>
      <c r="L1048" s="70"/>
      <c r="M1048" s="70"/>
      <c r="N1048" s="70">
        <v>12.9</v>
      </c>
      <c r="O1048" s="70">
        <v>170</v>
      </c>
      <c r="P1048" s="70"/>
      <c r="Q1048" s="70" t="s">
        <v>1499</v>
      </c>
      <c r="R1048" s="70"/>
      <c r="S1048" s="70"/>
      <c r="T1048" s="70">
        <v>4810</v>
      </c>
      <c r="U1048" s="70">
        <v>1880</v>
      </c>
      <c r="V1048" s="70">
        <v>1515</v>
      </c>
      <c r="W1048" s="70">
        <v>2125</v>
      </c>
      <c r="X1048" s="71" t="s">
        <v>4273</v>
      </c>
    </row>
    <row r="1049" spans="1:24">
      <c r="A1049" s="62"/>
      <c r="B1049" s="62"/>
      <c r="C1049" s="69">
        <v>2022</v>
      </c>
      <c r="D1049" s="69">
        <v>3</v>
      </c>
      <c r="E1049" s="70" t="s">
        <v>4274</v>
      </c>
      <c r="F1049" s="70" t="s">
        <v>1695</v>
      </c>
      <c r="G1049" s="70" t="s">
        <v>4275</v>
      </c>
      <c r="H1049" s="70" t="s">
        <v>1446</v>
      </c>
      <c r="I1049" s="70" t="s">
        <v>1397</v>
      </c>
      <c r="J1049" s="70" t="s">
        <v>1396</v>
      </c>
      <c r="K1049" s="70" t="s">
        <v>4276</v>
      </c>
      <c r="L1049" s="70"/>
      <c r="M1049" s="70">
        <v>0.27</v>
      </c>
      <c r="N1049" s="70"/>
      <c r="O1049" s="70">
        <v>125</v>
      </c>
      <c r="P1049" s="70">
        <v>41.5</v>
      </c>
      <c r="Q1049" s="70" t="s">
        <v>1402</v>
      </c>
      <c r="R1049" s="70"/>
      <c r="S1049" s="70"/>
      <c r="T1049" s="70">
        <v>4535</v>
      </c>
      <c r="U1049" s="70">
        <v>1595</v>
      </c>
      <c r="V1049" s="70">
        <v>1870</v>
      </c>
      <c r="W1049" s="70">
        <v>2400</v>
      </c>
      <c r="X1049" s="71">
        <v>1300</v>
      </c>
    </row>
    <row r="1050" spans="1:24">
      <c r="A1050" s="62"/>
      <c r="B1050" s="62"/>
      <c r="C1050" s="69">
        <v>2022</v>
      </c>
      <c r="D1050" s="69">
        <v>3</v>
      </c>
      <c r="E1050" s="70" t="s">
        <v>4274</v>
      </c>
      <c r="F1050" s="70" t="s">
        <v>1695</v>
      </c>
      <c r="G1050" s="70" t="s">
        <v>4277</v>
      </c>
      <c r="H1050" s="70" t="s">
        <v>1446</v>
      </c>
      <c r="I1050" s="70" t="s">
        <v>1397</v>
      </c>
      <c r="J1050" s="70" t="s">
        <v>1396</v>
      </c>
      <c r="K1050" s="70" t="s">
        <v>4276</v>
      </c>
      <c r="L1050" s="70"/>
      <c r="M1050" s="70">
        <v>0.29</v>
      </c>
      <c r="N1050" s="70"/>
      <c r="O1050" s="70">
        <v>125</v>
      </c>
      <c r="P1050" s="70">
        <v>41.5</v>
      </c>
      <c r="Q1050" s="70" t="s">
        <v>1402</v>
      </c>
      <c r="R1050" s="70"/>
      <c r="S1050" s="70"/>
      <c r="T1050" s="70">
        <v>4535</v>
      </c>
      <c r="U1050" s="70">
        <v>1595</v>
      </c>
      <c r="V1050" s="70">
        <v>1870</v>
      </c>
      <c r="W1050" s="70">
        <v>2400</v>
      </c>
      <c r="X1050" s="71">
        <v>1300</v>
      </c>
    </row>
    <row r="1051" spans="1:24">
      <c r="A1051" s="62"/>
      <c r="B1051" s="62"/>
      <c r="C1051" s="69">
        <v>2022</v>
      </c>
      <c r="D1051" s="69">
        <v>3</v>
      </c>
      <c r="E1051" s="70" t="s">
        <v>4274</v>
      </c>
      <c r="F1051" s="70" t="s">
        <v>1695</v>
      </c>
      <c r="G1051" s="70" t="s">
        <v>4278</v>
      </c>
      <c r="H1051" s="70" t="s">
        <v>1446</v>
      </c>
      <c r="I1051" s="70" t="s">
        <v>1397</v>
      </c>
      <c r="J1051" s="70" t="s">
        <v>1396</v>
      </c>
      <c r="K1051" s="70" t="s">
        <v>4279</v>
      </c>
      <c r="L1051" s="70"/>
      <c r="M1051" s="70">
        <v>0.29</v>
      </c>
      <c r="N1051" s="70"/>
      <c r="O1051" s="70">
        <v>125</v>
      </c>
      <c r="P1051" s="70">
        <v>41.5</v>
      </c>
      <c r="Q1051" s="70" t="s">
        <v>1402</v>
      </c>
      <c r="R1051" s="70"/>
      <c r="S1051" s="70"/>
      <c r="T1051" s="70">
        <v>4615</v>
      </c>
      <c r="U1051" s="70">
        <v>1595</v>
      </c>
      <c r="V1051" s="70">
        <v>1875</v>
      </c>
      <c r="W1051" s="70">
        <v>2400</v>
      </c>
      <c r="X1051" s="71">
        <v>1358</v>
      </c>
    </row>
    <row r="1052" spans="1:24">
      <c r="A1052" s="62"/>
      <c r="B1052" s="62"/>
      <c r="C1052" s="69">
        <v>2022</v>
      </c>
      <c r="D1052" s="69">
        <v>3</v>
      </c>
      <c r="E1052" s="70" t="s">
        <v>4274</v>
      </c>
      <c r="F1052" s="70" t="s">
        <v>1695</v>
      </c>
      <c r="G1052" s="70" t="s">
        <v>4280</v>
      </c>
      <c r="H1052" s="70" t="s">
        <v>1446</v>
      </c>
      <c r="I1052" s="70" t="s">
        <v>1397</v>
      </c>
      <c r="J1052" s="70" t="s">
        <v>1396</v>
      </c>
      <c r="K1052" s="70" t="s">
        <v>4279</v>
      </c>
      <c r="L1052" s="70"/>
      <c r="M1052" s="70">
        <v>0.29</v>
      </c>
      <c r="N1052" s="70"/>
      <c r="O1052" s="70">
        <v>125</v>
      </c>
      <c r="P1052" s="70">
        <v>41.5</v>
      </c>
      <c r="Q1052" s="70" t="s">
        <v>1402</v>
      </c>
      <c r="R1052" s="70"/>
      <c r="S1052" s="70"/>
      <c r="T1052" s="70">
        <v>4615</v>
      </c>
      <c r="U1052" s="70">
        <v>1595</v>
      </c>
      <c r="V1052" s="70">
        <v>1875</v>
      </c>
      <c r="W1052" s="70">
        <v>2400</v>
      </c>
      <c r="X1052" s="71">
        <v>1358</v>
      </c>
    </row>
    <row r="1053" spans="1:24">
      <c r="A1053" s="62"/>
      <c r="B1053" s="62"/>
      <c r="C1053" s="69">
        <v>2022</v>
      </c>
      <c r="D1053" s="69">
        <v>3</v>
      </c>
      <c r="E1053" s="70" t="s">
        <v>4281</v>
      </c>
      <c r="F1053" s="70" t="s">
        <v>1702</v>
      </c>
      <c r="G1053" s="70" t="s">
        <v>4282</v>
      </c>
      <c r="H1053" s="70" t="s">
        <v>1516</v>
      </c>
      <c r="I1053" s="70" t="s">
        <v>1397</v>
      </c>
      <c r="J1053" s="70" t="s">
        <v>1396</v>
      </c>
      <c r="K1053" s="70"/>
      <c r="L1053" s="70">
        <v>230</v>
      </c>
      <c r="M1053" s="70" t="s">
        <v>4283</v>
      </c>
      <c r="N1053" s="70"/>
      <c r="O1053" s="70">
        <v>161.27</v>
      </c>
      <c r="P1053" s="70">
        <v>350.078</v>
      </c>
      <c r="Q1053" s="70" t="s">
        <v>1402</v>
      </c>
      <c r="R1053" s="70"/>
      <c r="S1053" s="70"/>
      <c r="T1053" s="70">
        <v>7460</v>
      </c>
      <c r="U1053" s="70">
        <v>2550</v>
      </c>
      <c r="V1053" s="70" t="s">
        <v>3727</v>
      </c>
      <c r="W1053" s="70">
        <v>25000</v>
      </c>
      <c r="X1053" s="71" t="s">
        <v>4284</v>
      </c>
    </row>
    <row r="1054" spans="1:24">
      <c r="A1054" s="62"/>
      <c r="B1054" s="62"/>
      <c r="C1054" s="69">
        <v>2022</v>
      </c>
      <c r="D1054" s="69">
        <v>3</v>
      </c>
      <c r="E1054" s="70" t="s">
        <v>1725</v>
      </c>
      <c r="F1054" s="70" t="s">
        <v>1728</v>
      </c>
      <c r="G1054" s="70" t="s">
        <v>4285</v>
      </c>
      <c r="H1054" s="70" t="s">
        <v>1453</v>
      </c>
      <c r="I1054" s="70" t="s">
        <v>1397</v>
      </c>
      <c r="J1054" s="70" t="s">
        <v>1396</v>
      </c>
      <c r="K1054" s="70" t="s">
        <v>4286</v>
      </c>
      <c r="L1054" s="70"/>
      <c r="M1054" s="70">
        <v>0.284</v>
      </c>
      <c r="N1054" s="70"/>
      <c r="O1054" s="70">
        <v>140.4</v>
      </c>
      <c r="P1054" s="70">
        <v>50.23</v>
      </c>
      <c r="Q1054" s="70" t="s">
        <v>1421</v>
      </c>
      <c r="R1054" s="70"/>
      <c r="S1054" s="70"/>
      <c r="T1054" s="70">
        <v>4800</v>
      </c>
      <c r="U1054" s="70">
        <v>1680</v>
      </c>
      <c r="V1054" s="70">
        <v>2005</v>
      </c>
      <c r="W1054" s="70">
        <v>2900</v>
      </c>
      <c r="X1054" s="71">
        <v>1595</v>
      </c>
    </row>
    <row r="1055" spans="1:24">
      <c r="A1055" s="62"/>
      <c r="B1055" s="62"/>
      <c r="C1055" s="69">
        <v>2022</v>
      </c>
      <c r="D1055" s="69">
        <v>3</v>
      </c>
      <c r="E1055" s="70" t="s">
        <v>1735</v>
      </c>
      <c r="F1055" s="70" t="s">
        <v>1736</v>
      </c>
      <c r="G1055" s="70" t="s">
        <v>4287</v>
      </c>
      <c r="H1055" s="70" t="s">
        <v>1395</v>
      </c>
      <c r="I1055" s="70" t="s">
        <v>1397</v>
      </c>
      <c r="J1055" s="70" t="s">
        <v>1396</v>
      </c>
      <c r="K1055" s="70"/>
      <c r="L1055" s="70">
        <v>160</v>
      </c>
      <c r="M1055" s="70">
        <v>0.222</v>
      </c>
      <c r="N1055" s="70"/>
      <c r="O1055" s="70">
        <v>159</v>
      </c>
      <c r="P1055" s="70">
        <v>281.92</v>
      </c>
      <c r="Q1055" s="70" t="s">
        <v>1402</v>
      </c>
      <c r="R1055" s="70"/>
      <c r="S1055" s="70"/>
      <c r="T1055" s="70" t="s">
        <v>4288</v>
      </c>
      <c r="U1055" s="70" t="s">
        <v>1525</v>
      </c>
      <c r="V1055" s="70">
        <v>3500</v>
      </c>
      <c r="W1055" s="70">
        <v>31000</v>
      </c>
      <c r="X1055" s="71">
        <v>18300</v>
      </c>
    </row>
    <row r="1056" spans="1:24">
      <c r="A1056" s="62"/>
      <c r="B1056" s="62"/>
      <c r="C1056" s="69">
        <v>2022</v>
      </c>
      <c r="D1056" s="69">
        <v>3</v>
      </c>
      <c r="E1056" s="70" t="s">
        <v>1735</v>
      </c>
      <c r="F1056" s="70" t="s">
        <v>1736</v>
      </c>
      <c r="G1056" s="70" t="s">
        <v>4289</v>
      </c>
      <c r="H1056" s="70" t="s">
        <v>1453</v>
      </c>
      <c r="I1056" s="70" t="s">
        <v>1397</v>
      </c>
      <c r="J1056" s="70" t="s">
        <v>1396</v>
      </c>
      <c r="K1056" s="70"/>
      <c r="L1056" s="70">
        <v>310</v>
      </c>
      <c r="M1056" s="70">
        <v>0.285</v>
      </c>
      <c r="N1056" s="70"/>
      <c r="O1056" s="70">
        <v>146.7</v>
      </c>
      <c r="P1056" s="70">
        <v>81.14</v>
      </c>
      <c r="Q1056" s="70" t="s">
        <v>1402</v>
      </c>
      <c r="R1056" s="70"/>
      <c r="S1056" s="70"/>
      <c r="T1056" s="70">
        <v>5995</v>
      </c>
      <c r="U1056" s="70" t="s">
        <v>4290</v>
      </c>
      <c r="V1056" s="70" t="s">
        <v>3426</v>
      </c>
      <c r="W1056" s="70">
        <v>4495</v>
      </c>
      <c r="X1056" s="71">
        <v>2995</v>
      </c>
    </row>
    <row r="1057" spans="1:24">
      <c r="A1057" s="62"/>
      <c r="B1057" s="62"/>
      <c r="C1057" s="69">
        <v>2022</v>
      </c>
      <c r="D1057" s="69">
        <v>3</v>
      </c>
      <c r="E1057" s="70" t="s">
        <v>1735</v>
      </c>
      <c r="F1057" s="70" t="s">
        <v>1736</v>
      </c>
      <c r="G1057" s="70" t="s">
        <v>4291</v>
      </c>
      <c r="H1057" s="70" t="s">
        <v>4292</v>
      </c>
      <c r="I1057" s="70" t="s">
        <v>1397</v>
      </c>
      <c r="J1057" s="70" t="s">
        <v>1396</v>
      </c>
      <c r="K1057" s="70"/>
      <c r="L1057" s="70">
        <v>300</v>
      </c>
      <c r="M1057" s="70">
        <v>0.287</v>
      </c>
      <c r="N1057" s="70"/>
      <c r="O1057" s="70">
        <v>126.86</v>
      </c>
      <c r="P1057" s="70">
        <v>76.18</v>
      </c>
      <c r="Q1057" s="70" t="s">
        <v>1402</v>
      </c>
      <c r="R1057" s="70"/>
      <c r="S1057" s="70"/>
      <c r="T1057" s="70">
        <v>5995</v>
      </c>
      <c r="U1057" s="70" t="s">
        <v>4290</v>
      </c>
      <c r="V1057" s="70" t="s">
        <v>3426</v>
      </c>
      <c r="W1057" s="70">
        <v>4495</v>
      </c>
      <c r="X1057" s="71">
        <v>2995</v>
      </c>
    </row>
    <row r="1058" spans="1:24">
      <c r="A1058" s="62"/>
      <c r="B1058" s="62"/>
      <c r="C1058" s="69">
        <v>2022</v>
      </c>
      <c r="D1058" s="69">
        <v>3</v>
      </c>
      <c r="E1058" s="70" t="s">
        <v>4293</v>
      </c>
      <c r="F1058" s="70" t="s">
        <v>1632</v>
      </c>
      <c r="G1058" s="70" t="s">
        <v>4294</v>
      </c>
      <c r="H1058" s="70" t="s">
        <v>4148</v>
      </c>
      <c r="I1058" s="70" t="s">
        <v>1561</v>
      </c>
      <c r="J1058" s="70" t="s">
        <v>1441</v>
      </c>
      <c r="K1058" s="70"/>
      <c r="L1058" s="70"/>
      <c r="M1058" s="70"/>
      <c r="N1058" s="70"/>
      <c r="O1058" s="70"/>
      <c r="P1058" s="70"/>
      <c r="Q1058" s="70" t="s">
        <v>1402</v>
      </c>
      <c r="R1058" s="70"/>
      <c r="S1058" s="70"/>
      <c r="T1058" s="70">
        <v>4820</v>
      </c>
      <c r="U1058" s="70">
        <v>1920</v>
      </c>
      <c r="V1058" s="70">
        <v>1750</v>
      </c>
      <c r="W1058" s="70">
        <v>2309</v>
      </c>
      <c r="X1058" s="71">
        <v>1934</v>
      </c>
    </row>
    <row r="1059" spans="1:24">
      <c r="A1059" s="62"/>
      <c r="B1059" s="62"/>
      <c r="C1059" s="69">
        <v>2022</v>
      </c>
      <c r="D1059" s="69">
        <v>3</v>
      </c>
      <c r="E1059" s="70" t="s">
        <v>4293</v>
      </c>
      <c r="F1059" s="70" t="s">
        <v>1632</v>
      </c>
      <c r="G1059" s="70" t="s">
        <v>4295</v>
      </c>
      <c r="H1059" s="70" t="s">
        <v>4148</v>
      </c>
      <c r="I1059" s="70" t="s">
        <v>1561</v>
      </c>
      <c r="J1059" s="70" t="s">
        <v>1441</v>
      </c>
      <c r="K1059" s="70"/>
      <c r="L1059" s="70"/>
      <c r="M1059" s="70"/>
      <c r="N1059" s="70"/>
      <c r="O1059" s="70"/>
      <c r="P1059" s="70"/>
      <c r="Q1059" s="70" t="s">
        <v>1402</v>
      </c>
      <c r="R1059" s="70"/>
      <c r="S1059" s="70"/>
      <c r="T1059" s="70">
        <v>4820</v>
      </c>
      <c r="U1059" s="70">
        <v>1920</v>
      </c>
      <c r="V1059" s="70">
        <v>1750</v>
      </c>
      <c r="W1059" s="70">
        <v>2422</v>
      </c>
      <c r="X1059" s="71">
        <v>2047</v>
      </c>
    </row>
    <row r="1060" spans="1:24">
      <c r="A1060" s="62"/>
      <c r="B1060" s="62"/>
      <c r="C1060" s="69">
        <v>2022</v>
      </c>
      <c r="D1060" s="69">
        <v>3</v>
      </c>
      <c r="E1060" s="70" t="s">
        <v>4293</v>
      </c>
      <c r="F1060" s="70" t="s">
        <v>1632</v>
      </c>
      <c r="G1060" s="70" t="s">
        <v>4296</v>
      </c>
      <c r="H1060" s="70" t="s">
        <v>4148</v>
      </c>
      <c r="I1060" s="70" t="s">
        <v>1561</v>
      </c>
      <c r="J1060" s="70" t="s">
        <v>1441</v>
      </c>
      <c r="K1060" s="70"/>
      <c r="L1060" s="70"/>
      <c r="M1060" s="70"/>
      <c r="N1060" s="70"/>
      <c r="O1060" s="70"/>
      <c r="P1060" s="70"/>
      <c r="Q1060" s="70" t="s">
        <v>1402</v>
      </c>
      <c r="R1060" s="70"/>
      <c r="S1060" s="70"/>
      <c r="T1060" s="70">
        <v>4820</v>
      </c>
      <c r="U1060" s="70">
        <v>1920</v>
      </c>
      <c r="V1060" s="70">
        <v>1750</v>
      </c>
      <c r="W1060" s="70">
        <v>2547</v>
      </c>
      <c r="X1060" s="71">
        <v>2172</v>
      </c>
    </row>
    <row r="1061" spans="1:24">
      <c r="A1061" s="62"/>
      <c r="B1061" s="62"/>
      <c r="C1061" s="69">
        <v>2022</v>
      </c>
      <c r="D1061" s="69">
        <v>3</v>
      </c>
      <c r="E1061" s="70" t="s">
        <v>4293</v>
      </c>
      <c r="F1061" s="70" t="s">
        <v>1632</v>
      </c>
      <c r="G1061" s="70" t="s">
        <v>4297</v>
      </c>
      <c r="H1061" s="70" t="s">
        <v>1440</v>
      </c>
      <c r="I1061" s="70" t="s">
        <v>1397</v>
      </c>
      <c r="J1061" s="70" t="s">
        <v>1441</v>
      </c>
      <c r="K1061" s="70">
        <v>550</v>
      </c>
      <c r="L1061" s="70"/>
      <c r="M1061" s="70"/>
      <c r="N1061" s="70" t="s">
        <v>4298</v>
      </c>
      <c r="O1061" s="70">
        <v>140.5</v>
      </c>
      <c r="P1061" s="70"/>
      <c r="Q1061" s="70" t="s">
        <v>1402</v>
      </c>
      <c r="R1061" s="70"/>
      <c r="S1061" s="70"/>
      <c r="T1061" s="70">
        <v>4800</v>
      </c>
      <c r="U1061" s="70">
        <v>1875</v>
      </c>
      <c r="V1061" s="70">
        <v>1460</v>
      </c>
      <c r="W1061" s="70">
        <v>2260</v>
      </c>
      <c r="X1061" s="71">
        <v>1885</v>
      </c>
    </row>
    <row r="1062" spans="1:24">
      <c r="A1062" s="62"/>
      <c r="B1062" s="62"/>
      <c r="C1062" s="69">
        <v>2022</v>
      </c>
      <c r="D1062" s="69">
        <v>3</v>
      </c>
      <c r="E1062" s="70" t="s">
        <v>4293</v>
      </c>
      <c r="F1062" s="70" t="s">
        <v>1632</v>
      </c>
      <c r="G1062" s="70" t="s">
        <v>4299</v>
      </c>
      <c r="H1062" s="70" t="s">
        <v>1440</v>
      </c>
      <c r="I1062" s="70" t="s">
        <v>1397</v>
      </c>
      <c r="J1062" s="70" t="s">
        <v>1441</v>
      </c>
      <c r="K1062" s="70">
        <v>650</v>
      </c>
      <c r="L1062" s="70"/>
      <c r="M1062" s="70"/>
      <c r="N1062" s="70" t="s">
        <v>4300</v>
      </c>
      <c r="O1062" s="70">
        <v>147.4</v>
      </c>
      <c r="P1062" s="70"/>
      <c r="Q1062" s="70" t="s">
        <v>1402</v>
      </c>
      <c r="R1062" s="70"/>
      <c r="S1062" s="70"/>
      <c r="T1062" s="70">
        <v>4800</v>
      </c>
      <c r="U1062" s="70">
        <v>1875</v>
      </c>
      <c r="V1062" s="70">
        <v>1460</v>
      </c>
      <c r="W1062" s="70">
        <v>2525</v>
      </c>
      <c r="X1062" s="71">
        <v>2150</v>
      </c>
    </row>
    <row r="1063" spans="1:24">
      <c r="A1063" s="62"/>
      <c r="B1063" s="62"/>
      <c r="C1063" s="69">
        <v>2022</v>
      </c>
      <c r="D1063" s="69">
        <v>3</v>
      </c>
      <c r="E1063" s="70" t="s">
        <v>4293</v>
      </c>
      <c r="F1063" s="70" t="s">
        <v>1632</v>
      </c>
      <c r="G1063" s="70" t="s">
        <v>4301</v>
      </c>
      <c r="H1063" s="70" t="s">
        <v>1440</v>
      </c>
      <c r="I1063" s="70" t="s">
        <v>1397</v>
      </c>
      <c r="J1063" s="70" t="s">
        <v>1441</v>
      </c>
      <c r="K1063" s="70">
        <v>700</v>
      </c>
      <c r="L1063" s="70"/>
      <c r="M1063" s="70"/>
      <c r="N1063" s="70" t="s">
        <v>4302</v>
      </c>
      <c r="O1063" s="70">
        <v>147.9</v>
      </c>
      <c r="P1063" s="70"/>
      <c r="Q1063" s="70" t="s">
        <v>1402</v>
      </c>
      <c r="R1063" s="70"/>
      <c r="S1063" s="70"/>
      <c r="T1063" s="70">
        <v>4800</v>
      </c>
      <c r="U1063" s="70">
        <v>1875</v>
      </c>
      <c r="V1063" s="70">
        <v>1460</v>
      </c>
      <c r="W1063" s="70">
        <v>2390</v>
      </c>
      <c r="X1063" s="71">
        <v>2015</v>
      </c>
    </row>
    <row r="1064" spans="1:24">
      <c r="A1064" s="62"/>
      <c r="B1064" s="62"/>
      <c r="C1064" s="69">
        <v>2022</v>
      </c>
      <c r="D1064" s="69">
        <v>3</v>
      </c>
      <c r="E1064" s="70" t="s">
        <v>1760</v>
      </c>
      <c r="F1064" s="70" t="s">
        <v>1606</v>
      </c>
      <c r="G1064" s="70" t="s">
        <v>4303</v>
      </c>
      <c r="H1064" s="70" t="s">
        <v>1446</v>
      </c>
      <c r="I1064" s="70" t="s">
        <v>1397</v>
      </c>
      <c r="J1064" s="70" t="s">
        <v>1396</v>
      </c>
      <c r="K1064" s="70"/>
      <c r="L1064" s="70">
        <v>365</v>
      </c>
      <c r="M1064" s="70">
        <v>0.288</v>
      </c>
      <c r="N1064" s="70"/>
      <c r="O1064" s="70">
        <v>146.7</v>
      </c>
      <c r="P1064" s="70">
        <v>81.14</v>
      </c>
      <c r="Q1064" s="70" t="s">
        <v>4304</v>
      </c>
      <c r="R1064" s="70"/>
      <c r="S1064" s="70"/>
      <c r="T1064" s="70">
        <v>5995</v>
      </c>
      <c r="U1064" s="70" t="s">
        <v>4305</v>
      </c>
      <c r="V1064" s="70" t="s">
        <v>4306</v>
      </c>
      <c r="W1064" s="70">
        <v>4495</v>
      </c>
      <c r="X1064" s="71">
        <v>3000</v>
      </c>
    </row>
    <row r="1065" spans="1:24">
      <c r="A1065" s="62"/>
      <c r="B1065" s="62"/>
      <c r="C1065" s="69">
        <v>2022</v>
      </c>
      <c r="D1065" s="69">
        <v>3</v>
      </c>
      <c r="E1065" s="70" t="s">
        <v>1760</v>
      </c>
      <c r="F1065" s="70" t="s">
        <v>1606</v>
      </c>
      <c r="G1065" s="70" t="s">
        <v>4307</v>
      </c>
      <c r="H1065" s="70" t="s">
        <v>1418</v>
      </c>
      <c r="I1065" s="70" t="s">
        <v>1397</v>
      </c>
      <c r="J1065" s="70" t="s">
        <v>1396</v>
      </c>
      <c r="K1065" s="70"/>
      <c r="L1065" s="70">
        <v>205</v>
      </c>
      <c r="M1065" s="70" t="s">
        <v>4308</v>
      </c>
      <c r="N1065" s="70"/>
      <c r="O1065" s="70">
        <v>157.57</v>
      </c>
      <c r="P1065" s="70">
        <v>281.91</v>
      </c>
      <c r="Q1065" s="70" t="s">
        <v>1402</v>
      </c>
      <c r="R1065" s="70"/>
      <c r="S1065" s="70"/>
      <c r="T1065" s="70" t="s">
        <v>4309</v>
      </c>
      <c r="U1065" s="70">
        <v>2550</v>
      </c>
      <c r="V1065" s="70">
        <v>3500</v>
      </c>
      <c r="W1065" s="70">
        <v>31000</v>
      </c>
      <c r="X1065" s="71" t="s">
        <v>4310</v>
      </c>
    </row>
    <row r="1066" spans="1:24">
      <c r="A1066" s="62"/>
      <c r="B1066" s="62"/>
      <c r="C1066" s="69">
        <v>2022</v>
      </c>
      <c r="D1066" s="69">
        <v>3</v>
      </c>
      <c r="E1066" s="70" t="s">
        <v>4311</v>
      </c>
      <c r="F1066" s="70" t="s">
        <v>4312</v>
      </c>
      <c r="G1066" s="70" t="s">
        <v>4313</v>
      </c>
      <c r="H1066" s="70" t="s">
        <v>1433</v>
      </c>
      <c r="I1066" s="70" t="s">
        <v>1397</v>
      </c>
      <c r="J1066" s="70" t="s">
        <v>1412</v>
      </c>
      <c r="K1066" s="70"/>
      <c r="L1066" s="70"/>
      <c r="M1066" s="70">
        <v>0.149</v>
      </c>
      <c r="N1066" s="70"/>
      <c r="O1066" s="70" t="s">
        <v>1799</v>
      </c>
      <c r="P1066" s="70">
        <v>157.53</v>
      </c>
      <c r="Q1066" s="70" t="s">
        <v>1402</v>
      </c>
      <c r="R1066" s="70"/>
      <c r="S1066" s="70"/>
      <c r="T1066" s="70">
        <v>6750</v>
      </c>
      <c r="U1066" s="70">
        <v>2340</v>
      </c>
      <c r="V1066" s="70" t="s">
        <v>3763</v>
      </c>
      <c r="W1066" s="70">
        <v>9500</v>
      </c>
      <c r="X1066" s="71" t="s">
        <v>4314</v>
      </c>
    </row>
    <row r="1067" spans="1:24">
      <c r="A1067" s="62"/>
      <c r="B1067" s="62"/>
      <c r="C1067" s="69">
        <v>2022</v>
      </c>
      <c r="D1067" s="69">
        <v>3</v>
      </c>
      <c r="E1067" s="70" t="s">
        <v>1774</v>
      </c>
      <c r="F1067" s="70" t="s">
        <v>1775</v>
      </c>
      <c r="G1067" s="70" t="s">
        <v>4315</v>
      </c>
      <c r="H1067" s="70" t="s">
        <v>1453</v>
      </c>
      <c r="I1067" s="70" t="s">
        <v>1397</v>
      </c>
      <c r="J1067" s="70" t="s">
        <v>1396</v>
      </c>
      <c r="K1067" s="70">
        <v>276</v>
      </c>
      <c r="L1067" s="70"/>
      <c r="M1067" s="70">
        <v>0.287</v>
      </c>
      <c r="N1067" s="70"/>
      <c r="O1067" s="70">
        <v>130.02</v>
      </c>
      <c r="P1067" s="70">
        <v>40.55</v>
      </c>
      <c r="Q1067" s="70" t="s">
        <v>1402</v>
      </c>
      <c r="R1067" s="70"/>
      <c r="S1067" s="70"/>
      <c r="T1067" s="70">
        <v>4746</v>
      </c>
      <c r="U1067" s="70">
        <v>1760</v>
      </c>
      <c r="V1067" s="70">
        <v>1965</v>
      </c>
      <c r="W1067" s="70">
        <v>2680</v>
      </c>
      <c r="X1067" s="71">
        <v>1522</v>
      </c>
    </row>
    <row r="1068" spans="1:24">
      <c r="A1068" s="62"/>
      <c r="B1068" s="62"/>
      <c r="C1068" s="69">
        <v>2022</v>
      </c>
      <c r="D1068" s="69">
        <v>3</v>
      </c>
      <c r="E1068" s="70" t="s">
        <v>4316</v>
      </c>
      <c r="F1068" s="70" t="s">
        <v>1790</v>
      </c>
      <c r="G1068" s="70" t="s">
        <v>4317</v>
      </c>
      <c r="H1068" s="70" t="s">
        <v>4318</v>
      </c>
      <c r="I1068" s="70" t="s">
        <v>1397</v>
      </c>
      <c r="J1068" s="70" t="s">
        <v>1396</v>
      </c>
      <c r="K1068" s="70"/>
      <c r="L1068" s="70">
        <v>280</v>
      </c>
      <c r="M1068" s="70"/>
      <c r="N1068" s="70"/>
      <c r="O1068" s="70">
        <v>156.4</v>
      </c>
      <c r="P1068" s="70">
        <v>210.56</v>
      </c>
      <c r="Q1068" s="70" t="s">
        <v>1402</v>
      </c>
      <c r="R1068" s="70"/>
      <c r="S1068" s="70"/>
      <c r="T1068" s="70" t="s">
        <v>4319</v>
      </c>
      <c r="U1068" s="70">
        <v>2510</v>
      </c>
      <c r="V1068" s="70">
        <v>2850</v>
      </c>
      <c r="W1068" s="70">
        <v>18000</v>
      </c>
      <c r="X1068" s="71">
        <v>9265</v>
      </c>
    </row>
    <row r="1069" spans="1:24">
      <c r="A1069" s="62"/>
      <c r="B1069" s="62"/>
      <c r="C1069" s="69">
        <v>2022</v>
      </c>
      <c r="D1069" s="69">
        <v>3</v>
      </c>
      <c r="E1069" s="70" t="s">
        <v>4316</v>
      </c>
      <c r="F1069" s="70" t="s">
        <v>1790</v>
      </c>
      <c r="G1069" s="70" t="s">
        <v>4320</v>
      </c>
      <c r="H1069" s="70" t="s">
        <v>1433</v>
      </c>
      <c r="I1069" s="70" t="s">
        <v>1397</v>
      </c>
      <c r="J1069" s="70" t="s">
        <v>1412</v>
      </c>
      <c r="K1069" s="70"/>
      <c r="L1069" s="70"/>
      <c r="M1069" s="70">
        <v>0.14</v>
      </c>
      <c r="N1069" s="70"/>
      <c r="O1069" s="70">
        <v>159.79</v>
      </c>
      <c r="P1069" s="70">
        <v>229.057</v>
      </c>
      <c r="Q1069" s="70" t="s">
        <v>1402</v>
      </c>
      <c r="R1069" s="70"/>
      <c r="S1069" s="70"/>
      <c r="T1069" s="70">
        <v>8545</v>
      </c>
      <c r="U1069" s="70" t="s">
        <v>1800</v>
      </c>
      <c r="V1069" s="70" t="s">
        <v>1801</v>
      </c>
      <c r="W1069" s="70">
        <v>14500</v>
      </c>
      <c r="X1069" s="71" t="s">
        <v>4321</v>
      </c>
    </row>
    <row r="1070" spans="1:24">
      <c r="A1070" s="62"/>
      <c r="B1070" s="62"/>
      <c r="C1070" s="69">
        <v>2022</v>
      </c>
      <c r="D1070" s="69">
        <v>3</v>
      </c>
      <c r="E1070" s="70" t="s">
        <v>4322</v>
      </c>
      <c r="F1070" s="70" t="s">
        <v>4323</v>
      </c>
      <c r="G1070" s="70" t="s">
        <v>4324</v>
      </c>
      <c r="H1070" s="70" t="s">
        <v>4292</v>
      </c>
      <c r="I1070" s="70" t="s">
        <v>1397</v>
      </c>
      <c r="J1070" s="70" t="s">
        <v>1396</v>
      </c>
      <c r="K1070" s="70" t="s">
        <v>4325</v>
      </c>
      <c r="L1070" s="70"/>
      <c r="M1070" s="70">
        <v>0.24</v>
      </c>
      <c r="N1070" s="70"/>
      <c r="O1070" s="70">
        <v>126.86</v>
      </c>
      <c r="P1070" s="70">
        <v>38.093</v>
      </c>
      <c r="Q1070" s="70" t="s">
        <v>1402</v>
      </c>
      <c r="R1070" s="70"/>
      <c r="S1070" s="70"/>
      <c r="T1070" s="70">
        <v>5330</v>
      </c>
      <c r="U1070" s="70">
        <v>1700</v>
      </c>
      <c r="V1070" s="70" t="s">
        <v>3793</v>
      </c>
      <c r="W1070" s="70">
        <v>3490</v>
      </c>
      <c r="X1070" s="71">
        <v>1865</v>
      </c>
    </row>
    <row r="1071" spans="1:24">
      <c r="A1071" s="62"/>
      <c r="B1071" s="62"/>
      <c r="C1071" s="69">
        <v>2022</v>
      </c>
      <c r="D1071" s="69">
        <v>3</v>
      </c>
      <c r="E1071" s="70" t="s">
        <v>4322</v>
      </c>
      <c r="F1071" s="70" t="s">
        <v>4323</v>
      </c>
      <c r="G1071" s="70" t="s">
        <v>4326</v>
      </c>
      <c r="H1071" s="70" t="s">
        <v>1453</v>
      </c>
      <c r="I1071" s="70" t="s">
        <v>1397</v>
      </c>
      <c r="J1071" s="70" t="s">
        <v>1396</v>
      </c>
      <c r="K1071" s="70" t="s">
        <v>4327</v>
      </c>
      <c r="L1071" s="70"/>
      <c r="M1071" s="70">
        <v>0.25</v>
      </c>
      <c r="N1071" s="70"/>
      <c r="O1071" s="70">
        <v>128.04</v>
      </c>
      <c r="P1071" s="70">
        <v>35.904</v>
      </c>
      <c r="Q1071" s="70" t="s">
        <v>1402</v>
      </c>
      <c r="R1071" s="70"/>
      <c r="S1071" s="70"/>
      <c r="T1071" s="70">
        <v>5330</v>
      </c>
      <c r="U1071" s="70">
        <v>1700</v>
      </c>
      <c r="V1071" s="70" t="s">
        <v>3793</v>
      </c>
      <c r="W1071" s="70">
        <v>2980</v>
      </c>
      <c r="X1071" s="71">
        <v>1740</v>
      </c>
    </row>
    <row r="1072" spans="1:24">
      <c r="A1072" s="62"/>
      <c r="B1072" s="62"/>
      <c r="C1072" s="69">
        <v>2022</v>
      </c>
      <c r="D1072" s="69">
        <v>3</v>
      </c>
      <c r="E1072" s="70" t="s">
        <v>4322</v>
      </c>
      <c r="F1072" s="70" t="s">
        <v>4323</v>
      </c>
      <c r="G1072" s="70" t="s">
        <v>4328</v>
      </c>
      <c r="H1072" s="70" t="s">
        <v>1433</v>
      </c>
      <c r="I1072" s="70" t="s">
        <v>1397</v>
      </c>
      <c r="J1072" s="70" t="s">
        <v>1412</v>
      </c>
      <c r="K1072" s="70"/>
      <c r="L1072" s="70"/>
      <c r="M1072" s="70">
        <v>0.135</v>
      </c>
      <c r="N1072" s="70"/>
      <c r="O1072" s="70" t="s">
        <v>3219</v>
      </c>
      <c r="P1072" s="70">
        <v>303.4</v>
      </c>
      <c r="Q1072" s="70" t="s">
        <v>1402</v>
      </c>
      <c r="R1072" s="70"/>
      <c r="S1072" s="70"/>
      <c r="T1072" s="70">
        <v>10480</v>
      </c>
      <c r="U1072" s="70">
        <v>2550</v>
      </c>
      <c r="V1072" s="70" t="s">
        <v>4329</v>
      </c>
      <c r="W1072" s="70">
        <v>18000</v>
      </c>
      <c r="X1072" s="71" t="s">
        <v>4330</v>
      </c>
    </row>
    <row r="1073" spans="1:24">
      <c r="A1073" s="62"/>
      <c r="B1073" s="62"/>
      <c r="C1073" s="69">
        <v>2022</v>
      </c>
      <c r="D1073" s="69">
        <v>3</v>
      </c>
      <c r="E1073" s="70" t="s">
        <v>1803</v>
      </c>
      <c r="F1073" s="70" t="s">
        <v>1804</v>
      </c>
      <c r="G1073" s="70" t="s">
        <v>4331</v>
      </c>
      <c r="H1073" s="70" t="s">
        <v>1482</v>
      </c>
      <c r="I1073" s="70" t="s">
        <v>1397</v>
      </c>
      <c r="J1073" s="70" t="s">
        <v>1396</v>
      </c>
      <c r="K1073" s="70">
        <v>240</v>
      </c>
      <c r="L1073" s="70"/>
      <c r="M1073" s="70">
        <v>0.282</v>
      </c>
      <c r="N1073" s="70"/>
      <c r="O1073" s="70">
        <v>128.04</v>
      </c>
      <c r="P1073" s="70">
        <v>35.9</v>
      </c>
      <c r="Q1073" s="70" t="s">
        <v>1402</v>
      </c>
      <c r="R1073" s="70"/>
      <c r="S1073" s="70"/>
      <c r="T1073" s="70" t="s">
        <v>4332</v>
      </c>
      <c r="U1073" s="70">
        <v>1600</v>
      </c>
      <c r="V1073" s="70">
        <v>2345</v>
      </c>
      <c r="W1073" s="70">
        <v>2340</v>
      </c>
      <c r="X1073" s="71">
        <v>1270</v>
      </c>
    </row>
    <row r="1074" spans="1:24">
      <c r="A1074" s="62"/>
      <c r="B1074" s="62"/>
      <c r="C1074" s="69">
        <v>2022</v>
      </c>
      <c r="D1074" s="69">
        <v>3</v>
      </c>
      <c r="E1074" s="70" t="s">
        <v>1803</v>
      </c>
      <c r="F1074" s="70" t="s">
        <v>1804</v>
      </c>
      <c r="G1074" s="70" t="s">
        <v>4333</v>
      </c>
      <c r="H1074" s="70" t="s">
        <v>1453</v>
      </c>
      <c r="I1074" s="70" t="s">
        <v>1397</v>
      </c>
      <c r="J1074" s="70" t="s">
        <v>1396</v>
      </c>
      <c r="K1074" s="70">
        <v>240</v>
      </c>
      <c r="L1074" s="70"/>
      <c r="M1074" s="70">
        <v>0.282</v>
      </c>
      <c r="N1074" s="70"/>
      <c r="O1074" s="70">
        <v>128.04</v>
      </c>
      <c r="P1074" s="70">
        <v>35.9</v>
      </c>
      <c r="Q1074" s="70" t="s">
        <v>1402</v>
      </c>
      <c r="R1074" s="70"/>
      <c r="S1074" s="70"/>
      <c r="T1074" s="70" t="s">
        <v>4332</v>
      </c>
      <c r="U1074" s="70">
        <v>1600</v>
      </c>
      <c r="V1074" s="70">
        <v>2430</v>
      </c>
      <c r="W1074" s="70">
        <v>2340</v>
      </c>
      <c r="X1074" s="71">
        <v>1270</v>
      </c>
    </row>
    <row r="1075" spans="1:24">
      <c r="A1075" s="62"/>
      <c r="B1075" s="62"/>
      <c r="C1075" s="69">
        <v>2022</v>
      </c>
      <c r="D1075" s="69">
        <v>3</v>
      </c>
      <c r="E1075" s="70" t="s">
        <v>4334</v>
      </c>
      <c r="F1075" s="70" t="s">
        <v>1617</v>
      </c>
      <c r="G1075" s="70" t="s">
        <v>4335</v>
      </c>
      <c r="H1075" s="70" t="s">
        <v>4336</v>
      </c>
      <c r="I1075" s="70" t="s">
        <v>1561</v>
      </c>
      <c r="J1075" s="70" t="s">
        <v>1396</v>
      </c>
      <c r="K1075" s="70"/>
      <c r="L1075" s="70"/>
      <c r="M1075" s="70"/>
      <c r="N1075" s="70"/>
      <c r="O1075" s="70"/>
      <c r="P1075" s="70">
        <v>57.6</v>
      </c>
      <c r="Q1075" s="70" t="s">
        <v>1483</v>
      </c>
      <c r="R1075" s="70"/>
      <c r="S1075" s="70"/>
      <c r="T1075" s="70">
        <v>5995</v>
      </c>
      <c r="U1075" s="70">
        <v>2250</v>
      </c>
      <c r="V1075" s="70" t="s">
        <v>4337</v>
      </c>
      <c r="W1075" s="70">
        <v>4495</v>
      </c>
      <c r="X1075" s="71">
        <v>3805</v>
      </c>
    </row>
    <row r="1076" spans="1:24">
      <c r="A1076" s="62"/>
      <c r="B1076" s="62"/>
      <c r="C1076" s="69">
        <v>2022</v>
      </c>
      <c r="D1076" s="69">
        <v>3</v>
      </c>
      <c r="E1076" s="70" t="s">
        <v>4334</v>
      </c>
      <c r="F1076" s="70" t="s">
        <v>1617</v>
      </c>
      <c r="G1076" s="70" t="s">
        <v>4338</v>
      </c>
      <c r="H1076" s="70" t="s">
        <v>4339</v>
      </c>
      <c r="I1076" s="70" t="s">
        <v>1561</v>
      </c>
      <c r="J1076" s="70" t="s">
        <v>1396</v>
      </c>
      <c r="K1076" s="70"/>
      <c r="L1076" s="70"/>
      <c r="M1076" s="70"/>
      <c r="N1076" s="70"/>
      <c r="O1076" s="70"/>
      <c r="P1076" s="70">
        <v>53.58</v>
      </c>
      <c r="Q1076" s="70" t="s">
        <v>1483</v>
      </c>
      <c r="R1076" s="70"/>
      <c r="S1076" s="70"/>
      <c r="T1076" s="70">
        <v>5995</v>
      </c>
      <c r="U1076" s="70" t="s">
        <v>4340</v>
      </c>
      <c r="V1076" s="70" t="s">
        <v>3233</v>
      </c>
      <c r="W1076" s="70">
        <v>4495</v>
      </c>
      <c r="X1076" s="71">
        <v>3555</v>
      </c>
    </row>
    <row r="1077" spans="1:24">
      <c r="A1077" s="62"/>
      <c r="B1077" s="62"/>
      <c r="C1077" s="69">
        <v>2022</v>
      </c>
      <c r="D1077" s="69">
        <v>3</v>
      </c>
      <c r="E1077" s="70" t="s">
        <v>4334</v>
      </c>
      <c r="F1077" s="70" t="s">
        <v>1617</v>
      </c>
      <c r="G1077" s="70" t="s">
        <v>4341</v>
      </c>
      <c r="H1077" s="70" t="s">
        <v>1433</v>
      </c>
      <c r="I1077" s="70" t="s">
        <v>1397</v>
      </c>
      <c r="J1077" s="70" t="s">
        <v>1412</v>
      </c>
      <c r="K1077" s="70"/>
      <c r="L1077" s="70"/>
      <c r="M1077" s="70">
        <v>0.139</v>
      </c>
      <c r="N1077" s="70"/>
      <c r="O1077" s="70">
        <v>160.04</v>
      </c>
      <c r="P1077" s="70">
        <v>175.104</v>
      </c>
      <c r="Q1077" s="70" t="s">
        <v>1402</v>
      </c>
      <c r="R1077" s="70"/>
      <c r="S1077" s="70"/>
      <c r="T1077" s="70">
        <v>8245</v>
      </c>
      <c r="U1077" s="70" t="s">
        <v>4342</v>
      </c>
      <c r="V1077" s="70">
        <v>3380</v>
      </c>
      <c r="W1077" s="70">
        <v>14000</v>
      </c>
      <c r="X1077" s="71" t="s">
        <v>4343</v>
      </c>
    </row>
    <row r="1078" s="61" customFormat="1" spans="1:24">
      <c r="A1078" s="62"/>
      <c r="B1078" s="62"/>
      <c r="C1078" s="69">
        <v>2022</v>
      </c>
      <c r="D1078" s="69">
        <v>3</v>
      </c>
      <c r="E1078" s="70" t="s">
        <v>4334</v>
      </c>
      <c r="F1078" s="70" t="s">
        <v>1617</v>
      </c>
      <c r="G1078" s="70" t="s">
        <v>4344</v>
      </c>
      <c r="H1078" s="70" t="s">
        <v>1433</v>
      </c>
      <c r="I1078" s="70" t="s">
        <v>1397</v>
      </c>
      <c r="J1078" s="70" t="s">
        <v>1412</v>
      </c>
      <c r="K1078" s="70"/>
      <c r="L1078" s="70"/>
      <c r="M1078" s="70">
        <v>0.139</v>
      </c>
      <c r="N1078" s="70"/>
      <c r="O1078" s="70">
        <v>160.26</v>
      </c>
      <c r="P1078" s="70">
        <v>140.958</v>
      </c>
      <c r="Q1078" s="70" t="s">
        <v>1402</v>
      </c>
      <c r="R1078" s="70"/>
      <c r="S1078" s="70"/>
      <c r="T1078" s="70">
        <v>8245</v>
      </c>
      <c r="U1078" s="70" t="s">
        <v>4342</v>
      </c>
      <c r="V1078" s="70">
        <v>3380</v>
      </c>
      <c r="W1078" s="70">
        <v>14000</v>
      </c>
      <c r="X1078" s="71" t="s">
        <v>4345</v>
      </c>
    </row>
    <row r="1079" s="62" customFormat="1" spans="1:24">
      <c r="C1079" s="69">
        <v>2022</v>
      </c>
      <c r="D1079" s="69">
        <v>3</v>
      </c>
      <c r="E1079" s="70" t="s">
        <v>1808</v>
      </c>
      <c r="F1079" s="70" t="s">
        <v>1809</v>
      </c>
      <c r="G1079" s="70" t="s">
        <v>4346</v>
      </c>
      <c r="H1079" s="70" t="s">
        <v>1440</v>
      </c>
      <c r="I1079" s="70" t="s">
        <v>1397</v>
      </c>
      <c r="J1079" s="70" t="s">
        <v>1441</v>
      </c>
      <c r="K1079" s="70">
        <v>625</v>
      </c>
      <c r="L1079" s="70"/>
      <c r="M1079" s="70"/>
      <c r="N1079" s="70">
        <v>13.3</v>
      </c>
      <c r="O1079" s="70">
        <v>160</v>
      </c>
      <c r="P1079" s="70"/>
      <c r="Q1079" s="70" t="s">
        <v>4347</v>
      </c>
      <c r="R1079" s="70"/>
      <c r="S1079" s="70"/>
      <c r="T1079" s="70">
        <v>4880</v>
      </c>
      <c r="U1079" s="70">
        <v>1896</v>
      </c>
      <c r="V1079" s="70">
        <v>1450</v>
      </c>
      <c r="W1079" s="70">
        <v>2315</v>
      </c>
      <c r="X1079" s="71">
        <v>1915</v>
      </c>
    </row>
    <row r="1080" s="62" customFormat="1" spans="1:24">
      <c r="C1080" s="69">
        <v>2022</v>
      </c>
      <c r="D1080" s="69">
        <v>3</v>
      </c>
      <c r="E1080" s="70" t="s">
        <v>1819</v>
      </c>
      <c r="F1080" s="70" t="s">
        <v>1820</v>
      </c>
      <c r="G1080" s="70" t="s">
        <v>4348</v>
      </c>
      <c r="H1080" s="70" t="s">
        <v>1478</v>
      </c>
      <c r="I1080" s="70" t="s">
        <v>1397</v>
      </c>
      <c r="J1080" s="70" t="s">
        <v>1396</v>
      </c>
      <c r="K1080" s="70">
        <v>0</v>
      </c>
      <c r="L1080" s="70">
        <v>265</v>
      </c>
      <c r="M1080" s="70">
        <v>0.22</v>
      </c>
      <c r="N1080" s="70"/>
      <c r="O1080" s="70">
        <v>160.26</v>
      </c>
      <c r="P1080" s="70">
        <v>422.87</v>
      </c>
      <c r="Q1080" s="70" t="s">
        <v>1822</v>
      </c>
      <c r="R1080" s="70"/>
      <c r="S1080" s="70"/>
      <c r="T1080" s="70" t="s">
        <v>1825</v>
      </c>
      <c r="U1080" s="70">
        <v>2550</v>
      </c>
      <c r="V1080" s="70" t="s">
        <v>4349</v>
      </c>
      <c r="W1080" s="70">
        <v>25000</v>
      </c>
      <c r="X1080" s="71" t="s">
        <v>4350</v>
      </c>
    </row>
    <row r="1081" s="62" customFormat="1" spans="1:24">
      <c r="C1081" s="69">
        <v>2022</v>
      </c>
      <c r="D1081" s="69">
        <v>3</v>
      </c>
      <c r="E1081" s="70" t="s">
        <v>1819</v>
      </c>
      <c r="F1081" s="70" t="s">
        <v>1820</v>
      </c>
      <c r="G1081" s="70" t="s">
        <v>4351</v>
      </c>
      <c r="H1081" s="70" t="s">
        <v>1478</v>
      </c>
      <c r="I1081" s="70" t="s">
        <v>1397</v>
      </c>
      <c r="J1081" s="70" t="s">
        <v>1396</v>
      </c>
      <c r="K1081" s="70">
        <v>0</v>
      </c>
      <c r="L1081" s="70">
        <v>265</v>
      </c>
      <c r="M1081" s="70">
        <v>0.22</v>
      </c>
      <c r="N1081" s="70"/>
      <c r="O1081" s="70">
        <v>163.06</v>
      </c>
      <c r="P1081" s="70">
        <v>430.848</v>
      </c>
      <c r="Q1081" s="70" t="s">
        <v>1822</v>
      </c>
      <c r="R1081" s="70"/>
      <c r="S1081" s="70"/>
      <c r="T1081" s="70" t="s">
        <v>1825</v>
      </c>
      <c r="U1081" s="70">
        <v>2550</v>
      </c>
      <c r="V1081" s="70" t="s">
        <v>4349</v>
      </c>
      <c r="W1081" s="70">
        <v>25000</v>
      </c>
      <c r="X1081" s="71" t="s">
        <v>4350</v>
      </c>
    </row>
    <row r="1082" s="62" customFormat="1" spans="1:24">
      <c r="C1082" s="69">
        <v>2022</v>
      </c>
      <c r="D1082" s="69">
        <v>3</v>
      </c>
      <c r="E1082" s="70" t="s">
        <v>1819</v>
      </c>
      <c r="F1082" s="70" t="s">
        <v>1820</v>
      </c>
      <c r="G1082" s="70" t="s">
        <v>4352</v>
      </c>
      <c r="H1082" s="70" t="s">
        <v>1453</v>
      </c>
      <c r="I1082" s="70" t="s">
        <v>1397</v>
      </c>
      <c r="J1082" s="70" t="s">
        <v>1396</v>
      </c>
      <c r="K1082" s="70">
        <v>245</v>
      </c>
      <c r="L1082" s="70"/>
      <c r="M1082" s="70">
        <v>0.244</v>
      </c>
      <c r="N1082" s="70"/>
      <c r="O1082" s="70">
        <v>137.6</v>
      </c>
      <c r="P1082" s="70">
        <v>41.86</v>
      </c>
      <c r="Q1082" s="70" t="s">
        <v>1402</v>
      </c>
      <c r="R1082" s="70"/>
      <c r="S1082" s="70"/>
      <c r="T1082" s="70" t="s">
        <v>3820</v>
      </c>
      <c r="U1082" s="70">
        <v>1700</v>
      </c>
      <c r="V1082" s="70" t="s">
        <v>3821</v>
      </c>
      <c r="W1082" s="70">
        <v>3160</v>
      </c>
      <c r="X1082" s="71">
        <v>1700</v>
      </c>
    </row>
    <row r="1083" s="62" customFormat="1" spans="1:24">
      <c r="C1083" s="69">
        <v>2022</v>
      </c>
      <c r="D1083" s="69">
        <v>3</v>
      </c>
      <c r="E1083" s="70" t="s">
        <v>1866</v>
      </c>
      <c r="F1083" s="70" t="s">
        <v>1867</v>
      </c>
      <c r="G1083" s="70" t="s">
        <v>4353</v>
      </c>
      <c r="H1083" s="70" t="s">
        <v>1446</v>
      </c>
      <c r="I1083" s="70" t="s">
        <v>1397</v>
      </c>
      <c r="J1083" s="70" t="s">
        <v>1396</v>
      </c>
      <c r="K1083" s="70">
        <v>185</v>
      </c>
      <c r="L1083" s="70"/>
      <c r="M1083" s="70">
        <v>0.285</v>
      </c>
      <c r="N1083" s="70"/>
      <c r="O1083" s="70">
        <v>158.98</v>
      </c>
      <c r="P1083" s="70">
        <v>35.09</v>
      </c>
      <c r="Q1083" s="70" t="s">
        <v>4354</v>
      </c>
      <c r="R1083" s="70"/>
      <c r="S1083" s="70"/>
      <c r="T1083" s="70">
        <v>4365</v>
      </c>
      <c r="U1083" s="70">
        <v>1510</v>
      </c>
      <c r="V1083" s="70">
        <v>1920</v>
      </c>
      <c r="W1083" s="70">
        <v>2505</v>
      </c>
      <c r="X1083" s="71">
        <v>1170</v>
      </c>
    </row>
    <row r="1084" s="62" customFormat="1" spans="1:24">
      <c r="C1084" s="69">
        <v>2022</v>
      </c>
      <c r="D1084" s="69">
        <v>3</v>
      </c>
      <c r="E1084" s="70" t="s">
        <v>4355</v>
      </c>
      <c r="F1084" s="70" t="s">
        <v>4356</v>
      </c>
      <c r="G1084" s="70" t="s">
        <v>4357</v>
      </c>
      <c r="H1084" s="70" t="s">
        <v>1516</v>
      </c>
      <c r="I1084" s="70" t="s">
        <v>1397</v>
      </c>
      <c r="J1084" s="70" t="s">
        <v>1396</v>
      </c>
      <c r="K1084" s="70">
        <v>0</v>
      </c>
      <c r="L1084" s="70">
        <v>248</v>
      </c>
      <c r="M1084" s="70">
        <v>0.16</v>
      </c>
      <c r="N1084" s="70"/>
      <c r="O1084" s="70">
        <v>160.26</v>
      </c>
      <c r="P1084" s="70">
        <v>281.917</v>
      </c>
      <c r="Q1084" s="70" t="s">
        <v>1483</v>
      </c>
      <c r="R1084" s="70"/>
      <c r="S1084" s="70"/>
      <c r="T1084" s="70">
        <v>7485</v>
      </c>
      <c r="U1084" s="70" t="s">
        <v>2673</v>
      </c>
      <c r="V1084" s="70" t="s">
        <v>4358</v>
      </c>
      <c r="W1084" s="70">
        <v>25000</v>
      </c>
      <c r="X1084" s="71">
        <v>10800</v>
      </c>
    </row>
    <row r="1085" s="62" customFormat="1" spans="1:24">
      <c r="C1085" s="69">
        <v>2022</v>
      </c>
      <c r="D1085" s="69">
        <v>3</v>
      </c>
      <c r="E1085" s="70" t="s">
        <v>1888</v>
      </c>
      <c r="F1085" s="70" t="s">
        <v>1621</v>
      </c>
      <c r="G1085" s="70" t="s">
        <v>4359</v>
      </c>
      <c r="H1085" s="70" t="s">
        <v>1418</v>
      </c>
      <c r="I1085" s="70" t="s">
        <v>1397</v>
      </c>
      <c r="J1085" s="70" t="s">
        <v>1396</v>
      </c>
      <c r="K1085" s="70">
        <v>0</v>
      </c>
      <c r="L1085" s="70">
        <v>325</v>
      </c>
      <c r="M1085" s="70">
        <v>0.287</v>
      </c>
      <c r="N1085" s="70"/>
      <c r="O1085" s="70">
        <v>161.2</v>
      </c>
      <c r="P1085" s="70">
        <v>350.078</v>
      </c>
      <c r="Q1085" s="70" t="s">
        <v>1402</v>
      </c>
      <c r="R1085" s="70"/>
      <c r="S1085" s="70"/>
      <c r="T1085" s="70" t="s">
        <v>4360</v>
      </c>
      <c r="U1085" s="70">
        <v>2550</v>
      </c>
      <c r="V1085" s="70" t="s">
        <v>4361</v>
      </c>
      <c r="W1085" s="70">
        <v>25000</v>
      </c>
      <c r="X1085" s="71">
        <v>18000</v>
      </c>
    </row>
    <row r="1086" s="62" customFormat="1" spans="1:24">
      <c r="C1086" s="69">
        <v>2022</v>
      </c>
      <c r="D1086" s="69">
        <v>3</v>
      </c>
      <c r="E1086" s="70" t="s">
        <v>1888</v>
      </c>
      <c r="F1086" s="70" t="s">
        <v>1621</v>
      </c>
      <c r="G1086" s="70" t="s">
        <v>4362</v>
      </c>
      <c r="H1086" s="70" t="s">
        <v>1395</v>
      </c>
      <c r="I1086" s="70" t="s">
        <v>1397</v>
      </c>
      <c r="J1086" s="70" t="s">
        <v>1396</v>
      </c>
      <c r="K1086" s="70">
        <v>0</v>
      </c>
      <c r="L1086" s="70">
        <v>260</v>
      </c>
      <c r="M1086" s="70" t="s">
        <v>4363</v>
      </c>
      <c r="N1086" s="70"/>
      <c r="O1086" s="70">
        <v>160.2</v>
      </c>
      <c r="P1086" s="70">
        <v>281.899</v>
      </c>
      <c r="Q1086" s="70" t="s">
        <v>1402</v>
      </c>
      <c r="R1086" s="70"/>
      <c r="S1086" s="70"/>
      <c r="T1086" s="70" t="s">
        <v>4364</v>
      </c>
      <c r="U1086" s="70">
        <v>2550</v>
      </c>
      <c r="V1086" s="70" t="s">
        <v>4365</v>
      </c>
      <c r="W1086" s="70">
        <v>31000</v>
      </c>
      <c r="X1086" s="71" t="s">
        <v>4366</v>
      </c>
    </row>
    <row r="1087" s="62" customFormat="1" spans="1:24">
      <c r="C1087" s="69">
        <v>2022</v>
      </c>
      <c r="D1087" s="69">
        <v>3</v>
      </c>
      <c r="E1087" s="70" t="s">
        <v>1888</v>
      </c>
      <c r="F1087" s="70" t="s">
        <v>1621</v>
      </c>
      <c r="G1087" s="70" t="s">
        <v>4367</v>
      </c>
      <c r="H1087" s="70" t="s">
        <v>1516</v>
      </c>
      <c r="I1087" s="70" t="s">
        <v>1397</v>
      </c>
      <c r="J1087" s="70" t="s">
        <v>1396</v>
      </c>
      <c r="K1087" s="70">
        <v>0</v>
      </c>
      <c r="L1087" s="70">
        <v>220</v>
      </c>
      <c r="M1087" s="70" t="s">
        <v>3264</v>
      </c>
      <c r="N1087" s="70"/>
      <c r="O1087" s="70">
        <v>160.2</v>
      </c>
      <c r="P1087" s="70">
        <v>281.899</v>
      </c>
      <c r="Q1087" s="70" t="s">
        <v>1402</v>
      </c>
      <c r="R1087" s="70"/>
      <c r="S1087" s="70"/>
      <c r="T1087" s="70" t="s">
        <v>4368</v>
      </c>
      <c r="U1087" s="70" t="s">
        <v>2673</v>
      </c>
      <c r="V1087" s="70" t="s">
        <v>4369</v>
      </c>
      <c r="W1087" s="70">
        <v>25000</v>
      </c>
      <c r="X1087" s="71" t="s">
        <v>3266</v>
      </c>
    </row>
    <row r="1088" s="62" customFormat="1" spans="1:24">
      <c r="C1088" s="69">
        <v>2022</v>
      </c>
      <c r="D1088" s="69">
        <v>3</v>
      </c>
      <c r="E1088" s="70" t="s">
        <v>1888</v>
      </c>
      <c r="F1088" s="70" t="s">
        <v>1621</v>
      </c>
      <c r="G1088" s="70" t="s">
        <v>4370</v>
      </c>
      <c r="H1088" s="70" t="s">
        <v>1478</v>
      </c>
      <c r="I1088" s="70" t="s">
        <v>1397</v>
      </c>
      <c r="J1088" s="70" t="s">
        <v>1396</v>
      </c>
      <c r="K1088" s="70">
        <v>0</v>
      </c>
      <c r="L1088" s="70">
        <v>220</v>
      </c>
      <c r="M1088" s="70" t="s">
        <v>4371</v>
      </c>
      <c r="N1088" s="70"/>
      <c r="O1088" s="70">
        <v>160.4</v>
      </c>
      <c r="P1088" s="70">
        <v>281.899</v>
      </c>
      <c r="Q1088" s="70" t="s">
        <v>1402</v>
      </c>
      <c r="R1088" s="70"/>
      <c r="S1088" s="70"/>
      <c r="T1088" s="70" t="s">
        <v>4368</v>
      </c>
      <c r="U1088" s="70" t="s">
        <v>2673</v>
      </c>
      <c r="V1088" s="70" t="s">
        <v>4372</v>
      </c>
      <c r="W1088" s="70">
        <v>25000</v>
      </c>
      <c r="X1088" s="71" t="s">
        <v>4373</v>
      </c>
    </row>
    <row r="1089" s="62" customFormat="1" spans="3:24">
      <c r="C1089" s="69">
        <v>2022</v>
      </c>
      <c r="D1089" s="69">
        <v>3</v>
      </c>
      <c r="E1089" s="70" t="s">
        <v>1888</v>
      </c>
      <c r="F1089" s="70" t="s">
        <v>1621</v>
      </c>
      <c r="G1089" s="70" t="s">
        <v>4374</v>
      </c>
      <c r="H1089" s="70" t="s">
        <v>1521</v>
      </c>
      <c r="I1089" s="70" t="s">
        <v>1397</v>
      </c>
      <c r="J1089" s="70" t="s">
        <v>1396</v>
      </c>
      <c r="K1089" s="70">
        <v>0</v>
      </c>
      <c r="L1089" s="70">
        <v>270</v>
      </c>
      <c r="M1089" s="70">
        <v>0.171</v>
      </c>
      <c r="N1089" s="70"/>
      <c r="O1089" s="70">
        <v>160.4</v>
      </c>
      <c r="P1089" s="70">
        <v>350.078</v>
      </c>
      <c r="Q1089" s="70" t="s">
        <v>1402</v>
      </c>
      <c r="R1089" s="70"/>
      <c r="S1089" s="70"/>
      <c r="T1089" s="70">
        <v>10395</v>
      </c>
      <c r="U1089" s="70">
        <v>2550</v>
      </c>
      <c r="V1089" s="70" t="s">
        <v>4375</v>
      </c>
      <c r="W1089" s="70">
        <v>31000</v>
      </c>
      <c r="X1089" s="71">
        <v>15650</v>
      </c>
    </row>
    <row r="1090" s="62" customFormat="1" spans="3:24">
      <c r="C1090" s="69">
        <v>2022</v>
      </c>
      <c r="D1090" s="69">
        <v>3</v>
      </c>
      <c r="E1090" s="70" t="s">
        <v>1911</v>
      </c>
      <c r="F1090" s="70" t="s">
        <v>1912</v>
      </c>
      <c r="G1090" s="70" t="s">
        <v>4376</v>
      </c>
      <c r="H1090" s="70" t="s">
        <v>1440</v>
      </c>
      <c r="I1090" s="70" t="s">
        <v>1397</v>
      </c>
      <c r="J1090" s="70" t="s">
        <v>1441</v>
      </c>
      <c r="K1090" s="70">
        <v>401</v>
      </c>
      <c r="L1090" s="70"/>
      <c r="M1090" s="70"/>
      <c r="N1090" s="70">
        <v>11.5</v>
      </c>
      <c r="O1090" s="70">
        <v>160</v>
      </c>
      <c r="P1090" s="70"/>
      <c r="Q1090" s="70" t="s">
        <v>4377</v>
      </c>
      <c r="R1090" s="70"/>
      <c r="S1090" s="70"/>
      <c r="T1090" s="70">
        <v>4070</v>
      </c>
      <c r="U1090" s="70">
        <v>1690</v>
      </c>
      <c r="V1090" s="70">
        <v>1540</v>
      </c>
      <c r="W1090" s="70">
        <v>1526</v>
      </c>
      <c r="X1090" s="71">
        <v>1151</v>
      </c>
    </row>
    <row r="1091" s="62" customFormat="1" spans="3:24">
      <c r="C1091" s="69">
        <v>2022</v>
      </c>
      <c r="D1091" s="69">
        <v>3</v>
      </c>
      <c r="E1091" s="70" t="s">
        <v>4378</v>
      </c>
      <c r="F1091" s="70" t="s">
        <v>1932</v>
      </c>
      <c r="G1091" s="70" t="s">
        <v>4379</v>
      </c>
      <c r="H1091" s="70" t="s">
        <v>1433</v>
      </c>
      <c r="I1091" s="70" t="s">
        <v>1397</v>
      </c>
      <c r="J1091" s="70" t="s">
        <v>1412</v>
      </c>
      <c r="K1091" s="70">
        <v>0</v>
      </c>
      <c r="L1091" s="70"/>
      <c r="M1091" s="70">
        <v>0.148</v>
      </c>
      <c r="N1091" s="70"/>
      <c r="O1091" s="70" t="s">
        <v>1570</v>
      </c>
      <c r="P1091" s="70">
        <v>127.74</v>
      </c>
      <c r="Q1091" s="70" t="s">
        <v>1402</v>
      </c>
      <c r="R1091" s="70"/>
      <c r="S1091" s="70"/>
      <c r="T1091" s="70">
        <v>6640</v>
      </c>
      <c r="U1091" s="70">
        <v>2300</v>
      </c>
      <c r="V1091" s="70" t="s">
        <v>4380</v>
      </c>
      <c r="W1091" s="70">
        <v>10200</v>
      </c>
      <c r="X1091" s="71" t="s">
        <v>4381</v>
      </c>
    </row>
    <row r="1092" s="62" customFormat="1" spans="3:24">
      <c r="C1092" s="69">
        <v>2022</v>
      </c>
      <c r="D1092" s="69">
        <v>3</v>
      </c>
      <c r="E1092" s="70" t="s">
        <v>4382</v>
      </c>
      <c r="F1092" s="70" t="s">
        <v>1617</v>
      </c>
      <c r="G1092" s="70" t="s">
        <v>4383</v>
      </c>
      <c r="H1092" s="70" t="s">
        <v>1453</v>
      </c>
      <c r="I1092" s="70" t="s">
        <v>1397</v>
      </c>
      <c r="J1092" s="70" t="s">
        <v>1396</v>
      </c>
      <c r="K1092" s="70">
        <v>0</v>
      </c>
      <c r="L1092" s="70">
        <v>360</v>
      </c>
      <c r="M1092" s="70">
        <v>0.29</v>
      </c>
      <c r="N1092" s="70"/>
      <c r="O1092" s="70">
        <v>146.7</v>
      </c>
      <c r="P1092" s="70">
        <v>81.14</v>
      </c>
      <c r="Q1092" s="70" t="s">
        <v>1402</v>
      </c>
      <c r="R1092" s="70"/>
      <c r="S1092" s="70"/>
      <c r="T1092" s="70">
        <v>5995</v>
      </c>
      <c r="U1092" s="70" t="s">
        <v>3882</v>
      </c>
      <c r="V1092" s="70" t="s">
        <v>2739</v>
      </c>
      <c r="W1092" s="70">
        <v>4495</v>
      </c>
      <c r="X1092" s="71">
        <v>2998</v>
      </c>
    </row>
    <row r="1093" s="62" customFormat="1" spans="3:24">
      <c r="C1093" s="69">
        <v>2022</v>
      </c>
      <c r="D1093" s="69">
        <v>3</v>
      </c>
      <c r="E1093" s="70" t="s">
        <v>1976</v>
      </c>
      <c r="F1093" s="70" t="s">
        <v>1617</v>
      </c>
      <c r="G1093" s="70" t="s">
        <v>4384</v>
      </c>
      <c r="H1093" s="70" t="s">
        <v>1898</v>
      </c>
      <c r="I1093" s="70" t="s">
        <v>1397</v>
      </c>
      <c r="J1093" s="70" t="s">
        <v>1396</v>
      </c>
      <c r="K1093" s="70">
        <v>0</v>
      </c>
      <c r="L1093" s="70">
        <v>380</v>
      </c>
      <c r="M1093" s="70">
        <v>0.26</v>
      </c>
      <c r="N1093" s="70"/>
      <c r="O1093" s="70">
        <v>154.59</v>
      </c>
      <c r="P1093" s="70">
        <v>89.12</v>
      </c>
      <c r="Q1093" s="70" t="s">
        <v>1402</v>
      </c>
      <c r="R1093" s="70"/>
      <c r="S1093" s="70"/>
      <c r="T1093" s="70">
        <v>5995</v>
      </c>
      <c r="U1093" s="70" t="s">
        <v>3882</v>
      </c>
      <c r="V1093" s="70" t="s">
        <v>2739</v>
      </c>
      <c r="W1093" s="70">
        <v>4495</v>
      </c>
      <c r="X1093" s="71">
        <v>2995</v>
      </c>
    </row>
    <row r="1094" s="62" customFormat="1" spans="3:24">
      <c r="C1094" s="69">
        <v>2022</v>
      </c>
      <c r="D1094" s="69">
        <v>3</v>
      </c>
      <c r="E1094" s="70" t="s">
        <v>4382</v>
      </c>
      <c r="F1094" s="70" t="s">
        <v>1617</v>
      </c>
      <c r="G1094" s="70" t="s">
        <v>4385</v>
      </c>
      <c r="H1094" s="70" t="s">
        <v>4292</v>
      </c>
      <c r="I1094" s="70" t="s">
        <v>1397</v>
      </c>
      <c r="J1094" s="70" t="s">
        <v>1396</v>
      </c>
      <c r="K1094" s="70">
        <v>0</v>
      </c>
      <c r="L1094" s="70">
        <v>380</v>
      </c>
      <c r="M1094" s="70">
        <v>0.29</v>
      </c>
      <c r="N1094" s="70"/>
      <c r="O1094" s="70">
        <v>145.56</v>
      </c>
      <c r="P1094" s="70">
        <v>86.55</v>
      </c>
      <c r="Q1094" s="70" t="s">
        <v>1402</v>
      </c>
      <c r="R1094" s="70"/>
      <c r="S1094" s="70"/>
      <c r="T1094" s="70">
        <v>5995</v>
      </c>
      <c r="U1094" s="70">
        <v>2180</v>
      </c>
      <c r="V1094" s="70">
        <v>3100</v>
      </c>
      <c r="W1094" s="70">
        <v>4495</v>
      </c>
      <c r="X1094" s="71">
        <v>3100</v>
      </c>
    </row>
    <row r="1095" s="62" customFormat="1" spans="3:24">
      <c r="C1095" s="69">
        <v>2022</v>
      </c>
      <c r="D1095" s="69">
        <v>3</v>
      </c>
      <c r="E1095" s="70" t="s">
        <v>4386</v>
      </c>
      <c r="F1095" s="70" t="s">
        <v>1444</v>
      </c>
      <c r="G1095" s="70" t="s">
        <v>4387</v>
      </c>
      <c r="H1095" s="70" t="s">
        <v>1433</v>
      </c>
      <c r="I1095" s="70" t="s">
        <v>1397</v>
      </c>
      <c r="J1095" s="70" t="s">
        <v>1412</v>
      </c>
      <c r="K1095" s="70">
        <v>0</v>
      </c>
      <c r="L1095" s="70"/>
      <c r="M1095" s="70">
        <v>0.166</v>
      </c>
      <c r="N1095" s="70"/>
      <c r="O1095" s="70" t="s">
        <v>1799</v>
      </c>
      <c r="P1095" s="70">
        <v>303.4</v>
      </c>
      <c r="Q1095" s="70" t="s">
        <v>1402</v>
      </c>
      <c r="R1095" s="70"/>
      <c r="S1095" s="70"/>
      <c r="T1095" s="70">
        <v>12000</v>
      </c>
      <c r="U1095" s="70">
        <v>2550</v>
      </c>
      <c r="V1095" s="70" t="s">
        <v>4388</v>
      </c>
      <c r="W1095" s="70">
        <v>18000</v>
      </c>
      <c r="X1095" s="71" t="s">
        <v>4389</v>
      </c>
    </row>
    <row r="1096" s="62" customFormat="1" spans="3:24">
      <c r="C1096" s="69">
        <v>2022</v>
      </c>
      <c r="D1096" s="69">
        <v>3</v>
      </c>
      <c r="E1096" s="70" t="s">
        <v>4390</v>
      </c>
      <c r="F1096" s="70" t="s">
        <v>4391</v>
      </c>
      <c r="G1096" s="70" t="s">
        <v>4392</v>
      </c>
      <c r="H1096" s="70" t="s">
        <v>2064</v>
      </c>
      <c r="I1096" s="70" t="s">
        <v>1397</v>
      </c>
      <c r="J1096" s="70" t="s">
        <v>1396</v>
      </c>
      <c r="K1096" s="70">
        <v>0</v>
      </c>
      <c r="L1096" s="70">
        <v>220</v>
      </c>
      <c r="M1096" s="70"/>
      <c r="N1096" s="70"/>
      <c r="O1096" s="70">
        <v>154.59</v>
      </c>
      <c r="P1096" s="70">
        <v>66.84</v>
      </c>
      <c r="Q1096" s="70" t="s">
        <v>1402</v>
      </c>
      <c r="R1096" s="70"/>
      <c r="S1096" s="70"/>
      <c r="T1096" s="70">
        <v>5750</v>
      </c>
      <c r="U1096" s="70">
        <v>1840</v>
      </c>
      <c r="V1096" s="70">
        <v>2120</v>
      </c>
      <c r="W1096" s="70">
        <v>4495</v>
      </c>
      <c r="X1096" s="71">
        <v>2860</v>
      </c>
    </row>
    <row r="1097" s="62" customFormat="1" spans="3:24">
      <c r="C1097" s="69">
        <v>2022</v>
      </c>
      <c r="D1097" s="69">
        <v>3</v>
      </c>
      <c r="E1097" s="70" t="s">
        <v>4393</v>
      </c>
      <c r="F1097" s="70" t="s">
        <v>4394</v>
      </c>
      <c r="G1097" s="70" t="s">
        <v>4395</v>
      </c>
      <c r="H1097" s="70" t="s">
        <v>1531</v>
      </c>
      <c r="I1097" s="70" t="s">
        <v>1397</v>
      </c>
      <c r="J1097" s="70" t="s">
        <v>1412</v>
      </c>
      <c r="K1097" s="70">
        <v>0</v>
      </c>
      <c r="L1097" s="70"/>
      <c r="M1097" s="70">
        <v>0.149</v>
      </c>
      <c r="N1097" s="70"/>
      <c r="O1097" s="70">
        <v>163.06</v>
      </c>
      <c r="P1097" s="70">
        <v>359.04</v>
      </c>
      <c r="Q1097" s="70" t="s">
        <v>1421</v>
      </c>
      <c r="R1097" s="70"/>
      <c r="S1097" s="70"/>
      <c r="T1097" s="70">
        <v>12000</v>
      </c>
      <c r="U1097" s="70">
        <v>2550</v>
      </c>
      <c r="V1097" s="70" t="s">
        <v>4396</v>
      </c>
      <c r="W1097" s="70">
        <v>18000</v>
      </c>
      <c r="X1097" s="71" t="s">
        <v>4187</v>
      </c>
    </row>
    <row r="1098" s="62" customFormat="1" spans="3:24">
      <c r="C1098" s="69">
        <v>2022</v>
      </c>
      <c r="D1098" s="69">
        <v>3</v>
      </c>
      <c r="E1098" s="70" t="s">
        <v>2015</v>
      </c>
      <c r="F1098" s="70" t="s">
        <v>2016</v>
      </c>
      <c r="G1098" s="70" t="s">
        <v>4397</v>
      </c>
      <c r="H1098" s="70" t="s">
        <v>1603</v>
      </c>
      <c r="I1098" s="70" t="s">
        <v>1397</v>
      </c>
      <c r="J1098" s="70" t="s">
        <v>1396</v>
      </c>
      <c r="K1098" s="70">
        <v>0</v>
      </c>
      <c r="L1098" s="70">
        <v>250</v>
      </c>
      <c r="M1098" s="70"/>
      <c r="N1098" s="70"/>
      <c r="O1098" s="70">
        <v>140.7</v>
      </c>
      <c r="P1098" s="70">
        <v>314.14</v>
      </c>
      <c r="Q1098" s="70" t="s">
        <v>1421</v>
      </c>
      <c r="R1098" s="70"/>
      <c r="S1098" s="70"/>
      <c r="T1098" s="70" t="s">
        <v>4398</v>
      </c>
      <c r="U1098" s="70">
        <v>2530</v>
      </c>
      <c r="V1098" s="70">
        <v>3070</v>
      </c>
      <c r="W1098" s="70">
        <v>25000</v>
      </c>
      <c r="X1098" s="71">
        <v>13580</v>
      </c>
    </row>
    <row r="1099" s="62" customFormat="1" spans="3:24">
      <c r="C1099" s="69">
        <v>2022</v>
      </c>
      <c r="D1099" s="69">
        <v>3</v>
      </c>
      <c r="E1099" s="70" t="s">
        <v>4399</v>
      </c>
      <c r="F1099" s="70" t="s">
        <v>4400</v>
      </c>
      <c r="G1099" s="70" t="s">
        <v>4401</v>
      </c>
      <c r="H1099" s="70" t="s">
        <v>1873</v>
      </c>
      <c r="I1099" s="70" t="s">
        <v>1397</v>
      </c>
      <c r="J1099" s="70" t="s">
        <v>1396</v>
      </c>
      <c r="K1099" s="70">
        <v>0</v>
      </c>
      <c r="L1099" s="70">
        <v>355</v>
      </c>
      <c r="M1099" s="70">
        <v>0.16</v>
      </c>
      <c r="N1099" s="70"/>
      <c r="O1099" s="70">
        <v>160.26</v>
      </c>
      <c r="P1099" s="70">
        <v>422.87</v>
      </c>
      <c r="Q1099" s="70" t="s">
        <v>1402</v>
      </c>
      <c r="R1099" s="70"/>
      <c r="S1099" s="70"/>
      <c r="T1099" s="70">
        <v>9740</v>
      </c>
      <c r="U1099" s="70">
        <v>2540</v>
      </c>
      <c r="V1099" s="70">
        <v>3125</v>
      </c>
      <c r="W1099" s="70">
        <v>31000</v>
      </c>
      <c r="X1099" s="71">
        <v>17140</v>
      </c>
    </row>
    <row r="1100" s="62" customFormat="1" spans="3:24">
      <c r="C1100" s="69">
        <v>2022</v>
      </c>
      <c r="D1100" s="69">
        <v>3</v>
      </c>
      <c r="E1100" s="70" t="s">
        <v>2026</v>
      </c>
      <c r="F1100" s="70" t="s">
        <v>1507</v>
      </c>
      <c r="G1100" s="70" t="s">
        <v>4402</v>
      </c>
      <c r="H1100" s="70" t="s">
        <v>1474</v>
      </c>
      <c r="I1100" s="70" t="s">
        <v>1397</v>
      </c>
      <c r="J1100" s="70" t="s">
        <v>1396</v>
      </c>
      <c r="K1100" s="70">
        <v>0</v>
      </c>
      <c r="L1100" s="70">
        <v>420</v>
      </c>
      <c r="M1100" s="70"/>
      <c r="N1100" s="70"/>
      <c r="O1100" s="70" t="s">
        <v>2028</v>
      </c>
      <c r="P1100" s="70">
        <v>157.54</v>
      </c>
      <c r="Q1100" s="70" t="s">
        <v>1421</v>
      </c>
      <c r="R1100" s="70"/>
      <c r="S1100" s="70"/>
      <c r="T1100" s="70">
        <v>7020</v>
      </c>
      <c r="U1100" s="70">
        <v>2100</v>
      </c>
      <c r="V1100" s="70">
        <v>2760</v>
      </c>
      <c r="W1100" s="70">
        <v>8495</v>
      </c>
      <c r="X1100" s="71">
        <v>6000</v>
      </c>
    </row>
    <row r="1101" s="62" customFormat="1" spans="3:24">
      <c r="C1101" s="69">
        <v>2022</v>
      </c>
      <c r="D1101" s="69">
        <v>3</v>
      </c>
      <c r="E1101" s="70" t="s">
        <v>2026</v>
      </c>
      <c r="F1101" s="70" t="s">
        <v>1507</v>
      </c>
      <c r="G1101" s="70" t="s">
        <v>4403</v>
      </c>
      <c r="H1101" s="70" t="s">
        <v>1886</v>
      </c>
      <c r="I1101" s="70" t="s">
        <v>1397</v>
      </c>
      <c r="J1101" s="70" t="s">
        <v>1396</v>
      </c>
      <c r="K1101" s="70">
        <v>0</v>
      </c>
      <c r="L1101" s="70">
        <v>310</v>
      </c>
      <c r="M1101" s="70"/>
      <c r="N1101" s="70"/>
      <c r="O1101" s="70">
        <v>155.95</v>
      </c>
      <c r="P1101" s="70">
        <v>246.68</v>
      </c>
      <c r="Q1101" s="70" t="s">
        <v>1421</v>
      </c>
      <c r="R1101" s="70"/>
      <c r="S1101" s="70"/>
      <c r="T1101" s="70">
        <v>9530</v>
      </c>
      <c r="U1101" s="70">
        <v>2500</v>
      </c>
      <c r="V1101" s="70">
        <v>3145</v>
      </c>
      <c r="W1101" s="70">
        <v>18000</v>
      </c>
      <c r="X1101" s="71">
        <v>12250</v>
      </c>
    </row>
    <row r="1102" s="62" customFormat="1" spans="3:24">
      <c r="C1102" s="69">
        <v>2022</v>
      </c>
      <c r="D1102" s="69">
        <v>3</v>
      </c>
      <c r="E1102" s="70" t="s">
        <v>4404</v>
      </c>
      <c r="F1102" s="70" t="s">
        <v>2052</v>
      </c>
      <c r="G1102" s="70" t="s">
        <v>4405</v>
      </c>
      <c r="H1102" s="70" t="s">
        <v>4406</v>
      </c>
      <c r="I1102" s="70" t="s">
        <v>1397</v>
      </c>
      <c r="J1102" s="70" t="s">
        <v>1396</v>
      </c>
      <c r="K1102" s="70">
        <v>0</v>
      </c>
      <c r="L1102" s="70">
        <v>480</v>
      </c>
      <c r="M1102" s="70"/>
      <c r="N1102" s="70"/>
      <c r="O1102" s="70">
        <v>142.82</v>
      </c>
      <c r="P1102" s="70">
        <v>222.18</v>
      </c>
      <c r="Q1102" s="70" t="s">
        <v>1402</v>
      </c>
      <c r="R1102" s="70"/>
      <c r="S1102" s="70"/>
      <c r="T1102" s="70">
        <v>7310</v>
      </c>
      <c r="U1102" s="70">
        <v>2340</v>
      </c>
      <c r="V1102" s="70">
        <v>2860</v>
      </c>
      <c r="W1102" s="70">
        <v>11800</v>
      </c>
      <c r="X1102" s="71">
        <v>7760</v>
      </c>
    </row>
    <row r="1103" s="62" customFormat="1" spans="3:24">
      <c r="C1103" s="69">
        <v>2022</v>
      </c>
      <c r="D1103" s="69">
        <v>3</v>
      </c>
      <c r="E1103" s="70" t="s">
        <v>4407</v>
      </c>
      <c r="F1103" s="70" t="s">
        <v>4408</v>
      </c>
      <c r="G1103" s="70" t="s">
        <v>4409</v>
      </c>
      <c r="H1103" s="70" t="s">
        <v>1898</v>
      </c>
      <c r="I1103" s="70" t="s">
        <v>1397</v>
      </c>
      <c r="J1103" s="70" t="s">
        <v>1396</v>
      </c>
      <c r="K1103" s="70">
        <v>250</v>
      </c>
      <c r="L1103" s="70"/>
      <c r="M1103" s="70">
        <v>0.257</v>
      </c>
      <c r="N1103" s="70"/>
      <c r="O1103" s="70">
        <v>140.4</v>
      </c>
      <c r="P1103" s="70">
        <v>50.23</v>
      </c>
      <c r="Q1103" s="70" t="s">
        <v>1402</v>
      </c>
      <c r="R1103" s="70"/>
      <c r="S1103" s="70"/>
      <c r="T1103" s="70">
        <v>5450</v>
      </c>
      <c r="U1103" s="70">
        <v>1700</v>
      </c>
      <c r="V1103" s="70" t="s">
        <v>3385</v>
      </c>
      <c r="W1103" s="70">
        <v>3400</v>
      </c>
      <c r="X1103" s="71">
        <v>2000</v>
      </c>
    </row>
    <row r="1104" s="62" customFormat="1" spans="3:24">
      <c r="C1104" s="69">
        <v>2022</v>
      </c>
      <c r="D1104" s="69">
        <v>3</v>
      </c>
      <c r="E1104" s="70" t="s">
        <v>4410</v>
      </c>
      <c r="F1104" s="70" t="s">
        <v>4411</v>
      </c>
      <c r="G1104" s="70" t="s">
        <v>4412</v>
      </c>
      <c r="H1104" s="70" t="s">
        <v>1873</v>
      </c>
      <c r="I1104" s="70" t="s">
        <v>1397</v>
      </c>
      <c r="J1104" s="70" t="s">
        <v>1396</v>
      </c>
      <c r="K1104" s="70">
        <v>263</v>
      </c>
      <c r="L1104" s="70"/>
      <c r="M1104" s="70">
        <v>0.25</v>
      </c>
      <c r="N1104" s="70"/>
      <c r="O1104" s="70">
        <v>137.6</v>
      </c>
      <c r="P1104" s="70">
        <v>41.86</v>
      </c>
      <c r="Q1104" s="70" t="s">
        <v>1402</v>
      </c>
      <c r="R1104" s="70"/>
      <c r="S1104" s="70"/>
      <c r="T1104" s="70">
        <v>4330</v>
      </c>
      <c r="U1104" s="70">
        <v>1600</v>
      </c>
      <c r="V1104" s="70">
        <v>1935</v>
      </c>
      <c r="W1104" s="70">
        <v>2840</v>
      </c>
      <c r="X1104" s="71">
        <v>1600</v>
      </c>
    </row>
    <row r="1105" s="62" customFormat="1" spans="3:24">
      <c r="C1105" s="69">
        <v>2022</v>
      </c>
      <c r="D1105" s="69">
        <v>3</v>
      </c>
      <c r="E1105" s="70" t="s">
        <v>4413</v>
      </c>
      <c r="F1105" s="70" t="s">
        <v>4414</v>
      </c>
      <c r="G1105" s="70" t="s">
        <v>4415</v>
      </c>
      <c r="H1105" s="70" t="s">
        <v>4416</v>
      </c>
      <c r="I1105" s="70" t="s">
        <v>1397</v>
      </c>
      <c r="J1105" s="70" t="s">
        <v>1396</v>
      </c>
      <c r="K1105" s="70">
        <v>0</v>
      </c>
      <c r="L1105" s="70">
        <v>471</v>
      </c>
      <c r="M1105" s="70"/>
      <c r="N1105" s="70"/>
      <c r="O1105" s="70">
        <v>157.32</v>
      </c>
      <c r="P1105" s="70">
        <v>85.89</v>
      </c>
      <c r="Q1105" s="70" t="s">
        <v>1483</v>
      </c>
      <c r="R1105" s="70"/>
      <c r="S1105" s="70"/>
      <c r="T1105" s="70">
        <v>5998</v>
      </c>
      <c r="U1105" s="70">
        <v>2098</v>
      </c>
      <c r="V1105" s="70" t="s">
        <v>4417</v>
      </c>
      <c r="W1105" s="70">
        <v>4250</v>
      </c>
      <c r="X1105" s="71" t="s">
        <v>4418</v>
      </c>
    </row>
    <row r="1106" s="62" customFormat="1" spans="3:24">
      <c r="C1106" s="69">
        <v>2022</v>
      </c>
      <c r="D1106" s="69">
        <v>3</v>
      </c>
      <c r="E1106" s="70" t="s">
        <v>2074</v>
      </c>
      <c r="F1106" s="70" t="s">
        <v>2075</v>
      </c>
      <c r="G1106" s="70" t="s">
        <v>4419</v>
      </c>
      <c r="H1106" s="70" t="s">
        <v>2036</v>
      </c>
      <c r="I1106" s="70" t="s">
        <v>1397</v>
      </c>
      <c r="J1106" s="70" t="s">
        <v>1396</v>
      </c>
      <c r="K1106" s="70">
        <v>0</v>
      </c>
      <c r="L1106" s="70">
        <v>400</v>
      </c>
      <c r="M1106" s="70"/>
      <c r="N1106" s="70"/>
      <c r="O1106" s="70" t="s">
        <v>1835</v>
      </c>
      <c r="P1106" s="70">
        <v>300.8</v>
      </c>
      <c r="Q1106" s="70" t="s">
        <v>1402</v>
      </c>
      <c r="R1106" s="70"/>
      <c r="S1106" s="70"/>
      <c r="T1106" s="70" t="s">
        <v>4420</v>
      </c>
      <c r="U1106" s="70">
        <v>2520</v>
      </c>
      <c r="V1106" s="70">
        <v>3360</v>
      </c>
      <c r="W1106" s="70">
        <v>18000</v>
      </c>
      <c r="X1106" s="71">
        <v>11505</v>
      </c>
    </row>
    <row r="1107" s="62" customFormat="1" spans="3:24">
      <c r="C1107" s="69">
        <v>2022</v>
      </c>
      <c r="D1107" s="69">
        <v>3</v>
      </c>
      <c r="E1107" s="70" t="s">
        <v>4421</v>
      </c>
      <c r="F1107" s="70" t="s">
        <v>4422</v>
      </c>
      <c r="G1107" s="70" t="s">
        <v>4423</v>
      </c>
      <c r="H1107" s="70" t="s">
        <v>1603</v>
      </c>
      <c r="I1107" s="70" t="s">
        <v>1397</v>
      </c>
      <c r="J1107" s="70" t="s">
        <v>1396</v>
      </c>
      <c r="K1107" s="70">
        <v>0</v>
      </c>
      <c r="L1107" s="70">
        <v>305</v>
      </c>
      <c r="M1107" s="70"/>
      <c r="N1107" s="70"/>
      <c r="O1107" s="70">
        <v>158.98</v>
      </c>
      <c r="P1107" s="70">
        <v>210.56</v>
      </c>
      <c r="Q1107" s="70" t="s">
        <v>1402</v>
      </c>
      <c r="R1107" s="70"/>
      <c r="S1107" s="70"/>
      <c r="T1107" s="70" t="s">
        <v>4424</v>
      </c>
      <c r="U1107" s="70">
        <v>2540</v>
      </c>
      <c r="V1107" s="70" t="s">
        <v>4425</v>
      </c>
      <c r="W1107" s="70">
        <v>18000</v>
      </c>
      <c r="X1107" s="71">
        <v>9640</v>
      </c>
    </row>
    <row r="1108" s="62" customFormat="1" spans="3:24">
      <c r="C1108" s="69">
        <v>2022</v>
      </c>
      <c r="D1108" s="69">
        <v>3</v>
      </c>
      <c r="E1108" s="70" t="s">
        <v>4421</v>
      </c>
      <c r="F1108" s="70" t="s">
        <v>4422</v>
      </c>
      <c r="G1108" s="70" t="s">
        <v>4426</v>
      </c>
      <c r="H1108" s="70" t="s">
        <v>1603</v>
      </c>
      <c r="I1108" s="70" t="s">
        <v>1397</v>
      </c>
      <c r="J1108" s="70" t="s">
        <v>1396</v>
      </c>
      <c r="K1108" s="70">
        <v>0</v>
      </c>
      <c r="L1108" s="70">
        <v>305</v>
      </c>
      <c r="M1108" s="70"/>
      <c r="N1108" s="70"/>
      <c r="O1108" s="70">
        <v>158.98</v>
      </c>
      <c r="P1108" s="70">
        <v>210.56</v>
      </c>
      <c r="Q1108" s="70" t="s">
        <v>1402</v>
      </c>
      <c r="R1108" s="70"/>
      <c r="S1108" s="70"/>
      <c r="T1108" s="70" t="s">
        <v>4427</v>
      </c>
      <c r="U1108" s="70">
        <v>2540</v>
      </c>
      <c r="V1108" s="70" t="s">
        <v>4428</v>
      </c>
      <c r="W1108" s="70">
        <v>18000</v>
      </c>
      <c r="X1108" s="71">
        <v>9640</v>
      </c>
    </row>
    <row r="1109" s="62" customFormat="1" spans="3:24">
      <c r="C1109" s="69">
        <v>2022</v>
      </c>
      <c r="D1109" s="69">
        <v>3</v>
      </c>
      <c r="E1109" s="70" t="s">
        <v>4421</v>
      </c>
      <c r="F1109" s="70" t="s">
        <v>4422</v>
      </c>
      <c r="G1109" s="70" t="s">
        <v>4429</v>
      </c>
      <c r="H1109" s="70" t="s">
        <v>2036</v>
      </c>
      <c r="I1109" s="70" t="s">
        <v>1397</v>
      </c>
      <c r="J1109" s="70" t="s">
        <v>1396</v>
      </c>
      <c r="K1109" s="70">
        <v>0</v>
      </c>
      <c r="L1109" s="70">
        <v>365</v>
      </c>
      <c r="M1109" s="70"/>
      <c r="N1109" s="70"/>
      <c r="O1109" s="70">
        <v>160.26</v>
      </c>
      <c r="P1109" s="70">
        <v>281.91</v>
      </c>
      <c r="Q1109" s="70" t="s">
        <v>1421</v>
      </c>
      <c r="R1109" s="70"/>
      <c r="S1109" s="70"/>
      <c r="T1109" s="70" t="s">
        <v>4430</v>
      </c>
      <c r="U1109" s="70">
        <v>2540</v>
      </c>
      <c r="V1109" s="70" t="s">
        <v>4431</v>
      </c>
      <c r="W1109" s="70">
        <v>18000</v>
      </c>
      <c r="X1109" s="71">
        <v>12160</v>
      </c>
    </row>
    <row r="1110" s="62" customFormat="1" spans="3:24">
      <c r="C1110" s="69">
        <v>2022</v>
      </c>
      <c r="D1110" s="69">
        <v>3</v>
      </c>
      <c r="E1110" s="70" t="s">
        <v>4421</v>
      </c>
      <c r="F1110" s="70" t="s">
        <v>4422</v>
      </c>
      <c r="G1110" s="70" t="s">
        <v>4432</v>
      </c>
      <c r="H1110" s="70" t="s">
        <v>2036</v>
      </c>
      <c r="I1110" s="70" t="s">
        <v>1397</v>
      </c>
      <c r="J1110" s="70" t="s">
        <v>1396</v>
      </c>
      <c r="K1110" s="70">
        <v>0</v>
      </c>
      <c r="L1110" s="70">
        <v>420</v>
      </c>
      <c r="M1110" s="70"/>
      <c r="N1110" s="70"/>
      <c r="O1110" s="70" t="s">
        <v>1799</v>
      </c>
      <c r="P1110" s="70">
        <v>315.07</v>
      </c>
      <c r="Q1110" s="70" t="s">
        <v>1402</v>
      </c>
      <c r="R1110" s="70"/>
      <c r="S1110" s="70"/>
      <c r="T1110" s="70" t="s">
        <v>4433</v>
      </c>
      <c r="U1110" s="70">
        <v>2540</v>
      </c>
      <c r="V1110" s="70" t="s">
        <v>4434</v>
      </c>
      <c r="W1110" s="70">
        <v>18000</v>
      </c>
      <c r="X1110" s="71" t="s">
        <v>4435</v>
      </c>
    </row>
    <row r="1111" s="62" customFormat="1" spans="3:24">
      <c r="C1111" s="69">
        <v>2022</v>
      </c>
      <c r="D1111" s="69">
        <v>3</v>
      </c>
      <c r="E1111" s="70" t="s">
        <v>4421</v>
      </c>
      <c r="F1111" s="70" t="s">
        <v>4422</v>
      </c>
      <c r="G1111" s="70" t="s">
        <v>4436</v>
      </c>
      <c r="H1111" s="70" t="s">
        <v>1470</v>
      </c>
      <c r="I1111" s="70" t="s">
        <v>1397</v>
      </c>
      <c r="J1111" s="70" t="s">
        <v>1396</v>
      </c>
      <c r="K1111" s="70">
        <v>0</v>
      </c>
      <c r="L1111" s="70">
        <v>305</v>
      </c>
      <c r="M1111" s="70" t="s">
        <v>4437</v>
      </c>
      <c r="N1111" s="70"/>
      <c r="O1111" s="70">
        <v>158.98</v>
      </c>
      <c r="P1111" s="70">
        <v>210.56</v>
      </c>
      <c r="Q1111" s="70" t="s">
        <v>1402</v>
      </c>
      <c r="R1111" s="70"/>
      <c r="S1111" s="70"/>
      <c r="T1111" s="70" t="s">
        <v>4438</v>
      </c>
      <c r="U1111" s="70">
        <v>2550</v>
      </c>
      <c r="V1111" s="70" t="s">
        <v>4439</v>
      </c>
      <c r="W1111" s="70">
        <v>18000</v>
      </c>
      <c r="X1111" s="71" t="s">
        <v>4440</v>
      </c>
    </row>
    <row r="1112" s="62" customFormat="1" spans="3:24">
      <c r="C1112" s="69">
        <v>2022</v>
      </c>
      <c r="D1112" s="69">
        <v>3</v>
      </c>
      <c r="E1112" s="70" t="s">
        <v>4421</v>
      </c>
      <c r="F1112" s="70" t="s">
        <v>4422</v>
      </c>
      <c r="G1112" s="70" t="s">
        <v>4441</v>
      </c>
      <c r="H1112" s="70" t="s">
        <v>1603</v>
      </c>
      <c r="I1112" s="70" t="s">
        <v>1397</v>
      </c>
      <c r="J1112" s="70" t="s">
        <v>1396</v>
      </c>
      <c r="K1112" s="70">
        <v>0</v>
      </c>
      <c r="L1112" s="70">
        <v>305</v>
      </c>
      <c r="M1112" s="70"/>
      <c r="N1112" s="70"/>
      <c r="O1112" s="70">
        <v>158.98</v>
      </c>
      <c r="P1112" s="70">
        <v>210.56</v>
      </c>
      <c r="Q1112" s="70" t="s">
        <v>1402</v>
      </c>
      <c r="R1112" s="70"/>
      <c r="S1112" s="70"/>
      <c r="T1112" s="70" t="s">
        <v>4424</v>
      </c>
      <c r="U1112" s="70">
        <v>2540</v>
      </c>
      <c r="V1112" s="70" t="s">
        <v>4425</v>
      </c>
      <c r="W1112" s="70">
        <v>18000</v>
      </c>
      <c r="X1112" s="71">
        <v>8325</v>
      </c>
    </row>
    <row r="1113" s="62" customFormat="1" spans="3:24">
      <c r="C1113" s="69">
        <v>2022</v>
      </c>
      <c r="D1113" s="69">
        <v>3</v>
      </c>
      <c r="E1113" s="70" t="s">
        <v>4421</v>
      </c>
      <c r="F1113" s="70" t="s">
        <v>4422</v>
      </c>
      <c r="G1113" s="70" t="s">
        <v>4442</v>
      </c>
      <c r="H1113" s="70" t="s">
        <v>1886</v>
      </c>
      <c r="I1113" s="70" t="s">
        <v>1397</v>
      </c>
      <c r="J1113" s="70" t="s">
        <v>1396</v>
      </c>
      <c r="K1113" s="70">
        <v>0</v>
      </c>
      <c r="L1113" s="70">
        <v>420</v>
      </c>
      <c r="M1113" s="70"/>
      <c r="N1113" s="70"/>
      <c r="O1113" s="70" t="s">
        <v>1799</v>
      </c>
      <c r="P1113" s="70">
        <v>315.07</v>
      </c>
      <c r="Q1113" s="70" t="s">
        <v>1402</v>
      </c>
      <c r="R1113" s="70"/>
      <c r="S1113" s="70"/>
      <c r="T1113" s="70">
        <v>9000</v>
      </c>
      <c r="U1113" s="70">
        <v>2500</v>
      </c>
      <c r="V1113" s="70" t="s">
        <v>2806</v>
      </c>
      <c r="W1113" s="70">
        <v>18000</v>
      </c>
      <c r="X1113" s="71">
        <v>13800</v>
      </c>
    </row>
    <row r="1114" s="62" customFormat="1" spans="3:24">
      <c r="C1114" s="69">
        <v>2022</v>
      </c>
      <c r="D1114" s="69">
        <v>3</v>
      </c>
      <c r="E1114" s="70" t="s">
        <v>4443</v>
      </c>
      <c r="F1114" s="70" t="s">
        <v>4444</v>
      </c>
      <c r="G1114" s="70" t="s">
        <v>4445</v>
      </c>
      <c r="H1114" s="70" t="s">
        <v>1470</v>
      </c>
      <c r="I1114" s="70" t="s">
        <v>1397</v>
      </c>
      <c r="J1114" s="70" t="s">
        <v>1396</v>
      </c>
      <c r="K1114" s="70">
        <v>0</v>
      </c>
      <c r="L1114" s="70">
        <v>430</v>
      </c>
      <c r="M1114" s="70">
        <v>0.187</v>
      </c>
      <c r="N1114" s="70"/>
      <c r="O1114" s="70">
        <v>146</v>
      </c>
      <c r="P1114" s="70">
        <v>162.28</v>
      </c>
      <c r="Q1114" s="70" t="s">
        <v>1402</v>
      </c>
      <c r="R1114" s="70"/>
      <c r="S1114" s="70"/>
      <c r="T1114" s="70">
        <v>6800</v>
      </c>
      <c r="U1114" s="70">
        <v>2130</v>
      </c>
      <c r="V1114" s="70">
        <v>2510</v>
      </c>
      <c r="W1114" s="70">
        <v>9995</v>
      </c>
      <c r="X1114" s="71">
        <v>6180</v>
      </c>
    </row>
    <row r="1115" s="62" customFormat="1" spans="3:24">
      <c r="C1115" s="69">
        <v>2022</v>
      </c>
      <c r="D1115" s="69">
        <v>3</v>
      </c>
      <c r="E1115" s="70" t="s">
        <v>2097</v>
      </c>
      <c r="F1115" s="70" t="s">
        <v>1621</v>
      </c>
      <c r="G1115" s="70" t="s">
        <v>4446</v>
      </c>
      <c r="H1115" s="70" t="s">
        <v>4447</v>
      </c>
      <c r="I1115" s="70" t="s">
        <v>1397</v>
      </c>
      <c r="J1115" s="70" t="s">
        <v>1396</v>
      </c>
      <c r="K1115" s="70">
        <v>0</v>
      </c>
      <c r="L1115" s="70">
        <v>360</v>
      </c>
      <c r="M1115" s="70">
        <v>0.19</v>
      </c>
      <c r="N1115" s="70"/>
      <c r="O1115" s="70" t="s">
        <v>2829</v>
      </c>
      <c r="P1115" s="70">
        <v>255.48</v>
      </c>
      <c r="Q1115" s="70" t="s">
        <v>1402</v>
      </c>
      <c r="R1115" s="70"/>
      <c r="S1115" s="70"/>
      <c r="T1115" s="70">
        <v>7850</v>
      </c>
      <c r="U1115" s="70">
        <v>2548</v>
      </c>
      <c r="V1115" s="70">
        <v>3120</v>
      </c>
      <c r="W1115" s="70">
        <v>18000</v>
      </c>
      <c r="X1115" s="71">
        <v>10800</v>
      </c>
    </row>
    <row r="1116" s="62" customFormat="1" spans="3:24">
      <c r="C1116" s="69">
        <v>2022</v>
      </c>
      <c r="D1116" s="69">
        <v>3</v>
      </c>
      <c r="E1116" s="70" t="s">
        <v>4448</v>
      </c>
      <c r="F1116" s="70" t="s">
        <v>4449</v>
      </c>
      <c r="G1116" s="70" t="s">
        <v>4450</v>
      </c>
      <c r="H1116" s="70" t="s">
        <v>1521</v>
      </c>
      <c r="I1116" s="70" t="s">
        <v>1397</v>
      </c>
      <c r="J1116" s="70" t="s">
        <v>1396</v>
      </c>
      <c r="K1116" s="70">
        <v>0</v>
      </c>
      <c r="L1116" s="70">
        <v>280</v>
      </c>
      <c r="M1116" s="70">
        <v>0.154</v>
      </c>
      <c r="N1116" s="70"/>
      <c r="O1116" s="70" t="s">
        <v>1773</v>
      </c>
      <c r="P1116" s="70">
        <v>350.07</v>
      </c>
      <c r="Q1116" s="70" t="s">
        <v>1402</v>
      </c>
      <c r="R1116" s="70"/>
      <c r="S1116" s="70"/>
      <c r="T1116" s="70">
        <v>10360</v>
      </c>
      <c r="U1116" s="70">
        <v>2550</v>
      </c>
      <c r="V1116" s="70">
        <v>3996</v>
      </c>
      <c r="W1116" s="70">
        <v>31000</v>
      </c>
      <c r="X1116" s="71">
        <v>15550</v>
      </c>
    </row>
    <row r="1117" s="62" customFormat="1" spans="3:24">
      <c r="C1117" s="69">
        <v>2022</v>
      </c>
      <c r="D1117" s="69">
        <v>3</v>
      </c>
      <c r="E1117" s="70" t="s">
        <v>4451</v>
      </c>
      <c r="F1117" s="70" t="s">
        <v>4452</v>
      </c>
      <c r="G1117" s="70" t="s">
        <v>4453</v>
      </c>
      <c r="H1117" s="70" t="s">
        <v>1603</v>
      </c>
      <c r="I1117" s="70" t="s">
        <v>1397</v>
      </c>
      <c r="J1117" s="70" t="s">
        <v>1396</v>
      </c>
      <c r="K1117" s="70">
        <v>0</v>
      </c>
      <c r="L1117" s="70">
        <v>255</v>
      </c>
      <c r="M1117" s="70"/>
      <c r="N1117" s="70"/>
      <c r="O1117" s="70">
        <v>140.13</v>
      </c>
      <c r="P1117" s="70">
        <v>218.55</v>
      </c>
      <c r="Q1117" s="70" t="s">
        <v>1421</v>
      </c>
      <c r="R1117" s="70"/>
      <c r="S1117" s="70"/>
      <c r="T1117" s="70" t="s">
        <v>4454</v>
      </c>
      <c r="U1117" s="70">
        <v>2500</v>
      </c>
      <c r="V1117" s="70">
        <v>2840</v>
      </c>
      <c r="W1117" s="70">
        <v>18000</v>
      </c>
      <c r="X1117" s="71">
        <v>9550</v>
      </c>
    </row>
    <row r="1118" s="62" customFormat="1" spans="3:24">
      <c r="C1118" s="69">
        <v>2022</v>
      </c>
      <c r="D1118" s="69">
        <v>3</v>
      </c>
      <c r="E1118" s="70" t="s">
        <v>4451</v>
      </c>
      <c r="F1118" s="70" t="s">
        <v>4452</v>
      </c>
      <c r="G1118" s="70" t="s">
        <v>4455</v>
      </c>
      <c r="H1118" s="70" t="s">
        <v>1886</v>
      </c>
      <c r="I1118" s="70" t="s">
        <v>1397</v>
      </c>
      <c r="J1118" s="70" t="s">
        <v>1396</v>
      </c>
      <c r="K1118" s="70">
        <v>0</v>
      </c>
      <c r="L1118" s="70">
        <v>365</v>
      </c>
      <c r="M1118" s="70"/>
      <c r="N1118" s="70"/>
      <c r="O1118" s="70">
        <v>140.7</v>
      </c>
      <c r="P1118" s="70">
        <v>314.14</v>
      </c>
      <c r="Q1118" s="70" t="s">
        <v>1421</v>
      </c>
      <c r="R1118" s="70"/>
      <c r="S1118" s="70"/>
      <c r="T1118" s="70" t="s">
        <v>4456</v>
      </c>
      <c r="U1118" s="70">
        <v>2500</v>
      </c>
      <c r="V1118" s="70">
        <v>3020</v>
      </c>
      <c r="W1118" s="70">
        <v>18000</v>
      </c>
      <c r="X1118" s="71">
        <v>14060</v>
      </c>
    </row>
    <row r="1119" s="62" customFormat="1" spans="3:24">
      <c r="C1119" s="69">
        <v>2022</v>
      </c>
      <c r="D1119" s="69">
        <v>3</v>
      </c>
      <c r="E1119" s="70" t="s">
        <v>4457</v>
      </c>
      <c r="F1119" s="70" t="s">
        <v>4458</v>
      </c>
      <c r="G1119" s="70" t="s">
        <v>4459</v>
      </c>
      <c r="H1119" s="70" t="s">
        <v>1411</v>
      </c>
      <c r="I1119" s="70" t="s">
        <v>1397</v>
      </c>
      <c r="J1119" s="70" t="s">
        <v>1412</v>
      </c>
      <c r="K1119" s="70">
        <v>0</v>
      </c>
      <c r="L1119" s="70"/>
      <c r="M1119" s="70">
        <v>0.142</v>
      </c>
      <c r="N1119" s="70"/>
      <c r="O1119" s="70" t="s">
        <v>1929</v>
      </c>
      <c r="P1119" s="70">
        <v>300.8</v>
      </c>
      <c r="Q1119" s="70" t="s">
        <v>1402</v>
      </c>
      <c r="R1119" s="70"/>
      <c r="S1119" s="70"/>
      <c r="T1119" s="70">
        <v>10500</v>
      </c>
      <c r="U1119" s="70">
        <v>2550</v>
      </c>
      <c r="V1119" s="70" t="s">
        <v>1533</v>
      </c>
      <c r="W1119" s="70">
        <v>18000</v>
      </c>
      <c r="X1119" s="71" t="s">
        <v>4460</v>
      </c>
    </row>
    <row r="1120" s="62" customFormat="1" spans="3:24">
      <c r="C1120" s="69">
        <v>2022</v>
      </c>
      <c r="D1120" s="69">
        <v>3</v>
      </c>
      <c r="E1120" s="70" t="s">
        <v>4461</v>
      </c>
      <c r="F1120" s="70" t="s">
        <v>4462</v>
      </c>
      <c r="G1120" s="70" t="s">
        <v>4463</v>
      </c>
      <c r="H1120" s="70" t="s">
        <v>1873</v>
      </c>
      <c r="I1120" s="70" t="s">
        <v>1397</v>
      </c>
      <c r="J1120" s="70" t="s">
        <v>1396</v>
      </c>
      <c r="K1120" s="70">
        <v>0</v>
      </c>
      <c r="L1120" s="70">
        <v>220</v>
      </c>
      <c r="M1120" s="70">
        <v>0.248</v>
      </c>
      <c r="N1120" s="70"/>
      <c r="O1120" s="70">
        <v>153.6</v>
      </c>
      <c r="P1120" s="70">
        <v>66.84</v>
      </c>
      <c r="Q1120" s="70" t="s">
        <v>1421</v>
      </c>
      <c r="R1120" s="70"/>
      <c r="S1120" s="70"/>
      <c r="T1120" s="70">
        <v>5580</v>
      </c>
      <c r="U1120" s="70" t="s">
        <v>4464</v>
      </c>
      <c r="V1120" s="70">
        <v>1950</v>
      </c>
      <c r="W1120" s="70">
        <v>4495</v>
      </c>
      <c r="X1120" s="71">
        <v>2340</v>
      </c>
    </row>
    <row r="1121" s="62" customFormat="1" spans="3:24">
      <c r="C1121" s="69">
        <v>2022</v>
      </c>
      <c r="D1121" s="69">
        <v>3</v>
      </c>
      <c r="E1121" s="70" t="s">
        <v>4461</v>
      </c>
      <c r="F1121" s="70" t="s">
        <v>4462</v>
      </c>
      <c r="G1121" s="70" t="s">
        <v>4465</v>
      </c>
      <c r="H1121" s="70" t="s">
        <v>1603</v>
      </c>
      <c r="I1121" s="70" t="s">
        <v>1397</v>
      </c>
      <c r="J1121" s="70" t="s">
        <v>1396</v>
      </c>
      <c r="K1121" s="70">
        <v>0</v>
      </c>
      <c r="L1121" s="70">
        <v>250</v>
      </c>
      <c r="M1121" s="70"/>
      <c r="N1121" s="70"/>
      <c r="O1121" s="70">
        <v>130.8</v>
      </c>
      <c r="P1121" s="70">
        <v>217.6</v>
      </c>
      <c r="Q1121" s="70" t="s">
        <v>1421</v>
      </c>
      <c r="R1121" s="70"/>
      <c r="S1121" s="70"/>
      <c r="T1121" s="70">
        <v>9120</v>
      </c>
      <c r="U1121" s="70">
        <v>2530</v>
      </c>
      <c r="V1121" s="70">
        <v>3100</v>
      </c>
      <c r="W1121" s="70">
        <v>18000</v>
      </c>
      <c r="X1121" s="71">
        <v>9645</v>
      </c>
    </row>
    <row r="1122" s="62" customFormat="1" spans="3:24">
      <c r="C1122" s="69">
        <v>2022</v>
      </c>
      <c r="D1122" s="69">
        <v>3</v>
      </c>
      <c r="E1122" s="70" t="s">
        <v>4461</v>
      </c>
      <c r="F1122" s="70" t="s">
        <v>4462</v>
      </c>
      <c r="G1122" s="70" t="s">
        <v>4466</v>
      </c>
      <c r="H1122" s="70" t="s">
        <v>1886</v>
      </c>
      <c r="I1122" s="70" t="s">
        <v>1397</v>
      </c>
      <c r="J1122" s="70" t="s">
        <v>1396</v>
      </c>
      <c r="K1122" s="70">
        <v>0</v>
      </c>
      <c r="L1122" s="70">
        <v>380</v>
      </c>
      <c r="M1122" s="70"/>
      <c r="N1122" s="70"/>
      <c r="O1122" s="70">
        <v>130.8</v>
      </c>
      <c r="P1122" s="70">
        <v>348</v>
      </c>
      <c r="Q1122" s="70" t="s">
        <v>1421</v>
      </c>
      <c r="R1122" s="70"/>
      <c r="S1122" s="70"/>
      <c r="T1122" s="70">
        <v>9150</v>
      </c>
      <c r="U1122" s="70">
        <v>2550</v>
      </c>
      <c r="V1122" s="70">
        <v>3280</v>
      </c>
      <c r="W1122" s="70">
        <v>18000</v>
      </c>
      <c r="X1122" s="71">
        <v>15800</v>
      </c>
    </row>
    <row r="1123" s="62" customFormat="1" spans="3:24">
      <c r="C1123" s="69">
        <v>2022</v>
      </c>
      <c r="D1123" s="69">
        <v>3</v>
      </c>
      <c r="E1123" s="70" t="s">
        <v>4467</v>
      </c>
      <c r="F1123" s="70" t="s">
        <v>1507</v>
      </c>
      <c r="G1123" s="70" t="s">
        <v>4468</v>
      </c>
      <c r="H1123" s="70" t="s">
        <v>4406</v>
      </c>
      <c r="I1123" s="70" t="s">
        <v>1397</v>
      </c>
      <c r="J1123" s="70" t="s">
        <v>1396</v>
      </c>
      <c r="K1123" s="70">
        <v>0</v>
      </c>
      <c r="L1123" s="70">
        <v>260</v>
      </c>
      <c r="M1123" s="70"/>
      <c r="N1123" s="70"/>
      <c r="O1123" s="70">
        <v>158.98</v>
      </c>
      <c r="P1123" s="70">
        <v>210.56</v>
      </c>
      <c r="Q1123" s="70" t="s">
        <v>1483</v>
      </c>
      <c r="R1123" s="70"/>
      <c r="S1123" s="70"/>
      <c r="T1123" s="70">
        <v>8860</v>
      </c>
      <c r="U1123" s="70">
        <v>2520</v>
      </c>
      <c r="V1123" s="70">
        <v>3480</v>
      </c>
      <c r="W1123" s="70">
        <v>18000</v>
      </c>
      <c r="X1123" s="71">
        <v>10160</v>
      </c>
    </row>
    <row r="1124" s="62" customFormat="1" spans="3:24">
      <c r="C1124" s="69">
        <v>2022</v>
      </c>
      <c r="D1124" s="69">
        <v>3</v>
      </c>
      <c r="E1124" s="70" t="s">
        <v>4469</v>
      </c>
      <c r="F1124" s="70" t="s">
        <v>2140</v>
      </c>
      <c r="G1124" s="70" t="s">
        <v>4470</v>
      </c>
      <c r="H1124" s="70" t="s">
        <v>2064</v>
      </c>
      <c r="I1124" s="70" t="s">
        <v>1397</v>
      </c>
      <c r="J1124" s="70" t="s">
        <v>1396</v>
      </c>
      <c r="K1124" s="70">
        <v>0</v>
      </c>
      <c r="L1124" s="70">
        <v>275</v>
      </c>
      <c r="M1124" s="70"/>
      <c r="N1124" s="70"/>
      <c r="O1124" s="70">
        <v>154.59</v>
      </c>
      <c r="P1124" s="70">
        <v>66.846</v>
      </c>
      <c r="Q1124" s="70" t="s">
        <v>1402</v>
      </c>
      <c r="R1124" s="70"/>
      <c r="S1124" s="70"/>
      <c r="T1124" s="70">
        <v>5570</v>
      </c>
      <c r="U1124" s="70">
        <v>1875</v>
      </c>
      <c r="V1124" s="70">
        <v>2250</v>
      </c>
      <c r="W1124" s="70">
        <v>4495</v>
      </c>
      <c r="X1124" s="71">
        <v>2960</v>
      </c>
    </row>
    <row r="1125" s="62" customFormat="1" spans="3:24">
      <c r="C1125" s="69">
        <v>2022</v>
      </c>
      <c r="D1125" s="69">
        <v>3</v>
      </c>
      <c r="E1125" s="70" t="s">
        <v>4469</v>
      </c>
      <c r="F1125" s="70" t="s">
        <v>2140</v>
      </c>
      <c r="G1125" s="70" t="s">
        <v>4471</v>
      </c>
      <c r="H1125" s="70" t="s">
        <v>1575</v>
      </c>
      <c r="I1125" s="70" t="s">
        <v>1397</v>
      </c>
      <c r="J1125" s="70" t="s">
        <v>1396</v>
      </c>
      <c r="K1125" s="70">
        <v>0</v>
      </c>
      <c r="L1125" s="70">
        <v>255</v>
      </c>
      <c r="M1125" s="70">
        <v>0.211</v>
      </c>
      <c r="N1125" s="70"/>
      <c r="O1125" s="70">
        <v>146.3</v>
      </c>
      <c r="P1125" s="70">
        <v>55.7</v>
      </c>
      <c r="Q1125" s="70" t="s">
        <v>1402</v>
      </c>
      <c r="R1125" s="70"/>
      <c r="S1125" s="70"/>
      <c r="T1125" s="70">
        <v>5330</v>
      </c>
      <c r="U1125" s="70">
        <v>1795</v>
      </c>
      <c r="V1125" s="70">
        <v>2545</v>
      </c>
      <c r="W1125" s="70">
        <v>4495</v>
      </c>
      <c r="X1125" s="71">
        <v>2570</v>
      </c>
    </row>
    <row r="1126" s="62" customFormat="1" spans="3:24">
      <c r="C1126" s="69">
        <v>2022</v>
      </c>
      <c r="D1126" s="69">
        <v>3</v>
      </c>
      <c r="E1126" s="70" t="s">
        <v>4469</v>
      </c>
      <c r="F1126" s="70" t="s">
        <v>2140</v>
      </c>
      <c r="G1126" s="70" t="s">
        <v>4472</v>
      </c>
      <c r="H1126" s="70" t="s">
        <v>1886</v>
      </c>
      <c r="I1126" s="70" t="s">
        <v>1397</v>
      </c>
      <c r="J1126" s="70" t="s">
        <v>1396</v>
      </c>
      <c r="K1126" s="70">
        <v>0</v>
      </c>
      <c r="L1126" s="70" t="s">
        <v>3974</v>
      </c>
      <c r="M1126" s="70"/>
      <c r="N1126" s="70"/>
      <c r="O1126" s="70">
        <v>158.98</v>
      </c>
      <c r="P1126" s="70">
        <v>210.56</v>
      </c>
      <c r="Q1126" s="70" t="s">
        <v>1421</v>
      </c>
      <c r="R1126" s="70"/>
      <c r="S1126" s="70"/>
      <c r="T1126" s="70">
        <v>7130</v>
      </c>
      <c r="U1126" s="70">
        <v>2318</v>
      </c>
      <c r="V1126" s="70">
        <v>2790</v>
      </c>
      <c r="W1126" s="70">
        <v>12495</v>
      </c>
      <c r="X1126" s="71">
        <v>8700</v>
      </c>
    </row>
    <row r="1127" s="62" customFormat="1" spans="3:24">
      <c r="C1127" s="69">
        <v>2022</v>
      </c>
      <c r="D1127" s="69">
        <v>3</v>
      </c>
      <c r="E1127" s="70" t="s">
        <v>4469</v>
      </c>
      <c r="F1127" s="70" t="s">
        <v>2140</v>
      </c>
      <c r="G1127" s="70" t="s">
        <v>4473</v>
      </c>
      <c r="H1127" s="70" t="s">
        <v>1886</v>
      </c>
      <c r="I1127" s="70" t="s">
        <v>1397</v>
      </c>
      <c r="J1127" s="70" t="s">
        <v>1396</v>
      </c>
      <c r="K1127" s="70">
        <v>0</v>
      </c>
      <c r="L1127" s="70">
        <v>420</v>
      </c>
      <c r="M1127" s="70"/>
      <c r="N1127" s="70"/>
      <c r="O1127" s="70" t="s">
        <v>4474</v>
      </c>
      <c r="P1127" s="70">
        <v>281.91</v>
      </c>
      <c r="Q1127" s="70" t="s">
        <v>1402</v>
      </c>
      <c r="R1127" s="70"/>
      <c r="S1127" s="70"/>
      <c r="T1127" s="70">
        <v>8440</v>
      </c>
      <c r="U1127" s="70">
        <v>2530</v>
      </c>
      <c r="V1127" s="70">
        <v>3140</v>
      </c>
      <c r="W1127" s="70">
        <v>18000</v>
      </c>
      <c r="X1127" s="71">
        <v>11980</v>
      </c>
    </row>
    <row r="1128" s="62" customFormat="1" spans="3:24">
      <c r="C1128" s="69">
        <v>2022</v>
      </c>
      <c r="D1128" s="69">
        <v>3</v>
      </c>
      <c r="E1128" s="70" t="s">
        <v>4469</v>
      </c>
      <c r="F1128" s="70" t="s">
        <v>2140</v>
      </c>
      <c r="G1128" s="70" t="s">
        <v>4475</v>
      </c>
      <c r="H1128" s="70" t="s">
        <v>1886</v>
      </c>
      <c r="I1128" s="70" t="s">
        <v>1397</v>
      </c>
      <c r="J1128" s="70" t="s">
        <v>1396</v>
      </c>
      <c r="K1128" s="70">
        <v>0</v>
      </c>
      <c r="L1128" s="70">
        <v>405</v>
      </c>
      <c r="M1128" s="70"/>
      <c r="N1128" s="70"/>
      <c r="O1128" s="70">
        <v>157.57</v>
      </c>
      <c r="P1128" s="70">
        <v>281.92</v>
      </c>
      <c r="Q1128" s="70" t="s">
        <v>1421</v>
      </c>
      <c r="R1128" s="70"/>
      <c r="S1128" s="70"/>
      <c r="T1128" s="70">
        <v>8970</v>
      </c>
      <c r="U1128" s="70">
        <v>2530</v>
      </c>
      <c r="V1128" s="70">
        <v>3170</v>
      </c>
      <c r="W1128" s="70">
        <v>18000</v>
      </c>
      <c r="X1128" s="71">
        <v>12650</v>
      </c>
    </row>
    <row r="1129" s="62" customFormat="1" spans="3:24">
      <c r="C1129" s="69">
        <v>2022</v>
      </c>
      <c r="D1129" s="69">
        <v>3</v>
      </c>
      <c r="E1129" s="70" t="s">
        <v>4469</v>
      </c>
      <c r="F1129" s="70" t="s">
        <v>2140</v>
      </c>
      <c r="G1129" s="70" t="s">
        <v>4476</v>
      </c>
      <c r="H1129" s="70" t="s">
        <v>1470</v>
      </c>
      <c r="I1129" s="70" t="s">
        <v>1397</v>
      </c>
      <c r="J1129" s="70" t="s">
        <v>1396</v>
      </c>
      <c r="K1129" s="70">
        <v>0</v>
      </c>
      <c r="L1129" s="70">
        <v>320</v>
      </c>
      <c r="M1129" s="70">
        <v>0.222</v>
      </c>
      <c r="N1129" s="70"/>
      <c r="O1129" s="70" t="s">
        <v>4477</v>
      </c>
      <c r="P1129" s="70">
        <v>229.058</v>
      </c>
      <c r="Q1129" s="70" t="s">
        <v>1402</v>
      </c>
      <c r="R1129" s="70"/>
      <c r="S1129" s="70"/>
      <c r="T1129" s="70">
        <v>9175</v>
      </c>
      <c r="U1129" s="70">
        <v>2535</v>
      </c>
      <c r="V1129" s="70" t="s">
        <v>4478</v>
      </c>
      <c r="W1129" s="70">
        <v>18000</v>
      </c>
      <c r="X1129" s="71">
        <v>11850</v>
      </c>
    </row>
    <row r="1130" s="62" customFormat="1" spans="3:24">
      <c r="C1130" s="69">
        <v>2022</v>
      </c>
      <c r="D1130" s="69">
        <v>3</v>
      </c>
      <c r="E1130" s="70" t="s">
        <v>4469</v>
      </c>
      <c r="F1130" s="70" t="s">
        <v>2140</v>
      </c>
      <c r="G1130" s="70" t="s">
        <v>4479</v>
      </c>
      <c r="H1130" s="70" t="s">
        <v>1470</v>
      </c>
      <c r="I1130" s="70" t="s">
        <v>1397</v>
      </c>
      <c r="J1130" s="70" t="s">
        <v>1396</v>
      </c>
      <c r="K1130" s="70">
        <v>0</v>
      </c>
      <c r="L1130" s="70">
        <v>365</v>
      </c>
      <c r="M1130" s="70">
        <v>0.221</v>
      </c>
      <c r="N1130" s="70"/>
      <c r="O1130" s="70">
        <v>155.95</v>
      </c>
      <c r="P1130" s="70">
        <v>246.68</v>
      </c>
      <c r="Q1130" s="70" t="s">
        <v>1421</v>
      </c>
      <c r="R1130" s="70"/>
      <c r="S1130" s="70"/>
      <c r="T1130" s="70">
        <v>8130</v>
      </c>
      <c r="U1130" s="70">
        <v>2515</v>
      </c>
      <c r="V1130" s="70">
        <v>3620</v>
      </c>
      <c r="W1130" s="70">
        <v>18000</v>
      </c>
      <c r="X1130" s="71">
        <v>12550</v>
      </c>
    </row>
    <row r="1131" s="62" customFormat="1" spans="3:24">
      <c r="C1131" s="69">
        <v>2022</v>
      </c>
      <c r="D1131" s="69">
        <v>3</v>
      </c>
      <c r="E1131" s="70" t="s">
        <v>4480</v>
      </c>
      <c r="F1131" s="70" t="s">
        <v>4481</v>
      </c>
      <c r="G1131" s="70" t="s">
        <v>4482</v>
      </c>
      <c r="H1131" s="70" t="s">
        <v>4483</v>
      </c>
      <c r="I1131" s="70" t="s">
        <v>1397</v>
      </c>
      <c r="J1131" s="70" t="s">
        <v>1396</v>
      </c>
      <c r="K1131" s="70">
        <v>0</v>
      </c>
      <c r="L1131" s="70">
        <v>440</v>
      </c>
      <c r="M1131" s="70">
        <v>0.288</v>
      </c>
      <c r="N1131" s="70"/>
      <c r="O1131" s="70" t="s">
        <v>1748</v>
      </c>
      <c r="P1131" s="70">
        <v>98.04</v>
      </c>
      <c r="Q1131" s="70" t="s">
        <v>1402</v>
      </c>
      <c r="R1131" s="70"/>
      <c r="S1131" s="70"/>
      <c r="T1131" s="70">
        <v>5995</v>
      </c>
      <c r="U1131" s="70" t="s">
        <v>4484</v>
      </c>
      <c r="V1131" s="70" t="s">
        <v>4485</v>
      </c>
      <c r="W1131" s="70">
        <v>4495</v>
      </c>
      <c r="X1131" s="71">
        <v>3150</v>
      </c>
    </row>
    <row r="1132" s="62" customFormat="1" spans="3:24">
      <c r="C1132" s="69">
        <v>2022</v>
      </c>
      <c r="D1132" s="69">
        <v>3</v>
      </c>
      <c r="E1132" s="70" t="s">
        <v>4486</v>
      </c>
      <c r="F1132" s="70" t="s">
        <v>4487</v>
      </c>
      <c r="G1132" s="70" t="s">
        <v>4488</v>
      </c>
      <c r="H1132" s="70" t="s">
        <v>4263</v>
      </c>
      <c r="I1132" s="70" t="s">
        <v>1397</v>
      </c>
      <c r="J1132" s="70" t="s">
        <v>1396</v>
      </c>
      <c r="K1132" s="70">
        <v>0</v>
      </c>
      <c r="L1132" s="70">
        <v>190</v>
      </c>
      <c r="M1132" s="70">
        <v>0.16</v>
      </c>
      <c r="N1132" s="70"/>
      <c r="O1132" s="70">
        <v>159</v>
      </c>
      <c r="P1132" s="70">
        <v>281.92</v>
      </c>
      <c r="Q1132" s="70" t="s">
        <v>1402</v>
      </c>
      <c r="R1132" s="70"/>
      <c r="S1132" s="70"/>
      <c r="T1132" s="70">
        <v>10270</v>
      </c>
      <c r="U1132" s="70">
        <v>2550</v>
      </c>
      <c r="V1132" s="70">
        <v>3950</v>
      </c>
      <c r="W1132" s="70">
        <v>31000</v>
      </c>
      <c r="X1132" s="71">
        <v>15500</v>
      </c>
    </row>
    <row r="1133" s="62" customFormat="1" spans="3:24">
      <c r="C1133" s="69">
        <v>2022</v>
      </c>
      <c r="D1133" s="69">
        <v>3</v>
      </c>
      <c r="E1133" s="70" t="s">
        <v>4163</v>
      </c>
      <c r="F1133" s="70" t="s">
        <v>4164</v>
      </c>
      <c r="G1133" s="70" t="s">
        <v>4170</v>
      </c>
      <c r="H1133" s="70" t="s">
        <v>1579</v>
      </c>
      <c r="I1133" s="70" t="s">
        <v>1397</v>
      </c>
      <c r="J1133" s="70" t="s">
        <v>1441</v>
      </c>
      <c r="K1133" s="70" t="s">
        <v>4489</v>
      </c>
      <c r="L1133" s="70"/>
      <c r="M1133" s="70"/>
      <c r="N1133" s="70" t="s">
        <v>4490</v>
      </c>
      <c r="O1133" s="70">
        <v>117.25</v>
      </c>
      <c r="P1133" s="70"/>
      <c r="Q1133" s="70" t="s">
        <v>3689</v>
      </c>
      <c r="R1133" s="70"/>
      <c r="S1133" s="70"/>
      <c r="T1133" s="70">
        <v>4690</v>
      </c>
      <c r="U1133" s="70">
        <v>1860</v>
      </c>
      <c r="V1133" s="70">
        <v>1650</v>
      </c>
      <c r="W1133" s="70">
        <v>2465</v>
      </c>
      <c r="X1133" s="71">
        <v>1870</v>
      </c>
    </row>
    <row r="1134" s="62" customFormat="1" spans="3:24">
      <c r="C1134" s="69">
        <v>2022</v>
      </c>
      <c r="D1134" s="69">
        <v>3</v>
      </c>
      <c r="E1134" s="70" t="s">
        <v>1535</v>
      </c>
      <c r="F1134" s="70" t="s">
        <v>4218</v>
      </c>
      <c r="G1134" s="70" t="s">
        <v>4491</v>
      </c>
      <c r="H1134" s="70" t="s">
        <v>4148</v>
      </c>
      <c r="I1134" s="70" t="s">
        <v>1561</v>
      </c>
      <c r="J1134" s="70" t="s">
        <v>1441</v>
      </c>
      <c r="K1134" s="70">
        <v>0</v>
      </c>
      <c r="L1134" s="70"/>
      <c r="M1134" s="70"/>
      <c r="N1134" s="70"/>
      <c r="O1134" s="70"/>
      <c r="P1134" s="70"/>
      <c r="Q1134" s="70" t="s">
        <v>1499</v>
      </c>
      <c r="R1134" s="70"/>
      <c r="S1134" s="70"/>
      <c r="T1134" s="70">
        <v>4708</v>
      </c>
      <c r="U1134" s="70" t="s">
        <v>4492</v>
      </c>
      <c r="V1134" s="70">
        <v>1656</v>
      </c>
      <c r="W1134" s="70">
        <v>2660</v>
      </c>
      <c r="X1134" s="71">
        <v>2158</v>
      </c>
    </row>
    <row r="1135" s="62" customFormat="1" spans="3:24">
      <c r="C1135" s="69">
        <v>2022</v>
      </c>
      <c r="D1135" s="69">
        <v>3</v>
      </c>
      <c r="E1135" s="70" t="s">
        <v>1564</v>
      </c>
      <c r="F1135" s="70" t="s">
        <v>1565</v>
      </c>
      <c r="G1135" s="70" t="s">
        <v>4493</v>
      </c>
      <c r="H1135" s="70" t="s">
        <v>1531</v>
      </c>
      <c r="I1135" s="70" t="s">
        <v>1397</v>
      </c>
      <c r="J1135" s="70" t="s">
        <v>1412</v>
      </c>
      <c r="K1135" s="70">
        <v>0</v>
      </c>
      <c r="L1135" s="70"/>
      <c r="M1135" s="70">
        <v>0.233</v>
      </c>
      <c r="N1135" s="70"/>
      <c r="O1135" s="70">
        <v>157.18</v>
      </c>
      <c r="P1135" s="70">
        <v>90.24</v>
      </c>
      <c r="Q1135" s="70" t="s">
        <v>1421</v>
      </c>
      <c r="R1135" s="70"/>
      <c r="S1135" s="70"/>
      <c r="T1135" s="70">
        <v>5990</v>
      </c>
      <c r="U1135" s="70">
        <v>2070</v>
      </c>
      <c r="V1135" s="70">
        <v>2850</v>
      </c>
      <c r="W1135" s="70">
        <v>6000</v>
      </c>
      <c r="X1135" s="71" t="s">
        <v>4494</v>
      </c>
    </row>
    <row r="1136" s="62" customFormat="1" spans="3:24">
      <c r="C1136" s="69">
        <v>2022</v>
      </c>
      <c r="D1136" s="69">
        <v>3</v>
      </c>
      <c r="E1136" s="70" t="s">
        <v>4236</v>
      </c>
      <c r="F1136" s="70" t="s">
        <v>4237</v>
      </c>
      <c r="G1136" s="70" t="s">
        <v>4495</v>
      </c>
      <c r="H1136" s="70" t="s">
        <v>1482</v>
      </c>
      <c r="I1136" s="70" t="s">
        <v>1397</v>
      </c>
      <c r="J1136" s="70" t="s">
        <v>1396</v>
      </c>
      <c r="K1136" s="70">
        <v>0</v>
      </c>
      <c r="L1136" s="70">
        <v>400</v>
      </c>
      <c r="M1136" s="70">
        <v>0.28</v>
      </c>
      <c r="N1136" s="70"/>
      <c r="O1136" s="70">
        <v>143</v>
      </c>
      <c r="P1136" s="70">
        <v>85.433</v>
      </c>
      <c r="Q1136" s="70" t="s">
        <v>1402</v>
      </c>
      <c r="R1136" s="70"/>
      <c r="S1136" s="70"/>
      <c r="T1136" s="70">
        <v>5995</v>
      </c>
      <c r="U1136" s="70">
        <v>2180</v>
      </c>
      <c r="V1136" s="70">
        <v>3060</v>
      </c>
      <c r="W1136" s="70">
        <v>4495</v>
      </c>
      <c r="X1136" s="71">
        <v>2985</v>
      </c>
    </row>
    <row r="1137" s="62" customFormat="1" spans="3:24">
      <c r="C1137" s="69">
        <v>2022</v>
      </c>
      <c r="D1137" s="69">
        <v>3</v>
      </c>
      <c r="E1137" s="70" t="s">
        <v>1680</v>
      </c>
      <c r="F1137" s="70" t="s">
        <v>1681</v>
      </c>
      <c r="G1137" s="70" t="s">
        <v>4496</v>
      </c>
      <c r="H1137" s="70" t="s">
        <v>4497</v>
      </c>
      <c r="I1137" s="70" t="s">
        <v>2881</v>
      </c>
      <c r="J1137" s="70" t="s">
        <v>1396</v>
      </c>
      <c r="K1137" s="70">
        <v>0</v>
      </c>
      <c r="L1137" s="70">
        <v>410</v>
      </c>
      <c r="M1137" s="70"/>
      <c r="N1137" s="70"/>
      <c r="O1137" s="70"/>
      <c r="P1137" s="70"/>
      <c r="Q1137" s="70"/>
      <c r="R1137" s="70">
        <v>125</v>
      </c>
      <c r="S1137" s="70">
        <v>128</v>
      </c>
      <c r="T1137" s="70">
        <v>7390</v>
      </c>
      <c r="U1137" s="70">
        <v>2525</v>
      </c>
      <c r="V1137" s="70">
        <v>3715</v>
      </c>
      <c r="W1137" s="70">
        <v>25000</v>
      </c>
      <c r="X1137" s="71" t="s">
        <v>4498</v>
      </c>
    </row>
    <row r="1138" s="62" customFormat="1" spans="3:24">
      <c r="C1138" s="69">
        <v>2022</v>
      </c>
      <c r="D1138" s="69">
        <v>3</v>
      </c>
      <c r="E1138" s="70" t="s">
        <v>4274</v>
      </c>
      <c r="F1138" s="70" t="s">
        <v>1695</v>
      </c>
      <c r="G1138" s="70" t="s">
        <v>4499</v>
      </c>
      <c r="H1138" s="70" t="s">
        <v>1453</v>
      </c>
      <c r="I1138" s="70" t="s">
        <v>1397</v>
      </c>
      <c r="J1138" s="70" t="s">
        <v>1396</v>
      </c>
      <c r="K1138" s="70" t="s">
        <v>4500</v>
      </c>
      <c r="L1138" s="70"/>
      <c r="M1138" s="70">
        <v>0.49</v>
      </c>
      <c r="N1138" s="70"/>
      <c r="O1138" s="70">
        <v>106</v>
      </c>
      <c r="P1138" s="70">
        <v>9</v>
      </c>
      <c r="Q1138" s="70" t="s">
        <v>1402</v>
      </c>
      <c r="R1138" s="70"/>
      <c r="S1138" s="70"/>
      <c r="T1138" s="70">
        <v>3310</v>
      </c>
      <c r="U1138" s="70">
        <v>1080</v>
      </c>
      <c r="V1138" s="70">
        <v>1690</v>
      </c>
      <c r="W1138" s="70">
        <v>885</v>
      </c>
      <c r="X1138" s="71" t="s">
        <v>4501</v>
      </c>
    </row>
    <row r="1139" s="62" customFormat="1" spans="3:24">
      <c r="C1139" s="69">
        <v>2022</v>
      </c>
      <c r="D1139" s="69">
        <v>3</v>
      </c>
      <c r="E1139" s="70" t="s">
        <v>4274</v>
      </c>
      <c r="F1139" s="70" t="s">
        <v>1695</v>
      </c>
      <c r="G1139" s="70" t="s">
        <v>4502</v>
      </c>
      <c r="H1139" s="70" t="s">
        <v>1440</v>
      </c>
      <c r="I1139" s="70" t="s">
        <v>1397</v>
      </c>
      <c r="J1139" s="70" t="s">
        <v>1441</v>
      </c>
      <c r="K1139" s="70" t="s">
        <v>4503</v>
      </c>
      <c r="L1139" s="70"/>
      <c r="M1139" s="70"/>
      <c r="N1139" s="70" t="s">
        <v>4504</v>
      </c>
      <c r="O1139" s="70">
        <v>115</v>
      </c>
      <c r="P1139" s="70"/>
      <c r="Q1139" s="70" t="s">
        <v>1402</v>
      </c>
      <c r="R1139" s="70"/>
      <c r="S1139" s="70"/>
      <c r="T1139" s="70" t="s">
        <v>4505</v>
      </c>
      <c r="U1139" s="70" t="s">
        <v>4506</v>
      </c>
      <c r="V1139" s="70" t="s">
        <v>4507</v>
      </c>
      <c r="W1139" s="70">
        <v>1080</v>
      </c>
      <c r="X1139" s="71">
        <v>772</v>
      </c>
    </row>
    <row r="1140" s="62" customFormat="1" spans="3:24">
      <c r="C1140" s="69">
        <v>2022</v>
      </c>
      <c r="D1140" s="69">
        <v>3</v>
      </c>
      <c r="E1140" s="70" t="s">
        <v>4274</v>
      </c>
      <c r="F1140" s="70" t="s">
        <v>1695</v>
      </c>
      <c r="G1140" s="70" t="s">
        <v>4508</v>
      </c>
      <c r="H1140" s="70" t="s">
        <v>1440</v>
      </c>
      <c r="I1140" s="70" t="s">
        <v>1397</v>
      </c>
      <c r="J1140" s="70" t="s">
        <v>1441</v>
      </c>
      <c r="K1140" s="70" t="s">
        <v>4503</v>
      </c>
      <c r="L1140" s="70"/>
      <c r="M1140" s="70"/>
      <c r="N1140" s="70" t="s">
        <v>4504</v>
      </c>
      <c r="O1140" s="70">
        <v>110</v>
      </c>
      <c r="P1140" s="70"/>
      <c r="Q1140" s="70" t="s">
        <v>1402</v>
      </c>
      <c r="R1140" s="70"/>
      <c r="S1140" s="70"/>
      <c r="T1140" s="70" t="s">
        <v>4505</v>
      </c>
      <c r="U1140" s="70" t="s">
        <v>4506</v>
      </c>
      <c r="V1140" s="70" t="s">
        <v>4507</v>
      </c>
      <c r="W1140" s="70">
        <v>1080</v>
      </c>
      <c r="X1140" s="71">
        <v>772</v>
      </c>
    </row>
    <row r="1141" s="62" customFormat="1" spans="3:24">
      <c r="C1141" s="69">
        <v>2022</v>
      </c>
      <c r="D1141" s="69">
        <v>3</v>
      </c>
      <c r="E1141" s="70" t="s">
        <v>4274</v>
      </c>
      <c r="F1141" s="70" t="s">
        <v>1695</v>
      </c>
      <c r="G1141" s="70" t="s">
        <v>4509</v>
      </c>
      <c r="H1141" s="70" t="s">
        <v>1440</v>
      </c>
      <c r="I1141" s="70" t="s">
        <v>1397</v>
      </c>
      <c r="J1141" s="70" t="s">
        <v>1441</v>
      </c>
      <c r="K1141" s="70" t="s">
        <v>4510</v>
      </c>
      <c r="L1141" s="70"/>
      <c r="M1141" s="70"/>
      <c r="N1141" s="70" t="s">
        <v>2922</v>
      </c>
      <c r="O1141" s="70">
        <v>115</v>
      </c>
      <c r="P1141" s="70"/>
      <c r="Q1141" s="70" t="s">
        <v>1402</v>
      </c>
      <c r="R1141" s="70"/>
      <c r="S1141" s="70"/>
      <c r="T1141" s="70">
        <v>2920</v>
      </c>
      <c r="U1141" s="70">
        <v>1493</v>
      </c>
      <c r="V1141" s="70">
        <v>1621</v>
      </c>
      <c r="W1141" s="70">
        <v>1020</v>
      </c>
      <c r="X1141" s="71">
        <v>705</v>
      </c>
    </row>
    <row r="1142" s="62" customFormat="1" spans="3:24">
      <c r="C1142" s="69">
        <v>2022</v>
      </c>
      <c r="D1142" s="69">
        <v>3</v>
      </c>
      <c r="E1142" s="70" t="s">
        <v>4274</v>
      </c>
      <c r="F1142" s="70" t="s">
        <v>1695</v>
      </c>
      <c r="G1142" s="70" t="s">
        <v>4511</v>
      </c>
      <c r="H1142" s="70" t="s">
        <v>1440</v>
      </c>
      <c r="I1142" s="70" t="s">
        <v>1397</v>
      </c>
      <c r="J1142" s="70" t="s">
        <v>1441</v>
      </c>
      <c r="K1142" s="70" t="s">
        <v>4510</v>
      </c>
      <c r="L1142" s="70"/>
      <c r="M1142" s="70"/>
      <c r="N1142" s="70" t="s">
        <v>2922</v>
      </c>
      <c r="O1142" s="70">
        <v>115</v>
      </c>
      <c r="P1142" s="70"/>
      <c r="Q1142" s="70" t="s">
        <v>1402</v>
      </c>
      <c r="R1142" s="70"/>
      <c r="S1142" s="70"/>
      <c r="T1142" s="70">
        <v>2920</v>
      </c>
      <c r="U1142" s="70">
        <v>1493</v>
      </c>
      <c r="V1142" s="70">
        <v>1621</v>
      </c>
      <c r="W1142" s="70">
        <v>1020</v>
      </c>
      <c r="X1142" s="71">
        <v>705</v>
      </c>
    </row>
    <row r="1143" s="62" customFormat="1" spans="3:24">
      <c r="C1143" s="69">
        <v>2022</v>
      </c>
      <c r="D1143" s="69">
        <v>3</v>
      </c>
      <c r="E1143" s="70" t="s">
        <v>4512</v>
      </c>
      <c r="F1143" s="70" t="s">
        <v>4513</v>
      </c>
      <c r="G1143" s="70" t="s">
        <v>4514</v>
      </c>
      <c r="H1143" s="70" t="s">
        <v>4515</v>
      </c>
      <c r="I1143" s="70" t="s">
        <v>2881</v>
      </c>
      <c r="J1143" s="70" t="s">
        <v>1396</v>
      </c>
      <c r="K1143" s="70">
        <v>0</v>
      </c>
      <c r="L1143" s="70">
        <v>500</v>
      </c>
      <c r="M1143" s="70"/>
      <c r="N1143" s="70"/>
      <c r="O1143" s="70"/>
      <c r="P1143" s="70"/>
      <c r="Q1143" s="70"/>
      <c r="R1143" s="70">
        <v>70</v>
      </c>
      <c r="S1143" s="70">
        <v>70.8</v>
      </c>
      <c r="T1143" s="70">
        <v>7083</v>
      </c>
      <c r="U1143" s="70">
        <v>2240</v>
      </c>
      <c r="V1143" s="70" t="s">
        <v>4516</v>
      </c>
      <c r="W1143" s="70">
        <v>8280</v>
      </c>
      <c r="X1143" s="71">
        <v>4300</v>
      </c>
    </row>
    <row r="1144" s="62" customFormat="1" spans="3:24">
      <c r="C1144" s="69">
        <v>2022</v>
      </c>
      <c r="D1144" s="69">
        <v>3</v>
      </c>
      <c r="E1144" s="70" t="s">
        <v>4512</v>
      </c>
      <c r="F1144" s="70" t="s">
        <v>4513</v>
      </c>
      <c r="G1144" s="70" t="s">
        <v>4517</v>
      </c>
      <c r="H1144" s="70" t="s">
        <v>4518</v>
      </c>
      <c r="I1144" s="70" t="s">
        <v>2881</v>
      </c>
      <c r="J1144" s="70" t="s">
        <v>1396</v>
      </c>
      <c r="K1144" s="70">
        <v>0</v>
      </c>
      <c r="L1144" s="70">
        <v>500</v>
      </c>
      <c r="M1144" s="70"/>
      <c r="N1144" s="70"/>
      <c r="O1144" s="70"/>
      <c r="P1144" s="70"/>
      <c r="Q1144" s="70"/>
      <c r="R1144" s="70">
        <v>70</v>
      </c>
      <c r="S1144" s="70">
        <v>70.8</v>
      </c>
      <c r="T1144" s="70">
        <v>7083</v>
      </c>
      <c r="U1144" s="70">
        <v>2390</v>
      </c>
      <c r="V1144" s="70">
        <v>3185</v>
      </c>
      <c r="W1144" s="70">
        <v>8280</v>
      </c>
      <c r="X1144" s="71">
        <v>5085</v>
      </c>
    </row>
    <row r="1145" s="62" customFormat="1" spans="3:24">
      <c r="C1145" s="69">
        <v>2022</v>
      </c>
      <c r="D1145" s="69">
        <v>3</v>
      </c>
      <c r="E1145" s="70" t="s">
        <v>1725</v>
      </c>
      <c r="F1145" s="70" t="s">
        <v>1728</v>
      </c>
      <c r="G1145" s="70" t="s">
        <v>4519</v>
      </c>
      <c r="H1145" s="70" t="s">
        <v>1440</v>
      </c>
      <c r="I1145" s="70" t="s">
        <v>1397</v>
      </c>
      <c r="J1145" s="70" t="s">
        <v>1441</v>
      </c>
      <c r="K1145" s="70">
        <v>155</v>
      </c>
      <c r="L1145" s="70"/>
      <c r="M1145" s="70"/>
      <c r="N1145" s="70">
        <v>9.3</v>
      </c>
      <c r="O1145" s="70">
        <v>115</v>
      </c>
      <c r="P1145" s="70"/>
      <c r="Q1145" s="70" t="s">
        <v>1402</v>
      </c>
      <c r="R1145" s="70"/>
      <c r="S1145" s="70"/>
      <c r="T1145" s="70">
        <v>3270</v>
      </c>
      <c r="U1145" s="70">
        <v>1700</v>
      </c>
      <c r="V1145" s="70">
        <v>1545</v>
      </c>
      <c r="W1145" s="70">
        <v>1140</v>
      </c>
      <c r="X1145" s="71">
        <v>805</v>
      </c>
    </row>
    <row r="1146" s="62" customFormat="1" spans="3:24">
      <c r="C1146" s="69">
        <v>2022</v>
      </c>
      <c r="D1146" s="69">
        <v>3</v>
      </c>
      <c r="E1146" s="70" t="s">
        <v>1725</v>
      </c>
      <c r="F1146" s="70" t="s">
        <v>1728</v>
      </c>
      <c r="G1146" s="70" t="s">
        <v>4520</v>
      </c>
      <c r="H1146" s="70" t="s">
        <v>1440</v>
      </c>
      <c r="I1146" s="70" t="s">
        <v>1397</v>
      </c>
      <c r="J1146" s="70" t="s">
        <v>1441</v>
      </c>
      <c r="K1146" s="70">
        <v>210</v>
      </c>
      <c r="L1146" s="70"/>
      <c r="M1146" s="70"/>
      <c r="N1146" s="70">
        <v>9.7</v>
      </c>
      <c r="O1146" s="70">
        <v>125</v>
      </c>
      <c r="P1146" s="70"/>
      <c r="Q1146" s="70" t="s">
        <v>1402</v>
      </c>
      <c r="R1146" s="70"/>
      <c r="S1146" s="70"/>
      <c r="T1146" s="70">
        <v>3270</v>
      </c>
      <c r="U1146" s="70">
        <v>1700</v>
      </c>
      <c r="V1146" s="70">
        <v>1545</v>
      </c>
      <c r="W1146" s="70">
        <v>1140</v>
      </c>
      <c r="X1146" s="71">
        <v>840</v>
      </c>
    </row>
    <row r="1147" s="62" customFormat="1" spans="3:24">
      <c r="C1147" s="69">
        <v>2022</v>
      </c>
      <c r="D1147" s="69">
        <v>3</v>
      </c>
      <c r="E1147" s="70" t="s">
        <v>1725</v>
      </c>
      <c r="F1147" s="70" t="s">
        <v>1728</v>
      </c>
      <c r="G1147" s="70" t="s">
        <v>4521</v>
      </c>
      <c r="H1147" s="70" t="s">
        <v>1440</v>
      </c>
      <c r="I1147" s="70" t="s">
        <v>1397</v>
      </c>
      <c r="J1147" s="70" t="s">
        <v>1441</v>
      </c>
      <c r="K1147" s="70">
        <v>210</v>
      </c>
      <c r="L1147" s="70"/>
      <c r="M1147" s="70"/>
      <c r="N1147" s="70">
        <v>9.7</v>
      </c>
      <c r="O1147" s="70">
        <v>125</v>
      </c>
      <c r="P1147" s="70"/>
      <c r="Q1147" s="70" t="s">
        <v>1402</v>
      </c>
      <c r="R1147" s="70"/>
      <c r="S1147" s="70"/>
      <c r="T1147" s="70">
        <v>3270</v>
      </c>
      <c r="U1147" s="70">
        <v>1700</v>
      </c>
      <c r="V1147" s="70">
        <v>1545</v>
      </c>
      <c r="W1147" s="70">
        <v>1140</v>
      </c>
      <c r="X1147" s="71">
        <v>840</v>
      </c>
    </row>
    <row r="1148" s="62" customFormat="1" spans="3:24">
      <c r="C1148" s="69">
        <v>2022</v>
      </c>
      <c r="D1148" s="69">
        <v>3</v>
      </c>
      <c r="E1148" s="70" t="s">
        <v>1725</v>
      </c>
      <c r="F1148" s="70" t="s">
        <v>4522</v>
      </c>
      <c r="G1148" s="70" t="s">
        <v>4523</v>
      </c>
      <c r="H1148" s="70" t="s">
        <v>1579</v>
      </c>
      <c r="I1148" s="70" t="s">
        <v>1397</v>
      </c>
      <c r="J1148" s="70" t="s">
        <v>1441</v>
      </c>
      <c r="K1148" s="70">
        <v>600</v>
      </c>
      <c r="L1148" s="70"/>
      <c r="M1148" s="70"/>
      <c r="N1148" s="70">
        <v>16.6</v>
      </c>
      <c r="O1148" s="70">
        <v>180</v>
      </c>
      <c r="P1148" s="70"/>
      <c r="Q1148" s="70" t="s">
        <v>1733</v>
      </c>
      <c r="R1148" s="70"/>
      <c r="S1148" s="70"/>
      <c r="T1148" s="70">
        <v>4880</v>
      </c>
      <c r="U1148" s="70">
        <v>1970</v>
      </c>
      <c r="V1148" s="70">
        <v>1601</v>
      </c>
      <c r="W1148" s="70">
        <v>2750</v>
      </c>
      <c r="X1148" s="71">
        <v>2346</v>
      </c>
    </row>
    <row r="1149" s="62" customFormat="1" spans="3:24">
      <c r="C1149" s="69">
        <v>2022</v>
      </c>
      <c r="D1149" s="69">
        <v>3</v>
      </c>
      <c r="E1149" s="70" t="s">
        <v>4524</v>
      </c>
      <c r="F1149" s="70" t="s">
        <v>4525</v>
      </c>
      <c r="G1149" s="70" t="s">
        <v>4526</v>
      </c>
      <c r="H1149" s="70" t="s">
        <v>2018</v>
      </c>
      <c r="I1149" s="70" t="s">
        <v>1397</v>
      </c>
      <c r="J1149" s="70" t="s">
        <v>1396</v>
      </c>
      <c r="K1149" s="70">
        <v>0</v>
      </c>
      <c r="L1149" s="70">
        <v>220</v>
      </c>
      <c r="M1149" s="70">
        <v>0.555</v>
      </c>
      <c r="N1149" s="70"/>
      <c r="O1149" s="70">
        <v>153.6</v>
      </c>
      <c r="P1149" s="70">
        <v>66.84</v>
      </c>
      <c r="Q1149" s="70" t="s">
        <v>1402</v>
      </c>
      <c r="R1149" s="70"/>
      <c r="S1149" s="70"/>
      <c r="T1149" s="70">
        <v>5520</v>
      </c>
      <c r="U1149" s="70">
        <v>1750</v>
      </c>
      <c r="V1149" s="70" t="s">
        <v>4527</v>
      </c>
      <c r="W1149" s="70">
        <v>4495</v>
      </c>
      <c r="X1149" s="71">
        <v>3400</v>
      </c>
    </row>
    <row r="1150" s="62" customFormat="1" spans="3:24">
      <c r="C1150" s="69">
        <v>2022</v>
      </c>
      <c r="D1150" s="69">
        <v>3</v>
      </c>
      <c r="E1150" s="70" t="s">
        <v>4528</v>
      </c>
      <c r="F1150" s="70" t="s">
        <v>4312</v>
      </c>
      <c r="G1150" s="70" t="s">
        <v>4529</v>
      </c>
      <c r="H1150" s="70" t="s">
        <v>4497</v>
      </c>
      <c r="I1150" s="70" t="s">
        <v>2881</v>
      </c>
      <c r="J1150" s="70" t="s">
        <v>1396</v>
      </c>
      <c r="K1150" s="70">
        <v>0</v>
      </c>
      <c r="L1150" s="70">
        <v>510</v>
      </c>
      <c r="M1150" s="70"/>
      <c r="N1150" s="70"/>
      <c r="O1150" s="70"/>
      <c r="P1150" s="70"/>
      <c r="Q1150" s="70"/>
      <c r="R1150" s="70">
        <v>120</v>
      </c>
      <c r="S1150" s="70">
        <v>121</v>
      </c>
      <c r="T1150" s="70">
        <v>7550</v>
      </c>
      <c r="U1150" s="70">
        <v>2535</v>
      </c>
      <c r="V1150" s="70" t="s">
        <v>4530</v>
      </c>
      <c r="W1150" s="70">
        <v>25000</v>
      </c>
      <c r="X1150" s="71">
        <v>11000</v>
      </c>
    </row>
    <row r="1151" s="62" customFormat="1" spans="3:24">
      <c r="C1151" s="69">
        <v>2022</v>
      </c>
      <c r="D1151" s="69">
        <v>3</v>
      </c>
      <c r="E1151" s="70" t="s">
        <v>4528</v>
      </c>
      <c r="F1151" s="70" t="s">
        <v>4312</v>
      </c>
      <c r="G1151" s="70" t="s">
        <v>4531</v>
      </c>
      <c r="H1151" s="70" t="s">
        <v>4532</v>
      </c>
      <c r="I1151" s="70" t="s">
        <v>2881</v>
      </c>
      <c r="J1151" s="70" t="s">
        <v>1396</v>
      </c>
      <c r="K1151" s="70">
        <v>0</v>
      </c>
      <c r="L1151" s="70">
        <v>392</v>
      </c>
      <c r="M1151" s="70"/>
      <c r="N1151" s="70"/>
      <c r="O1151" s="70"/>
      <c r="P1151" s="70"/>
      <c r="Q1151" s="70"/>
      <c r="R1151" s="70">
        <v>117</v>
      </c>
      <c r="S1151" s="70">
        <v>120</v>
      </c>
      <c r="T1151" s="70">
        <v>11990</v>
      </c>
      <c r="U1151" s="70">
        <v>2550</v>
      </c>
      <c r="V1151" s="70">
        <v>3900</v>
      </c>
      <c r="W1151" s="70">
        <v>18000</v>
      </c>
      <c r="X1151" s="71" t="s">
        <v>4533</v>
      </c>
    </row>
    <row r="1152" s="62" customFormat="1" spans="3:24">
      <c r="C1152" s="69">
        <v>2022</v>
      </c>
      <c r="D1152" s="69">
        <v>3</v>
      </c>
      <c r="E1152" s="70" t="s">
        <v>4528</v>
      </c>
      <c r="F1152" s="70" t="s">
        <v>4312</v>
      </c>
      <c r="G1152" s="70" t="s">
        <v>4534</v>
      </c>
      <c r="H1152" s="70" t="s">
        <v>4535</v>
      </c>
      <c r="I1152" s="70" t="s">
        <v>2881</v>
      </c>
      <c r="J1152" s="70" t="s">
        <v>1412</v>
      </c>
      <c r="K1152" s="70">
        <v>0</v>
      </c>
      <c r="L1152" s="70">
        <v>730</v>
      </c>
      <c r="M1152" s="70"/>
      <c r="N1152" s="70"/>
      <c r="O1152" s="70"/>
      <c r="P1152" s="70"/>
      <c r="Q1152" s="70"/>
      <c r="R1152" s="70">
        <v>86</v>
      </c>
      <c r="S1152" s="70">
        <v>88</v>
      </c>
      <c r="T1152" s="70">
        <v>10500</v>
      </c>
      <c r="U1152" s="70">
        <v>2550</v>
      </c>
      <c r="V1152" s="70">
        <v>3470</v>
      </c>
      <c r="W1152" s="70">
        <v>18000</v>
      </c>
      <c r="X1152" s="71" t="s">
        <v>4536</v>
      </c>
    </row>
    <row r="1153" s="62" customFormat="1" spans="3:24">
      <c r="C1153" s="69">
        <v>2022</v>
      </c>
      <c r="D1153" s="69">
        <v>3</v>
      </c>
      <c r="E1153" s="70" t="s">
        <v>4316</v>
      </c>
      <c r="F1153" s="70" t="s">
        <v>1790</v>
      </c>
      <c r="G1153" s="70" t="s">
        <v>4537</v>
      </c>
      <c r="H1153" s="70" t="s">
        <v>1531</v>
      </c>
      <c r="I1153" s="70" t="s">
        <v>1397</v>
      </c>
      <c r="J1153" s="70" t="s">
        <v>1412</v>
      </c>
      <c r="K1153" s="70">
        <v>0</v>
      </c>
      <c r="L1153" s="70"/>
      <c r="M1153" s="70">
        <v>0.24</v>
      </c>
      <c r="N1153" s="70"/>
      <c r="O1153" s="70">
        <v>136.5</v>
      </c>
      <c r="P1153" s="70">
        <v>89.161</v>
      </c>
      <c r="Q1153" s="70" t="s">
        <v>1402</v>
      </c>
      <c r="R1153" s="70"/>
      <c r="S1153" s="70"/>
      <c r="T1153" s="70">
        <v>5990</v>
      </c>
      <c r="U1153" s="70">
        <v>2065</v>
      </c>
      <c r="V1153" s="70" t="s">
        <v>4538</v>
      </c>
      <c r="W1153" s="70">
        <v>6500</v>
      </c>
      <c r="X1153" s="71" t="s">
        <v>4539</v>
      </c>
    </row>
    <row r="1154" s="62" customFormat="1" spans="3:24">
      <c r="C1154" s="69">
        <v>2022</v>
      </c>
      <c r="D1154" s="69">
        <v>3</v>
      </c>
      <c r="E1154" s="70" t="s">
        <v>4316</v>
      </c>
      <c r="F1154" s="70" t="s">
        <v>1790</v>
      </c>
      <c r="G1154" s="70" t="s">
        <v>4540</v>
      </c>
      <c r="H1154" s="70" t="s">
        <v>1433</v>
      </c>
      <c r="I1154" s="70" t="s">
        <v>1397</v>
      </c>
      <c r="J1154" s="70" t="s">
        <v>1412</v>
      </c>
      <c r="K1154" s="70">
        <v>0</v>
      </c>
      <c r="L1154" s="70"/>
      <c r="M1154" s="70">
        <v>0.24</v>
      </c>
      <c r="N1154" s="70"/>
      <c r="O1154" s="70">
        <v>145.68</v>
      </c>
      <c r="P1154" s="70">
        <v>118.08</v>
      </c>
      <c r="Q1154" s="70" t="s">
        <v>1402</v>
      </c>
      <c r="R1154" s="70"/>
      <c r="S1154" s="70"/>
      <c r="T1154" s="70">
        <v>5990</v>
      </c>
      <c r="U1154" s="70">
        <v>2065</v>
      </c>
      <c r="V1154" s="70" t="s">
        <v>4538</v>
      </c>
      <c r="W1154" s="70">
        <v>6500</v>
      </c>
      <c r="X1154" s="71" t="s">
        <v>4539</v>
      </c>
    </row>
    <row r="1155" s="62" customFormat="1" spans="3:24">
      <c r="C1155" s="69">
        <v>2022</v>
      </c>
      <c r="D1155" s="69">
        <v>3</v>
      </c>
      <c r="E1155" s="70" t="s">
        <v>4316</v>
      </c>
      <c r="F1155" s="70" t="s">
        <v>1790</v>
      </c>
      <c r="G1155" s="70" t="s">
        <v>4541</v>
      </c>
      <c r="H1155" s="70" t="s">
        <v>1433</v>
      </c>
      <c r="I1155" s="70" t="s">
        <v>1397</v>
      </c>
      <c r="J1155" s="70" t="s">
        <v>1412</v>
      </c>
      <c r="K1155" s="70">
        <v>0</v>
      </c>
      <c r="L1155" s="70"/>
      <c r="M1155" s="70">
        <v>0.15</v>
      </c>
      <c r="N1155" s="70"/>
      <c r="O1155" s="70">
        <v>160.26</v>
      </c>
      <c r="P1155" s="70">
        <v>140.958</v>
      </c>
      <c r="Q1155" s="70" t="s">
        <v>1402</v>
      </c>
      <c r="R1155" s="70"/>
      <c r="S1155" s="70"/>
      <c r="T1155" s="70">
        <v>5990</v>
      </c>
      <c r="U1155" s="70" t="s">
        <v>4542</v>
      </c>
      <c r="V1155" s="70" t="s">
        <v>4543</v>
      </c>
      <c r="W1155" s="70">
        <v>9500</v>
      </c>
      <c r="X1155" s="71" t="s">
        <v>4544</v>
      </c>
    </row>
    <row r="1156" s="62" customFormat="1" spans="3:24">
      <c r="C1156" s="69">
        <v>2022</v>
      </c>
      <c r="D1156" s="69">
        <v>3</v>
      </c>
      <c r="E1156" s="70" t="s">
        <v>4322</v>
      </c>
      <c r="F1156" s="70" t="s">
        <v>4323</v>
      </c>
      <c r="G1156" s="70" t="s">
        <v>4545</v>
      </c>
      <c r="H1156" s="70" t="s">
        <v>4546</v>
      </c>
      <c r="I1156" s="70" t="s">
        <v>2881</v>
      </c>
      <c r="J1156" s="70" t="s">
        <v>1412</v>
      </c>
      <c r="K1156" s="70">
        <v>0</v>
      </c>
      <c r="L1156" s="70">
        <v>894</v>
      </c>
      <c r="M1156" s="70"/>
      <c r="N1156" s="70"/>
      <c r="O1156" s="70"/>
      <c r="P1156" s="70"/>
      <c r="Q1156" s="70"/>
      <c r="R1156" s="70">
        <v>91</v>
      </c>
      <c r="S1156" s="70">
        <v>98</v>
      </c>
      <c r="T1156" s="70">
        <v>10480</v>
      </c>
      <c r="U1156" s="70">
        <v>2550</v>
      </c>
      <c r="V1156" s="70">
        <v>3560</v>
      </c>
      <c r="W1156" s="70">
        <v>18000</v>
      </c>
      <c r="X1156" s="71" t="s">
        <v>4067</v>
      </c>
    </row>
    <row r="1157" s="62" customFormat="1" spans="3:24">
      <c r="C1157" s="69">
        <v>2022</v>
      </c>
      <c r="D1157" s="69">
        <v>3</v>
      </c>
      <c r="E1157" s="70" t="s">
        <v>4547</v>
      </c>
      <c r="F1157" s="70" t="s">
        <v>4548</v>
      </c>
      <c r="G1157" s="70" t="s">
        <v>4549</v>
      </c>
      <c r="H1157" s="70" t="s">
        <v>1440</v>
      </c>
      <c r="I1157" s="70" t="s">
        <v>1397</v>
      </c>
      <c r="J1157" s="70" t="s">
        <v>1441</v>
      </c>
      <c r="K1157" s="70">
        <v>120</v>
      </c>
      <c r="L1157" s="70"/>
      <c r="M1157" s="70"/>
      <c r="N1157" s="70">
        <v>9.3</v>
      </c>
      <c r="O1157" s="70">
        <v>103.4</v>
      </c>
      <c r="P1157" s="70"/>
      <c r="Q1157" s="70" t="s">
        <v>1402</v>
      </c>
      <c r="R1157" s="70"/>
      <c r="S1157" s="70"/>
      <c r="T1157" s="70">
        <v>3615</v>
      </c>
      <c r="U1157" s="70">
        <v>1650</v>
      </c>
      <c r="V1157" s="70">
        <v>1595</v>
      </c>
      <c r="W1157" s="70">
        <v>1070</v>
      </c>
      <c r="X1157" s="71">
        <v>770</v>
      </c>
    </row>
    <row r="1158" s="62" customFormat="1" spans="3:24">
      <c r="C1158" s="69">
        <v>2022</v>
      </c>
      <c r="D1158" s="69">
        <v>3</v>
      </c>
      <c r="E1158" s="70" t="s">
        <v>4547</v>
      </c>
      <c r="F1158" s="70" t="s">
        <v>4548</v>
      </c>
      <c r="G1158" s="70" t="s">
        <v>4550</v>
      </c>
      <c r="H1158" s="70" t="s">
        <v>1440</v>
      </c>
      <c r="I1158" s="70" t="s">
        <v>1397</v>
      </c>
      <c r="J1158" s="70" t="s">
        <v>1441</v>
      </c>
      <c r="K1158" s="70">
        <v>120</v>
      </c>
      <c r="L1158" s="70"/>
      <c r="M1158" s="70"/>
      <c r="N1158" s="70">
        <v>9.3</v>
      </c>
      <c r="O1158" s="70">
        <v>103.4</v>
      </c>
      <c r="P1158" s="70"/>
      <c r="Q1158" s="70" t="s">
        <v>1402</v>
      </c>
      <c r="R1158" s="70"/>
      <c r="S1158" s="70"/>
      <c r="T1158" s="70">
        <v>3390</v>
      </c>
      <c r="U1158" s="70">
        <v>1650</v>
      </c>
      <c r="V1158" s="70">
        <v>1595</v>
      </c>
      <c r="W1158" s="70">
        <v>1070</v>
      </c>
      <c r="X1158" s="71">
        <v>770</v>
      </c>
    </row>
    <row r="1159" s="62" customFormat="1" spans="3:24">
      <c r="C1159" s="69">
        <v>2022</v>
      </c>
      <c r="D1159" s="69">
        <v>3</v>
      </c>
      <c r="E1159" s="70" t="s">
        <v>1819</v>
      </c>
      <c r="F1159" s="70" t="s">
        <v>1820</v>
      </c>
      <c r="G1159" s="70" t="s">
        <v>4551</v>
      </c>
      <c r="H1159" s="70" t="s">
        <v>4535</v>
      </c>
      <c r="I1159" s="70" t="s">
        <v>2881</v>
      </c>
      <c r="J1159" s="70" t="s">
        <v>1412</v>
      </c>
      <c r="K1159" s="70">
        <v>0</v>
      </c>
      <c r="L1159" s="70">
        <v>600</v>
      </c>
      <c r="M1159" s="70"/>
      <c r="N1159" s="70"/>
      <c r="O1159" s="70"/>
      <c r="P1159" s="70"/>
      <c r="Q1159" s="70"/>
      <c r="R1159" s="70">
        <v>110</v>
      </c>
      <c r="S1159" s="70">
        <v>111</v>
      </c>
      <c r="T1159" s="70">
        <v>10490</v>
      </c>
      <c r="U1159" s="70">
        <v>2550</v>
      </c>
      <c r="V1159" s="70">
        <v>3510</v>
      </c>
      <c r="W1159" s="70">
        <v>18000</v>
      </c>
      <c r="X1159" s="71" t="s">
        <v>4552</v>
      </c>
    </row>
    <row r="1160" s="62" customFormat="1" spans="3:24">
      <c r="C1160" s="69">
        <v>2022</v>
      </c>
      <c r="D1160" s="69">
        <v>3</v>
      </c>
      <c r="E1160" s="70" t="s">
        <v>1819</v>
      </c>
      <c r="F1160" s="70" t="s">
        <v>1820</v>
      </c>
      <c r="G1160" s="70" t="s">
        <v>4553</v>
      </c>
      <c r="H1160" s="70" t="s">
        <v>4535</v>
      </c>
      <c r="I1160" s="70" t="s">
        <v>2881</v>
      </c>
      <c r="J1160" s="70" t="s">
        <v>1412</v>
      </c>
      <c r="K1160" s="70">
        <v>0</v>
      </c>
      <c r="L1160" s="70">
        <v>600</v>
      </c>
      <c r="M1160" s="70"/>
      <c r="N1160" s="70"/>
      <c r="O1160" s="70"/>
      <c r="P1160" s="70"/>
      <c r="Q1160" s="70"/>
      <c r="R1160" s="70">
        <v>68</v>
      </c>
      <c r="S1160" s="70">
        <v>68.5</v>
      </c>
      <c r="T1160" s="70">
        <v>10490</v>
      </c>
      <c r="U1160" s="70">
        <v>2550</v>
      </c>
      <c r="V1160" s="70">
        <v>3470</v>
      </c>
      <c r="W1160" s="70">
        <v>18000</v>
      </c>
      <c r="X1160" s="71" t="s">
        <v>4554</v>
      </c>
    </row>
    <row r="1161" s="62" customFormat="1" spans="3:24">
      <c r="C1161" s="69">
        <v>2022</v>
      </c>
      <c r="D1161" s="69">
        <v>3</v>
      </c>
      <c r="E1161" s="70" t="s">
        <v>1943</v>
      </c>
      <c r="F1161" s="70" t="s">
        <v>1944</v>
      </c>
      <c r="G1161" s="70" t="s">
        <v>4555</v>
      </c>
      <c r="H1161" s="70" t="s">
        <v>1446</v>
      </c>
      <c r="I1161" s="70" t="s">
        <v>1397</v>
      </c>
      <c r="J1161" s="70" t="s">
        <v>1396</v>
      </c>
      <c r="K1161" s="70">
        <v>207</v>
      </c>
      <c r="L1161" s="70"/>
      <c r="M1161" s="70">
        <v>0.3</v>
      </c>
      <c r="N1161" s="70"/>
      <c r="O1161" s="70">
        <v>135</v>
      </c>
      <c r="P1161" s="70">
        <v>45.33</v>
      </c>
      <c r="Q1161" s="70" t="s">
        <v>1822</v>
      </c>
      <c r="R1161" s="70"/>
      <c r="S1161" s="70"/>
      <c r="T1161" s="70">
        <v>5460</v>
      </c>
      <c r="U1161" s="70">
        <v>1770</v>
      </c>
      <c r="V1161" s="70">
        <v>2130</v>
      </c>
      <c r="W1161" s="70">
        <v>3150</v>
      </c>
      <c r="X1161" s="71">
        <v>1620</v>
      </c>
    </row>
    <row r="1162" s="62" customFormat="1" spans="3:24">
      <c r="C1162" s="69">
        <v>2022</v>
      </c>
      <c r="D1162" s="69">
        <v>3</v>
      </c>
      <c r="E1162" s="70" t="s">
        <v>4556</v>
      </c>
      <c r="F1162" s="70" t="s">
        <v>1970</v>
      </c>
      <c r="G1162" s="70" t="s">
        <v>4557</v>
      </c>
      <c r="H1162" s="70" t="s">
        <v>4546</v>
      </c>
      <c r="I1162" s="70" t="s">
        <v>2881</v>
      </c>
      <c r="J1162" s="70" t="s">
        <v>1412</v>
      </c>
      <c r="K1162" s="70">
        <v>0</v>
      </c>
      <c r="L1162" s="70">
        <v>600</v>
      </c>
      <c r="M1162" s="70"/>
      <c r="N1162" s="70"/>
      <c r="O1162" s="70"/>
      <c r="P1162" s="70"/>
      <c r="Q1162" s="70"/>
      <c r="R1162" s="70">
        <v>70</v>
      </c>
      <c r="S1162" s="70">
        <v>75</v>
      </c>
      <c r="T1162" s="70">
        <v>8645</v>
      </c>
      <c r="U1162" s="70">
        <v>2500</v>
      </c>
      <c r="V1162" s="70">
        <v>3320</v>
      </c>
      <c r="W1162" s="70">
        <v>14000</v>
      </c>
      <c r="X1162" s="71" t="s">
        <v>4081</v>
      </c>
    </row>
    <row r="1163" s="62" customFormat="1" spans="3:24">
      <c r="C1163" s="69">
        <v>2022</v>
      </c>
      <c r="D1163" s="69">
        <v>3</v>
      </c>
      <c r="E1163" s="70" t="s">
        <v>4382</v>
      </c>
      <c r="F1163" s="70" t="s">
        <v>1617</v>
      </c>
      <c r="G1163" s="70" t="s">
        <v>4558</v>
      </c>
      <c r="H1163" s="70" t="s">
        <v>4339</v>
      </c>
      <c r="I1163" s="70" t="s">
        <v>1561</v>
      </c>
      <c r="J1163" s="70" t="s">
        <v>1396</v>
      </c>
      <c r="K1163" s="70">
        <v>0</v>
      </c>
      <c r="L1163" s="70"/>
      <c r="M1163" s="70"/>
      <c r="N1163" s="70"/>
      <c r="O1163" s="70"/>
      <c r="P1163" s="70">
        <v>20.832</v>
      </c>
      <c r="Q1163" s="70" t="s">
        <v>1421</v>
      </c>
      <c r="R1163" s="70"/>
      <c r="S1163" s="70"/>
      <c r="T1163" s="70" t="s">
        <v>4559</v>
      </c>
      <c r="U1163" s="70">
        <v>2350</v>
      </c>
      <c r="V1163" s="70">
        <v>3400</v>
      </c>
      <c r="W1163" s="70">
        <v>9995</v>
      </c>
      <c r="X1163" s="71">
        <v>3900</v>
      </c>
    </row>
    <row r="1164" s="62" customFormat="1" spans="3:24">
      <c r="C1164" s="69">
        <v>2022</v>
      </c>
      <c r="D1164" s="69">
        <v>3</v>
      </c>
      <c r="E1164" s="70" t="s">
        <v>1986</v>
      </c>
      <c r="F1164" s="70" t="s">
        <v>1987</v>
      </c>
      <c r="G1164" s="70" t="s">
        <v>4560</v>
      </c>
      <c r="H1164" s="70" t="s">
        <v>1862</v>
      </c>
      <c r="I1164" s="70" t="s">
        <v>1397</v>
      </c>
      <c r="J1164" s="70" t="s">
        <v>1396</v>
      </c>
      <c r="K1164" s="70">
        <v>0</v>
      </c>
      <c r="L1164" s="70">
        <v>400</v>
      </c>
      <c r="M1164" s="70">
        <v>0.19</v>
      </c>
      <c r="N1164" s="70"/>
      <c r="O1164" s="70">
        <v>151.7</v>
      </c>
      <c r="P1164" s="70">
        <v>177.74</v>
      </c>
      <c r="Q1164" s="70" t="s">
        <v>1402</v>
      </c>
      <c r="R1164" s="70"/>
      <c r="S1164" s="70"/>
      <c r="T1164" s="70">
        <v>6690</v>
      </c>
      <c r="U1164" s="70">
        <v>2350</v>
      </c>
      <c r="V1164" s="70">
        <v>2425</v>
      </c>
      <c r="W1164" s="70">
        <v>11800</v>
      </c>
      <c r="X1164" s="71">
        <v>7205</v>
      </c>
    </row>
    <row r="1165" s="62" customFormat="1" spans="3:24">
      <c r="C1165" s="69">
        <v>2022</v>
      </c>
      <c r="D1165" s="69">
        <v>3</v>
      </c>
      <c r="E1165" s="70" t="s">
        <v>1986</v>
      </c>
      <c r="F1165" s="70" t="s">
        <v>1987</v>
      </c>
      <c r="G1165" s="70" t="s">
        <v>4561</v>
      </c>
      <c r="H1165" s="70" t="s">
        <v>4447</v>
      </c>
      <c r="I1165" s="70" t="s">
        <v>1397</v>
      </c>
      <c r="J1165" s="70" t="s">
        <v>1396</v>
      </c>
      <c r="K1165" s="70">
        <v>0</v>
      </c>
      <c r="L1165" s="70">
        <v>250</v>
      </c>
      <c r="M1165" s="70">
        <v>0.22</v>
      </c>
      <c r="N1165" s="70"/>
      <c r="O1165" s="70">
        <v>130.8</v>
      </c>
      <c r="P1165" s="70">
        <v>217.6</v>
      </c>
      <c r="Q1165" s="70" t="s">
        <v>1402</v>
      </c>
      <c r="R1165" s="70"/>
      <c r="S1165" s="70"/>
      <c r="T1165" s="70">
        <v>7560</v>
      </c>
      <c r="U1165" s="70">
        <v>2550</v>
      </c>
      <c r="V1165" s="70">
        <v>3195</v>
      </c>
      <c r="W1165" s="70">
        <v>18000</v>
      </c>
      <c r="X1165" s="71">
        <v>10515</v>
      </c>
    </row>
    <row r="1166" s="62" customFormat="1" spans="3:24">
      <c r="C1166" s="69">
        <v>2022</v>
      </c>
      <c r="D1166" s="69">
        <v>3</v>
      </c>
      <c r="E1166" s="70" t="s">
        <v>2015</v>
      </c>
      <c r="F1166" s="70" t="s">
        <v>2016</v>
      </c>
      <c r="G1166" s="70" t="s">
        <v>4562</v>
      </c>
      <c r="H1166" s="70" t="s">
        <v>1470</v>
      </c>
      <c r="I1166" s="70" t="s">
        <v>1397</v>
      </c>
      <c r="J1166" s="70" t="s">
        <v>1396</v>
      </c>
      <c r="K1166" s="70">
        <v>0</v>
      </c>
      <c r="L1166" s="70">
        <v>435</v>
      </c>
      <c r="M1166" s="70">
        <v>0.35</v>
      </c>
      <c r="N1166" s="70"/>
      <c r="O1166" s="70">
        <v>140.13</v>
      </c>
      <c r="P1166" s="70">
        <v>218.54</v>
      </c>
      <c r="Q1166" s="70" t="s">
        <v>1822</v>
      </c>
      <c r="R1166" s="70"/>
      <c r="S1166" s="70"/>
      <c r="T1166" s="70">
        <v>7635</v>
      </c>
      <c r="U1166" s="70">
        <v>2280</v>
      </c>
      <c r="V1166" s="70">
        <v>2600</v>
      </c>
      <c r="W1166" s="70">
        <v>10500</v>
      </c>
      <c r="X1166" s="71">
        <v>7680</v>
      </c>
    </row>
    <row r="1167" s="62" customFormat="1" spans="3:24">
      <c r="C1167" s="69">
        <v>2022</v>
      </c>
      <c r="D1167" s="69">
        <v>3</v>
      </c>
      <c r="E1167" s="70" t="s">
        <v>4563</v>
      </c>
      <c r="F1167" s="70" t="s">
        <v>1502</v>
      </c>
      <c r="G1167" s="70" t="s">
        <v>4564</v>
      </c>
      <c r="H1167" s="70" t="s">
        <v>4565</v>
      </c>
      <c r="I1167" s="70" t="s">
        <v>1397</v>
      </c>
      <c r="J1167" s="70" t="s">
        <v>1396</v>
      </c>
      <c r="K1167" s="70">
        <v>145</v>
      </c>
      <c r="L1167" s="70"/>
      <c r="M1167" s="70">
        <v>0.3</v>
      </c>
      <c r="N1167" s="70"/>
      <c r="O1167" s="70">
        <v>125.6</v>
      </c>
      <c r="P1167" s="70">
        <v>17.28</v>
      </c>
      <c r="Q1167" s="70" t="s">
        <v>1483</v>
      </c>
      <c r="R1167" s="70"/>
      <c r="S1167" s="70"/>
      <c r="T1167" s="70">
        <v>3750</v>
      </c>
      <c r="U1167" s="70">
        <v>1515</v>
      </c>
      <c r="V1167" s="70">
        <v>1820</v>
      </c>
      <c r="W1167" s="70">
        <v>1800</v>
      </c>
      <c r="X1167" s="71">
        <v>1000</v>
      </c>
    </row>
    <row r="1168" s="62" customFormat="1" spans="3:24">
      <c r="C1168" s="69">
        <v>2022</v>
      </c>
      <c r="D1168" s="69">
        <v>3</v>
      </c>
      <c r="E1168" s="70" t="s">
        <v>4563</v>
      </c>
      <c r="F1168" s="70" t="s">
        <v>1502</v>
      </c>
      <c r="G1168" s="70" t="s">
        <v>4566</v>
      </c>
      <c r="H1168" s="70" t="s">
        <v>1470</v>
      </c>
      <c r="I1168" s="70" t="s">
        <v>1397</v>
      </c>
      <c r="J1168" s="70" t="s">
        <v>1396</v>
      </c>
      <c r="K1168" s="70">
        <v>0</v>
      </c>
      <c r="L1168" s="70">
        <v>250</v>
      </c>
      <c r="M1168" s="70" t="s">
        <v>4567</v>
      </c>
      <c r="N1168" s="70"/>
      <c r="O1168" s="70">
        <v>140.7</v>
      </c>
      <c r="P1168" s="70">
        <v>314.14</v>
      </c>
      <c r="Q1168" s="70" t="s">
        <v>1421</v>
      </c>
      <c r="R1168" s="70"/>
      <c r="S1168" s="70"/>
      <c r="T1168" s="70" t="s">
        <v>4568</v>
      </c>
      <c r="U1168" s="70">
        <v>2550</v>
      </c>
      <c r="V1168" s="70">
        <v>3430</v>
      </c>
      <c r="W1168" s="70">
        <v>25000</v>
      </c>
      <c r="X1168" s="71" t="s">
        <v>4569</v>
      </c>
    </row>
    <row r="1169" s="62" customFormat="1" spans="3:24">
      <c r="C1169" s="69">
        <v>2022</v>
      </c>
      <c r="D1169" s="69">
        <v>3</v>
      </c>
      <c r="E1169" s="70" t="s">
        <v>4570</v>
      </c>
      <c r="F1169" s="70" t="s">
        <v>4571</v>
      </c>
      <c r="G1169" s="70" t="s">
        <v>4572</v>
      </c>
      <c r="H1169" s="70" t="s">
        <v>1575</v>
      </c>
      <c r="I1169" s="70" t="s">
        <v>1397</v>
      </c>
      <c r="J1169" s="70" t="s">
        <v>1396</v>
      </c>
      <c r="K1169" s="70">
        <v>200</v>
      </c>
      <c r="L1169" s="70"/>
      <c r="M1169" s="70" t="s">
        <v>4573</v>
      </c>
      <c r="N1169" s="70"/>
      <c r="O1169" s="70">
        <v>135.46</v>
      </c>
      <c r="P1169" s="70">
        <v>40.781</v>
      </c>
      <c r="Q1169" s="70" t="s">
        <v>1402</v>
      </c>
      <c r="R1169" s="70"/>
      <c r="S1169" s="70"/>
      <c r="T1169" s="70">
        <v>5880</v>
      </c>
      <c r="U1169" s="70">
        <v>1870</v>
      </c>
      <c r="V1169" s="70">
        <v>2220</v>
      </c>
      <c r="W1169" s="70">
        <v>3150</v>
      </c>
      <c r="X1169" s="71" t="s">
        <v>4574</v>
      </c>
    </row>
    <row r="1170" s="62" customFormat="1" spans="3:24">
      <c r="C1170" s="69">
        <v>2022</v>
      </c>
      <c r="D1170" s="69">
        <v>3</v>
      </c>
      <c r="E1170" s="70" t="s">
        <v>4469</v>
      </c>
      <c r="F1170" s="70" t="s">
        <v>2140</v>
      </c>
      <c r="G1170" s="70" t="s">
        <v>4575</v>
      </c>
      <c r="H1170" s="70" t="s">
        <v>2018</v>
      </c>
      <c r="I1170" s="70" t="s">
        <v>1397</v>
      </c>
      <c r="J1170" s="70" t="s">
        <v>1396</v>
      </c>
      <c r="K1170" s="70">
        <v>0</v>
      </c>
      <c r="L1170" s="70">
        <v>275</v>
      </c>
      <c r="M1170" s="70" t="s">
        <v>4576</v>
      </c>
      <c r="N1170" s="70"/>
      <c r="O1170" s="70">
        <v>154</v>
      </c>
      <c r="P1170" s="70">
        <v>66.84</v>
      </c>
      <c r="Q1170" s="70" t="s">
        <v>1402</v>
      </c>
      <c r="R1170" s="70"/>
      <c r="S1170" s="70"/>
      <c r="T1170" s="70" t="s">
        <v>4577</v>
      </c>
      <c r="U1170" s="70">
        <v>1670</v>
      </c>
      <c r="V1170" s="70" t="s">
        <v>4578</v>
      </c>
      <c r="W1170" s="70">
        <v>4495</v>
      </c>
      <c r="X1170" s="71" t="s">
        <v>4579</v>
      </c>
    </row>
    <row r="1171" s="62" customFormat="1" spans="3:24">
      <c r="C1171" s="69">
        <v>2022</v>
      </c>
      <c r="D1171" s="69">
        <v>3</v>
      </c>
      <c r="E1171" s="70" t="s">
        <v>2139</v>
      </c>
      <c r="F1171" s="70" t="s">
        <v>2140</v>
      </c>
      <c r="G1171" s="70" t="s">
        <v>4580</v>
      </c>
      <c r="H1171" s="70" t="s">
        <v>2018</v>
      </c>
      <c r="I1171" s="70" t="s">
        <v>1397</v>
      </c>
      <c r="J1171" s="70" t="s">
        <v>1396</v>
      </c>
      <c r="K1171" s="70">
        <v>0</v>
      </c>
      <c r="L1171" s="70">
        <v>255</v>
      </c>
      <c r="M1171" s="70">
        <v>0.34</v>
      </c>
      <c r="N1171" s="70"/>
      <c r="O1171" s="70">
        <v>146.3</v>
      </c>
      <c r="P1171" s="70">
        <v>55.7</v>
      </c>
      <c r="Q1171" s="70" t="s">
        <v>1402</v>
      </c>
      <c r="R1171" s="70"/>
      <c r="S1171" s="70"/>
      <c r="T1171" s="70">
        <v>5285</v>
      </c>
      <c r="U1171" s="70">
        <v>1775</v>
      </c>
      <c r="V1171" s="70">
        <v>2430</v>
      </c>
      <c r="W1171" s="70">
        <v>4495</v>
      </c>
      <c r="X1171" s="71">
        <v>3300</v>
      </c>
    </row>
    <row r="1172" s="62" customFormat="1" spans="3:24">
      <c r="C1172" s="69">
        <v>2022</v>
      </c>
      <c r="D1172" s="69">
        <v>3</v>
      </c>
      <c r="E1172" s="70" t="s">
        <v>4469</v>
      </c>
      <c r="F1172" s="70" t="s">
        <v>2140</v>
      </c>
      <c r="G1172" s="70" t="s">
        <v>4581</v>
      </c>
      <c r="H1172" s="70" t="s">
        <v>4582</v>
      </c>
      <c r="I1172" s="70" t="s">
        <v>2881</v>
      </c>
      <c r="J1172" s="70" t="s">
        <v>1396</v>
      </c>
      <c r="K1172" s="70">
        <v>0</v>
      </c>
      <c r="L1172" s="70">
        <v>500</v>
      </c>
      <c r="M1172" s="70"/>
      <c r="N1172" s="70"/>
      <c r="O1172" s="70"/>
      <c r="P1172" s="70"/>
      <c r="Q1172" s="70"/>
      <c r="R1172" s="70">
        <v>102</v>
      </c>
      <c r="S1172" s="70">
        <v>103</v>
      </c>
      <c r="T1172" s="70">
        <v>8760</v>
      </c>
      <c r="U1172" s="70">
        <v>2500</v>
      </c>
      <c r="V1172" s="70">
        <v>3150</v>
      </c>
      <c r="W1172" s="70">
        <v>18000</v>
      </c>
      <c r="X1172" s="71">
        <v>10525</v>
      </c>
    </row>
    <row r="1173" s="62" customFormat="1" spans="3:24">
      <c r="C1173" s="69">
        <v>2022</v>
      </c>
      <c r="D1173" s="69">
        <v>3</v>
      </c>
      <c r="E1173" s="70" t="s">
        <v>4469</v>
      </c>
      <c r="F1173" s="70" t="s">
        <v>2140</v>
      </c>
      <c r="G1173" s="70" t="s">
        <v>4583</v>
      </c>
      <c r="H1173" s="70" t="s">
        <v>4584</v>
      </c>
      <c r="I1173" s="70" t="s">
        <v>2881</v>
      </c>
      <c r="J1173" s="70" t="s">
        <v>1396</v>
      </c>
      <c r="K1173" s="70">
        <v>0</v>
      </c>
      <c r="L1173" s="70">
        <v>500</v>
      </c>
      <c r="M1173" s="70"/>
      <c r="N1173" s="70"/>
      <c r="O1173" s="70"/>
      <c r="P1173" s="70"/>
      <c r="Q1173" s="70"/>
      <c r="R1173" s="70">
        <v>102</v>
      </c>
      <c r="S1173" s="70">
        <v>103</v>
      </c>
      <c r="T1173" s="70">
        <v>8917</v>
      </c>
      <c r="U1173" s="70">
        <v>2517</v>
      </c>
      <c r="V1173" s="70">
        <v>3184</v>
      </c>
      <c r="W1173" s="70">
        <v>18000</v>
      </c>
      <c r="X1173" s="71">
        <v>12860</v>
      </c>
    </row>
    <row r="1174" s="62" customFormat="1" spans="3:24">
      <c r="C1174" s="69">
        <v>2022</v>
      </c>
      <c r="D1174" s="69">
        <v>3</v>
      </c>
      <c r="E1174" s="70" t="s">
        <v>4469</v>
      </c>
      <c r="F1174" s="70" t="s">
        <v>2140</v>
      </c>
      <c r="G1174" s="70" t="s">
        <v>4585</v>
      </c>
      <c r="H1174" s="70" t="s">
        <v>4586</v>
      </c>
      <c r="I1174" s="70" t="s">
        <v>2881</v>
      </c>
      <c r="J1174" s="70" t="s">
        <v>1396</v>
      </c>
      <c r="K1174" s="70">
        <v>0</v>
      </c>
      <c r="L1174" s="70">
        <v>500</v>
      </c>
      <c r="M1174" s="70"/>
      <c r="N1174" s="70"/>
      <c r="O1174" s="70"/>
      <c r="P1174" s="70"/>
      <c r="Q1174" s="70"/>
      <c r="R1174" s="70">
        <v>102</v>
      </c>
      <c r="S1174" s="70">
        <v>103</v>
      </c>
      <c r="T1174" s="70" t="s">
        <v>4587</v>
      </c>
      <c r="U1174" s="70">
        <v>2520</v>
      </c>
      <c r="V1174" s="70">
        <v>3150</v>
      </c>
      <c r="W1174" s="70">
        <v>18000</v>
      </c>
      <c r="X1174" s="71">
        <v>9600</v>
      </c>
    </row>
    <row r="1175" s="62" customFormat="1" spans="3:24">
      <c r="C1175" s="69">
        <v>2022</v>
      </c>
      <c r="D1175" s="69">
        <v>2</v>
      </c>
      <c r="E1175" s="70" t="s">
        <v>4588</v>
      </c>
      <c r="F1175" s="70" t="s">
        <v>4589</v>
      </c>
      <c r="G1175" s="70" t="s">
        <v>4590</v>
      </c>
      <c r="H1175" s="70" t="s">
        <v>4591</v>
      </c>
      <c r="I1175" s="70" t="s">
        <v>1397</v>
      </c>
      <c r="J1175" s="70" t="s">
        <v>1396</v>
      </c>
      <c r="K1175" s="70"/>
      <c r="L1175" s="70">
        <v>215</v>
      </c>
      <c r="M1175" s="70" t="s">
        <v>4592</v>
      </c>
      <c r="N1175" s="70"/>
      <c r="O1175" s="70">
        <v>161.27</v>
      </c>
      <c r="P1175" s="70">
        <v>350.07</v>
      </c>
      <c r="Q1175" s="70" t="s">
        <v>1989</v>
      </c>
      <c r="R1175" s="70"/>
      <c r="S1175" s="70"/>
      <c r="T1175" s="70">
        <v>7365</v>
      </c>
      <c r="U1175" s="70">
        <v>2550</v>
      </c>
      <c r="V1175" s="70" t="s">
        <v>4593</v>
      </c>
      <c r="W1175" s="70">
        <v>25000</v>
      </c>
      <c r="X1175" s="71" t="s">
        <v>4594</v>
      </c>
    </row>
    <row r="1176" s="62" customFormat="1" spans="3:24">
      <c r="C1176" s="69">
        <v>2022</v>
      </c>
      <c r="D1176" s="69">
        <v>2</v>
      </c>
      <c r="E1176" s="70" t="s">
        <v>4595</v>
      </c>
      <c r="F1176" s="70" t="s">
        <v>4596</v>
      </c>
      <c r="G1176" s="70" t="s">
        <v>4597</v>
      </c>
      <c r="H1176" s="70" t="s">
        <v>4598</v>
      </c>
      <c r="I1176" s="70" t="s">
        <v>1561</v>
      </c>
      <c r="J1176" s="70" t="s">
        <v>1441</v>
      </c>
      <c r="K1176" s="70"/>
      <c r="L1176" s="70"/>
      <c r="M1176" s="70"/>
      <c r="N1176" s="70"/>
      <c r="O1176" s="70"/>
      <c r="P1176" s="70"/>
      <c r="Q1176" s="70" t="s">
        <v>4599</v>
      </c>
      <c r="R1176" s="70"/>
      <c r="S1176" s="70"/>
      <c r="T1176" s="70">
        <v>4603</v>
      </c>
      <c r="U1176" s="70">
        <v>1860</v>
      </c>
      <c r="V1176" s="70">
        <v>1658</v>
      </c>
      <c r="W1176" s="70">
        <v>2290</v>
      </c>
      <c r="X1176" s="71">
        <v>1835</v>
      </c>
    </row>
    <row r="1177" s="62" customFormat="1" spans="3:24">
      <c r="C1177" s="69">
        <v>2022</v>
      </c>
      <c r="D1177" s="69">
        <v>2</v>
      </c>
      <c r="E1177" s="70" t="s">
        <v>4600</v>
      </c>
      <c r="F1177" s="70" t="s">
        <v>4601</v>
      </c>
      <c r="G1177" s="70" t="s">
        <v>4602</v>
      </c>
      <c r="H1177" s="70" t="s">
        <v>4603</v>
      </c>
      <c r="I1177" s="70" t="s">
        <v>1397</v>
      </c>
      <c r="J1177" s="70" t="s">
        <v>1396</v>
      </c>
      <c r="K1177" s="70"/>
      <c r="L1177" s="70">
        <v>220</v>
      </c>
      <c r="M1177" s="70">
        <v>0.22</v>
      </c>
      <c r="N1177" s="70"/>
      <c r="O1177" s="70">
        <v>160.3</v>
      </c>
      <c r="P1177" s="70">
        <v>423.936</v>
      </c>
      <c r="Q1177" s="70" t="s">
        <v>2005</v>
      </c>
      <c r="R1177" s="70"/>
      <c r="S1177" s="70"/>
      <c r="T1177" s="70">
        <v>7460</v>
      </c>
      <c r="U1177" s="70">
        <v>2550</v>
      </c>
      <c r="V1177" s="70">
        <v>3040</v>
      </c>
      <c r="W1177" s="70">
        <v>25000</v>
      </c>
      <c r="X1177" s="71">
        <v>10200</v>
      </c>
    </row>
    <row r="1178" s="62" customFormat="1" spans="3:24">
      <c r="C1178" s="69">
        <v>2022</v>
      </c>
      <c r="D1178" s="69">
        <v>2</v>
      </c>
      <c r="E1178" s="70" t="s">
        <v>4600</v>
      </c>
      <c r="F1178" s="70" t="s">
        <v>4604</v>
      </c>
      <c r="G1178" s="70" t="s">
        <v>4605</v>
      </c>
      <c r="H1178" s="70" t="s">
        <v>4598</v>
      </c>
      <c r="I1178" s="70" t="s">
        <v>1561</v>
      </c>
      <c r="J1178" s="70" t="s">
        <v>1441</v>
      </c>
      <c r="K1178" s="70"/>
      <c r="L1178" s="70"/>
      <c r="M1178" s="70"/>
      <c r="N1178" s="70"/>
      <c r="O1178" s="70"/>
      <c r="P1178" s="70"/>
      <c r="Q1178" s="70" t="s">
        <v>4606</v>
      </c>
      <c r="R1178" s="70"/>
      <c r="S1178" s="70"/>
      <c r="T1178" s="70">
        <v>5315</v>
      </c>
      <c r="U1178" s="70">
        <v>1985</v>
      </c>
      <c r="V1178" s="70" t="s">
        <v>3049</v>
      </c>
      <c r="W1178" s="70">
        <v>3145</v>
      </c>
      <c r="X1178" s="71">
        <v>2540</v>
      </c>
    </row>
    <row r="1179" s="62" customFormat="1" spans="3:24">
      <c r="C1179" s="69">
        <v>2022</v>
      </c>
      <c r="D1179" s="69">
        <v>2</v>
      </c>
      <c r="E1179" s="70" t="s">
        <v>4600</v>
      </c>
      <c r="F1179" s="70" t="s">
        <v>4607</v>
      </c>
      <c r="G1179" s="70" t="s">
        <v>4608</v>
      </c>
      <c r="H1179" s="70" t="s">
        <v>4609</v>
      </c>
      <c r="I1179" s="70" t="s">
        <v>1397</v>
      </c>
      <c r="J1179" s="70" t="s">
        <v>1441</v>
      </c>
      <c r="K1179" s="70">
        <v>412</v>
      </c>
      <c r="L1179" s="70"/>
      <c r="M1179" s="70"/>
      <c r="N1179" s="70">
        <v>13.2</v>
      </c>
      <c r="O1179" s="70">
        <v>125</v>
      </c>
      <c r="P1179" s="70"/>
      <c r="Q1179" s="70" t="s">
        <v>2005</v>
      </c>
      <c r="R1179" s="70"/>
      <c r="S1179" s="70"/>
      <c r="T1179" s="70">
        <v>4680</v>
      </c>
      <c r="U1179" s="70">
        <v>1720</v>
      </c>
      <c r="V1179" s="70">
        <v>1530</v>
      </c>
      <c r="W1179" s="70">
        <v>1969</v>
      </c>
      <c r="X1179" s="71">
        <v>1537</v>
      </c>
    </row>
    <row r="1180" s="62" customFormat="1" spans="3:24">
      <c r="C1180" s="69">
        <v>2022</v>
      </c>
      <c r="D1180" s="69">
        <v>2</v>
      </c>
      <c r="E1180" s="70" t="s">
        <v>4610</v>
      </c>
      <c r="F1180" s="70" t="s">
        <v>4611</v>
      </c>
      <c r="G1180" s="70" t="s">
        <v>4612</v>
      </c>
      <c r="H1180" s="70" t="s">
        <v>4613</v>
      </c>
      <c r="I1180" s="70" t="s">
        <v>1397</v>
      </c>
      <c r="J1180" s="70" t="s">
        <v>1396</v>
      </c>
      <c r="K1180" s="70"/>
      <c r="L1180" s="70">
        <v>400</v>
      </c>
      <c r="M1180" s="70">
        <v>0.27</v>
      </c>
      <c r="N1180" s="70"/>
      <c r="O1180" s="70">
        <v>151.96</v>
      </c>
      <c r="P1180" s="70">
        <v>100.27</v>
      </c>
      <c r="Q1180" s="70" t="s">
        <v>1989</v>
      </c>
      <c r="R1180" s="70"/>
      <c r="S1180" s="70"/>
      <c r="T1180" s="70">
        <v>5995</v>
      </c>
      <c r="U1180" s="70" t="s">
        <v>3059</v>
      </c>
      <c r="V1180" s="70">
        <v>2330</v>
      </c>
      <c r="W1180" s="70">
        <v>4495</v>
      </c>
      <c r="X1180" s="71">
        <v>2970</v>
      </c>
    </row>
    <row r="1181" s="62" customFormat="1" spans="3:24">
      <c r="C1181" s="69">
        <v>2022</v>
      </c>
      <c r="D1181" s="69">
        <v>2</v>
      </c>
      <c r="E1181" s="70" t="s">
        <v>4610</v>
      </c>
      <c r="F1181" s="70" t="s">
        <v>4611</v>
      </c>
      <c r="G1181" s="70" t="s">
        <v>4614</v>
      </c>
      <c r="H1181" s="70" t="s">
        <v>4613</v>
      </c>
      <c r="I1181" s="70" t="s">
        <v>1397</v>
      </c>
      <c r="J1181" s="70" t="s">
        <v>1396</v>
      </c>
      <c r="K1181" s="70"/>
      <c r="L1181" s="70">
        <v>320</v>
      </c>
      <c r="M1181" s="70">
        <v>0.18</v>
      </c>
      <c r="N1181" s="70"/>
      <c r="O1181" s="70">
        <v>146.7</v>
      </c>
      <c r="P1181" s="70">
        <v>162.28</v>
      </c>
      <c r="Q1181" s="70" t="s">
        <v>1989</v>
      </c>
      <c r="R1181" s="70"/>
      <c r="S1181" s="70"/>
      <c r="T1181" s="70">
        <v>5995</v>
      </c>
      <c r="U1181" s="70">
        <v>2470</v>
      </c>
      <c r="V1181" s="70">
        <v>2490</v>
      </c>
      <c r="W1181" s="70">
        <v>10495</v>
      </c>
      <c r="X1181" s="71">
        <v>4855</v>
      </c>
    </row>
    <row r="1182" s="62" customFormat="1" spans="3:24">
      <c r="C1182" s="69">
        <v>2022</v>
      </c>
      <c r="D1182" s="69">
        <v>2</v>
      </c>
      <c r="E1182" s="70" t="s">
        <v>4610</v>
      </c>
      <c r="F1182" s="70" t="s">
        <v>4611</v>
      </c>
      <c r="G1182" s="70" t="s">
        <v>4615</v>
      </c>
      <c r="H1182" s="70" t="s">
        <v>4616</v>
      </c>
      <c r="I1182" s="70" t="s">
        <v>1397</v>
      </c>
      <c r="J1182" s="70" t="s">
        <v>1396</v>
      </c>
      <c r="K1182" s="70"/>
      <c r="L1182" s="70">
        <v>275</v>
      </c>
      <c r="M1182" s="70">
        <v>0.26</v>
      </c>
      <c r="N1182" s="70"/>
      <c r="O1182" s="70">
        <v>154</v>
      </c>
      <c r="P1182" s="70">
        <v>66.84</v>
      </c>
      <c r="Q1182" s="70" t="s">
        <v>1989</v>
      </c>
      <c r="R1182" s="70"/>
      <c r="S1182" s="70"/>
      <c r="T1182" s="70">
        <v>5170</v>
      </c>
      <c r="U1182" s="70" t="s">
        <v>4617</v>
      </c>
      <c r="V1182" s="70" t="s">
        <v>4618</v>
      </c>
      <c r="W1182" s="70">
        <v>4495</v>
      </c>
      <c r="X1182" s="71">
        <v>2700</v>
      </c>
    </row>
    <row r="1183" s="62" customFormat="1" ht="14.85" customHeight="1" spans="3:24">
      <c r="C1183" s="69">
        <v>2022</v>
      </c>
      <c r="D1183" s="69">
        <v>2</v>
      </c>
      <c r="E1183" s="70" t="s">
        <v>4610</v>
      </c>
      <c r="F1183" s="70" t="s">
        <v>4611</v>
      </c>
      <c r="G1183" s="70" t="s">
        <v>4619</v>
      </c>
      <c r="H1183" s="70" t="s">
        <v>4620</v>
      </c>
      <c r="I1183" s="70" t="s">
        <v>1397</v>
      </c>
      <c r="J1183" s="70" t="s">
        <v>1396</v>
      </c>
      <c r="K1183" s="70"/>
      <c r="L1183" s="70">
        <v>400</v>
      </c>
      <c r="M1183" s="70">
        <v>0.29</v>
      </c>
      <c r="N1183" s="70"/>
      <c r="O1183" s="70">
        <v>151.96</v>
      </c>
      <c r="P1183" s="70">
        <v>100.27</v>
      </c>
      <c r="Q1183" s="70" t="s">
        <v>1989</v>
      </c>
      <c r="R1183" s="70"/>
      <c r="S1183" s="70"/>
      <c r="T1183" s="70">
        <v>5995</v>
      </c>
      <c r="U1183" s="70" t="s">
        <v>3059</v>
      </c>
      <c r="V1183" s="70" t="s">
        <v>4621</v>
      </c>
      <c r="W1183" s="70">
        <v>4495</v>
      </c>
      <c r="X1183" s="71">
        <v>3070</v>
      </c>
    </row>
    <row r="1184" s="62" customFormat="1" ht="14.85" customHeight="1" spans="3:24">
      <c r="C1184" s="69">
        <v>2022</v>
      </c>
      <c r="D1184" s="69">
        <v>2</v>
      </c>
      <c r="E1184" s="70" t="s">
        <v>4610</v>
      </c>
      <c r="F1184" s="70" t="s">
        <v>4611</v>
      </c>
      <c r="G1184" s="70" t="s">
        <v>4622</v>
      </c>
      <c r="H1184" s="70" t="s">
        <v>4623</v>
      </c>
      <c r="I1184" s="70" t="s">
        <v>1397</v>
      </c>
      <c r="J1184" s="70" t="s">
        <v>1396</v>
      </c>
      <c r="K1184" s="70"/>
      <c r="L1184" s="70">
        <v>420</v>
      </c>
      <c r="M1184" s="70"/>
      <c r="N1184" s="70"/>
      <c r="O1184" s="70" t="s">
        <v>4474</v>
      </c>
      <c r="P1184" s="70">
        <v>281.91</v>
      </c>
      <c r="Q1184" s="70" t="s">
        <v>1989</v>
      </c>
      <c r="R1184" s="70"/>
      <c r="S1184" s="70"/>
      <c r="T1184" s="70">
        <v>8500</v>
      </c>
      <c r="U1184" s="70">
        <v>2470</v>
      </c>
      <c r="V1184" s="70" t="s">
        <v>4624</v>
      </c>
      <c r="W1184" s="70">
        <v>18000</v>
      </c>
      <c r="X1184" s="71">
        <v>12840</v>
      </c>
    </row>
    <row r="1185" s="62" customFormat="1" ht="14.85" customHeight="1" spans="3:24">
      <c r="C1185" s="69">
        <v>2022</v>
      </c>
      <c r="D1185" s="69">
        <v>2</v>
      </c>
      <c r="E1185" s="70" t="s">
        <v>4625</v>
      </c>
      <c r="F1185" s="70" t="s">
        <v>4626</v>
      </c>
      <c r="G1185" s="70" t="s">
        <v>4627</v>
      </c>
      <c r="H1185" s="70" t="s">
        <v>4609</v>
      </c>
      <c r="I1185" s="70" t="s">
        <v>1397</v>
      </c>
      <c r="J1185" s="70" t="s">
        <v>1441</v>
      </c>
      <c r="K1185" s="70" t="s">
        <v>2276</v>
      </c>
      <c r="L1185" s="70"/>
      <c r="M1185" s="70"/>
      <c r="N1185" s="70" t="s">
        <v>4628</v>
      </c>
      <c r="O1185" s="70">
        <v>141.1</v>
      </c>
      <c r="P1185" s="70"/>
      <c r="Q1185" s="70" t="s">
        <v>1989</v>
      </c>
      <c r="R1185" s="70"/>
      <c r="S1185" s="70"/>
      <c r="T1185" s="70">
        <v>4871</v>
      </c>
      <c r="U1185" s="70">
        <v>1862</v>
      </c>
      <c r="V1185" s="70">
        <v>1500</v>
      </c>
      <c r="W1185" s="70">
        <v>2345</v>
      </c>
      <c r="X1185" s="71" t="s">
        <v>2277</v>
      </c>
    </row>
    <row r="1186" s="62" customFormat="1" ht="14.85" customHeight="1" spans="3:24">
      <c r="C1186" s="69">
        <v>2022</v>
      </c>
      <c r="D1186" s="69">
        <v>2</v>
      </c>
      <c r="E1186" s="70" t="s">
        <v>4625</v>
      </c>
      <c r="F1186" s="70" t="s">
        <v>4626</v>
      </c>
      <c r="G1186" s="70" t="s">
        <v>4629</v>
      </c>
      <c r="H1186" s="70" t="s">
        <v>4609</v>
      </c>
      <c r="I1186" s="70" t="s">
        <v>1397</v>
      </c>
      <c r="J1186" s="70" t="s">
        <v>1441</v>
      </c>
      <c r="K1186" s="70" t="s">
        <v>2282</v>
      </c>
      <c r="L1186" s="70"/>
      <c r="M1186" s="70"/>
      <c r="N1186" s="70" t="s">
        <v>4017</v>
      </c>
      <c r="O1186" s="70">
        <v>171.6</v>
      </c>
      <c r="P1186" s="70"/>
      <c r="Q1186" s="70" t="s">
        <v>4630</v>
      </c>
      <c r="R1186" s="70"/>
      <c r="S1186" s="70"/>
      <c r="T1186" s="70">
        <v>4871</v>
      </c>
      <c r="U1186" s="70">
        <v>1862</v>
      </c>
      <c r="V1186" s="70">
        <v>1500</v>
      </c>
      <c r="W1186" s="70">
        <v>2345</v>
      </c>
      <c r="X1186" s="71" t="s">
        <v>2277</v>
      </c>
    </row>
    <row r="1187" s="62" customFormat="1" ht="14.85" customHeight="1" spans="3:24">
      <c r="C1187" s="69">
        <v>2022</v>
      </c>
      <c r="D1187" s="69">
        <v>2</v>
      </c>
      <c r="E1187" s="70" t="s">
        <v>4631</v>
      </c>
      <c r="F1187" s="70" t="s">
        <v>4632</v>
      </c>
      <c r="G1187" s="70" t="s">
        <v>4633</v>
      </c>
      <c r="H1187" s="70" t="s">
        <v>4634</v>
      </c>
      <c r="I1187" s="70" t="s">
        <v>1397</v>
      </c>
      <c r="J1187" s="70" t="s">
        <v>1412</v>
      </c>
      <c r="K1187" s="70"/>
      <c r="L1187" s="70"/>
      <c r="M1187" s="70">
        <v>0.149</v>
      </c>
      <c r="N1187" s="70"/>
      <c r="O1187" s="70">
        <v>160.04</v>
      </c>
      <c r="P1187" s="70">
        <v>175.104</v>
      </c>
      <c r="Q1187" s="70" t="s">
        <v>1989</v>
      </c>
      <c r="R1187" s="70"/>
      <c r="S1187" s="70"/>
      <c r="T1187" s="70">
        <v>8245</v>
      </c>
      <c r="U1187" s="70" t="s">
        <v>4342</v>
      </c>
      <c r="V1187" s="70">
        <v>3380</v>
      </c>
      <c r="W1187" s="70">
        <v>14000</v>
      </c>
      <c r="X1187" s="71" t="s">
        <v>4343</v>
      </c>
    </row>
    <row r="1188" s="62" customFormat="1" ht="14.85" customHeight="1" spans="3:24">
      <c r="C1188" s="69">
        <v>2022</v>
      </c>
      <c r="D1188" s="69">
        <v>2</v>
      </c>
      <c r="E1188" s="70" t="s">
        <v>4635</v>
      </c>
      <c r="F1188" s="70" t="s">
        <v>4636</v>
      </c>
      <c r="G1188" s="70" t="s">
        <v>4637</v>
      </c>
      <c r="H1188" s="70" t="s">
        <v>4613</v>
      </c>
      <c r="I1188" s="70" t="s">
        <v>1397</v>
      </c>
      <c r="J1188" s="70" t="s">
        <v>1396</v>
      </c>
      <c r="K1188" s="70">
        <v>230</v>
      </c>
      <c r="L1188" s="70"/>
      <c r="M1188" s="70">
        <v>0.227</v>
      </c>
      <c r="N1188" s="70"/>
      <c r="O1188" s="70">
        <v>137.6</v>
      </c>
      <c r="P1188" s="70">
        <v>41.86</v>
      </c>
      <c r="Q1188" s="70" t="s">
        <v>4638</v>
      </c>
      <c r="R1188" s="70"/>
      <c r="S1188" s="70"/>
      <c r="T1188" s="70" t="s">
        <v>3605</v>
      </c>
      <c r="U1188" s="70" t="s">
        <v>3606</v>
      </c>
      <c r="V1188" s="70" t="s">
        <v>3607</v>
      </c>
      <c r="W1188" s="70">
        <v>3150</v>
      </c>
      <c r="X1188" s="71">
        <v>1600</v>
      </c>
    </row>
    <row r="1189" s="62" customFormat="1" ht="14.85" customHeight="1" spans="3:24">
      <c r="C1189" s="69">
        <v>2022</v>
      </c>
      <c r="D1189" s="69">
        <v>2</v>
      </c>
      <c r="E1189" s="70" t="s">
        <v>4635</v>
      </c>
      <c r="F1189" s="70" t="s">
        <v>4636</v>
      </c>
      <c r="G1189" s="70" t="s">
        <v>4639</v>
      </c>
      <c r="H1189" s="70" t="s">
        <v>4613</v>
      </c>
      <c r="I1189" s="70" t="s">
        <v>1397</v>
      </c>
      <c r="J1189" s="70" t="s">
        <v>1396</v>
      </c>
      <c r="K1189" s="70">
        <v>210</v>
      </c>
      <c r="L1189" s="70"/>
      <c r="M1189" s="70">
        <v>0.227</v>
      </c>
      <c r="N1189" s="70"/>
      <c r="O1189" s="70">
        <v>133.75</v>
      </c>
      <c r="P1189" s="70">
        <v>38.016</v>
      </c>
      <c r="Q1189" s="70" t="s">
        <v>4638</v>
      </c>
      <c r="R1189" s="70"/>
      <c r="S1189" s="70"/>
      <c r="T1189" s="70" t="s">
        <v>3605</v>
      </c>
      <c r="U1189" s="70" t="s">
        <v>3606</v>
      </c>
      <c r="V1189" s="70" t="s">
        <v>3607</v>
      </c>
      <c r="W1189" s="70">
        <v>3150</v>
      </c>
      <c r="X1189" s="71">
        <v>1600</v>
      </c>
    </row>
    <row r="1190" s="62" customFormat="1" spans="3:24">
      <c r="C1190" s="69">
        <v>2022</v>
      </c>
      <c r="D1190" s="69">
        <v>2</v>
      </c>
      <c r="E1190" s="70" t="s">
        <v>4635</v>
      </c>
      <c r="F1190" s="70" t="s">
        <v>4636</v>
      </c>
      <c r="G1190" s="70" t="s">
        <v>4640</v>
      </c>
      <c r="H1190" s="70" t="s">
        <v>4641</v>
      </c>
      <c r="I1190" s="70" t="s">
        <v>1397</v>
      </c>
      <c r="J1190" s="70" t="s">
        <v>1396</v>
      </c>
      <c r="K1190" s="70">
        <v>230</v>
      </c>
      <c r="L1190" s="70"/>
      <c r="M1190" s="70">
        <v>0.236</v>
      </c>
      <c r="N1190" s="70"/>
      <c r="O1190" s="70">
        <v>137.6</v>
      </c>
      <c r="P1190" s="70">
        <v>41.86</v>
      </c>
      <c r="Q1190" s="70" t="s">
        <v>4638</v>
      </c>
      <c r="R1190" s="70"/>
      <c r="S1190" s="70"/>
      <c r="T1190" s="70" t="s">
        <v>3613</v>
      </c>
      <c r="U1190" s="70" t="s">
        <v>3606</v>
      </c>
      <c r="V1190" s="70">
        <v>2065</v>
      </c>
      <c r="W1190" s="70">
        <v>3150</v>
      </c>
      <c r="X1190" s="71">
        <v>1660</v>
      </c>
    </row>
    <row r="1191" s="62" customFormat="1" spans="3:24">
      <c r="C1191" s="69">
        <v>2022</v>
      </c>
      <c r="D1191" s="69">
        <v>2</v>
      </c>
      <c r="E1191" s="70" t="s">
        <v>4635</v>
      </c>
      <c r="F1191" s="70" t="s">
        <v>4636</v>
      </c>
      <c r="G1191" s="70" t="s">
        <v>4642</v>
      </c>
      <c r="H1191" s="70" t="s">
        <v>4641</v>
      </c>
      <c r="I1191" s="70" t="s">
        <v>1397</v>
      </c>
      <c r="J1191" s="70" t="s">
        <v>1396</v>
      </c>
      <c r="K1191" s="70">
        <v>210</v>
      </c>
      <c r="L1191" s="70"/>
      <c r="M1191" s="70">
        <v>0.236</v>
      </c>
      <c r="N1191" s="70"/>
      <c r="O1191" s="70">
        <v>133.75</v>
      </c>
      <c r="P1191" s="70">
        <v>38.016</v>
      </c>
      <c r="Q1191" s="70" t="s">
        <v>4638</v>
      </c>
      <c r="R1191" s="70"/>
      <c r="S1191" s="70"/>
      <c r="T1191" s="70" t="s">
        <v>3613</v>
      </c>
      <c r="U1191" s="70" t="s">
        <v>3606</v>
      </c>
      <c r="V1191" s="70">
        <v>2065</v>
      </c>
      <c r="W1191" s="70">
        <v>3150</v>
      </c>
      <c r="X1191" s="71">
        <v>1660</v>
      </c>
    </row>
    <row r="1192" s="62" customFormat="1" spans="3:24">
      <c r="C1192" s="69">
        <v>2022</v>
      </c>
      <c r="D1192" s="69">
        <v>2</v>
      </c>
      <c r="E1192" s="70" t="s">
        <v>4643</v>
      </c>
      <c r="F1192" s="70" t="s">
        <v>4644</v>
      </c>
      <c r="G1192" s="70" t="s">
        <v>4645</v>
      </c>
      <c r="H1192" s="70" t="s">
        <v>4641</v>
      </c>
      <c r="I1192" s="70" t="s">
        <v>1397</v>
      </c>
      <c r="J1192" s="70" t="s">
        <v>1396</v>
      </c>
      <c r="K1192" s="70"/>
      <c r="L1192" s="70">
        <v>252</v>
      </c>
      <c r="M1192" s="70">
        <v>0.184</v>
      </c>
      <c r="N1192" s="70"/>
      <c r="O1192" s="70">
        <v>146.3</v>
      </c>
      <c r="P1192" s="70">
        <v>55.7</v>
      </c>
      <c r="Q1192" s="70" t="s">
        <v>1989</v>
      </c>
      <c r="R1192" s="70"/>
      <c r="S1192" s="70"/>
      <c r="T1192" s="70">
        <v>5490</v>
      </c>
      <c r="U1192" s="70">
        <v>1775</v>
      </c>
      <c r="V1192" s="70">
        <v>2590</v>
      </c>
      <c r="W1192" s="70">
        <v>4495</v>
      </c>
      <c r="X1192" s="71">
        <v>2310</v>
      </c>
    </row>
    <row r="1193" s="62" customFormat="1" spans="3:24">
      <c r="C1193" s="69">
        <v>2022</v>
      </c>
      <c r="D1193" s="69">
        <v>2</v>
      </c>
      <c r="E1193" s="70" t="s">
        <v>4646</v>
      </c>
      <c r="F1193" s="70" t="s">
        <v>4647</v>
      </c>
      <c r="G1193" s="70" t="s">
        <v>4648</v>
      </c>
      <c r="H1193" s="70" t="s">
        <v>4634</v>
      </c>
      <c r="I1193" s="70" t="s">
        <v>1397</v>
      </c>
      <c r="J1193" s="70" t="s">
        <v>1412</v>
      </c>
      <c r="K1193" s="70"/>
      <c r="L1193" s="70"/>
      <c r="M1193" s="70">
        <v>0.14</v>
      </c>
      <c r="N1193" s="70"/>
      <c r="O1193" s="70">
        <v>158.98</v>
      </c>
      <c r="P1193" s="70">
        <v>315.863</v>
      </c>
      <c r="Q1193" s="70" t="s">
        <v>4649</v>
      </c>
      <c r="R1193" s="70"/>
      <c r="S1193" s="70"/>
      <c r="T1193" s="70">
        <v>10495</v>
      </c>
      <c r="U1193" s="70">
        <v>2520</v>
      </c>
      <c r="V1193" s="70" t="s">
        <v>4650</v>
      </c>
      <c r="W1193" s="70">
        <v>18000</v>
      </c>
      <c r="X1193" s="71">
        <v>11500</v>
      </c>
    </row>
    <row r="1194" s="62" customFormat="1" spans="3:24">
      <c r="C1194" s="69">
        <v>2022</v>
      </c>
      <c r="D1194" s="69">
        <v>2</v>
      </c>
      <c r="E1194" s="70" t="s">
        <v>4651</v>
      </c>
      <c r="F1194" s="70" t="s">
        <v>4652</v>
      </c>
      <c r="G1194" s="70" t="s">
        <v>4653</v>
      </c>
      <c r="H1194" s="70" t="s">
        <v>4654</v>
      </c>
      <c r="I1194" s="70" t="s">
        <v>1397</v>
      </c>
      <c r="J1194" s="70" t="s">
        <v>1396</v>
      </c>
      <c r="K1194" s="70"/>
      <c r="L1194" s="70">
        <v>200</v>
      </c>
      <c r="M1194" s="70">
        <v>0.19</v>
      </c>
      <c r="N1194" s="70"/>
      <c r="O1194" s="70">
        <v>157.57</v>
      </c>
      <c r="P1194" s="70">
        <v>281.91</v>
      </c>
      <c r="Q1194" s="70" t="s">
        <v>1989</v>
      </c>
      <c r="R1194" s="70"/>
      <c r="S1194" s="70"/>
      <c r="T1194" s="70" t="s">
        <v>4655</v>
      </c>
      <c r="U1194" s="70">
        <v>2550</v>
      </c>
      <c r="V1194" s="70" t="s">
        <v>4656</v>
      </c>
      <c r="W1194" s="70">
        <v>31000</v>
      </c>
      <c r="X1194" s="71">
        <v>16500</v>
      </c>
    </row>
    <row r="1195" s="62" customFormat="1" spans="3:24">
      <c r="C1195" s="69">
        <v>2022</v>
      </c>
      <c r="D1195" s="69">
        <v>2</v>
      </c>
      <c r="E1195" s="70" t="s">
        <v>4657</v>
      </c>
      <c r="F1195" s="70" t="s">
        <v>4658</v>
      </c>
      <c r="G1195" s="70" t="s">
        <v>4659</v>
      </c>
      <c r="H1195" s="70" t="s">
        <v>4634</v>
      </c>
      <c r="I1195" s="70" t="s">
        <v>1397</v>
      </c>
      <c r="J1195" s="70" t="s">
        <v>1412</v>
      </c>
      <c r="K1195" s="70"/>
      <c r="L1195" s="70"/>
      <c r="M1195" s="70">
        <v>0.149</v>
      </c>
      <c r="N1195" s="70"/>
      <c r="O1195" s="70" t="s">
        <v>3219</v>
      </c>
      <c r="P1195" s="70">
        <v>163.4</v>
      </c>
      <c r="Q1195" s="70" t="s">
        <v>1989</v>
      </c>
      <c r="R1195" s="70"/>
      <c r="S1195" s="70"/>
      <c r="T1195" s="70">
        <v>8200</v>
      </c>
      <c r="U1195" s="70">
        <v>2260</v>
      </c>
      <c r="V1195" s="70" t="s">
        <v>3398</v>
      </c>
      <c r="W1195" s="70">
        <v>10600</v>
      </c>
      <c r="X1195" s="71" t="s">
        <v>3399</v>
      </c>
    </row>
    <row r="1196" s="62" customFormat="1" spans="3:24">
      <c r="C1196" s="69">
        <v>2022</v>
      </c>
      <c r="D1196" s="69">
        <v>2</v>
      </c>
      <c r="E1196" s="70" t="s">
        <v>4657</v>
      </c>
      <c r="F1196" s="70" t="s">
        <v>4658</v>
      </c>
      <c r="G1196" s="70" t="s">
        <v>4660</v>
      </c>
      <c r="H1196" s="70" t="s">
        <v>4634</v>
      </c>
      <c r="I1196" s="70" t="s">
        <v>1397</v>
      </c>
      <c r="J1196" s="70" t="s">
        <v>1412</v>
      </c>
      <c r="K1196" s="70"/>
      <c r="L1196" s="70"/>
      <c r="M1196" s="70">
        <v>0.149</v>
      </c>
      <c r="N1196" s="70"/>
      <c r="O1196" s="70">
        <v>161</v>
      </c>
      <c r="P1196" s="70">
        <v>350</v>
      </c>
      <c r="Q1196" s="70" t="s">
        <v>1989</v>
      </c>
      <c r="R1196" s="70"/>
      <c r="S1196" s="70"/>
      <c r="T1196" s="70">
        <v>10990</v>
      </c>
      <c r="U1196" s="70">
        <v>2550</v>
      </c>
      <c r="V1196" s="70" t="s">
        <v>4661</v>
      </c>
      <c r="W1196" s="70">
        <v>18000</v>
      </c>
      <c r="X1196" s="71" t="s">
        <v>4662</v>
      </c>
    </row>
    <row r="1197" s="62" customFormat="1" spans="3:24">
      <c r="C1197" s="69">
        <v>2022</v>
      </c>
      <c r="D1197" s="69">
        <v>2</v>
      </c>
      <c r="E1197" s="70" t="s">
        <v>4663</v>
      </c>
      <c r="F1197" s="70" t="s">
        <v>4664</v>
      </c>
      <c r="G1197" s="70" t="s">
        <v>4665</v>
      </c>
      <c r="H1197" s="70" t="s">
        <v>4613</v>
      </c>
      <c r="I1197" s="70" t="s">
        <v>1397</v>
      </c>
      <c r="J1197" s="70" t="s">
        <v>1396</v>
      </c>
      <c r="K1197" s="70"/>
      <c r="L1197" s="70">
        <v>475</v>
      </c>
      <c r="M1197" s="70">
        <v>0.28</v>
      </c>
      <c r="N1197" s="70"/>
      <c r="O1197" s="70">
        <v>151.96</v>
      </c>
      <c r="P1197" s="70">
        <v>100.27</v>
      </c>
      <c r="Q1197" s="70" t="s">
        <v>1989</v>
      </c>
      <c r="R1197" s="70"/>
      <c r="S1197" s="70"/>
      <c r="T1197" s="70">
        <v>5995</v>
      </c>
      <c r="U1197" s="70">
        <v>2200</v>
      </c>
      <c r="V1197" s="70">
        <v>2350</v>
      </c>
      <c r="W1197" s="70">
        <v>4495</v>
      </c>
      <c r="X1197" s="71">
        <v>3050</v>
      </c>
    </row>
    <row r="1198" s="62" customFormat="1" spans="3:24">
      <c r="C1198" s="69">
        <v>2022</v>
      </c>
      <c r="D1198" s="69">
        <v>2</v>
      </c>
      <c r="E1198" s="70" t="s">
        <v>4666</v>
      </c>
      <c r="F1198" s="70" t="s">
        <v>4667</v>
      </c>
      <c r="G1198" s="70" t="s">
        <v>4668</v>
      </c>
      <c r="H1198" s="70" t="s">
        <v>4609</v>
      </c>
      <c r="I1198" s="70" t="s">
        <v>1397</v>
      </c>
      <c r="J1198" s="70" t="s">
        <v>1441</v>
      </c>
      <c r="K1198" s="70">
        <v>320</v>
      </c>
      <c r="L1198" s="70"/>
      <c r="M1198" s="70"/>
      <c r="N1198" s="70">
        <v>11.5</v>
      </c>
      <c r="O1198" s="70">
        <v>125</v>
      </c>
      <c r="P1198" s="70"/>
      <c r="Q1198" s="70" t="s">
        <v>4669</v>
      </c>
      <c r="R1198" s="70"/>
      <c r="S1198" s="70"/>
      <c r="T1198" s="70">
        <v>4006</v>
      </c>
      <c r="U1198" s="70">
        <v>1765</v>
      </c>
      <c r="V1198" s="70">
        <v>1550</v>
      </c>
      <c r="W1198" s="70">
        <v>1590</v>
      </c>
      <c r="X1198" s="71">
        <v>1290</v>
      </c>
    </row>
    <row r="1199" s="62" customFormat="1" spans="3:24">
      <c r="C1199" s="69">
        <v>2022</v>
      </c>
      <c r="D1199" s="69">
        <v>2</v>
      </c>
      <c r="E1199" s="70" t="s">
        <v>4666</v>
      </c>
      <c r="F1199" s="70" t="s">
        <v>4667</v>
      </c>
      <c r="G1199" s="70" t="s">
        <v>4670</v>
      </c>
      <c r="H1199" s="70" t="s">
        <v>4609</v>
      </c>
      <c r="I1199" s="70" t="s">
        <v>1397</v>
      </c>
      <c r="J1199" s="70" t="s">
        <v>1441</v>
      </c>
      <c r="K1199" s="70">
        <v>380</v>
      </c>
      <c r="L1199" s="70"/>
      <c r="M1199" s="70"/>
      <c r="N1199" s="70">
        <v>11.9</v>
      </c>
      <c r="O1199" s="70">
        <v>130</v>
      </c>
      <c r="P1199" s="70"/>
      <c r="Q1199" s="70" t="s">
        <v>4669</v>
      </c>
      <c r="R1199" s="70"/>
      <c r="S1199" s="70"/>
      <c r="T1199" s="70">
        <v>4006</v>
      </c>
      <c r="U1199" s="70">
        <v>1765</v>
      </c>
      <c r="V1199" s="70">
        <v>1550</v>
      </c>
      <c r="W1199" s="70">
        <v>1648</v>
      </c>
      <c r="X1199" s="71">
        <v>1348</v>
      </c>
    </row>
    <row r="1200" s="62" customFormat="1" spans="3:24">
      <c r="C1200" s="69">
        <v>2022</v>
      </c>
      <c r="D1200" s="69">
        <v>2</v>
      </c>
      <c r="E1200" s="70" t="s">
        <v>4671</v>
      </c>
      <c r="F1200" s="70" t="s">
        <v>4672</v>
      </c>
      <c r="G1200" s="70" t="s">
        <v>4673</v>
      </c>
      <c r="H1200" s="70" t="s">
        <v>4641</v>
      </c>
      <c r="I1200" s="70" t="s">
        <v>1397</v>
      </c>
      <c r="J1200" s="70" t="s">
        <v>1396</v>
      </c>
      <c r="K1200" s="70"/>
      <c r="L1200" s="70">
        <v>320</v>
      </c>
      <c r="M1200" s="70">
        <v>0.238</v>
      </c>
      <c r="N1200" s="70"/>
      <c r="O1200" s="70">
        <v>158.98</v>
      </c>
      <c r="P1200" s="70">
        <v>70.18</v>
      </c>
      <c r="Q1200" s="70" t="s">
        <v>2005</v>
      </c>
      <c r="R1200" s="70"/>
      <c r="S1200" s="70"/>
      <c r="T1200" s="70">
        <v>5450</v>
      </c>
      <c r="U1200" s="70">
        <v>2080</v>
      </c>
      <c r="V1200" s="70">
        <v>2395</v>
      </c>
      <c r="W1200" s="70">
        <v>4470</v>
      </c>
      <c r="X1200" s="71">
        <v>2780</v>
      </c>
    </row>
    <row r="1201" s="62" customFormat="1" spans="3:24">
      <c r="C1201" s="69">
        <v>2022</v>
      </c>
      <c r="D1201" s="69">
        <v>2</v>
      </c>
      <c r="E1201" s="70" t="s">
        <v>4674</v>
      </c>
      <c r="F1201" s="70" t="s">
        <v>4675</v>
      </c>
      <c r="G1201" s="70" t="s">
        <v>4676</v>
      </c>
      <c r="H1201" s="70" t="s">
        <v>4609</v>
      </c>
      <c r="I1201" s="70" t="s">
        <v>1397</v>
      </c>
      <c r="J1201" s="70" t="s">
        <v>1441</v>
      </c>
      <c r="K1201" s="70">
        <v>306</v>
      </c>
      <c r="L1201" s="70"/>
      <c r="M1201" s="70"/>
      <c r="N1201" s="70">
        <v>11.3</v>
      </c>
      <c r="O1201" s="70">
        <v>141.07</v>
      </c>
      <c r="P1201" s="70"/>
      <c r="Q1201" s="70" t="s">
        <v>2005</v>
      </c>
      <c r="R1201" s="70"/>
      <c r="S1201" s="70"/>
      <c r="T1201" s="70">
        <v>3650</v>
      </c>
      <c r="U1201" s="70">
        <v>1670</v>
      </c>
      <c r="V1201" s="70">
        <v>1540</v>
      </c>
      <c r="W1201" s="70">
        <v>1505</v>
      </c>
      <c r="X1201" s="71">
        <v>1130</v>
      </c>
    </row>
    <row r="1202" s="62" customFormat="1" spans="3:24">
      <c r="C1202" s="69">
        <v>2022</v>
      </c>
      <c r="D1202" s="69">
        <v>2</v>
      </c>
      <c r="E1202" s="70" t="s">
        <v>4674</v>
      </c>
      <c r="F1202" s="70" t="s">
        <v>4677</v>
      </c>
      <c r="G1202" s="70" t="s">
        <v>4678</v>
      </c>
      <c r="H1202" s="70" t="s">
        <v>4679</v>
      </c>
      <c r="I1202" s="70" t="s">
        <v>1397</v>
      </c>
      <c r="J1202" s="70" t="s">
        <v>1396</v>
      </c>
      <c r="K1202" s="70">
        <v>340</v>
      </c>
      <c r="L1202" s="70"/>
      <c r="M1202" s="70">
        <v>0.275</v>
      </c>
      <c r="N1202" s="70"/>
      <c r="O1202" s="70">
        <v>140.6</v>
      </c>
      <c r="P1202" s="70">
        <v>65.318</v>
      </c>
      <c r="Q1202" s="70" t="s">
        <v>1989</v>
      </c>
      <c r="R1202" s="70"/>
      <c r="S1202" s="70"/>
      <c r="T1202" s="70">
        <v>5325</v>
      </c>
      <c r="U1202" s="70">
        <v>1880</v>
      </c>
      <c r="V1202" s="70">
        <v>1850</v>
      </c>
      <c r="W1202" s="70">
        <v>3495</v>
      </c>
      <c r="X1202" s="71">
        <v>2180</v>
      </c>
    </row>
    <row r="1203" s="62" customFormat="1" spans="3:24">
      <c r="C1203" s="69">
        <v>2022</v>
      </c>
      <c r="D1203" s="69">
        <v>2</v>
      </c>
      <c r="E1203" s="70" t="s">
        <v>4674</v>
      </c>
      <c r="F1203" s="70" t="s">
        <v>4677</v>
      </c>
      <c r="G1203" s="70" t="s">
        <v>4680</v>
      </c>
      <c r="H1203" s="70" t="s">
        <v>4613</v>
      </c>
      <c r="I1203" s="70" t="s">
        <v>1397</v>
      </c>
      <c r="J1203" s="70" t="s">
        <v>1396</v>
      </c>
      <c r="K1203" s="70"/>
      <c r="L1203" s="70">
        <v>410</v>
      </c>
      <c r="M1203" s="70">
        <v>0.248</v>
      </c>
      <c r="N1203" s="70"/>
      <c r="O1203" s="70">
        <v>154.59</v>
      </c>
      <c r="P1203" s="70">
        <v>89.12</v>
      </c>
      <c r="Q1203" s="70" t="s">
        <v>1989</v>
      </c>
      <c r="R1203" s="70"/>
      <c r="S1203" s="70"/>
      <c r="T1203" s="70">
        <v>5995</v>
      </c>
      <c r="U1203" s="70" t="s">
        <v>4681</v>
      </c>
      <c r="V1203" s="70">
        <v>2320</v>
      </c>
      <c r="W1203" s="70">
        <v>4495</v>
      </c>
      <c r="X1203" s="71">
        <v>2850</v>
      </c>
    </row>
    <row r="1204" s="62" customFormat="1" spans="3:24">
      <c r="C1204" s="69">
        <v>2022</v>
      </c>
      <c r="D1204" s="69">
        <v>2</v>
      </c>
      <c r="E1204" s="70" t="s">
        <v>4674</v>
      </c>
      <c r="F1204" s="70" t="s">
        <v>4677</v>
      </c>
      <c r="G1204" s="70" t="s">
        <v>4682</v>
      </c>
      <c r="H1204" s="70" t="s">
        <v>4683</v>
      </c>
      <c r="I1204" s="70" t="s">
        <v>1397</v>
      </c>
      <c r="J1204" s="70" t="s">
        <v>1396</v>
      </c>
      <c r="K1204" s="70"/>
      <c r="L1204" s="70">
        <v>260</v>
      </c>
      <c r="M1204" s="70">
        <v>0.23</v>
      </c>
      <c r="N1204" s="70"/>
      <c r="O1204" s="70">
        <v>160.3</v>
      </c>
      <c r="P1204" s="70">
        <v>402.79</v>
      </c>
      <c r="Q1204" s="70" t="s">
        <v>4684</v>
      </c>
      <c r="R1204" s="70"/>
      <c r="S1204" s="70"/>
      <c r="T1204" s="70">
        <v>7550</v>
      </c>
      <c r="U1204" s="70">
        <v>2550</v>
      </c>
      <c r="V1204" s="70" t="s">
        <v>4685</v>
      </c>
      <c r="W1204" s="70">
        <v>25000</v>
      </c>
      <c r="X1204" s="71">
        <v>11500</v>
      </c>
    </row>
    <row r="1205" s="62" customFormat="1" spans="3:24">
      <c r="C1205" s="69">
        <v>2022</v>
      </c>
      <c r="D1205" s="69">
        <v>2</v>
      </c>
      <c r="E1205" s="70" t="s">
        <v>4674</v>
      </c>
      <c r="F1205" s="70" t="s">
        <v>4677</v>
      </c>
      <c r="G1205" s="70" t="s">
        <v>4686</v>
      </c>
      <c r="H1205" s="70" t="s">
        <v>4641</v>
      </c>
      <c r="I1205" s="70" t="s">
        <v>1397</v>
      </c>
      <c r="J1205" s="70" t="s">
        <v>1396</v>
      </c>
      <c r="K1205" s="70"/>
      <c r="L1205" s="70">
        <v>275</v>
      </c>
      <c r="M1205" s="70">
        <v>0.217</v>
      </c>
      <c r="N1205" s="70"/>
      <c r="O1205" s="70">
        <v>139.2</v>
      </c>
      <c r="P1205" s="70">
        <v>64.64</v>
      </c>
      <c r="Q1205" s="70" t="s">
        <v>1989</v>
      </c>
      <c r="R1205" s="70"/>
      <c r="S1205" s="70"/>
      <c r="T1205" s="70" t="s">
        <v>2645</v>
      </c>
      <c r="U1205" s="70" t="s">
        <v>4687</v>
      </c>
      <c r="V1205" s="70" t="s">
        <v>4688</v>
      </c>
      <c r="W1205" s="70">
        <v>4495</v>
      </c>
      <c r="X1205" s="71">
        <v>2450</v>
      </c>
    </row>
    <row r="1206" s="62" customFormat="1" spans="3:24">
      <c r="C1206" s="69">
        <v>2022</v>
      </c>
      <c r="D1206" s="69">
        <v>2</v>
      </c>
      <c r="E1206" s="70" t="s">
        <v>4689</v>
      </c>
      <c r="F1206" s="70" t="s">
        <v>4690</v>
      </c>
      <c r="G1206" s="70" t="s">
        <v>4691</v>
      </c>
      <c r="H1206" s="70" t="s">
        <v>4692</v>
      </c>
      <c r="I1206" s="70" t="s">
        <v>1397</v>
      </c>
      <c r="J1206" s="70" t="s">
        <v>1441</v>
      </c>
      <c r="K1206" s="70">
        <v>401</v>
      </c>
      <c r="L1206" s="70"/>
      <c r="M1206" s="70"/>
      <c r="N1206" s="70">
        <v>17.3</v>
      </c>
      <c r="O1206" s="70">
        <v>160.26</v>
      </c>
      <c r="P1206" s="70"/>
      <c r="Q1206" s="70" t="s">
        <v>1989</v>
      </c>
      <c r="R1206" s="70"/>
      <c r="S1206" s="70"/>
      <c r="T1206" s="70">
        <v>5310</v>
      </c>
      <c r="U1206" s="70">
        <v>1705</v>
      </c>
      <c r="V1206" s="70">
        <v>2170</v>
      </c>
      <c r="W1206" s="70">
        <v>3150</v>
      </c>
      <c r="X1206" s="71">
        <v>2280</v>
      </c>
    </row>
    <row r="1207" s="62" customFormat="1" spans="3:24">
      <c r="C1207" s="69">
        <v>2022</v>
      </c>
      <c r="D1207" s="69">
        <v>2</v>
      </c>
      <c r="E1207" s="70" t="s">
        <v>4693</v>
      </c>
      <c r="F1207" s="70" t="s">
        <v>4694</v>
      </c>
      <c r="G1207" s="70" t="s">
        <v>4695</v>
      </c>
      <c r="H1207" s="70" t="s">
        <v>4692</v>
      </c>
      <c r="I1207" s="70" t="s">
        <v>1397</v>
      </c>
      <c r="J1207" s="70" t="s">
        <v>1441</v>
      </c>
      <c r="K1207" s="70">
        <v>610</v>
      </c>
      <c r="L1207" s="70"/>
      <c r="M1207" s="70"/>
      <c r="N1207" s="70">
        <v>16.4</v>
      </c>
      <c r="O1207" s="70">
        <v>177.01</v>
      </c>
      <c r="P1207" s="70"/>
      <c r="Q1207" s="70" t="s">
        <v>4696</v>
      </c>
      <c r="R1207" s="70"/>
      <c r="S1207" s="70"/>
      <c r="T1207" s="70">
        <v>4750</v>
      </c>
      <c r="U1207" s="70">
        <v>1905</v>
      </c>
      <c r="V1207" s="70">
        <v>1675</v>
      </c>
      <c r="W1207" s="70">
        <v>2445</v>
      </c>
      <c r="X1207" s="71">
        <v>2070</v>
      </c>
    </row>
    <row r="1208" s="62" customFormat="1" spans="3:24">
      <c r="C1208" s="69">
        <v>2022</v>
      </c>
      <c r="D1208" s="69">
        <v>2</v>
      </c>
      <c r="E1208" s="70" t="s">
        <v>4693</v>
      </c>
      <c r="F1208" s="70" t="s">
        <v>4694</v>
      </c>
      <c r="G1208" s="70" t="s">
        <v>4697</v>
      </c>
      <c r="H1208" s="70" t="s">
        <v>4692</v>
      </c>
      <c r="I1208" s="70" t="s">
        <v>1397</v>
      </c>
      <c r="J1208" s="70" t="s">
        <v>1441</v>
      </c>
      <c r="K1208" s="70">
        <v>610</v>
      </c>
      <c r="L1208" s="70"/>
      <c r="M1208" s="70"/>
      <c r="N1208" s="70">
        <v>16.4</v>
      </c>
      <c r="O1208" s="70">
        <v>177.01</v>
      </c>
      <c r="P1208" s="70"/>
      <c r="Q1208" s="70" t="s">
        <v>4696</v>
      </c>
      <c r="R1208" s="70"/>
      <c r="S1208" s="70"/>
      <c r="T1208" s="70">
        <v>4750</v>
      </c>
      <c r="U1208" s="70">
        <v>1905</v>
      </c>
      <c r="V1208" s="70">
        <v>1675</v>
      </c>
      <c r="W1208" s="70">
        <v>2445</v>
      </c>
      <c r="X1208" s="71">
        <v>2070</v>
      </c>
    </row>
    <row r="1209" s="62" customFormat="1" spans="3:24">
      <c r="C1209" s="69">
        <v>2022</v>
      </c>
      <c r="D1209" s="69">
        <v>2</v>
      </c>
      <c r="E1209" s="70" t="s">
        <v>4698</v>
      </c>
      <c r="F1209" s="70" t="s">
        <v>4699</v>
      </c>
      <c r="G1209" s="70" t="s">
        <v>4700</v>
      </c>
      <c r="H1209" s="70" t="s">
        <v>4701</v>
      </c>
      <c r="I1209" s="70" t="s">
        <v>1397</v>
      </c>
      <c r="J1209" s="70" t="s">
        <v>1396</v>
      </c>
      <c r="K1209" s="70"/>
      <c r="L1209" s="70">
        <v>400</v>
      </c>
      <c r="M1209" s="70" t="s">
        <v>4702</v>
      </c>
      <c r="N1209" s="70"/>
      <c r="O1209" s="70">
        <v>140.2</v>
      </c>
      <c r="P1209" s="70">
        <v>83.002</v>
      </c>
      <c r="Q1209" s="70" t="s">
        <v>1989</v>
      </c>
      <c r="R1209" s="70"/>
      <c r="S1209" s="70"/>
      <c r="T1209" s="70">
        <v>5995</v>
      </c>
      <c r="U1209" s="70" t="s">
        <v>4703</v>
      </c>
      <c r="V1209" s="70" t="s">
        <v>3499</v>
      </c>
      <c r="W1209" s="70">
        <v>4495</v>
      </c>
      <c r="X1209" s="71" t="s">
        <v>4704</v>
      </c>
    </row>
    <row r="1210" s="62" customFormat="1" spans="3:24">
      <c r="C1210" s="69">
        <v>2022</v>
      </c>
      <c r="D1210" s="69">
        <v>2</v>
      </c>
      <c r="E1210" s="70" t="s">
        <v>4705</v>
      </c>
      <c r="F1210" s="70" t="s">
        <v>4589</v>
      </c>
      <c r="G1210" s="70" t="s">
        <v>4706</v>
      </c>
      <c r="H1210" s="70" t="s">
        <v>4707</v>
      </c>
      <c r="I1210" s="70" t="s">
        <v>1397</v>
      </c>
      <c r="J1210" s="70" t="s">
        <v>1396</v>
      </c>
      <c r="K1210" s="70"/>
      <c r="L1210" s="70">
        <v>340</v>
      </c>
      <c r="M1210" s="70">
        <v>0.201</v>
      </c>
      <c r="N1210" s="70"/>
      <c r="O1210" s="70">
        <v>155</v>
      </c>
      <c r="P1210" s="70">
        <v>422.87</v>
      </c>
      <c r="Q1210" s="70" t="s">
        <v>1989</v>
      </c>
      <c r="R1210" s="70"/>
      <c r="S1210" s="70"/>
      <c r="T1210" s="70" t="s">
        <v>4708</v>
      </c>
      <c r="U1210" s="70">
        <v>2550</v>
      </c>
      <c r="V1210" s="70" t="s">
        <v>4709</v>
      </c>
      <c r="W1210" s="70">
        <v>31000</v>
      </c>
      <c r="X1210" s="71">
        <v>19600</v>
      </c>
    </row>
    <row r="1211" s="62" customFormat="1" spans="3:24">
      <c r="C1211" s="69">
        <v>2022</v>
      </c>
      <c r="D1211" s="69">
        <v>2</v>
      </c>
      <c r="E1211" s="70" t="s">
        <v>4705</v>
      </c>
      <c r="F1211" s="70" t="s">
        <v>4589</v>
      </c>
      <c r="G1211" s="70" t="s">
        <v>4710</v>
      </c>
      <c r="H1211" s="70" t="s">
        <v>4683</v>
      </c>
      <c r="I1211" s="70" t="s">
        <v>1397</v>
      </c>
      <c r="J1211" s="70" t="s">
        <v>1396</v>
      </c>
      <c r="K1211" s="70"/>
      <c r="L1211" s="70">
        <v>210</v>
      </c>
      <c r="M1211" s="70">
        <v>0.254</v>
      </c>
      <c r="N1211" s="70"/>
      <c r="O1211" s="70">
        <v>155</v>
      </c>
      <c r="P1211" s="70">
        <v>281.91</v>
      </c>
      <c r="Q1211" s="70" t="s">
        <v>1989</v>
      </c>
      <c r="R1211" s="70"/>
      <c r="S1211" s="70"/>
      <c r="T1211" s="70">
        <v>6710</v>
      </c>
      <c r="U1211" s="70">
        <v>2510</v>
      </c>
      <c r="V1211" s="70" t="s">
        <v>4711</v>
      </c>
      <c r="W1211" s="70">
        <v>18000</v>
      </c>
      <c r="X1211" s="71">
        <v>8900</v>
      </c>
    </row>
    <row r="1212" s="62" customFormat="1" spans="3:24">
      <c r="C1212" s="69">
        <v>2022</v>
      </c>
      <c r="D1212" s="69">
        <v>2</v>
      </c>
      <c r="E1212" s="70" t="s">
        <v>4712</v>
      </c>
      <c r="F1212" s="70" t="s">
        <v>4713</v>
      </c>
      <c r="G1212" s="70" t="s">
        <v>4714</v>
      </c>
      <c r="H1212" s="70" t="s">
        <v>4715</v>
      </c>
      <c r="I1212" s="70" t="s">
        <v>1397</v>
      </c>
      <c r="J1212" s="70" t="s">
        <v>1412</v>
      </c>
      <c r="K1212" s="70"/>
      <c r="L1212" s="70"/>
      <c r="M1212" s="70">
        <v>0.145</v>
      </c>
      <c r="N1212" s="70"/>
      <c r="O1212" s="70" t="s">
        <v>2678</v>
      </c>
      <c r="P1212" s="70">
        <v>163.351</v>
      </c>
      <c r="Q1212" s="70" t="s">
        <v>1989</v>
      </c>
      <c r="R1212" s="70"/>
      <c r="S1212" s="70"/>
      <c r="T1212" s="70">
        <v>10990</v>
      </c>
      <c r="U1212" s="70">
        <v>2550</v>
      </c>
      <c r="V1212" s="70" t="s">
        <v>4716</v>
      </c>
      <c r="W1212" s="70">
        <v>18000</v>
      </c>
      <c r="X1212" s="71" t="s">
        <v>4717</v>
      </c>
    </row>
    <row r="1213" s="62" customFormat="1" spans="3:24">
      <c r="C1213" s="69">
        <v>2022</v>
      </c>
      <c r="D1213" s="69">
        <v>2</v>
      </c>
      <c r="E1213" s="70" t="s">
        <v>4712</v>
      </c>
      <c r="F1213" s="70" t="s">
        <v>4713</v>
      </c>
      <c r="G1213" s="70" t="s">
        <v>4718</v>
      </c>
      <c r="H1213" s="70" t="s">
        <v>4715</v>
      </c>
      <c r="I1213" s="70" t="s">
        <v>1397</v>
      </c>
      <c r="J1213" s="70" t="s">
        <v>1412</v>
      </c>
      <c r="K1213" s="70"/>
      <c r="L1213" s="70"/>
      <c r="M1213" s="70">
        <v>0.144</v>
      </c>
      <c r="N1213" s="70"/>
      <c r="O1213" s="70" t="s">
        <v>2678</v>
      </c>
      <c r="P1213" s="70">
        <v>163.351</v>
      </c>
      <c r="Q1213" s="70" t="s">
        <v>1989</v>
      </c>
      <c r="R1213" s="70"/>
      <c r="S1213" s="70"/>
      <c r="T1213" s="70">
        <v>10990</v>
      </c>
      <c r="U1213" s="70">
        <v>2550</v>
      </c>
      <c r="V1213" s="70" t="s">
        <v>4716</v>
      </c>
      <c r="W1213" s="70">
        <v>18000</v>
      </c>
      <c r="X1213" s="71" t="s">
        <v>4717</v>
      </c>
    </row>
    <row r="1214" s="62" customFormat="1" spans="3:24">
      <c r="C1214" s="69">
        <v>2022</v>
      </c>
      <c r="D1214" s="69">
        <v>2</v>
      </c>
      <c r="E1214" s="70" t="s">
        <v>4712</v>
      </c>
      <c r="F1214" s="70" t="s">
        <v>4713</v>
      </c>
      <c r="G1214" s="70" t="s">
        <v>4719</v>
      </c>
      <c r="H1214" s="70" t="s">
        <v>4720</v>
      </c>
      <c r="I1214" s="70" t="s">
        <v>1397</v>
      </c>
      <c r="J1214" s="70" t="s">
        <v>1412</v>
      </c>
      <c r="K1214" s="70"/>
      <c r="L1214" s="70"/>
      <c r="M1214" s="70">
        <v>0.149</v>
      </c>
      <c r="N1214" s="70"/>
      <c r="O1214" s="70" t="s">
        <v>3137</v>
      </c>
      <c r="P1214" s="70">
        <v>134.337</v>
      </c>
      <c r="Q1214" s="70" t="s">
        <v>1989</v>
      </c>
      <c r="R1214" s="70"/>
      <c r="S1214" s="70"/>
      <c r="T1214" s="70">
        <v>7005</v>
      </c>
      <c r="U1214" s="70">
        <v>2110</v>
      </c>
      <c r="V1214" s="70">
        <v>2890</v>
      </c>
      <c r="W1214" s="70">
        <v>8560</v>
      </c>
      <c r="X1214" s="71" t="s">
        <v>4721</v>
      </c>
    </row>
    <row r="1215" s="62" customFormat="1" spans="3:24">
      <c r="C1215" s="69">
        <v>2022</v>
      </c>
      <c r="D1215" s="69">
        <v>2</v>
      </c>
      <c r="E1215" s="70" t="s">
        <v>4722</v>
      </c>
      <c r="F1215" s="70" t="s">
        <v>4723</v>
      </c>
      <c r="G1215" s="70" t="s">
        <v>4724</v>
      </c>
      <c r="H1215" s="70" t="s">
        <v>4683</v>
      </c>
      <c r="I1215" s="70" t="s">
        <v>1397</v>
      </c>
      <c r="J1215" s="70" t="s">
        <v>1396</v>
      </c>
      <c r="K1215" s="70"/>
      <c r="L1215" s="70">
        <v>130</v>
      </c>
      <c r="M1215" s="70">
        <v>0.214</v>
      </c>
      <c r="N1215" s="70"/>
      <c r="O1215" s="70" t="s">
        <v>1799</v>
      </c>
      <c r="P1215" s="70">
        <v>163.4</v>
      </c>
      <c r="Q1215" s="70" t="s">
        <v>1989</v>
      </c>
      <c r="R1215" s="70"/>
      <c r="S1215" s="70"/>
      <c r="T1215" s="70">
        <v>6410</v>
      </c>
      <c r="U1215" s="70">
        <v>2550</v>
      </c>
      <c r="V1215" s="70" t="s">
        <v>4725</v>
      </c>
      <c r="W1215" s="70">
        <v>18000</v>
      </c>
      <c r="X1215" s="71">
        <v>6640</v>
      </c>
    </row>
    <row r="1216" s="62" customFormat="1" spans="3:24">
      <c r="C1216" s="69">
        <v>2022</v>
      </c>
      <c r="D1216" s="69">
        <v>2</v>
      </c>
      <c r="E1216" s="70" t="s">
        <v>4726</v>
      </c>
      <c r="F1216" s="70" t="s">
        <v>4727</v>
      </c>
      <c r="G1216" s="70" t="s">
        <v>4728</v>
      </c>
      <c r="H1216" s="70" t="s">
        <v>4609</v>
      </c>
      <c r="I1216" s="70" t="s">
        <v>1397</v>
      </c>
      <c r="J1216" s="70" t="s">
        <v>1441</v>
      </c>
      <c r="K1216" s="70" t="s">
        <v>1634</v>
      </c>
      <c r="L1216" s="70"/>
      <c r="M1216" s="70"/>
      <c r="N1216" s="70">
        <v>11.6</v>
      </c>
      <c r="O1216" s="70">
        <v>140</v>
      </c>
      <c r="P1216" s="70"/>
      <c r="Q1216" s="70" t="s">
        <v>1989</v>
      </c>
      <c r="R1216" s="70"/>
      <c r="S1216" s="70"/>
      <c r="T1216" s="70">
        <v>4765</v>
      </c>
      <c r="U1216" s="70">
        <v>1837</v>
      </c>
      <c r="V1216" s="70">
        <v>1515</v>
      </c>
      <c r="W1216" s="70">
        <v>1961</v>
      </c>
      <c r="X1216" s="71">
        <v>1586</v>
      </c>
    </row>
    <row r="1217" s="62" customFormat="1" spans="3:24">
      <c r="C1217" s="69">
        <v>2022</v>
      </c>
      <c r="D1217" s="69">
        <v>2</v>
      </c>
      <c r="E1217" s="70" t="s">
        <v>4726</v>
      </c>
      <c r="F1217" s="70" t="s">
        <v>4727</v>
      </c>
      <c r="G1217" s="70" t="s">
        <v>4729</v>
      </c>
      <c r="H1217" s="70" t="s">
        <v>4609</v>
      </c>
      <c r="I1217" s="70" t="s">
        <v>1397</v>
      </c>
      <c r="J1217" s="70" t="s">
        <v>1441</v>
      </c>
      <c r="K1217" s="70" t="s">
        <v>4159</v>
      </c>
      <c r="L1217" s="70"/>
      <c r="M1217" s="70"/>
      <c r="N1217" s="70" t="s">
        <v>4730</v>
      </c>
      <c r="O1217" s="70">
        <v>140</v>
      </c>
      <c r="P1217" s="70"/>
      <c r="Q1217" s="70" t="s">
        <v>1989</v>
      </c>
      <c r="R1217" s="70"/>
      <c r="S1217" s="70"/>
      <c r="T1217" s="70">
        <v>4765</v>
      </c>
      <c r="U1217" s="70">
        <v>1837</v>
      </c>
      <c r="V1217" s="70">
        <v>1515</v>
      </c>
      <c r="W1217" s="70">
        <v>2032</v>
      </c>
      <c r="X1217" s="71">
        <v>1657</v>
      </c>
    </row>
    <row r="1218" s="62" customFormat="1" spans="3:24">
      <c r="C1218" s="69">
        <v>2022</v>
      </c>
      <c r="D1218" s="69">
        <v>2</v>
      </c>
      <c r="E1218" s="70" t="s">
        <v>4726</v>
      </c>
      <c r="F1218" s="70" t="s">
        <v>4727</v>
      </c>
      <c r="G1218" s="70" t="s">
        <v>4731</v>
      </c>
      <c r="H1218" s="70" t="s">
        <v>4609</v>
      </c>
      <c r="I1218" s="70" t="s">
        <v>1397</v>
      </c>
      <c r="J1218" s="70" t="s">
        <v>1441</v>
      </c>
      <c r="K1218" s="70" t="s">
        <v>4162</v>
      </c>
      <c r="L1218" s="70"/>
      <c r="M1218" s="70"/>
      <c r="N1218" s="70" t="s">
        <v>4732</v>
      </c>
      <c r="O1218" s="70">
        <v>140</v>
      </c>
      <c r="P1218" s="70"/>
      <c r="Q1218" s="70" t="s">
        <v>1989</v>
      </c>
      <c r="R1218" s="70"/>
      <c r="S1218" s="70"/>
      <c r="T1218" s="70">
        <v>4765</v>
      </c>
      <c r="U1218" s="70">
        <v>1837</v>
      </c>
      <c r="V1218" s="70">
        <v>1515</v>
      </c>
      <c r="W1218" s="70">
        <v>2190</v>
      </c>
      <c r="X1218" s="71">
        <v>1815</v>
      </c>
    </row>
    <row r="1219" s="62" customFormat="1" spans="3:24">
      <c r="C1219" s="69">
        <v>2022</v>
      </c>
      <c r="D1219" s="69">
        <v>2</v>
      </c>
      <c r="E1219" s="70" t="s">
        <v>4726</v>
      </c>
      <c r="F1219" s="70" t="s">
        <v>4727</v>
      </c>
      <c r="G1219" s="70" t="s">
        <v>4733</v>
      </c>
      <c r="H1219" s="70" t="s">
        <v>4734</v>
      </c>
      <c r="I1219" s="70" t="s">
        <v>1561</v>
      </c>
      <c r="J1219" s="70" t="s">
        <v>1441</v>
      </c>
      <c r="K1219" s="70"/>
      <c r="L1219" s="70"/>
      <c r="M1219" s="70"/>
      <c r="N1219" s="70"/>
      <c r="O1219" s="70"/>
      <c r="P1219" s="70"/>
      <c r="Q1219" s="70" t="s">
        <v>2005</v>
      </c>
      <c r="R1219" s="70"/>
      <c r="S1219" s="70"/>
      <c r="T1219" s="70">
        <v>4975</v>
      </c>
      <c r="U1219" s="70">
        <v>1910</v>
      </c>
      <c r="V1219" s="70">
        <v>1495</v>
      </c>
      <c r="W1219" s="70">
        <v>2575</v>
      </c>
      <c r="X1219" s="71">
        <v>2200</v>
      </c>
    </row>
    <row r="1220" s="62" customFormat="1" spans="3:24">
      <c r="C1220" s="69">
        <v>2022</v>
      </c>
      <c r="D1220" s="69">
        <v>2</v>
      </c>
      <c r="E1220" s="70" t="s">
        <v>4735</v>
      </c>
      <c r="F1220" s="70" t="s">
        <v>4601</v>
      </c>
      <c r="G1220" s="70" t="s">
        <v>4736</v>
      </c>
      <c r="H1220" s="70" t="s">
        <v>4737</v>
      </c>
      <c r="I1220" s="70" t="s">
        <v>1397</v>
      </c>
      <c r="J1220" s="70" t="s">
        <v>1396</v>
      </c>
      <c r="K1220" s="70"/>
      <c r="L1220" s="70">
        <v>280</v>
      </c>
      <c r="M1220" s="70"/>
      <c r="N1220" s="70"/>
      <c r="O1220" s="70">
        <v>158.98</v>
      </c>
      <c r="P1220" s="70">
        <v>210.56</v>
      </c>
      <c r="Q1220" s="70" t="s">
        <v>2005</v>
      </c>
      <c r="R1220" s="70"/>
      <c r="S1220" s="70"/>
      <c r="T1220" s="70">
        <v>8930</v>
      </c>
      <c r="U1220" s="70">
        <v>2510</v>
      </c>
      <c r="V1220" s="70" t="s">
        <v>4738</v>
      </c>
      <c r="W1220" s="70">
        <v>18000</v>
      </c>
      <c r="X1220" s="71">
        <v>9020</v>
      </c>
    </row>
    <row r="1221" s="62" customFormat="1" spans="3:24">
      <c r="C1221" s="69">
        <v>2022</v>
      </c>
      <c r="D1221" s="69">
        <v>2</v>
      </c>
      <c r="E1221" s="70" t="s">
        <v>4739</v>
      </c>
      <c r="F1221" s="70" t="s">
        <v>4740</v>
      </c>
      <c r="G1221" s="70" t="s">
        <v>4741</v>
      </c>
      <c r="H1221" s="70" t="s">
        <v>4609</v>
      </c>
      <c r="I1221" s="70" t="s">
        <v>1397</v>
      </c>
      <c r="J1221" s="70" t="s">
        <v>1441</v>
      </c>
      <c r="K1221" s="70">
        <v>500</v>
      </c>
      <c r="L1221" s="70"/>
      <c r="M1221" s="70"/>
      <c r="N1221" s="70">
        <v>13.8</v>
      </c>
      <c r="O1221" s="70">
        <v>143</v>
      </c>
      <c r="P1221" s="70"/>
      <c r="Q1221" s="70" t="s">
        <v>1989</v>
      </c>
      <c r="R1221" s="70"/>
      <c r="S1221" s="70"/>
      <c r="T1221" s="70">
        <v>4410</v>
      </c>
      <c r="U1221" s="70">
        <v>1870</v>
      </c>
      <c r="V1221" s="70">
        <v>1645</v>
      </c>
      <c r="W1221" s="70">
        <v>2160</v>
      </c>
      <c r="X1221" s="71" t="s">
        <v>4742</v>
      </c>
    </row>
    <row r="1222" s="62" customFormat="1" spans="3:24">
      <c r="C1222" s="69">
        <v>2022</v>
      </c>
      <c r="D1222" s="69">
        <v>2</v>
      </c>
      <c r="E1222" s="70" t="s">
        <v>4743</v>
      </c>
      <c r="F1222" s="70" t="s">
        <v>4744</v>
      </c>
      <c r="G1222" s="70" t="s">
        <v>4745</v>
      </c>
      <c r="H1222" s="70" t="s">
        <v>4746</v>
      </c>
      <c r="I1222" s="70" t="s">
        <v>1397</v>
      </c>
      <c r="J1222" s="70" t="s">
        <v>1396</v>
      </c>
      <c r="K1222" s="70"/>
      <c r="L1222" s="70" t="s">
        <v>4747</v>
      </c>
      <c r="M1222" s="70" t="s">
        <v>4748</v>
      </c>
      <c r="N1222" s="70"/>
      <c r="O1222" s="70">
        <v>157.57</v>
      </c>
      <c r="P1222" s="70">
        <v>281.91</v>
      </c>
      <c r="Q1222" s="70" t="s">
        <v>1989</v>
      </c>
      <c r="R1222" s="70"/>
      <c r="S1222" s="70"/>
      <c r="T1222" s="70" t="s">
        <v>4749</v>
      </c>
      <c r="U1222" s="70" t="s">
        <v>1525</v>
      </c>
      <c r="V1222" s="70" t="s">
        <v>4750</v>
      </c>
      <c r="W1222" s="70">
        <v>31000</v>
      </c>
      <c r="X1222" s="71" t="s">
        <v>4751</v>
      </c>
    </row>
    <row r="1223" s="62" customFormat="1" spans="3:24">
      <c r="C1223" s="69">
        <v>2022</v>
      </c>
      <c r="D1223" s="69">
        <v>2</v>
      </c>
      <c r="E1223" s="70" t="s">
        <v>4743</v>
      </c>
      <c r="F1223" s="70" t="s">
        <v>4744</v>
      </c>
      <c r="G1223" s="70" t="s">
        <v>4752</v>
      </c>
      <c r="H1223" s="70" t="s">
        <v>4620</v>
      </c>
      <c r="I1223" s="70" t="s">
        <v>1397</v>
      </c>
      <c r="J1223" s="70" t="s">
        <v>1396</v>
      </c>
      <c r="K1223" s="70"/>
      <c r="L1223" s="70" t="s">
        <v>4753</v>
      </c>
      <c r="M1223" s="70" t="s">
        <v>2490</v>
      </c>
      <c r="N1223" s="70"/>
      <c r="O1223" s="70">
        <v>146.7</v>
      </c>
      <c r="P1223" s="70">
        <v>81.14</v>
      </c>
      <c r="Q1223" s="70" t="s">
        <v>1989</v>
      </c>
      <c r="R1223" s="70"/>
      <c r="S1223" s="70"/>
      <c r="T1223" s="70">
        <v>5998</v>
      </c>
      <c r="U1223" s="70" t="s">
        <v>1685</v>
      </c>
      <c r="V1223" s="70" t="s">
        <v>1690</v>
      </c>
      <c r="W1223" s="70">
        <v>4495</v>
      </c>
      <c r="X1223" s="71" t="s">
        <v>2491</v>
      </c>
    </row>
    <row r="1224" s="62" customFormat="1" spans="3:24">
      <c r="C1224" s="69">
        <v>2022</v>
      </c>
      <c r="D1224" s="69">
        <v>2</v>
      </c>
      <c r="E1224" s="70" t="s">
        <v>4754</v>
      </c>
      <c r="F1224" s="70" t="s">
        <v>4755</v>
      </c>
      <c r="G1224" s="70" t="s">
        <v>4756</v>
      </c>
      <c r="H1224" s="70" t="s">
        <v>4707</v>
      </c>
      <c r="I1224" s="70" t="s">
        <v>1397</v>
      </c>
      <c r="J1224" s="70" t="s">
        <v>1396</v>
      </c>
      <c r="K1224" s="70"/>
      <c r="L1224" s="70">
        <v>235</v>
      </c>
      <c r="M1224" s="70">
        <v>0.231</v>
      </c>
      <c r="N1224" s="70"/>
      <c r="O1224" s="70">
        <v>145</v>
      </c>
      <c r="P1224" s="70">
        <v>284.39</v>
      </c>
      <c r="Q1224" s="70" t="s">
        <v>1989</v>
      </c>
      <c r="R1224" s="70"/>
      <c r="S1224" s="70"/>
      <c r="T1224" s="70" t="s">
        <v>4757</v>
      </c>
      <c r="U1224" s="70" t="s">
        <v>4758</v>
      </c>
      <c r="V1224" s="70" t="s">
        <v>4759</v>
      </c>
      <c r="W1224" s="70">
        <v>31000</v>
      </c>
      <c r="X1224" s="71">
        <v>21500</v>
      </c>
    </row>
    <row r="1225" s="62" customFormat="1" spans="3:24">
      <c r="C1225" s="69">
        <v>2022</v>
      </c>
      <c r="D1225" s="69">
        <v>2</v>
      </c>
      <c r="E1225" s="70" t="s">
        <v>4760</v>
      </c>
      <c r="F1225" s="70" t="s">
        <v>4727</v>
      </c>
      <c r="G1225" s="70" t="s">
        <v>4761</v>
      </c>
      <c r="H1225" s="70" t="s">
        <v>4692</v>
      </c>
      <c r="I1225" s="70" t="s">
        <v>1397</v>
      </c>
      <c r="J1225" s="70" t="s">
        <v>1441</v>
      </c>
      <c r="K1225" s="70" t="s">
        <v>2569</v>
      </c>
      <c r="L1225" s="70"/>
      <c r="M1225" s="70"/>
      <c r="N1225" s="70" t="s">
        <v>4012</v>
      </c>
      <c r="O1225" s="70">
        <v>145</v>
      </c>
      <c r="P1225" s="70"/>
      <c r="Q1225" s="70" t="s">
        <v>1989</v>
      </c>
      <c r="R1225" s="70"/>
      <c r="S1225" s="70"/>
      <c r="T1225" s="70">
        <v>4705</v>
      </c>
      <c r="U1225" s="70">
        <v>1890</v>
      </c>
      <c r="V1225" s="70">
        <v>1680</v>
      </c>
      <c r="W1225" s="70">
        <v>2295</v>
      </c>
      <c r="X1225" s="71">
        <v>1920</v>
      </c>
    </row>
    <row r="1226" s="62" customFormat="1" spans="3:24">
      <c r="C1226" s="69">
        <v>2022</v>
      </c>
      <c r="D1226" s="69">
        <v>2</v>
      </c>
      <c r="E1226" s="70" t="s">
        <v>4760</v>
      </c>
      <c r="F1226" s="70" t="s">
        <v>4727</v>
      </c>
      <c r="G1226" s="70" t="s">
        <v>4762</v>
      </c>
      <c r="H1226" s="70" t="s">
        <v>4692</v>
      </c>
      <c r="I1226" s="70" t="s">
        <v>1397</v>
      </c>
      <c r="J1226" s="70" t="s">
        <v>1441</v>
      </c>
      <c r="K1226" s="70" t="s">
        <v>4763</v>
      </c>
      <c r="L1226" s="70"/>
      <c r="M1226" s="70"/>
      <c r="N1226" s="70" t="s">
        <v>4764</v>
      </c>
      <c r="O1226" s="70">
        <v>145</v>
      </c>
      <c r="P1226" s="70"/>
      <c r="Q1226" s="70" t="s">
        <v>1989</v>
      </c>
      <c r="R1226" s="70"/>
      <c r="S1226" s="70"/>
      <c r="T1226" s="70">
        <v>4705</v>
      </c>
      <c r="U1226" s="70">
        <v>1890</v>
      </c>
      <c r="V1226" s="70">
        <v>1680</v>
      </c>
      <c r="W1226" s="70">
        <v>2425</v>
      </c>
      <c r="X1226" s="71">
        <v>2050</v>
      </c>
    </row>
    <row r="1227" s="62" customFormat="1" spans="3:24">
      <c r="C1227" s="69">
        <v>2022</v>
      </c>
      <c r="D1227" s="69">
        <v>2</v>
      </c>
      <c r="E1227" s="70" t="s">
        <v>4765</v>
      </c>
      <c r="F1227" s="70" t="s">
        <v>4766</v>
      </c>
      <c r="G1227" s="70" t="s">
        <v>4767</v>
      </c>
      <c r="H1227" s="70" t="s">
        <v>4768</v>
      </c>
      <c r="I1227" s="70" t="s">
        <v>1397</v>
      </c>
      <c r="J1227" s="70" t="s">
        <v>1396</v>
      </c>
      <c r="K1227" s="70"/>
      <c r="L1227" s="70">
        <v>170</v>
      </c>
      <c r="M1227" s="70" t="s">
        <v>4769</v>
      </c>
      <c r="N1227" s="70"/>
      <c r="O1227" s="70">
        <v>157.57</v>
      </c>
      <c r="P1227" s="70">
        <v>281.91</v>
      </c>
      <c r="Q1227" s="70" t="s">
        <v>1989</v>
      </c>
      <c r="R1227" s="70"/>
      <c r="S1227" s="70"/>
      <c r="T1227" s="70">
        <v>7410</v>
      </c>
      <c r="U1227" s="70" t="s">
        <v>1525</v>
      </c>
      <c r="V1227" s="70" t="s">
        <v>4770</v>
      </c>
      <c r="W1227" s="70">
        <v>25000</v>
      </c>
      <c r="X1227" s="71" t="s">
        <v>4771</v>
      </c>
    </row>
    <row r="1228" s="62" customFormat="1" spans="3:24">
      <c r="C1228" s="69">
        <v>2022</v>
      </c>
      <c r="D1228" s="69">
        <v>2</v>
      </c>
      <c r="E1228" s="70" t="s">
        <v>4765</v>
      </c>
      <c r="F1228" s="70" t="s">
        <v>4766</v>
      </c>
      <c r="G1228" s="70" t="s">
        <v>4772</v>
      </c>
      <c r="H1228" s="70" t="s">
        <v>4773</v>
      </c>
      <c r="I1228" s="70" t="s">
        <v>1397</v>
      </c>
      <c r="J1228" s="70" t="s">
        <v>1396</v>
      </c>
      <c r="K1228" s="70"/>
      <c r="L1228" s="70">
        <v>260</v>
      </c>
      <c r="M1228" s="70"/>
      <c r="N1228" s="70"/>
      <c r="O1228" s="70">
        <v>161.27</v>
      </c>
      <c r="P1228" s="70">
        <v>175.03</v>
      </c>
      <c r="Q1228" s="70" t="s">
        <v>1989</v>
      </c>
      <c r="R1228" s="70"/>
      <c r="S1228" s="70"/>
      <c r="T1228" s="70">
        <v>7220</v>
      </c>
      <c r="U1228" s="70">
        <v>2265</v>
      </c>
      <c r="V1228" s="70">
        <v>2850</v>
      </c>
      <c r="W1228" s="70">
        <v>11850</v>
      </c>
      <c r="X1228" s="71">
        <v>9400</v>
      </c>
    </row>
    <row r="1229" s="62" customFormat="1" spans="3:24">
      <c r="C1229" s="69">
        <v>2022</v>
      </c>
      <c r="D1229" s="69">
        <v>2</v>
      </c>
      <c r="E1229" s="70" t="s">
        <v>4774</v>
      </c>
      <c r="F1229" s="70" t="s">
        <v>4775</v>
      </c>
      <c r="G1229" s="70" t="s">
        <v>4776</v>
      </c>
      <c r="H1229" s="70" t="s">
        <v>4715</v>
      </c>
      <c r="I1229" s="70" t="s">
        <v>1397</v>
      </c>
      <c r="J1229" s="70" t="s">
        <v>1412</v>
      </c>
      <c r="K1229" s="70"/>
      <c r="L1229" s="70"/>
      <c r="M1229" s="70">
        <v>0.133</v>
      </c>
      <c r="N1229" s="70"/>
      <c r="O1229" s="70">
        <v>157.35</v>
      </c>
      <c r="P1229" s="70">
        <v>210.56</v>
      </c>
      <c r="Q1229" s="70" t="s">
        <v>1989</v>
      </c>
      <c r="R1229" s="70"/>
      <c r="S1229" s="70"/>
      <c r="T1229" s="70">
        <v>8195</v>
      </c>
      <c r="U1229" s="70">
        <v>2480</v>
      </c>
      <c r="V1229" s="70" t="s">
        <v>4777</v>
      </c>
      <c r="W1229" s="70">
        <v>14200</v>
      </c>
      <c r="X1229" s="71" t="s">
        <v>4778</v>
      </c>
    </row>
    <row r="1230" s="62" customFormat="1" spans="3:24">
      <c r="C1230" s="69">
        <v>2022</v>
      </c>
      <c r="D1230" s="69">
        <v>2</v>
      </c>
      <c r="E1230" s="70" t="s">
        <v>4779</v>
      </c>
      <c r="F1230" s="70" t="s">
        <v>4780</v>
      </c>
      <c r="G1230" s="70" t="s">
        <v>4781</v>
      </c>
      <c r="H1230" s="70" t="s">
        <v>4613</v>
      </c>
      <c r="I1230" s="70" t="s">
        <v>1397</v>
      </c>
      <c r="J1230" s="70" t="s">
        <v>1396</v>
      </c>
      <c r="K1230" s="70" t="s">
        <v>3806</v>
      </c>
      <c r="L1230" s="70"/>
      <c r="M1230" s="70">
        <v>0.266</v>
      </c>
      <c r="N1230" s="70"/>
      <c r="O1230" s="70">
        <v>141.1</v>
      </c>
      <c r="P1230" s="70">
        <v>41.6</v>
      </c>
      <c r="Q1230" s="70" t="s">
        <v>1989</v>
      </c>
      <c r="R1230" s="70"/>
      <c r="S1230" s="70"/>
      <c r="T1230" s="70">
        <v>4840</v>
      </c>
      <c r="U1230" s="70">
        <v>1635</v>
      </c>
      <c r="V1230" s="70" t="s">
        <v>4782</v>
      </c>
      <c r="W1230" s="70">
        <v>2505</v>
      </c>
      <c r="X1230" s="71">
        <v>1300</v>
      </c>
    </row>
    <row r="1231" s="62" customFormat="1" spans="3:24">
      <c r="C1231" s="69">
        <v>2022</v>
      </c>
      <c r="D1231" s="69">
        <v>2</v>
      </c>
      <c r="E1231" s="70" t="s">
        <v>4779</v>
      </c>
      <c r="F1231" s="70" t="s">
        <v>4780</v>
      </c>
      <c r="G1231" s="70" t="s">
        <v>4783</v>
      </c>
      <c r="H1231" s="70" t="s">
        <v>4641</v>
      </c>
      <c r="I1231" s="70" t="s">
        <v>1397</v>
      </c>
      <c r="J1231" s="70" t="s">
        <v>1396</v>
      </c>
      <c r="K1231" s="70" t="s">
        <v>4784</v>
      </c>
      <c r="L1231" s="70"/>
      <c r="M1231" s="70">
        <v>0.285</v>
      </c>
      <c r="N1231" s="70"/>
      <c r="O1231" s="70">
        <v>141.1</v>
      </c>
      <c r="P1231" s="70">
        <v>41.6</v>
      </c>
      <c r="Q1231" s="70" t="s">
        <v>1989</v>
      </c>
      <c r="R1231" s="70"/>
      <c r="S1231" s="70"/>
      <c r="T1231" s="70">
        <v>4850</v>
      </c>
      <c r="U1231" s="70">
        <v>1635</v>
      </c>
      <c r="V1231" s="70">
        <v>2540</v>
      </c>
      <c r="W1231" s="70">
        <v>2505</v>
      </c>
      <c r="X1231" s="71">
        <v>1395</v>
      </c>
    </row>
    <row r="1232" s="62" customFormat="1" spans="3:24">
      <c r="C1232" s="69">
        <v>2022</v>
      </c>
      <c r="D1232" s="69">
        <v>2</v>
      </c>
      <c r="E1232" s="70" t="s">
        <v>4785</v>
      </c>
      <c r="F1232" s="70" t="s">
        <v>4786</v>
      </c>
      <c r="G1232" s="70" t="s">
        <v>4787</v>
      </c>
      <c r="H1232" s="70" t="s">
        <v>4692</v>
      </c>
      <c r="I1232" s="70" t="s">
        <v>1397</v>
      </c>
      <c r="J1232" s="70" t="s">
        <v>1441</v>
      </c>
      <c r="K1232" s="70">
        <v>570</v>
      </c>
      <c r="L1232" s="70"/>
      <c r="M1232" s="70"/>
      <c r="N1232" s="70">
        <v>16.7</v>
      </c>
      <c r="O1232" s="70">
        <v>195</v>
      </c>
      <c r="P1232" s="70"/>
      <c r="Q1232" s="70" t="s">
        <v>4599</v>
      </c>
      <c r="R1232" s="70"/>
      <c r="S1232" s="70"/>
      <c r="T1232" s="70">
        <v>5016</v>
      </c>
      <c r="U1232" s="70">
        <v>1909</v>
      </c>
      <c r="V1232" s="70" t="s">
        <v>4788</v>
      </c>
      <c r="W1232" s="70">
        <v>2929</v>
      </c>
      <c r="X1232" s="71">
        <v>2230</v>
      </c>
    </row>
    <row r="1233" s="62" customFormat="1" spans="3:24">
      <c r="C1233" s="69">
        <v>2022</v>
      </c>
      <c r="D1233" s="69">
        <v>2</v>
      </c>
      <c r="E1233" s="70" t="s">
        <v>4789</v>
      </c>
      <c r="F1233" s="70" t="s">
        <v>4790</v>
      </c>
      <c r="G1233" s="70" t="s">
        <v>4791</v>
      </c>
      <c r="H1233" s="70" t="s">
        <v>4634</v>
      </c>
      <c r="I1233" s="70" t="s">
        <v>1397</v>
      </c>
      <c r="J1233" s="70" t="s">
        <v>1412</v>
      </c>
      <c r="K1233" s="70"/>
      <c r="L1233" s="70"/>
      <c r="M1233" s="70">
        <v>0.149</v>
      </c>
      <c r="N1233" s="70"/>
      <c r="O1233" s="70" t="s">
        <v>4792</v>
      </c>
      <c r="P1233" s="70">
        <v>163.36</v>
      </c>
      <c r="Q1233" s="70" t="s">
        <v>1989</v>
      </c>
      <c r="R1233" s="70"/>
      <c r="S1233" s="70"/>
      <c r="T1233" s="70">
        <v>7225</v>
      </c>
      <c r="U1233" s="70">
        <v>2240</v>
      </c>
      <c r="V1233" s="70" t="s">
        <v>4793</v>
      </c>
      <c r="W1233" s="70">
        <v>9470</v>
      </c>
      <c r="X1233" s="71" t="s">
        <v>4794</v>
      </c>
    </row>
    <row r="1234" s="62" customFormat="1" spans="3:24">
      <c r="C1234" s="69">
        <v>2022</v>
      </c>
      <c r="D1234" s="69">
        <v>2</v>
      </c>
      <c r="E1234" s="70" t="s">
        <v>4795</v>
      </c>
      <c r="F1234" s="70" t="s">
        <v>4780</v>
      </c>
      <c r="G1234" s="70" t="s">
        <v>4796</v>
      </c>
      <c r="H1234" s="70" t="s">
        <v>4613</v>
      </c>
      <c r="I1234" s="70" t="s">
        <v>1397</v>
      </c>
      <c r="J1234" s="70" t="s">
        <v>1396</v>
      </c>
      <c r="K1234" s="70" t="s">
        <v>3806</v>
      </c>
      <c r="L1234" s="70"/>
      <c r="M1234" s="70">
        <v>0.266</v>
      </c>
      <c r="N1234" s="70"/>
      <c r="O1234" s="70">
        <v>141.1</v>
      </c>
      <c r="P1234" s="70">
        <v>41.6</v>
      </c>
      <c r="Q1234" s="70" t="s">
        <v>1989</v>
      </c>
      <c r="R1234" s="70"/>
      <c r="S1234" s="70"/>
      <c r="T1234" s="70">
        <v>4840</v>
      </c>
      <c r="U1234" s="70">
        <v>1635</v>
      </c>
      <c r="V1234" s="70" t="s">
        <v>4782</v>
      </c>
      <c r="W1234" s="70">
        <v>2505</v>
      </c>
      <c r="X1234" s="71">
        <v>1300</v>
      </c>
    </row>
    <row r="1235" s="62" customFormat="1" spans="3:24">
      <c r="C1235" s="69">
        <v>2022</v>
      </c>
      <c r="D1235" s="69">
        <v>2</v>
      </c>
      <c r="E1235" s="70" t="s">
        <v>4795</v>
      </c>
      <c r="F1235" s="70" t="s">
        <v>4780</v>
      </c>
      <c r="G1235" s="70" t="s">
        <v>4797</v>
      </c>
      <c r="H1235" s="70" t="s">
        <v>4641</v>
      </c>
      <c r="I1235" s="70" t="s">
        <v>1397</v>
      </c>
      <c r="J1235" s="70" t="s">
        <v>1396</v>
      </c>
      <c r="K1235" s="70" t="s">
        <v>3806</v>
      </c>
      <c r="L1235" s="70"/>
      <c r="M1235" s="70">
        <v>0.284</v>
      </c>
      <c r="N1235" s="70"/>
      <c r="O1235" s="70">
        <v>141.1</v>
      </c>
      <c r="P1235" s="70">
        <v>41.6</v>
      </c>
      <c r="Q1235" s="70" t="s">
        <v>1989</v>
      </c>
      <c r="R1235" s="70"/>
      <c r="S1235" s="70"/>
      <c r="T1235" s="70">
        <v>4400</v>
      </c>
      <c r="U1235" s="70">
        <v>1650</v>
      </c>
      <c r="V1235" s="70">
        <v>1920</v>
      </c>
      <c r="W1235" s="70">
        <v>2505</v>
      </c>
      <c r="X1235" s="71">
        <v>1380</v>
      </c>
    </row>
    <row r="1236" s="62" customFormat="1" spans="3:24">
      <c r="C1236" s="69">
        <v>2022</v>
      </c>
      <c r="D1236" s="69">
        <v>2</v>
      </c>
      <c r="E1236" s="70" t="s">
        <v>4795</v>
      </c>
      <c r="F1236" s="70" t="s">
        <v>4780</v>
      </c>
      <c r="G1236" s="70" t="s">
        <v>4798</v>
      </c>
      <c r="H1236" s="70" t="s">
        <v>4641</v>
      </c>
      <c r="I1236" s="70" t="s">
        <v>1397</v>
      </c>
      <c r="J1236" s="70" t="s">
        <v>1396</v>
      </c>
      <c r="K1236" s="70" t="s">
        <v>4784</v>
      </c>
      <c r="L1236" s="70"/>
      <c r="M1236" s="70">
        <v>0.285</v>
      </c>
      <c r="N1236" s="70"/>
      <c r="O1236" s="70">
        <v>141.1</v>
      </c>
      <c r="P1236" s="70">
        <v>41.6</v>
      </c>
      <c r="Q1236" s="70" t="s">
        <v>1989</v>
      </c>
      <c r="R1236" s="70"/>
      <c r="S1236" s="70"/>
      <c r="T1236" s="70">
        <v>4850</v>
      </c>
      <c r="U1236" s="70">
        <v>1635</v>
      </c>
      <c r="V1236" s="70">
        <v>2540</v>
      </c>
      <c r="W1236" s="70">
        <v>2505</v>
      </c>
      <c r="X1236" s="71">
        <v>1395</v>
      </c>
    </row>
    <row r="1237" s="62" customFormat="1" spans="3:24">
      <c r="C1237" s="69">
        <v>2022</v>
      </c>
      <c r="D1237" s="69">
        <v>2</v>
      </c>
      <c r="E1237" s="70" t="s">
        <v>4799</v>
      </c>
      <c r="F1237" s="70" t="s">
        <v>4632</v>
      </c>
      <c r="G1237" s="70" t="s">
        <v>4800</v>
      </c>
      <c r="H1237" s="70" t="s">
        <v>4801</v>
      </c>
      <c r="I1237" s="70" t="s">
        <v>1561</v>
      </c>
      <c r="J1237" s="70" t="s">
        <v>1396</v>
      </c>
      <c r="K1237" s="70"/>
      <c r="L1237" s="70"/>
      <c r="M1237" s="70"/>
      <c r="N1237" s="70"/>
      <c r="O1237" s="70"/>
      <c r="P1237" s="70">
        <v>53.58</v>
      </c>
      <c r="Q1237" s="70" t="s">
        <v>4638</v>
      </c>
      <c r="R1237" s="70"/>
      <c r="S1237" s="70"/>
      <c r="T1237" s="70">
        <v>5995</v>
      </c>
      <c r="U1237" s="70">
        <v>2200</v>
      </c>
      <c r="V1237" s="70">
        <v>2460</v>
      </c>
      <c r="W1237" s="70">
        <v>4495</v>
      </c>
      <c r="X1237" s="71">
        <v>3450</v>
      </c>
    </row>
    <row r="1238" s="62" customFormat="1" spans="3:24">
      <c r="C1238" s="69">
        <v>2022</v>
      </c>
      <c r="D1238" s="69">
        <v>2</v>
      </c>
      <c r="E1238" s="70" t="s">
        <v>4799</v>
      </c>
      <c r="F1238" s="70" t="s">
        <v>4632</v>
      </c>
      <c r="G1238" s="70" t="s">
        <v>4802</v>
      </c>
      <c r="H1238" s="70" t="s">
        <v>4641</v>
      </c>
      <c r="I1238" s="70" t="s">
        <v>1397</v>
      </c>
      <c r="J1238" s="70" t="s">
        <v>1396</v>
      </c>
      <c r="K1238" s="70">
        <v>260</v>
      </c>
      <c r="L1238" s="70"/>
      <c r="M1238" s="70">
        <v>0.255</v>
      </c>
      <c r="N1238" s="70"/>
      <c r="O1238" s="70">
        <v>135.13</v>
      </c>
      <c r="P1238" s="70">
        <v>38.64</v>
      </c>
      <c r="Q1238" s="70" t="s">
        <v>1989</v>
      </c>
      <c r="R1238" s="70"/>
      <c r="S1238" s="70"/>
      <c r="T1238" s="70">
        <v>4540</v>
      </c>
      <c r="U1238" s="70">
        <v>1730</v>
      </c>
      <c r="V1238" s="70">
        <v>1985</v>
      </c>
      <c r="W1238" s="70">
        <v>2600</v>
      </c>
      <c r="X1238" s="71">
        <v>1440</v>
      </c>
    </row>
    <row r="1239" s="62" customFormat="1" spans="3:24">
      <c r="C1239" s="69">
        <v>2022</v>
      </c>
      <c r="D1239" s="69">
        <v>2</v>
      </c>
      <c r="E1239" s="70" t="s">
        <v>4799</v>
      </c>
      <c r="F1239" s="70" t="s">
        <v>4632</v>
      </c>
      <c r="G1239" s="70" t="s">
        <v>4803</v>
      </c>
      <c r="H1239" s="70" t="s">
        <v>4641</v>
      </c>
      <c r="I1239" s="70" t="s">
        <v>1397</v>
      </c>
      <c r="J1239" s="70" t="s">
        <v>1396</v>
      </c>
      <c r="K1239" s="70">
        <v>240</v>
      </c>
      <c r="L1239" s="70"/>
      <c r="M1239" s="70">
        <v>0.213</v>
      </c>
      <c r="N1239" s="70"/>
      <c r="O1239" s="70">
        <v>135.13</v>
      </c>
      <c r="P1239" s="70">
        <v>38.64</v>
      </c>
      <c r="Q1239" s="70" t="s">
        <v>1989</v>
      </c>
      <c r="R1239" s="70"/>
      <c r="S1239" s="70"/>
      <c r="T1239" s="70">
        <v>4845</v>
      </c>
      <c r="U1239" s="70">
        <v>1730</v>
      </c>
      <c r="V1239" s="70">
        <v>1985</v>
      </c>
      <c r="W1239" s="70">
        <v>3000</v>
      </c>
      <c r="X1239" s="71">
        <v>1490</v>
      </c>
    </row>
    <row r="1240" s="62" customFormat="1" spans="3:24">
      <c r="C1240" s="69">
        <v>2022</v>
      </c>
      <c r="D1240" s="69">
        <v>2</v>
      </c>
      <c r="E1240" s="70" t="s">
        <v>4799</v>
      </c>
      <c r="F1240" s="70" t="s">
        <v>4632</v>
      </c>
      <c r="G1240" s="70" t="s">
        <v>4804</v>
      </c>
      <c r="H1240" s="70" t="s">
        <v>4805</v>
      </c>
      <c r="I1240" s="70" t="s">
        <v>1561</v>
      </c>
      <c r="J1240" s="70" t="s">
        <v>1396</v>
      </c>
      <c r="K1240" s="70"/>
      <c r="L1240" s="70"/>
      <c r="M1240" s="70"/>
      <c r="N1240" s="70"/>
      <c r="O1240" s="70"/>
      <c r="P1240" s="70">
        <v>53.58</v>
      </c>
      <c r="Q1240" s="70" t="s">
        <v>4638</v>
      </c>
      <c r="R1240" s="70"/>
      <c r="S1240" s="70"/>
      <c r="T1240" s="70">
        <v>5995</v>
      </c>
      <c r="U1240" s="70">
        <v>2200</v>
      </c>
      <c r="V1240" s="70" t="s">
        <v>4806</v>
      </c>
      <c r="W1240" s="70">
        <v>4495</v>
      </c>
      <c r="X1240" s="71" t="s">
        <v>4807</v>
      </c>
    </row>
    <row r="1241" s="62" customFormat="1" spans="3:24">
      <c r="C1241" s="69">
        <v>2022</v>
      </c>
      <c r="D1241" s="69">
        <v>2</v>
      </c>
      <c r="E1241" s="70" t="s">
        <v>4799</v>
      </c>
      <c r="F1241" s="70" t="s">
        <v>4632</v>
      </c>
      <c r="G1241" s="70" t="s">
        <v>4808</v>
      </c>
      <c r="H1241" s="70" t="s">
        <v>4720</v>
      </c>
      <c r="I1241" s="70" t="s">
        <v>1397</v>
      </c>
      <c r="J1241" s="70" t="s">
        <v>1412</v>
      </c>
      <c r="K1241" s="70"/>
      <c r="L1241" s="70"/>
      <c r="M1241" s="70">
        <v>0.141</v>
      </c>
      <c r="N1241" s="70"/>
      <c r="O1241" s="70">
        <v>159.79</v>
      </c>
      <c r="P1241" s="70">
        <v>229.057</v>
      </c>
      <c r="Q1241" s="70" t="s">
        <v>1989</v>
      </c>
      <c r="R1241" s="70"/>
      <c r="S1241" s="70"/>
      <c r="T1241" s="70">
        <v>10490</v>
      </c>
      <c r="U1241" s="70">
        <v>2550</v>
      </c>
      <c r="V1241" s="70">
        <v>3225</v>
      </c>
      <c r="W1241" s="70">
        <v>18000</v>
      </c>
      <c r="X1241" s="71" t="s">
        <v>4809</v>
      </c>
    </row>
    <row r="1242" s="62" customFormat="1" spans="3:24">
      <c r="C1242" s="69">
        <v>2022</v>
      </c>
      <c r="D1242" s="69">
        <v>2</v>
      </c>
      <c r="E1242" s="70" t="s">
        <v>4799</v>
      </c>
      <c r="F1242" s="70" t="s">
        <v>4632</v>
      </c>
      <c r="G1242" s="70" t="s">
        <v>4810</v>
      </c>
      <c r="H1242" s="70" t="s">
        <v>4715</v>
      </c>
      <c r="I1242" s="70" t="s">
        <v>1397</v>
      </c>
      <c r="J1242" s="70" t="s">
        <v>1412</v>
      </c>
      <c r="K1242" s="70"/>
      <c r="L1242" s="70"/>
      <c r="M1242" s="70">
        <v>0.149</v>
      </c>
      <c r="N1242" s="70"/>
      <c r="O1242" s="70">
        <v>160.04</v>
      </c>
      <c r="P1242" s="70">
        <v>175.104</v>
      </c>
      <c r="Q1242" s="70" t="s">
        <v>1989</v>
      </c>
      <c r="R1242" s="70"/>
      <c r="S1242" s="70"/>
      <c r="T1242" s="70">
        <v>8245</v>
      </c>
      <c r="U1242" s="70" t="s">
        <v>4342</v>
      </c>
      <c r="V1242" s="70">
        <v>3380</v>
      </c>
      <c r="W1242" s="70">
        <v>14000</v>
      </c>
      <c r="X1242" s="71" t="s">
        <v>4811</v>
      </c>
    </row>
    <row r="1243" s="62" customFormat="1" spans="3:24">
      <c r="C1243" s="69">
        <v>2022</v>
      </c>
      <c r="D1243" s="69">
        <v>2</v>
      </c>
      <c r="E1243" s="70" t="s">
        <v>4799</v>
      </c>
      <c r="F1243" s="70" t="s">
        <v>4632</v>
      </c>
      <c r="G1243" s="70" t="s">
        <v>4812</v>
      </c>
      <c r="H1243" s="70" t="s">
        <v>4715</v>
      </c>
      <c r="I1243" s="70" t="s">
        <v>1397</v>
      </c>
      <c r="J1243" s="70" t="s">
        <v>1412</v>
      </c>
      <c r="K1243" s="70"/>
      <c r="L1243" s="70"/>
      <c r="M1243" s="70">
        <v>0.149</v>
      </c>
      <c r="N1243" s="70"/>
      <c r="O1243" s="70">
        <v>158.98</v>
      </c>
      <c r="P1243" s="70">
        <v>210.568</v>
      </c>
      <c r="Q1243" s="70" t="s">
        <v>1989</v>
      </c>
      <c r="R1243" s="70"/>
      <c r="S1243" s="70"/>
      <c r="T1243" s="70">
        <v>8245</v>
      </c>
      <c r="U1243" s="70" t="s">
        <v>4342</v>
      </c>
      <c r="V1243" s="70">
        <v>3380</v>
      </c>
      <c r="W1243" s="70">
        <v>14000</v>
      </c>
      <c r="X1243" s="71" t="s">
        <v>3890</v>
      </c>
    </row>
    <row r="1244" s="62" customFormat="1" spans="3:24">
      <c r="C1244" s="69">
        <v>2022</v>
      </c>
      <c r="D1244" s="69">
        <v>2</v>
      </c>
      <c r="E1244" s="70" t="s">
        <v>4813</v>
      </c>
      <c r="F1244" s="70" t="s">
        <v>4814</v>
      </c>
      <c r="G1244" s="70" t="s">
        <v>4815</v>
      </c>
      <c r="H1244" s="70" t="s">
        <v>4641</v>
      </c>
      <c r="I1244" s="70" t="s">
        <v>1397</v>
      </c>
      <c r="J1244" s="70" t="s">
        <v>1396</v>
      </c>
      <c r="K1244" s="70">
        <v>300</v>
      </c>
      <c r="L1244" s="70"/>
      <c r="M1244" s="70">
        <v>0.249</v>
      </c>
      <c r="N1244" s="70"/>
      <c r="O1244" s="70">
        <v>141.72</v>
      </c>
      <c r="P1244" s="70">
        <v>40.55</v>
      </c>
      <c r="Q1244" s="70" t="s">
        <v>1989</v>
      </c>
      <c r="R1244" s="70"/>
      <c r="S1244" s="70"/>
      <c r="T1244" s="70">
        <v>4495</v>
      </c>
      <c r="U1244" s="70">
        <v>1680</v>
      </c>
      <c r="V1244" s="70">
        <v>1990</v>
      </c>
      <c r="W1244" s="70">
        <v>2510</v>
      </c>
      <c r="X1244" s="71">
        <v>1410</v>
      </c>
    </row>
    <row r="1245" s="62" customFormat="1" spans="3:24">
      <c r="C1245" s="69">
        <v>2022</v>
      </c>
      <c r="D1245" s="69">
        <v>2</v>
      </c>
      <c r="E1245" s="70" t="s">
        <v>4813</v>
      </c>
      <c r="F1245" s="70" t="s">
        <v>4816</v>
      </c>
      <c r="G1245" s="70" t="s">
        <v>4817</v>
      </c>
      <c r="H1245" s="70" t="s">
        <v>4641</v>
      </c>
      <c r="I1245" s="70" t="s">
        <v>1397</v>
      </c>
      <c r="J1245" s="70" t="s">
        <v>1396</v>
      </c>
      <c r="K1245" s="70">
        <v>305</v>
      </c>
      <c r="L1245" s="70"/>
      <c r="M1245" s="70">
        <v>0.246</v>
      </c>
      <c r="N1245" s="70"/>
      <c r="O1245" s="70">
        <v>137.6</v>
      </c>
      <c r="P1245" s="70">
        <v>41.86</v>
      </c>
      <c r="Q1245" s="70" t="s">
        <v>1989</v>
      </c>
      <c r="R1245" s="70"/>
      <c r="S1245" s="70"/>
      <c r="T1245" s="70">
        <v>4495</v>
      </c>
      <c r="U1245" s="70">
        <v>1680</v>
      </c>
      <c r="V1245" s="70">
        <v>1990</v>
      </c>
      <c r="W1245" s="70">
        <v>2510</v>
      </c>
      <c r="X1245" s="71">
        <v>1390</v>
      </c>
    </row>
    <row r="1246" s="62" customFormat="1" spans="3:24">
      <c r="C1246" s="69">
        <v>2022</v>
      </c>
      <c r="D1246" s="69">
        <v>2</v>
      </c>
      <c r="E1246" s="70" t="s">
        <v>4818</v>
      </c>
      <c r="F1246" s="70" t="s">
        <v>4819</v>
      </c>
      <c r="G1246" s="70" t="s">
        <v>4820</v>
      </c>
      <c r="H1246" s="70" t="s">
        <v>4821</v>
      </c>
      <c r="I1246" s="70" t="s">
        <v>1397</v>
      </c>
      <c r="J1246" s="70" t="s">
        <v>1396</v>
      </c>
      <c r="K1246" s="70"/>
      <c r="L1246" s="70">
        <v>265</v>
      </c>
      <c r="M1246" s="70"/>
      <c r="N1246" s="70"/>
      <c r="O1246" s="70">
        <v>142.18</v>
      </c>
      <c r="P1246" s="70">
        <v>61.824</v>
      </c>
      <c r="Q1246" s="70" t="s">
        <v>1989</v>
      </c>
      <c r="R1246" s="70"/>
      <c r="S1246" s="70"/>
      <c r="T1246" s="70" t="s">
        <v>4822</v>
      </c>
      <c r="U1246" s="70">
        <v>1820</v>
      </c>
      <c r="V1246" s="70" t="s">
        <v>4823</v>
      </c>
      <c r="W1246" s="70">
        <v>4495</v>
      </c>
      <c r="X1246" s="71">
        <v>2880</v>
      </c>
    </row>
    <row r="1247" s="62" customFormat="1" spans="3:24">
      <c r="C1247" s="69">
        <v>2022</v>
      </c>
      <c r="D1247" s="69">
        <v>2</v>
      </c>
      <c r="E1247" s="70" t="s">
        <v>4818</v>
      </c>
      <c r="F1247" s="70" t="s">
        <v>4819</v>
      </c>
      <c r="G1247" s="70" t="s">
        <v>4824</v>
      </c>
      <c r="H1247" s="70" t="s">
        <v>4825</v>
      </c>
      <c r="I1247" s="70" t="s">
        <v>1397</v>
      </c>
      <c r="J1247" s="70" t="s">
        <v>1396</v>
      </c>
      <c r="K1247" s="70"/>
      <c r="L1247" s="70">
        <v>340</v>
      </c>
      <c r="M1247" s="70"/>
      <c r="N1247" s="70"/>
      <c r="O1247" s="70">
        <v>156.1</v>
      </c>
      <c r="P1247" s="70">
        <v>180.48</v>
      </c>
      <c r="Q1247" s="70" t="s">
        <v>1989</v>
      </c>
      <c r="R1247" s="70"/>
      <c r="S1247" s="70"/>
      <c r="T1247" s="70">
        <v>6825</v>
      </c>
      <c r="U1247" s="70">
        <v>2510</v>
      </c>
      <c r="V1247" s="70">
        <v>2775</v>
      </c>
      <c r="W1247" s="70">
        <v>12495</v>
      </c>
      <c r="X1247" s="71">
        <v>8260</v>
      </c>
    </row>
    <row r="1248" s="62" customFormat="1" spans="3:24">
      <c r="C1248" s="69">
        <v>2022</v>
      </c>
      <c r="D1248" s="69">
        <v>2</v>
      </c>
      <c r="E1248" s="70" t="s">
        <v>4826</v>
      </c>
      <c r="F1248" s="70" t="s">
        <v>4827</v>
      </c>
      <c r="G1248" s="70" t="s">
        <v>4828</v>
      </c>
      <c r="H1248" s="70" t="s">
        <v>4634</v>
      </c>
      <c r="I1248" s="70" t="s">
        <v>1397</v>
      </c>
      <c r="J1248" s="70" t="s">
        <v>1412</v>
      </c>
      <c r="K1248" s="70"/>
      <c r="L1248" s="70"/>
      <c r="M1248" s="70">
        <v>0.145</v>
      </c>
      <c r="N1248" s="70"/>
      <c r="O1248" s="70" t="s">
        <v>1835</v>
      </c>
      <c r="P1248" s="70">
        <v>300.81</v>
      </c>
      <c r="Q1248" s="70" t="s">
        <v>2005</v>
      </c>
      <c r="R1248" s="70"/>
      <c r="S1248" s="70"/>
      <c r="T1248" s="70" t="s">
        <v>4829</v>
      </c>
      <c r="U1248" s="70">
        <v>2550</v>
      </c>
      <c r="V1248" s="70" t="s">
        <v>4830</v>
      </c>
      <c r="W1248" s="70">
        <v>17400</v>
      </c>
      <c r="X1248" s="71">
        <v>11100</v>
      </c>
    </row>
    <row r="1249" s="62" customFormat="1" spans="3:24">
      <c r="C1249" s="69">
        <v>2022</v>
      </c>
      <c r="D1249" s="69">
        <v>2</v>
      </c>
      <c r="E1249" s="70" t="s">
        <v>4826</v>
      </c>
      <c r="F1249" s="70" t="s">
        <v>4827</v>
      </c>
      <c r="G1249" s="70" t="s">
        <v>4831</v>
      </c>
      <c r="H1249" s="70" t="s">
        <v>4634</v>
      </c>
      <c r="I1249" s="70" t="s">
        <v>1397</v>
      </c>
      <c r="J1249" s="70" t="s">
        <v>1412</v>
      </c>
      <c r="K1249" s="70"/>
      <c r="L1249" s="70"/>
      <c r="M1249" s="70">
        <v>0.143</v>
      </c>
      <c r="N1249" s="70"/>
      <c r="O1249" s="70">
        <v>160.26</v>
      </c>
      <c r="P1249" s="70">
        <v>281.91</v>
      </c>
      <c r="Q1249" s="70" t="s">
        <v>2005</v>
      </c>
      <c r="R1249" s="70"/>
      <c r="S1249" s="70"/>
      <c r="T1249" s="70" t="s">
        <v>4829</v>
      </c>
      <c r="U1249" s="70">
        <v>2550</v>
      </c>
      <c r="V1249" s="70" t="s">
        <v>4830</v>
      </c>
      <c r="W1249" s="70">
        <v>18000</v>
      </c>
      <c r="X1249" s="71" t="s">
        <v>4832</v>
      </c>
    </row>
    <row r="1250" s="62" customFormat="1" spans="3:24">
      <c r="C1250" s="69">
        <v>2022</v>
      </c>
      <c r="D1250" s="69">
        <v>2</v>
      </c>
      <c r="E1250" s="70" t="s">
        <v>4826</v>
      </c>
      <c r="F1250" s="70" t="s">
        <v>4827</v>
      </c>
      <c r="G1250" s="70" t="s">
        <v>4833</v>
      </c>
      <c r="H1250" s="70" t="s">
        <v>4634</v>
      </c>
      <c r="I1250" s="70" t="s">
        <v>1397</v>
      </c>
      <c r="J1250" s="70" t="s">
        <v>1412</v>
      </c>
      <c r="K1250" s="70"/>
      <c r="L1250" s="70"/>
      <c r="M1250" s="70">
        <v>0.14</v>
      </c>
      <c r="N1250" s="70"/>
      <c r="O1250" s="70">
        <v>158.98</v>
      </c>
      <c r="P1250" s="70">
        <v>210.56</v>
      </c>
      <c r="Q1250" s="70" t="s">
        <v>2005</v>
      </c>
      <c r="R1250" s="70"/>
      <c r="S1250" s="70"/>
      <c r="T1250" s="70">
        <v>8500</v>
      </c>
      <c r="U1250" s="70">
        <v>2500</v>
      </c>
      <c r="V1250" s="70" t="s">
        <v>4830</v>
      </c>
      <c r="W1250" s="70">
        <v>14500</v>
      </c>
      <c r="X1250" s="71" t="s">
        <v>4834</v>
      </c>
    </row>
    <row r="1251" s="62" customFormat="1" spans="3:24">
      <c r="C1251" s="69">
        <v>2022</v>
      </c>
      <c r="D1251" s="69">
        <v>2</v>
      </c>
      <c r="E1251" s="70" t="s">
        <v>4826</v>
      </c>
      <c r="F1251" s="70" t="s">
        <v>4827</v>
      </c>
      <c r="G1251" s="70" t="s">
        <v>4835</v>
      </c>
      <c r="H1251" s="70" t="s">
        <v>4634</v>
      </c>
      <c r="I1251" s="70" t="s">
        <v>1397</v>
      </c>
      <c r="J1251" s="70" t="s">
        <v>1412</v>
      </c>
      <c r="K1251" s="70"/>
      <c r="L1251" s="70"/>
      <c r="M1251" s="70">
        <v>0.14</v>
      </c>
      <c r="N1251" s="70"/>
      <c r="O1251" s="70" t="s">
        <v>1570</v>
      </c>
      <c r="P1251" s="70">
        <v>242.27</v>
      </c>
      <c r="Q1251" s="70" t="s">
        <v>2005</v>
      </c>
      <c r="R1251" s="70"/>
      <c r="S1251" s="70"/>
      <c r="T1251" s="70">
        <v>8500</v>
      </c>
      <c r="U1251" s="70">
        <v>2500</v>
      </c>
      <c r="V1251" s="70" t="s">
        <v>4830</v>
      </c>
      <c r="W1251" s="70">
        <v>14500</v>
      </c>
      <c r="X1251" s="71" t="s">
        <v>4834</v>
      </c>
    </row>
    <row r="1252" s="62" customFormat="1" spans="3:24">
      <c r="C1252" s="69">
        <v>2022</v>
      </c>
      <c r="D1252" s="69">
        <v>2</v>
      </c>
      <c r="E1252" s="70" t="s">
        <v>4836</v>
      </c>
      <c r="F1252" s="70" t="s">
        <v>4713</v>
      </c>
      <c r="G1252" s="70" t="s">
        <v>4837</v>
      </c>
      <c r="H1252" s="70" t="s">
        <v>4613</v>
      </c>
      <c r="I1252" s="70" t="s">
        <v>1397</v>
      </c>
      <c r="J1252" s="70" t="s">
        <v>1396</v>
      </c>
      <c r="K1252" s="70"/>
      <c r="L1252" s="70">
        <v>440</v>
      </c>
      <c r="M1252" s="70" t="s">
        <v>4838</v>
      </c>
      <c r="N1252" s="70"/>
      <c r="O1252" s="70">
        <v>157.2</v>
      </c>
      <c r="P1252" s="70">
        <v>90.236</v>
      </c>
      <c r="Q1252" s="70" t="s">
        <v>1989</v>
      </c>
      <c r="R1252" s="70"/>
      <c r="S1252" s="70"/>
      <c r="T1252" s="70">
        <v>5995</v>
      </c>
      <c r="U1252" s="70" t="s">
        <v>4839</v>
      </c>
      <c r="V1252" s="70">
        <v>2400</v>
      </c>
      <c r="W1252" s="70">
        <v>4495</v>
      </c>
      <c r="X1252" s="71" t="s">
        <v>4840</v>
      </c>
    </row>
    <row r="1253" s="62" customFormat="1" spans="3:24">
      <c r="C1253" s="69">
        <v>2022</v>
      </c>
      <c r="D1253" s="69">
        <v>2</v>
      </c>
      <c r="E1253" s="70" t="s">
        <v>4836</v>
      </c>
      <c r="F1253" s="70" t="s">
        <v>4713</v>
      </c>
      <c r="G1253" s="70" t="s">
        <v>4841</v>
      </c>
      <c r="H1253" s="70" t="s">
        <v>4654</v>
      </c>
      <c r="I1253" s="70" t="s">
        <v>1397</v>
      </c>
      <c r="J1253" s="70" t="s">
        <v>1396</v>
      </c>
      <c r="K1253" s="70"/>
      <c r="L1253" s="70">
        <v>210</v>
      </c>
      <c r="M1253" s="70">
        <v>0.17</v>
      </c>
      <c r="N1253" s="70"/>
      <c r="O1253" s="70">
        <v>160.2</v>
      </c>
      <c r="P1253" s="70">
        <v>281.899</v>
      </c>
      <c r="Q1253" s="70" t="s">
        <v>1989</v>
      </c>
      <c r="R1253" s="70"/>
      <c r="S1253" s="70"/>
      <c r="T1253" s="70">
        <v>10510</v>
      </c>
      <c r="U1253" s="70">
        <v>2550</v>
      </c>
      <c r="V1253" s="70" t="s">
        <v>4842</v>
      </c>
      <c r="W1253" s="70">
        <v>31000</v>
      </c>
      <c r="X1253" s="71">
        <v>15630</v>
      </c>
    </row>
    <row r="1254" s="62" customFormat="1" spans="3:24">
      <c r="C1254" s="69">
        <v>2022</v>
      </c>
      <c r="D1254" s="69">
        <v>2</v>
      </c>
      <c r="E1254" s="70" t="s">
        <v>4843</v>
      </c>
      <c r="F1254" s="70" t="s">
        <v>4844</v>
      </c>
      <c r="G1254" s="70" t="s">
        <v>4845</v>
      </c>
      <c r="H1254" s="70" t="s">
        <v>4846</v>
      </c>
      <c r="I1254" s="70" t="s">
        <v>1397</v>
      </c>
      <c r="J1254" s="70" t="s">
        <v>1412</v>
      </c>
      <c r="K1254" s="70"/>
      <c r="L1254" s="70"/>
      <c r="M1254" s="70">
        <v>0.14</v>
      </c>
      <c r="N1254" s="70"/>
      <c r="O1254" s="70">
        <v>156.29</v>
      </c>
      <c r="P1254" s="70">
        <v>316.8</v>
      </c>
      <c r="Q1254" s="70" t="s">
        <v>1989</v>
      </c>
      <c r="R1254" s="70"/>
      <c r="S1254" s="70"/>
      <c r="T1254" s="70">
        <v>10500</v>
      </c>
      <c r="U1254" s="70">
        <v>2550</v>
      </c>
      <c r="V1254" s="70">
        <v>3200</v>
      </c>
      <c r="W1254" s="70">
        <v>18000</v>
      </c>
      <c r="X1254" s="71" t="s">
        <v>4847</v>
      </c>
    </row>
    <row r="1255" s="62" customFormat="1" spans="3:24">
      <c r="C1255" s="69">
        <v>2022</v>
      </c>
      <c r="D1255" s="69">
        <v>2</v>
      </c>
      <c r="E1255" s="70" t="s">
        <v>4843</v>
      </c>
      <c r="F1255" s="70" t="s">
        <v>4844</v>
      </c>
      <c r="G1255" s="70" t="s">
        <v>4848</v>
      </c>
      <c r="H1255" s="70" t="s">
        <v>4846</v>
      </c>
      <c r="I1255" s="70" t="s">
        <v>1397</v>
      </c>
      <c r="J1255" s="70" t="s">
        <v>1412</v>
      </c>
      <c r="K1255" s="70"/>
      <c r="L1255" s="70"/>
      <c r="M1255" s="70">
        <v>0.149</v>
      </c>
      <c r="N1255" s="70"/>
      <c r="O1255" s="70">
        <v>161.27</v>
      </c>
      <c r="P1255" s="70">
        <v>350.07</v>
      </c>
      <c r="Q1255" s="70" t="s">
        <v>1989</v>
      </c>
      <c r="R1255" s="70"/>
      <c r="S1255" s="70"/>
      <c r="T1255" s="70">
        <v>12000</v>
      </c>
      <c r="U1255" s="70">
        <v>2550</v>
      </c>
      <c r="V1255" s="70">
        <v>3200</v>
      </c>
      <c r="W1255" s="70">
        <v>18000</v>
      </c>
      <c r="X1255" s="71" t="s">
        <v>4849</v>
      </c>
    </row>
    <row r="1256" s="62" customFormat="1" spans="3:24">
      <c r="C1256" s="69">
        <v>2022</v>
      </c>
      <c r="D1256" s="69">
        <v>2</v>
      </c>
      <c r="E1256" s="70" t="s">
        <v>4843</v>
      </c>
      <c r="F1256" s="70" t="s">
        <v>4844</v>
      </c>
      <c r="G1256" s="70" t="s">
        <v>4850</v>
      </c>
      <c r="H1256" s="70" t="s">
        <v>4634</v>
      </c>
      <c r="I1256" s="70" t="s">
        <v>1397</v>
      </c>
      <c r="J1256" s="70" t="s">
        <v>1412</v>
      </c>
      <c r="K1256" s="70"/>
      <c r="L1256" s="70"/>
      <c r="M1256" s="70">
        <v>0.14</v>
      </c>
      <c r="N1256" s="70"/>
      <c r="O1256" s="70">
        <v>157.35</v>
      </c>
      <c r="P1256" s="70">
        <v>210.56</v>
      </c>
      <c r="Q1256" s="70" t="s">
        <v>1989</v>
      </c>
      <c r="R1256" s="70"/>
      <c r="S1256" s="70"/>
      <c r="T1256" s="70">
        <v>8195</v>
      </c>
      <c r="U1256" s="70">
        <v>2480</v>
      </c>
      <c r="V1256" s="70" t="s">
        <v>4851</v>
      </c>
      <c r="W1256" s="70">
        <v>14200</v>
      </c>
      <c r="X1256" s="71" t="s">
        <v>4852</v>
      </c>
    </row>
    <row r="1257" s="62" customFormat="1" spans="3:24">
      <c r="C1257" s="69">
        <v>2022</v>
      </c>
      <c r="D1257" s="69">
        <v>2</v>
      </c>
      <c r="E1257" s="70" t="s">
        <v>4853</v>
      </c>
      <c r="F1257" s="70" t="s">
        <v>4854</v>
      </c>
      <c r="G1257" s="70" t="s">
        <v>4855</v>
      </c>
      <c r="H1257" s="70" t="s">
        <v>4692</v>
      </c>
      <c r="I1257" s="70" t="s">
        <v>1397</v>
      </c>
      <c r="J1257" s="70" t="s">
        <v>1441</v>
      </c>
      <c r="K1257" s="70">
        <v>602</v>
      </c>
      <c r="L1257" s="70"/>
      <c r="M1257" s="70"/>
      <c r="N1257" s="70">
        <v>13.8</v>
      </c>
      <c r="O1257" s="70">
        <v>145</v>
      </c>
      <c r="P1257" s="70"/>
      <c r="Q1257" s="70" t="s">
        <v>1989</v>
      </c>
      <c r="R1257" s="70"/>
      <c r="S1257" s="70"/>
      <c r="T1257" s="70">
        <v>4725</v>
      </c>
      <c r="U1257" s="70">
        <v>1925</v>
      </c>
      <c r="V1257" s="70">
        <v>1676</v>
      </c>
      <c r="W1257" s="70">
        <v>2380</v>
      </c>
      <c r="X1257" s="71">
        <v>1985</v>
      </c>
    </row>
    <row r="1258" s="62" customFormat="1" spans="3:24">
      <c r="C1258" s="69">
        <v>2022</v>
      </c>
      <c r="D1258" s="69">
        <v>2</v>
      </c>
      <c r="E1258" s="70" t="s">
        <v>4853</v>
      </c>
      <c r="F1258" s="70" t="s">
        <v>4854</v>
      </c>
      <c r="G1258" s="70" t="s">
        <v>4856</v>
      </c>
      <c r="H1258" s="70" t="s">
        <v>4692</v>
      </c>
      <c r="I1258" s="70" t="s">
        <v>1397</v>
      </c>
      <c r="J1258" s="70" t="s">
        <v>1441</v>
      </c>
      <c r="K1258" s="70">
        <v>558</v>
      </c>
      <c r="L1258" s="70"/>
      <c r="M1258" s="70"/>
      <c r="N1258" s="70">
        <v>14.8</v>
      </c>
      <c r="O1258" s="70">
        <v>145</v>
      </c>
      <c r="P1258" s="70"/>
      <c r="Q1258" s="70" t="s">
        <v>1989</v>
      </c>
      <c r="R1258" s="70"/>
      <c r="S1258" s="70"/>
      <c r="T1258" s="70">
        <v>4725</v>
      </c>
      <c r="U1258" s="70">
        <v>1925</v>
      </c>
      <c r="V1258" s="70">
        <v>1688</v>
      </c>
      <c r="W1258" s="70">
        <v>2380</v>
      </c>
      <c r="X1258" s="71">
        <v>2005</v>
      </c>
    </row>
    <row r="1259" s="62" customFormat="1" spans="3:24">
      <c r="C1259" s="69">
        <v>2022</v>
      </c>
      <c r="D1259" s="69">
        <v>2</v>
      </c>
      <c r="E1259" s="70" t="s">
        <v>4857</v>
      </c>
      <c r="F1259" s="70" t="s">
        <v>4858</v>
      </c>
      <c r="G1259" s="70" t="s">
        <v>4859</v>
      </c>
      <c r="H1259" s="70" t="s">
        <v>4634</v>
      </c>
      <c r="I1259" s="70" t="s">
        <v>1397</v>
      </c>
      <c r="J1259" s="70" t="s">
        <v>1412</v>
      </c>
      <c r="K1259" s="70"/>
      <c r="L1259" s="70"/>
      <c r="M1259" s="70" t="s">
        <v>4860</v>
      </c>
      <c r="N1259" s="70"/>
      <c r="O1259" s="70" t="s">
        <v>1835</v>
      </c>
      <c r="P1259" s="70">
        <v>300.8</v>
      </c>
      <c r="Q1259" s="70" t="s">
        <v>2005</v>
      </c>
      <c r="R1259" s="70"/>
      <c r="S1259" s="70"/>
      <c r="T1259" s="70">
        <v>10480</v>
      </c>
      <c r="U1259" s="70">
        <v>2500</v>
      </c>
      <c r="V1259" s="70" t="s">
        <v>1980</v>
      </c>
      <c r="W1259" s="70">
        <v>18000</v>
      </c>
      <c r="X1259" s="71" t="s">
        <v>4861</v>
      </c>
    </row>
    <row r="1260" s="62" customFormat="1" spans="3:24">
      <c r="C1260" s="69">
        <v>2022</v>
      </c>
      <c r="D1260" s="69">
        <v>2</v>
      </c>
      <c r="E1260" s="70" t="s">
        <v>4857</v>
      </c>
      <c r="F1260" s="70" t="s">
        <v>4858</v>
      </c>
      <c r="G1260" s="70" t="s">
        <v>4862</v>
      </c>
      <c r="H1260" s="70" t="s">
        <v>4634</v>
      </c>
      <c r="I1260" s="70" t="s">
        <v>1397</v>
      </c>
      <c r="J1260" s="70" t="s">
        <v>1412</v>
      </c>
      <c r="K1260" s="70"/>
      <c r="L1260" s="70"/>
      <c r="M1260" s="70" t="s">
        <v>4863</v>
      </c>
      <c r="N1260" s="70"/>
      <c r="O1260" s="70" t="s">
        <v>1570</v>
      </c>
      <c r="P1260" s="70">
        <v>255.5</v>
      </c>
      <c r="Q1260" s="70" t="s">
        <v>2005</v>
      </c>
      <c r="R1260" s="70"/>
      <c r="S1260" s="70"/>
      <c r="T1260" s="70">
        <v>8490</v>
      </c>
      <c r="U1260" s="70">
        <v>2480</v>
      </c>
      <c r="V1260" s="70" t="s">
        <v>4864</v>
      </c>
      <c r="W1260" s="70">
        <v>15000</v>
      </c>
      <c r="X1260" s="71" t="s">
        <v>4865</v>
      </c>
    </row>
    <row r="1261" s="62" customFormat="1" spans="3:24">
      <c r="C1261" s="69">
        <v>2022</v>
      </c>
      <c r="D1261" s="69">
        <v>2</v>
      </c>
      <c r="E1261" s="70" t="s">
        <v>4866</v>
      </c>
      <c r="F1261" s="70" t="s">
        <v>4867</v>
      </c>
      <c r="G1261" s="70" t="s">
        <v>4868</v>
      </c>
      <c r="H1261" s="70" t="s">
        <v>4613</v>
      </c>
      <c r="I1261" s="70" t="s">
        <v>1397</v>
      </c>
      <c r="J1261" s="70" t="s">
        <v>1396</v>
      </c>
      <c r="K1261" s="70" t="s">
        <v>4869</v>
      </c>
      <c r="L1261" s="70"/>
      <c r="M1261" s="70">
        <v>0.27</v>
      </c>
      <c r="N1261" s="70"/>
      <c r="O1261" s="70">
        <v>130</v>
      </c>
      <c r="P1261" s="70">
        <v>40.55</v>
      </c>
      <c r="Q1261" s="70" t="s">
        <v>1989</v>
      </c>
      <c r="R1261" s="70"/>
      <c r="S1261" s="70"/>
      <c r="T1261" s="70">
        <v>4845</v>
      </c>
      <c r="U1261" s="70">
        <v>1610</v>
      </c>
      <c r="V1261" s="70">
        <v>1920</v>
      </c>
      <c r="W1261" s="70">
        <v>2510</v>
      </c>
      <c r="X1261" s="71">
        <v>1335</v>
      </c>
    </row>
    <row r="1262" s="62" customFormat="1" spans="3:24">
      <c r="C1262" s="69">
        <v>2022</v>
      </c>
      <c r="D1262" s="69">
        <v>2</v>
      </c>
      <c r="E1262" s="70" t="s">
        <v>4866</v>
      </c>
      <c r="F1262" s="70" t="s">
        <v>4867</v>
      </c>
      <c r="G1262" s="70" t="s">
        <v>4870</v>
      </c>
      <c r="H1262" s="70" t="s">
        <v>4641</v>
      </c>
      <c r="I1262" s="70" t="s">
        <v>1397</v>
      </c>
      <c r="J1262" s="70" t="s">
        <v>1396</v>
      </c>
      <c r="K1262" s="70" t="s">
        <v>2705</v>
      </c>
      <c r="L1262" s="70"/>
      <c r="M1262" s="70">
        <v>0.26</v>
      </c>
      <c r="N1262" s="70"/>
      <c r="O1262" s="70">
        <v>137.6</v>
      </c>
      <c r="P1262" s="70">
        <v>41.86</v>
      </c>
      <c r="Q1262" s="70" t="s">
        <v>1989</v>
      </c>
      <c r="R1262" s="70"/>
      <c r="S1262" s="70"/>
      <c r="T1262" s="70">
        <v>4490</v>
      </c>
      <c r="U1262" s="70">
        <v>1610</v>
      </c>
      <c r="V1262" s="70">
        <v>1900</v>
      </c>
      <c r="W1262" s="70">
        <v>2510</v>
      </c>
      <c r="X1262" s="71">
        <v>1430</v>
      </c>
    </row>
    <row r="1263" s="62" customFormat="1" spans="3:24">
      <c r="C1263" s="69">
        <v>2022</v>
      </c>
      <c r="D1263" s="69">
        <v>2</v>
      </c>
      <c r="E1263" s="70" t="s">
        <v>4866</v>
      </c>
      <c r="F1263" s="70" t="s">
        <v>4867</v>
      </c>
      <c r="G1263" s="70" t="s">
        <v>4871</v>
      </c>
      <c r="H1263" s="70" t="s">
        <v>4641</v>
      </c>
      <c r="I1263" s="70" t="s">
        <v>1397</v>
      </c>
      <c r="J1263" s="70" t="s">
        <v>1396</v>
      </c>
      <c r="K1263" s="70" t="s">
        <v>4872</v>
      </c>
      <c r="L1263" s="70"/>
      <c r="M1263" s="70">
        <v>0.26</v>
      </c>
      <c r="N1263" s="70"/>
      <c r="O1263" s="70">
        <v>130</v>
      </c>
      <c r="P1263" s="70">
        <v>40.55</v>
      </c>
      <c r="Q1263" s="70" t="s">
        <v>1989</v>
      </c>
      <c r="R1263" s="70"/>
      <c r="S1263" s="70"/>
      <c r="T1263" s="70">
        <v>4490</v>
      </c>
      <c r="U1263" s="70">
        <v>1610</v>
      </c>
      <c r="V1263" s="70">
        <v>1900</v>
      </c>
      <c r="W1263" s="70">
        <v>2510</v>
      </c>
      <c r="X1263" s="71">
        <v>1430</v>
      </c>
    </row>
    <row r="1264" s="62" customFormat="1" spans="3:24">
      <c r="C1264" s="69">
        <v>2022</v>
      </c>
      <c r="D1264" s="69">
        <v>2</v>
      </c>
      <c r="E1264" s="70" t="s">
        <v>4873</v>
      </c>
      <c r="F1264" s="70" t="s">
        <v>4874</v>
      </c>
      <c r="G1264" s="70" t="s">
        <v>4875</v>
      </c>
      <c r="H1264" s="70" t="s">
        <v>4620</v>
      </c>
      <c r="I1264" s="70" t="s">
        <v>1397</v>
      </c>
      <c r="J1264" s="70" t="s">
        <v>1396</v>
      </c>
      <c r="K1264" s="70"/>
      <c r="L1264" s="70">
        <v>330</v>
      </c>
      <c r="M1264" s="70">
        <v>0.287</v>
      </c>
      <c r="N1264" s="70"/>
      <c r="O1264" s="70">
        <v>146.7</v>
      </c>
      <c r="P1264" s="70">
        <v>81.14</v>
      </c>
      <c r="Q1264" s="70" t="s">
        <v>1989</v>
      </c>
      <c r="R1264" s="70"/>
      <c r="S1264" s="70"/>
      <c r="T1264" s="70">
        <v>5995</v>
      </c>
      <c r="U1264" s="70" t="s">
        <v>4876</v>
      </c>
      <c r="V1264" s="70" t="s">
        <v>4877</v>
      </c>
      <c r="W1264" s="70">
        <v>4495</v>
      </c>
      <c r="X1264" s="71">
        <v>3150</v>
      </c>
    </row>
    <row r="1265" s="62" customFormat="1" spans="3:24">
      <c r="C1265" s="69">
        <v>2022</v>
      </c>
      <c r="D1265" s="69">
        <v>2</v>
      </c>
      <c r="E1265" s="70" t="s">
        <v>4878</v>
      </c>
      <c r="F1265" s="70" t="s">
        <v>4632</v>
      </c>
      <c r="G1265" s="70" t="s">
        <v>4879</v>
      </c>
      <c r="H1265" s="70" t="s">
        <v>4641</v>
      </c>
      <c r="I1265" s="70" t="s">
        <v>1397</v>
      </c>
      <c r="J1265" s="70" t="s">
        <v>1396</v>
      </c>
      <c r="K1265" s="70">
        <v>250</v>
      </c>
      <c r="L1265" s="70"/>
      <c r="M1265" s="70">
        <v>0.27</v>
      </c>
      <c r="N1265" s="70"/>
      <c r="O1265" s="70">
        <v>146.3</v>
      </c>
      <c r="P1265" s="70">
        <v>55.7</v>
      </c>
      <c r="Q1265" s="70" t="s">
        <v>1989</v>
      </c>
      <c r="R1265" s="70"/>
      <c r="S1265" s="70"/>
      <c r="T1265" s="70">
        <v>5845</v>
      </c>
      <c r="U1265" s="70">
        <v>1800</v>
      </c>
      <c r="V1265" s="70">
        <v>2720</v>
      </c>
      <c r="W1265" s="70">
        <v>3495</v>
      </c>
      <c r="X1265" s="71">
        <v>2000</v>
      </c>
    </row>
    <row r="1266" s="62" customFormat="1" spans="3:24">
      <c r="C1266" s="69">
        <v>2022</v>
      </c>
      <c r="D1266" s="69">
        <v>2</v>
      </c>
      <c r="E1266" s="70" t="s">
        <v>4878</v>
      </c>
      <c r="F1266" s="70" t="s">
        <v>4632</v>
      </c>
      <c r="G1266" s="70" t="s">
        <v>4880</v>
      </c>
      <c r="H1266" s="70" t="s">
        <v>4641</v>
      </c>
      <c r="I1266" s="70" t="s">
        <v>1397</v>
      </c>
      <c r="J1266" s="70" t="s">
        <v>1396</v>
      </c>
      <c r="K1266" s="70"/>
      <c r="L1266" s="70">
        <v>380</v>
      </c>
      <c r="M1266" s="70">
        <v>0.29</v>
      </c>
      <c r="N1266" s="70"/>
      <c r="O1266" s="70">
        <v>154.59</v>
      </c>
      <c r="P1266" s="70">
        <v>89.12</v>
      </c>
      <c r="Q1266" s="70" t="s">
        <v>1989</v>
      </c>
      <c r="R1266" s="70"/>
      <c r="S1266" s="70"/>
      <c r="T1266" s="70">
        <v>5995</v>
      </c>
      <c r="U1266" s="70">
        <v>2180</v>
      </c>
      <c r="V1266" s="70">
        <v>3130</v>
      </c>
      <c r="W1266" s="70">
        <v>4495</v>
      </c>
      <c r="X1266" s="71">
        <v>3150</v>
      </c>
    </row>
    <row r="1267" s="62" customFormat="1" spans="3:24">
      <c r="C1267" s="69">
        <v>2022</v>
      </c>
      <c r="D1267" s="69">
        <v>2</v>
      </c>
      <c r="E1267" s="70" t="s">
        <v>4881</v>
      </c>
      <c r="F1267" s="70" t="s">
        <v>4882</v>
      </c>
      <c r="G1267" s="70" t="s">
        <v>4883</v>
      </c>
      <c r="H1267" s="70" t="s">
        <v>4884</v>
      </c>
      <c r="I1267" s="70" t="s">
        <v>1397</v>
      </c>
      <c r="J1267" s="70" t="s">
        <v>1396</v>
      </c>
      <c r="K1267" s="70"/>
      <c r="L1267" s="70">
        <v>170</v>
      </c>
      <c r="M1267" s="70" t="s">
        <v>4885</v>
      </c>
      <c r="N1267" s="70"/>
      <c r="O1267" s="70">
        <v>157.57</v>
      </c>
      <c r="P1267" s="70">
        <v>281.91</v>
      </c>
      <c r="Q1267" s="70" t="s">
        <v>1989</v>
      </c>
      <c r="R1267" s="70"/>
      <c r="S1267" s="70"/>
      <c r="T1267" s="70">
        <v>9600</v>
      </c>
      <c r="U1267" s="70">
        <v>2550</v>
      </c>
      <c r="V1267" s="70" t="s">
        <v>1526</v>
      </c>
      <c r="W1267" s="70">
        <v>31000</v>
      </c>
      <c r="X1267" s="71" t="s">
        <v>4886</v>
      </c>
    </row>
    <row r="1268" s="62" customFormat="1" spans="3:24">
      <c r="C1268" s="69">
        <v>2022</v>
      </c>
      <c r="D1268" s="69">
        <v>2</v>
      </c>
      <c r="E1268" s="70" t="s">
        <v>4887</v>
      </c>
      <c r="F1268" s="70" t="s">
        <v>4652</v>
      </c>
      <c r="G1268" s="70" t="s">
        <v>4888</v>
      </c>
      <c r="H1268" s="70" t="s">
        <v>4889</v>
      </c>
      <c r="I1268" s="70" t="s">
        <v>1397</v>
      </c>
      <c r="J1268" s="70" t="s">
        <v>1396</v>
      </c>
      <c r="K1268" s="70"/>
      <c r="L1268" s="70">
        <v>310</v>
      </c>
      <c r="M1268" s="70" t="s">
        <v>4890</v>
      </c>
      <c r="N1268" s="70"/>
      <c r="O1268" s="70">
        <v>155.95</v>
      </c>
      <c r="P1268" s="70">
        <v>246.68</v>
      </c>
      <c r="Q1268" s="70" t="s">
        <v>1989</v>
      </c>
      <c r="R1268" s="70"/>
      <c r="S1268" s="70"/>
      <c r="T1268" s="70" t="s">
        <v>4891</v>
      </c>
      <c r="U1268" s="70">
        <v>2530</v>
      </c>
      <c r="V1268" s="70">
        <v>3090</v>
      </c>
      <c r="W1268" s="70">
        <v>18000</v>
      </c>
      <c r="X1268" s="71" t="s">
        <v>4892</v>
      </c>
    </row>
    <row r="1269" s="62" customFormat="1" spans="3:24">
      <c r="C1269" s="69">
        <v>2022</v>
      </c>
      <c r="D1269" s="69">
        <v>2</v>
      </c>
      <c r="E1269" s="70" t="s">
        <v>4893</v>
      </c>
      <c r="F1269" s="70" t="s">
        <v>4894</v>
      </c>
      <c r="G1269" s="70" t="s">
        <v>4895</v>
      </c>
      <c r="H1269" s="70" t="s">
        <v>4623</v>
      </c>
      <c r="I1269" s="70" t="s">
        <v>1397</v>
      </c>
      <c r="J1269" s="70" t="s">
        <v>1396</v>
      </c>
      <c r="K1269" s="70"/>
      <c r="L1269" s="70">
        <v>365</v>
      </c>
      <c r="M1269" s="70"/>
      <c r="N1269" s="70"/>
      <c r="O1269" s="70">
        <v>155.95</v>
      </c>
      <c r="P1269" s="70">
        <v>246.68</v>
      </c>
      <c r="Q1269" s="70" t="s">
        <v>1989</v>
      </c>
      <c r="R1269" s="70"/>
      <c r="S1269" s="70"/>
      <c r="T1269" s="70">
        <v>8360</v>
      </c>
      <c r="U1269" s="70">
        <v>2540</v>
      </c>
      <c r="V1269" s="70">
        <v>3270</v>
      </c>
      <c r="W1269" s="70">
        <v>18000</v>
      </c>
      <c r="X1269" s="71">
        <v>13150</v>
      </c>
    </row>
    <row r="1270" s="62" customFormat="1" spans="3:24">
      <c r="C1270" s="69">
        <v>2022</v>
      </c>
      <c r="D1270" s="69">
        <v>2</v>
      </c>
      <c r="E1270" s="70" t="s">
        <v>4896</v>
      </c>
      <c r="F1270" s="70" t="s">
        <v>4897</v>
      </c>
      <c r="G1270" s="70" t="s">
        <v>4898</v>
      </c>
      <c r="H1270" s="70" t="s">
        <v>4737</v>
      </c>
      <c r="I1270" s="70" t="s">
        <v>1397</v>
      </c>
      <c r="J1270" s="70" t="s">
        <v>1396</v>
      </c>
      <c r="K1270" s="70"/>
      <c r="L1270" s="70">
        <v>320</v>
      </c>
      <c r="M1270" s="70"/>
      <c r="N1270" s="70"/>
      <c r="O1270" s="70" t="s">
        <v>4899</v>
      </c>
      <c r="P1270" s="70">
        <v>237.86</v>
      </c>
      <c r="Q1270" s="70" t="s">
        <v>1989</v>
      </c>
      <c r="R1270" s="70"/>
      <c r="S1270" s="70"/>
      <c r="T1270" s="70" t="s">
        <v>4900</v>
      </c>
      <c r="U1270" s="70">
        <v>2520</v>
      </c>
      <c r="V1270" s="70">
        <v>2883</v>
      </c>
      <c r="W1270" s="70">
        <v>18000</v>
      </c>
      <c r="X1270" s="71">
        <v>9600</v>
      </c>
    </row>
    <row r="1271" s="62" customFormat="1" spans="3:24">
      <c r="C1271" s="69">
        <v>2022</v>
      </c>
      <c r="D1271" s="69">
        <v>2</v>
      </c>
      <c r="E1271" s="70" t="s">
        <v>4896</v>
      </c>
      <c r="F1271" s="70" t="s">
        <v>4897</v>
      </c>
      <c r="G1271" s="70" t="s">
        <v>4901</v>
      </c>
      <c r="H1271" s="70" t="s">
        <v>4889</v>
      </c>
      <c r="I1271" s="70" t="s">
        <v>1397</v>
      </c>
      <c r="J1271" s="70" t="s">
        <v>1396</v>
      </c>
      <c r="K1271" s="70"/>
      <c r="L1271" s="70">
        <v>320</v>
      </c>
      <c r="M1271" s="70">
        <v>0.21</v>
      </c>
      <c r="N1271" s="70"/>
      <c r="O1271" s="70" t="s">
        <v>4899</v>
      </c>
      <c r="P1271" s="70">
        <v>237.86</v>
      </c>
      <c r="Q1271" s="70" t="s">
        <v>1989</v>
      </c>
      <c r="R1271" s="70"/>
      <c r="S1271" s="70"/>
      <c r="T1271" s="70">
        <v>9560</v>
      </c>
      <c r="U1271" s="70">
        <v>2480</v>
      </c>
      <c r="V1271" s="70">
        <v>2965</v>
      </c>
      <c r="W1271" s="70">
        <v>18000</v>
      </c>
      <c r="X1271" s="71">
        <v>11220</v>
      </c>
    </row>
    <row r="1272" s="62" customFormat="1" spans="3:24">
      <c r="C1272" s="69">
        <v>2022</v>
      </c>
      <c r="D1272" s="69">
        <v>2</v>
      </c>
      <c r="E1272" s="70" t="s">
        <v>4902</v>
      </c>
      <c r="F1272" s="70" t="s">
        <v>4903</v>
      </c>
      <c r="G1272" s="70" t="s">
        <v>4904</v>
      </c>
      <c r="H1272" s="70" t="s">
        <v>4634</v>
      </c>
      <c r="I1272" s="70" t="s">
        <v>1397</v>
      </c>
      <c r="J1272" s="70" t="s">
        <v>1412</v>
      </c>
      <c r="K1272" s="70"/>
      <c r="L1272" s="70"/>
      <c r="M1272" s="70">
        <v>0.149</v>
      </c>
      <c r="N1272" s="70"/>
      <c r="O1272" s="70" t="s">
        <v>1799</v>
      </c>
      <c r="P1272" s="70">
        <v>315.07</v>
      </c>
      <c r="Q1272" s="70" t="s">
        <v>1989</v>
      </c>
      <c r="R1272" s="70"/>
      <c r="S1272" s="70"/>
      <c r="T1272" s="70">
        <v>10500</v>
      </c>
      <c r="U1272" s="70">
        <v>2550</v>
      </c>
      <c r="V1272" s="70">
        <v>3300</v>
      </c>
      <c r="W1272" s="70">
        <v>18000</v>
      </c>
      <c r="X1272" s="71" t="s">
        <v>4905</v>
      </c>
    </row>
    <row r="1273" s="62" customFormat="1" spans="3:24">
      <c r="C1273" s="69">
        <v>2022</v>
      </c>
      <c r="D1273" s="69">
        <v>2</v>
      </c>
      <c r="E1273" s="70" t="s">
        <v>4902</v>
      </c>
      <c r="F1273" s="70" t="s">
        <v>4903</v>
      </c>
      <c r="G1273" s="70" t="s">
        <v>4906</v>
      </c>
      <c r="H1273" s="70" t="s">
        <v>4634</v>
      </c>
      <c r="I1273" s="70" t="s">
        <v>1397</v>
      </c>
      <c r="J1273" s="70" t="s">
        <v>1412</v>
      </c>
      <c r="K1273" s="70"/>
      <c r="L1273" s="70"/>
      <c r="M1273" s="70">
        <v>0.149</v>
      </c>
      <c r="N1273" s="70"/>
      <c r="O1273" s="70" t="s">
        <v>4907</v>
      </c>
      <c r="P1273" s="70">
        <v>311.8</v>
      </c>
      <c r="Q1273" s="70" t="s">
        <v>1989</v>
      </c>
      <c r="R1273" s="70"/>
      <c r="S1273" s="70"/>
      <c r="T1273" s="70">
        <v>10500</v>
      </c>
      <c r="U1273" s="70">
        <v>2550</v>
      </c>
      <c r="V1273" s="70">
        <v>3300</v>
      </c>
      <c r="W1273" s="70">
        <v>18000</v>
      </c>
      <c r="X1273" s="71" t="s">
        <v>4908</v>
      </c>
    </row>
    <row r="1274" s="62" customFormat="1" spans="3:24">
      <c r="C1274" s="69">
        <v>2022</v>
      </c>
      <c r="D1274" s="69">
        <v>2</v>
      </c>
      <c r="E1274" s="70" t="s">
        <v>4902</v>
      </c>
      <c r="F1274" s="70" t="s">
        <v>4903</v>
      </c>
      <c r="G1274" s="70" t="s">
        <v>4909</v>
      </c>
      <c r="H1274" s="70" t="s">
        <v>4634</v>
      </c>
      <c r="I1274" s="70" t="s">
        <v>1397</v>
      </c>
      <c r="J1274" s="70" t="s">
        <v>1412</v>
      </c>
      <c r="K1274" s="70"/>
      <c r="L1274" s="70"/>
      <c r="M1274" s="70">
        <v>0.149</v>
      </c>
      <c r="N1274" s="70"/>
      <c r="O1274" s="70">
        <v>145.68</v>
      </c>
      <c r="P1274" s="70">
        <v>236.16</v>
      </c>
      <c r="Q1274" s="70" t="s">
        <v>1989</v>
      </c>
      <c r="R1274" s="70"/>
      <c r="S1274" s="70"/>
      <c r="T1274" s="70">
        <v>8580</v>
      </c>
      <c r="U1274" s="70">
        <v>2500</v>
      </c>
      <c r="V1274" s="70">
        <v>3250</v>
      </c>
      <c r="W1274" s="70">
        <v>14500</v>
      </c>
      <c r="X1274" s="71" t="s">
        <v>4910</v>
      </c>
    </row>
    <row r="1275" s="62" customFormat="1" spans="3:24">
      <c r="C1275" s="69">
        <v>2022</v>
      </c>
      <c r="D1275" s="69">
        <v>2</v>
      </c>
      <c r="E1275" s="70" t="s">
        <v>4911</v>
      </c>
      <c r="F1275" s="70" t="s">
        <v>4912</v>
      </c>
      <c r="G1275" s="70" t="s">
        <v>4913</v>
      </c>
      <c r="H1275" s="70" t="s">
        <v>4623</v>
      </c>
      <c r="I1275" s="70" t="s">
        <v>1397</v>
      </c>
      <c r="J1275" s="70" t="s">
        <v>1396</v>
      </c>
      <c r="K1275" s="70"/>
      <c r="L1275" s="70">
        <v>385</v>
      </c>
      <c r="M1275" s="70"/>
      <c r="N1275" s="70"/>
      <c r="O1275" s="70">
        <v>160.13</v>
      </c>
      <c r="P1275" s="70">
        <v>287.04</v>
      </c>
      <c r="Q1275" s="70" t="s">
        <v>2005</v>
      </c>
      <c r="R1275" s="70"/>
      <c r="S1275" s="70"/>
      <c r="T1275" s="70">
        <v>8685</v>
      </c>
      <c r="U1275" s="70">
        <v>2520</v>
      </c>
      <c r="V1275" s="70">
        <v>3125</v>
      </c>
      <c r="W1275" s="70">
        <v>18000</v>
      </c>
      <c r="X1275" s="71">
        <v>12730</v>
      </c>
    </row>
    <row r="1276" s="62" customFormat="1" spans="3:24">
      <c r="C1276" s="69">
        <v>2022</v>
      </c>
      <c r="D1276" s="69">
        <v>2</v>
      </c>
      <c r="E1276" s="70" t="s">
        <v>4914</v>
      </c>
      <c r="F1276" s="70" t="s">
        <v>4915</v>
      </c>
      <c r="G1276" s="70" t="s">
        <v>4916</v>
      </c>
      <c r="H1276" s="70" t="s">
        <v>4889</v>
      </c>
      <c r="I1276" s="70" t="s">
        <v>1397</v>
      </c>
      <c r="J1276" s="70" t="s">
        <v>1396</v>
      </c>
      <c r="K1276" s="70"/>
      <c r="L1276" s="70">
        <v>365</v>
      </c>
      <c r="M1276" s="70" t="s">
        <v>4917</v>
      </c>
      <c r="N1276" s="70"/>
      <c r="O1276" s="70">
        <v>155.95</v>
      </c>
      <c r="P1276" s="70">
        <v>246.68</v>
      </c>
      <c r="Q1276" s="70" t="s">
        <v>2005</v>
      </c>
      <c r="R1276" s="70"/>
      <c r="S1276" s="70"/>
      <c r="T1276" s="70" t="s">
        <v>4918</v>
      </c>
      <c r="U1276" s="70">
        <v>2520</v>
      </c>
      <c r="V1276" s="70">
        <v>3010</v>
      </c>
      <c r="W1276" s="70">
        <v>18000</v>
      </c>
      <c r="X1276" s="71" t="s">
        <v>4919</v>
      </c>
    </row>
    <row r="1277" s="62" customFormat="1" spans="3:24">
      <c r="C1277" s="69">
        <v>2022</v>
      </c>
      <c r="D1277" s="69">
        <v>2</v>
      </c>
      <c r="E1277" s="70" t="s">
        <v>4920</v>
      </c>
      <c r="F1277" s="70" t="s">
        <v>4915</v>
      </c>
      <c r="G1277" s="70" t="s">
        <v>4921</v>
      </c>
      <c r="H1277" s="70" t="s">
        <v>4623</v>
      </c>
      <c r="I1277" s="70" t="s">
        <v>1397</v>
      </c>
      <c r="J1277" s="70" t="s">
        <v>1396</v>
      </c>
      <c r="K1277" s="70"/>
      <c r="L1277" s="70">
        <v>405</v>
      </c>
      <c r="M1277" s="70"/>
      <c r="N1277" s="70"/>
      <c r="O1277" s="70">
        <v>157.57</v>
      </c>
      <c r="P1277" s="70">
        <v>281.92</v>
      </c>
      <c r="Q1277" s="70" t="s">
        <v>2005</v>
      </c>
      <c r="R1277" s="70"/>
      <c r="S1277" s="70"/>
      <c r="T1277" s="70">
        <v>8820</v>
      </c>
      <c r="U1277" s="70">
        <v>2540</v>
      </c>
      <c r="V1277" s="70">
        <v>3050</v>
      </c>
      <c r="W1277" s="70">
        <v>18000</v>
      </c>
      <c r="X1277" s="71">
        <v>12365</v>
      </c>
    </row>
    <row r="1278" s="62" customFormat="1" spans="3:24">
      <c r="C1278" s="69">
        <v>2022</v>
      </c>
      <c r="D1278" s="69">
        <v>2</v>
      </c>
      <c r="E1278" s="70" t="s">
        <v>4922</v>
      </c>
      <c r="F1278" s="70" t="s">
        <v>4923</v>
      </c>
      <c r="G1278" s="70" t="s">
        <v>4924</v>
      </c>
      <c r="H1278" s="70" t="s">
        <v>4925</v>
      </c>
      <c r="I1278" s="70" t="s">
        <v>1397</v>
      </c>
      <c r="J1278" s="70" t="s">
        <v>1396</v>
      </c>
      <c r="K1278" s="70"/>
      <c r="L1278" s="70">
        <v>420</v>
      </c>
      <c r="M1278" s="70"/>
      <c r="N1278" s="70"/>
      <c r="O1278" s="70" t="s">
        <v>1799</v>
      </c>
      <c r="P1278" s="70">
        <v>315.07</v>
      </c>
      <c r="Q1278" s="70" t="s">
        <v>1989</v>
      </c>
      <c r="R1278" s="70"/>
      <c r="S1278" s="70"/>
      <c r="T1278" s="70" t="s">
        <v>4926</v>
      </c>
      <c r="U1278" s="70">
        <v>2540</v>
      </c>
      <c r="V1278" s="70" t="s">
        <v>4927</v>
      </c>
      <c r="W1278" s="70">
        <v>18000</v>
      </c>
      <c r="X1278" s="71">
        <v>12700</v>
      </c>
    </row>
    <row r="1279" s="62" customFormat="1" spans="3:24">
      <c r="C1279" s="69">
        <v>2022</v>
      </c>
      <c r="D1279" s="69">
        <v>2</v>
      </c>
      <c r="E1279" s="70" t="s">
        <v>4922</v>
      </c>
      <c r="F1279" s="70" t="s">
        <v>4923</v>
      </c>
      <c r="G1279" s="70" t="s">
        <v>4928</v>
      </c>
      <c r="H1279" s="70" t="s">
        <v>4623</v>
      </c>
      <c r="I1279" s="70" t="s">
        <v>1397</v>
      </c>
      <c r="J1279" s="70" t="s">
        <v>1396</v>
      </c>
      <c r="K1279" s="70"/>
      <c r="L1279" s="70">
        <v>420</v>
      </c>
      <c r="M1279" s="70"/>
      <c r="N1279" s="70"/>
      <c r="O1279" s="70" t="s">
        <v>1799</v>
      </c>
      <c r="P1279" s="70">
        <v>315.07</v>
      </c>
      <c r="Q1279" s="70" t="s">
        <v>1989</v>
      </c>
      <c r="R1279" s="70"/>
      <c r="S1279" s="70"/>
      <c r="T1279" s="70">
        <v>9020</v>
      </c>
      <c r="U1279" s="70">
        <v>2500</v>
      </c>
      <c r="V1279" s="70">
        <v>3250</v>
      </c>
      <c r="W1279" s="70">
        <v>18000</v>
      </c>
      <c r="X1279" s="71">
        <v>13800</v>
      </c>
    </row>
    <row r="1280" s="62" customFormat="1" spans="3:24">
      <c r="C1280" s="69">
        <v>2022</v>
      </c>
      <c r="D1280" s="69">
        <v>2</v>
      </c>
      <c r="E1280" s="70" t="s">
        <v>4922</v>
      </c>
      <c r="F1280" s="70" t="s">
        <v>4923</v>
      </c>
      <c r="G1280" s="70" t="s">
        <v>4929</v>
      </c>
      <c r="H1280" s="70" t="s">
        <v>4623</v>
      </c>
      <c r="I1280" s="70" t="s">
        <v>1397</v>
      </c>
      <c r="J1280" s="70" t="s">
        <v>1396</v>
      </c>
      <c r="K1280" s="70"/>
      <c r="L1280" s="70">
        <v>420</v>
      </c>
      <c r="M1280" s="70"/>
      <c r="N1280" s="70"/>
      <c r="O1280" s="70" t="s">
        <v>1799</v>
      </c>
      <c r="P1280" s="70">
        <v>315.07</v>
      </c>
      <c r="Q1280" s="70" t="s">
        <v>1989</v>
      </c>
      <c r="R1280" s="70"/>
      <c r="S1280" s="70"/>
      <c r="T1280" s="70">
        <v>8965</v>
      </c>
      <c r="U1280" s="70">
        <v>2500</v>
      </c>
      <c r="V1280" s="70">
        <v>3250</v>
      </c>
      <c r="W1280" s="70">
        <v>18000</v>
      </c>
      <c r="X1280" s="71">
        <v>13300</v>
      </c>
    </row>
    <row r="1281" s="62" customFormat="1" spans="3:24">
      <c r="C1281" s="69">
        <v>2022</v>
      </c>
      <c r="D1281" s="69">
        <v>2</v>
      </c>
      <c r="E1281" s="70" t="s">
        <v>4922</v>
      </c>
      <c r="F1281" s="70" t="s">
        <v>4923</v>
      </c>
      <c r="G1281" s="70" t="s">
        <v>4930</v>
      </c>
      <c r="H1281" s="70" t="s">
        <v>4889</v>
      </c>
      <c r="I1281" s="70" t="s">
        <v>1397</v>
      </c>
      <c r="J1281" s="70" t="s">
        <v>1396</v>
      </c>
      <c r="K1281" s="70"/>
      <c r="L1281" s="70">
        <v>282</v>
      </c>
      <c r="M1281" s="70" t="s">
        <v>4437</v>
      </c>
      <c r="N1281" s="70"/>
      <c r="O1281" s="70">
        <v>158.98</v>
      </c>
      <c r="P1281" s="70">
        <v>210.56</v>
      </c>
      <c r="Q1281" s="70" t="s">
        <v>2005</v>
      </c>
      <c r="R1281" s="70"/>
      <c r="S1281" s="70"/>
      <c r="T1281" s="70" t="s">
        <v>4438</v>
      </c>
      <c r="U1281" s="70">
        <v>2550</v>
      </c>
      <c r="V1281" s="70">
        <v>3150</v>
      </c>
      <c r="W1281" s="70">
        <v>18000</v>
      </c>
      <c r="X1281" s="71" t="s">
        <v>4931</v>
      </c>
    </row>
    <row r="1282" s="62" customFormat="1" spans="3:24">
      <c r="C1282" s="69">
        <v>2022</v>
      </c>
      <c r="D1282" s="69">
        <v>2</v>
      </c>
      <c r="E1282" s="70" t="s">
        <v>4922</v>
      </c>
      <c r="F1282" s="70" t="s">
        <v>4923</v>
      </c>
      <c r="G1282" s="70" t="s">
        <v>4932</v>
      </c>
      <c r="H1282" s="70" t="s">
        <v>4889</v>
      </c>
      <c r="I1282" s="70" t="s">
        <v>1397</v>
      </c>
      <c r="J1282" s="70" t="s">
        <v>1396</v>
      </c>
      <c r="K1282" s="70"/>
      <c r="L1282" s="70">
        <v>305</v>
      </c>
      <c r="M1282" s="70" t="s">
        <v>4437</v>
      </c>
      <c r="N1282" s="70"/>
      <c r="O1282" s="70">
        <v>158.98</v>
      </c>
      <c r="P1282" s="70">
        <v>210.56</v>
      </c>
      <c r="Q1282" s="70" t="s">
        <v>1989</v>
      </c>
      <c r="R1282" s="70"/>
      <c r="S1282" s="70"/>
      <c r="T1282" s="70" t="s">
        <v>4933</v>
      </c>
      <c r="U1282" s="70">
        <v>2550</v>
      </c>
      <c r="V1282" s="70" t="s">
        <v>4934</v>
      </c>
      <c r="W1282" s="70">
        <v>18000</v>
      </c>
      <c r="X1282" s="71" t="s">
        <v>4935</v>
      </c>
    </row>
    <row r="1283" s="62" customFormat="1" spans="3:24">
      <c r="C1283" s="69">
        <v>2022</v>
      </c>
      <c r="D1283" s="69">
        <v>2</v>
      </c>
      <c r="E1283" s="70" t="s">
        <v>4936</v>
      </c>
      <c r="F1283" s="70" t="s">
        <v>4937</v>
      </c>
      <c r="G1283" s="70" t="s">
        <v>4938</v>
      </c>
      <c r="H1283" s="70" t="s">
        <v>4939</v>
      </c>
      <c r="I1283" s="70" t="s">
        <v>1397</v>
      </c>
      <c r="J1283" s="70" t="s">
        <v>1396</v>
      </c>
      <c r="K1283" s="70"/>
      <c r="L1283" s="70">
        <v>260</v>
      </c>
      <c r="M1283" s="70">
        <v>0.14</v>
      </c>
      <c r="N1283" s="70"/>
      <c r="O1283" s="70">
        <v>161.27</v>
      </c>
      <c r="P1283" s="70">
        <v>350.08</v>
      </c>
      <c r="Q1283" s="70" t="s">
        <v>1989</v>
      </c>
      <c r="R1283" s="70"/>
      <c r="S1283" s="70"/>
      <c r="T1283" s="70">
        <v>9990</v>
      </c>
      <c r="U1283" s="70">
        <v>2520</v>
      </c>
      <c r="V1283" s="70">
        <v>3996</v>
      </c>
      <c r="W1283" s="70">
        <v>31000</v>
      </c>
      <c r="X1283" s="71">
        <v>14550</v>
      </c>
    </row>
    <row r="1284" s="62" customFormat="1" spans="3:24">
      <c r="C1284" s="69">
        <v>2022</v>
      </c>
      <c r="D1284" s="69">
        <v>2</v>
      </c>
      <c r="E1284" s="70" t="s">
        <v>4940</v>
      </c>
      <c r="F1284" s="70" t="s">
        <v>4652</v>
      </c>
      <c r="G1284" s="70" t="s">
        <v>4941</v>
      </c>
      <c r="H1284" s="70" t="s">
        <v>4825</v>
      </c>
      <c r="I1284" s="70" t="s">
        <v>1397</v>
      </c>
      <c r="J1284" s="70" t="s">
        <v>1396</v>
      </c>
      <c r="K1284" s="70"/>
      <c r="L1284" s="70">
        <v>220</v>
      </c>
      <c r="M1284" s="70"/>
      <c r="N1284" s="70"/>
      <c r="O1284" s="70">
        <v>158.98</v>
      </c>
      <c r="P1284" s="70">
        <v>210.58</v>
      </c>
      <c r="Q1284" s="70" t="s">
        <v>4638</v>
      </c>
      <c r="R1284" s="70"/>
      <c r="S1284" s="70"/>
      <c r="T1284" s="70">
        <v>7185</v>
      </c>
      <c r="U1284" s="70">
        <v>2530</v>
      </c>
      <c r="V1284" s="70">
        <v>3040</v>
      </c>
      <c r="W1284" s="70">
        <v>13800</v>
      </c>
      <c r="X1284" s="71" t="s">
        <v>4942</v>
      </c>
    </row>
    <row r="1285" s="62" customFormat="1" spans="3:24">
      <c r="C1285" s="69">
        <v>2022</v>
      </c>
      <c r="D1285" s="69">
        <v>2</v>
      </c>
      <c r="E1285" s="70" t="s">
        <v>4940</v>
      </c>
      <c r="F1285" s="70" t="s">
        <v>4652</v>
      </c>
      <c r="G1285" s="70" t="s">
        <v>4943</v>
      </c>
      <c r="H1285" s="70" t="s">
        <v>4825</v>
      </c>
      <c r="I1285" s="70" t="s">
        <v>1397</v>
      </c>
      <c r="J1285" s="70" t="s">
        <v>1396</v>
      </c>
      <c r="K1285" s="70"/>
      <c r="L1285" s="70">
        <v>260</v>
      </c>
      <c r="M1285" s="70"/>
      <c r="N1285" s="70"/>
      <c r="O1285" s="70">
        <v>158.98</v>
      </c>
      <c r="P1285" s="70">
        <v>210.56</v>
      </c>
      <c r="Q1285" s="70" t="s">
        <v>4638</v>
      </c>
      <c r="R1285" s="70"/>
      <c r="S1285" s="70"/>
      <c r="T1285" s="70">
        <v>8645</v>
      </c>
      <c r="U1285" s="70">
        <v>2530</v>
      </c>
      <c r="V1285" s="70" t="s">
        <v>4944</v>
      </c>
      <c r="W1285" s="70">
        <v>18000</v>
      </c>
      <c r="X1285" s="71">
        <v>9800</v>
      </c>
    </row>
    <row r="1286" s="62" customFormat="1" spans="3:24">
      <c r="C1286" s="69">
        <v>2022</v>
      </c>
      <c r="D1286" s="69">
        <v>2</v>
      </c>
      <c r="E1286" s="70" t="s">
        <v>4940</v>
      </c>
      <c r="F1286" s="70" t="s">
        <v>4652</v>
      </c>
      <c r="G1286" s="70" t="s">
        <v>4945</v>
      </c>
      <c r="H1286" s="70" t="s">
        <v>4737</v>
      </c>
      <c r="I1286" s="70" t="s">
        <v>1397</v>
      </c>
      <c r="J1286" s="70" t="s">
        <v>1396</v>
      </c>
      <c r="K1286" s="70"/>
      <c r="L1286" s="70">
        <v>260</v>
      </c>
      <c r="M1286" s="70"/>
      <c r="N1286" s="70"/>
      <c r="O1286" s="70">
        <v>158.98</v>
      </c>
      <c r="P1286" s="70">
        <v>210.56</v>
      </c>
      <c r="Q1286" s="70" t="s">
        <v>4638</v>
      </c>
      <c r="R1286" s="70"/>
      <c r="S1286" s="70"/>
      <c r="T1286" s="70">
        <v>9600</v>
      </c>
      <c r="U1286" s="70">
        <v>2550</v>
      </c>
      <c r="V1286" s="70">
        <v>2960</v>
      </c>
      <c r="W1286" s="70">
        <v>18000</v>
      </c>
      <c r="X1286" s="71">
        <v>9500</v>
      </c>
    </row>
    <row r="1287" s="62" customFormat="1" spans="3:24">
      <c r="C1287" s="69">
        <v>2022</v>
      </c>
      <c r="D1287" s="69">
        <v>2</v>
      </c>
      <c r="E1287" s="70" t="s">
        <v>4946</v>
      </c>
      <c r="F1287" s="70" t="s">
        <v>4947</v>
      </c>
      <c r="G1287" s="70" t="s">
        <v>4948</v>
      </c>
      <c r="H1287" s="70" t="s">
        <v>4949</v>
      </c>
      <c r="I1287" s="70" t="s">
        <v>1397</v>
      </c>
      <c r="J1287" s="70" t="s">
        <v>1396</v>
      </c>
      <c r="K1287" s="70"/>
      <c r="L1287" s="70">
        <v>330</v>
      </c>
      <c r="M1287" s="70">
        <v>0.287</v>
      </c>
      <c r="N1287" s="70"/>
      <c r="O1287" s="70">
        <v>140</v>
      </c>
      <c r="P1287" s="70">
        <v>81.14</v>
      </c>
      <c r="Q1287" s="70" t="s">
        <v>1989</v>
      </c>
      <c r="R1287" s="70"/>
      <c r="S1287" s="70"/>
      <c r="T1287" s="70">
        <v>5950</v>
      </c>
      <c r="U1287" s="70">
        <v>2450</v>
      </c>
      <c r="V1287" s="70">
        <v>2180</v>
      </c>
      <c r="W1287" s="70">
        <v>4495</v>
      </c>
      <c r="X1287" s="71">
        <v>2810</v>
      </c>
    </row>
    <row r="1288" s="62" customFormat="1" spans="3:24">
      <c r="C1288" s="69">
        <v>2022</v>
      </c>
      <c r="D1288" s="69">
        <v>2</v>
      </c>
      <c r="E1288" s="70" t="s">
        <v>4950</v>
      </c>
      <c r="F1288" s="70" t="s">
        <v>4947</v>
      </c>
      <c r="G1288" s="70" t="s">
        <v>4951</v>
      </c>
      <c r="H1288" s="70" t="s">
        <v>4949</v>
      </c>
      <c r="I1288" s="70" t="s">
        <v>1397</v>
      </c>
      <c r="J1288" s="70" t="s">
        <v>1396</v>
      </c>
      <c r="K1288" s="70"/>
      <c r="L1288" s="70">
        <v>200</v>
      </c>
      <c r="M1288" s="70">
        <v>0.206</v>
      </c>
      <c r="N1288" s="70"/>
      <c r="O1288" s="70">
        <v>154.59</v>
      </c>
      <c r="P1288" s="70">
        <v>89.13</v>
      </c>
      <c r="Q1288" s="70" t="s">
        <v>1989</v>
      </c>
      <c r="R1288" s="70"/>
      <c r="S1288" s="70"/>
      <c r="T1288" s="70">
        <v>7385</v>
      </c>
      <c r="U1288" s="70">
        <v>2280</v>
      </c>
      <c r="V1288" s="70">
        <v>2570</v>
      </c>
      <c r="W1288" s="70">
        <v>8495</v>
      </c>
      <c r="X1288" s="71">
        <v>4620</v>
      </c>
    </row>
    <row r="1289" s="62" customFormat="1" spans="3:24">
      <c r="C1289" s="69">
        <v>2022</v>
      </c>
      <c r="D1289" s="69">
        <v>2</v>
      </c>
      <c r="E1289" s="70" t="s">
        <v>4950</v>
      </c>
      <c r="F1289" s="70" t="s">
        <v>4947</v>
      </c>
      <c r="G1289" s="70" t="s">
        <v>4952</v>
      </c>
      <c r="H1289" s="70" t="s">
        <v>4889</v>
      </c>
      <c r="I1289" s="70" t="s">
        <v>1397</v>
      </c>
      <c r="J1289" s="70" t="s">
        <v>1396</v>
      </c>
      <c r="K1289" s="70"/>
      <c r="L1289" s="70">
        <v>320</v>
      </c>
      <c r="M1289" s="70" t="s">
        <v>4953</v>
      </c>
      <c r="N1289" s="70"/>
      <c r="O1289" s="70">
        <v>146.7</v>
      </c>
      <c r="P1289" s="70">
        <v>162.28</v>
      </c>
      <c r="Q1289" s="70" t="s">
        <v>1989</v>
      </c>
      <c r="R1289" s="70"/>
      <c r="S1289" s="70"/>
      <c r="T1289" s="70" t="s">
        <v>4954</v>
      </c>
      <c r="U1289" s="70">
        <v>2300</v>
      </c>
      <c r="V1289" s="70">
        <v>2600</v>
      </c>
      <c r="W1289" s="70">
        <v>10495</v>
      </c>
      <c r="X1289" s="71" t="s">
        <v>4955</v>
      </c>
    </row>
    <row r="1290" s="62" customFormat="1" spans="3:24">
      <c r="C1290" s="69">
        <v>2022</v>
      </c>
      <c r="D1290" s="69">
        <v>2</v>
      </c>
      <c r="E1290" s="70" t="s">
        <v>4950</v>
      </c>
      <c r="F1290" s="70" t="s">
        <v>4947</v>
      </c>
      <c r="G1290" s="70" t="s">
        <v>4956</v>
      </c>
      <c r="H1290" s="70" t="s">
        <v>4889</v>
      </c>
      <c r="I1290" s="70" t="s">
        <v>1397</v>
      </c>
      <c r="J1290" s="70" t="s">
        <v>1396</v>
      </c>
      <c r="K1290" s="70"/>
      <c r="L1290" s="70">
        <v>380</v>
      </c>
      <c r="M1290" s="70" t="s">
        <v>4957</v>
      </c>
      <c r="N1290" s="70"/>
      <c r="O1290" s="70">
        <v>146</v>
      </c>
      <c r="P1290" s="70">
        <v>162.28</v>
      </c>
      <c r="Q1290" s="70" t="s">
        <v>1989</v>
      </c>
      <c r="R1290" s="70"/>
      <c r="S1290" s="70"/>
      <c r="T1290" s="70" t="s">
        <v>4958</v>
      </c>
      <c r="U1290" s="70">
        <v>2160</v>
      </c>
      <c r="V1290" s="70">
        <v>2540</v>
      </c>
      <c r="W1290" s="70">
        <v>11995</v>
      </c>
      <c r="X1290" s="71" t="s">
        <v>4959</v>
      </c>
    </row>
    <row r="1291" s="62" customFormat="1" spans="3:24">
      <c r="C1291" s="69">
        <v>2022</v>
      </c>
      <c r="D1291" s="69">
        <v>2</v>
      </c>
      <c r="E1291" s="70" t="s">
        <v>4950</v>
      </c>
      <c r="F1291" s="70" t="s">
        <v>4947</v>
      </c>
      <c r="G1291" s="70" t="s">
        <v>4960</v>
      </c>
      <c r="H1291" s="70" t="s">
        <v>4889</v>
      </c>
      <c r="I1291" s="70" t="s">
        <v>1397</v>
      </c>
      <c r="J1291" s="70" t="s">
        <v>1396</v>
      </c>
      <c r="K1291" s="70"/>
      <c r="L1291" s="70">
        <v>380</v>
      </c>
      <c r="M1291" s="70">
        <v>0.145</v>
      </c>
      <c r="N1291" s="70"/>
      <c r="O1291" s="70">
        <v>146</v>
      </c>
      <c r="P1291" s="70">
        <v>162.28</v>
      </c>
      <c r="Q1291" s="70" t="s">
        <v>1989</v>
      </c>
      <c r="R1291" s="70"/>
      <c r="S1291" s="70"/>
      <c r="T1291" s="70">
        <v>6290</v>
      </c>
      <c r="U1291" s="70">
        <v>2320</v>
      </c>
      <c r="V1291" s="70">
        <v>2765</v>
      </c>
      <c r="W1291" s="70">
        <v>11995</v>
      </c>
      <c r="X1291" s="71">
        <v>6585</v>
      </c>
    </row>
    <row r="1292" s="62" customFormat="1" spans="3:24">
      <c r="C1292" s="69">
        <v>2022</v>
      </c>
      <c r="D1292" s="69">
        <v>2</v>
      </c>
      <c r="E1292" s="70" t="s">
        <v>4950</v>
      </c>
      <c r="F1292" s="70" t="s">
        <v>4947</v>
      </c>
      <c r="G1292" s="70" t="s">
        <v>4961</v>
      </c>
      <c r="H1292" s="70" t="s">
        <v>4962</v>
      </c>
      <c r="I1292" s="70" t="s">
        <v>1397</v>
      </c>
      <c r="J1292" s="70" t="s">
        <v>1396</v>
      </c>
      <c r="K1292" s="70"/>
      <c r="L1292" s="70">
        <v>310</v>
      </c>
      <c r="M1292" s="70"/>
      <c r="N1292" s="70"/>
      <c r="O1292" s="70" t="s">
        <v>4103</v>
      </c>
      <c r="P1292" s="70">
        <v>241.96</v>
      </c>
      <c r="Q1292" s="70" t="s">
        <v>2005</v>
      </c>
      <c r="R1292" s="70"/>
      <c r="S1292" s="70"/>
      <c r="T1292" s="70" t="s">
        <v>4963</v>
      </c>
      <c r="U1292" s="70">
        <v>2500</v>
      </c>
      <c r="V1292" s="70">
        <v>3080</v>
      </c>
      <c r="W1292" s="70">
        <v>18000</v>
      </c>
      <c r="X1292" s="71">
        <v>9900</v>
      </c>
    </row>
    <row r="1293" s="62" customFormat="1" spans="3:24">
      <c r="C1293" s="69">
        <v>2022</v>
      </c>
      <c r="D1293" s="69">
        <v>2</v>
      </c>
      <c r="E1293" s="70" t="s">
        <v>4950</v>
      </c>
      <c r="F1293" s="70" t="s">
        <v>4947</v>
      </c>
      <c r="G1293" s="70" t="s">
        <v>4964</v>
      </c>
      <c r="H1293" s="70" t="s">
        <v>4965</v>
      </c>
      <c r="I1293" s="70" t="s">
        <v>1397</v>
      </c>
      <c r="J1293" s="70" t="s">
        <v>1396</v>
      </c>
      <c r="K1293" s="70"/>
      <c r="L1293" s="70">
        <v>365</v>
      </c>
      <c r="M1293" s="70">
        <v>0.142</v>
      </c>
      <c r="N1293" s="70"/>
      <c r="O1293" s="70">
        <v>155.95</v>
      </c>
      <c r="P1293" s="70">
        <v>246.68</v>
      </c>
      <c r="Q1293" s="70" t="s">
        <v>2005</v>
      </c>
      <c r="R1293" s="70"/>
      <c r="S1293" s="70"/>
      <c r="T1293" s="70">
        <v>7165</v>
      </c>
      <c r="U1293" s="70">
        <v>2500</v>
      </c>
      <c r="V1293" s="70">
        <v>2955</v>
      </c>
      <c r="W1293" s="70">
        <v>18000</v>
      </c>
      <c r="X1293" s="71">
        <v>9500</v>
      </c>
    </row>
    <row r="1294" s="62" customFormat="1" spans="3:24">
      <c r="C1294" s="69">
        <v>2022</v>
      </c>
      <c r="D1294" s="69">
        <v>2</v>
      </c>
      <c r="E1294" s="70" t="s">
        <v>4950</v>
      </c>
      <c r="F1294" s="70" t="s">
        <v>4947</v>
      </c>
      <c r="G1294" s="70" t="s">
        <v>4966</v>
      </c>
      <c r="H1294" s="70" t="s">
        <v>4737</v>
      </c>
      <c r="I1294" s="70" t="s">
        <v>1397</v>
      </c>
      <c r="J1294" s="70" t="s">
        <v>1396</v>
      </c>
      <c r="K1294" s="70"/>
      <c r="L1294" s="70">
        <v>320</v>
      </c>
      <c r="M1294" s="70"/>
      <c r="N1294" s="70"/>
      <c r="O1294" s="70">
        <v>158.98</v>
      </c>
      <c r="P1294" s="70">
        <v>210.56</v>
      </c>
      <c r="Q1294" s="70" t="s">
        <v>1989</v>
      </c>
      <c r="R1294" s="70"/>
      <c r="S1294" s="70"/>
      <c r="T1294" s="70">
        <v>8850</v>
      </c>
      <c r="U1294" s="70">
        <v>2470</v>
      </c>
      <c r="V1294" s="70">
        <v>2830</v>
      </c>
      <c r="W1294" s="70">
        <v>18000</v>
      </c>
      <c r="X1294" s="71">
        <v>9000</v>
      </c>
    </row>
    <row r="1295" s="62" customFormat="1" spans="3:24">
      <c r="C1295" s="69">
        <v>2022</v>
      </c>
      <c r="D1295" s="69">
        <v>2</v>
      </c>
      <c r="E1295" s="70" t="s">
        <v>4950</v>
      </c>
      <c r="F1295" s="70" t="s">
        <v>4947</v>
      </c>
      <c r="G1295" s="70" t="s">
        <v>4967</v>
      </c>
      <c r="H1295" s="70" t="s">
        <v>4737</v>
      </c>
      <c r="I1295" s="70" t="s">
        <v>1397</v>
      </c>
      <c r="J1295" s="70" t="s">
        <v>1396</v>
      </c>
      <c r="K1295" s="70"/>
      <c r="L1295" s="70">
        <v>310</v>
      </c>
      <c r="M1295" s="70"/>
      <c r="N1295" s="70"/>
      <c r="O1295" s="70" t="s">
        <v>4103</v>
      </c>
      <c r="P1295" s="70">
        <v>241.96</v>
      </c>
      <c r="Q1295" s="70" t="s">
        <v>2005</v>
      </c>
      <c r="R1295" s="70"/>
      <c r="S1295" s="70"/>
      <c r="T1295" s="70">
        <v>8835</v>
      </c>
      <c r="U1295" s="70">
        <v>2520</v>
      </c>
      <c r="V1295" s="70">
        <v>2976</v>
      </c>
      <c r="W1295" s="70">
        <v>18000</v>
      </c>
      <c r="X1295" s="71">
        <v>9160</v>
      </c>
    </row>
    <row r="1296" s="62" customFormat="1" spans="3:24">
      <c r="C1296" s="69">
        <v>2022</v>
      </c>
      <c r="D1296" s="69">
        <v>2</v>
      </c>
      <c r="E1296" s="70" t="s">
        <v>4950</v>
      </c>
      <c r="F1296" s="70" t="s">
        <v>4947</v>
      </c>
      <c r="G1296" s="70" t="s">
        <v>4968</v>
      </c>
      <c r="H1296" s="70" t="s">
        <v>4737</v>
      </c>
      <c r="I1296" s="70" t="s">
        <v>1397</v>
      </c>
      <c r="J1296" s="70" t="s">
        <v>1396</v>
      </c>
      <c r="K1296" s="70"/>
      <c r="L1296" s="70">
        <v>310</v>
      </c>
      <c r="M1296" s="70"/>
      <c r="N1296" s="70"/>
      <c r="O1296" s="70" t="s">
        <v>4103</v>
      </c>
      <c r="P1296" s="70">
        <v>241.96</v>
      </c>
      <c r="Q1296" s="70" t="s">
        <v>2005</v>
      </c>
      <c r="R1296" s="70"/>
      <c r="S1296" s="70"/>
      <c r="T1296" s="70" t="s">
        <v>4969</v>
      </c>
      <c r="U1296" s="70">
        <v>2520</v>
      </c>
      <c r="V1296" s="70">
        <v>2960</v>
      </c>
      <c r="W1296" s="70">
        <v>18000</v>
      </c>
      <c r="X1296" s="71">
        <v>8700</v>
      </c>
    </row>
    <row r="1297" s="62" customFormat="1" spans="3:24">
      <c r="C1297" s="69">
        <v>2022</v>
      </c>
      <c r="D1297" s="69">
        <v>2</v>
      </c>
      <c r="E1297" s="70" t="s">
        <v>4970</v>
      </c>
      <c r="F1297" s="70" t="s">
        <v>4971</v>
      </c>
      <c r="G1297" s="70" t="s">
        <v>4972</v>
      </c>
      <c r="H1297" s="70" t="s">
        <v>4821</v>
      </c>
      <c r="I1297" s="70" t="s">
        <v>1397</v>
      </c>
      <c r="J1297" s="70" t="s">
        <v>1396</v>
      </c>
      <c r="K1297" s="70"/>
      <c r="L1297" s="70">
        <v>275</v>
      </c>
      <c r="M1297" s="70"/>
      <c r="N1297" s="70"/>
      <c r="O1297" s="70">
        <v>154</v>
      </c>
      <c r="P1297" s="70">
        <v>66.84</v>
      </c>
      <c r="Q1297" s="70" t="s">
        <v>1989</v>
      </c>
      <c r="R1297" s="70"/>
      <c r="S1297" s="70"/>
      <c r="T1297" s="70">
        <v>5480</v>
      </c>
      <c r="U1297" s="70" t="s">
        <v>4973</v>
      </c>
      <c r="V1297" s="70">
        <v>2260</v>
      </c>
      <c r="W1297" s="70">
        <v>4495</v>
      </c>
      <c r="X1297" s="71">
        <v>2800</v>
      </c>
    </row>
    <row r="1298" s="62" customFormat="1" spans="3:24">
      <c r="C1298" s="69">
        <v>2022</v>
      </c>
      <c r="D1298" s="69">
        <v>2</v>
      </c>
      <c r="E1298" s="70" t="s">
        <v>4974</v>
      </c>
      <c r="F1298" s="70" t="s">
        <v>4975</v>
      </c>
      <c r="G1298" s="70" t="s">
        <v>4976</v>
      </c>
      <c r="H1298" s="70" t="s">
        <v>4654</v>
      </c>
      <c r="I1298" s="70" t="s">
        <v>1397</v>
      </c>
      <c r="J1298" s="70" t="s">
        <v>1396</v>
      </c>
      <c r="K1298" s="70"/>
      <c r="L1298" s="70">
        <v>300</v>
      </c>
      <c r="M1298" s="70">
        <v>0.11</v>
      </c>
      <c r="N1298" s="70"/>
      <c r="O1298" s="70">
        <v>160.26</v>
      </c>
      <c r="P1298" s="70">
        <v>281.91</v>
      </c>
      <c r="Q1298" s="70" t="s">
        <v>1989</v>
      </c>
      <c r="R1298" s="70"/>
      <c r="S1298" s="70"/>
      <c r="T1298" s="70">
        <v>10170</v>
      </c>
      <c r="U1298" s="70">
        <v>2550</v>
      </c>
      <c r="V1298" s="70">
        <v>3870</v>
      </c>
      <c r="W1298" s="70">
        <v>31000</v>
      </c>
      <c r="X1298" s="71">
        <v>15990</v>
      </c>
    </row>
    <row r="1299" s="62" customFormat="1" spans="3:24">
      <c r="C1299" s="69">
        <v>2022</v>
      </c>
      <c r="D1299" s="69">
        <v>2</v>
      </c>
      <c r="E1299" s="70" t="s">
        <v>4974</v>
      </c>
      <c r="F1299" s="70" t="s">
        <v>4975</v>
      </c>
      <c r="G1299" s="70" t="s">
        <v>4977</v>
      </c>
      <c r="H1299" s="70" t="s">
        <v>4939</v>
      </c>
      <c r="I1299" s="70" t="s">
        <v>1397</v>
      </c>
      <c r="J1299" s="70" t="s">
        <v>1396</v>
      </c>
      <c r="K1299" s="70"/>
      <c r="L1299" s="70">
        <v>270</v>
      </c>
      <c r="M1299" s="70">
        <v>0.14</v>
      </c>
      <c r="N1299" s="70"/>
      <c r="O1299" s="70">
        <v>161.1</v>
      </c>
      <c r="P1299" s="70">
        <v>350.08</v>
      </c>
      <c r="Q1299" s="70" t="s">
        <v>1989</v>
      </c>
      <c r="R1299" s="70"/>
      <c r="S1299" s="70"/>
      <c r="T1299" s="70">
        <v>10500</v>
      </c>
      <c r="U1299" s="70">
        <v>2550</v>
      </c>
      <c r="V1299" s="70">
        <v>3880</v>
      </c>
      <c r="W1299" s="70">
        <v>31000</v>
      </c>
      <c r="X1299" s="71">
        <v>15990</v>
      </c>
    </row>
    <row r="1300" s="62" customFormat="1" spans="3:24">
      <c r="C1300" s="69">
        <v>2022</v>
      </c>
      <c r="D1300" s="69">
        <v>2</v>
      </c>
      <c r="E1300" s="70" t="s">
        <v>4978</v>
      </c>
      <c r="F1300" s="70" t="s">
        <v>4601</v>
      </c>
      <c r="G1300" s="70" t="s">
        <v>4979</v>
      </c>
      <c r="H1300" s="70" t="s">
        <v>4609</v>
      </c>
      <c r="I1300" s="70" t="s">
        <v>1397</v>
      </c>
      <c r="J1300" s="70" t="s">
        <v>1441</v>
      </c>
      <c r="K1300" s="70">
        <v>180</v>
      </c>
      <c r="L1300" s="70"/>
      <c r="M1300" s="70"/>
      <c r="N1300" s="70">
        <v>8.5</v>
      </c>
      <c r="O1300" s="70">
        <v>118.2</v>
      </c>
      <c r="P1300" s="70"/>
      <c r="Q1300" s="70" t="s">
        <v>1989</v>
      </c>
      <c r="R1300" s="70"/>
      <c r="S1300" s="70"/>
      <c r="T1300" s="70">
        <v>2995</v>
      </c>
      <c r="U1300" s="70">
        <v>1495</v>
      </c>
      <c r="V1300" s="70">
        <v>1640</v>
      </c>
      <c r="W1300" s="70">
        <v>1080</v>
      </c>
      <c r="X1300" s="71">
        <v>730</v>
      </c>
    </row>
    <row r="1301" s="62" customFormat="1" spans="3:24">
      <c r="C1301" s="69">
        <v>2022</v>
      </c>
      <c r="D1301" s="69">
        <v>2</v>
      </c>
      <c r="E1301" s="70" t="s">
        <v>4978</v>
      </c>
      <c r="F1301" s="70" t="s">
        <v>4601</v>
      </c>
      <c r="G1301" s="70" t="s">
        <v>4980</v>
      </c>
      <c r="H1301" s="70" t="s">
        <v>4609</v>
      </c>
      <c r="I1301" s="70" t="s">
        <v>1397</v>
      </c>
      <c r="J1301" s="70" t="s">
        <v>1441</v>
      </c>
      <c r="K1301" s="70">
        <v>180</v>
      </c>
      <c r="L1301" s="70"/>
      <c r="M1301" s="70"/>
      <c r="N1301" s="70" t="s">
        <v>4981</v>
      </c>
      <c r="O1301" s="70">
        <v>121.39</v>
      </c>
      <c r="P1301" s="70"/>
      <c r="Q1301" s="70" t="s">
        <v>4982</v>
      </c>
      <c r="R1301" s="70"/>
      <c r="S1301" s="70"/>
      <c r="T1301" s="70">
        <v>2995</v>
      </c>
      <c r="U1301" s="70">
        <v>1495</v>
      </c>
      <c r="V1301" s="70">
        <v>1640</v>
      </c>
      <c r="W1301" s="70">
        <v>1080</v>
      </c>
      <c r="X1301" s="71">
        <v>730</v>
      </c>
    </row>
    <row r="1302" s="62" customFormat="1" spans="3:24">
      <c r="C1302" s="69">
        <v>2022</v>
      </c>
      <c r="D1302" s="69">
        <v>2</v>
      </c>
      <c r="E1302" s="70" t="s">
        <v>4978</v>
      </c>
      <c r="F1302" s="70" t="s">
        <v>4601</v>
      </c>
      <c r="G1302" s="70" t="s">
        <v>4983</v>
      </c>
      <c r="H1302" s="70" t="s">
        <v>4609</v>
      </c>
      <c r="I1302" s="70" t="s">
        <v>1397</v>
      </c>
      <c r="J1302" s="70" t="s">
        <v>1441</v>
      </c>
      <c r="K1302" s="70">
        <v>180</v>
      </c>
      <c r="L1302" s="70"/>
      <c r="M1302" s="70"/>
      <c r="N1302" s="70" t="s">
        <v>4981</v>
      </c>
      <c r="O1302" s="70">
        <v>125.18</v>
      </c>
      <c r="P1302" s="70"/>
      <c r="Q1302" s="70" t="s">
        <v>1989</v>
      </c>
      <c r="R1302" s="70"/>
      <c r="S1302" s="70"/>
      <c r="T1302" s="70">
        <v>2995</v>
      </c>
      <c r="U1302" s="70">
        <v>1495</v>
      </c>
      <c r="V1302" s="70">
        <v>1640</v>
      </c>
      <c r="W1302" s="70">
        <v>1080</v>
      </c>
      <c r="X1302" s="71">
        <v>730</v>
      </c>
    </row>
    <row r="1303" s="62" customFormat="1" spans="3:24">
      <c r="C1303" s="69">
        <v>2022</v>
      </c>
      <c r="D1303" s="69">
        <v>2</v>
      </c>
      <c r="E1303" s="70" t="s">
        <v>4978</v>
      </c>
      <c r="F1303" s="70" t="s">
        <v>4601</v>
      </c>
      <c r="G1303" s="70" t="s">
        <v>4984</v>
      </c>
      <c r="H1303" s="70" t="s">
        <v>4609</v>
      </c>
      <c r="I1303" s="70" t="s">
        <v>1397</v>
      </c>
      <c r="J1303" s="70" t="s">
        <v>1441</v>
      </c>
      <c r="K1303" s="70">
        <v>120</v>
      </c>
      <c r="L1303" s="70"/>
      <c r="M1303" s="70"/>
      <c r="N1303" s="70" t="s">
        <v>4985</v>
      </c>
      <c r="O1303" s="70">
        <v>107.73</v>
      </c>
      <c r="P1303" s="70"/>
      <c r="Q1303" s="70" t="s">
        <v>1989</v>
      </c>
      <c r="R1303" s="70"/>
      <c r="S1303" s="70"/>
      <c r="T1303" s="70">
        <v>2995</v>
      </c>
      <c r="U1303" s="70">
        <v>1495</v>
      </c>
      <c r="V1303" s="70">
        <v>1640</v>
      </c>
      <c r="W1303" s="70">
        <v>1025</v>
      </c>
      <c r="X1303" s="71">
        <v>675</v>
      </c>
    </row>
    <row r="1304" s="62" customFormat="1" spans="3:24">
      <c r="C1304" s="69">
        <v>2022</v>
      </c>
      <c r="D1304" s="69">
        <v>2</v>
      </c>
      <c r="E1304" s="70" t="s">
        <v>4978</v>
      </c>
      <c r="F1304" s="70" t="s">
        <v>4601</v>
      </c>
      <c r="G1304" s="70" t="s">
        <v>4986</v>
      </c>
      <c r="H1304" s="70" t="s">
        <v>4609</v>
      </c>
      <c r="I1304" s="70" t="s">
        <v>1397</v>
      </c>
      <c r="J1304" s="70" t="s">
        <v>1441</v>
      </c>
      <c r="K1304" s="70">
        <v>120</v>
      </c>
      <c r="L1304" s="70"/>
      <c r="M1304" s="70"/>
      <c r="N1304" s="70" t="s">
        <v>4985</v>
      </c>
      <c r="O1304" s="70">
        <v>107.73</v>
      </c>
      <c r="P1304" s="70"/>
      <c r="Q1304" s="70" t="s">
        <v>1989</v>
      </c>
      <c r="R1304" s="70"/>
      <c r="S1304" s="70"/>
      <c r="T1304" s="70">
        <v>2995</v>
      </c>
      <c r="U1304" s="70">
        <v>1495</v>
      </c>
      <c r="V1304" s="70">
        <v>1640</v>
      </c>
      <c r="W1304" s="70">
        <v>1025</v>
      </c>
      <c r="X1304" s="71">
        <v>675</v>
      </c>
    </row>
    <row r="1305" s="62" customFormat="1" spans="3:24">
      <c r="C1305" s="69">
        <v>2022</v>
      </c>
      <c r="D1305" s="69">
        <v>2</v>
      </c>
      <c r="E1305" s="70" t="s">
        <v>4646</v>
      </c>
      <c r="F1305" s="70" t="s">
        <v>4647</v>
      </c>
      <c r="G1305" s="70" t="s">
        <v>4987</v>
      </c>
      <c r="H1305" s="70" t="s">
        <v>4988</v>
      </c>
      <c r="I1305" s="70" t="s">
        <v>1561</v>
      </c>
      <c r="J1305" s="70" t="s">
        <v>1412</v>
      </c>
      <c r="K1305" s="70"/>
      <c r="L1305" s="70"/>
      <c r="M1305" s="70"/>
      <c r="N1305" s="70"/>
      <c r="O1305" s="70"/>
      <c r="P1305" s="70">
        <v>50.458</v>
      </c>
      <c r="Q1305" s="70" t="s">
        <v>4989</v>
      </c>
      <c r="R1305" s="70"/>
      <c r="S1305" s="70"/>
      <c r="T1305" s="70">
        <v>11980</v>
      </c>
      <c r="U1305" s="70">
        <v>2550</v>
      </c>
      <c r="V1305" s="70">
        <v>3450</v>
      </c>
      <c r="W1305" s="70">
        <v>16510</v>
      </c>
      <c r="X1305" s="71">
        <v>11700</v>
      </c>
    </row>
    <row r="1306" s="62" customFormat="1" spans="3:24">
      <c r="C1306" s="69">
        <v>2022</v>
      </c>
      <c r="D1306" s="69">
        <v>2</v>
      </c>
      <c r="E1306" s="70" t="s">
        <v>4990</v>
      </c>
      <c r="F1306" s="70" t="s">
        <v>4991</v>
      </c>
      <c r="G1306" s="70" t="s">
        <v>4992</v>
      </c>
      <c r="H1306" s="70" t="s">
        <v>4692</v>
      </c>
      <c r="I1306" s="70" t="s">
        <v>1397</v>
      </c>
      <c r="J1306" s="70" t="s">
        <v>1441</v>
      </c>
      <c r="K1306" s="70">
        <v>303</v>
      </c>
      <c r="L1306" s="70"/>
      <c r="M1306" s="70"/>
      <c r="N1306" s="70">
        <v>20</v>
      </c>
      <c r="O1306" s="70">
        <v>157.18</v>
      </c>
      <c r="P1306" s="70"/>
      <c r="Q1306" s="70" t="s">
        <v>1989</v>
      </c>
      <c r="R1306" s="70"/>
      <c r="S1306" s="70"/>
      <c r="T1306" s="70">
        <v>5135</v>
      </c>
      <c r="U1306" s="70">
        <v>1905</v>
      </c>
      <c r="V1306" s="70">
        <v>1995</v>
      </c>
      <c r="W1306" s="70">
        <v>2830</v>
      </c>
      <c r="X1306" s="71">
        <v>2225</v>
      </c>
    </row>
    <row r="1307" s="62" customFormat="1" spans="3:24">
      <c r="C1307" s="69">
        <v>2022</v>
      </c>
      <c r="D1307" s="69">
        <v>2</v>
      </c>
      <c r="E1307" s="70" t="s">
        <v>4993</v>
      </c>
      <c r="F1307" s="70" t="s">
        <v>4994</v>
      </c>
      <c r="G1307" s="70" t="s">
        <v>4995</v>
      </c>
      <c r="H1307" s="70" t="s">
        <v>4889</v>
      </c>
      <c r="I1307" s="70" t="s">
        <v>1397</v>
      </c>
      <c r="J1307" s="70" t="s">
        <v>1396</v>
      </c>
      <c r="K1307" s="70"/>
      <c r="L1307" s="70">
        <v>280</v>
      </c>
      <c r="M1307" s="70" t="s">
        <v>4996</v>
      </c>
      <c r="N1307" s="70"/>
      <c r="O1307" s="70">
        <v>146.7</v>
      </c>
      <c r="P1307" s="70">
        <v>162.28</v>
      </c>
      <c r="Q1307" s="70" t="s">
        <v>2005</v>
      </c>
      <c r="R1307" s="70"/>
      <c r="S1307" s="70"/>
      <c r="T1307" s="70" t="s">
        <v>4997</v>
      </c>
      <c r="U1307" s="70">
        <v>2190</v>
      </c>
      <c r="V1307" s="70">
        <v>2476</v>
      </c>
      <c r="W1307" s="70">
        <v>8495</v>
      </c>
      <c r="X1307" s="71" t="s">
        <v>4998</v>
      </c>
    </row>
    <row r="1308" s="62" customFormat="1" spans="3:24">
      <c r="C1308" s="69">
        <v>2022</v>
      </c>
      <c r="D1308" s="69">
        <v>2</v>
      </c>
      <c r="E1308" s="70" t="s">
        <v>4999</v>
      </c>
      <c r="F1308" s="70" t="s">
        <v>5000</v>
      </c>
      <c r="G1308" s="70" t="s">
        <v>5001</v>
      </c>
      <c r="H1308" s="70" t="s">
        <v>4707</v>
      </c>
      <c r="I1308" s="70" t="s">
        <v>1397</v>
      </c>
      <c r="J1308" s="70" t="s">
        <v>1396</v>
      </c>
      <c r="K1308" s="70"/>
      <c r="L1308" s="70">
        <v>360</v>
      </c>
      <c r="M1308" s="70" t="s">
        <v>5002</v>
      </c>
      <c r="N1308" s="70"/>
      <c r="O1308" s="70">
        <v>157.57</v>
      </c>
      <c r="P1308" s="70">
        <v>422.88</v>
      </c>
      <c r="Q1308" s="70" t="s">
        <v>1989</v>
      </c>
      <c r="R1308" s="70"/>
      <c r="S1308" s="70"/>
      <c r="T1308" s="70" t="s">
        <v>5003</v>
      </c>
      <c r="U1308" s="70">
        <v>2540</v>
      </c>
      <c r="V1308" s="70" t="s">
        <v>5004</v>
      </c>
      <c r="W1308" s="70">
        <v>31000</v>
      </c>
      <c r="X1308" s="71" t="s">
        <v>5005</v>
      </c>
    </row>
    <row r="1309" s="62" customFormat="1" spans="3:24">
      <c r="C1309" s="69">
        <v>2022</v>
      </c>
      <c r="D1309" s="69">
        <v>2</v>
      </c>
      <c r="E1309" s="70" t="s">
        <v>4999</v>
      </c>
      <c r="F1309" s="70" t="s">
        <v>5000</v>
      </c>
      <c r="G1309" s="70" t="s">
        <v>5006</v>
      </c>
      <c r="H1309" s="70" t="s">
        <v>5007</v>
      </c>
      <c r="I1309" s="70" t="s">
        <v>2881</v>
      </c>
      <c r="J1309" s="70" t="s">
        <v>1396</v>
      </c>
      <c r="K1309" s="70"/>
      <c r="L1309" s="70">
        <v>470</v>
      </c>
      <c r="M1309" s="70"/>
      <c r="N1309" s="70"/>
      <c r="O1309" s="70"/>
      <c r="P1309" s="70"/>
      <c r="Q1309" s="70"/>
      <c r="R1309" s="70">
        <v>130.5</v>
      </c>
      <c r="S1309" s="70">
        <v>132</v>
      </c>
      <c r="T1309" s="70" t="s">
        <v>5008</v>
      </c>
      <c r="U1309" s="70" t="s">
        <v>5009</v>
      </c>
      <c r="V1309" s="70" t="s">
        <v>3363</v>
      </c>
      <c r="W1309" s="70">
        <v>31000</v>
      </c>
      <c r="X1309" s="71" t="s">
        <v>5010</v>
      </c>
    </row>
    <row r="1310" s="62" customFormat="1" spans="3:24">
      <c r="C1310" s="69">
        <v>2022</v>
      </c>
      <c r="D1310" s="69">
        <v>2</v>
      </c>
      <c r="E1310" s="70" t="s">
        <v>4743</v>
      </c>
      <c r="F1310" s="70" t="s">
        <v>4744</v>
      </c>
      <c r="G1310" s="70" t="s">
        <v>5011</v>
      </c>
      <c r="H1310" s="70" t="s">
        <v>5012</v>
      </c>
      <c r="I1310" s="70" t="s">
        <v>2881</v>
      </c>
      <c r="J1310" s="70" t="s">
        <v>1396</v>
      </c>
      <c r="K1310" s="70"/>
      <c r="L1310" s="70">
        <v>463</v>
      </c>
      <c r="M1310" s="70"/>
      <c r="N1310" s="70"/>
      <c r="O1310" s="70"/>
      <c r="P1310" s="70"/>
      <c r="Q1310" s="70"/>
      <c r="R1310" s="70">
        <v>110</v>
      </c>
      <c r="S1310" s="70">
        <v>111</v>
      </c>
      <c r="T1310" s="70" t="s">
        <v>5013</v>
      </c>
      <c r="U1310" s="70">
        <v>2550</v>
      </c>
      <c r="V1310" s="70" t="s">
        <v>5014</v>
      </c>
      <c r="W1310" s="70">
        <v>18000</v>
      </c>
      <c r="X1310" s="71">
        <v>8865</v>
      </c>
    </row>
    <row r="1311" s="62" customFormat="1" spans="3:24">
      <c r="C1311" s="69">
        <v>2022</v>
      </c>
      <c r="D1311" s="69">
        <v>2</v>
      </c>
      <c r="E1311" s="70" t="s">
        <v>4774</v>
      </c>
      <c r="F1311" s="70" t="s">
        <v>4775</v>
      </c>
      <c r="G1311" s="70" t="s">
        <v>5015</v>
      </c>
      <c r="H1311" s="70" t="s">
        <v>5016</v>
      </c>
      <c r="I1311" s="70" t="s">
        <v>2881</v>
      </c>
      <c r="J1311" s="70" t="s">
        <v>1396</v>
      </c>
      <c r="K1311" s="70"/>
      <c r="L1311" s="70">
        <v>510</v>
      </c>
      <c r="M1311" s="70"/>
      <c r="N1311" s="70"/>
      <c r="O1311" s="70"/>
      <c r="P1311" s="70"/>
      <c r="Q1311" s="70"/>
      <c r="R1311" s="70">
        <v>113</v>
      </c>
      <c r="S1311" s="70">
        <v>113.2</v>
      </c>
      <c r="T1311" s="70">
        <v>7550</v>
      </c>
      <c r="U1311" s="70">
        <v>2535</v>
      </c>
      <c r="V1311" s="70" t="s">
        <v>4530</v>
      </c>
      <c r="W1311" s="70">
        <v>25000</v>
      </c>
      <c r="X1311" s="71">
        <v>11000</v>
      </c>
    </row>
    <row r="1312" s="62" customFormat="1" spans="3:24">
      <c r="C1312" s="69">
        <v>2022</v>
      </c>
      <c r="D1312" s="69">
        <v>2</v>
      </c>
      <c r="E1312" s="70" t="s">
        <v>5017</v>
      </c>
      <c r="F1312" s="70" t="s">
        <v>5018</v>
      </c>
      <c r="G1312" s="70" t="s">
        <v>5019</v>
      </c>
      <c r="H1312" s="70" t="s">
        <v>5020</v>
      </c>
      <c r="I1312" s="70" t="s">
        <v>2881</v>
      </c>
      <c r="J1312" s="70" t="s">
        <v>1396</v>
      </c>
      <c r="K1312" s="70"/>
      <c r="L1312" s="70">
        <v>503</v>
      </c>
      <c r="M1312" s="70"/>
      <c r="N1312" s="70"/>
      <c r="O1312" s="70"/>
      <c r="P1312" s="70"/>
      <c r="Q1312" s="70"/>
      <c r="R1312" s="70">
        <v>60.5</v>
      </c>
      <c r="S1312" s="70">
        <v>61</v>
      </c>
      <c r="T1312" s="70" t="s">
        <v>5021</v>
      </c>
      <c r="U1312" s="70">
        <v>2500</v>
      </c>
      <c r="V1312" s="70" t="s">
        <v>5022</v>
      </c>
      <c r="W1312" s="70">
        <v>18000</v>
      </c>
      <c r="X1312" s="71">
        <v>9850</v>
      </c>
    </row>
    <row r="1313" s="62" customFormat="1" spans="3:24">
      <c r="C1313" s="69">
        <v>2022</v>
      </c>
      <c r="D1313" s="69">
        <v>2</v>
      </c>
      <c r="E1313" s="70" t="s">
        <v>4789</v>
      </c>
      <c r="F1313" s="70" t="s">
        <v>4790</v>
      </c>
      <c r="G1313" s="70" t="s">
        <v>5023</v>
      </c>
      <c r="H1313" s="70" t="s">
        <v>5024</v>
      </c>
      <c r="I1313" s="70" t="s">
        <v>1397</v>
      </c>
      <c r="J1313" s="70" t="s">
        <v>1412</v>
      </c>
      <c r="K1313" s="70"/>
      <c r="L1313" s="70"/>
      <c r="M1313" s="70">
        <v>0.481</v>
      </c>
      <c r="N1313" s="70"/>
      <c r="O1313" s="70">
        <v>160.26</v>
      </c>
      <c r="P1313" s="70">
        <v>105.71</v>
      </c>
      <c r="Q1313" s="70" t="s">
        <v>1989</v>
      </c>
      <c r="R1313" s="70"/>
      <c r="S1313" s="70"/>
      <c r="T1313" s="70">
        <v>5930</v>
      </c>
      <c r="U1313" s="70">
        <v>2040</v>
      </c>
      <c r="V1313" s="70" t="s">
        <v>5025</v>
      </c>
      <c r="W1313" s="70">
        <v>4495</v>
      </c>
      <c r="X1313" s="71" t="s">
        <v>5026</v>
      </c>
    </row>
    <row r="1314" s="62" customFormat="1" spans="3:24">
      <c r="C1314" s="69">
        <v>2022</v>
      </c>
      <c r="D1314" s="69">
        <v>2</v>
      </c>
      <c r="E1314" s="70" t="s">
        <v>4813</v>
      </c>
      <c r="F1314" s="70" t="s">
        <v>4816</v>
      </c>
      <c r="G1314" s="70" t="s">
        <v>5027</v>
      </c>
      <c r="H1314" s="70" t="s">
        <v>5028</v>
      </c>
      <c r="I1314" s="70" t="s">
        <v>1397</v>
      </c>
      <c r="J1314" s="70" t="s">
        <v>1396</v>
      </c>
      <c r="K1314" s="70">
        <v>230</v>
      </c>
      <c r="L1314" s="70"/>
      <c r="M1314" s="70">
        <v>0.437</v>
      </c>
      <c r="N1314" s="70"/>
      <c r="O1314" s="70">
        <v>146.3</v>
      </c>
      <c r="P1314" s="70">
        <v>55.7</v>
      </c>
      <c r="Q1314" s="70" t="s">
        <v>1989</v>
      </c>
      <c r="R1314" s="70"/>
      <c r="S1314" s="70"/>
      <c r="T1314" s="70">
        <v>5775</v>
      </c>
      <c r="U1314" s="70">
        <v>1780</v>
      </c>
      <c r="V1314" s="70" t="s">
        <v>5029</v>
      </c>
      <c r="W1314" s="70">
        <v>3495</v>
      </c>
      <c r="X1314" s="71" t="s">
        <v>5030</v>
      </c>
    </row>
    <row r="1315" s="62" customFormat="1" spans="3:24">
      <c r="C1315" s="69">
        <v>2022</v>
      </c>
      <c r="D1315" s="69">
        <v>2</v>
      </c>
      <c r="E1315" s="70" t="s">
        <v>4813</v>
      </c>
      <c r="F1315" s="70" t="s">
        <v>4816</v>
      </c>
      <c r="G1315" s="70" t="s">
        <v>5031</v>
      </c>
      <c r="H1315" s="70" t="s">
        <v>5028</v>
      </c>
      <c r="I1315" s="70" t="s">
        <v>1397</v>
      </c>
      <c r="J1315" s="70" t="s">
        <v>1396</v>
      </c>
      <c r="K1315" s="70">
        <v>250</v>
      </c>
      <c r="L1315" s="70"/>
      <c r="M1315" s="70">
        <v>0.387</v>
      </c>
      <c r="N1315" s="70"/>
      <c r="O1315" s="70">
        <v>137.6</v>
      </c>
      <c r="P1315" s="70">
        <v>41.86</v>
      </c>
      <c r="Q1315" s="70" t="s">
        <v>1989</v>
      </c>
      <c r="R1315" s="70"/>
      <c r="S1315" s="70"/>
      <c r="T1315" s="70">
        <v>4495</v>
      </c>
      <c r="U1315" s="70">
        <v>1680</v>
      </c>
      <c r="V1315" s="70">
        <v>2180</v>
      </c>
      <c r="W1315" s="70">
        <v>2510</v>
      </c>
      <c r="X1315" s="71">
        <v>1580</v>
      </c>
    </row>
    <row r="1316" s="62" customFormat="1" spans="3:24">
      <c r="C1316" s="69">
        <v>2022</v>
      </c>
      <c r="D1316" s="69">
        <v>2</v>
      </c>
      <c r="E1316" s="70" t="s">
        <v>4813</v>
      </c>
      <c r="F1316" s="70" t="s">
        <v>4816</v>
      </c>
      <c r="G1316" s="70" t="s">
        <v>5032</v>
      </c>
      <c r="H1316" s="70" t="s">
        <v>5033</v>
      </c>
      <c r="I1316" s="70" t="s">
        <v>1397</v>
      </c>
      <c r="J1316" s="70" t="s">
        <v>1396</v>
      </c>
      <c r="K1316" s="70">
        <v>250</v>
      </c>
      <c r="L1316" s="70"/>
      <c r="M1316" s="70">
        <v>0.41</v>
      </c>
      <c r="N1316" s="70"/>
      <c r="O1316" s="70">
        <v>137.6</v>
      </c>
      <c r="P1316" s="70">
        <v>41.86</v>
      </c>
      <c r="Q1316" s="70" t="s">
        <v>1989</v>
      </c>
      <c r="R1316" s="70"/>
      <c r="S1316" s="70"/>
      <c r="T1316" s="70">
        <v>4495</v>
      </c>
      <c r="U1316" s="70">
        <v>1680</v>
      </c>
      <c r="V1316" s="70">
        <v>2180</v>
      </c>
      <c r="W1316" s="70">
        <v>2510</v>
      </c>
      <c r="X1316" s="71">
        <v>1630</v>
      </c>
    </row>
    <row r="1317" s="62" customFormat="1" spans="3:24">
      <c r="C1317" s="69">
        <v>2022</v>
      </c>
      <c r="D1317" s="69">
        <v>2</v>
      </c>
      <c r="E1317" s="70" t="s">
        <v>4818</v>
      </c>
      <c r="F1317" s="70" t="s">
        <v>4819</v>
      </c>
      <c r="G1317" s="70" t="s">
        <v>5034</v>
      </c>
      <c r="H1317" s="70" t="s">
        <v>4889</v>
      </c>
      <c r="I1317" s="70" t="s">
        <v>1397</v>
      </c>
      <c r="J1317" s="70" t="s">
        <v>1396</v>
      </c>
      <c r="K1317" s="70"/>
      <c r="L1317" s="70">
        <v>300</v>
      </c>
      <c r="M1317" s="70" t="s">
        <v>5035</v>
      </c>
      <c r="N1317" s="70"/>
      <c r="O1317" s="70">
        <v>153.8</v>
      </c>
      <c r="P1317" s="70">
        <v>106.952</v>
      </c>
      <c r="Q1317" s="70" t="s">
        <v>2005</v>
      </c>
      <c r="R1317" s="70"/>
      <c r="S1317" s="70"/>
      <c r="T1317" s="70" t="s">
        <v>5036</v>
      </c>
      <c r="U1317" s="70">
        <v>2250</v>
      </c>
      <c r="V1317" s="70" t="s">
        <v>5037</v>
      </c>
      <c r="W1317" s="70">
        <v>8270</v>
      </c>
      <c r="X1317" s="71" t="s">
        <v>5038</v>
      </c>
    </row>
    <row r="1318" s="62" customFormat="1" spans="3:24">
      <c r="C1318" s="69">
        <v>2022</v>
      </c>
      <c r="D1318" s="69">
        <v>2</v>
      </c>
      <c r="E1318" s="70" t="s">
        <v>5039</v>
      </c>
      <c r="F1318" s="70" t="s">
        <v>5040</v>
      </c>
      <c r="G1318" s="70" t="s">
        <v>5041</v>
      </c>
      <c r="H1318" s="70" t="s">
        <v>4609</v>
      </c>
      <c r="I1318" s="70" t="s">
        <v>1397</v>
      </c>
      <c r="J1318" s="70" t="s">
        <v>1441</v>
      </c>
      <c r="K1318" s="70" t="s">
        <v>5042</v>
      </c>
      <c r="L1318" s="70"/>
      <c r="M1318" s="70"/>
      <c r="N1318" s="70">
        <v>8.8</v>
      </c>
      <c r="O1318" s="70">
        <v>120.94</v>
      </c>
      <c r="P1318" s="70"/>
      <c r="Q1318" s="70" t="s">
        <v>5043</v>
      </c>
      <c r="R1318" s="70"/>
      <c r="S1318" s="70"/>
      <c r="T1318" s="70">
        <v>2930</v>
      </c>
      <c r="U1318" s="70">
        <v>1517</v>
      </c>
      <c r="V1318" s="70">
        <v>1620</v>
      </c>
      <c r="W1318" s="70">
        <v>1030</v>
      </c>
      <c r="X1318" s="71">
        <v>730</v>
      </c>
    </row>
    <row r="1319" s="62" customFormat="1" spans="3:24">
      <c r="C1319" s="69">
        <v>2022</v>
      </c>
      <c r="D1319" s="69">
        <v>2</v>
      </c>
      <c r="E1319" s="70" t="s">
        <v>5044</v>
      </c>
      <c r="F1319" s="70" t="s">
        <v>5045</v>
      </c>
      <c r="G1319" s="70" t="s">
        <v>5046</v>
      </c>
      <c r="H1319" s="70" t="s">
        <v>5028</v>
      </c>
      <c r="I1319" s="70" t="s">
        <v>1397</v>
      </c>
      <c r="J1319" s="70" t="s">
        <v>1396</v>
      </c>
      <c r="K1319" s="70" t="s">
        <v>5047</v>
      </c>
      <c r="L1319" s="70"/>
      <c r="M1319" s="70">
        <v>0.334</v>
      </c>
      <c r="N1319" s="70"/>
      <c r="O1319" s="70">
        <v>144.4</v>
      </c>
      <c r="P1319" s="70">
        <v>50.38</v>
      </c>
      <c r="Q1319" s="70" t="s">
        <v>1989</v>
      </c>
      <c r="R1319" s="70"/>
      <c r="S1319" s="70"/>
      <c r="T1319" s="70">
        <v>5655</v>
      </c>
      <c r="U1319" s="70">
        <v>1805</v>
      </c>
      <c r="V1319" s="70">
        <v>2475</v>
      </c>
      <c r="W1319" s="70">
        <v>3300</v>
      </c>
      <c r="X1319" s="71">
        <v>2000</v>
      </c>
    </row>
    <row r="1320" s="62" customFormat="1" spans="3:24">
      <c r="C1320" s="69">
        <v>2022</v>
      </c>
      <c r="D1320" s="69">
        <v>2</v>
      </c>
      <c r="E1320" s="70" t="s">
        <v>5044</v>
      </c>
      <c r="F1320" s="70" t="s">
        <v>5045</v>
      </c>
      <c r="G1320" s="70" t="s">
        <v>5048</v>
      </c>
      <c r="H1320" s="70" t="s">
        <v>5028</v>
      </c>
      <c r="I1320" s="70" t="s">
        <v>1397</v>
      </c>
      <c r="J1320" s="70" t="s">
        <v>1396</v>
      </c>
      <c r="K1320" s="70" t="s">
        <v>5049</v>
      </c>
      <c r="L1320" s="70"/>
      <c r="M1320" s="70">
        <v>0.402</v>
      </c>
      <c r="N1320" s="70"/>
      <c r="O1320" s="70">
        <v>149.2</v>
      </c>
      <c r="P1320" s="70">
        <v>60.152</v>
      </c>
      <c r="Q1320" s="70" t="s">
        <v>1989</v>
      </c>
      <c r="R1320" s="70"/>
      <c r="S1320" s="70"/>
      <c r="T1320" s="70">
        <v>5995</v>
      </c>
      <c r="U1320" s="70">
        <v>1890</v>
      </c>
      <c r="V1320" s="70">
        <v>2650</v>
      </c>
      <c r="W1320" s="70">
        <v>3495</v>
      </c>
      <c r="X1320" s="71">
        <v>2315</v>
      </c>
    </row>
    <row r="1321" s="62" customFormat="1" spans="3:24">
      <c r="C1321" s="69">
        <v>2022</v>
      </c>
      <c r="D1321" s="69">
        <v>2</v>
      </c>
      <c r="E1321" s="70" t="s">
        <v>5044</v>
      </c>
      <c r="F1321" s="70" t="s">
        <v>5045</v>
      </c>
      <c r="G1321" s="70" t="s">
        <v>5050</v>
      </c>
      <c r="H1321" s="70" t="s">
        <v>4641</v>
      </c>
      <c r="I1321" s="70" t="s">
        <v>1397</v>
      </c>
      <c r="J1321" s="70" t="s">
        <v>1396</v>
      </c>
      <c r="K1321" s="70" t="s">
        <v>5051</v>
      </c>
      <c r="L1321" s="70"/>
      <c r="M1321" s="70">
        <v>0.315</v>
      </c>
      <c r="N1321" s="70"/>
      <c r="O1321" s="70">
        <v>149.2</v>
      </c>
      <c r="P1321" s="70">
        <v>60.152</v>
      </c>
      <c r="Q1321" s="70" t="s">
        <v>1989</v>
      </c>
      <c r="R1321" s="70"/>
      <c r="S1321" s="70"/>
      <c r="T1321" s="70">
        <v>5960</v>
      </c>
      <c r="U1321" s="70">
        <v>1885</v>
      </c>
      <c r="V1321" s="70">
        <v>2540</v>
      </c>
      <c r="W1321" s="70">
        <v>3495</v>
      </c>
      <c r="X1321" s="71">
        <v>2055</v>
      </c>
    </row>
    <row r="1322" s="62" customFormat="1" spans="3:24">
      <c r="C1322" s="69">
        <v>2022</v>
      </c>
      <c r="D1322" s="69">
        <v>2</v>
      </c>
      <c r="E1322" s="70" t="s">
        <v>5052</v>
      </c>
      <c r="F1322" s="70" t="s">
        <v>5053</v>
      </c>
      <c r="G1322" s="70" t="s">
        <v>5054</v>
      </c>
      <c r="H1322" s="70" t="s">
        <v>5055</v>
      </c>
      <c r="I1322" s="70" t="s">
        <v>2881</v>
      </c>
      <c r="J1322" s="70" t="s">
        <v>1396</v>
      </c>
      <c r="K1322" s="70"/>
      <c r="L1322" s="70">
        <v>500</v>
      </c>
      <c r="M1322" s="70"/>
      <c r="N1322" s="70"/>
      <c r="O1322" s="70"/>
      <c r="P1322" s="70"/>
      <c r="Q1322" s="70"/>
      <c r="R1322" s="70">
        <v>80.5</v>
      </c>
      <c r="S1322" s="70">
        <v>81</v>
      </c>
      <c r="T1322" s="70">
        <v>10590</v>
      </c>
      <c r="U1322" s="70">
        <v>2550</v>
      </c>
      <c r="V1322" s="70">
        <v>4000</v>
      </c>
      <c r="W1322" s="70">
        <v>18000</v>
      </c>
      <c r="X1322" s="71">
        <v>11940</v>
      </c>
    </row>
    <row r="1323" s="62" customFormat="1" spans="3:24">
      <c r="C1323" s="69">
        <v>2022</v>
      </c>
      <c r="D1323" s="69">
        <v>2</v>
      </c>
      <c r="E1323" s="70" t="s">
        <v>5052</v>
      </c>
      <c r="F1323" s="70" t="s">
        <v>5053</v>
      </c>
      <c r="G1323" s="70" t="s">
        <v>5056</v>
      </c>
      <c r="H1323" s="70" t="s">
        <v>5057</v>
      </c>
      <c r="I1323" s="70" t="s">
        <v>2881</v>
      </c>
      <c r="J1323" s="70" t="s">
        <v>1396</v>
      </c>
      <c r="K1323" s="70"/>
      <c r="L1323" s="70">
        <v>500</v>
      </c>
      <c r="M1323" s="70"/>
      <c r="N1323" s="70"/>
      <c r="O1323" s="70"/>
      <c r="P1323" s="70"/>
      <c r="Q1323" s="70"/>
      <c r="R1323" s="70">
        <v>80.5</v>
      </c>
      <c r="S1323" s="70">
        <v>81</v>
      </c>
      <c r="T1323" s="70">
        <v>9900</v>
      </c>
      <c r="U1323" s="70">
        <v>2510</v>
      </c>
      <c r="V1323" s="70">
        <v>3325</v>
      </c>
      <c r="W1323" s="70">
        <v>18000</v>
      </c>
      <c r="X1323" s="71">
        <v>12890</v>
      </c>
    </row>
    <row r="1324" s="62" customFormat="1" spans="3:24">
      <c r="C1324" s="69">
        <v>2022</v>
      </c>
      <c r="D1324" s="69">
        <v>2</v>
      </c>
      <c r="E1324" s="70" t="s">
        <v>5058</v>
      </c>
      <c r="F1324" s="70" t="s">
        <v>5059</v>
      </c>
      <c r="G1324" s="70" t="s">
        <v>5060</v>
      </c>
      <c r="H1324" s="70" t="s">
        <v>5061</v>
      </c>
      <c r="I1324" s="70" t="s">
        <v>2881</v>
      </c>
      <c r="J1324" s="70" t="s">
        <v>1412</v>
      </c>
      <c r="K1324" s="70"/>
      <c r="L1324" s="70">
        <v>603</v>
      </c>
      <c r="M1324" s="70"/>
      <c r="N1324" s="70"/>
      <c r="O1324" s="70"/>
      <c r="P1324" s="70"/>
      <c r="Q1324" s="70"/>
      <c r="R1324" s="70">
        <v>65</v>
      </c>
      <c r="S1324" s="70">
        <v>65</v>
      </c>
      <c r="T1324" s="70">
        <v>12000</v>
      </c>
      <c r="U1324" s="70">
        <v>2550</v>
      </c>
      <c r="V1324" s="70">
        <v>3460</v>
      </c>
      <c r="W1324" s="70">
        <v>18000</v>
      </c>
      <c r="X1324" s="71">
        <v>12850</v>
      </c>
    </row>
    <row r="1325" s="62" customFormat="1" spans="3:24">
      <c r="C1325" s="69">
        <v>2022</v>
      </c>
      <c r="D1325" s="69">
        <v>2</v>
      </c>
      <c r="E1325" s="70" t="s">
        <v>4914</v>
      </c>
      <c r="F1325" s="70" t="s">
        <v>4915</v>
      </c>
      <c r="G1325" s="70" t="s">
        <v>5062</v>
      </c>
      <c r="H1325" s="70" t="s">
        <v>4889</v>
      </c>
      <c r="I1325" s="70" t="s">
        <v>1397</v>
      </c>
      <c r="J1325" s="70" t="s">
        <v>1396</v>
      </c>
      <c r="K1325" s="70"/>
      <c r="L1325" s="70">
        <v>310</v>
      </c>
      <c r="M1325" s="70">
        <v>0.401</v>
      </c>
      <c r="N1325" s="70"/>
      <c r="O1325" s="70">
        <v>150.8</v>
      </c>
      <c r="P1325" s="70">
        <v>106.26</v>
      </c>
      <c r="Q1325" s="70" t="s">
        <v>1989</v>
      </c>
      <c r="R1325" s="70"/>
      <c r="S1325" s="70"/>
      <c r="T1325" s="70" t="s">
        <v>5063</v>
      </c>
      <c r="U1325" s="70">
        <v>2170</v>
      </c>
      <c r="V1325" s="70">
        <v>2700</v>
      </c>
      <c r="W1325" s="70">
        <v>8495</v>
      </c>
      <c r="X1325" s="71">
        <v>6850</v>
      </c>
    </row>
    <row r="1326" s="62" customFormat="1" spans="3:24">
      <c r="C1326" s="69">
        <v>2022</v>
      </c>
      <c r="D1326" s="69">
        <v>2</v>
      </c>
      <c r="E1326" s="70" t="s">
        <v>4914</v>
      </c>
      <c r="F1326" s="70" t="s">
        <v>4915</v>
      </c>
      <c r="G1326" s="70" t="s">
        <v>5064</v>
      </c>
      <c r="H1326" s="70" t="s">
        <v>5065</v>
      </c>
      <c r="I1326" s="70" t="s">
        <v>2881</v>
      </c>
      <c r="J1326" s="70" t="s">
        <v>1396</v>
      </c>
      <c r="K1326" s="70"/>
      <c r="L1326" s="70">
        <v>460</v>
      </c>
      <c r="M1326" s="70"/>
      <c r="N1326" s="70"/>
      <c r="O1326" s="70"/>
      <c r="P1326" s="70"/>
      <c r="Q1326" s="70"/>
      <c r="R1326" s="70">
        <v>110</v>
      </c>
      <c r="S1326" s="70">
        <v>111</v>
      </c>
      <c r="T1326" s="70">
        <v>8600</v>
      </c>
      <c r="U1326" s="70">
        <v>2520</v>
      </c>
      <c r="V1326" s="70">
        <v>3060</v>
      </c>
      <c r="W1326" s="70">
        <v>18000</v>
      </c>
      <c r="X1326" s="71">
        <v>8720</v>
      </c>
    </row>
    <row r="1327" s="62" customFormat="1" spans="3:24">
      <c r="C1327" s="69">
        <v>2022</v>
      </c>
      <c r="D1327" s="69">
        <v>2</v>
      </c>
      <c r="E1327" s="70" t="s">
        <v>4914</v>
      </c>
      <c r="F1327" s="70" t="s">
        <v>4915</v>
      </c>
      <c r="G1327" s="70" t="s">
        <v>5066</v>
      </c>
      <c r="H1327" s="70" t="s">
        <v>5057</v>
      </c>
      <c r="I1327" s="70" t="s">
        <v>2881</v>
      </c>
      <c r="J1327" s="70" t="s">
        <v>1396</v>
      </c>
      <c r="K1327" s="70"/>
      <c r="L1327" s="70">
        <v>460</v>
      </c>
      <c r="M1327" s="70"/>
      <c r="N1327" s="70"/>
      <c r="O1327" s="70"/>
      <c r="P1327" s="70"/>
      <c r="Q1327" s="70"/>
      <c r="R1327" s="70">
        <v>110</v>
      </c>
      <c r="S1327" s="70">
        <v>111</v>
      </c>
      <c r="T1327" s="70">
        <v>9950</v>
      </c>
      <c r="U1327" s="70">
        <v>2510</v>
      </c>
      <c r="V1327" s="70">
        <v>3120</v>
      </c>
      <c r="W1327" s="70">
        <v>18000</v>
      </c>
      <c r="X1327" s="71">
        <v>11580</v>
      </c>
    </row>
    <row r="1328" s="62" customFormat="1" spans="3:24">
      <c r="C1328" s="69">
        <v>2022</v>
      </c>
      <c r="D1328" s="69">
        <v>2</v>
      </c>
      <c r="E1328" s="70" t="s">
        <v>5067</v>
      </c>
      <c r="F1328" s="70" t="s">
        <v>5068</v>
      </c>
      <c r="G1328" s="70" t="s">
        <v>5069</v>
      </c>
      <c r="H1328" s="70" t="s">
        <v>5070</v>
      </c>
      <c r="I1328" s="70" t="s">
        <v>2881</v>
      </c>
      <c r="J1328" s="70" t="s">
        <v>1396</v>
      </c>
      <c r="K1328" s="70"/>
      <c r="L1328" s="70">
        <v>500</v>
      </c>
      <c r="M1328" s="70"/>
      <c r="N1328" s="70"/>
      <c r="O1328" s="70"/>
      <c r="P1328" s="70"/>
      <c r="Q1328" s="70"/>
      <c r="R1328" s="70">
        <v>83.5</v>
      </c>
      <c r="S1328" s="70">
        <v>92</v>
      </c>
      <c r="T1328" s="70">
        <v>7450</v>
      </c>
      <c r="U1328" s="70">
        <v>2350</v>
      </c>
      <c r="V1328" s="70">
        <v>2940</v>
      </c>
      <c r="W1328" s="70">
        <v>12495</v>
      </c>
      <c r="X1328" s="71" t="s">
        <v>5071</v>
      </c>
    </row>
    <row r="1329" s="62" customFormat="1" spans="3:24">
      <c r="C1329" s="69">
        <v>2022</v>
      </c>
      <c r="D1329" s="69">
        <v>2</v>
      </c>
      <c r="E1329" s="70" t="s">
        <v>5072</v>
      </c>
      <c r="F1329" s="70" t="s">
        <v>5073</v>
      </c>
      <c r="G1329" s="70" t="s">
        <v>5074</v>
      </c>
      <c r="H1329" s="70" t="s">
        <v>4737</v>
      </c>
      <c r="I1329" s="70" t="s">
        <v>1397</v>
      </c>
      <c r="J1329" s="70" t="s">
        <v>1396</v>
      </c>
      <c r="K1329" s="70">
        <v>270</v>
      </c>
      <c r="L1329" s="70"/>
      <c r="M1329" s="70"/>
      <c r="N1329" s="70"/>
      <c r="O1329" s="70">
        <v>129.24</v>
      </c>
      <c r="P1329" s="70">
        <v>41.165</v>
      </c>
      <c r="Q1329" s="70" t="s">
        <v>5075</v>
      </c>
      <c r="R1329" s="70"/>
      <c r="S1329" s="70"/>
      <c r="T1329" s="70">
        <v>4360</v>
      </c>
      <c r="U1329" s="70">
        <v>1475</v>
      </c>
      <c r="V1329" s="70">
        <v>1885</v>
      </c>
      <c r="W1329" s="70">
        <v>2510</v>
      </c>
      <c r="X1329" s="71">
        <v>1460</v>
      </c>
    </row>
    <row r="1330" s="62" customFormat="1" spans="3:24">
      <c r="C1330" s="69">
        <v>2022</v>
      </c>
      <c r="D1330" s="69">
        <v>2</v>
      </c>
      <c r="E1330" s="70" t="s">
        <v>4946</v>
      </c>
      <c r="F1330" s="70" t="s">
        <v>4947</v>
      </c>
      <c r="G1330" s="70" t="s">
        <v>5076</v>
      </c>
      <c r="H1330" s="70" t="s">
        <v>5077</v>
      </c>
      <c r="I1330" s="70" t="s">
        <v>1397</v>
      </c>
      <c r="J1330" s="70" t="s">
        <v>1396</v>
      </c>
      <c r="K1330" s="70"/>
      <c r="L1330" s="70">
        <v>220</v>
      </c>
      <c r="M1330" s="70" t="s">
        <v>5078</v>
      </c>
      <c r="N1330" s="70"/>
      <c r="O1330" s="70">
        <v>153.6</v>
      </c>
      <c r="P1330" s="70">
        <v>66.84</v>
      </c>
      <c r="Q1330" s="70" t="s">
        <v>1989</v>
      </c>
      <c r="R1330" s="70"/>
      <c r="S1330" s="70"/>
      <c r="T1330" s="70">
        <v>5720</v>
      </c>
      <c r="U1330" s="70">
        <v>1670</v>
      </c>
      <c r="V1330" s="70" t="s">
        <v>5079</v>
      </c>
      <c r="W1330" s="70">
        <v>4495</v>
      </c>
      <c r="X1330" s="71" t="s">
        <v>5080</v>
      </c>
    </row>
    <row r="1331" s="62" customFormat="1" spans="3:24">
      <c r="C1331" s="69">
        <v>2022</v>
      </c>
      <c r="D1331" s="69">
        <v>2</v>
      </c>
      <c r="E1331" s="70" t="s">
        <v>5081</v>
      </c>
      <c r="F1331" s="70" t="s">
        <v>4867</v>
      </c>
      <c r="G1331" s="70" t="s">
        <v>5082</v>
      </c>
      <c r="H1331" s="70" t="s">
        <v>4737</v>
      </c>
      <c r="I1331" s="70" t="s">
        <v>1397</v>
      </c>
      <c r="J1331" s="70" t="s">
        <v>1396</v>
      </c>
      <c r="K1331" s="70" t="s">
        <v>5083</v>
      </c>
      <c r="L1331" s="70"/>
      <c r="M1331" s="70"/>
      <c r="N1331" s="70"/>
      <c r="O1331" s="70">
        <v>137.6</v>
      </c>
      <c r="P1331" s="70">
        <v>41.86</v>
      </c>
      <c r="Q1331" s="70" t="s">
        <v>1989</v>
      </c>
      <c r="R1331" s="70"/>
      <c r="S1331" s="70"/>
      <c r="T1331" s="70">
        <v>5170</v>
      </c>
      <c r="U1331" s="70">
        <v>1630</v>
      </c>
      <c r="V1331" s="70">
        <v>1885</v>
      </c>
      <c r="W1331" s="70">
        <v>2690</v>
      </c>
      <c r="X1331" s="71">
        <v>1810</v>
      </c>
    </row>
    <row r="1332" s="62" customFormat="1" spans="3:24">
      <c r="C1332" s="69">
        <v>2022</v>
      </c>
      <c r="D1332" s="69">
        <v>1</v>
      </c>
      <c r="E1332" s="70" t="s">
        <v>1408</v>
      </c>
      <c r="F1332" s="70" t="s">
        <v>1409</v>
      </c>
      <c r="G1332" s="70" t="s">
        <v>5084</v>
      </c>
      <c r="H1332" s="70" t="s">
        <v>1446</v>
      </c>
      <c r="I1332" s="70" t="s">
        <v>1397</v>
      </c>
      <c r="J1332" s="70" t="s">
        <v>1396</v>
      </c>
      <c r="K1332" s="70"/>
      <c r="L1332" s="70">
        <v>290</v>
      </c>
      <c r="M1332" s="70">
        <v>0.203</v>
      </c>
      <c r="N1332" s="70"/>
      <c r="O1332" s="70">
        <v>154.59</v>
      </c>
      <c r="P1332" s="70">
        <v>66.84</v>
      </c>
      <c r="Q1332" s="70" t="s">
        <v>1402</v>
      </c>
      <c r="R1332" s="70"/>
      <c r="S1332" s="70"/>
      <c r="T1332" s="70" t="s">
        <v>3544</v>
      </c>
      <c r="U1332" s="70">
        <v>1930</v>
      </c>
      <c r="V1332" s="70">
        <v>2050</v>
      </c>
      <c r="W1332" s="70">
        <v>4200</v>
      </c>
      <c r="X1332" s="71">
        <v>2150</v>
      </c>
    </row>
    <row r="1333" s="62" customFormat="1" spans="3:24">
      <c r="C1333" s="69">
        <v>2022</v>
      </c>
      <c r="D1333" s="69">
        <v>1</v>
      </c>
      <c r="E1333" s="70" t="s">
        <v>1416</v>
      </c>
      <c r="F1333" s="70" t="s">
        <v>1409</v>
      </c>
      <c r="G1333" s="70" t="s">
        <v>5085</v>
      </c>
      <c r="H1333" s="70" t="s">
        <v>5086</v>
      </c>
      <c r="I1333" s="70" t="s">
        <v>1397</v>
      </c>
      <c r="J1333" s="70" t="s">
        <v>1396</v>
      </c>
      <c r="K1333" s="70"/>
      <c r="L1333" s="70">
        <v>220</v>
      </c>
      <c r="M1333" s="70"/>
      <c r="N1333" s="70"/>
      <c r="O1333" s="70">
        <v>146.3</v>
      </c>
      <c r="P1333" s="70">
        <v>55.7</v>
      </c>
      <c r="Q1333" s="70" t="s">
        <v>1421</v>
      </c>
      <c r="R1333" s="70"/>
      <c r="S1333" s="70"/>
      <c r="T1333" s="70">
        <v>5995</v>
      </c>
      <c r="U1333" s="70">
        <v>2300</v>
      </c>
      <c r="V1333" s="70" t="s">
        <v>5087</v>
      </c>
      <c r="W1333" s="70">
        <v>4495</v>
      </c>
      <c r="X1333" s="71" t="s">
        <v>5088</v>
      </c>
    </row>
    <row r="1334" s="62" customFormat="1" spans="3:24">
      <c r="C1334" s="69">
        <v>2022</v>
      </c>
      <c r="D1334" s="69">
        <v>1</v>
      </c>
      <c r="E1334" s="70" t="s">
        <v>1437</v>
      </c>
      <c r="F1334" s="70" t="s">
        <v>1438</v>
      </c>
      <c r="G1334" s="70" t="s">
        <v>5089</v>
      </c>
      <c r="H1334" s="70" t="s">
        <v>1440</v>
      </c>
      <c r="I1334" s="70" t="s">
        <v>1397</v>
      </c>
      <c r="J1334" s="70" t="s">
        <v>1441</v>
      </c>
      <c r="K1334" s="70">
        <v>430</v>
      </c>
      <c r="L1334" s="70"/>
      <c r="M1334" s="70"/>
      <c r="N1334" s="70">
        <v>12.2</v>
      </c>
      <c r="O1334" s="70">
        <v>169</v>
      </c>
      <c r="P1334" s="70"/>
      <c r="Q1334" s="70" t="s">
        <v>1442</v>
      </c>
      <c r="R1334" s="70"/>
      <c r="S1334" s="70"/>
      <c r="T1334" s="70">
        <v>4750</v>
      </c>
      <c r="U1334" s="70">
        <v>1820</v>
      </c>
      <c r="V1334" s="70">
        <v>1518</v>
      </c>
      <c r="W1334" s="70">
        <v>1962</v>
      </c>
      <c r="X1334" s="71">
        <v>1573</v>
      </c>
    </row>
    <row r="1335" s="62" customFormat="1" spans="3:24">
      <c r="C1335" s="69">
        <v>2022</v>
      </c>
      <c r="D1335" s="69">
        <v>1</v>
      </c>
      <c r="E1335" s="70" t="s">
        <v>1443</v>
      </c>
      <c r="F1335" s="70" t="s">
        <v>1444</v>
      </c>
      <c r="G1335" s="70" t="s">
        <v>5090</v>
      </c>
      <c r="H1335" s="70" t="s">
        <v>1453</v>
      </c>
      <c r="I1335" s="70" t="s">
        <v>1397</v>
      </c>
      <c r="J1335" s="70" t="s">
        <v>1396</v>
      </c>
      <c r="K1335" s="70"/>
      <c r="L1335" s="70">
        <v>400</v>
      </c>
      <c r="M1335" s="70" t="s">
        <v>5091</v>
      </c>
      <c r="N1335" s="70"/>
      <c r="O1335" s="70">
        <v>152.35</v>
      </c>
      <c r="P1335" s="70">
        <v>100.17</v>
      </c>
      <c r="Q1335" s="70" t="s">
        <v>1402</v>
      </c>
      <c r="R1335" s="70"/>
      <c r="S1335" s="70"/>
      <c r="T1335" s="70">
        <v>5995</v>
      </c>
      <c r="U1335" s="70" t="s">
        <v>1467</v>
      </c>
      <c r="V1335" s="70" t="s">
        <v>2261</v>
      </c>
      <c r="W1335" s="70">
        <v>4495</v>
      </c>
      <c r="X1335" s="71" t="s">
        <v>5092</v>
      </c>
    </row>
    <row r="1336" s="62" customFormat="1" spans="3:24">
      <c r="C1336" s="69">
        <v>2022</v>
      </c>
      <c r="D1336" s="69">
        <v>1</v>
      </c>
      <c r="E1336" s="70" t="s">
        <v>1443</v>
      </c>
      <c r="F1336" s="70" t="s">
        <v>1444</v>
      </c>
      <c r="G1336" s="70" t="s">
        <v>5093</v>
      </c>
      <c r="H1336" s="70" t="s">
        <v>1575</v>
      </c>
      <c r="I1336" s="70" t="s">
        <v>1397</v>
      </c>
      <c r="J1336" s="70" t="s">
        <v>1396</v>
      </c>
      <c r="K1336" s="70"/>
      <c r="L1336" s="70">
        <v>291</v>
      </c>
      <c r="M1336" s="70">
        <v>0.17</v>
      </c>
      <c r="N1336" s="70"/>
      <c r="O1336" s="70">
        <v>153.84</v>
      </c>
      <c r="P1336" s="70">
        <v>106.95</v>
      </c>
      <c r="Q1336" s="70" t="s">
        <v>1402</v>
      </c>
      <c r="R1336" s="70"/>
      <c r="S1336" s="70"/>
      <c r="T1336" s="70">
        <v>7270</v>
      </c>
      <c r="U1336" s="70">
        <v>2270</v>
      </c>
      <c r="V1336" s="70" t="s">
        <v>5094</v>
      </c>
      <c r="W1336" s="70">
        <v>8495</v>
      </c>
      <c r="X1336" s="71">
        <v>4800</v>
      </c>
    </row>
    <row r="1337" s="62" customFormat="1" spans="3:24">
      <c r="C1337" s="69">
        <v>2022</v>
      </c>
      <c r="D1337" s="69">
        <v>1</v>
      </c>
      <c r="E1337" s="70" t="s">
        <v>1443</v>
      </c>
      <c r="F1337" s="70" t="s">
        <v>1444</v>
      </c>
      <c r="G1337" s="70" t="s">
        <v>5095</v>
      </c>
      <c r="H1337" s="70" t="s">
        <v>1470</v>
      </c>
      <c r="I1337" s="70" t="s">
        <v>1397</v>
      </c>
      <c r="J1337" s="70" t="s">
        <v>1396</v>
      </c>
      <c r="K1337" s="70"/>
      <c r="L1337" s="70">
        <v>370</v>
      </c>
      <c r="M1337" s="70" t="s">
        <v>5096</v>
      </c>
      <c r="N1337" s="70"/>
      <c r="O1337" s="70">
        <v>155.95</v>
      </c>
      <c r="P1337" s="70">
        <v>246.68</v>
      </c>
      <c r="Q1337" s="70" t="s">
        <v>1483</v>
      </c>
      <c r="R1337" s="70"/>
      <c r="S1337" s="70"/>
      <c r="T1337" s="70" t="s">
        <v>5097</v>
      </c>
      <c r="U1337" s="70" t="s">
        <v>5098</v>
      </c>
      <c r="V1337" s="70" t="s">
        <v>5099</v>
      </c>
      <c r="W1337" s="70">
        <v>18000</v>
      </c>
      <c r="X1337" s="71" t="s">
        <v>5100</v>
      </c>
    </row>
    <row r="1338" s="62" customFormat="1" spans="3:24">
      <c r="C1338" s="69">
        <v>2022</v>
      </c>
      <c r="D1338" s="69">
        <v>1</v>
      </c>
      <c r="E1338" s="70" t="s">
        <v>1443</v>
      </c>
      <c r="F1338" s="70" t="s">
        <v>1444</v>
      </c>
      <c r="G1338" s="70" t="s">
        <v>5101</v>
      </c>
      <c r="H1338" s="70" t="s">
        <v>1531</v>
      </c>
      <c r="I1338" s="70" t="s">
        <v>1397</v>
      </c>
      <c r="J1338" s="70" t="s">
        <v>1412</v>
      </c>
      <c r="K1338" s="70"/>
      <c r="L1338" s="70"/>
      <c r="M1338" s="70">
        <v>0.168</v>
      </c>
      <c r="N1338" s="70"/>
      <c r="O1338" s="70">
        <v>161.27</v>
      </c>
      <c r="P1338" s="70">
        <v>350.07</v>
      </c>
      <c r="Q1338" s="70" t="s">
        <v>1402</v>
      </c>
      <c r="R1338" s="70"/>
      <c r="S1338" s="70"/>
      <c r="T1338" s="70">
        <v>12000</v>
      </c>
      <c r="U1338" s="70">
        <v>2550</v>
      </c>
      <c r="V1338" s="70" t="s">
        <v>5102</v>
      </c>
      <c r="W1338" s="70">
        <v>18000</v>
      </c>
      <c r="X1338" s="71" t="s">
        <v>5103</v>
      </c>
    </row>
    <row r="1339" s="62" customFormat="1" spans="3:24">
      <c r="C1339" s="69">
        <v>2022</v>
      </c>
      <c r="D1339" s="69">
        <v>1</v>
      </c>
      <c r="E1339" s="70" t="s">
        <v>5104</v>
      </c>
      <c r="F1339" s="70" t="s">
        <v>5105</v>
      </c>
      <c r="G1339" s="70" t="s">
        <v>5106</v>
      </c>
      <c r="H1339" s="70" t="s">
        <v>1453</v>
      </c>
      <c r="I1339" s="70" t="s">
        <v>1397</v>
      </c>
      <c r="J1339" s="70" t="s">
        <v>1396</v>
      </c>
      <c r="K1339" s="70">
        <v>260</v>
      </c>
      <c r="L1339" s="70"/>
      <c r="M1339" s="70">
        <v>0.27</v>
      </c>
      <c r="N1339" s="70"/>
      <c r="O1339" s="70">
        <v>140.41</v>
      </c>
      <c r="P1339" s="70">
        <v>42.336</v>
      </c>
      <c r="Q1339" s="70" t="s">
        <v>1483</v>
      </c>
      <c r="R1339" s="70"/>
      <c r="S1339" s="70"/>
      <c r="T1339" s="70">
        <v>4925</v>
      </c>
      <c r="U1339" s="70">
        <v>1835</v>
      </c>
      <c r="V1339" s="70">
        <v>1980</v>
      </c>
      <c r="W1339" s="70">
        <v>3015</v>
      </c>
      <c r="X1339" s="71">
        <v>1730</v>
      </c>
    </row>
    <row r="1340" s="62" customFormat="1" spans="3:24">
      <c r="C1340" s="69">
        <v>2022</v>
      </c>
      <c r="D1340" s="69">
        <v>1</v>
      </c>
      <c r="E1340" s="70" t="s">
        <v>4156</v>
      </c>
      <c r="F1340" s="70" t="s">
        <v>4157</v>
      </c>
      <c r="G1340" s="70" t="s">
        <v>5107</v>
      </c>
      <c r="H1340" s="70" t="s">
        <v>1440</v>
      </c>
      <c r="I1340" s="70" t="s">
        <v>1397</v>
      </c>
      <c r="J1340" s="70" t="s">
        <v>1441</v>
      </c>
      <c r="K1340" s="70" t="s">
        <v>5108</v>
      </c>
      <c r="L1340" s="70"/>
      <c r="M1340" s="70"/>
      <c r="N1340" s="70" t="s">
        <v>5109</v>
      </c>
      <c r="O1340" s="70">
        <v>141.69</v>
      </c>
      <c r="P1340" s="70"/>
      <c r="Q1340" s="70" t="s">
        <v>1402</v>
      </c>
      <c r="R1340" s="70"/>
      <c r="S1340" s="70"/>
      <c r="T1340" s="70">
        <v>3495</v>
      </c>
      <c r="U1340" s="70">
        <v>1660</v>
      </c>
      <c r="V1340" s="70" t="s">
        <v>5110</v>
      </c>
      <c r="W1340" s="70">
        <v>1300</v>
      </c>
      <c r="X1340" s="71">
        <v>990</v>
      </c>
    </row>
    <row r="1341" s="62" customFormat="1" spans="3:24">
      <c r="C1341" s="69">
        <v>2022</v>
      </c>
      <c r="D1341" s="69">
        <v>1</v>
      </c>
      <c r="E1341" s="70" t="s">
        <v>5111</v>
      </c>
      <c r="F1341" s="70" t="s">
        <v>1617</v>
      </c>
      <c r="G1341" s="70" t="s">
        <v>5112</v>
      </c>
      <c r="H1341" s="70" t="s">
        <v>1453</v>
      </c>
      <c r="I1341" s="70" t="s">
        <v>1397</v>
      </c>
      <c r="J1341" s="70" t="s">
        <v>1396</v>
      </c>
      <c r="K1341" s="70">
        <v>260</v>
      </c>
      <c r="L1341" s="70"/>
      <c r="M1341" s="70">
        <v>0.217</v>
      </c>
      <c r="N1341" s="70"/>
      <c r="O1341" s="70">
        <v>140.1</v>
      </c>
      <c r="P1341" s="70">
        <v>41.932</v>
      </c>
      <c r="Q1341" s="70" t="s">
        <v>1402</v>
      </c>
      <c r="R1341" s="70"/>
      <c r="S1341" s="70"/>
      <c r="T1341" s="70">
        <v>4845</v>
      </c>
      <c r="U1341" s="70">
        <v>1730</v>
      </c>
      <c r="V1341" s="70">
        <v>1985</v>
      </c>
      <c r="W1341" s="70">
        <v>3000</v>
      </c>
      <c r="X1341" s="71">
        <v>1515</v>
      </c>
    </row>
    <row r="1342" s="62" customFormat="1" spans="3:24">
      <c r="C1342" s="69">
        <v>2022</v>
      </c>
      <c r="D1342" s="69">
        <v>1</v>
      </c>
      <c r="E1342" s="70" t="s">
        <v>5111</v>
      </c>
      <c r="F1342" s="70" t="s">
        <v>1617</v>
      </c>
      <c r="G1342" s="70" t="s">
        <v>5113</v>
      </c>
      <c r="H1342" s="70" t="s">
        <v>1453</v>
      </c>
      <c r="I1342" s="70" t="s">
        <v>1397</v>
      </c>
      <c r="J1342" s="70" t="s">
        <v>1396</v>
      </c>
      <c r="K1342" s="70">
        <v>240</v>
      </c>
      <c r="L1342" s="70"/>
      <c r="M1342" s="70">
        <v>0.21</v>
      </c>
      <c r="N1342" s="70"/>
      <c r="O1342" s="70">
        <v>133.38</v>
      </c>
      <c r="P1342" s="70">
        <v>38.64</v>
      </c>
      <c r="Q1342" s="70" t="s">
        <v>1402</v>
      </c>
      <c r="R1342" s="70"/>
      <c r="S1342" s="70"/>
      <c r="T1342" s="70">
        <v>4845</v>
      </c>
      <c r="U1342" s="70">
        <v>1730</v>
      </c>
      <c r="V1342" s="70">
        <v>1985</v>
      </c>
      <c r="W1342" s="70">
        <v>3000</v>
      </c>
      <c r="X1342" s="71">
        <v>1470</v>
      </c>
    </row>
    <row r="1343" s="62" customFormat="1" spans="3:24">
      <c r="C1343" s="69">
        <v>2022</v>
      </c>
      <c r="D1343" s="69">
        <v>1</v>
      </c>
      <c r="E1343" s="70" t="s">
        <v>4183</v>
      </c>
      <c r="F1343" s="70" t="s">
        <v>4184</v>
      </c>
      <c r="G1343" s="70" t="s">
        <v>5114</v>
      </c>
      <c r="H1343" s="70" t="s">
        <v>4118</v>
      </c>
      <c r="I1343" s="70" t="s">
        <v>1397</v>
      </c>
      <c r="J1343" s="70" t="s">
        <v>1412</v>
      </c>
      <c r="K1343" s="70"/>
      <c r="L1343" s="70"/>
      <c r="M1343" s="70">
        <v>0.148</v>
      </c>
      <c r="N1343" s="70"/>
      <c r="O1343" s="70">
        <v>158.98</v>
      </c>
      <c r="P1343" s="70">
        <v>210.5</v>
      </c>
      <c r="Q1343" s="70" t="s">
        <v>1402</v>
      </c>
      <c r="R1343" s="70"/>
      <c r="S1343" s="70"/>
      <c r="T1343" s="70">
        <v>10990</v>
      </c>
      <c r="U1343" s="70">
        <v>2550</v>
      </c>
      <c r="V1343" s="70" t="s">
        <v>4186</v>
      </c>
      <c r="W1343" s="70">
        <v>18000</v>
      </c>
      <c r="X1343" s="71" t="s">
        <v>5115</v>
      </c>
    </row>
    <row r="1344" s="62" customFormat="1" spans="3:24">
      <c r="C1344" s="69">
        <v>2022</v>
      </c>
      <c r="D1344" s="69">
        <v>1</v>
      </c>
      <c r="E1344" s="70" t="s">
        <v>1479</v>
      </c>
      <c r="F1344" s="70" t="s">
        <v>1480</v>
      </c>
      <c r="G1344" s="70" t="s">
        <v>5116</v>
      </c>
      <c r="H1344" s="70" t="s">
        <v>1453</v>
      </c>
      <c r="I1344" s="70" t="s">
        <v>1397</v>
      </c>
      <c r="J1344" s="70" t="s">
        <v>1396</v>
      </c>
      <c r="K1344" s="70">
        <v>230</v>
      </c>
      <c r="L1344" s="70"/>
      <c r="M1344" s="70">
        <v>0.285</v>
      </c>
      <c r="N1344" s="70"/>
      <c r="O1344" s="70">
        <v>137.6</v>
      </c>
      <c r="P1344" s="70">
        <v>41.86</v>
      </c>
      <c r="Q1344" s="70" t="s">
        <v>1483</v>
      </c>
      <c r="R1344" s="70"/>
      <c r="S1344" s="70"/>
      <c r="T1344" s="70" t="s">
        <v>3605</v>
      </c>
      <c r="U1344" s="70" t="s">
        <v>2294</v>
      </c>
      <c r="V1344" s="70" t="s">
        <v>5117</v>
      </c>
      <c r="W1344" s="70">
        <v>3150</v>
      </c>
      <c r="X1344" s="71">
        <v>1900</v>
      </c>
    </row>
    <row r="1345" s="62" customFormat="1" spans="3:24">
      <c r="C1345" s="69">
        <v>2022</v>
      </c>
      <c r="D1345" s="69">
        <v>1</v>
      </c>
      <c r="E1345" s="70" t="s">
        <v>1488</v>
      </c>
      <c r="F1345" s="70" t="s">
        <v>1489</v>
      </c>
      <c r="G1345" s="70" t="s">
        <v>5118</v>
      </c>
      <c r="H1345" s="70" t="s">
        <v>1453</v>
      </c>
      <c r="I1345" s="70" t="s">
        <v>1397</v>
      </c>
      <c r="J1345" s="70" t="s">
        <v>1396</v>
      </c>
      <c r="K1345" s="70"/>
      <c r="L1345" s="70">
        <v>527</v>
      </c>
      <c r="M1345" s="70" t="s">
        <v>5119</v>
      </c>
      <c r="N1345" s="70"/>
      <c r="O1345" s="70">
        <v>218.1</v>
      </c>
      <c r="P1345" s="70">
        <v>121.94</v>
      </c>
      <c r="Q1345" s="70" t="s">
        <v>1442</v>
      </c>
      <c r="R1345" s="70"/>
      <c r="S1345" s="70"/>
      <c r="T1345" s="70">
        <v>5995</v>
      </c>
      <c r="U1345" s="70">
        <v>2160</v>
      </c>
      <c r="V1345" s="70" t="s">
        <v>5120</v>
      </c>
      <c r="W1345" s="70">
        <v>4495</v>
      </c>
      <c r="X1345" s="71" t="s">
        <v>5121</v>
      </c>
    </row>
    <row r="1346" s="62" customFormat="1" spans="3:24">
      <c r="C1346" s="69">
        <v>2022</v>
      </c>
      <c r="D1346" s="69">
        <v>1</v>
      </c>
      <c r="E1346" s="70" t="s">
        <v>4193</v>
      </c>
      <c r="F1346" s="70" t="s">
        <v>4194</v>
      </c>
      <c r="G1346" s="70" t="s">
        <v>5122</v>
      </c>
      <c r="H1346" s="70" t="s">
        <v>1411</v>
      </c>
      <c r="I1346" s="70" t="s">
        <v>1397</v>
      </c>
      <c r="J1346" s="70" t="s">
        <v>1412</v>
      </c>
      <c r="K1346" s="70"/>
      <c r="L1346" s="70"/>
      <c r="M1346" s="70">
        <v>0.14</v>
      </c>
      <c r="N1346" s="70"/>
      <c r="O1346" s="70">
        <v>156.29</v>
      </c>
      <c r="P1346" s="70">
        <v>316.8</v>
      </c>
      <c r="Q1346" s="70" t="s">
        <v>3832</v>
      </c>
      <c r="R1346" s="70"/>
      <c r="S1346" s="70"/>
      <c r="T1346" s="70">
        <v>10500</v>
      </c>
      <c r="U1346" s="70">
        <v>2550</v>
      </c>
      <c r="V1346" s="70">
        <v>3200</v>
      </c>
      <c r="W1346" s="70">
        <v>18000</v>
      </c>
      <c r="X1346" s="71">
        <v>11700</v>
      </c>
    </row>
    <row r="1347" s="62" customFormat="1" spans="3:24">
      <c r="C1347" s="69">
        <v>2022</v>
      </c>
      <c r="D1347" s="69">
        <v>1</v>
      </c>
      <c r="E1347" s="70" t="s">
        <v>4193</v>
      </c>
      <c r="F1347" s="70" t="s">
        <v>4194</v>
      </c>
      <c r="G1347" s="70" t="s">
        <v>5123</v>
      </c>
      <c r="H1347" s="70" t="s">
        <v>1411</v>
      </c>
      <c r="I1347" s="70" t="s">
        <v>1397</v>
      </c>
      <c r="J1347" s="70" t="s">
        <v>1412</v>
      </c>
      <c r="K1347" s="70"/>
      <c r="L1347" s="70"/>
      <c r="M1347" s="70">
        <v>0.14</v>
      </c>
      <c r="N1347" s="70"/>
      <c r="O1347" s="70">
        <v>156.29</v>
      </c>
      <c r="P1347" s="70">
        <v>316.8</v>
      </c>
      <c r="Q1347" s="70" t="s">
        <v>3832</v>
      </c>
      <c r="R1347" s="70"/>
      <c r="S1347" s="70"/>
      <c r="T1347" s="70">
        <v>10500</v>
      </c>
      <c r="U1347" s="70">
        <v>2550</v>
      </c>
      <c r="V1347" s="70">
        <v>3200</v>
      </c>
      <c r="W1347" s="70">
        <v>18000</v>
      </c>
      <c r="X1347" s="71">
        <v>11700</v>
      </c>
    </row>
    <row r="1348" s="62" customFormat="1" spans="3:24">
      <c r="C1348" s="69">
        <v>2022</v>
      </c>
      <c r="D1348" s="69">
        <v>1</v>
      </c>
      <c r="E1348" s="70" t="s">
        <v>4193</v>
      </c>
      <c r="F1348" s="70" t="s">
        <v>4194</v>
      </c>
      <c r="G1348" s="70" t="s">
        <v>5124</v>
      </c>
      <c r="H1348" s="70" t="s">
        <v>1433</v>
      </c>
      <c r="I1348" s="70" t="s">
        <v>1397</v>
      </c>
      <c r="J1348" s="70" t="s">
        <v>1412</v>
      </c>
      <c r="K1348" s="70"/>
      <c r="L1348" s="70"/>
      <c r="M1348" s="70">
        <v>0.16</v>
      </c>
      <c r="N1348" s="70"/>
      <c r="O1348" s="70">
        <v>161.27</v>
      </c>
      <c r="P1348" s="70">
        <v>350.078</v>
      </c>
      <c r="Q1348" s="70" t="s">
        <v>3832</v>
      </c>
      <c r="R1348" s="70"/>
      <c r="S1348" s="70"/>
      <c r="T1348" s="70">
        <v>11990</v>
      </c>
      <c r="U1348" s="70">
        <v>2530</v>
      </c>
      <c r="V1348" s="70">
        <v>3300</v>
      </c>
      <c r="W1348" s="70">
        <v>18000</v>
      </c>
      <c r="X1348" s="71">
        <v>12400</v>
      </c>
    </row>
    <row r="1349" s="62" customFormat="1" spans="3:24">
      <c r="C1349" s="69">
        <v>2022</v>
      </c>
      <c r="D1349" s="69">
        <v>1</v>
      </c>
      <c r="E1349" s="70" t="s">
        <v>5125</v>
      </c>
      <c r="F1349" s="70" t="s">
        <v>5126</v>
      </c>
      <c r="G1349" s="70" t="s">
        <v>5127</v>
      </c>
      <c r="H1349" s="70" t="s">
        <v>1453</v>
      </c>
      <c r="I1349" s="70" t="s">
        <v>1397</v>
      </c>
      <c r="J1349" s="70" t="s">
        <v>1396</v>
      </c>
      <c r="K1349" s="70"/>
      <c r="L1349" s="70">
        <v>412</v>
      </c>
      <c r="M1349" s="70">
        <v>0.247</v>
      </c>
      <c r="N1349" s="70"/>
      <c r="O1349" s="70">
        <v>147.61</v>
      </c>
      <c r="P1349" s="70">
        <v>88.1</v>
      </c>
      <c r="Q1349" s="70" t="s">
        <v>1402</v>
      </c>
      <c r="R1349" s="70"/>
      <c r="S1349" s="70"/>
      <c r="T1349" s="70">
        <v>5995</v>
      </c>
      <c r="U1349" s="70">
        <v>2022</v>
      </c>
      <c r="V1349" s="70">
        <v>2750</v>
      </c>
      <c r="W1349" s="70">
        <v>4490</v>
      </c>
      <c r="X1349" s="71">
        <v>2820</v>
      </c>
    </row>
    <row r="1350" s="62" customFormat="1" spans="3:24">
      <c r="C1350" s="69">
        <v>2022</v>
      </c>
      <c r="D1350" s="69">
        <v>1</v>
      </c>
      <c r="E1350" s="70" t="s">
        <v>1506</v>
      </c>
      <c r="F1350" s="70" t="s">
        <v>1507</v>
      </c>
      <c r="G1350" s="70" t="s">
        <v>5128</v>
      </c>
      <c r="H1350" s="70" t="s">
        <v>1516</v>
      </c>
      <c r="I1350" s="70" t="s">
        <v>1397</v>
      </c>
      <c r="J1350" s="70" t="s">
        <v>1396</v>
      </c>
      <c r="K1350" s="70"/>
      <c r="L1350" s="70">
        <v>196</v>
      </c>
      <c r="M1350" s="70">
        <v>0.25</v>
      </c>
      <c r="N1350" s="70"/>
      <c r="O1350" s="70">
        <v>157.57</v>
      </c>
      <c r="P1350" s="70">
        <v>281.91</v>
      </c>
      <c r="Q1350" s="70" t="s">
        <v>1402</v>
      </c>
      <c r="R1350" s="70"/>
      <c r="S1350" s="70"/>
      <c r="T1350" s="70" t="s">
        <v>2326</v>
      </c>
      <c r="U1350" s="70">
        <v>2550</v>
      </c>
      <c r="V1350" s="70" t="s">
        <v>5129</v>
      </c>
      <c r="W1350" s="70">
        <v>25000</v>
      </c>
      <c r="X1350" s="71" t="s">
        <v>5130</v>
      </c>
    </row>
    <row r="1351" s="62" customFormat="1" spans="3:24">
      <c r="C1351" s="69">
        <v>2022</v>
      </c>
      <c r="D1351" s="69">
        <v>1</v>
      </c>
      <c r="E1351" s="70" t="s">
        <v>4227</v>
      </c>
      <c r="F1351" s="70" t="s">
        <v>1573</v>
      </c>
      <c r="G1351" s="70" t="s">
        <v>5131</v>
      </c>
      <c r="H1351" s="70" t="s">
        <v>1395</v>
      </c>
      <c r="I1351" s="70" t="s">
        <v>1397</v>
      </c>
      <c r="J1351" s="70" t="s">
        <v>1396</v>
      </c>
      <c r="K1351" s="70"/>
      <c r="L1351" s="70">
        <v>208</v>
      </c>
      <c r="M1351" s="70" t="s">
        <v>5132</v>
      </c>
      <c r="N1351" s="70"/>
      <c r="O1351" s="70">
        <v>160.26</v>
      </c>
      <c r="P1351" s="70">
        <v>281.92</v>
      </c>
      <c r="Q1351" s="70" t="s">
        <v>1402</v>
      </c>
      <c r="R1351" s="70"/>
      <c r="S1351" s="70"/>
      <c r="T1351" s="70">
        <v>8995</v>
      </c>
      <c r="U1351" s="70">
        <v>2550</v>
      </c>
      <c r="V1351" s="70">
        <v>3550</v>
      </c>
      <c r="W1351" s="70">
        <v>31000</v>
      </c>
      <c r="X1351" s="71" t="s">
        <v>5133</v>
      </c>
    </row>
    <row r="1352" s="62" customFormat="1" spans="3:24">
      <c r="C1352" s="69">
        <v>2022</v>
      </c>
      <c r="D1352" s="69">
        <v>1</v>
      </c>
      <c r="E1352" s="70" t="s">
        <v>4227</v>
      </c>
      <c r="F1352" s="70" t="s">
        <v>1573</v>
      </c>
      <c r="G1352" s="70" t="s">
        <v>5134</v>
      </c>
      <c r="H1352" s="70" t="s">
        <v>1482</v>
      </c>
      <c r="I1352" s="70" t="s">
        <v>1397</v>
      </c>
      <c r="J1352" s="70" t="s">
        <v>1396</v>
      </c>
      <c r="K1352" s="70"/>
      <c r="L1352" s="70">
        <v>275</v>
      </c>
      <c r="M1352" s="70">
        <v>0.225</v>
      </c>
      <c r="N1352" s="70"/>
      <c r="O1352" s="70">
        <v>139.2</v>
      </c>
      <c r="P1352" s="70">
        <v>64.64</v>
      </c>
      <c r="Q1352" s="70" t="s">
        <v>1402</v>
      </c>
      <c r="R1352" s="70"/>
      <c r="S1352" s="70"/>
      <c r="T1352" s="70" t="s">
        <v>5135</v>
      </c>
      <c r="U1352" s="70" t="s">
        <v>5136</v>
      </c>
      <c r="V1352" s="70" t="s">
        <v>5137</v>
      </c>
      <c r="W1352" s="70">
        <v>4495</v>
      </c>
      <c r="X1352" s="71">
        <v>2520</v>
      </c>
    </row>
    <row r="1353" s="62" customFormat="1" spans="3:24">
      <c r="C1353" s="69">
        <v>2022</v>
      </c>
      <c r="D1353" s="69">
        <v>1</v>
      </c>
      <c r="E1353" s="70" t="s">
        <v>4227</v>
      </c>
      <c r="F1353" s="70" t="s">
        <v>1573</v>
      </c>
      <c r="G1353" s="70" t="s">
        <v>5138</v>
      </c>
      <c r="H1353" s="70" t="s">
        <v>1482</v>
      </c>
      <c r="I1353" s="70" t="s">
        <v>1397</v>
      </c>
      <c r="J1353" s="70" t="s">
        <v>1396</v>
      </c>
      <c r="K1353" s="70"/>
      <c r="L1353" s="70">
        <v>410</v>
      </c>
      <c r="M1353" s="70">
        <v>0.278</v>
      </c>
      <c r="N1353" s="70"/>
      <c r="O1353" s="70">
        <v>154.59</v>
      </c>
      <c r="P1353" s="70">
        <v>89.12</v>
      </c>
      <c r="Q1353" s="70" t="s">
        <v>1402</v>
      </c>
      <c r="R1353" s="70"/>
      <c r="S1353" s="70"/>
      <c r="T1353" s="70">
        <v>5995</v>
      </c>
      <c r="U1353" s="70" t="s">
        <v>5139</v>
      </c>
      <c r="V1353" s="70" t="s">
        <v>5140</v>
      </c>
      <c r="W1353" s="70">
        <v>4495</v>
      </c>
      <c r="X1353" s="71">
        <v>3030</v>
      </c>
    </row>
    <row r="1354" s="62" customFormat="1" spans="3:24">
      <c r="C1354" s="69">
        <v>2022</v>
      </c>
      <c r="D1354" s="69">
        <v>1</v>
      </c>
      <c r="E1354" s="70" t="s">
        <v>3628</v>
      </c>
      <c r="F1354" s="70" t="s">
        <v>1573</v>
      </c>
      <c r="G1354" s="70" t="s">
        <v>5141</v>
      </c>
      <c r="H1354" s="70" t="s">
        <v>1898</v>
      </c>
      <c r="I1354" s="70" t="s">
        <v>1397</v>
      </c>
      <c r="J1354" s="70" t="s">
        <v>1396</v>
      </c>
      <c r="K1354" s="70"/>
      <c r="L1354" s="70">
        <v>365</v>
      </c>
      <c r="M1354" s="70">
        <v>0.197</v>
      </c>
      <c r="N1354" s="70"/>
      <c r="O1354" s="70">
        <v>155</v>
      </c>
      <c r="P1354" s="70">
        <v>604</v>
      </c>
      <c r="Q1354" s="70" t="s">
        <v>1402</v>
      </c>
      <c r="R1354" s="70"/>
      <c r="S1354" s="70"/>
      <c r="T1354" s="70">
        <v>9400</v>
      </c>
      <c r="U1354" s="70">
        <v>2550</v>
      </c>
      <c r="V1354" s="70">
        <v>3990</v>
      </c>
      <c r="W1354" s="70">
        <v>18000</v>
      </c>
      <c r="X1354" s="71">
        <v>9250</v>
      </c>
    </row>
    <row r="1355" s="62" customFormat="1" spans="3:24">
      <c r="C1355" s="69">
        <v>2022</v>
      </c>
      <c r="D1355" s="69">
        <v>1</v>
      </c>
      <c r="E1355" s="70" t="s">
        <v>1576</v>
      </c>
      <c r="F1355" s="70" t="s">
        <v>1577</v>
      </c>
      <c r="G1355" s="70" t="s">
        <v>5142</v>
      </c>
      <c r="H1355" s="70" t="s">
        <v>1579</v>
      </c>
      <c r="I1355" s="70" t="s">
        <v>1397</v>
      </c>
      <c r="J1355" s="70" t="s">
        <v>1441</v>
      </c>
      <c r="K1355" s="70">
        <v>510</v>
      </c>
      <c r="L1355" s="70"/>
      <c r="M1355" s="70"/>
      <c r="N1355" s="70">
        <v>16.5</v>
      </c>
      <c r="O1355" s="70">
        <v>140.26</v>
      </c>
      <c r="P1355" s="70"/>
      <c r="Q1355" s="70" t="s">
        <v>1402</v>
      </c>
      <c r="R1355" s="70"/>
      <c r="S1355" s="70"/>
      <c r="T1355" s="70">
        <v>4750</v>
      </c>
      <c r="U1355" s="70">
        <v>1905</v>
      </c>
      <c r="V1355" s="70">
        <v>1675</v>
      </c>
      <c r="W1355" s="70">
        <v>2495</v>
      </c>
      <c r="X1355" s="71">
        <v>2120</v>
      </c>
    </row>
    <row r="1356" s="62" customFormat="1" spans="3:24">
      <c r="C1356" s="69">
        <v>2022</v>
      </c>
      <c r="D1356" s="69">
        <v>1</v>
      </c>
      <c r="E1356" s="70" t="s">
        <v>1576</v>
      </c>
      <c r="F1356" s="70" t="s">
        <v>1577</v>
      </c>
      <c r="G1356" s="70" t="s">
        <v>5143</v>
      </c>
      <c r="H1356" s="70" t="s">
        <v>1579</v>
      </c>
      <c r="I1356" s="70" t="s">
        <v>1397</v>
      </c>
      <c r="J1356" s="70" t="s">
        <v>1441</v>
      </c>
      <c r="K1356" s="70">
        <v>550</v>
      </c>
      <c r="L1356" s="70"/>
      <c r="M1356" s="70"/>
      <c r="N1356" s="70">
        <v>18.5</v>
      </c>
      <c r="O1356" s="70">
        <v>181.3</v>
      </c>
      <c r="P1356" s="70"/>
      <c r="Q1356" s="70" t="s">
        <v>1940</v>
      </c>
      <c r="R1356" s="70"/>
      <c r="S1356" s="70"/>
      <c r="T1356" s="70">
        <v>4750</v>
      </c>
      <c r="U1356" s="70">
        <v>1905</v>
      </c>
      <c r="V1356" s="70">
        <v>1675</v>
      </c>
      <c r="W1356" s="70">
        <v>2565</v>
      </c>
      <c r="X1356" s="71">
        <v>2190</v>
      </c>
    </row>
    <row r="1357" s="62" customFormat="1" spans="3:24">
      <c r="C1357" s="69">
        <v>2022</v>
      </c>
      <c r="D1357" s="69">
        <v>1</v>
      </c>
      <c r="E1357" s="70" t="s">
        <v>5144</v>
      </c>
      <c r="F1357" s="70" t="s">
        <v>5145</v>
      </c>
      <c r="G1357" s="70" t="s">
        <v>5146</v>
      </c>
      <c r="H1357" s="70" t="s">
        <v>5086</v>
      </c>
      <c r="I1357" s="70" t="s">
        <v>1397</v>
      </c>
      <c r="J1357" s="70" t="s">
        <v>1396</v>
      </c>
      <c r="K1357" s="70"/>
      <c r="L1357" s="70">
        <v>380</v>
      </c>
      <c r="M1357" s="70"/>
      <c r="N1357" s="70"/>
      <c r="O1357" s="70">
        <v>153.84</v>
      </c>
      <c r="P1357" s="70">
        <v>106.95</v>
      </c>
      <c r="Q1357" s="70" t="s">
        <v>3832</v>
      </c>
      <c r="R1357" s="70"/>
      <c r="S1357" s="70"/>
      <c r="T1357" s="70">
        <v>6665</v>
      </c>
      <c r="U1357" s="70">
        <v>2300</v>
      </c>
      <c r="V1357" s="70">
        <v>2280</v>
      </c>
      <c r="W1357" s="70">
        <v>5995</v>
      </c>
      <c r="X1357" s="71">
        <v>4300</v>
      </c>
    </row>
    <row r="1358" s="62" customFormat="1" spans="3:24">
      <c r="C1358" s="69">
        <v>2022</v>
      </c>
      <c r="D1358" s="69">
        <v>1</v>
      </c>
      <c r="E1358" s="70" t="s">
        <v>5147</v>
      </c>
      <c r="F1358" s="70" t="s">
        <v>5148</v>
      </c>
      <c r="G1358" s="70" t="s">
        <v>5149</v>
      </c>
      <c r="H1358" s="70" t="s">
        <v>1453</v>
      </c>
      <c r="I1358" s="70" t="s">
        <v>1397</v>
      </c>
      <c r="J1358" s="70" t="s">
        <v>1396</v>
      </c>
      <c r="K1358" s="70">
        <v>300</v>
      </c>
      <c r="L1358" s="70"/>
      <c r="M1358" s="70">
        <v>0.26</v>
      </c>
      <c r="N1358" s="70"/>
      <c r="O1358" s="70">
        <v>137.6</v>
      </c>
      <c r="P1358" s="70">
        <v>41.86</v>
      </c>
      <c r="Q1358" s="70" t="s">
        <v>1421</v>
      </c>
      <c r="R1358" s="70"/>
      <c r="S1358" s="70"/>
      <c r="T1358" s="70">
        <v>4495</v>
      </c>
      <c r="U1358" s="70">
        <v>1680</v>
      </c>
      <c r="V1358" s="70">
        <v>1990</v>
      </c>
      <c r="W1358" s="70">
        <v>2600</v>
      </c>
      <c r="X1358" s="71">
        <v>1500</v>
      </c>
    </row>
    <row r="1359" s="62" customFormat="1" spans="3:24">
      <c r="C1359" s="69">
        <v>2022</v>
      </c>
      <c r="D1359" s="69">
        <v>1</v>
      </c>
      <c r="E1359" s="70" t="s">
        <v>4239</v>
      </c>
      <c r="F1359" s="70" t="s">
        <v>1581</v>
      </c>
      <c r="G1359" s="70" t="s">
        <v>5150</v>
      </c>
      <c r="H1359" s="70" t="s">
        <v>1418</v>
      </c>
      <c r="I1359" s="70" t="s">
        <v>1397</v>
      </c>
      <c r="J1359" s="70" t="s">
        <v>1396</v>
      </c>
      <c r="K1359" s="70"/>
      <c r="L1359" s="70">
        <v>332</v>
      </c>
      <c r="M1359" s="70">
        <v>0.211</v>
      </c>
      <c r="N1359" s="70"/>
      <c r="O1359" s="70" t="s">
        <v>1773</v>
      </c>
      <c r="P1359" s="70">
        <v>350.07</v>
      </c>
      <c r="Q1359" s="70" t="s">
        <v>1402</v>
      </c>
      <c r="R1359" s="70"/>
      <c r="S1359" s="70"/>
      <c r="T1359" s="70" t="s">
        <v>5151</v>
      </c>
      <c r="U1359" s="70" t="s">
        <v>1525</v>
      </c>
      <c r="V1359" s="70">
        <v>3450</v>
      </c>
      <c r="W1359" s="70">
        <v>25000</v>
      </c>
      <c r="X1359" s="71" t="s">
        <v>5152</v>
      </c>
    </row>
    <row r="1360" s="62" customFormat="1" spans="3:24">
      <c r="C1360" s="69">
        <v>2022</v>
      </c>
      <c r="D1360" s="69">
        <v>1</v>
      </c>
      <c r="E1360" s="70" t="s">
        <v>4239</v>
      </c>
      <c r="F1360" s="70" t="s">
        <v>1581</v>
      </c>
      <c r="G1360" s="70" t="s">
        <v>5153</v>
      </c>
      <c r="H1360" s="70" t="s">
        <v>4179</v>
      </c>
      <c r="I1360" s="70" t="s">
        <v>1397</v>
      </c>
      <c r="J1360" s="70" t="s">
        <v>1396</v>
      </c>
      <c r="K1360" s="70"/>
      <c r="L1360" s="70">
        <v>216</v>
      </c>
      <c r="M1360" s="70">
        <v>0.18</v>
      </c>
      <c r="N1360" s="70"/>
      <c r="O1360" s="70">
        <v>160.26</v>
      </c>
      <c r="P1360" s="70">
        <v>282</v>
      </c>
      <c r="Q1360" s="70" t="s">
        <v>1402</v>
      </c>
      <c r="R1360" s="70"/>
      <c r="S1360" s="70"/>
      <c r="T1360" s="70" t="s">
        <v>5154</v>
      </c>
      <c r="U1360" s="70">
        <v>2530</v>
      </c>
      <c r="V1360" s="70" t="s">
        <v>5155</v>
      </c>
      <c r="W1360" s="70">
        <v>25000</v>
      </c>
      <c r="X1360" s="71">
        <v>11300</v>
      </c>
    </row>
    <row r="1361" s="62" customFormat="1" spans="3:24">
      <c r="C1361" s="69">
        <v>2022</v>
      </c>
      <c r="D1361" s="69">
        <v>1</v>
      </c>
      <c r="E1361" s="70" t="s">
        <v>4239</v>
      </c>
      <c r="F1361" s="70" t="s">
        <v>1581</v>
      </c>
      <c r="G1361" s="70" t="s">
        <v>5156</v>
      </c>
      <c r="H1361" s="70" t="s">
        <v>1453</v>
      </c>
      <c r="I1361" s="70" t="s">
        <v>1397</v>
      </c>
      <c r="J1361" s="70" t="s">
        <v>1396</v>
      </c>
      <c r="K1361" s="70"/>
      <c r="L1361" s="70">
        <v>186</v>
      </c>
      <c r="M1361" s="70">
        <v>0.207</v>
      </c>
      <c r="N1361" s="70"/>
      <c r="O1361" s="70" t="s">
        <v>1773</v>
      </c>
      <c r="P1361" s="70">
        <v>350.07</v>
      </c>
      <c r="Q1361" s="70" t="s">
        <v>1402</v>
      </c>
      <c r="R1361" s="70"/>
      <c r="S1361" s="70"/>
      <c r="T1361" s="70">
        <v>7080</v>
      </c>
      <c r="U1361" s="70">
        <v>2520</v>
      </c>
      <c r="V1361" s="70" t="s">
        <v>3124</v>
      </c>
      <c r="W1361" s="70">
        <v>25000</v>
      </c>
      <c r="X1361" s="71">
        <v>10500</v>
      </c>
    </row>
    <row r="1362" s="62" customFormat="1" spans="3:24">
      <c r="C1362" s="69">
        <v>2022</v>
      </c>
      <c r="D1362" s="69">
        <v>1</v>
      </c>
      <c r="E1362" s="70" t="s">
        <v>4239</v>
      </c>
      <c r="F1362" s="70" t="s">
        <v>1581</v>
      </c>
      <c r="G1362" s="70" t="s">
        <v>5157</v>
      </c>
      <c r="H1362" s="70" t="s">
        <v>1453</v>
      </c>
      <c r="I1362" s="70" t="s">
        <v>1397</v>
      </c>
      <c r="J1362" s="70" t="s">
        <v>1396</v>
      </c>
      <c r="K1362" s="70"/>
      <c r="L1362" s="70">
        <v>350</v>
      </c>
      <c r="M1362" s="70">
        <v>0.151</v>
      </c>
      <c r="N1362" s="70"/>
      <c r="O1362" s="70" t="s">
        <v>1570</v>
      </c>
      <c r="P1362" s="70">
        <v>242.27</v>
      </c>
      <c r="Q1362" s="70" t="s">
        <v>1402</v>
      </c>
      <c r="R1362" s="70"/>
      <c r="S1362" s="70"/>
      <c r="T1362" s="70" t="s">
        <v>5158</v>
      </c>
      <c r="U1362" s="70">
        <v>2550</v>
      </c>
      <c r="V1362" s="70" t="s">
        <v>5159</v>
      </c>
      <c r="W1362" s="70">
        <v>18000</v>
      </c>
      <c r="X1362" s="71">
        <v>9350</v>
      </c>
    </row>
    <row r="1363" s="62" customFormat="1" spans="3:24">
      <c r="C1363" s="69">
        <v>2022</v>
      </c>
      <c r="D1363" s="69">
        <v>1</v>
      </c>
      <c r="E1363" s="70" t="s">
        <v>4239</v>
      </c>
      <c r="F1363" s="70" t="s">
        <v>1581</v>
      </c>
      <c r="G1363" s="70" t="s">
        <v>5160</v>
      </c>
      <c r="H1363" s="70" t="s">
        <v>1521</v>
      </c>
      <c r="I1363" s="70" t="s">
        <v>1397</v>
      </c>
      <c r="J1363" s="70" t="s">
        <v>1396</v>
      </c>
      <c r="K1363" s="70"/>
      <c r="L1363" s="70">
        <v>201</v>
      </c>
      <c r="M1363" s="70">
        <v>0.146</v>
      </c>
      <c r="N1363" s="70"/>
      <c r="O1363" s="70" t="s">
        <v>1835</v>
      </c>
      <c r="P1363" s="70">
        <v>190.51</v>
      </c>
      <c r="Q1363" s="70" t="s">
        <v>1402</v>
      </c>
      <c r="R1363" s="70"/>
      <c r="S1363" s="70"/>
      <c r="T1363" s="70">
        <v>12000</v>
      </c>
      <c r="U1363" s="70">
        <v>2550</v>
      </c>
      <c r="V1363" s="70">
        <v>4000</v>
      </c>
      <c r="W1363" s="70">
        <v>25000</v>
      </c>
      <c r="X1363" s="71" t="s">
        <v>5161</v>
      </c>
    </row>
    <row r="1364" s="62" customFormat="1" spans="3:24">
      <c r="C1364" s="69">
        <v>2022</v>
      </c>
      <c r="D1364" s="69">
        <v>1</v>
      </c>
      <c r="E1364" s="70" t="s">
        <v>5162</v>
      </c>
      <c r="F1364" s="70" t="s">
        <v>1581</v>
      </c>
      <c r="G1364" s="70" t="s">
        <v>5163</v>
      </c>
      <c r="H1364" s="70" t="s">
        <v>1768</v>
      </c>
      <c r="I1364" s="70" t="s">
        <v>1397</v>
      </c>
      <c r="J1364" s="70" t="s">
        <v>1396</v>
      </c>
      <c r="K1364" s="70"/>
      <c r="L1364" s="70">
        <v>221</v>
      </c>
      <c r="M1364" s="70">
        <v>0.16</v>
      </c>
      <c r="N1364" s="70"/>
      <c r="O1364" s="70">
        <v>160.26</v>
      </c>
      <c r="P1364" s="70">
        <v>282</v>
      </c>
      <c r="Q1364" s="70" t="s">
        <v>1402</v>
      </c>
      <c r="R1364" s="70"/>
      <c r="S1364" s="70"/>
      <c r="T1364" s="70">
        <v>10280</v>
      </c>
      <c r="U1364" s="70">
        <v>2550</v>
      </c>
      <c r="V1364" s="70">
        <v>3960</v>
      </c>
      <c r="W1364" s="70">
        <v>31000</v>
      </c>
      <c r="X1364" s="71">
        <v>15850</v>
      </c>
    </row>
    <row r="1365" s="62" customFormat="1" spans="3:24">
      <c r="C1365" s="69">
        <v>2022</v>
      </c>
      <c r="D1365" s="69">
        <v>1</v>
      </c>
      <c r="E1365" s="70" t="s">
        <v>5162</v>
      </c>
      <c r="F1365" s="70" t="s">
        <v>1581</v>
      </c>
      <c r="G1365" s="70" t="s">
        <v>5164</v>
      </c>
      <c r="H1365" s="70" t="s">
        <v>4263</v>
      </c>
      <c r="I1365" s="70" t="s">
        <v>1397</v>
      </c>
      <c r="J1365" s="70" t="s">
        <v>1396</v>
      </c>
      <c r="K1365" s="70"/>
      <c r="L1365" s="70">
        <v>280</v>
      </c>
      <c r="M1365" s="70">
        <v>0.154</v>
      </c>
      <c r="N1365" s="70"/>
      <c r="O1365" s="70" t="s">
        <v>1773</v>
      </c>
      <c r="P1365" s="70">
        <v>350.07</v>
      </c>
      <c r="Q1365" s="70" t="s">
        <v>1402</v>
      </c>
      <c r="R1365" s="70"/>
      <c r="S1365" s="70"/>
      <c r="T1365" s="70">
        <v>10365</v>
      </c>
      <c r="U1365" s="70">
        <v>2550</v>
      </c>
      <c r="V1365" s="70">
        <v>3995</v>
      </c>
      <c r="W1365" s="70">
        <v>31000</v>
      </c>
      <c r="X1365" s="71">
        <v>15550</v>
      </c>
    </row>
    <row r="1366" s="62" customFormat="1" spans="3:24">
      <c r="C1366" s="69">
        <v>2022</v>
      </c>
      <c r="D1366" s="69">
        <v>1</v>
      </c>
      <c r="E1366" s="70" t="s">
        <v>5165</v>
      </c>
      <c r="F1366" s="70" t="s">
        <v>5166</v>
      </c>
      <c r="G1366" s="70" t="s">
        <v>5167</v>
      </c>
      <c r="H1366" s="70" t="s">
        <v>5168</v>
      </c>
      <c r="I1366" s="70" t="s">
        <v>1397</v>
      </c>
      <c r="J1366" s="70" t="s">
        <v>1396</v>
      </c>
      <c r="K1366" s="70"/>
      <c r="L1366" s="70">
        <v>435</v>
      </c>
      <c r="M1366" s="70"/>
      <c r="N1366" s="70"/>
      <c r="O1366" s="70">
        <v>140.13</v>
      </c>
      <c r="P1366" s="70">
        <v>218.54</v>
      </c>
      <c r="Q1366" s="70" t="s">
        <v>1822</v>
      </c>
      <c r="R1366" s="70"/>
      <c r="S1366" s="70"/>
      <c r="T1366" s="70">
        <v>7020</v>
      </c>
      <c r="U1366" s="70">
        <v>2400</v>
      </c>
      <c r="V1366" s="70">
        <v>3665</v>
      </c>
      <c r="W1366" s="70">
        <v>8495</v>
      </c>
      <c r="X1366" s="71">
        <v>8300</v>
      </c>
    </row>
    <row r="1367" s="62" customFormat="1" spans="3:24">
      <c r="C1367" s="69">
        <v>2022</v>
      </c>
      <c r="D1367" s="69">
        <v>1</v>
      </c>
      <c r="E1367" s="70" t="s">
        <v>1594</v>
      </c>
      <c r="F1367" s="70" t="s">
        <v>1393</v>
      </c>
      <c r="G1367" s="70" t="s">
        <v>5169</v>
      </c>
      <c r="H1367" s="70" t="s">
        <v>1768</v>
      </c>
      <c r="I1367" s="70" t="s">
        <v>1397</v>
      </c>
      <c r="J1367" s="70" t="s">
        <v>1396</v>
      </c>
      <c r="K1367" s="70"/>
      <c r="L1367" s="70">
        <v>251</v>
      </c>
      <c r="M1367" s="70">
        <v>0.171</v>
      </c>
      <c r="N1367" s="70"/>
      <c r="O1367" s="70">
        <v>155</v>
      </c>
      <c r="P1367" s="70">
        <v>281.91</v>
      </c>
      <c r="Q1367" s="70" t="s">
        <v>1402</v>
      </c>
      <c r="R1367" s="70"/>
      <c r="S1367" s="70"/>
      <c r="T1367" s="70">
        <v>7360</v>
      </c>
      <c r="U1367" s="70">
        <v>2500</v>
      </c>
      <c r="V1367" s="70">
        <v>3500</v>
      </c>
      <c r="W1367" s="70">
        <v>25000</v>
      </c>
      <c r="X1367" s="71">
        <v>10410</v>
      </c>
    </row>
    <row r="1368" s="62" customFormat="1" spans="3:24">
      <c r="C1368" s="69">
        <v>2022</v>
      </c>
      <c r="D1368" s="69">
        <v>1</v>
      </c>
      <c r="E1368" s="70" t="s">
        <v>1594</v>
      </c>
      <c r="F1368" s="70" t="s">
        <v>1393</v>
      </c>
      <c r="G1368" s="70" t="s">
        <v>5170</v>
      </c>
      <c r="H1368" s="70" t="s">
        <v>1453</v>
      </c>
      <c r="I1368" s="70" t="s">
        <v>1397</v>
      </c>
      <c r="J1368" s="70" t="s">
        <v>1396</v>
      </c>
      <c r="K1368" s="70"/>
      <c r="L1368" s="70">
        <v>330</v>
      </c>
      <c r="M1368" s="70">
        <v>0.277</v>
      </c>
      <c r="N1368" s="70"/>
      <c r="O1368" s="70">
        <v>146.7</v>
      </c>
      <c r="P1368" s="70">
        <v>81.14</v>
      </c>
      <c r="Q1368" s="70" t="s">
        <v>1402</v>
      </c>
      <c r="R1368" s="70"/>
      <c r="S1368" s="70"/>
      <c r="T1368" s="70">
        <v>5995</v>
      </c>
      <c r="U1368" s="70" t="s">
        <v>5171</v>
      </c>
      <c r="V1368" s="70" t="s">
        <v>5172</v>
      </c>
      <c r="W1368" s="70">
        <v>4495</v>
      </c>
      <c r="X1368" s="71">
        <v>3070</v>
      </c>
    </row>
    <row r="1369" s="62" customFormat="1" spans="3:24">
      <c r="C1369" s="69">
        <v>2022</v>
      </c>
      <c r="D1369" s="69">
        <v>1</v>
      </c>
      <c r="E1369" s="70" t="s">
        <v>1631</v>
      </c>
      <c r="F1369" s="70" t="s">
        <v>1632</v>
      </c>
      <c r="G1369" s="70" t="s">
        <v>5173</v>
      </c>
      <c r="H1369" s="70" t="s">
        <v>4148</v>
      </c>
      <c r="I1369" s="70" t="s">
        <v>1561</v>
      </c>
      <c r="J1369" s="70" t="s">
        <v>1441</v>
      </c>
      <c r="K1369" s="70"/>
      <c r="L1369" s="70"/>
      <c r="M1369" s="70"/>
      <c r="N1369" s="70"/>
      <c r="O1369" s="70"/>
      <c r="P1369" s="70"/>
      <c r="Q1369" s="70" t="s">
        <v>1421</v>
      </c>
      <c r="R1369" s="70"/>
      <c r="S1369" s="70"/>
      <c r="T1369" s="70">
        <v>4870</v>
      </c>
      <c r="U1369" s="70">
        <v>1950</v>
      </c>
      <c r="V1369" s="70">
        <v>1725</v>
      </c>
      <c r="W1369" s="70">
        <v>2970</v>
      </c>
      <c r="X1369" s="71">
        <v>2445</v>
      </c>
    </row>
    <row r="1370" s="62" customFormat="1" spans="3:24">
      <c r="C1370" s="69">
        <v>2022</v>
      </c>
      <c r="D1370" s="69">
        <v>1</v>
      </c>
      <c r="E1370" s="70" t="s">
        <v>1631</v>
      </c>
      <c r="F1370" s="70" t="s">
        <v>1632</v>
      </c>
      <c r="G1370" s="70" t="s">
        <v>5174</v>
      </c>
      <c r="H1370" s="70" t="s">
        <v>4148</v>
      </c>
      <c r="I1370" s="70" t="s">
        <v>1561</v>
      </c>
      <c r="J1370" s="70" t="s">
        <v>1441</v>
      </c>
      <c r="K1370" s="70"/>
      <c r="L1370" s="70"/>
      <c r="M1370" s="70"/>
      <c r="N1370" s="70"/>
      <c r="O1370" s="70"/>
      <c r="P1370" s="70"/>
      <c r="Q1370" s="70" t="s">
        <v>1421</v>
      </c>
      <c r="R1370" s="70"/>
      <c r="S1370" s="70"/>
      <c r="T1370" s="70">
        <v>4870</v>
      </c>
      <c r="U1370" s="70">
        <v>1950</v>
      </c>
      <c r="V1370" s="70">
        <v>1725</v>
      </c>
      <c r="W1370" s="70">
        <v>2840</v>
      </c>
      <c r="X1370" s="71">
        <v>2315</v>
      </c>
    </row>
    <row r="1371" s="62" customFormat="1" spans="3:24">
      <c r="C1371" s="69">
        <v>2022</v>
      </c>
      <c r="D1371" s="69">
        <v>1</v>
      </c>
      <c r="E1371" s="70" t="s">
        <v>1631</v>
      </c>
      <c r="F1371" s="70" t="s">
        <v>1632</v>
      </c>
      <c r="G1371" s="70" t="s">
        <v>5175</v>
      </c>
      <c r="H1371" s="70" t="s">
        <v>1440</v>
      </c>
      <c r="I1371" s="70" t="s">
        <v>1397</v>
      </c>
      <c r="J1371" s="70" t="s">
        <v>1441</v>
      </c>
      <c r="K1371" s="70">
        <v>610</v>
      </c>
      <c r="L1371" s="70"/>
      <c r="M1371" s="70"/>
      <c r="N1371" s="70">
        <v>14.9</v>
      </c>
      <c r="O1371" s="70">
        <v>150</v>
      </c>
      <c r="P1371" s="70"/>
      <c r="Q1371" s="70" t="s">
        <v>1402</v>
      </c>
      <c r="R1371" s="70"/>
      <c r="S1371" s="70"/>
      <c r="T1371" s="70">
        <v>4995</v>
      </c>
      <c r="U1371" s="70">
        <v>1910</v>
      </c>
      <c r="V1371" s="70">
        <v>1495</v>
      </c>
      <c r="W1371" s="70">
        <v>2625</v>
      </c>
      <c r="X1371" s="71">
        <v>2250</v>
      </c>
    </row>
    <row r="1372" s="62" customFormat="1" spans="3:24">
      <c r="C1372" s="69">
        <v>2022</v>
      </c>
      <c r="D1372" s="69">
        <v>1</v>
      </c>
      <c r="E1372" s="70" t="s">
        <v>1631</v>
      </c>
      <c r="F1372" s="70" t="s">
        <v>1632</v>
      </c>
      <c r="G1372" s="70" t="s">
        <v>5176</v>
      </c>
      <c r="H1372" s="70" t="s">
        <v>1440</v>
      </c>
      <c r="I1372" s="70" t="s">
        <v>1397</v>
      </c>
      <c r="J1372" s="70" t="s">
        <v>1441</v>
      </c>
      <c r="K1372" s="70">
        <v>715</v>
      </c>
      <c r="L1372" s="70"/>
      <c r="M1372" s="70"/>
      <c r="N1372" s="70">
        <v>13.5</v>
      </c>
      <c r="O1372" s="70">
        <v>150</v>
      </c>
      <c r="P1372" s="70"/>
      <c r="Q1372" s="70" t="s">
        <v>1402</v>
      </c>
      <c r="R1372" s="70"/>
      <c r="S1372" s="70"/>
      <c r="T1372" s="70">
        <v>4995</v>
      </c>
      <c r="U1372" s="70">
        <v>1910</v>
      </c>
      <c r="V1372" s="70">
        <v>1495</v>
      </c>
      <c r="W1372" s="70">
        <v>2475</v>
      </c>
      <c r="X1372" s="71">
        <v>2100</v>
      </c>
    </row>
    <row r="1373" s="62" customFormat="1" spans="3:24">
      <c r="C1373" s="69">
        <v>2022</v>
      </c>
      <c r="D1373" s="69">
        <v>1</v>
      </c>
      <c r="E1373" s="70" t="s">
        <v>1631</v>
      </c>
      <c r="F1373" s="70" t="s">
        <v>1632</v>
      </c>
      <c r="G1373" s="70" t="s">
        <v>5177</v>
      </c>
      <c r="H1373" s="70" t="s">
        <v>1440</v>
      </c>
      <c r="I1373" s="70" t="s">
        <v>1397</v>
      </c>
      <c r="J1373" s="70" t="s">
        <v>1441</v>
      </c>
      <c r="K1373" s="70">
        <v>506</v>
      </c>
      <c r="L1373" s="70"/>
      <c r="M1373" s="70"/>
      <c r="N1373" s="70">
        <v>12.9</v>
      </c>
      <c r="O1373" s="70">
        <v>150</v>
      </c>
      <c r="P1373" s="70"/>
      <c r="Q1373" s="70" t="s">
        <v>1402</v>
      </c>
      <c r="R1373" s="70"/>
      <c r="S1373" s="70"/>
      <c r="T1373" s="70">
        <v>4980</v>
      </c>
      <c r="U1373" s="70">
        <v>1940</v>
      </c>
      <c r="V1373" s="70">
        <v>1495</v>
      </c>
      <c r="W1373" s="70">
        <v>2235</v>
      </c>
      <c r="X1373" s="71">
        <v>1860</v>
      </c>
    </row>
    <row r="1374" s="62" customFormat="1" spans="3:24">
      <c r="C1374" s="69">
        <v>2022</v>
      </c>
      <c r="D1374" s="69">
        <v>1</v>
      </c>
      <c r="E1374" s="70" t="s">
        <v>1631</v>
      </c>
      <c r="F1374" s="70" t="s">
        <v>1632</v>
      </c>
      <c r="G1374" s="70" t="s">
        <v>5178</v>
      </c>
      <c r="H1374" s="70" t="s">
        <v>4220</v>
      </c>
      <c r="I1374" s="70" t="s">
        <v>1561</v>
      </c>
      <c r="J1374" s="70" t="s">
        <v>1396</v>
      </c>
      <c r="K1374" s="70"/>
      <c r="L1374" s="70"/>
      <c r="M1374" s="70"/>
      <c r="N1374" s="70"/>
      <c r="O1374" s="70"/>
      <c r="P1374" s="70"/>
      <c r="Q1374" s="70" t="s">
        <v>1421</v>
      </c>
      <c r="R1374" s="70"/>
      <c r="S1374" s="70"/>
      <c r="T1374" s="70">
        <v>4975</v>
      </c>
      <c r="U1374" s="70">
        <v>1910</v>
      </c>
      <c r="V1374" s="70">
        <v>1495</v>
      </c>
      <c r="W1374" s="70">
        <v>2245</v>
      </c>
      <c r="X1374" s="71">
        <v>1870</v>
      </c>
    </row>
    <row r="1375" s="62" customFormat="1" spans="3:24">
      <c r="C1375" s="69">
        <v>2022</v>
      </c>
      <c r="D1375" s="69">
        <v>1</v>
      </c>
      <c r="E1375" s="70" t="s">
        <v>1631</v>
      </c>
      <c r="F1375" s="70" t="s">
        <v>1632</v>
      </c>
      <c r="G1375" s="70" t="s">
        <v>5179</v>
      </c>
      <c r="H1375" s="70" t="s">
        <v>4220</v>
      </c>
      <c r="I1375" s="70" t="s">
        <v>1561</v>
      </c>
      <c r="J1375" s="70" t="s">
        <v>1396</v>
      </c>
      <c r="K1375" s="70"/>
      <c r="L1375" s="70"/>
      <c r="M1375" s="70"/>
      <c r="N1375" s="70"/>
      <c r="O1375" s="70"/>
      <c r="P1375" s="70"/>
      <c r="Q1375" s="70" t="s">
        <v>1421</v>
      </c>
      <c r="R1375" s="70"/>
      <c r="S1375" s="70"/>
      <c r="T1375" s="70">
        <v>4975</v>
      </c>
      <c r="U1375" s="70">
        <v>1910</v>
      </c>
      <c r="V1375" s="70">
        <v>1495</v>
      </c>
      <c r="W1375" s="70">
        <v>2425</v>
      </c>
      <c r="X1375" s="71">
        <v>2050</v>
      </c>
    </row>
    <row r="1376" s="62" customFormat="1" spans="3:24">
      <c r="C1376" s="69">
        <v>2022</v>
      </c>
      <c r="D1376" s="69">
        <v>1</v>
      </c>
      <c r="E1376" s="70" t="s">
        <v>1644</v>
      </c>
      <c r="F1376" s="70" t="s">
        <v>1645</v>
      </c>
      <c r="G1376" s="70" t="s">
        <v>5180</v>
      </c>
      <c r="H1376" s="70" t="s">
        <v>1418</v>
      </c>
      <c r="I1376" s="70" t="s">
        <v>1397</v>
      </c>
      <c r="J1376" s="70" t="s">
        <v>1396</v>
      </c>
      <c r="K1376" s="70"/>
      <c r="L1376" s="70">
        <v>320</v>
      </c>
      <c r="M1376" s="70" t="s">
        <v>5181</v>
      </c>
      <c r="N1376" s="70"/>
      <c r="O1376" s="70" t="s">
        <v>5182</v>
      </c>
      <c r="P1376" s="70">
        <v>350.08</v>
      </c>
      <c r="Q1376" s="70" t="s">
        <v>1402</v>
      </c>
      <c r="R1376" s="70"/>
      <c r="S1376" s="70"/>
      <c r="T1376" s="70">
        <v>8720</v>
      </c>
      <c r="U1376" s="70">
        <v>2540</v>
      </c>
      <c r="V1376" s="70" t="s">
        <v>5183</v>
      </c>
      <c r="W1376" s="70">
        <v>25000</v>
      </c>
      <c r="X1376" s="71" t="s">
        <v>5184</v>
      </c>
    </row>
    <row r="1377" s="62" customFormat="1" spans="3:24">
      <c r="C1377" s="69">
        <v>2022</v>
      </c>
      <c r="D1377" s="69">
        <v>1</v>
      </c>
      <c r="E1377" s="70" t="s">
        <v>1644</v>
      </c>
      <c r="F1377" s="70" t="s">
        <v>1645</v>
      </c>
      <c r="G1377" s="70" t="s">
        <v>5185</v>
      </c>
      <c r="H1377" s="70" t="s">
        <v>1478</v>
      </c>
      <c r="I1377" s="70" t="s">
        <v>1397</v>
      </c>
      <c r="J1377" s="70" t="s">
        <v>1396</v>
      </c>
      <c r="K1377" s="70"/>
      <c r="L1377" s="70">
        <v>320</v>
      </c>
      <c r="M1377" s="70">
        <v>0.148</v>
      </c>
      <c r="N1377" s="70"/>
      <c r="O1377" s="70">
        <v>160.04</v>
      </c>
      <c r="P1377" s="70">
        <v>350.208</v>
      </c>
      <c r="Q1377" s="70" t="s">
        <v>1402</v>
      </c>
      <c r="R1377" s="70"/>
      <c r="S1377" s="70"/>
      <c r="T1377" s="70" t="s">
        <v>2951</v>
      </c>
      <c r="U1377" s="70">
        <v>2545</v>
      </c>
      <c r="V1377" s="70">
        <v>3715</v>
      </c>
      <c r="W1377" s="70">
        <v>25000</v>
      </c>
      <c r="X1377" s="71">
        <v>10400</v>
      </c>
    </row>
    <row r="1378" s="62" customFormat="1" spans="3:24">
      <c r="C1378" s="69">
        <v>2022</v>
      </c>
      <c r="D1378" s="69">
        <v>1</v>
      </c>
      <c r="E1378" s="70" t="s">
        <v>1644</v>
      </c>
      <c r="F1378" s="70" t="s">
        <v>1645</v>
      </c>
      <c r="G1378" s="70" t="s">
        <v>5186</v>
      </c>
      <c r="H1378" s="70" t="s">
        <v>1516</v>
      </c>
      <c r="I1378" s="70" t="s">
        <v>1397</v>
      </c>
      <c r="J1378" s="70" t="s">
        <v>1396</v>
      </c>
      <c r="K1378" s="70"/>
      <c r="L1378" s="70">
        <v>260</v>
      </c>
      <c r="M1378" s="70">
        <v>0.144</v>
      </c>
      <c r="N1378" s="70"/>
      <c r="O1378" s="70">
        <v>160.88</v>
      </c>
      <c r="P1378" s="70">
        <v>282.62</v>
      </c>
      <c r="Q1378" s="70" t="s">
        <v>1402</v>
      </c>
      <c r="R1378" s="70"/>
      <c r="S1378" s="70"/>
      <c r="T1378" s="70" t="s">
        <v>2951</v>
      </c>
      <c r="U1378" s="70">
        <v>2545</v>
      </c>
      <c r="V1378" s="70">
        <v>3715</v>
      </c>
      <c r="W1378" s="70">
        <v>25000</v>
      </c>
      <c r="X1378" s="71">
        <v>10400</v>
      </c>
    </row>
    <row r="1379" s="62" customFormat="1" spans="3:24">
      <c r="C1379" s="69">
        <v>2022</v>
      </c>
      <c r="D1379" s="69">
        <v>1</v>
      </c>
      <c r="E1379" s="70" t="s">
        <v>1644</v>
      </c>
      <c r="F1379" s="70" t="s">
        <v>1645</v>
      </c>
      <c r="G1379" s="70" t="s">
        <v>5187</v>
      </c>
      <c r="H1379" s="70" t="s">
        <v>1521</v>
      </c>
      <c r="I1379" s="70" t="s">
        <v>1397</v>
      </c>
      <c r="J1379" s="70" t="s">
        <v>1396</v>
      </c>
      <c r="K1379" s="70"/>
      <c r="L1379" s="70">
        <v>280</v>
      </c>
      <c r="M1379" s="70">
        <v>0.156</v>
      </c>
      <c r="N1379" s="70"/>
      <c r="O1379" s="70">
        <v>158.24</v>
      </c>
      <c r="P1379" s="70">
        <v>367.58</v>
      </c>
      <c r="Q1379" s="70" t="s">
        <v>1402</v>
      </c>
      <c r="R1379" s="70"/>
      <c r="S1379" s="70"/>
      <c r="T1379" s="70">
        <v>10255</v>
      </c>
      <c r="U1379" s="70">
        <v>2530</v>
      </c>
      <c r="V1379" s="70">
        <v>3980</v>
      </c>
      <c r="W1379" s="70">
        <v>31000</v>
      </c>
      <c r="X1379" s="71">
        <v>15050</v>
      </c>
    </row>
    <row r="1380" s="62" customFormat="1" spans="3:24">
      <c r="C1380" s="69">
        <v>2022</v>
      </c>
      <c r="D1380" s="69">
        <v>1</v>
      </c>
      <c r="E1380" s="70" t="s">
        <v>1670</v>
      </c>
      <c r="F1380" s="70" t="s">
        <v>1617</v>
      </c>
      <c r="G1380" s="70" t="s">
        <v>5188</v>
      </c>
      <c r="H1380" s="70" t="s">
        <v>1395</v>
      </c>
      <c r="I1380" s="70" t="s">
        <v>1397</v>
      </c>
      <c r="J1380" s="70" t="s">
        <v>1396</v>
      </c>
      <c r="K1380" s="70"/>
      <c r="L1380" s="70">
        <v>240</v>
      </c>
      <c r="M1380" s="70">
        <v>0.289</v>
      </c>
      <c r="N1380" s="70"/>
      <c r="O1380" s="70">
        <v>159</v>
      </c>
      <c r="P1380" s="70">
        <v>281.92</v>
      </c>
      <c r="Q1380" s="70" t="s">
        <v>1402</v>
      </c>
      <c r="R1380" s="70"/>
      <c r="S1380" s="70"/>
      <c r="T1380" s="70" t="s">
        <v>5189</v>
      </c>
      <c r="U1380" s="70">
        <v>2550</v>
      </c>
      <c r="V1380" s="70" t="s">
        <v>1615</v>
      </c>
      <c r="W1380" s="70">
        <v>31000</v>
      </c>
      <c r="X1380" s="71">
        <v>24500</v>
      </c>
    </row>
    <row r="1381" s="62" customFormat="1" spans="3:24">
      <c r="C1381" s="69">
        <v>2022</v>
      </c>
      <c r="D1381" s="69">
        <v>1</v>
      </c>
      <c r="E1381" s="70" t="s">
        <v>1670</v>
      </c>
      <c r="F1381" s="70" t="s">
        <v>1617</v>
      </c>
      <c r="G1381" s="70" t="s">
        <v>5190</v>
      </c>
      <c r="H1381" s="70" t="s">
        <v>1521</v>
      </c>
      <c r="I1381" s="70" t="s">
        <v>1397</v>
      </c>
      <c r="J1381" s="70" t="s">
        <v>1396</v>
      </c>
      <c r="K1381" s="70"/>
      <c r="L1381" s="70">
        <v>235</v>
      </c>
      <c r="M1381" s="70">
        <v>0.191</v>
      </c>
      <c r="N1381" s="70"/>
      <c r="O1381" s="70">
        <v>160.26</v>
      </c>
      <c r="P1381" s="70">
        <v>350.07</v>
      </c>
      <c r="Q1381" s="70" t="s">
        <v>1402</v>
      </c>
      <c r="R1381" s="70"/>
      <c r="S1381" s="70"/>
      <c r="T1381" s="70">
        <v>10700</v>
      </c>
      <c r="U1381" s="70">
        <v>2525</v>
      </c>
      <c r="V1381" s="70">
        <v>3960</v>
      </c>
      <c r="W1381" s="70">
        <v>31000</v>
      </c>
      <c r="X1381" s="71">
        <v>16310</v>
      </c>
    </row>
    <row r="1382" s="62" customFormat="1" spans="3:24">
      <c r="C1382" s="69">
        <v>2022</v>
      </c>
      <c r="D1382" s="69">
        <v>1</v>
      </c>
      <c r="E1382" s="70" t="s">
        <v>1680</v>
      </c>
      <c r="F1382" s="70" t="s">
        <v>1681</v>
      </c>
      <c r="G1382" s="70" t="s">
        <v>5191</v>
      </c>
      <c r="H1382" s="70" t="s">
        <v>1482</v>
      </c>
      <c r="I1382" s="70" t="s">
        <v>1397</v>
      </c>
      <c r="J1382" s="70" t="s">
        <v>1396</v>
      </c>
      <c r="K1382" s="70" t="s">
        <v>5192</v>
      </c>
      <c r="L1382" s="70"/>
      <c r="M1382" s="70"/>
      <c r="N1382" s="70">
        <v>14.3</v>
      </c>
      <c r="O1382" s="70">
        <v>131.5</v>
      </c>
      <c r="P1382" s="70"/>
      <c r="Q1382" s="70" t="s">
        <v>1402</v>
      </c>
      <c r="R1382" s="70"/>
      <c r="S1382" s="70"/>
      <c r="T1382" s="70">
        <v>4745</v>
      </c>
      <c r="U1382" s="70">
        <v>1790</v>
      </c>
      <c r="V1382" s="70">
        <v>1550</v>
      </c>
      <c r="W1382" s="70">
        <v>2033</v>
      </c>
      <c r="X1382" s="71">
        <v>1658</v>
      </c>
    </row>
    <row r="1383" s="62" customFormat="1" spans="3:24">
      <c r="C1383" s="69">
        <v>2022</v>
      </c>
      <c r="D1383" s="69">
        <v>1</v>
      </c>
      <c r="E1383" s="70" t="s">
        <v>1680</v>
      </c>
      <c r="F1383" s="70" t="s">
        <v>1681</v>
      </c>
      <c r="G1383" s="70" t="s">
        <v>5193</v>
      </c>
      <c r="H1383" s="70" t="s">
        <v>1583</v>
      </c>
      <c r="I1383" s="70" t="s">
        <v>1397</v>
      </c>
      <c r="J1383" s="70" t="s">
        <v>1396</v>
      </c>
      <c r="K1383" s="70"/>
      <c r="L1383" s="70" t="s">
        <v>1688</v>
      </c>
      <c r="M1383" s="70" t="s">
        <v>5194</v>
      </c>
      <c r="N1383" s="70"/>
      <c r="O1383" s="70">
        <v>154.59</v>
      </c>
      <c r="P1383" s="70">
        <v>89.12</v>
      </c>
      <c r="Q1383" s="70" t="s">
        <v>1402</v>
      </c>
      <c r="R1383" s="70"/>
      <c r="S1383" s="70"/>
      <c r="T1383" s="70">
        <v>5998</v>
      </c>
      <c r="U1383" s="70" t="s">
        <v>1685</v>
      </c>
      <c r="V1383" s="70" t="s">
        <v>1690</v>
      </c>
      <c r="W1383" s="70">
        <v>4495</v>
      </c>
      <c r="X1383" s="71" t="s">
        <v>1691</v>
      </c>
    </row>
    <row r="1384" s="62" customFormat="1" spans="3:24">
      <c r="C1384" s="69">
        <v>2022</v>
      </c>
      <c r="D1384" s="69">
        <v>1</v>
      </c>
      <c r="E1384" s="70" t="s">
        <v>1680</v>
      </c>
      <c r="F1384" s="70" t="s">
        <v>1409</v>
      </c>
      <c r="G1384" s="70" t="s">
        <v>5195</v>
      </c>
      <c r="H1384" s="70" t="s">
        <v>1440</v>
      </c>
      <c r="I1384" s="70" t="s">
        <v>1397</v>
      </c>
      <c r="J1384" s="70" t="s">
        <v>1441</v>
      </c>
      <c r="K1384" s="70"/>
      <c r="L1384" s="70" t="s">
        <v>1693</v>
      </c>
      <c r="M1384" s="70">
        <v>0.166</v>
      </c>
      <c r="N1384" s="70"/>
      <c r="O1384" s="70">
        <v>155.95</v>
      </c>
      <c r="P1384" s="70">
        <v>246.67</v>
      </c>
      <c r="Q1384" s="70" t="s">
        <v>1402</v>
      </c>
      <c r="R1384" s="70"/>
      <c r="S1384" s="70"/>
      <c r="T1384" s="70">
        <v>12000</v>
      </c>
      <c r="U1384" s="70">
        <v>2550</v>
      </c>
      <c r="V1384" s="70">
        <v>4000</v>
      </c>
      <c r="W1384" s="70">
        <v>18000</v>
      </c>
      <c r="X1384" s="71">
        <v>9200</v>
      </c>
    </row>
    <row r="1385" s="62" customFormat="1" spans="3:24">
      <c r="C1385" s="69">
        <v>2022</v>
      </c>
      <c r="D1385" s="69">
        <v>1</v>
      </c>
      <c r="E1385" s="70" t="s">
        <v>5196</v>
      </c>
      <c r="F1385" s="70" t="s">
        <v>1581</v>
      </c>
      <c r="G1385" s="70" t="s">
        <v>5197</v>
      </c>
      <c r="H1385" s="70" t="s">
        <v>4179</v>
      </c>
      <c r="I1385" s="70" t="s">
        <v>1397</v>
      </c>
      <c r="J1385" s="70" t="s">
        <v>1396</v>
      </c>
      <c r="K1385" s="70"/>
      <c r="L1385" s="70">
        <v>285</v>
      </c>
      <c r="M1385" s="70">
        <v>0.209</v>
      </c>
      <c r="N1385" s="70"/>
      <c r="O1385" s="70">
        <v>160.26</v>
      </c>
      <c r="P1385" s="70">
        <v>422.87</v>
      </c>
      <c r="Q1385" s="70" t="s">
        <v>1402</v>
      </c>
      <c r="R1385" s="70"/>
      <c r="S1385" s="70"/>
      <c r="T1385" s="70" t="s">
        <v>5198</v>
      </c>
      <c r="U1385" s="70" t="s">
        <v>5199</v>
      </c>
      <c r="V1385" s="70" t="s">
        <v>5200</v>
      </c>
      <c r="W1385" s="70">
        <v>25000</v>
      </c>
      <c r="X1385" s="71">
        <v>11350</v>
      </c>
    </row>
    <row r="1386" s="62" customFormat="1" spans="3:24">
      <c r="C1386" s="69">
        <v>2022</v>
      </c>
      <c r="D1386" s="69">
        <v>1</v>
      </c>
      <c r="E1386" s="70" t="s">
        <v>5201</v>
      </c>
      <c r="F1386" s="70" t="s">
        <v>5202</v>
      </c>
      <c r="G1386" s="70" t="s">
        <v>5203</v>
      </c>
      <c r="H1386" s="70" t="s">
        <v>1433</v>
      </c>
      <c r="I1386" s="70" t="s">
        <v>1397</v>
      </c>
      <c r="J1386" s="70" t="s">
        <v>1412</v>
      </c>
      <c r="K1386" s="70"/>
      <c r="L1386" s="70"/>
      <c r="M1386" s="70">
        <v>0.141</v>
      </c>
      <c r="N1386" s="70"/>
      <c r="O1386" s="70">
        <v>159.79</v>
      </c>
      <c r="P1386" s="70">
        <v>229.05</v>
      </c>
      <c r="Q1386" s="70" t="s">
        <v>1402</v>
      </c>
      <c r="R1386" s="70"/>
      <c r="S1386" s="70"/>
      <c r="T1386" s="70">
        <v>8545</v>
      </c>
      <c r="U1386" s="70">
        <v>2420</v>
      </c>
      <c r="V1386" s="70" t="s">
        <v>5204</v>
      </c>
      <c r="W1386" s="70">
        <v>14500</v>
      </c>
      <c r="X1386" s="71" t="s">
        <v>5205</v>
      </c>
    </row>
    <row r="1387" s="62" customFormat="1" spans="3:24">
      <c r="C1387" s="69">
        <v>2022</v>
      </c>
      <c r="D1387" s="69">
        <v>1</v>
      </c>
      <c r="E1387" s="70" t="s">
        <v>5206</v>
      </c>
      <c r="F1387" s="70" t="s">
        <v>5207</v>
      </c>
      <c r="G1387" s="70" t="s">
        <v>5208</v>
      </c>
      <c r="H1387" s="70" t="s">
        <v>1453</v>
      </c>
      <c r="I1387" s="70" t="s">
        <v>1397</v>
      </c>
      <c r="J1387" s="70" t="s">
        <v>1396</v>
      </c>
      <c r="K1387" s="70">
        <v>255</v>
      </c>
      <c r="L1387" s="70"/>
      <c r="M1387" s="70">
        <v>0.289</v>
      </c>
      <c r="N1387" s="70"/>
      <c r="O1387" s="70">
        <v>140.4</v>
      </c>
      <c r="P1387" s="70">
        <v>31.25</v>
      </c>
      <c r="Q1387" s="70" t="s">
        <v>1442</v>
      </c>
      <c r="R1387" s="70"/>
      <c r="S1387" s="70"/>
      <c r="T1387" s="70">
        <v>4030</v>
      </c>
      <c r="U1387" s="70">
        <v>1620</v>
      </c>
      <c r="V1387" s="70">
        <v>1900</v>
      </c>
      <c r="W1387" s="70">
        <v>2100</v>
      </c>
      <c r="X1387" s="71">
        <v>1200</v>
      </c>
    </row>
    <row r="1388" s="62" customFormat="1" spans="3:24">
      <c r="C1388" s="69">
        <v>2022</v>
      </c>
      <c r="D1388" s="69">
        <v>1</v>
      </c>
      <c r="E1388" s="70" t="s">
        <v>1760</v>
      </c>
      <c r="F1388" s="70" t="s">
        <v>1606</v>
      </c>
      <c r="G1388" s="70" t="s">
        <v>5209</v>
      </c>
      <c r="H1388" s="70" t="s">
        <v>1418</v>
      </c>
      <c r="I1388" s="70" t="s">
        <v>1397</v>
      </c>
      <c r="J1388" s="70" t="s">
        <v>1396</v>
      </c>
      <c r="K1388" s="70"/>
      <c r="L1388" s="70">
        <v>200</v>
      </c>
      <c r="M1388" s="70">
        <v>0.16</v>
      </c>
      <c r="N1388" s="70"/>
      <c r="O1388" s="70">
        <v>160.26</v>
      </c>
      <c r="P1388" s="70">
        <v>140.95</v>
      </c>
      <c r="Q1388" s="70" t="s">
        <v>1402</v>
      </c>
      <c r="R1388" s="70"/>
      <c r="S1388" s="70"/>
      <c r="T1388" s="70" t="s">
        <v>5210</v>
      </c>
      <c r="U1388" s="70" t="s">
        <v>5211</v>
      </c>
      <c r="V1388" s="70" t="s">
        <v>5212</v>
      </c>
      <c r="W1388" s="70">
        <v>16000</v>
      </c>
      <c r="X1388" s="71">
        <v>7600</v>
      </c>
    </row>
    <row r="1389" s="62" customFormat="1" spans="3:24">
      <c r="C1389" s="69">
        <v>2022</v>
      </c>
      <c r="D1389" s="69">
        <v>1</v>
      </c>
      <c r="E1389" s="70" t="s">
        <v>1760</v>
      </c>
      <c r="F1389" s="70" t="s">
        <v>1606</v>
      </c>
      <c r="G1389" s="70" t="s">
        <v>5213</v>
      </c>
      <c r="H1389" s="70" t="s">
        <v>4483</v>
      </c>
      <c r="I1389" s="70" t="s">
        <v>1397</v>
      </c>
      <c r="J1389" s="70" t="s">
        <v>1396</v>
      </c>
      <c r="K1389" s="70"/>
      <c r="L1389" s="70">
        <v>420</v>
      </c>
      <c r="M1389" s="70">
        <v>0.289</v>
      </c>
      <c r="N1389" s="70"/>
      <c r="O1389" s="70" t="s">
        <v>5214</v>
      </c>
      <c r="P1389" s="70">
        <v>89.12</v>
      </c>
      <c r="Q1389" s="70" t="s">
        <v>4304</v>
      </c>
      <c r="R1389" s="70"/>
      <c r="S1389" s="70"/>
      <c r="T1389" s="70">
        <v>5995</v>
      </c>
      <c r="U1389" s="70" t="s">
        <v>4340</v>
      </c>
      <c r="V1389" s="70" t="s">
        <v>5215</v>
      </c>
      <c r="W1389" s="70">
        <v>4495</v>
      </c>
      <c r="X1389" s="71">
        <v>3250</v>
      </c>
    </row>
    <row r="1390" s="62" customFormat="1" spans="3:24">
      <c r="C1390" s="69">
        <v>2022</v>
      </c>
      <c r="D1390" s="69">
        <v>1</v>
      </c>
      <c r="E1390" s="70" t="s">
        <v>1760</v>
      </c>
      <c r="F1390" s="70" t="s">
        <v>1606</v>
      </c>
      <c r="G1390" s="70" t="s">
        <v>5216</v>
      </c>
      <c r="H1390" s="70" t="s">
        <v>1453</v>
      </c>
      <c r="I1390" s="70" t="s">
        <v>1397</v>
      </c>
      <c r="J1390" s="70" t="s">
        <v>1396</v>
      </c>
      <c r="K1390" s="70"/>
      <c r="L1390" s="70">
        <v>440</v>
      </c>
      <c r="M1390" s="70">
        <v>0.289</v>
      </c>
      <c r="N1390" s="70"/>
      <c r="O1390" s="70" t="s">
        <v>5217</v>
      </c>
      <c r="P1390" s="70">
        <v>98.04</v>
      </c>
      <c r="Q1390" s="70" t="s">
        <v>1402</v>
      </c>
      <c r="R1390" s="70"/>
      <c r="S1390" s="70"/>
      <c r="T1390" s="70">
        <v>5995</v>
      </c>
      <c r="U1390" s="70" t="s">
        <v>1608</v>
      </c>
      <c r="V1390" s="70" t="s">
        <v>5215</v>
      </c>
      <c r="W1390" s="70">
        <v>4495</v>
      </c>
      <c r="X1390" s="71">
        <v>3200</v>
      </c>
    </row>
    <row r="1391" s="62" customFormat="1" spans="3:24">
      <c r="C1391" s="69">
        <v>2022</v>
      </c>
      <c r="D1391" s="69">
        <v>1</v>
      </c>
      <c r="E1391" s="70" t="s">
        <v>5218</v>
      </c>
      <c r="F1391" s="70" t="s">
        <v>5219</v>
      </c>
      <c r="G1391" s="70" t="s">
        <v>5220</v>
      </c>
      <c r="H1391" s="70" t="s">
        <v>5221</v>
      </c>
      <c r="I1391" s="70" t="s">
        <v>1561</v>
      </c>
      <c r="J1391" s="70" t="s">
        <v>1441</v>
      </c>
      <c r="K1391" s="70"/>
      <c r="L1391" s="70"/>
      <c r="M1391" s="70"/>
      <c r="N1391" s="70"/>
      <c r="O1391" s="70"/>
      <c r="P1391" s="70"/>
      <c r="Q1391" s="70" t="s">
        <v>5222</v>
      </c>
      <c r="R1391" s="70"/>
      <c r="S1391" s="70"/>
      <c r="T1391" s="70">
        <v>4580</v>
      </c>
      <c r="U1391" s="70">
        <v>1915</v>
      </c>
      <c r="V1391" s="70">
        <v>1635</v>
      </c>
      <c r="W1391" s="70">
        <v>2350</v>
      </c>
      <c r="X1391" s="71">
        <v>1940</v>
      </c>
    </row>
    <row r="1392" s="62" customFormat="1" spans="3:24">
      <c r="C1392" s="69">
        <v>2022</v>
      </c>
      <c r="D1392" s="69">
        <v>1</v>
      </c>
      <c r="E1392" s="70" t="s">
        <v>1774</v>
      </c>
      <c r="F1392" s="70" t="s">
        <v>1775</v>
      </c>
      <c r="G1392" s="70" t="s">
        <v>5223</v>
      </c>
      <c r="H1392" s="70" t="s">
        <v>1446</v>
      </c>
      <c r="I1392" s="70" t="s">
        <v>1397</v>
      </c>
      <c r="J1392" s="70" t="s">
        <v>1396</v>
      </c>
      <c r="K1392" s="70">
        <v>240</v>
      </c>
      <c r="L1392" s="70"/>
      <c r="M1392" s="70">
        <v>0.27</v>
      </c>
      <c r="N1392" s="70"/>
      <c r="O1392" s="70">
        <v>141.72</v>
      </c>
      <c r="P1392" s="70">
        <v>40.55</v>
      </c>
      <c r="Q1392" s="70" t="s">
        <v>1402</v>
      </c>
      <c r="R1392" s="70"/>
      <c r="S1392" s="70"/>
      <c r="T1392" s="70">
        <v>4873</v>
      </c>
      <c r="U1392" s="70">
        <v>1603</v>
      </c>
      <c r="V1392" s="70">
        <v>1995</v>
      </c>
      <c r="W1392" s="70">
        <v>2670</v>
      </c>
      <c r="X1392" s="71">
        <v>1420</v>
      </c>
    </row>
    <row r="1393" s="62" customFormat="1" spans="3:24">
      <c r="C1393" s="69">
        <v>2022</v>
      </c>
      <c r="D1393" s="69">
        <v>1</v>
      </c>
      <c r="E1393" s="70" t="s">
        <v>5224</v>
      </c>
      <c r="F1393" s="70" t="s">
        <v>5225</v>
      </c>
      <c r="G1393" s="70" t="s">
        <v>5226</v>
      </c>
      <c r="H1393" s="70" t="s">
        <v>1579</v>
      </c>
      <c r="I1393" s="70" t="s">
        <v>1397</v>
      </c>
      <c r="J1393" s="70" t="s">
        <v>1441</v>
      </c>
      <c r="K1393" s="70" t="s">
        <v>5227</v>
      </c>
      <c r="L1393" s="70"/>
      <c r="M1393" s="70"/>
      <c r="N1393" s="70">
        <v>13.9</v>
      </c>
      <c r="O1393" s="70">
        <v>182</v>
      </c>
      <c r="P1393" s="70"/>
      <c r="Q1393" s="70" t="s">
        <v>1499</v>
      </c>
      <c r="R1393" s="70"/>
      <c r="S1393" s="70"/>
      <c r="T1393" s="70">
        <v>4805</v>
      </c>
      <c r="U1393" s="70">
        <v>1880</v>
      </c>
      <c r="V1393" s="70">
        <v>1641</v>
      </c>
      <c r="W1393" s="70">
        <v>2195</v>
      </c>
      <c r="X1393" s="71">
        <v>1820</v>
      </c>
    </row>
    <row r="1394" s="62" customFormat="1" spans="3:24">
      <c r="C1394" s="69">
        <v>2022</v>
      </c>
      <c r="D1394" s="69">
        <v>1</v>
      </c>
      <c r="E1394" s="70" t="s">
        <v>1784</v>
      </c>
      <c r="F1394" s="70" t="s">
        <v>5228</v>
      </c>
      <c r="G1394" s="70" t="s">
        <v>5229</v>
      </c>
      <c r="H1394" s="70" t="s">
        <v>1579</v>
      </c>
      <c r="I1394" s="70" t="s">
        <v>1397</v>
      </c>
      <c r="J1394" s="70" t="s">
        <v>1441</v>
      </c>
      <c r="K1394" s="70">
        <v>410</v>
      </c>
      <c r="L1394" s="70"/>
      <c r="M1394" s="70"/>
      <c r="N1394" s="70">
        <v>15.6</v>
      </c>
      <c r="O1394" s="70">
        <v>170.1</v>
      </c>
      <c r="P1394" s="70"/>
      <c r="Q1394" s="70" t="s">
        <v>1499</v>
      </c>
      <c r="R1394" s="70"/>
      <c r="S1394" s="70"/>
      <c r="T1394" s="70">
        <v>4674</v>
      </c>
      <c r="U1394" s="70">
        <v>1919</v>
      </c>
      <c r="V1394" s="70">
        <v>1618</v>
      </c>
      <c r="W1394" s="70">
        <v>2239</v>
      </c>
      <c r="X1394" s="71">
        <v>1791</v>
      </c>
    </row>
    <row r="1395" s="62" customFormat="1" spans="3:24">
      <c r="C1395" s="69">
        <v>2022</v>
      </c>
      <c r="D1395" s="69">
        <v>1</v>
      </c>
      <c r="E1395" s="70" t="s">
        <v>4316</v>
      </c>
      <c r="F1395" s="70" t="s">
        <v>1790</v>
      </c>
      <c r="G1395" s="70" t="s">
        <v>5230</v>
      </c>
      <c r="H1395" s="70" t="s">
        <v>1453</v>
      </c>
      <c r="I1395" s="70" t="s">
        <v>1397</v>
      </c>
      <c r="J1395" s="70" t="s">
        <v>1396</v>
      </c>
      <c r="K1395" s="70" t="s">
        <v>5231</v>
      </c>
      <c r="L1395" s="70"/>
      <c r="M1395" s="70">
        <v>0.23</v>
      </c>
      <c r="N1395" s="70"/>
      <c r="O1395" s="70">
        <v>136.6</v>
      </c>
      <c r="P1395" s="70">
        <v>41.86</v>
      </c>
      <c r="Q1395" s="70" t="s">
        <v>1402</v>
      </c>
      <c r="R1395" s="70"/>
      <c r="S1395" s="70"/>
      <c r="T1395" s="70">
        <v>5300</v>
      </c>
      <c r="U1395" s="70">
        <v>1700</v>
      </c>
      <c r="V1395" s="70" t="s">
        <v>5232</v>
      </c>
      <c r="W1395" s="70">
        <v>3490</v>
      </c>
      <c r="X1395" s="71">
        <v>1745</v>
      </c>
    </row>
    <row r="1396" s="62" customFormat="1" spans="3:24">
      <c r="C1396" s="69">
        <v>2022</v>
      </c>
      <c r="D1396" s="69">
        <v>1</v>
      </c>
      <c r="E1396" s="70" t="s">
        <v>4316</v>
      </c>
      <c r="F1396" s="70" t="s">
        <v>1790</v>
      </c>
      <c r="G1396" s="70" t="s">
        <v>5233</v>
      </c>
      <c r="H1396" s="70" t="s">
        <v>2064</v>
      </c>
      <c r="I1396" s="70" t="s">
        <v>1397</v>
      </c>
      <c r="J1396" s="70" t="s">
        <v>1396</v>
      </c>
      <c r="K1396" s="70"/>
      <c r="L1396" s="70">
        <v>265</v>
      </c>
      <c r="M1396" s="70"/>
      <c r="N1396" s="70"/>
      <c r="O1396" s="70">
        <v>142.18</v>
      </c>
      <c r="P1396" s="70">
        <v>61.824</v>
      </c>
      <c r="Q1396" s="70" t="s">
        <v>1402</v>
      </c>
      <c r="R1396" s="70"/>
      <c r="S1396" s="70"/>
      <c r="T1396" s="70">
        <v>5595</v>
      </c>
      <c r="U1396" s="70" t="s">
        <v>5234</v>
      </c>
      <c r="V1396" s="70" t="s">
        <v>5235</v>
      </c>
      <c r="W1396" s="70">
        <v>4495</v>
      </c>
      <c r="X1396" s="71">
        <v>2810</v>
      </c>
    </row>
    <row r="1397" s="62" customFormat="1" spans="3:24">
      <c r="C1397" s="69">
        <v>2022</v>
      </c>
      <c r="D1397" s="69">
        <v>1</v>
      </c>
      <c r="E1397" s="70" t="s">
        <v>4322</v>
      </c>
      <c r="F1397" s="70" t="s">
        <v>4323</v>
      </c>
      <c r="G1397" s="70" t="s">
        <v>5236</v>
      </c>
      <c r="H1397" s="70" t="s">
        <v>1395</v>
      </c>
      <c r="I1397" s="70" t="s">
        <v>1397</v>
      </c>
      <c r="J1397" s="70" t="s">
        <v>1396</v>
      </c>
      <c r="K1397" s="70"/>
      <c r="L1397" s="70">
        <v>220</v>
      </c>
      <c r="M1397" s="70">
        <v>0.26</v>
      </c>
      <c r="N1397" s="70"/>
      <c r="O1397" s="70">
        <v>160.26</v>
      </c>
      <c r="P1397" s="70">
        <v>281.91</v>
      </c>
      <c r="Q1397" s="70" t="s">
        <v>1402</v>
      </c>
      <c r="R1397" s="70"/>
      <c r="S1397" s="70"/>
      <c r="T1397" s="70" t="s">
        <v>2631</v>
      </c>
      <c r="U1397" s="70">
        <v>2550</v>
      </c>
      <c r="V1397" s="70" t="s">
        <v>1526</v>
      </c>
      <c r="W1397" s="70">
        <v>31000</v>
      </c>
      <c r="X1397" s="71" t="s">
        <v>5237</v>
      </c>
    </row>
    <row r="1398" s="62" customFormat="1" spans="3:24">
      <c r="C1398" s="69">
        <v>2022</v>
      </c>
      <c r="D1398" s="69">
        <v>1</v>
      </c>
      <c r="E1398" s="70" t="s">
        <v>4322</v>
      </c>
      <c r="F1398" s="70" t="s">
        <v>4323</v>
      </c>
      <c r="G1398" s="70" t="s">
        <v>5238</v>
      </c>
      <c r="H1398" s="70" t="s">
        <v>1453</v>
      </c>
      <c r="I1398" s="70" t="s">
        <v>1397</v>
      </c>
      <c r="J1398" s="70" t="s">
        <v>1396</v>
      </c>
      <c r="K1398" s="70" t="s">
        <v>5239</v>
      </c>
      <c r="L1398" s="70"/>
      <c r="M1398" s="70">
        <v>0.26</v>
      </c>
      <c r="N1398" s="70"/>
      <c r="O1398" s="70">
        <v>136.6</v>
      </c>
      <c r="P1398" s="70">
        <v>41.86</v>
      </c>
      <c r="Q1398" s="70" t="s">
        <v>1421</v>
      </c>
      <c r="R1398" s="70"/>
      <c r="S1398" s="70"/>
      <c r="T1398" s="70">
        <v>4500</v>
      </c>
      <c r="U1398" s="70">
        <v>1685</v>
      </c>
      <c r="V1398" s="70">
        <v>2000</v>
      </c>
      <c r="W1398" s="70">
        <v>2600</v>
      </c>
      <c r="X1398" s="71">
        <v>1510</v>
      </c>
    </row>
    <row r="1399" s="62" customFormat="1" spans="3:24">
      <c r="C1399" s="69">
        <v>2022</v>
      </c>
      <c r="D1399" s="69">
        <v>1</v>
      </c>
      <c r="E1399" s="70" t="s">
        <v>4322</v>
      </c>
      <c r="F1399" s="70" t="s">
        <v>4323</v>
      </c>
      <c r="G1399" s="70" t="s">
        <v>5240</v>
      </c>
      <c r="H1399" s="70" t="s">
        <v>5241</v>
      </c>
      <c r="I1399" s="70" t="s">
        <v>1397</v>
      </c>
      <c r="J1399" s="70" t="s">
        <v>1396</v>
      </c>
      <c r="K1399" s="70"/>
      <c r="L1399" s="70">
        <v>170</v>
      </c>
      <c r="M1399" s="70">
        <v>0.28</v>
      </c>
      <c r="N1399" s="70"/>
      <c r="O1399" s="70">
        <v>160.26</v>
      </c>
      <c r="P1399" s="70">
        <v>281.91</v>
      </c>
      <c r="Q1399" s="70" t="s">
        <v>1402</v>
      </c>
      <c r="R1399" s="70"/>
      <c r="S1399" s="70"/>
      <c r="T1399" s="70">
        <v>9600</v>
      </c>
      <c r="U1399" s="70">
        <v>2550</v>
      </c>
      <c r="V1399" s="70" t="s">
        <v>1864</v>
      </c>
      <c r="W1399" s="70">
        <v>31000</v>
      </c>
      <c r="X1399" s="71" t="s">
        <v>5242</v>
      </c>
    </row>
    <row r="1400" s="62" customFormat="1" spans="3:24">
      <c r="C1400" s="69">
        <v>2022</v>
      </c>
      <c r="D1400" s="69">
        <v>1</v>
      </c>
      <c r="E1400" s="70" t="s">
        <v>4334</v>
      </c>
      <c r="F1400" s="70" t="s">
        <v>1617</v>
      </c>
      <c r="G1400" s="70" t="s">
        <v>5243</v>
      </c>
      <c r="H1400" s="70" t="s">
        <v>1446</v>
      </c>
      <c r="I1400" s="70" t="s">
        <v>1397</v>
      </c>
      <c r="J1400" s="70" t="s">
        <v>1396</v>
      </c>
      <c r="K1400" s="70"/>
      <c r="L1400" s="70">
        <v>410</v>
      </c>
      <c r="M1400" s="70">
        <v>0.163</v>
      </c>
      <c r="N1400" s="70"/>
      <c r="O1400" s="70" t="s">
        <v>5244</v>
      </c>
      <c r="P1400" s="70">
        <v>315.07</v>
      </c>
      <c r="Q1400" s="70" t="s">
        <v>1402</v>
      </c>
      <c r="R1400" s="70"/>
      <c r="S1400" s="70"/>
      <c r="T1400" s="70">
        <v>8995</v>
      </c>
      <c r="U1400" s="70">
        <v>2550</v>
      </c>
      <c r="V1400" s="70">
        <v>3200</v>
      </c>
      <c r="W1400" s="70">
        <v>17995</v>
      </c>
      <c r="X1400" s="71">
        <v>8580</v>
      </c>
    </row>
    <row r="1401" s="62" customFormat="1" spans="3:24">
      <c r="C1401" s="69">
        <v>2022</v>
      </c>
      <c r="D1401" s="69">
        <v>1</v>
      </c>
      <c r="E1401" s="70" t="s">
        <v>4334</v>
      </c>
      <c r="F1401" s="70" t="s">
        <v>1617</v>
      </c>
      <c r="G1401" s="70" t="s">
        <v>5245</v>
      </c>
      <c r="H1401" s="70" t="s">
        <v>1446</v>
      </c>
      <c r="I1401" s="70" t="s">
        <v>1397</v>
      </c>
      <c r="J1401" s="70" t="s">
        <v>1396</v>
      </c>
      <c r="K1401" s="70"/>
      <c r="L1401" s="70">
        <v>320</v>
      </c>
      <c r="M1401" s="70">
        <v>0.149</v>
      </c>
      <c r="N1401" s="70"/>
      <c r="O1401" s="70" t="s">
        <v>5246</v>
      </c>
      <c r="P1401" s="70">
        <v>237.86</v>
      </c>
      <c r="Q1401" s="70" t="s">
        <v>1402</v>
      </c>
      <c r="R1401" s="70"/>
      <c r="S1401" s="70"/>
      <c r="T1401" s="70">
        <v>8695</v>
      </c>
      <c r="U1401" s="70">
        <v>2550</v>
      </c>
      <c r="V1401" s="70">
        <v>3200</v>
      </c>
      <c r="W1401" s="70">
        <v>17995</v>
      </c>
      <c r="X1401" s="71">
        <v>8040</v>
      </c>
    </row>
    <row r="1402" s="62" customFormat="1" spans="3:24">
      <c r="C1402" s="69">
        <v>2022</v>
      </c>
      <c r="D1402" s="69">
        <v>1</v>
      </c>
      <c r="E1402" s="70" t="s">
        <v>4334</v>
      </c>
      <c r="F1402" s="70" t="s">
        <v>1617</v>
      </c>
      <c r="G1402" s="70" t="s">
        <v>5247</v>
      </c>
      <c r="H1402" s="70" t="s">
        <v>1418</v>
      </c>
      <c r="I1402" s="70" t="s">
        <v>1397</v>
      </c>
      <c r="J1402" s="70" t="s">
        <v>1396</v>
      </c>
      <c r="K1402" s="70"/>
      <c r="L1402" s="70">
        <v>230</v>
      </c>
      <c r="M1402" s="70">
        <v>0.167</v>
      </c>
      <c r="N1402" s="70"/>
      <c r="O1402" s="70" t="s">
        <v>5248</v>
      </c>
      <c r="P1402" s="70">
        <v>180.87</v>
      </c>
      <c r="Q1402" s="70" t="s">
        <v>1402</v>
      </c>
      <c r="R1402" s="70"/>
      <c r="S1402" s="70"/>
      <c r="T1402" s="70" t="s">
        <v>5249</v>
      </c>
      <c r="U1402" s="70" t="s">
        <v>5250</v>
      </c>
      <c r="V1402" s="70" t="s">
        <v>5251</v>
      </c>
      <c r="W1402" s="70">
        <v>17995</v>
      </c>
      <c r="X1402" s="71" t="s">
        <v>5205</v>
      </c>
    </row>
    <row r="1403" s="62" customFormat="1" spans="3:24">
      <c r="C1403" s="69">
        <v>2022</v>
      </c>
      <c r="D1403" s="69">
        <v>1</v>
      </c>
      <c r="E1403" s="70" t="s">
        <v>4334</v>
      </c>
      <c r="F1403" s="70" t="s">
        <v>1617</v>
      </c>
      <c r="G1403" s="70" t="s">
        <v>5252</v>
      </c>
      <c r="H1403" s="70" t="s">
        <v>1453</v>
      </c>
      <c r="I1403" s="70" t="s">
        <v>1397</v>
      </c>
      <c r="J1403" s="70" t="s">
        <v>1396</v>
      </c>
      <c r="K1403" s="70">
        <v>260</v>
      </c>
      <c r="L1403" s="70"/>
      <c r="M1403" s="70">
        <v>0.217</v>
      </c>
      <c r="N1403" s="70"/>
      <c r="O1403" s="70">
        <v>140.1</v>
      </c>
      <c r="P1403" s="70">
        <v>41.932</v>
      </c>
      <c r="Q1403" s="70" t="s">
        <v>1402</v>
      </c>
      <c r="R1403" s="70"/>
      <c r="S1403" s="70"/>
      <c r="T1403" s="70">
        <v>4845</v>
      </c>
      <c r="U1403" s="70">
        <v>1730</v>
      </c>
      <c r="V1403" s="70">
        <v>1985</v>
      </c>
      <c r="W1403" s="70">
        <v>3000</v>
      </c>
      <c r="X1403" s="71">
        <v>1515</v>
      </c>
    </row>
    <row r="1404" s="62" customFormat="1" spans="3:24">
      <c r="C1404" s="69">
        <v>2022</v>
      </c>
      <c r="D1404" s="69">
        <v>1</v>
      </c>
      <c r="E1404" s="70" t="s">
        <v>4334</v>
      </c>
      <c r="F1404" s="70" t="s">
        <v>1617</v>
      </c>
      <c r="G1404" s="70" t="s">
        <v>5253</v>
      </c>
      <c r="H1404" s="70" t="s">
        <v>1453</v>
      </c>
      <c r="I1404" s="70" t="s">
        <v>1397</v>
      </c>
      <c r="J1404" s="70" t="s">
        <v>1396</v>
      </c>
      <c r="K1404" s="70">
        <v>240</v>
      </c>
      <c r="L1404" s="70"/>
      <c r="M1404" s="70">
        <v>0.21</v>
      </c>
      <c r="N1404" s="70"/>
      <c r="O1404" s="70">
        <v>133.38</v>
      </c>
      <c r="P1404" s="70">
        <v>38.64</v>
      </c>
      <c r="Q1404" s="70" t="s">
        <v>1402</v>
      </c>
      <c r="R1404" s="70"/>
      <c r="S1404" s="70"/>
      <c r="T1404" s="70">
        <v>4845</v>
      </c>
      <c r="U1404" s="70">
        <v>1730</v>
      </c>
      <c r="V1404" s="70">
        <v>1985</v>
      </c>
      <c r="W1404" s="70">
        <v>3000</v>
      </c>
      <c r="X1404" s="71">
        <v>1470</v>
      </c>
    </row>
    <row r="1405" s="62" customFormat="1" spans="3:24">
      <c r="C1405" s="69">
        <v>2022</v>
      </c>
      <c r="D1405" s="69">
        <v>1</v>
      </c>
      <c r="E1405" s="70" t="s">
        <v>4334</v>
      </c>
      <c r="F1405" s="70" t="s">
        <v>1617</v>
      </c>
      <c r="G1405" s="70" t="s">
        <v>5254</v>
      </c>
      <c r="H1405" s="70" t="s">
        <v>1898</v>
      </c>
      <c r="I1405" s="70" t="s">
        <v>1397</v>
      </c>
      <c r="J1405" s="70" t="s">
        <v>1396</v>
      </c>
      <c r="K1405" s="70">
        <v>260</v>
      </c>
      <c r="L1405" s="70"/>
      <c r="M1405" s="70">
        <v>0.213</v>
      </c>
      <c r="N1405" s="70"/>
      <c r="O1405" s="70">
        <v>137.6</v>
      </c>
      <c r="P1405" s="70">
        <v>41.86</v>
      </c>
      <c r="Q1405" s="70" t="s">
        <v>1402</v>
      </c>
      <c r="R1405" s="70"/>
      <c r="S1405" s="70"/>
      <c r="T1405" s="70">
        <v>4845</v>
      </c>
      <c r="U1405" s="70">
        <v>1730</v>
      </c>
      <c r="V1405" s="70">
        <v>1985</v>
      </c>
      <c r="W1405" s="70">
        <v>3000</v>
      </c>
      <c r="X1405" s="71">
        <v>1490</v>
      </c>
    </row>
    <row r="1406" s="62" customFormat="1" spans="3:24">
      <c r="C1406" s="69">
        <v>2022</v>
      </c>
      <c r="D1406" s="69">
        <v>1</v>
      </c>
      <c r="E1406" s="70" t="s">
        <v>1819</v>
      </c>
      <c r="F1406" s="70" t="s">
        <v>1820</v>
      </c>
      <c r="G1406" s="70" t="s">
        <v>5255</v>
      </c>
      <c r="H1406" s="70" t="s">
        <v>1446</v>
      </c>
      <c r="I1406" s="70" t="s">
        <v>1397</v>
      </c>
      <c r="J1406" s="70" t="s">
        <v>1396</v>
      </c>
      <c r="K1406" s="70">
        <v>230</v>
      </c>
      <c r="L1406" s="70"/>
      <c r="M1406" s="70">
        <v>0.199</v>
      </c>
      <c r="N1406" s="70"/>
      <c r="O1406" s="70">
        <v>140.79</v>
      </c>
      <c r="P1406" s="70">
        <v>32.256</v>
      </c>
      <c r="Q1406" s="70" t="s">
        <v>1483</v>
      </c>
      <c r="R1406" s="70"/>
      <c r="S1406" s="70"/>
      <c r="T1406" s="70">
        <v>4650</v>
      </c>
      <c r="U1406" s="70">
        <v>1600</v>
      </c>
      <c r="V1406" s="70">
        <v>2030</v>
      </c>
      <c r="W1406" s="70">
        <v>2570</v>
      </c>
      <c r="X1406" s="71">
        <v>1160</v>
      </c>
    </row>
    <row r="1407" s="62" customFormat="1" spans="3:24">
      <c r="C1407" s="69">
        <v>2022</v>
      </c>
      <c r="D1407" s="69">
        <v>1</v>
      </c>
      <c r="E1407" s="70" t="s">
        <v>1819</v>
      </c>
      <c r="F1407" s="70" t="s">
        <v>1820</v>
      </c>
      <c r="G1407" s="70" t="s">
        <v>5256</v>
      </c>
      <c r="H1407" s="70" t="s">
        <v>1418</v>
      </c>
      <c r="I1407" s="70" t="s">
        <v>1397</v>
      </c>
      <c r="J1407" s="70" t="s">
        <v>1396</v>
      </c>
      <c r="K1407" s="70"/>
      <c r="L1407" s="70">
        <v>260</v>
      </c>
      <c r="M1407" s="70">
        <v>0.2</v>
      </c>
      <c r="N1407" s="70"/>
      <c r="O1407" s="70" t="s">
        <v>5257</v>
      </c>
      <c r="P1407" s="70">
        <v>213.911</v>
      </c>
      <c r="Q1407" s="70" t="s">
        <v>1822</v>
      </c>
      <c r="R1407" s="70"/>
      <c r="S1407" s="70"/>
      <c r="T1407" s="70">
        <v>5995</v>
      </c>
      <c r="U1407" s="70">
        <v>2350</v>
      </c>
      <c r="V1407" s="70">
        <v>2650</v>
      </c>
      <c r="W1407" s="70">
        <v>16000</v>
      </c>
      <c r="X1407" s="71">
        <v>7500</v>
      </c>
    </row>
    <row r="1408" s="62" customFormat="1" spans="3:24">
      <c r="C1408" s="69">
        <v>2022</v>
      </c>
      <c r="D1408" s="69">
        <v>1</v>
      </c>
      <c r="E1408" s="70" t="s">
        <v>1819</v>
      </c>
      <c r="F1408" s="70" t="s">
        <v>1820</v>
      </c>
      <c r="G1408" s="70" t="s">
        <v>5258</v>
      </c>
      <c r="H1408" s="70" t="s">
        <v>1418</v>
      </c>
      <c r="I1408" s="70" t="s">
        <v>1397</v>
      </c>
      <c r="J1408" s="70" t="s">
        <v>1396</v>
      </c>
      <c r="K1408" s="70"/>
      <c r="L1408" s="70">
        <v>220</v>
      </c>
      <c r="M1408" s="70">
        <v>0.235</v>
      </c>
      <c r="N1408" s="70"/>
      <c r="O1408" s="70">
        <v>160.26</v>
      </c>
      <c r="P1408" s="70">
        <v>281.91</v>
      </c>
      <c r="Q1408" s="70" t="s">
        <v>1822</v>
      </c>
      <c r="R1408" s="70"/>
      <c r="S1408" s="70"/>
      <c r="T1408" s="70">
        <v>8625</v>
      </c>
      <c r="U1408" s="70">
        <v>2550</v>
      </c>
      <c r="V1408" s="70" t="s">
        <v>1864</v>
      </c>
      <c r="W1408" s="70">
        <v>25000</v>
      </c>
      <c r="X1408" s="71">
        <v>14100</v>
      </c>
    </row>
    <row r="1409" s="62" customFormat="1" spans="3:24">
      <c r="C1409" s="69">
        <v>2022</v>
      </c>
      <c r="D1409" s="69">
        <v>1</v>
      </c>
      <c r="E1409" s="70" t="s">
        <v>1819</v>
      </c>
      <c r="F1409" s="70" t="s">
        <v>1820</v>
      </c>
      <c r="G1409" s="70" t="s">
        <v>5259</v>
      </c>
      <c r="H1409" s="70" t="s">
        <v>1453</v>
      </c>
      <c r="I1409" s="70" t="s">
        <v>1397</v>
      </c>
      <c r="J1409" s="70" t="s">
        <v>1396</v>
      </c>
      <c r="K1409" s="70">
        <v>300</v>
      </c>
      <c r="L1409" s="70"/>
      <c r="M1409" s="70">
        <v>0.278</v>
      </c>
      <c r="N1409" s="70"/>
      <c r="O1409" s="70">
        <v>137.6</v>
      </c>
      <c r="P1409" s="70">
        <v>41.86</v>
      </c>
      <c r="Q1409" s="70" t="s">
        <v>1402</v>
      </c>
      <c r="R1409" s="70"/>
      <c r="S1409" s="70"/>
      <c r="T1409" s="70">
        <v>4495</v>
      </c>
      <c r="U1409" s="70">
        <v>1680</v>
      </c>
      <c r="V1409" s="70">
        <v>1920</v>
      </c>
      <c r="W1409" s="70">
        <v>2400</v>
      </c>
      <c r="X1409" s="71">
        <v>1400</v>
      </c>
    </row>
    <row r="1410" s="62" customFormat="1" spans="3:24">
      <c r="C1410" s="69">
        <v>2022</v>
      </c>
      <c r="D1410" s="69">
        <v>1</v>
      </c>
      <c r="E1410" s="70" t="s">
        <v>1819</v>
      </c>
      <c r="F1410" s="70" t="s">
        <v>1820</v>
      </c>
      <c r="G1410" s="70" t="s">
        <v>5260</v>
      </c>
      <c r="H1410" s="70" t="s">
        <v>1579</v>
      </c>
      <c r="I1410" s="70" t="s">
        <v>1397</v>
      </c>
      <c r="J1410" s="70" t="s">
        <v>1441</v>
      </c>
      <c r="K1410" s="70">
        <v>300</v>
      </c>
      <c r="L1410" s="70"/>
      <c r="M1410" s="70"/>
      <c r="N1410" s="70">
        <v>14</v>
      </c>
      <c r="O1410" s="70">
        <v>137.6</v>
      </c>
      <c r="P1410" s="70"/>
      <c r="Q1410" s="70" t="s">
        <v>1402</v>
      </c>
      <c r="R1410" s="70"/>
      <c r="S1410" s="70"/>
      <c r="T1410" s="70">
        <v>4495</v>
      </c>
      <c r="U1410" s="70">
        <v>1680</v>
      </c>
      <c r="V1410" s="70">
        <v>1920</v>
      </c>
      <c r="W1410" s="70">
        <v>2400</v>
      </c>
      <c r="X1410" s="71">
        <v>1520</v>
      </c>
    </row>
    <row r="1411" s="62" customFormat="1" spans="3:24">
      <c r="C1411" s="69">
        <v>2022</v>
      </c>
      <c r="D1411" s="69">
        <v>1</v>
      </c>
      <c r="E1411" s="70" t="s">
        <v>1819</v>
      </c>
      <c r="F1411" s="70" t="s">
        <v>1820</v>
      </c>
      <c r="G1411" s="70" t="s">
        <v>5261</v>
      </c>
      <c r="H1411" s="70" t="s">
        <v>1579</v>
      </c>
      <c r="I1411" s="70" t="s">
        <v>1397</v>
      </c>
      <c r="J1411" s="70" t="s">
        <v>1441</v>
      </c>
      <c r="K1411" s="70">
        <v>620</v>
      </c>
      <c r="L1411" s="70"/>
      <c r="M1411" s="70"/>
      <c r="N1411" s="70">
        <v>15.4</v>
      </c>
      <c r="O1411" s="70">
        <v>190.74</v>
      </c>
      <c r="P1411" s="70"/>
      <c r="Q1411" s="70" t="s">
        <v>1504</v>
      </c>
      <c r="R1411" s="70"/>
      <c r="S1411" s="70"/>
      <c r="T1411" s="70">
        <v>4698</v>
      </c>
      <c r="U1411" s="70">
        <v>1908</v>
      </c>
      <c r="V1411" s="70">
        <v>1696</v>
      </c>
      <c r="W1411" s="70">
        <v>2305</v>
      </c>
      <c r="X1411" s="71">
        <v>1930</v>
      </c>
    </row>
    <row r="1412" s="62" customFormat="1" spans="3:24">
      <c r="C1412" s="69">
        <v>2022</v>
      </c>
      <c r="D1412" s="69">
        <v>1</v>
      </c>
      <c r="E1412" s="70" t="s">
        <v>1856</v>
      </c>
      <c r="F1412" s="70" t="s">
        <v>5262</v>
      </c>
      <c r="G1412" s="70" t="s">
        <v>5263</v>
      </c>
      <c r="H1412" s="70" t="s">
        <v>4292</v>
      </c>
      <c r="I1412" s="70" t="s">
        <v>1397</v>
      </c>
      <c r="J1412" s="70" t="s">
        <v>1396</v>
      </c>
      <c r="K1412" s="70">
        <v>370</v>
      </c>
      <c r="L1412" s="70"/>
      <c r="M1412" s="70">
        <v>0.265</v>
      </c>
      <c r="N1412" s="70"/>
      <c r="O1412" s="70">
        <v>162.7</v>
      </c>
      <c r="P1412" s="70">
        <v>53</v>
      </c>
      <c r="Q1412" s="70" t="s">
        <v>3828</v>
      </c>
      <c r="R1412" s="70"/>
      <c r="S1412" s="70"/>
      <c r="T1412" s="70">
        <v>4495</v>
      </c>
      <c r="U1412" s="70">
        <v>1680</v>
      </c>
      <c r="V1412" s="70">
        <v>1990</v>
      </c>
      <c r="W1412" s="70">
        <v>2510</v>
      </c>
      <c r="X1412" s="71">
        <v>1500</v>
      </c>
    </row>
    <row r="1413" s="62" customFormat="1" spans="3:24">
      <c r="C1413" s="69">
        <v>2022</v>
      </c>
      <c r="D1413" s="69">
        <v>1</v>
      </c>
      <c r="E1413" s="70" t="s">
        <v>1856</v>
      </c>
      <c r="F1413" s="70" t="s">
        <v>5262</v>
      </c>
      <c r="G1413" s="70" t="s">
        <v>5264</v>
      </c>
      <c r="H1413" s="70" t="s">
        <v>1453</v>
      </c>
      <c r="I1413" s="70" t="s">
        <v>1397</v>
      </c>
      <c r="J1413" s="70" t="s">
        <v>1396</v>
      </c>
      <c r="K1413" s="70">
        <v>285</v>
      </c>
      <c r="L1413" s="70"/>
      <c r="M1413" s="70">
        <v>0.254</v>
      </c>
      <c r="N1413" s="70"/>
      <c r="O1413" s="70">
        <v>137.6</v>
      </c>
      <c r="P1413" s="70">
        <v>41.86</v>
      </c>
      <c r="Q1413" s="70" t="s">
        <v>1402</v>
      </c>
      <c r="R1413" s="70"/>
      <c r="S1413" s="70"/>
      <c r="T1413" s="70">
        <v>4495</v>
      </c>
      <c r="U1413" s="70">
        <v>1680</v>
      </c>
      <c r="V1413" s="70">
        <v>1990</v>
      </c>
      <c r="W1413" s="70">
        <v>2510</v>
      </c>
      <c r="X1413" s="71">
        <v>1390</v>
      </c>
    </row>
    <row r="1414" s="62" customFormat="1" spans="3:24">
      <c r="C1414" s="69">
        <v>2022</v>
      </c>
      <c r="D1414" s="69">
        <v>1</v>
      </c>
      <c r="E1414" s="70" t="s">
        <v>1866</v>
      </c>
      <c r="F1414" s="70" t="s">
        <v>1867</v>
      </c>
      <c r="G1414" s="70" t="s">
        <v>5265</v>
      </c>
      <c r="H1414" s="70" t="s">
        <v>5266</v>
      </c>
      <c r="I1414" s="70" t="s">
        <v>1397</v>
      </c>
      <c r="J1414" s="70" t="s">
        <v>1396</v>
      </c>
      <c r="K1414" s="70"/>
      <c r="L1414" s="70">
        <v>300</v>
      </c>
      <c r="M1414" s="70">
        <v>0.241</v>
      </c>
      <c r="N1414" s="70"/>
      <c r="O1414" s="70" t="s">
        <v>1532</v>
      </c>
      <c r="P1414" s="70">
        <v>121.13</v>
      </c>
      <c r="Q1414" s="70" t="s">
        <v>1421</v>
      </c>
      <c r="R1414" s="70"/>
      <c r="S1414" s="70"/>
      <c r="T1414" s="70">
        <v>6460</v>
      </c>
      <c r="U1414" s="70">
        <v>2220</v>
      </c>
      <c r="V1414" s="70">
        <v>2480</v>
      </c>
      <c r="W1414" s="70">
        <v>8995</v>
      </c>
      <c r="X1414" s="71">
        <v>6000</v>
      </c>
    </row>
    <row r="1415" s="62" customFormat="1" spans="3:24">
      <c r="C1415" s="69">
        <v>2022</v>
      </c>
      <c r="D1415" s="69">
        <v>1</v>
      </c>
      <c r="E1415" s="70" t="s">
        <v>1866</v>
      </c>
      <c r="F1415" s="70" t="s">
        <v>1867</v>
      </c>
      <c r="G1415" s="70" t="s">
        <v>5267</v>
      </c>
      <c r="H1415" s="70" t="s">
        <v>1474</v>
      </c>
      <c r="I1415" s="70" t="s">
        <v>1397</v>
      </c>
      <c r="J1415" s="70" t="s">
        <v>1396</v>
      </c>
      <c r="K1415" s="70"/>
      <c r="L1415" s="70">
        <v>205</v>
      </c>
      <c r="M1415" s="70"/>
      <c r="N1415" s="70"/>
      <c r="O1415" s="70" t="s">
        <v>5268</v>
      </c>
      <c r="P1415" s="70">
        <v>108.59</v>
      </c>
      <c r="Q1415" s="70" t="s">
        <v>3832</v>
      </c>
      <c r="R1415" s="70"/>
      <c r="S1415" s="70"/>
      <c r="T1415" s="70">
        <v>6530</v>
      </c>
      <c r="U1415" s="70">
        <v>2300</v>
      </c>
      <c r="V1415" s="70">
        <v>2820</v>
      </c>
      <c r="W1415" s="70">
        <v>11950</v>
      </c>
      <c r="X1415" s="71">
        <v>7280</v>
      </c>
    </row>
    <row r="1416" s="62" customFormat="1" spans="3:24">
      <c r="C1416" s="69">
        <v>2022</v>
      </c>
      <c r="D1416" s="69">
        <v>1</v>
      </c>
      <c r="E1416" s="70" t="s">
        <v>1888</v>
      </c>
      <c r="F1416" s="70" t="s">
        <v>1621</v>
      </c>
      <c r="G1416" s="70" t="s">
        <v>5269</v>
      </c>
      <c r="H1416" s="70" t="s">
        <v>1418</v>
      </c>
      <c r="I1416" s="70" t="s">
        <v>1397</v>
      </c>
      <c r="J1416" s="70" t="s">
        <v>1396</v>
      </c>
      <c r="K1416" s="70"/>
      <c r="L1416" s="70">
        <v>260</v>
      </c>
      <c r="M1416" s="70" t="s">
        <v>5270</v>
      </c>
      <c r="N1416" s="70"/>
      <c r="O1416" s="70">
        <v>160.4</v>
      </c>
      <c r="P1416" s="70">
        <v>281.899</v>
      </c>
      <c r="Q1416" s="70" t="s">
        <v>1402</v>
      </c>
      <c r="R1416" s="70"/>
      <c r="S1416" s="70"/>
      <c r="T1416" s="70" t="s">
        <v>5271</v>
      </c>
      <c r="U1416" s="70">
        <v>2550</v>
      </c>
      <c r="V1416" s="70" t="s">
        <v>5272</v>
      </c>
      <c r="W1416" s="70">
        <v>31000</v>
      </c>
      <c r="X1416" s="71" t="s">
        <v>5273</v>
      </c>
    </row>
    <row r="1417" s="62" customFormat="1" spans="3:24">
      <c r="C1417" s="69">
        <v>2022</v>
      </c>
      <c r="D1417" s="69">
        <v>1</v>
      </c>
      <c r="E1417" s="70" t="s">
        <v>1888</v>
      </c>
      <c r="F1417" s="70" t="s">
        <v>1621</v>
      </c>
      <c r="G1417" s="70" t="s">
        <v>5274</v>
      </c>
      <c r="H1417" s="70" t="s">
        <v>1418</v>
      </c>
      <c r="I1417" s="70" t="s">
        <v>1397</v>
      </c>
      <c r="J1417" s="70" t="s">
        <v>1396</v>
      </c>
      <c r="K1417" s="70"/>
      <c r="L1417" s="70">
        <v>380</v>
      </c>
      <c r="M1417" s="70" t="s">
        <v>5275</v>
      </c>
      <c r="N1417" s="70"/>
      <c r="O1417" s="70">
        <v>160.4</v>
      </c>
      <c r="P1417" s="70">
        <v>422.848</v>
      </c>
      <c r="Q1417" s="70" t="s">
        <v>1402</v>
      </c>
      <c r="R1417" s="70"/>
      <c r="S1417" s="70"/>
      <c r="T1417" s="70" t="s">
        <v>5271</v>
      </c>
      <c r="U1417" s="70">
        <v>2550</v>
      </c>
      <c r="V1417" s="70" t="s">
        <v>5272</v>
      </c>
      <c r="W1417" s="70">
        <v>31000</v>
      </c>
      <c r="X1417" s="71" t="s">
        <v>5276</v>
      </c>
    </row>
    <row r="1418" s="62" customFormat="1" spans="3:24">
      <c r="C1418" s="69">
        <v>2022</v>
      </c>
      <c r="D1418" s="69">
        <v>1</v>
      </c>
      <c r="E1418" s="70" t="s">
        <v>1888</v>
      </c>
      <c r="F1418" s="70" t="s">
        <v>1621</v>
      </c>
      <c r="G1418" s="70" t="s">
        <v>5277</v>
      </c>
      <c r="H1418" s="70" t="s">
        <v>1418</v>
      </c>
      <c r="I1418" s="70" t="s">
        <v>1397</v>
      </c>
      <c r="J1418" s="70" t="s">
        <v>1396</v>
      </c>
      <c r="K1418" s="70"/>
      <c r="L1418" s="70">
        <v>325</v>
      </c>
      <c r="M1418" s="70" t="s">
        <v>5278</v>
      </c>
      <c r="N1418" s="70"/>
      <c r="O1418" s="70">
        <v>160.4</v>
      </c>
      <c r="P1418" s="70">
        <v>422.848</v>
      </c>
      <c r="Q1418" s="70" t="s">
        <v>1402</v>
      </c>
      <c r="R1418" s="70"/>
      <c r="S1418" s="70"/>
      <c r="T1418" s="70" t="s">
        <v>1650</v>
      </c>
      <c r="U1418" s="70">
        <v>2550</v>
      </c>
      <c r="V1418" s="70" t="s">
        <v>3839</v>
      </c>
      <c r="W1418" s="70">
        <v>31000</v>
      </c>
      <c r="X1418" s="71" t="s">
        <v>5279</v>
      </c>
    </row>
    <row r="1419" s="62" customFormat="1" spans="3:24">
      <c r="C1419" s="69">
        <v>2022</v>
      </c>
      <c r="D1419" s="69">
        <v>1</v>
      </c>
      <c r="E1419" s="70" t="s">
        <v>1888</v>
      </c>
      <c r="F1419" s="70" t="s">
        <v>1621</v>
      </c>
      <c r="G1419" s="70" t="s">
        <v>5280</v>
      </c>
      <c r="H1419" s="70" t="s">
        <v>1478</v>
      </c>
      <c r="I1419" s="70" t="s">
        <v>1397</v>
      </c>
      <c r="J1419" s="70" t="s">
        <v>1396</v>
      </c>
      <c r="K1419" s="70"/>
      <c r="L1419" s="70">
        <v>220</v>
      </c>
      <c r="M1419" s="70" t="s">
        <v>5281</v>
      </c>
      <c r="N1419" s="70"/>
      <c r="O1419" s="70">
        <v>160.2</v>
      </c>
      <c r="P1419" s="70">
        <v>282.624</v>
      </c>
      <c r="Q1419" s="70" t="s">
        <v>1402</v>
      </c>
      <c r="R1419" s="70"/>
      <c r="S1419" s="70"/>
      <c r="T1419" s="70" t="s">
        <v>4368</v>
      </c>
      <c r="U1419" s="70" t="s">
        <v>2673</v>
      </c>
      <c r="V1419" s="70" t="s">
        <v>4372</v>
      </c>
      <c r="W1419" s="70">
        <v>25000</v>
      </c>
      <c r="X1419" s="71" t="s">
        <v>4373</v>
      </c>
    </row>
    <row r="1420" s="62" customFormat="1" spans="3:24">
      <c r="C1420" s="69">
        <v>2022</v>
      </c>
      <c r="D1420" s="69">
        <v>1</v>
      </c>
      <c r="E1420" s="70" t="s">
        <v>1888</v>
      </c>
      <c r="F1420" s="70" t="s">
        <v>1621</v>
      </c>
      <c r="G1420" s="70" t="s">
        <v>5282</v>
      </c>
      <c r="H1420" s="70" t="s">
        <v>1478</v>
      </c>
      <c r="I1420" s="70" t="s">
        <v>1397</v>
      </c>
      <c r="J1420" s="70" t="s">
        <v>1396</v>
      </c>
      <c r="K1420" s="70"/>
      <c r="L1420" s="70">
        <v>295</v>
      </c>
      <c r="M1420" s="70" t="s">
        <v>5283</v>
      </c>
      <c r="N1420" s="70"/>
      <c r="O1420" s="70">
        <v>160.2</v>
      </c>
      <c r="P1420" s="70">
        <v>423.936</v>
      </c>
      <c r="Q1420" s="70" t="s">
        <v>1402</v>
      </c>
      <c r="R1420" s="70"/>
      <c r="S1420" s="70"/>
      <c r="T1420" s="70" t="s">
        <v>4368</v>
      </c>
      <c r="U1420" s="70" t="s">
        <v>2673</v>
      </c>
      <c r="V1420" s="70" t="s">
        <v>2674</v>
      </c>
      <c r="W1420" s="70">
        <v>25000</v>
      </c>
      <c r="X1420" s="71" t="s">
        <v>3850</v>
      </c>
    </row>
    <row r="1421" s="62" customFormat="1" spans="3:24">
      <c r="C1421" s="69">
        <v>2022</v>
      </c>
      <c r="D1421" s="69">
        <v>1</v>
      </c>
      <c r="E1421" s="70" t="s">
        <v>1888</v>
      </c>
      <c r="F1421" s="70" t="s">
        <v>1621</v>
      </c>
      <c r="G1421" s="70" t="s">
        <v>5284</v>
      </c>
      <c r="H1421" s="70" t="s">
        <v>1521</v>
      </c>
      <c r="I1421" s="70" t="s">
        <v>1397</v>
      </c>
      <c r="J1421" s="70" t="s">
        <v>1396</v>
      </c>
      <c r="K1421" s="70"/>
      <c r="L1421" s="70">
        <v>270</v>
      </c>
      <c r="M1421" s="70">
        <v>0.171</v>
      </c>
      <c r="N1421" s="70"/>
      <c r="O1421" s="70">
        <v>161.2</v>
      </c>
      <c r="P1421" s="70">
        <v>350.078</v>
      </c>
      <c r="Q1421" s="70" t="s">
        <v>1402</v>
      </c>
      <c r="R1421" s="70"/>
      <c r="S1421" s="70"/>
      <c r="T1421" s="70">
        <v>10395</v>
      </c>
      <c r="U1421" s="70">
        <v>2550</v>
      </c>
      <c r="V1421" s="70" t="s">
        <v>4375</v>
      </c>
      <c r="W1421" s="70">
        <v>31000</v>
      </c>
      <c r="X1421" s="71">
        <v>15650</v>
      </c>
    </row>
    <row r="1422" s="62" customFormat="1" spans="3:24">
      <c r="C1422" s="69">
        <v>2022</v>
      </c>
      <c r="D1422" s="69">
        <v>1</v>
      </c>
      <c r="E1422" s="70" t="s">
        <v>1888</v>
      </c>
      <c r="F1422" s="70" t="s">
        <v>1621</v>
      </c>
      <c r="G1422" s="70" t="s">
        <v>5285</v>
      </c>
      <c r="H1422" s="70" t="s">
        <v>4263</v>
      </c>
      <c r="I1422" s="70" t="s">
        <v>1397</v>
      </c>
      <c r="J1422" s="70" t="s">
        <v>1396</v>
      </c>
      <c r="K1422" s="70"/>
      <c r="L1422" s="70">
        <v>210</v>
      </c>
      <c r="M1422" s="70">
        <v>0.171</v>
      </c>
      <c r="N1422" s="70"/>
      <c r="O1422" s="70">
        <v>160.2</v>
      </c>
      <c r="P1422" s="70">
        <v>281.899</v>
      </c>
      <c r="Q1422" s="70" t="s">
        <v>1402</v>
      </c>
      <c r="R1422" s="70"/>
      <c r="S1422" s="70"/>
      <c r="T1422" s="70">
        <v>10510</v>
      </c>
      <c r="U1422" s="70">
        <v>2550</v>
      </c>
      <c r="V1422" s="70" t="s">
        <v>4842</v>
      </c>
      <c r="W1422" s="70">
        <v>31000</v>
      </c>
      <c r="X1422" s="71">
        <v>15630</v>
      </c>
    </row>
    <row r="1423" s="62" customFormat="1" spans="3:24">
      <c r="C1423" s="69">
        <v>2022</v>
      </c>
      <c r="D1423" s="69">
        <v>1</v>
      </c>
      <c r="E1423" s="70" t="s">
        <v>1888</v>
      </c>
      <c r="F1423" s="70" t="s">
        <v>1621</v>
      </c>
      <c r="G1423" s="70" t="s">
        <v>5286</v>
      </c>
      <c r="H1423" s="70" t="s">
        <v>4263</v>
      </c>
      <c r="I1423" s="70" t="s">
        <v>1397</v>
      </c>
      <c r="J1423" s="70" t="s">
        <v>1396</v>
      </c>
      <c r="K1423" s="70"/>
      <c r="L1423" s="70">
        <v>210</v>
      </c>
      <c r="M1423" s="70">
        <v>0.172</v>
      </c>
      <c r="N1423" s="70"/>
      <c r="O1423" s="70">
        <v>160.2</v>
      </c>
      <c r="P1423" s="70">
        <v>281.899</v>
      </c>
      <c r="Q1423" s="70" t="s">
        <v>1402</v>
      </c>
      <c r="R1423" s="70"/>
      <c r="S1423" s="70"/>
      <c r="T1423" s="70">
        <v>10900</v>
      </c>
      <c r="U1423" s="70">
        <v>2550</v>
      </c>
      <c r="V1423" s="70" t="s">
        <v>5287</v>
      </c>
      <c r="W1423" s="70">
        <v>31000</v>
      </c>
      <c r="X1423" s="71">
        <v>15740</v>
      </c>
    </row>
    <row r="1424" s="62" customFormat="1" spans="3:24">
      <c r="C1424" s="69">
        <v>2022</v>
      </c>
      <c r="D1424" s="69">
        <v>1</v>
      </c>
      <c r="E1424" s="70" t="s">
        <v>1906</v>
      </c>
      <c r="F1424" s="70" t="s">
        <v>1907</v>
      </c>
      <c r="G1424" s="70" t="s">
        <v>5288</v>
      </c>
      <c r="H1424" s="70" t="s">
        <v>1433</v>
      </c>
      <c r="I1424" s="70" t="s">
        <v>1397</v>
      </c>
      <c r="J1424" s="70" t="s">
        <v>1412</v>
      </c>
      <c r="K1424" s="70"/>
      <c r="L1424" s="70"/>
      <c r="M1424" s="70">
        <v>0.14</v>
      </c>
      <c r="N1424" s="70"/>
      <c r="O1424" s="70">
        <v>156.29</v>
      </c>
      <c r="P1424" s="70">
        <v>316.8</v>
      </c>
      <c r="Q1424" s="70" t="s">
        <v>1402</v>
      </c>
      <c r="R1424" s="70"/>
      <c r="S1424" s="70"/>
      <c r="T1424" s="70">
        <v>10830</v>
      </c>
      <c r="U1424" s="70">
        <v>2510</v>
      </c>
      <c r="V1424" s="70">
        <v>3250</v>
      </c>
      <c r="W1424" s="70">
        <v>18000</v>
      </c>
      <c r="X1424" s="71">
        <v>11560</v>
      </c>
    </row>
    <row r="1425" s="62" customFormat="1" spans="3:24">
      <c r="C1425" s="69">
        <v>2022</v>
      </c>
      <c r="D1425" s="69">
        <v>1</v>
      </c>
      <c r="E1425" s="70" t="s">
        <v>1906</v>
      </c>
      <c r="F1425" s="70" t="s">
        <v>1907</v>
      </c>
      <c r="G1425" s="70" t="s">
        <v>5289</v>
      </c>
      <c r="H1425" s="70" t="s">
        <v>1433</v>
      </c>
      <c r="I1425" s="70" t="s">
        <v>1397</v>
      </c>
      <c r="J1425" s="70" t="s">
        <v>1412</v>
      </c>
      <c r="K1425" s="70"/>
      <c r="L1425" s="70"/>
      <c r="M1425" s="70">
        <v>0.149</v>
      </c>
      <c r="N1425" s="70"/>
      <c r="O1425" s="70" t="s">
        <v>5290</v>
      </c>
      <c r="P1425" s="70">
        <v>237.88</v>
      </c>
      <c r="Q1425" s="70" t="s">
        <v>1402</v>
      </c>
      <c r="R1425" s="70"/>
      <c r="S1425" s="70"/>
      <c r="T1425" s="70">
        <v>8570</v>
      </c>
      <c r="U1425" s="70" t="s">
        <v>5291</v>
      </c>
      <c r="V1425" s="70" t="s">
        <v>5292</v>
      </c>
      <c r="W1425" s="70">
        <v>14000</v>
      </c>
      <c r="X1425" s="71" t="s">
        <v>4321</v>
      </c>
    </row>
    <row r="1426" s="62" customFormat="1" spans="3:24">
      <c r="C1426" s="69">
        <v>2022</v>
      </c>
      <c r="D1426" s="69">
        <v>1</v>
      </c>
      <c r="E1426" s="70" t="s">
        <v>1911</v>
      </c>
      <c r="F1426" s="70" t="s">
        <v>1912</v>
      </c>
      <c r="G1426" s="70" t="s">
        <v>5293</v>
      </c>
      <c r="H1426" s="70" t="s">
        <v>1579</v>
      </c>
      <c r="I1426" s="70" t="s">
        <v>1397</v>
      </c>
      <c r="J1426" s="70" t="s">
        <v>1441</v>
      </c>
      <c r="K1426" s="70">
        <v>501</v>
      </c>
      <c r="L1426" s="70"/>
      <c r="M1426" s="70"/>
      <c r="N1426" s="70">
        <v>14.5</v>
      </c>
      <c r="O1426" s="70">
        <v>143</v>
      </c>
      <c r="P1426" s="70"/>
      <c r="Q1426" s="70" t="s">
        <v>1402</v>
      </c>
      <c r="R1426" s="70"/>
      <c r="S1426" s="70"/>
      <c r="T1426" s="70" t="s">
        <v>2690</v>
      </c>
      <c r="U1426" s="70">
        <v>1860</v>
      </c>
      <c r="V1426" s="70">
        <v>1628</v>
      </c>
      <c r="W1426" s="70">
        <v>2154</v>
      </c>
      <c r="X1426" s="71">
        <v>1779</v>
      </c>
    </row>
    <row r="1427" s="62" customFormat="1" spans="3:24">
      <c r="C1427" s="69">
        <v>2022</v>
      </c>
      <c r="D1427" s="69">
        <v>1</v>
      </c>
      <c r="E1427" s="70" t="s">
        <v>1924</v>
      </c>
      <c r="F1427" s="70" t="s">
        <v>1925</v>
      </c>
      <c r="G1427" s="70" t="s">
        <v>5294</v>
      </c>
      <c r="H1427" s="70" t="s">
        <v>1433</v>
      </c>
      <c r="I1427" s="70" t="s">
        <v>1397</v>
      </c>
      <c r="J1427" s="70" t="s">
        <v>1412</v>
      </c>
      <c r="K1427" s="70"/>
      <c r="L1427" s="70"/>
      <c r="M1427" s="70">
        <v>0.147</v>
      </c>
      <c r="N1427" s="70"/>
      <c r="O1427" s="70" t="s">
        <v>5295</v>
      </c>
      <c r="P1427" s="70">
        <v>268.7</v>
      </c>
      <c r="Q1427" s="70" t="s">
        <v>1402</v>
      </c>
      <c r="R1427" s="70"/>
      <c r="S1427" s="70"/>
      <c r="T1427" s="70">
        <v>10500</v>
      </c>
      <c r="U1427" s="70">
        <v>2500</v>
      </c>
      <c r="V1427" s="70" t="s">
        <v>5296</v>
      </c>
      <c r="W1427" s="70">
        <v>18000</v>
      </c>
      <c r="X1427" s="71" t="s">
        <v>5297</v>
      </c>
    </row>
    <row r="1428" s="62" customFormat="1" spans="3:24">
      <c r="C1428" s="69">
        <v>2022</v>
      </c>
      <c r="D1428" s="69">
        <v>1</v>
      </c>
      <c r="E1428" s="70" t="s">
        <v>1924</v>
      </c>
      <c r="F1428" s="70" t="s">
        <v>1925</v>
      </c>
      <c r="G1428" s="70" t="s">
        <v>5298</v>
      </c>
      <c r="H1428" s="70" t="s">
        <v>1433</v>
      </c>
      <c r="I1428" s="70" t="s">
        <v>1397</v>
      </c>
      <c r="J1428" s="70" t="s">
        <v>1412</v>
      </c>
      <c r="K1428" s="70"/>
      <c r="L1428" s="70"/>
      <c r="M1428" s="70">
        <v>0.149</v>
      </c>
      <c r="N1428" s="70"/>
      <c r="O1428" s="70">
        <v>158</v>
      </c>
      <c r="P1428" s="70">
        <v>210.56</v>
      </c>
      <c r="Q1428" s="70" t="s">
        <v>1402</v>
      </c>
      <c r="R1428" s="70"/>
      <c r="S1428" s="70"/>
      <c r="T1428" s="70">
        <v>8545</v>
      </c>
      <c r="U1428" s="70">
        <v>2500</v>
      </c>
      <c r="V1428" s="70" t="s">
        <v>5296</v>
      </c>
      <c r="W1428" s="70">
        <v>14500</v>
      </c>
      <c r="X1428" s="71" t="s">
        <v>5299</v>
      </c>
    </row>
    <row r="1429" s="62" customFormat="1" spans="3:24">
      <c r="C1429" s="69">
        <v>2022</v>
      </c>
      <c r="D1429" s="69">
        <v>1</v>
      </c>
      <c r="E1429" s="70" t="s">
        <v>1943</v>
      </c>
      <c r="F1429" s="70" t="s">
        <v>1944</v>
      </c>
      <c r="G1429" s="70" t="s">
        <v>5300</v>
      </c>
      <c r="H1429" s="70" t="s">
        <v>1453</v>
      </c>
      <c r="I1429" s="70" t="s">
        <v>1397</v>
      </c>
      <c r="J1429" s="70" t="s">
        <v>1396</v>
      </c>
      <c r="K1429" s="70">
        <v>210</v>
      </c>
      <c r="L1429" s="70"/>
      <c r="M1429" s="70">
        <v>0.27</v>
      </c>
      <c r="N1429" s="70"/>
      <c r="O1429" s="70">
        <v>142.7</v>
      </c>
      <c r="P1429" s="70">
        <v>41.932</v>
      </c>
      <c r="Q1429" s="70" t="s">
        <v>1946</v>
      </c>
      <c r="R1429" s="70"/>
      <c r="S1429" s="70"/>
      <c r="T1429" s="70">
        <v>4865</v>
      </c>
      <c r="U1429" s="70">
        <v>1715</v>
      </c>
      <c r="V1429" s="70">
        <v>2060</v>
      </c>
      <c r="W1429" s="70">
        <v>3150</v>
      </c>
      <c r="X1429" s="71">
        <v>1590</v>
      </c>
    </row>
    <row r="1430" s="62" customFormat="1" spans="3:24">
      <c r="C1430" s="69">
        <v>2022</v>
      </c>
      <c r="D1430" s="69">
        <v>1</v>
      </c>
      <c r="E1430" s="70" t="s">
        <v>1943</v>
      </c>
      <c r="F1430" s="70" t="s">
        <v>1944</v>
      </c>
      <c r="G1430" s="70" t="s">
        <v>5301</v>
      </c>
      <c r="H1430" s="70" t="s">
        <v>1453</v>
      </c>
      <c r="I1430" s="70" t="s">
        <v>1397</v>
      </c>
      <c r="J1430" s="70" t="s">
        <v>1396</v>
      </c>
      <c r="K1430" s="70">
        <v>305</v>
      </c>
      <c r="L1430" s="70"/>
      <c r="M1430" s="70">
        <v>0.27</v>
      </c>
      <c r="N1430" s="70"/>
      <c r="O1430" s="70">
        <v>140.4</v>
      </c>
      <c r="P1430" s="70">
        <v>50.232</v>
      </c>
      <c r="Q1430" s="70" t="s">
        <v>1402</v>
      </c>
      <c r="R1430" s="70"/>
      <c r="S1430" s="70"/>
      <c r="T1430" s="70">
        <v>5428</v>
      </c>
      <c r="U1430" s="70">
        <v>1780</v>
      </c>
      <c r="V1430" s="70">
        <v>1950</v>
      </c>
      <c r="W1430" s="70">
        <v>2810</v>
      </c>
      <c r="X1430" s="71">
        <v>1470</v>
      </c>
    </row>
    <row r="1431" s="62" customFormat="1" spans="3:24">
      <c r="C1431" s="69">
        <v>2022</v>
      </c>
      <c r="D1431" s="69">
        <v>1</v>
      </c>
      <c r="E1431" s="70" t="s">
        <v>1943</v>
      </c>
      <c r="F1431" s="70" t="s">
        <v>1944</v>
      </c>
      <c r="G1431" s="70" t="s">
        <v>5302</v>
      </c>
      <c r="H1431" s="70" t="s">
        <v>1453</v>
      </c>
      <c r="I1431" s="70" t="s">
        <v>1397</v>
      </c>
      <c r="J1431" s="70" t="s">
        <v>1396</v>
      </c>
      <c r="K1431" s="70">
        <v>220</v>
      </c>
      <c r="L1431" s="70"/>
      <c r="M1431" s="70">
        <v>0.28</v>
      </c>
      <c r="N1431" s="70"/>
      <c r="O1431" s="70">
        <v>142.7</v>
      </c>
      <c r="P1431" s="70">
        <v>41.932</v>
      </c>
      <c r="Q1431" s="70" t="s">
        <v>1946</v>
      </c>
      <c r="R1431" s="70"/>
      <c r="S1431" s="70"/>
      <c r="T1431" s="70">
        <v>5428</v>
      </c>
      <c r="U1431" s="70">
        <v>1780</v>
      </c>
      <c r="V1431" s="70">
        <v>1950</v>
      </c>
      <c r="W1431" s="70">
        <v>2810</v>
      </c>
      <c r="X1431" s="71">
        <v>1445</v>
      </c>
    </row>
    <row r="1432" s="62" customFormat="1" spans="3:24">
      <c r="C1432" s="69">
        <v>2022</v>
      </c>
      <c r="D1432" s="69">
        <v>1</v>
      </c>
      <c r="E1432" s="70" t="s">
        <v>5303</v>
      </c>
      <c r="F1432" s="70" t="s">
        <v>5304</v>
      </c>
      <c r="G1432" s="70" t="s">
        <v>5305</v>
      </c>
      <c r="H1432" s="70" t="s">
        <v>1433</v>
      </c>
      <c r="I1432" s="70" t="s">
        <v>1397</v>
      </c>
      <c r="J1432" s="70" t="s">
        <v>1412</v>
      </c>
      <c r="K1432" s="70"/>
      <c r="L1432" s="70"/>
      <c r="M1432" s="70">
        <v>0.14</v>
      </c>
      <c r="N1432" s="70"/>
      <c r="O1432" s="70">
        <v>159.79</v>
      </c>
      <c r="P1432" s="70">
        <v>229.05</v>
      </c>
      <c r="Q1432" s="70" t="s">
        <v>1402</v>
      </c>
      <c r="R1432" s="70"/>
      <c r="S1432" s="70"/>
      <c r="T1432" s="70">
        <v>8545</v>
      </c>
      <c r="U1432" s="70">
        <v>2420</v>
      </c>
      <c r="V1432" s="70" t="s">
        <v>5204</v>
      </c>
      <c r="W1432" s="70">
        <v>14500</v>
      </c>
      <c r="X1432" s="71" t="s">
        <v>5205</v>
      </c>
    </row>
    <row r="1433" s="62" customFormat="1" spans="3:24">
      <c r="C1433" s="69">
        <v>2022</v>
      </c>
      <c r="D1433" s="69">
        <v>1</v>
      </c>
      <c r="E1433" s="70" t="s">
        <v>5306</v>
      </c>
      <c r="F1433" s="70" t="s">
        <v>5307</v>
      </c>
      <c r="G1433" s="70" t="s">
        <v>5308</v>
      </c>
      <c r="H1433" s="70" t="s">
        <v>1453</v>
      </c>
      <c r="I1433" s="70" t="s">
        <v>1397</v>
      </c>
      <c r="J1433" s="70" t="s">
        <v>1396</v>
      </c>
      <c r="K1433" s="70"/>
      <c r="L1433" s="70">
        <v>370</v>
      </c>
      <c r="M1433" s="70">
        <v>0.262</v>
      </c>
      <c r="N1433" s="70"/>
      <c r="O1433" s="70">
        <v>146</v>
      </c>
      <c r="P1433" s="70">
        <v>81.14</v>
      </c>
      <c r="Q1433" s="70" t="s">
        <v>1402</v>
      </c>
      <c r="R1433" s="70"/>
      <c r="S1433" s="70"/>
      <c r="T1433" s="70">
        <v>5995</v>
      </c>
      <c r="U1433" s="70">
        <v>2180</v>
      </c>
      <c r="V1433" s="70">
        <v>3070</v>
      </c>
      <c r="W1433" s="70">
        <v>4495</v>
      </c>
      <c r="X1433" s="71">
        <v>2990</v>
      </c>
    </row>
    <row r="1434" s="62" customFormat="1" spans="3:24">
      <c r="C1434" s="69">
        <v>2022</v>
      </c>
      <c r="D1434" s="69">
        <v>1</v>
      </c>
      <c r="E1434" s="70" t="s">
        <v>5309</v>
      </c>
      <c r="F1434" s="70" t="s">
        <v>5307</v>
      </c>
      <c r="G1434" s="70" t="s">
        <v>5310</v>
      </c>
      <c r="H1434" s="70" t="s">
        <v>1433</v>
      </c>
      <c r="I1434" s="70" t="s">
        <v>1397</v>
      </c>
      <c r="J1434" s="70" t="s">
        <v>1412</v>
      </c>
      <c r="K1434" s="70"/>
      <c r="L1434" s="70"/>
      <c r="M1434" s="70">
        <v>0.145</v>
      </c>
      <c r="N1434" s="70"/>
      <c r="O1434" s="70">
        <v>160</v>
      </c>
      <c r="P1434" s="70">
        <v>70.47</v>
      </c>
      <c r="Q1434" s="70" t="s">
        <v>1402</v>
      </c>
      <c r="R1434" s="70"/>
      <c r="S1434" s="70"/>
      <c r="T1434" s="70">
        <v>6045</v>
      </c>
      <c r="U1434" s="70">
        <v>2020</v>
      </c>
      <c r="V1434" s="70">
        <v>2560</v>
      </c>
      <c r="W1434" s="70">
        <v>5800</v>
      </c>
      <c r="X1434" s="71">
        <v>3340</v>
      </c>
    </row>
    <row r="1435" s="62" customFormat="1" spans="3:24">
      <c r="C1435" s="69">
        <v>2022</v>
      </c>
      <c r="D1435" s="69">
        <v>1</v>
      </c>
      <c r="E1435" s="70" t="s">
        <v>5311</v>
      </c>
      <c r="F1435" s="70" t="s">
        <v>5312</v>
      </c>
      <c r="G1435" s="70" t="s">
        <v>5313</v>
      </c>
      <c r="H1435" s="70" t="s">
        <v>5241</v>
      </c>
      <c r="I1435" s="70" t="s">
        <v>1397</v>
      </c>
      <c r="J1435" s="70" t="s">
        <v>1396</v>
      </c>
      <c r="K1435" s="70"/>
      <c r="L1435" s="70">
        <v>296</v>
      </c>
      <c r="M1435" s="70" t="s">
        <v>5314</v>
      </c>
      <c r="N1435" s="70"/>
      <c r="O1435" s="70">
        <v>160.26</v>
      </c>
      <c r="P1435" s="70">
        <v>281.92</v>
      </c>
      <c r="Q1435" s="70" t="s">
        <v>1402</v>
      </c>
      <c r="R1435" s="70"/>
      <c r="S1435" s="70"/>
      <c r="T1435" s="70">
        <v>9750</v>
      </c>
      <c r="U1435" s="70">
        <v>2550</v>
      </c>
      <c r="V1435" s="70">
        <v>3550</v>
      </c>
      <c r="W1435" s="70">
        <v>31000</v>
      </c>
      <c r="X1435" s="71" t="s">
        <v>5315</v>
      </c>
    </row>
    <row r="1436" s="62" customFormat="1" spans="3:24">
      <c r="C1436" s="69">
        <v>2022</v>
      </c>
      <c r="D1436" s="69">
        <v>1</v>
      </c>
      <c r="E1436" s="70" t="s">
        <v>4390</v>
      </c>
      <c r="F1436" s="70" t="s">
        <v>4391</v>
      </c>
      <c r="G1436" s="70" t="s">
        <v>5316</v>
      </c>
      <c r="H1436" s="70" t="s">
        <v>1603</v>
      </c>
      <c r="I1436" s="70" t="s">
        <v>1397</v>
      </c>
      <c r="J1436" s="70" t="s">
        <v>1396</v>
      </c>
      <c r="K1436" s="70"/>
      <c r="L1436" s="70">
        <v>270</v>
      </c>
      <c r="M1436" s="70"/>
      <c r="N1436" s="70"/>
      <c r="O1436" s="70" t="s">
        <v>5317</v>
      </c>
      <c r="P1436" s="70">
        <v>190.51</v>
      </c>
      <c r="Q1436" s="70" t="s">
        <v>1402</v>
      </c>
      <c r="R1436" s="70"/>
      <c r="S1436" s="70"/>
      <c r="T1436" s="70" t="s">
        <v>2826</v>
      </c>
      <c r="U1436" s="70">
        <v>2510</v>
      </c>
      <c r="V1436" s="70">
        <v>2850</v>
      </c>
      <c r="W1436" s="70">
        <v>18000</v>
      </c>
      <c r="X1436" s="71">
        <v>8500</v>
      </c>
    </row>
    <row r="1437" s="62" customFormat="1" spans="3:24">
      <c r="C1437" s="69">
        <v>2022</v>
      </c>
      <c r="D1437" s="69">
        <v>1</v>
      </c>
      <c r="E1437" s="70" t="s">
        <v>4390</v>
      </c>
      <c r="F1437" s="70" t="s">
        <v>4391</v>
      </c>
      <c r="G1437" s="70" t="s">
        <v>5318</v>
      </c>
      <c r="H1437" s="70" t="s">
        <v>1886</v>
      </c>
      <c r="I1437" s="70" t="s">
        <v>1397</v>
      </c>
      <c r="J1437" s="70" t="s">
        <v>1396</v>
      </c>
      <c r="K1437" s="70"/>
      <c r="L1437" s="70">
        <v>370</v>
      </c>
      <c r="M1437" s="70"/>
      <c r="N1437" s="70"/>
      <c r="O1437" s="70" t="s">
        <v>2829</v>
      </c>
      <c r="P1437" s="70">
        <v>268.7</v>
      </c>
      <c r="Q1437" s="70" t="s">
        <v>1402</v>
      </c>
      <c r="R1437" s="70"/>
      <c r="S1437" s="70"/>
      <c r="T1437" s="70">
        <v>8500</v>
      </c>
      <c r="U1437" s="70">
        <v>2490</v>
      </c>
      <c r="V1437" s="70">
        <v>3150</v>
      </c>
      <c r="W1437" s="70">
        <v>18000</v>
      </c>
      <c r="X1437" s="71">
        <v>11700</v>
      </c>
    </row>
    <row r="1438" s="62" customFormat="1" spans="3:24">
      <c r="C1438" s="69">
        <v>2022</v>
      </c>
      <c r="D1438" s="69">
        <v>1</v>
      </c>
      <c r="E1438" s="70" t="s">
        <v>5319</v>
      </c>
      <c r="F1438" s="70" t="s">
        <v>2003</v>
      </c>
      <c r="G1438" s="70" t="s">
        <v>5320</v>
      </c>
      <c r="H1438" s="70" t="s">
        <v>2064</v>
      </c>
      <c r="I1438" s="70" t="s">
        <v>1397</v>
      </c>
      <c r="J1438" s="70" t="s">
        <v>1396</v>
      </c>
      <c r="K1438" s="70"/>
      <c r="L1438" s="70">
        <v>276</v>
      </c>
      <c r="M1438" s="70"/>
      <c r="N1438" s="70"/>
      <c r="O1438" s="70">
        <v>154</v>
      </c>
      <c r="P1438" s="70">
        <v>66.84</v>
      </c>
      <c r="Q1438" s="70" t="s">
        <v>1402</v>
      </c>
      <c r="R1438" s="70"/>
      <c r="S1438" s="70"/>
      <c r="T1438" s="70">
        <v>5310</v>
      </c>
      <c r="U1438" s="70">
        <v>1740</v>
      </c>
      <c r="V1438" s="70">
        <v>2220</v>
      </c>
      <c r="W1438" s="70">
        <v>4495</v>
      </c>
      <c r="X1438" s="71">
        <v>2630</v>
      </c>
    </row>
    <row r="1439" s="62" customFormat="1" spans="3:24">
      <c r="C1439" s="69">
        <v>2022</v>
      </c>
      <c r="D1439" s="69">
        <v>1</v>
      </c>
      <c r="E1439" s="70" t="s">
        <v>4563</v>
      </c>
      <c r="F1439" s="70" t="s">
        <v>1502</v>
      </c>
      <c r="G1439" s="70" t="s">
        <v>5321</v>
      </c>
      <c r="H1439" s="70" t="s">
        <v>1873</v>
      </c>
      <c r="I1439" s="70" t="s">
        <v>1397</v>
      </c>
      <c r="J1439" s="70" t="s">
        <v>1396</v>
      </c>
      <c r="K1439" s="70"/>
      <c r="L1439" s="70">
        <v>250</v>
      </c>
      <c r="M1439" s="70">
        <v>0.188</v>
      </c>
      <c r="N1439" s="70"/>
      <c r="O1439" s="70">
        <v>140.7</v>
      </c>
      <c r="P1439" s="70">
        <v>314.14</v>
      </c>
      <c r="Q1439" s="70" t="s">
        <v>1421</v>
      </c>
      <c r="R1439" s="70"/>
      <c r="S1439" s="70"/>
      <c r="T1439" s="70">
        <v>9475</v>
      </c>
      <c r="U1439" s="70">
        <v>2550</v>
      </c>
      <c r="V1439" s="70">
        <v>3120</v>
      </c>
      <c r="W1439" s="70">
        <v>25000</v>
      </c>
      <c r="X1439" s="71">
        <v>14450</v>
      </c>
    </row>
    <row r="1440" s="62" customFormat="1" spans="3:24">
      <c r="C1440" s="69">
        <v>2022</v>
      </c>
      <c r="D1440" s="69">
        <v>1</v>
      </c>
      <c r="E1440" s="70" t="s">
        <v>5322</v>
      </c>
      <c r="F1440" s="70" t="s">
        <v>5323</v>
      </c>
      <c r="G1440" s="70" t="s">
        <v>5324</v>
      </c>
      <c r="H1440" s="70" t="s">
        <v>5325</v>
      </c>
      <c r="I1440" s="70" t="s">
        <v>1397</v>
      </c>
      <c r="J1440" s="70" t="s">
        <v>1396</v>
      </c>
      <c r="K1440" s="70">
        <v>530</v>
      </c>
      <c r="L1440" s="70"/>
      <c r="M1440" s="70"/>
      <c r="N1440" s="70"/>
      <c r="O1440" s="70">
        <v>140.72</v>
      </c>
      <c r="P1440" s="70">
        <v>88.55</v>
      </c>
      <c r="Q1440" s="70" t="s">
        <v>1402</v>
      </c>
      <c r="R1440" s="70"/>
      <c r="S1440" s="70"/>
      <c r="T1440" s="70">
        <v>5340</v>
      </c>
      <c r="U1440" s="70">
        <v>1940</v>
      </c>
      <c r="V1440" s="70">
        <v>2090</v>
      </c>
      <c r="W1440" s="70">
        <v>3075</v>
      </c>
      <c r="X1440" s="71">
        <v>2750</v>
      </c>
    </row>
    <row r="1441" s="62" customFormat="1" spans="3:24">
      <c r="C1441" s="69">
        <v>2022</v>
      </c>
      <c r="D1441" s="69">
        <v>1</v>
      </c>
      <c r="E1441" s="70" t="s">
        <v>5326</v>
      </c>
      <c r="F1441" s="70" t="s">
        <v>5327</v>
      </c>
      <c r="G1441" s="70" t="s">
        <v>5328</v>
      </c>
      <c r="H1441" s="70" t="s">
        <v>2018</v>
      </c>
      <c r="I1441" s="70" t="s">
        <v>1397</v>
      </c>
      <c r="J1441" s="70" t="s">
        <v>1396</v>
      </c>
      <c r="K1441" s="70"/>
      <c r="L1441" s="70">
        <v>310</v>
      </c>
      <c r="M1441" s="70">
        <v>0.226</v>
      </c>
      <c r="N1441" s="70"/>
      <c r="O1441" s="70">
        <v>150.8</v>
      </c>
      <c r="P1441" s="70">
        <v>106.26</v>
      </c>
      <c r="Q1441" s="70" t="s">
        <v>1402</v>
      </c>
      <c r="R1441" s="70"/>
      <c r="S1441" s="70"/>
      <c r="T1441" s="70">
        <v>6155</v>
      </c>
      <c r="U1441" s="70">
        <v>2095</v>
      </c>
      <c r="V1441" s="70">
        <v>2530</v>
      </c>
      <c r="W1441" s="70">
        <v>8495</v>
      </c>
      <c r="X1441" s="71">
        <v>5580</v>
      </c>
    </row>
    <row r="1442" s="62" customFormat="1" spans="3:24">
      <c r="C1442" s="69">
        <v>2022</v>
      </c>
      <c r="D1442" s="69">
        <v>1</v>
      </c>
      <c r="E1442" s="70" t="s">
        <v>5329</v>
      </c>
      <c r="F1442" s="70" t="s">
        <v>1860</v>
      </c>
      <c r="G1442" s="70" t="s">
        <v>5330</v>
      </c>
      <c r="H1442" s="70" t="s">
        <v>1433</v>
      </c>
      <c r="I1442" s="70" t="s">
        <v>1397</v>
      </c>
      <c r="J1442" s="70" t="s">
        <v>1412</v>
      </c>
      <c r="K1442" s="70"/>
      <c r="L1442" s="70"/>
      <c r="M1442" s="70">
        <v>0.139</v>
      </c>
      <c r="N1442" s="70"/>
      <c r="O1442" s="70">
        <v>159.79</v>
      </c>
      <c r="P1442" s="70">
        <v>229.05</v>
      </c>
      <c r="Q1442" s="70" t="s">
        <v>1402</v>
      </c>
      <c r="R1442" s="70"/>
      <c r="S1442" s="70"/>
      <c r="T1442" s="70">
        <v>8580</v>
      </c>
      <c r="U1442" s="70">
        <v>2500</v>
      </c>
      <c r="V1442" s="70">
        <v>3250</v>
      </c>
      <c r="W1442" s="70">
        <v>14500</v>
      </c>
      <c r="X1442" s="71" t="s">
        <v>5331</v>
      </c>
    </row>
    <row r="1443" s="62" customFormat="1" spans="3:24">
      <c r="C1443" s="69">
        <v>2022</v>
      </c>
      <c r="D1443" s="69">
        <v>1</v>
      </c>
      <c r="E1443" s="70" t="s">
        <v>5332</v>
      </c>
      <c r="F1443" s="70" t="s">
        <v>5333</v>
      </c>
      <c r="G1443" s="70" t="s">
        <v>5334</v>
      </c>
      <c r="H1443" s="70" t="s">
        <v>1474</v>
      </c>
      <c r="I1443" s="70" t="s">
        <v>1397</v>
      </c>
      <c r="J1443" s="70" t="s">
        <v>1396</v>
      </c>
      <c r="K1443" s="70"/>
      <c r="L1443" s="70">
        <v>320</v>
      </c>
      <c r="M1443" s="70"/>
      <c r="N1443" s="70"/>
      <c r="O1443" s="70" t="s">
        <v>2059</v>
      </c>
      <c r="P1443" s="70">
        <v>144.86</v>
      </c>
      <c r="Q1443" s="70" t="s">
        <v>1402</v>
      </c>
      <c r="R1443" s="70"/>
      <c r="S1443" s="70"/>
      <c r="T1443" s="70">
        <v>6080</v>
      </c>
      <c r="U1443" s="70">
        <v>2405</v>
      </c>
      <c r="V1443" s="70">
        <v>2610</v>
      </c>
      <c r="W1443" s="70">
        <v>8995</v>
      </c>
      <c r="X1443" s="71">
        <v>6240</v>
      </c>
    </row>
    <row r="1444" s="62" customFormat="1" spans="3:24">
      <c r="C1444" s="69">
        <v>2022</v>
      </c>
      <c r="D1444" s="69">
        <v>1</v>
      </c>
      <c r="E1444" s="70" t="s">
        <v>5332</v>
      </c>
      <c r="F1444" s="70" t="s">
        <v>5333</v>
      </c>
      <c r="G1444" s="70" t="s">
        <v>5335</v>
      </c>
      <c r="H1444" s="70" t="s">
        <v>1474</v>
      </c>
      <c r="I1444" s="70" t="s">
        <v>1397</v>
      </c>
      <c r="J1444" s="70" t="s">
        <v>1396</v>
      </c>
      <c r="K1444" s="70"/>
      <c r="L1444" s="70">
        <v>340</v>
      </c>
      <c r="M1444" s="70"/>
      <c r="N1444" s="70"/>
      <c r="O1444" s="70">
        <v>156.1</v>
      </c>
      <c r="P1444" s="70">
        <v>180.48</v>
      </c>
      <c r="Q1444" s="70" t="s">
        <v>1421</v>
      </c>
      <c r="R1444" s="70"/>
      <c r="S1444" s="70"/>
      <c r="T1444" s="70">
        <v>6810</v>
      </c>
      <c r="U1444" s="70">
        <v>2510</v>
      </c>
      <c r="V1444" s="70">
        <v>2770</v>
      </c>
      <c r="W1444" s="70">
        <v>12495</v>
      </c>
      <c r="X1444" s="71">
        <v>8300</v>
      </c>
    </row>
    <row r="1445" s="62" customFormat="1" spans="3:24">
      <c r="C1445" s="69">
        <v>2022</v>
      </c>
      <c r="D1445" s="69">
        <v>1</v>
      </c>
      <c r="E1445" s="70" t="s">
        <v>5332</v>
      </c>
      <c r="F1445" s="70" t="s">
        <v>5333</v>
      </c>
      <c r="G1445" s="70" t="s">
        <v>5336</v>
      </c>
      <c r="H1445" s="70" t="s">
        <v>1886</v>
      </c>
      <c r="I1445" s="70" t="s">
        <v>1397</v>
      </c>
      <c r="J1445" s="70" t="s">
        <v>1396</v>
      </c>
      <c r="K1445" s="70"/>
      <c r="L1445" s="70">
        <v>430</v>
      </c>
      <c r="M1445" s="70"/>
      <c r="N1445" s="70"/>
      <c r="O1445" s="70">
        <v>160.13</v>
      </c>
      <c r="P1445" s="70">
        <v>229.632</v>
      </c>
      <c r="Q1445" s="70" t="s">
        <v>1402</v>
      </c>
      <c r="R1445" s="70"/>
      <c r="S1445" s="70"/>
      <c r="T1445" s="70">
        <v>7885</v>
      </c>
      <c r="U1445" s="70">
        <v>2365</v>
      </c>
      <c r="V1445" s="70">
        <v>2850</v>
      </c>
      <c r="W1445" s="70">
        <v>12495</v>
      </c>
      <c r="X1445" s="71">
        <v>9770</v>
      </c>
    </row>
    <row r="1446" s="62" customFormat="1" spans="3:24">
      <c r="C1446" s="69">
        <v>2022</v>
      </c>
      <c r="D1446" s="69">
        <v>1</v>
      </c>
      <c r="E1446" s="70" t="s">
        <v>5332</v>
      </c>
      <c r="F1446" s="70" t="s">
        <v>5333</v>
      </c>
      <c r="G1446" s="70" t="s">
        <v>5337</v>
      </c>
      <c r="H1446" s="70" t="s">
        <v>1603</v>
      </c>
      <c r="I1446" s="70" t="s">
        <v>1397</v>
      </c>
      <c r="J1446" s="70" t="s">
        <v>1396</v>
      </c>
      <c r="K1446" s="70"/>
      <c r="L1446" s="70">
        <v>280</v>
      </c>
      <c r="M1446" s="70"/>
      <c r="N1446" s="70"/>
      <c r="O1446" s="70">
        <v>156.4</v>
      </c>
      <c r="P1446" s="70">
        <v>210.56</v>
      </c>
      <c r="Q1446" s="70" t="s">
        <v>1421</v>
      </c>
      <c r="R1446" s="70"/>
      <c r="S1446" s="70"/>
      <c r="T1446" s="70">
        <v>9055</v>
      </c>
      <c r="U1446" s="70">
        <v>2510</v>
      </c>
      <c r="V1446" s="70">
        <v>2855</v>
      </c>
      <c r="W1446" s="70">
        <v>18000</v>
      </c>
      <c r="X1446" s="71">
        <v>9650</v>
      </c>
    </row>
    <row r="1447" s="62" customFormat="1" spans="3:24">
      <c r="C1447" s="69">
        <v>2022</v>
      </c>
      <c r="D1447" s="69">
        <v>1</v>
      </c>
      <c r="E1447" s="70" t="s">
        <v>5332</v>
      </c>
      <c r="F1447" s="70" t="s">
        <v>5333</v>
      </c>
      <c r="G1447" s="70" t="s">
        <v>5338</v>
      </c>
      <c r="H1447" s="70" t="s">
        <v>2036</v>
      </c>
      <c r="I1447" s="70" t="s">
        <v>1397</v>
      </c>
      <c r="J1447" s="70" t="s">
        <v>1396</v>
      </c>
      <c r="K1447" s="70"/>
      <c r="L1447" s="70">
        <v>380</v>
      </c>
      <c r="M1447" s="70"/>
      <c r="N1447" s="70"/>
      <c r="O1447" s="70">
        <v>160.13</v>
      </c>
      <c r="P1447" s="70">
        <v>287.04</v>
      </c>
      <c r="Q1447" s="70" t="s">
        <v>1421</v>
      </c>
      <c r="R1447" s="70"/>
      <c r="S1447" s="70"/>
      <c r="T1447" s="70" t="s">
        <v>5339</v>
      </c>
      <c r="U1447" s="70">
        <v>2530</v>
      </c>
      <c r="V1447" s="70" t="s">
        <v>5340</v>
      </c>
      <c r="W1447" s="70">
        <v>18000</v>
      </c>
      <c r="X1447" s="71">
        <v>10965</v>
      </c>
    </row>
    <row r="1448" s="62" customFormat="1" spans="3:24">
      <c r="C1448" s="69">
        <v>2022</v>
      </c>
      <c r="D1448" s="69">
        <v>1</v>
      </c>
      <c r="E1448" s="70" t="s">
        <v>5341</v>
      </c>
      <c r="F1448" s="70" t="s">
        <v>5342</v>
      </c>
      <c r="G1448" s="70" t="s">
        <v>5343</v>
      </c>
      <c r="H1448" s="70" t="s">
        <v>1470</v>
      </c>
      <c r="I1448" s="70" t="s">
        <v>1397</v>
      </c>
      <c r="J1448" s="70" t="s">
        <v>1396</v>
      </c>
      <c r="K1448" s="70"/>
      <c r="L1448" s="70">
        <v>420</v>
      </c>
      <c r="M1448" s="70">
        <v>0.285</v>
      </c>
      <c r="N1448" s="70"/>
      <c r="O1448" s="70">
        <v>140.13</v>
      </c>
      <c r="P1448" s="70">
        <v>218.54</v>
      </c>
      <c r="Q1448" s="70" t="s">
        <v>1421</v>
      </c>
      <c r="R1448" s="70"/>
      <c r="S1448" s="70"/>
      <c r="T1448" s="70">
        <v>7815</v>
      </c>
      <c r="U1448" s="70">
        <v>2200</v>
      </c>
      <c r="V1448" s="70">
        <v>2745</v>
      </c>
      <c r="W1448" s="70">
        <v>11900</v>
      </c>
      <c r="X1448" s="71">
        <v>8650</v>
      </c>
    </row>
    <row r="1449" s="62" customFormat="1" spans="3:24">
      <c r="C1449" s="69">
        <v>2022</v>
      </c>
      <c r="D1449" s="69">
        <v>1</v>
      </c>
      <c r="E1449" s="70" t="s">
        <v>5344</v>
      </c>
      <c r="F1449" s="70" t="s">
        <v>2062</v>
      </c>
      <c r="G1449" s="70" t="s">
        <v>5345</v>
      </c>
      <c r="H1449" s="70" t="s">
        <v>1603</v>
      </c>
      <c r="I1449" s="70" t="s">
        <v>1397</v>
      </c>
      <c r="J1449" s="70" t="s">
        <v>1396</v>
      </c>
      <c r="K1449" s="70"/>
      <c r="L1449" s="70">
        <v>310</v>
      </c>
      <c r="M1449" s="70"/>
      <c r="N1449" s="70"/>
      <c r="O1449" s="70">
        <v>158.98</v>
      </c>
      <c r="P1449" s="70">
        <v>210.57</v>
      </c>
      <c r="Q1449" s="70" t="s">
        <v>1421</v>
      </c>
      <c r="R1449" s="70"/>
      <c r="S1449" s="70"/>
      <c r="T1449" s="70">
        <v>9220</v>
      </c>
      <c r="U1449" s="70">
        <v>2520</v>
      </c>
      <c r="V1449" s="70">
        <v>2950</v>
      </c>
      <c r="W1449" s="70">
        <v>18000</v>
      </c>
      <c r="X1449" s="71">
        <v>9950</v>
      </c>
    </row>
    <row r="1450" s="62" customFormat="1" spans="3:24">
      <c r="C1450" s="69">
        <v>2022</v>
      </c>
      <c r="D1450" s="69">
        <v>1</v>
      </c>
      <c r="E1450" s="70" t="s">
        <v>5344</v>
      </c>
      <c r="F1450" s="70" t="s">
        <v>2062</v>
      </c>
      <c r="G1450" s="70" t="s">
        <v>5346</v>
      </c>
      <c r="H1450" s="70" t="s">
        <v>1873</v>
      </c>
      <c r="I1450" s="70" t="s">
        <v>1397</v>
      </c>
      <c r="J1450" s="70" t="s">
        <v>1396</v>
      </c>
      <c r="K1450" s="70"/>
      <c r="L1450" s="70">
        <v>280</v>
      </c>
      <c r="M1450" s="70">
        <v>0.123</v>
      </c>
      <c r="N1450" s="70"/>
      <c r="O1450" s="70">
        <v>158.24</v>
      </c>
      <c r="P1450" s="70">
        <v>367.58</v>
      </c>
      <c r="Q1450" s="70" t="s">
        <v>1421</v>
      </c>
      <c r="R1450" s="70"/>
      <c r="S1450" s="70"/>
      <c r="T1450" s="70" t="s">
        <v>5347</v>
      </c>
      <c r="U1450" s="70">
        <v>2550</v>
      </c>
      <c r="V1450" s="70">
        <v>3050</v>
      </c>
      <c r="W1450" s="70">
        <v>32000</v>
      </c>
      <c r="X1450" s="71">
        <v>14180</v>
      </c>
    </row>
    <row r="1451" s="62" customFormat="1" spans="3:24">
      <c r="C1451" s="69">
        <v>2022</v>
      </c>
      <c r="D1451" s="69">
        <v>1</v>
      </c>
      <c r="E1451" s="70" t="s">
        <v>5348</v>
      </c>
      <c r="F1451" s="70" t="s">
        <v>2171</v>
      </c>
      <c r="G1451" s="70" t="s">
        <v>5349</v>
      </c>
      <c r="H1451" s="70" t="s">
        <v>1470</v>
      </c>
      <c r="I1451" s="70" t="s">
        <v>1397</v>
      </c>
      <c r="J1451" s="70" t="s">
        <v>1396</v>
      </c>
      <c r="K1451" s="70"/>
      <c r="L1451" s="70">
        <v>350</v>
      </c>
      <c r="M1451" s="70" t="s">
        <v>5350</v>
      </c>
      <c r="N1451" s="70"/>
      <c r="O1451" s="70" t="s">
        <v>1570</v>
      </c>
      <c r="P1451" s="70">
        <v>255.48</v>
      </c>
      <c r="Q1451" s="70" t="s">
        <v>1421</v>
      </c>
      <c r="R1451" s="70"/>
      <c r="S1451" s="70"/>
      <c r="T1451" s="70">
        <v>8620</v>
      </c>
      <c r="U1451" s="70">
        <v>2550</v>
      </c>
      <c r="V1451" s="70">
        <v>3050</v>
      </c>
      <c r="W1451" s="70">
        <v>18000</v>
      </c>
      <c r="X1451" s="71" t="s">
        <v>5351</v>
      </c>
    </row>
    <row r="1452" s="62" customFormat="1" spans="3:24">
      <c r="C1452" s="69">
        <v>2022</v>
      </c>
      <c r="D1452" s="69">
        <v>1</v>
      </c>
      <c r="E1452" s="70" t="s">
        <v>4421</v>
      </c>
      <c r="F1452" s="70" t="s">
        <v>4422</v>
      </c>
      <c r="G1452" s="70" t="s">
        <v>5352</v>
      </c>
      <c r="H1452" s="70" t="s">
        <v>1603</v>
      </c>
      <c r="I1452" s="70" t="s">
        <v>1397</v>
      </c>
      <c r="J1452" s="70" t="s">
        <v>1396</v>
      </c>
      <c r="K1452" s="70"/>
      <c r="L1452" s="70">
        <v>280</v>
      </c>
      <c r="M1452" s="70"/>
      <c r="N1452" s="70"/>
      <c r="O1452" s="70">
        <v>158.98</v>
      </c>
      <c r="P1452" s="70">
        <v>210.56</v>
      </c>
      <c r="Q1452" s="70" t="s">
        <v>1421</v>
      </c>
      <c r="R1452" s="70"/>
      <c r="S1452" s="70"/>
      <c r="T1452" s="70" t="s">
        <v>5353</v>
      </c>
      <c r="U1452" s="70">
        <v>2540</v>
      </c>
      <c r="V1452" s="70" t="s">
        <v>5354</v>
      </c>
      <c r="W1452" s="70">
        <v>18000</v>
      </c>
      <c r="X1452" s="71">
        <v>9640</v>
      </c>
    </row>
    <row r="1453" s="62" customFormat="1" spans="3:24">
      <c r="C1453" s="69">
        <v>2022</v>
      </c>
      <c r="D1453" s="69">
        <v>1</v>
      </c>
      <c r="E1453" s="70" t="s">
        <v>4421</v>
      </c>
      <c r="F1453" s="70" t="s">
        <v>4422</v>
      </c>
      <c r="G1453" s="70" t="s">
        <v>5355</v>
      </c>
      <c r="H1453" s="70" t="s">
        <v>1886</v>
      </c>
      <c r="I1453" s="70" t="s">
        <v>1397</v>
      </c>
      <c r="J1453" s="70" t="s">
        <v>1396</v>
      </c>
      <c r="K1453" s="70"/>
      <c r="L1453" s="70">
        <v>365</v>
      </c>
      <c r="M1453" s="70"/>
      <c r="N1453" s="70"/>
      <c r="O1453" s="70">
        <v>160.26</v>
      </c>
      <c r="P1453" s="70">
        <v>281.91</v>
      </c>
      <c r="Q1453" s="70" t="s">
        <v>1421</v>
      </c>
      <c r="R1453" s="70"/>
      <c r="S1453" s="70"/>
      <c r="T1453" s="70">
        <v>8960</v>
      </c>
      <c r="U1453" s="70" t="s">
        <v>5356</v>
      </c>
      <c r="V1453" s="70">
        <v>3215</v>
      </c>
      <c r="W1453" s="70">
        <v>18000</v>
      </c>
      <c r="X1453" s="71">
        <v>13260</v>
      </c>
    </row>
    <row r="1454" s="62" customFormat="1" spans="3:24">
      <c r="C1454" s="69">
        <v>2022</v>
      </c>
      <c r="D1454" s="69">
        <v>1</v>
      </c>
      <c r="E1454" s="70" t="s">
        <v>2097</v>
      </c>
      <c r="F1454" s="70" t="s">
        <v>1621</v>
      </c>
      <c r="G1454" s="70" t="s">
        <v>5357</v>
      </c>
      <c r="H1454" s="70" t="s">
        <v>1603</v>
      </c>
      <c r="I1454" s="70" t="s">
        <v>1397</v>
      </c>
      <c r="J1454" s="70" t="s">
        <v>1396</v>
      </c>
      <c r="K1454" s="70"/>
      <c r="L1454" s="70">
        <v>300</v>
      </c>
      <c r="M1454" s="70"/>
      <c r="N1454" s="70"/>
      <c r="O1454" s="70" t="s">
        <v>2832</v>
      </c>
      <c r="P1454" s="70">
        <v>157.53</v>
      </c>
      <c r="Q1454" s="70" t="s">
        <v>1402</v>
      </c>
      <c r="R1454" s="70"/>
      <c r="S1454" s="70"/>
      <c r="T1454" s="70" t="s">
        <v>5358</v>
      </c>
      <c r="U1454" s="70">
        <v>2130</v>
      </c>
      <c r="V1454" s="70">
        <v>2385</v>
      </c>
      <c r="W1454" s="70">
        <v>10490</v>
      </c>
      <c r="X1454" s="71" t="s">
        <v>5359</v>
      </c>
    </row>
    <row r="1455" s="62" customFormat="1" spans="3:24">
      <c r="C1455" s="69">
        <v>2022</v>
      </c>
      <c r="D1455" s="69">
        <v>1</v>
      </c>
      <c r="E1455" s="70" t="s">
        <v>2097</v>
      </c>
      <c r="F1455" s="70" t="s">
        <v>1621</v>
      </c>
      <c r="G1455" s="70" t="s">
        <v>5360</v>
      </c>
      <c r="H1455" s="70" t="s">
        <v>1886</v>
      </c>
      <c r="I1455" s="70" t="s">
        <v>1397</v>
      </c>
      <c r="J1455" s="70" t="s">
        <v>1396</v>
      </c>
      <c r="K1455" s="70"/>
      <c r="L1455" s="70">
        <v>410</v>
      </c>
      <c r="M1455" s="70"/>
      <c r="N1455" s="70"/>
      <c r="O1455" s="70" t="s">
        <v>2829</v>
      </c>
      <c r="P1455" s="70">
        <v>299.53</v>
      </c>
      <c r="Q1455" s="70" t="s">
        <v>1402</v>
      </c>
      <c r="R1455" s="70"/>
      <c r="S1455" s="70"/>
      <c r="T1455" s="70">
        <v>9020</v>
      </c>
      <c r="U1455" s="70">
        <v>2490</v>
      </c>
      <c r="V1455" s="70" t="s">
        <v>5361</v>
      </c>
      <c r="W1455" s="70">
        <v>18000</v>
      </c>
      <c r="X1455" s="71" t="s">
        <v>5362</v>
      </c>
    </row>
    <row r="1456" s="62" customFormat="1" spans="3:24">
      <c r="C1456" s="69">
        <v>2022</v>
      </c>
      <c r="D1456" s="69">
        <v>1</v>
      </c>
      <c r="E1456" s="70" t="s">
        <v>4448</v>
      </c>
      <c r="F1456" s="70" t="s">
        <v>4449</v>
      </c>
      <c r="G1456" s="70" t="s">
        <v>5363</v>
      </c>
      <c r="H1456" s="70" t="s">
        <v>1521</v>
      </c>
      <c r="I1456" s="70" t="s">
        <v>1397</v>
      </c>
      <c r="J1456" s="70" t="s">
        <v>1396</v>
      </c>
      <c r="K1456" s="70"/>
      <c r="L1456" s="70">
        <v>270</v>
      </c>
      <c r="M1456" s="70">
        <v>0.17</v>
      </c>
      <c r="N1456" s="70"/>
      <c r="O1456" s="70" t="s">
        <v>5364</v>
      </c>
      <c r="P1456" s="70">
        <v>361.735</v>
      </c>
      <c r="Q1456" s="70" t="s">
        <v>1402</v>
      </c>
      <c r="R1456" s="70"/>
      <c r="S1456" s="70"/>
      <c r="T1456" s="70">
        <v>10750</v>
      </c>
      <c r="U1456" s="70">
        <v>2550</v>
      </c>
      <c r="V1456" s="70">
        <v>3996</v>
      </c>
      <c r="W1456" s="70">
        <v>31000</v>
      </c>
      <c r="X1456" s="71">
        <v>15550</v>
      </c>
    </row>
    <row r="1457" s="62" customFormat="1" spans="3:24">
      <c r="C1457" s="69">
        <v>2022</v>
      </c>
      <c r="D1457" s="69">
        <v>1</v>
      </c>
      <c r="E1457" s="70" t="s">
        <v>2117</v>
      </c>
      <c r="F1457" s="70" t="s">
        <v>2118</v>
      </c>
      <c r="G1457" s="70" t="s">
        <v>5365</v>
      </c>
      <c r="H1457" s="70" t="s">
        <v>1603</v>
      </c>
      <c r="I1457" s="70" t="s">
        <v>1397</v>
      </c>
      <c r="J1457" s="70" t="s">
        <v>1396</v>
      </c>
      <c r="K1457" s="70"/>
      <c r="L1457" s="70">
        <v>280</v>
      </c>
      <c r="M1457" s="70"/>
      <c r="N1457" s="70"/>
      <c r="O1457" s="70">
        <v>156.4</v>
      </c>
      <c r="P1457" s="70">
        <v>210.56</v>
      </c>
      <c r="Q1457" s="70" t="s">
        <v>1421</v>
      </c>
      <c r="R1457" s="70"/>
      <c r="S1457" s="70"/>
      <c r="T1457" s="70" t="s">
        <v>5366</v>
      </c>
      <c r="U1457" s="70">
        <v>2510</v>
      </c>
      <c r="V1457" s="70">
        <v>2840</v>
      </c>
      <c r="W1457" s="70">
        <v>18000</v>
      </c>
      <c r="X1457" s="71" t="s">
        <v>5367</v>
      </c>
    </row>
    <row r="1458" s="62" customFormat="1" spans="3:24">
      <c r="C1458" s="69">
        <v>2022</v>
      </c>
      <c r="D1458" s="69">
        <v>1</v>
      </c>
      <c r="E1458" s="70" t="s">
        <v>5368</v>
      </c>
      <c r="F1458" s="70" t="s">
        <v>5369</v>
      </c>
      <c r="G1458" s="70" t="s">
        <v>5370</v>
      </c>
      <c r="H1458" s="70" t="s">
        <v>5371</v>
      </c>
      <c r="I1458" s="70" t="s">
        <v>1397</v>
      </c>
      <c r="J1458" s="70" t="s">
        <v>1396</v>
      </c>
      <c r="K1458" s="70"/>
      <c r="L1458" s="70">
        <v>355</v>
      </c>
      <c r="M1458" s="70"/>
      <c r="N1458" s="70"/>
      <c r="O1458" s="70">
        <v>146.7</v>
      </c>
      <c r="P1458" s="70">
        <v>81.14</v>
      </c>
      <c r="Q1458" s="70" t="s">
        <v>1402</v>
      </c>
      <c r="R1458" s="70"/>
      <c r="S1458" s="70"/>
      <c r="T1458" s="70">
        <v>5910</v>
      </c>
      <c r="U1458" s="70">
        <v>2200</v>
      </c>
      <c r="V1458" s="70">
        <v>2560</v>
      </c>
      <c r="W1458" s="70">
        <v>4495</v>
      </c>
      <c r="X1458" s="71">
        <v>4300</v>
      </c>
    </row>
    <row r="1459" s="62" customFormat="1" spans="3:24">
      <c r="C1459" s="69">
        <v>2022</v>
      </c>
      <c r="D1459" s="69">
        <v>1</v>
      </c>
      <c r="E1459" s="70" t="s">
        <v>5372</v>
      </c>
      <c r="F1459" s="70" t="s">
        <v>2140</v>
      </c>
      <c r="G1459" s="70" t="s">
        <v>5373</v>
      </c>
      <c r="H1459" s="70" t="s">
        <v>1521</v>
      </c>
      <c r="I1459" s="70" t="s">
        <v>1397</v>
      </c>
      <c r="J1459" s="70" t="s">
        <v>1396</v>
      </c>
      <c r="K1459" s="70"/>
      <c r="L1459" s="70">
        <v>300</v>
      </c>
      <c r="M1459" s="70">
        <v>0.148</v>
      </c>
      <c r="N1459" s="70"/>
      <c r="O1459" s="70">
        <v>142.82</v>
      </c>
      <c r="P1459" s="70">
        <v>355.49</v>
      </c>
      <c r="Q1459" s="70" t="s">
        <v>1402</v>
      </c>
      <c r="R1459" s="70"/>
      <c r="S1459" s="70"/>
      <c r="T1459" s="70">
        <v>10650</v>
      </c>
      <c r="U1459" s="70">
        <v>2550</v>
      </c>
      <c r="V1459" s="70">
        <v>3960</v>
      </c>
      <c r="W1459" s="70">
        <v>31000</v>
      </c>
      <c r="X1459" s="71">
        <v>16000</v>
      </c>
    </row>
    <row r="1460" s="62" customFormat="1" spans="3:24">
      <c r="C1460" s="69">
        <v>2022</v>
      </c>
      <c r="D1460" s="69">
        <v>1</v>
      </c>
      <c r="E1460" s="70" t="s">
        <v>5372</v>
      </c>
      <c r="F1460" s="70" t="s">
        <v>2140</v>
      </c>
      <c r="G1460" s="70" t="s">
        <v>5374</v>
      </c>
      <c r="H1460" s="70" t="s">
        <v>4263</v>
      </c>
      <c r="I1460" s="70" t="s">
        <v>1397</v>
      </c>
      <c r="J1460" s="70" t="s">
        <v>1396</v>
      </c>
      <c r="K1460" s="70"/>
      <c r="L1460" s="70">
        <v>221</v>
      </c>
      <c r="M1460" s="70">
        <v>0.159</v>
      </c>
      <c r="N1460" s="70"/>
      <c r="O1460" s="70">
        <v>160.26</v>
      </c>
      <c r="P1460" s="70">
        <v>282</v>
      </c>
      <c r="Q1460" s="70" t="s">
        <v>1402</v>
      </c>
      <c r="R1460" s="70"/>
      <c r="S1460" s="70"/>
      <c r="T1460" s="70">
        <v>10280</v>
      </c>
      <c r="U1460" s="70">
        <v>2530</v>
      </c>
      <c r="V1460" s="70">
        <v>3960</v>
      </c>
      <c r="W1460" s="70">
        <v>31000</v>
      </c>
      <c r="X1460" s="71">
        <v>15850</v>
      </c>
    </row>
    <row r="1461" s="62" customFormat="1" spans="3:24">
      <c r="C1461" s="69">
        <v>2022</v>
      </c>
      <c r="D1461" s="69">
        <v>1</v>
      </c>
      <c r="E1461" s="70" t="s">
        <v>4469</v>
      </c>
      <c r="F1461" s="70" t="s">
        <v>2140</v>
      </c>
      <c r="G1461" s="70" t="s">
        <v>5375</v>
      </c>
      <c r="H1461" s="70" t="s">
        <v>2064</v>
      </c>
      <c r="I1461" s="70" t="s">
        <v>1397</v>
      </c>
      <c r="J1461" s="70" t="s">
        <v>1396</v>
      </c>
      <c r="K1461" s="70"/>
      <c r="L1461" s="70">
        <v>290</v>
      </c>
      <c r="M1461" s="70"/>
      <c r="N1461" s="70"/>
      <c r="O1461" s="70">
        <v>154.59</v>
      </c>
      <c r="P1461" s="70">
        <v>66.84</v>
      </c>
      <c r="Q1461" s="70" t="s">
        <v>1402</v>
      </c>
      <c r="R1461" s="70"/>
      <c r="S1461" s="70"/>
      <c r="T1461" s="70" t="s">
        <v>5376</v>
      </c>
      <c r="U1461" s="70" t="s">
        <v>5377</v>
      </c>
      <c r="V1461" s="70">
        <v>2185</v>
      </c>
      <c r="W1461" s="70">
        <v>4495</v>
      </c>
      <c r="X1461" s="71">
        <v>2600</v>
      </c>
    </row>
    <row r="1462" s="62" customFormat="1" spans="3:24">
      <c r="C1462" s="69">
        <v>2022</v>
      </c>
      <c r="D1462" s="69">
        <v>1</v>
      </c>
      <c r="E1462" s="70" t="s">
        <v>4469</v>
      </c>
      <c r="F1462" s="70" t="s">
        <v>2140</v>
      </c>
      <c r="G1462" s="70" t="s">
        <v>5378</v>
      </c>
      <c r="H1462" s="70" t="s">
        <v>1886</v>
      </c>
      <c r="I1462" s="70" t="s">
        <v>1397</v>
      </c>
      <c r="J1462" s="70" t="s">
        <v>1396</v>
      </c>
      <c r="K1462" s="70"/>
      <c r="L1462" s="70" t="s">
        <v>2146</v>
      </c>
      <c r="M1462" s="70"/>
      <c r="N1462" s="70"/>
      <c r="O1462" s="70">
        <v>140.7</v>
      </c>
      <c r="P1462" s="70">
        <v>314.14</v>
      </c>
      <c r="Q1462" s="70" t="s">
        <v>1421</v>
      </c>
      <c r="R1462" s="70"/>
      <c r="S1462" s="70"/>
      <c r="T1462" s="70" t="s">
        <v>5379</v>
      </c>
      <c r="U1462" s="70">
        <v>2530</v>
      </c>
      <c r="V1462" s="70">
        <v>3170</v>
      </c>
      <c r="W1462" s="70">
        <v>18000</v>
      </c>
      <c r="X1462" s="71" t="s">
        <v>5380</v>
      </c>
    </row>
    <row r="1463" s="62" customFormat="1" spans="3:24">
      <c r="C1463" s="69">
        <v>2022</v>
      </c>
      <c r="D1463" s="69">
        <v>1</v>
      </c>
      <c r="E1463" s="70" t="s">
        <v>4469</v>
      </c>
      <c r="F1463" s="70" t="s">
        <v>2140</v>
      </c>
      <c r="G1463" s="70" t="s">
        <v>5381</v>
      </c>
      <c r="H1463" s="70" t="s">
        <v>2036</v>
      </c>
      <c r="I1463" s="70" t="s">
        <v>1397</v>
      </c>
      <c r="J1463" s="70" t="s">
        <v>1396</v>
      </c>
      <c r="K1463" s="70"/>
      <c r="L1463" s="70" t="s">
        <v>2146</v>
      </c>
      <c r="M1463" s="70"/>
      <c r="N1463" s="70"/>
      <c r="O1463" s="70">
        <v>140.7</v>
      </c>
      <c r="P1463" s="70">
        <v>314.14</v>
      </c>
      <c r="Q1463" s="70" t="s">
        <v>1421</v>
      </c>
      <c r="R1463" s="70"/>
      <c r="S1463" s="70"/>
      <c r="T1463" s="70" t="s">
        <v>5382</v>
      </c>
      <c r="U1463" s="70">
        <v>2520</v>
      </c>
      <c r="V1463" s="70">
        <v>3200</v>
      </c>
      <c r="W1463" s="70">
        <v>18000</v>
      </c>
      <c r="X1463" s="71">
        <v>10810</v>
      </c>
    </row>
    <row r="1464" s="62" customFormat="1" spans="3:24">
      <c r="C1464" s="69">
        <v>2022</v>
      </c>
      <c r="D1464" s="69">
        <v>1</v>
      </c>
      <c r="E1464" s="70" t="s">
        <v>4469</v>
      </c>
      <c r="F1464" s="70" t="s">
        <v>2140</v>
      </c>
      <c r="G1464" s="70" t="s">
        <v>5383</v>
      </c>
      <c r="H1464" s="70" t="s">
        <v>1603</v>
      </c>
      <c r="I1464" s="70" t="s">
        <v>1397</v>
      </c>
      <c r="J1464" s="70" t="s">
        <v>1396</v>
      </c>
      <c r="K1464" s="70"/>
      <c r="L1464" s="70">
        <v>280</v>
      </c>
      <c r="M1464" s="70"/>
      <c r="N1464" s="70"/>
      <c r="O1464" s="70">
        <v>158.98</v>
      </c>
      <c r="P1464" s="70">
        <v>210.56</v>
      </c>
      <c r="Q1464" s="70" t="s">
        <v>1421</v>
      </c>
      <c r="R1464" s="70"/>
      <c r="S1464" s="70"/>
      <c r="T1464" s="70">
        <v>8865</v>
      </c>
      <c r="U1464" s="70">
        <v>2530</v>
      </c>
      <c r="V1464" s="70">
        <v>2890</v>
      </c>
      <c r="W1464" s="70">
        <v>18000</v>
      </c>
      <c r="X1464" s="71">
        <v>9060</v>
      </c>
    </row>
    <row r="1465" s="62" customFormat="1" spans="3:24">
      <c r="C1465" s="69">
        <v>2022</v>
      </c>
      <c r="D1465" s="69">
        <v>1</v>
      </c>
      <c r="E1465" s="70" t="s">
        <v>4469</v>
      </c>
      <c r="F1465" s="70" t="s">
        <v>2140</v>
      </c>
      <c r="G1465" s="70" t="s">
        <v>5384</v>
      </c>
      <c r="H1465" s="70" t="s">
        <v>1603</v>
      </c>
      <c r="I1465" s="70" t="s">
        <v>1397</v>
      </c>
      <c r="J1465" s="70" t="s">
        <v>1396</v>
      </c>
      <c r="K1465" s="70"/>
      <c r="L1465" s="70">
        <v>280</v>
      </c>
      <c r="M1465" s="70"/>
      <c r="N1465" s="70"/>
      <c r="O1465" s="70">
        <v>158.98</v>
      </c>
      <c r="P1465" s="70">
        <v>210.56</v>
      </c>
      <c r="Q1465" s="70" t="s">
        <v>1421</v>
      </c>
      <c r="R1465" s="70"/>
      <c r="S1465" s="70"/>
      <c r="T1465" s="70" t="s">
        <v>5385</v>
      </c>
      <c r="U1465" s="70">
        <v>2530</v>
      </c>
      <c r="V1465" s="70">
        <v>2865</v>
      </c>
      <c r="W1465" s="70">
        <v>18000</v>
      </c>
      <c r="X1465" s="71">
        <v>8400</v>
      </c>
    </row>
    <row r="1466" s="62" customFormat="1" spans="3:24">
      <c r="C1466" s="69">
        <v>2022</v>
      </c>
      <c r="D1466" s="69">
        <v>1</v>
      </c>
      <c r="E1466" s="70" t="s">
        <v>4469</v>
      </c>
      <c r="F1466" s="70" t="s">
        <v>2140</v>
      </c>
      <c r="G1466" s="70" t="s">
        <v>5386</v>
      </c>
      <c r="H1466" s="70" t="s">
        <v>5387</v>
      </c>
      <c r="I1466" s="70" t="s">
        <v>1397</v>
      </c>
      <c r="J1466" s="70" t="s">
        <v>1396</v>
      </c>
      <c r="K1466" s="70"/>
      <c r="L1466" s="70" t="s">
        <v>2146</v>
      </c>
      <c r="M1466" s="70"/>
      <c r="N1466" s="70"/>
      <c r="O1466" s="70">
        <v>140.7</v>
      </c>
      <c r="P1466" s="70">
        <v>314.14</v>
      </c>
      <c r="Q1466" s="70" t="s">
        <v>1421</v>
      </c>
      <c r="R1466" s="70"/>
      <c r="S1466" s="70"/>
      <c r="T1466" s="70" t="s">
        <v>5388</v>
      </c>
      <c r="U1466" s="70">
        <v>2520</v>
      </c>
      <c r="V1466" s="70">
        <v>3145</v>
      </c>
      <c r="W1466" s="70">
        <v>18000</v>
      </c>
      <c r="X1466" s="71">
        <v>15200</v>
      </c>
    </row>
    <row r="1467" s="62" customFormat="1" spans="3:24">
      <c r="C1467" s="69">
        <v>2022</v>
      </c>
      <c r="D1467" s="69">
        <v>1</v>
      </c>
      <c r="E1467" s="70" t="s">
        <v>5389</v>
      </c>
      <c r="F1467" s="70" t="s">
        <v>5390</v>
      </c>
      <c r="G1467" s="70" t="s">
        <v>5391</v>
      </c>
      <c r="H1467" s="70" t="s">
        <v>1453</v>
      </c>
      <c r="I1467" s="70" t="s">
        <v>1397</v>
      </c>
      <c r="J1467" s="70" t="s">
        <v>1396</v>
      </c>
      <c r="K1467" s="70">
        <v>300</v>
      </c>
      <c r="L1467" s="70"/>
      <c r="M1467" s="70">
        <v>0.28</v>
      </c>
      <c r="N1467" s="70"/>
      <c r="O1467" s="70">
        <v>137.6</v>
      </c>
      <c r="P1467" s="70">
        <v>41.86</v>
      </c>
      <c r="Q1467" s="70" t="s">
        <v>1421</v>
      </c>
      <c r="R1467" s="70"/>
      <c r="S1467" s="70"/>
      <c r="T1467" s="70">
        <v>4495</v>
      </c>
      <c r="U1467" s="70">
        <v>1680</v>
      </c>
      <c r="V1467" s="70">
        <v>1990</v>
      </c>
      <c r="W1467" s="70">
        <v>2420</v>
      </c>
      <c r="X1467" s="71">
        <v>1420</v>
      </c>
    </row>
    <row r="1468" s="62" customFormat="1" spans="3:24">
      <c r="C1468" s="69">
        <v>2022</v>
      </c>
      <c r="D1468" s="69">
        <v>1</v>
      </c>
      <c r="E1468" s="70" t="s">
        <v>5392</v>
      </c>
      <c r="F1468" s="70" t="s">
        <v>5393</v>
      </c>
      <c r="G1468" s="70" t="s">
        <v>5394</v>
      </c>
      <c r="H1468" s="70" t="s">
        <v>1433</v>
      </c>
      <c r="I1468" s="70" t="s">
        <v>1397</v>
      </c>
      <c r="J1468" s="70" t="s">
        <v>1412</v>
      </c>
      <c r="K1468" s="70"/>
      <c r="L1468" s="70"/>
      <c r="M1468" s="70">
        <v>0.15</v>
      </c>
      <c r="N1468" s="70"/>
      <c r="O1468" s="70" t="s">
        <v>5395</v>
      </c>
      <c r="P1468" s="70">
        <v>255.487</v>
      </c>
      <c r="Q1468" s="70" t="s">
        <v>1402</v>
      </c>
      <c r="R1468" s="70"/>
      <c r="S1468" s="70"/>
      <c r="T1468" s="70">
        <v>10700</v>
      </c>
      <c r="U1468" s="70">
        <v>2520</v>
      </c>
      <c r="V1468" s="70" t="s">
        <v>5396</v>
      </c>
      <c r="W1468" s="70">
        <v>18000</v>
      </c>
      <c r="X1468" s="71">
        <v>11500</v>
      </c>
    </row>
    <row r="1469" s="62" customFormat="1" spans="3:24">
      <c r="C1469" s="69">
        <v>2022</v>
      </c>
      <c r="D1469" s="69">
        <v>1</v>
      </c>
      <c r="E1469" s="70" t="s">
        <v>5397</v>
      </c>
      <c r="F1469" s="70" t="s">
        <v>5398</v>
      </c>
      <c r="G1469" s="70" t="s">
        <v>5399</v>
      </c>
      <c r="H1469" s="70" t="s">
        <v>1862</v>
      </c>
      <c r="I1469" s="70" t="s">
        <v>1397</v>
      </c>
      <c r="J1469" s="70" t="s">
        <v>1396</v>
      </c>
      <c r="K1469" s="70">
        <v>270</v>
      </c>
      <c r="L1469" s="70"/>
      <c r="M1469" s="70">
        <v>0.288</v>
      </c>
      <c r="N1469" s="70"/>
      <c r="O1469" s="70">
        <v>134.8</v>
      </c>
      <c r="P1469" s="70">
        <v>46.36</v>
      </c>
      <c r="Q1469" s="70" t="s">
        <v>1402</v>
      </c>
      <c r="R1469" s="70"/>
      <c r="S1469" s="70"/>
      <c r="T1469" s="70">
        <v>4515</v>
      </c>
      <c r="U1469" s="70" t="s">
        <v>5400</v>
      </c>
      <c r="V1469" s="70" t="s">
        <v>5401</v>
      </c>
      <c r="W1469" s="70">
        <v>2695</v>
      </c>
      <c r="X1469" s="71">
        <v>1750</v>
      </c>
    </row>
    <row r="1470" s="62" customFormat="1" spans="3:24">
      <c r="C1470" s="69">
        <v>2022</v>
      </c>
      <c r="D1470" s="69">
        <v>1</v>
      </c>
      <c r="E1470" s="70" t="s">
        <v>5397</v>
      </c>
      <c r="F1470" s="70" t="s">
        <v>5398</v>
      </c>
      <c r="G1470" s="70" t="s">
        <v>5402</v>
      </c>
      <c r="H1470" s="70" t="s">
        <v>5403</v>
      </c>
      <c r="I1470" s="70" t="s">
        <v>1397</v>
      </c>
      <c r="J1470" s="70" t="s">
        <v>1396</v>
      </c>
      <c r="K1470" s="70"/>
      <c r="L1470" s="70">
        <v>280</v>
      </c>
      <c r="M1470" s="70"/>
      <c r="N1470" s="70"/>
      <c r="O1470" s="70">
        <v>156.1</v>
      </c>
      <c r="P1470" s="70">
        <v>180.48</v>
      </c>
      <c r="Q1470" s="70" t="s">
        <v>1402</v>
      </c>
      <c r="R1470" s="70"/>
      <c r="S1470" s="70"/>
      <c r="T1470" s="70">
        <v>7040</v>
      </c>
      <c r="U1470" s="70">
        <v>2450</v>
      </c>
      <c r="V1470" s="70">
        <v>2480</v>
      </c>
      <c r="W1470" s="70">
        <v>12495</v>
      </c>
      <c r="X1470" s="71">
        <v>6850</v>
      </c>
    </row>
    <row r="1471" s="62" customFormat="1" spans="3:24">
      <c r="C1471" s="69">
        <v>2022</v>
      </c>
      <c r="D1471" s="69">
        <v>1</v>
      </c>
      <c r="E1471" s="70" t="s">
        <v>5404</v>
      </c>
      <c r="F1471" s="70" t="s">
        <v>5405</v>
      </c>
      <c r="G1471" s="70" t="s">
        <v>5406</v>
      </c>
      <c r="H1471" s="70" t="s">
        <v>1579</v>
      </c>
      <c r="I1471" s="70" t="s">
        <v>1397</v>
      </c>
      <c r="J1471" s="70" t="s">
        <v>1441</v>
      </c>
      <c r="K1471" s="70">
        <v>653</v>
      </c>
      <c r="L1471" s="70"/>
      <c r="M1471" s="70"/>
      <c r="N1471" s="70">
        <v>15.6</v>
      </c>
      <c r="O1471" s="70">
        <v>160</v>
      </c>
      <c r="P1471" s="70"/>
      <c r="Q1471" s="70" t="s">
        <v>1499</v>
      </c>
      <c r="R1471" s="70"/>
      <c r="S1471" s="70"/>
      <c r="T1471" s="70">
        <v>5003</v>
      </c>
      <c r="U1471" s="70">
        <v>1977</v>
      </c>
      <c r="V1471" s="70">
        <v>1637</v>
      </c>
      <c r="W1471" s="70">
        <v>2998</v>
      </c>
      <c r="X1471" s="71">
        <v>2535</v>
      </c>
    </row>
    <row r="1472" s="62" customFormat="1" spans="3:24">
      <c r="C1472" s="69">
        <v>2022</v>
      </c>
      <c r="D1472" s="69">
        <v>1</v>
      </c>
      <c r="E1472" s="70" t="s">
        <v>1443</v>
      </c>
      <c r="F1472" s="70" t="s">
        <v>1444</v>
      </c>
      <c r="G1472" s="70" t="s">
        <v>5407</v>
      </c>
      <c r="H1472" s="70" t="s">
        <v>5408</v>
      </c>
      <c r="I1472" s="70" t="s">
        <v>1561</v>
      </c>
      <c r="J1472" s="70" t="s">
        <v>1396</v>
      </c>
      <c r="K1472" s="70"/>
      <c r="L1472" s="70"/>
      <c r="M1472" s="70"/>
      <c r="N1472" s="70"/>
      <c r="O1472" s="70"/>
      <c r="P1472" s="70">
        <v>50.456</v>
      </c>
      <c r="Q1472" s="70" t="s">
        <v>1763</v>
      </c>
      <c r="R1472" s="70"/>
      <c r="S1472" s="70"/>
      <c r="T1472" s="70" t="s">
        <v>5409</v>
      </c>
      <c r="U1472" s="70">
        <v>2550</v>
      </c>
      <c r="V1472" s="70">
        <v>3600</v>
      </c>
      <c r="W1472" s="70">
        <v>31000</v>
      </c>
      <c r="X1472" s="71">
        <v>15500</v>
      </c>
    </row>
    <row r="1473" s="62" customFormat="1" spans="3:24">
      <c r="C1473" s="69">
        <v>2022</v>
      </c>
      <c r="D1473" s="69">
        <v>1</v>
      </c>
      <c r="E1473" s="70" t="s">
        <v>1488</v>
      </c>
      <c r="F1473" s="70" t="s">
        <v>1489</v>
      </c>
      <c r="G1473" s="70" t="s">
        <v>5410</v>
      </c>
      <c r="H1473" s="70" t="s">
        <v>5411</v>
      </c>
      <c r="I1473" s="70" t="s">
        <v>2881</v>
      </c>
      <c r="J1473" s="70" t="s">
        <v>1396</v>
      </c>
      <c r="K1473" s="70"/>
      <c r="L1473" s="70" t="s">
        <v>5412</v>
      </c>
      <c r="M1473" s="70"/>
      <c r="N1473" s="70"/>
      <c r="O1473" s="70"/>
      <c r="P1473" s="70"/>
      <c r="Q1473" s="70"/>
      <c r="R1473" s="70">
        <v>92</v>
      </c>
      <c r="S1473" s="70">
        <v>98</v>
      </c>
      <c r="T1473" s="70">
        <v>5995</v>
      </c>
      <c r="U1473" s="70">
        <v>2260</v>
      </c>
      <c r="V1473" s="70" t="s">
        <v>5413</v>
      </c>
      <c r="W1473" s="70">
        <v>4495</v>
      </c>
      <c r="X1473" s="71">
        <v>3805</v>
      </c>
    </row>
    <row r="1474" s="62" customFormat="1" spans="3:24">
      <c r="C1474" s="69">
        <v>2022</v>
      </c>
      <c r="D1474" s="69">
        <v>1</v>
      </c>
      <c r="E1474" s="70" t="s">
        <v>1488</v>
      </c>
      <c r="F1474" s="70" t="s">
        <v>1489</v>
      </c>
      <c r="G1474" s="70" t="s">
        <v>5414</v>
      </c>
      <c r="H1474" s="70" t="s">
        <v>5415</v>
      </c>
      <c r="I1474" s="70" t="s">
        <v>2881</v>
      </c>
      <c r="J1474" s="70" t="s">
        <v>1396</v>
      </c>
      <c r="K1474" s="70"/>
      <c r="L1474" s="70" t="s">
        <v>5416</v>
      </c>
      <c r="M1474" s="70"/>
      <c r="N1474" s="70"/>
      <c r="O1474" s="70"/>
      <c r="P1474" s="70"/>
      <c r="Q1474" s="70"/>
      <c r="R1474" s="70">
        <v>117</v>
      </c>
      <c r="S1474" s="70">
        <v>120</v>
      </c>
      <c r="T1474" s="70">
        <v>9370</v>
      </c>
      <c r="U1474" s="70">
        <v>2530</v>
      </c>
      <c r="V1474" s="70">
        <v>3825</v>
      </c>
      <c r="W1474" s="70">
        <v>18000</v>
      </c>
      <c r="X1474" s="71">
        <v>8720</v>
      </c>
    </row>
    <row r="1475" s="62" customFormat="1" spans="3:24">
      <c r="C1475" s="69">
        <v>2022</v>
      </c>
      <c r="D1475" s="69">
        <v>1</v>
      </c>
      <c r="E1475" s="70" t="s">
        <v>4193</v>
      </c>
      <c r="F1475" s="70" t="s">
        <v>4194</v>
      </c>
      <c r="G1475" s="70" t="s">
        <v>5417</v>
      </c>
      <c r="H1475" s="70" t="s">
        <v>5418</v>
      </c>
      <c r="I1475" s="70" t="s">
        <v>2881</v>
      </c>
      <c r="J1475" s="70" t="s">
        <v>1412</v>
      </c>
      <c r="K1475" s="70"/>
      <c r="L1475" s="70" t="s">
        <v>5419</v>
      </c>
      <c r="M1475" s="70"/>
      <c r="N1475" s="70"/>
      <c r="O1475" s="70"/>
      <c r="P1475" s="70"/>
      <c r="Q1475" s="70"/>
      <c r="R1475" s="70">
        <v>83.5</v>
      </c>
      <c r="S1475" s="70">
        <v>92</v>
      </c>
      <c r="T1475" s="70">
        <v>10500</v>
      </c>
      <c r="U1475" s="70">
        <v>2550</v>
      </c>
      <c r="V1475" s="70">
        <v>3330</v>
      </c>
      <c r="W1475" s="70">
        <v>18000</v>
      </c>
      <c r="X1475" s="71">
        <v>11500</v>
      </c>
    </row>
    <row r="1476" s="62" customFormat="1" spans="3:24">
      <c r="C1476" s="69">
        <v>2022</v>
      </c>
      <c r="D1476" s="69">
        <v>1</v>
      </c>
      <c r="E1476" s="70" t="s">
        <v>5125</v>
      </c>
      <c r="F1476" s="70" t="s">
        <v>5126</v>
      </c>
      <c r="G1476" s="70" t="s">
        <v>5420</v>
      </c>
      <c r="H1476" s="70" t="s">
        <v>4565</v>
      </c>
      <c r="I1476" s="70" t="s">
        <v>1397</v>
      </c>
      <c r="J1476" s="70" t="s">
        <v>1396</v>
      </c>
      <c r="K1476" s="70"/>
      <c r="L1476" s="70">
        <v>402</v>
      </c>
      <c r="M1476" s="70"/>
      <c r="N1476" s="70"/>
      <c r="O1476" s="70">
        <v>142.82</v>
      </c>
      <c r="P1476" s="70">
        <v>90.7</v>
      </c>
      <c r="Q1476" s="70" t="s">
        <v>1402</v>
      </c>
      <c r="R1476" s="70"/>
      <c r="S1476" s="70"/>
      <c r="T1476" s="70">
        <v>5995</v>
      </c>
      <c r="U1476" s="70">
        <v>2022</v>
      </c>
      <c r="V1476" s="70" t="s">
        <v>5421</v>
      </c>
      <c r="W1476" s="70">
        <v>4490</v>
      </c>
      <c r="X1476" s="71">
        <v>4150</v>
      </c>
    </row>
    <row r="1477" s="62" customFormat="1" spans="3:24">
      <c r="C1477" s="69">
        <v>2022</v>
      </c>
      <c r="D1477" s="69">
        <v>1</v>
      </c>
      <c r="E1477" s="70" t="s">
        <v>1605</v>
      </c>
      <c r="F1477" s="70" t="s">
        <v>1606</v>
      </c>
      <c r="G1477" s="70" t="s">
        <v>5422</v>
      </c>
      <c r="H1477" s="70" t="s">
        <v>5415</v>
      </c>
      <c r="I1477" s="70" t="s">
        <v>2881</v>
      </c>
      <c r="J1477" s="70" t="s">
        <v>1396</v>
      </c>
      <c r="K1477" s="70"/>
      <c r="L1477" s="70">
        <v>450</v>
      </c>
      <c r="M1477" s="70"/>
      <c r="N1477" s="70"/>
      <c r="O1477" s="70"/>
      <c r="P1477" s="70"/>
      <c r="Q1477" s="70"/>
      <c r="R1477" s="70">
        <v>50</v>
      </c>
      <c r="S1477" s="70">
        <v>51</v>
      </c>
      <c r="T1477" s="70">
        <v>5990</v>
      </c>
      <c r="U1477" s="70" t="s">
        <v>5423</v>
      </c>
      <c r="V1477" s="70" t="s">
        <v>5424</v>
      </c>
      <c r="W1477" s="70">
        <v>4495</v>
      </c>
      <c r="X1477" s="71">
        <v>3390</v>
      </c>
    </row>
    <row r="1478" s="62" customFormat="1" spans="3:24">
      <c r="C1478" s="69">
        <v>2022</v>
      </c>
      <c r="D1478" s="69">
        <v>1</v>
      </c>
      <c r="E1478" s="70" t="s">
        <v>1620</v>
      </c>
      <c r="F1478" s="70" t="s">
        <v>1621</v>
      </c>
      <c r="G1478" s="70" t="s">
        <v>5425</v>
      </c>
      <c r="H1478" s="70" t="s">
        <v>1433</v>
      </c>
      <c r="I1478" s="70" t="s">
        <v>1397</v>
      </c>
      <c r="J1478" s="70" t="s">
        <v>1412</v>
      </c>
      <c r="K1478" s="70"/>
      <c r="L1478" s="70"/>
      <c r="M1478" s="70">
        <v>0.149</v>
      </c>
      <c r="N1478" s="70"/>
      <c r="O1478" s="70">
        <v>157.2</v>
      </c>
      <c r="P1478" s="70">
        <v>90.236</v>
      </c>
      <c r="Q1478" s="70" t="s">
        <v>1402</v>
      </c>
      <c r="R1478" s="70"/>
      <c r="S1478" s="70"/>
      <c r="T1478" s="70">
        <v>5970</v>
      </c>
      <c r="U1478" s="70">
        <v>2100</v>
      </c>
      <c r="V1478" s="70" t="s">
        <v>3662</v>
      </c>
      <c r="W1478" s="70">
        <v>9000</v>
      </c>
      <c r="X1478" s="71" t="s">
        <v>5426</v>
      </c>
    </row>
    <row r="1479" s="62" customFormat="1" spans="3:24">
      <c r="C1479" s="69">
        <v>2022</v>
      </c>
      <c r="D1479" s="69">
        <v>1</v>
      </c>
      <c r="E1479" s="70" t="s">
        <v>1620</v>
      </c>
      <c r="F1479" s="70" t="s">
        <v>1621</v>
      </c>
      <c r="G1479" s="70" t="s">
        <v>5427</v>
      </c>
      <c r="H1479" s="70" t="s">
        <v>1433</v>
      </c>
      <c r="I1479" s="70" t="s">
        <v>1397</v>
      </c>
      <c r="J1479" s="70" t="s">
        <v>1412</v>
      </c>
      <c r="K1479" s="70"/>
      <c r="L1479" s="70"/>
      <c r="M1479" s="70">
        <v>0.164</v>
      </c>
      <c r="N1479" s="70"/>
      <c r="O1479" s="70">
        <v>160.2</v>
      </c>
      <c r="P1479" s="70">
        <v>140.949</v>
      </c>
      <c r="Q1479" s="70" t="s">
        <v>1402</v>
      </c>
      <c r="R1479" s="70"/>
      <c r="S1479" s="70"/>
      <c r="T1479" s="70">
        <v>5970</v>
      </c>
      <c r="U1479" s="70">
        <v>2100</v>
      </c>
      <c r="V1479" s="70" t="s">
        <v>3662</v>
      </c>
      <c r="W1479" s="70">
        <v>9000</v>
      </c>
      <c r="X1479" s="71" t="s">
        <v>5428</v>
      </c>
    </row>
    <row r="1480" s="62" customFormat="1" spans="3:24">
      <c r="C1480" s="69">
        <v>2022</v>
      </c>
      <c r="D1480" s="69">
        <v>1</v>
      </c>
      <c r="E1480" s="70" t="s">
        <v>5429</v>
      </c>
      <c r="F1480" s="70" t="s">
        <v>5430</v>
      </c>
      <c r="G1480" s="70" t="s">
        <v>5431</v>
      </c>
      <c r="H1480" s="70" t="s">
        <v>4148</v>
      </c>
      <c r="I1480" s="70" t="s">
        <v>1561</v>
      </c>
      <c r="J1480" s="70" t="s">
        <v>1441</v>
      </c>
      <c r="K1480" s="70"/>
      <c r="L1480" s="70"/>
      <c r="M1480" s="70"/>
      <c r="N1480" s="70"/>
      <c r="O1480" s="70"/>
      <c r="P1480" s="70"/>
      <c r="Q1480" s="70" t="s">
        <v>1499</v>
      </c>
      <c r="R1480" s="70"/>
      <c r="S1480" s="70"/>
      <c r="T1480" s="70">
        <v>5030</v>
      </c>
      <c r="U1480" s="70">
        <v>1960</v>
      </c>
      <c r="V1480" s="70">
        <v>1785</v>
      </c>
      <c r="W1480" s="70">
        <v>2825</v>
      </c>
      <c r="X1480" s="71">
        <v>2300</v>
      </c>
    </row>
    <row r="1481" s="62" customFormat="1" spans="3:24">
      <c r="C1481" s="69">
        <v>2022</v>
      </c>
      <c r="D1481" s="69">
        <v>1</v>
      </c>
      <c r="E1481" s="70" t="s">
        <v>5429</v>
      </c>
      <c r="F1481" s="70" t="s">
        <v>5430</v>
      </c>
      <c r="G1481" s="70" t="s">
        <v>5432</v>
      </c>
      <c r="H1481" s="70" t="s">
        <v>4148</v>
      </c>
      <c r="I1481" s="70" t="s">
        <v>1561</v>
      </c>
      <c r="J1481" s="70" t="s">
        <v>1441</v>
      </c>
      <c r="K1481" s="70"/>
      <c r="L1481" s="70"/>
      <c r="M1481" s="70"/>
      <c r="N1481" s="70"/>
      <c r="O1481" s="70"/>
      <c r="P1481" s="70"/>
      <c r="Q1481" s="70" t="s">
        <v>1499</v>
      </c>
      <c r="R1481" s="70"/>
      <c r="S1481" s="70"/>
      <c r="T1481" s="70">
        <v>5030</v>
      </c>
      <c r="U1481" s="70">
        <v>1960</v>
      </c>
      <c r="V1481" s="70">
        <v>1785</v>
      </c>
      <c r="W1481" s="70">
        <v>2825</v>
      </c>
      <c r="X1481" s="71">
        <v>2300</v>
      </c>
    </row>
    <row r="1482" s="62" customFormat="1" spans="3:24">
      <c r="C1482" s="69">
        <v>2022</v>
      </c>
      <c r="D1482" s="69">
        <v>1</v>
      </c>
      <c r="E1482" s="70" t="s">
        <v>5429</v>
      </c>
      <c r="F1482" s="70" t="s">
        <v>5430</v>
      </c>
      <c r="G1482" s="70" t="s">
        <v>5433</v>
      </c>
      <c r="H1482" s="70" t="s">
        <v>4148</v>
      </c>
      <c r="I1482" s="70" t="s">
        <v>1561</v>
      </c>
      <c r="J1482" s="70" t="s">
        <v>1441</v>
      </c>
      <c r="K1482" s="70"/>
      <c r="L1482" s="70"/>
      <c r="M1482" s="70"/>
      <c r="N1482" s="70"/>
      <c r="O1482" s="70"/>
      <c r="P1482" s="70"/>
      <c r="Q1482" s="70" t="s">
        <v>1499</v>
      </c>
      <c r="R1482" s="70"/>
      <c r="S1482" s="70"/>
      <c r="T1482" s="70">
        <v>5030</v>
      </c>
      <c r="U1482" s="70">
        <v>1960</v>
      </c>
      <c r="V1482" s="70">
        <v>1785</v>
      </c>
      <c r="W1482" s="70">
        <v>2825</v>
      </c>
      <c r="X1482" s="71">
        <v>2300</v>
      </c>
    </row>
    <row r="1483" s="62" customFormat="1" spans="3:24">
      <c r="C1483" s="69">
        <v>2022</v>
      </c>
      <c r="D1483" s="69">
        <v>1</v>
      </c>
      <c r="E1483" s="70" t="s">
        <v>4528</v>
      </c>
      <c r="F1483" s="70" t="s">
        <v>4312</v>
      </c>
      <c r="G1483" s="70" t="s">
        <v>5434</v>
      </c>
      <c r="H1483" s="70" t="s">
        <v>5435</v>
      </c>
      <c r="I1483" s="70" t="s">
        <v>2881</v>
      </c>
      <c r="J1483" s="70" t="s">
        <v>1412</v>
      </c>
      <c r="K1483" s="70"/>
      <c r="L1483" s="70" t="s">
        <v>5436</v>
      </c>
      <c r="M1483" s="70"/>
      <c r="N1483" s="70"/>
      <c r="O1483" s="70"/>
      <c r="P1483" s="70"/>
      <c r="Q1483" s="70"/>
      <c r="R1483" s="70">
        <v>101</v>
      </c>
      <c r="S1483" s="70">
        <v>101</v>
      </c>
      <c r="T1483" s="70">
        <v>11950</v>
      </c>
      <c r="U1483" s="70">
        <v>2550</v>
      </c>
      <c r="V1483" s="70" t="s">
        <v>5437</v>
      </c>
      <c r="W1483" s="70">
        <v>18000</v>
      </c>
      <c r="X1483" s="71" t="s">
        <v>5438</v>
      </c>
    </row>
    <row r="1484" s="62" customFormat="1" spans="3:24">
      <c r="C1484" s="69">
        <v>2022</v>
      </c>
      <c r="D1484" s="69">
        <v>1</v>
      </c>
      <c r="E1484" s="70" t="s">
        <v>4316</v>
      </c>
      <c r="F1484" s="70" t="s">
        <v>1790</v>
      </c>
      <c r="G1484" s="70" t="s">
        <v>5439</v>
      </c>
      <c r="H1484" s="70" t="s">
        <v>2018</v>
      </c>
      <c r="I1484" s="70" t="s">
        <v>1397</v>
      </c>
      <c r="J1484" s="70" t="s">
        <v>1396</v>
      </c>
      <c r="K1484" s="70"/>
      <c r="L1484" s="70">
        <v>265</v>
      </c>
      <c r="M1484" s="70">
        <v>0.31</v>
      </c>
      <c r="N1484" s="70"/>
      <c r="O1484" s="70">
        <v>142.18</v>
      </c>
      <c r="P1484" s="70">
        <v>61.824</v>
      </c>
      <c r="Q1484" s="70" t="s">
        <v>1402</v>
      </c>
      <c r="R1484" s="70"/>
      <c r="S1484" s="70"/>
      <c r="T1484" s="70">
        <v>5160</v>
      </c>
      <c r="U1484" s="70">
        <v>1820</v>
      </c>
      <c r="V1484" s="70" t="s">
        <v>5440</v>
      </c>
      <c r="W1484" s="70">
        <v>4495</v>
      </c>
      <c r="X1484" s="71">
        <v>3150</v>
      </c>
    </row>
    <row r="1485" s="62" customFormat="1" spans="3:24">
      <c r="C1485" s="69">
        <v>2022</v>
      </c>
      <c r="D1485" s="69">
        <v>1</v>
      </c>
      <c r="E1485" s="70" t="s">
        <v>4316</v>
      </c>
      <c r="F1485" s="70" t="s">
        <v>1790</v>
      </c>
      <c r="G1485" s="70" t="s">
        <v>5441</v>
      </c>
      <c r="H1485" s="70" t="s">
        <v>4546</v>
      </c>
      <c r="I1485" s="70" t="s">
        <v>2881</v>
      </c>
      <c r="J1485" s="70" t="s">
        <v>1412</v>
      </c>
      <c r="K1485" s="70"/>
      <c r="L1485" s="70" t="s">
        <v>5442</v>
      </c>
      <c r="M1485" s="70"/>
      <c r="N1485" s="70"/>
      <c r="O1485" s="70"/>
      <c r="P1485" s="70"/>
      <c r="Q1485" s="70"/>
      <c r="R1485" s="70">
        <v>65</v>
      </c>
      <c r="S1485" s="70">
        <v>65.5</v>
      </c>
      <c r="T1485" s="70">
        <v>10745</v>
      </c>
      <c r="U1485" s="70">
        <v>2550</v>
      </c>
      <c r="V1485" s="70" t="s">
        <v>5443</v>
      </c>
      <c r="W1485" s="70">
        <v>16500</v>
      </c>
      <c r="X1485" s="71" t="s">
        <v>5444</v>
      </c>
    </row>
    <row r="1486" s="62" customFormat="1" spans="3:24">
      <c r="C1486" s="69">
        <v>2022</v>
      </c>
      <c r="D1486" s="69">
        <v>1</v>
      </c>
      <c r="E1486" s="70" t="s">
        <v>4334</v>
      </c>
      <c r="F1486" s="70" t="s">
        <v>1617</v>
      </c>
      <c r="G1486" s="70" t="s">
        <v>5445</v>
      </c>
      <c r="H1486" s="70" t="s">
        <v>5415</v>
      </c>
      <c r="I1486" s="70" t="s">
        <v>2881</v>
      </c>
      <c r="J1486" s="70" t="s">
        <v>1396</v>
      </c>
      <c r="K1486" s="70"/>
      <c r="L1486" s="70" t="s">
        <v>5446</v>
      </c>
      <c r="M1486" s="70"/>
      <c r="N1486" s="70"/>
      <c r="O1486" s="70"/>
      <c r="P1486" s="70"/>
      <c r="Q1486" s="70"/>
      <c r="R1486" s="70">
        <v>60.5</v>
      </c>
      <c r="S1486" s="70">
        <v>62.5</v>
      </c>
      <c r="T1486" s="70">
        <v>5995</v>
      </c>
      <c r="U1486" s="70">
        <v>2150</v>
      </c>
      <c r="V1486" s="70">
        <v>3130</v>
      </c>
      <c r="W1486" s="70">
        <v>4495</v>
      </c>
      <c r="X1486" s="71">
        <v>3160</v>
      </c>
    </row>
    <row r="1487" s="62" customFormat="1" spans="3:24">
      <c r="C1487" s="69">
        <v>2022</v>
      </c>
      <c r="D1487" s="69">
        <v>1</v>
      </c>
      <c r="E1487" s="70" t="s">
        <v>1819</v>
      </c>
      <c r="F1487" s="70" t="s">
        <v>1820</v>
      </c>
      <c r="G1487" s="70" t="s">
        <v>5447</v>
      </c>
      <c r="H1487" s="70" t="s">
        <v>5415</v>
      </c>
      <c r="I1487" s="70" t="s">
        <v>2881</v>
      </c>
      <c r="J1487" s="70" t="s">
        <v>1396</v>
      </c>
      <c r="K1487" s="70"/>
      <c r="L1487" s="70">
        <v>340</v>
      </c>
      <c r="M1487" s="70"/>
      <c r="N1487" s="70"/>
      <c r="O1487" s="70"/>
      <c r="P1487" s="70"/>
      <c r="Q1487" s="70"/>
      <c r="R1487" s="70">
        <v>82</v>
      </c>
      <c r="S1487" s="70">
        <v>83</v>
      </c>
      <c r="T1487" s="70">
        <v>5995</v>
      </c>
      <c r="U1487" s="70">
        <v>2160</v>
      </c>
      <c r="V1487" s="70">
        <v>3120</v>
      </c>
      <c r="W1487" s="70">
        <v>4495</v>
      </c>
      <c r="X1487" s="71" t="s">
        <v>5448</v>
      </c>
    </row>
    <row r="1488" s="62" customFormat="1" spans="3:24">
      <c r="C1488" s="69">
        <v>2022</v>
      </c>
      <c r="D1488" s="69">
        <v>1</v>
      </c>
      <c r="E1488" s="70" t="s">
        <v>1819</v>
      </c>
      <c r="F1488" s="70" t="s">
        <v>1820</v>
      </c>
      <c r="G1488" s="70" t="s">
        <v>5449</v>
      </c>
      <c r="H1488" s="70" t="s">
        <v>5415</v>
      </c>
      <c r="I1488" s="70" t="s">
        <v>2881</v>
      </c>
      <c r="J1488" s="70" t="s">
        <v>1396</v>
      </c>
      <c r="K1488" s="70"/>
      <c r="L1488" s="70">
        <v>340</v>
      </c>
      <c r="M1488" s="70"/>
      <c r="N1488" s="70"/>
      <c r="O1488" s="70"/>
      <c r="P1488" s="70"/>
      <c r="Q1488" s="70"/>
      <c r="R1488" s="70">
        <v>82</v>
      </c>
      <c r="S1488" s="70">
        <v>83</v>
      </c>
      <c r="T1488" s="70">
        <v>5995</v>
      </c>
      <c r="U1488" s="70">
        <v>2160</v>
      </c>
      <c r="V1488" s="70">
        <v>3120</v>
      </c>
      <c r="W1488" s="70">
        <v>4495</v>
      </c>
      <c r="X1488" s="71" t="s">
        <v>5448</v>
      </c>
    </row>
    <row r="1489" s="62" customFormat="1" spans="3:24">
      <c r="C1489" s="69">
        <v>2022</v>
      </c>
      <c r="D1489" s="69">
        <v>1</v>
      </c>
      <c r="E1489" s="70" t="s">
        <v>1819</v>
      </c>
      <c r="F1489" s="70" t="s">
        <v>1820</v>
      </c>
      <c r="G1489" s="70" t="s">
        <v>5450</v>
      </c>
      <c r="H1489" s="70" t="s">
        <v>5451</v>
      </c>
      <c r="I1489" s="70" t="s">
        <v>2881</v>
      </c>
      <c r="J1489" s="70" t="s">
        <v>1396</v>
      </c>
      <c r="K1489" s="70"/>
      <c r="L1489" s="70">
        <v>450</v>
      </c>
      <c r="M1489" s="70"/>
      <c r="N1489" s="70"/>
      <c r="O1489" s="70"/>
      <c r="P1489" s="70"/>
      <c r="Q1489" s="70"/>
      <c r="R1489" s="70">
        <v>132</v>
      </c>
      <c r="S1489" s="70">
        <v>132.5</v>
      </c>
      <c r="T1489" s="70">
        <v>9700</v>
      </c>
      <c r="U1489" s="70">
        <v>2550</v>
      </c>
      <c r="V1489" s="70">
        <v>3120</v>
      </c>
      <c r="W1489" s="70">
        <v>32000</v>
      </c>
      <c r="X1489" s="71">
        <v>14800</v>
      </c>
    </row>
    <row r="1490" s="62" customFormat="1" spans="3:24">
      <c r="C1490" s="69">
        <v>2022</v>
      </c>
      <c r="D1490" s="69">
        <v>1</v>
      </c>
      <c r="E1490" s="70" t="s">
        <v>1888</v>
      </c>
      <c r="F1490" s="70" t="s">
        <v>1621</v>
      </c>
      <c r="G1490" s="70" t="s">
        <v>5452</v>
      </c>
      <c r="H1490" s="70" t="s">
        <v>5453</v>
      </c>
      <c r="I1490" s="70" t="s">
        <v>2881</v>
      </c>
      <c r="J1490" s="70" t="s">
        <v>1396</v>
      </c>
      <c r="K1490" s="70"/>
      <c r="L1490" s="70" t="s">
        <v>5454</v>
      </c>
      <c r="M1490" s="70"/>
      <c r="N1490" s="70"/>
      <c r="O1490" s="70"/>
      <c r="P1490" s="70"/>
      <c r="Q1490" s="70"/>
      <c r="R1490" s="70">
        <v>110</v>
      </c>
      <c r="S1490" s="70">
        <v>111</v>
      </c>
      <c r="T1490" s="70">
        <v>10070</v>
      </c>
      <c r="U1490" s="70">
        <v>2550</v>
      </c>
      <c r="V1490" s="70" t="s">
        <v>5455</v>
      </c>
      <c r="W1490" s="70">
        <v>31000</v>
      </c>
      <c r="X1490" s="71" t="s">
        <v>5456</v>
      </c>
    </row>
    <row r="1491" s="62" customFormat="1" spans="3:24">
      <c r="C1491" s="69">
        <v>2022</v>
      </c>
      <c r="D1491" s="69">
        <v>1</v>
      </c>
      <c r="E1491" s="70" t="s">
        <v>1888</v>
      </c>
      <c r="F1491" s="70" t="s">
        <v>1621</v>
      </c>
      <c r="G1491" s="70" t="s">
        <v>5457</v>
      </c>
      <c r="H1491" s="70" t="s">
        <v>4497</v>
      </c>
      <c r="I1491" s="70" t="s">
        <v>2881</v>
      </c>
      <c r="J1491" s="70" t="s">
        <v>1396</v>
      </c>
      <c r="K1491" s="70"/>
      <c r="L1491" s="70" t="s">
        <v>5458</v>
      </c>
      <c r="M1491" s="70"/>
      <c r="N1491" s="70"/>
      <c r="O1491" s="70"/>
      <c r="P1491" s="70"/>
      <c r="Q1491" s="70"/>
      <c r="R1491" s="70">
        <v>110</v>
      </c>
      <c r="S1491" s="70">
        <v>111</v>
      </c>
      <c r="T1491" s="70">
        <v>7405</v>
      </c>
      <c r="U1491" s="70">
        <v>2550</v>
      </c>
      <c r="V1491" s="70" t="s">
        <v>4076</v>
      </c>
      <c r="W1491" s="70">
        <v>25000</v>
      </c>
      <c r="X1491" s="71" t="s">
        <v>4077</v>
      </c>
    </row>
    <row r="1492" s="62" customFormat="1" spans="3:24">
      <c r="C1492" s="69">
        <v>2022</v>
      </c>
      <c r="D1492" s="69">
        <v>1</v>
      </c>
      <c r="E1492" s="70" t="s">
        <v>1888</v>
      </c>
      <c r="F1492" s="70" t="s">
        <v>1621</v>
      </c>
      <c r="G1492" s="70" t="s">
        <v>5459</v>
      </c>
      <c r="H1492" s="70" t="s">
        <v>5460</v>
      </c>
      <c r="I1492" s="70" t="s">
        <v>2881</v>
      </c>
      <c r="J1492" s="70" t="s">
        <v>1396</v>
      </c>
      <c r="K1492" s="70"/>
      <c r="L1492" s="70" t="s">
        <v>5461</v>
      </c>
      <c r="M1492" s="70"/>
      <c r="N1492" s="70"/>
      <c r="O1492" s="70"/>
      <c r="P1492" s="70"/>
      <c r="Q1492" s="70"/>
      <c r="R1492" s="70">
        <v>120.2</v>
      </c>
      <c r="S1492" s="70">
        <v>122.2</v>
      </c>
      <c r="T1492" s="70">
        <v>10460</v>
      </c>
      <c r="U1492" s="70">
        <v>2550</v>
      </c>
      <c r="V1492" s="70">
        <v>3910</v>
      </c>
      <c r="W1492" s="70">
        <v>31000</v>
      </c>
      <c r="X1492" s="71">
        <v>16200</v>
      </c>
    </row>
    <row r="1493" s="62" customFormat="1" spans="3:24">
      <c r="C1493" s="69">
        <v>2022</v>
      </c>
      <c r="D1493" s="69">
        <v>1</v>
      </c>
      <c r="E1493" s="70" t="s">
        <v>1906</v>
      </c>
      <c r="F1493" s="70" t="s">
        <v>1907</v>
      </c>
      <c r="G1493" s="70" t="s">
        <v>5462</v>
      </c>
      <c r="H1493" s="70" t="s">
        <v>5411</v>
      </c>
      <c r="I1493" s="70" t="s">
        <v>2881</v>
      </c>
      <c r="J1493" s="70" t="s">
        <v>1396</v>
      </c>
      <c r="K1493" s="70"/>
      <c r="L1493" s="70" t="s">
        <v>5446</v>
      </c>
      <c r="M1493" s="70"/>
      <c r="N1493" s="70"/>
      <c r="O1493" s="70"/>
      <c r="P1493" s="70"/>
      <c r="Q1493" s="70"/>
      <c r="R1493" s="70">
        <v>80</v>
      </c>
      <c r="S1493" s="70">
        <v>81</v>
      </c>
      <c r="T1493" s="70">
        <v>5995</v>
      </c>
      <c r="U1493" s="70">
        <v>2250</v>
      </c>
      <c r="V1493" s="70">
        <v>3250</v>
      </c>
      <c r="W1493" s="70">
        <v>4495</v>
      </c>
      <c r="X1493" s="71">
        <v>3570</v>
      </c>
    </row>
    <row r="1494" s="62" customFormat="1" spans="3:24">
      <c r="C1494" s="69">
        <v>2022</v>
      </c>
      <c r="D1494" s="69">
        <v>1</v>
      </c>
      <c r="E1494" s="70" t="s">
        <v>1924</v>
      </c>
      <c r="F1494" s="70" t="s">
        <v>1925</v>
      </c>
      <c r="G1494" s="70" t="s">
        <v>5463</v>
      </c>
      <c r="H1494" s="70" t="s">
        <v>4546</v>
      </c>
      <c r="I1494" s="70" t="s">
        <v>2881</v>
      </c>
      <c r="J1494" s="70" t="s">
        <v>1412</v>
      </c>
      <c r="K1494" s="70"/>
      <c r="L1494" s="70" t="s">
        <v>5464</v>
      </c>
      <c r="M1494" s="70"/>
      <c r="N1494" s="70"/>
      <c r="O1494" s="70"/>
      <c r="P1494" s="70"/>
      <c r="Q1494" s="70"/>
      <c r="R1494" s="70">
        <v>82</v>
      </c>
      <c r="S1494" s="70">
        <v>90</v>
      </c>
      <c r="T1494" s="70">
        <v>10500</v>
      </c>
      <c r="U1494" s="70">
        <v>2500</v>
      </c>
      <c r="V1494" s="70">
        <v>3390</v>
      </c>
      <c r="W1494" s="70">
        <v>18000</v>
      </c>
      <c r="X1494" s="71" t="s">
        <v>5465</v>
      </c>
    </row>
    <row r="1495" s="62" customFormat="1" spans="3:24">
      <c r="C1495" s="69">
        <v>2022</v>
      </c>
      <c r="D1495" s="69">
        <v>1</v>
      </c>
      <c r="E1495" s="70" t="s">
        <v>5466</v>
      </c>
      <c r="F1495" s="70" t="s">
        <v>5467</v>
      </c>
      <c r="G1495" s="70" t="s">
        <v>5468</v>
      </c>
      <c r="H1495" s="70" t="s">
        <v>4546</v>
      </c>
      <c r="I1495" s="70" t="s">
        <v>2881</v>
      </c>
      <c r="J1495" s="70" t="s">
        <v>1412</v>
      </c>
      <c r="K1495" s="70"/>
      <c r="L1495" s="70" t="s">
        <v>5469</v>
      </c>
      <c r="M1495" s="70"/>
      <c r="N1495" s="70"/>
      <c r="O1495" s="70"/>
      <c r="P1495" s="70"/>
      <c r="Q1495" s="70"/>
      <c r="R1495" s="70">
        <v>70</v>
      </c>
      <c r="S1495" s="70">
        <v>71</v>
      </c>
      <c r="T1495" s="70">
        <v>10480</v>
      </c>
      <c r="U1495" s="70">
        <v>2520</v>
      </c>
      <c r="V1495" s="70">
        <v>3480</v>
      </c>
      <c r="W1495" s="70">
        <v>17000</v>
      </c>
      <c r="X1495" s="71">
        <v>11250</v>
      </c>
    </row>
    <row r="1496" s="62" customFormat="1" spans="3:24">
      <c r="C1496" s="69">
        <v>2022</v>
      </c>
      <c r="D1496" s="69">
        <v>1</v>
      </c>
      <c r="E1496" s="70" t="s">
        <v>5332</v>
      </c>
      <c r="F1496" s="70" t="s">
        <v>5333</v>
      </c>
      <c r="G1496" s="70" t="s">
        <v>5470</v>
      </c>
      <c r="H1496" s="70" t="s">
        <v>5471</v>
      </c>
      <c r="I1496" s="70" t="s">
        <v>2881</v>
      </c>
      <c r="J1496" s="70" t="s">
        <v>1396</v>
      </c>
      <c r="K1496" s="70"/>
      <c r="L1496" s="70">
        <v>380</v>
      </c>
      <c r="M1496" s="70"/>
      <c r="N1496" s="70"/>
      <c r="O1496" s="70"/>
      <c r="P1496" s="70"/>
      <c r="Q1496" s="70"/>
      <c r="R1496" s="70">
        <v>80</v>
      </c>
      <c r="S1496" s="70">
        <v>81</v>
      </c>
      <c r="T1496" s="70">
        <v>5980</v>
      </c>
      <c r="U1496" s="70">
        <v>2230</v>
      </c>
      <c r="V1496" s="70">
        <v>3120</v>
      </c>
      <c r="W1496" s="70">
        <v>4495</v>
      </c>
      <c r="X1496" s="71">
        <v>3575</v>
      </c>
    </row>
    <row r="1497" s="62" customFormat="1" spans="3:24">
      <c r="C1497" s="69">
        <v>2022</v>
      </c>
      <c r="D1497" s="69">
        <v>1</v>
      </c>
      <c r="E1497" s="70" t="s">
        <v>5332</v>
      </c>
      <c r="F1497" s="70" t="s">
        <v>5333</v>
      </c>
      <c r="G1497" s="70" t="s">
        <v>5472</v>
      </c>
      <c r="H1497" s="70" t="s">
        <v>1470</v>
      </c>
      <c r="I1497" s="70" t="s">
        <v>1397</v>
      </c>
      <c r="J1497" s="70" t="s">
        <v>1396</v>
      </c>
      <c r="K1497" s="70"/>
      <c r="L1497" s="70">
        <v>320</v>
      </c>
      <c r="M1497" s="70" t="s">
        <v>5473</v>
      </c>
      <c r="N1497" s="70"/>
      <c r="O1497" s="70" t="s">
        <v>2059</v>
      </c>
      <c r="P1497" s="70">
        <v>144.86</v>
      </c>
      <c r="Q1497" s="70" t="s">
        <v>1402</v>
      </c>
      <c r="R1497" s="70"/>
      <c r="S1497" s="70"/>
      <c r="T1497" s="70" t="s">
        <v>5474</v>
      </c>
      <c r="U1497" s="70">
        <v>2230</v>
      </c>
      <c r="V1497" s="70">
        <v>2530</v>
      </c>
      <c r="W1497" s="70">
        <v>8995</v>
      </c>
      <c r="X1497" s="71" t="s">
        <v>5475</v>
      </c>
    </row>
    <row r="1498" s="62" customFormat="1" spans="3:24">
      <c r="C1498" s="69">
        <v>2022</v>
      </c>
      <c r="D1498" s="69">
        <v>1</v>
      </c>
      <c r="E1498" s="70" t="s">
        <v>5332</v>
      </c>
      <c r="F1498" s="70" t="s">
        <v>5333</v>
      </c>
      <c r="G1498" s="70" t="s">
        <v>5476</v>
      </c>
      <c r="H1498" s="70" t="s">
        <v>5471</v>
      </c>
      <c r="I1498" s="70" t="s">
        <v>2881</v>
      </c>
      <c r="J1498" s="70" t="s">
        <v>1396</v>
      </c>
      <c r="K1498" s="70"/>
      <c r="L1498" s="70">
        <v>465</v>
      </c>
      <c r="M1498" s="70"/>
      <c r="N1498" s="70"/>
      <c r="O1498" s="70"/>
      <c r="P1498" s="70"/>
      <c r="Q1498" s="70"/>
      <c r="R1498" s="70">
        <v>110</v>
      </c>
      <c r="S1498" s="70">
        <v>111</v>
      </c>
      <c r="T1498" s="70">
        <v>8565</v>
      </c>
      <c r="U1498" s="70">
        <v>2550</v>
      </c>
      <c r="V1498" s="70">
        <v>3284</v>
      </c>
      <c r="W1498" s="70">
        <v>13495</v>
      </c>
      <c r="X1498" s="71">
        <v>6738</v>
      </c>
    </row>
    <row r="1499" s="62" customFormat="1" spans="3:24">
      <c r="C1499" s="69">
        <v>2022</v>
      </c>
      <c r="D1499" s="69">
        <v>1</v>
      </c>
      <c r="E1499" s="70" t="s">
        <v>2097</v>
      </c>
      <c r="F1499" s="70" t="s">
        <v>1621</v>
      </c>
      <c r="G1499" s="70" t="s">
        <v>5477</v>
      </c>
      <c r="H1499" s="70" t="s">
        <v>2018</v>
      </c>
      <c r="I1499" s="70" t="s">
        <v>1397</v>
      </c>
      <c r="J1499" s="70" t="s">
        <v>1396</v>
      </c>
      <c r="K1499" s="70"/>
      <c r="L1499" s="70">
        <v>300</v>
      </c>
      <c r="M1499" s="70" t="s">
        <v>5478</v>
      </c>
      <c r="N1499" s="70"/>
      <c r="O1499" s="70" t="s">
        <v>2813</v>
      </c>
      <c r="P1499" s="70">
        <v>65.17</v>
      </c>
      <c r="Q1499" s="70" t="s">
        <v>1402</v>
      </c>
      <c r="R1499" s="70"/>
      <c r="S1499" s="70"/>
      <c r="T1499" s="70">
        <v>5200</v>
      </c>
      <c r="U1499" s="70">
        <v>1790</v>
      </c>
      <c r="V1499" s="70">
        <v>2530</v>
      </c>
      <c r="W1499" s="70">
        <v>4495</v>
      </c>
      <c r="X1499" s="71" t="s">
        <v>5479</v>
      </c>
    </row>
    <row r="1500" s="62" customFormat="1" spans="3:24">
      <c r="C1500" s="69">
        <v>2022</v>
      </c>
      <c r="D1500" s="69">
        <v>1</v>
      </c>
      <c r="E1500" s="70" t="s">
        <v>4469</v>
      </c>
      <c r="F1500" s="70" t="s">
        <v>2140</v>
      </c>
      <c r="G1500" s="70" t="s">
        <v>5480</v>
      </c>
      <c r="H1500" s="70" t="s">
        <v>4447</v>
      </c>
      <c r="I1500" s="70" t="s">
        <v>1397</v>
      </c>
      <c r="J1500" s="70" t="s">
        <v>1396</v>
      </c>
      <c r="K1500" s="70">
        <v>180</v>
      </c>
      <c r="L1500" s="70"/>
      <c r="M1500" s="70">
        <v>0.409</v>
      </c>
      <c r="N1500" s="70"/>
      <c r="O1500" s="70">
        <v>137.6</v>
      </c>
      <c r="P1500" s="70">
        <v>41.86</v>
      </c>
      <c r="Q1500" s="70" t="s">
        <v>1402</v>
      </c>
      <c r="R1500" s="70"/>
      <c r="S1500" s="70"/>
      <c r="T1500" s="70">
        <v>4370</v>
      </c>
      <c r="U1500" s="70">
        <v>1710</v>
      </c>
      <c r="V1500" s="70">
        <v>2030</v>
      </c>
      <c r="W1500" s="70">
        <v>2840</v>
      </c>
      <c r="X1500" s="71">
        <v>1775</v>
      </c>
    </row>
    <row r="1501" s="62" customFormat="1" spans="3:24">
      <c r="C1501" s="69">
        <v>2022</v>
      </c>
      <c r="D1501" s="69">
        <v>1</v>
      </c>
      <c r="E1501" s="70" t="s">
        <v>5481</v>
      </c>
      <c r="F1501" s="70" t="s">
        <v>1695</v>
      </c>
      <c r="G1501" s="70" t="s">
        <v>5482</v>
      </c>
      <c r="H1501" s="70" t="s">
        <v>2018</v>
      </c>
      <c r="I1501" s="70" t="s">
        <v>1397</v>
      </c>
      <c r="J1501" s="70" t="s">
        <v>1396</v>
      </c>
      <c r="K1501" s="70" t="s">
        <v>5483</v>
      </c>
      <c r="L1501" s="70"/>
      <c r="M1501" s="70">
        <v>0.58</v>
      </c>
      <c r="N1501" s="70"/>
      <c r="O1501" s="70">
        <v>137.6</v>
      </c>
      <c r="P1501" s="70">
        <v>41.86</v>
      </c>
      <c r="Q1501" s="70" t="s">
        <v>1402</v>
      </c>
      <c r="R1501" s="70"/>
      <c r="S1501" s="70"/>
      <c r="T1501" s="70">
        <v>4875</v>
      </c>
      <c r="U1501" s="70">
        <v>1630</v>
      </c>
      <c r="V1501" s="70">
        <v>2150</v>
      </c>
      <c r="W1501" s="70">
        <v>2690</v>
      </c>
      <c r="X1501" s="71">
        <v>1985</v>
      </c>
    </row>
    <row r="1502" s="62" customFormat="1" spans="3:24">
      <c r="C1502" s="69">
        <v>2022</v>
      </c>
      <c r="D1502" s="69">
        <v>1</v>
      </c>
      <c r="E1502" s="70" t="s">
        <v>1594</v>
      </c>
      <c r="F1502" s="70" t="s">
        <v>1393</v>
      </c>
      <c r="G1502" s="70" t="s">
        <v>5484</v>
      </c>
      <c r="H1502" s="70" t="s">
        <v>5485</v>
      </c>
      <c r="I1502" s="70" t="s">
        <v>2881</v>
      </c>
      <c r="J1502" s="70" t="s">
        <v>1396</v>
      </c>
      <c r="K1502" s="70"/>
      <c r="L1502" s="70">
        <v>201</v>
      </c>
      <c r="M1502" s="70"/>
      <c r="N1502" s="70"/>
      <c r="O1502" s="70"/>
      <c r="P1502" s="70"/>
      <c r="Q1502" s="70"/>
      <c r="R1502" s="70">
        <v>110</v>
      </c>
      <c r="S1502" s="70">
        <v>112</v>
      </c>
      <c r="T1502" s="70">
        <v>7360</v>
      </c>
      <c r="U1502" s="70">
        <v>2550</v>
      </c>
      <c r="V1502" s="70" t="s">
        <v>4711</v>
      </c>
      <c r="W1502" s="70">
        <v>25000</v>
      </c>
      <c r="X1502" s="71">
        <v>11660</v>
      </c>
    </row>
    <row r="1503" s="62" customFormat="1" spans="3:24">
      <c r="C1503" s="69">
        <v>2021</v>
      </c>
      <c r="D1503" s="69">
        <v>12</v>
      </c>
      <c r="E1503" s="70" t="s">
        <v>1392</v>
      </c>
      <c r="F1503" s="70" t="s">
        <v>5486</v>
      </c>
      <c r="G1503" s="70" t="s">
        <v>5487</v>
      </c>
      <c r="H1503" s="70" t="s">
        <v>1440</v>
      </c>
      <c r="I1503" s="70" t="s">
        <v>1397</v>
      </c>
      <c r="J1503" s="70" t="s">
        <v>1441</v>
      </c>
      <c r="K1503" s="70">
        <v>425</v>
      </c>
      <c r="L1503" s="70"/>
      <c r="M1503" s="70"/>
      <c r="N1503" s="70">
        <v>12.8</v>
      </c>
      <c r="O1503" s="70">
        <v>140</v>
      </c>
      <c r="P1503" s="70"/>
      <c r="Q1503" s="70" t="s">
        <v>1402</v>
      </c>
      <c r="R1503" s="70"/>
      <c r="S1503" s="70"/>
      <c r="T1503" s="70">
        <v>4450</v>
      </c>
      <c r="U1503" s="70">
        <v>1840</v>
      </c>
      <c r="V1503" s="70">
        <v>1680</v>
      </c>
      <c r="W1503" s="70">
        <v>2075</v>
      </c>
      <c r="X1503" s="71">
        <v>1700</v>
      </c>
    </row>
    <row r="1504" s="62" customFormat="1" spans="3:24">
      <c r="C1504" s="69">
        <v>2021</v>
      </c>
      <c r="D1504" s="69">
        <v>12</v>
      </c>
      <c r="E1504" s="70" t="s">
        <v>1392</v>
      </c>
      <c r="F1504" s="70" t="s">
        <v>5486</v>
      </c>
      <c r="G1504" s="70" t="s">
        <v>5488</v>
      </c>
      <c r="H1504" s="70" t="s">
        <v>1440</v>
      </c>
      <c r="I1504" s="70" t="s">
        <v>1397</v>
      </c>
      <c r="J1504" s="70" t="s">
        <v>1441</v>
      </c>
      <c r="K1504" s="70">
        <v>419</v>
      </c>
      <c r="L1504" s="70"/>
      <c r="M1504" s="70"/>
      <c r="N1504" s="70">
        <v>13.2</v>
      </c>
      <c r="O1504" s="70">
        <v>140</v>
      </c>
      <c r="P1504" s="70"/>
      <c r="Q1504" s="70" t="s">
        <v>1402</v>
      </c>
      <c r="R1504" s="70"/>
      <c r="S1504" s="70"/>
      <c r="T1504" s="70">
        <v>4450</v>
      </c>
      <c r="U1504" s="70">
        <v>1840</v>
      </c>
      <c r="V1504" s="70">
        <v>1680</v>
      </c>
      <c r="W1504" s="70">
        <v>2075</v>
      </c>
      <c r="X1504" s="71">
        <v>1700</v>
      </c>
    </row>
    <row r="1505" s="62" customFormat="1" spans="3:24">
      <c r="C1505" s="69">
        <v>2021</v>
      </c>
      <c r="D1505" s="69">
        <v>12</v>
      </c>
      <c r="E1505" s="70" t="s">
        <v>1392</v>
      </c>
      <c r="F1505" s="70" t="s">
        <v>5486</v>
      </c>
      <c r="G1505" s="70" t="s">
        <v>5489</v>
      </c>
      <c r="H1505" s="70" t="s">
        <v>5490</v>
      </c>
      <c r="I1505" s="70" t="s">
        <v>1397</v>
      </c>
      <c r="J1505" s="70" t="s">
        <v>1441</v>
      </c>
      <c r="K1505" s="70">
        <v>401</v>
      </c>
      <c r="L1505" s="70"/>
      <c r="M1505" s="70"/>
      <c r="N1505" s="70">
        <v>12.7</v>
      </c>
      <c r="O1505" s="70">
        <v>162.7</v>
      </c>
      <c r="P1505" s="70"/>
      <c r="Q1505" s="70" t="s">
        <v>3828</v>
      </c>
      <c r="R1505" s="70"/>
      <c r="S1505" s="70"/>
      <c r="T1505" s="70">
        <v>4450</v>
      </c>
      <c r="U1505" s="70">
        <v>1840</v>
      </c>
      <c r="V1505" s="70">
        <v>1680</v>
      </c>
      <c r="W1505" s="70">
        <v>2025</v>
      </c>
      <c r="X1505" s="71">
        <v>1650</v>
      </c>
    </row>
    <row r="1506" s="62" customFormat="1" spans="3:24">
      <c r="C1506" s="69">
        <v>2021</v>
      </c>
      <c r="D1506" s="69">
        <v>12</v>
      </c>
      <c r="E1506" s="70" t="s">
        <v>1425</v>
      </c>
      <c r="F1506" s="70" t="s">
        <v>1409</v>
      </c>
      <c r="G1506" s="70" t="s">
        <v>5491</v>
      </c>
      <c r="H1506" s="70" t="s">
        <v>1395</v>
      </c>
      <c r="I1506" s="70" t="s">
        <v>1397</v>
      </c>
      <c r="J1506" s="70" t="s">
        <v>1396</v>
      </c>
      <c r="K1506" s="70"/>
      <c r="L1506" s="70">
        <v>290</v>
      </c>
      <c r="M1506" s="70" t="s">
        <v>5492</v>
      </c>
      <c r="N1506" s="70"/>
      <c r="O1506" s="70">
        <v>160.26</v>
      </c>
      <c r="P1506" s="70">
        <v>281.92</v>
      </c>
      <c r="Q1506" s="70" t="s">
        <v>1421</v>
      </c>
      <c r="R1506" s="70"/>
      <c r="S1506" s="70"/>
      <c r="T1506" s="70" t="s">
        <v>5493</v>
      </c>
      <c r="U1506" s="70">
        <v>2550</v>
      </c>
      <c r="V1506" s="70">
        <v>3550</v>
      </c>
      <c r="W1506" s="70">
        <v>31000</v>
      </c>
      <c r="X1506" s="71" t="s">
        <v>5494</v>
      </c>
    </row>
    <row r="1507" s="62" customFormat="1" spans="3:24">
      <c r="C1507" s="69">
        <v>2021</v>
      </c>
      <c r="D1507" s="69">
        <v>12</v>
      </c>
      <c r="E1507" s="70" t="s">
        <v>1416</v>
      </c>
      <c r="F1507" s="70" t="s">
        <v>4149</v>
      </c>
      <c r="G1507" s="70" t="s">
        <v>5495</v>
      </c>
      <c r="H1507" s="70" t="s">
        <v>1440</v>
      </c>
      <c r="I1507" s="70" t="s">
        <v>1397</v>
      </c>
      <c r="J1507" s="70" t="s">
        <v>1441</v>
      </c>
      <c r="K1507" s="70" t="s">
        <v>5496</v>
      </c>
      <c r="L1507" s="70"/>
      <c r="M1507" s="70"/>
      <c r="N1507" s="70" t="s">
        <v>1815</v>
      </c>
      <c r="O1507" s="70">
        <v>142</v>
      </c>
      <c r="P1507" s="70"/>
      <c r="Q1507" s="70" t="s">
        <v>1421</v>
      </c>
      <c r="R1507" s="70"/>
      <c r="S1507" s="70"/>
      <c r="T1507" s="70">
        <v>4680</v>
      </c>
      <c r="U1507" s="70">
        <v>1720</v>
      </c>
      <c r="V1507" s="70">
        <v>1530</v>
      </c>
      <c r="W1507" s="70">
        <v>1969</v>
      </c>
      <c r="X1507" s="71">
        <v>1537</v>
      </c>
    </row>
    <row r="1508" s="62" customFormat="1" spans="3:24">
      <c r="C1508" s="69">
        <v>2021</v>
      </c>
      <c r="D1508" s="69">
        <v>12</v>
      </c>
      <c r="E1508" s="70" t="s">
        <v>1416</v>
      </c>
      <c r="F1508" s="70" t="s">
        <v>4149</v>
      </c>
      <c r="G1508" s="70" t="s">
        <v>5497</v>
      </c>
      <c r="H1508" s="70" t="s">
        <v>1440</v>
      </c>
      <c r="I1508" s="70" t="s">
        <v>1397</v>
      </c>
      <c r="J1508" s="70" t="s">
        <v>1441</v>
      </c>
      <c r="K1508" s="70" t="s">
        <v>5496</v>
      </c>
      <c r="L1508" s="70"/>
      <c r="M1508" s="70"/>
      <c r="N1508" s="70" t="s">
        <v>1815</v>
      </c>
      <c r="O1508" s="70" t="s">
        <v>5498</v>
      </c>
      <c r="P1508" s="70"/>
      <c r="Q1508" s="70" t="s">
        <v>1421</v>
      </c>
      <c r="R1508" s="70"/>
      <c r="S1508" s="70"/>
      <c r="T1508" s="70">
        <v>4680</v>
      </c>
      <c r="U1508" s="70">
        <v>1720</v>
      </c>
      <c r="V1508" s="70">
        <v>1530</v>
      </c>
      <c r="W1508" s="70">
        <v>1969</v>
      </c>
      <c r="X1508" s="71">
        <v>1537</v>
      </c>
    </row>
    <row r="1509" s="62" customFormat="1" spans="3:24">
      <c r="C1509" s="69">
        <v>2021</v>
      </c>
      <c r="D1509" s="69">
        <v>12</v>
      </c>
      <c r="E1509" s="70" t="s">
        <v>1416</v>
      </c>
      <c r="F1509" s="70" t="s">
        <v>4149</v>
      </c>
      <c r="G1509" s="70" t="s">
        <v>5499</v>
      </c>
      <c r="H1509" s="70" t="s">
        <v>1440</v>
      </c>
      <c r="I1509" s="70" t="s">
        <v>1397</v>
      </c>
      <c r="J1509" s="70" t="s">
        <v>1441</v>
      </c>
      <c r="K1509" s="70" t="s">
        <v>5500</v>
      </c>
      <c r="L1509" s="70"/>
      <c r="M1509" s="70"/>
      <c r="N1509" s="70" t="s">
        <v>1815</v>
      </c>
      <c r="O1509" s="70">
        <v>160</v>
      </c>
      <c r="P1509" s="70"/>
      <c r="Q1509" s="70" t="s">
        <v>5501</v>
      </c>
      <c r="R1509" s="70"/>
      <c r="S1509" s="70"/>
      <c r="T1509" s="70">
        <v>4680</v>
      </c>
      <c r="U1509" s="70">
        <v>1720</v>
      </c>
      <c r="V1509" s="70">
        <v>1530</v>
      </c>
      <c r="W1509" s="70">
        <v>1969</v>
      </c>
      <c r="X1509" s="71">
        <v>1515</v>
      </c>
    </row>
    <row r="1510" s="62" customFormat="1" spans="3:24">
      <c r="C1510" s="69">
        <v>2021</v>
      </c>
      <c r="D1510" s="69">
        <v>12</v>
      </c>
      <c r="E1510" s="70" t="s">
        <v>1443</v>
      </c>
      <c r="F1510" s="70" t="s">
        <v>1444</v>
      </c>
      <c r="G1510" s="70" t="s">
        <v>5502</v>
      </c>
      <c r="H1510" s="70" t="s">
        <v>4483</v>
      </c>
      <c r="I1510" s="70" t="s">
        <v>1397</v>
      </c>
      <c r="J1510" s="70" t="s">
        <v>1396</v>
      </c>
      <c r="K1510" s="70"/>
      <c r="L1510" s="70">
        <v>400</v>
      </c>
      <c r="M1510" s="70">
        <v>0.29</v>
      </c>
      <c r="N1510" s="70"/>
      <c r="O1510" s="70">
        <v>151.96</v>
      </c>
      <c r="P1510" s="70">
        <v>100.27</v>
      </c>
      <c r="Q1510" s="70" t="s">
        <v>1402</v>
      </c>
      <c r="R1510" s="70"/>
      <c r="S1510" s="70"/>
      <c r="T1510" s="70">
        <v>5995</v>
      </c>
      <c r="U1510" s="70" t="s">
        <v>5503</v>
      </c>
      <c r="V1510" s="70" t="s">
        <v>5504</v>
      </c>
      <c r="W1510" s="70">
        <v>4495</v>
      </c>
      <c r="X1510" s="71">
        <v>3070</v>
      </c>
    </row>
    <row r="1511" s="62" customFormat="1" spans="3:24">
      <c r="C1511" s="69">
        <v>2021</v>
      </c>
      <c r="D1511" s="69">
        <v>12</v>
      </c>
      <c r="E1511" s="70" t="s">
        <v>1443</v>
      </c>
      <c r="F1511" s="70" t="s">
        <v>1444</v>
      </c>
      <c r="G1511" s="70" t="s">
        <v>5505</v>
      </c>
      <c r="H1511" s="70" t="s">
        <v>1470</v>
      </c>
      <c r="I1511" s="70" t="s">
        <v>1397</v>
      </c>
      <c r="J1511" s="70" t="s">
        <v>1396</v>
      </c>
      <c r="K1511" s="70"/>
      <c r="L1511" s="70">
        <v>420</v>
      </c>
      <c r="M1511" s="70" t="s">
        <v>5506</v>
      </c>
      <c r="N1511" s="70"/>
      <c r="O1511" s="70">
        <v>159.79</v>
      </c>
      <c r="P1511" s="70">
        <v>229.05</v>
      </c>
      <c r="Q1511" s="70" t="s">
        <v>1402</v>
      </c>
      <c r="R1511" s="70"/>
      <c r="S1511" s="70"/>
      <c r="T1511" s="70" t="s">
        <v>5507</v>
      </c>
      <c r="U1511" s="70" t="s">
        <v>5508</v>
      </c>
      <c r="V1511" s="70" t="s">
        <v>5509</v>
      </c>
      <c r="W1511" s="70">
        <v>12490</v>
      </c>
      <c r="X1511" s="71" t="s">
        <v>5510</v>
      </c>
    </row>
    <row r="1512" s="62" customFormat="1" spans="3:24">
      <c r="C1512" s="69">
        <v>2021</v>
      </c>
      <c r="D1512" s="69">
        <v>12</v>
      </c>
      <c r="E1512" s="70" t="s">
        <v>1443</v>
      </c>
      <c r="F1512" s="70" t="s">
        <v>1444</v>
      </c>
      <c r="G1512" s="70" t="s">
        <v>5511</v>
      </c>
      <c r="H1512" s="70" t="s">
        <v>1603</v>
      </c>
      <c r="I1512" s="70" t="s">
        <v>1397</v>
      </c>
      <c r="J1512" s="70" t="s">
        <v>1396</v>
      </c>
      <c r="K1512" s="70"/>
      <c r="L1512" s="70">
        <v>370</v>
      </c>
      <c r="M1512" s="70"/>
      <c r="N1512" s="70"/>
      <c r="O1512" s="70">
        <v>155.95</v>
      </c>
      <c r="P1512" s="70">
        <v>246.68</v>
      </c>
      <c r="Q1512" s="70" t="s">
        <v>1483</v>
      </c>
      <c r="R1512" s="70"/>
      <c r="S1512" s="70"/>
      <c r="T1512" s="70" t="s">
        <v>5512</v>
      </c>
      <c r="U1512" s="70">
        <v>2500</v>
      </c>
      <c r="V1512" s="70">
        <v>2800</v>
      </c>
      <c r="W1512" s="70">
        <v>18000</v>
      </c>
      <c r="X1512" s="71">
        <v>9250</v>
      </c>
    </row>
    <row r="1513" s="62" customFormat="1" spans="3:24">
      <c r="C1513" s="69">
        <v>2021</v>
      </c>
      <c r="D1513" s="69">
        <v>12</v>
      </c>
      <c r="E1513" s="70" t="s">
        <v>4152</v>
      </c>
      <c r="F1513" s="70" t="s">
        <v>4153</v>
      </c>
      <c r="G1513" s="70" t="s">
        <v>5513</v>
      </c>
      <c r="H1513" s="70" t="s">
        <v>1395</v>
      </c>
      <c r="I1513" s="70" t="s">
        <v>1397</v>
      </c>
      <c r="J1513" s="70" t="s">
        <v>1396</v>
      </c>
      <c r="K1513" s="70"/>
      <c r="L1513" s="70">
        <v>190</v>
      </c>
      <c r="M1513" s="70">
        <v>0.182</v>
      </c>
      <c r="N1513" s="70"/>
      <c r="O1513" s="70">
        <v>160.26</v>
      </c>
      <c r="P1513" s="70">
        <v>281.9</v>
      </c>
      <c r="Q1513" s="70" t="s">
        <v>1402</v>
      </c>
      <c r="R1513" s="70"/>
      <c r="S1513" s="70"/>
      <c r="T1513" s="70" t="s">
        <v>5514</v>
      </c>
      <c r="U1513" s="70">
        <v>2550</v>
      </c>
      <c r="V1513" s="70">
        <v>3550</v>
      </c>
      <c r="W1513" s="70">
        <v>31000</v>
      </c>
      <c r="X1513" s="71">
        <v>18300</v>
      </c>
    </row>
    <row r="1514" s="62" customFormat="1" spans="3:24">
      <c r="C1514" s="69">
        <v>2021</v>
      </c>
      <c r="D1514" s="69">
        <v>12</v>
      </c>
      <c r="E1514" s="70" t="s">
        <v>4152</v>
      </c>
      <c r="F1514" s="70" t="s">
        <v>4153</v>
      </c>
      <c r="G1514" s="70" t="s">
        <v>5515</v>
      </c>
      <c r="H1514" s="70" t="s">
        <v>1395</v>
      </c>
      <c r="I1514" s="70" t="s">
        <v>1397</v>
      </c>
      <c r="J1514" s="70" t="s">
        <v>1396</v>
      </c>
      <c r="K1514" s="70"/>
      <c r="L1514" s="70">
        <v>190</v>
      </c>
      <c r="M1514" s="70">
        <v>0.235</v>
      </c>
      <c r="N1514" s="70"/>
      <c r="O1514" s="70">
        <v>160.26</v>
      </c>
      <c r="P1514" s="70">
        <v>281.9</v>
      </c>
      <c r="Q1514" s="70" t="s">
        <v>1402</v>
      </c>
      <c r="R1514" s="70"/>
      <c r="S1514" s="70"/>
      <c r="T1514" s="70" t="s">
        <v>5516</v>
      </c>
      <c r="U1514" s="70">
        <v>2550</v>
      </c>
      <c r="V1514" s="70">
        <v>3550</v>
      </c>
      <c r="W1514" s="70">
        <v>31000</v>
      </c>
      <c r="X1514" s="71">
        <v>21500</v>
      </c>
    </row>
    <row r="1515" s="62" customFormat="1" spans="3:24">
      <c r="C1515" s="69">
        <v>2021</v>
      </c>
      <c r="D1515" s="69">
        <v>12</v>
      </c>
      <c r="E1515" s="70" t="s">
        <v>4152</v>
      </c>
      <c r="F1515" s="70" t="s">
        <v>4153</v>
      </c>
      <c r="G1515" s="70" t="s">
        <v>5517</v>
      </c>
      <c r="H1515" s="70" t="s">
        <v>4263</v>
      </c>
      <c r="I1515" s="70" t="s">
        <v>1397</v>
      </c>
      <c r="J1515" s="70" t="s">
        <v>1396</v>
      </c>
      <c r="K1515" s="70"/>
      <c r="L1515" s="70">
        <v>190</v>
      </c>
      <c r="M1515" s="70">
        <v>0.166</v>
      </c>
      <c r="N1515" s="70"/>
      <c r="O1515" s="70">
        <v>160.26</v>
      </c>
      <c r="P1515" s="70">
        <v>281.9</v>
      </c>
      <c r="Q1515" s="70" t="s">
        <v>1402</v>
      </c>
      <c r="R1515" s="70"/>
      <c r="S1515" s="70"/>
      <c r="T1515" s="70">
        <v>10300</v>
      </c>
      <c r="U1515" s="70">
        <v>2530</v>
      </c>
      <c r="V1515" s="70">
        <v>3900</v>
      </c>
      <c r="W1515" s="70">
        <v>31000</v>
      </c>
      <c r="X1515" s="71">
        <v>15500</v>
      </c>
    </row>
    <row r="1516" s="62" customFormat="1" spans="3:24">
      <c r="C1516" s="69">
        <v>2021</v>
      </c>
      <c r="D1516" s="69">
        <v>12</v>
      </c>
      <c r="E1516" s="70" t="s">
        <v>4156</v>
      </c>
      <c r="F1516" s="70" t="s">
        <v>4157</v>
      </c>
      <c r="G1516" s="70" t="s">
        <v>5518</v>
      </c>
      <c r="H1516" s="70" t="s">
        <v>1440</v>
      </c>
      <c r="I1516" s="70" t="s">
        <v>1397</v>
      </c>
      <c r="J1516" s="70" t="s">
        <v>1441</v>
      </c>
      <c r="K1516" s="70" t="s">
        <v>1638</v>
      </c>
      <c r="L1516" s="70"/>
      <c r="M1516" s="70"/>
      <c r="N1516" s="70" t="s">
        <v>3587</v>
      </c>
      <c r="O1516" s="70">
        <v>130.33</v>
      </c>
      <c r="P1516" s="70"/>
      <c r="Q1516" s="70" t="s">
        <v>1402</v>
      </c>
      <c r="R1516" s="70"/>
      <c r="S1516" s="70"/>
      <c r="T1516" s="70">
        <v>4401</v>
      </c>
      <c r="U1516" s="70" t="s">
        <v>3589</v>
      </c>
      <c r="V1516" s="70">
        <v>1633</v>
      </c>
      <c r="W1516" s="70">
        <v>2085</v>
      </c>
      <c r="X1516" s="71">
        <v>1710</v>
      </c>
    </row>
    <row r="1517" s="62" customFormat="1" spans="3:24">
      <c r="C1517" s="69">
        <v>2021</v>
      </c>
      <c r="D1517" s="69">
        <v>12</v>
      </c>
      <c r="E1517" s="70" t="s">
        <v>4156</v>
      </c>
      <c r="F1517" s="70" t="s">
        <v>4157</v>
      </c>
      <c r="G1517" s="70" t="s">
        <v>5519</v>
      </c>
      <c r="H1517" s="70" t="s">
        <v>1440</v>
      </c>
      <c r="I1517" s="70" t="s">
        <v>1397</v>
      </c>
      <c r="J1517" s="70" t="s">
        <v>1441</v>
      </c>
      <c r="K1517" s="70" t="s">
        <v>5520</v>
      </c>
      <c r="L1517" s="70"/>
      <c r="M1517" s="70"/>
      <c r="N1517" s="70" t="s">
        <v>4166</v>
      </c>
      <c r="O1517" s="70">
        <v>141.3</v>
      </c>
      <c r="P1517" s="70"/>
      <c r="Q1517" s="70" t="s">
        <v>1402</v>
      </c>
      <c r="R1517" s="70"/>
      <c r="S1517" s="70"/>
      <c r="T1517" s="70">
        <v>4401</v>
      </c>
      <c r="U1517" s="70" t="s">
        <v>3589</v>
      </c>
      <c r="V1517" s="70">
        <v>1633</v>
      </c>
      <c r="W1517" s="70">
        <v>2040</v>
      </c>
      <c r="X1517" s="71">
        <v>1665</v>
      </c>
    </row>
    <row r="1518" s="62" customFormat="1" spans="3:24">
      <c r="C1518" s="69">
        <v>2021</v>
      </c>
      <c r="D1518" s="69">
        <v>12</v>
      </c>
      <c r="E1518" s="70" t="s">
        <v>4156</v>
      </c>
      <c r="F1518" s="70" t="s">
        <v>4157</v>
      </c>
      <c r="G1518" s="70" t="s">
        <v>5521</v>
      </c>
      <c r="H1518" s="70" t="s">
        <v>1440</v>
      </c>
      <c r="I1518" s="70" t="s">
        <v>1397</v>
      </c>
      <c r="J1518" s="70" t="s">
        <v>1441</v>
      </c>
      <c r="K1518" s="70" t="s">
        <v>2276</v>
      </c>
      <c r="L1518" s="70"/>
      <c r="M1518" s="70"/>
      <c r="N1518" s="70" t="s">
        <v>5522</v>
      </c>
      <c r="O1518" s="70">
        <v>145.1</v>
      </c>
      <c r="P1518" s="70"/>
      <c r="Q1518" s="70" t="s">
        <v>1402</v>
      </c>
      <c r="R1518" s="70"/>
      <c r="S1518" s="70"/>
      <c r="T1518" s="70">
        <v>4401</v>
      </c>
      <c r="U1518" s="70" t="s">
        <v>3589</v>
      </c>
      <c r="V1518" s="70">
        <v>1633</v>
      </c>
      <c r="W1518" s="70">
        <v>2155</v>
      </c>
      <c r="X1518" s="71">
        <v>1780</v>
      </c>
    </row>
    <row r="1519" s="62" customFormat="1" spans="3:24">
      <c r="C1519" s="69">
        <v>2021</v>
      </c>
      <c r="D1519" s="69">
        <v>12</v>
      </c>
      <c r="E1519" s="70" t="s">
        <v>4156</v>
      </c>
      <c r="F1519" s="70" t="s">
        <v>4157</v>
      </c>
      <c r="G1519" s="70" t="s">
        <v>5523</v>
      </c>
      <c r="H1519" s="70" t="s">
        <v>1440</v>
      </c>
      <c r="I1519" s="70" t="s">
        <v>1397</v>
      </c>
      <c r="J1519" s="70" t="s">
        <v>1441</v>
      </c>
      <c r="K1519" s="70" t="s">
        <v>2705</v>
      </c>
      <c r="L1519" s="70"/>
      <c r="M1519" s="70"/>
      <c r="N1519" s="70" t="s">
        <v>3171</v>
      </c>
      <c r="O1519" s="70">
        <v>140.5</v>
      </c>
      <c r="P1519" s="70"/>
      <c r="Q1519" s="70" t="s">
        <v>1402</v>
      </c>
      <c r="R1519" s="70"/>
      <c r="S1519" s="70"/>
      <c r="T1519" s="70">
        <v>3625</v>
      </c>
      <c r="U1519" s="70">
        <v>1660</v>
      </c>
      <c r="V1519" s="70">
        <v>1530</v>
      </c>
      <c r="W1519" s="70">
        <v>1325</v>
      </c>
      <c r="X1519" s="71">
        <v>1015</v>
      </c>
    </row>
    <row r="1520" s="62" customFormat="1" spans="3:24">
      <c r="C1520" s="69">
        <v>2021</v>
      </c>
      <c r="D1520" s="69">
        <v>12</v>
      </c>
      <c r="E1520" s="70" t="s">
        <v>4156</v>
      </c>
      <c r="F1520" s="70" t="s">
        <v>5524</v>
      </c>
      <c r="G1520" s="70" t="s">
        <v>5525</v>
      </c>
      <c r="H1520" s="70" t="s">
        <v>4148</v>
      </c>
      <c r="I1520" s="70" t="s">
        <v>1561</v>
      </c>
      <c r="J1520" s="70" t="s">
        <v>1441</v>
      </c>
      <c r="K1520" s="70"/>
      <c r="L1520" s="70"/>
      <c r="M1520" s="70"/>
      <c r="N1520" s="70"/>
      <c r="O1520" s="70"/>
      <c r="P1520" s="70"/>
      <c r="Q1520" s="70" t="s">
        <v>4377</v>
      </c>
      <c r="R1520" s="70"/>
      <c r="S1520" s="70"/>
      <c r="T1520" s="70">
        <v>4668</v>
      </c>
      <c r="U1520" s="70">
        <v>1890</v>
      </c>
      <c r="V1520" s="70">
        <v>1730</v>
      </c>
      <c r="W1520" s="70">
        <v>2463</v>
      </c>
      <c r="X1520" s="71">
        <v>1998</v>
      </c>
    </row>
    <row r="1521" s="62" customFormat="1" spans="3:24">
      <c r="C1521" s="69">
        <v>2021</v>
      </c>
      <c r="D1521" s="69">
        <v>12</v>
      </c>
      <c r="E1521" s="70" t="s">
        <v>4156</v>
      </c>
      <c r="F1521" s="70" t="s">
        <v>5524</v>
      </c>
      <c r="G1521" s="70" t="s">
        <v>5526</v>
      </c>
      <c r="H1521" s="70" t="s">
        <v>4148</v>
      </c>
      <c r="I1521" s="70" t="s">
        <v>1561</v>
      </c>
      <c r="J1521" s="70" t="s">
        <v>1441</v>
      </c>
      <c r="K1521" s="70"/>
      <c r="L1521" s="70"/>
      <c r="M1521" s="70"/>
      <c r="N1521" s="70"/>
      <c r="O1521" s="70"/>
      <c r="P1521" s="70"/>
      <c r="Q1521" s="70" t="s">
        <v>4377</v>
      </c>
      <c r="R1521" s="70"/>
      <c r="S1521" s="70"/>
      <c r="T1521" s="70">
        <v>4668</v>
      </c>
      <c r="U1521" s="70">
        <v>1890</v>
      </c>
      <c r="V1521" s="70">
        <v>1730</v>
      </c>
      <c r="W1521" s="70">
        <v>2585</v>
      </c>
      <c r="X1521" s="71">
        <v>2110</v>
      </c>
    </row>
    <row r="1522" s="62" customFormat="1" spans="3:24">
      <c r="C1522" s="69">
        <v>2021</v>
      </c>
      <c r="D1522" s="69">
        <v>12</v>
      </c>
      <c r="E1522" s="70" t="s">
        <v>5111</v>
      </c>
      <c r="F1522" s="70" t="s">
        <v>1617</v>
      </c>
      <c r="G1522" s="70" t="s">
        <v>5527</v>
      </c>
      <c r="H1522" s="70" t="s">
        <v>1453</v>
      </c>
      <c r="I1522" s="70" t="s">
        <v>1397</v>
      </c>
      <c r="J1522" s="70" t="s">
        <v>1396</v>
      </c>
      <c r="K1522" s="70">
        <v>260</v>
      </c>
      <c r="L1522" s="70"/>
      <c r="M1522" s="70">
        <v>0.256</v>
      </c>
      <c r="N1522" s="70"/>
      <c r="O1522" s="70">
        <v>136.2</v>
      </c>
      <c r="P1522" s="70">
        <v>38.7</v>
      </c>
      <c r="Q1522" s="70" t="s">
        <v>1402</v>
      </c>
      <c r="R1522" s="70"/>
      <c r="S1522" s="70"/>
      <c r="T1522" s="70">
        <v>4540</v>
      </c>
      <c r="U1522" s="70">
        <v>1730</v>
      </c>
      <c r="V1522" s="70">
        <v>1985</v>
      </c>
      <c r="W1522" s="70">
        <v>2600</v>
      </c>
      <c r="X1522" s="71">
        <v>1445</v>
      </c>
    </row>
    <row r="1523" s="62" customFormat="1" spans="3:24">
      <c r="C1523" s="69">
        <v>2021</v>
      </c>
      <c r="D1523" s="69">
        <v>12</v>
      </c>
      <c r="E1523" s="70" t="s">
        <v>5111</v>
      </c>
      <c r="F1523" s="70" t="s">
        <v>1617</v>
      </c>
      <c r="G1523" s="70" t="s">
        <v>5528</v>
      </c>
      <c r="H1523" s="70" t="s">
        <v>1453</v>
      </c>
      <c r="I1523" s="70" t="s">
        <v>1397</v>
      </c>
      <c r="J1523" s="70" t="s">
        <v>1396</v>
      </c>
      <c r="K1523" s="70">
        <v>260</v>
      </c>
      <c r="L1523" s="70"/>
      <c r="M1523" s="70">
        <v>0.213</v>
      </c>
      <c r="N1523" s="70"/>
      <c r="O1523" s="70">
        <v>137.6</v>
      </c>
      <c r="P1523" s="70">
        <v>41.86</v>
      </c>
      <c r="Q1523" s="70" t="s">
        <v>1402</v>
      </c>
      <c r="R1523" s="70"/>
      <c r="S1523" s="70"/>
      <c r="T1523" s="70">
        <v>4845</v>
      </c>
      <c r="U1523" s="70">
        <v>1730</v>
      </c>
      <c r="V1523" s="70">
        <v>1985</v>
      </c>
      <c r="W1523" s="70">
        <v>3000</v>
      </c>
      <c r="X1523" s="71">
        <v>1490</v>
      </c>
    </row>
    <row r="1524" s="62" customFormat="1" spans="3:24">
      <c r="C1524" s="69">
        <v>2021</v>
      </c>
      <c r="D1524" s="69">
        <v>12</v>
      </c>
      <c r="E1524" s="70" t="s">
        <v>4172</v>
      </c>
      <c r="F1524" s="70" t="s">
        <v>4173</v>
      </c>
      <c r="G1524" s="70" t="s">
        <v>5529</v>
      </c>
      <c r="H1524" s="70" t="s">
        <v>1395</v>
      </c>
      <c r="I1524" s="70" t="s">
        <v>1397</v>
      </c>
      <c r="J1524" s="70" t="s">
        <v>1396</v>
      </c>
      <c r="K1524" s="70"/>
      <c r="L1524" s="70">
        <v>250</v>
      </c>
      <c r="M1524" s="70" t="s">
        <v>3561</v>
      </c>
      <c r="N1524" s="70"/>
      <c r="O1524" s="70">
        <v>157.57</v>
      </c>
      <c r="P1524" s="70">
        <v>281.92</v>
      </c>
      <c r="Q1524" s="70" t="s">
        <v>1402</v>
      </c>
      <c r="R1524" s="70"/>
      <c r="S1524" s="70"/>
      <c r="T1524" s="70" t="s">
        <v>5530</v>
      </c>
      <c r="U1524" s="70">
        <v>2550</v>
      </c>
      <c r="V1524" s="70">
        <v>3515</v>
      </c>
      <c r="W1524" s="70">
        <v>31000</v>
      </c>
      <c r="X1524" s="71" t="s">
        <v>5531</v>
      </c>
    </row>
    <row r="1525" s="62" customFormat="1" spans="3:24">
      <c r="C1525" s="69">
        <v>2021</v>
      </c>
      <c r="D1525" s="69">
        <v>12</v>
      </c>
      <c r="E1525" s="70" t="s">
        <v>4183</v>
      </c>
      <c r="F1525" s="70" t="s">
        <v>4184</v>
      </c>
      <c r="G1525" s="70" t="s">
        <v>5532</v>
      </c>
      <c r="H1525" s="70" t="s">
        <v>1433</v>
      </c>
      <c r="I1525" s="70" t="s">
        <v>1397</v>
      </c>
      <c r="J1525" s="70" t="s">
        <v>1412</v>
      </c>
      <c r="K1525" s="70"/>
      <c r="L1525" s="70"/>
      <c r="M1525" s="70">
        <v>0.149</v>
      </c>
      <c r="N1525" s="70"/>
      <c r="O1525" s="70" t="s">
        <v>5533</v>
      </c>
      <c r="P1525" s="70">
        <v>180</v>
      </c>
      <c r="Q1525" s="70" t="s">
        <v>1402</v>
      </c>
      <c r="R1525" s="70"/>
      <c r="S1525" s="70"/>
      <c r="T1525" s="70">
        <v>10500</v>
      </c>
      <c r="U1525" s="70">
        <v>2500</v>
      </c>
      <c r="V1525" s="70" t="s">
        <v>5534</v>
      </c>
      <c r="W1525" s="70">
        <v>18000</v>
      </c>
      <c r="X1525" s="71" t="s">
        <v>5535</v>
      </c>
    </row>
    <row r="1526" s="62" customFormat="1" spans="3:24">
      <c r="C1526" s="69">
        <v>2021</v>
      </c>
      <c r="D1526" s="69">
        <v>12</v>
      </c>
      <c r="E1526" s="70" t="s">
        <v>5536</v>
      </c>
      <c r="F1526" s="70" t="s">
        <v>5537</v>
      </c>
      <c r="G1526" s="70" t="s">
        <v>5538</v>
      </c>
      <c r="H1526" s="70" t="s">
        <v>1440</v>
      </c>
      <c r="I1526" s="70" t="s">
        <v>1397</v>
      </c>
      <c r="J1526" s="70" t="s">
        <v>1441</v>
      </c>
      <c r="K1526" s="70">
        <v>526</v>
      </c>
      <c r="L1526" s="70"/>
      <c r="M1526" s="70"/>
      <c r="N1526" s="70">
        <v>14.3</v>
      </c>
      <c r="O1526" s="70">
        <v>138</v>
      </c>
      <c r="P1526" s="70"/>
      <c r="Q1526" s="70" t="s">
        <v>5222</v>
      </c>
      <c r="R1526" s="70"/>
      <c r="S1526" s="70"/>
      <c r="T1526" s="70">
        <v>4872</v>
      </c>
      <c r="U1526" s="70">
        <v>1846</v>
      </c>
      <c r="V1526" s="70">
        <v>1481</v>
      </c>
      <c r="W1526" s="70">
        <v>2530</v>
      </c>
      <c r="X1526" s="71">
        <v>2029</v>
      </c>
    </row>
    <row r="1527" s="62" customFormat="1" spans="3:24">
      <c r="C1527" s="69">
        <v>2021</v>
      </c>
      <c r="D1527" s="69">
        <v>12</v>
      </c>
      <c r="E1527" s="70" t="s">
        <v>1488</v>
      </c>
      <c r="F1527" s="70" t="s">
        <v>5539</v>
      </c>
      <c r="G1527" s="70" t="s">
        <v>5540</v>
      </c>
      <c r="H1527" s="70" t="s">
        <v>1579</v>
      </c>
      <c r="I1527" s="70" t="s">
        <v>1397</v>
      </c>
      <c r="J1527" s="70" t="s">
        <v>1441</v>
      </c>
      <c r="K1527" s="70">
        <v>540</v>
      </c>
      <c r="L1527" s="70"/>
      <c r="M1527" s="70"/>
      <c r="N1527" s="70">
        <v>17.8</v>
      </c>
      <c r="O1527" s="70">
        <v>195</v>
      </c>
      <c r="P1527" s="70"/>
      <c r="Q1527" s="70" t="s">
        <v>3828</v>
      </c>
      <c r="R1527" s="70"/>
      <c r="S1527" s="70"/>
      <c r="T1527" s="70">
        <v>5270</v>
      </c>
      <c r="U1527" s="70">
        <v>2000</v>
      </c>
      <c r="V1527" s="70">
        <v>1840</v>
      </c>
      <c r="W1527" s="70">
        <v>3095</v>
      </c>
      <c r="X1527" s="71">
        <v>2570</v>
      </c>
    </row>
    <row r="1528" s="62" customFormat="1" spans="3:24">
      <c r="C1528" s="69">
        <v>2021</v>
      </c>
      <c r="D1528" s="69">
        <v>12</v>
      </c>
      <c r="E1528" s="70" t="s">
        <v>1488</v>
      </c>
      <c r="F1528" s="70" t="s">
        <v>5539</v>
      </c>
      <c r="G1528" s="70" t="s">
        <v>5541</v>
      </c>
      <c r="H1528" s="70" t="s">
        <v>1579</v>
      </c>
      <c r="I1528" s="70" t="s">
        <v>1397</v>
      </c>
      <c r="J1528" s="70" t="s">
        <v>1441</v>
      </c>
      <c r="K1528" s="70">
        <v>560</v>
      </c>
      <c r="L1528" s="70"/>
      <c r="M1528" s="70"/>
      <c r="N1528" s="70">
        <v>17.1</v>
      </c>
      <c r="O1528" s="70">
        <v>195</v>
      </c>
      <c r="P1528" s="70"/>
      <c r="Q1528" s="70" t="s">
        <v>3828</v>
      </c>
      <c r="R1528" s="70"/>
      <c r="S1528" s="70"/>
      <c r="T1528" s="70">
        <v>5270</v>
      </c>
      <c r="U1528" s="70">
        <v>2000</v>
      </c>
      <c r="V1528" s="70">
        <v>1840</v>
      </c>
      <c r="W1528" s="70" t="s">
        <v>5542</v>
      </c>
      <c r="X1528" s="71" t="s">
        <v>5543</v>
      </c>
    </row>
    <row r="1529" s="62" customFormat="1" spans="3:24">
      <c r="C1529" s="69">
        <v>2021</v>
      </c>
      <c r="D1529" s="69">
        <v>12</v>
      </c>
      <c r="E1529" s="70" t="s">
        <v>1488</v>
      </c>
      <c r="F1529" s="70" t="s">
        <v>1489</v>
      </c>
      <c r="G1529" s="70" t="s">
        <v>5544</v>
      </c>
      <c r="H1529" s="70" t="s">
        <v>1418</v>
      </c>
      <c r="I1529" s="70" t="s">
        <v>1397</v>
      </c>
      <c r="J1529" s="70" t="s">
        <v>1396</v>
      </c>
      <c r="K1529" s="70"/>
      <c r="L1529" s="70">
        <v>205</v>
      </c>
      <c r="M1529" s="70">
        <v>0.174</v>
      </c>
      <c r="N1529" s="70"/>
      <c r="O1529" s="70">
        <v>158.98</v>
      </c>
      <c r="P1529" s="70">
        <v>210.56</v>
      </c>
      <c r="Q1529" s="70" t="s">
        <v>1402</v>
      </c>
      <c r="R1529" s="70"/>
      <c r="S1529" s="70"/>
      <c r="T1529" s="70">
        <v>5995</v>
      </c>
      <c r="U1529" s="70" t="s">
        <v>5545</v>
      </c>
      <c r="V1529" s="70" t="s">
        <v>5546</v>
      </c>
      <c r="W1529" s="70">
        <v>14060</v>
      </c>
      <c r="X1529" s="71">
        <v>7000</v>
      </c>
    </row>
    <row r="1530" s="62" customFormat="1" spans="3:24">
      <c r="C1530" s="69">
        <v>2021</v>
      </c>
      <c r="D1530" s="69">
        <v>12</v>
      </c>
      <c r="E1530" s="70" t="s">
        <v>1488</v>
      </c>
      <c r="F1530" s="70" t="s">
        <v>1489</v>
      </c>
      <c r="G1530" s="70" t="s">
        <v>5547</v>
      </c>
      <c r="H1530" s="70" t="s">
        <v>1453</v>
      </c>
      <c r="I1530" s="70" t="s">
        <v>1397</v>
      </c>
      <c r="J1530" s="70" t="s">
        <v>1396</v>
      </c>
      <c r="K1530" s="70"/>
      <c r="L1530" s="70">
        <v>365</v>
      </c>
      <c r="M1530" s="70">
        <v>0.12</v>
      </c>
      <c r="N1530" s="70"/>
      <c r="O1530" s="70">
        <v>159.79</v>
      </c>
      <c r="P1530" s="70">
        <v>229.05</v>
      </c>
      <c r="Q1530" s="70" t="s">
        <v>1402</v>
      </c>
      <c r="R1530" s="70"/>
      <c r="S1530" s="70"/>
      <c r="T1530" s="70">
        <v>8235</v>
      </c>
      <c r="U1530" s="70">
        <v>2520</v>
      </c>
      <c r="V1530" s="70">
        <v>3760</v>
      </c>
      <c r="W1530" s="70">
        <v>18000</v>
      </c>
      <c r="X1530" s="71">
        <v>8385</v>
      </c>
    </row>
    <row r="1531" s="62" customFormat="1" spans="3:24">
      <c r="C1531" s="69">
        <v>2021</v>
      </c>
      <c r="D1531" s="69">
        <v>12</v>
      </c>
      <c r="E1531" s="70" t="s">
        <v>1488</v>
      </c>
      <c r="F1531" s="70" t="s">
        <v>1489</v>
      </c>
      <c r="G1531" s="70" t="s">
        <v>5548</v>
      </c>
      <c r="H1531" s="70" t="s">
        <v>1453</v>
      </c>
      <c r="I1531" s="70" t="s">
        <v>1397</v>
      </c>
      <c r="J1531" s="70" t="s">
        <v>1396</v>
      </c>
      <c r="K1531" s="70"/>
      <c r="L1531" s="70">
        <v>450</v>
      </c>
      <c r="M1531" s="70">
        <v>0.12</v>
      </c>
      <c r="N1531" s="70"/>
      <c r="O1531" s="70">
        <v>160.26</v>
      </c>
      <c r="P1531" s="70">
        <v>281.91</v>
      </c>
      <c r="Q1531" s="70" t="s">
        <v>1402</v>
      </c>
      <c r="R1531" s="70"/>
      <c r="S1531" s="70"/>
      <c r="T1531" s="70">
        <v>8665</v>
      </c>
      <c r="U1531" s="70">
        <v>2500</v>
      </c>
      <c r="V1531" s="70">
        <v>3660</v>
      </c>
      <c r="W1531" s="70">
        <v>18000</v>
      </c>
      <c r="X1531" s="71">
        <v>8450</v>
      </c>
    </row>
    <row r="1532" s="62" customFormat="1" spans="3:24">
      <c r="C1532" s="69">
        <v>2021</v>
      </c>
      <c r="D1532" s="69">
        <v>12</v>
      </c>
      <c r="E1532" s="70" t="s">
        <v>1528</v>
      </c>
      <c r="F1532" s="70" t="s">
        <v>1529</v>
      </c>
      <c r="G1532" s="70" t="s">
        <v>5549</v>
      </c>
      <c r="H1532" s="70" t="s">
        <v>1411</v>
      </c>
      <c r="I1532" s="70" t="s">
        <v>1397</v>
      </c>
      <c r="J1532" s="70" t="s">
        <v>1412</v>
      </c>
      <c r="K1532" s="70"/>
      <c r="L1532" s="70"/>
      <c r="M1532" s="70">
        <v>0.149</v>
      </c>
      <c r="N1532" s="70"/>
      <c r="O1532" s="70" t="s">
        <v>3219</v>
      </c>
      <c r="P1532" s="70">
        <v>303.4</v>
      </c>
      <c r="Q1532" s="70" t="s">
        <v>1402</v>
      </c>
      <c r="R1532" s="70"/>
      <c r="S1532" s="70"/>
      <c r="T1532" s="70">
        <v>10500</v>
      </c>
      <c r="U1532" s="70">
        <v>2550</v>
      </c>
      <c r="V1532" s="70" t="s">
        <v>1533</v>
      </c>
      <c r="W1532" s="70">
        <v>18000</v>
      </c>
      <c r="X1532" s="71" t="s">
        <v>4662</v>
      </c>
    </row>
    <row r="1533" s="62" customFormat="1" spans="3:24">
      <c r="C1533" s="69">
        <v>2021</v>
      </c>
      <c r="D1533" s="69">
        <v>12</v>
      </c>
      <c r="E1533" s="70" t="s">
        <v>1535</v>
      </c>
      <c r="F1533" s="70" t="s">
        <v>5550</v>
      </c>
      <c r="G1533" s="70" t="s">
        <v>5551</v>
      </c>
      <c r="H1533" s="70" t="s">
        <v>5552</v>
      </c>
      <c r="I1533" s="70" t="s">
        <v>1397</v>
      </c>
      <c r="J1533" s="70" t="s">
        <v>1441</v>
      </c>
      <c r="K1533" s="70">
        <v>415</v>
      </c>
      <c r="L1533" s="70"/>
      <c r="M1533" s="70"/>
      <c r="N1533" s="70">
        <v>14.4</v>
      </c>
      <c r="O1533" s="70">
        <v>150</v>
      </c>
      <c r="P1533" s="70"/>
      <c r="Q1533" s="70" t="s">
        <v>1504</v>
      </c>
      <c r="R1533" s="70"/>
      <c r="S1533" s="70"/>
      <c r="T1533" s="70">
        <v>4706</v>
      </c>
      <c r="U1533" s="70">
        <v>1909</v>
      </c>
      <c r="V1533" s="70">
        <v>1699</v>
      </c>
      <c r="W1533" s="70">
        <v>2075</v>
      </c>
      <c r="X1533" s="71">
        <v>1700</v>
      </c>
    </row>
    <row r="1534" s="62" customFormat="1" spans="3:24">
      <c r="C1534" s="69">
        <v>2021</v>
      </c>
      <c r="D1534" s="69">
        <v>12</v>
      </c>
      <c r="E1534" s="70" t="s">
        <v>4227</v>
      </c>
      <c r="F1534" s="70" t="s">
        <v>1573</v>
      </c>
      <c r="G1534" s="70" t="s">
        <v>5553</v>
      </c>
      <c r="H1534" s="70" t="s">
        <v>1768</v>
      </c>
      <c r="I1534" s="70" t="s">
        <v>1397</v>
      </c>
      <c r="J1534" s="70" t="s">
        <v>1396</v>
      </c>
      <c r="K1534" s="70"/>
      <c r="L1534" s="70">
        <v>140</v>
      </c>
      <c r="M1534" s="70">
        <v>0.28</v>
      </c>
      <c r="N1534" s="70"/>
      <c r="O1534" s="70">
        <v>160.26</v>
      </c>
      <c r="P1534" s="70">
        <v>281.92</v>
      </c>
      <c r="Q1534" s="70" t="s">
        <v>1402</v>
      </c>
      <c r="R1534" s="70"/>
      <c r="S1534" s="70"/>
      <c r="T1534" s="70">
        <v>7550</v>
      </c>
      <c r="U1534" s="70">
        <v>2550</v>
      </c>
      <c r="V1534" s="70" t="s">
        <v>5554</v>
      </c>
      <c r="W1534" s="70">
        <v>25000</v>
      </c>
      <c r="X1534" s="71">
        <v>10500</v>
      </c>
    </row>
    <row r="1535" s="62" customFormat="1" spans="3:24">
      <c r="C1535" s="69">
        <v>2021</v>
      </c>
      <c r="D1535" s="69">
        <v>12</v>
      </c>
      <c r="E1535" s="70" t="s">
        <v>1576</v>
      </c>
      <c r="F1535" s="70" t="s">
        <v>1577</v>
      </c>
      <c r="G1535" s="70" t="s">
        <v>5555</v>
      </c>
      <c r="H1535" s="70" t="s">
        <v>1579</v>
      </c>
      <c r="I1535" s="70" t="s">
        <v>1397</v>
      </c>
      <c r="J1535" s="70" t="s">
        <v>1441</v>
      </c>
      <c r="K1535" s="70">
        <v>510</v>
      </c>
      <c r="L1535" s="70"/>
      <c r="M1535" s="70"/>
      <c r="N1535" s="70">
        <v>16</v>
      </c>
      <c r="O1535" s="70">
        <v>177.05</v>
      </c>
      <c r="P1535" s="70"/>
      <c r="Q1535" s="70" t="s">
        <v>1940</v>
      </c>
      <c r="R1535" s="70"/>
      <c r="S1535" s="70"/>
      <c r="T1535" s="70">
        <v>4750</v>
      </c>
      <c r="U1535" s="70">
        <v>1905</v>
      </c>
      <c r="V1535" s="70">
        <v>1675</v>
      </c>
      <c r="W1535" s="70">
        <v>2355</v>
      </c>
      <c r="X1535" s="71">
        <v>1980</v>
      </c>
    </row>
    <row r="1536" s="62" customFormat="1" spans="3:24">
      <c r="C1536" s="69">
        <v>2021</v>
      </c>
      <c r="D1536" s="69">
        <v>12</v>
      </c>
      <c r="E1536" s="70" t="s">
        <v>1576</v>
      </c>
      <c r="F1536" s="70" t="s">
        <v>1577</v>
      </c>
      <c r="G1536" s="70" t="s">
        <v>5556</v>
      </c>
      <c r="H1536" s="70" t="s">
        <v>1579</v>
      </c>
      <c r="I1536" s="70" t="s">
        <v>1397</v>
      </c>
      <c r="J1536" s="70" t="s">
        <v>1441</v>
      </c>
      <c r="K1536" s="70">
        <v>610</v>
      </c>
      <c r="L1536" s="70"/>
      <c r="M1536" s="70"/>
      <c r="N1536" s="70">
        <v>16.4</v>
      </c>
      <c r="O1536" s="70">
        <v>181.09</v>
      </c>
      <c r="P1536" s="70"/>
      <c r="Q1536" s="70" t="s">
        <v>1940</v>
      </c>
      <c r="R1536" s="70"/>
      <c r="S1536" s="70"/>
      <c r="T1536" s="70">
        <v>4750</v>
      </c>
      <c r="U1536" s="70">
        <v>1905</v>
      </c>
      <c r="V1536" s="70">
        <v>1675</v>
      </c>
      <c r="W1536" s="70">
        <v>2445</v>
      </c>
      <c r="X1536" s="71">
        <v>2070</v>
      </c>
    </row>
    <row r="1537" s="62" customFormat="1" spans="3:24">
      <c r="C1537" s="69">
        <v>2021</v>
      </c>
      <c r="D1537" s="69">
        <v>12</v>
      </c>
      <c r="E1537" s="70" t="s">
        <v>1576</v>
      </c>
      <c r="F1537" s="70" t="s">
        <v>1577</v>
      </c>
      <c r="G1537" s="70" t="s">
        <v>5557</v>
      </c>
      <c r="H1537" s="70" t="s">
        <v>1579</v>
      </c>
      <c r="I1537" s="70" t="s">
        <v>1397</v>
      </c>
      <c r="J1537" s="70" t="s">
        <v>1441</v>
      </c>
      <c r="K1537" s="70">
        <v>610</v>
      </c>
      <c r="L1537" s="70"/>
      <c r="M1537" s="70"/>
      <c r="N1537" s="70">
        <v>16.4</v>
      </c>
      <c r="O1537" s="70">
        <v>181.09</v>
      </c>
      <c r="P1537" s="70"/>
      <c r="Q1537" s="70" t="s">
        <v>1940</v>
      </c>
      <c r="R1537" s="70"/>
      <c r="S1537" s="70"/>
      <c r="T1537" s="70">
        <v>4750</v>
      </c>
      <c r="U1537" s="70">
        <v>1905</v>
      </c>
      <c r="V1537" s="70">
        <v>1675</v>
      </c>
      <c r="W1537" s="70">
        <v>2445</v>
      </c>
      <c r="X1537" s="71">
        <v>2070</v>
      </c>
    </row>
    <row r="1538" s="62" customFormat="1" spans="3:24">
      <c r="C1538" s="69">
        <v>2021</v>
      </c>
      <c r="D1538" s="69">
        <v>12</v>
      </c>
      <c r="E1538" s="70" t="s">
        <v>1576</v>
      </c>
      <c r="F1538" s="70" t="s">
        <v>1577</v>
      </c>
      <c r="G1538" s="70" t="s">
        <v>5558</v>
      </c>
      <c r="H1538" s="70" t="s">
        <v>1579</v>
      </c>
      <c r="I1538" s="70" t="s">
        <v>1397</v>
      </c>
      <c r="J1538" s="70" t="s">
        <v>1441</v>
      </c>
      <c r="K1538" s="70">
        <v>510</v>
      </c>
      <c r="L1538" s="70"/>
      <c r="M1538" s="70"/>
      <c r="N1538" s="70">
        <v>16.6</v>
      </c>
      <c r="O1538" s="70">
        <v>140.08</v>
      </c>
      <c r="P1538" s="70"/>
      <c r="Q1538" s="70" t="s">
        <v>1402</v>
      </c>
      <c r="R1538" s="70"/>
      <c r="S1538" s="70"/>
      <c r="T1538" s="70">
        <v>4750</v>
      </c>
      <c r="U1538" s="70">
        <v>1905</v>
      </c>
      <c r="V1538" s="70">
        <v>1675</v>
      </c>
      <c r="W1538" s="70">
        <v>2495</v>
      </c>
      <c r="X1538" s="71">
        <v>2120</v>
      </c>
    </row>
    <row r="1539" s="62" customFormat="1" spans="3:24">
      <c r="C1539" s="69">
        <v>2021</v>
      </c>
      <c r="D1539" s="69">
        <v>12</v>
      </c>
      <c r="E1539" s="70" t="s">
        <v>1576</v>
      </c>
      <c r="F1539" s="70" t="s">
        <v>1577</v>
      </c>
      <c r="G1539" s="70" t="s">
        <v>5559</v>
      </c>
      <c r="H1539" s="70" t="s">
        <v>1579</v>
      </c>
      <c r="I1539" s="70" t="s">
        <v>1397</v>
      </c>
      <c r="J1539" s="70" t="s">
        <v>1441</v>
      </c>
      <c r="K1539" s="70">
        <v>610</v>
      </c>
      <c r="L1539" s="70"/>
      <c r="M1539" s="70"/>
      <c r="N1539" s="70">
        <v>16.2</v>
      </c>
      <c r="O1539" s="70">
        <v>181.64</v>
      </c>
      <c r="P1539" s="70"/>
      <c r="Q1539" s="70" t="s">
        <v>1940</v>
      </c>
      <c r="R1539" s="70"/>
      <c r="S1539" s="70"/>
      <c r="T1539" s="70">
        <v>4750</v>
      </c>
      <c r="U1539" s="70">
        <v>1905</v>
      </c>
      <c r="V1539" s="70">
        <v>1675</v>
      </c>
      <c r="W1539" s="70">
        <v>2445</v>
      </c>
      <c r="X1539" s="71">
        <v>2070</v>
      </c>
    </row>
    <row r="1540" s="62" customFormat="1" spans="3:24">
      <c r="C1540" s="69">
        <v>2021</v>
      </c>
      <c r="D1540" s="69">
        <v>12</v>
      </c>
      <c r="E1540" s="70" t="s">
        <v>1576</v>
      </c>
      <c r="F1540" s="70" t="s">
        <v>1577</v>
      </c>
      <c r="G1540" s="70" t="s">
        <v>5560</v>
      </c>
      <c r="H1540" s="70" t="s">
        <v>1579</v>
      </c>
      <c r="I1540" s="70" t="s">
        <v>1397</v>
      </c>
      <c r="J1540" s="70" t="s">
        <v>1441</v>
      </c>
      <c r="K1540" s="70">
        <v>610</v>
      </c>
      <c r="L1540" s="70"/>
      <c r="M1540" s="70"/>
      <c r="N1540" s="70">
        <v>16.2</v>
      </c>
      <c r="O1540" s="70">
        <v>181.64</v>
      </c>
      <c r="P1540" s="70"/>
      <c r="Q1540" s="70" t="s">
        <v>1940</v>
      </c>
      <c r="R1540" s="70"/>
      <c r="S1540" s="70"/>
      <c r="T1540" s="70">
        <v>4750</v>
      </c>
      <c r="U1540" s="70">
        <v>1905</v>
      </c>
      <c r="V1540" s="70">
        <v>1675</v>
      </c>
      <c r="W1540" s="70">
        <v>2445</v>
      </c>
      <c r="X1540" s="71">
        <v>2070</v>
      </c>
    </row>
    <row r="1541" s="62" customFormat="1" spans="3:24">
      <c r="C1541" s="69">
        <v>2021</v>
      </c>
      <c r="D1541" s="69">
        <v>12</v>
      </c>
      <c r="E1541" s="70" t="s">
        <v>1576</v>
      </c>
      <c r="F1541" s="70" t="s">
        <v>1577</v>
      </c>
      <c r="G1541" s="70" t="s">
        <v>5561</v>
      </c>
      <c r="H1541" s="70" t="s">
        <v>1440</v>
      </c>
      <c r="I1541" s="70" t="s">
        <v>1397</v>
      </c>
      <c r="J1541" s="70" t="s">
        <v>1441</v>
      </c>
      <c r="K1541" s="70">
        <v>403</v>
      </c>
      <c r="L1541" s="70"/>
      <c r="M1541" s="70"/>
      <c r="N1541" s="70">
        <v>11.2</v>
      </c>
      <c r="O1541" s="70">
        <v>130.21</v>
      </c>
      <c r="P1541" s="70"/>
      <c r="Q1541" s="70" t="s">
        <v>1402</v>
      </c>
      <c r="R1541" s="70"/>
      <c r="S1541" s="70"/>
      <c r="T1541" s="70">
        <v>3620</v>
      </c>
      <c r="U1541" s="70">
        <v>1652</v>
      </c>
      <c r="V1541" s="70">
        <v>1592</v>
      </c>
      <c r="W1541" s="70">
        <v>1490</v>
      </c>
      <c r="X1541" s="71">
        <v>1190</v>
      </c>
    </row>
    <row r="1542" s="62" customFormat="1" spans="3:24">
      <c r="C1542" s="69">
        <v>2021</v>
      </c>
      <c r="D1542" s="69">
        <v>12</v>
      </c>
      <c r="E1542" s="70" t="s">
        <v>5562</v>
      </c>
      <c r="F1542" s="70" t="s">
        <v>1591</v>
      </c>
      <c r="G1542" s="70" t="s">
        <v>5563</v>
      </c>
      <c r="H1542" s="70" t="s">
        <v>4179</v>
      </c>
      <c r="I1542" s="70" t="s">
        <v>1397</v>
      </c>
      <c r="J1542" s="70" t="s">
        <v>1396</v>
      </c>
      <c r="K1542" s="70"/>
      <c r="L1542" s="70">
        <v>303</v>
      </c>
      <c r="M1542" s="70">
        <v>0.202</v>
      </c>
      <c r="N1542" s="70"/>
      <c r="O1542" s="70">
        <v>159.5</v>
      </c>
      <c r="P1542" s="70">
        <v>422.9</v>
      </c>
      <c r="Q1542" s="70" t="s">
        <v>1402</v>
      </c>
      <c r="R1542" s="70"/>
      <c r="S1542" s="70"/>
      <c r="T1542" s="70">
        <v>7625</v>
      </c>
      <c r="U1542" s="70" t="s">
        <v>3638</v>
      </c>
      <c r="V1542" s="70" t="s">
        <v>2366</v>
      </c>
      <c r="W1542" s="70">
        <v>25000</v>
      </c>
      <c r="X1542" s="71">
        <v>11900</v>
      </c>
    </row>
    <row r="1543" s="62" customFormat="1" spans="3:24">
      <c r="C1543" s="69">
        <v>2021</v>
      </c>
      <c r="D1543" s="69">
        <v>12</v>
      </c>
      <c r="E1543" s="70" t="s">
        <v>4239</v>
      </c>
      <c r="F1543" s="70" t="s">
        <v>1581</v>
      </c>
      <c r="G1543" s="70" t="s">
        <v>5564</v>
      </c>
      <c r="H1543" s="70" t="s">
        <v>4179</v>
      </c>
      <c r="I1543" s="70" t="s">
        <v>1397</v>
      </c>
      <c r="J1543" s="70" t="s">
        <v>1396</v>
      </c>
      <c r="K1543" s="70"/>
      <c r="L1543" s="70">
        <v>215</v>
      </c>
      <c r="M1543" s="70" t="s">
        <v>5565</v>
      </c>
      <c r="N1543" s="70"/>
      <c r="O1543" s="70">
        <v>160.26</v>
      </c>
      <c r="P1543" s="70">
        <v>282</v>
      </c>
      <c r="Q1543" s="70" t="s">
        <v>1402</v>
      </c>
      <c r="R1543" s="70"/>
      <c r="S1543" s="70"/>
      <c r="T1543" s="70" t="s">
        <v>5566</v>
      </c>
      <c r="U1543" s="70">
        <v>2550</v>
      </c>
      <c r="V1543" s="70">
        <v>3550</v>
      </c>
      <c r="W1543" s="70">
        <v>31000</v>
      </c>
      <c r="X1543" s="71" t="s">
        <v>5567</v>
      </c>
    </row>
    <row r="1544" s="62" customFormat="1" spans="3:24">
      <c r="C1544" s="69">
        <v>2021</v>
      </c>
      <c r="D1544" s="69">
        <v>12</v>
      </c>
      <c r="E1544" s="70" t="s">
        <v>4239</v>
      </c>
      <c r="F1544" s="70" t="s">
        <v>1581</v>
      </c>
      <c r="G1544" s="70" t="s">
        <v>5568</v>
      </c>
      <c r="H1544" s="70" t="s">
        <v>1768</v>
      </c>
      <c r="I1544" s="70" t="s">
        <v>1397</v>
      </c>
      <c r="J1544" s="70" t="s">
        <v>1396</v>
      </c>
      <c r="K1544" s="70"/>
      <c r="L1544" s="70">
        <v>222</v>
      </c>
      <c r="M1544" s="70">
        <v>0.253</v>
      </c>
      <c r="N1544" s="70"/>
      <c r="O1544" s="70">
        <v>160.26</v>
      </c>
      <c r="P1544" s="70">
        <v>282</v>
      </c>
      <c r="Q1544" s="70" t="s">
        <v>1402</v>
      </c>
      <c r="R1544" s="70"/>
      <c r="S1544" s="70"/>
      <c r="T1544" s="70" t="s">
        <v>5569</v>
      </c>
      <c r="U1544" s="70">
        <v>2530</v>
      </c>
      <c r="V1544" s="70" t="s">
        <v>5570</v>
      </c>
      <c r="W1544" s="70">
        <v>18000</v>
      </c>
      <c r="X1544" s="71">
        <v>8800</v>
      </c>
    </row>
    <row r="1545" s="62" customFormat="1" spans="3:24">
      <c r="C1545" s="69">
        <v>2021</v>
      </c>
      <c r="D1545" s="69">
        <v>12</v>
      </c>
      <c r="E1545" s="70" t="s">
        <v>4239</v>
      </c>
      <c r="F1545" s="70" t="s">
        <v>1581</v>
      </c>
      <c r="G1545" s="70" t="s">
        <v>5571</v>
      </c>
      <c r="H1545" s="70" t="s">
        <v>1583</v>
      </c>
      <c r="I1545" s="70" t="s">
        <v>1397</v>
      </c>
      <c r="J1545" s="70" t="s">
        <v>1396</v>
      </c>
      <c r="K1545" s="70"/>
      <c r="L1545" s="70">
        <v>305</v>
      </c>
      <c r="M1545" s="70">
        <v>0.192</v>
      </c>
      <c r="N1545" s="70"/>
      <c r="O1545" s="70">
        <v>160.26</v>
      </c>
      <c r="P1545" s="70">
        <v>422.87</v>
      </c>
      <c r="Q1545" s="70" t="s">
        <v>1402</v>
      </c>
      <c r="R1545" s="70"/>
      <c r="S1545" s="70"/>
      <c r="T1545" s="70">
        <v>7520</v>
      </c>
      <c r="U1545" s="70" t="s">
        <v>5199</v>
      </c>
      <c r="V1545" s="70" t="s">
        <v>5572</v>
      </c>
      <c r="W1545" s="70">
        <v>25000</v>
      </c>
      <c r="X1545" s="71">
        <v>11350</v>
      </c>
    </row>
    <row r="1546" s="62" customFormat="1" spans="3:24">
      <c r="C1546" s="69">
        <v>2021</v>
      </c>
      <c r="D1546" s="69">
        <v>12</v>
      </c>
      <c r="E1546" s="70" t="s">
        <v>5162</v>
      </c>
      <c r="F1546" s="70" t="s">
        <v>1581</v>
      </c>
      <c r="G1546" s="70" t="s">
        <v>5573</v>
      </c>
      <c r="H1546" s="70" t="s">
        <v>1395</v>
      </c>
      <c r="I1546" s="70" t="s">
        <v>1397</v>
      </c>
      <c r="J1546" s="70" t="s">
        <v>1396</v>
      </c>
      <c r="K1546" s="70"/>
      <c r="L1546" s="70">
        <v>198</v>
      </c>
      <c r="M1546" s="70">
        <v>0.184</v>
      </c>
      <c r="N1546" s="70"/>
      <c r="O1546" s="70">
        <v>160.26</v>
      </c>
      <c r="P1546" s="70">
        <v>281.91</v>
      </c>
      <c r="Q1546" s="70" t="s">
        <v>1402</v>
      </c>
      <c r="R1546" s="70"/>
      <c r="S1546" s="70"/>
      <c r="T1546" s="70">
        <v>7520</v>
      </c>
      <c r="U1546" s="70" t="s">
        <v>5199</v>
      </c>
      <c r="V1546" s="70" t="s">
        <v>5574</v>
      </c>
      <c r="W1546" s="70">
        <v>25000</v>
      </c>
      <c r="X1546" s="71">
        <v>10350</v>
      </c>
    </row>
    <row r="1547" s="62" customFormat="1" spans="3:24">
      <c r="C1547" s="69">
        <v>2021</v>
      </c>
      <c r="D1547" s="69">
        <v>12</v>
      </c>
      <c r="E1547" s="70" t="s">
        <v>5162</v>
      </c>
      <c r="F1547" s="70" t="s">
        <v>1581</v>
      </c>
      <c r="G1547" s="70" t="s">
        <v>5575</v>
      </c>
      <c r="H1547" s="70" t="s">
        <v>1768</v>
      </c>
      <c r="I1547" s="70" t="s">
        <v>1397</v>
      </c>
      <c r="J1547" s="70" t="s">
        <v>1396</v>
      </c>
      <c r="K1547" s="70"/>
      <c r="L1547" s="70">
        <v>216</v>
      </c>
      <c r="M1547" s="70">
        <v>0.167</v>
      </c>
      <c r="N1547" s="70"/>
      <c r="O1547" s="70">
        <v>160.26</v>
      </c>
      <c r="P1547" s="70">
        <v>282</v>
      </c>
      <c r="Q1547" s="70" t="s">
        <v>1402</v>
      </c>
      <c r="R1547" s="70"/>
      <c r="S1547" s="70"/>
      <c r="T1547" s="70" t="s">
        <v>5576</v>
      </c>
      <c r="U1547" s="70">
        <v>2530</v>
      </c>
      <c r="V1547" s="70" t="s">
        <v>5570</v>
      </c>
      <c r="W1547" s="70">
        <v>25000</v>
      </c>
      <c r="X1547" s="71">
        <v>10200</v>
      </c>
    </row>
    <row r="1548" s="62" customFormat="1" spans="3:24">
      <c r="C1548" s="69">
        <v>2021</v>
      </c>
      <c r="D1548" s="69">
        <v>12</v>
      </c>
      <c r="E1548" s="70" t="s">
        <v>5162</v>
      </c>
      <c r="F1548" s="70" t="s">
        <v>1581</v>
      </c>
      <c r="G1548" s="70" t="s">
        <v>5577</v>
      </c>
      <c r="H1548" s="70" t="s">
        <v>1768</v>
      </c>
      <c r="I1548" s="70" t="s">
        <v>1397</v>
      </c>
      <c r="J1548" s="70" t="s">
        <v>1396</v>
      </c>
      <c r="K1548" s="70"/>
      <c r="L1548" s="70">
        <v>201</v>
      </c>
      <c r="M1548" s="70">
        <v>0.142</v>
      </c>
      <c r="N1548" s="70"/>
      <c r="O1548" s="70" t="s">
        <v>1835</v>
      </c>
      <c r="P1548" s="70">
        <v>190.51</v>
      </c>
      <c r="Q1548" s="70" t="s">
        <v>1402</v>
      </c>
      <c r="R1548" s="70"/>
      <c r="S1548" s="70"/>
      <c r="T1548" s="70">
        <v>12000</v>
      </c>
      <c r="U1548" s="70">
        <v>2550</v>
      </c>
      <c r="V1548" s="70">
        <v>4000</v>
      </c>
      <c r="W1548" s="70">
        <v>25000</v>
      </c>
      <c r="X1548" s="71" t="s">
        <v>5578</v>
      </c>
    </row>
    <row r="1549" s="62" customFormat="1" spans="3:24">
      <c r="C1549" s="69">
        <v>2021</v>
      </c>
      <c r="D1549" s="69">
        <v>12</v>
      </c>
      <c r="E1549" s="70" t="s">
        <v>1594</v>
      </c>
      <c r="F1549" s="70" t="s">
        <v>1393</v>
      </c>
      <c r="G1549" s="70" t="s">
        <v>5579</v>
      </c>
      <c r="H1549" s="70" t="s">
        <v>1482</v>
      </c>
      <c r="I1549" s="70" t="s">
        <v>1397</v>
      </c>
      <c r="J1549" s="70" t="s">
        <v>1396</v>
      </c>
      <c r="K1549" s="70"/>
      <c r="L1549" s="70">
        <v>440</v>
      </c>
      <c r="M1549" s="70">
        <v>0.278</v>
      </c>
      <c r="N1549" s="70"/>
      <c r="O1549" s="70" t="s">
        <v>2388</v>
      </c>
      <c r="P1549" s="70">
        <v>98.04</v>
      </c>
      <c r="Q1549" s="70" t="s">
        <v>1402</v>
      </c>
      <c r="R1549" s="70"/>
      <c r="S1549" s="70"/>
      <c r="T1549" s="70">
        <v>5995</v>
      </c>
      <c r="U1549" s="70" t="s">
        <v>5580</v>
      </c>
      <c r="V1549" s="70" t="s">
        <v>5581</v>
      </c>
      <c r="W1549" s="70">
        <v>4495</v>
      </c>
      <c r="X1549" s="71">
        <v>3200</v>
      </c>
    </row>
    <row r="1550" s="62" customFormat="1" spans="3:24">
      <c r="C1550" s="69">
        <v>2021</v>
      </c>
      <c r="D1550" s="69">
        <v>12</v>
      </c>
      <c r="E1550" s="70" t="s">
        <v>1594</v>
      </c>
      <c r="F1550" s="70" t="s">
        <v>1393</v>
      </c>
      <c r="G1550" s="70" t="s">
        <v>5582</v>
      </c>
      <c r="H1550" s="70" t="s">
        <v>1482</v>
      </c>
      <c r="I1550" s="70" t="s">
        <v>1397</v>
      </c>
      <c r="J1550" s="70" t="s">
        <v>1396</v>
      </c>
      <c r="K1550" s="70"/>
      <c r="L1550" s="70">
        <v>490</v>
      </c>
      <c r="M1550" s="70">
        <v>0.278</v>
      </c>
      <c r="N1550" s="70"/>
      <c r="O1550" s="70">
        <v>140.7</v>
      </c>
      <c r="P1550" s="70">
        <v>104.716</v>
      </c>
      <c r="Q1550" s="70" t="s">
        <v>1402</v>
      </c>
      <c r="R1550" s="70"/>
      <c r="S1550" s="70"/>
      <c r="T1550" s="70">
        <v>5995</v>
      </c>
      <c r="U1550" s="70" t="s">
        <v>5580</v>
      </c>
      <c r="V1550" s="70" t="s">
        <v>5581</v>
      </c>
      <c r="W1550" s="70">
        <v>4495</v>
      </c>
      <c r="X1550" s="71">
        <v>3250</v>
      </c>
    </row>
    <row r="1551" s="62" customFormat="1" spans="3:24">
      <c r="C1551" s="69">
        <v>2021</v>
      </c>
      <c r="D1551" s="69">
        <v>12</v>
      </c>
      <c r="E1551" s="70" t="s">
        <v>1594</v>
      </c>
      <c r="F1551" s="70" t="s">
        <v>1393</v>
      </c>
      <c r="G1551" s="70" t="s">
        <v>5583</v>
      </c>
      <c r="H1551" s="70" t="s">
        <v>1453</v>
      </c>
      <c r="I1551" s="70" t="s">
        <v>1397</v>
      </c>
      <c r="J1551" s="70" t="s">
        <v>1396</v>
      </c>
      <c r="K1551" s="70"/>
      <c r="L1551" s="70">
        <v>330</v>
      </c>
      <c r="M1551" s="70">
        <v>0.278</v>
      </c>
      <c r="N1551" s="70"/>
      <c r="O1551" s="70">
        <v>142.8</v>
      </c>
      <c r="P1551" s="70">
        <v>80.64</v>
      </c>
      <c r="Q1551" s="70" t="s">
        <v>1402</v>
      </c>
      <c r="R1551" s="70"/>
      <c r="S1551" s="70"/>
      <c r="T1551" s="70">
        <v>5995</v>
      </c>
      <c r="U1551" s="70" t="s">
        <v>5171</v>
      </c>
      <c r="V1551" s="70" t="s">
        <v>5172</v>
      </c>
      <c r="W1551" s="70">
        <v>4495</v>
      </c>
      <c r="X1551" s="71">
        <v>2960</v>
      </c>
    </row>
    <row r="1552" s="62" customFormat="1" spans="3:24">
      <c r="C1552" s="69">
        <v>2021</v>
      </c>
      <c r="D1552" s="69">
        <v>12</v>
      </c>
      <c r="E1552" s="70" t="s">
        <v>1620</v>
      </c>
      <c r="F1552" s="70" t="s">
        <v>1621</v>
      </c>
      <c r="G1552" s="70" t="s">
        <v>5584</v>
      </c>
      <c r="H1552" s="70" t="s">
        <v>5585</v>
      </c>
      <c r="I1552" s="70" t="s">
        <v>1397</v>
      </c>
      <c r="J1552" s="70" t="s">
        <v>1412</v>
      </c>
      <c r="K1552" s="70"/>
      <c r="L1552" s="70"/>
      <c r="M1552" s="70">
        <v>0.179</v>
      </c>
      <c r="N1552" s="70"/>
      <c r="O1552" s="70">
        <v>160.2</v>
      </c>
      <c r="P1552" s="70">
        <v>281.917</v>
      </c>
      <c r="Q1552" s="70" t="s">
        <v>1402</v>
      </c>
      <c r="R1552" s="70"/>
      <c r="S1552" s="70"/>
      <c r="T1552" s="70">
        <v>10460</v>
      </c>
      <c r="U1552" s="70">
        <v>2550</v>
      </c>
      <c r="V1552" s="70" t="s">
        <v>5586</v>
      </c>
      <c r="W1552" s="70">
        <v>18000</v>
      </c>
      <c r="X1552" s="71" t="s">
        <v>5587</v>
      </c>
    </row>
    <row r="1553" s="62" customFormat="1" spans="3:24">
      <c r="C1553" s="69">
        <v>2021</v>
      </c>
      <c r="D1553" s="69">
        <v>12</v>
      </c>
      <c r="E1553" s="70" t="s">
        <v>1620</v>
      </c>
      <c r="F1553" s="70" t="s">
        <v>1621</v>
      </c>
      <c r="G1553" s="70" t="s">
        <v>5588</v>
      </c>
      <c r="H1553" s="70" t="s">
        <v>1531</v>
      </c>
      <c r="I1553" s="70" t="s">
        <v>1397</v>
      </c>
      <c r="J1553" s="70" t="s">
        <v>1412</v>
      </c>
      <c r="K1553" s="70"/>
      <c r="L1553" s="70"/>
      <c r="M1553" s="70">
        <v>0.149</v>
      </c>
      <c r="N1553" s="70"/>
      <c r="O1553" s="70">
        <v>161.2</v>
      </c>
      <c r="P1553" s="70">
        <v>350.078</v>
      </c>
      <c r="Q1553" s="70" t="s">
        <v>1402</v>
      </c>
      <c r="R1553" s="70"/>
      <c r="S1553" s="70"/>
      <c r="T1553" s="70">
        <v>10500</v>
      </c>
      <c r="U1553" s="70">
        <v>2550</v>
      </c>
      <c r="V1553" s="70">
        <v>3305</v>
      </c>
      <c r="W1553" s="70">
        <v>18000</v>
      </c>
      <c r="X1553" s="71" t="s">
        <v>5589</v>
      </c>
    </row>
    <row r="1554" s="62" customFormat="1" spans="3:24">
      <c r="C1554" s="69">
        <v>2021</v>
      </c>
      <c r="D1554" s="69">
        <v>12</v>
      </c>
      <c r="E1554" s="70" t="s">
        <v>1620</v>
      </c>
      <c r="F1554" s="70" t="s">
        <v>1621</v>
      </c>
      <c r="G1554" s="70" t="s">
        <v>5590</v>
      </c>
      <c r="H1554" s="70" t="s">
        <v>1433</v>
      </c>
      <c r="I1554" s="70" t="s">
        <v>1397</v>
      </c>
      <c r="J1554" s="70" t="s">
        <v>1412</v>
      </c>
      <c r="K1554" s="70"/>
      <c r="L1554" s="70"/>
      <c r="M1554" s="70">
        <v>0.149</v>
      </c>
      <c r="N1554" s="70"/>
      <c r="O1554" s="70">
        <v>159.7</v>
      </c>
      <c r="P1554" s="70">
        <v>229.048</v>
      </c>
      <c r="Q1554" s="70" t="s">
        <v>1402</v>
      </c>
      <c r="R1554" s="70"/>
      <c r="S1554" s="70"/>
      <c r="T1554" s="70">
        <v>8545</v>
      </c>
      <c r="U1554" s="70">
        <v>2420</v>
      </c>
      <c r="V1554" s="70" t="s">
        <v>2422</v>
      </c>
      <c r="W1554" s="70">
        <v>14400</v>
      </c>
      <c r="X1554" s="71" t="s">
        <v>5591</v>
      </c>
    </row>
    <row r="1555" s="62" customFormat="1" spans="3:24">
      <c r="C1555" s="69">
        <v>2021</v>
      </c>
      <c r="D1555" s="69">
        <v>12</v>
      </c>
      <c r="E1555" s="70" t="s">
        <v>5592</v>
      </c>
      <c r="F1555" s="70" t="s">
        <v>5593</v>
      </c>
      <c r="G1555" s="70" t="s">
        <v>5594</v>
      </c>
      <c r="H1555" s="70" t="s">
        <v>1433</v>
      </c>
      <c r="I1555" s="70" t="s">
        <v>1397</v>
      </c>
      <c r="J1555" s="70" t="s">
        <v>1412</v>
      </c>
      <c r="K1555" s="70"/>
      <c r="L1555" s="70"/>
      <c r="M1555" s="70">
        <v>0.149</v>
      </c>
      <c r="N1555" s="70"/>
      <c r="O1555" s="70" t="s">
        <v>3468</v>
      </c>
      <c r="P1555" s="70">
        <v>121.44</v>
      </c>
      <c r="Q1555" s="70" t="s">
        <v>1402</v>
      </c>
      <c r="R1555" s="70"/>
      <c r="S1555" s="70"/>
      <c r="T1555" s="70">
        <v>6540</v>
      </c>
      <c r="U1555" s="70">
        <v>2100</v>
      </c>
      <c r="V1555" s="70" t="s">
        <v>2446</v>
      </c>
      <c r="W1555" s="70">
        <v>9500</v>
      </c>
      <c r="X1555" s="71">
        <v>5650</v>
      </c>
    </row>
    <row r="1556" s="62" customFormat="1" spans="3:24">
      <c r="C1556" s="69">
        <v>2021</v>
      </c>
      <c r="D1556" s="69">
        <v>12</v>
      </c>
      <c r="E1556" s="70" t="s">
        <v>1631</v>
      </c>
      <c r="F1556" s="70" t="s">
        <v>1632</v>
      </c>
      <c r="G1556" s="70" t="s">
        <v>5595</v>
      </c>
      <c r="H1556" s="70" t="s">
        <v>1446</v>
      </c>
      <c r="I1556" s="70" t="s">
        <v>1397</v>
      </c>
      <c r="J1556" s="70" t="s">
        <v>1396</v>
      </c>
      <c r="K1556" s="70"/>
      <c r="L1556" s="70">
        <v>420</v>
      </c>
      <c r="M1556" s="70">
        <v>0.18</v>
      </c>
      <c r="N1556" s="70"/>
      <c r="O1556" s="70" t="s">
        <v>5596</v>
      </c>
      <c r="P1556" s="70">
        <v>315.07</v>
      </c>
      <c r="Q1556" s="70" t="s">
        <v>1402</v>
      </c>
      <c r="R1556" s="70"/>
      <c r="S1556" s="70"/>
      <c r="T1556" s="70">
        <v>8950</v>
      </c>
      <c r="U1556" s="70">
        <v>2530</v>
      </c>
      <c r="V1556" s="70">
        <v>3410</v>
      </c>
      <c r="W1556" s="70">
        <v>18000</v>
      </c>
      <c r="X1556" s="71">
        <v>9120</v>
      </c>
    </row>
    <row r="1557" s="62" customFormat="1" spans="3:24">
      <c r="C1557" s="69">
        <v>2021</v>
      </c>
      <c r="D1557" s="69">
        <v>12</v>
      </c>
      <c r="E1557" s="70" t="s">
        <v>1631</v>
      </c>
      <c r="F1557" s="70" t="s">
        <v>1632</v>
      </c>
      <c r="G1557" s="70" t="s">
        <v>5597</v>
      </c>
      <c r="H1557" s="70" t="s">
        <v>1579</v>
      </c>
      <c r="I1557" s="70" t="s">
        <v>1397</v>
      </c>
      <c r="J1557" s="70" t="s">
        <v>1441</v>
      </c>
      <c r="K1557" s="70">
        <v>605</v>
      </c>
      <c r="L1557" s="70"/>
      <c r="M1557" s="70"/>
      <c r="N1557" s="70">
        <v>18.4</v>
      </c>
      <c r="O1557" s="70">
        <v>150</v>
      </c>
      <c r="P1557" s="70"/>
      <c r="Q1557" s="70" t="s">
        <v>1402</v>
      </c>
      <c r="R1557" s="70"/>
      <c r="S1557" s="70"/>
      <c r="T1557" s="70">
        <v>4900</v>
      </c>
      <c r="U1557" s="70">
        <v>1950</v>
      </c>
      <c r="V1557" s="70">
        <v>1725</v>
      </c>
      <c r="W1557" s="70">
        <v>3085</v>
      </c>
      <c r="X1557" s="71">
        <v>2560</v>
      </c>
    </row>
    <row r="1558" s="62" customFormat="1" spans="3:24">
      <c r="C1558" s="69">
        <v>2021</v>
      </c>
      <c r="D1558" s="69">
        <v>12</v>
      </c>
      <c r="E1558" s="70" t="s">
        <v>1631</v>
      </c>
      <c r="F1558" s="70" t="s">
        <v>1632</v>
      </c>
      <c r="G1558" s="70" t="s">
        <v>5598</v>
      </c>
      <c r="H1558" s="70" t="s">
        <v>4148</v>
      </c>
      <c r="I1558" s="70" t="s">
        <v>1561</v>
      </c>
      <c r="J1558" s="70" t="s">
        <v>1441</v>
      </c>
      <c r="K1558" s="70"/>
      <c r="L1558" s="70"/>
      <c r="M1558" s="70"/>
      <c r="N1558" s="70"/>
      <c r="O1558" s="70"/>
      <c r="P1558" s="70"/>
      <c r="Q1558" s="70" t="s">
        <v>1421</v>
      </c>
      <c r="R1558" s="70"/>
      <c r="S1558" s="70"/>
      <c r="T1558" s="70">
        <v>4870</v>
      </c>
      <c r="U1558" s="70">
        <v>1950</v>
      </c>
      <c r="V1558" s="70">
        <v>1725</v>
      </c>
      <c r="W1558" s="70">
        <v>2755</v>
      </c>
      <c r="X1558" s="71">
        <v>2130</v>
      </c>
    </row>
    <row r="1559" s="62" customFormat="1" spans="3:24">
      <c r="C1559" s="69">
        <v>2021</v>
      </c>
      <c r="D1559" s="69">
        <v>12</v>
      </c>
      <c r="E1559" s="70" t="s">
        <v>1631</v>
      </c>
      <c r="F1559" s="70" t="s">
        <v>1632</v>
      </c>
      <c r="G1559" s="70" t="s">
        <v>5599</v>
      </c>
      <c r="H1559" s="70" t="s">
        <v>4148</v>
      </c>
      <c r="I1559" s="70" t="s">
        <v>1561</v>
      </c>
      <c r="J1559" s="70" t="s">
        <v>1441</v>
      </c>
      <c r="K1559" s="70"/>
      <c r="L1559" s="70"/>
      <c r="M1559" s="70"/>
      <c r="N1559" s="70"/>
      <c r="O1559" s="70"/>
      <c r="P1559" s="70"/>
      <c r="Q1559" s="70" t="s">
        <v>1421</v>
      </c>
      <c r="R1559" s="70"/>
      <c r="S1559" s="70"/>
      <c r="T1559" s="70">
        <v>4870</v>
      </c>
      <c r="U1559" s="70">
        <v>1950</v>
      </c>
      <c r="V1559" s="70">
        <v>1725</v>
      </c>
      <c r="W1559" s="70">
        <v>2615</v>
      </c>
      <c r="X1559" s="71">
        <v>2010</v>
      </c>
    </row>
    <row r="1560" s="62" customFormat="1" spans="3:24">
      <c r="C1560" s="69">
        <v>2021</v>
      </c>
      <c r="D1560" s="69">
        <v>12</v>
      </c>
      <c r="E1560" s="70" t="s">
        <v>1631</v>
      </c>
      <c r="F1560" s="70" t="s">
        <v>1632</v>
      </c>
      <c r="G1560" s="70" t="s">
        <v>5600</v>
      </c>
      <c r="H1560" s="70" t="s">
        <v>4220</v>
      </c>
      <c r="I1560" s="70" t="s">
        <v>1561</v>
      </c>
      <c r="J1560" s="70" t="s">
        <v>1441</v>
      </c>
      <c r="K1560" s="70"/>
      <c r="L1560" s="70"/>
      <c r="M1560" s="70"/>
      <c r="N1560" s="70"/>
      <c r="O1560" s="70"/>
      <c r="P1560" s="70"/>
      <c r="Q1560" s="70" t="s">
        <v>1402</v>
      </c>
      <c r="R1560" s="70"/>
      <c r="S1560" s="70"/>
      <c r="T1560" s="70">
        <v>4765</v>
      </c>
      <c r="U1560" s="70">
        <v>1837</v>
      </c>
      <c r="V1560" s="70">
        <v>1495</v>
      </c>
      <c r="W1560" s="70">
        <v>1995</v>
      </c>
      <c r="X1560" s="71">
        <v>1620</v>
      </c>
    </row>
    <row r="1561" s="62" customFormat="1" spans="3:24">
      <c r="C1561" s="69">
        <v>2021</v>
      </c>
      <c r="D1561" s="69">
        <v>12</v>
      </c>
      <c r="E1561" s="70" t="s">
        <v>1631</v>
      </c>
      <c r="F1561" s="70" t="s">
        <v>1632</v>
      </c>
      <c r="G1561" s="70" t="s">
        <v>5601</v>
      </c>
      <c r="H1561" s="70" t="s">
        <v>4220</v>
      </c>
      <c r="I1561" s="70" t="s">
        <v>1561</v>
      </c>
      <c r="J1561" s="70" t="s">
        <v>1441</v>
      </c>
      <c r="K1561" s="70"/>
      <c r="L1561" s="70"/>
      <c r="M1561" s="70"/>
      <c r="N1561" s="70"/>
      <c r="O1561" s="70"/>
      <c r="P1561" s="70"/>
      <c r="Q1561" s="70" t="s">
        <v>1402</v>
      </c>
      <c r="R1561" s="70"/>
      <c r="S1561" s="70"/>
      <c r="T1561" s="70">
        <v>4765</v>
      </c>
      <c r="U1561" s="70">
        <v>1837</v>
      </c>
      <c r="V1561" s="70">
        <v>1495</v>
      </c>
      <c r="W1561" s="70">
        <v>1875</v>
      </c>
      <c r="X1561" s="71">
        <v>1500</v>
      </c>
    </row>
    <row r="1562" s="62" customFormat="1" spans="3:24">
      <c r="C1562" s="69">
        <v>2021</v>
      </c>
      <c r="D1562" s="69">
        <v>12</v>
      </c>
      <c r="E1562" s="70" t="s">
        <v>1631</v>
      </c>
      <c r="F1562" s="70" t="s">
        <v>1632</v>
      </c>
      <c r="G1562" s="70" t="s">
        <v>5602</v>
      </c>
      <c r="H1562" s="70" t="s">
        <v>4220</v>
      </c>
      <c r="I1562" s="70" t="s">
        <v>1561</v>
      </c>
      <c r="J1562" s="70" t="s">
        <v>1441</v>
      </c>
      <c r="K1562" s="70"/>
      <c r="L1562" s="70"/>
      <c r="M1562" s="70"/>
      <c r="N1562" s="70"/>
      <c r="O1562" s="70"/>
      <c r="P1562" s="70"/>
      <c r="Q1562" s="70" t="s">
        <v>1402</v>
      </c>
      <c r="R1562" s="70"/>
      <c r="S1562" s="70"/>
      <c r="T1562" s="70">
        <v>4765</v>
      </c>
      <c r="U1562" s="70">
        <v>1837</v>
      </c>
      <c r="V1562" s="70">
        <v>1495</v>
      </c>
      <c r="W1562" s="70">
        <v>1995</v>
      </c>
      <c r="X1562" s="71">
        <v>1620</v>
      </c>
    </row>
    <row r="1563" s="62" customFormat="1" spans="3:24">
      <c r="C1563" s="69">
        <v>2021</v>
      </c>
      <c r="D1563" s="69">
        <v>12</v>
      </c>
      <c r="E1563" s="70" t="s">
        <v>1631</v>
      </c>
      <c r="F1563" s="70" t="s">
        <v>1632</v>
      </c>
      <c r="G1563" s="70" t="s">
        <v>5603</v>
      </c>
      <c r="H1563" s="70" t="s">
        <v>4220</v>
      </c>
      <c r="I1563" s="70" t="s">
        <v>1561</v>
      </c>
      <c r="J1563" s="70" t="s">
        <v>1441</v>
      </c>
      <c r="K1563" s="70"/>
      <c r="L1563" s="70"/>
      <c r="M1563" s="70"/>
      <c r="N1563" s="70"/>
      <c r="O1563" s="70"/>
      <c r="P1563" s="70"/>
      <c r="Q1563" s="70" t="s">
        <v>1402</v>
      </c>
      <c r="R1563" s="70"/>
      <c r="S1563" s="70"/>
      <c r="T1563" s="70">
        <v>4765</v>
      </c>
      <c r="U1563" s="70">
        <v>1837</v>
      </c>
      <c r="V1563" s="70">
        <v>1495</v>
      </c>
      <c r="W1563" s="70">
        <v>1875</v>
      </c>
      <c r="X1563" s="71">
        <v>1500</v>
      </c>
    </row>
    <row r="1564" s="62" customFormat="1" spans="3:24">
      <c r="C1564" s="69">
        <v>2021</v>
      </c>
      <c r="D1564" s="69">
        <v>12</v>
      </c>
      <c r="E1564" s="70" t="s">
        <v>1631</v>
      </c>
      <c r="F1564" s="70" t="s">
        <v>1632</v>
      </c>
      <c r="G1564" s="70" t="s">
        <v>5604</v>
      </c>
      <c r="H1564" s="70" t="s">
        <v>4220</v>
      </c>
      <c r="I1564" s="70" t="s">
        <v>1561</v>
      </c>
      <c r="J1564" s="70" t="s">
        <v>1441</v>
      </c>
      <c r="K1564" s="70"/>
      <c r="L1564" s="70"/>
      <c r="M1564" s="70"/>
      <c r="N1564" s="70"/>
      <c r="O1564" s="70"/>
      <c r="P1564" s="70"/>
      <c r="Q1564" s="70" t="s">
        <v>1402</v>
      </c>
      <c r="R1564" s="70"/>
      <c r="S1564" s="70"/>
      <c r="T1564" s="70">
        <v>4780</v>
      </c>
      <c r="U1564" s="70">
        <v>1837</v>
      </c>
      <c r="V1564" s="70">
        <v>1495</v>
      </c>
      <c r="W1564" s="70">
        <v>1995</v>
      </c>
      <c r="X1564" s="71">
        <v>1620</v>
      </c>
    </row>
    <row r="1565" s="62" customFormat="1" spans="3:24">
      <c r="C1565" s="69">
        <v>2021</v>
      </c>
      <c r="D1565" s="69">
        <v>12</v>
      </c>
      <c r="E1565" s="70" t="s">
        <v>1631</v>
      </c>
      <c r="F1565" s="70" t="s">
        <v>1632</v>
      </c>
      <c r="G1565" s="70" t="s">
        <v>5605</v>
      </c>
      <c r="H1565" s="70" t="s">
        <v>4220</v>
      </c>
      <c r="I1565" s="70" t="s">
        <v>1561</v>
      </c>
      <c r="J1565" s="70" t="s">
        <v>1441</v>
      </c>
      <c r="K1565" s="70"/>
      <c r="L1565" s="70"/>
      <c r="M1565" s="70"/>
      <c r="N1565" s="70"/>
      <c r="O1565" s="70"/>
      <c r="P1565" s="70"/>
      <c r="Q1565" s="70" t="s">
        <v>1402</v>
      </c>
      <c r="R1565" s="70"/>
      <c r="S1565" s="70"/>
      <c r="T1565" s="70">
        <v>4780</v>
      </c>
      <c r="U1565" s="70">
        <v>1837</v>
      </c>
      <c r="V1565" s="70">
        <v>1495</v>
      </c>
      <c r="W1565" s="70">
        <v>1890</v>
      </c>
      <c r="X1565" s="71">
        <v>1515</v>
      </c>
    </row>
    <row r="1566" s="62" customFormat="1" spans="3:24">
      <c r="C1566" s="69">
        <v>2021</v>
      </c>
      <c r="D1566" s="69">
        <v>12</v>
      </c>
      <c r="E1566" s="70" t="s">
        <v>1631</v>
      </c>
      <c r="F1566" s="70" t="s">
        <v>1632</v>
      </c>
      <c r="G1566" s="70" t="s">
        <v>5606</v>
      </c>
      <c r="H1566" s="70" t="s">
        <v>4220</v>
      </c>
      <c r="I1566" s="70" t="s">
        <v>1561</v>
      </c>
      <c r="J1566" s="70" t="s">
        <v>1441</v>
      </c>
      <c r="K1566" s="70"/>
      <c r="L1566" s="70"/>
      <c r="M1566" s="70"/>
      <c r="N1566" s="70"/>
      <c r="O1566" s="70"/>
      <c r="P1566" s="70"/>
      <c r="Q1566" s="70" t="s">
        <v>1402</v>
      </c>
      <c r="R1566" s="70"/>
      <c r="S1566" s="70"/>
      <c r="T1566" s="70">
        <v>4780</v>
      </c>
      <c r="U1566" s="70">
        <v>1837</v>
      </c>
      <c r="V1566" s="70">
        <v>1495</v>
      </c>
      <c r="W1566" s="70">
        <v>1995</v>
      </c>
      <c r="X1566" s="71">
        <v>1620</v>
      </c>
    </row>
    <row r="1567" s="62" customFormat="1" spans="3:24">
      <c r="C1567" s="69">
        <v>2021</v>
      </c>
      <c r="D1567" s="69">
        <v>12</v>
      </c>
      <c r="E1567" s="70" t="s">
        <v>1631</v>
      </c>
      <c r="F1567" s="70" t="s">
        <v>1632</v>
      </c>
      <c r="G1567" s="70" t="s">
        <v>5607</v>
      </c>
      <c r="H1567" s="70" t="s">
        <v>4220</v>
      </c>
      <c r="I1567" s="70" t="s">
        <v>1561</v>
      </c>
      <c r="J1567" s="70" t="s">
        <v>1441</v>
      </c>
      <c r="K1567" s="70"/>
      <c r="L1567" s="70"/>
      <c r="M1567" s="70"/>
      <c r="N1567" s="70"/>
      <c r="O1567" s="70"/>
      <c r="P1567" s="70"/>
      <c r="Q1567" s="70" t="s">
        <v>1402</v>
      </c>
      <c r="R1567" s="70"/>
      <c r="S1567" s="70"/>
      <c r="T1567" s="70">
        <v>4780</v>
      </c>
      <c r="U1567" s="70">
        <v>1837</v>
      </c>
      <c r="V1567" s="70">
        <v>1495</v>
      </c>
      <c r="W1567" s="70">
        <v>1890</v>
      </c>
      <c r="X1567" s="71">
        <v>1515</v>
      </c>
    </row>
    <row r="1568" s="62" customFormat="1" spans="3:24">
      <c r="C1568" s="69">
        <v>2021</v>
      </c>
      <c r="D1568" s="69">
        <v>12</v>
      </c>
      <c r="E1568" s="70" t="s">
        <v>1631</v>
      </c>
      <c r="F1568" s="70" t="s">
        <v>1632</v>
      </c>
      <c r="G1568" s="70" t="s">
        <v>5608</v>
      </c>
      <c r="H1568" s="70" t="s">
        <v>4220</v>
      </c>
      <c r="I1568" s="70" t="s">
        <v>1561</v>
      </c>
      <c r="J1568" s="70" t="s">
        <v>1441</v>
      </c>
      <c r="K1568" s="70"/>
      <c r="L1568" s="70"/>
      <c r="M1568" s="70"/>
      <c r="N1568" s="70"/>
      <c r="O1568" s="70"/>
      <c r="P1568" s="70"/>
      <c r="Q1568" s="70" t="s">
        <v>1402</v>
      </c>
      <c r="R1568" s="70"/>
      <c r="S1568" s="70"/>
      <c r="T1568" s="70">
        <v>4780</v>
      </c>
      <c r="U1568" s="70">
        <v>1837</v>
      </c>
      <c r="V1568" s="70">
        <v>1495</v>
      </c>
      <c r="W1568" s="70">
        <v>1995</v>
      </c>
      <c r="X1568" s="71">
        <v>1620</v>
      </c>
    </row>
    <row r="1569" s="62" customFormat="1" spans="3:24">
      <c r="C1569" s="69">
        <v>2021</v>
      </c>
      <c r="D1569" s="69">
        <v>12</v>
      </c>
      <c r="E1569" s="70" t="s">
        <v>1631</v>
      </c>
      <c r="F1569" s="70" t="s">
        <v>1632</v>
      </c>
      <c r="G1569" s="70" t="s">
        <v>5609</v>
      </c>
      <c r="H1569" s="70" t="s">
        <v>4220</v>
      </c>
      <c r="I1569" s="70" t="s">
        <v>1561</v>
      </c>
      <c r="J1569" s="70" t="s">
        <v>1441</v>
      </c>
      <c r="K1569" s="70"/>
      <c r="L1569" s="70"/>
      <c r="M1569" s="70"/>
      <c r="N1569" s="70"/>
      <c r="O1569" s="70"/>
      <c r="P1569" s="70"/>
      <c r="Q1569" s="70" t="s">
        <v>1402</v>
      </c>
      <c r="R1569" s="70"/>
      <c r="S1569" s="70"/>
      <c r="T1569" s="70">
        <v>4780</v>
      </c>
      <c r="U1569" s="70">
        <v>1837</v>
      </c>
      <c r="V1569" s="70">
        <v>1495</v>
      </c>
      <c r="W1569" s="70">
        <v>1890</v>
      </c>
      <c r="X1569" s="71">
        <v>1515</v>
      </c>
    </row>
    <row r="1570" s="62" customFormat="1" spans="3:24">
      <c r="C1570" s="69">
        <v>2021</v>
      </c>
      <c r="D1570" s="69">
        <v>12</v>
      </c>
      <c r="E1570" s="70" t="s">
        <v>1644</v>
      </c>
      <c r="F1570" s="70" t="s">
        <v>1645</v>
      </c>
      <c r="G1570" s="70" t="s">
        <v>5610</v>
      </c>
      <c r="H1570" s="70" t="s">
        <v>1478</v>
      </c>
      <c r="I1570" s="70" t="s">
        <v>1397</v>
      </c>
      <c r="J1570" s="70" t="s">
        <v>1396</v>
      </c>
      <c r="K1570" s="70"/>
      <c r="L1570" s="70">
        <v>260</v>
      </c>
      <c r="M1570" s="70" t="s">
        <v>5611</v>
      </c>
      <c r="N1570" s="70"/>
      <c r="O1570" s="70">
        <v>160.88</v>
      </c>
      <c r="P1570" s="70">
        <v>282.62</v>
      </c>
      <c r="Q1570" s="70" t="s">
        <v>1402</v>
      </c>
      <c r="R1570" s="70"/>
      <c r="S1570" s="70"/>
      <c r="T1570" s="70" t="s">
        <v>5612</v>
      </c>
      <c r="U1570" s="70">
        <v>2545</v>
      </c>
      <c r="V1570" s="70" t="s">
        <v>5613</v>
      </c>
      <c r="W1570" s="70">
        <v>25000</v>
      </c>
      <c r="X1570" s="71" t="s">
        <v>5614</v>
      </c>
    </row>
    <row r="1571" s="62" customFormat="1" spans="3:24">
      <c r="C1571" s="69">
        <v>2021</v>
      </c>
      <c r="D1571" s="69">
        <v>12</v>
      </c>
      <c r="E1571" s="70" t="s">
        <v>1644</v>
      </c>
      <c r="F1571" s="70" t="s">
        <v>1645</v>
      </c>
      <c r="G1571" s="70" t="s">
        <v>5615</v>
      </c>
      <c r="H1571" s="70" t="s">
        <v>1478</v>
      </c>
      <c r="I1571" s="70" t="s">
        <v>1397</v>
      </c>
      <c r="J1571" s="70" t="s">
        <v>1396</v>
      </c>
      <c r="K1571" s="70"/>
      <c r="L1571" s="70">
        <v>320</v>
      </c>
      <c r="M1571" s="70" t="s">
        <v>5616</v>
      </c>
      <c r="N1571" s="70"/>
      <c r="O1571" s="70">
        <v>160.04</v>
      </c>
      <c r="P1571" s="70">
        <v>350.208</v>
      </c>
      <c r="Q1571" s="70" t="s">
        <v>1402</v>
      </c>
      <c r="R1571" s="70"/>
      <c r="S1571" s="70"/>
      <c r="T1571" s="70" t="s">
        <v>5612</v>
      </c>
      <c r="U1571" s="70">
        <v>2545</v>
      </c>
      <c r="V1571" s="70" t="s">
        <v>5613</v>
      </c>
      <c r="W1571" s="70">
        <v>25000</v>
      </c>
      <c r="X1571" s="71" t="s">
        <v>2953</v>
      </c>
    </row>
    <row r="1572" s="62" customFormat="1" spans="3:24">
      <c r="C1572" s="69">
        <v>2021</v>
      </c>
      <c r="D1572" s="69">
        <v>12</v>
      </c>
      <c r="E1572" s="70" t="s">
        <v>1644</v>
      </c>
      <c r="F1572" s="70" t="s">
        <v>1645</v>
      </c>
      <c r="G1572" s="70" t="s">
        <v>5617</v>
      </c>
      <c r="H1572" s="70" t="s">
        <v>1516</v>
      </c>
      <c r="I1572" s="70" t="s">
        <v>1397</v>
      </c>
      <c r="J1572" s="70" t="s">
        <v>1396</v>
      </c>
      <c r="K1572" s="70"/>
      <c r="L1572" s="70">
        <v>260</v>
      </c>
      <c r="M1572" s="70" t="s">
        <v>5618</v>
      </c>
      <c r="N1572" s="70"/>
      <c r="O1572" s="70">
        <v>160.88</v>
      </c>
      <c r="P1572" s="70">
        <v>282.62</v>
      </c>
      <c r="Q1572" s="70" t="s">
        <v>1402</v>
      </c>
      <c r="R1572" s="70"/>
      <c r="S1572" s="70"/>
      <c r="T1572" s="70" t="s">
        <v>5612</v>
      </c>
      <c r="U1572" s="70">
        <v>2545</v>
      </c>
      <c r="V1572" s="70" t="s">
        <v>5613</v>
      </c>
      <c r="W1572" s="70">
        <v>25000</v>
      </c>
      <c r="X1572" s="71" t="s">
        <v>2953</v>
      </c>
    </row>
    <row r="1573" s="62" customFormat="1" spans="3:24">
      <c r="C1573" s="69">
        <v>2021</v>
      </c>
      <c r="D1573" s="69">
        <v>12</v>
      </c>
      <c r="E1573" s="70" t="s">
        <v>1644</v>
      </c>
      <c r="F1573" s="70" t="s">
        <v>1645</v>
      </c>
      <c r="G1573" s="70" t="s">
        <v>5619</v>
      </c>
      <c r="H1573" s="70" t="s">
        <v>1516</v>
      </c>
      <c r="I1573" s="70" t="s">
        <v>1397</v>
      </c>
      <c r="J1573" s="70" t="s">
        <v>1396</v>
      </c>
      <c r="K1573" s="70"/>
      <c r="L1573" s="70">
        <v>320</v>
      </c>
      <c r="M1573" s="70" t="s">
        <v>5620</v>
      </c>
      <c r="N1573" s="70"/>
      <c r="O1573" s="70">
        <v>160.04</v>
      </c>
      <c r="P1573" s="70">
        <v>350.208</v>
      </c>
      <c r="Q1573" s="70" t="s">
        <v>1402</v>
      </c>
      <c r="R1573" s="70"/>
      <c r="S1573" s="70"/>
      <c r="T1573" s="70" t="s">
        <v>5612</v>
      </c>
      <c r="U1573" s="70">
        <v>2545</v>
      </c>
      <c r="V1573" s="70" t="s">
        <v>5613</v>
      </c>
      <c r="W1573" s="70">
        <v>25000</v>
      </c>
      <c r="X1573" s="71" t="s">
        <v>5621</v>
      </c>
    </row>
    <row r="1574" s="62" customFormat="1" spans="3:24">
      <c r="C1574" s="69">
        <v>2021</v>
      </c>
      <c r="D1574" s="69">
        <v>12</v>
      </c>
      <c r="E1574" s="70" t="s">
        <v>1644</v>
      </c>
      <c r="F1574" s="70" t="s">
        <v>1645</v>
      </c>
      <c r="G1574" s="70" t="s">
        <v>5622</v>
      </c>
      <c r="H1574" s="70" t="s">
        <v>1666</v>
      </c>
      <c r="I1574" s="70" t="s">
        <v>1397</v>
      </c>
      <c r="J1574" s="70" t="s">
        <v>1396</v>
      </c>
      <c r="K1574" s="70"/>
      <c r="L1574" s="70">
        <v>250</v>
      </c>
      <c r="M1574" s="70">
        <v>0.121</v>
      </c>
      <c r="N1574" s="70"/>
      <c r="O1574" s="70">
        <v>157.57</v>
      </c>
      <c r="P1574" s="70">
        <v>281.899</v>
      </c>
      <c r="Q1574" s="70" t="s">
        <v>1402</v>
      </c>
      <c r="R1574" s="70"/>
      <c r="S1574" s="70"/>
      <c r="T1574" s="70">
        <v>10400</v>
      </c>
      <c r="U1574" s="70">
        <v>2530</v>
      </c>
      <c r="V1574" s="70">
        <v>3980</v>
      </c>
      <c r="W1574" s="70">
        <v>31000</v>
      </c>
      <c r="X1574" s="71">
        <v>14300</v>
      </c>
    </row>
    <row r="1575" s="62" customFormat="1" spans="3:24">
      <c r="C1575" s="69">
        <v>2021</v>
      </c>
      <c r="D1575" s="69">
        <v>12</v>
      </c>
      <c r="E1575" s="70" t="s">
        <v>1670</v>
      </c>
      <c r="F1575" s="70" t="s">
        <v>4264</v>
      </c>
      <c r="G1575" s="70" t="s">
        <v>5623</v>
      </c>
      <c r="H1575" s="70" t="s">
        <v>1516</v>
      </c>
      <c r="I1575" s="70" t="s">
        <v>1397</v>
      </c>
      <c r="J1575" s="70" t="s">
        <v>1396</v>
      </c>
      <c r="K1575" s="70"/>
      <c r="L1575" s="70">
        <v>220</v>
      </c>
      <c r="M1575" s="70">
        <v>0.199</v>
      </c>
      <c r="N1575" s="70"/>
      <c r="O1575" s="70">
        <v>159</v>
      </c>
      <c r="P1575" s="70">
        <v>281.92</v>
      </c>
      <c r="Q1575" s="70" t="s">
        <v>1402</v>
      </c>
      <c r="R1575" s="70"/>
      <c r="S1575" s="70"/>
      <c r="T1575" s="70" t="s">
        <v>2466</v>
      </c>
      <c r="U1575" s="70">
        <v>2550</v>
      </c>
      <c r="V1575" s="70" t="s">
        <v>5624</v>
      </c>
      <c r="W1575" s="70">
        <v>25000</v>
      </c>
      <c r="X1575" s="71" t="s">
        <v>5625</v>
      </c>
    </row>
    <row r="1576" s="62" customFormat="1" spans="3:24">
      <c r="C1576" s="69">
        <v>2021</v>
      </c>
      <c r="D1576" s="69">
        <v>12</v>
      </c>
      <c r="E1576" s="70" t="s">
        <v>1670</v>
      </c>
      <c r="F1576" s="70" t="s">
        <v>4264</v>
      </c>
      <c r="G1576" s="70" t="s">
        <v>5626</v>
      </c>
      <c r="H1576" s="70" t="s">
        <v>1516</v>
      </c>
      <c r="I1576" s="70" t="s">
        <v>1397</v>
      </c>
      <c r="J1576" s="70" t="s">
        <v>1396</v>
      </c>
      <c r="K1576" s="70"/>
      <c r="L1576" s="70">
        <v>275</v>
      </c>
      <c r="M1576" s="70">
        <v>0.191</v>
      </c>
      <c r="N1576" s="70"/>
      <c r="O1576" s="70">
        <v>155</v>
      </c>
      <c r="P1576" s="70">
        <v>350.07</v>
      </c>
      <c r="Q1576" s="70" t="s">
        <v>1402</v>
      </c>
      <c r="R1576" s="70"/>
      <c r="S1576" s="70"/>
      <c r="T1576" s="70" t="s">
        <v>5627</v>
      </c>
      <c r="U1576" s="70">
        <v>2550</v>
      </c>
      <c r="V1576" s="70" t="s">
        <v>2469</v>
      </c>
      <c r="W1576" s="70">
        <v>25000</v>
      </c>
      <c r="X1576" s="71" t="s">
        <v>5628</v>
      </c>
    </row>
    <row r="1577" s="62" customFormat="1" spans="3:24">
      <c r="C1577" s="69">
        <v>2021</v>
      </c>
      <c r="D1577" s="69">
        <v>12</v>
      </c>
      <c r="E1577" s="70" t="s">
        <v>5629</v>
      </c>
      <c r="F1577" s="70" t="s">
        <v>1409</v>
      </c>
      <c r="G1577" s="70" t="s">
        <v>5630</v>
      </c>
      <c r="H1577" s="70" t="s">
        <v>5403</v>
      </c>
      <c r="I1577" s="70" t="s">
        <v>1397</v>
      </c>
      <c r="J1577" s="70" t="s">
        <v>1396</v>
      </c>
      <c r="K1577" s="70"/>
      <c r="L1577" s="70">
        <v>280</v>
      </c>
      <c r="M1577" s="70"/>
      <c r="N1577" s="70"/>
      <c r="O1577" s="70">
        <v>158.98</v>
      </c>
      <c r="P1577" s="70">
        <v>210.56</v>
      </c>
      <c r="Q1577" s="70" t="s">
        <v>1421</v>
      </c>
      <c r="R1577" s="70"/>
      <c r="S1577" s="70"/>
      <c r="T1577" s="70">
        <v>8020</v>
      </c>
      <c r="U1577" s="70">
        <v>2510</v>
      </c>
      <c r="V1577" s="70" t="s">
        <v>4738</v>
      </c>
      <c r="W1577" s="70">
        <v>18000</v>
      </c>
      <c r="X1577" s="71">
        <v>8700</v>
      </c>
    </row>
    <row r="1578" s="62" customFormat="1" spans="3:24">
      <c r="C1578" s="69">
        <v>2021</v>
      </c>
      <c r="D1578" s="69">
        <v>12</v>
      </c>
      <c r="E1578" s="70" t="s">
        <v>5631</v>
      </c>
      <c r="F1578" s="70" t="s">
        <v>5632</v>
      </c>
      <c r="G1578" s="70" t="s">
        <v>5633</v>
      </c>
      <c r="H1578" s="70" t="s">
        <v>1579</v>
      </c>
      <c r="I1578" s="70" t="s">
        <v>1397</v>
      </c>
      <c r="J1578" s="70" t="s">
        <v>1441</v>
      </c>
      <c r="K1578" s="70">
        <v>500</v>
      </c>
      <c r="L1578" s="70"/>
      <c r="M1578" s="70"/>
      <c r="N1578" s="70">
        <v>15.3</v>
      </c>
      <c r="O1578" s="70">
        <v>140</v>
      </c>
      <c r="P1578" s="70"/>
      <c r="Q1578" s="70" t="s">
        <v>1402</v>
      </c>
      <c r="R1578" s="70"/>
      <c r="S1578" s="70"/>
      <c r="T1578" s="70">
        <v>4630</v>
      </c>
      <c r="U1578" s="70">
        <v>1920</v>
      </c>
      <c r="V1578" s="70">
        <v>1728</v>
      </c>
      <c r="W1578" s="70">
        <v>2450</v>
      </c>
      <c r="X1578" s="71">
        <v>2040</v>
      </c>
    </row>
    <row r="1579" s="62" customFormat="1" spans="3:24">
      <c r="C1579" s="69">
        <v>2021</v>
      </c>
      <c r="D1579" s="69">
        <v>12</v>
      </c>
      <c r="E1579" s="70" t="s">
        <v>5634</v>
      </c>
      <c r="F1579" s="70" t="s">
        <v>5635</v>
      </c>
      <c r="G1579" s="70" t="s">
        <v>5636</v>
      </c>
      <c r="H1579" s="70" t="s">
        <v>1440</v>
      </c>
      <c r="I1579" s="70" t="s">
        <v>1397</v>
      </c>
      <c r="J1579" s="70" t="s">
        <v>1441</v>
      </c>
      <c r="K1579" s="70">
        <v>500</v>
      </c>
      <c r="L1579" s="70"/>
      <c r="M1579" s="70"/>
      <c r="N1579" s="70">
        <v>15.3</v>
      </c>
      <c r="O1579" s="70">
        <v>141</v>
      </c>
      <c r="P1579" s="70"/>
      <c r="Q1579" s="70" t="s">
        <v>1402</v>
      </c>
      <c r="R1579" s="70"/>
      <c r="S1579" s="70"/>
      <c r="T1579" s="70">
        <v>4650</v>
      </c>
      <c r="U1579" s="70">
        <v>1920</v>
      </c>
      <c r="V1579" s="70">
        <v>1720</v>
      </c>
      <c r="W1579" s="70">
        <v>2450</v>
      </c>
      <c r="X1579" s="71" t="s">
        <v>5637</v>
      </c>
    </row>
    <row r="1580" s="62" customFormat="1" spans="3:24">
      <c r="C1580" s="69">
        <v>2021</v>
      </c>
      <c r="D1580" s="69">
        <v>12</v>
      </c>
      <c r="E1580" s="70" t="s">
        <v>5634</v>
      </c>
      <c r="F1580" s="70" t="s">
        <v>5635</v>
      </c>
      <c r="G1580" s="70" t="s">
        <v>5638</v>
      </c>
      <c r="H1580" s="70" t="s">
        <v>1440</v>
      </c>
      <c r="I1580" s="70" t="s">
        <v>1397</v>
      </c>
      <c r="J1580" s="70" t="s">
        <v>1441</v>
      </c>
      <c r="K1580" s="70">
        <v>510</v>
      </c>
      <c r="L1580" s="70"/>
      <c r="M1580" s="70"/>
      <c r="N1580" s="70">
        <v>12.9</v>
      </c>
      <c r="O1580" s="70">
        <v>160</v>
      </c>
      <c r="P1580" s="70"/>
      <c r="Q1580" s="70" t="s">
        <v>1499</v>
      </c>
      <c r="R1580" s="70"/>
      <c r="S1580" s="70"/>
      <c r="T1580" s="70">
        <v>4810</v>
      </c>
      <c r="U1580" s="70">
        <v>1880</v>
      </c>
      <c r="V1580" s="70">
        <v>1515</v>
      </c>
      <c r="W1580" s="70">
        <v>2125</v>
      </c>
      <c r="X1580" s="71" t="s">
        <v>4273</v>
      </c>
    </row>
    <row r="1581" s="62" customFormat="1" spans="3:24">
      <c r="C1581" s="69">
        <v>2021</v>
      </c>
      <c r="D1581" s="69">
        <v>12</v>
      </c>
      <c r="E1581" s="70" t="s">
        <v>4268</v>
      </c>
      <c r="F1581" s="70" t="s">
        <v>4269</v>
      </c>
      <c r="G1581" s="70" t="s">
        <v>5639</v>
      </c>
      <c r="H1581" s="70" t="s">
        <v>1579</v>
      </c>
      <c r="I1581" s="70" t="s">
        <v>1397</v>
      </c>
      <c r="J1581" s="70" t="s">
        <v>1441</v>
      </c>
      <c r="K1581" s="70">
        <v>510</v>
      </c>
      <c r="L1581" s="70"/>
      <c r="M1581" s="70"/>
      <c r="N1581" s="70">
        <v>13.8</v>
      </c>
      <c r="O1581" s="70">
        <v>138</v>
      </c>
      <c r="P1581" s="70"/>
      <c r="Q1581" s="70" t="s">
        <v>3689</v>
      </c>
      <c r="R1581" s="70"/>
      <c r="S1581" s="70"/>
      <c r="T1581" s="70">
        <v>4388</v>
      </c>
      <c r="U1581" s="70">
        <v>1790</v>
      </c>
      <c r="V1581" s="70">
        <v>1560</v>
      </c>
      <c r="W1581" s="70">
        <v>2108</v>
      </c>
      <c r="X1581" s="71">
        <v>1683</v>
      </c>
    </row>
    <row r="1582" s="62" customFormat="1" spans="3:24">
      <c r="C1582" s="69">
        <v>2021</v>
      </c>
      <c r="D1582" s="69">
        <v>12</v>
      </c>
      <c r="E1582" s="70" t="s">
        <v>4268</v>
      </c>
      <c r="F1582" s="70" t="s">
        <v>4269</v>
      </c>
      <c r="G1582" s="70" t="s">
        <v>5640</v>
      </c>
      <c r="H1582" s="70" t="s">
        <v>1440</v>
      </c>
      <c r="I1582" s="70" t="s">
        <v>1397</v>
      </c>
      <c r="J1582" s="70" t="s">
        <v>1441</v>
      </c>
      <c r="K1582" s="70">
        <v>420</v>
      </c>
      <c r="L1582" s="70"/>
      <c r="M1582" s="70"/>
      <c r="N1582" s="70">
        <v>13.6</v>
      </c>
      <c r="O1582" s="70">
        <v>141</v>
      </c>
      <c r="P1582" s="70"/>
      <c r="Q1582" s="70" t="s">
        <v>3689</v>
      </c>
      <c r="R1582" s="70"/>
      <c r="S1582" s="70"/>
      <c r="T1582" s="70">
        <v>4388</v>
      </c>
      <c r="U1582" s="70">
        <v>1790</v>
      </c>
      <c r="V1582" s="70">
        <v>1560</v>
      </c>
      <c r="W1582" s="70">
        <v>2108</v>
      </c>
      <c r="X1582" s="71">
        <v>1652</v>
      </c>
    </row>
    <row r="1583" s="62" customFormat="1" spans="3:24">
      <c r="C1583" s="69">
        <v>2021</v>
      </c>
      <c r="D1583" s="69">
        <v>12</v>
      </c>
      <c r="E1583" s="70" t="s">
        <v>4512</v>
      </c>
      <c r="F1583" s="70" t="s">
        <v>5641</v>
      </c>
      <c r="G1583" s="70" t="s">
        <v>5642</v>
      </c>
      <c r="H1583" s="70" t="s">
        <v>5643</v>
      </c>
      <c r="I1583" s="70" t="s">
        <v>1397</v>
      </c>
      <c r="J1583" s="70" t="s">
        <v>1396</v>
      </c>
      <c r="K1583" s="70">
        <v>350</v>
      </c>
      <c r="L1583" s="70"/>
      <c r="M1583" s="70">
        <v>0.25</v>
      </c>
      <c r="N1583" s="70"/>
      <c r="O1583" s="70" t="s">
        <v>5644</v>
      </c>
      <c r="P1583" s="70">
        <v>65.17</v>
      </c>
      <c r="Q1583" s="70" t="s">
        <v>1402</v>
      </c>
      <c r="R1583" s="70"/>
      <c r="S1583" s="70"/>
      <c r="T1583" s="70">
        <v>5350</v>
      </c>
      <c r="U1583" s="70">
        <v>1885</v>
      </c>
      <c r="V1583" s="70">
        <v>1825</v>
      </c>
      <c r="W1583" s="70">
        <v>3495</v>
      </c>
      <c r="X1583" s="71">
        <v>2100</v>
      </c>
    </row>
    <row r="1584" s="62" customFormat="1" spans="3:24">
      <c r="C1584" s="69">
        <v>2021</v>
      </c>
      <c r="D1584" s="69">
        <v>12</v>
      </c>
      <c r="E1584" s="70" t="s">
        <v>4512</v>
      </c>
      <c r="F1584" s="70" t="s">
        <v>5641</v>
      </c>
      <c r="G1584" s="70" t="s">
        <v>5645</v>
      </c>
      <c r="H1584" s="70" t="s">
        <v>5643</v>
      </c>
      <c r="I1584" s="70" t="s">
        <v>1397</v>
      </c>
      <c r="J1584" s="70" t="s">
        <v>1396</v>
      </c>
      <c r="K1584" s="70">
        <v>350</v>
      </c>
      <c r="L1584" s="70"/>
      <c r="M1584" s="70">
        <v>0.27</v>
      </c>
      <c r="N1584" s="70"/>
      <c r="O1584" s="70" t="s">
        <v>5644</v>
      </c>
      <c r="P1584" s="70">
        <v>65.17</v>
      </c>
      <c r="Q1584" s="70" t="s">
        <v>1402</v>
      </c>
      <c r="R1584" s="70"/>
      <c r="S1584" s="70"/>
      <c r="T1584" s="70">
        <v>5660</v>
      </c>
      <c r="U1584" s="70">
        <v>1885</v>
      </c>
      <c r="V1584" s="70">
        <v>1825</v>
      </c>
      <c r="W1584" s="70">
        <v>3495</v>
      </c>
      <c r="X1584" s="71">
        <v>2150</v>
      </c>
    </row>
    <row r="1585" s="62" customFormat="1" spans="3:24">
      <c r="C1585" s="69">
        <v>2021</v>
      </c>
      <c r="D1585" s="69">
        <v>12</v>
      </c>
      <c r="E1585" s="70" t="s">
        <v>4512</v>
      </c>
      <c r="F1585" s="70" t="s">
        <v>5641</v>
      </c>
      <c r="G1585" s="70" t="s">
        <v>5646</v>
      </c>
      <c r="H1585" s="70" t="s">
        <v>1453</v>
      </c>
      <c r="I1585" s="70" t="s">
        <v>1397</v>
      </c>
      <c r="J1585" s="70" t="s">
        <v>1396</v>
      </c>
      <c r="K1585" s="70">
        <v>350</v>
      </c>
      <c r="L1585" s="70"/>
      <c r="M1585" s="70">
        <v>0.27</v>
      </c>
      <c r="N1585" s="70"/>
      <c r="O1585" s="70" t="s">
        <v>5644</v>
      </c>
      <c r="P1585" s="70">
        <v>65.17</v>
      </c>
      <c r="Q1585" s="70" t="s">
        <v>1402</v>
      </c>
      <c r="R1585" s="70"/>
      <c r="S1585" s="70"/>
      <c r="T1585" s="70">
        <v>5350</v>
      </c>
      <c r="U1585" s="70">
        <v>1885</v>
      </c>
      <c r="V1585" s="70">
        <v>1825</v>
      </c>
      <c r="W1585" s="70">
        <v>3495</v>
      </c>
      <c r="X1585" s="71">
        <v>2250</v>
      </c>
    </row>
    <row r="1586" s="62" customFormat="1" spans="3:24">
      <c r="C1586" s="69">
        <v>2021</v>
      </c>
      <c r="D1586" s="69">
        <v>12</v>
      </c>
      <c r="E1586" s="70" t="s">
        <v>4512</v>
      </c>
      <c r="F1586" s="70" t="s">
        <v>5641</v>
      </c>
      <c r="G1586" s="70" t="s">
        <v>5647</v>
      </c>
      <c r="H1586" s="70" t="s">
        <v>1453</v>
      </c>
      <c r="I1586" s="70" t="s">
        <v>1397</v>
      </c>
      <c r="J1586" s="70" t="s">
        <v>1396</v>
      </c>
      <c r="K1586" s="70">
        <v>350</v>
      </c>
      <c r="L1586" s="70"/>
      <c r="M1586" s="70">
        <v>0.28</v>
      </c>
      <c r="N1586" s="70"/>
      <c r="O1586" s="70" t="s">
        <v>5644</v>
      </c>
      <c r="P1586" s="70">
        <v>65.17</v>
      </c>
      <c r="Q1586" s="70" t="s">
        <v>1402</v>
      </c>
      <c r="R1586" s="70"/>
      <c r="S1586" s="70"/>
      <c r="T1586" s="70">
        <v>5660</v>
      </c>
      <c r="U1586" s="70">
        <v>1885</v>
      </c>
      <c r="V1586" s="70">
        <v>1825</v>
      </c>
      <c r="W1586" s="70">
        <v>3495</v>
      </c>
      <c r="X1586" s="71">
        <v>2265</v>
      </c>
    </row>
    <row r="1587" s="62" customFormat="1" spans="3:24">
      <c r="C1587" s="69">
        <v>2021</v>
      </c>
      <c r="D1587" s="69">
        <v>12</v>
      </c>
      <c r="E1587" s="70" t="s">
        <v>4512</v>
      </c>
      <c r="F1587" s="70" t="s">
        <v>5641</v>
      </c>
      <c r="G1587" s="70" t="s">
        <v>5648</v>
      </c>
      <c r="H1587" s="70" t="s">
        <v>1453</v>
      </c>
      <c r="I1587" s="70" t="s">
        <v>1397</v>
      </c>
      <c r="J1587" s="70" t="s">
        <v>1396</v>
      </c>
      <c r="K1587" s="70"/>
      <c r="L1587" s="70">
        <v>372</v>
      </c>
      <c r="M1587" s="70">
        <v>0.29</v>
      </c>
      <c r="N1587" s="70"/>
      <c r="O1587" s="70">
        <v>154.59</v>
      </c>
      <c r="P1587" s="70">
        <v>89.12</v>
      </c>
      <c r="Q1587" s="70" t="s">
        <v>1402</v>
      </c>
      <c r="R1587" s="70"/>
      <c r="S1587" s="70"/>
      <c r="T1587" s="70">
        <v>5995</v>
      </c>
      <c r="U1587" s="70">
        <v>1930</v>
      </c>
      <c r="V1587" s="70">
        <v>2740</v>
      </c>
      <c r="W1587" s="70">
        <v>4495</v>
      </c>
      <c r="X1587" s="71">
        <v>2945</v>
      </c>
    </row>
    <row r="1588" s="62" customFormat="1" spans="3:24">
      <c r="C1588" s="69">
        <v>2021</v>
      </c>
      <c r="D1588" s="69">
        <v>12</v>
      </c>
      <c r="E1588" s="70" t="s">
        <v>1735</v>
      </c>
      <c r="F1588" s="70" t="s">
        <v>1736</v>
      </c>
      <c r="G1588" s="70" t="s">
        <v>5649</v>
      </c>
      <c r="H1588" s="70" t="s">
        <v>4179</v>
      </c>
      <c r="I1588" s="70" t="s">
        <v>1397</v>
      </c>
      <c r="J1588" s="70" t="s">
        <v>1396</v>
      </c>
      <c r="K1588" s="70"/>
      <c r="L1588" s="70">
        <v>167</v>
      </c>
      <c r="M1588" s="70">
        <v>0.178</v>
      </c>
      <c r="N1588" s="70"/>
      <c r="O1588" s="70">
        <v>158</v>
      </c>
      <c r="P1588" s="70">
        <v>282.62</v>
      </c>
      <c r="Q1588" s="70" t="s">
        <v>1402</v>
      </c>
      <c r="R1588" s="70"/>
      <c r="S1588" s="70"/>
      <c r="T1588" s="70" t="s">
        <v>5650</v>
      </c>
      <c r="U1588" s="70">
        <v>2550</v>
      </c>
      <c r="V1588" s="70" t="s">
        <v>5651</v>
      </c>
      <c r="W1588" s="70">
        <v>25000</v>
      </c>
      <c r="X1588" s="71">
        <v>9800</v>
      </c>
    </row>
    <row r="1589" s="62" customFormat="1" spans="3:24">
      <c r="C1589" s="69">
        <v>2021</v>
      </c>
      <c r="D1589" s="69">
        <v>12</v>
      </c>
      <c r="E1589" s="70" t="s">
        <v>1735</v>
      </c>
      <c r="F1589" s="70" t="s">
        <v>1736</v>
      </c>
      <c r="G1589" s="70" t="s">
        <v>5652</v>
      </c>
      <c r="H1589" s="70" t="s">
        <v>1470</v>
      </c>
      <c r="I1589" s="70" t="s">
        <v>1397</v>
      </c>
      <c r="J1589" s="70" t="s">
        <v>1396</v>
      </c>
      <c r="K1589" s="70"/>
      <c r="L1589" s="70">
        <v>420</v>
      </c>
      <c r="M1589" s="70">
        <v>0.272</v>
      </c>
      <c r="N1589" s="70"/>
      <c r="O1589" s="70" t="s">
        <v>5653</v>
      </c>
      <c r="P1589" s="70">
        <v>241.96</v>
      </c>
      <c r="Q1589" s="70" t="s">
        <v>1402</v>
      </c>
      <c r="R1589" s="70"/>
      <c r="S1589" s="70"/>
      <c r="T1589" s="70">
        <v>8080</v>
      </c>
      <c r="U1589" s="70">
        <v>2365</v>
      </c>
      <c r="V1589" s="70">
        <v>2520</v>
      </c>
      <c r="W1589" s="70">
        <v>12490</v>
      </c>
      <c r="X1589" s="71">
        <v>9100</v>
      </c>
    </row>
    <row r="1590" s="62" customFormat="1" spans="3:24">
      <c r="C1590" s="69">
        <v>2021</v>
      </c>
      <c r="D1590" s="69">
        <v>12</v>
      </c>
      <c r="E1590" s="70" t="s">
        <v>5196</v>
      </c>
      <c r="F1590" s="70" t="s">
        <v>1581</v>
      </c>
      <c r="G1590" s="70" t="s">
        <v>5654</v>
      </c>
      <c r="H1590" s="70" t="s">
        <v>1768</v>
      </c>
      <c r="I1590" s="70" t="s">
        <v>1397</v>
      </c>
      <c r="J1590" s="70" t="s">
        <v>1396</v>
      </c>
      <c r="K1590" s="70"/>
      <c r="L1590" s="70">
        <v>180</v>
      </c>
      <c r="M1590" s="70">
        <v>0.2</v>
      </c>
      <c r="N1590" s="70"/>
      <c r="O1590" s="70">
        <v>160.26</v>
      </c>
      <c r="P1590" s="70">
        <v>281.92</v>
      </c>
      <c r="Q1590" s="70" t="s">
        <v>1402</v>
      </c>
      <c r="R1590" s="70"/>
      <c r="S1590" s="70"/>
      <c r="T1590" s="70" t="s">
        <v>5655</v>
      </c>
      <c r="U1590" s="70" t="s">
        <v>5199</v>
      </c>
      <c r="V1590" s="70" t="s">
        <v>5656</v>
      </c>
      <c r="W1590" s="70">
        <v>25000</v>
      </c>
      <c r="X1590" s="71">
        <v>10900</v>
      </c>
    </row>
    <row r="1591" s="62" customFormat="1" spans="3:24">
      <c r="C1591" s="69">
        <v>2021</v>
      </c>
      <c r="D1591" s="69">
        <v>12</v>
      </c>
      <c r="E1591" s="70" t="s">
        <v>5196</v>
      </c>
      <c r="F1591" s="70" t="s">
        <v>1581</v>
      </c>
      <c r="G1591" s="70" t="s">
        <v>5657</v>
      </c>
      <c r="H1591" s="70" t="s">
        <v>1521</v>
      </c>
      <c r="I1591" s="70" t="s">
        <v>1397</v>
      </c>
      <c r="J1591" s="70" t="s">
        <v>1396</v>
      </c>
      <c r="K1591" s="70"/>
      <c r="L1591" s="70">
        <v>300</v>
      </c>
      <c r="M1591" s="70">
        <v>0.15</v>
      </c>
      <c r="N1591" s="70"/>
      <c r="O1591" s="70" t="s">
        <v>5658</v>
      </c>
      <c r="P1591" s="70">
        <v>365.303</v>
      </c>
      <c r="Q1591" s="70" t="s">
        <v>1402</v>
      </c>
      <c r="R1591" s="70"/>
      <c r="S1591" s="70"/>
      <c r="T1591" s="70">
        <v>10400</v>
      </c>
      <c r="U1591" s="70">
        <v>2550</v>
      </c>
      <c r="V1591" s="70">
        <v>3965</v>
      </c>
      <c r="W1591" s="70">
        <v>31000</v>
      </c>
      <c r="X1591" s="71">
        <v>15375</v>
      </c>
    </row>
    <row r="1592" s="62" customFormat="1" spans="3:24">
      <c r="C1592" s="69">
        <v>2021</v>
      </c>
      <c r="D1592" s="69">
        <v>12</v>
      </c>
      <c r="E1592" s="70" t="s">
        <v>4293</v>
      </c>
      <c r="F1592" s="70" t="s">
        <v>1632</v>
      </c>
      <c r="G1592" s="70" t="s">
        <v>5659</v>
      </c>
      <c r="H1592" s="70" t="s">
        <v>4220</v>
      </c>
      <c r="I1592" s="70" t="s">
        <v>1561</v>
      </c>
      <c r="J1592" s="70" t="s">
        <v>1441</v>
      </c>
      <c r="K1592" s="70"/>
      <c r="L1592" s="70"/>
      <c r="M1592" s="70"/>
      <c r="N1592" s="70"/>
      <c r="O1592" s="70"/>
      <c r="P1592" s="70"/>
      <c r="Q1592" s="70" t="s">
        <v>1402</v>
      </c>
      <c r="R1592" s="70"/>
      <c r="S1592" s="70"/>
      <c r="T1592" s="70">
        <v>4765</v>
      </c>
      <c r="U1592" s="70">
        <v>1837</v>
      </c>
      <c r="V1592" s="70">
        <v>1495</v>
      </c>
      <c r="W1592" s="70">
        <v>1875</v>
      </c>
      <c r="X1592" s="71">
        <v>1500</v>
      </c>
    </row>
    <row r="1593" s="62" customFormat="1" spans="3:24">
      <c r="C1593" s="69">
        <v>2021</v>
      </c>
      <c r="D1593" s="69">
        <v>12</v>
      </c>
      <c r="E1593" s="70" t="s">
        <v>4293</v>
      </c>
      <c r="F1593" s="70" t="s">
        <v>1632</v>
      </c>
      <c r="G1593" s="70" t="s">
        <v>5660</v>
      </c>
      <c r="H1593" s="70" t="s">
        <v>4220</v>
      </c>
      <c r="I1593" s="70" t="s">
        <v>1561</v>
      </c>
      <c r="J1593" s="70" t="s">
        <v>1441</v>
      </c>
      <c r="K1593" s="70"/>
      <c r="L1593" s="70"/>
      <c r="M1593" s="70"/>
      <c r="N1593" s="70"/>
      <c r="O1593" s="70"/>
      <c r="P1593" s="70"/>
      <c r="Q1593" s="70" t="s">
        <v>1402</v>
      </c>
      <c r="R1593" s="70"/>
      <c r="S1593" s="70"/>
      <c r="T1593" s="70">
        <v>4765</v>
      </c>
      <c r="U1593" s="70">
        <v>1837</v>
      </c>
      <c r="V1593" s="70">
        <v>1495</v>
      </c>
      <c r="W1593" s="70">
        <v>1995</v>
      </c>
      <c r="X1593" s="71">
        <v>1620</v>
      </c>
    </row>
    <row r="1594" s="62" customFormat="1" spans="3:24">
      <c r="C1594" s="69">
        <v>2021</v>
      </c>
      <c r="D1594" s="69">
        <v>12</v>
      </c>
      <c r="E1594" s="70" t="s">
        <v>1760</v>
      </c>
      <c r="F1594" s="70" t="s">
        <v>1606</v>
      </c>
      <c r="G1594" s="70" t="s">
        <v>5661</v>
      </c>
      <c r="H1594" s="70" t="s">
        <v>1395</v>
      </c>
      <c r="I1594" s="70" t="s">
        <v>1397</v>
      </c>
      <c r="J1594" s="70" t="s">
        <v>1396</v>
      </c>
      <c r="K1594" s="70"/>
      <c r="L1594" s="70">
        <v>160</v>
      </c>
      <c r="M1594" s="70" t="s">
        <v>5662</v>
      </c>
      <c r="N1594" s="70"/>
      <c r="O1594" s="70">
        <v>160.26</v>
      </c>
      <c r="P1594" s="70">
        <v>281.91</v>
      </c>
      <c r="Q1594" s="70" t="s">
        <v>1402</v>
      </c>
      <c r="R1594" s="70"/>
      <c r="S1594" s="70"/>
      <c r="T1594" s="70">
        <v>9430</v>
      </c>
      <c r="U1594" s="70">
        <v>2550</v>
      </c>
      <c r="V1594" s="70">
        <v>3500</v>
      </c>
      <c r="W1594" s="70">
        <v>31000</v>
      </c>
      <c r="X1594" s="71" t="s">
        <v>5663</v>
      </c>
    </row>
    <row r="1595" s="62" customFormat="1" spans="3:24">
      <c r="C1595" s="69">
        <v>2021</v>
      </c>
      <c r="D1595" s="69">
        <v>12</v>
      </c>
      <c r="E1595" s="70" t="s">
        <v>1760</v>
      </c>
      <c r="F1595" s="70" t="s">
        <v>1606</v>
      </c>
      <c r="G1595" s="70" t="s">
        <v>5664</v>
      </c>
      <c r="H1595" s="70" t="s">
        <v>1395</v>
      </c>
      <c r="I1595" s="70" t="s">
        <v>1397</v>
      </c>
      <c r="J1595" s="70" t="s">
        <v>1396</v>
      </c>
      <c r="K1595" s="70"/>
      <c r="L1595" s="70">
        <v>230</v>
      </c>
      <c r="M1595" s="70" t="s">
        <v>5665</v>
      </c>
      <c r="N1595" s="70"/>
      <c r="O1595" s="70">
        <v>160.26</v>
      </c>
      <c r="P1595" s="70">
        <v>281.91</v>
      </c>
      <c r="Q1595" s="70" t="s">
        <v>1402</v>
      </c>
      <c r="R1595" s="70"/>
      <c r="S1595" s="70"/>
      <c r="T1595" s="70" t="s">
        <v>5666</v>
      </c>
      <c r="U1595" s="70">
        <v>2550</v>
      </c>
      <c r="V1595" s="70">
        <v>3500</v>
      </c>
      <c r="W1595" s="70">
        <v>31000</v>
      </c>
      <c r="X1595" s="71" t="s">
        <v>5667</v>
      </c>
    </row>
    <row r="1596" s="62" customFormat="1" spans="3:24">
      <c r="C1596" s="69">
        <v>2021</v>
      </c>
      <c r="D1596" s="69">
        <v>12</v>
      </c>
      <c r="E1596" s="70" t="s">
        <v>1774</v>
      </c>
      <c r="F1596" s="70" t="s">
        <v>1775</v>
      </c>
      <c r="G1596" s="70" t="s">
        <v>5668</v>
      </c>
      <c r="H1596" s="70" t="s">
        <v>1395</v>
      </c>
      <c r="I1596" s="70" t="s">
        <v>1397</v>
      </c>
      <c r="J1596" s="70" t="s">
        <v>1396</v>
      </c>
      <c r="K1596" s="70"/>
      <c r="L1596" s="70">
        <v>160</v>
      </c>
      <c r="M1596" s="70" t="s">
        <v>5669</v>
      </c>
      <c r="N1596" s="70"/>
      <c r="O1596" s="70">
        <v>160</v>
      </c>
      <c r="P1596" s="70">
        <v>281.9</v>
      </c>
      <c r="Q1596" s="70" t="s">
        <v>1402</v>
      </c>
      <c r="R1596" s="70"/>
      <c r="S1596" s="70"/>
      <c r="T1596" s="70" t="s">
        <v>5670</v>
      </c>
      <c r="U1596" s="70">
        <v>2550</v>
      </c>
      <c r="V1596" s="70">
        <v>3550</v>
      </c>
      <c r="W1596" s="70">
        <v>31000</v>
      </c>
      <c r="X1596" s="71" t="s">
        <v>5671</v>
      </c>
    </row>
    <row r="1597" s="62" customFormat="1" spans="3:24">
      <c r="C1597" s="69">
        <v>2021</v>
      </c>
      <c r="D1597" s="69">
        <v>12</v>
      </c>
      <c r="E1597" s="70" t="s">
        <v>4316</v>
      </c>
      <c r="F1597" s="70" t="s">
        <v>1790</v>
      </c>
      <c r="G1597" s="70" t="s">
        <v>5672</v>
      </c>
      <c r="H1597" s="70" t="s">
        <v>1862</v>
      </c>
      <c r="I1597" s="70" t="s">
        <v>1397</v>
      </c>
      <c r="J1597" s="70" t="s">
        <v>1396</v>
      </c>
      <c r="K1597" s="70">
        <v>285</v>
      </c>
      <c r="L1597" s="70"/>
      <c r="M1597" s="70">
        <v>0.287</v>
      </c>
      <c r="N1597" s="70"/>
      <c r="O1597" s="70">
        <v>134.8</v>
      </c>
      <c r="P1597" s="70">
        <v>46.36</v>
      </c>
      <c r="Q1597" s="70" t="s">
        <v>1414</v>
      </c>
      <c r="R1597" s="70"/>
      <c r="S1597" s="70"/>
      <c r="T1597" s="70">
        <v>4510</v>
      </c>
      <c r="U1597" s="70" t="s">
        <v>5400</v>
      </c>
      <c r="V1597" s="70" t="s">
        <v>5673</v>
      </c>
      <c r="W1597" s="70">
        <v>2695</v>
      </c>
      <c r="X1597" s="71">
        <v>1750</v>
      </c>
    </row>
    <row r="1598" s="62" customFormat="1" spans="3:24">
      <c r="C1598" s="69">
        <v>2021</v>
      </c>
      <c r="D1598" s="69">
        <v>12</v>
      </c>
      <c r="E1598" s="70" t="s">
        <v>4316</v>
      </c>
      <c r="F1598" s="70" t="s">
        <v>1790</v>
      </c>
      <c r="G1598" s="70" t="s">
        <v>5674</v>
      </c>
      <c r="H1598" s="70" t="s">
        <v>1453</v>
      </c>
      <c r="I1598" s="70" t="s">
        <v>1397</v>
      </c>
      <c r="J1598" s="70" t="s">
        <v>1396</v>
      </c>
      <c r="K1598" s="70" t="s">
        <v>5675</v>
      </c>
      <c r="L1598" s="70"/>
      <c r="M1598" s="70">
        <v>0.24</v>
      </c>
      <c r="N1598" s="70"/>
      <c r="O1598" s="70">
        <v>137.6</v>
      </c>
      <c r="P1598" s="70">
        <v>41.86</v>
      </c>
      <c r="Q1598" s="70" t="s">
        <v>1402</v>
      </c>
      <c r="R1598" s="70"/>
      <c r="S1598" s="70"/>
      <c r="T1598" s="70">
        <v>4860</v>
      </c>
      <c r="U1598" s="70">
        <v>1730</v>
      </c>
      <c r="V1598" s="70">
        <v>2040</v>
      </c>
      <c r="W1598" s="70">
        <v>3000</v>
      </c>
      <c r="X1598" s="71">
        <v>1620</v>
      </c>
    </row>
    <row r="1599" s="62" customFormat="1" spans="3:24">
      <c r="C1599" s="69">
        <v>2021</v>
      </c>
      <c r="D1599" s="69">
        <v>12</v>
      </c>
      <c r="E1599" s="70" t="s">
        <v>4316</v>
      </c>
      <c r="F1599" s="70" t="s">
        <v>1790</v>
      </c>
      <c r="G1599" s="70" t="s">
        <v>5676</v>
      </c>
      <c r="H1599" s="70" t="s">
        <v>4118</v>
      </c>
      <c r="I1599" s="70" t="s">
        <v>1397</v>
      </c>
      <c r="J1599" s="70" t="s">
        <v>1412</v>
      </c>
      <c r="K1599" s="70"/>
      <c r="L1599" s="70"/>
      <c r="M1599" s="70">
        <v>0.15</v>
      </c>
      <c r="N1599" s="70"/>
      <c r="O1599" s="70">
        <v>159.79</v>
      </c>
      <c r="P1599" s="70">
        <v>229.057</v>
      </c>
      <c r="Q1599" s="70" t="s">
        <v>1402</v>
      </c>
      <c r="R1599" s="70"/>
      <c r="S1599" s="70"/>
      <c r="T1599" s="70">
        <v>11650</v>
      </c>
      <c r="U1599" s="70" t="s">
        <v>1525</v>
      </c>
      <c r="V1599" s="70" t="s">
        <v>3213</v>
      </c>
      <c r="W1599" s="70">
        <v>18000</v>
      </c>
      <c r="X1599" s="71" t="s">
        <v>5677</v>
      </c>
    </row>
    <row r="1600" s="62" customFormat="1" spans="3:24">
      <c r="C1600" s="69">
        <v>2021</v>
      </c>
      <c r="D1600" s="69">
        <v>12</v>
      </c>
      <c r="E1600" s="70" t="s">
        <v>4316</v>
      </c>
      <c r="F1600" s="70" t="s">
        <v>1790</v>
      </c>
      <c r="G1600" s="70" t="s">
        <v>5678</v>
      </c>
      <c r="H1600" s="70" t="s">
        <v>1531</v>
      </c>
      <c r="I1600" s="70" t="s">
        <v>1397</v>
      </c>
      <c r="J1600" s="70" t="s">
        <v>1412</v>
      </c>
      <c r="K1600" s="70"/>
      <c r="L1600" s="70"/>
      <c r="M1600" s="70">
        <v>0.15</v>
      </c>
      <c r="N1600" s="70"/>
      <c r="O1600" s="70" t="s">
        <v>5679</v>
      </c>
      <c r="P1600" s="70">
        <v>151.552</v>
      </c>
      <c r="Q1600" s="70" t="s">
        <v>4036</v>
      </c>
      <c r="R1600" s="70"/>
      <c r="S1600" s="70"/>
      <c r="T1600" s="70">
        <v>8545</v>
      </c>
      <c r="U1600" s="70" t="s">
        <v>1800</v>
      </c>
      <c r="V1600" s="70" t="s">
        <v>5680</v>
      </c>
      <c r="W1600" s="70">
        <v>14000</v>
      </c>
      <c r="X1600" s="71" t="s">
        <v>5681</v>
      </c>
    </row>
    <row r="1601" s="62" customFormat="1" spans="3:24">
      <c r="C1601" s="69">
        <v>2021</v>
      </c>
      <c r="D1601" s="69">
        <v>12</v>
      </c>
      <c r="E1601" s="70" t="s">
        <v>4322</v>
      </c>
      <c r="F1601" s="70" t="s">
        <v>4323</v>
      </c>
      <c r="G1601" s="70" t="s">
        <v>5682</v>
      </c>
      <c r="H1601" s="70" t="s">
        <v>4118</v>
      </c>
      <c r="I1601" s="70" t="s">
        <v>1397</v>
      </c>
      <c r="J1601" s="70" t="s">
        <v>1412</v>
      </c>
      <c r="K1601" s="70"/>
      <c r="L1601" s="70"/>
      <c r="M1601" s="70">
        <v>0.149</v>
      </c>
      <c r="N1601" s="70"/>
      <c r="O1601" s="70" t="s">
        <v>5295</v>
      </c>
      <c r="P1601" s="70">
        <v>255.48</v>
      </c>
      <c r="Q1601" s="70" t="s">
        <v>1402</v>
      </c>
      <c r="R1601" s="70"/>
      <c r="S1601" s="70"/>
      <c r="T1601" s="70">
        <v>11600</v>
      </c>
      <c r="U1601" s="70" t="s">
        <v>4758</v>
      </c>
      <c r="V1601" s="70" t="s">
        <v>1934</v>
      </c>
      <c r="W1601" s="70">
        <v>18000</v>
      </c>
      <c r="X1601" s="71" t="s">
        <v>5683</v>
      </c>
    </row>
    <row r="1602" s="62" customFormat="1" spans="3:24">
      <c r="C1602" s="69">
        <v>2021</v>
      </c>
      <c r="D1602" s="69">
        <v>12</v>
      </c>
      <c r="E1602" s="70" t="s">
        <v>4334</v>
      </c>
      <c r="F1602" s="70" t="s">
        <v>1617</v>
      </c>
      <c r="G1602" s="70" t="s">
        <v>5684</v>
      </c>
      <c r="H1602" s="70" t="s">
        <v>1768</v>
      </c>
      <c r="I1602" s="70" t="s">
        <v>1397</v>
      </c>
      <c r="J1602" s="70" t="s">
        <v>1396</v>
      </c>
      <c r="K1602" s="70"/>
      <c r="L1602" s="70">
        <v>245</v>
      </c>
      <c r="M1602" s="70">
        <v>0.159</v>
      </c>
      <c r="N1602" s="70"/>
      <c r="O1602" s="70">
        <v>160.3</v>
      </c>
      <c r="P1602" s="70">
        <v>282.624</v>
      </c>
      <c r="Q1602" s="70" t="s">
        <v>1402</v>
      </c>
      <c r="R1602" s="70"/>
      <c r="S1602" s="70"/>
      <c r="T1602" s="70">
        <v>7510</v>
      </c>
      <c r="U1602" s="70">
        <v>2550</v>
      </c>
      <c r="V1602" s="70">
        <v>3690</v>
      </c>
      <c r="W1602" s="70">
        <v>25000</v>
      </c>
      <c r="X1602" s="71">
        <v>10500</v>
      </c>
    </row>
    <row r="1603" s="62" customFormat="1" spans="3:24">
      <c r="C1603" s="69">
        <v>2021</v>
      </c>
      <c r="D1603" s="69">
        <v>12</v>
      </c>
      <c r="E1603" s="70" t="s">
        <v>4334</v>
      </c>
      <c r="F1603" s="70" t="s">
        <v>1617</v>
      </c>
      <c r="G1603" s="70" t="s">
        <v>5685</v>
      </c>
      <c r="H1603" s="70" t="s">
        <v>1453</v>
      </c>
      <c r="I1603" s="70" t="s">
        <v>1397</v>
      </c>
      <c r="J1603" s="70" t="s">
        <v>1396</v>
      </c>
      <c r="K1603" s="70">
        <v>260</v>
      </c>
      <c r="L1603" s="70"/>
      <c r="M1603" s="70">
        <v>0.256</v>
      </c>
      <c r="N1603" s="70"/>
      <c r="O1603" s="70">
        <v>136.2</v>
      </c>
      <c r="P1603" s="70">
        <v>38.7</v>
      </c>
      <c r="Q1603" s="70" t="s">
        <v>1402</v>
      </c>
      <c r="R1603" s="70"/>
      <c r="S1603" s="70"/>
      <c r="T1603" s="70">
        <v>4540</v>
      </c>
      <c r="U1603" s="70">
        <v>1730</v>
      </c>
      <c r="V1603" s="70">
        <v>1985</v>
      </c>
      <c r="W1603" s="70">
        <v>2600</v>
      </c>
      <c r="X1603" s="71">
        <v>1445</v>
      </c>
    </row>
    <row r="1604" s="62" customFormat="1" spans="3:24">
      <c r="C1604" s="69">
        <v>2021</v>
      </c>
      <c r="D1604" s="69">
        <v>12</v>
      </c>
      <c r="E1604" s="70" t="s">
        <v>4334</v>
      </c>
      <c r="F1604" s="70" t="s">
        <v>1617</v>
      </c>
      <c r="G1604" s="70" t="s">
        <v>5686</v>
      </c>
      <c r="H1604" s="70" t="s">
        <v>1453</v>
      </c>
      <c r="I1604" s="70" t="s">
        <v>1397</v>
      </c>
      <c r="J1604" s="70" t="s">
        <v>1396</v>
      </c>
      <c r="K1604" s="70">
        <v>240</v>
      </c>
      <c r="L1604" s="70"/>
      <c r="M1604" s="70">
        <v>0.213</v>
      </c>
      <c r="N1604" s="70"/>
      <c r="O1604" s="70">
        <v>136.2</v>
      </c>
      <c r="P1604" s="70">
        <v>38.7</v>
      </c>
      <c r="Q1604" s="70" t="s">
        <v>1402</v>
      </c>
      <c r="R1604" s="70"/>
      <c r="S1604" s="70"/>
      <c r="T1604" s="70">
        <v>4845</v>
      </c>
      <c r="U1604" s="70">
        <v>1730</v>
      </c>
      <c r="V1604" s="70">
        <v>1985</v>
      </c>
      <c r="W1604" s="70">
        <v>3000</v>
      </c>
      <c r="X1604" s="71">
        <v>1490</v>
      </c>
    </row>
    <row r="1605" s="62" customFormat="1" spans="3:24">
      <c r="C1605" s="69">
        <v>2021</v>
      </c>
      <c r="D1605" s="69">
        <v>12</v>
      </c>
      <c r="E1605" s="70" t="s">
        <v>4334</v>
      </c>
      <c r="F1605" s="70" t="s">
        <v>1617</v>
      </c>
      <c r="G1605" s="70" t="s">
        <v>5687</v>
      </c>
      <c r="H1605" s="70" t="s">
        <v>1898</v>
      </c>
      <c r="I1605" s="70" t="s">
        <v>1397</v>
      </c>
      <c r="J1605" s="70" t="s">
        <v>1396</v>
      </c>
      <c r="K1605" s="70">
        <v>260</v>
      </c>
      <c r="L1605" s="70"/>
      <c r="M1605" s="70">
        <v>0.256</v>
      </c>
      <c r="N1605" s="70"/>
      <c r="O1605" s="70">
        <v>136.2</v>
      </c>
      <c r="P1605" s="70">
        <v>38.7</v>
      </c>
      <c r="Q1605" s="70" t="s">
        <v>1402</v>
      </c>
      <c r="R1605" s="70"/>
      <c r="S1605" s="70"/>
      <c r="T1605" s="70">
        <v>4540</v>
      </c>
      <c r="U1605" s="70">
        <v>1730</v>
      </c>
      <c r="V1605" s="70">
        <v>1985</v>
      </c>
      <c r="W1605" s="70">
        <v>2600</v>
      </c>
      <c r="X1605" s="71">
        <v>1445</v>
      </c>
    </row>
    <row r="1606" s="62" customFormat="1" spans="3:24">
      <c r="C1606" s="69">
        <v>2021</v>
      </c>
      <c r="D1606" s="69">
        <v>12</v>
      </c>
      <c r="E1606" s="70" t="s">
        <v>4334</v>
      </c>
      <c r="F1606" s="70" t="s">
        <v>1617</v>
      </c>
      <c r="G1606" s="70" t="s">
        <v>5688</v>
      </c>
      <c r="H1606" s="70" t="s">
        <v>1453</v>
      </c>
      <c r="I1606" s="70" t="s">
        <v>1397</v>
      </c>
      <c r="J1606" s="70" t="s">
        <v>1396</v>
      </c>
      <c r="K1606" s="70">
        <v>260</v>
      </c>
      <c r="L1606" s="70"/>
      <c r="M1606" s="70">
        <v>0.251</v>
      </c>
      <c r="N1606" s="70"/>
      <c r="O1606" s="70">
        <v>143.15</v>
      </c>
      <c r="P1606" s="70">
        <v>38.64</v>
      </c>
      <c r="Q1606" s="70" t="s">
        <v>1402</v>
      </c>
      <c r="R1606" s="70"/>
      <c r="S1606" s="70"/>
      <c r="T1606" s="70">
        <v>4540</v>
      </c>
      <c r="U1606" s="70">
        <v>1730</v>
      </c>
      <c r="V1606" s="70">
        <v>1985</v>
      </c>
      <c r="W1606" s="70">
        <v>2600</v>
      </c>
      <c r="X1606" s="71">
        <v>1420</v>
      </c>
    </row>
    <row r="1607" s="62" customFormat="1" spans="3:24">
      <c r="C1607" s="69">
        <v>2021</v>
      </c>
      <c r="D1607" s="69">
        <v>12</v>
      </c>
      <c r="E1607" s="70" t="s">
        <v>4334</v>
      </c>
      <c r="F1607" s="70" t="s">
        <v>1617</v>
      </c>
      <c r="G1607" s="70" t="s">
        <v>5689</v>
      </c>
      <c r="H1607" s="70" t="s">
        <v>1453</v>
      </c>
      <c r="I1607" s="70" t="s">
        <v>1397</v>
      </c>
      <c r="J1607" s="70" t="s">
        <v>1396</v>
      </c>
      <c r="K1607" s="70">
        <v>260</v>
      </c>
      <c r="L1607" s="70"/>
      <c r="M1607" s="70">
        <v>0.213</v>
      </c>
      <c r="N1607" s="70"/>
      <c r="O1607" s="70">
        <v>137.6</v>
      </c>
      <c r="P1607" s="70">
        <v>41.86</v>
      </c>
      <c r="Q1607" s="70" t="s">
        <v>1402</v>
      </c>
      <c r="R1607" s="70"/>
      <c r="S1607" s="70"/>
      <c r="T1607" s="70">
        <v>4845</v>
      </c>
      <c r="U1607" s="70">
        <v>1730</v>
      </c>
      <c r="V1607" s="70">
        <v>1985</v>
      </c>
      <c r="W1607" s="70">
        <v>3000</v>
      </c>
      <c r="X1607" s="71">
        <v>1490</v>
      </c>
    </row>
    <row r="1608" s="62" customFormat="1" spans="3:24">
      <c r="C1608" s="69">
        <v>2021</v>
      </c>
      <c r="D1608" s="69">
        <v>12</v>
      </c>
      <c r="E1608" s="70" t="s">
        <v>4334</v>
      </c>
      <c r="F1608" s="70" t="s">
        <v>1617</v>
      </c>
      <c r="G1608" s="70" t="s">
        <v>5690</v>
      </c>
      <c r="H1608" s="70" t="s">
        <v>1583</v>
      </c>
      <c r="I1608" s="70" t="s">
        <v>1397</v>
      </c>
      <c r="J1608" s="70" t="s">
        <v>1396</v>
      </c>
      <c r="K1608" s="70"/>
      <c r="L1608" s="70">
        <v>150</v>
      </c>
      <c r="M1608" s="70">
        <v>0.208</v>
      </c>
      <c r="N1608" s="70"/>
      <c r="O1608" s="70" t="s">
        <v>5691</v>
      </c>
      <c r="P1608" s="70">
        <v>128.06</v>
      </c>
      <c r="Q1608" s="70" t="s">
        <v>1402</v>
      </c>
      <c r="R1608" s="70"/>
      <c r="S1608" s="70"/>
      <c r="T1608" s="70">
        <v>11950</v>
      </c>
      <c r="U1608" s="70">
        <v>2550</v>
      </c>
      <c r="V1608" s="70" t="s">
        <v>5692</v>
      </c>
      <c r="W1608" s="70">
        <v>17995</v>
      </c>
      <c r="X1608" s="71" t="s">
        <v>5693</v>
      </c>
    </row>
    <row r="1609" s="62" customFormat="1" spans="3:24">
      <c r="C1609" s="69">
        <v>2021</v>
      </c>
      <c r="D1609" s="69">
        <v>12</v>
      </c>
      <c r="E1609" s="70" t="s">
        <v>1808</v>
      </c>
      <c r="F1609" s="70" t="s">
        <v>1809</v>
      </c>
      <c r="G1609" s="70" t="s">
        <v>5694</v>
      </c>
      <c r="H1609" s="70" t="s">
        <v>1440</v>
      </c>
      <c r="I1609" s="70" t="s">
        <v>1397</v>
      </c>
      <c r="J1609" s="70" t="s">
        <v>1441</v>
      </c>
      <c r="K1609" s="70">
        <v>550</v>
      </c>
      <c r="L1609" s="70"/>
      <c r="M1609" s="70"/>
      <c r="N1609" s="70">
        <v>13.3</v>
      </c>
      <c r="O1609" s="70">
        <v>165</v>
      </c>
      <c r="P1609" s="70"/>
      <c r="Q1609" s="70" t="s">
        <v>3814</v>
      </c>
      <c r="R1609" s="70"/>
      <c r="S1609" s="70"/>
      <c r="T1609" s="70">
        <v>4808</v>
      </c>
      <c r="U1609" s="70">
        <v>1840</v>
      </c>
      <c r="V1609" s="70">
        <v>1520</v>
      </c>
      <c r="W1609" s="70">
        <v>2100</v>
      </c>
      <c r="X1609" s="71">
        <v>1724</v>
      </c>
    </row>
    <row r="1610" s="62" customFormat="1" spans="3:24">
      <c r="C1610" s="69">
        <v>2021</v>
      </c>
      <c r="D1610" s="69">
        <v>12</v>
      </c>
      <c r="E1610" s="70" t="s">
        <v>1808</v>
      </c>
      <c r="F1610" s="70" t="s">
        <v>1809</v>
      </c>
      <c r="G1610" s="70" t="s">
        <v>5695</v>
      </c>
      <c r="H1610" s="70" t="s">
        <v>1440</v>
      </c>
      <c r="I1610" s="70" t="s">
        <v>1397</v>
      </c>
      <c r="J1610" s="70" t="s">
        <v>1441</v>
      </c>
      <c r="K1610" s="70">
        <v>510</v>
      </c>
      <c r="L1610" s="70"/>
      <c r="M1610" s="70"/>
      <c r="N1610" s="70">
        <v>13.2</v>
      </c>
      <c r="O1610" s="70">
        <v>165</v>
      </c>
      <c r="P1610" s="70"/>
      <c r="Q1610" s="70" t="s">
        <v>3814</v>
      </c>
      <c r="R1610" s="70"/>
      <c r="S1610" s="70"/>
      <c r="T1610" s="70">
        <v>4808</v>
      </c>
      <c r="U1610" s="70">
        <v>1840</v>
      </c>
      <c r="V1610" s="70">
        <v>1520</v>
      </c>
      <c r="W1610" s="70">
        <v>2075</v>
      </c>
      <c r="X1610" s="71">
        <v>1699</v>
      </c>
    </row>
    <row r="1611" s="62" customFormat="1" spans="3:24">
      <c r="C1611" s="69">
        <v>2021</v>
      </c>
      <c r="D1611" s="69">
        <v>12</v>
      </c>
      <c r="E1611" s="70" t="s">
        <v>1856</v>
      </c>
      <c r="F1611" s="70" t="s">
        <v>5262</v>
      </c>
      <c r="G1611" s="70" t="s">
        <v>5696</v>
      </c>
      <c r="H1611" s="70" t="s">
        <v>1453</v>
      </c>
      <c r="I1611" s="70" t="s">
        <v>1397</v>
      </c>
      <c r="J1611" s="70" t="s">
        <v>1396</v>
      </c>
      <c r="K1611" s="70">
        <v>300</v>
      </c>
      <c r="L1611" s="70"/>
      <c r="M1611" s="70">
        <v>0.245</v>
      </c>
      <c r="N1611" s="70"/>
      <c r="O1611" s="70">
        <v>133.25</v>
      </c>
      <c r="P1611" s="70">
        <v>40.18</v>
      </c>
      <c r="Q1611" s="70" t="s">
        <v>1402</v>
      </c>
      <c r="R1611" s="70"/>
      <c r="S1611" s="70"/>
      <c r="T1611" s="70">
        <v>4495</v>
      </c>
      <c r="U1611" s="70">
        <v>1680</v>
      </c>
      <c r="V1611" s="70">
        <v>1990</v>
      </c>
      <c r="W1611" s="70">
        <v>2510</v>
      </c>
      <c r="X1611" s="71">
        <v>1390</v>
      </c>
    </row>
    <row r="1612" s="62" customFormat="1" spans="3:24">
      <c r="C1612" s="69">
        <v>2021</v>
      </c>
      <c r="D1612" s="69">
        <v>12</v>
      </c>
      <c r="E1612" s="70" t="s">
        <v>1866</v>
      </c>
      <c r="F1612" s="70" t="s">
        <v>1867</v>
      </c>
      <c r="G1612" s="70" t="s">
        <v>5697</v>
      </c>
      <c r="H1612" s="70" t="s">
        <v>4406</v>
      </c>
      <c r="I1612" s="70" t="s">
        <v>1397</v>
      </c>
      <c r="J1612" s="70" t="s">
        <v>1396</v>
      </c>
      <c r="K1612" s="70"/>
      <c r="L1612" s="70">
        <v>300</v>
      </c>
      <c r="M1612" s="70"/>
      <c r="N1612" s="70"/>
      <c r="O1612" s="70" t="s">
        <v>1532</v>
      </c>
      <c r="P1612" s="70">
        <v>121.13</v>
      </c>
      <c r="Q1612" s="70" t="s">
        <v>4354</v>
      </c>
      <c r="R1612" s="70"/>
      <c r="S1612" s="70"/>
      <c r="T1612" s="70">
        <v>6400</v>
      </c>
      <c r="U1612" s="70">
        <v>2240</v>
      </c>
      <c r="V1612" s="70">
        <v>2520</v>
      </c>
      <c r="W1612" s="70">
        <v>8995</v>
      </c>
      <c r="X1612" s="71">
        <v>4860</v>
      </c>
    </row>
    <row r="1613" s="62" customFormat="1" spans="3:24">
      <c r="C1613" s="69">
        <v>2021</v>
      </c>
      <c r="D1613" s="69">
        <v>12</v>
      </c>
      <c r="E1613" s="70" t="s">
        <v>1879</v>
      </c>
      <c r="F1613" s="70" t="s">
        <v>5698</v>
      </c>
      <c r="G1613" s="70" t="s">
        <v>5699</v>
      </c>
      <c r="H1613" s="70" t="s">
        <v>1446</v>
      </c>
      <c r="I1613" s="70" t="s">
        <v>1397</v>
      </c>
      <c r="J1613" s="70" t="s">
        <v>1396</v>
      </c>
      <c r="K1613" s="70" t="s">
        <v>5700</v>
      </c>
      <c r="L1613" s="70"/>
      <c r="M1613" s="70">
        <v>0.23</v>
      </c>
      <c r="N1613" s="70"/>
      <c r="O1613" s="70">
        <v>140</v>
      </c>
      <c r="P1613" s="70">
        <v>41.86</v>
      </c>
      <c r="Q1613" s="70" t="s">
        <v>1946</v>
      </c>
      <c r="R1613" s="70"/>
      <c r="S1613" s="70"/>
      <c r="T1613" s="70">
        <v>4150</v>
      </c>
      <c r="U1613" s="70">
        <v>1605</v>
      </c>
      <c r="V1613" s="70">
        <v>1947</v>
      </c>
      <c r="W1613" s="70">
        <v>2700</v>
      </c>
      <c r="X1613" s="71">
        <v>1290</v>
      </c>
    </row>
    <row r="1614" s="62" customFormat="1" spans="3:24">
      <c r="C1614" s="69">
        <v>2021</v>
      </c>
      <c r="D1614" s="69">
        <v>12</v>
      </c>
      <c r="E1614" s="70" t="s">
        <v>1879</v>
      </c>
      <c r="F1614" s="70" t="s">
        <v>5698</v>
      </c>
      <c r="G1614" s="70" t="s">
        <v>5701</v>
      </c>
      <c r="H1614" s="70" t="s">
        <v>1453</v>
      </c>
      <c r="I1614" s="70" t="s">
        <v>1397</v>
      </c>
      <c r="J1614" s="70" t="s">
        <v>1396</v>
      </c>
      <c r="K1614" s="70" t="s">
        <v>5700</v>
      </c>
      <c r="L1614" s="70"/>
      <c r="M1614" s="70">
        <v>0.24</v>
      </c>
      <c r="N1614" s="70"/>
      <c r="O1614" s="70">
        <v>140</v>
      </c>
      <c r="P1614" s="70">
        <v>41.86</v>
      </c>
      <c r="Q1614" s="70" t="s">
        <v>1946</v>
      </c>
      <c r="R1614" s="70"/>
      <c r="S1614" s="70"/>
      <c r="T1614" s="70">
        <v>4145</v>
      </c>
      <c r="U1614" s="70">
        <v>1605</v>
      </c>
      <c r="V1614" s="70">
        <v>2317</v>
      </c>
      <c r="W1614" s="70">
        <v>2700</v>
      </c>
      <c r="X1614" s="71">
        <v>1320</v>
      </c>
    </row>
    <row r="1615" s="62" customFormat="1" spans="3:24">
      <c r="C1615" s="69">
        <v>2021</v>
      </c>
      <c r="D1615" s="69">
        <v>12</v>
      </c>
      <c r="E1615" s="70" t="s">
        <v>1883</v>
      </c>
      <c r="F1615" s="70" t="s">
        <v>1884</v>
      </c>
      <c r="G1615" s="70" t="s">
        <v>5702</v>
      </c>
      <c r="H1615" s="70" t="s">
        <v>1603</v>
      </c>
      <c r="I1615" s="70" t="s">
        <v>1397</v>
      </c>
      <c r="J1615" s="70" t="s">
        <v>1396</v>
      </c>
      <c r="K1615" s="70"/>
      <c r="L1615" s="70">
        <v>350</v>
      </c>
      <c r="M1615" s="70"/>
      <c r="N1615" s="70"/>
      <c r="O1615" s="70">
        <v>158</v>
      </c>
      <c r="P1615" s="70">
        <v>255.48</v>
      </c>
      <c r="Q1615" s="70" t="s">
        <v>1402</v>
      </c>
      <c r="R1615" s="70"/>
      <c r="S1615" s="70"/>
      <c r="T1615" s="70">
        <v>7610</v>
      </c>
      <c r="U1615" s="70">
        <v>2500</v>
      </c>
      <c r="V1615" s="70" t="s">
        <v>2007</v>
      </c>
      <c r="W1615" s="70">
        <v>18000</v>
      </c>
      <c r="X1615" s="71">
        <v>8755</v>
      </c>
    </row>
    <row r="1616" s="62" customFormat="1" spans="3:24">
      <c r="C1616" s="69">
        <v>2021</v>
      </c>
      <c r="D1616" s="69">
        <v>12</v>
      </c>
      <c r="E1616" s="70" t="s">
        <v>1883</v>
      </c>
      <c r="F1616" s="70" t="s">
        <v>1884</v>
      </c>
      <c r="G1616" s="70" t="s">
        <v>5703</v>
      </c>
      <c r="H1616" s="70" t="s">
        <v>1886</v>
      </c>
      <c r="I1616" s="70" t="s">
        <v>1397</v>
      </c>
      <c r="J1616" s="70" t="s">
        <v>1396</v>
      </c>
      <c r="K1616" s="70"/>
      <c r="L1616" s="70">
        <v>450</v>
      </c>
      <c r="M1616" s="70"/>
      <c r="N1616" s="70"/>
      <c r="O1616" s="70" t="s">
        <v>1835</v>
      </c>
      <c r="P1616" s="70">
        <v>300.8</v>
      </c>
      <c r="Q1616" s="70" t="s">
        <v>1402</v>
      </c>
      <c r="R1616" s="70"/>
      <c r="S1616" s="70"/>
      <c r="T1616" s="70">
        <v>8555</v>
      </c>
      <c r="U1616" s="70">
        <v>2500</v>
      </c>
      <c r="V1616" s="70">
        <v>2955</v>
      </c>
      <c r="W1616" s="70">
        <v>18000</v>
      </c>
      <c r="X1616" s="71">
        <v>12590</v>
      </c>
    </row>
    <row r="1617" s="62" customFormat="1" spans="3:24">
      <c r="C1617" s="69">
        <v>2021</v>
      </c>
      <c r="D1617" s="69">
        <v>12</v>
      </c>
      <c r="E1617" s="70" t="s">
        <v>1883</v>
      </c>
      <c r="F1617" s="70" t="s">
        <v>1884</v>
      </c>
      <c r="G1617" s="70" t="s">
        <v>5704</v>
      </c>
      <c r="H1617" s="70" t="s">
        <v>1862</v>
      </c>
      <c r="I1617" s="70" t="s">
        <v>1397</v>
      </c>
      <c r="J1617" s="70" t="s">
        <v>1396</v>
      </c>
      <c r="K1617" s="70"/>
      <c r="L1617" s="70">
        <v>360</v>
      </c>
      <c r="M1617" s="70" t="s">
        <v>5705</v>
      </c>
      <c r="N1617" s="70"/>
      <c r="O1617" s="70" t="s">
        <v>5706</v>
      </c>
      <c r="P1617" s="70">
        <v>422.88</v>
      </c>
      <c r="Q1617" s="70" t="s">
        <v>1402</v>
      </c>
      <c r="R1617" s="70"/>
      <c r="S1617" s="70"/>
      <c r="T1617" s="70">
        <v>9530</v>
      </c>
      <c r="U1617" s="70">
        <v>2540</v>
      </c>
      <c r="V1617" s="70">
        <v>3420</v>
      </c>
      <c r="W1617" s="70">
        <v>31000</v>
      </c>
      <c r="X1617" s="71" t="s">
        <v>5707</v>
      </c>
    </row>
    <row r="1618" s="62" customFormat="1" spans="3:24">
      <c r="C1618" s="69">
        <v>2021</v>
      </c>
      <c r="D1618" s="69">
        <v>12</v>
      </c>
      <c r="E1618" s="70" t="s">
        <v>1883</v>
      </c>
      <c r="F1618" s="70" t="s">
        <v>1884</v>
      </c>
      <c r="G1618" s="70" t="s">
        <v>5708</v>
      </c>
      <c r="H1618" s="70" t="s">
        <v>1433</v>
      </c>
      <c r="I1618" s="70" t="s">
        <v>1397</v>
      </c>
      <c r="J1618" s="70" t="s">
        <v>1412</v>
      </c>
      <c r="K1618" s="70"/>
      <c r="L1618" s="70"/>
      <c r="M1618" s="70">
        <v>0.166</v>
      </c>
      <c r="N1618" s="70"/>
      <c r="O1618" s="70">
        <v>161.27</v>
      </c>
      <c r="P1618" s="70">
        <v>350.07</v>
      </c>
      <c r="Q1618" s="70" t="s">
        <v>1421</v>
      </c>
      <c r="R1618" s="70"/>
      <c r="S1618" s="70"/>
      <c r="T1618" s="70">
        <v>12000</v>
      </c>
      <c r="U1618" s="70">
        <v>2550</v>
      </c>
      <c r="V1618" s="70" t="s">
        <v>4830</v>
      </c>
      <c r="W1618" s="70">
        <v>18000</v>
      </c>
      <c r="X1618" s="71" t="s">
        <v>5709</v>
      </c>
    </row>
    <row r="1619" s="62" customFormat="1" spans="3:24">
      <c r="C1619" s="69">
        <v>2021</v>
      </c>
      <c r="D1619" s="69">
        <v>12</v>
      </c>
      <c r="E1619" s="70" t="s">
        <v>1888</v>
      </c>
      <c r="F1619" s="70" t="s">
        <v>1621</v>
      </c>
      <c r="G1619" s="70" t="s">
        <v>5710</v>
      </c>
      <c r="H1619" s="70" t="s">
        <v>1418</v>
      </c>
      <c r="I1619" s="70" t="s">
        <v>1397</v>
      </c>
      <c r="J1619" s="70" t="s">
        <v>1396</v>
      </c>
      <c r="K1619" s="70"/>
      <c r="L1619" s="70">
        <v>325</v>
      </c>
      <c r="M1619" s="70" t="s">
        <v>5711</v>
      </c>
      <c r="N1619" s="70"/>
      <c r="O1619" s="70">
        <v>161.2</v>
      </c>
      <c r="P1619" s="70">
        <v>350.078</v>
      </c>
      <c r="Q1619" s="70" t="s">
        <v>1402</v>
      </c>
      <c r="R1619" s="70"/>
      <c r="S1619" s="70"/>
      <c r="T1619" s="70" t="s">
        <v>4360</v>
      </c>
      <c r="U1619" s="70">
        <v>2550</v>
      </c>
      <c r="V1619" s="70" t="s">
        <v>4361</v>
      </c>
      <c r="W1619" s="70">
        <v>25000</v>
      </c>
      <c r="X1619" s="71" t="s">
        <v>5712</v>
      </c>
    </row>
    <row r="1620" s="62" customFormat="1" spans="3:24">
      <c r="C1620" s="69">
        <v>2021</v>
      </c>
      <c r="D1620" s="69">
        <v>12</v>
      </c>
      <c r="E1620" s="70" t="s">
        <v>5713</v>
      </c>
      <c r="F1620" s="70" t="s">
        <v>2114</v>
      </c>
      <c r="G1620" s="70" t="s">
        <v>5714</v>
      </c>
      <c r="H1620" s="70" t="s">
        <v>1433</v>
      </c>
      <c r="I1620" s="70" t="s">
        <v>1397</v>
      </c>
      <c r="J1620" s="70" t="s">
        <v>1412</v>
      </c>
      <c r="K1620" s="70"/>
      <c r="L1620" s="70"/>
      <c r="M1620" s="70">
        <v>0.135</v>
      </c>
      <c r="N1620" s="70"/>
      <c r="O1620" s="70" t="s">
        <v>5715</v>
      </c>
      <c r="P1620" s="70">
        <v>255.5</v>
      </c>
      <c r="Q1620" s="70" t="s">
        <v>1421</v>
      </c>
      <c r="R1620" s="70"/>
      <c r="S1620" s="70"/>
      <c r="T1620" s="70">
        <v>10480</v>
      </c>
      <c r="U1620" s="70">
        <v>2500</v>
      </c>
      <c r="V1620" s="70" t="s">
        <v>5716</v>
      </c>
      <c r="W1620" s="70">
        <v>18000</v>
      </c>
      <c r="X1620" s="71" t="s">
        <v>5717</v>
      </c>
    </row>
    <row r="1621" s="62" customFormat="1" spans="3:24">
      <c r="C1621" s="69">
        <v>2021</v>
      </c>
      <c r="D1621" s="69">
        <v>12</v>
      </c>
      <c r="E1621" s="70" t="s">
        <v>5713</v>
      </c>
      <c r="F1621" s="70" t="s">
        <v>2114</v>
      </c>
      <c r="G1621" s="70" t="s">
        <v>5718</v>
      </c>
      <c r="H1621" s="70" t="s">
        <v>1433</v>
      </c>
      <c r="I1621" s="70" t="s">
        <v>1397</v>
      </c>
      <c r="J1621" s="70" t="s">
        <v>1412</v>
      </c>
      <c r="K1621" s="70"/>
      <c r="L1621" s="70"/>
      <c r="M1621" s="70">
        <v>0.162</v>
      </c>
      <c r="N1621" s="70"/>
      <c r="O1621" s="70">
        <v>158.37</v>
      </c>
      <c r="P1621" s="70">
        <v>284.4</v>
      </c>
      <c r="Q1621" s="70" t="s">
        <v>1421</v>
      </c>
      <c r="R1621" s="70"/>
      <c r="S1621" s="70"/>
      <c r="T1621" s="70">
        <v>12000</v>
      </c>
      <c r="U1621" s="70">
        <v>2550</v>
      </c>
      <c r="V1621" s="70" t="s">
        <v>5719</v>
      </c>
      <c r="W1621" s="70">
        <v>18000</v>
      </c>
      <c r="X1621" s="71" t="s">
        <v>5720</v>
      </c>
    </row>
    <row r="1622" s="62" customFormat="1" spans="3:24">
      <c r="C1622" s="69">
        <v>2021</v>
      </c>
      <c r="D1622" s="69">
        <v>12</v>
      </c>
      <c r="E1622" s="70" t="s">
        <v>5713</v>
      </c>
      <c r="F1622" s="70" t="s">
        <v>2114</v>
      </c>
      <c r="G1622" s="70" t="s">
        <v>5721</v>
      </c>
      <c r="H1622" s="70" t="s">
        <v>4118</v>
      </c>
      <c r="I1622" s="70" t="s">
        <v>1397</v>
      </c>
      <c r="J1622" s="70" t="s">
        <v>1412</v>
      </c>
      <c r="K1622" s="70"/>
      <c r="L1622" s="70"/>
      <c r="M1622" s="70">
        <v>0.148</v>
      </c>
      <c r="N1622" s="70"/>
      <c r="O1622" s="70">
        <v>158.98</v>
      </c>
      <c r="P1622" s="70">
        <v>105.28</v>
      </c>
      <c r="Q1622" s="70" t="s">
        <v>1421</v>
      </c>
      <c r="R1622" s="70"/>
      <c r="S1622" s="70"/>
      <c r="T1622" s="70">
        <v>7145</v>
      </c>
      <c r="U1622" s="70">
        <v>2040</v>
      </c>
      <c r="V1622" s="70">
        <v>2785</v>
      </c>
      <c r="W1622" s="70">
        <v>9000</v>
      </c>
      <c r="X1622" s="71" t="s">
        <v>5722</v>
      </c>
    </row>
    <row r="1623" s="62" customFormat="1" spans="3:24">
      <c r="C1623" s="69">
        <v>2021</v>
      </c>
      <c r="D1623" s="69">
        <v>12</v>
      </c>
      <c r="E1623" s="70" t="s">
        <v>1911</v>
      </c>
      <c r="F1623" s="70" t="s">
        <v>1912</v>
      </c>
      <c r="G1623" s="70" t="s">
        <v>5723</v>
      </c>
      <c r="H1623" s="70" t="s">
        <v>1579</v>
      </c>
      <c r="I1623" s="70" t="s">
        <v>1397</v>
      </c>
      <c r="J1623" s="70" t="s">
        <v>1441</v>
      </c>
      <c r="K1623" s="70">
        <v>610</v>
      </c>
      <c r="L1623" s="70"/>
      <c r="M1623" s="70"/>
      <c r="N1623" s="70">
        <v>14.5</v>
      </c>
      <c r="O1623" s="70">
        <v>176</v>
      </c>
      <c r="P1623" s="70"/>
      <c r="Q1623" s="70" t="s">
        <v>4377</v>
      </c>
      <c r="R1623" s="70"/>
      <c r="S1623" s="70"/>
      <c r="T1623" s="70" t="s">
        <v>2690</v>
      </c>
      <c r="U1623" s="70">
        <v>1860</v>
      </c>
      <c r="V1623" s="70">
        <v>1628</v>
      </c>
      <c r="W1623" s="70">
        <v>2154</v>
      </c>
      <c r="X1623" s="71">
        <v>1779</v>
      </c>
    </row>
    <row r="1624" s="62" customFormat="1" spans="3:24">
      <c r="C1624" s="69">
        <v>2021</v>
      </c>
      <c r="D1624" s="69">
        <v>12</v>
      </c>
      <c r="E1624" s="70" t="s">
        <v>1911</v>
      </c>
      <c r="F1624" s="70" t="s">
        <v>1912</v>
      </c>
      <c r="G1624" s="70" t="s">
        <v>5724</v>
      </c>
      <c r="H1624" s="70" t="s">
        <v>1579</v>
      </c>
      <c r="I1624" s="70" t="s">
        <v>1397</v>
      </c>
      <c r="J1624" s="70" t="s">
        <v>1441</v>
      </c>
      <c r="K1624" s="70">
        <v>401</v>
      </c>
      <c r="L1624" s="70"/>
      <c r="M1624" s="70"/>
      <c r="N1624" s="70">
        <v>14.5</v>
      </c>
      <c r="O1624" s="70">
        <v>140</v>
      </c>
      <c r="P1624" s="70"/>
      <c r="Q1624" s="70" t="s">
        <v>1402</v>
      </c>
      <c r="R1624" s="70"/>
      <c r="S1624" s="70"/>
      <c r="T1624" s="70" t="s">
        <v>2690</v>
      </c>
      <c r="U1624" s="70">
        <v>1860</v>
      </c>
      <c r="V1624" s="70">
        <v>1628</v>
      </c>
      <c r="W1624" s="70">
        <v>2050</v>
      </c>
      <c r="X1624" s="71">
        <v>1675</v>
      </c>
    </row>
    <row r="1625" s="62" customFormat="1" spans="3:24">
      <c r="C1625" s="69">
        <v>2021</v>
      </c>
      <c r="D1625" s="69">
        <v>12</v>
      </c>
      <c r="E1625" s="70" t="s">
        <v>1911</v>
      </c>
      <c r="F1625" s="70" t="s">
        <v>1912</v>
      </c>
      <c r="G1625" s="70" t="s">
        <v>5725</v>
      </c>
      <c r="H1625" s="70" t="s">
        <v>1440</v>
      </c>
      <c r="I1625" s="70" t="s">
        <v>1397</v>
      </c>
      <c r="J1625" s="70" t="s">
        <v>1441</v>
      </c>
      <c r="K1625" s="70">
        <v>401</v>
      </c>
      <c r="L1625" s="70"/>
      <c r="M1625" s="70"/>
      <c r="N1625" s="70">
        <v>11.8</v>
      </c>
      <c r="O1625" s="70">
        <v>140</v>
      </c>
      <c r="P1625" s="70"/>
      <c r="Q1625" s="70" t="s">
        <v>1402</v>
      </c>
      <c r="R1625" s="70"/>
      <c r="S1625" s="70"/>
      <c r="T1625" s="70">
        <v>4070</v>
      </c>
      <c r="U1625" s="70">
        <v>1690</v>
      </c>
      <c r="V1625" s="70">
        <v>1540</v>
      </c>
      <c r="W1625" s="70">
        <v>1569</v>
      </c>
      <c r="X1625" s="71">
        <v>1194</v>
      </c>
    </row>
    <row r="1626" s="62" customFormat="1" spans="3:24">
      <c r="C1626" s="69">
        <v>2021</v>
      </c>
      <c r="D1626" s="69">
        <v>12</v>
      </c>
      <c r="E1626" s="70" t="s">
        <v>1911</v>
      </c>
      <c r="F1626" s="70" t="s">
        <v>1912</v>
      </c>
      <c r="G1626" s="70" t="s">
        <v>5726</v>
      </c>
      <c r="H1626" s="70" t="s">
        <v>1440</v>
      </c>
      <c r="I1626" s="70" t="s">
        <v>1397</v>
      </c>
      <c r="J1626" s="70" t="s">
        <v>1441</v>
      </c>
      <c r="K1626" s="70">
        <v>401</v>
      </c>
      <c r="L1626" s="70"/>
      <c r="M1626" s="70"/>
      <c r="N1626" s="70">
        <v>11.8</v>
      </c>
      <c r="O1626" s="70">
        <v>140</v>
      </c>
      <c r="P1626" s="70"/>
      <c r="Q1626" s="70" t="s">
        <v>1402</v>
      </c>
      <c r="R1626" s="70"/>
      <c r="S1626" s="70"/>
      <c r="T1626" s="70">
        <v>4070</v>
      </c>
      <c r="U1626" s="70">
        <v>1690</v>
      </c>
      <c r="V1626" s="70">
        <v>1540</v>
      </c>
      <c r="W1626" s="70">
        <v>1569</v>
      </c>
      <c r="X1626" s="71">
        <v>1194</v>
      </c>
    </row>
    <row r="1627" s="62" customFormat="1" spans="3:24">
      <c r="C1627" s="69">
        <v>2021</v>
      </c>
      <c r="D1627" s="69">
        <v>12</v>
      </c>
      <c r="E1627" s="70" t="s">
        <v>1920</v>
      </c>
      <c r="F1627" s="70" t="s">
        <v>1921</v>
      </c>
      <c r="G1627" s="70" t="s">
        <v>5727</v>
      </c>
      <c r="H1627" s="70" t="s">
        <v>1440</v>
      </c>
      <c r="I1627" s="70" t="s">
        <v>1397</v>
      </c>
      <c r="J1627" s="70" t="s">
        <v>1441</v>
      </c>
      <c r="K1627" s="70">
        <v>401</v>
      </c>
      <c r="L1627" s="70"/>
      <c r="M1627" s="70"/>
      <c r="N1627" s="70">
        <v>13.5</v>
      </c>
      <c r="O1627" s="70">
        <v>160.1</v>
      </c>
      <c r="P1627" s="70"/>
      <c r="Q1627" s="70" t="s">
        <v>1499</v>
      </c>
      <c r="R1627" s="70"/>
      <c r="S1627" s="70"/>
      <c r="T1627" s="70" t="s">
        <v>3435</v>
      </c>
      <c r="U1627" s="70">
        <v>1825</v>
      </c>
      <c r="V1627" s="70">
        <v>1496</v>
      </c>
      <c r="W1627" s="70">
        <v>1835</v>
      </c>
      <c r="X1627" s="71">
        <v>1460</v>
      </c>
    </row>
    <row r="1628" s="62" customFormat="1" spans="3:24">
      <c r="C1628" s="69">
        <v>2021</v>
      </c>
      <c r="D1628" s="69">
        <v>12</v>
      </c>
      <c r="E1628" s="70" t="s">
        <v>1920</v>
      </c>
      <c r="F1628" s="70" t="s">
        <v>1921</v>
      </c>
      <c r="G1628" s="70" t="s">
        <v>5728</v>
      </c>
      <c r="H1628" s="70" t="s">
        <v>1440</v>
      </c>
      <c r="I1628" s="70" t="s">
        <v>1397</v>
      </c>
      <c r="J1628" s="70" t="s">
        <v>1441</v>
      </c>
      <c r="K1628" s="70">
        <v>408</v>
      </c>
      <c r="L1628" s="70"/>
      <c r="M1628" s="70"/>
      <c r="N1628" s="70">
        <v>9.7</v>
      </c>
      <c r="O1628" s="70">
        <v>170.1</v>
      </c>
      <c r="P1628" s="70"/>
      <c r="Q1628" s="70" t="s">
        <v>1442</v>
      </c>
      <c r="R1628" s="70"/>
      <c r="S1628" s="70"/>
      <c r="T1628" s="70" t="s">
        <v>5729</v>
      </c>
      <c r="U1628" s="70" t="s">
        <v>3439</v>
      </c>
      <c r="V1628" s="70" t="s">
        <v>1923</v>
      </c>
      <c r="W1628" s="70" t="s">
        <v>5730</v>
      </c>
      <c r="X1628" s="71" t="s">
        <v>5731</v>
      </c>
    </row>
    <row r="1629" s="62" customFormat="1" spans="3:24">
      <c r="C1629" s="69">
        <v>2021</v>
      </c>
      <c r="D1629" s="69">
        <v>12</v>
      </c>
      <c r="E1629" s="70" t="s">
        <v>5732</v>
      </c>
      <c r="F1629" s="70" t="s">
        <v>5733</v>
      </c>
      <c r="G1629" s="70" t="s">
        <v>5734</v>
      </c>
      <c r="H1629" s="70" t="s">
        <v>5735</v>
      </c>
      <c r="I1629" s="70" t="s">
        <v>1561</v>
      </c>
      <c r="J1629" s="70" t="s">
        <v>1441</v>
      </c>
      <c r="K1629" s="70"/>
      <c r="L1629" s="70"/>
      <c r="M1629" s="70"/>
      <c r="N1629" s="70"/>
      <c r="O1629" s="70"/>
      <c r="P1629" s="70"/>
      <c r="Q1629" s="70" t="s">
        <v>5736</v>
      </c>
      <c r="R1629" s="70"/>
      <c r="S1629" s="70"/>
      <c r="T1629" s="70">
        <v>4770</v>
      </c>
      <c r="U1629" s="70">
        <v>1930</v>
      </c>
      <c r="V1629" s="70">
        <v>1625</v>
      </c>
      <c r="W1629" s="70">
        <v>2710</v>
      </c>
      <c r="X1629" s="71">
        <v>2335</v>
      </c>
    </row>
    <row r="1630" s="62" customFormat="1" spans="3:24">
      <c r="C1630" s="69">
        <v>2021</v>
      </c>
      <c r="D1630" s="69">
        <v>12</v>
      </c>
      <c r="E1630" s="70" t="s">
        <v>5732</v>
      </c>
      <c r="F1630" s="70" t="s">
        <v>5733</v>
      </c>
      <c r="G1630" s="70" t="s">
        <v>5737</v>
      </c>
      <c r="H1630" s="70" t="s">
        <v>5735</v>
      </c>
      <c r="I1630" s="70" t="s">
        <v>1561</v>
      </c>
      <c r="J1630" s="70" t="s">
        <v>1441</v>
      </c>
      <c r="K1630" s="70"/>
      <c r="L1630" s="70"/>
      <c r="M1630" s="70"/>
      <c r="N1630" s="70"/>
      <c r="O1630" s="70"/>
      <c r="P1630" s="70"/>
      <c r="Q1630" s="70" t="s">
        <v>5736</v>
      </c>
      <c r="R1630" s="70"/>
      <c r="S1630" s="70"/>
      <c r="T1630" s="70">
        <v>4770</v>
      </c>
      <c r="U1630" s="70">
        <v>1930</v>
      </c>
      <c r="V1630" s="70">
        <v>1625</v>
      </c>
      <c r="W1630" s="70">
        <v>2710</v>
      </c>
      <c r="X1630" s="71">
        <v>2335</v>
      </c>
    </row>
    <row r="1631" s="62" customFormat="1" spans="3:24">
      <c r="C1631" s="69">
        <v>2021</v>
      </c>
      <c r="D1631" s="69">
        <v>12</v>
      </c>
      <c r="E1631" s="70" t="s">
        <v>5732</v>
      </c>
      <c r="F1631" s="70" t="s">
        <v>5733</v>
      </c>
      <c r="G1631" s="70" t="s">
        <v>5738</v>
      </c>
      <c r="H1631" s="70" t="s">
        <v>5735</v>
      </c>
      <c r="I1631" s="70" t="s">
        <v>1561</v>
      </c>
      <c r="J1631" s="70" t="s">
        <v>1441</v>
      </c>
      <c r="K1631" s="70"/>
      <c r="L1631" s="70"/>
      <c r="M1631" s="70"/>
      <c r="N1631" s="70"/>
      <c r="O1631" s="70"/>
      <c r="P1631" s="70"/>
      <c r="Q1631" s="70" t="s">
        <v>5736</v>
      </c>
      <c r="R1631" s="70"/>
      <c r="S1631" s="70"/>
      <c r="T1631" s="70">
        <v>4770</v>
      </c>
      <c r="U1631" s="70">
        <v>1930</v>
      </c>
      <c r="V1631" s="70">
        <v>1625</v>
      </c>
      <c r="W1631" s="70">
        <v>2595</v>
      </c>
      <c r="X1631" s="71">
        <v>2220</v>
      </c>
    </row>
    <row r="1632" s="62" customFormat="1" spans="3:24">
      <c r="C1632" s="69">
        <v>2021</v>
      </c>
      <c r="D1632" s="69">
        <v>12</v>
      </c>
      <c r="E1632" s="70" t="s">
        <v>1924</v>
      </c>
      <c r="F1632" s="70" t="s">
        <v>1925</v>
      </c>
      <c r="G1632" s="70" t="s">
        <v>5739</v>
      </c>
      <c r="H1632" s="70" t="s">
        <v>1433</v>
      </c>
      <c r="I1632" s="70" t="s">
        <v>1397</v>
      </c>
      <c r="J1632" s="70" t="s">
        <v>1412</v>
      </c>
      <c r="K1632" s="70"/>
      <c r="L1632" s="70"/>
      <c r="M1632" s="70">
        <v>0.148</v>
      </c>
      <c r="N1632" s="70"/>
      <c r="O1632" s="70" t="s">
        <v>3219</v>
      </c>
      <c r="P1632" s="70">
        <v>163.36</v>
      </c>
      <c r="Q1632" s="70" t="s">
        <v>1402</v>
      </c>
      <c r="R1632" s="70"/>
      <c r="S1632" s="70"/>
      <c r="T1632" s="70">
        <v>8090</v>
      </c>
      <c r="U1632" s="70" t="s">
        <v>5740</v>
      </c>
      <c r="V1632" s="70" t="s">
        <v>5741</v>
      </c>
      <c r="W1632" s="70">
        <v>13700</v>
      </c>
      <c r="X1632" s="71" t="s">
        <v>5742</v>
      </c>
    </row>
    <row r="1633" s="62" customFormat="1" spans="3:24">
      <c r="C1633" s="69">
        <v>2021</v>
      </c>
      <c r="D1633" s="69">
        <v>12</v>
      </c>
      <c r="E1633" s="70" t="s">
        <v>4378</v>
      </c>
      <c r="F1633" s="70" t="s">
        <v>1932</v>
      </c>
      <c r="G1633" s="70" t="s">
        <v>5743</v>
      </c>
      <c r="H1633" s="70" t="s">
        <v>1433</v>
      </c>
      <c r="I1633" s="70" t="s">
        <v>1397</v>
      </c>
      <c r="J1633" s="70" t="s">
        <v>1412</v>
      </c>
      <c r="K1633" s="70"/>
      <c r="L1633" s="70"/>
      <c r="M1633" s="70">
        <v>0.144</v>
      </c>
      <c r="N1633" s="70"/>
      <c r="O1633" s="70">
        <v>136.4</v>
      </c>
      <c r="P1633" s="70">
        <v>128.74</v>
      </c>
      <c r="Q1633" s="70" t="s">
        <v>1402</v>
      </c>
      <c r="R1633" s="70"/>
      <c r="S1633" s="70"/>
      <c r="T1633" s="70">
        <v>8640</v>
      </c>
      <c r="U1633" s="70">
        <v>2420</v>
      </c>
      <c r="V1633" s="70" t="s">
        <v>5744</v>
      </c>
      <c r="W1633" s="70">
        <v>13800</v>
      </c>
      <c r="X1633" s="71" t="s">
        <v>5745</v>
      </c>
    </row>
    <row r="1634" s="62" customFormat="1" spans="3:24">
      <c r="C1634" s="69">
        <v>2021</v>
      </c>
      <c r="D1634" s="69">
        <v>12</v>
      </c>
      <c r="E1634" s="70" t="s">
        <v>1931</v>
      </c>
      <c r="F1634" s="70" t="s">
        <v>1932</v>
      </c>
      <c r="G1634" s="70" t="s">
        <v>5746</v>
      </c>
      <c r="H1634" s="70" t="s">
        <v>1433</v>
      </c>
      <c r="I1634" s="70" t="s">
        <v>1397</v>
      </c>
      <c r="J1634" s="70" t="s">
        <v>1412</v>
      </c>
      <c r="K1634" s="70"/>
      <c r="L1634" s="70"/>
      <c r="M1634" s="70">
        <v>0.144</v>
      </c>
      <c r="N1634" s="70"/>
      <c r="O1634" s="70">
        <v>159.79</v>
      </c>
      <c r="P1634" s="70">
        <v>229.05</v>
      </c>
      <c r="Q1634" s="70" t="s">
        <v>1402</v>
      </c>
      <c r="R1634" s="70"/>
      <c r="S1634" s="70"/>
      <c r="T1634" s="70">
        <v>8640</v>
      </c>
      <c r="U1634" s="70">
        <v>2420</v>
      </c>
      <c r="V1634" s="70" t="s">
        <v>5744</v>
      </c>
      <c r="W1634" s="70">
        <v>13800</v>
      </c>
      <c r="X1634" s="71" t="s">
        <v>5747</v>
      </c>
    </row>
    <row r="1635" s="62" customFormat="1" spans="3:24">
      <c r="C1635" s="69">
        <v>2021</v>
      </c>
      <c r="D1635" s="69">
        <v>12</v>
      </c>
      <c r="E1635" s="70" t="s">
        <v>5748</v>
      </c>
      <c r="F1635" s="70" t="s">
        <v>5749</v>
      </c>
      <c r="G1635" s="70" t="s">
        <v>5750</v>
      </c>
      <c r="H1635" s="70" t="s">
        <v>1579</v>
      </c>
      <c r="I1635" s="70" t="s">
        <v>1397</v>
      </c>
      <c r="J1635" s="70" t="s">
        <v>1441</v>
      </c>
      <c r="K1635" s="70">
        <v>350</v>
      </c>
      <c r="L1635" s="70"/>
      <c r="M1635" s="70"/>
      <c r="N1635" s="70">
        <v>15.9</v>
      </c>
      <c r="O1635" s="70">
        <v>140.1</v>
      </c>
      <c r="P1635" s="70"/>
      <c r="Q1635" s="70" t="s">
        <v>1402</v>
      </c>
      <c r="R1635" s="70"/>
      <c r="S1635" s="70"/>
      <c r="T1635" s="70">
        <v>4735</v>
      </c>
      <c r="U1635" s="70">
        <v>1890</v>
      </c>
      <c r="V1635" s="70">
        <v>1720</v>
      </c>
      <c r="W1635" s="70">
        <v>2195</v>
      </c>
      <c r="X1635" s="71">
        <v>1760</v>
      </c>
    </row>
    <row r="1636" s="62" customFormat="1" spans="3:24">
      <c r="C1636" s="69">
        <v>2021</v>
      </c>
      <c r="D1636" s="69">
        <v>12</v>
      </c>
      <c r="E1636" s="70" t="s">
        <v>5748</v>
      </c>
      <c r="F1636" s="70" t="s">
        <v>5749</v>
      </c>
      <c r="G1636" s="70" t="s">
        <v>5751</v>
      </c>
      <c r="H1636" s="70" t="s">
        <v>1440</v>
      </c>
      <c r="I1636" s="70" t="s">
        <v>1397</v>
      </c>
      <c r="J1636" s="70" t="s">
        <v>1441</v>
      </c>
      <c r="K1636" s="70">
        <v>401</v>
      </c>
      <c r="L1636" s="70"/>
      <c r="M1636" s="70"/>
      <c r="N1636" s="70">
        <v>13.5</v>
      </c>
      <c r="O1636" s="70">
        <v>160.1</v>
      </c>
      <c r="P1636" s="70"/>
      <c r="Q1636" s="70" t="s">
        <v>1499</v>
      </c>
      <c r="R1636" s="70"/>
      <c r="S1636" s="70"/>
      <c r="T1636" s="70" t="s">
        <v>3435</v>
      </c>
      <c r="U1636" s="70">
        <v>1825</v>
      </c>
      <c r="V1636" s="70">
        <v>1496</v>
      </c>
      <c r="W1636" s="70">
        <v>1835</v>
      </c>
      <c r="X1636" s="71">
        <v>1460</v>
      </c>
    </row>
    <row r="1637" s="62" customFormat="1" spans="3:24">
      <c r="C1637" s="69">
        <v>2021</v>
      </c>
      <c r="D1637" s="69">
        <v>12</v>
      </c>
      <c r="E1637" s="70" t="s">
        <v>5748</v>
      </c>
      <c r="F1637" s="70" t="s">
        <v>5749</v>
      </c>
      <c r="G1637" s="70" t="s">
        <v>5752</v>
      </c>
      <c r="H1637" s="70" t="s">
        <v>1440</v>
      </c>
      <c r="I1637" s="70" t="s">
        <v>1397</v>
      </c>
      <c r="J1637" s="70" t="s">
        <v>1441</v>
      </c>
      <c r="K1637" s="70">
        <v>401</v>
      </c>
      <c r="L1637" s="70"/>
      <c r="M1637" s="70"/>
      <c r="N1637" s="70">
        <v>13.5</v>
      </c>
      <c r="O1637" s="70">
        <v>160.1</v>
      </c>
      <c r="P1637" s="70"/>
      <c r="Q1637" s="70" t="s">
        <v>1499</v>
      </c>
      <c r="R1637" s="70"/>
      <c r="S1637" s="70"/>
      <c r="T1637" s="70" t="s">
        <v>3435</v>
      </c>
      <c r="U1637" s="70">
        <v>1825</v>
      </c>
      <c r="V1637" s="70">
        <v>1496</v>
      </c>
      <c r="W1637" s="70">
        <v>1835</v>
      </c>
      <c r="X1637" s="71">
        <v>1460</v>
      </c>
    </row>
    <row r="1638" s="62" customFormat="1" spans="3:24">
      <c r="C1638" s="69">
        <v>2021</v>
      </c>
      <c r="D1638" s="69">
        <v>12</v>
      </c>
      <c r="E1638" s="70" t="s">
        <v>5748</v>
      </c>
      <c r="F1638" s="70" t="s">
        <v>5749</v>
      </c>
      <c r="G1638" s="70" t="s">
        <v>5753</v>
      </c>
      <c r="H1638" s="70" t="s">
        <v>1440</v>
      </c>
      <c r="I1638" s="70" t="s">
        <v>1397</v>
      </c>
      <c r="J1638" s="70" t="s">
        <v>1441</v>
      </c>
      <c r="K1638" s="70">
        <v>401</v>
      </c>
      <c r="L1638" s="70"/>
      <c r="M1638" s="70"/>
      <c r="N1638" s="70">
        <v>13.5</v>
      </c>
      <c r="O1638" s="70">
        <v>160.1</v>
      </c>
      <c r="P1638" s="70"/>
      <c r="Q1638" s="70" t="s">
        <v>1499</v>
      </c>
      <c r="R1638" s="70"/>
      <c r="S1638" s="70"/>
      <c r="T1638" s="70" t="s">
        <v>3435</v>
      </c>
      <c r="U1638" s="70">
        <v>1825</v>
      </c>
      <c r="V1638" s="70">
        <v>1496</v>
      </c>
      <c r="W1638" s="70">
        <v>1835</v>
      </c>
      <c r="X1638" s="71">
        <v>1460</v>
      </c>
    </row>
    <row r="1639" s="62" customFormat="1" spans="3:24">
      <c r="C1639" s="69">
        <v>2021</v>
      </c>
      <c r="D1639" s="69">
        <v>12</v>
      </c>
      <c r="E1639" s="70" t="s">
        <v>5748</v>
      </c>
      <c r="F1639" s="70" t="s">
        <v>5749</v>
      </c>
      <c r="G1639" s="70" t="s">
        <v>5754</v>
      </c>
      <c r="H1639" s="70" t="s">
        <v>1440</v>
      </c>
      <c r="I1639" s="70" t="s">
        <v>1397</v>
      </c>
      <c r="J1639" s="70" t="s">
        <v>1441</v>
      </c>
      <c r="K1639" s="70">
        <v>401</v>
      </c>
      <c r="L1639" s="70"/>
      <c r="M1639" s="70"/>
      <c r="N1639" s="70">
        <v>13.5</v>
      </c>
      <c r="O1639" s="70">
        <v>160.1</v>
      </c>
      <c r="P1639" s="70"/>
      <c r="Q1639" s="70" t="s">
        <v>1499</v>
      </c>
      <c r="R1639" s="70"/>
      <c r="S1639" s="70"/>
      <c r="T1639" s="70" t="s">
        <v>3435</v>
      </c>
      <c r="U1639" s="70">
        <v>1825</v>
      </c>
      <c r="V1639" s="70">
        <v>1496</v>
      </c>
      <c r="W1639" s="70">
        <v>1835</v>
      </c>
      <c r="X1639" s="71">
        <v>1460</v>
      </c>
    </row>
    <row r="1640" s="62" customFormat="1" spans="3:24">
      <c r="C1640" s="69">
        <v>2021</v>
      </c>
      <c r="D1640" s="69">
        <v>12</v>
      </c>
      <c r="E1640" s="70" t="s">
        <v>5755</v>
      </c>
      <c r="F1640" s="70" t="s">
        <v>1695</v>
      </c>
      <c r="G1640" s="70" t="s">
        <v>5756</v>
      </c>
      <c r="H1640" s="70" t="s">
        <v>1453</v>
      </c>
      <c r="I1640" s="70" t="s">
        <v>1397</v>
      </c>
      <c r="J1640" s="70" t="s">
        <v>1396</v>
      </c>
      <c r="K1640" s="70" t="s">
        <v>4869</v>
      </c>
      <c r="L1640" s="70"/>
      <c r="M1640" s="70">
        <v>0.26</v>
      </c>
      <c r="N1640" s="70"/>
      <c r="O1640" s="70">
        <v>133.25</v>
      </c>
      <c r="P1640" s="70">
        <v>40.185</v>
      </c>
      <c r="Q1640" s="70" t="s">
        <v>1402</v>
      </c>
      <c r="R1640" s="70"/>
      <c r="S1640" s="70"/>
      <c r="T1640" s="70">
        <v>4490</v>
      </c>
      <c r="U1640" s="70">
        <v>1610</v>
      </c>
      <c r="V1640" s="70">
        <v>1900</v>
      </c>
      <c r="W1640" s="70">
        <v>2510</v>
      </c>
      <c r="X1640" s="71">
        <v>1430</v>
      </c>
    </row>
    <row r="1641" s="62" customFormat="1" spans="3:24">
      <c r="C1641" s="69">
        <v>2021</v>
      </c>
      <c r="D1641" s="69">
        <v>12</v>
      </c>
      <c r="E1641" s="70" t="s">
        <v>1936</v>
      </c>
      <c r="F1641" s="70" t="s">
        <v>1937</v>
      </c>
      <c r="G1641" s="70" t="s">
        <v>5757</v>
      </c>
      <c r="H1641" s="70" t="s">
        <v>1446</v>
      </c>
      <c r="I1641" s="70" t="s">
        <v>1397</v>
      </c>
      <c r="J1641" s="70" t="s">
        <v>1396</v>
      </c>
      <c r="K1641" s="70" t="s">
        <v>5758</v>
      </c>
      <c r="L1641" s="70"/>
      <c r="M1641" s="70">
        <v>0.248</v>
      </c>
      <c r="N1641" s="70"/>
      <c r="O1641" s="70">
        <v>136</v>
      </c>
      <c r="P1641" s="70">
        <v>41.85</v>
      </c>
      <c r="Q1641" s="70" t="s">
        <v>1402</v>
      </c>
      <c r="R1641" s="70"/>
      <c r="S1641" s="70"/>
      <c r="T1641" s="70">
        <v>4705</v>
      </c>
      <c r="U1641" s="70">
        <v>1635</v>
      </c>
      <c r="V1641" s="70">
        <v>1985</v>
      </c>
      <c r="W1641" s="70">
        <v>2600</v>
      </c>
      <c r="X1641" s="71">
        <v>1320</v>
      </c>
    </row>
    <row r="1642" s="62" customFormat="1" spans="3:24">
      <c r="C1642" s="69">
        <v>2021</v>
      </c>
      <c r="D1642" s="69">
        <v>12</v>
      </c>
      <c r="E1642" s="70" t="s">
        <v>1936</v>
      </c>
      <c r="F1642" s="70" t="s">
        <v>1937</v>
      </c>
      <c r="G1642" s="70" t="s">
        <v>5759</v>
      </c>
      <c r="H1642" s="70" t="s">
        <v>1446</v>
      </c>
      <c r="I1642" s="70" t="s">
        <v>1397</v>
      </c>
      <c r="J1642" s="70" t="s">
        <v>1396</v>
      </c>
      <c r="K1642" s="70" t="s">
        <v>5051</v>
      </c>
      <c r="L1642" s="70"/>
      <c r="M1642" s="70">
        <v>0.286</v>
      </c>
      <c r="N1642" s="70"/>
      <c r="O1642" s="70">
        <v>149.2</v>
      </c>
      <c r="P1642" s="70">
        <v>60.152</v>
      </c>
      <c r="Q1642" s="70" t="s">
        <v>1402</v>
      </c>
      <c r="R1642" s="70"/>
      <c r="S1642" s="70"/>
      <c r="T1642" s="70">
        <v>5990</v>
      </c>
      <c r="U1642" s="70">
        <v>1870</v>
      </c>
      <c r="V1642" s="70">
        <v>2035</v>
      </c>
      <c r="W1642" s="70">
        <v>3495</v>
      </c>
      <c r="X1642" s="71">
        <v>1905</v>
      </c>
    </row>
    <row r="1643" s="62" customFormat="1" spans="3:24">
      <c r="C1643" s="69">
        <v>2021</v>
      </c>
      <c r="D1643" s="69">
        <v>12</v>
      </c>
      <c r="E1643" s="70" t="s">
        <v>1936</v>
      </c>
      <c r="F1643" s="70" t="s">
        <v>1937</v>
      </c>
      <c r="G1643" s="70" t="s">
        <v>5760</v>
      </c>
      <c r="H1643" s="70" t="s">
        <v>1453</v>
      </c>
      <c r="I1643" s="70" t="s">
        <v>1397</v>
      </c>
      <c r="J1643" s="70" t="s">
        <v>1396</v>
      </c>
      <c r="K1643" s="70" t="s">
        <v>5758</v>
      </c>
      <c r="L1643" s="70"/>
      <c r="M1643" s="70">
        <v>0.277</v>
      </c>
      <c r="N1643" s="70"/>
      <c r="O1643" s="70">
        <v>136</v>
      </c>
      <c r="P1643" s="70">
        <v>41.85</v>
      </c>
      <c r="Q1643" s="70" t="s">
        <v>1402</v>
      </c>
      <c r="R1643" s="70"/>
      <c r="S1643" s="70"/>
      <c r="T1643" s="70">
        <v>4750</v>
      </c>
      <c r="U1643" s="70">
        <v>1635</v>
      </c>
      <c r="V1643" s="70">
        <v>2430</v>
      </c>
      <c r="W1643" s="70">
        <v>2600</v>
      </c>
      <c r="X1643" s="71">
        <v>1450</v>
      </c>
    </row>
    <row r="1644" s="62" customFormat="1" spans="3:24">
      <c r="C1644" s="69">
        <v>2021</v>
      </c>
      <c r="D1644" s="69">
        <v>12</v>
      </c>
      <c r="E1644" s="70" t="s">
        <v>1936</v>
      </c>
      <c r="F1644" s="70" t="s">
        <v>1937</v>
      </c>
      <c r="G1644" s="70" t="s">
        <v>5761</v>
      </c>
      <c r="H1644" s="70" t="s">
        <v>1453</v>
      </c>
      <c r="I1644" s="70" t="s">
        <v>1397</v>
      </c>
      <c r="J1644" s="70" t="s">
        <v>1396</v>
      </c>
      <c r="K1644" s="70" t="s">
        <v>5762</v>
      </c>
      <c r="L1644" s="70"/>
      <c r="M1644" s="70">
        <v>0.285</v>
      </c>
      <c r="N1644" s="70"/>
      <c r="O1644" s="70">
        <v>136</v>
      </c>
      <c r="P1644" s="70">
        <v>41.85</v>
      </c>
      <c r="Q1644" s="70" t="s">
        <v>1402</v>
      </c>
      <c r="R1644" s="70"/>
      <c r="S1644" s="70"/>
      <c r="T1644" s="70">
        <v>4500</v>
      </c>
      <c r="U1644" s="70">
        <v>1680</v>
      </c>
      <c r="V1644" s="70">
        <v>1985</v>
      </c>
      <c r="W1644" s="70">
        <v>2600</v>
      </c>
      <c r="X1644" s="71" t="s">
        <v>5763</v>
      </c>
    </row>
    <row r="1645" s="62" customFormat="1" spans="3:24">
      <c r="C1645" s="69">
        <v>2021</v>
      </c>
      <c r="D1645" s="69">
        <v>12</v>
      </c>
      <c r="E1645" s="70" t="s">
        <v>1936</v>
      </c>
      <c r="F1645" s="70" t="s">
        <v>1937</v>
      </c>
      <c r="G1645" s="70" t="s">
        <v>5764</v>
      </c>
      <c r="H1645" s="70" t="s">
        <v>1453</v>
      </c>
      <c r="I1645" s="70" t="s">
        <v>1397</v>
      </c>
      <c r="J1645" s="70" t="s">
        <v>1396</v>
      </c>
      <c r="K1645" s="70" t="s">
        <v>5765</v>
      </c>
      <c r="L1645" s="70"/>
      <c r="M1645" s="70">
        <v>0.279</v>
      </c>
      <c r="N1645" s="70"/>
      <c r="O1645" s="70">
        <v>135.1</v>
      </c>
      <c r="P1645" s="70">
        <v>38.64</v>
      </c>
      <c r="Q1645" s="70" t="s">
        <v>1402</v>
      </c>
      <c r="R1645" s="70"/>
      <c r="S1645" s="70"/>
      <c r="T1645" s="70">
        <v>4610</v>
      </c>
      <c r="U1645" s="70">
        <v>1760</v>
      </c>
      <c r="V1645" s="70">
        <v>1870</v>
      </c>
      <c r="W1645" s="70">
        <v>2510</v>
      </c>
      <c r="X1645" s="71">
        <v>1455</v>
      </c>
    </row>
    <row r="1646" s="62" customFormat="1" spans="3:24">
      <c r="C1646" s="69">
        <v>2021</v>
      </c>
      <c r="D1646" s="69">
        <v>12</v>
      </c>
      <c r="E1646" s="70" t="s">
        <v>1936</v>
      </c>
      <c r="F1646" s="70" t="s">
        <v>1937</v>
      </c>
      <c r="G1646" s="70" t="s">
        <v>5766</v>
      </c>
      <c r="H1646" s="70" t="s">
        <v>1453</v>
      </c>
      <c r="I1646" s="70" t="s">
        <v>1397</v>
      </c>
      <c r="J1646" s="70" t="s">
        <v>1396</v>
      </c>
      <c r="K1646" s="70" t="s">
        <v>5767</v>
      </c>
      <c r="L1646" s="70"/>
      <c r="M1646" s="70">
        <v>0.282</v>
      </c>
      <c r="N1646" s="70"/>
      <c r="O1646" s="70">
        <v>136</v>
      </c>
      <c r="P1646" s="70">
        <v>41.85</v>
      </c>
      <c r="Q1646" s="70" t="s">
        <v>1402</v>
      </c>
      <c r="R1646" s="70"/>
      <c r="S1646" s="70"/>
      <c r="T1646" s="70">
        <v>4610</v>
      </c>
      <c r="U1646" s="70">
        <v>1760</v>
      </c>
      <c r="V1646" s="70">
        <v>1870</v>
      </c>
      <c r="W1646" s="70">
        <v>2510</v>
      </c>
      <c r="X1646" s="71">
        <v>1480</v>
      </c>
    </row>
    <row r="1647" s="62" customFormat="1" spans="3:24">
      <c r="C1647" s="69">
        <v>2021</v>
      </c>
      <c r="D1647" s="69">
        <v>12</v>
      </c>
      <c r="E1647" s="70" t="s">
        <v>5768</v>
      </c>
      <c r="F1647" s="70" t="s">
        <v>5769</v>
      </c>
      <c r="G1647" s="70" t="s">
        <v>5770</v>
      </c>
      <c r="H1647" s="70" t="s">
        <v>1579</v>
      </c>
      <c r="I1647" s="70" t="s">
        <v>1397</v>
      </c>
      <c r="J1647" s="70" t="s">
        <v>1441</v>
      </c>
      <c r="K1647" s="70">
        <v>545</v>
      </c>
      <c r="L1647" s="70"/>
      <c r="M1647" s="70"/>
      <c r="N1647" s="70">
        <v>12.7</v>
      </c>
      <c r="O1647" s="70">
        <v>126</v>
      </c>
      <c r="P1647" s="70"/>
      <c r="Q1647" s="70" t="s">
        <v>1421</v>
      </c>
      <c r="R1647" s="70"/>
      <c r="S1647" s="70"/>
      <c r="T1647" s="70">
        <v>4750</v>
      </c>
      <c r="U1647" s="70">
        <v>1921</v>
      </c>
      <c r="V1647" s="70">
        <v>1624</v>
      </c>
      <c r="W1647" s="70">
        <v>2335</v>
      </c>
      <c r="X1647" s="71">
        <v>1929</v>
      </c>
    </row>
    <row r="1648" s="62" customFormat="1" spans="3:24">
      <c r="C1648" s="69">
        <v>2021</v>
      </c>
      <c r="D1648" s="69">
        <v>12</v>
      </c>
      <c r="E1648" s="70" t="s">
        <v>5768</v>
      </c>
      <c r="F1648" s="70" t="s">
        <v>5769</v>
      </c>
      <c r="G1648" s="70" t="s">
        <v>5771</v>
      </c>
      <c r="H1648" s="70" t="s">
        <v>1440</v>
      </c>
      <c r="I1648" s="70" t="s">
        <v>1397</v>
      </c>
      <c r="J1648" s="70" t="s">
        <v>1441</v>
      </c>
      <c r="K1648" s="70">
        <v>556</v>
      </c>
      <c r="L1648" s="70"/>
      <c r="M1648" s="70"/>
      <c r="N1648" s="70">
        <v>12.5</v>
      </c>
      <c r="O1648" s="70">
        <v>126</v>
      </c>
      <c r="P1648" s="70"/>
      <c r="Q1648" s="70" t="s">
        <v>1421</v>
      </c>
      <c r="R1648" s="70"/>
      <c r="S1648" s="70"/>
      <c r="T1648" s="70">
        <v>4694</v>
      </c>
      <c r="U1648" s="70">
        <v>1850</v>
      </c>
      <c r="V1648" s="70">
        <v>1443</v>
      </c>
      <c r="W1648" s="70">
        <v>2170</v>
      </c>
      <c r="X1648" s="71">
        <v>1761</v>
      </c>
    </row>
    <row r="1649" s="62" customFormat="1" spans="3:24">
      <c r="C1649" s="69">
        <v>2021</v>
      </c>
      <c r="D1649" s="69">
        <v>12</v>
      </c>
      <c r="E1649" s="70" t="s">
        <v>5768</v>
      </c>
      <c r="F1649" s="70" t="s">
        <v>5769</v>
      </c>
      <c r="G1649" s="70" t="s">
        <v>5772</v>
      </c>
      <c r="H1649" s="70" t="s">
        <v>1440</v>
      </c>
      <c r="I1649" s="70" t="s">
        <v>1397</v>
      </c>
      <c r="J1649" s="70" t="s">
        <v>1441</v>
      </c>
      <c r="K1649" s="70">
        <v>556</v>
      </c>
      <c r="L1649" s="70"/>
      <c r="M1649" s="70"/>
      <c r="N1649" s="70">
        <v>12.5</v>
      </c>
      <c r="O1649" s="70">
        <v>126</v>
      </c>
      <c r="P1649" s="70"/>
      <c r="Q1649" s="70" t="s">
        <v>1421</v>
      </c>
      <c r="R1649" s="70"/>
      <c r="S1649" s="70"/>
      <c r="T1649" s="70">
        <v>4694</v>
      </c>
      <c r="U1649" s="70">
        <v>1850</v>
      </c>
      <c r="V1649" s="70">
        <v>1443</v>
      </c>
      <c r="W1649" s="70">
        <v>2170</v>
      </c>
      <c r="X1649" s="71">
        <v>1761</v>
      </c>
    </row>
    <row r="1650" s="62" customFormat="1" spans="3:24">
      <c r="C1650" s="69">
        <v>2021</v>
      </c>
      <c r="D1650" s="69">
        <v>12</v>
      </c>
      <c r="E1650" s="70" t="s">
        <v>5773</v>
      </c>
      <c r="F1650" s="70" t="s">
        <v>5774</v>
      </c>
      <c r="G1650" s="70" t="s">
        <v>5775</v>
      </c>
      <c r="H1650" s="70" t="s">
        <v>1898</v>
      </c>
      <c r="I1650" s="70" t="s">
        <v>1397</v>
      </c>
      <c r="J1650" s="70" t="s">
        <v>1396</v>
      </c>
      <c r="K1650" s="70">
        <v>102</v>
      </c>
      <c r="L1650" s="70"/>
      <c r="M1650" s="70">
        <v>0.28</v>
      </c>
      <c r="N1650" s="70"/>
      <c r="O1650" s="70">
        <v>134.39</v>
      </c>
      <c r="P1650" s="70">
        <v>14.592</v>
      </c>
      <c r="Q1650" s="70" t="s">
        <v>1421</v>
      </c>
      <c r="R1650" s="70"/>
      <c r="S1650" s="70"/>
      <c r="T1650" s="70" t="s">
        <v>5776</v>
      </c>
      <c r="U1650" s="70">
        <v>1500</v>
      </c>
      <c r="V1650" s="70">
        <v>1890</v>
      </c>
      <c r="W1650" s="70">
        <v>2000</v>
      </c>
      <c r="X1650" s="71">
        <v>1000</v>
      </c>
    </row>
    <row r="1651" s="62" customFormat="1" spans="3:24">
      <c r="C1651" s="69">
        <v>2021</v>
      </c>
      <c r="D1651" s="69">
        <v>12</v>
      </c>
      <c r="E1651" s="70" t="s">
        <v>1943</v>
      </c>
      <c r="F1651" s="70" t="s">
        <v>1944</v>
      </c>
      <c r="G1651" s="70" t="s">
        <v>5777</v>
      </c>
      <c r="H1651" s="70" t="s">
        <v>1433</v>
      </c>
      <c r="I1651" s="70" t="s">
        <v>1397</v>
      </c>
      <c r="J1651" s="70" t="s">
        <v>1412</v>
      </c>
      <c r="K1651" s="70"/>
      <c r="L1651" s="70"/>
      <c r="M1651" s="70">
        <v>0.149</v>
      </c>
      <c r="N1651" s="70"/>
      <c r="O1651" s="70">
        <v>136.5</v>
      </c>
      <c r="P1651" s="70">
        <v>89.16</v>
      </c>
      <c r="Q1651" s="70" t="s">
        <v>1402</v>
      </c>
      <c r="R1651" s="70"/>
      <c r="S1651" s="70"/>
      <c r="T1651" s="70">
        <v>6535</v>
      </c>
      <c r="U1651" s="70">
        <v>2040</v>
      </c>
      <c r="V1651" s="70" t="s">
        <v>5778</v>
      </c>
      <c r="W1651" s="70">
        <v>7400</v>
      </c>
      <c r="X1651" s="71">
        <v>4250</v>
      </c>
    </row>
    <row r="1652" s="62" customFormat="1" spans="3:24">
      <c r="C1652" s="69">
        <v>2021</v>
      </c>
      <c r="D1652" s="69">
        <v>12</v>
      </c>
      <c r="E1652" s="70" t="s">
        <v>1947</v>
      </c>
      <c r="F1652" s="70" t="s">
        <v>1948</v>
      </c>
      <c r="G1652" s="70" t="s">
        <v>5779</v>
      </c>
      <c r="H1652" s="70" t="s">
        <v>1446</v>
      </c>
      <c r="I1652" s="70" t="s">
        <v>1397</v>
      </c>
      <c r="J1652" s="70" t="s">
        <v>1396</v>
      </c>
      <c r="K1652" s="70"/>
      <c r="L1652" s="70">
        <v>330</v>
      </c>
      <c r="M1652" s="70">
        <v>0.287</v>
      </c>
      <c r="N1652" s="70"/>
      <c r="O1652" s="70">
        <v>146.7</v>
      </c>
      <c r="P1652" s="70">
        <v>81.14</v>
      </c>
      <c r="Q1652" s="70" t="s">
        <v>1402</v>
      </c>
      <c r="R1652" s="70"/>
      <c r="S1652" s="70"/>
      <c r="T1652" s="70">
        <v>5995</v>
      </c>
      <c r="U1652" s="70" t="s">
        <v>5780</v>
      </c>
      <c r="V1652" s="70" t="s">
        <v>5781</v>
      </c>
      <c r="W1652" s="70">
        <v>4495</v>
      </c>
      <c r="X1652" s="71">
        <v>3150</v>
      </c>
    </row>
    <row r="1653" s="62" customFormat="1" spans="3:24">
      <c r="C1653" s="69">
        <v>2021</v>
      </c>
      <c r="D1653" s="69">
        <v>12</v>
      </c>
      <c r="E1653" s="70" t="s">
        <v>5306</v>
      </c>
      <c r="F1653" s="70" t="s">
        <v>5307</v>
      </c>
      <c r="G1653" s="70" t="s">
        <v>5782</v>
      </c>
      <c r="H1653" s="70" t="s">
        <v>2018</v>
      </c>
      <c r="I1653" s="70" t="s">
        <v>1397</v>
      </c>
      <c r="J1653" s="70" t="s">
        <v>1396</v>
      </c>
      <c r="K1653" s="70"/>
      <c r="L1653" s="70">
        <v>235</v>
      </c>
      <c r="M1653" s="70">
        <v>0.28</v>
      </c>
      <c r="N1653" s="70"/>
      <c r="O1653" s="70">
        <v>154</v>
      </c>
      <c r="P1653" s="70">
        <v>66.84</v>
      </c>
      <c r="Q1653" s="70" t="s">
        <v>1402</v>
      </c>
      <c r="R1653" s="70"/>
      <c r="S1653" s="70"/>
      <c r="T1653" s="70">
        <v>5300</v>
      </c>
      <c r="U1653" s="70">
        <v>1650</v>
      </c>
      <c r="V1653" s="70">
        <v>2540</v>
      </c>
      <c r="W1653" s="70">
        <v>4495</v>
      </c>
      <c r="X1653" s="71">
        <v>2980</v>
      </c>
    </row>
    <row r="1654" s="62" customFormat="1" spans="3:24">
      <c r="C1654" s="69">
        <v>2021</v>
      </c>
      <c r="D1654" s="69">
        <v>12</v>
      </c>
      <c r="E1654" s="70" t="s">
        <v>5306</v>
      </c>
      <c r="F1654" s="70" t="s">
        <v>5307</v>
      </c>
      <c r="G1654" s="70" t="s">
        <v>5783</v>
      </c>
      <c r="H1654" s="70" t="s">
        <v>1433</v>
      </c>
      <c r="I1654" s="70" t="s">
        <v>1397</v>
      </c>
      <c r="J1654" s="70" t="s">
        <v>1412</v>
      </c>
      <c r="K1654" s="70"/>
      <c r="L1654" s="70"/>
      <c r="M1654" s="70">
        <v>0.132</v>
      </c>
      <c r="N1654" s="70"/>
      <c r="O1654" s="70" t="s">
        <v>5784</v>
      </c>
      <c r="P1654" s="70">
        <v>121.13</v>
      </c>
      <c r="Q1654" s="70" t="s">
        <v>1402</v>
      </c>
      <c r="R1654" s="70"/>
      <c r="S1654" s="70"/>
      <c r="T1654" s="70">
        <v>8055</v>
      </c>
      <c r="U1654" s="70">
        <v>2350</v>
      </c>
      <c r="V1654" s="70">
        <v>3135</v>
      </c>
      <c r="W1654" s="70">
        <v>13000</v>
      </c>
      <c r="X1654" s="71">
        <v>7500</v>
      </c>
    </row>
    <row r="1655" s="62" customFormat="1" spans="3:24">
      <c r="C1655" s="69">
        <v>2021</v>
      </c>
      <c r="D1655" s="69">
        <v>12</v>
      </c>
      <c r="E1655" s="70" t="s">
        <v>4556</v>
      </c>
      <c r="F1655" s="70" t="s">
        <v>1970</v>
      </c>
      <c r="G1655" s="70" t="s">
        <v>5785</v>
      </c>
      <c r="H1655" s="70" t="s">
        <v>1411</v>
      </c>
      <c r="I1655" s="70" t="s">
        <v>1397</v>
      </c>
      <c r="J1655" s="70" t="s">
        <v>1412</v>
      </c>
      <c r="K1655" s="70"/>
      <c r="L1655" s="70"/>
      <c r="M1655" s="70">
        <v>0.149</v>
      </c>
      <c r="N1655" s="70"/>
      <c r="O1655" s="70">
        <v>159.79</v>
      </c>
      <c r="P1655" s="70">
        <v>255.48</v>
      </c>
      <c r="Q1655" s="70" t="s">
        <v>1402</v>
      </c>
      <c r="R1655" s="70"/>
      <c r="S1655" s="70"/>
      <c r="T1655" s="70">
        <v>10690</v>
      </c>
      <c r="U1655" s="70">
        <v>2550</v>
      </c>
      <c r="V1655" s="70">
        <v>3445</v>
      </c>
      <c r="W1655" s="70">
        <v>17000</v>
      </c>
      <c r="X1655" s="71">
        <v>11000</v>
      </c>
    </row>
    <row r="1656" s="62" customFormat="1" spans="3:24">
      <c r="C1656" s="69">
        <v>2021</v>
      </c>
      <c r="D1656" s="69">
        <v>12</v>
      </c>
      <c r="E1656" s="70" t="s">
        <v>4382</v>
      </c>
      <c r="F1656" s="70" t="s">
        <v>1617</v>
      </c>
      <c r="G1656" s="70" t="s">
        <v>5786</v>
      </c>
      <c r="H1656" s="70" t="s">
        <v>1446</v>
      </c>
      <c r="I1656" s="70" t="s">
        <v>1397</v>
      </c>
      <c r="J1656" s="70" t="s">
        <v>1396</v>
      </c>
      <c r="K1656" s="70">
        <v>250</v>
      </c>
      <c r="L1656" s="70"/>
      <c r="M1656" s="70">
        <v>0.253</v>
      </c>
      <c r="N1656" s="70"/>
      <c r="O1656" s="70">
        <v>146.3</v>
      </c>
      <c r="P1656" s="70">
        <v>55.7</v>
      </c>
      <c r="Q1656" s="70" t="s">
        <v>1402</v>
      </c>
      <c r="R1656" s="70"/>
      <c r="S1656" s="70"/>
      <c r="T1656" s="70">
        <v>5760</v>
      </c>
      <c r="U1656" s="70">
        <v>1850</v>
      </c>
      <c r="V1656" s="70">
        <v>2060</v>
      </c>
      <c r="W1656" s="70">
        <v>3495</v>
      </c>
      <c r="X1656" s="71">
        <v>1880</v>
      </c>
    </row>
    <row r="1657" s="62" customFormat="1" spans="3:24">
      <c r="C1657" s="69">
        <v>2021</v>
      </c>
      <c r="D1657" s="69">
        <v>12</v>
      </c>
      <c r="E1657" s="70" t="s">
        <v>5787</v>
      </c>
      <c r="F1657" s="70" t="s">
        <v>5788</v>
      </c>
      <c r="G1657" s="70" t="s">
        <v>5789</v>
      </c>
      <c r="H1657" s="70" t="s">
        <v>4263</v>
      </c>
      <c r="I1657" s="70" t="s">
        <v>1397</v>
      </c>
      <c r="J1657" s="70" t="s">
        <v>1396</v>
      </c>
      <c r="K1657" s="70"/>
      <c r="L1657" s="70">
        <v>200</v>
      </c>
      <c r="M1657" s="70">
        <v>0.16</v>
      </c>
      <c r="N1657" s="70"/>
      <c r="O1657" s="70">
        <v>157.57</v>
      </c>
      <c r="P1657" s="70">
        <v>281.91</v>
      </c>
      <c r="Q1657" s="70" t="s">
        <v>1402</v>
      </c>
      <c r="R1657" s="70"/>
      <c r="S1657" s="70"/>
      <c r="T1657" s="70">
        <v>10250</v>
      </c>
      <c r="U1657" s="70">
        <v>2550</v>
      </c>
      <c r="V1657" s="70">
        <v>3965</v>
      </c>
      <c r="W1657" s="70">
        <v>31000</v>
      </c>
      <c r="X1657" s="71">
        <v>15050</v>
      </c>
    </row>
    <row r="1658" s="62" customFormat="1" spans="3:24">
      <c r="C1658" s="69">
        <v>2021</v>
      </c>
      <c r="D1658" s="69">
        <v>12</v>
      </c>
      <c r="E1658" s="70" t="s">
        <v>4390</v>
      </c>
      <c r="F1658" s="70" t="s">
        <v>4391</v>
      </c>
      <c r="G1658" s="70" t="s">
        <v>5790</v>
      </c>
      <c r="H1658" s="70" t="s">
        <v>1603</v>
      </c>
      <c r="I1658" s="70" t="s">
        <v>1397</v>
      </c>
      <c r="J1658" s="70" t="s">
        <v>1396</v>
      </c>
      <c r="K1658" s="70"/>
      <c r="L1658" s="70">
        <v>280</v>
      </c>
      <c r="M1658" s="70"/>
      <c r="N1658" s="70"/>
      <c r="O1658" s="70">
        <v>156.4</v>
      </c>
      <c r="P1658" s="70">
        <v>210.56</v>
      </c>
      <c r="Q1658" s="70" t="s">
        <v>1421</v>
      </c>
      <c r="R1658" s="70"/>
      <c r="S1658" s="70"/>
      <c r="T1658" s="70" t="s">
        <v>4319</v>
      </c>
      <c r="U1658" s="70">
        <v>2510</v>
      </c>
      <c r="V1658" s="70">
        <v>2850</v>
      </c>
      <c r="W1658" s="70">
        <v>18000</v>
      </c>
      <c r="X1658" s="71">
        <v>9145</v>
      </c>
    </row>
    <row r="1659" s="62" customFormat="1" spans="3:24">
      <c r="C1659" s="69">
        <v>2021</v>
      </c>
      <c r="D1659" s="69">
        <v>12</v>
      </c>
      <c r="E1659" s="70" t="s">
        <v>4390</v>
      </c>
      <c r="F1659" s="70" t="s">
        <v>4391</v>
      </c>
      <c r="G1659" s="70" t="s">
        <v>5791</v>
      </c>
      <c r="H1659" s="70" t="s">
        <v>1886</v>
      </c>
      <c r="I1659" s="70" t="s">
        <v>1397</v>
      </c>
      <c r="J1659" s="70" t="s">
        <v>1396</v>
      </c>
      <c r="K1659" s="70"/>
      <c r="L1659" s="70">
        <v>365</v>
      </c>
      <c r="M1659" s="70"/>
      <c r="N1659" s="70"/>
      <c r="O1659" s="70">
        <v>140.7</v>
      </c>
      <c r="P1659" s="70">
        <v>314.14</v>
      </c>
      <c r="Q1659" s="70" t="s">
        <v>1402</v>
      </c>
      <c r="R1659" s="70"/>
      <c r="S1659" s="70"/>
      <c r="T1659" s="70">
        <v>8990</v>
      </c>
      <c r="U1659" s="70">
        <v>2550</v>
      </c>
      <c r="V1659" s="70">
        <v>3285</v>
      </c>
      <c r="W1659" s="70">
        <v>18000</v>
      </c>
      <c r="X1659" s="71">
        <v>15360</v>
      </c>
    </row>
    <row r="1660" s="62" customFormat="1" spans="3:24">
      <c r="C1660" s="69">
        <v>2021</v>
      </c>
      <c r="D1660" s="69">
        <v>12</v>
      </c>
      <c r="E1660" s="70" t="s">
        <v>2015</v>
      </c>
      <c r="F1660" s="70" t="s">
        <v>2016</v>
      </c>
      <c r="G1660" s="70" t="s">
        <v>5792</v>
      </c>
      <c r="H1660" s="70" t="s">
        <v>1873</v>
      </c>
      <c r="I1660" s="70" t="s">
        <v>1397</v>
      </c>
      <c r="J1660" s="70" t="s">
        <v>1396</v>
      </c>
      <c r="K1660" s="70"/>
      <c r="L1660" s="70">
        <v>310</v>
      </c>
      <c r="M1660" s="70">
        <v>0.15</v>
      </c>
      <c r="N1660" s="70"/>
      <c r="O1660" s="70" t="s">
        <v>4103</v>
      </c>
      <c r="P1660" s="70">
        <v>241.96</v>
      </c>
      <c r="Q1660" s="70" t="s">
        <v>1421</v>
      </c>
      <c r="R1660" s="70"/>
      <c r="S1660" s="70"/>
      <c r="T1660" s="70" t="s">
        <v>5793</v>
      </c>
      <c r="U1660" s="70">
        <v>2520</v>
      </c>
      <c r="V1660" s="70">
        <v>3060</v>
      </c>
      <c r="W1660" s="70">
        <v>18000</v>
      </c>
      <c r="X1660" s="71">
        <v>9680</v>
      </c>
    </row>
    <row r="1661" s="62" customFormat="1" spans="3:24">
      <c r="C1661" s="69">
        <v>2021</v>
      </c>
      <c r="D1661" s="69">
        <v>12</v>
      </c>
      <c r="E1661" s="70" t="s">
        <v>5794</v>
      </c>
      <c r="F1661" s="70" t="s">
        <v>5795</v>
      </c>
      <c r="G1661" s="70" t="s">
        <v>5796</v>
      </c>
      <c r="H1661" s="70" t="s">
        <v>1862</v>
      </c>
      <c r="I1661" s="70" t="s">
        <v>1397</v>
      </c>
      <c r="J1661" s="70" t="s">
        <v>1396</v>
      </c>
      <c r="K1661" s="70">
        <v>320</v>
      </c>
      <c r="L1661" s="70"/>
      <c r="M1661" s="70">
        <v>0.23</v>
      </c>
      <c r="N1661" s="70"/>
      <c r="O1661" s="70">
        <v>137.6</v>
      </c>
      <c r="P1661" s="70">
        <v>41.86</v>
      </c>
      <c r="Q1661" s="70" t="s">
        <v>1402</v>
      </c>
      <c r="R1661" s="70"/>
      <c r="S1661" s="70"/>
      <c r="T1661" s="70">
        <v>4540</v>
      </c>
      <c r="U1661" s="70">
        <v>1690</v>
      </c>
      <c r="V1661" s="70">
        <v>1935</v>
      </c>
      <c r="W1661" s="70">
        <v>2840</v>
      </c>
      <c r="X1661" s="71">
        <v>1820</v>
      </c>
    </row>
    <row r="1662" s="62" customFormat="1" spans="3:24">
      <c r="C1662" s="69">
        <v>2021</v>
      </c>
      <c r="D1662" s="69">
        <v>12</v>
      </c>
      <c r="E1662" s="70" t="s">
        <v>5797</v>
      </c>
      <c r="F1662" s="70" t="s">
        <v>5798</v>
      </c>
      <c r="G1662" s="70" t="s">
        <v>5799</v>
      </c>
      <c r="H1662" s="70" t="s">
        <v>5241</v>
      </c>
      <c r="I1662" s="70" t="s">
        <v>1397</v>
      </c>
      <c r="J1662" s="70" t="s">
        <v>1396</v>
      </c>
      <c r="K1662" s="70"/>
      <c r="L1662" s="70">
        <v>210</v>
      </c>
      <c r="M1662" s="70">
        <v>0.274</v>
      </c>
      <c r="N1662" s="70"/>
      <c r="O1662" s="70">
        <v>161.27</v>
      </c>
      <c r="P1662" s="70">
        <v>350.07</v>
      </c>
      <c r="Q1662" s="70" t="s">
        <v>1402</v>
      </c>
      <c r="R1662" s="70"/>
      <c r="S1662" s="70"/>
      <c r="T1662" s="70">
        <v>9600</v>
      </c>
      <c r="U1662" s="70">
        <v>2550</v>
      </c>
      <c r="V1662" s="70">
        <v>3570</v>
      </c>
      <c r="W1662" s="70">
        <v>31000</v>
      </c>
      <c r="X1662" s="71">
        <v>18940</v>
      </c>
    </row>
    <row r="1663" s="62" customFormat="1" spans="3:24">
      <c r="C1663" s="69">
        <v>2021</v>
      </c>
      <c r="D1663" s="69">
        <v>12</v>
      </c>
      <c r="E1663" s="70" t="s">
        <v>5800</v>
      </c>
      <c r="F1663" s="70" t="s">
        <v>2052</v>
      </c>
      <c r="G1663" s="70" t="s">
        <v>5801</v>
      </c>
      <c r="H1663" s="70" t="s">
        <v>2064</v>
      </c>
      <c r="I1663" s="70" t="s">
        <v>1397</v>
      </c>
      <c r="J1663" s="70" t="s">
        <v>1396</v>
      </c>
      <c r="K1663" s="70">
        <v>320</v>
      </c>
      <c r="L1663" s="70"/>
      <c r="M1663" s="70"/>
      <c r="N1663" s="70"/>
      <c r="O1663" s="70">
        <v>137.6</v>
      </c>
      <c r="P1663" s="70">
        <v>41.86</v>
      </c>
      <c r="Q1663" s="70" t="s">
        <v>1402</v>
      </c>
      <c r="R1663" s="70"/>
      <c r="S1663" s="70"/>
      <c r="T1663" s="70">
        <v>4780</v>
      </c>
      <c r="U1663" s="70">
        <v>1580</v>
      </c>
      <c r="V1663" s="70">
        <v>2130</v>
      </c>
      <c r="W1663" s="70">
        <v>2840</v>
      </c>
      <c r="X1663" s="71">
        <v>1775</v>
      </c>
    </row>
    <row r="1664" s="62" customFormat="1" spans="3:24">
      <c r="C1664" s="69">
        <v>2021</v>
      </c>
      <c r="D1664" s="69">
        <v>12</v>
      </c>
      <c r="E1664" s="70" t="s">
        <v>5800</v>
      </c>
      <c r="F1664" s="70" t="s">
        <v>2052</v>
      </c>
      <c r="G1664" s="70" t="s">
        <v>5802</v>
      </c>
      <c r="H1664" s="70" t="s">
        <v>1873</v>
      </c>
      <c r="I1664" s="70" t="s">
        <v>1397</v>
      </c>
      <c r="J1664" s="70" t="s">
        <v>1396</v>
      </c>
      <c r="K1664" s="70">
        <v>320</v>
      </c>
      <c r="L1664" s="70"/>
      <c r="M1664" s="70">
        <v>0.18</v>
      </c>
      <c r="N1664" s="70"/>
      <c r="O1664" s="70">
        <v>137.6</v>
      </c>
      <c r="P1664" s="70">
        <v>41.86</v>
      </c>
      <c r="Q1664" s="70" t="s">
        <v>1402</v>
      </c>
      <c r="R1664" s="70"/>
      <c r="S1664" s="70"/>
      <c r="T1664" s="70">
        <v>4370</v>
      </c>
      <c r="U1664" s="70">
        <v>1580</v>
      </c>
      <c r="V1664" s="70">
        <v>1945</v>
      </c>
      <c r="W1664" s="70">
        <v>2840</v>
      </c>
      <c r="X1664" s="71">
        <v>1550</v>
      </c>
    </row>
    <row r="1665" s="62" customFormat="1" spans="3:24">
      <c r="C1665" s="69">
        <v>2021</v>
      </c>
      <c r="D1665" s="69">
        <v>12</v>
      </c>
      <c r="E1665" s="70" t="s">
        <v>5800</v>
      </c>
      <c r="F1665" s="70" t="s">
        <v>2052</v>
      </c>
      <c r="G1665" s="70" t="s">
        <v>5803</v>
      </c>
      <c r="H1665" s="70" t="s">
        <v>1601</v>
      </c>
      <c r="I1665" s="70" t="s">
        <v>1397</v>
      </c>
      <c r="J1665" s="70" t="s">
        <v>1396</v>
      </c>
      <c r="K1665" s="70"/>
      <c r="L1665" s="70">
        <v>280</v>
      </c>
      <c r="M1665" s="70"/>
      <c r="N1665" s="70"/>
      <c r="O1665" s="70">
        <v>150.75</v>
      </c>
      <c r="P1665" s="70">
        <v>63.75</v>
      </c>
      <c r="Q1665" s="70" t="s">
        <v>1402</v>
      </c>
      <c r="R1665" s="70"/>
      <c r="S1665" s="70"/>
      <c r="T1665" s="70">
        <v>5410</v>
      </c>
      <c r="U1665" s="70">
        <v>1910</v>
      </c>
      <c r="V1665" s="70">
        <v>2490</v>
      </c>
      <c r="W1665" s="70">
        <v>4300</v>
      </c>
      <c r="X1665" s="71">
        <v>2890</v>
      </c>
    </row>
    <row r="1666" s="62" customFormat="1" spans="3:24">
      <c r="C1666" s="69">
        <v>2021</v>
      </c>
      <c r="D1666" s="69">
        <v>12</v>
      </c>
      <c r="E1666" s="70" t="s">
        <v>5800</v>
      </c>
      <c r="F1666" s="70" t="s">
        <v>2052</v>
      </c>
      <c r="G1666" s="70" t="s">
        <v>5804</v>
      </c>
      <c r="H1666" s="70" t="s">
        <v>1474</v>
      </c>
      <c r="I1666" s="70" t="s">
        <v>1397</v>
      </c>
      <c r="J1666" s="70" t="s">
        <v>1396</v>
      </c>
      <c r="K1666" s="70"/>
      <c r="L1666" s="70">
        <v>310</v>
      </c>
      <c r="M1666" s="70"/>
      <c r="N1666" s="70"/>
      <c r="O1666" s="70">
        <v>150.8</v>
      </c>
      <c r="P1666" s="70">
        <v>106.26</v>
      </c>
      <c r="Q1666" s="70" t="s">
        <v>1402</v>
      </c>
      <c r="R1666" s="70"/>
      <c r="S1666" s="70"/>
      <c r="T1666" s="70">
        <v>6180</v>
      </c>
      <c r="U1666" s="70">
        <v>2300</v>
      </c>
      <c r="V1666" s="70">
        <v>2620</v>
      </c>
      <c r="W1666" s="70">
        <v>8495</v>
      </c>
      <c r="X1666" s="71">
        <v>5560</v>
      </c>
    </row>
    <row r="1667" s="62" customFormat="1" spans="3:24">
      <c r="C1667" s="69">
        <v>2021</v>
      </c>
      <c r="D1667" s="69">
        <v>12</v>
      </c>
      <c r="E1667" s="70" t="s">
        <v>5800</v>
      </c>
      <c r="F1667" s="70" t="s">
        <v>2052</v>
      </c>
      <c r="G1667" s="70" t="s">
        <v>5805</v>
      </c>
      <c r="H1667" s="70" t="s">
        <v>1886</v>
      </c>
      <c r="I1667" s="70" t="s">
        <v>1397</v>
      </c>
      <c r="J1667" s="70" t="s">
        <v>1396</v>
      </c>
      <c r="K1667" s="70"/>
      <c r="L1667" s="70">
        <v>480</v>
      </c>
      <c r="M1667" s="70"/>
      <c r="N1667" s="70"/>
      <c r="O1667" s="70">
        <v>142.82</v>
      </c>
      <c r="P1667" s="70">
        <v>222.18</v>
      </c>
      <c r="Q1667" s="70" t="s">
        <v>1402</v>
      </c>
      <c r="R1667" s="70"/>
      <c r="S1667" s="70"/>
      <c r="T1667" s="70">
        <v>7310</v>
      </c>
      <c r="U1667" s="70">
        <v>2370</v>
      </c>
      <c r="V1667" s="70">
        <v>2750</v>
      </c>
      <c r="W1667" s="70">
        <v>11800</v>
      </c>
      <c r="X1667" s="71">
        <v>9010</v>
      </c>
    </row>
    <row r="1668" s="62" customFormat="1" spans="3:24">
      <c r="C1668" s="69">
        <v>2021</v>
      </c>
      <c r="D1668" s="69">
        <v>12</v>
      </c>
      <c r="E1668" s="70" t="s">
        <v>5800</v>
      </c>
      <c r="F1668" s="70" t="s">
        <v>2052</v>
      </c>
      <c r="G1668" s="70" t="s">
        <v>5806</v>
      </c>
      <c r="H1668" s="70" t="s">
        <v>2036</v>
      </c>
      <c r="I1668" s="70" t="s">
        <v>1397</v>
      </c>
      <c r="J1668" s="70" t="s">
        <v>1396</v>
      </c>
      <c r="K1668" s="70"/>
      <c r="L1668" s="70">
        <v>380</v>
      </c>
      <c r="M1668" s="70"/>
      <c r="N1668" s="70"/>
      <c r="O1668" s="70">
        <v>130.8</v>
      </c>
      <c r="P1668" s="70">
        <v>348</v>
      </c>
      <c r="Q1668" s="70" t="s">
        <v>1402</v>
      </c>
      <c r="R1668" s="70"/>
      <c r="S1668" s="70"/>
      <c r="T1668" s="70" t="s">
        <v>5807</v>
      </c>
      <c r="U1668" s="70">
        <v>2530</v>
      </c>
      <c r="V1668" s="70" t="s">
        <v>5808</v>
      </c>
      <c r="W1668" s="70">
        <v>18000</v>
      </c>
      <c r="X1668" s="71" t="s">
        <v>5809</v>
      </c>
    </row>
    <row r="1669" s="62" customFormat="1" spans="3:24">
      <c r="C1669" s="69">
        <v>2021</v>
      </c>
      <c r="D1669" s="69">
        <v>12</v>
      </c>
      <c r="E1669" s="70" t="s">
        <v>5800</v>
      </c>
      <c r="F1669" s="70" t="s">
        <v>2052</v>
      </c>
      <c r="G1669" s="70" t="s">
        <v>5810</v>
      </c>
      <c r="H1669" s="70" t="s">
        <v>2036</v>
      </c>
      <c r="I1669" s="70" t="s">
        <v>1397</v>
      </c>
      <c r="J1669" s="70" t="s">
        <v>1396</v>
      </c>
      <c r="K1669" s="70"/>
      <c r="L1669" s="70">
        <v>410</v>
      </c>
      <c r="M1669" s="70"/>
      <c r="N1669" s="70"/>
      <c r="O1669" s="70" t="s">
        <v>2028</v>
      </c>
      <c r="P1669" s="70">
        <v>315.07</v>
      </c>
      <c r="Q1669" s="70" t="s">
        <v>1402</v>
      </c>
      <c r="R1669" s="70"/>
      <c r="S1669" s="70"/>
      <c r="T1669" s="70">
        <v>10130</v>
      </c>
      <c r="U1669" s="70">
        <v>2520</v>
      </c>
      <c r="V1669" s="70">
        <v>3380</v>
      </c>
      <c r="W1669" s="70">
        <v>18000</v>
      </c>
      <c r="X1669" s="71">
        <v>12175</v>
      </c>
    </row>
    <row r="1670" s="62" customFormat="1" spans="3:24">
      <c r="C1670" s="69">
        <v>2021</v>
      </c>
      <c r="D1670" s="69">
        <v>12</v>
      </c>
      <c r="E1670" s="70" t="s">
        <v>5800</v>
      </c>
      <c r="F1670" s="70" t="s">
        <v>2052</v>
      </c>
      <c r="G1670" s="70" t="s">
        <v>5811</v>
      </c>
      <c r="H1670" s="70" t="s">
        <v>1886</v>
      </c>
      <c r="I1670" s="70" t="s">
        <v>1397</v>
      </c>
      <c r="J1670" s="70" t="s">
        <v>1396</v>
      </c>
      <c r="K1670" s="70"/>
      <c r="L1670" s="70">
        <v>380</v>
      </c>
      <c r="M1670" s="70"/>
      <c r="N1670" s="70"/>
      <c r="O1670" s="70">
        <v>130.8</v>
      </c>
      <c r="P1670" s="70">
        <v>348</v>
      </c>
      <c r="Q1670" s="70" t="s">
        <v>1402</v>
      </c>
      <c r="R1670" s="70"/>
      <c r="S1670" s="70"/>
      <c r="T1670" s="70">
        <v>8920</v>
      </c>
      <c r="U1670" s="70">
        <v>2530</v>
      </c>
      <c r="V1670" s="70">
        <v>3130</v>
      </c>
      <c r="W1670" s="70">
        <v>18000</v>
      </c>
      <c r="X1670" s="71">
        <v>14500</v>
      </c>
    </row>
    <row r="1671" s="62" customFormat="1" spans="3:24">
      <c r="C1671" s="69">
        <v>2021</v>
      </c>
      <c r="D1671" s="69">
        <v>12</v>
      </c>
      <c r="E1671" s="70" t="s">
        <v>5800</v>
      </c>
      <c r="F1671" s="70" t="s">
        <v>2052</v>
      </c>
      <c r="G1671" s="70" t="s">
        <v>5812</v>
      </c>
      <c r="H1671" s="70" t="s">
        <v>1886</v>
      </c>
      <c r="I1671" s="70" t="s">
        <v>1397</v>
      </c>
      <c r="J1671" s="70" t="s">
        <v>1396</v>
      </c>
      <c r="K1671" s="70"/>
      <c r="L1671" s="70">
        <v>300</v>
      </c>
      <c r="M1671" s="70"/>
      <c r="N1671" s="70"/>
      <c r="O1671" s="70">
        <v>160.13</v>
      </c>
      <c r="P1671" s="70">
        <v>229.632</v>
      </c>
      <c r="Q1671" s="70" t="s">
        <v>1402</v>
      </c>
      <c r="R1671" s="70"/>
      <c r="S1671" s="70"/>
      <c r="T1671" s="70">
        <v>8740</v>
      </c>
      <c r="U1671" s="70">
        <v>2540</v>
      </c>
      <c r="V1671" s="70">
        <v>3090</v>
      </c>
      <c r="W1671" s="70">
        <v>18000</v>
      </c>
      <c r="X1671" s="71">
        <v>13000</v>
      </c>
    </row>
    <row r="1672" s="62" customFormat="1" spans="3:24">
      <c r="C1672" s="69">
        <v>2021</v>
      </c>
      <c r="D1672" s="69">
        <v>12</v>
      </c>
      <c r="E1672" s="70" t="s">
        <v>5800</v>
      </c>
      <c r="F1672" s="70" t="s">
        <v>2052</v>
      </c>
      <c r="G1672" s="70" t="s">
        <v>5813</v>
      </c>
      <c r="H1672" s="70" t="s">
        <v>1470</v>
      </c>
      <c r="I1672" s="70" t="s">
        <v>1397</v>
      </c>
      <c r="J1672" s="70" t="s">
        <v>1396</v>
      </c>
      <c r="K1672" s="70"/>
      <c r="L1672" s="70">
        <v>250</v>
      </c>
      <c r="M1672" s="70">
        <v>0.242</v>
      </c>
      <c r="N1672" s="70"/>
      <c r="O1672" s="70">
        <v>130.8</v>
      </c>
      <c r="P1672" s="70">
        <v>217.6</v>
      </c>
      <c r="Q1672" s="70" t="s">
        <v>1402</v>
      </c>
      <c r="R1672" s="70"/>
      <c r="S1672" s="70"/>
      <c r="T1672" s="70">
        <v>8780</v>
      </c>
      <c r="U1672" s="70">
        <v>2530</v>
      </c>
      <c r="V1672" s="70">
        <v>3080</v>
      </c>
      <c r="W1672" s="70">
        <v>18000</v>
      </c>
      <c r="X1672" s="71">
        <v>11200</v>
      </c>
    </row>
    <row r="1673" s="62" customFormat="1" spans="3:24">
      <c r="C1673" s="69">
        <v>2021</v>
      </c>
      <c r="D1673" s="69">
        <v>12</v>
      </c>
      <c r="E1673" s="70" t="s">
        <v>5800</v>
      </c>
      <c r="F1673" s="70" t="s">
        <v>2052</v>
      </c>
      <c r="G1673" s="70" t="s">
        <v>5814</v>
      </c>
      <c r="H1673" s="70" t="s">
        <v>1873</v>
      </c>
      <c r="I1673" s="70" t="s">
        <v>1397</v>
      </c>
      <c r="J1673" s="70" t="s">
        <v>1396</v>
      </c>
      <c r="K1673" s="70"/>
      <c r="L1673" s="70">
        <v>325</v>
      </c>
      <c r="M1673" s="70">
        <v>0.2</v>
      </c>
      <c r="N1673" s="70"/>
      <c r="O1673" s="70">
        <v>142.82</v>
      </c>
      <c r="P1673" s="70">
        <v>444</v>
      </c>
      <c r="Q1673" s="70" t="s">
        <v>1402</v>
      </c>
      <c r="R1673" s="70"/>
      <c r="S1673" s="70"/>
      <c r="T1673" s="70">
        <v>9570</v>
      </c>
      <c r="U1673" s="70">
        <v>2550</v>
      </c>
      <c r="V1673" s="70">
        <v>3320</v>
      </c>
      <c r="W1673" s="70">
        <v>31000</v>
      </c>
      <c r="X1673" s="71">
        <v>17550</v>
      </c>
    </row>
    <row r="1674" s="62" customFormat="1" spans="3:24">
      <c r="C1674" s="69">
        <v>2021</v>
      </c>
      <c r="D1674" s="69">
        <v>12</v>
      </c>
      <c r="E1674" s="70" t="s">
        <v>4407</v>
      </c>
      <c r="F1674" s="70" t="s">
        <v>4408</v>
      </c>
      <c r="G1674" s="70" t="s">
        <v>5815</v>
      </c>
      <c r="H1674" s="70" t="s">
        <v>1453</v>
      </c>
      <c r="I1674" s="70" t="s">
        <v>1397</v>
      </c>
      <c r="J1674" s="70" t="s">
        <v>1396</v>
      </c>
      <c r="K1674" s="70">
        <v>250</v>
      </c>
      <c r="L1674" s="70"/>
      <c r="M1674" s="70">
        <v>0.257</v>
      </c>
      <c r="N1674" s="70"/>
      <c r="O1674" s="70">
        <v>140.4</v>
      </c>
      <c r="P1674" s="70">
        <v>50.23</v>
      </c>
      <c r="Q1674" s="70" t="s">
        <v>1402</v>
      </c>
      <c r="R1674" s="70"/>
      <c r="S1674" s="70"/>
      <c r="T1674" s="70">
        <v>5450</v>
      </c>
      <c r="U1674" s="70">
        <v>1700</v>
      </c>
      <c r="V1674" s="70">
        <v>2160</v>
      </c>
      <c r="W1674" s="70">
        <v>3400</v>
      </c>
      <c r="X1674" s="71">
        <v>2000</v>
      </c>
    </row>
    <row r="1675" s="62" customFormat="1" spans="3:24">
      <c r="C1675" s="69">
        <v>2021</v>
      </c>
      <c r="D1675" s="69">
        <v>12</v>
      </c>
      <c r="E1675" s="70" t="s">
        <v>5344</v>
      </c>
      <c r="F1675" s="70" t="s">
        <v>2062</v>
      </c>
      <c r="G1675" s="70" t="s">
        <v>5816</v>
      </c>
      <c r="H1675" s="70" t="s">
        <v>1962</v>
      </c>
      <c r="I1675" s="70" t="s">
        <v>1397</v>
      </c>
      <c r="J1675" s="70" t="s">
        <v>1396</v>
      </c>
      <c r="K1675" s="70">
        <v>420</v>
      </c>
      <c r="L1675" s="70"/>
      <c r="M1675" s="70"/>
      <c r="N1675" s="70"/>
      <c r="O1675" s="70">
        <v>177.9</v>
      </c>
      <c r="P1675" s="70">
        <v>61.1</v>
      </c>
      <c r="Q1675" s="70" t="s">
        <v>1442</v>
      </c>
      <c r="R1675" s="70"/>
      <c r="S1675" s="70"/>
      <c r="T1675" s="70">
        <v>4825</v>
      </c>
      <c r="U1675" s="70">
        <v>1825</v>
      </c>
      <c r="V1675" s="70">
        <v>2295</v>
      </c>
      <c r="W1675" s="70">
        <v>2360</v>
      </c>
      <c r="X1675" s="71">
        <v>1870</v>
      </c>
    </row>
    <row r="1676" s="62" customFormat="1" spans="3:24">
      <c r="C1676" s="69">
        <v>2021</v>
      </c>
      <c r="D1676" s="69">
        <v>12</v>
      </c>
      <c r="E1676" s="70" t="s">
        <v>4421</v>
      </c>
      <c r="F1676" s="70" t="s">
        <v>4422</v>
      </c>
      <c r="G1676" s="70" t="s">
        <v>5817</v>
      </c>
      <c r="H1676" s="70" t="s">
        <v>1862</v>
      </c>
      <c r="I1676" s="70" t="s">
        <v>1397</v>
      </c>
      <c r="J1676" s="70" t="s">
        <v>1396</v>
      </c>
      <c r="K1676" s="70"/>
      <c r="L1676" s="70">
        <v>280</v>
      </c>
      <c r="M1676" s="70">
        <v>0.155</v>
      </c>
      <c r="N1676" s="70"/>
      <c r="O1676" s="70">
        <v>158.98</v>
      </c>
      <c r="P1676" s="70">
        <v>210.56</v>
      </c>
      <c r="Q1676" s="70" t="s">
        <v>1421</v>
      </c>
      <c r="R1676" s="70"/>
      <c r="S1676" s="70"/>
      <c r="T1676" s="70">
        <v>7970</v>
      </c>
      <c r="U1676" s="70">
        <v>2550</v>
      </c>
      <c r="V1676" s="70">
        <v>3230</v>
      </c>
      <c r="W1676" s="70">
        <v>18000</v>
      </c>
      <c r="X1676" s="71">
        <v>9500</v>
      </c>
    </row>
    <row r="1677" s="62" customFormat="1" spans="3:24">
      <c r="C1677" s="69">
        <v>2021</v>
      </c>
      <c r="D1677" s="69">
        <v>12</v>
      </c>
      <c r="E1677" s="70" t="s">
        <v>4421</v>
      </c>
      <c r="F1677" s="70" t="s">
        <v>4422</v>
      </c>
      <c r="G1677" s="70" t="s">
        <v>5818</v>
      </c>
      <c r="H1677" s="70" t="s">
        <v>1873</v>
      </c>
      <c r="I1677" s="70" t="s">
        <v>1397</v>
      </c>
      <c r="J1677" s="70" t="s">
        <v>1396</v>
      </c>
      <c r="K1677" s="70"/>
      <c r="L1677" s="70">
        <v>280</v>
      </c>
      <c r="M1677" s="70" t="s">
        <v>5819</v>
      </c>
      <c r="N1677" s="70"/>
      <c r="O1677" s="70">
        <v>158.24</v>
      </c>
      <c r="P1677" s="70">
        <v>367.58</v>
      </c>
      <c r="Q1677" s="70" t="s">
        <v>1421</v>
      </c>
      <c r="R1677" s="70"/>
      <c r="S1677" s="70"/>
      <c r="T1677" s="70">
        <v>9440</v>
      </c>
      <c r="U1677" s="70">
        <v>2530</v>
      </c>
      <c r="V1677" s="70" t="s">
        <v>5820</v>
      </c>
      <c r="W1677" s="70">
        <v>32000</v>
      </c>
      <c r="X1677" s="71" t="s">
        <v>5821</v>
      </c>
    </row>
    <row r="1678" s="62" customFormat="1" spans="3:24">
      <c r="C1678" s="69">
        <v>2021</v>
      </c>
      <c r="D1678" s="69">
        <v>12</v>
      </c>
      <c r="E1678" s="70" t="s">
        <v>2117</v>
      </c>
      <c r="F1678" s="70" t="s">
        <v>2118</v>
      </c>
      <c r="G1678" s="70" t="s">
        <v>5822</v>
      </c>
      <c r="H1678" s="70" t="s">
        <v>1470</v>
      </c>
      <c r="I1678" s="70" t="s">
        <v>1397</v>
      </c>
      <c r="J1678" s="70" t="s">
        <v>1396</v>
      </c>
      <c r="K1678" s="70"/>
      <c r="L1678" s="70">
        <v>310</v>
      </c>
      <c r="M1678" s="70">
        <v>0.27</v>
      </c>
      <c r="N1678" s="70"/>
      <c r="O1678" s="70" t="s">
        <v>5823</v>
      </c>
      <c r="P1678" s="70">
        <v>241.96</v>
      </c>
      <c r="Q1678" s="70" t="s">
        <v>1421</v>
      </c>
      <c r="R1678" s="70"/>
      <c r="S1678" s="70"/>
      <c r="T1678" s="70" t="s">
        <v>5824</v>
      </c>
      <c r="U1678" s="70">
        <v>2530</v>
      </c>
      <c r="V1678" s="70">
        <v>3150</v>
      </c>
      <c r="W1678" s="70">
        <v>18000</v>
      </c>
      <c r="X1678" s="71">
        <v>13080</v>
      </c>
    </row>
    <row r="1679" s="62" customFormat="1" spans="3:24">
      <c r="C1679" s="69">
        <v>2021</v>
      </c>
      <c r="D1679" s="69">
        <v>12</v>
      </c>
      <c r="E1679" s="70" t="s">
        <v>5372</v>
      </c>
      <c r="F1679" s="70" t="s">
        <v>2140</v>
      </c>
      <c r="G1679" s="70" t="s">
        <v>5825</v>
      </c>
      <c r="H1679" s="70" t="s">
        <v>1521</v>
      </c>
      <c r="I1679" s="70" t="s">
        <v>1397</v>
      </c>
      <c r="J1679" s="70" t="s">
        <v>1396</v>
      </c>
      <c r="K1679" s="70"/>
      <c r="L1679" s="70">
        <v>360</v>
      </c>
      <c r="M1679" s="70">
        <v>0.112</v>
      </c>
      <c r="N1679" s="70"/>
      <c r="O1679" s="70" t="s">
        <v>1420</v>
      </c>
      <c r="P1679" s="70">
        <v>350.08</v>
      </c>
      <c r="Q1679" s="70" t="s">
        <v>1402</v>
      </c>
      <c r="R1679" s="70"/>
      <c r="S1679" s="70"/>
      <c r="T1679" s="70">
        <v>10350</v>
      </c>
      <c r="U1679" s="70">
        <v>2525</v>
      </c>
      <c r="V1679" s="70">
        <v>3960</v>
      </c>
      <c r="W1679" s="70">
        <v>31000</v>
      </c>
      <c r="X1679" s="71">
        <v>15800</v>
      </c>
    </row>
    <row r="1680" s="62" customFormat="1" spans="3:24">
      <c r="C1680" s="69">
        <v>2021</v>
      </c>
      <c r="D1680" s="69">
        <v>12</v>
      </c>
      <c r="E1680" s="70" t="s">
        <v>5826</v>
      </c>
      <c r="F1680" s="70" t="s">
        <v>5827</v>
      </c>
      <c r="G1680" s="70" t="s">
        <v>5828</v>
      </c>
      <c r="H1680" s="70" t="s">
        <v>5403</v>
      </c>
      <c r="I1680" s="70" t="s">
        <v>1397</v>
      </c>
      <c r="J1680" s="70" t="s">
        <v>1396</v>
      </c>
      <c r="K1680" s="70"/>
      <c r="L1680" s="70">
        <v>280</v>
      </c>
      <c r="M1680" s="70"/>
      <c r="N1680" s="70"/>
      <c r="O1680" s="70">
        <v>156.4</v>
      </c>
      <c r="P1680" s="70">
        <v>210.56</v>
      </c>
      <c r="Q1680" s="70" t="s">
        <v>1421</v>
      </c>
      <c r="R1680" s="70"/>
      <c r="S1680" s="70"/>
      <c r="T1680" s="70">
        <v>8010</v>
      </c>
      <c r="U1680" s="70">
        <v>2520</v>
      </c>
      <c r="V1680" s="70">
        <v>3070</v>
      </c>
      <c r="W1680" s="70">
        <v>18000</v>
      </c>
      <c r="X1680" s="71">
        <v>9130</v>
      </c>
    </row>
    <row r="1681" s="62" customFormat="1" spans="3:24">
      <c r="C1681" s="69">
        <v>2021</v>
      </c>
      <c r="D1681" s="69">
        <v>12</v>
      </c>
      <c r="E1681" s="70" t="s">
        <v>4486</v>
      </c>
      <c r="F1681" s="70" t="s">
        <v>4487</v>
      </c>
      <c r="G1681" s="70" t="s">
        <v>5829</v>
      </c>
      <c r="H1681" s="70" t="s">
        <v>1521</v>
      </c>
      <c r="I1681" s="70" t="s">
        <v>1397</v>
      </c>
      <c r="J1681" s="70" t="s">
        <v>1396</v>
      </c>
      <c r="K1681" s="70"/>
      <c r="L1681" s="70">
        <v>300</v>
      </c>
      <c r="M1681" s="70">
        <v>0.145</v>
      </c>
      <c r="N1681" s="70"/>
      <c r="O1681" s="70">
        <v>142.82</v>
      </c>
      <c r="P1681" s="70">
        <v>355.49</v>
      </c>
      <c r="Q1681" s="70" t="s">
        <v>1421</v>
      </c>
      <c r="R1681" s="70"/>
      <c r="S1681" s="70"/>
      <c r="T1681" s="70">
        <v>9850</v>
      </c>
      <c r="U1681" s="70">
        <v>2550</v>
      </c>
      <c r="V1681" s="70">
        <v>3850</v>
      </c>
      <c r="W1681" s="70">
        <v>31000</v>
      </c>
      <c r="X1681" s="71">
        <v>15570</v>
      </c>
    </row>
    <row r="1682" s="62" customFormat="1" spans="3:24">
      <c r="C1682" s="69">
        <v>2021</v>
      </c>
      <c r="D1682" s="69">
        <v>12</v>
      </c>
      <c r="E1682" s="70" t="s">
        <v>5397</v>
      </c>
      <c r="F1682" s="70" t="s">
        <v>5398</v>
      </c>
      <c r="G1682" s="70" t="s">
        <v>5830</v>
      </c>
      <c r="H1682" s="70" t="s">
        <v>1886</v>
      </c>
      <c r="I1682" s="70" t="s">
        <v>1397</v>
      </c>
      <c r="J1682" s="70" t="s">
        <v>1396</v>
      </c>
      <c r="K1682" s="70"/>
      <c r="L1682" s="70">
        <v>380</v>
      </c>
      <c r="M1682" s="70"/>
      <c r="N1682" s="70"/>
      <c r="O1682" s="70">
        <v>160.13</v>
      </c>
      <c r="P1682" s="70">
        <v>287.04</v>
      </c>
      <c r="Q1682" s="70" t="s">
        <v>1402</v>
      </c>
      <c r="R1682" s="70"/>
      <c r="S1682" s="70"/>
      <c r="T1682" s="70">
        <v>8695</v>
      </c>
      <c r="U1682" s="70">
        <v>2520</v>
      </c>
      <c r="V1682" s="70">
        <v>3135</v>
      </c>
      <c r="W1682" s="70">
        <v>18000</v>
      </c>
      <c r="X1682" s="71">
        <v>12660</v>
      </c>
    </row>
    <row r="1683" s="62" customFormat="1" spans="3:24">
      <c r="C1683" s="69">
        <v>2021</v>
      </c>
      <c r="D1683" s="69">
        <v>12</v>
      </c>
      <c r="E1683" s="70" t="s">
        <v>5397</v>
      </c>
      <c r="F1683" s="70" t="s">
        <v>5398</v>
      </c>
      <c r="G1683" s="70" t="s">
        <v>5831</v>
      </c>
      <c r="H1683" s="70" t="s">
        <v>1433</v>
      </c>
      <c r="I1683" s="70" t="s">
        <v>1397</v>
      </c>
      <c r="J1683" s="70" t="s">
        <v>1412</v>
      </c>
      <c r="K1683" s="70"/>
      <c r="L1683" s="70"/>
      <c r="M1683" s="70">
        <v>0.149</v>
      </c>
      <c r="N1683" s="70"/>
      <c r="O1683" s="70" t="s">
        <v>5832</v>
      </c>
      <c r="P1683" s="70">
        <v>100.27</v>
      </c>
      <c r="Q1683" s="70" t="s">
        <v>1402</v>
      </c>
      <c r="R1683" s="70"/>
      <c r="S1683" s="70"/>
      <c r="T1683" s="70">
        <v>6570</v>
      </c>
      <c r="U1683" s="70">
        <v>2100</v>
      </c>
      <c r="V1683" s="70" t="s">
        <v>5542</v>
      </c>
      <c r="W1683" s="70">
        <v>9500</v>
      </c>
      <c r="X1683" s="71" t="s">
        <v>5833</v>
      </c>
    </row>
    <row r="1684" s="62" customFormat="1" spans="3:24">
      <c r="C1684" s="69">
        <v>2021</v>
      </c>
      <c r="D1684" s="69">
        <v>12</v>
      </c>
      <c r="E1684" s="70" t="s">
        <v>5311</v>
      </c>
      <c r="F1684" s="70" t="s">
        <v>5312</v>
      </c>
      <c r="G1684" s="70" t="s">
        <v>5834</v>
      </c>
      <c r="H1684" s="70" t="s">
        <v>5241</v>
      </c>
      <c r="I1684" s="70" t="s">
        <v>1397</v>
      </c>
      <c r="J1684" s="70" t="s">
        <v>1396</v>
      </c>
      <c r="K1684" s="70"/>
      <c r="L1684" s="70">
        <v>300</v>
      </c>
      <c r="M1684" s="70" t="s">
        <v>5835</v>
      </c>
      <c r="N1684" s="70"/>
      <c r="O1684" s="70">
        <v>160.26</v>
      </c>
      <c r="P1684" s="70">
        <v>281.91</v>
      </c>
      <c r="Q1684" s="70" t="s">
        <v>1402</v>
      </c>
      <c r="R1684" s="70"/>
      <c r="S1684" s="70"/>
      <c r="T1684" s="70" t="s">
        <v>5836</v>
      </c>
      <c r="U1684" s="70">
        <v>2550</v>
      </c>
      <c r="V1684" s="70">
        <v>3480</v>
      </c>
      <c r="W1684" s="70">
        <v>31000</v>
      </c>
      <c r="X1684" s="71" t="s">
        <v>5837</v>
      </c>
    </row>
    <row r="1685" s="62" customFormat="1" spans="3:24">
      <c r="C1685" s="69">
        <v>2021</v>
      </c>
      <c r="D1685" s="69">
        <v>12</v>
      </c>
      <c r="E1685" s="70" t="s">
        <v>5311</v>
      </c>
      <c r="F1685" s="70" t="s">
        <v>5312</v>
      </c>
      <c r="G1685" s="70" t="s">
        <v>5838</v>
      </c>
      <c r="H1685" s="70" t="s">
        <v>1862</v>
      </c>
      <c r="I1685" s="70" t="s">
        <v>1397</v>
      </c>
      <c r="J1685" s="70" t="s">
        <v>1396</v>
      </c>
      <c r="K1685" s="70"/>
      <c r="L1685" s="70">
        <v>300</v>
      </c>
      <c r="M1685" s="70" t="s">
        <v>5839</v>
      </c>
      <c r="N1685" s="70"/>
      <c r="O1685" s="70">
        <v>157.57</v>
      </c>
      <c r="P1685" s="70">
        <v>422.87</v>
      </c>
      <c r="Q1685" s="70" t="s">
        <v>1421</v>
      </c>
      <c r="R1685" s="70"/>
      <c r="S1685" s="70"/>
      <c r="T1685" s="70">
        <v>9740</v>
      </c>
      <c r="U1685" s="70">
        <v>2550</v>
      </c>
      <c r="V1685" s="70">
        <v>3470</v>
      </c>
      <c r="W1685" s="70">
        <v>31000</v>
      </c>
      <c r="X1685" s="71" t="s">
        <v>3743</v>
      </c>
    </row>
    <row r="1686" s="62" customFormat="1" spans="3:24">
      <c r="C1686" s="69">
        <v>2021</v>
      </c>
      <c r="D1686" s="69">
        <v>12</v>
      </c>
      <c r="E1686" s="70" t="s">
        <v>5311</v>
      </c>
      <c r="F1686" s="70" t="s">
        <v>5312</v>
      </c>
      <c r="G1686" s="70" t="s">
        <v>5840</v>
      </c>
      <c r="H1686" s="70" t="s">
        <v>5241</v>
      </c>
      <c r="I1686" s="70" t="s">
        <v>1397</v>
      </c>
      <c r="J1686" s="70" t="s">
        <v>1396</v>
      </c>
      <c r="K1686" s="70"/>
      <c r="L1686" s="70">
        <v>250</v>
      </c>
      <c r="M1686" s="70" t="s">
        <v>5841</v>
      </c>
      <c r="N1686" s="70"/>
      <c r="O1686" s="70">
        <v>157.57</v>
      </c>
      <c r="P1686" s="70">
        <v>281.92</v>
      </c>
      <c r="Q1686" s="70" t="s">
        <v>1402</v>
      </c>
      <c r="R1686" s="70"/>
      <c r="S1686" s="70"/>
      <c r="T1686" s="70" t="s">
        <v>5842</v>
      </c>
      <c r="U1686" s="70">
        <v>2550</v>
      </c>
      <c r="V1686" s="70" t="s">
        <v>5843</v>
      </c>
      <c r="W1686" s="70">
        <v>31000</v>
      </c>
      <c r="X1686" s="71" t="s">
        <v>5844</v>
      </c>
    </row>
    <row r="1687" s="62" customFormat="1" spans="3:24">
      <c r="C1687" s="69">
        <v>2021</v>
      </c>
      <c r="D1687" s="69">
        <v>12</v>
      </c>
      <c r="E1687" s="70" t="s">
        <v>5311</v>
      </c>
      <c r="F1687" s="70" t="s">
        <v>5312</v>
      </c>
      <c r="G1687" s="70" t="s">
        <v>5845</v>
      </c>
      <c r="H1687" s="70" t="s">
        <v>5241</v>
      </c>
      <c r="I1687" s="70" t="s">
        <v>1397</v>
      </c>
      <c r="J1687" s="70" t="s">
        <v>1396</v>
      </c>
      <c r="K1687" s="70"/>
      <c r="L1687" s="70">
        <v>170</v>
      </c>
      <c r="M1687" s="70">
        <v>0.281</v>
      </c>
      <c r="N1687" s="70"/>
      <c r="O1687" s="70">
        <v>176.05</v>
      </c>
      <c r="P1687" s="70">
        <v>281.91</v>
      </c>
      <c r="Q1687" s="70" t="s">
        <v>1402</v>
      </c>
      <c r="R1687" s="70"/>
      <c r="S1687" s="70"/>
      <c r="T1687" s="70">
        <v>9620</v>
      </c>
      <c r="U1687" s="70">
        <v>2550</v>
      </c>
      <c r="V1687" s="70">
        <v>3500</v>
      </c>
      <c r="W1687" s="70">
        <v>31000</v>
      </c>
      <c r="X1687" s="71" t="s">
        <v>5846</v>
      </c>
    </row>
    <row r="1688" s="62" customFormat="1" spans="3:24">
      <c r="C1688" s="69">
        <v>2021</v>
      </c>
      <c r="D1688" s="69">
        <v>12</v>
      </c>
      <c r="E1688" s="70" t="s">
        <v>5847</v>
      </c>
      <c r="F1688" s="70" t="s">
        <v>5848</v>
      </c>
      <c r="G1688" s="70" t="s">
        <v>5849</v>
      </c>
      <c r="H1688" s="70" t="s">
        <v>5403</v>
      </c>
      <c r="I1688" s="70" t="s">
        <v>1397</v>
      </c>
      <c r="J1688" s="70" t="s">
        <v>1396</v>
      </c>
      <c r="K1688" s="70"/>
      <c r="L1688" s="70">
        <v>320</v>
      </c>
      <c r="M1688" s="70"/>
      <c r="N1688" s="70"/>
      <c r="O1688" s="70" t="s">
        <v>5850</v>
      </c>
      <c r="P1688" s="70">
        <v>237.86</v>
      </c>
      <c r="Q1688" s="70" t="s">
        <v>1402</v>
      </c>
      <c r="R1688" s="70"/>
      <c r="S1688" s="70"/>
      <c r="T1688" s="70">
        <v>8800</v>
      </c>
      <c r="U1688" s="70">
        <v>2500</v>
      </c>
      <c r="V1688" s="70">
        <v>3220</v>
      </c>
      <c r="W1688" s="70">
        <v>18000</v>
      </c>
      <c r="X1688" s="71">
        <v>8800</v>
      </c>
    </row>
    <row r="1689" s="62" customFormat="1" spans="3:24">
      <c r="C1689" s="69">
        <v>2021</v>
      </c>
      <c r="D1689" s="69">
        <v>12</v>
      </c>
      <c r="E1689" s="70" t="s">
        <v>2154</v>
      </c>
      <c r="F1689" s="70" t="s">
        <v>2155</v>
      </c>
      <c r="G1689" s="70" t="s">
        <v>5851</v>
      </c>
      <c r="H1689" s="70" t="s">
        <v>1521</v>
      </c>
      <c r="I1689" s="70" t="s">
        <v>1397</v>
      </c>
      <c r="J1689" s="70" t="s">
        <v>1396</v>
      </c>
      <c r="K1689" s="70"/>
      <c r="L1689" s="70">
        <v>270</v>
      </c>
      <c r="M1689" s="70">
        <v>0.171</v>
      </c>
      <c r="N1689" s="70"/>
      <c r="O1689" s="70" t="s">
        <v>3999</v>
      </c>
      <c r="P1689" s="70">
        <v>361.735</v>
      </c>
      <c r="Q1689" s="70" t="s">
        <v>1402</v>
      </c>
      <c r="R1689" s="70"/>
      <c r="S1689" s="70"/>
      <c r="T1689" s="70">
        <v>10395</v>
      </c>
      <c r="U1689" s="70">
        <v>2550</v>
      </c>
      <c r="V1689" s="70">
        <v>3950</v>
      </c>
      <c r="W1689" s="70">
        <v>31000</v>
      </c>
      <c r="X1689" s="71">
        <v>15650</v>
      </c>
    </row>
    <row r="1690" s="62" customFormat="1" spans="3:24">
      <c r="C1690" s="69">
        <v>2021</v>
      </c>
      <c r="D1690" s="69">
        <v>12</v>
      </c>
      <c r="E1690" s="70" t="s">
        <v>2154</v>
      </c>
      <c r="F1690" s="70" t="s">
        <v>2155</v>
      </c>
      <c r="G1690" s="70" t="s">
        <v>5852</v>
      </c>
      <c r="H1690" s="70" t="s">
        <v>1521</v>
      </c>
      <c r="I1690" s="70" t="s">
        <v>1397</v>
      </c>
      <c r="J1690" s="70" t="s">
        <v>1396</v>
      </c>
      <c r="K1690" s="70"/>
      <c r="L1690" s="70">
        <v>270</v>
      </c>
      <c r="M1690" s="70">
        <v>0.172</v>
      </c>
      <c r="N1690" s="70"/>
      <c r="O1690" s="70" t="s">
        <v>3999</v>
      </c>
      <c r="P1690" s="70">
        <v>361.735</v>
      </c>
      <c r="Q1690" s="70" t="s">
        <v>1402</v>
      </c>
      <c r="R1690" s="70"/>
      <c r="S1690" s="70"/>
      <c r="T1690" s="70">
        <v>10800</v>
      </c>
      <c r="U1690" s="70">
        <v>2550</v>
      </c>
      <c r="V1690" s="70" t="s">
        <v>5853</v>
      </c>
      <c r="W1690" s="70">
        <v>31000</v>
      </c>
      <c r="X1690" s="71">
        <v>15740</v>
      </c>
    </row>
    <row r="1691" s="62" customFormat="1" spans="3:24">
      <c r="C1691" s="69">
        <v>2021</v>
      </c>
      <c r="D1691" s="69">
        <v>12</v>
      </c>
      <c r="E1691" s="70" t="s">
        <v>2154</v>
      </c>
      <c r="F1691" s="70" t="s">
        <v>2155</v>
      </c>
      <c r="G1691" s="70" t="s">
        <v>5854</v>
      </c>
      <c r="H1691" s="70" t="s">
        <v>1862</v>
      </c>
      <c r="I1691" s="70" t="s">
        <v>1397</v>
      </c>
      <c r="J1691" s="70" t="s">
        <v>1396</v>
      </c>
      <c r="K1691" s="70"/>
      <c r="L1691" s="70">
        <v>325</v>
      </c>
      <c r="M1691" s="70" t="s">
        <v>5855</v>
      </c>
      <c r="N1691" s="70"/>
      <c r="O1691" s="70">
        <v>160.26</v>
      </c>
      <c r="P1691" s="70">
        <v>422.848</v>
      </c>
      <c r="Q1691" s="70" t="s">
        <v>1402</v>
      </c>
      <c r="R1691" s="70"/>
      <c r="S1691" s="70"/>
      <c r="T1691" s="70">
        <v>9530</v>
      </c>
      <c r="U1691" s="70">
        <v>2550</v>
      </c>
      <c r="V1691" s="70" t="s">
        <v>5856</v>
      </c>
      <c r="W1691" s="70">
        <v>31000</v>
      </c>
      <c r="X1691" s="71" t="s">
        <v>3995</v>
      </c>
    </row>
    <row r="1692" s="62" customFormat="1" spans="3:24">
      <c r="C1692" s="69">
        <v>2021</v>
      </c>
      <c r="D1692" s="69">
        <v>12</v>
      </c>
      <c r="E1692" s="70" t="s">
        <v>5857</v>
      </c>
      <c r="F1692" s="70" t="s">
        <v>2114</v>
      </c>
      <c r="G1692" s="70" t="s">
        <v>5858</v>
      </c>
      <c r="H1692" s="70" t="s">
        <v>1453</v>
      </c>
      <c r="I1692" s="70" t="s">
        <v>1397</v>
      </c>
      <c r="J1692" s="70" t="s">
        <v>1396</v>
      </c>
      <c r="K1692" s="70">
        <v>245</v>
      </c>
      <c r="L1692" s="70"/>
      <c r="M1692" s="70">
        <v>0.229</v>
      </c>
      <c r="N1692" s="70"/>
      <c r="O1692" s="70">
        <v>140</v>
      </c>
      <c r="P1692" s="70">
        <v>50.23</v>
      </c>
      <c r="Q1692" s="70" t="s">
        <v>1421</v>
      </c>
      <c r="R1692" s="70"/>
      <c r="S1692" s="70"/>
      <c r="T1692" s="70">
        <v>5330</v>
      </c>
      <c r="U1692" s="70">
        <v>1700</v>
      </c>
      <c r="V1692" s="70">
        <v>2066</v>
      </c>
      <c r="W1692" s="70">
        <v>3490</v>
      </c>
      <c r="X1692" s="71">
        <v>1820</v>
      </c>
    </row>
    <row r="1693" s="62" customFormat="1" spans="3:24">
      <c r="C1693" s="69">
        <v>2021</v>
      </c>
      <c r="D1693" s="69">
        <v>12</v>
      </c>
      <c r="E1693" s="70" t="s">
        <v>1416</v>
      </c>
      <c r="F1693" s="70" t="s">
        <v>1409</v>
      </c>
      <c r="G1693" s="70" t="s">
        <v>5859</v>
      </c>
      <c r="H1693" s="70" t="s">
        <v>4497</v>
      </c>
      <c r="I1693" s="70" t="s">
        <v>2881</v>
      </c>
      <c r="J1693" s="70" t="s">
        <v>1396</v>
      </c>
      <c r="K1693" s="70"/>
      <c r="L1693" s="70">
        <v>400</v>
      </c>
      <c r="M1693" s="70"/>
      <c r="N1693" s="70"/>
      <c r="O1693" s="70"/>
      <c r="P1693" s="70"/>
      <c r="Q1693" s="70"/>
      <c r="R1693" s="70">
        <v>115</v>
      </c>
      <c r="S1693" s="70">
        <v>117</v>
      </c>
      <c r="T1693" s="70">
        <v>7560</v>
      </c>
      <c r="U1693" s="70">
        <v>2540</v>
      </c>
      <c r="V1693" s="70">
        <v>3760</v>
      </c>
      <c r="W1693" s="70">
        <v>25000</v>
      </c>
      <c r="X1693" s="71">
        <v>11950</v>
      </c>
    </row>
    <row r="1694" s="62" customFormat="1" spans="3:24">
      <c r="C1694" s="69">
        <v>2021</v>
      </c>
      <c r="D1694" s="69">
        <v>12</v>
      </c>
      <c r="E1694" s="70" t="s">
        <v>5860</v>
      </c>
      <c r="F1694" s="70" t="s">
        <v>5861</v>
      </c>
      <c r="G1694" s="70" t="s">
        <v>5862</v>
      </c>
      <c r="H1694" s="70" t="s">
        <v>1440</v>
      </c>
      <c r="I1694" s="70" t="s">
        <v>1397</v>
      </c>
      <c r="J1694" s="70" t="s">
        <v>1441</v>
      </c>
      <c r="K1694" s="70" t="s">
        <v>5863</v>
      </c>
      <c r="L1694" s="70"/>
      <c r="M1694" s="70"/>
      <c r="N1694" s="70">
        <v>10.2</v>
      </c>
      <c r="O1694" s="70">
        <v>161.53</v>
      </c>
      <c r="P1694" s="70"/>
      <c r="Q1694" s="70" t="s">
        <v>1442</v>
      </c>
      <c r="R1694" s="70"/>
      <c r="S1694" s="70"/>
      <c r="T1694" s="70">
        <v>2920</v>
      </c>
      <c r="U1694" s="70">
        <v>1499</v>
      </c>
      <c r="V1694" s="70" t="s">
        <v>5864</v>
      </c>
      <c r="W1694" s="70">
        <v>905</v>
      </c>
      <c r="X1694" s="71">
        <v>680</v>
      </c>
    </row>
    <row r="1695" s="62" customFormat="1" spans="3:24">
      <c r="C1695" s="69">
        <v>2021</v>
      </c>
      <c r="D1695" s="69">
        <v>12</v>
      </c>
      <c r="E1695" s="70" t="s">
        <v>5860</v>
      </c>
      <c r="F1695" s="70" t="s">
        <v>5861</v>
      </c>
      <c r="G1695" s="70" t="s">
        <v>5865</v>
      </c>
      <c r="H1695" s="70" t="s">
        <v>1440</v>
      </c>
      <c r="I1695" s="70" t="s">
        <v>1397</v>
      </c>
      <c r="J1695" s="70" t="s">
        <v>1441</v>
      </c>
      <c r="K1695" s="70" t="s">
        <v>5866</v>
      </c>
      <c r="L1695" s="70"/>
      <c r="M1695" s="70"/>
      <c r="N1695" s="70">
        <v>10.4</v>
      </c>
      <c r="O1695" s="70">
        <v>161.53</v>
      </c>
      <c r="P1695" s="70"/>
      <c r="Q1695" s="70" t="s">
        <v>1442</v>
      </c>
      <c r="R1695" s="70"/>
      <c r="S1695" s="70"/>
      <c r="T1695" s="70">
        <v>3380</v>
      </c>
      <c r="U1695" s="70">
        <v>1499</v>
      </c>
      <c r="V1695" s="70" t="s">
        <v>5864</v>
      </c>
      <c r="W1695" s="70">
        <v>1095</v>
      </c>
      <c r="X1695" s="71">
        <v>765</v>
      </c>
    </row>
    <row r="1696" s="62" customFormat="1" spans="3:24">
      <c r="C1696" s="69">
        <v>2021</v>
      </c>
      <c r="D1696" s="69">
        <v>12</v>
      </c>
      <c r="E1696" s="70" t="s">
        <v>5860</v>
      </c>
      <c r="F1696" s="70" t="s">
        <v>5861</v>
      </c>
      <c r="G1696" s="70" t="s">
        <v>5867</v>
      </c>
      <c r="H1696" s="70" t="s">
        <v>1440</v>
      </c>
      <c r="I1696" s="70" t="s">
        <v>1397</v>
      </c>
      <c r="J1696" s="70" t="s">
        <v>1441</v>
      </c>
      <c r="K1696" s="70" t="s">
        <v>1939</v>
      </c>
      <c r="L1696" s="70"/>
      <c r="M1696" s="70"/>
      <c r="N1696" s="70">
        <v>10.4</v>
      </c>
      <c r="O1696" s="70">
        <v>168.83</v>
      </c>
      <c r="P1696" s="70"/>
      <c r="Q1696" s="70" t="s">
        <v>1442</v>
      </c>
      <c r="R1696" s="70"/>
      <c r="S1696" s="70"/>
      <c r="T1696" s="70">
        <v>3380</v>
      </c>
      <c r="U1696" s="70">
        <v>1499</v>
      </c>
      <c r="V1696" s="70" t="s">
        <v>5864</v>
      </c>
      <c r="W1696" s="70">
        <v>1095</v>
      </c>
      <c r="X1696" s="71">
        <v>795</v>
      </c>
    </row>
    <row r="1697" s="62" customFormat="1" spans="3:24">
      <c r="C1697" s="69">
        <v>2021</v>
      </c>
      <c r="D1697" s="69">
        <v>12</v>
      </c>
      <c r="E1697" s="70" t="s">
        <v>5868</v>
      </c>
      <c r="F1697" s="70" t="s">
        <v>1728</v>
      </c>
      <c r="G1697" s="70" t="s">
        <v>5869</v>
      </c>
      <c r="H1697" s="70" t="s">
        <v>1579</v>
      </c>
      <c r="I1697" s="70" t="s">
        <v>1397</v>
      </c>
      <c r="J1697" s="70" t="s">
        <v>1441</v>
      </c>
      <c r="K1697" s="70">
        <v>260</v>
      </c>
      <c r="L1697" s="70"/>
      <c r="M1697" s="70"/>
      <c r="N1697" s="70">
        <v>15.7</v>
      </c>
      <c r="O1697" s="70">
        <v>136.6</v>
      </c>
      <c r="P1697" s="70"/>
      <c r="Q1697" s="70" t="s">
        <v>1402</v>
      </c>
      <c r="R1697" s="70"/>
      <c r="S1697" s="70"/>
      <c r="T1697" s="70">
        <v>4498</v>
      </c>
      <c r="U1697" s="70">
        <v>1680</v>
      </c>
      <c r="V1697" s="70">
        <v>1990</v>
      </c>
      <c r="W1697" s="70">
        <v>2430</v>
      </c>
      <c r="X1697" s="71">
        <v>1590</v>
      </c>
    </row>
    <row r="1698" s="62" customFormat="1" spans="3:24">
      <c r="C1698" s="69">
        <v>2021</v>
      </c>
      <c r="D1698" s="69">
        <v>12</v>
      </c>
      <c r="E1698" s="70" t="s">
        <v>5868</v>
      </c>
      <c r="F1698" s="70" t="s">
        <v>1728</v>
      </c>
      <c r="G1698" s="70" t="s">
        <v>5870</v>
      </c>
      <c r="H1698" s="70" t="s">
        <v>4546</v>
      </c>
      <c r="I1698" s="70" t="s">
        <v>2881</v>
      </c>
      <c r="J1698" s="70" t="s">
        <v>1412</v>
      </c>
      <c r="K1698" s="70"/>
      <c r="L1698" s="70" t="s">
        <v>5871</v>
      </c>
      <c r="M1698" s="70"/>
      <c r="N1698" s="70"/>
      <c r="O1698" s="70"/>
      <c r="P1698" s="70"/>
      <c r="Q1698" s="70"/>
      <c r="R1698" s="70">
        <v>50</v>
      </c>
      <c r="S1698" s="70">
        <v>51</v>
      </c>
      <c r="T1698" s="70">
        <v>8645</v>
      </c>
      <c r="U1698" s="70">
        <v>2500</v>
      </c>
      <c r="V1698" s="70">
        <v>3440</v>
      </c>
      <c r="W1698" s="70">
        <v>13500</v>
      </c>
      <c r="X1698" s="71" t="s">
        <v>5872</v>
      </c>
    </row>
    <row r="1699" s="62" customFormat="1" spans="3:24">
      <c r="C1699" s="69">
        <v>2021</v>
      </c>
      <c r="D1699" s="69">
        <v>12</v>
      </c>
      <c r="E1699" s="70" t="s">
        <v>5125</v>
      </c>
      <c r="F1699" s="70" t="s">
        <v>5126</v>
      </c>
      <c r="G1699" s="70" t="s">
        <v>5873</v>
      </c>
      <c r="H1699" s="70" t="s">
        <v>5874</v>
      </c>
      <c r="I1699" s="70" t="s">
        <v>1397</v>
      </c>
      <c r="J1699" s="70" t="s">
        <v>1396</v>
      </c>
      <c r="K1699" s="70"/>
      <c r="L1699" s="70">
        <v>402</v>
      </c>
      <c r="M1699" s="70">
        <v>0.5</v>
      </c>
      <c r="N1699" s="70"/>
      <c r="O1699" s="70">
        <v>142.82</v>
      </c>
      <c r="P1699" s="70">
        <v>90.7</v>
      </c>
      <c r="Q1699" s="70" t="s">
        <v>1402</v>
      </c>
      <c r="R1699" s="70"/>
      <c r="S1699" s="70"/>
      <c r="T1699" s="70">
        <v>5995</v>
      </c>
      <c r="U1699" s="70">
        <v>2040</v>
      </c>
      <c r="V1699" s="70">
        <v>2740</v>
      </c>
      <c r="W1699" s="70">
        <v>4200</v>
      </c>
      <c r="X1699" s="71">
        <v>3340</v>
      </c>
    </row>
    <row r="1700" s="62" customFormat="1" spans="3:24">
      <c r="C1700" s="69">
        <v>2021</v>
      </c>
      <c r="D1700" s="69">
        <v>12</v>
      </c>
      <c r="E1700" s="70" t="s">
        <v>1506</v>
      </c>
      <c r="F1700" s="70" t="s">
        <v>1507</v>
      </c>
      <c r="G1700" s="70" t="s">
        <v>5875</v>
      </c>
      <c r="H1700" s="70" t="s">
        <v>4497</v>
      </c>
      <c r="I1700" s="70" t="s">
        <v>2881</v>
      </c>
      <c r="J1700" s="70" t="s">
        <v>1396</v>
      </c>
      <c r="K1700" s="70"/>
      <c r="L1700" s="70" t="s">
        <v>5876</v>
      </c>
      <c r="M1700" s="70"/>
      <c r="N1700" s="70"/>
      <c r="O1700" s="70"/>
      <c r="P1700" s="70"/>
      <c r="Q1700" s="70"/>
      <c r="R1700" s="70">
        <v>117</v>
      </c>
      <c r="S1700" s="70">
        <v>121</v>
      </c>
      <c r="T1700" s="70" t="s">
        <v>5877</v>
      </c>
      <c r="U1700" s="70">
        <v>2550</v>
      </c>
      <c r="V1700" s="70" t="s">
        <v>5878</v>
      </c>
      <c r="W1700" s="70">
        <v>25000</v>
      </c>
      <c r="X1700" s="71" t="s">
        <v>5879</v>
      </c>
    </row>
    <row r="1701" s="62" customFormat="1" spans="3:24">
      <c r="C1701" s="69">
        <v>2021</v>
      </c>
      <c r="D1701" s="69">
        <v>12</v>
      </c>
      <c r="E1701" s="70" t="s">
        <v>4227</v>
      </c>
      <c r="F1701" s="70" t="s">
        <v>1573</v>
      </c>
      <c r="G1701" s="70" t="s">
        <v>5880</v>
      </c>
      <c r="H1701" s="70" t="s">
        <v>5408</v>
      </c>
      <c r="I1701" s="70" t="s">
        <v>1561</v>
      </c>
      <c r="J1701" s="70" t="s">
        <v>1396</v>
      </c>
      <c r="K1701" s="70"/>
      <c r="L1701" s="70"/>
      <c r="M1701" s="70"/>
      <c r="N1701" s="70"/>
      <c r="O1701" s="70"/>
      <c r="P1701" s="70">
        <v>50.456</v>
      </c>
      <c r="Q1701" s="70" t="s">
        <v>4036</v>
      </c>
      <c r="R1701" s="70"/>
      <c r="S1701" s="70"/>
      <c r="T1701" s="70">
        <v>8995</v>
      </c>
      <c r="U1701" s="70">
        <v>2550</v>
      </c>
      <c r="V1701" s="70">
        <v>3550</v>
      </c>
      <c r="W1701" s="70">
        <v>31000</v>
      </c>
      <c r="X1701" s="71" t="s">
        <v>5133</v>
      </c>
    </row>
    <row r="1702" s="62" customFormat="1" spans="3:24">
      <c r="C1702" s="69">
        <v>2021</v>
      </c>
      <c r="D1702" s="69">
        <v>12</v>
      </c>
      <c r="E1702" s="70" t="s">
        <v>4227</v>
      </c>
      <c r="F1702" s="70" t="s">
        <v>1573</v>
      </c>
      <c r="G1702" s="70" t="s">
        <v>5881</v>
      </c>
      <c r="H1702" s="70" t="s">
        <v>4336</v>
      </c>
      <c r="I1702" s="70" t="s">
        <v>1561</v>
      </c>
      <c r="J1702" s="70" t="s">
        <v>1396</v>
      </c>
      <c r="K1702" s="70"/>
      <c r="L1702" s="70"/>
      <c r="M1702" s="70"/>
      <c r="N1702" s="70"/>
      <c r="O1702" s="70"/>
      <c r="P1702" s="70">
        <v>17.52</v>
      </c>
      <c r="Q1702" s="70" t="s">
        <v>1504</v>
      </c>
      <c r="R1702" s="70"/>
      <c r="S1702" s="70"/>
      <c r="T1702" s="70">
        <v>5995</v>
      </c>
      <c r="U1702" s="70" t="s">
        <v>5882</v>
      </c>
      <c r="V1702" s="70" t="s">
        <v>5883</v>
      </c>
      <c r="W1702" s="70">
        <v>4495</v>
      </c>
      <c r="X1702" s="71">
        <v>3600</v>
      </c>
    </row>
    <row r="1703" s="62" customFormat="1" spans="3:24">
      <c r="C1703" s="69">
        <v>2021</v>
      </c>
      <c r="D1703" s="69">
        <v>12</v>
      </c>
      <c r="E1703" s="70" t="s">
        <v>4227</v>
      </c>
      <c r="F1703" s="70" t="s">
        <v>1573</v>
      </c>
      <c r="G1703" s="70" t="s">
        <v>5884</v>
      </c>
      <c r="H1703" s="70" t="s">
        <v>4339</v>
      </c>
      <c r="I1703" s="70" t="s">
        <v>1561</v>
      </c>
      <c r="J1703" s="70" t="s">
        <v>1396</v>
      </c>
      <c r="K1703" s="70"/>
      <c r="L1703" s="70"/>
      <c r="M1703" s="70"/>
      <c r="N1703" s="70"/>
      <c r="O1703" s="70"/>
      <c r="P1703" s="70">
        <v>17.52</v>
      </c>
      <c r="Q1703" s="70" t="s">
        <v>1504</v>
      </c>
      <c r="R1703" s="70"/>
      <c r="S1703" s="70"/>
      <c r="T1703" s="70">
        <v>5995</v>
      </c>
      <c r="U1703" s="70" t="s">
        <v>5885</v>
      </c>
      <c r="V1703" s="70" t="s">
        <v>5886</v>
      </c>
      <c r="W1703" s="70">
        <v>4495</v>
      </c>
      <c r="X1703" s="71">
        <v>3250</v>
      </c>
    </row>
    <row r="1704" s="62" customFormat="1" spans="3:24">
      <c r="C1704" s="69">
        <v>2021</v>
      </c>
      <c r="D1704" s="69">
        <v>12</v>
      </c>
      <c r="E1704" s="70" t="s">
        <v>5887</v>
      </c>
      <c r="F1704" s="70" t="s">
        <v>5888</v>
      </c>
      <c r="G1704" s="70" t="s">
        <v>5889</v>
      </c>
      <c r="H1704" s="70" t="s">
        <v>5890</v>
      </c>
      <c r="I1704" s="70" t="s">
        <v>1397</v>
      </c>
      <c r="J1704" s="70" t="s">
        <v>1396</v>
      </c>
      <c r="K1704" s="70">
        <v>228</v>
      </c>
      <c r="L1704" s="70"/>
      <c r="M1704" s="70"/>
      <c r="N1704" s="70"/>
      <c r="O1704" s="70">
        <v>119.61</v>
      </c>
      <c r="P1704" s="70">
        <v>2.04</v>
      </c>
      <c r="Q1704" s="70" t="s">
        <v>1483</v>
      </c>
      <c r="R1704" s="70"/>
      <c r="S1704" s="70"/>
      <c r="T1704" s="70">
        <v>4010</v>
      </c>
      <c r="U1704" s="70">
        <v>1510</v>
      </c>
      <c r="V1704" s="70">
        <v>1950</v>
      </c>
      <c r="W1704" s="70">
        <v>1998</v>
      </c>
      <c r="X1704" s="71">
        <v>1560</v>
      </c>
    </row>
    <row r="1705" s="62" customFormat="1" spans="3:24">
      <c r="C1705" s="69">
        <v>2021</v>
      </c>
      <c r="D1705" s="69">
        <v>12</v>
      </c>
      <c r="E1705" s="70" t="s">
        <v>4239</v>
      </c>
      <c r="F1705" s="70" t="s">
        <v>1581</v>
      </c>
      <c r="G1705" s="70" t="s">
        <v>5891</v>
      </c>
      <c r="H1705" s="70" t="s">
        <v>1395</v>
      </c>
      <c r="I1705" s="70" t="s">
        <v>1397</v>
      </c>
      <c r="J1705" s="70" t="s">
        <v>1396</v>
      </c>
      <c r="K1705" s="70"/>
      <c r="L1705" s="70">
        <v>225</v>
      </c>
      <c r="M1705" s="70">
        <v>0.357</v>
      </c>
      <c r="N1705" s="70"/>
      <c r="O1705" s="70">
        <v>160.26</v>
      </c>
      <c r="P1705" s="70">
        <v>281.91</v>
      </c>
      <c r="Q1705" s="70" t="s">
        <v>1402</v>
      </c>
      <c r="R1705" s="70"/>
      <c r="S1705" s="70"/>
      <c r="T1705" s="70">
        <v>11840</v>
      </c>
      <c r="U1705" s="70" t="s">
        <v>4758</v>
      </c>
      <c r="V1705" s="70">
        <v>3450</v>
      </c>
      <c r="W1705" s="70">
        <v>31000</v>
      </c>
      <c r="X1705" s="71" t="s">
        <v>5892</v>
      </c>
    </row>
    <row r="1706" s="62" customFormat="1" spans="3:24">
      <c r="C1706" s="69">
        <v>2021</v>
      </c>
      <c r="D1706" s="69">
        <v>12</v>
      </c>
      <c r="E1706" s="70" t="s">
        <v>1644</v>
      </c>
      <c r="F1706" s="70" t="s">
        <v>1645</v>
      </c>
      <c r="G1706" s="70" t="s">
        <v>5893</v>
      </c>
      <c r="H1706" s="70" t="s">
        <v>4497</v>
      </c>
      <c r="I1706" s="70" t="s">
        <v>2881</v>
      </c>
      <c r="J1706" s="70" t="s">
        <v>1396</v>
      </c>
      <c r="K1706" s="70"/>
      <c r="L1706" s="70" t="s">
        <v>5894</v>
      </c>
      <c r="M1706" s="70"/>
      <c r="N1706" s="70"/>
      <c r="O1706" s="70"/>
      <c r="P1706" s="70"/>
      <c r="Q1706" s="70"/>
      <c r="R1706" s="70">
        <v>117</v>
      </c>
      <c r="S1706" s="70">
        <v>120</v>
      </c>
      <c r="T1706" s="70">
        <v>7445</v>
      </c>
      <c r="U1706" s="70">
        <v>2545</v>
      </c>
      <c r="V1706" s="70">
        <v>3700</v>
      </c>
      <c r="W1706" s="70">
        <v>25000</v>
      </c>
      <c r="X1706" s="71">
        <v>10700</v>
      </c>
    </row>
    <row r="1707" s="62" customFormat="1" spans="3:24">
      <c r="C1707" s="69">
        <v>2021</v>
      </c>
      <c r="D1707" s="69">
        <v>12</v>
      </c>
      <c r="E1707" s="70" t="s">
        <v>1644</v>
      </c>
      <c r="F1707" s="70" t="s">
        <v>1645</v>
      </c>
      <c r="G1707" s="70" t="s">
        <v>5895</v>
      </c>
      <c r="H1707" s="70" t="s">
        <v>4497</v>
      </c>
      <c r="I1707" s="70" t="s">
        <v>2881</v>
      </c>
      <c r="J1707" s="70" t="s">
        <v>1396</v>
      </c>
      <c r="K1707" s="70"/>
      <c r="L1707" s="70" t="s">
        <v>5894</v>
      </c>
      <c r="M1707" s="70"/>
      <c r="N1707" s="70"/>
      <c r="O1707" s="70"/>
      <c r="P1707" s="70"/>
      <c r="Q1707" s="70"/>
      <c r="R1707" s="70">
        <v>132</v>
      </c>
      <c r="S1707" s="70">
        <v>132.5</v>
      </c>
      <c r="T1707" s="70">
        <v>7445</v>
      </c>
      <c r="U1707" s="70">
        <v>2545</v>
      </c>
      <c r="V1707" s="70">
        <v>3700</v>
      </c>
      <c r="W1707" s="70">
        <v>25000</v>
      </c>
      <c r="X1707" s="71">
        <v>10700</v>
      </c>
    </row>
    <row r="1708" s="62" customFormat="1" spans="3:24">
      <c r="C1708" s="69">
        <v>2021</v>
      </c>
      <c r="D1708" s="69">
        <v>12</v>
      </c>
      <c r="E1708" s="70" t="s">
        <v>1694</v>
      </c>
      <c r="F1708" s="70" t="s">
        <v>1695</v>
      </c>
      <c r="G1708" s="70" t="s">
        <v>5896</v>
      </c>
      <c r="H1708" s="70" t="s">
        <v>1440</v>
      </c>
      <c r="I1708" s="70" t="s">
        <v>1397</v>
      </c>
      <c r="J1708" s="70" t="s">
        <v>1441</v>
      </c>
      <c r="K1708" s="70" t="s">
        <v>5897</v>
      </c>
      <c r="L1708" s="70"/>
      <c r="M1708" s="70"/>
      <c r="N1708" s="70" t="s">
        <v>5898</v>
      </c>
      <c r="O1708" s="70">
        <v>130</v>
      </c>
      <c r="P1708" s="70"/>
      <c r="Q1708" s="70" t="s">
        <v>1402</v>
      </c>
      <c r="R1708" s="70"/>
      <c r="S1708" s="70"/>
      <c r="T1708" s="70">
        <v>3059</v>
      </c>
      <c r="U1708" s="70">
        <v>1521</v>
      </c>
      <c r="V1708" s="70">
        <v>1614</v>
      </c>
      <c r="W1708" s="70">
        <v>1100</v>
      </c>
      <c r="X1708" s="71">
        <v>925</v>
      </c>
    </row>
    <row r="1709" s="62" customFormat="1" spans="3:24">
      <c r="C1709" s="69">
        <v>2021</v>
      </c>
      <c r="D1709" s="69">
        <v>12</v>
      </c>
      <c r="E1709" s="70" t="s">
        <v>5429</v>
      </c>
      <c r="F1709" s="70" t="s">
        <v>5430</v>
      </c>
      <c r="G1709" s="70" t="s">
        <v>5899</v>
      </c>
      <c r="H1709" s="70" t="s">
        <v>4148</v>
      </c>
      <c r="I1709" s="70" t="s">
        <v>1561</v>
      </c>
      <c r="J1709" s="70" t="s">
        <v>1441</v>
      </c>
      <c r="K1709" s="70"/>
      <c r="L1709" s="70"/>
      <c r="M1709" s="70"/>
      <c r="N1709" s="70"/>
      <c r="O1709" s="70"/>
      <c r="P1709" s="70"/>
      <c r="Q1709" s="70" t="s">
        <v>1499</v>
      </c>
      <c r="R1709" s="70"/>
      <c r="S1709" s="70"/>
      <c r="T1709" s="70">
        <v>5030</v>
      </c>
      <c r="U1709" s="70">
        <v>1960</v>
      </c>
      <c r="V1709" s="70">
        <v>1785</v>
      </c>
      <c r="W1709" s="70">
        <v>2825</v>
      </c>
      <c r="X1709" s="71">
        <v>2300</v>
      </c>
    </row>
    <row r="1710" s="62" customFormat="1" spans="3:24">
      <c r="C1710" s="69">
        <v>2021</v>
      </c>
      <c r="D1710" s="69">
        <v>12</v>
      </c>
      <c r="E1710" s="70" t="s">
        <v>5429</v>
      </c>
      <c r="F1710" s="70" t="s">
        <v>5430</v>
      </c>
      <c r="G1710" s="70" t="s">
        <v>5900</v>
      </c>
      <c r="H1710" s="70" t="s">
        <v>4148</v>
      </c>
      <c r="I1710" s="70" t="s">
        <v>1561</v>
      </c>
      <c r="J1710" s="70" t="s">
        <v>1441</v>
      </c>
      <c r="K1710" s="70"/>
      <c r="L1710" s="70"/>
      <c r="M1710" s="70"/>
      <c r="N1710" s="70"/>
      <c r="O1710" s="70"/>
      <c r="P1710" s="70"/>
      <c r="Q1710" s="70" t="s">
        <v>1499</v>
      </c>
      <c r="R1710" s="70"/>
      <c r="S1710" s="70"/>
      <c r="T1710" s="70">
        <v>5030</v>
      </c>
      <c r="U1710" s="70">
        <v>1960</v>
      </c>
      <c r="V1710" s="70">
        <v>1785</v>
      </c>
      <c r="W1710" s="70">
        <v>2825</v>
      </c>
      <c r="X1710" s="71">
        <v>2300</v>
      </c>
    </row>
    <row r="1711" s="62" customFormat="1" spans="3:24">
      <c r="C1711" s="69">
        <v>2021</v>
      </c>
      <c r="D1711" s="69">
        <v>12</v>
      </c>
      <c r="E1711" s="70" t="s">
        <v>4528</v>
      </c>
      <c r="F1711" s="70" t="s">
        <v>4312</v>
      </c>
      <c r="G1711" s="70" t="s">
        <v>5901</v>
      </c>
      <c r="H1711" s="70" t="s">
        <v>5415</v>
      </c>
      <c r="I1711" s="70" t="s">
        <v>2881</v>
      </c>
      <c r="J1711" s="70" t="s">
        <v>1396</v>
      </c>
      <c r="K1711" s="70"/>
      <c r="L1711" s="70" t="s">
        <v>5902</v>
      </c>
      <c r="M1711" s="70"/>
      <c r="N1711" s="70"/>
      <c r="O1711" s="70"/>
      <c r="P1711" s="70"/>
      <c r="Q1711" s="70"/>
      <c r="R1711" s="70">
        <v>101</v>
      </c>
      <c r="S1711" s="70">
        <v>103</v>
      </c>
      <c r="T1711" s="70">
        <v>11990</v>
      </c>
      <c r="U1711" s="70">
        <v>2550</v>
      </c>
      <c r="V1711" s="70">
        <v>3900</v>
      </c>
      <c r="W1711" s="70">
        <v>18000</v>
      </c>
      <c r="X1711" s="71">
        <v>10500</v>
      </c>
    </row>
    <row r="1712" s="62" customFormat="1" spans="3:24">
      <c r="C1712" s="69">
        <v>2021</v>
      </c>
      <c r="D1712" s="69">
        <v>12</v>
      </c>
      <c r="E1712" s="70" t="s">
        <v>4528</v>
      </c>
      <c r="F1712" s="70" t="s">
        <v>4312</v>
      </c>
      <c r="G1712" s="70" t="s">
        <v>5903</v>
      </c>
      <c r="H1712" s="70" t="s">
        <v>5435</v>
      </c>
      <c r="I1712" s="70" t="s">
        <v>2881</v>
      </c>
      <c r="J1712" s="70" t="s">
        <v>1412</v>
      </c>
      <c r="K1712" s="70"/>
      <c r="L1712" s="70" t="s">
        <v>5904</v>
      </c>
      <c r="M1712" s="70"/>
      <c r="N1712" s="70"/>
      <c r="O1712" s="70"/>
      <c r="P1712" s="70"/>
      <c r="Q1712" s="70"/>
      <c r="R1712" s="70">
        <v>71</v>
      </c>
      <c r="S1712" s="70">
        <v>72</v>
      </c>
      <c r="T1712" s="70">
        <v>11600</v>
      </c>
      <c r="U1712" s="70">
        <v>2550</v>
      </c>
      <c r="V1712" s="70" t="s">
        <v>4060</v>
      </c>
      <c r="W1712" s="70">
        <v>17000</v>
      </c>
      <c r="X1712" s="71" t="s">
        <v>4061</v>
      </c>
    </row>
    <row r="1713" s="62" customFormat="1" spans="3:24">
      <c r="C1713" s="69">
        <v>2021</v>
      </c>
      <c r="D1713" s="69">
        <v>12</v>
      </c>
      <c r="E1713" s="70" t="s">
        <v>4316</v>
      </c>
      <c r="F1713" s="70" t="s">
        <v>1790</v>
      </c>
      <c r="G1713" s="70" t="s">
        <v>5905</v>
      </c>
      <c r="H1713" s="70" t="s">
        <v>4497</v>
      </c>
      <c r="I1713" s="70" t="s">
        <v>2881</v>
      </c>
      <c r="J1713" s="70" t="s">
        <v>1396</v>
      </c>
      <c r="K1713" s="70"/>
      <c r="L1713" s="70" t="s">
        <v>5906</v>
      </c>
      <c r="M1713" s="70"/>
      <c r="N1713" s="70"/>
      <c r="O1713" s="70"/>
      <c r="P1713" s="70"/>
      <c r="Q1713" s="70"/>
      <c r="R1713" s="70">
        <v>110</v>
      </c>
      <c r="S1713" s="70">
        <v>110</v>
      </c>
      <c r="T1713" s="70">
        <v>7505</v>
      </c>
      <c r="U1713" s="70">
        <v>2550</v>
      </c>
      <c r="V1713" s="70">
        <v>3630</v>
      </c>
      <c r="W1713" s="70">
        <v>25000</v>
      </c>
      <c r="X1713" s="71" t="s">
        <v>5907</v>
      </c>
    </row>
    <row r="1714" s="62" customFormat="1" spans="3:24">
      <c r="C1714" s="69">
        <v>2021</v>
      </c>
      <c r="D1714" s="69">
        <v>12</v>
      </c>
      <c r="E1714" s="70" t="s">
        <v>5908</v>
      </c>
      <c r="F1714" s="70" t="s">
        <v>5909</v>
      </c>
      <c r="G1714" s="70" t="s">
        <v>5910</v>
      </c>
      <c r="H1714" s="70" t="s">
        <v>5911</v>
      </c>
      <c r="I1714" s="70" t="s">
        <v>1397</v>
      </c>
      <c r="J1714" s="70" t="s">
        <v>1412</v>
      </c>
      <c r="K1714" s="70"/>
      <c r="L1714" s="70"/>
      <c r="M1714" s="70">
        <v>0.237</v>
      </c>
      <c r="N1714" s="70"/>
      <c r="O1714" s="70" t="s">
        <v>5912</v>
      </c>
      <c r="P1714" s="70">
        <v>134.35</v>
      </c>
      <c r="Q1714" s="70" t="s">
        <v>1402</v>
      </c>
      <c r="R1714" s="70"/>
      <c r="S1714" s="70"/>
      <c r="T1714" s="70">
        <v>5930</v>
      </c>
      <c r="U1714" s="70">
        <v>2040</v>
      </c>
      <c r="V1714" s="70" t="s">
        <v>5025</v>
      </c>
      <c r="W1714" s="70">
        <v>5120</v>
      </c>
      <c r="X1714" s="71">
        <v>3670</v>
      </c>
    </row>
    <row r="1715" s="62" customFormat="1" spans="3:24">
      <c r="C1715" s="69">
        <v>2021</v>
      </c>
      <c r="D1715" s="69">
        <v>12</v>
      </c>
      <c r="E1715" s="70" t="s">
        <v>4547</v>
      </c>
      <c r="F1715" s="70" t="s">
        <v>5913</v>
      </c>
      <c r="G1715" s="70" t="s">
        <v>5914</v>
      </c>
      <c r="H1715" s="70" t="s">
        <v>1440</v>
      </c>
      <c r="I1715" s="70" t="s">
        <v>1397</v>
      </c>
      <c r="J1715" s="70" t="s">
        <v>1441</v>
      </c>
      <c r="K1715" s="70">
        <v>181</v>
      </c>
      <c r="L1715" s="70"/>
      <c r="M1715" s="70"/>
      <c r="N1715" s="70">
        <v>9.3</v>
      </c>
      <c r="O1715" s="70">
        <v>115.68</v>
      </c>
      <c r="P1715" s="70"/>
      <c r="Q1715" s="70" t="s">
        <v>1402</v>
      </c>
      <c r="R1715" s="70"/>
      <c r="S1715" s="70"/>
      <c r="T1715" s="70">
        <v>3025</v>
      </c>
      <c r="U1715" s="70">
        <v>1500</v>
      </c>
      <c r="V1715" s="70">
        <v>1515</v>
      </c>
      <c r="W1715" s="70">
        <v>940</v>
      </c>
      <c r="X1715" s="71">
        <v>790</v>
      </c>
    </row>
    <row r="1716" s="62" customFormat="1" spans="3:24">
      <c r="C1716" s="69">
        <v>2021</v>
      </c>
      <c r="D1716" s="69">
        <v>12</v>
      </c>
      <c r="E1716" s="70" t="s">
        <v>4547</v>
      </c>
      <c r="F1716" s="70" t="s">
        <v>5913</v>
      </c>
      <c r="G1716" s="70" t="s">
        <v>5915</v>
      </c>
      <c r="H1716" s="70" t="s">
        <v>1440</v>
      </c>
      <c r="I1716" s="70" t="s">
        <v>1397</v>
      </c>
      <c r="J1716" s="70" t="s">
        <v>1441</v>
      </c>
      <c r="K1716" s="70">
        <v>175</v>
      </c>
      <c r="L1716" s="70"/>
      <c r="M1716" s="70"/>
      <c r="N1716" s="70">
        <v>9.4</v>
      </c>
      <c r="O1716" s="70">
        <v>115.68</v>
      </c>
      <c r="P1716" s="70"/>
      <c r="Q1716" s="70" t="s">
        <v>1402</v>
      </c>
      <c r="R1716" s="70"/>
      <c r="S1716" s="70"/>
      <c r="T1716" s="70">
        <v>3310</v>
      </c>
      <c r="U1716" s="70">
        <v>1500</v>
      </c>
      <c r="V1716" s="70">
        <v>1588</v>
      </c>
      <c r="W1716" s="70">
        <v>1105</v>
      </c>
      <c r="X1716" s="71">
        <v>805</v>
      </c>
    </row>
    <row r="1717" s="62" customFormat="1" spans="3:24">
      <c r="C1717" s="69">
        <v>2021</v>
      </c>
      <c r="D1717" s="69">
        <v>12</v>
      </c>
      <c r="E1717" s="70" t="s">
        <v>4547</v>
      </c>
      <c r="F1717" s="70" t="s">
        <v>4548</v>
      </c>
      <c r="G1717" s="70" t="s">
        <v>5916</v>
      </c>
      <c r="H1717" s="70" t="s">
        <v>1440</v>
      </c>
      <c r="I1717" s="70" t="s">
        <v>1397</v>
      </c>
      <c r="J1717" s="70" t="s">
        <v>1441</v>
      </c>
      <c r="K1717" s="70">
        <v>175</v>
      </c>
      <c r="L1717" s="70"/>
      <c r="M1717" s="70"/>
      <c r="N1717" s="70">
        <v>9.4</v>
      </c>
      <c r="O1717" s="70">
        <v>110.83</v>
      </c>
      <c r="P1717" s="70"/>
      <c r="Q1717" s="70" t="s">
        <v>1402</v>
      </c>
      <c r="R1717" s="70"/>
      <c r="S1717" s="70"/>
      <c r="T1717" s="70">
        <v>3615</v>
      </c>
      <c r="U1717" s="70">
        <v>1650</v>
      </c>
      <c r="V1717" s="70">
        <v>1595</v>
      </c>
      <c r="W1717" s="70">
        <v>1110</v>
      </c>
      <c r="X1717" s="71">
        <v>810</v>
      </c>
    </row>
    <row r="1718" s="62" customFormat="1" spans="3:24">
      <c r="C1718" s="69">
        <v>2021</v>
      </c>
      <c r="D1718" s="69">
        <v>12</v>
      </c>
      <c r="E1718" s="70" t="s">
        <v>4547</v>
      </c>
      <c r="F1718" s="70" t="s">
        <v>4548</v>
      </c>
      <c r="G1718" s="70" t="s">
        <v>5917</v>
      </c>
      <c r="H1718" s="70" t="s">
        <v>1440</v>
      </c>
      <c r="I1718" s="70" t="s">
        <v>1397</v>
      </c>
      <c r="J1718" s="70" t="s">
        <v>1441</v>
      </c>
      <c r="K1718" s="70">
        <v>175</v>
      </c>
      <c r="L1718" s="70"/>
      <c r="M1718" s="70"/>
      <c r="N1718" s="70">
        <v>9.4</v>
      </c>
      <c r="O1718" s="70">
        <v>115.68</v>
      </c>
      <c r="P1718" s="70"/>
      <c r="Q1718" s="70" t="s">
        <v>1402</v>
      </c>
      <c r="R1718" s="70"/>
      <c r="S1718" s="70"/>
      <c r="T1718" s="70">
        <v>3615</v>
      </c>
      <c r="U1718" s="70">
        <v>1650</v>
      </c>
      <c r="V1718" s="70">
        <v>1595</v>
      </c>
      <c r="W1718" s="70">
        <v>1110</v>
      </c>
      <c r="X1718" s="71">
        <v>810</v>
      </c>
    </row>
    <row r="1719" s="62" customFormat="1" spans="3:24">
      <c r="C1719" s="69">
        <v>2021</v>
      </c>
      <c r="D1719" s="69">
        <v>12</v>
      </c>
      <c r="E1719" s="70" t="s">
        <v>4547</v>
      </c>
      <c r="F1719" s="70" t="s">
        <v>4548</v>
      </c>
      <c r="G1719" s="70" t="s">
        <v>5918</v>
      </c>
      <c r="H1719" s="70" t="s">
        <v>1440</v>
      </c>
      <c r="I1719" s="70" t="s">
        <v>1397</v>
      </c>
      <c r="J1719" s="70" t="s">
        <v>1441</v>
      </c>
      <c r="K1719" s="70">
        <v>175</v>
      </c>
      <c r="L1719" s="70"/>
      <c r="M1719" s="70"/>
      <c r="N1719" s="70">
        <v>9.4</v>
      </c>
      <c r="O1719" s="70">
        <v>110.83</v>
      </c>
      <c r="P1719" s="70"/>
      <c r="Q1719" s="70" t="s">
        <v>1402</v>
      </c>
      <c r="R1719" s="70"/>
      <c r="S1719" s="70"/>
      <c r="T1719" s="70">
        <v>3390</v>
      </c>
      <c r="U1719" s="70">
        <v>1650</v>
      </c>
      <c r="V1719" s="70">
        <v>1595</v>
      </c>
      <c r="W1719" s="70">
        <v>1110</v>
      </c>
      <c r="X1719" s="71">
        <v>810</v>
      </c>
    </row>
    <row r="1720" s="62" customFormat="1" spans="3:24">
      <c r="C1720" s="69">
        <v>2021</v>
      </c>
      <c r="D1720" s="69">
        <v>12</v>
      </c>
      <c r="E1720" s="70" t="s">
        <v>4547</v>
      </c>
      <c r="F1720" s="70" t="s">
        <v>4548</v>
      </c>
      <c r="G1720" s="70" t="s">
        <v>5919</v>
      </c>
      <c r="H1720" s="70" t="s">
        <v>1440</v>
      </c>
      <c r="I1720" s="70" t="s">
        <v>1397</v>
      </c>
      <c r="J1720" s="70" t="s">
        <v>1441</v>
      </c>
      <c r="K1720" s="70">
        <v>175</v>
      </c>
      <c r="L1720" s="70"/>
      <c r="M1720" s="70"/>
      <c r="N1720" s="70">
        <v>9.4</v>
      </c>
      <c r="O1720" s="70">
        <v>115.68</v>
      </c>
      <c r="P1720" s="70"/>
      <c r="Q1720" s="70" t="s">
        <v>1402</v>
      </c>
      <c r="R1720" s="70"/>
      <c r="S1720" s="70"/>
      <c r="T1720" s="70">
        <v>3390</v>
      </c>
      <c r="U1720" s="70">
        <v>1650</v>
      </c>
      <c r="V1720" s="70">
        <v>1595</v>
      </c>
      <c r="W1720" s="70">
        <v>1110</v>
      </c>
      <c r="X1720" s="71">
        <v>810</v>
      </c>
    </row>
    <row r="1721" s="62" customFormat="1" spans="3:24">
      <c r="C1721" s="69">
        <v>2021</v>
      </c>
      <c r="D1721" s="69">
        <v>12</v>
      </c>
      <c r="E1721" s="70" t="s">
        <v>5920</v>
      </c>
      <c r="F1721" s="70" t="s">
        <v>5921</v>
      </c>
      <c r="G1721" s="70" t="s">
        <v>5922</v>
      </c>
      <c r="H1721" s="70" t="s">
        <v>1470</v>
      </c>
      <c r="I1721" s="70" t="s">
        <v>1397</v>
      </c>
      <c r="J1721" s="70" t="s">
        <v>1396</v>
      </c>
      <c r="K1721" s="70"/>
      <c r="L1721" s="70">
        <v>320</v>
      </c>
      <c r="M1721" s="70">
        <v>0.42</v>
      </c>
      <c r="N1721" s="70"/>
      <c r="O1721" s="70" t="s">
        <v>2059</v>
      </c>
      <c r="P1721" s="70">
        <v>287.04</v>
      </c>
      <c r="Q1721" s="70" t="s">
        <v>1402</v>
      </c>
      <c r="R1721" s="70"/>
      <c r="S1721" s="70"/>
      <c r="T1721" s="70">
        <v>6955</v>
      </c>
      <c r="U1721" s="70">
        <v>2255</v>
      </c>
      <c r="V1721" s="70">
        <v>2650</v>
      </c>
      <c r="W1721" s="70">
        <v>8995</v>
      </c>
      <c r="X1721" s="71">
        <v>7085</v>
      </c>
    </row>
    <row r="1722" s="62" customFormat="1" spans="3:24">
      <c r="C1722" s="69">
        <v>2021</v>
      </c>
      <c r="D1722" s="69">
        <v>12</v>
      </c>
      <c r="E1722" s="70" t="s">
        <v>5923</v>
      </c>
      <c r="F1722" s="70" t="s">
        <v>5924</v>
      </c>
      <c r="G1722" s="70" t="s">
        <v>5925</v>
      </c>
      <c r="H1722" s="70" t="s">
        <v>4584</v>
      </c>
      <c r="I1722" s="70" t="s">
        <v>2881</v>
      </c>
      <c r="J1722" s="70" t="s">
        <v>1396</v>
      </c>
      <c r="K1722" s="70"/>
      <c r="L1722" s="70">
        <v>500</v>
      </c>
      <c r="M1722" s="70"/>
      <c r="N1722" s="70"/>
      <c r="O1722" s="70"/>
      <c r="P1722" s="70"/>
      <c r="Q1722" s="70"/>
      <c r="R1722" s="70">
        <v>102</v>
      </c>
      <c r="S1722" s="70">
        <v>103</v>
      </c>
      <c r="T1722" s="70">
        <v>8780</v>
      </c>
      <c r="U1722" s="70">
        <v>2540</v>
      </c>
      <c r="V1722" s="70">
        <v>3160</v>
      </c>
      <c r="W1722" s="70">
        <v>18000</v>
      </c>
      <c r="X1722" s="71">
        <v>12560</v>
      </c>
    </row>
    <row r="1723" s="62" customFormat="1" spans="3:24">
      <c r="C1723" s="69">
        <v>2021</v>
      </c>
      <c r="D1723" s="69">
        <v>12</v>
      </c>
      <c r="E1723" s="70" t="s">
        <v>4334</v>
      </c>
      <c r="F1723" s="70" t="s">
        <v>1617</v>
      </c>
      <c r="G1723" s="70" t="s">
        <v>5926</v>
      </c>
      <c r="H1723" s="70" t="s">
        <v>5435</v>
      </c>
      <c r="I1723" s="70" t="s">
        <v>2881</v>
      </c>
      <c r="J1723" s="70" t="s">
        <v>1412</v>
      </c>
      <c r="K1723" s="70"/>
      <c r="L1723" s="70" t="s">
        <v>5927</v>
      </c>
      <c r="M1723" s="70"/>
      <c r="N1723" s="70"/>
      <c r="O1723" s="70"/>
      <c r="P1723" s="70"/>
      <c r="Q1723" s="70"/>
      <c r="R1723" s="70">
        <v>112</v>
      </c>
      <c r="S1723" s="70">
        <v>113</v>
      </c>
      <c r="T1723" s="70">
        <v>10990</v>
      </c>
      <c r="U1723" s="70">
        <v>2550</v>
      </c>
      <c r="V1723" s="70">
        <v>3660</v>
      </c>
      <c r="W1723" s="70">
        <v>16500</v>
      </c>
      <c r="X1723" s="71" t="s">
        <v>5928</v>
      </c>
    </row>
    <row r="1724" s="62" customFormat="1" spans="3:24">
      <c r="C1724" s="69">
        <v>2021</v>
      </c>
      <c r="D1724" s="69">
        <v>12</v>
      </c>
      <c r="E1724" s="70" t="s">
        <v>4334</v>
      </c>
      <c r="F1724" s="70" t="s">
        <v>1617</v>
      </c>
      <c r="G1724" s="70" t="s">
        <v>5929</v>
      </c>
      <c r="H1724" s="70" t="s">
        <v>1433</v>
      </c>
      <c r="I1724" s="70" t="s">
        <v>1397</v>
      </c>
      <c r="J1724" s="70" t="s">
        <v>1412</v>
      </c>
      <c r="K1724" s="70"/>
      <c r="L1724" s="70"/>
      <c r="M1724" s="70">
        <v>0.149</v>
      </c>
      <c r="N1724" s="70"/>
      <c r="O1724" s="70" t="s">
        <v>1570</v>
      </c>
      <c r="P1724" s="70">
        <v>127.743</v>
      </c>
      <c r="Q1724" s="70" t="s">
        <v>1402</v>
      </c>
      <c r="R1724" s="70"/>
      <c r="S1724" s="70"/>
      <c r="T1724" s="70">
        <v>5990</v>
      </c>
      <c r="U1724" s="70">
        <v>2150</v>
      </c>
      <c r="V1724" s="70">
        <v>2980</v>
      </c>
      <c r="W1724" s="70">
        <v>8000</v>
      </c>
      <c r="X1724" s="71" t="s">
        <v>5930</v>
      </c>
    </row>
    <row r="1725" s="62" customFormat="1" spans="3:24">
      <c r="C1725" s="69">
        <v>2021</v>
      </c>
      <c r="D1725" s="69">
        <v>12</v>
      </c>
      <c r="E1725" s="70" t="s">
        <v>5931</v>
      </c>
      <c r="F1725" s="70" t="s">
        <v>5932</v>
      </c>
      <c r="G1725" s="70" t="s">
        <v>5933</v>
      </c>
      <c r="H1725" s="70" t="s">
        <v>1433</v>
      </c>
      <c r="I1725" s="70" t="s">
        <v>1397</v>
      </c>
      <c r="J1725" s="70" t="s">
        <v>1412</v>
      </c>
      <c r="K1725" s="70"/>
      <c r="L1725" s="70"/>
      <c r="M1725" s="70">
        <v>0.149</v>
      </c>
      <c r="N1725" s="70"/>
      <c r="O1725" s="70">
        <v>140.8</v>
      </c>
      <c r="P1725" s="70">
        <v>97.77</v>
      </c>
      <c r="Q1725" s="70" t="s">
        <v>3832</v>
      </c>
      <c r="R1725" s="70"/>
      <c r="S1725" s="70"/>
      <c r="T1725" s="70">
        <v>5990</v>
      </c>
      <c r="U1725" s="70">
        <v>2300</v>
      </c>
      <c r="V1725" s="70">
        <v>3050</v>
      </c>
      <c r="W1725" s="70">
        <v>8500</v>
      </c>
      <c r="X1725" s="71" t="s">
        <v>5934</v>
      </c>
    </row>
    <row r="1726" s="62" customFormat="1" spans="3:24">
      <c r="C1726" s="69">
        <v>2021</v>
      </c>
      <c r="D1726" s="69">
        <v>12</v>
      </c>
      <c r="E1726" s="70" t="s">
        <v>1866</v>
      </c>
      <c r="F1726" s="70" t="s">
        <v>1867</v>
      </c>
      <c r="G1726" s="70" t="s">
        <v>5935</v>
      </c>
      <c r="H1726" s="70" t="s">
        <v>2018</v>
      </c>
      <c r="I1726" s="70" t="s">
        <v>1397</v>
      </c>
      <c r="J1726" s="70" t="s">
        <v>1396</v>
      </c>
      <c r="K1726" s="70"/>
      <c r="L1726" s="70">
        <v>220</v>
      </c>
      <c r="M1726" s="70">
        <v>0.445</v>
      </c>
      <c r="N1726" s="70"/>
      <c r="O1726" s="70">
        <v>153.6</v>
      </c>
      <c r="P1726" s="70">
        <v>66.84</v>
      </c>
      <c r="Q1726" s="70" t="s">
        <v>4354</v>
      </c>
      <c r="R1726" s="70"/>
      <c r="S1726" s="70"/>
      <c r="T1726" s="70">
        <v>5650</v>
      </c>
      <c r="U1726" s="70">
        <v>1730</v>
      </c>
      <c r="V1726" s="70" t="s">
        <v>5936</v>
      </c>
      <c r="W1726" s="70">
        <v>4495</v>
      </c>
      <c r="X1726" s="71">
        <v>3295</v>
      </c>
    </row>
    <row r="1727" s="62" customFormat="1" spans="3:24">
      <c r="C1727" s="69">
        <v>2021</v>
      </c>
      <c r="D1727" s="69">
        <v>12</v>
      </c>
      <c r="E1727" s="70" t="s">
        <v>1906</v>
      </c>
      <c r="F1727" s="70" t="s">
        <v>1907</v>
      </c>
      <c r="G1727" s="70" t="s">
        <v>5937</v>
      </c>
      <c r="H1727" s="70" t="s">
        <v>4535</v>
      </c>
      <c r="I1727" s="70" t="s">
        <v>2881</v>
      </c>
      <c r="J1727" s="70" t="s">
        <v>1412</v>
      </c>
      <c r="K1727" s="70"/>
      <c r="L1727" s="70" t="s">
        <v>5938</v>
      </c>
      <c r="M1727" s="70"/>
      <c r="N1727" s="70"/>
      <c r="O1727" s="70"/>
      <c r="P1727" s="70"/>
      <c r="Q1727" s="70"/>
      <c r="R1727" s="70">
        <v>121</v>
      </c>
      <c r="S1727" s="70">
        <v>123</v>
      </c>
      <c r="T1727" s="70">
        <v>10790</v>
      </c>
      <c r="U1727" s="70">
        <v>2550</v>
      </c>
      <c r="V1727" s="70">
        <v>3390</v>
      </c>
      <c r="W1727" s="70">
        <v>18000</v>
      </c>
      <c r="X1727" s="71">
        <v>11700</v>
      </c>
    </row>
    <row r="1728" s="62" customFormat="1" spans="3:24">
      <c r="C1728" s="69">
        <v>2021</v>
      </c>
      <c r="D1728" s="69">
        <v>12</v>
      </c>
      <c r="E1728" s="70" t="s">
        <v>5306</v>
      </c>
      <c r="F1728" s="70" t="s">
        <v>5307</v>
      </c>
      <c r="G1728" s="70" t="s">
        <v>5939</v>
      </c>
      <c r="H1728" s="70" t="s">
        <v>4584</v>
      </c>
      <c r="I1728" s="70" t="s">
        <v>2881</v>
      </c>
      <c r="J1728" s="70" t="s">
        <v>1396</v>
      </c>
      <c r="K1728" s="70"/>
      <c r="L1728" s="70">
        <v>500</v>
      </c>
      <c r="M1728" s="70"/>
      <c r="N1728" s="70"/>
      <c r="O1728" s="70"/>
      <c r="P1728" s="70"/>
      <c r="Q1728" s="70"/>
      <c r="R1728" s="70">
        <v>80.5</v>
      </c>
      <c r="S1728" s="70">
        <v>81</v>
      </c>
      <c r="T1728" s="70">
        <v>9220</v>
      </c>
      <c r="U1728" s="70">
        <v>2510</v>
      </c>
      <c r="V1728" s="70">
        <v>3190</v>
      </c>
      <c r="W1728" s="70">
        <v>18000</v>
      </c>
      <c r="X1728" s="71">
        <v>13050</v>
      </c>
    </row>
    <row r="1729" s="62" customFormat="1" spans="3:24">
      <c r="C1729" s="69">
        <v>2021</v>
      </c>
      <c r="D1729" s="69">
        <v>12</v>
      </c>
      <c r="E1729" s="70" t="s">
        <v>4556</v>
      </c>
      <c r="F1729" s="70" t="s">
        <v>1970</v>
      </c>
      <c r="G1729" s="70" t="s">
        <v>5940</v>
      </c>
      <c r="H1729" s="70" t="s">
        <v>4546</v>
      </c>
      <c r="I1729" s="70" t="s">
        <v>2881</v>
      </c>
      <c r="J1729" s="70" t="s">
        <v>1412</v>
      </c>
      <c r="K1729" s="70"/>
      <c r="L1729" s="70">
        <v>600</v>
      </c>
      <c r="M1729" s="70"/>
      <c r="N1729" s="70"/>
      <c r="O1729" s="70"/>
      <c r="P1729" s="70"/>
      <c r="Q1729" s="70"/>
      <c r="R1729" s="70">
        <v>65</v>
      </c>
      <c r="S1729" s="70">
        <v>65</v>
      </c>
      <c r="T1729" s="70">
        <v>12000</v>
      </c>
      <c r="U1729" s="70">
        <v>2550</v>
      </c>
      <c r="V1729" s="70">
        <v>3460</v>
      </c>
      <c r="W1729" s="70">
        <v>18000</v>
      </c>
      <c r="X1729" s="71">
        <v>12850</v>
      </c>
    </row>
    <row r="1730" s="62" customFormat="1" spans="3:24">
      <c r="C1730" s="69">
        <v>2021</v>
      </c>
      <c r="D1730" s="69">
        <v>12</v>
      </c>
      <c r="E1730" s="70" t="s">
        <v>2026</v>
      </c>
      <c r="F1730" s="70" t="s">
        <v>1507</v>
      </c>
      <c r="G1730" s="70" t="s">
        <v>5941</v>
      </c>
      <c r="H1730" s="70" t="s">
        <v>5942</v>
      </c>
      <c r="I1730" s="70" t="s">
        <v>2881</v>
      </c>
      <c r="J1730" s="70" t="s">
        <v>1396</v>
      </c>
      <c r="K1730" s="70"/>
      <c r="L1730" s="70">
        <v>500</v>
      </c>
      <c r="M1730" s="70"/>
      <c r="N1730" s="70"/>
      <c r="O1730" s="70"/>
      <c r="P1730" s="70"/>
      <c r="Q1730" s="70"/>
      <c r="R1730" s="70">
        <v>70</v>
      </c>
      <c r="S1730" s="70">
        <v>70.8</v>
      </c>
      <c r="T1730" s="70" t="s">
        <v>5943</v>
      </c>
      <c r="U1730" s="70">
        <v>2225</v>
      </c>
      <c r="V1730" s="70">
        <v>2635</v>
      </c>
      <c r="W1730" s="70">
        <v>8280</v>
      </c>
      <c r="X1730" s="71" t="s">
        <v>5944</v>
      </c>
    </row>
    <row r="1731" s="62" customFormat="1" spans="3:24">
      <c r="C1731" s="69">
        <v>2021</v>
      </c>
      <c r="D1731" s="69">
        <v>12</v>
      </c>
      <c r="E1731" s="70" t="s">
        <v>4404</v>
      </c>
      <c r="F1731" s="70" t="s">
        <v>2052</v>
      </c>
      <c r="G1731" s="70" t="s">
        <v>5945</v>
      </c>
      <c r="H1731" s="70" t="s">
        <v>2018</v>
      </c>
      <c r="I1731" s="70" t="s">
        <v>1397</v>
      </c>
      <c r="J1731" s="70" t="s">
        <v>1396</v>
      </c>
      <c r="K1731" s="70"/>
      <c r="L1731" s="70">
        <v>280</v>
      </c>
      <c r="M1731" s="70">
        <v>0.33</v>
      </c>
      <c r="N1731" s="70"/>
      <c r="O1731" s="70">
        <v>150.75</v>
      </c>
      <c r="P1731" s="70">
        <v>63.75</v>
      </c>
      <c r="Q1731" s="70" t="s">
        <v>1402</v>
      </c>
      <c r="R1731" s="70"/>
      <c r="S1731" s="70"/>
      <c r="T1731" s="70">
        <v>5200</v>
      </c>
      <c r="U1731" s="70">
        <v>1910</v>
      </c>
      <c r="V1731" s="70">
        <v>2310</v>
      </c>
      <c r="W1731" s="70">
        <v>4300</v>
      </c>
      <c r="X1731" s="71">
        <v>2980</v>
      </c>
    </row>
    <row r="1732" s="63" customFormat="1" spans="3:24">
      <c r="C1732" s="69">
        <v>2021</v>
      </c>
      <c r="D1732" s="69">
        <v>12</v>
      </c>
      <c r="E1732" s="70" t="s">
        <v>5341</v>
      </c>
      <c r="F1732" s="70" t="s">
        <v>5342</v>
      </c>
      <c r="G1732" s="70" t="s">
        <v>5946</v>
      </c>
      <c r="H1732" s="70" t="s">
        <v>2018</v>
      </c>
      <c r="I1732" s="70" t="s">
        <v>1397</v>
      </c>
      <c r="J1732" s="70" t="s">
        <v>1396</v>
      </c>
      <c r="K1732" s="70"/>
      <c r="L1732" s="70">
        <v>255</v>
      </c>
      <c r="M1732" s="70">
        <v>0.348</v>
      </c>
      <c r="N1732" s="70"/>
      <c r="O1732" s="70">
        <v>154.59</v>
      </c>
      <c r="P1732" s="70">
        <v>66.84</v>
      </c>
      <c r="Q1732" s="70" t="s">
        <v>1483</v>
      </c>
      <c r="R1732" s="70"/>
      <c r="S1732" s="70"/>
      <c r="T1732" s="70">
        <v>5830</v>
      </c>
      <c r="U1732" s="70" t="s">
        <v>5947</v>
      </c>
      <c r="V1732" s="70">
        <v>2170</v>
      </c>
      <c r="W1732" s="70">
        <v>4300</v>
      </c>
      <c r="X1732" s="71">
        <v>3070</v>
      </c>
    </row>
    <row r="1733" s="62" customFormat="1" spans="3:24">
      <c r="C1733" s="69">
        <v>2021</v>
      </c>
      <c r="D1733" s="69">
        <v>12</v>
      </c>
      <c r="E1733" s="70" t="s">
        <v>4443</v>
      </c>
      <c r="F1733" s="70" t="s">
        <v>4444</v>
      </c>
      <c r="G1733" s="70" t="s">
        <v>5948</v>
      </c>
      <c r="H1733" s="70" t="s">
        <v>5949</v>
      </c>
      <c r="I1733" s="70" t="s">
        <v>2881</v>
      </c>
      <c r="J1733" s="70" t="s">
        <v>1396</v>
      </c>
      <c r="K1733" s="70"/>
      <c r="L1733" s="70">
        <v>500</v>
      </c>
      <c r="M1733" s="70"/>
      <c r="N1733" s="70"/>
      <c r="O1733" s="70"/>
      <c r="P1733" s="70"/>
      <c r="Q1733" s="70"/>
      <c r="R1733" s="70">
        <v>83.5</v>
      </c>
      <c r="S1733" s="70">
        <v>92</v>
      </c>
      <c r="T1733" s="70">
        <v>8820</v>
      </c>
      <c r="U1733" s="70">
        <v>2550</v>
      </c>
      <c r="V1733" s="70">
        <v>2980</v>
      </c>
      <c r="W1733" s="70">
        <v>18000</v>
      </c>
      <c r="X1733" s="71">
        <v>13800</v>
      </c>
    </row>
    <row r="1734" s="62" customFormat="1" spans="3:24">
      <c r="C1734" s="69">
        <v>2021</v>
      </c>
      <c r="D1734" s="69">
        <v>12</v>
      </c>
      <c r="E1734" s="70" t="s">
        <v>5950</v>
      </c>
      <c r="F1734" s="70" t="s">
        <v>5951</v>
      </c>
      <c r="G1734" s="70" t="s">
        <v>5952</v>
      </c>
      <c r="H1734" s="70" t="s">
        <v>2018</v>
      </c>
      <c r="I1734" s="70" t="s">
        <v>1397</v>
      </c>
      <c r="J1734" s="70" t="s">
        <v>1396</v>
      </c>
      <c r="K1734" s="70">
        <v>320</v>
      </c>
      <c r="L1734" s="70"/>
      <c r="M1734" s="70">
        <v>0.309</v>
      </c>
      <c r="N1734" s="70"/>
      <c r="O1734" s="70">
        <v>137.96</v>
      </c>
      <c r="P1734" s="70">
        <v>58.906</v>
      </c>
      <c r="Q1734" s="70" t="s">
        <v>5953</v>
      </c>
      <c r="R1734" s="70"/>
      <c r="S1734" s="70"/>
      <c r="T1734" s="70">
        <v>5480</v>
      </c>
      <c r="U1734" s="70">
        <v>1820</v>
      </c>
      <c r="V1734" s="70">
        <v>1990</v>
      </c>
      <c r="W1734" s="70">
        <v>3495</v>
      </c>
      <c r="X1734" s="71">
        <v>2350</v>
      </c>
    </row>
    <row r="1735" s="62" customFormat="1" spans="3:24">
      <c r="C1735" s="69">
        <v>2021</v>
      </c>
      <c r="D1735" s="69">
        <v>12</v>
      </c>
      <c r="E1735" s="70" t="s">
        <v>5954</v>
      </c>
      <c r="F1735" s="70" t="s">
        <v>5955</v>
      </c>
      <c r="G1735" s="70" t="s">
        <v>5956</v>
      </c>
      <c r="H1735" s="70" t="s">
        <v>1470</v>
      </c>
      <c r="I1735" s="70" t="s">
        <v>1397</v>
      </c>
      <c r="J1735" s="70" t="s">
        <v>1396</v>
      </c>
      <c r="K1735" s="70"/>
      <c r="L1735" s="70">
        <v>320</v>
      </c>
      <c r="M1735" s="70" t="s">
        <v>5957</v>
      </c>
      <c r="N1735" s="70"/>
      <c r="O1735" s="70" t="s">
        <v>2059</v>
      </c>
      <c r="P1735" s="70">
        <v>144.86</v>
      </c>
      <c r="Q1735" s="70" t="s">
        <v>1402</v>
      </c>
      <c r="R1735" s="70"/>
      <c r="S1735" s="70"/>
      <c r="T1735" s="70" t="s">
        <v>5958</v>
      </c>
      <c r="U1735" s="70">
        <v>2230</v>
      </c>
      <c r="V1735" s="70" t="s">
        <v>5959</v>
      </c>
      <c r="W1735" s="70">
        <v>8995</v>
      </c>
      <c r="X1735" s="71" t="s">
        <v>5960</v>
      </c>
    </row>
    <row r="1736" s="62" customFormat="1" spans="3:24">
      <c r="C1736" s="69">
        <v>2021</v>
      </c>
      <c r="D1736" s="69">
        <v>12</v>
      </c>
      <c r="E1736" s="70" t="s">
        <v>4457</v>
      </c>
      <c r="F1736" s="70" t="s">
        <v>4458</v>
      </c>
      <c r="G1736" s="70" t="s">
        <v>5961</v>
      </c>
      <c r="H1736" s="70" t="s">
        <v>4535</v>
      </c>
      <c r="I1736" s="70" t="s">
        <v>2881</v>
      </c>
      <c r="J1736" s="70" t="s">
        <v>1412</v>
      </c>
      <c r="K1736" s="70"/>
      <c r="L1736" s="70" t="s">
        <v>5962</v>
      </c>
      <c r="M1736" s="70"/>
      <c r="N1736" s="70"/>
      <c r="O1736" s="70"/>
      <c r="P1736" s="70"/>
      <c r="Q1736" s="70"/>
      <c r="R1736" s="70">
        <v>65.04</v>
      </c>
      <c r="S1736" s="70">
        <v>65.46</v>
      </c>
      <c r="T1736" s="70">
        <v>10500</v>
      </c>
      <c r="U1736" s="70">
        <v>2500</v>
      </c>
      <c r="V1736" s="70">
        <v>3550</v>
      </c>
      <c r="W1736" s="70">
        <v>18000</v>
      </c>
      <c r="X1736" s="71" t="s">
        <v>2319</v>
      </c>
    </row>
    <row r="1737" s="62" customFormat="1" spans="3:24">
      <c r="C1737" s="69">
        <v>2021</v>
      </c>
      <c r="D1737" s="69">
        <v>12</v>
      </c>
      <c r="E1737" s="70" t="s">
        <v>4467</v>
      </c>
      <c r="F1737" s="70" t="s">
        <v>1507</v>
      </c>
      <c r="G1737" s="70" t="s">
        <v>5963</v>
      </c>
      <c r="H1737" s="70" t="s">
        <v>5964</v>
      </c>
      <c r="I1737" s="70" t="s">
        <v>1561</v>
      </c>
      <c r="J1737" s="70" t="s">
        <v>1396</v>
      </c>
      <c r="K1737" s="70"/>
      <c r="L1737" s="70"/>
      <c r="M1737" s="70"/>
      <c r="N1737" s="70"/>
      <c r="O1737" s="70"/>
      <c r="P1737" s="70">
        <v>25.9</v>
      </c>
      <c r="Q1737" s="70" t="s">
        <v>1499</v>
      </c>
      <c r="R1737" s="70"/>
      <c r="S1737" s="70"/>
      <c r="T1737" s="70">
        <v>6640</v>
      </c>
      <c r="U1737" s="70">
        <v>2160</v>
      </c>
      <c r="V1737" s="70">
        <v>3020</v>
      </c>
      <c r="W1737" s="70">
        <v>9995</v>
      </c>
      <c r="X1737" s="71">
        <v>5655</v>
      </c>
    </row>
    <row r="1738" s="62" customFormat="1" spans="3:24">
      <c r="C1738" s="69">
        <v>2021</v>
      </c>
      <c r="D1738" s="69">
        <v>12</v>
      </c>
      <c r="E1738" s="70" t="s">
        <v>4469</v>
      </c>
      <c r="F1738" s="70" t="s">
        <v>2140</v>
      </c>
      <c r="G1738" s="70" t="s">
        <v>5965</v>
      </c>
      <c r="H1738" s="70" t="s">
        <v>1575</v>
      </c>
      <c r="I1738" s="70" t="s">
        <v>1397</v>
      </c>
      <c r="J1738" s="70" t="s">
        <v>1396</v>
      </c>
      <c r="K1738" s="70">
        <v>180</v>
      </c>
      <c r="L1738" s="70"/>
      <c r="M1738" s="70">
        <v>0.44</v>
      </c>
      <c r="N1738" s="70"/>
      <c r="O1738" s="70">
        <v>137.6</v>
      </c>
      <c r="P1738" s="70">
        <v>41.86</v>
      </c>
      <c r="Q1738" s="70" t="s">
        <v>1402</v>
      </c>
      <c r="R1738" s="70"/>
      <c r="S1738" s="70"/>
      <c r="T1738" s="70">
        <v>4640</v>
      </c>
      <c r="U1738" s="70">
        <v>1640</v>
      </c>
      <c r="V1738" s="70">
        <v>2100</v>
      </c>
      <c r="W1738" s="70">
        <v>2840</v>
      </c>
      <c r="X1738" s="71">
        <v>1840</v>
      </c>
    </row>
    <row r="1739" s="62" customFormat="1" spans="3:24">
      <c r="C1739" s="69">
        <v>2021</v>
      </c>
      <c r="D1739" s="69">
        <v>11</v>
      </c>
      <c r="E1739" s="70" t="s">
        <v>1392</v>
      </c>
      <c r="F1739" s="70" t="s">
        <v>1393</v>
      </c>
      <c r="G1739" s="70" t="s">
        <v>5966</v>
      </c>
      <c r="H1739" s="70" t="s">
        <v>1516</v>
      </c>
      <c r="I1739" s="70" t="s">
        <v>1397</v>
      </c>
      <c r="J1739" s="70" t="s">
        <v>1396</v>
      </c>
      <c r="K1739" s="70"/>
      <c r="L1739" s="70">
        <v>150</v>
      </c>
      <c r="M1739" s="70">
        <v>0.262</v>
      </c>
      <c r="N1739" s="70"/>
      <c r="O1739" s="70">
        <v>157.57</v>
      </c>
      <c r="P1739" s="70">
        <v>281.92</v>
      </c>
      <c r="Q1739" s="70" t="s">
        <v>1402</v>
      </c>
      <c r="R1739" s="70"/>
      <c r="S1739" s="70"/>
      <c r="T1739" s="70">
        <v>7380</v>
      </c>
      <c r="U1739" s="70">
        <v>2550</v>
      </c>
      <c r="V1739" s="70">
        <v>3420</v>
      </c>
      <c r="W1739" s="70">
        <v>25000</v>
      </c>
      <c r="X1739" s="71">
        <v>12000</v>
      </c>
    </row>
    <row r="1740" s="62" customFormat="1" spans="3:24">
      <c r="C1740" s="69">
        <v>2021</v>
      </c>
      <c r="D1740" s="69">
        <v>11</v>
      </c>
      <c r="E1740" s="70" t="s">
        <v>4123</v>
      </c>
      <c r="F1740" s="70" t="s">
        <v>5967</v>
      </c>
      <c r="G1740" s="70" t="s">
        <v>5968</v>
      </c>
      <c r="H1740" s="70" t="s">
        <v>1579</v>
      </c>
      <c r="I1740" s="70" t="s">
        <v>1397</v>
      </c>
      <c r="J1740" s="70" t="s">
        <v>1441</v>
      </c>
      <c r="K1740" s="70">
        <v>591</v>
      </c>
      <c r="L1740" s="70"/>
      <c r="M1740" s="70"/>
      <c r="N1740" s="70">
        <v>14.8</v>
      </c>
      <c r="O1740" s="70">
        <v>165</v>
      </c>
      <c r="P1740" s="70"/>
      <c r="Q1740" s="70" t="s">
        <v>3828</v>
      </c>
      <c r="R1740" s="70"/>
      <c r="S1740" s="70"/>
      <c r="T1740" s="70">
        <v>4891</v>
      </c>
      <c r="U1740" s="70">
        <v>1848</v>
      </c>
      <c r="V1740" s="70">
        <v>1679</v>
      </c>
      <c r="W1740" s="70">
        <v>2880</v>
      </c>
      <c r="X1740" s="71">
        <v>2302</v>
      </c>
    </row>
    <row r="1741" s="62" customFormat="1" spans="3:24">
      <c r="C1741" s="69">
        <v>2021</v>
      </c>
      <c r="D1741" s="69">
        <v>11</v>
      </c>
      <c r="E1741" s="70" t="s">
        <v>4123</v>
      </c>
      <c r="F1741" s="70" t="s">
        <v>5967</v>
      </c>
      <c r="G1741" s="70" t="s">
        <v>5969</v>
      </c>
      <c r="H1741" s="70" t="s">
        <v>1579</v>
      </c>
      <c r="I1741" s="70" t="s">
        <v>1397</v>
      </c>
      <c r="J1741" s="70" t="s">
        <v>1441</v>
      </c>
      <c r="K1741" s="70">
        <v>601</v>
      </c>
      <c r="L1741" s="70"/>
      <c r="M1741" s="70"/>
      <c r="N1741" s="70">
        <v>14.4</v>
      </c>
      <c r="O1741" s="70">
        <v>165</v>
      </c>
      <c r="P1741" s="70"/>
      <c r="Q1741" s="70" t="s">
        <v>3828</v>
      </c>
      <c r="R1741" s="70"/>
      <c r="S1741" s="70"/>
      <c r="T1741" s="70">
        <v>4891</v>
      </c>
      <c r="U1741" s="70">
        <v>1848</v>
      </c>
      <c r="V1741" s="70">
        <v>1679</v>
      </c>
      <c r="W1741" s="70">
        <v>2880</v>
      </c>
      <c r="X1741" s="71">
        <v>2290</v>
      </c>
    </row>
    <row r="1742" s="62" customFormat="1" spans="3:24">
      <c r="C1742" s="69">
        <v>2021</v>
      </c>
      <c r="D1742" s="69">
        <v>11</v>
      </c>
      <c r="E1742" s="70" t="s">
        <v>4123</v>
      </c>
      <c r="F1742" s="70" t="s">
        <v>5967</v>
      </c>
      <c r="G1742" s="70" t="s">
        <v>5970</v>
      </c>
      <c r="H1742" s="70" t="s">
        <v>1579</v>
      </c>
      <c r="I1742" s="70" t="s">
        <v>1397</v>
      </c>
      <c r="J1742" s="70" t="s">
        <v>1441</v>
      </c>
      <c r="K1742" s="70">
        <v>550</v>
      </c>
      <c r="L1742" s="70"/>
      <c r="M1742" s="70"/>
      <c r="N1742" s="70">
        <v>15.8</v>
      </c>
      <c r="O1742" s="70">
        <v>165</v>
      </c>
      <c r="P1742" s="70"/>
      <c r="Q1742" s="70" t="s">
        <v>1499</v>
      </c>
      <c r="R1742" s="70"/>
      <c r="S1742" s="70"/>
      <c r="T1742" s="70">
        <v>4891</v>
      </c>
      <c r="U1742" s="70">
        <v>1848</v>
      </c>
      <c r="V1742" s="70">
        <v>1679</v>
      </c>
      <c r="W1742" s="70">
        <v>2900</v>
      </c>
      <c r="X1742" s="71">
        <v>2383</v>
      </c>
    </row>
    <row r="1743" s="62" customFormat="1" spans="3:24">
      <c r="C1743" s="69">
        <v>2021</v>
      </c>
      <c r="D1743" s="69">
        <v>11</v>
      </c>
      <c r="E1743" s="70" t="s">
        <v>1408</v>
      </c>
      <c r="F1743" s="70" t="s">
        <v>1409</v>
      </c>
      <c r="G1743" s="70" t="s">
        <v>5971</v>
      </c>
      <c r="H1743" s="70" t="s">
        <v>4483</v>
      </c>
      <c r="I1743" s="70" t="s">
        <v>1397</v>
      </c>
      <c r="J1743" s="70" t="s">
        <v>1396</v>
      </c>
      <c r="K1743" s="70"/>
      <c r="L1743" s="70">
        <v>355</v>
      </c>
      <c r="M1743" s="70" t="s">
        <v>5972</v>
      </c>
      <c r="N1743" s="70"/>
      <c r="O1743" s="70">
        <v>146.7</v>
      </c>
      <c r="P1743" s="70">
        <v>81.14</v>
      </c>
      <c r="Q1743" s="70" t="s">
        <v>1402</v>
      </c>
      <c r="R1743" s="70"/>
      <c r="S1743" s="70"/>
      <c r="T1743" s="70">
        <v>5995</v>
      </c>
      <c r="U1743" s="70" t="s">
        <v>3546</v>
      </c>
      <c r="V1743" s="70" t="s">
        <v>3547</v>
      </c>
      <c r="W1743" s="70">
        <v>4495</v>
      </c>
      <c r="X1743" s="71" t="s">
        <v>5973</v>
      </c>
    </row>
    <row r="1744" s="62" customFormat="1" spans="3:24">
      <c r="C1744" s="69">
        <v>2021</v>
      </c>
      <c r="D1744" s="69">
        <v>11</v>
      </c>
      <c r="E1744" s="70" t="s">
        <v>1443</v>
      </c>
      <c r="F1744" s="70" t="s">
        <v>1444</v>
      </c>
      <c r="G1744" s="70" t="s">
        <v>5974</v>
      </c>
      <c r="H1744" s="70" t="s">
        <v>1453</v>
      </c>
      <c r="I1744" s="70" t="s">
        <v>1397</v>
      </c>
      <c r="J1744" s="70" t="s">
        <v>1396</v>
      </c>
      <c r="K1744" s="70">
        <v>270</v>
      </c>
      <c r="L1744" s="70"/>
      <c r="M1744" s="70">
        <v>0.28</v>
      </c>
      <c r="N1744" s="70"/>
      <c r="O1744" s="70">
        <v>142.04</v>
      </c>
      <c r="P1744" s="70">
        <v>38.6</v>
      </c>
      <c r="Q1744" s="70" t="s">
        <v>1402</v>
      </c>
      <c r="R1744" s="70"/>
      <c r="S1744" s="70"/>
      <c r="T1744" s="70">
        <v>4535</v>
      </c>
      <c r="U1744" s="70">
        <v>1780</v>
      </c>
      <c r="V1744" s="70">
        <v>1955</v>
      </c>
      <c r="W1744" s="70">
        <v>2510</v>
      </c>
      <c r="X1744" s="71">
        <v>1370</v>
      </c>
    </row>
    <row r="1745" s="62" customFormat="1" spans="3:24">
      <c r="C1745" s="69">
        <v>2021</v>
      </c>
      <c r="D1745" s="69">
        <v>11</v>
      </c>
      <c r="E1745" s="70" t="s">
        <v>1443</v>
      </c>
      <c r="F1745" s="70" t="s">
        <v>1444</v>
      </c>
      <c r="G1745" s="70" t="s">
        <v>5975</v>
      </c>
      <c r="H1745" s="70" t="s">
        <v>4118</v>
      </c>
      <c r="I1745" s="70" t="s">
        <v>1397</v>
      </c>
      <c r="J1745" s="70" t="s">
        <v>1412</v>
      </c>
      <c r="K1745" s="70"/>
      <c r="L1745" s="70"/>
      <c r="M1745" s="70">
        <v>0.179</v>
      </c>
      <c r="N1745" s="70"/>
      <c r="O1745" s="70" t="s">
        <v>1799</v>
      </c>
      <c r="P1745" s="70">
        <v>180.87</v>
      </c>
      <c r="Q1745" s="70" t="s">
        <v>1402</v>
      </c>
      <c r="R1745" s="70"/>
      <c r="S1745" s="70"/>
      <c r="T1745" s="70">
        <v>7280</v>
      </c>
      <c r="U1745" s="70">
        <v>2230</v>
      </c>
      <c r="V1745" s="70">
        <v>2820</v>
      </c>
      <c r="W1745" s="70">
        <v>9400</v>
      </c>
      <c r="X1745" s="71">
        <v>6150</v>
      </c>
    </row>
    <row r="1746" s="62" customFormat="1" spans="3:24">
      <c r="C1746" s="69">
        <v>2021</v>
      </c>
      <c r="D1746" s="69">
        <v>11</v>
      </c>
      <c r="E1746" s="70" t="s">
        <v>1443</v>
      </c>
      <c r="F1746" s="70" t="s">
        <v>1444</v>
      </c>
      <c r="G1746" s="70" t="s">
        <v>5976</v>
      </c>
      <c r="H1746" s="70" t="s">
        <v>1433</v>
      </c>
      <c r="I1746" s="70" t="s">
        <v>1397</v>
      </c>
      <c r="J1746" s="70" t="s">
        <v>1412</v>
      </c>
      <c r="K1746" s="70"/>
      <c r="L1746" s="70"/>
      <c r="M1746" s="70">
        <v>0.142</v>
      </c>
      <c r="N1746" s="70"/>
      <c r="O1746" s="70" t="s">
        <v>5679</v>
      </c>
      <c r="P1746" s="70">
        <v>151.55</v>
      </c>
      <c r="Q1746" s="70" t="s">
        <v>1763</v>
      </c>
      <c r="R1746" s="70"/>
      <c r="S1746" s="70"/>
      <c r="T1746" s="70">
        <v>8540</v>
      </c>
      <c r="U1746" s="70">
        <v>2450</v>
      </c>
      <c r="V1746" s="70" t="s">
        <v>5977</v>
      </c>
      <c r="W1746" s="70">
        <v>14000</v>
      </c>
      <c r="X1746" s="71" t="s">
        <v>5978</v>
      </c>
    </row>
    <row r="1747" s="62" customFormat="1" spans="3:24">
      <c r="C1747" s="69">
        <v>2021</v>
      </c>
      <c r="D1747" s="69">
        <v>11</v>
      </c>
      <c r="E1747" s="70" t="s">
        <v>5979</v>
      </c>
      <c r="F1747" s="70" t="s">
        <v>5980</v>
      </c>
      <c r="G1747" s="70" t="s">
        <v>5981</v>
      </c>
      <c r="H1747" s="70" t="s">
        <v>1579</v>
      </c>
      <c r="I1747" s="70" t="s">
        <v>1397</v>
      </c>
      <c r="J1747" s="70" t="s">
        <v>1441</v>
      </c>
      <c r="K1747" s="70" t="s">
        <v>2282</v>
      </c>
      <c r="L1747" s="70"/>
      <c r="M1747" s="70"/>
      <c r="N1747" s="70" t="s">
        <v>3587</v>
      </c>
      <c r="O1747" s="70">
        <v>188</v>
      </c>
      <c r="P1747" s="70"/>
      <c r="Q1747" s="70" t="s">
        <v>4013</v>
      </c>
      <c r="R1747" s="70"/>
      <c r="S1747" s="70"/>
      <c r="T1747" s="70">
        <v>4684</v>
      </c>
      <c r="U1747" s="70">
        <v>1834</v>
      </c>
      <c r="V1747" s="70">
        <v>1693</v>
      </c>
      <c r="W1747" s="70">
        <v>2520</v>
      </c>
      <c r="X1747" s="71">
        <v>2072</v>
      </c>
    </row>
    <row r="1748" s="62" customFormat="1" spans="3:24">
      <c r="C1748" s="69">
        <v>2021</v>
      </c>
      <c r="D1748" s="69">
        <v>11</v>
      </c>
      <c r="E1748" s="70" t="s">
        <v>5979</v>
      </c>
      <c r="F1748" s="70" t="s">
        <v>5982</v>
      </c>
      <c r="G1748" s="70" t="s">
        <v>5983</v>
      </c>
      <c r="H1748" s="70" t="s">
        <v>1440</v>
      </c>
      <c r="I1748" s="70" t="s">
        <v>1397</v>
      </c>
      <c r="J1748" s="70" t="s">
        <v>1441</v>
      </c>
      <c r="K1748" s="70" t="s">
        <v>5984</v>
      </c>
      <c r="L1748" s="70"/>
      <c r="M1748" s="70"/>
      <c r="N1748" s="70" t="s">
        <v>5985</v>
      </c>
      <c r="O1748" s="70">
        <v>188</v>
      </c>
      <c r="P1748" s="70"/>
      <c r="Q1748" s="70" t="s">
        <v>4013</v>
      </c>
      <c r="R1748" s="70"/>
      <c r="S1748" s="70"/>
      <c r="T1748" s="70">
        <v>4463</v>
      </c>
      <c r="U1748" s="70">
        <v>1834</v>
      </c>
      <c r="V1748" s="70">
        <v>1619</v>
      </c>
      <c r="W1748" s="70">
        <v>2455</v>
      </c>
      <c r="X1748" s="71">
        <v>2011</v>
      </c>
    </row>
    <row r="1749" s="62" customFormat="1" spans="3:24">
      <c r="C1749" s="69">
        <v>2021</v>
      </c>
      <c r="D1749" s="69">
        <v>11</v>
      </c>
      <c r="E1749" s="70" t="s">
        <v>4152</v>
      </c>
      <c r="F1749" s="70" t="s">
        <v>4153</v>
      </c>
      <c r="G1749" s="70" t="s">
        <v>5986</v>
      </c>
      <c r="H1749" s="70" t="s">
        <v>1418</v>
      </c>
      <c r="I1749" s="70" t="s">
        <v>1397</v>
      </c>
      <c r="J1749" s="70" t="s">
        <v>1396</v>
      </c>
      <c r="K1749" s="70"/>
      <c r="L1749" s="70">
        <v>350</v>
      </c>
      <c r="M1749" s="70">
        <v>0.17</v>
      </c>
      <c r="N1749" s="70"/>
      <c r="O1749" s="70">
        <v>160.26</v>
      </c>
      <c r="P1749" s="70">
        <v>422.87</v>
      </c>
      <c r="Q1749" s="70" t="s">
        <v>1402</v>
      </c>
      <c r="R1749" s="70"/>
      <c r="S1749" s="70"/>
      <c r="T1749" s="70">
        <v>9460</v>
      </c>
      <c r="U1749" s="70">
        <v>2550</v>
      </c>
      <c r="V1749" s="70">
        <v>3650</v>
      </c>
      <c r="W1749" s="70">
        <v>31000</v>
      </c>
      <c r="X1749" s="71">
        <v>18000</v>
      </c>
    </row>
    <row r="1750" s="62" customFormat="1" spans="3:24">
      <c r="C1750" s="69">
        <v>2021</v>
      </c>
      <c r="D1750" s="69">
        <v>11</v>
      </c>
      <c r="E1750" s="70" t="s">
        <v>4152</v>
      </c>
      <c r="F1750" s="70" t="s">
        <v>4153</v>
      </c>
      <c r="G1750" s="70" t="s">
        <v>5987</v>
      </c>
      <c r="H1750" s="70" t="s">
        <v>1516</v>
      </c>
      <c r="I1750" s="70" t="s">
        <v>1397</v>
      </c>
      <c r="J1750" s="70" t="s">
        <v>1396</v>
      </c>
      <c r="K1750" s="70"/>
      <c r="L1750" s="70">
        <v>200</v>
      </c>
      <c r="M1750" s="70">
        <v>0.173</v>
      </c>
      <c r="N1750" s="70"/>
      <c r="O1750" s="70">
        <v>160.26</v>
      </c>
      <c r="P1750" s="70">
        <v>281.9</v>
      </c>
      <c r="Q1750" s="70" t="s">
        <v>1402</v>
      </c>
      <c r="R1750" s="70"/>
      <c r="S1750" s="70"/>
      <c r="T1750" s="70">
        <v>7130</v>
      </c>
      <c r="U1750" s="70" t="s">
        <v>3492</v>
      </c>
      <c r="V1750" s="70" t="s">
        <v>5988</v>
      </c>
      <c r="W1750" s="70">
        <v>25000</v>
      </c>
      <c r="X1750" s="71">
        <v>10900</v>
      </c>
    </row>
    <row r="1751" s="62" customFormat="1" spans="3:24">
      <c r="C1751" s="69">
        <v>2021</v>
      </c>
      <c r="D1751" s="69">
        <v>11</v>
      </c>
      <c r="E1751" s="70" t="s">
        <v>4156</v>
      </c>
      <c r="F1751" s="70" t="s">
        <v>4157</v>
      </c>
      <c r="G1751" s="70" t="s">
        <v>5989</v>
      </c>
      <c r="H1751" s="70" t="s">
        <v>1440</v>
      </c>
      <c r="I1751" s="70" t="s">
        <v>1397</v>
      </c>
      <c r="J1751" s="70" t="s">
        <v>1441</v>
      </c>
      <c r="K1751" s="70" t="s">
        <v>5990</v>
      </c>
      <c r="L1751" s="70"/>
      <c r="M1751" s="70"/>
      <c r="N1751" s="70" t="s">
        <v>5109</v>
      </c>
      <c r="O1751" s="70">
        <v>162</v>
      </c>
      <c r="P1751" s="70"/>
      <c r="Q1751" s="70" t="s">
        <v>1499</v>
      </c>
      <c r="R1751" s="70"/>
      <c r="S1751" s="70"/>
      <c r="T1751" s="70">
        <v>3495</v>
      </c>
      <c r="U1751" s="70">
        <v>1660</v>
      </c>
      <c r="V1751" s="70" t="s">
        <v>5110</v>
      </c>
      <c r="W1751" s="70">
        <v>1300</v>
      </c>
      <c r="X1751" s="71">
        <v>990</v>
      </c>
    </row>
    <row r="1752" s="62" customFormat="1" spans="3:24">
      <c r="C1752" s="69">
        <v>2021</v>
      </c>
      <c r="D1752" s="69">
        <v>11</v>
      </c>
      <c r="E1752" s="70" t="s">
        <v>4156</v>
      </c>
      <c r="F1752" s="70" t="s">
        <v>5524</v>
      </c>
      <c r="G1752" s="70" t="s">
        <v>5991</v>
      </c>
      <c r="H1752" s="70" t="s">
        <v>5992</v>
      </c>
      <c r="I1752" s="70" t="s">
        <v>1561</v>
      </c>
      <c r="J1752" s="70" t="s">
        <v>1441</v>
      </c>
      <c r="K1752" s="70"/>
      <c r="L1752" s="70"/>
      <c r="M1752" s="70"/>
      <c r="N1752" s="70"/>
      <c r="O1752" s="70"/>
      <c r="P1752" s="70"/>
      <c r="Q1752" s="70" t="s">
        <v>4377</v>
      </c>
      <c r="R1752" s="70"/>
      <c r="S1752" s="70"/>
      <c r="T1752" s="70">
        <v>4875</v>
      </c>
      <c r="U1752" s="70">
        <v>1960</v>
      </c>
      <c r="V1752" s="70">
        <v>1690</v>
      </c>
      <c r="W1752" s="70">
        <v>2545</v>
      </c>
      <c r="X1752" s="71">
        <v>2130</v>
      </c>
    </row>
    <row r="1753" s="62" customFormat="1" spans="3:24">
      <c r="C1753" s="69">
        <v>2021</v>
      </c>
      <c r="D1753" s="69">
        <v>11</v>
      </c>
      <c r="E1753" s="70" t="s">
        <v>4156</v>
      </c>
      <c r="F1753" s="70" t="s">
        <v>5524</v>
      </c>
      <c r="G1753" s="70" t="s">
        <v>5993</v>
      </c>
      <c r="H1753" s="70" t="s">
        <v>5992</v>
      </c>
      <c r="I1753" s="70" t="s">
        <v>1561</v>
      </c>
      <c r="J1753" s="70" t="s">
        <v>1441</v>
      </c>
      <c r="K1753" s="70"/>
      <c r="L1753" s="70"/>
      <c r="M1753" s="70"/>
      <c r="N1753" s="70"/>
      <c r="O1753" s="70"/>
      <c r="P1753" s="70"/>
      <c r="Q1753" s="70" t="s">
        <v>4377</v>
      </c>
      <c r="R1753" s="70"/>
      <c r="S1753" s="70"/>
      <c r="T1753" s="70">
        <v>4875</v>
      </c>
      <c r="U1753" s="70">
        <v>1960</v>
      </c>
      <c r="V1753" s="70">
        <v>1690</v>
      </c>
      <c r="W1753" s="70">
        <v>2660</v>
      </c>
      <c r="X1753" s="71">
        <v>2250</v>
      </c>
    </row>
    <row r="1754" s="62" customFormat="1" spans="3:24">
      <c r="C1754" s="69">
        <v>2021</v>
      </c>
      <c r="D1754" s="69">
        <v>11</v>
      </c>
      <c r="E1754" s="70" t="s">
        <v>5111</v>
      </c>
      <c r="F1754" s="70" t="s">
        <v>1617</v>
      </c>
      <c r="G1754" s="70" t="s">
        <v>5994</v>
      </c>
      <c r="H1754" s="70" t="s">
        <v>1531</v>
      </c>
      <c r="I1754" s="70" t="s">
        <v>1397</v>
      </c>
      <c r="J1754" s="70" t="s">
        <v>1412</v>
      </c>
      <c r="K1754" s="70"/>
      <c r="L1754" s="70"/>
      <c r="M1754" s="70">
        <v>0.149</v>
      </c>
      <c r="N1754" s="70"/>
      <c r="O1754" s="70">
        <v>160.26</v>
      </c>
      <c r="P1754" s="70">
        <v>140.958</v>
      </c>
      <c r="Q1754" s="70" t="s">
        <v>1402</v>
      </c>
      <c r="R1754" s="70"/>
      <c r="S1754" s="70"/>
      <c r="T1754" s="70">
        <v>6600</v>
      </c>
      <c r="U1754" s="70">
        <v>2150</v>
      </c>
      <c r="V1754" s="70">
        <v>2950</v>
      </c>
      <c r="W1754" s="70">
        <v>9500</v>
      </c>
      <c r="X1754" s="71" t="s">
        <v>3544</v>
      </c>
    </row>
    <row r="1755" s="62" customFormat="1" spans="3:24">
      <c r="C1755" s="69">
        <v>2021</v>
      </c>
      <c r="D1755" s="69">
        <v>11</v>
      </c>
      <c r="E1755" s="70" t="s">
        <v>5995</v>
      </c>
      <c r="F1755" s="70" t="s">
        <v>4189</v>
      </c>
      <c r="G1755" s="70" t="s">
        <v>5996</v>
      </c>
      <c r="H1755" s="70" t="s">
        <v>1440</v>
      </c>
      <c r="I1755" s="70" t="s">
        <v>1397</v>
      </c>
      <c r="J1755" s="70" t="s">
        <v>1441</v>
      </c>
      <c r="K1755" s="70">
        <v>505</v>
      </c>
      <c r="L1755" s="70"/>
      <c r="M1755" s="70"/>
      <c r="N1755" s="70">
        <v>13.1</v>
      </c>
      <c r="O1755" s="70">
        <v>160.75</v>
      </c>
      <c r="P1755" s="70"/>
      <c r="Q1755" s="70" t="s">
        <v>1499</v>
      </c>
      <c r="R1755" s="70"/>
      <c r="S1755" s="70"/>
      <c r="T1755" s="70">
        <v>4718</v>
      </c>
      <c r="U1755" s="70">
        <v>1838</v>
      </c>
      <c r="V1755" s="70">
        <v>1535</v>
      </c>
      <c r="W1755" s="70">
        <v>2024</v>
      </c>
      <c r="X1755" s="71">
        <v>1649</v>
      </c>
    </row>
    <row r="1756" s="62" customFormat="1" spans="3:24">
      <c r="C1756" s="69">
        <v>2021</v>
      </c>
      <c r="D1756" s="69">
        <v>11</v>
      </c>
      <c r="E1756" s="70" t="s">
        <v>1488</v>
      </c>
      <c r="F1756" s="70" t="s">
        <v>1489</v>
      </c>
      <c r="G1756" s="70" t="s">
        <v>5997</v>
      </c>
      <c r="H1756" s="70" t="s">
        <v>4483</v>
      </c>
      <c r="I1756" s="70" t="s">
        <v>1397</v>
      </c>
      <c r="J1756" s="70" t="s">
        <v>1396</v>
      </c>
      <c r="K1756" s="70"/>
      <c r="L1756" s="70">
        <v>250</v>
      </c>
      <c r="M1756" s="70">
        <v>0.205</v>
      </c>
      <c r="N1756" s="70"/>
      <c r="O1756" s="70">
        <v>146.3</v>
      </c>
      <c r="P1756" s="70">
        <v>55.7</v>
      </c>
      <c r="Q1756" s="70" t="s">
        <v>1402</v>
      </c>
      <c r="R1756" s="70"/>
      <c r="S1756" s="70"/>
      <c r="T1756" s="70">
        <v>5440</v>
      </c>
      <c r="U1756" s="70" t="s">
        <v>5998</v>
      </c>
      <c r="V1756" s="70" t="s">
        <v>5999</v>
      </c>
      <c r="W1756" s="70">
        <v>4495</v>
      </c>
      <c r="X1756" s="71">
        <v>2535</v>
      </c>
    </row>
    <row r="1757" s="62" customFormat="1" spans="3:24">
      <c r="C1757" s="69">
        <v>2021</v>
      </c>
      <c r="D1757" s="69">
        <v>11</v>
      </c>
      <c r="E1757" s="70" t="s">
        <v>1506</v>
      </c>
      <c r="F1757" s="70" t="s">
        <v>1507</v>
      </c>
      <c r="G1757" s="70" t="s">
        <v>6000</v>
      </c>
      <c r="H1757" s="70" t="s">
        <v>6001</v>
      </c>
      <c r="I1757" s="70" t="s">
        <v>1397</v>
      </c>
      <c r="J1757" s="70" t="s">
        <v>1396</v>
      </c>
      <c r="K1757" s="70"/>
      <c r="L1757" s="70">
        <v>170</v>
      </c>
      <c r="M1757" s="70" t="s">
        <v>6002</v>
      </c>
      <c r="N1757" s="70"/>
      <c r="O1757" s="70">
        <v>160.08</v>
      </c>
      <c r="P1757" s="70">
        <v>281.91</v>
      </c>
      <c r="Q1757" s="70" t="s">
        <v>1402</v>
      </c>
      <c r="R1757" s="70"/>
      <c r="S1757" s="70"/>
      <c r="T1757" s="70">
        <v>9600</v>
      </c>
      <c r="U1757" s="70" t="s">
        <v>1525</v>
      </c>
      <c r="V1757" s="70" t="s">
        <v>1526</v>
      </c>
      <c r="W1757" s="70">
        <v>31000</v>
      </c>
      <c r="X1757" s="71" t="s">
        <v>4886</v>
      </c>
    </row>
    <row r="1758" s="62" customFormat="1" spans="3:24">
      <c r="C1758" s="69">
        <v>2021</v>
      </c>
      <c r="D1758" s="69">
        <v>11</v>
      </c>
      <c r="E1758" s="70" t="s">
        <v>1506</v>
      </c>
      <c r="F1758" s="70" t="s">
        <v>1507</v>
      </c>
      <c r="G1758" s="70" t="s">
        <v>6003</v>
      </c>
      <c r="H1758" s="70" t="s">
        <v>1521</v>
      </c>
      <c r="I1758" s="70" t="s">
        <v>1397</v>
      </c>
      <c r="J1758" s="70" t="s">
        <v>1396</v>
      </c>
      <c r="K1758" s="70"/>
      <c r="L1758" s="70">
        <v>240</v>
      </c>
      <c r="M1758" s="70">
        <v>0.2</v>
      </c>
      <c r="N1758" s="70"/>
      <c r="O1758" s="70">
        <v>161.21</v>
      </c>
      <c r="P1758" s="70">
        <v>350.07</v>
      </c>
      <c r="Q1758" s="70" t="s">
        <v>1402</v>
      </c>
      <c r="R1758" s="70"/>
      <c r="S1758" s="70"/>
      <c r="T1758" s="70">
        <v>10690</v>
      </c>
      <c r="U1758" s="70">
        <v>2550</v>
      </c>
      <c r="V1758" s="70" t="s">
        <v>1783</v>
      </c>
      <c r="W1758" s="70">
        <v>31000</v>
      </c>
      <c r="X1758" s="71">
        <v>16100</v>
      </c>
    </row>
    <row r="1759" s="62" customFormat="1" spans="3:24">
      <c r="C1759" s="69">
        <v>2021</v>
      </c>
      <c r="D1759" s="69">
        <v>11</v>
      </c>
      <c r="E1759" s="70" t="s">
        <v>1506</v>
      </c>
      <c r="F1759" s="70" t="s">
        <v>1507</v>
      </c>
      <c r="G1759" s="70" t="s">
        <v>6004</v>
      </c>
      <c r="H1759" s="70" t="s">
        <v>1521</v>
      </c>
      <c r="I1759" s="70" t="s">
        <v>1397</v>
      </c>
      <c r="J1759" s="70" t="s">
        <v>1396</v>
      </c>
      <c r="K1759" s="70"/>
      <c r="L1759" s="70">
        <v>240</v>
      </c>
      <c r="M1759" s="70">
        <v>0.2</v>
      </c>
      <c r="N1759" s="70"/>
      <c r="O1759" s="70">
        <v>161.21</v>
      </c>
      <c r="P1759" s="70">
        <v>350.07</v>
      </c>
      <c r="Q1759" s="70" t="s">
        <v>1402</v>
      </c>
      <c r="R1759" s="70"/>
      <c r="S1759" s="70"/>
      <c r="T1759" s="70">
        <v>10980</v>
      </c>
      <c r="U1759" s="70">
        <v>2550</v>
      </c>
      <c r="V1759" s="70" t="s">
        <v>1783</v>
      </c>
      <c r="W1759" s="70">
        <v>31000</v>
      </c>
      <c r="X1759" s="71">
        <v>16300</v>
      </c>
    </row>
    <row r="1760" s="62" customFormat="1" spans="3:24">
      <c r="C1760" s="69">
        <v>2021</v>
      </c>
      <c r="D1760" s="69">
        <v>11</v>
      </c>
      <c r="E1760" s="70" t="s">
        <v>1535</v>
      </c>
      <c r="F1760" s="70" t="s">
        <v>5550</v>
      </c>
      <c r="G1760" s="70" t="s">
        <v>6005</v>
      </c>
      <c r="H1760" s="70" t="s">
        <v>5490</v>
      </c>
      <c r="I1760" s="70" t="s">
        <v>1397</v>
      </c>
      <c r="J1760" s="70" t="s">
        <v>1441</v>
      </c>
      <c r="K1760" s="70">
        <v>415</v>
      </c>
      <c r="L1760" s="70"/>
      <c r="M1760" s="70"/>
      <c r="N1760" s="70">
        <v>13.2</v>
      </c>
      <c r="O1760" s="70">
        <v>150</v>
      </c>
      <c r="P1760" s="70"/>
      <c r="Q1760" s="70" t="s">
        <v>1504</v>
      </c>
      <c r="R1760" s="70"/>
      <c r="S1760" s="70"/>
      <c r="T1760" s="70">
        <v>4730</v>
      </c>
      <c r="U1760" s="70">
        <v>1804</v>
      </c>
      <c r="V1760" s="70">
        <v>1530</v>
      </c>
      <c r="W1760" s="70">
        <v>1910</v>
      </c>
      <c r="X1760" s="71">
        <v>1535</v>
      </c>
    </row>
    <row r="1761" s="62" customFormat="1" spans="3:24">
      <c r="C1761" s="69">
        <v>2021</v>
      </c>
      <c r="D1761" s="69">
        <v>11</v>
      </c>
      <c r="E1761" s="70" t="s">
        <v>1535</v>
      </c>
      <c r="F1761" s="70" t="s">
        <v>5550</v>
      </c>
      <c r="G1761" s="70" t="s">
        <v>6006</v>
      </c>
      <c r="H1761" s="70" t="s">
        <v>5490</v>
      </c>
      <c r="I1761" s="70" t="s">
        <v>1397</v>
      </c>
      <c r="J1761" s="70" t="s">
        <v>1441</v>
      </c>
      <c r="K1761" s="70">
        <v>407</v>
      </c>
      <c r="L1761" s="70"/>
      <c r="M1761" s="70"/>
      <c r="N1761" s="70">
        <v>13.24</v>
      </c>
      <c r="O1761" s="70">
        <v>141</v>
      </c>
      <c r="P1761" s="70"/>
      <c r="Q1761" s="70" t="s">
        <v>6007</v>
      </c>
      <c r="R1761" s="70"/>
      <c r="S1761" s="70"/>
      <c r="T1761" s="70">
        <v>4730</v>
      </c>
      <c r="U1761" s="70">
        <v>1804</v>
      </c>
      <c r="V1761" s="70">
        <v>1530</v>
      </c>
      <c r="W1761" s="70">
        <v>1950</v>
      </c>
      <c r="X1761" s="71">
        <v>1575</v>
      </c>
    </row>
    <row r="1762" s="62" customFormat="1" spans="3:24">
      <c r="C1762" s="69">
        <v>2021</v>
      </c>
      <c r="D1762" s="69">
        <v>11</v>
      </c>
      <c r="E1762" s="70" t="s">
        <v>4227</v>
      </c>
      <c r="F1762" s="70" t="s">
        <v>6008</v>
      </c>
      <c r="G1762" s="70" t="s">
        <v>6009</v>
      </c>
      <c r="H1762" s="70" t="s">
        <v>1579</v>
      </c>
      <c r="I1762" s="70" t="s">
        <v>1397</v>
      </c>
      <c r="J1762" s="70" t="s">
        <v>1441</v>
      </c>
      <c r="K1762" s="70">
        <v>415</v>
      </c>
      <c r="L1762" s="70"/>
      <c r="M1762" s="70"/>
      <c r="N1762" s="70">
        <v>18.4</v>
      </c>
      <c r="O1762" s="70">
        <v>127.7</v>
      </c>
      <c r="P1762" s="70"/>
      <c r="Q1762" s="70" t="s">
        <v>1421</v>
      </c>
      <c r="R1762" s="70"/>
      <c r="S1762" s="70"/>
      <c r="T1762" s="70">
        <v>5145</v>
      </c>
      <c r="U1762" s="70">
        <v>1765</v>
      </c>
      <c r="V1762" s="70">
        <v>1900</v>
      </c>
      <c r="W1762" s="70">
        <v>2835</v>
      </c>
      <c r="X1762" s="71">
        <v>2160</v>
      </c>
    </row>
    <row r="1763" s="62" customFormat="1" spans="3:24">
      <c r="C1763" s="69">
        <v>2021</v>
      </c>
      <c r="D1763" s="69">
        <v>11</v>
      </c>
      <c r="E1763" s="70" t="s">
        <v>4231</v>
      </c>
      <c r="F1763" s="70" t="s">
        <v>4232</v>
      </c>
      <c r="G1763" s="70" t="s">
        <v>6010</v>
      </c>
      <c r="H1763" s="70" t="s">
        <v>1446</v>
      </c>
      <c r="I1763" s="70" t="s">
        <v>1397</v>
      </c>
      <c r="J1763" s="70" t="s">
        <v>1396</v>
      </c>
      <c r="K1763" s="70" t="s">
        <v>6011</v>
      </c>
      <c r="L1763" s="70"/>
      <c r="M1763" s="70">
        <v>0.26</v>
      </c>
      <c r="N1763" s="70"/>
      <c r="O1763" s="70">
        <v>133.25</v>
      </c>
      <c r="P1763" s="70">
        <v>40.18</v>
      </c>
      <c r="Q1763" s="70" t="s">
        <v>1402</v>
      </c>
      <c r="R1763" s="70"/>
      <c r="S1763" s="70"/>
      <c r="T1763" s="70" t="s">
        <v>6012</v>
      </c>
      <c r="U1763" s="70">
        <v>1640</v>
      </c>
      <c r="V1763" s="70">
        <v>2000</v>
      </c>
      <c r="W1763" s="70">
        <v>2600</v>
      </c>
      <c r="X1763" s="71">
        <v>1365</v>
      </c>
    </row>
    <row r="1764" s="62" customFormat="1" spans="3:24">
      <c r="C1764" s="69">
        <v>2021</v>
      </c>
      <c r="D1764" s="69">
        <v>11</v>
      </c>
      <c r="E1764" s="70" t="s">
        <v>4231</v>
      </c>
      <c r="F1764" s="70" t="s">
        <v>4232</v>
      </c>
      <c r="G1764" s="70" t="s">
        <v>6013</v>
      </c>
      <c r="H1764" s="70" t="s">
        <v>1453</v>
      </c>
      <c r="I1764" s="70" t="s">
        <v>1397</v>
      </c>
      <c r="J1764" s="70" t="s">
        <v>1396</v>
      </c>
      <c r="K1764" s="70">
        <v>261</v>
      </c>
      <c r="L1764" s="70"/>
      <c r="M1764" s="70">
        <v>0.29</v>
      </c>
      <c r="N1764" s="70"/>
      <c r="O1764" s="70">
        <v>133.25</v>
      </c>
      <c r="P1764" s="70">
        <v>40.18</v>
      </c>
      <c r="Q1764" s="70" t="s">
        <v>1421</v>
      </c>
      <c r="R1764" s="70"/>
      <c r="S1764" s="70"/>
      <c r="T1764" s="70">
        <v>4770</v>
      </c>
      <c r="U1764" s="70">
        <v>1640</v>
      </c>
      <c r="V1764" s="70">
        <v>2485</v>
      </c>
      <c r="W1764" s="70">
        <v>2600</v>
      </c>
      <c r="X1764" s="71" t="s">
        <v>6014</v>
      </c>
    </row>
    <row r="1765" s="62" customFormat="1" spans="3:24">
      <c r="C1765" s="69">
        <v>2021</v>
      </c>
      <c r="D1765" s="69">
        <v>11</v>
      </c>
      <c r="E1765" s="70" t="s">
        <v>1576</v>
      </c>
      <c r="F1765" s="70" t="s">
        <v>1577</v>
      </c>
      <c r="G1765" s="70" t="s">
        <v>6015</v>
      </c>
      <c r="H1765" s="70" t="s">
        <v>1440</v>
      </c>
      <c r="I1765" s="70" t="s">
        <v>1397</v>
      </c>
      <c r="J1765" s="70" t="s">
        <v>1441</v>
      </c>
      <c r="K1765" s="70">
        <v>403</v>
      </c>
      <c r="L1765" s="70"/>
      <c r="M1765" s="70"/>
      <c r="N1765" s="70">
        <v>10.9</v>
      </c>
      <c r="O1765" s="70">
        <v>136.6</v>
      </c>
      <c r="P1765" s="70"/>
      <c r="Q1765" s="70" t="s">
        <v>1402</v>
      </c>
      <c r="R1765" s="70"/>
      <c r="S1765" s="70"/>
      <c r="T1765" s="70">
        <v>3620</v>
      </c>
      <c r="U1765" s="70">
        <v>1652</v>
      </c>
      <c r="V1765" s="70">
        <v>1592</v>
      </c>
      <c r="W1765" s="70">
        <v>1490</v>
      </c>
      <c r="X1765" s="71">
        <v>1190</v>
      </c>
    </row>
    <row r="1766" s="62" customFormat="1" spans="3:24">
      <c r="C1766" s="69">
        <v>2021</v>
      </c>
      <c r="D1766" s="69">
        <v>11</v>
      </c>
      <c r="E1766" s="70" t="s">
        <v>5144</v>
      </c>
      <c r="F1766" s="70" t="s">
        <v>5145</v>
      </c>
      <c r="G1766" s="70" t="s">
        <v>6016</v>
      </c>
      <c r="H1766" s="70" t="s">
        <v>1418</v>
      </c>
      <c r="I1766" s="70" t="s">
        <v>1397</v>
      </c>
      <c r="J1766" s="70" t="s">
        <v>1396</v>
      </c>
      <c r="K1766" s="70"/>
      <c r="L1766" s="70">
        <v>422</v>
      </c>
      <c r="M1766" s="70">
        <v>0.117</v>
      </c>
      <c r="N1766" s="70"/>
      <c r="O1766" s="70">
        <v>154.59</v>
      </c>
      <c r="P1766" s="70">
        <v>89.13</v>
      </c>
      <c r="Q1766" s="70" t="s">
        <v>1402</v>
      </c>
      <c r="R1766" s="70"/>
      <c r="S1766" s="70"/>
      <c r="T1766" s="70">
        <v>5990</v>
      </c>
      <c r="U1766" s="70">
        <v>2080</v>
      </c>
      <c r="V1766" s="70">
        <v>2090</v>
      </c>
      <c r="W1766" s="70">
        <v>6495</v>
      </c>
      <c r="X1766" s="71">
        <v>3325</v>
      </c>
    </row>
    <row r="1767" s="62" customFormat="1" spans="3:24">
      <c r="C1767" s="69">
        <v>2021</v>
      </c>
      <c r="D1767" s="69">
        <v>11</v>
      </c>
      <c r="E1767" s="70" t="s">
        <v>5144</v>
      </c>
      <c r="F1767" s="70" t="s">
        <v>5145</v>
      </c>
      <c r="G1767" s="70" t="s">
        <v>6017</v>
      </c>
      <c r="H1767" s="70" t="s">
        <v>6018</v>
      </c>
      <c r="I1767" s="70" t="s">
        <v>1397</v>
      </c>
      <c r="J1767" s="70" t="s">
        <v>1396</v>
      </c>
      <c r="K1767" s="70"/>
      <c r="L1767" s="70">
        <v>460</v>
      </c>
      <c r="M1767" s="70">
        <v>0.232</v>
      </c>
      <c r="N1767" s="70"/>
      <c r="O1767" s="70">
        <v>154.59</v>
      </c>
      <c r="P1767" s="70">
        <v>89.13</v>
      </c>
      <c r="Q1767" s="70" t="s">
        <v>1402</v>
      </c>
      <c r="R1767" s="70"/>
      <c r="S1767" s="70"/>
      <c r="T1767" s="70">
        <v>5945</v>
      </c>
      <c r="U1767" s="70">
        <v>2190</v>
      </c>
      <c r="V1767" s="70">
        <v>2455</v>
      </c>
      <c r="W1767" s="70">
        <v>4495</v>
      </c>
      <c r="X1767" s="71">
        <v>2900</v>
      </c>
    </row>
    <row r="1768" s="62" customFormat="1" spans="3:24">
      <c r="C1768" s="69">
        <v>2021</v>
      </c>
      <c r="D1768" s="69">
        <v>11</v>
      </c>
      <c r="E1768" s="70" t="s">
        <v>5144</v>
      </c>
      <c r="F1768" s="70" t="s">
        <v>5145</v>
      </c>
      <c r="G1768" s="70" t="s">
        <v>6019</v>
      </c>
      <c r="H1768" s="70" t="s">
        <v>1453</v>
      </c>
      <c r="I1768" s="70" t="s">
        <v>1397</v>
      </c>
      <c r="J1768" s="70" t="s">
        <v>1396</v>
      </c>
      <c r="K1768" s="70"/>
      <c r="L1768" s="70">
        <v>382</v>
      </c>
      <c r="M1768" s="70">
        <v>0.19</v>
      </c>
      <c r="N1768" s="70"/>
      <c r="O1768" s="70">
        <v>147.6</v>
      </c>
      <c r="P1768" s="70">
        <v>162.28</v>
      </c>
      <c r="Q1768" s="70" t="s">
        <v>1402</v>
      </c>
      <c r="R1768" s="70"/>
      <c r="S1768" s="70"/>
      <c r="T1768" s="70">
        <v>6070</v>
      </c>
      <c r="U1768" s="70" t="s">
        <v>6020</v>
      </c>
      <c r="V1768" s="70" t="s">
        <v>6021</v>
      </c>
      <c r="W1768" s="70">
        <v>8495</v>
      </c>
      <c r="X1768" s="71">
        <v>4890</v>
      </c>
    </row>
    <row r="1769" s="62" customFormat="1" spans="3:24">
      <c r="C1769" s="69">
        <v>2021</v>
      </c>
      <c r="D1769" s="69">
        <v>11</v>
      </c>
      <c r="E1769" s="70" t="s">
        <v>5162</v>
      </c>
      <c r="F1769" s="70" t="s">
        <v>1581</v>
      </c>
      <c r="G1769" s="70" t="s">
        <v>6022</v>
      </c>
      <c r="H1769" s="70" t="s">
        <v>1768</v>
      </c>
      <c r="I1769" s="70" t="s">
        <v>1397</v>
      </c>
      <c r="J1769" s="70" t="s">
        <v>1396</v>
      </c>
      <c r="K1769" s="70"/>
      <c r="L1769" s="70">
        <v>225</v>
      </c>
      <c r="M1769" s="70">
        <v>0.249</v>
      </c>
      <c r="N1769" s="70"/>
      <c r="O1769" s="70">
        <v>160.26</v>
      </c>
      <c r="P1769" s="70">
        <v>282</v>
      </c>
      <c r="Q1769" s="70" t="s">
        <v>1402</v>
      </c>
      <c r="R1769" s="70"/>
      <c r="S1769" s="70"/>
      <c r="T1769" s="70" t="s">
        <v>5569</v>
      </c>
      <c r="U1769" s="70">
        <v>2530</v>
      </c>
      <c r="V1769" s="70" t="s">
        <v>5570</v>
      </c>
      <c r="W1769" s="70">
        <v>18000</v>
      </c>
      <c r="X1769" s="71">
        <v>8800</v>
      </c>
    </row>
    <row r="1770" s="62" customFormat="1" spans="3:24">
      <c r="C1770" s="69">
        <v>2021</v>
      </c>
      <c r="D1770" s="69">
        <v>11</v>
      </c>
      <c r="E1770" s="70" t="s">
        <v>1620</v>
      </c>
      <c r="F1770" s="70" t="s">
        <v>1621</v>
      </c>
      <c r="G1770" s="70" t="s">
        <v>6023</v>
      </c>
      <c r="H1770" s="70" t="s">
        <v>1433</v>
      </c>
      <c r="I1770" s="70" t="s">
        <v>1397</v>
      </c>
      <c r="J1770" s="70" t="s">
        <v>1412</v>
      </c>
      <c r="K1770" s="70"/>
      <c r="L1770" s="70"/>
      <c r="M1770" s="70">
        <v>0.149</v>
      </c>
      <c r="N1770" s="70"/>
      <c r="O1770" s="70">
        <v>161.2</v>
      </c>
      <c r="P1770" s="70">
        <v>350.078</v>
      </c>
      <c r="Q1770" s="70" t="s">
        <v>1402</v>
      </c>
      <c r="R1770" s="70"/>
      <c r="S1770" s="70"/>
      <c r="T1770" s="70">
        <v>10500</v>
      </c>
      <c r="U1770" s="70">
        <v>2550</v>
      </c>
      <c r="V1770" s="70" t="s">
        <v>6024</v>
      </c>
      <c r="W1770" s="70">
        <v>18000</v>
      </c>
      <c r="X1770" s="71" t="s">
        <v>6025</v>
      </c>
    </row>
    <row r="1771" s="62" customFormat="1" spans="3:24">
      <c r="C1771" s="69">
        <v>2021</v>
      </c>
      <c r="D1771" s="69">
        <v>11</v>
      </c>
      <c r="E1771" s="70" t="s">
        <v>1620</v>
      </c>
      <c r="F1771" s="70" t="s">
        <v>1621</v>
      </c>
      <c r="G1771" s="70" t="s">
        <v>6026</v>
      </c>
      <c r="H1771" s="70" t="s">
        <v>1433</v>
      </c>
      <c r="I1771" s="70" t="s">
        <v>1397</v>
      </c>
      <c r="J1771" s="70" t="s">
        <v>1412</v>
      </c>
      <c r="K1771" s="70"/>
      <c r="L1771" s="70"/>
      <c r="M1771" s="70">
        <v>0.136</v>
      </c>
      <c r="N1771" s="70"/>
      <c r="O1771" s="70" t="s">
        <v>1895</v>
      </c>
      <c r="P1771" s="70">
        <v>200.541</v>
      </c>
      <c r="Q1771" s="70" t="s">
        <v>1402</v>
      </c>
      <c r="R1771" s="70"/>
      <c r="S1771" s="70"/>
      <c r="T1771" s="70">
        <v>10500</v>
      </c>
      <c r="U1771" s="70">
        <v>2550</v>
      </c>
      <c r="V1771" s="70" t="s">
        <v>6024</v>
      </c>
      <c r="W1771" s="70">
        <v>18000</v>
      </c>
      <c r="X1771" s="71" t="s">
        <v>6027</v>
      </c>
    </row>
    <row r="1772" s="62" customFormat="1" spans="3:24">
      <c r="C1772" s="69">
        <v>2021</v>
      </c>
      <c r="D1772" s="69">
        <v>11</v>
      </c>
      <c r="E1772" s="70" t="s">
        <v>1620</v>
      </c>
      <c r="F1772" s="70" t="s">
        <v>1621</v>
      </c>
      <c r="G1772" s="70" t="s">
        <v>6028</v>
      </c>
      <c r="H1772" s="70" t="s">
        <v>1433</v>
      </c>
      <c r="I1772" s="70" t="s">
        <v>1397</v>
      </c>
      <c r="J1772" s="70" t="s">
        <v>1412</v>
      </c>
      <c r="K1772" s="70"/>
      <c r="L1772" s="70"/>
      <c r="M1772" s="70">
        <v>0.14</v>
      </c>
      <c r="N1772" s="70"/>
      <c r="O1772" s="70" t="s">
        <v>2829</v>
      </c>
      <c r="P1772" s="70">
        <v>255.451</v>
      </c>
      <c r="Q1772" s="70" t="s">
        <v>1402</v>
      </c>
      <c r="R1772" s="70"/>
      <c r="S1772" s="70"/>
      <c r="T1772" s="70">
        <v>10500</v>
      </c>
      <c r="U1772" s="70">
        <v>2550</v>
      </c>
      <c r="V1772" s="70" t="s">
        <v>6024</v>
      </c>
      <c r="W1772" s="70">
        <v>18000</v>
      </c>
      <c r="X1772" s="71" t="s">
        <v>6029</v>
      </c>
    </row>
    <row r="1773" s="62" customFormat="1" spans="3:24">
      <c r="C1773" s="69">
        <v>2021</v>
      </c>
      <c r="D1773" s="69">
        <v>11</v>
      </c>
      <c r="E1773" s="70" t="s">
        <v>1620</v>
      </c>
      <c r="F1773" s="70" t="s">
        <v>1621</v>
      </c>
      <c r="G1773" s="70" t="s">
        <v>6030</v>
      </c>
      <c r="H1773" s="70" t="s">
        <v>1433</v>
      </c>
      <c r="I1773" s="70" t="s">
        <v>1397</v>
      </c>
      <c r="J1773" s="70" t="s">
        <v>1412</v>
      </c>
      <c r="K1773" s="70"/>
      <c r="L1773" s="70"/>
      <c r="M1773" s="70">
        <v>0.138</v>
      </c>
      <c r="N1773" s="70"/>
      <c r="O1773" s="70" t="s">
        <v>2678</v>
      </c>
      <c r="P1773" s="70">
        <v>163.351</v>
      </c>
      <c r="Q1773" s="70" t="s">
        <v>1402</v>
      </c>
      <c r="R1773" s="70"/>
      <c r="S1773" s="70"/>
      <c r="T1773" s="70">
        <v>8145</v>
      </c>
      <c r="U1773" s="70">
        <v>2420</v>
      </c>
      <c r="V1773" s="70" t="s">
        <v>4247</v>
      </c>
      <c r="W1773" s="70">
        <v>13700</v>
      </c>
      <c r="X1773" s="71" t="s">
        <v>6031</v>
      </c>
    </row>
    <row r="1774" s="62" customFormat="1" spans="3:24">
      <c r="C1774" s="69">
        <v>2021</v>
      </c>
      <c r="D1774" s="69">
        <v>11</v>
      </c>
      <c r="E1774" s="70" t="s">
        <v>1620</v>
      </c>
      <c r="F1774" s="70" t="s">
        <v>1621</v>
      </c>
      <c r="G1774" s="70" t="s">
        <v>6032</v>
      </c>
      <c r="H1774" s="70" t="s">
        <v>1433</v>
      </c>
      <c r="I1774" s="70" t="s">
        <v>1397</v>
      </c>
      <c r="J1774" s="70" t="s">
        <v>1412</v>
      </c>
      <c r="K1774" s="70"/>
      <c r="L1774" s="70"/>
      <c r="M1774" s="70">
        <v>0.132</v>
      </c>
      <c r="N1774" s="70"/>
      <c r="O1774" s="70">
        <v>160.3</v>
      </c>
      <c r="P1774" s="70">
        <v>114.524</v>
      </c>
      <c r="Q1774" s="70" t="s">
        <v>1402</v>
      </c>
      <c r="R1774" s="70"/>
      <c r="S1774" s="70"/>
      <c r="T1774" s="70">
        <v>8145</v>
      </c>
      <c r="U1774" s="70">
        <v>2420</v>
      </c>
      <c r="V1774" s="70" t="s">
        <v>4247</v>
      </c>
      <c r="W1774" s="70">
        <v>13700</v>
      </c>
      <c r="X1774" s="71" t="s">
        <v>6033</v>
      </c>
    </row>
    <row r="1775" s="62" customFormat="1" spans="3:24">
      <c r="C1775" s="69">
        <v>2021</v>
      </c>
      <c r="D1775" s="69">
        <v>11</v>
      </c>
      <c r="E1775" s="70" t="s">
        <v>1631</v>
      </c>
      <c r="F1775" s="70" t="s">
        <v>1632</v>
      </c>
      <c r="G1775" s="70" t="s">
        <v>6034</v>
      </c>
      <c r="H1775" s="70" t="s">
        <v>1579</v>
      </c>
      <c r="I1775" s="70" t="s">
        <v>1397</v>
      </c>
      <c r="J1775" s="70" t="s">
        <v>1441</v>
      </c>
      <c r="K1775" s="70">
        <v>600</v>
      </c>
      <c r="L1775" s="70"/>
      <c r="M1775" s="70"/>
      <c r="N1775" s="70">
        <v>15.7</v>
      </c>
      <c r="O1775" s="70">
        <v>147</v>
      </c>
      <c r="P1775" s="70"/>
      <c r="Q1775" s="70" t="s">
        <v>1402</v>
      </c>
      <c r="R1775" s="70"/>
      <c r="S1775" s="70"/>
      <c r="T1775" s="70">
        <v>4900</v>
      </c>
      <c r="U1775" s="70">
        <v>1950</v>
      </c>
      <c r="V1775" s="70">
        <v>1725</v>
      </c>
      <c r="W1775" s="70">
        <v>2885</v>
      </c>
      <c r="X1775" s="71">
        <v>2360</v>
      </c>
    </row>
    <row r="1776" s="62" customFormat="1" spans="3:24">
      <c r="C1776" s="69">
        <v>2021</v>
      </c>
      <c r="D1776" s="69">
        <v>11</v>
      </c>
      <c r="E1776" s="70" t="s">
        <v>1644</v>
      </c>
      <c r="F1776" s="70" t="s">
        <v>1645</v>
      </c>
      <c r="G1776" s="70" t="s">
        <v>6035</v>
      </c>
      <c r="H1776" s="70" t="s">
        <v>1418</v>
      </c>
      <c r="I1776" s="70" t="s">
        <v>1397</v>
      </c>
      <c r="J1776" s="70" t="s">
        <v>1396</v>
      </c>
      <c r="K1776" s="70"/>
      <c r="L1776" s="70">
        <v>265</v>
      </c>
      <c r="M1776" s="70" t="s">
        <v>6036</v>
      </c>
      <c r="N1776" s="70"/>
      <c r="O1776" s="70">
        <v>157.5</v>
      </c>
      <c r="P1776" s="70">
        <v>281.91</v>
      </c>
      <c r="Q1776" s="70" t="s">
        <v>1402</v>
      </c>
      <c r="R1776" s="70"/>
      <c r="S1776" s="70"/>
      <c r="T1776" s="70" t="s">
        <v>4260</v>
      </c>
      <c r="U1776" s="70">
        <v>2540</v>
      </c>
      <c r="V1776" s="70" t="s">
        <v>3145</v>
      </c>
      <c r="W1776" s="70">
        <v>31000</v>
      </c>
      <c r="X1776" s="71" t="s">
        <v>6037</v>
      </c>
    </row>
    <row r="1777" s="62" customFormat="1" spans="3:24">
      <c r="C1777" s="69">
        <v>2021</v>
      </c>
      <c r="D1777" s="69">
        <v>11</v>
      </c>
      <c r="E1777" s="70" t="s">
        <v>1644</v>
      </c>
      <c r="F1777" s="70" t="s">
        <v>1645</v>
      </c>
      <c r="G1777" s="70" t="s">
        <v>6038</v>
      </c>
      <c r="H1777" s="70" t="s">
        <v>1478</v>
      </c>
      <c r="I1777" s="70" t="s">
        <v>1397</v>
      </c>
      <c r="J1777" s="70" t="s">
        <v>1396</v>
      </c>
      <c r="K1777" s="70"/>
      <c r="L1777" s="70">
        <v>390</v>
      </c>
      <c r="M1777" s="70" t="s">
        <v>6039</v>
      </c>
      <c r="N1777" s="70"/>
      <c r="O1777" s="70">
        <v>160.88</v>
      </c>
      <c r="P1777" s="70">
        <v>423.936</v>
      </c>
      <c r="Q1777" s="70" t="s">
        <v>1402</v>
      </c>
      <c r="R1777" s="70"/>
      <c r="S1777" s="70"/>
      <c r="T1777" s="70" t="s">
        <v>5612</v>
      </c>
      <c r="U1777" s="70">
        <v>2545</v>
      </c>
      <c r="V1777" s="70">
        <v>3715</v>
      </c>
      <c r="W1777" s="70">
        <v>25000</v>
      </c>
      <c r="X1777" s="71" t="s">
        <v>6040</v>
      </c>
    </row>
    <row r="1778" s="62" customFormat="1" spans="3:24">
      <c r="C1778" s="69">
        <v>2021</v>
      </c>
      <c r="D1778" s="69">
        <v>11</v>
      </c>
      <c r="E1778" s="70" t="s">
        <v>1644</v>
      </c>
      <c r="F1778" s="70" t="s">
        <v>1645</v>
      </c>
      <c r="G1778" s="70" t="s">
        <v>6041</v>
      </c>
      <c r="H1778" s="70" t="s">
        <v>1516</v>
      </c>
      <c r="I1778" s="70" t="s">
        <v>1397</v>
      </c>
      <c r="J1778" s="70" t="s">
        <v>1396</v>
      </c>
      <c r="K1778" s="70"/>
      <c r="L1778" s="70">
        <v>320</v>
      </c>
      <c r="M1778" s="70" t="s">
        <v>6042</v>
      </c>
      <c r="N1778" s="70"/>
      <c r="O1778" s="70">
        <v>155.89</v>
      </c>
      <c r="P1778" s="70">
        <v>350.07</v>
      </c>
      <c r="Q1778" s="70" t="s">
        <v>1402</v>
      </c>
      <c r="R1778" s="70"/>
      <c r="S1778" s="70"/>
      <c r="T1778" s="70" t="s">
        <v>5612</v>
      </c>
      <c r="U1778" s="70">
        <v>2545</v>
      </c>
      <c r="V1778" s="70">
        <v>3715</v>
      </c>
      <c r="W1778" s="70">
        <v>25000</v>
      </c>
      <c r="X1778" s="71" t="s">
        <v>1664</v>
      </c>
    </row>
    <row r="1779" s="62" customFormat="1" spans="3:24">
      <c r="C1779" s="69">
        <v>2021</v>
      </c>
      <c r="D1779" s="69">
        <v>11</v>
      </c>
      <c r="E1779" s="70" t="s">
        <v>1644</v>
      </c>
      <c r="F1779" s="70" t="s">
        <v>1645</v>
      </c>
      <c r="G1779" s="70" t="s">
        <v>6043</v>
      </c>
      <c r="H1779" s="70" t="s">
        <v>1521</v>
      </c>
      <c r="I1779" s="70" t="s">
        <v>1397</v>
      </c>
      <c r="J1779" s="70" t="s">
        <v>1396</v>
      </c>
      <c r="K1779" s="70"/>
      <c r="L1779" s="70">
        <v>265</v>
      </c>
      <c r="M1779" s="70">
        <v>0.156</v>
      </c>
      <c r="N1779" s="70"/>
      <c r="O1779" s="70">
        <v>155.89</v>
      </c>
      <c r="P1779" s="70">
        <v>350.08</v>
      </c>
      <c r="Q1779" s="70" t="s">
        <v>1402</v>
      </c>
      <c r="R1779" s="70"/>
      <c r="S1779" s="70"/>
      <c r="T1779" s="70">
        <v>10400</v>
      </c>
      <c r="U1779" s="70">
        <v>2530</v>
      </c>
      <c r="V1779" s="70">
        <v>3980</v>
      </c>
      <c r="W1779" s="70">
        <v>31000</v>
      </c>
      <c r="X1779" s="71">
        <v>14980</v>
      </c>
    </row>
    <row r="1780" s="62" customFormat="1" spans="3:24">
      <c r="C1780" s="69">
        <v>2021</v>
      </c>
      <c r="D1780" s="69">
        <v>11</v>
      </c>
      <c r="E1780" s="70" t="s">
        <v>1644</v>
      </c>
      <c r="F1780" s="70" t="s">
        <v>1645</v>
      </c>
      <c r="G1780" s="70" t="s">
        <v>6044</v>
      </c>
      <c r="H1780" s="70" t="s">
        <v>1521</v>
      </c>
      <c r="I1780" s="70" t="s">
        <v>1397</v>
      </c>
      <c r="J1780" s="70" t="s">
        <v>1396</v>
      </c>
      <c r="K1780" s="70"/>
      <c r="L1780" s="70">
        <v>265</v>
      </c>
      <c r="M1780" s="70">
        <v>0.163</v>
      </c>
      <c r="N1780" s="70"/>
      <c r="O1780" s="70" t="s">
        <v>1655</v>
      </c>
      <c r="P1780" s="70">
        <v>350.08</v>
      </c>
      <c r="Q1780" s="70" t="s">
        <v>1402</v>
      </c>
      <c r="R1780" s="70"/>
      <c r="S1780" s="70"/>
      <c r="T1780" s="70">
        <v>10600</v>
      </c>
      <c r="U1780" s="70">
        <v>2530</v>
      </c>
      <c r="V1780" s="70">
        <v>3980</v>
      </c>
      <c r="W1780" s="70">
        <v>31000</v>
      </c>
      <c r="X1780" s="71">
        <v>15300</v>
      </c>
    </row>
    <row r="1781" s="62" customFormat="1" spans="3:24">
      <c r="C1781" s="69">
        <v>2021</v>
      </c>
      <c r="D1781" s="69">
        <v>11</v>
      </c>
      <c r="E1781" s="70" t="s">
        <v>1670</v>
      </c>
      <c r="F1781" s="70" t="s">
        <v>1617</v>
      </c>
      <c r="G1781" s="70" t="s">
        <v>6045</v>
      </c>
      <c r="H1781" s="70" t="s">
        <v>1395</v>
      </c>
      <c r="I1781" s="70" t="s">
        <v>1397</v>
      </c>
      <c r="J1781" s="70" t="s">
        <v>1396</v>
      </c>
      <c r="K1781" s="70"/>
      <c r="L1781" s="70">
        <v>210</v>
      </c>
      <c r="M1781" s="70">
        <v>0.182</v>
      </c>
      <c r="N1781" s="70"/>
      <c r="O1781" s="70">
        <v>159</v>
      </c>
      <c r="P1781" s="70">
        <v>281.92</v>
      </c>
      <c r="Q1781" s="70" t="s">
        <v>1402</v>
      </c>
      <c r="R1781" s="70"/>
      <c r="S1781" s="70"/>
      <c r="T1781" s="70" t="s">
        <v>3679</v>
      </c>
      <c r="U1781" s="70">
        <v>2550</v>
      </c>
      <c r="V1781" s="70" t="s">
        <v>1615</v>
      </c>
      <c r="W1781" s="70">
        <v>31000</v>
      </c>
      <c r="X1781" s="71" t="s">
        <v>6046</v>
      </c>
    </row>
    <row r="1782" s="62" customFormat="1" spans="3:24">
      <c r="C1782" s="69">
        <v>2021</v>
      </c>
      <c r="D1782" s="69">
        <v>11</v>
      </c>
      <c r="E1782" s="70" t="s">
        <v>1670</v>
      </c>
      <c r="F1782" s="70" t="s">
        <v>1617</v>
      </c>
      <c r="G1782" s="70" t="s">
        <v>6047</v>
      </c>
      <c r="H1782" s="70" t="s">
        <v>1395</v>
      </c>
      <c r="I1782" s="70" t="s">
        <v>1397</v>
      </c>
      <c r="J1782" s="70" t="s">
        <v>1396</v>
      </c>
      <c r="K1782" s="70"/>
      <c r="L1782" s="70">
        <v>240</v>
      </c>
      <c r="M1782" s="70">
        <v>0.228</v>
      </c>
      <c r="N1782" s="70"/>
      <c r="O1782" s="70">
        <v>155</v>
      </c>
      <c r="P1782" s="70">
        <v>281.92</v>
      </c>
      <c r="Q1782" s="70" t="s">
        <v>1402</v>
      </c>
      <c r="R1782" s="70"/>
      <c r="S1782" s="70"/>
      <c r="T1782" s="70" t="s">
        <v>2459</v>
      </c>
      <c r="U1782" s="70">
        <v>2550</v>
      </c>
      <c r="V1782" s="70" t="s">
        <v>1615</v>
      </c>
      <c r="W1782" s="70">
        <v>31000</v>
      </c>
      <c r="X1782" s="71" t="s">
        <v>6048</v>
      </c>
    </row>
    <row r="1783" s="62" customFormat="1" spans="3:24">
      <c r="C1783" s="69">
        <v>2021</v>
      </c>
      <c r="D1783" s="69">
        <v>11</v>
      </c>
      <c r="E1783" s="70" t="s">
        <v>1670</v>
      </c>
      <c r="F1783" s="70" t="s">
        <v>1617</v>
      </c>
      <c r="G1783" s="70" t="s">
        <v>6049</v>
      </c>
      <c r="H1783" s="70" t="s">
        <v>1418</v>
      </c>
      <c r="I1783" s="70" t="s">
        <v>1397</v>
      </c>
      <c r="J1783" s="70" t="s">
        <v>1396</v>
      </c>
      <c r="K1783" s="70"/>
      <c r="L1783" s="70">
        <v>310</v>
      </c>
      <c r="M1783" s="70">
        <v>0.219</v>
      </c>
      <c r="N1783" s="70"/>
      <c r="O1783" s="70">
        <v>160.26</v>
      </c>
      <c r="P1783" s="70">
        <v>422.87</v>
      </c>
      <c r="Q1783" s="70" t="s">
        <v>1402</v>
      </c>
      <c r="R1783" s="70"/>
      <c r="S1783" s="70"/>
      <c r="T1783" s="70">
        <v>9520</v>
      </c>
      <c r="U1783" s="70">
        <v>2550</v>
      </c>
      <c r="V1783" s="70" t="s">
        <v>6050</v>
      </c>
      <c r="W1783" s="70">
        <v>31000</v>
      </c>
      <c r="X1783" s="71" t="s">
        <v>6051</v>
      </c>
    </row>
    <row r="1784" s="62" customFormat="1" spans="3:24">
      <c r="C1784" s="69">
        <v>2021</v>
      </c>
      <c r="D1784" s="69">
        <v>11</v>
      </c>
      <c r="E1784" s="70" t="s">
        <v>1670</v>
      </c>
      <c r="F1784" s="70" t="s">
        <v>1617</v>
      </c>
      <c r="G1784" s="70" t="s">
        <v>6052</v>
      </c>
      <c r="H1784" s="70" t="s">
        <v>1418</v>
      </c>
      <c r="I1784" s="70" t="s">
        <v>1397</v>
      </c>
      <c r="J1784" s="70" t="s">
        <v>1396</v>
      </c>
      <c r="K1784" s="70"/>
      <c r="L1784" s="70">
        <v>255</v>
      </c>
      <c r="M1784" s="70">
        <v>0.231</v>
      </c>
      <c r="N1784" s="70"/>
      <c r="O1784" s="70">
        <v>155</v>
      </c>
      <c r="P1784" s="70">
        <v>350.07</v>
      </c>
      <c r="Q1784" s="70" t="s">
        <v>1402</v>
      </c>
      <c r="R1784" s="70"/>
      <c r="S1784" s="70"/>
      <c r="T1784" s="70">
        <v>9670</v>
      </c>
      <c r="U1784" s="70">
        <v>2550</v>
      </c>
      <c r="V1784" s="70" t="s">
        <v>6053</v>
      </c>
      <c r="W1784" s="70">
        <v>31000</v>
      </c>
      <c r="X1784" s="71" t="s">
        <v>6054</v>
      </c>
    </row>
    <row r="1785" s="62" customFormat="1" spans="3:24">
      <c r="C1785" s="69">
        <v>2021</v>
      </c>
      <c r="D1785" s="69">
        <v>11</v>
      </c>
      <c r="E1785" s="70" t="s">
        <v>1670</v>
      </c>
      <c r="F1785" s="70" t="s">
        <v>1617</v>
      </c>
      <c r="G1785" s="70" t="s">
        <v>6055</v>
      </c>
      <c r="H1785" s="70" t="s">
        <v>1516</v>
      </c>
      <c r="I1785" s="70" t="s">
        <v>1397</v>
      </c>
      <c r="J1785" s="70" t="s">
        <v>1396</v>
      </c>
      <c r="K1785" s="70"/>
      <c r="L1785" s="70">
        <v>220</v>
      </c>
      <c r="M1785" s="70">
        <v>0.283</v>
      </c>
      <c r="N1785" s="70"/>
      <c r="O1785" s="70">
        <v>159</v>
      </c>
      <c r="P1785" s="70">
        <v>281.92</v>
      </c>
      <c r="Q1785" s="70" t="s">
        <v>1402</v>
      </c>
      <c r="R1785" s="70"/>
      <c r="S1785" s="70"/>
      <c r="T1785" s="70">
        <v>6720</v>
      </c>
      <c r="U1785" s="70">
        <v>2550</v>
      </c>
      <c r="V1785" s="70" t="s">
        <v>6056</v>
      </c>
      <c r="W1785" s="70">
        <v>18000</v>
      </c>
      <c r="X1785" s="71" t="s">
        <v>6057</v>
      </c>
    </row>
    <row r="1786" s="62" customFormat="1" spans="3:24">
      <c r="C1786" s="69">
        <v>2021</v>
      </c>
      <c r="D1786" s="69">
        <v>11</v>
      </c>
      <c r="E1786" s="70" t="s">
        <v>1670</v>
      </c>
      <c r="F1786" s="70" t="s">
        <v>1617</v>
      </c>
      <c r="G1786" s="70" t="s">
        <v>6058</v>
      </c>
      <c r="H1786" s="70" t="s">
        <v>1516</v>
      </c>
      <c r="I1786" s="70" t="s">
        <v>1397</v>
      </c>
      <c r="J1786" s="70" t="s">
        <v>1396</v>
      </c>
      <c r="K1786" s="70"/>
      <c r="L1786" s="70">
        <v>200</v>
      </c>
      <c r="M1786" s="70">
        <v>0.156</v>
      </c>
      <c r="N1786" s="70"/>
      <c r="O1786" s="70">
        <v>159</v>
      </c>
      <c r="P1786" s="70">
        <v>281.92</v>
      </c>
      <c r="Q1786" s="70" t="s">
        <v>1402</v>
      </c>
      <c r="R1786" s="70"/>
      <c r="S1786" s="70"/>
      <c r="T1786" s="70">
        <v>7060</v>
      </c>
      <c r="U1786" s="70">
        <v>2550</v>
      </c>
      <c r="V1786" s="70" t="s">
        <v>2464</v>
      </c>
      <c r="W1786" s="70">
        <v>25000</v>
      </c>
      <c r="X1786" s="71">
        <v>10500</v>
      </c>
    </row>
    <row r="1787" s="62" customFormat="1" spans="3:24">
      <c r="C1787" s="69">
        <v>2021</v>
      </c>
      <c r="D1787" s="69">
        <v>11</v>
      </c>
      <c r="E1787" s="70" t="s">
        <v>1670</v>
      </c>
      <c r="F1787" s="70" t="s">
        <v>1617</v>
      </c>
      <c r="G1787" s="70" t="s">
        <v>6059</v>
      </c>
      <c r="H1787" s="70" t="s">
        <v>1516</v>
      </c>
      <c r="I1787" s="70" t="s">
        <v>1397</v>
      </c>
      <c r="J1787" s="70" t="s">
        <v>1396</v>
      </c>
      <c r="K1787" s="70"/>
      <c r="L1787" s="70">
        <v>190</v>
      </c>
      <c r="M1787" s="70">
        <v>0.195</v>
      </c>
      <c r="N1787" s="70"/>
      <c r="O1787" s="70">
        <v>159</v>
      </c>
      <c r="P1787" s="70">
        <v>281.92</v>
      </c>
      <c r="Q1787" s="70" t="s">
        <v>1402</v>
      </c>
      <c r="R1787" s="70"/>
      <c r="S1787" s="70"/>
      <c r="T1787" s="70" t="s">
        <v>2468</v>
      </c>
      <c r="U1787" s="70">
        <v>2550</v>
      </c>
      <c r="V1787" s="70" t="s">
        <v>2469</v>
      </c>
      <c r="W1787" s="70">
        <v>25000</v>
      </c>
      <c r="X1787" s="71" t="s">
        <v>6060</v>
      </c>
    </row>
    <row r="1788" s="62" customFormat="1" spans="3:24">
      <c r="C1788" s="69">
        <v>2021</v>
      </c>
      <c r="D1788" s="69">
        <v>11</v>
      </c>
      <c r="E1788" s="70" t="s">
        <v>1670</v>
      </c>
      <c r="F1788" s="70" t="s">
        <v>1617</v>
      </c>
      <c r="G1788" s="70" t="s">
        <v>6061</v>
      </c>
      <c r="H1788" s="70" t="s">
        <v>1516</v>
      </c>
      <c r="I1788" s="70" t="s">
        <v>1397</v>
      </c>
      <c r="J1788" s="70" t="s">
        <v>1396</v>
      </c>
      <c r="K1788" s="70"/>
      <c r="L1788" s="70">
        <v>95</v>
      </c>
      <c r="M1788" s="70">
        <v>0.193</v>
      </c>
      <c r="N1788" s="70"/>
      <c r="O1788" s="70">
        <v>150</v>
      </c>
      <c r="P1788" s="70">
        <v>140.96</v>
      </c>
      <c r="Q1788" s="70" t="s">
        <v>1402</v>
      </c>
      <c r="R1788" s="70"/>
      <c r="S1788" s="70"/>
      <c r="T1788" s="70">
        <v>7390</v>
      </c>
      <c r="U1788" s="70">
        <v>2550</v>
      </c>
      <c r="V1788" s="70" t="s">
        <v>6062</v>
      </c>
      <c r="W1788" s="70">
        <v>25000</v>
      </c>
      <c r="X1788" s="71" t="s">
        <v>5351</v>
      </c>
    </row>
    <row r="1789" s="62" customFormat="1" spans="3:24">
      <c r="C1789" s="69">
        <v>2021</v>
      </c>
      <c r="D1789" s="69">
        <v>11</v>
      </c>
      <c r="E1789" s="70" t="s">
        <v>1670</v>
      </c>
      <c r="F1789" s="70" t="s">
        <v>1617</v>
      </c>
      <c r="G1789" s="70" t="s">
        <v>6063</v>
      </c>
      <c r="H1789" s="70" t="s">
        <v>1521</v>
      </c>
      <c r="I1789" s="70" t="s">
        <v>1397</v>
      </c>
      <c r="J1789" s="70" t="s">
        <v>1396</v>
      </c>
      <c r="K1789" s="70"/>
      <c r="L1789" s="70">
        <v>235</v>
      </c>
      <c r="M1789" s="70">
        <v>0.165</v>
      </c>
      <c r="N1789" s="70"/>
      <c r="O1789" s="70">
        <v>160.26</v>
      </c>
      <c r="P1789" s="70">
        <v>350.07</v>
      </c>
      <c r="Q1789" s="70" t="s">
        <v>1402</v>
      </c>
      <c r="R1789" s="70"/>
      <c r="S1789" s="70"/>
      <c r="T1789" s="70">
        <v>10300</v>
      </c>
      <c r="U1789" s="70">
        <v>2525</v>
      </c>
      <c r="V1789" s="70">
        <v>3960</v>
      </c>
      <c r="W1789" s="70">
        <v>31000</v>
      </c>
      <c r="X1789" s="71">
        <v>16300</v>
      </c>
    </row>
    <row r="1790" s="62" customFormat="1" spans="3:24">
      <c r="C1790" s="69">
        <v>2021</v>
      </c>
      <c r="D1790" s="69">
        <v>11</v>
      </c>
      <c r="E1790" s="70" t="s">
        <v>1670</v>
      </c>
      <c r="F1790" s="70" t="s">
        <v>1617</v>
      </c>
      <c r="G1790" s="70" t="s">
        <v>6064</v>
      </c>
      <c r="H1790" s="70" t="s">
        <v>1521</v>
      </c>
      <c r="I1790" s="70" t="s">
        <v>1397</v>
      </c>
      <c r="J1790" s="70" t="s">
        <v>1396</v>
      </c>
      <c r="K1790" s="70"/>
      <c r="L1790" s="70">
        <v>235</v>
      </c>
      <c r="M1790" s="70">
        <v>0.188</v>
      </c>
      <c r="N1790" s="70"/>
      <c r="O1790" s="70">
        <v>160.26</v>
      </c>
      <c r="P1790" s="70">
        <v>350.07</v>
      </c>
      <c r="Q1790" s="70" t="s">
        <v>1402</v>
      </c>
      <c r="R1790" s="70"/>
      <c r="S1790" s="70"/>
      <c r="T1790" s="70">
        <v>10950</v>
      </c>
      <c r="U1790" s="70">
        <v>2525</v>
      </c>
      <c r="V1790" s="70">
        <v>3960</v>
      </c>
      <c r="W1790" s="70">
        <v>31000</v>
      </c>
      <c r="X1790" s="71">
        <v>16800</v>
      </c>
    </row>
    <row r="1791" s="62" customFormat="1" spans="3:24">
      <c r="C1791" s="69">
        <v>2021</v>
      </c>
      <c r="D1791" s="69">
        <v>11</v>
      </c>
      <c r="E1791" s="70" t="s">
        <v>1670</v>
      </c>
      <c r="F1791" s="70" t="s">
        <v>1617</v>
      </c>
      <c r="G1791" s="70" t="s">
        <v>6065</v>
      </c>
      <c r="H1791" s="70" t="s">
        <v>6066</v>
      </c>
      <c r="I1791" s="70" t="s">
        <v>1397</v>
      </c>
      <c r="J1791" s="70" t="s">
        <v>1396</v>
      </c>
      <c r="K1791" s="70"/>
      <c r="L1791" s="70">
        <v>190</v>
      </c>
      <c r="M1791" s="70">
        <v>0.165</v>
      </c>
      <c r="N1791" s="70"/>
      <c r="O1791" s="70">
        <v>159</v>
      </c>
      <c r="P1791" s="70">
        <v>281.92</v>
      </c>
      <c r="Q1791" s="70" t="s">
        <v>1402</v>
      </c>
      <c r="R1791" s="70"/>
      <c r="S1791" s="70"/>
      <c r="T1791" s="70">
        <v>10300</v>
      </c>
      <c r="U1791" s="70">
        <v>2525</v>
      </c>
      <c r="V1791" s="70">
        <v>3960</v>
      </c>
      <c r="W1791" s="70">
        <v>31000</v>
      </c>
      <c r="X1791" s="71">
        <v>16300</v>
      </c>
    </row>
    <row r="1792" s="62" customFormat="1" spans="3:24">
      <c r="C1792" s="69">
        <v>2021</v>
      </c>
      <c r="D1792" s="69">
        <v>11</v>
      </c>
      <c r="E1792" s="70" t="s">
        <v>1670</v>
      </c>
      <c r="F1792" s="70" t="s">
        <v>1617</v>
      </c>
      <c r="G1792" s="70" t="s">
        <v>6067</v>
      </c>
      <c r="H1792" s="70" t="s">
        <v>6066</v>
      </c>
      <c r="I1792" s="70" t="s">
        <v>1397</v>
      </c>
      <c r="J1792" s="70" t="s">
        <v>1396</v>
      </c>
      <c r="K1792" s="70"/>
      <c r="L1792" s="70">
        <v>190</v>
      </c>
      <c r="M1792" s="70">
        <v>0.187</v>
      </c>
      <c r="N1792" s="70"/>
      <c r="O1792" s="70">
        <v>159</v>
      </c>
      <c r="P1792" s="70">
        <v>281.92</v>
      </c>
      <c r="Q1792" s="70" t="s">
        <v>1402</v>
      </c>
      <c r="R1792" s="70"/>
      <c r="S1792" s="70"/>
      <c r="T1792" s="70">
        <v>10950</v>
      </c>
      <c r="U1792" s="70">
        <v>2525</v>
      </c>
      <c r="V1792" s="70">
        <v>3960</v>
      </c>
      <c r="W1792" s="70">
        <v>31000</v>
      </c>
      <c r="X1792" s="71">
        <v>16800</v>
      </c>
    </row>
    <row r="1793" s="62" customFormat="1" spans="3:24">
      <c r="C1793" s="69">
        <v>2021</v>
      </c>
      <c r="D1793" s="69">
        <v>11</v>
      </c>
      <c r="E1793" s="70" t="s">
        <v>1670</v>
      </c>
      <c r="F1793" s="70" t="s">
        <v>1617</v>
      </c>
      <c r="G1793" s="70" t="s">
        <v>6068</v>
      </c>
      <c r="H1793" s="70" t="s">
        <v>1521</v>
      </c>
      <c r="I1793" s="70" t="s">
        <v>1397</v>
      </c>
      <c r="J1793" s="70" t="s">
        <v>1396</v>
      </c>
      <c r="K1793" s="70"/>
      <c r="L1793" s="70">
        <v>235</v>
      </c>
      <c r="M1793" s="70">
        <v>0.183</v>
      </c>
      <c r="N1793" s="70"/>
      <c r="O1793" s="70">
        <v>160.26</v>
      </c>
      <c r="P1793" s="70">
        <v>350.07</v>
      </c>
      <c r="Q1793" s="70" t="s">
        <v>1402</v>
      </c>
      <c r="R1793" s="70"/>
      <c r="S1793" s="70"/>
      <c r="T1793" s="70">
        <v>10700</v>
      </c>
      <c r="U1793" s="70">
        <v>2525</v>
      </c>
      <c r="V1793" s="70">
        <v>3960</v>
      </c>
      <c r="W1793" s="70">
        <v>31000</v>
      </c>
      <c r="X1793" s="71">
        <v>16500</v>
      </c>
    </row>
    <row r="1794" s="62" customFormat="1" spans="3:24">
      <c r="C1794" s="69">
        <v>2021</v>
      </c>
      <c r="D1794" s="69">
        <v>11</v>
      </c>
      <c r="E1794" s="70" t="s">
        <v>1670</v>
      </c>
      <c r="F1794" s="70" t="s">
        <v>1617</v>
      </c>
      <c r="G1794" s="70" t="s">
        <v>6069</v>
      </c>
      <c r="H1794" s="70" t="s">
        <v>6066</v>
      </c>
      <c r="I1794" s="70" t="s">
        <v>1397</v>
      </c>
      <c r="J1794" s="70" t="s">
        <v>1396</v>
      </c>
      <c r="K1794" s="70"/>
      <c r="L1794" s="70">
        <v>220</v>
      </c>
      <c r="M1794" s="70">
        <v>0.161</v>
      </c>
      <c r="N1794" s="70"/>
      <c r="O1794" s="70">
        <v>159</v>
      </c>
      <c r="P1794" s="70">
        <v>281.92</v>
      </c>
      <c r="Q1794" s="70" t="s">
        <v>1402</v>
      </c>
      <c r="R1794" s="70"/>
      <c r="S1794" s="70"/>
      <c r="T1794" s="70">
        <v>10700</v>
      </c>
      <c r="U1794" s="70">
        <v>2525</v>
      </c>
      <c r="V1794" s="70">
        <v>3960</v>
      </c>
      <c r="W1794" s="70">
        <v>31000</v>
      </c>
      <c r="X1794" s="71">
        <v>16500</v>
      </c>
    </row>
    <row r="1795" s="62" customFormat="1" spans="3:24">
      <c r="C1795" s="69">
        <v>2021</v>
      </c>
      <c r="D1795" s="69">
        <v>11</v>
      </c>
      <c r="E1795" s="70" t="s">
        <v>1670</v>
      </c>
      <c r="F1795" s="70" t="s">
        <v>1617</v>
      </c>
      <c r="G1795" s="70" t="s">
        <v>6070</v>
      </c>
      <c r="H1795" s="70" t="s">
        <v>6066</v>
      </c>
      <c r="I1795" s="70" t="s">
        <v>1397</v>
      </c>
      <c r="J1795" s="70" t="s">
        <v>1396</v>
      </c>
      <c r="K1795" s="70"/>
      <c r="L1795" s="70">
        <v>220</v>
      </c>
      <c r="M1795" s="70">
        <v>0.165</v>
      </c>
      <c r="N1795" s="70"/>
      <c r="O1795" s="70">
        <v>159</v>
      </c>
      <c r="P1795" s="70">
        <v>281.92</v>
      </c>
      <c r="Q1795" s="70" t="s">
        <v>1402</v>
      </c>
      <c r="R1795" s="70"/>
      <c r="S1795" s="70"/>
      <c r="T1795" s="70">
        <v>10700</v>
      </c>
      <c r="U1795" s="70">
        <v>2525</v>
      </c>
      <c r="V1795" s="70">
        <v>3960</v>
      </c>
      <c r="W1795" s="70">
        <v>31000</v>
      </c>
      <c r="X1795" s="71">
        <v>16310</v>
      </c>
    </row>
    <row r="1796" s="62" customFormat="1" spans="3:24">
      <c r="C1796" s="69">
        <v>2021</v>
      </c>
      <c r="D1796" s="69">
        <v>11</v>
      </c>
      <c r="E1796" s="70" t="s">
        <v>5631</v>
      </c>
      <c r="F1796" s="70" t="s">
        <v>5632</v>
      </c>
      <c r="G1796" s="70" t="s">
        <v>6071</v>
      </c>
      <c r="H1796" s="70" t="s">
        <v>1579</v>
      </c>
      <c r="I1796" s="70" t="s">
        <v>1397</v>
      </c>
      <c r="J1796" s="70" t="s">
        <v>1441</v>
      </c>
      <c r="K1796" s="70">
        <v>520</v>
      </c>
      <c r="L1796" s="70"/>
      <c r="M1796" s="70"/>
      <c r="N1796" s="70">
        <v>14.4</v>
      </c>
      <c r="O1796" s="70">
        <v>170</v>
      </c>
      <c r="P1796" s="70"/>
      <c r="Q1796" s="70" t="s">
        <v>1499</v>
      </c>
      <c r="R1796" s="70"/>
      <c r="S1796" s="70"/>
      <c r="T1796" s="70">
        <v>4630</v>
      </c>
      <c r="U1796" s="70">
        <v>1920</v>
      </c>
      <c r="V1796" s="70">
        <v>1728</v>
      </c>
      <c r="W1796" s="70">
        <v>2300</v>
      </c>
      <c r="X1796" s="71">
        <v>1900</v>
      </c>
    </row>
    <row r="1797" s="62" customFormat="1" spans="3:24">
      <c r="C1797" s="69">
        <v>2021</v>
      </c>
      <c r="D1797" s="69">
        <v>11</v>
      </c>
      <c r="E1797" s="70" t="s">
        <v>6072</v>
      </c>
      <c r="F1797" s="70" t="s">
        <v>6073</v>
      </c>
      <c r="G1797" s="70" t="s">
        <v>6074</v>
      </c>
      <c r="H1797" s="70" t="s">
        <v>4220</v>
      </c>
      <c r="I1797" s="70" t="s">
        <v>1561</v>
      </c>
      <c r="J1797" s="70" t="s">
        <v>1441</v>
      </c>
      <c r="K1797" s="70"/>
      <c r="L1797" s="70"/>
      <c r="M1797" s="70"/>
      <c r="N1797" s="70"/>
      <c r="O1797" s="70"/>
      <c r="P1797" s="70"/>
      <c r="Q1797" s="70" t="s">
        <v>1499</v>
      </c>
      <c r="R1797" s="70"/>
      <c r="S1797" s="70"/>
      <c r="T1797" s="70">
        <v>4421</v>
      </c>
      <c r="U1797" s="70">
        <v>1826</v>
      </c>
      <c r="V1797" s="70" t="s">
        <v>6075</v>
      </c>
      <c r="W1797" s="70" t="s">
        <v>6076</v>
      </c>
      <c r="X1797" s="71" t="s">
        <v>6077</v>
      </c>
    </row>
    <row r="1798" s="62" customFormat="1" spans="3:24">
      <c r="C1798" s="69">
        <v>2021</v>
      </c>
      <c r="D1798" s="69">
        <v>11</v>
      </c>
      <c r="E1798" s="70" t="s">
        <v>4268</v>
      </c>
      <c r="F1798" s="70" t="s">
        <v>6078</v>
      </c>
      <c r="G1798" s="70" t="s">
        <v>6079</v>
      </c>
      <c r="H1798" s="70" t="s">
        <v>1440</v>
      </c>
      <c r="I1798" s="70" t="s">
        <v>1397</v>
      </c>
      <c r="J1798" s="70" t="s">
        <v>1441</v>
      </c>
      <c r="K1798" s="70">
        <v>460</v>
      </c>
      <c r="L1798" s="70"/>
      <c r="M1798" s="70"/>
      <c r="N1798" s="70">
        <v>12.9</v>
      </c>
      <c r="O1798" s="70">
        <v>170</v>
      </c>
      <c r="P1798" s="70"/>
      <c r="Q1798" s="70" t="s">
        <v>1499</v>
      </c>
      <c r="R1798" s="70"/>
      <c r="S1798" s="70"/>
      <c r="T1798" s="70">
        <v>4810</v>
      </c>
      <c r="U1798" s="70">
        <v>1880</v>
      </c>
      <c r="V1798" s="70">
        <v>1515</v>
      </c>
      <c r="W1798" s="70">
        <v>2125</v>
      </c>
      <c r="X1798" s="71" t="s">
        <v>2526</v>
      </c>
    </row>
    <row r="1799" s="62" customFormat="1" spans="3:24">
      <c r="C1799" s="69">
        <v>2021</v>
      </c>
      <c r="D1799" s="69">
        <v>11</v>
      </c>
      <c r="E1799" s="70" t="s">
        <v>1680</v>
      </c>
      <c r="F1799" s="70" t="s">
        <v>1681</v>
      </c>
      <c r="G1799" s="70" t="s">
        <v>6080</v>
      </c>
      <c r="H1799" s="70" t="s">
        <v>1395</v>
      </c>
      <c r="I1799" s="70" t="s">
        <v>1397</v>
      </c>
      <c r="J1799" s="70" t="s">
        <v>1396</v>
      </c>
      <c r="K1799" s="70"/>
      <c r="L1799" s="70" t="s">
        <v>6081</v>
      </c>
      <c r="M1799" s="70" t="s">
        <v>5181</v>
      </c>
      <c r="N1799" s="70"/>
      <c r="O1799" s="70">
        <v>157.57</v>
      </c>
      <c r="P1799" s="70">
        <v>281.91</v>
      </c>
      <c r="Q1799" s="70" t="s">
        <v>1402</v>
      </c>
      <c r="R1799" s="70"/>
      <c r="S1799" s="70"/>
      <c r="T1799" s="70">
        <v>11575</v>
      </c>
      <c r="U1799" s="70" t="s">
        <v>1525</v>
      </c>
      <c r="V1799" s="70" t="s">
        <v>6082</v>
      </c>
      <c r="W1799" s="70">
        <v>31000</v>
      </c>
      <c r="X1799" s="71" t="s">
        <v>6083</v>
      </c>
    </row>
    <row r="1800" s="62" customFormat="1" spans="3:24">
      <c r="C1800" s="69">
        <v>2021</v>
      </c>
      <c r="D1800" s="69">
        <v>11</v>
      </c>
      <c r="E1800" s="70" t="s">
        <v>1680</v>
      </c>
      <c r="F1800" s="70" t="s">
        <v>1681</v>
      </c>
      <c r="G1800" s="70" t="s">
        <v>6084</v>
      </c>
      <c r="H1800" s="70" t="s">
        <v>1453</v>
      </c>
      <c r="I1800" s="70" t="s">
        <v>1397</v>
      </c>
      <c r="J1800" s="70" t="s">
        <v>1396</v>
      </c>
      <c r="K1800" s="70"/>
      <c r="L1800" s="70" t="s">
        <v>3704</v>
      </c>
      <c r="M1800" s="70" t="s">
        <v>6085</v>
      </c>
      <c r="N1800" s="70"/>
      <c r="O1800" s="70">
        <v>146.7</v>
      </c>
      <c r="P1800" s="70">
        <v>81.14</v>
      </c>
      <c r="Q1800" s="70" t="s">
        <v>1402</v>
      </c>
      <c r="R1800" s="70"/>
      <c r="S1800" s="70"/>
      <c r="T1800" s="70">
        <v>5998</v>
      </c>
      <c r="U1800" s="70" t="s">
        <v>1685</v>
      </c>
      <c r="V1800" s="70" t="s">
        <v>1690</v>
      </c>
      <c r="W1800" s="70">
        <v>4495</v>
      </c>
      <c r="X1800" s="71" t="s">
        <v>6086</v>
      </c>
    </row>
    <row r="1801" s="62" customFormat="1" spans="3:24">
      <c r="C1801" s="69">
        <v>2021</v>
      </c>
      <c r="D1801" s="69">
        <v>11</v>
      </c>
      <c r="E1801" s="70" t="s">
        <v>1680</v>
      </c>
      <c r="F1801" s="70" t="s">
        <v>1681</v>
      </c>
      <c r="G1801" s="70" t="s">
        <v>6087</v>
      </c>
      <c r="H1801" s="70" t="s">
        <v>1453</v>
      </c>
      <c r="I1801" s="70" t="s">
        <v>1397</v>
      </c>
      <c r="J1801" s="70" t="s">
        <v>1396</v>
      </c>
      <c r="K1801" s="70"/>
      <c r="L1801" s="70" t="s">
        <v>3704</v>
      </c>
      <c r="M1801" s="70" t="s">
        <v>6088</v>
      </c>
      <c r="N1801" s="70"/>
      <c r="O1801" s="70">
        <v>146.7</v>
      </c>
      <c r="P1801" s="70">
        <v>81.14</v>
      </c>
      <c r="Q1801" s="70" t="s">
        <v>1402</v>
      </c>
      <c r="R1801" s="70"/>
      <c r="S1801" s="70"/>
      <c r="T1801" s="70">
        <v>5998</v>
      </c>
      <c r="U1801" s="70" t="s">
        <v>1685</v>
      </c>
      <c r="V1801" s="70" t="s">
        <v>1690</v>
      </c>
      <c r="W1801" s="70">
        <v>4495</v>
      </c>
      <c r="X1801" s="71" t="s">
        <v>2491</v>
      </c>
    </row>
    <row r="1802" s="62" customFormat="1" spans="3:24">
      <c r="C1802" s="69">
        <v>2021</v>
      </c>
      <c r="D1802" s="69">
        <v>11</v>
      </c>
      <c r="E1802" s="70" t="s">
        <v>4274</v>
      </c>
      <c r="F1802" s="70" t="s">
        <v>1695</v>
      </c>
      <c r="G1802" s="70" t="s">
        <v>6089</v>
      </c>
      <c r="H1802" s="70" t="s">
        <v>1440</v>
      </c>
      <c r="I1802" s="70" t="s">
        <v>1397</v>
      </c>
      <c r="J1802" s="70" t="s">
        <v>1441</v>
      </c>
      <c r="K1802" s="70" t="s">
        <v>6090</v>
      </c>
      <c r="L1802" s="70"/>
      <c r="M1802" s="70"/>
      <c r="N1802" s="70" t="s">
        <v>6091</v>
      </c>
      <c r="O1802" s="70">
        <v>130</v>
      </c>
      <c r="P1802" s="70"/>
      <c r="Q1802" s="70" t="s">
        <v>1402</v>
      </c>
      <c r="R1802" s="70"/>
      <c r="S1802" s="70"/>
      <c r="T1802" s="70">
        <v>3061</v>
      </c>
      <c r="U1802" s="70">
        <v>1520</v>
      </c>
      <c r="V1802" s="70">
        <v>1659</v>
      </c>
      <c r="W1802" s="70">
        <v>1150</v>
      </c>
      <c r="X1802" s="71">
        <v>822</v>
      </c>
    </row>
    <row r="1803" s="62" customFormat="1" spans="3:24">
      <c r="C1803" s="69">
        <v>2021</v>
      </c>
      <c r="D1803" s="69">
        <v>11</v>
      </c>
      <c r="E1803" s="70" t="s">
        <v>4274</v>
      </c>
      <c r="F1803" s="70" t="s">
        <v>1695</v>
      </c>
      <c r="G1803" s="70" t="s">
        <v>6092</v>
      </c>
      <c r="H1803" s="70" t="s">
        <v>1440</v>
      </c>
      <c r="I1803" s="70" t="s">
        <v>1397</v>
      </c>
      <c r="J1803" s="70" t="s">
        <v>1441</v>
      </c>
      <c r="K1803" s="70" t="s">
        <v>6090</v>
      </c>
      <c r="L1803" s="70"/>
      <c r="M1803" s="70"/>
      <c r="N1803" s="70" t="s">
        <v>6091</v>
      </c>
      <c r="O1803" s="70">
        <v>130</v>
      </c>
      <c r="P1803" s="70"/>
      <c r="Q1803" s="70" t="s">
        <v>1402</v>
      </c>
      <c r="R1803" s="70"/>
      <c r="S1803" s="70"/>
      <c r="T1803" s="70">
        <v>3061</v>
      </c>
      <c r="U1803" s="70">
        <v>1520</v>
      </c>
      <c r="V1803" s="70">
        <v>1659</v>
      </c>
      <c r="W1803" s="70">
        <v>1150</v>
      </c>
      <c r="X1803" s="71">
        <v>822</v>
      </c>
    </row>
    <row r="1804" s="62" customFormat="1" spans="3:24">
      <c r="C1804" s="69">
        <v>2021</v>
      </c>
      <c r="D1804" s="69">
        <v>11</v>
      </c>
      <c r="E1804" s="70" t="s">
        <v>4281</v>
      </c>
      <c r="F1804" s="70" t="s">
        <v>1702</v>
      </c>
      <c r="G1804" s="70" t="s">
        <v>6093</v>
      </c>
      <c r="H1804" s="70" t="s">
        <v>1395</v>
      </c>
      <c r="I1804" s="70" t="s">
        <v>1397</v>
      </c>
      <c r="J1804" s="70" t="s">
        <v>1396</v>
      </c>
      <c r="K1804" s="70"/>
      <c r="L1804" s="70">
        <v>285</v>
      </c>
      <c r="M1804" s="70">
        <v>0.28</v>
      </c>
      <c r="N1804" s="70"/>
      <c r="O1804" s="70">
        <v>160.26</v>
      </c>
      <c r="P1804" s="70">
        <v>281.91</v>
      </c>
      <c r="Q1804" s="70" t="s">
        <v>1402</v>
      </c>
      <c r="R1804" s="70"/>
      <c r="S1804" s="70"/>
      <c r="T1804" s="70" t="s">
        <v>1863</v>
      </c>
      <c r="U1804" s="70">
        <v>2550</v>
      </c>
      <c r="V1804" s="70">
        <v>3495</v>
      </c>
      <c r="W1804" s="70">
        <v>25000</v>
      </c>
      <c r="X1804" s="71">
        <v>18980</v>
      </c>
    </row>
    <row r="1805" s="62" customFormat="1" spans="3:24">
      <c r="C1805" s="69">
        <v>2021</v>
      </c>
      <c r="D1805" s="69">
        <v>11</v>
      </c>
      <c r="E1805" s="70" t="s">
        <v>6094</v>
      </c>
      <c r="F1805" s="70" t="s">
        <v>6095</v>
      </c>
      <c r="G1805" s="70" t="s">
        <v>6096</v>
      </c>
      <c r="H1805" s="70" t="s">
        <v>1579</v>
      </c>
      <c r="I1805" s="70" t="s">
        <v>1397</v>
      </c>
      <c r="J1805" s="70" t="s">
        <v>1441</v>
      </c>
      <c r="K1805" s="70">
        <v>554</v>
      </c>
      <c r="L1805" s="70"/>
      <c r="M1805" s="70"/>
      <c r="N1805" s="70">
        <v>16.3</v>
      </c>
      <c r="O1805" s="70">
        <v>145</v>
      </c>
      <c r="P1805" s="70"/>
      <c r="Q1805" s="70" t="s">
        <v>6097</v>
      </c>
      <c r="R1805" s="70"/>
      <c r="S1805" s="70"/>
      <c r="T1805" s="70">
        <v>4730</v>
      </c>
      <c r="U1805" s="70">
        <v>1886</v>
      </c>
      <c r="V1805" s="70">
        <v>1613</v>
      </c>
      <c r="W1805" s="70">
        <v>2632</v>
      </c>
      <c r="X1805" s="71">
        <v>2222</v>
      </c>
    </row>
    <row r="1806" s="62" customFormat="1" spans="3:24">
      <c r="C1806" s="69">
        <v>2021</v>
      </c>
      <c r="D1806" s="69">
        <v>11</v>
      </c>
      <c r="E1806" s="70" t="s">
        <v>6098</v>
      </c>
      <c r="F1806" s="70" t="s">
        <v>6099</v>
      </c>
      <c r="G1806" s="70" t="s">
        <v>6100</v>
      </c>
      <c r="H1806" s="70" t="s">
        <v>1433</v>
      </c>
      <c r="I1806" s="70" t="s">
        <v>1397</v>
      </c>
      <c r="J1806" s="70" t="s">
        <v>1412</v>
      </c>
      <c r="K1806" s="70"/>
      <c r="L1806" s="70"/>
      <c r="M1806" s="70">
        <v>0.14</v>
      </c>
      <c r="N1806" s="70"/>
      <c r="O1806" s="70">
        <v>160.26</v>
      </c>
      <c r="P1806" s="70">
        <v>281.9</v>
      </c>
      <c r="Q1806" s="70" t="s">
        <v>1402</v>
      </c>
      <c r="R1806" s="70"/>
      <c r="S1806" s="70"/>
      <c r="T1806" s="70">
        <v>10490</v>
      </c>
      <c r="U1806" s="70">
        <v>2550</v>
      </c>
      <c r="V1806" s="70">
        <v>3220</v>
      </c>
      <c r="W1806" s="70">
        <v>17990</v>
      </c>
      <c r="X1806" s="71" t="s">
        <v>6101</v>
      </c>
    </row>
    <row r="1807" s="62" customFormat="1" spans="3:24">
      <c r="C1807" s="69">
        <v>2021</v>
      </c>
      <c r="D1807" s="69">
        <v>11</v>
      </c>
      <c r="E1807" s="70" t="s">
        <v>6098</v>
      </c>
      <c r="F1807" s="70" t="s">
        <v>6099</v>
      </c>
      <c r="G1807" s="70" t="s">
        <v>6102</v>
      </c>
      <c r="H1807" s="70" t="s">
        <v>1433</v>
      </c>
      <c r="I1807" s="70" t="s">
        <v>1397</v>
      </c>
      <c r="J1807" s="70" t="s">
        <v>1412</v>
      </c>
      <c r="K1807" s="70"/>
      <c r="L1807" s="70"/>
      <c r="M1807" s="70">
        <v>0.14</v>
      </c>
      <c r="N1807" s="70"/>
      <c r="O1807" s="70" t="s">
        <v>1570</v>
      </c>
      <c r="P1807" s="70">
        <v>255.488</v>
      </c>
      <c r="Q1807" s="70" t="s">
        <v>1402</v>
      </c>
      <c r="R1807" s="70"/>
      <c r="S1807" s="70"/>
      <c r="T1807" s="70">
        <v>10490</v>
      </c>
      <c r="U1807" s="70">
        <v>2550</v>
      </c>
      <c r="V1807" s="70">
        <v>3225</v>
      </c>
      <c r="W1807" s="70">
        <v>17990</v>
      </c>
      <c r="X1807" s="71" t="s">
        <v>6101</v>
      </c>
    </row>
    <row r="1808" s="62" customFormat="1" spans="3:24">
      <c r="C1808" s="69">
        <v>2021</v>
      </c>
      <c r="D1808" s="69">
        <v>11</v>
      </c>
      <c r="E1808" s="70" t="s">
        <v>6098</v>
      </c>
      <c r="F1808" s="70" t="s">
        <v>6099</v>
      </c>
      <c r="G1808" s="70" t="s">
        <v>6103</v>
      </c>
      <c r="H1808" s="70" t="s">
        <v>1433</v>
      </c>
      <c r="I1808" s="70" t="s">
        <v>1397</v>
      </c>
      <c r="J1808" s="70" t="s">
        <v>1412</v>
      </c>
      <c r="K1808" s="70"/>
      <c r="L1808" s="70"/>
      <c r="M1808" s="70">
        <v>0.169</v>
      </c>
      <c r="N1808" s="70"/>
      <c r="O1808" s="70">
        <v>161.27</v>
      </c>
      <c r="P1808" s="70">
        <v>350.07</v>
      </c>
      <c r="Q1808" s="70" t="s">
        <v>1402</v>
      </c>
      <c r="R1808" s="70"/>
      <c r="S1808" s="70"/>
      <c r="T1808" s="70">
        <v>12000</v>
      </c>
      <c r="U1808" s="70">
        <v>2550</v>
      </c>
      <c r="V1808" s="70">
        <v>3225</v>
      </c>
      <c r="W1808" s="70">
        <v>18000</v>
      </c>
      <c r="X1808" s="71" t="s">
        <v>6104</v>
      </c>
    </row>
    <row r="1809" s="62" customFormat="1" spans="3:24">
      <c r="C1809" s="69">
        <v>2021</v>
      </c>
      <c r="D1809" s="69">
        <v>11</v>
      </c>
      <c r="E1809" s="70" t="s">
        <v>6098</v>
      </c>
      <c r="F1809" s="70" t="s">
        <v>6099</v>
      </c>
      <c r="G1809" s="70" t="s">
        <v>6105</v>
      </c>
      <c r="H1809" s="70" t="s">
        <v>1433</v>
      </c>
      <c r="I1809" s="70" t="s">
        <v>1397</v>
      </c>
      <c r="J1809" s="70" t="s">
        <v>1412</v>
      </c>
      <c r="K1809" s="70"/>
      <c r="L1809" s="70"/>
      <c r="M1809" s="70">
        <v>0.168</v>
      </c>
      <c r="N1809" s="70"/>
      <c r="O1809" s="70" t="s">
        <v>1799</v>
      </c>
      <c r="P1809" s="70">
        <v>315.07</v>
      </c>
      <c r="Q1809" s="70" t="s">
        <v>1402</v>
      </c>
      <c r="R1809" s="70"/>
      <c r="S1809" s="70"/>
      <c r="T1809" s="70">
        <v>12000</v>
      </c>
      <c r="U1809" s="70">
        <v>2550</v>
      </c>
      <c r="V1809" s="70">
        <v>3225</v>
      </c>
      <c r="W1809" s="70">
        <v>18000</v>
      </c>
      <c r="X1809" s="71" t="s">
        <v>6104</v>
      </c>
    </row>
    <row r="1810" s="62" customFormat="1" spans="3:24">
      <c r="C1810" s="69">
        <v>2021</v>
      </c>
      <c r="D1810" s="69">
        <v>11</v>
      </c>
      <c r="E1810" s="70" t="s">
        <v>6098</v>
      </c>
      <c r="F1810" s="70" t="s">
        <v>6099</v>
      </c>
      <c r="G1810" s="70" t="s">
        <v>6106</v>
      </c>
      <c r="H1810" s="70" t="s">
        <v>1433</v>
      </c>
      <c r="I1810" s="70" t="s">
        <v>1397</v>
      </c>
      <c r="J1810" s="70" t="s">
        <v>1412</v>
      </c>
      <c r="K1810" s="70"/>
      <c r="L1810" s="70"/>
      <c r="M1810" s="70">
        <v>0.149</v>
      </c>
      <c r="N1810" s="70"/>
      <c r="O1810" s="70" t="s">
        <v>1570</v>
      </c>
      <c r="P1810" s="70">
        <v>242.3</v>
      </c>
      <c r="Q1810" s="70" t="s">
        <v>1402</v>
      </c>
      <c r="R1810" s="70"/>
      <c r="S1810" s="70"/>
      <c r="T1810" s="70">
        <v>8540</v>
      </c>
      <c r="U1810" s="70">
        <v>2550</v>
      </c>
      <c r="V1810" s="70">
        <v>3200</v>
      </c>
      <c r="W1810" s="70">
        <v>14000</v>
      </c>
      <c r="X1810" s="71" t="s">
        <v>6107</v>
      </c>
    </row>
    <row r="1811" s="62" customFormat="1" spans="3:24">
      <c r="C1811" s="69">
        <v>2021</v>
      </c>
      <c r="D1811" s="69">
        <v>11</v>
      </c>
      <c r="E1811" s="70" t="s">
        <v>6098</v>
      </c>
      <c r="F1811" s="70" t="s">
        <v>6099</v>
      </c>
      <c r="G1811" s="70" t="s">
        <v>6108</v>
      </c>
      <c r="H1811" s="70" t="s">
        <v>1433</v>
      </c>
      <c r="I1811" s="70" t="s">
        <v>1397</v>
      </c>
      <c r="J1811" s="70" t="s">
        <v>1412</v>
      </c>
      <c r="K1811" s="70"/>
      <c r="L1811" s="70"/>
      <c r="M1811" s="70">
        <v>0.143</v>
      </c>
      <c r="N1811" s="70"/>
      <c r="O1811" s="70" t="s">
        <v>6109</v>
      </c>
      <c r="P1811" s="70">
        <v>186.708</v>
      </c>
      <c r="Q1811" s="70" t="s">
        <v>1402</v>
      </c>
      <c r="R1811" s="70"/>
      <c r="S1811" s="70"/>
      <c r="T1811" s="70">
        <v>8545</v>
      </c>
      <c r="U1811" s="70">
        <v>2550</v>
      </c>
      <c r="V1811" s="70">
        <v>3200</v>
      </c>
      <c r="W1811" s="70">
        <v>14000</v>
      </c>
      <c r="X1811" s="71" t="s">
        <v>6110</v>
      </c>
    </row>
    <row r="1812" s="62" customFormat="1" spans="3:24">
      <c r="C1812" s="69">
        <v>2021</v>
      </c>
      <c r="D1812" s="69">
        <v>11</v>
      </c>
      <c r="E1812" s="70" t="s">
        <v>1735</v>
      </c>
      <c r="F1812" s="70" t="s">
        <v>1736</v>
      </c>
      <c r="G1812" s="70" t="s">
        <v>6111</v>
      </c>
      <c r="H1812" s="70" t="s">
        <v>1768</v>
      </c>
      <c r="I1812" s="70" t="s">
        <v>1397</v>
      </c>
      <c r="J1812" s="70" t="s">
        <v>1396</v>
      </c>
      <c r="K1812" s="70"/>
      <c r="L1812" s="70">
        <v>167</v>
      </c>
      <c r="M1812" s="70" t="s">
        <v>6112</v>
      </c>
      <c r="N1812" s="70"/>
      <c r="O1812" s="70">
        <v>160.26</v>
      </c>
      <c r="P1812" s="70">
        <v>281.92</v>
      </c>
      <c r="Q1812" s="70" t="s">
        <v>1402</v>
      </c>
      <c r="R1812" s="70"/>
      <c r="S1812" s="70"/>
      <c r="T1812" s="70" t="s">
        <v>6113</v>
      </c>
      <c r="U1812" s="70" t="s">
        <v>1525</v>
      </c>
      <c r="V1812" s="70" t="s">
        <v>6114</v>
      </c>
      <c r="W1812" s="70">
        <v>25000</v>
      </c>
      <c r="X1812" s="71" t="s">
        <v>6115</v>
      </c>
    </row>
    <row r="1813" s="62" customFormat="1" spans="3:24">
      <c r="C1813" s="69">
        <v>2021</v>
      </c>
      <c r="D1813" s="69">
        <v>11</v>
      </c>
      <c r="E1813" s="70" t="s">
        <v>1735</v>
      </c>
      <c r="F1813" s="70" t="s">
        <v>1736</v>
      </c>
      <c r="G1813" s="70" t="s">
        <v>6116</v>
      </c>
      <c r="H1813" s="70" t="s">
        <v>4179</v>
      </c>
      <c r="I1813" s="70" t="s">
        <v>1397</v>
      </c>
      <c r="J1813" s="70" t="s">
        <v>1396</v>
      </c>
      <c r="K1813" s="70"/>
      <c r="L1813" s="70">
        <v>240</v>
      </c>
      <c r="M1813" s="70" t="s">
        <v>6117</v>
      </c>
      <c r="N1813" s="70"/>
      <c r="O1813" s="70" t="s">
        <v>6118</v>
      </c>
      <c r="P1813" s="70">
        <v>385.09</v>
      </c>
      <c r="Q1813" s="70" t="s">
        <v>1402</v>
      </c>
      <c r="R1813" s="70"/>
      <c r="S1813" s="70"/>
      <c r="T1813" s="70" t="s">
        <v>5650</v>
      </c>
      <c r="U1813" s="70" t="s">
        <v>1525</v>
      </c>
      <c r="V1813" s="70" t="s">
        <v>6119</v>
      </c>
      <c r="W1813" s="70">
        <v>25000</v>
      </c>
      <c r="X1813" s="71" t="s">
        <v>6115</v>
      </c>
    </row>
    <row r="1814" s="62" customFormat="1" spans="3:24">
      <c r="C1814" s="69">
        <v>2021</v>
      </c>
      <c r="D1814" s="69">
        <v>11</v>
      </c>
      <c r="E1814" s="70" t="s">
        <v>5196</v>
      </c>
      <c r="F1814" s="70" t="s">
        <v>1756</v>
      </c>
      <c r="G1814" s="70" t="s">
        <v>6120</v>
      </c>
      <c r="H1814" s="70" t="s">
        <v>1418</v>
      </c>
      <c r="I1814" s="70" t="s">
        <v>1397</v>
      </c>
      <c r="J1814" s="70" t="s">
        <v>1396</v>
      </c>
      <c r="K1814" s="70"/>
      <c r="L1814" s="70">
        <v>260</v>
      </c>
      <c r="M1814" s="70">
        <v>0.16</v>
      </c>
      <c r="N1814" s="70"/>
      <c r="O1814" s="70">
        <v>145.15</v>
      </c>
      <c r="P1814" s="70">
        <v>102.499</v>
      </c>
      <c r="Q1814" s="70" t="s">
        <v>1402</v>
      </c>
      <c r="R1814" s="70"/>
      <c r="S1814" s="70"/>
      <c r="T1814" s="70" t="s">
        <v>6121</v>
      </c>
      <c r="U1814" s="70" t="s">
        <v>6122</v>
      </c>
      <c r="V1814" s="70" t="s">
        <v>6123</v>
      </c>
      <c r="W1814" s="70">
        <v>9100</v>
      </c>
      <c r="X1814" s="71">
        <v>4200</v>
      </c>
    </row>
    <row r="1815" s="62" customFormat="1" spans="3:24">
      <c r="C1815" s="69">
        <v>2021</v>
      </c>
      <c r="D1815" s="69">
        <v>11</v>
      </c>
      <c r="E1815" s="70" t="s">
        <v>6124</v>
      </c>
      <c r="F1815" s="70" t="s">
        <v>5105</v>
      </c>
      <c r="G1815" s="70" t="s">
        <v>6125</v>
      </c>
      <c r="H1815" s="70" t="s">
        <v>1440</v>
      </c>
      <c r="I1815" s="70" t="s">
        <v>1397</v>
      </c>
      <c r="J1815" s="70" t="s">
        <v>1441</v>
      </c>
      <c r="K1815" s="70">
        <v>501</v>
      </c>
      <c r="L1815" s="70"/>
      <c r="M1815" s="70"/>
      <c r="N1815" s="70">
        <v>13.4</v>
      </c>
      <c r="O1815" s="70">
        <v>190.1</v>
      </c>
      <c r="P1815" s="70"/>
      <c r="Q1815" s="70" t="s">
        <v>1442</v>
      </c>
      <c r="R1815" s="70"/>
      <c r="S1815" s="70"/>
      <c r="T1815" s="70">
        <v>4670</v>
      </c>
      <c r="U1815" s="70">
        <v>1820</v>
      </c>
      <c r="V1815" s="70">
        <v>1520</v>
      </c>
      <c r="W1815" s="70">
        <v>1995</v>
      </c>
      <c r="X1815" s="71">
        <v>1620</v>
      </c>
    </row>
    <row r="1816" s="62" customFormat="1" spans="3:24">
      <c r="C1816" s="69">
        <v>2021</v>
      </c>
      <c r="D1816" s="69">
        <v>11</v>
      </c>
      <c r="E1816" s="70" t="s">
        <v>6124</v>
      </c>
      <c r="F1816" s="70" t="s">
        <v>5105</v>
      </c>
      <c r="G1816" s="70" t="s">
        <v>6126</v>
      </c>
      <c r="H1816" s="70" t="s">
        <v>1440</v>
      </c>
      <c r="I1816" s="70" t="s">
        <v>1397</v>
      </c>
      <c r="J1816" s="70" t="s">
        <v>1441</v>
      </c>
      <c r="K1816" s="70" t="s">
        <v>6127</v>
      </c>
      <c r="L1816" s="70"/>
      <c r="M1816" s="70"/>
      <c r="N1816" s="70" t="s">
        <v>6128</v>
      </c>
      <c r="O1816" s="70">
        <v>164.41</v>
      </c>
      <c r="P1816" s="70"/>
      <c r="Q1816" s="70" t="s">
        <v>1442</v>
      </c>
      <c r="R1816" s="70"/>
      <c r="S1816" s="70"/>
      <c r="T1816" s="70">
        <v>4670</v>
      </c>
      <c r="U1816" s="70">
        <v>1820</v>
      </c>
      <c r="V1816" s="70">
        <v>1520</v>
      </c>
      <c r="W1816" s="70">
        <v>1955</v>
      </c>
      <c r="X1816" s="71">
        <v>1580</v>
      </c>
    </row>
    <row r="1817" s="62" customFormat="1" spans="3:24">
      <c r="C1817" s="69">
        <v>2021</v>
      </c>
      <c r="D1817" s="69">
        <v>11</v>
      </c>
      <c r="E1817" s="70" t="s">
        <v>4528</v>
      </c>
      <c r="F1817" s="70" t="s">
        <v>4312</v>
      </c>
      <c r="G1817" s="70" t="s">
        <v>6129</v>
      </c>
      <c r="H1817" s="70" t="s">
        <v>1470</v>
      </c>
      <c r="I1817" s="70" t="s">
        <v>1397</v>
      </c>
      <c r="J1817" s="70" t="s">
        <v>1396</v>
      </c>
      <c r="K1817" s="70"/>
      <c r="L1817" s="70">
        <v>430</v>
      </c>
      <c r="M1817" s="70">
        <v>0.237</v>
      </c>
      <c r="N1817" s="70"/>
      <c r="O1817" s="70">
        <v>146.7</v>
      </c>
      <c r="P1817" s="70">
        <v>162.28</v>
      </c>
      <c r="Q1817" s="70" t="s">
        <v>1402</v>
      </c>
      <c r="R1817" s="70"/>
      <c r="S1817" s="70"/>
      <c r="T1817" s="70" t="s">
        <v>6130</v>
      </c>
      <c r="U1817" s="70">
        <v>2380</v>
      </c>
      <c r="V1817" s="70">
        <v>2470</v>
      </c>
      <c r="W1817" s="70">
        <v>10495</v>
      </c>
      <c r="X1817" s="71" t="s">
        <v>6131</v>
      </c>
    </row>
    <row r="1818" s="62" customFormat="1" spans="3:24">
      <c r="C1818" s="69">
        <v>2021</v>
      </c>
      <c r="D1818" s="69">
        <v>11</v>
      </c>
      <c r="E1818" s="70" t="s">
        <v>4528</v>
      </c>
      <c r="F1818" s="70" t="s">
        <v>4312</v>
      </c>
      <c r="G1818" s="70" t="s">
        <v>6132</v>
      </c>
      <c r="H1818" s="70" t="s">
        <v>4118</v>
      </c>
      <c r="I1818" s="70" t="s">
        <v>1397</v>
      </c>
      <c r="J1818" s="70" t="s">
        <v>1412</v>
      </c>
      <c r="K1818" s="70"/>
      <c r="L1818" s="70"/>
      <c r="M1818" s="70">
        <v>0.179</v>
      </c>
      <c r="N1818" s="70"/>
      <c r="O1818" s="70">
        <v>158.98</v>
      </c>
      <c r="P1818" s="70">
        <v>315.85</v>
      </c>
      <c r="Q1818" s="70" t="s">
        <v>1402</v>
      </c>
      <c r="R1818" s="70"/>
      <c r="S1818" s="70"/>
      <c r="T1818" s="70">
        <v>11950</v>
      </c>
      <c r="U1818" s="70">
        <v>2550</v>
      </c>
      <c r="V1818" s="70" t="s">
        <v>6133</v>
      </c>
      <c r="W1818" s="70">
        <v>18000</v>
      </c>
      <c r="X1818" s="71" t="s">
        <v>6134</v>
      </c>
    </row>
    <row r="1819" s="62" customFormat="1" spans="3:24">
      <c r="C1819" s="69">
        <v>2021</v>
      </c>
      <c r="D1819" s="69">
        <v>11</v>
      </c>
      <c r="E1819" s="70" t="s">
        <v>6135</v>
      </c>
      <c r="F1819" s="70" t="s">
        <v>6136</v>
      </c>
      <c r="G1819" s="70" t="s">
        <v>6137</v>
      </c>
      <c r="H1819" s="70" t="s">
        <v>1453</v>
      </c>
      <c r="I1819" s="70" t="s">
        <v>1397</v>
      </c>
      <c r="J1819" s="70" t="s">
        <v>1396</v>
      </c>
      <c r="K1819" s="70"/>
      <c r="L1819" s="70">
        <v>395</v>
      </c>
      <c r="M1819" s="70">
        <v>0.29</v>
      </c>
      <c r="N1819" s="70"/>
      <c r="O1819" s="70">
        <v>146.7</v>
      </c>
      <c r="P1819" s="70">
        <v>81.14</v>
      </c>
      <c r="Q1819" s="70" t="s">
        <v>1421</v>
      </c>
      <c r="R1819" s="70"/>
      <c r="S1819" s="70"/>
      <c r="T1819" s="70" t="s">
        <v>6138</v>
      </c>
      <c r="U1819" s="70" t="s">
        <v>6139</v>
      </c>
      <c r="V1819" s="70">
        <v>3175</v>
      </c>
      <c r="W1819" s="70">
        <v>4495</v>
      </c>
      <c r="X1819" s="71">
        <v>3170</v>
      </c>
    </row>
    <row r="1820" s="62" customFormat="1" spans="3:24">
      <c r="C1820" s="69">
        <v>2021</v>
      </c>
      <c r="D1820" s="69">
        <v>11</v>
      </c>
      <c r="E1820" s="70" t="s">
        <v>4316</v>
      </c>
      <c r="F1820" s="70" t="s">
        <v>1790</v>
      </c>
      <c r="G1820" s="70" t="s">
        <v>6140</v>
      </c>
      <c r="H1820" s="70" t="s">
        <v>1433</v>
      </c>
      <c r="I1820" s="70" t="s">
        <v>1397</v>
      </c>
      <c r="J1820" s="70" t="s">
        <v>1412</v>
      </c>
      <c r="K1820" s="70"/>
      <c r="L1820" s="70"/>
      <c r="M1820" s="70">
        <v>0.15</v>
      </c>
      <c r="N1820" s="70"/>
      <c r="O1820" s="70" t="s">
        <v>6141</v>
      </c>
      <c r="P1820" s="70">
        <v>305.41</v>
      </c>
      <c r="Q1820" s="70" t="s">
        <v>1402</v>
      </c>
      <c r="R1820" s="70"/>
      <c r="S1820" s="70"/>
      <c r="T1820" s="70">
        <v>10500</v>
      </c>
      <c r="U1820" s="70">
        <v>2550</v>
      </c>
      <c r="V1820" s="70" t="s">
        <v>6142</v>
      </c>
      <c r="W1820" s="70">
        <v>18000</v>
      </c>
      <c r="X1820" s="71" t="s">
        <v>6143</v>
      </c>
    </row>
    <row r="1821" s="62" customFormat="1" spans="3:24">
      <c r="C1821" s="69">
        <v>2021</v>
      </c>
      <c r="D1821" s="69">
        <v>11</v>
      </c>
      <c r="E1821" s="70" t="s">
        <v>4316</v>
      </c>
      <c r="F1821" s="70" t="s">
        <v>1790</v>
      </c>
      <c r="G1821" s="70" t="s">
        <v>6144</v>
      </c>
      <c r="H1821" s="70" t="s">
        <v>1433</v>
      </c>
      <c r="I1821" s="70" t="s">
        <v>1397</v>
      </c>
      <c r="J1821" s="70" t="s">
        <v>1412</v>
      </c>
      <c r="K1821" s="70"/>
      <c r="L1821" s="70"/>
      <c r="M1821" s="70">
        <v>0.15</v>
      </c>
      <c r="N1821" s="70"/>
      <c r="O1821" s="70" t="s">
        <v>1799</v>
      </c>
      <c r="P1821" s="70">
        <v>303.401</v>
      </c>
      <c r="Q1821" s="70" t="s">
        <v>1402</v>
      </c>
      <c r="R1821" s="70"/>
      <c r="S1821" s="70"/>
      <c r="T1821" s="70">
        <v>10500</v>
      </c>
      <c r="U1821" s="70">
        <v>2550</v>
      </c>
      <c r="V1821" s="70" t="s">
        <v>6142</v>
      </c>
      <c r="W1821" s="70">
        <v>18000</v>
      </c>
      <c r="X1821" s="71" t="s">
        <v>6143</v>
      </c>
    </row>
    <row r="1822" s="62" customFormat="1" spans="3:24">
      <c r="C1822" s="69">
        <v>2021</v>
      </c>
      <c r="D1822" s="69">
        <v>11</v>
      </c>
      <c r="E1822" s="70" t="s">
        <v>4316</v>
      </c>
      <c r="F1822" s="70" t="s">
        <v>1790</v>
      </c>
      <c r="G1822" s="70" t="s">
        <v>6145</v>
      </c>
      <c r="H1822" s="70" t="s">
        <v>1433</v>
      </c>
      <c r="I1822" s="70" t="s">
        <v>1397</v>
      </c>
      <c r="J1822" s="70" t="s">
        <v>1412</v>
      </c>
      <c r="K1822" s="70"/>
      <c r="L1822" s="70"/>
      <c r="M1822" s="70">
        <v>0.14</v>
      </c>
      <c r="N1822" s="70"/>
      <c r="O1822" s="70" t="s">
        <v>1570</v>
      </c>
      <c r="P1822" s="70">
        <v>255.487</v>
      </c>
      <c r="Q1822" s="70" t="s">
        <v>1402</v>
      </c>
      <c r="R1822" s="70"/>
      <c r="S1822" s="70"/>
      <c r="T1822" s="70">
        <v>10500</v>
      </c>
      <c r="U1822" s="70">
        <v>2550</v>
      </c>
      <c r="V1822" s="70" t="s">
        <v>6142</v>
      </c>
      <c r="W1822" s="70">
        <v>18000</v>
      </c>
      <c r="X1822" s="71" t="s">
        <v>6146</v>
      </c>
    </row>
    <row r="1823" s="62" customFormat="1" spans="3:24">
      <c r="C1823" s="69">
        <v>2021</v>
      </c>
      <c r="D1823" s="69">
        <v>11</v>
      </c>
      <c r="E1823" s="70" t="s">
        <v>4316</v>
      </c>
      <c r="F1823" s="70" t="s">
        <v>1790</v>
      </c>
      <c r="G1823" s="70" t="s">
        <v>6147</v>
      </c>
      <c r="H1823" s="70" t="s">
        <v>1433</v>
      </c>
      <c r="I1823" s="70" t="s">
        <v>1397</v>
      </c>
      <c r="J1823" s="70" t="s">
        <v>1412</v>
      </c>
      <c r="K1823" s="70"/>
      <c r="L1823" s="70"/>
      <c r="M1823" s="70">
        <v>0.15</v>
      </c>
      <c r="N1823" s="70"/>
      <c r="O1823" s="70" t="s">
        <v>1799</v>
      </c>
      <c r="P1823" s="70">
        <v>326.739</v>
      </c>
      <c r="Q1823" s="70" t="s">
        <v>1402</v>
      </c>
      <c r="R1823" s="70"/>
      <c r="S1823" s="70"/>
      <c r="T1823" s="70">
        <v>10500</v>
      </c>
      <c r="U1823" s="70">
        <v>2550</v>
      </c>
      <c r="V1823" s="70" t="s">
        <v>6142</v>
      </c>
      <c r="W1823" s="70">
        <v>18000</v>
      </c>
      <c r="X1823" s="71" t="s">
        <v>6148</v>
      </c>
    </row>
    <row r="1824" s="62" customFormat="1" spans="3:24">
      <c r="C1824" s="69">
        <v>2021</v>
      </c>
      <c r="D1824" s="69">
        <v>11</v>
      </c>
      <c r="E1824" s="70" t="s">
        <v>4316</v>
      </c>
      <c r="F1824" s="70" t="s">
        <v>1790</v>
      </c>
      <c r="G1824" s="70" t="s">
        <v>6149</v>
      </c>
      <c r="H1824" s="70" t="s">
        <v>4118</v>
      </c>
      <c r="I1824" s="70" t="s">
        <v>1397</v>
      </c>
      <c r="J1824" s="70" t="s">
        <v>1412</v>
      </c>
      <c r="K1824" s="70"/>
      <c r="L1824" s="70"/>
      <c r="M1824" s="70">
        <v>0.14</v>
      </c>
      <c r="N1824" s="70"/>
      <c r="O1824" s="70">
        <v>158.98</v>
      </c>
      <c r="P1824" s="70">
        <v>210.568</v>
      </c>
      <c r="Q1824" s="70" t="s">
        <v>1402</v>
      </c>
      <c r="R1824" s="70"/>
      <c r="S1824" s="70"/>
      <c r="T1824" s="70">
        <v>10500</v>
      </c>
      <c r="U1824" s="70" t="s">
        <v>1525</v>
      </c>
      <c r="V1824" s="70" t="s">
        <v>6150</v>
      </c>
      <c r="W1824" s="70">
        <v>18000</v>
      </c>
      <c r="X1824" s="71" t="s">
        <v>6151</v>
      </c>
    </row>
    <row r="1825" s="62" customFormat="1" spans="3:24">
      <c r="C1825" s="69">
        <v>2021</v>
      </c>
      <c r="D1825" s="69">
        <v>11</v>
      </c>
      <c r="E1825" s="70" t="s">
        <v>4316</v>
      </c>
      <c r="F1825" s="70" t="s">
        <v>1790</v>
      </c>
      <c r="G1825" s="70" t="s">
        <v>6152</v>
      </c>
      <c r="H1825" s="70" t="s">
        <v>1433</v>
      </c>
      <c r="I1825" s="70" t="s">
        <v>1397</v>
      </c>
      <c r="J1825" s="70" t="s">
        <v>1412</v>
      </c>
      <c r="K1825" s="70"/>
      <c r="L1825" s="70"/>
      <c r="M1825" s="70">
        <v>0.14</v>
      </c>
      <c r="N1825" s="70"/>
      <c r="O1825" s="70">
        <v>159.79</v>
      </c>
      <c r="P1825" s="70">
        <v>229.057</v>
      </c>
      <c r="Q1825" s="70" t="s">
        <v>1402</v>
      </c>
      <c r="R1825" s="70"/>
      <c r="S1825" s="70"/>
      <c r="T1825" s="70">
        <v>8545</v>
      </c>
      <c r="U1825" s="70" t="s">
        <v>1800</v>
      </c>
      <c r="V1825" s="70" t="s">
        <v>1801</v>
      </c>
      <c r="W1825" s="70">
        <v>14500</v>
      </c>
      <c r="X1825" s="71" t="s">
        <v>4321</v>
      </c>
    </row>
    <row r="1826" s="62" customFormat="1" spans="3:24">
      <c r="C1826" s="69">
        <v>2021</v>
      </c>
      <c r="D1826" s="69">
        <v>11</v>
      </c>
      <c r="E1826" s="70" t="s">
        <v>4316</v>
      </c>
      <c r="F1826" s="70" t="s">
        <v>1790</v>
      </c>
      <c r="G1826" s="70" t="s">
        <v>6153</v>
      </c>
      <c r="H1826" s="70" t="s">
        <v>1433</v>
      </c>
      <c r="I1826" s="70" t="s">
        <v>1397</v>
      </c>
      <c r="J1826" s="70" t="s">
        <v>1412</v>
      </c>
      <c r="K1826" s="70"/>
      <c r="L1826" s="70"/>
      <c r="M1826" s="70">
        <v>0.13</v>
      </c>
      <c r="N1826" s="70"/>
      <c r="O1826" s="70" t="s">
        <v>1799</v>
      </c>
      <c r="P1826" s="70">
        <v>180.873</v>
      </c>
      <c r="Q1826" s="70" t="s">
        <v>1402</v>
      </c>
      <c r="R1826" s="70"/>
      <c r="S1826" s="70"/>
      <c r="T1826" s="70">
        <v>8545</v>
      </c>
      <c r="U1826" s="70" t="s">
        <v>1800</v>
      </c>
      <c r="V1826" s="70" t="s">
        <v>1801</v>
      </c>
      <c r="W1826" s="70">
        <v>14500</v>
      </c>
      <c r="X1826" s="71" t="s">
        <v>5681</v>
      </c>
    </row>
    <row r="1827" s="62" customFormat="1" spans="3:24">
      <c r="C1827" s="69">
        <v>2021</v>
      </c>
      <c r="D1827" s="69">
        <v>11</v>
      </c>
      <c r="E1827" s="70" t="s">
        <v>4316</v>
      </c>
      <c r="F1827" s="70" t="s">
        <v>1790</v>
      </c>
      <c r="G1827" s="70" t="s">
        <v>6154</v>
      </c>
      <c r="H1827" s="70" t="s">
        <v>1433</v>
      </c>
      <c r="I1827" s="70" t="s">
        <v>1397</v>
      </c>
      <c r="J1827" s="70" t="s">
        <v>1412</v>
      </c>
      <c r="K1827" s="70"/>
      <c r="L1827" s="70"/>
      <c r="M1827" s="70">
        <v>0.13</v>
      </c>
      <c r="N1827" s="70"/>
      <c r="O1827" s="70" t="s">
        <v>1799</v>
      </c>
      <c r="P1827" s="70">
        <v>163.369</v>
      </c>
      <c r="Q1827" s="70" t="s">
        <v>1402</v>
      </c>
      <c r="R1827" s="70"/>
      <c r="S1827" s="70"/>
      <c r="T1827" s="70">
        <v>8545</v>
      </c>
      <c r="U1827" s="70" t="s">
        <v>1800</v>
      </c>
      <c r="V1827" s="70" t="s">
        <v>1801</v>
      </c>
      <c r="W1827" s="70">
        <v>14500</v>
      </c>
      <c r="X1827" s="71" t="s">
        <v>5872</v>
      </c>
    </row>
    <row r="1828" s="62" customFormat="1" spans="3:24">
      <c r="C1828" s="69">
        <v>2021</v>
      </c>
      <c r="D1828" s="69">
        <v>11</v>
      </c>
      <c r="E1828" s="70" t="s">
        <v>4322</v>
      </c>
      <c r="F1828" s="70" t="s">
        <v>4323</v>
      </c>
      <c r="G1828" s="70" t="s">
        <v>6155</v>
      </c>
      <c r="H1828" s="70" t="s">
        <v>6156</v>
      </c>
      <c r="I1828" s="70" t="s">
        <v>1397</v>
      </c>
      <c r="J1828" s="70" t="s">
        <v>1396</v>
      </c>
      <c r="K1828" s="70"/>
      <c r="L1828" s="70">
        <v>677</v>
      </c>
      <c r="M1828" s="70"/>
      <c r="N1828" s="70"/>
      <c r="O1828" s="70" t="s">
        <v>3219</v>
      </c>
      <c r="P1828" s="70">
        <v>326.73</v>
      </c>
      <c r="Q1828" s="70" t="s">
        <v>1402</v>
      </c>
      <c r="R1828" s="70"/>
      <c r="S1828" s="70"/>
      <c r="T1828" s="70">
        <v>10990</v>
      </c>
      <c r="U1828" s="70" t="s">
        <v>1876</v>
      </c>
      <c r="V1828" s="70" t="s">
        <v>1934</v>
      </c>
      <c r="W1828" s="70">
        <v>18000</v>
      </c>
      <c r="X1828" s="71" t="s">
        <v>6157</v>
      </c>
    </row>
    <row r="1829" s="62" customFormat="1" spans="3:24">
      <c r="C1829" s="69">
        <v>2021</v>
      </c>
      <c r="D1829" s="69">
        <v>11</v>
      </c>
      <c r="E1829" s="70" t="s">
        <v>4322</v>
      </c>
      <c r="F1829" s="70" t="s">
        <v>4323</v>
      </c>
      <c r="G1829" s="70" t="s">
        <v>6158</v>
      </c>
      <c r="H1829" s="70" t="s">
        <v>1433</v>
      </c>
      <c r="I1829" s="70" t="s">
        <v>1397</v>
      </c>
      <c r="J1829" s="70" t="s">
        <v>1412</v>
      </c>
      <c r="K1829" s="70"/>
      <c r="L1829" s="70"/>
      <c r="M1829" s="70">
        <v>0.169</v>
      </c>
      <c r="N1829" s="70"/>
      <c r="O1829" s="70">
        <v>160</v>
      </c>
      <c r="P1829" s="70">
        <v>140.95</v>
      </c>
      <c r="Q1829" s="70" t="s">
        <v>1402</v>
      </c>
      <c r="R1829" s="70"/>
      <c r="S1829" s="70"/>
      <c r="T1829" s="70">
        <v>8050</v>
      </c>
      <c r="U1829" s="70">
        <v>2280</v>
      </c>
      <c r="V1829" s="70" t="s">
        <v>6159</v>
      </c>
      <c r="W1829" s="70">
        <v>10600</v>
      </c>
      <c r="X1829" s="71" t="s">
        <v>6160</v>
      </c>
    </row>
    <row r="1830" s="62" customFormat="1" spans="3:24">
      <c r="C1830" s="69">
        <v>2021</v>
      </c>
      <c r="D1830" s="69">
        <v>11</v>
      </c>
      <c r="E1830" s="70" t="s">
        <v>4322</v>
      </c>
      <c r="F1830" s="70" t="s">
        <v>4323</v>
      </c>
      <c r="G1830" s="70" t="s">
        <v>6161</v>
      </c>
      <c r="H1830" s="70" t="s">
        <v>6162</v>
      </c>
      <c r="I1830" s="70" t="s">
        <v>1561</v>
      </c>
      <c r="J1830" s="70" t="s">
        <v>1412</v>
      </c>
      <c r="K1830" s="70"/>
      <c r="L1830" s="70"/>
      <c r="M1830" s="70"/>
      <c r="N1830" s="70"/>
      <c r="O1830" s="70"/>
      <c r="P1830" s="70">
        <v>30.13</v>
      </c>
      <c r="Q1830" s="70" t="s">
        <v>4036</v>
      </c>
      <c r="R1830" s="70"/>
      <c r="S1830" s="70"/>
      <c r="T1830" s="70">
        <v>8520</v>
      </c>
      <c r="U1830" s="70">
        <v>2460</v>
      </c>
      <c r="V1830" s="70">
        <v>3340</v>
      </c>
      <c r="W1830" s="70">
        <v>14000</v>
      </c>
      <c r="X1830" s="71" t="s">
        <v>6163</v>
      </c>
    </row>
    <row r="1831" s="62" customFormat="1" spans="3:24">
      <c r="C1831" s="69">
        <v>2021</v>
      </c>
      <c r="D1831" s="69">
        <v>11</v>
      </c>
      <c r="E1831" s="70" t="s">
        <v>4334</v>
      </c>
      <c r="F1831" s="70" t="s">
        <v>1617</v>
      </c>
      <c r="G1831" s="70" t="s">
        <v>6164</v>
      </c>
      <c r="H1831" s="70" t="s">
        <v>1898</v>
      </c>
      <c r="I1831" s="70" t="s">
        <v>1397</v>
      </c>
      <c r="J1831" s="70" t="s">
        <v>1396</v>
      </c>
      <c r="K1831" s="70">
        <v>250</v>
      </c>
      <c r="L1831" s="70"/>
      <c r="M1831" s="70">
        <v>0.276</v>
      </c>
      <c r="N1831" s="70"/>
      <c r="O1831" s="70">
        <v>140.4</v>
      </c>
      <c r="P1831" s="70">
        <v>50.23</v>
      </c>
      <c r="Q1831" s="70" t="s">
        <v>1402</v>
      </c>
      <c r="R1831" s="70"/>
      <c r="S1831" s="70"/>
      <c r="T1831" s="70">
        <v>5450</v>
      </c>
      <c r="U1831" s="70">
        <v>1700</v>
      </c>
      <c r="V1831" s="70">
        <v>2160</v>
      </c>
      <c r="W1831" s="70">
        <v>3495</v>
      </c>
      <c r="X1831" s="71">
        <v>2035</v>
      </c>
    </row>
    <row r="1832" s="62" customFormat="1" spans="3:24">
      <c r="C1832" s="69">
        <v>2021</v>
      </c>
      <c r="D1832" s="69">
        <v>11</v>
      </c>
      <c r="E1832" s="70" t="s">
        <v>4334</v>
      </c>
      <c r="F1832" s="70" t="s">
        <v>1617</v>
      </c>
      <c r="G1832" s="70" t="s">
        <v>6165</v>
      </c>
      <c r="H1832" s="70" t="s">
        <v>1433</v>
      </c>
      <c r="I1832" s="70" t="s">
        <v>1397</v>
      </c>
      <c r="J1832" s="70" t="s">
        <v>1412</v>
      </c>
      <c r="K1832" s="70"/>
      <c r="L1832" s="70"/>
      <c r="M1832" s="70">
        <v>0.149</v>
      </c>
      <c r="N1832" s="70"/>
      <c r="O1832" s="70">
        <v>159.79</v>
      </c>
      <c r="P1832" s="70">
        <v>229.057</v>
      </c>
      <c r="Q1832" s="70" t="s">
        <v>1402</v>
      </c>
      <c r="R1832" s="70"/>
      <c r="S1832" s="70"/>
      <c r="T1832" s="70">
        <v>8545</v>
      </c>
      <c r="U1832" s="70">
        <v>2550</v>
      </c>
      <c r="V1832" s="70">
        <v>3200</v>
      </c>
      <c r="W1832" s="70">
        <v>14000</v>
      </c>
      <c r="X1832" s="71" t="s">
        <v>6166</v>
      </c>
    </row>
    <row r="1833" s="62" customFormat="1" spans="3:24">
      <c r="C1833" s="69">
        <v>2021</v>
      </c>
      <c r="D1833" s="69">
        <v>11</v>
      </c>
      <c r="E1833" s="70" t="s">
        <v>1808</v>
      </c>
      <c r="F1833" s="70" t="s">
        <v>1809</v>
      </c>
      <c r="G1833" s="70" t="s">
        <v>6167</v>
      </c>
      <c r="H1833" s="70" t="s">
        <v>1440</v>
      </c>
      <c r="I1833" s="70" t="s">
        <v>1397</v>
      </c>
      <c r="J1833" s="70" t="s">
        <v>1441</v>
      </c>
      <c r="K1833" s="70">
        <v>460</v>
      </c>
      <c r="L1833" s="70"/>
      <c r="M1833" s="70"/>
      <c r="N1833" s="70">
        <v>13.4</v>
      </c>
      <c r="O1833" s="70">
        <v>135</v>
      </c>
      <c r="P1833" s="70"/>
      <c r="Q1833" s="70" t="s">
        <v>1414</v>
      </c>
      <c r="R1833" s="70"/>
      <c r="S1833" s="70"/>
      <c r="T1833" s="70">
        <v>4808</v>
      </c>
      <c r="U1833" s="70">
        <v>1840</v>
      </c>
      <c r="V1833" s="70">
        <v>1520</v>
      </c>
      <c r="W1833" s="70">
        <v>2110</v>
      </c>
      <c r="X1833" s="71">
        <v>1734</v>
      </c>
    </row>
    <row r="1834" s="62" customFormat="1" spans="3:24">
      <c r="C1834" s="69">
        <v>2021</v>
      </c>
      <c r="D1834" s="69">
        <v>11</v>
      </c>
      <c r="E1834" s="70" t="s">
        <v>6168</v>
      </c>
      <c r="F1834" s="70" t="s">
        <v>1860</v>
      </c>
      <c r="G1834" s="70" t="s">
        <v>6169</v>
      </c>
      <c r="H1834" s="70" t="s">
        <v>1603</v>
      </c>
      <c r="I1834" s="70" t="s">
        <v>1397</v>
      </c>
      <c r="J1834" s="70" t="s">
        <v>1396</v>
      </c>
      <c r="K1834" s="70"/>
      <c r="L1834" s="70">
        <v>280</v>
      </c>
      <c r="M1834" s="70"/>
      <c r="N1834" s="70"/>
      <c r="O1834" s="70">
        <v>158.98</v>
      </c>
      <c r="P1834" s="70">
        <v>210.56</v>
      </c>
      <c r="Q1834" s="70" t="s">
        <v>1402</v>
      </c>
      <c r="R1834" s="70"/>
      <c r="S1834" s="70"/>
      <c r="T1834" s="70" t="s">
        <v>6170</v>
      </c>
      <c r="U1834" s="70">
        <v>2530</v>
      </c>
      <c r="V1834" s="70">
        <v>2940</v>
      </c>
      <c r="W1834" s="70">
        <v>18000</v>
      </c>
      <c r="X1834" s="71">
        <v>9100</v>
      </c>
    </row>
    <row r="1835" s="62" customFormat="1" spans="3:24">
      <c r="C1835" s="69">
        <v>2021</v>
      </c>
      <c r="D1835" s="69">
        <v>11</v>
      </c>
      <c r="E1835" s="70" t="s">
        <v>6171</v>
      </c>
      <c r="F1835" s="70" t="s">
        <v>6172</v>
      </c>
      <c r="G1835" s="70" t="s">
        <v>6173</v>
      </c>
      <c r="H1835" s="70" t="s">
        <v>1418</v>
      </c>
      <c r="I1835" s="70" t="s">
        <v>1397</v>
      </c>
      <c r="J1835" s="70" t="s">
        <v>1396</v>
      </c>
      <c r="K1835" s="70"/>
      <c r="L1835" s="70">
        <v>200</v>
      </c>
      <c r="M1835" s="70">
        <v>0.121</v>
      </c>
      <c r="N1835" s="70"/>
      <c r="O1835" s="70">
        <v>153</v>
      </c>
      <c r="P1835" s="70">
        <v>98.04</v>
      </c>
      <c r="Q1835" s="70" t="s">
        <v>1421</v>
      </c>
      <c r="R1835" s="70"/>
      <c r="S1835" s="70"/>
      <c r="T1835" s="70" t="s">
        <v>6174</v>
      </c>
      <c r="U1835" s="70" t="s">
        <v>6175</v>
      </c>
      <c r="V1835" s="70" t="s">
        <v>2962</v>
      </c>
      <c r="W1835" s="70">
        <v>11995</v>
      </c>
      <c r="X1835" s="71">
        <v>4660</v>
      </c>
    </row>
    <row r="1836" s="62" customFormat="1" spans="3:24">
      <c r="C1836" s="69">
        <v>2021</v>
      </c>
      <c r="D1836" s="69">
        <v>11</v>
      </c>
      <c r="E1836" s="70" t="s">
        <v>1879</v>
      </c>
      <c r="F1836" s="70" t="s">
        <v>1880</v>
      </c>
      <c r="G1836" s="70" t="s">
        <v>6176</v>
      </c>
      <c r="H1836" s="70" t="s">
        <v>1440</v>
      </c>
      <c r="I1836" s="70" t="s">
        <v>1397</v>
      </c>
      <c r="J1836" s="70" t="s">
        <v>1441</v>
      </c>
      <c r="K1836" s="70" t="s">
        <v>1697</v>
      </c>
      <c r="L1836" s="70"/>
      <c r="M1836" s="70"/>
      <c r="N1836" s="70">
        <v>10.4</v>
      </c>
      <c r="O1836" s="70">
        <v>173</v>
      </c>
      <c r="P1836" s="70"/>
      <c r="Q1836" s="70" t="s">
        <v>1504</v>
      </c>
      <c r="R1836" s="70"/>
      <c r="S1836" s="70"/>
      <c r="T1836" s="70">
        <v>3584</v>
      </c>
      <c r="U1836" s="70">
        <v>1475</v>
      </c>
      <c r="V1836" s="70">
        <v>1666</v>
      </c>
      <c r="W1836" s="70">
        <v>1270</v>
      </c>
      <c r="X1836" s="71">
        <v>970</v>
      </c>
    </row>
    <row r="1837" s="62" customFormat="1" spans="3:24">
      <c r="C1837" s="69">
        <v>2021</v>
      </c>
      <c r="D1837" s="69">
        <v>11</v>
      </c>
      <c r="E1837" s="70" t="s">
        <v>1888</v>
      </c>
      <c r="F1837" s="70" t="s">
        <v>1621</v>
      </c>
      <c r="G1837" s="70" t="s">
        <v>6177</v>
      </c>
      <c r="H1837" s="70" t="s">
        <v>1478</v>
      </c>
      <c r="I1837" s="70" t="s">
        <v>1397</v>
      </c>
      <c r="J1837" s="70" t="s">
        <v>1396</v>
      </c>
      <c r="K1837" s="70"/>
      <c r="L1837" s="70">
        <v>220</v>
      </c>
      <c r="M1837" s="70" t="s">
        <v>6178</v>
      </c>
      <c r="N1837" s="70"/>
      <c r="O1837" s="70">
        <v>160.2</v>
      </c>
      <c r="P1837" s="70">
        <v>281.899</v>
      </c>
      <c r="Q1837" s="70" t="s">
        <v>1402</v>
      </c>
      <c r="R1837" s="70"/>
      <c r="S1837" s="70"/>
      <c r="T1837" s="70" t="s">
        <v>4368</v>
      </c>
      <c r="U1837" s="70" t="s">
        <v>2673</v>
      </c>
      <c r="V1837" s="70" t="s">
        <v>4372</v>
      </c>
      <c r="W1837" s="70">
        <v>25000</v>
      </c>
      <c r="X1837" s="71" t="s">
        <v>4373</v>
      </c>
    </row>
    <row r="1838" s="62" customFormat="1" spans="3:24">
      <c r="C1838" s="69">
        <v>2021</v>
      </c>
      <c r="D1838" s="69">
        <v>11</v>
      </c>
      <c r="E1838" s="70" t="s">
        <v>1888</v>
      </c>
      <c r="F1838" s="70" t="s">
        <v>1621</v>
      </c>
      <c r="G1838" s="70" t="s">
        <v>6179</v>
      </c>
      <c r="H1838" s="70" t="s">
        <v>1478</v>
      </c>
      <c r="I1838" s="70" t="s">
        <v>1397</v>
      </c>
      <c r="J1838" s="70" t="s">
        <v>1396</v>
      </c>
      <c r="K1838" s="70"/>
      <c r="L1838" s="70">
        <v>260</v>
      </c>
      <c r="M1838" s="70" t="s">
        <v>6180</v>
      </c>
      <c r="N1838" s="70"/>
      <c r="O1838" s="70">
        <v>161.2</v>
      </c>
      <c r="P1838" s="70">
        <v>350.078</v>
      </c>
      <c r="Q1838" s="70" t="s">
        <v>1402</v>
      </c>
      <c r="R1838" s="70"/>
      <c r="S1838" s="70"/>
      <c r="T1838" s="70" t="s">
        <v>4368</v>
      </c>
      <c r="U1838" s="70" t="s">
        <v>2673</v>
      </c>
      <c r="V1838" s="70" t="s">
        <v>3269</v>
      </c>
      <c r="W1838" s="70">
        <v>25000</v>
      </c>
      <c r="X1838" s="71" t="s">
        <v>3270</v>
      </c>
    </row>
    <row r="1839" s="62" customFormat="1" spans="3:24">
      <c r="C1839" s="69">
        <v>2021</v>
      </c>
      <c r="D1839" s="69">
        <v>11</v>
      </c>
      <c r="E1839" s="70" t="s">
        <v>1888</v>
      </c>
      <c r="F1839" s="70" t="s">
        <v>1621</v>
      </c>
      <c r="G1839" s="70" t="s">
        <v>6181</v>
      </c>
      <c r="H1839" s="70" t="s">
        <v>1478</v>
      </c>
      <c r="I1839" s="70" t="s">
        <v>1397</v>
      </c>
      <c r="J1839" s="70" t="s">
        <v>1396</v>
      </c>
      <c r="K1839" s="70"/>
      <c r="L1839" s="70">
        <v>295</v>
      </c>
      <c r="M1839" s="70" t="s">
        <v>5283</v>
      </c>
      <c r="N1839" s="70"/>
      <c r="O1839" s="70">
        <v>160.2</v>
      </c>
      <c r="P1839" s="70">
        <v>422.848</v>
      </c>
      <c r="Q1839" s="70" t="s">
        <v>1402</v>
      </c>
      <c r="R1839" s="70"/>
      <c r="S1839" s="70"/>
      <c r="T1839" s="70" t="s">
        <v>4368</v>
      </c>
      <c r="U1839" s="70" t="s">
        <v>2673</v>
      </c>
      <c r="V1839" s="70" t="s">
        <v>2674</v>
      </c>
      <c r="W1839" s="70">
        <v>25000</v>
      </c>
      <c r="X1839" s="71" t="s">
        <v>3850</v>
      </c>
    </row>
    <row r="1840" s="62" customFormat="1" spans="3:24">
      <c r="C1840" s="69">
        <v>2021</v>
      </c>
      <c r="D1840" s="69">
        <v>11</v>
      </c>
      <c r="E1840" s="70" t="s">
        <v>1888</v>
      </c>
      <c r="F1840" s="70" t="s">
        <v>1621</v>
      </c>
      <c r="G1840" s="70" t="s">
        <v>6182</v>
      </c>
      <c r="H1840" s="70" t="s">
        <v>1516</v>
      </c>
      <c r="I1840" s="70" t="s">
        <v>1397</v>
      </c>
      <c r="J1840" s="70" t="s">
        <v>1396</v>
      </c>
      <c r="K1840" s="70"/>
      <c r="L1840" s="70">
        <v>220</v>
      </c>
      <c r="M1840" s="70" t="s">
        <v>6183</v>
      </c>
      <c r="N1840" s="70"/>
      <c r="O1840" s="70">
        <v>160.2</v>
      </c>
      <c r="P1840" s="70">
        <v>281.899</v>
      </c>
      <c r="Q1840" s="70" t="s">
        <v>1402</v>
      </c>
      <c r="R1840" s="70"/>
      <c r="S1840" s="70"/>
      <c r="T1840" s="70" t="s">
        <v>4368</v>
      </c>
      <c r="U1840" s="70">
        <v>2550</v>
      </c>
      <c r="V1840" s="70" t="s">
        <v>6184</v>
      </c>
      <c r="W1840" s="70">
        <v>25000</v>
      </c>
      <c r="X1840" s="71" t="s">
        <v>6185</v>
      </c>
    </row>
    <row r="1841" s="62" customFormat="1" spans="3:24">
      <c r="C1841" s="69">
        <v>2021</v>
      </c>
      <c r="D1841" s="69">
        <v>11</v>
      </c>
      <c r="E1841" s="70" t="s">
        <v>1888</v>
      </c>
      <c r="F1841" s="70" t="s">
        <v>1621</v>
      </c>
      <c r="G1841" s="70" t="s">
        <v>6186</v>
      </c>
      <c r="H1841" s="70" t="s">
        <v>1521</v>
      </c>
      <c r="I1841" s="70" t="s">
        <v>1397</v>
      </c>
      <c r="J1841" s="70" t="s">
        <v>1396</v>
      </c>
      <c r="K1841" s="70"/>
      <c r="L1841" s="70">
        <v>270</v>
      </c>
      <c r="M1841" s="70" t="s">
        <v>6187</v>
      </c>
      <c r="N1841" s="70"/>
      <c r="O1841" s="70" t="s">
        <v>3999</v>
      </c>
      <c r="P1841" s="70">
        <v>361.735</v>
      </c>
      <c r="Q1841" s="70" t="s">
        <v>1402</v>
      </c>
      <c r="R1841" s="70"/>
      <c r="S1841" s="70"/>
      <c r="T1841" s="70">
        <v>10800</v>
      </c>
      <c r="U1841" s="70">
        <v>2550</v>
      </c>
      <c r="V1841" s="70" t="s">
        <v>5853</v>
      </c>
      <c r="W1841" s="70">
        <v>31000</v>
      </c>
      <c r="X1841" s="71" t="s">
        <v>6188</v>
      </c>
    </row>
    <row r="1842" s="62" customFormat="1" spans="3:24">
      <c r="C1842" s="69">
        <v>2021</v>
      </c>
      <c r="D1842" s="69">
        <v>11</v>
      </c>
      <c r="E1842" s="70" t="s">
        <v>1888</v>
      </c>
      <c r="F1842" s="70" t="s">
        <v>1621</v>
      </c>
      <c r="G1842" s="70" t="s">
        <v>6189</v>
      </c>
      <c r="H1842" s="70" t="s">
        <v>6066</v>
      </c>
      <c r="I1842" s="70" t="s">
        <v>1397</v>
      </c>
      <c r="J1842" s="70" t="s">
        <v>1396</v>
      </c>
      <c r="K1842" s="70"/>
      <c r="L1842" s="70">
        <v>210</v>
      </c>
      <c r="M1842" s="70">
        <v>0.165</v>
      </c>
      <c r="N1842" s="70"/>
      <c r="O1842" s="70">
        <v>160.2</v>
      </c>
      <c r="P1842" s="70">
        <v>281.899</v>
      </c>
      <c r="Q1842" s="70" t="s">
        <v>1402</v>
      </c>
      <c r="R1842" s="70"/>
      <c r="S1842" s="70"/>
      <c r="T1842" s="70">
        <v>10510</v>
      </c>
      <c r="U1842" s="70">
        <v>2550</v>
      </c>
      <c r="V1842" s="70" t="s">
        <v>5853</v>
      </c>
      <c r="W1842" s="70">
        <v>31000</v>
      </c>
      <c r="X1842" s="71">
        <v>15100</v>
      </c>
    </row>
    <row r="1843" s="62" customFormat="1" spans="3:24">
      <c r="C1843" s="69">
        <v>2021</v>
      </c>
      <c r="D1843" s="69">
        <v>11</v>
      </c>
      <c r="E1843" s="70" t="s">
        <v>1920</v>
      </c>
      <c r="F1843" s="70" t="s">
        <v>1921</v>
      </c>
      <c r="G1843" s="70" t="s">
        <v>6190</v>
      </c>
      <c r="H1843" s="70" t="s">
        <v>1440</v>
      </c>
      <c r="I1843" s="70" t="s">
        <v>1397</v>
      </c>
      <c r="J1843" s="70" t="s">
        <v>1441</v>
      </c>
      <c r="K1843" s="70">
        <v>301</v>
      </c>
      <c r="L1843" s="70"/>
      <c r="M1843" s="70"/>
      <c r="N1843" s="70">
        <v>9.4</v>
      </c>
      <c r="O1843" s="70">
        <v>140</v>
      </c>
      <c r="P1843" s="70"/>
      <c r="Q1843" s="70" t="s">
        <v>1402</v>
      </c>
      <c r="R1843" s="70"/>
      <c r="S1843" s="70"/>
      <c r="T1843" s="70">
        <v>3200</v>
      </c>
      <c r="U1843" s="70">
        <v>1670</v>
      </c>
      <c r="V1843" s="70" t="s">
        <v>1923</v>
      </c>
      <c r="W1843" s="70" t="s">
        <v>6191</v>
      </c>
      <c r="X1843" s="71" t="s">
        <v>6192</v>
      </c>
    </row>
    <row r="1844" s="62" customFormat="1" spans="3:24">
      <c r="C1844" s="69">
        <v>2021</v>
      </c>
      <c r="D1844" s="69">
        <v>11</v>
      </c>
      <c r="E1844" s="70" t="s">
        <v>6193</v>
      </c>
      <c r="F1844" s="70" t="s">
        <v>6194</v>
      </c>
      <c r="G1844" s="70" t="s">
        <v>6195</v>
      </c>
      <c r="H1844" s="70" t="s">
        <v>1411</v>
      </c>
      <c r="I1844" s="70" t="s">
        <v>1397</v>
      </c>
      <c r="J1844" s="70" t="s">
        <v>1412</v>
      </c>
      <c r="K1844" s="70"/>
      <c r="L1844" s="70"/>
      <c r="M1844" s="70">
        <v>0.148</v>
      </c>
      <c r="N1844" s="70"/>
      <c r="O1844" s="70">
        <v>159.79</v>
      </c>
      <c r="P1844" s="70">
        <v>255.48</v>
      </c>
      <c r="Q1844" s="70" t="s">
        <v>1402</v>
      </c>
      <c r="R1844" s="70"/>
      <c r="S1844" s="70"/>
      <c r="T1844" s="70">
        <v>10690</v>
      </c>
      <c r="U1844" s="70">
        <v>2550</v>
      </c>
      <c r="V1844" s="70">
        <v>3445</v>
      </c>
      <c r="W1844" s="70">
        <v>17000</v>
      </c>
      <c r="X1844" s="71">
        <v>11000</v>
      </c>
    </row>
    <row r="1845" s="62" customFormat="1" spans="3:24">
      <c r="C1845" s="69">
        <v>2021</v>
      </c>
      <c r="D1845" s="69">
        <v>11</v>
      </c>
      <c r="E1845" s="70" t="s">
        <v>6196</v>
      </c>
      <c r="F1845" s="70" t="s">
        <v>6197</v>
      </c>
      <c r="G1845" s="70" t="s">
        <v>6198</v>
      </c>
      <c r="H1845" s="70" t="s">
        <v>1470</v>
      </c>
      <c r="I1845" s="70" t="s">
        <v>1397</v>
      </c>
      <c r="J1845" s="70" t="s">
        <v>1396</v>
      </c>
      <c r="K1845" s="70"/>
      <c r="L1845" s="70">
        <v>250</v>
      </c>
      <c r="M1845" s="70">
        <v>0.27</v>
      </c>
      <c r="N1845" s="70"/>
      <c r="O1845" s="70">
        <v>130.8</v>
      </c>
      <c r="P1845" s="70">
        <v>217.6</v>
      </c>
      <c r="Q1845" s="70" t="s">
        <v>1421</v>
      </c>
      <c r="R1845" s="70"/>
      <c r="S1845" s="70"/>
      <c r="T1845" s="70">
        <v>8840</v>
      </c>
      <c r="U1845" s="70">
        <v>2530</v>
      </c>
      <c r="V1845" s="70">
        <v>3080</v>
      </c>
      <c r="W1845" s="70">
        <v>18000</v>
      </c>
      <c r="X1845" s="71">
        <v>12000</v>
      </c>
    </row>
    <row r="1846" s="62" customFormat="1" spans="3:24">
      <c r="C1846" s="69">
        <v>2021</v>
      </c>
      <c r="D1846" s="69">
        <v>11</v>
      </c>
      <c r="E1846" s="70" t="s">
        <v>1924</v>
      </c>
      <c r="F1846" s="70" t="s">
        <v>1925</v>
      </c>
      <c r="G1846" s="70" t="s">
        <v>6199</v>
      </c>
      <c r="H1846" s="70" t="s">
        <v>1411</v>
      </c>
      <c r="I1846" s="70" t="s">
        <v>1397</v>
      </c>
      <c r="J1846" s="70" t="s">
        <v>1412</v>
      </c>
      <c r="K1846" s="70"/>
      <c r="L1846" s="70"/>
      <c r="M1846" s="70">
        <v>0.147</v>
      </c>
      <c r="N1846" s="70"/>
      <c r="O1846" s="70" t="s">
        <v>3219</v>
      </c>
      <c r="P1846" s="70">
        <v>315.07</v>
      </c>
      <c r="Q1846" s="70" t="s">
        <v>1402</v>
      </c>
      <c r="R1846" s="70"/>
      <c r="S1846" s="70"/>
      <c r="T1846" s="70">
        <v>10700</v>
      </c>
      <c r="U1846" s="70">
        <v>2500</v>
      </c>
      <c r="V1846" s="70">
        <v>3320</v>
      </c>
      <c r="W1846" s="70">
        <v>17000</v>
      </c>
      <c r="X1846" s="71" t="s">
        <v>4552</v>
      </c>
    </row>
    <row r="1847" s="62" customFormat="1" spans="3:24">
      <c r="C1847" s="69">
        <v>2021</v>
      </c>
      <c r="D1847" s="69">
        <v>11</v>
      </c>
      <c r="E1847" s="70" t="s">
        <v>1924</v>
      </c>
      <c r="F1847" s="70" t="s">
        <v>1925</v>
      </c>
      <c r="G1847" s="70" t="s">
        <v>6200</v>
      </c>
      <c r="H1847" s="70" t="s">
        <v>1411</v>
      </c>
      <c r="I1847" s="70" t="s">
        <v>1397</v>
      </c>
      <c r="J1847" s="70" t="s">
        <v>1412</v>
      </c>
      <c r="K1847" s="70"/>
      <c r="L1847" s="70"/>
      <c r="M1847" s="70">
        <v>0.149</v>
      </c>
      <c r="N1847" s="70"/>
      <c r="O1847" s="70" t="s">
        <v>3219</v>
      </c>
      <c r="P1847" s="70">
        <v>186.7</v>
      </c>
      <c r="Q1847" s="70" t="s">
        <v>1402</v>
      </c>
      <c r="R1847" s="70"/>
      <c r="S1847" s="70"/>
      <c r="T1847" s="70">
        <v>8875</v>
      </c>
      <c r="U1847" s="70">
        <v>2500</v>
      </c>
      <c r="V1847" s="70">
        <v>3320</v>
      </c>
      <c r="W1847" s="70">
        <v>14000</v>
      </c>
      <c r="X1847" s="71" t="s">
        <v>5299</v>
      </c>
    </row>
    <row r="1848" s="62" customFormat="1" spans="3:24">
      <c r="C1848" s="69">
        <v>2021</v>
      </c>
      <c r="D1848" s="69">
        <v>11</v>
      </c>
      <c r="E1848" s="70" t="s">
        <v>4378</v>
      </c>
      <c r="F1848" s="70" t="s">
        <v>1932</v>
      </c>
      <c r="G1848" s="70" t="s">
        <v>6201</v>
      </c>
      <c r="H1848" s="70" t="s">
        <v>6202</v>
      </c>
      <c r="I1848" s="70" t="s">
        <v>1561</v>
      </c>
      <c r="J1848" s="70" t="s">
        <v>1412</v>
      </c>
      <c r="K1848" s="70"/>
      <c r="L1848" s="70"/>
      <c r="M1848" s="70"/>
      <c r="N1848" s="70"/>
      <c r="O1848" s="70"/>
      <c r="P1848" s="70">
        <v>30.13</v>
      </c>
      <c r="Q1848" s="70" t="s">
        <v>1763</v>
      </c>
      <c r="R1848" s="70"/>
      <c r="S1848" s="70"/>
      <c r="T1848" s="70">
        <v>10580</v>
      </c>
      <c r="U1848" s="70">
        <v>2500</v>
      </c>
      <c r="V1848" s="70">
        <v>3410</v>
      </c>
      <c r="W1848" s="70">
        <v>16550</v>
      </c>
      <c r="X1848" s="71" t="s">
        <v>6203</v>
      </c>
    </row>
    <row r="1849" s="62" customFormat="1" spans="3:24">
      <c r="C1849" s="69">
        <v>2021</v>
      </c>
      <c r="D1849" s="69">
        <v>11</v>
      </c>
      <c r="E1849" s="70" t="s">
        <v>4378</v>
      </c>
      <c r="F1849" s="70" t="s">
        <v>1932</v>
      </c>
      <c r="G1849" s="70" t="s">
        <v>6204</v>
      </c>
      <c r="H1849" s="70" t="s">
        <v>1433</v>
      </c>
      <c r="I1849" s="70" t="s">
        <v>1397</v>
      </c>
      <c r="J1849" s="70" t="s">
        <v>1412</v>
      </c>
      <c r="K1849" s="70"/>
      <c r="L1849" s="70"/>
      <c r="M1849" s="70">
        <v>0.144</v>
      </c>
      <c r="N1849" s="70"/>
      <c r="O1849" s="70" t="s">
        <v>1799</v>
      </c>
      <c r="P1849" s="70">
        <v>186.7</v>
      </c>
      <c r="Q1849" s="70" t="s">
        <v>1402</v>
      </c>
      <c r="R1849" s="70"/>
      <c r="S1849" s="70"/>
      <c r="T1849" s="70">
        <v>8640</v>
      </c>
      <c r="U1849" s="70" t="s">
        <v>6205</v>
      </c>
      <c r="V1849" s="70" t="s">
        <v>6206</v>
      </c>
      <c r="W1849" s="70">
        <v>13800</v>
      </c>
      <c r="X1849" s="71" t="s">
        <v>6207</v>
      </c>
    </row>
    <row r="1850" s="62" customFormat="1" spans="3:24">
      <c r="C1850" s="69">
        <v>2021</v>
      </c>
      <c r="D1850" s="69">
        <v>11</v>
      </c>
      <c r="E1850" s="70" t="s">
        <v>1936</v>
      </c>
      <c r="F1850" s="70" t="s">
        <v>1937</v>
      </c>
      <c r="G1850" s="70" t="s">
        <v>6208</v>
      </c>
      <c r="H1850" s="70" t="s">
        <v>1446</v>
      </c>
      <c r="I1850" s="70" t="s">
        <v>1397</v>
      </c>
      <c r="J1850" s="70" t="s">
        <v>1396</v>
      </c>
      <c r="K1850" s="70" t="s">
        <v>6209</v>
      </c>
      <c r="L1850" s="70"/>
      <c r="M1850" s="70">
        <v>0.236</v>
      </c>
      <c r="N1850" s="70"/>
      <c r="O1850" s="70">
        <v>156</v>
      </c>
      <c r="P1850" s="70">
        <v>39.42</v>
      </c>
      <c r="Q1850" s="70" t="s">
        <v>1940</v>
      </c>
      <c r="R1850" s="70"/>
      <c r="S1850" s="70"/>
      <c r="T1850" s="70">
        <v>4705</v>
      </c>
      <c r="U1850" s="70">
        <v>1635</v>
      </c>
      <c r="V1850" s="70">
        <v>1985</v>
      </c>
      <c r="W1850" s="70">
        <v>2600</v>
      </c>
      <c r="X1850" s="71">
        <v>1280</v>
      </c>
    </row>
    <row r="1851" s="62" customFormat="1" spans="3:24">
      <c r="C1851" s="69">
        <v>2021</v>
      </c>
      <c r="D1851" s="69">
        <v>11</v>
      </c>
      <c r="E1851" s="70" t="s">
        <v>1936</v>
      </c>
      <c r="F1851" s="70" t="s">
        <v>1937</v>
      </c>
      <c r="G1851" s="70" t="s">
        <v>6210</v>
      </c>
      <c r="H1851" s="70" t="s">
        <v>1453</v>
      </c>
      <c r="I1851" s="70" t="s">
        <v>1397</v>
      </c>
      <c r="J1851" s="70" t="s">
        <v>1396</v>
      </c>
      <c r="K1851" s="70" t="s">
        <v>6209</v>
      </c>
      <c r="L1851" s="70"/>
      <c r="M1851" s="70">
        <v>0.262</v>
      </c>
      <c r="N1851" s="70"/>
      <c r="O1851" s="70">
        <v>156</v>
      </c>
      <c r="P1851" s="70">
        <v>39.42</v>
      </c>
      <c r="Q1851" s="70" t="s">
        <v>1940</v>
      </c>
      <c r="R1851" s="70"/>
      <c r="S1851" s="70"/>
      <c r="T1851" s="70">
        <v>4750</v>
      </c>
      <c r="U1851" s="70">
        <v>1635</v>
      </c>
      <c r="V1851" s="70">
        <v>2430</v>
      </c>
      <c r="W1851" s="70">
        <v>2600</v>
      </c>
      <c r="X1851" s="71">
        <v>1410</v>
      </c>
    </row>
    <row r="1852" s="62" customFormat="1" spans="3:24">
      <c r="C1852" s="69">
        <v>2021</v>
      </c>
      <c r="D1852" s="69">
        <v>11</v>
      </c>
      <c r="E1852" s="70" t="s">
        <v>1936</v>
      </c>
      <c r="F1852" s="70" t="s">
        <v>1937</v>
      </c>
      <c r="G1852" s="70" t="s">
        <v>6211</v>
      </c>
      <c r="H1852" s="70" t="s">
        <v>1453</v>
      </c>
      <c r="I1852" s="70" t="s">
        <v>1397</v>
      </c>
      <c r="J1852" s="70" t="s">
        <v>1396</v>
      </c>
      <c r="K1852" s="70" t="s">
        <v>4279</v>
      </c>
      <c r="L1852" s="70"/>
      <c r="M1852" s="70">
        <v>0.27</v>
      </c>
      <c r="N1852" s="70"/>
      <c r="O1852" s="70">
        <v>156</v>
      </c>
      <c r="P1852" s="70">
        <v>39.42</v>
      </c>
      <c r="Q1852" s="70" t="s">
        <v>1940</v>
      </c>
      <c r="R1852" s="70"/>
      <c r="S1852" s="70"/>
      <c r="T1852" s="70">
        <v>4500</v>
      </c>
      <c r="U1852" s="70">
        <v>1680</v>
      </c>
      <c r="V1852" s="70">
        <v>1985</v>
      </c>
      <c r="W1852" s="70">
        <v>2600</v>
      </c>
      <c r="X1852" s="71" t="s">
        <v>6212</v>
      </c>
    </row>
    <row r="1853" s="62" customFormat="1" spans="3:24">
      <c r="C1853" s="69">
        <v>2021</v>
      </c>
      <c r="D1853" s="69">
        <v>11</v>
      </c>
      <c r="E1853" s="70" t="s">
        <v>5306</v>
      </c>
      <c r="F1853" s="70" t="s">
        <v>5307</v>
      </c>
      <c r="G1853" s="70" t="s">
        <v>6213</v>
      </c>
      <c r="H1853" s="70" t="s">
        <v>2064</v>
      </c>
      <c r="I1853" s="70" t="s">
        <v>1397</v>
      </c>
      <c r="J1853" s="70" t="s">
        <v>1396</v>
      </c>
      <c r="K1853" s="70"/>
      <c r="L1853" s="70">
        <v>265</v>
      </c>
      <c r="M1853" s="70"/>
      <c r="N1853" s="70"/>
      <c r="O1853" s="70">
        <v>154</v>
      </c>
      <c r="P1853" s="70">
        <v>66.84</v>
      </c>
      <c r="Q1853" s="70" t="s">
        <v>1402</v>
      </c>
      <c r="R1853" s="70"/>
      <c r="S1853" s="70"/>
      <c r="T1853" s="70">
        <v>5830</v>
      </c>
      <c r="U1853" s="70">
        <v>1650</v>
      </c>
      <c r="V1853" s="70">
        <v>2140</v>
      </c>
      <c r="W1853" s="70">
        <v>4495</v>
      </c>
      <c r="X1853" s="71">
        <v>2720</v>
      </c>
    </row>
    <row r="1854" s="62" customFormat="1" spans="3:24">
      <c r="C1854" s="69">
        <v>2021</v>
      </c>
      <c r="D1854" s="69">
        <v>11</v>
      </c>
      <c r="E1854" s="70" t="s">
        <v>1956</v>
      </c>
      <c r="F1854" s="70" t="s">
        <v>1957</v>
      </c>
      <c r="G1854" s="70" t="s">
        <v>6214</v>
      </c>
      <c r="H1854" s="70" t="s">
        <v>1446</v>
      </c>
      <c r="I1854" s="70" t="s">
        <v>1397</v>
      </c>
      <c r="J1854" s="70" t="s">
        <v>1396</v>
      </c>
      <c r="K1854" s="70">
        <v>120</v>
      </c>
      <c r="L1854" s="70"/>
      <c r="M1854" s="70">
        <v>0.28</v>
      </c>
      <c r="N1854" s="70"/>
      <c r="O1854" s="70">
        <v>126</v>
      </c>
      <c r="P1854" s="70">
        <v>10.36</v>
      </c>
      <c r="Q1854" s="70" t="s">
        <v>1483</v>
      </c>
      <c r="R1854" s="70"/>
      <c r="S1854" s="70"/>
      <c r="T1854" s="70">
        <v>3490</v>
      </c>
      <c r="U1854" s="70">
        <v>1465</v>
      </c>
      <c r="V1854" s="70">
        <v>1685</v>
      </c>
      <c r="W1854" s="70">
        <v>1450</v>
      </c>
      <c r="X1854" s="71">
        <v>815</v>
      </c>
    </row>
    <row r="1855" s="62" customFormat="1" spans="3:24">
      <c r="C1855" s="69">
        <v>2021</v>
      </c>
      <c r="D1855" s="69">
        <v>11</v>
      </c>
      <c r="E1855" s="70" t="s">
        <v>1956</v>
      </c>
      <c r="F1855" s="70" t="s">
        <v>1957</v>
      </c>
      <c r="G1855" s="70" t="s">
        <v>6215</v>
      </c>
      <c r="H1855" s="70" t="s">
        <v>1453</v>
      </c>
      <c r="I1855" s="70" t="s">
        <v>1397</v>
      </c>
      <c r="J1855" s="70" t="s">
        <v>1396</v>
      </c>
      <c r="K1855" s="70">
        <v>120</v>
      </c>
      <c r="L1855" s="70"/>
      <c r="M1855" s="70">
        <v>0.28</v>
      </c>
      <c r="N1855" s="70"/>
      <c r="O1855" s="70">
        <v>126</v>
      </c>
      <c r="P1855" s="70">
        <v>10.36</v>
      </c>
      <c r="Q1855" s="70" t="s">
        <v>1483</v>
      </c>
      <c r="R1855" s="70"/>
      <c r="S1855" s="70"/>
      <c r="T1855" s="70">
        <v>3490</v>
      </c>
      <c r="U1855" s="70" t="s">
        <v>6216</v>
      </c>
      <c r="V1855" s="70">
        <v>1685</v>
      </c>
      <c r="W1855" s="70">
        <v>1450</v>
      </c>
      <c r="X1855" s="71">
        <v>815</v>
      </c>
    </row>
    <row r="1856" s="62" customFormat="1" spans="3:24">
      <c r="C1856" s="69">
        <v>2021</v>
      </c>
      <c r="D1856" s="69">
        <v>11</v>
      </c>
      <c r="E1856" s="70" t="s">
        <v>4382</v>
      </c>
      <c r="F1856" s="70" t="s">
        <v>1617</v>
      </c>
      <c r="G1856" s="70" t="s">
        <v>6217</v>
      </c>
      <c r="H1856" s="70" t="s">
        <v>1453</v>
      </c>
      <c r="I1856" s="70" t="s">
        <v>1397</v>
      </c>
      <c r="J1856" s="70" t="s">
        <v>1396</v>
      </c>
      <c r="K1856" s="70"/>
      <c r="L1856" s="70">
        <v>405</v>
      </c>
      <c r="M1856" s="70">
        <v>0.28</v>
      </c>
      <c r="N1856" s="70"/>
      <c r="O1856" s="70">
        <v>154.59</v>
      </c>
      <c r="P1856" s="70">
        <v>89.12</v>
      </c>
      <c r="Q1856" s="70" t="s">
        <v>1402</v>
      </c>
      <c r="R1856" s="70"/>
      <c r="S1856" s="70"/>
      <c r="T1856" s="70">
        <v>5995</v>
      </c>
      <c r="U1856" s="70" t="s">
        <v>3882</v>
      </c>
      <c r="V1856" s="70" t="s">
        <v>2739</v>
      </c>
      <c r="W1856" s="70">
        <v>4495</v>
      </c>
      <c r="X1856" s="71">
        <v>3000</v>
      </c>
    </row>
    <row r="1857" s="62" customFormat="1" spans="3:24">
      <c r="C1857" s="69">
        <v>2021</v>
      </c>
      <c r="D1857" s="69">
        <v>11</v>
      </c>
      <c r="E1857" s="70" t="s">
        <v>6218</v>
      </c>
      <c r="F1857" s="70" t="s">
        <v>2114</v>
      </c>
      <c r="G1857" s="70" t="s">
        <v>6219</v>
      </c>
      <c r="H1857" s="70" t="s">
        <v>1453</v>
      </c>
      <c r="I1857" s="70" t="s">
        <v>1397</v>
      </c>
      <c r="J1857" s="70" t="s">
        <v>1396</v>
      </c>
      <c r="K1857" s="70">
        <v>230</v>
      </c>
      <c r="L1857" s="70"/>
      <c r="M1857" s="70">
        <v>0.27</v>
      </c>
      <c r="N1857" s="70"/>
      <c r="O1857" s="70">
        <v>131.49</v>
      </c>
      <c r="P1857" s="70">
        <v>40.147</v>
      </c>
      <c r="Q1857" s="70" t="s">
        <v>1421</v>
      </c>
      <c r="R1857" s="70"/>
      <c r="S1857" s="70"/>
      <c r="T1857" s="70">
        <v>4990</v>
      </c>
      <c r="U1857" s="70">
        <v>1758</v>
      </c>
      <c r="V1857" s="70">
        <v>2176</v>
      </c>
      <c r="W1857" s="70">
        <v>3100</v>
      </c>
      <c r="X1857" s="71">
        <v>1900</v>
      </c>
    </row>
    <row r="1858" s="62" customFormat="1" spans="3:24">
      <c r="C1858" s="69">
        <v>2021</v>
      </c>
      <c r="D1858" s="69">
        <v>11</v>
      </c>
      <c r="E1858" s="70" t="s">
        <v>6220</v>
      </c>
      <c r="F1858" s="70" t="s">
        <v>6221</v>
      </c>
      <c r="G1858" s="70" t="s">
        <v>6222</v>
      </c>
      <c r="H1858" s="70" t="s">
        <v>1873</v>
      </c>
      <c r="I1858" s="70" t="s">
        <v>1397</v>
      </c>
      <c r="J1858" s="70" t="s">
        <v>1396</v>
      </c>
      <c r="K1858" s="70"/>
      <c r="L1858" s="70">
        <v>400</v>
      </c>
      <c r="M1858" s="70" t="s">
        <v>6223</v>
      </c>
      <c r="N1858" s="70"/>
      <c r="O1858" s="70">
        <v>151.7</v>
      </c>
      <c r="P1858" s="70">
        <v>177.74</v>
      </c>
      <c r="Q1858" s="70" t="s">
        <v>1421</v>
      </c>
      <c r="R1858" s="70"/>
      <c r="S1858" s="70"/>
      <c r="T1858" s="70">
        <v>6325</v>
      </c>
      <c r="U1858" s="70">
        <v>2410</v>
      </c>
      <c r="V1858" s="70" t="s">
        <v>6224</v>
      </c>
      <c r="W1858" s="70">
        <v>11800</v>
      </c>
      <c r="X1858" s="71" t="s">
        <v>6225</v>
      </c>
    </row>
    <row r="1859" s="62" customFormat="1" spans="3:24">
      <c r="C1859" s="69">
        <v>2021</v>
      </c>
      <c r="D1859" s="69">
        <v>11</v>
      </c>
      <c r="E1859" s="70" t="s">
        <v>4390</v>
      </c>
      <c r="F1859" s="70" t="s">
        <v>4391</v>
      </c>
      <c r="G1859" s="70" t="s">
        <v>6226</v>
      </c>
      <c r="H1859" s="70" t="s">
        <v>1886</v>
      </c>
      <c r="I1859" s="70" t="s">
        <v>1397</v>
      </c>
      <c r="J1859" s="70" t="s">
        <v>1396</v>
      </c>
      <c r="K1859" s="70"/>
      <c r="L1859" s="70">
        <v>430</v>
      </c>
      <c r="M1859" s="70"/>
      <c r="N1859" s="70"/>
      <c r="O1859" s="70">
        <v>160.13</v>
      </c>
      <c r="P1859" s="70">
        <v>229.632</v>
      </c>
      <c r="Q1859" s="70" t="s">
        <v>1402</v>
      </c>
      <c r="R1859" s="70"/>
      <c r="S1859" s="70"/>
      <c r="T1859" s="70">
        <v>7890</v>
      </c>
      <c r="U1859" s="70">
        <v>2365</v>
      </c>
      <c r="V1859" s="70">
        <v>2840</v>
      </c>
      <c r="W1859" s="70">
        <v>12495</v>
      </c>
      <c r="X1859" s="71">
        <v>9820</v>
      </c>
    </row>
    <row r="1860" s="62" customFormat="1" spans="3:24">
      <c r="C1860" s="69">
        <v>2021</v>
      </c>
      <c r="D1860" s="69">
        <v>11</v>
      </c>
      <c r="E1860" s="70" t="s">
        <v>4390</v>
      </c>
      <c r="F1860" s="70" t="s">
        <v>4391</v>
      </c>
      <c r="G1860" s="70" t="s">
        <v>6227</v>
      </c>
      <c r="H1860" s="70" t="s">
        <v>1886</v>
      </c>
      <c r="I1860" s="70" t="s">
        <v>1397</v>
      </c>
      <c r="J1860" s="70" t="s">
        <v>1396</v>
      </c>
      <c r="K1860" s="70"/>
      <c r="L1860" s="70">
        <v>380</v>
      </c>
      <c r="M1860" s="70"/>
      <c r="N1860" s="70"/>
      <c r="O1860" s="70">
        <v>160.13</v>
      </c>
      <c r="P1860" s="70">
        <v>287.04</v>
      </c>
      <c r="Q1860" s="70" t="s">
        <v>1421</v>
      </c>
      <c r="R1860" s="70"/>
      <c r="S1860" s="70"/>
      <c r="T1860" s="70">
        <v>8850</v>
      </c>
      <c r="U1860" s="70">
        <v>2520</v>
      </c>
      <c r="V1860" s="70">
        <v>3150</v>
      </c>
      <c r="W1860" s="70">
        <v>18000</v>
      </c>
      <c r="X1860" s="71">
        <v>12900</v>
      </c>
    </row>
    <row r="1861" s="62" customFormat="1" spans="3:24">
      <c r="C1861" s="69">
        <v>2021</v>
      </c>
      <c r="D1861" s="69">
        <v>11</v>
      </c>
      <c r="E1861" s="70" t="s">
        <v>4390</v>
      </c>
      <c r="F1861" s="70" t="s">
        <v>4391</v>
      </c>
      <c r="G1861" s="70" t="s">
        <v>6228</v>
      </c>
      <c r="H1861" s="70" t="s">
        <v>1886</v>
      </c>
      <c r="I1861" s="70" t="s">
        <v>1397</v>
      </c>
      <c r="J1861" s="70" t="s">
        <v>1396</v>
      </c>
      <c r="K1861" s="70"/>
      <c r="L1861" s="70">
        <v>400</v>
      </c>
      <c r="M1861" s="70"/>
      <c r="N1861" s="70"/>
      <c r="O1861" s="70">
        <v>140.7</v>
      </c>
      <c r="P1861" s="70">
        <v>314.14</v>
      </c>
      <c r="Q1861" s="70" t="s">
        <v>1402</v>
      </c>
      <c r="R1861" s="70"/>
      <c r="S1861" s="70"/>
      <c r="T1861" s="70">
        <v>9150</v>
      </c>
      <c r="U1861" s="70">
        <v>2500</v>
      </c>
      <c r="V1861" s="70">
        <v>3265</v>
      </c>
      <c r="W1861" s="70">
        <v>18000</v>
      </c>
      <c r="X1861" s="71">
        <v>15400</v>
      </c>
    </row>
    <row r="1862" s="62" customFormat="1" spans="3:24">
      <c r="C1862" s="69">
        <v>2021</v>
      </c>
      <c r="D1862" s="69">
        <v>11</v>
      </c>
      <c r="E1862" s="70" t="s">
        <v>4390</v>
      </c>
      <c r="F1862" s="70" t="s">
        <v>4391</v>
      </c>
      <c r="G1862" s="70" t="s">
        <v>6229</v>
      </c>
      <c r="H1862" s="70" t="s">
        <v>1862</v>
      </c>
      <c r="I1862" s="70" t="s">
        <v>1397</v>
      </c>
      <c r="J1862" s="70" t="s">
        <v>1396</v>
      </c>
      <c r="K1862" s="70"/>
      <c r="L1862" s="70">
        <v>430</v>
      </c>
      <c r="M1862" s="70" t="s">
        <v>6230</v>
      </c>
      <c r="N1862" s="70"/>
      <c r="O1862" s="70" t="s">
        <v>2158</v>
      </c>
      <c r="P1862" s="70">
        <v>422.87</v>
      </c>
      <c r="Q1862" s="70" t="s">
        <v>1402</v>
      </c>
      <c r="R1862" s="70"/>
      <c r="S1862" s="70"/>
      <c r="T1862" s="70">
        <v>9310</v>
      </c>
      <c r="U1862" s="70">
        <v>2550</v>
      </c>
      <c r="V1862" s="70" t="s">
        <v>6231</v>
      </c>
      <c r="W1862" s="70">
        <v>31000</v>
      </c>
      <c r="X1862" s="71" t="s">
        <v>6232</v>
      </c>
    </row>
    <row r="1863" s="62" customFormat="1" spans="3:24">
      <c r="C1863" s="69">
        <v>2021</v>
      </c>
      <c r="D1863" s="69">
        <v>11</v>
      </c>
      <c r="E1863" s="70" t="s">
        <v>6233</v>
      </c>
      <c r="F1863" s="70" t="s">
        <v>1994</v>
      </c>
      <c r="G1863" s="70" t="s">
        <v>6234</v>
      </c>
      <c r="H1863" s="70" t="s">
        <v>1886</v>
      </c>
      <c r="I1863" s="70" t="s">
        <v>1397</v>
      </c>
      <c r="J1863" s="70" t="s">
        <v>1396</v>
      </c>
      <c r="K1863" s="70"/>
      <c r="L1863" s="70">
        <v>380</v>
      </c>
      <c r="M1863" s="70"/>
      <c r="N1863" s="70"/>
      <c r="O1863" s="70">
        <v>140</v>
      </c>
      <c r="P1863" s="70">
        <v>314.14</v>
      </c>
      <c r="Q1863" s="70" t="s">
        <v>1483</v>
      </c>
      <c r="R1863" s="70"/>
      <c r="S1863" s="70"/>
      <c r="T1863" s="70">
        <v>8950</v>
      </c>
      <c r="U1863" s="70">
        <v>2500</v>
      </c>
      <c r="V1863" s="70">
        <v>3380</v>
      </c>
      <c r="W1863" s="70">
        <v>18000</v>
      </c>
      <c r="X1863" s="71">
        <v>13380</v>
      </c>
    </row>
    <row r="1864" s="62" customFormat="1" spans="3:24">
      <c r="C1864" s="69">
        <v>2021</v>
      </c>
      <c r="D1864" s="69">
        <v>11</v>
      </c>
      <c r="E1864" s="70" t="s">
        <v>2015</v>
      </c>
      <c r="F1864" s="70" t="s">
        <v>2016</v>
      </c>
      <c r="G1864" s="70" t="s">
        <v>6235</v>
      </c>
      <c r="H1864" s="70" t="s">
        <v>1474</v>
      </c>
      <c r="I1864" s="70" t="s">
        <v>1397</v>
      </c>
      <c r="J1864" s="70" t="s">
        <v>1396</v>
      </c>
      <c r="K1864" s="70"/>
      <c r="L1864" s="70">
        <v>430</v>
      </c>
      <c r="M1864" s="70"/>
      <c r="N1864" s="70"/>
      <c r="O1864" s="70">
        <v>146</v>
      </c>
      <c r="P1864" s="70">
        <v>162.28</v>
      </c>
      <c r="Q1864" s="70" t="s">
        <v>1402</v>
      </c>
      <c r="R1864" s="70"/>
      <c r="S1864" s="70"/>
      <c r="T1864" s="70">
        <v>6590</v>
      </c>
      <c r="U1864" s="70">
        <v>2285</v>
      </c>
      <c r="V1864" s="70">
        <v>2695</v>
      </c>
      <c r="W1864" s="70">
        <v>9995</v>
      </c>
      <c r="X1864" s="71">
        <v>6010</v>
      </c>
    </row>
    <row r="1865" s="62" customFormat="1" spans="3:24">
      <c r="C1865" s="69">
        <v>2021</v>
      </c>
      <c r="D1865" s="69">
        <v>11</v>
      </c>
      <c r="E1865" s="70" t="s">
        <v>2015</v>
      </c>
      <c r="F1865" s="70" t="s">
        <v>2016</v>
      </c>
      <c r="G1865" s="70" t="s">
        <v>6236</v>
      </c>
      <c r="H1865" s="70" t="s">
        <v>1474</v>
      </c>
      <c r="I1865" s="70" t="s">
        <v>1397</v>
      </c>
      <c r="J1865" s="70" t="s">
        <v>1396</v>
      </c>
      <c r="K1865" s="70"/>
      <c r="L1865" s="70">
        <v>300</v>
      </c>
      <c r="M1865" s="70"/>
      <c r="N1865" s="70"/>
      <c r="O1865" s="70" t="s">
        <v>4792</v>
      </c>
      <c r="P1865" s="70">
        <v>157.53</v>
      </c>
      <c r="Q1865" s="70" t="s">
        <v>1402</v>
      </c>
      <c r="R1865" s="70"/>
      <c r="S1865" s="70"/>
      <c r="T1865" s="70">
        <v>6425</v>
      </c>
      <c r="U1865" s="70">
        <v>2155</v>
      </c>
      <c r="V1865" s="70">
        <v>2925</v>
      </c>
      <c r="W1865" s="70">
        <v>10490</v>
      </c>
      <c r="X1865" s="71">
        <v>6700</v>
      </c>
    </row>
    <row r="1866" s="62" customFormat="1" spans="3:24">
      <c r="C1866" s="69">
        <v>2021</v>
      </c>
      <c r="D1866" s="69">
        <v>11</v>
      </c>
      <c r="E1866" s="70" t="s">
        <v>2026</v>
      </c>
      <c r="F1866" s="70" t="s">
        <v>1507</v>
      </c>
      <c r="G1866" s="70" t="s">
        <v>6237</v>
      </c>
      <c r="H1866" s="70" t="s">
        <v>1470</v>
      </c>
      <c r="I1866" s="70" t="s">
        <v>1397</v>
      </c>
      <c r="J1866" s="70" t="s">
        <v>1396</v>
      </c>
      <c r="K1866" s="70"/>
      <c r="L1866" s="70">
        <v>430</v>
      </c>
      <c r="M1866" s="70">
        <v>0.2</v>
      </c>
      <c r="N1866" s="70"/>
      <c r="O1866" s="70">
        <v>146</v>
      </c>
      <c r="P1866" s="70">
        <v>162.28</v>
      </c>
      <c r="Q1866" s="70" t="s">
        <v>1402</v>
      </c>
      <c r="R1866" s="70"/>
      <c r="S1866" s="70"/>
      <c r="T1866" s="70">
        <v>5900</v>
      </c>
      <c r="U1866" s="70">
        <v>2300</v>
      </c>
      <c r="V1866" s="70">
        <v>3320</v>
      </c>
      <c r="W1866" s="70">
        <v>9995</v>
      </c>
      <c r="X1866" s="71">
        <v>6490</v>
      </c>
    </row>
    <row r="1867" s="62" customFormat="1" spans="3:24">
      <c r="C1867" s="69">
        <v>2021</v>
      </c>
      <c r="D1867" s="69">
        <v>11</v>
      </c>
      <c r="E1867" s="70" t="s">
        <v>2026</v>
      </c>
      <c r="F1867" s="70" t="s">
        <v>1507</v>
      </c>
      <c r="G1867" s="70" t="s">
        <v>6238</v>
      </c>
      <c r="H1867" s="70" t="s">
        <v>6239</v>
      </c>
      <c r="I1867" s="70" t="s">
        <v>1397</v>
      </c>
      <c r="J1867" s="70" t="s">
        <v>1396</v>
      </c>
      <c r="K1867" s="70"/>
      <c r="L1867" s="70">
        <v>410</v>
      </c>
      <c r="M1867" s="70"/>
      <c r="N1867" s="70"/>
      <c r="O1867" s="70" t="s">
        <v>2028</v>
      </c>
      <c r="P1867" s="70">
        <v>315.07</v>
      </c>
      <c r="Q1867" s="70" t="s">
        <v>1421</v>
      </c>
      <c r="R1867" s="70"/>
      <c r="S1867" s="70"/>
      <c r="T1867" s="70">
        <v>8725</v>
      </c>
      <c r="U1867" s="70">
        <v>2520</v>
      </c>
      <c r="V1867" s="70">
        <v>3160</v>
      </c>
      <c r="W1867" s="70">
        <v>18000</v>
      </c>
      <c r="X1867" s="71">
        <v>12450</v>
      </c>
    </row>
    <row r="1868" s="62" customFormat="1" spans="3:24">
      <c r="C1868" s="69">
        <v>2021</v>
      </c>
      <c r="D1868" s="69">
        <v>11</v>
      </c>
      <c r="E1868" s="70" t="s">
        <v>2026</v>
      </c>
      <c r="F1868" s="70" t="s">
        <v>1507</v>
      </c>
      <c r="G1868" s="70" t="s">
        <v>6240</v>
      </c>
      <c r="H1868" s="70" t="s">
        <v>1873</v>
      </c>
      <c r="I1868" s="70" t="s">
        <v>1397</v>
      </c>
      <c r="J1868" s="70" t="s">
        <v>1396</v>
      </c>
      <c r="K1868" s="70"/>
      <c r="L1868" s="70">
        <v>280</v>
      </c>
      <c r="M1868" s="70" t="s">
        <v>6241</v>
      </c>
      <c r="N1868" s="70"/>
      <c r="O1868" s="70">
        <v>158.24</v>
      </c>
      <c r="P1868" s="70">
        <v>367.58</v>
      </c>
      <c r="Q1868" s="70" t="s">
        <v>1421</v>
      </c>
      <c r="R1868" s="70"/>
      <c r="S1868" s="70"/>
      <c r="T1868" s="70">
        <v>9440</v>
      </c>
      <c r="U1868" s="70">
        <v>2525</v>
      </c>
      <c r="V1868" s="70">
        <v>3140</v>
      </c>
      <c r="W1868" s="70">
        <v>32000</v>
      </c>
      <c r="X1868" s="71" t="s">
        <v>6242</v>
      </c>
    </row>
    <row r="1869" s="62" customFormat="1" spans="3:24">
      <c r="C1869" s="69">
        <v>2021</v>
      </c>
      <c r="D1869" s="69">
        <v>11</v>
      </c>
      <c r="E1869" s="70" t="s">
        <v>5348</v>
      </c>
      <c r="F1869" s="70" t="s">
        <v>2171</v>
      </c>
      <c r="G1869" s="70" t="s">
        <v>6243</v>
      </c>
      <c r="H1869" s="70" t="s">
        <v>1869</v>
      </c>
      <c r="I1869" s="70" t="s">
        <v>1397</v>
      </c>
      <c r="J1869" s="70" t="s">
        <v>1396</v>
      </c>
      <c r="K1869" s="70"/>
      <c r="L1869" s="70">
        <v>380</v>
      </c>
      <c r="M1869" s="70"/>
      <c r="N1869" s="70"/>
      <c r="O1869" s="70">
        <v>158.98</v>
      </c>
      <c r="P1869" s="70">
        <v>105.28</v>
      </c>
      <c r="Q1869" s="70" t="s">
        <v>1402</v>
      </c>
      <c r="R1869" s="70"/>
      <c r="S1869" s="70"/>
      <c r="T1869" s="70" t="s">
        <v>6244</v>
      </c>
      <c r="U1869" s="70">
        <v>1740</v>
      </c>
      <c r="V1869" s="70">
        <v>2330</v>
      </c>
      <c r="W1869" s="70">
        <v>5000</v>
      </c>
      <c r="X1869" s="71" t="s">
        <v>6245</v>
      </c>
    </row>
    <row r="1870" s="62" customFormat="1" spans="3:24">
      <c r="C1870" s="69">
        <v>2021</v>
      </c>
      <c r="D1870" s="69">
        <v>11</v>
      </c>
      <c r="E1870" s="70" t="s">
        <v>5348</v>
      </c>
      <c r="F1870" s="70" t="s">
        <v>2171</v>
      </c>
      <c r="G1870" s="70" t="s">
        <v>6246</v>
      </c>
      <c r="H1870" s="70" t="s">
        <v>1886</v>
      </c>
      <c r="I1870" s="70" t="s">
        <v>1397</v>
      </c>
      <c r="J1870" s="70" t="s">
        <v>1396</v>
      </c>
      <c r="K1870" s="70"/>
      <c r="L1870" s="70">
        <v>450</v>
      </c>
      <c r="M1870" s="70"/>
      <c r="N1870" s="70"/>
      <c r="O1870" s="70" t="s">
        <v>6247</v>
      </c>
      <c r="P1870" s="70">
        <v>300.8</v>
      </c>
      <c r="Q1870" s="70" t="s">
        <v>1402</v>
      </c>
      <c r="R1870" s="70"/>
      <c r="S1870" s="70"/>
      <c r="T1870" s="70">
        <v>8520</v>
      </c>
      <c r="U1870" s="70">
        <v>2500</v>
      </c>
      <c r="V1870" s="70">
        <v>2900</v>
      </c>
      <c r="W1870" s="70">
        <v>18000</v>
      </c>
      <c r="X1870" s="71">
        <v>12760</v>
      </c>
    </row>
    <row r="1871" s="62" customFormat="1" spans="3:24">
      <c r="C1871" s="69">
        <v>2021</v>
      </c>
      <c r="D1871" s="69">
        <v>11</v>
      </c>
      <c r="E1871" s="70" t="s">
        <v>4421</v>
      </c>
      <c r="F1871" s="70" t="s">
        <v>4422</v>
      </c>
      <c r="G1871" s="70" t="s">
        <v>6248</v>
      </c>
      <c r="H1871" s="70" t="s">
        <v>6239</v>
      </c>
      <c r="I1871" s="70" t="s">
        <v>1397</v>
      </c>
      <c r="J1871" s="70" t="s">
        <v>1396</v>
      </c>
      <c r="K1871" s="70"/>
      <c r="L1871" s="70">
        <v>302</v>
      </c>
      <c r="M1871" s="70"/>
      <c r="N1871" s="70"/>
      <c r="O1871" s="70" t="s">
        <v>6249</v>
      </c>
      <c r="P1871" s="70">
        <v>98.04</v>
      </c>
      <c r="Q1871" s="70" t="s">
        <v>1402</v>
      </c>
      <c r="R1871" s="70"/>
      <c r="S1871" s="70"/>
      <c r="T1871" s="70">
        <v>5953</v>
      </c>
      <c r="U1871" s="70">
        <v>2170</v>
      </c>
      <c r="V1871" s="70" t="s">
        <v>6250</v>
      </c>
      <c r="W1871" s="70">
        <v>7495</v>
      </c>
      <c r="X1871" s="71" t="s">
        <v>6251</v>
      </c>
    </row>
    <row r="1872" s="62" customFormat="1" spans="3:24">
      <c r="C1872" s="69">
        <v>2021</v>
      </c>
      <c r="D1872" s="69">
        <v>11</v>
      </c>
      <c r="E1872" s="70" t="s">
        <v>5950</v>
      </c>
      <c r="F1872" s="70" t="s">
        <v>5951</v>
      </c>
      <c r="G1872" s="70" t="s">
        <v>6252</v>
      </c>
      <c r="H1872" s="70" t="s">
        <v>6253</v>
      </c>
      <c r="I1872" s="70" t="s">
        <v>1397</v>
      </c>
      <c r="J1872" s="70" t="s">
        <v>1396</v>
      </c>
      <c r="K1872" s="70">
        <v>285</v>
      </c>
      <c r="L1872" s="70"/>
      <c r="M1872" s="70">
        <v>0.25</v>
      </c>
      <c r="N1872" s="70"/>
      <c r="O1872" s="70">
        <v>137.6</v>
      </c>
      <c r="P1872" s="70">
        <v>41.86</v>
      </c>
      <c r="Q1872" s="70" t="s">
        <v>1402</v>
      </c>
      <c r="R1872" s="70"/>
      <c r="S1872" s="70"/>
      <c r="T1872" s="70">
        <v>4595</v>
      </c>
      <c r="U1872" s="70">
        <v>1690</v>
      </c>
      <c r="V1872" s="70">
        <v>1965</v>
      </c>
      <c r="W1872" s="70">
        <v>2662</v>
      </c>
      <c r="X1872" s="71">
        <v>1480</v>
      </c>
    </row>
    <row r="1873" s="62" customFormat="1" spans="3:24">
      <c r="C1873" s="69">
        <v>2021</v>
      </c>
      <c r="D1873" s="69">
        <v>11</v>
      </c>
      <c r="E1873" s="70" t="s">
        <v>5950</v>
      </c>
      <c r="F1873" s="70" t="s">
        <v>5951</v>
      </c>
      <c r="G1873" s="70" t="s">
        <v>6254</v>
      </c>
      <c r="H1873" s="70" t="s">
        <v>1886</v>
      </c>
      <c r="I1873" s="70" t="s">
        <v>1397</v>
      </c>
      <c r="J1873" s="70" t="s">
        <v>1396</v>
      </c>
      <c r="K1873" s="70">
        <v>285</v>
      </c>
      <c r="L1873" s="70"/>
      <c r="M1873" s="70"/>
      <c r="N1873" s="70"/>
      <c r="O1873" s="70">
        <v>137.6</v>
      </c>
      <c r="P1873" s="70">
        <v>41.86</v>
      </c>
      <c r="Q1873" s="70" t="s">
        <v>1402</v>
      </c>
      <c r="R1873" s="70"/>
      <c r="S1873" s="70"/>
      <c r="T1873" s="70">
        <v>4395</v>
      </c>
      <c r="U1873" s="70">
        <v>1640</v>
      </c>
      <c r="V1873" s="70">
        <v>2090</v>
      </c>
      <c r="W1873" s="70">
        <v>2662</v>
      </c>
      <c r="X1873" s="71">
        <v>2160</v>
      </c>
    </row>
    <row r="1874" s="62" customFormat="1" spans="3:24">
      <c r="C1874" s="69">
        <v>2021</v>
      </c>
      <c r="D1874" s="69">
        <v>11</v>
      </c>
      <c r="E1874" s="70" t="s">
        <v>2097</v>
      </c>
      <c r="F1874" s="70" t="s">
        <v>1621</v>
      </c>
      <c r="G1874" s="70" t="s">
        <v>6255</v>
      </c>
      <c r="H1874" s="70" t="s">
        <v>1603</v>
      </c>
      <c r="I1874" s="70" t="s">
        <v>1397</v>
      </c>
      <c r="J1874" s="70" t="s">
        <v>1396</v>
      </c>
      <c r="K1874" s="70"/>
      <c r="L1874" s="70">
        <v>300</v>
      </c>
      <c r="M1874" s="70"/>
      <c r="N1874" s="70"/>
      <c r="O1874" s="70" t="s">
        <v>6256</v>
      </c>
      <c r="P1874" s="70">
        <v>150.14</v>
      </c>
      <c r="Q1874" s="70" t="s">
        <v>1402</v>
      </c>
      <c r="R1874" s="70"/>
      <c r="S1874" s="70"/>
      <c r="T1874" s="70" t="s">
        <v>5358</v>
      </c>
      <c r="U1874" s="70">
        <v>2130</v>
      </c>
      <c r="V1874" s="70">
        <v>2385</v>
      </c>
      <c r="W1874" s="70">
        <v>10490</v>
      </c>
      <c r="X1874" s="71" t="s">
        <v>5359</v>
      </c>
    </row>
    <row r="1875" s="62" customFormat="1" spans="3:24">
      <c r="C1875" s="69">
        <v>2021</v>
      </c>
      <c r="D1875" s="69">
        <v>11</v>
      </c>
      <c r="E1875" s="70" t="s">
        <v>2097</v>
      </c>
      <c r="F1875" s="70" t="s">
        <v>1621</v>
      </c>
      <c r="G1875" s="70" t="s">
        <v>6257</v>
      </c>
      <c r="H1875" s="70" t="s">
        <v>1470</v>
      </c>
      <c r="I1875" s="70" t="s">
        <v>1397</v>
      </c>
      <c r="J1875" s="70" t="s">
        <v>1396</v>
      </c>
      <c r="K1875" s="70"/>
      <c r="L1875" s="70">
        <v>300</v>
      </c>
      <c r="M1875" s="70">
        <v>0.242</v>
      </c>
      <c r="N1875" s="70"/>
      <c r="O1875" s="70" t="s">
        <v>6258</v>
      </c>
      <c r="P1875" s="70">
        <v>150.14</v>
      </c>
      <c r="Q1875" s="70" t="s">
        <v>1402</v>
      </c>
      <c r="R1875" s="70"/>
      <c r="S1875" s="70"/>
      <c r="T1875" s="70">
        <v>7050</v>
      </c>
      <c r="U1875" s="70">
        <v>2110</v>
      </c>
      <c r="V1875" s="70">
        <v>2990</v>
      </c>
      <c r="W1875" s="70">
        <v>12495</v>
      </c>
      <c r="X1875" s="71">
        <v>8230</v>
      </c>
    </row>
    <row r="1876" s="62" customFormat="1" spans="3:24">
      <c r="C1876" s="69">
        <v>2021</v>
      </c>
      <c r="D1876" s="69">
        <v>11</v>
      </c>
      <c r="E1876" s="70" t="s">
        <v>2097</v>
      </c>
      <c r="F1876" s="70" t="s">
        <v>1621</v>
      </c>
      <c r="G1876" s="70" t="s">
        <v>6259</v>
      </c>
      <c r="H1876" s="70" t="s">
        <v>1886</v>
      </c>
      <c r="I1876" s="70" t="s">
        <v>1397</v>
      </c>
      <c r="J1876" s="70" t="s">
        <v>1396</v>
      </c>
      <c r="K1876" s="70"/>
      <c r="L1876" s="70">
        <v>370</v>
      </c>
      <c r="M1876" s="70"/>
      <c r="N1876" s="70"/>
      <c r="O1876" s="70" t="s">
        <v>2829</v>
      </c>
      <c r="P1876" s="70">
        <v>268.7</v>
      </c>
      <c r="Q1876" s="70" t="s">
        <v>1402</v>
      </c>
      <c r="R1876" s="70"/>
      <c r="S1876" s="70"/>
      <c r="T1876" s="70">
        <v>8470</v>
      </c>
      <c r="U1876" s="70">
        <v>2490</v>
      </c>
      <c r="V1876" s="70">
        <v>3120</v>
      </c>
      <c r="W1876" s="70">
        <v>18000</v>
      </c>
      <c r="X1876" s="71">
        <v>11500</v>
      </c>
    </row>
    <row r="1877" s="62" customFormat="1" spans="3:24">
      <c r="C1877" s="69">
        <v>2021</v>
      </c>
      <c r="D1877" s="69">
        <v>11</v>
      </c>
      <c r="E1877" s="70" t="s">
        <v>6260</v>
      </c>
      <c r="F1877" s="70" t="s">
        <v>6261</v>
      </c>
      <c r="G1877" s="70" t="s">
        <v>6262</v>
      </c>
      <c r="H1877" s="70" t="s">
        <v>6263</v>
      </c>
      <c r="I1877" s="70" t="s">
        <v>1397</v>
      </c>
      <c r="J1877" s="70" t="s">
        <v>1396</v>
      </c>
      <c r="K1877" s="70">
        <v>203</v>
      </c>
      <c r="L1877" s="70"/>
      <c r="M1877" s="70"/>
      <c r="N1877" s="70"/>
      <c r="O1877" s="70">
        <v>136.2</v>
      </c>
      <c r="P1877" s="70">
        <v>38.7</v>
      </c>
      <c r="Q1877" s="70" t="s">
        <v>1402</v>
      </c>
      <c r="R1877" s="70"/>
      <c r="S1877" s="70"/>
      <c r="T1877" s="70">
        <v>4660</v>
      </c>
      <c r="U1877" s="70">
        <v>1660</v>
      </c>
      <c r="V1877" s="70" t="s">
        <v>6264</v>
      </c>
      <c r="W1877" s="70">
        <v>2600</v>
      </c>
      <c r="X1877" s="71">
        <v>2470</v>
      </c>
    </row>
    <row r="1878" s="62" customFormat="1" spans="3:24">
      <c r="C1878" s="69">
        <v>2021</v>
      </c>
      <c r="D1878" s="69">
        <v>11</v>
      </c>
      <c r="E1878" s="70" t="s">
        <v>4524</v>
      </c>
      <c r="F1878" s="70" t="s">
        <v>4525</v>
      </c>
      <c r="G1878" s="70" t="s">
        <v>6265</v>
      </c>
      <c r="H1878" s="70" t="s">
        <v>1575</v>
      </c>
      <c r="I1878" s="70" t="s">
        <v>1397</v>
      </c>
      <c r="J1878" s="70" t="s">
        <v>1396</v>
      </c>
      <c r="K1878" s="70"/>
      <c r="L1878" s="70">
        <v>240</v>
      </c>
      <c r="M1878" s="70" t="s">
        <v>6266</v>
      </c>
      <c r="N1878" s="70"/>
      <c r="O1878" s="70">
        <v>153.84</v>
      </c>
      <c r="P1878" s="70">
        <v>106.95</v>
      </c>
      <c r="Q1878" s="70" t="s">
        <v>1402</v>
      </c>
      <c r="R1878" s="70"/>
      <c r="S1878" s="70"/>
      <c r="T1878" s="70" t="s">
        <v>6267</v>
      </c>
      <c r="U1878" s="70" t="s">
        <v>6268</v>
      </c>
      <c r="V1878" s="70" t="s">
        <v>6269</v>
      </c>
      <c r="W1878" s="70">
        <v>8495</v>
      </c>
      <c r="X1878" s="71" t="s">
        <v>6270</v>
      </c>
    </row>
    <row r="1879" s="62" customFormat="1" spans="3:24">
      <c r="C1879" s="69">
        <v>2021</v>
      </c>
      <c r="D1879" s="69">
        <v>11</v>
      </c>
      <c r="E1879" s="70" t="s">
        <v>5372</v>
      </c>
      <c r="F1879" s="70" t="s">
        <v>2140</v>
      </c>
      <c r="G1879" s="70" t="s">
        <v>6271</v>
      </c>
      <c r="H1879" s="70" t="s">
        <v>6066</v>
      </c>
      <c r="I1879" s="70" t="s">
        <v>1397</v>
      </c>
      <c r="J1879" s="70" t="s">
        <v>1396</v>
      </c>
      <c r="K1879" s="70"/>
      <c r="L1879" s="70">
        <v>220</v>
      </c>
      <c r="M1879" s="70">
        <v>0.154</v>
      </c>
      <c r="N1879" s="70"/>
      <c r="O1879" s="70">
        <v>157.57</v>
      </c>
      <c r="P1879" s="70">
        <v>281.91</v>
      </c>
      <c r="Q1879" s="70" t="s">
        <v>1402</v>
      </c>
      <c r="R1879" s="70"/>
      <c r="S1879" s="70"/>
      <c r="T1879" s="70">
        <v>9880</v>
      </c>
      <c r="U1879" s="70">
        <v>2525</v>
      </c>
      <c r="V1879" s="70">
        <v>3880</v>
      </c>
      <c r="W1879" s="70">
        <v>31000</v>
      </c>
      <c r="X1879" s="71">
        <v>15400</v>
      </c>
    </row>
    <row r="1880" s="62" customFormat="1" spans="3:24">
      <c r="C1880" s="69">
        <v>2021</v>
      </c>
      <c r="D1880" s="69">
        <v>11</v>
      </c>
      <c r="E1880" s="70" t="s">
        <v>4469</v>
      </c>
      <c r="F1880" s="70" t="s">
        <v>2140</v>
      </c>
      <c r="G1880" s="70" t="s">
        <v>6272</v>
      </c>
      <c r="H1880" s="70" t="s">
        <v>6273</v>
      </c>
      <c r="I1880" s="70" t="s">
        <v>1397</v>
      </c>
      <c r="J1880" s="70" t="s">
        <v>1396</v>
      </c>
      <c r="K1880" s="70">
        <v>263</v>
      </c>
      <c r="L1880" s="70"/>
      <c r="M1880" s="70">
        <v>0.242</v>
      </c>
      <c r="N1880" s="70"/>
      <c r="O1880" s="70">
        <v>137.6</v>
      </c>
      <c r="P1880" s="70">
        <v>41.86</v>
      </c>
      <c r="Q1880" s="70" t="s">
        <v>1402</v>
      </c>
      <c r="R1880" s="70"/>
      <c r="S1880" s="70"/>
      <c r="T1880" s="70">
        <v>4160</v>
      </c>
      <c r="U1880" s="70">
        <v>1580</v>
      </c>
      <c r="V1880" s="70">
        <v>1935</v>
      </c>
      <c r="W1880" s="70">
        <v>2840</v>
      </c>
      <c r="X1880" s="71">
        <v>1560</v>
      </c>
    </row>
    <row r="1881" s="62" customFormat="1" spans="3:24">
      <c r="C1881" s="69">
        <v>2021</v>
      </c>
      <c r="D1881" s="69">
        <v>11</v>
      </c>
      <c r="E1881" s="70" t="s">
        <v>4469</v>
      </c>
      <c r="F1881" s="70" t="s">
        <v>2140</v>
      </c>
      <c r="G1881" s="70" t="s">
        <v>6274</v>
      </c>
      <c r="H1881" s="70" t="s">
        <v>6253</v>
      </c>
      <c r="I1881" s="70" t="s">
        <v>1397</v>
      </c>
      <c r="J1881" s="70" t="s">
        <v>1396</v>
      </c>
      <c r="K1881" s="70"/>
      <c r="L1881" s="70">
        <v>300</v>
      </c>
      <c r="M1881" s="70">
        <v>0.165</v>
      </c>
      <c r="N1881" s="70"/>
      <c r="O1881" s="70">
        <v>153.8</v>
      </c>
      <c r="P1881" s="70">
        <v>106.952</v>
      </c>
      <c r="Q1881" s="70" t="s">
        <v>1402</v>
      </c>
      <c r="R1881" s="70"/>
      <c r="S1881" s="70"/>
      <c r="T1881" s="70">
        <v>6165</v>
      </c>
      <c r="U1881" s="70">
        <v>2420</v>
      </c>
      <c r="V1881" s="70">
        <v>2180</v>
      </c>
      <c r="W1881" s="70">
        <v>8270</v>
      </c>
      <c r="X1881" s="71">
        <v>4420</v>
      </c>
    </row>
    <row r="1882" s="62" customFormat="1" spans="3:24">
      <c r="C1882" s="69">
        <v>2021</v>
      </c>
      <c r="D1882" s="69">
        <v>11</v>
      </c>
      <c r="E1882" s="70" t="s">
        <v>4469</v>
      </c>
      <c r="F1882" s="70" t="s">
        <v>2140</v>
      </c>
      <c r="G1882" s="70" t="s">
        <v>6275</v>
      </c>
      <c r="H1882" s="70" t="s">
        <v>1869</v>
      </c>
      <c r="I1882" s="70" t="s">
        <v>1397</v>
      </c>
      <c r="J1882" s="70" t="s">
        <v>1396</v>
      </c>
      <c r="K1882" s="70"/>
      <c r="L1882" s="70">
        <v>450</v>
      </c>
      <c r="M1882" s="70"/>
      <c r="N1882" s="70"/>
      <c r="O1882" s="70" t="s">
        <v>5596</v>
      </c>
      <c r="P1882" s="70">
        <v>198.377</v>
      </c>
      <c r="Q1882" s="70" t="s">
        <v>1402</v>
      </c>
      <c r="R1882" s="70"/>
      <c r="S1882" s="70"/>
      <c r="T1882" s="70">
        <v>7230</v>
      </c>
      <c r="U1882" s="70">
        <v>2290</v>
      </c>
      <c r="V1882" s="70">
        <v>2610</v>
      </c>
      <c r="W1882" s="70">
        <v>10495</v>
      </c>
      <c r="X1882" s="71">
        <v>8050</v>
      </c>
    </row>
    <row r="1883" s="62" customFormat="1" spans="3:24">
      <c r="C1883" s="69">
        <v>2021</v>
      </c>
      <c r="D1883" s="69">
        <v>11</v>
      </c>
      <c r="E1883" s="70" t="s">
        <v>4469</v>
      </c>
      <c r="F1883" s="70" t="s">
        <v>2140</v>
      </c>
      <c r="G1883" s="70" t="s">
        <v>6276</v>
      </c>
      <c r="H1883" s="70" t="s">
        <v>4447</v>
      </c>
      <c r="I1883" s="70" t="s">
        <v>1397</v>
      </c>
      <c r="J1883" s="70" t="s">
        <v>1396</v>
      </c>
      <c r="K1883" s="70"/>
      <c r="L1883" s="70">
        <v>365</v>
      </c>
      <c r="M1883" s="70">
        <v>0.164</v>
      </c>
      <c r="N1883" s="70"/>
      <c r="O1883" s="70">
        <v>155.95</v>
      </c>
      <c r="P1883" s="70">
        <v>246.68</v>
      </c>
      <c r="Q1883" s="70" t="s">
        <v>1421</v>
      </c>
      <c r="R1883" s="70"/>
      <c r="S1883" s="70"/>
      <c r="T1883" s="70">
        <v>7890</v>
      </c>
      <c r="U1883" s="70">
        <v>2500</v>
      </c>
      <c r="V1883" s="70" t="s">
        <v>6277</v>
      </c>
      <c r="W1883" s="70">
        <v>18000</v>
      </c>
      <c r="X1883" s="71">
        <v>10650</v>
      </c>
    </row>
    <row r="1884" s="62" customFormat="1" spans="3:24">
      <c r="C1884" s="69">
        <v>2021</v>
      </c>
      <c r="D1884" s="69">
        <v>11</v>
      </c>
      <c r="E1884" s="70" t="s">
        <v>4469</v>
      </c>
      <c r="F1884" s="70" t="s">
        <v>2140</v>
      </c>
      <c r="G1884" s="70" t="s">
        <v>6278</v>
      </c>
      <c r="H1884" s="70" t="s">
        <v>1470</v>
      </c>
      <c r="I1884" s="70" t="s">
        <v>1397</v>
      </c>
      <c r="J1884" s="70" t="s">
        <v>1396</v>
      </c>
      <c r="K1884" s="70"/>
      <c r="L1884" s="70">
        <v>365</v>
      </c>
      <c r="M1884" s="70" t="s">
        <v>6279</v>
      </c>
      <c r="N1884" s="70"/>
      <c r="O1884" s="70">
        <v>155.95</v>
      </c>
      <c r="P1884" s="70">
        <v>246.68</v>
      </c>
      <c r="Q1884" s="70" t="s">
        <v>1421</v>
      </c>
      <c r="R1884" s="70"/>
      <c r="S1884" s="70"/>
      <c r="T1884" s="70" t="s">
        <v>6280</v>
      </c>
      <c r="U1884" s="70">
        <v>2520</v>
      </c>
      <c r="V1884" s="70">
        <v>3130</v>
      </c>
      <c r="W1884" s="70">
        <v>18000</v>
      </c>
      <c r="X1884" s="71" t="s">
        <v>6281</v>
      </c>
    </row>
    <row r="1885" s="62" customFormat="1" spans="3:24">
      <c r="C1885" s="69">
        <v>2021</v>
      </c>
      <c r="D1885" s="69">
        <v>11</v>
      </c>
      <c r="E1885" s="70" t="s">
        <v>4469</v>
      </c>
      <c r="F1885" s="70" t="s">
        <v>2140</v>
      </c>
      <c r="G1885" s="70" t="s">
        <v>6282</v>
      </c>
      <c r="H1885" s="70" t="s">
        <v>1470</v>
      </c>
      <c r="I1885" s="70" t="s">
        <v>1397</v>
      </c>
      <c r="J1885" s="70" t="s">
        <v>1396</v>
      </c>
      <c r="K1885" s="70"/>
      <c r="L1885" s="70">
        <v>365</v>
      </c>
      <c r="M1885" s="70">
        <v>0.201</v>
      </c>
      <c r="N1885" s="70"/>
      <c r="O1885" s="70">
        <v>155.95</v>
      </c>
      <c r="P1885" s="70">
        <v>246.68</v>
      </c>
      <c r="Q1885" s="70" t="s">
        <v>1421</v>
      </c>
      <c r="R1885" s="70"/>
      <c r="S1885" s="70"/>
      <c r="T1885" s="70">
        <v>8795</v>
      </c>
      <c r="U1885" s="70">
        <v>2510</v>
      </c>
      <c r="V1885" s="70">
        <v>3080</v>
      </c>
      <c r="W1885" s="70">
        <v>18000</v>
      </c>
      <c r="X1885" s="71">
        <v>12000</v>
      </c>
    </row>
    <row r="1886" s="62" customFormat="1" spans="3:24">
      <c r="C1886" s="69">
        <v>2021</v>
      </c>
      <c r="D1886" s="69">
        <v>11</v>
      </c>
      <c r="E1886" s="70" t="s">
        <v>4469</v>
      </c>
      <c r="F1886" s="70" t="s">
        <v>2140</v>
      </c>
      <c r="G1886" s="70" t="s">
        <v>6283</v>
      </c>
      <c r="H1886" s="70" t="s">
        <v>1603</v>
      </c>
      <c r="I1886" s="70" t="s">
        <v>1397</v>
      </c>
      <c r="J1886" s="70" t="s">
        <v>1396</v>
      </c>
      <c r="K1886" s="70"/>
      <c r="L1886" s="70">
        <v>320</v>
      </c>
      <c r="M1886" s="70"/>
      <c r="N1886" s="70"/>
      <c r="O1886" s="70" t="s">
        <v>4477</v>
      </c>
      <c r="P1886" s="70">
        <v>229.058</v>
      </c>
      <c r="Q1886" s="70" t="s">
        <v>1402</v>
      </c>
      <c r="R1886" s="70"/>
      <c r="S1886" s="70"/>
      <c r="T1886" s="70" t="s">
        <v>6284</v>
      </c>
      <c r="U1886" s="70">
        <v>2548</v>
      </c>
      <c r="V1886" s="70">
        <v>3310</v>
      </c>
      <c r="W1886" s="70">
        <v>18000</v>
      </c>
      <c r="X1886" s="71">
        <v>10100</v>
      </c>
    </row>
    <row r="1887" s="62" customFormat="1" spans="3:24">
      <c r="C1887" s="69">
        <v>2021</v>
      </c>
      <c r="D1887" s="69">
        <v>11</v>
      </c>
      <c r="E1887" s="70" t="s">
        <v>4469</v>
      </c>
      <c r="F1887" s="70" t="s">
        <v>2140</v>
      </c>
      <c r="G1887" s="70" t="s">
        <v>6285</v>
      </c>
      <c r="H1887" s="70" t="s">
        <v>1886</v>
      </c>
      <c r="I1887" s="70" t="s">
        <v>1397</v>
      </c>
      <c r="J1887" s="70" t="s">
        <v>1396</v>
      </c>
      <c r="K1887" s="70"/>
      <c r="L1887" s="70" t="s">
        <v>6286</v>
      </c>
      <c r="M1887" s="70"/>
      <c r="N1887" s="70"/>
      <c r="O1887" s="70">
        <v>140.7</v>
      </c>
      <c r="P1887" s="70">
        <v>314.14</v>
      </c>
      <c r="Q1887" s="70" t="s">
        <v>1421</v>
      </c>
      <c r="R1887" s="70"/>
      <c r="S1887" s="70"/>
      <c r="T1887" s="70" t="s">
        <v>5388</v>
      </c>
      <c r="U1887" s="70">
        <v>2520</v>
      </c>
      <c r="V1887" s="70">
        <v>3145</v>
      </c>
      <c r="W1887" s="70">
        <v>18000</v>
      </c>
      <c r="X1887" s="71">
        <v>15200</v>
      </c>
    </row>
    <row r="1888" s="62" customFormat="1" spans="3:24">
      <c r="C1888" s="69">
        <v>2021</v>
      </c>
      <c r="D1888" s="69">
        <v>11</v>
      </c>
      <c r="E1888" s="70" t="s">
        <v>6287</v>
      </c>
      <c r="F1888" s="70" t="s">
        <v>2150</v>
      </c>
      <c r="G1888" s="70" t="s">
        <v>6288</v>
      </c>
      <c r="H1888" s="70" t="s">
        <v>1886</v>
      </c>
      <c r="I1888" s="70" t="s">
        <v>1397</v>
      </c>
      <c r="J1888" s="70" t="s">
        <v>1396</v>
      </c>
      <c r="K1888" s="70"/>
      <c r="L1888" s="70">
        <v>450</v>
      </c>
      <c r="M1888" s="70"/>
      <c r="N1888" s="70"/>
      <c r="O1888" s="70" t="s">
        <v>1835</v>
      </c>
      <c r="P1888" s="70">
        <v>300.8</v>
      </c>
      <c r="Q1888" s="70" t="s">
        <v>1402</v>
      </c>
      <c r="R1888" s="70"/>
      <c r="S1888" s="70"/>
      <c r="T1888" s="70">
        <v>8555</v>
      </c>
      <c r="U1888" s="70">
        <v>2500</v>
      </c>
      <c r="V1888" s="70">
        <v>2955</v>
      </c>
      <c r="W1888" s="70">
        <v>18000</v>
      </c>
      <c r="X1888" s="71">
        <v>12590</v>
      </c>
    </row>
    <row r="1889" s="62" customFormat="1" spans="3:24">
      <c r="C1889" s="69">
        <v>2021</v>
      </c>
      <c r="D1889" s="69">
        <v>11</v>
      </c>
      <c r="E1889" s="70" t="s">
        <v>5392</v>
      </c>
      <c r="F1889" s="70" t="s">
        <v>5393</v>
      </c>
      <c r="G1889" s="70" t="s">
        <v>6289</v>
      </c>
      <c r="H1889" s="70" t="s">
        <v>1433</v>
      </c>
      <c r="I1889" s="70" t="s">
        <v>1397</v>
      </c>
      <c r="J1889" s="70" t="s">
        <v>1412</v>
      </c>
      <c r="K1889" s="70"/>
      <c r="L1889" s="70"/>
      <c r="M1889" s="70">
        <v>0.148</v>
      </c>
      <c r="N1889" s="70"/>
      <c r="O1889" s="70" t="s">
        <v>6290</v>
      </c>
      <c r="P1889" s="70">
        <v>255.48</v>
      </c>
      <c r="Q1889" s="70" t="s">
        <v>1402</v>
      </c>
      <c r="R1889" s="70"/>
      <c r="S1889" s="70"/>
      <c r="T1889" s="70">
        <v>10990</v>
      </c>
      <c r="U1889" s="70">
        <v>2550</v>
      </c>
      <c r="V1889" s="70">
        <v>3430</v>
      </c>
      <c r="W1889" s="70">
        <v>18000</v>
      </c>
      <c r="X1889" s="71">
        <v>11600</v>
      </c>
    </row>
    <row r="1890" s="62" customFormat="1" spans="3:24">
      <c r="C1890" s="69">
        <v>2021</v>
      </c>
      <c r="D1890" s="69">
        <v>11</v>
      </c>
      <c r="E1890" s="70" t="s">
        <v>4486</v>
      </c>
      <c r="F1890" s="70" t="s">
        <v>4487</v>
      </c>
      <c r="G1890" s="70" t="s">
        <v>6291</v>
      </c>
      <c r="H1890" s="70" t="s">
        <v>2064</v>
      </c>
      <c r="I1890" s="70" t="s">
        <v>1397</v>
      </c>
      <c r="J1890" s="70" t="s">
        <v>1396</v>
      </c>
      <c r="K1890" s="70"/>
      <c r="L1890" s="70">
        <v>276</v>
      </c>
      <c r="M1890" s="70"/>
      <c r="N1890" s="70"/>
      <c r="O1890" s="70">
        <v>154</v>
      </c>
      <c r="P1890" s="70">
        <v>66.84</v>
      </c>
      <c r="Q1890" s="70" t="s">
        <v>1402</v>
      </c>
      <c r="R1890" s="70"/>
      <c r="S1890" s="70"/>
      <c r="T1890" s="70">
        <v>5085</v>
      </c>
      <c r="U1890" s="70">
        <v>1765</v>
      </c>
      <c r="V1890" s="70">
        <v>2175</v>
      </c>
      <c r="W1890" s="70">
        <v>4495</v>
      </c>
      <c r="X1890" s="71">
        <v>2680</v>
      </c>
    </row>
    <row r="1891" s="62" customFormat="1" spans="3:24">
      <c r="C1891" s="69">
        <v>2021</v>
      </c>
      <c r="D1891" s="69">
        <v>11</v>
      </c>
      <c r="E1891" s="70" t="s">
        <v>5397</v>
      </c>
      <c r="F1891" s="70" t="s">
        <v>5398</v>
      </c>
      <c r="G1891" s="70" t="s">
        <v>6292</v>
      </c>
      <c r="H1891" s="70" t="s">
        <v>1433</v>
      </c>
      <c r="I1891" s="70" t="s">
        <v>1397</v>
      </c>
      <c r="J1891" s="70" t="s">
        <v>1412</v>
      </c>
      <c r="K1891" s="70"/>
      <c r="L1891" s="70"/>
      <c r="M1891" s="70">
        <v>0.147</v>
      </c>
      <c r="N1891" s="70"/>
      <c r="O1891" s="70" t="s">
        <v>1799</v>
      </c>
      <c r="P1891" s="70">
        <v>163.36</v>
      </c>
      <c r="Q1891" s="70" t="s">
        <v>1402</v>
      </c>
      <c r="R1891" s="70"/>
      <c r="S1891" s="70"/>
      <c r="T1891" s="70">
        <v>8145</v>
      </c>
      <c r="U1891" s="70">
        <v>2360</v>
      </c>
      <c r="V1891" s="70" t="s">
        <v>6293</v>
      </c>
      <c r="W1891" s="70">
        <v>13300</v>
      </c>
      <c r="X1891" s="71" t="s">
        <v>6294</v>
      </c>
    </row>
    <row r="1892" s="62" customFormat="1" spans="3:24">
      <c r="C1892" s="69">
        <v>2021</v>
      </c>
      <c r="D1892" s="69">
        <v>11</v>
      </c>
      <c r="E1892" s="70" t="s">
        <v>6295</v>
      </c>
      <c r="F1892" s="70" t="s">
        <v>6296</v>
      </c>
      <c r="G1892" s="70" t="s">
        <v>6297</v>
      </c>
      <c r="H1892" s="70" t="s">
        <v>2064</v>
      </c>
      <c r="I1892" s="70" t="s">
        <v>1397</v>
      </c>
      <c r="J1892" s="70" t="s">
        <v>1396</v>
      </c>
      <c r="K1892" s="70">
        <v>320</v>
      </c>
      <c r="L1892" s="70"/>
      <c r="M1892" s="70"/>
      <c r="N1892" s="70"/>
      <c r="O1892" s="70">
        <v>137.6</v>
      </c>
      <c r="P1892" s="70">
        <v>41.86</v>
      </c>
      <c r="Q1892" s="70" t="s">
        <v>1402</v>
      </c>
      <c r="R1892" s="70"/>
      <c r="S1892" s="70"/>
      <c r="T1892" s="70">
        <v>4960</v>
      </c>
      <c r="U1892" s="70">
        <v>1580</v>
      </c>
      <c r="V1892" s="70">
        <v>2100</v>
      </c>
      <c r="W1892" s="70">
        <v>2840</v>
      </c>
      <c r="X1892" s="71">
        <v>1980</v>
      </c>
    </row>
    <row r="1893" s="62" customFormat="1" spans="3:24">
      <c r="C1893" s="69">
        <v>2021</v>
      </c>
      <c r="D1893" s="69">
        <v>11</v>
      </c>
      <c r="E1893" s="70" t="s">
        <v>6298</v>
      </c>
      <c r="F1893" s="70" t="s">
        <v>2178</v>
      </c>
      <c r="G1893" s="70" t="s">
        <v>6299</v>
      </c>
      <c r="H1893" s="70" t="s">
        <v>6273</v>
      </c>
      <c r="I1893" s="70" t="s">
        <v>1397</v>
      </c>
      <c r="J1893" s="70" t="s">
        <v>1396</v>
      </c>
      <c r="K1893" s="70"/>
      <c r="L1893" s="70">
        <v>355</v>
      </c>
      <c r="M1893" s="70">
        <v>0.167</v>
      </c>
      <c r="N1893" s="70"/>
      <c r="O1893" s="70">
        <v>160.26</v>
      </c>
      <c r="P1893" s="70">
        <v>422.87</v>
      </c>
      <c r="Q1893" s="70" t="s">
        <v>1402</v>
      </c>
      <c r="R1893" s="70"/>
      <c r="S1893" s="70"/>
      <c r="T1893" s="70">
        <v>9700</v>
      </c>
      <c r="U1893" s="70">
        <v>2540</v>
      </c>
      <c r="V1893" s="70">
        <v>3125</v>
      </c>
      <c r="W1893" s="70">
        <v>31000</v>
      </c>
      <c r="X1893" s="71">
        <v>17400</v>
      </c>
    </row>
    <row r="1894" s="62" customFormat="1" spans="3:24">
      <c r="C1894" s="69">
        <v>2021</v>
      </c>
      <c r="D1894" s="69">
        <v>11</v>
      </c>
      <c r="E1894" s="70" t="s">
        <v>5920</v>
      </c>
      <c r="F1894" s="70" t="s">
        <v>5921</v>
      </c>
      <c r="G1894" s="70" t="s">
        <v>6300</v>
      </c>
      <c r="H1894" s="70" t="s">
        <v>1603</v>
      </c>
      <c r="I1894" s="70" t="s">
        <v>1397</v>
      </c>
      <c r="J1894" s="70" t="s">
        <v>1396</v>
      </c>
      <c r="K1894" s="70"/>
      <c r="L1894" s="70">
        <v>280</v>
      </c>
      <c r="M1894" s="70"/>
      <c r="N1894" s="70"/>
      <c r="O1894" s="70">
        <v>156.4</v>
      </c>
      <c r="P1894" s="70">
        <v>210.56</v>
      </c>
      <c r="Q1894" s="70" t="s">
        <v>1402</v>
      </c>
      <c r="R1894" s="70"/>
      <c r="S1894" s="70"/>
      <c r="T1894" s="70">
        <v>9270</v>
      </c>
      <c r="U1894" s="70">
        <v>2530</v>
      </c>
      <c r="V1894" s="70">
        <v>3115</v>
      </c>
      <c r="W1894" s="70">
        <v>18000</v>
      </c>
      <c r="X1894" s="71">
        <v>9750</v>
      </c>
    </row>
    <row r="1895" s="62" customFormat="1" spans="3:24">
      <c r="C1895" s="69">
        <v>2021</v>
      </c>
      <c r="D1895" s="69">
        <v>11</v>
      </c>
      <c r="E1895" s="70" t="s">
        <v>5920</v>
      </c>
      <c r="F1895" s="70" t="s">
        <v>5921</v>
      </c>
      <c r="G1895" s="70" t="s">
        <v>6301</v>
      </c>
      <c r="H1895" s="70" t="s">
        <v>5403</v>
      </c>
      <c r="I1895" s="70" t="s">
        <v>1397</v>
      </c>
      <c r="J1895" s="70" t="s">
        <v>1396</v>
      </c>
      <c r="K1895" s="70"/>
      <c r="L1895" s="70">
        <v>280</v>
      </c>
      <c r="M1895" s="70"/>
      <c r="N1895" s="70"/>
      <c r="O1895" s="70">
        <v>156.4</v>
      </c>
      <c r="P1895" s="70">
        <v>210.56</v>
      </c>
      <c r="Q1895" s="70" t="s">
        <v>1402</v>
      </c>
      <c r="R1895" s="70"/>
      <c r="S1895" s="70"/>
      <c r="T1895" s="70">
        <v>8040</v>
      </c>
      <c r="U1895" s="70">
        <v>2530</v>
      </c>
      <c r="V1895" s="70">
        <v>2860</v>
      </c>
      <c r="W1895" s="70">
        <v>18000</v>
      </c>
      <c r="X1895" s="71">
        <v>9080</v>
      </c>
    </row>
    <row r="1896" s="62" customFormat="1" spans="3:24">
      <c r="C1896" s="69">
        <v>2021</v>
      </c>
      <c r="D1896" s="69">
        <v>11</v>
      </c>
      <c r="E1896" s="70" t="s">
        <v>5920</v>
      </c>
      <c r="F1896" s="70" t="s">
        <v>5921</v>
      </c>
      <c r="G1896" s="70" t="s">
        <v>6302</v>
      </c>
      <c r="H1896" s="70" t="s">
        <v>2036</v>
      </c>
      <c r="I1896" s="70" t="s">
        <v>1397</v>
      </c>
      <c r="J1896" s="70" t="s">
        <v>1396</v>
      </c>
      <c r="K1896" s="70"/>
      <c r="L1896" s="70">
        <v>380</v>
      </c>
      <c r="M1896" s="70"/>
      <c r="N1896" s="70"/>
      <c r="O1896" s="70">
        <v>160.13</v>
      </c>
      <c r="P1896" s="70">
        <v>287.04</v>
      </c>
      <c r="Q1896" s="70" t="s">
        <v>1402</v>
      </c>
      <c r="R1896" s="70"/>
      <c r="S1896" s="70"/>
      <c r="T1896" s="70">
        <v>9890</v>
      </c>
      <c r="U1896" s="70">
        <v>2530</v>
      </c>
      <c r="V1896" s="70">
        <v>3800</v>
      </c>
      <c r="W1896" s="70">
        <v>18000</v>
      </c>
      <c r="X1896" s="71">
        <v>12000</v>
      </c>
    </row>
    <row r="1897" s="62" customFormat="1" spans="3:24">
      <c r="C1897" s="69">
        <v>2021</v>
      </c>
      <c r="D1897" s="69">
        <v>11</v>
      </c>
      <c r="E1897" s="70" t="s">
        <v>5920</v>
      </c>
      <c r="F1897" s="70" t="s">
        <v>5921</v>
      </c>
      <c r="G1897" s="70" t="s">
        <v>6303</v>
      </c>
      <c r="H1897" s="70" t="s">
        <v>1886</v>
      </c>
      <c r="I1897" s="70" t="s">
        <v>1397</v>
      </c>
      <c r="J1897" s="70" t="s">
        <v>1396</v>
      </c>
      <c r="K1897" s="70"/>
      <c r="L1897" s="70">
        <v>380</v>
      </c>
      <c r="M1897" s="70"/>
      <c r="N1897" s="70"/>
      <c r="O1897" s="70">
        <v>160.13</v>
      </c>
      <c r="P1897" s="70">
        <v>287.04</v>
      </c>
      <c r="Q1897" s="70" t="s">
        <v>1402</v>
      </c>
      <c r="R1897" s="70"/>
      <c r="S1897" s="70"/>
      <c r="T1897" s="70">
        <v>8740</v>
      </c>
      <c r="U1897" s="70">
        <v>2500</v>
      </c>
      <c r="V1897" s="70">
        <v>3145</v>
      </c>
      <c r="W1897" s="70">
        <v>18000</v>
      </c>
      <c r="X1897" s="71">
        <v>13350</v>
      </c>
    </row>
    <row r="1898" s="62" customFormat="1" spans="3:24">
      <c r="C1898" s="69">
        <v>2021</v>
      </c>
      <c r="D1898" s="69">
        <v>11</v>
      </c>
      <c r="E1898" s="70" t="s">
        <v>6304</v>
      </c>
      <c r="F1898" s="70" t="s">
        <v>6305</v>
      </c>
      <c r="G1898" s="70" t="s">
        <v>6306</v>
      </c>
      <c r="H1898" s="70" t="s">
        <v>1440</v>
      </c>
      <c r="I1898" s="70" t="s">
        <v>1397</v>
      </c>
      <c r="J1898" s="70" t="s">
        <v>1441</v>
      </c>
      <c r="K1898" s="70">
        <v>116</v>
      </c>
      <c r="L1898" s="70"/>
      <c r="M1898" s="70"/>
      <c r="N1898" s="70">
        <v>8.5</v>
      </c>
      <c r="O1898" s="70">
        <v>106</v>
      </c>
      <c r="P1898" s="70"/>
      <c r="Q1898" s="70" t="s">
        <v>3689</v>
      </c>
      <c r="R1898" s="70"/>
      <c r="S1898" s="70"/>
      <c r="T1898" s="70">
        <v>2998</v>
      </c>
      <c r="U1898" s="70">
        <v>1498</v>
      </c>
      <c r="V1898" s="70" t="s">
        <v>6307</v>
      </c>
      <c r="W1898" s="70">
        <v>910</v>
      </c>
      <c r="X1898" s="71">
        <v>610</v>
      </c>
    </row>
    <row r="1899" s="62" customFormat="1" spans="3:24">
      <c r="C1899" s="69">
        <v>2021</v>
      </c>
      <c r="D1899" s="69">
        <v>11</v>
      </c>
      <c r="E1899" s="70" t="s">
        <v>5868</v>
      </c>
      <c r="F1899" s="70" t="s">
        <v>1728</v>
      </c>
      <c r="G1899" s="70" t="s">
        <v>6308</v>
      </c>
      <c r="H1899" s="70" t="s">
        <v>1579</v>
      </c>
      <c r="I1899" s="70" t="s">
        <v>1397</v>
      </c>
      <c r="J1899" s="70" t="s">
        <v>1441</v>
      </c>
      <c r="K1899" s="70">
        <v>260</v>
      </c>
      <c r="L1899" s="70"/>
      <c r="M1899" s="70"/>
      <c r="N1899" s="70">
        <v>14.5</v>
      </c>
      <c r="O1899" s="70">
        <v>133.38</v>
      </c>
      <c r="P1899" s="70"/>
      <c r="Q1899" s="70" t="s">
        <v>1402</v>
      </c>
      <c r="R1899" s="70"/>
      <c r="S1899" s="70"/>
      <c r="T1899" s="70">
        <v>4430</v>
      </c>
      <c r="U1899" s="70">
        <v>1655</v>
      </c>
      <c r="V1899" s="70">
        <v>1950</v>
      </c>
      <c r="W1899" s="70">
        <v>2340</v>
      </c>
      <c r="X1899" s="71">
        <v>1470</v>
      </c>
    </row>
    <row r="1900" s="62" customFormat="1" spans="3:24">
      <c r="C1900" s="69">
        <v>2021</v>
      </c>
      <c r="D1900" s="69">
        <v>11</v>
      </c>
      <c r="E1900" s="70" t="s">
        <v>1488</v>
      </c>
      <c r="F1900" s="70" t="s">
        <v>5539</v>
      </c>
      <c r="G1900" s="70" t="s">
        <v>6309</v>
      </c>
      <c r="H1900" s="70" t="s">
        <v>4118</v>
      </c>
      <c r="I1900" s="70" t="s">
        <v>1397</v>
      </c>
      <c r="J1900" s="70" t="s">
        <v>1412</v>
      </c>
      <c r="K1900" s="70"/>
      <c r="L1900" s="70"/>
      <c r="M1900" s="70">
        <v>0.347</v>
      </c>
      <c r="N1900" s="70"/>
      <c r="O1900" s="70">
        <v>140.72</v>
      </c>
      <c r="P1900" s="70">
        <v>88.55</v>
      </c>
      <c r="Q1900" s="70" t="s">
        <v>1402</v>
      </c>
      <c r="R1900" s="70"/>
      <c r="S1900" s="70"/>
      <c r="T1900" s="70">
        <v>5940</v>
      </c>
      <c r="U1900" s="70">
        <v>2062</v>
      </c>
      <c r="V1900" s="70">
        <v>2525</v>
      </c>
      <c r="W1900" s="70">
        <v>4350</v>
      </c>
      <c r="X1900" s="71">
        <v>3255</v>
      </c>
    </row>
    <row r="1901" s="62" customFormat="1" spans="3:24">
      <c r="C1901" s="69">
        <v>2021</v>
      </c>
      <c r="D1901" s="69">
        <v>11</v>
      </c>
      <c r="E1901" s="70" t="s">
        <v>4239</v>
      </c>
      <c r="F1901" s="70" t="s">
        <v>1581</v>
      </c>
      <c r="G1901" s="70" t="s">
        <v>6310</v>
      </c>
      <c r="H1901" s="70" t="s">
        <v>6311</v>
      </c>
      <c r="I1901" s="70" t="s">
        <v>1561</v>
      </c>
      <c r="J1901" s="70" t="s">
        <v>1396</v>
      </c>
      <c r="K1901" s="70"/>
      <c r="L1901" s="70"/>
      <c r="M1901" s="70"/>
      <c r="N1901" s="70"/>
      <c r="O1901" s="70"/>
      <c r="P1901" s="70">
        <v>59.17</v>
      </c>
      <c r="Q1901" s="70" t="s">
        <v>1402</v>
      </c>
      <c r="R1901" s="70"/>
      <c r="S1901" s="70"/>
      <c r="T1901" s="70">
        <v>10055</v>
      </c>
      <c r="U1901" s="70">
        <v>2525</v>
      </c>
      <c r="V1901" s="70">
        <v>3960</v>
      </c>
      <c r="W1901" s="70">
        <v>31000</v>
      </c>
      <c r="X1901" s="71">
        <v>15150</v>
      </c>
    </row>
    <row r="1902" s="62" customFormat="1" spans="3:24">
      <c r="C1902" s="69">
        <v>2021</v>
      </c>
      <c r="D1902" s="69">
        <v>11</v>
      </c>
      <c r="E1902" s="70" t="s">
        <v>1605</v>
      </c>
      <c r="F1902" s="70" t="s">
        <v>1606</v>
      </c>
      <c r="G1902" s="70" t="s">
        <v>6312</v>
      </c>
      <c r="H1902" s="70" t="s">
        <v>6313</v>
      </c>
      <c r="I1902" s="70" t="s">
        <v>1561</v>
      </c>
      <c r="J1902" s="70" t="s">
        <v>1396</v>
      </c>
      <c r="K1902" s="70"/>
      <c r="L1902" s="70"/>
      <c r="M1902" s="70"/>
      <c r="N1902" s="70"/>
      <c r="O1902" s="70"/>
      <c r="P1902" s="70">
        <v>17.52</v>
      </c>
      <c r="Q1902" s="70" t="s">
        <v>1940</v>
      </c>
      <c r="R1902" s="70"/>
      <c r="S1902" s="70"/>
      <c r="T1902" s="70">
        <v>5990</v>
      </c>
      <c r="U1902" s="70" t="s">
        <v>6314</v>
      </c>
      <c r="V1902" s="70" t="s">
        <v>6315</v>
      </c>
      <c r="W1902" s="70">
        <v>4495</v>
      </c>
      <c r="X1902" s="71">
        <v>3600</v>
      </c>
    </row>
    <row r="1903" s="62" customFormat="1" spans="3:24">
      <c r="C1903" s="69">
        <v>2021</v>
      </c>
      <c r="D1903" s="69">
        <v>11</v>
      </c>
      <c r="E1903" s="70" t="s">
        <v>1620</v>
      </c>
      <c r="F1903" s="70" t="s">
        <v>1621</v>
      </c>
      <c r="G1903" s="70" t="s">
        <v>6316</v>
      </c>
      <c r="H1903" s="70" t="s">
        <v>5411</v>
      </c>
      <c r="I1903" s="70" t="s">
        <v>2881</v>
      </c>
      <c r="J1903" s="70" t="s">
        <v>1396</v>
      </c>
      <c r="K1903" s="70"/>
      <c r="L1903" s="70" t="s">
        <v>6317</v>
      </c>
      <c r="M1903" s="70"/>
      <c r="N1903" s="70"/>
      <c r="O1903" s="70"/>
      <c r="P1903" s="70"/>
      <c r="Q1903" s="70"/>
      <c r="R1903" s="70">
        <v>80</v>
      </c>
      <c r="S1903" s="70">
        <v>81</v>
      </c>
      <c r="T1903" s="70">
        <v>5995</v>
      </c>
      <c r="U1903" s="70">
        <v>2250</v>
      </c>
      <c r="V1903" s="70">
        <v>3200</v>
      </c>
      <c r="W1903" s="70">
        <v>4495</v>
      </c>
      <c r="X1903" s="71">
        <v>3800</v>
      </c>
    </row>
    <row r="1904" s="62" customFormat="1" spans="3:24">
      <c r="C1904" s="69">
        <v>2021</v>
      </c>
      <c r="D1904" s="69">
        <v>11</v>
      </c>
      <c r="E1904" s="70" t="s">
        <v>1620</v>
      </c>
      <c r="F1904" s="70" t="s">
        <v>1621</v>
      </c>
      <c r="G1904" s="70" t="s">
        <v>6318</v>
      </c>
      <c r="H1904" s="70" t="s">
        <v>4546</v>
      </c>
      <c r="I1904" s="70" t="s">
        <v>2881</v>
      </c>
      <c r="J1904" s="70" t="s">
        <v>1412</v>
      </c>
      <c r="K1904" s="70"/>
      <c r="L1904" s="70" t="s">
        <v>6319</v>
      </c>
      <c r="M1904" s="70"/>
      <c r="N1904" s="70"/>
      <c r="O1904" s="70"/>
      <c r="P1904" s="70"/>
      <c r="Q1904" s="70"/>
      <c r="R1904" s="70">
        <v>80.5</v>
      </c>
      <c r="S1904" s="70">
        <v>82</v>
      </c>
      <c r="T1904" s="70">
        <v>10500</v>
      </c>
      <c r="U1904" s="70">
        <v>2550</v>
      </c>
      <c r="V1904" s="70">
        <v>3400</v>
      </c>
      <c r="W1904" s="70">
        <v>18000</v>
      </c>
      <c r="X1904" s="71" t="s">
        <v>6320</v>
      </c>
    </row>
    <row r="1905" s="62" customFormat="1" spans="3:24">
      <c r="C1905" s="69">
        <v>2021</v>
      </c>
      <c r="D1905" s="69">
        <v>11</v>
      </c>
      <c r="E1905" s="70" t="s">
        <v>1620</v>
      </c>
      <c r="F1905" s="70" t="s">
        <v>1621</v>
      </c>
      <c r="G1905" s="70" t="s">
        <v>6321</v>
      </c>
      <c r="H1905" s="70" t="s">
        <v>4118</v>
      </c>
      <c r="I1905" s="70" t="s">
        <v>1397</v>
      </c>
      <c r="J1905" s="70" t="s">
        <v>1412</v>
      </c>
      <c r="K1905" s="70"/>
      <c r="L1905" s="70"/>
      <c r="M1905" s="70">
        <v>0.238</v>
      </c>
      <c r="N1905" s="70"/>
      <c r="O1905" s="70" t="s">
        <v>6322</v>
      </c>
      <c r="P1905" s="70">
        <v>155.59</v>
      </c>
      <c r="Q1905" s="70" t="s">
        <v>1402</v>
      </c>
      <c r="R1905" s="70"/>
      <c r="S1905" s="70"/>
      <c r="T1905" s="70">
        <v>7148</v>
      </c>
      <c r="U1905" s="70">
        <v>2075</v>
      </c>
      <c r="V1905" s="70" t="s">
        <v>6323</v>
      </c>
      <c r="W1905" s="70">
        <v>8200</v>
      </c>
      <c r="X1905" s="71" t="s">
        <v>6324</v>
      </c>
    </row>
    <row r="1906" s="62" customFormat="1" spans="3:24">
      <c r="C1906" s="69">
        <v>2021</v>
      </c>
      <c r="D1906" s="69">
        <v>11</v>
      </c>
      <c r="E1906" s="70" t="s">
        <v>1644</v>
      </c>
      <c r="F1906" s="70" t="s">
        <v>1645</v>
      </c>
      <c r="G1906" s="70" t="s">
        <v>6325</v>
      </c>
      <c r="H1906" s="70" t="s">
        <v>4497</v>
      </c>
      <c r="I1906" s="70" t="s">
        <v>2881</v>
      </c>
      <c r="J1906" s="70" t="s">
        <v>1396</v>
      </c>
      <c r="K1906" s="70"/>
      <c r="L1906" s="70" t="s">
        <v>5894</v>
      </c>
      <c r="M1906" s="70"/>
      <c r="N1906" s="70"/>
      <c r="O1906" s="70"/>
      <c r="P1906" s="70"/>
      <c r="Q1906" s="70"/>
      <c r="R1906" s="70">
        <v>117</v>
      </c>
      <c r="S1906" s="70">
        <v>121</v>
      </c>
      <c r="T1906" s="70">
        <v>7445</v>
      </c>
      <c r="U1906" s="70">
        <v>2545</v>
      </c>
      <c r="V1906" s="70">
        <v>3700</v>
      </c>
      <c r="W1906" s="70">
        <v>25000</v>
      </c>
      <c r="X1906" s="71">
        <v>10700</v>
      </c>
    </row>
    <row r="1907" s="62" customFormat="1" spans="3:24">
      <c r="C1907" s="69">
        <v>2021</v>
      </c>
      <c r="D1907" s="69">
        <v>11</v>
      </c>
      <c r="E1907" s="70" t="s">
        <v>4512</v>
      </c>
      <c r="F1907" s="70" t="s">
        <v>4513</v>
      </c>
      <c r="G1907" s="70" t="s">
        <v>6326</v>
      </c>
      <c r="H1907" s="70" t="s">
        <v>5411</v>
      </c>
      <c r="I1907" s="70" t="s">
        <v>2881</v>
      </c>
      <c r="J1907" s="70" t="s">
        <v>1396</v>
      </c>
      <c r="K1907" s="70"/>
      <c r="L1907" s="70">
        <v>500</v>
      </c>
      <c r="M1907" s="70"/>
      <c r="N1907" s="70"/>
      <c r="O1907" s="70"/>
      <c r="P1907" s="70"/>
      <c r="Q1907" s="70"/>
      <c r="R1907" s="70">
        <v>70</v>
      </c>
      <c r="S1907" s="70">
        <v>70.8</v>
      </c>
      <c r="T1907" s="70">
        <v>7090</v>
      </c>
      <c r="U1907" s="70">
        <v>2340</v>
      </c>
      <c r="V1907" s="70">
        <v>3180</v>
      </c>
      <c r="W1907" s="70">
        <v>8280</v>
      </c>
      <c r="X1907" s="71">
        <v>5090</v>
      </c>
    </row>
    <row r="1908" s="62" customFormat="1" spans="3:24">
      <c r="C1908" s="69">
        <v>2021</v>
      </c>
      <c r="D1908" s="69">
        <v>11</v>
      </c>
      <c r="E1908" s="70" t="s">
        <v>1725</v>
      </c>
      <c r="F1908" s="70" t="s">
        <v>1728</v>
      </c>
      <c r="G1908" s="70" t="s">
        <v>6327</v>
      </c>
      <c r="H1908" s="70" t="s">
        <v>4483</v>
      </c>
      <c r="I1908" s="70" t="s">
        <v>1397</v>
      </c>
      <c r="J1908" s="70" t="s">
        <v>1396</v>
      </c>
      <c r="K1908" s="70">
        <v>180</v>
      </c>
      <c r="L1908" s="70"/>
      <c r="M1908" s="70">
        <v>0.44</v>
      </c>
      <c r="N1908" s="70"/>
      <c r="O1908" s="70">
        <v>137.6</v>
      </c>
      <c r="P1908" s="70">
        <v>41.86</v>
      </c>
      <c r="Q1908" s="70" t="s">
        <v>1402</v>
      </c>
      <c r="R1908" s="70"/>
      <c r="S1908" s="70"/>
      <c r="T1908" s="70">
        <v>4680</v>
      </c>
      <c r="U1908" s="70">
        <v>1600</v>
      </c>
      <c r="V1908" s="70">
        <v>2435</v>
      </c>
      <c r="W1908" s="70">
        <v>2840</v>
      </c>
      <c r="X1908" s="71">
        <v>1850</v>
      </c>
    </row>
    <row r="1909" s="62" customFormat="1" spans="3:24">
      <c r="C1909" s="69">
        <v>2021</v>
      </c>
      <c r="D1909" s="69">
        <v>11</v>
      </c>
      <c r="E1909" s="70" t="s">
        <v>1760</v>
      </c>
      <c r="F1909" s="70" t="s">
        <v>1606</v>
      </c>
      <c r="G1909" s="70" t="s">
        <v>6328</v>
      </c>
      <c r="H1909" s="70" t="s">
        <v>5485</v>
      </c>
      <c r="I1909" s="70" t="s">
        <v>2881</v>
      </c>
      <c r="J1909" s="70" t="s">
        <v>1396</v>
      </c>
      <c r="K1909" s="70"/>
      <c r="L1909" s="70" t="s">
        <v>6329</v>
      </c>
      <c r="M1909" s="70"/>
      <c r="N1909" s="70"/>
      <c r="O1909" s="70"/>
      <c r="P1909" s="70"/>
      <c r="Q1909" s="70"/>
      <c r="R1909" s="70">
        <v>117</v>
      </c>
      <c r="S1909" s="70">
        <v>120</v>
      </c>
      <c r="T1909" s="70">
        <v>7650</v>
      </c>
      <c r="U1909" s="70">
        <v>2550</v>
      </c>
      <c r="V1909" s="70">
        <v>3645</v>
      </c>
      <c r="W1909" s="70">
        <v>25000</v>
      </c>
      <c r="X1909" s="71" t="s">
        <v>6330</v>
      </c>
    </row>
    <row r="1910" s="62" customFormat="1" spans="3:24">
      <c r="C1910" s="69">
        <v>2021</v>
      </c>
      <c r="D1910" s="69">
        <v>11</v>
      </c>
      <c r="E1910" s="70" t="s">
        <v>4528</v>
      </c>
      <c r="F1910" s="70" t="s">
        <v>4312</v>
      </c>
      <c r="G1910" s="70" t="s">
        <v>6331</v>
      </c>
      <c r="H1910" s="70" t="s">
        <v>6332</v>
      </c>
      <c r="I1910" s="70" t="s">
        <v>2881</v>
      </c>
      <c r="J1910" s="70" t="s">
        <v>1412</v>
      </c>
      <c r="K1910" s="70"/>
      <c r="L1910" s="70" t="s">
        <v>6333</v>
      </c>
      <c r="M1910" s="70"/>
      <c r="N1910" s="70"/>
      <c r="O1910" s="70"/>
      <c r="P1910" s="70"/>
      <c r="Q1910" s="70"/>
      <c r="R1910" s="70">
        <v>68</v>
      </c>
      <c r="S1910" s="70">
        <v>68.8</v>
      </c>
      <c r="T1910" s="70">
        <v>10500</v>
      </c>
      <c r="U1910" s="70">
        <v>2550</v>
      </c>
      <c r="V1910" s="70">
        <v>3470</v>
      </c>
      <c r="W1910" s="70">
        <v>18000</v>
      </c>
      <c r="X1910" s="71" t="s">
        <v>4536</v>
      </c>
    </row>
    <row r="1911" s="62" customFormat="1" spans="3:24">
      <c r="C1911" s="69">
        <v>2021</v>
      </c>
      <c r="D1911" s="69">
        <v>11</v>
      </c>
      <c r="E1911" s="70" t="s">
        <v>4316</v>
      </c>
      <c r="F1911" s="70" t="s">
        <v>1790</v>
      </c>
      <c r="G1911" s="70" t="s">
        <v>6334</v>
      </c>
      <c r="H1911" s="70" t="s">
        <v>4497</v>
      </c>
      <c r="I1911" s="70" t="s">
        <v>2881</v>
      </c>
      <c r="J1911" s="70" t="s">
        <v>1396</v>
      </c>
      <c r="K1911" s="70"/>
      <c r="L1911" s="70" t="s">
        <v>5906</v>
      </c>
      <c r="M1911" s="70"/>
      <c r="N1911" s="70"/>
      <c r="O1911" s="70"/>
      <c r="P1911" s="70"/>
      <c r="Q1911" s="70"/>
      <c r="R1911" s="70" t="s">
        <v>6335</v>
      </c>
      <c r="S1911" s="70" t="s">
        <v>6336</v>
      </c>
      <c r="T1911" s="70">
        <v>7505</v>
      </c>
      <c r="U1911" s="70">
        <v>2550</v>
      </c>
      <c r="V1911" s="70">
        <v>3630</v>
      </c>
      <c r="W1911" s="70">
        <v>25000</v>
      </c>
      <c r="X1911" s="71" t="s">
        <v>5907</v>
      </c>
    </row>
    <row r="1912" s="62" customFormat="1" spans="3:24">
      <c r="C1912" s="69">
        <v>2021</v>
      </c>
      <c r="D1912" s="69">
        <v>11</v>
      </c>
      <c r="E1912" s="70" t="s">
        <v>4316</v>
      </c>
      <c r="F1912" s="70" t="s">
        <v>1790</v>
      </c>
      <c r="G1912" s="70" t="s">
        <v>6337</v>
      </c>
      <c r="H1912" s="70" t="s">
        <v>6338</v>
      </c>
      <c r="I1912" s="70" t="s">
        <v>2881</v>
      </c>
      <c r="J1912" s="70" t="s">
        <v>1396</v>
      </c>
      <c r="K1912" s="70"/>
      <c r="L1912" s="70" t="s">
        <v>5906</v>
      </c>
      <c r="M1912" s="70"/>
      <c r="N1912" s="70"/>
      <c r="O1912" s="70"/>
      <c r="P1912" s="70"/>
      <c r="Q1912" s="70"/>
      <c r="R1912" s="70">
        <v>120</v>
      </c>
      <c r="S1912" s="70">
        <v>121</v>
      </c>
      <c r="T1912" s="70">
        <v>10310</v>
      </c>
      <c r="U1912" s="70">
        <v>2550</v>
      </c>
      <c r="V1912" s="70" t="s">
        <v>6339</v>
      </c>
      <c r="W1912" s="70">
        <v>31000</v>
      </c>
      <c r="X1912" s="71" t="s">
        <v>6340</v>
      </c>
    </row>
    <row r="1913" s="62" customFormat="1" spans="3:24">
      <c r="C1913" s="69">
        <v>2021</v>
      </c>
      <c r="D1913" s="69">
        <v>11</v>
      </c>
      <c r="E1913" s="70" t="s">
        <v>4316</v>
      </c>
      <c r="F1913" s="70" t="s">
        <v>1790</v>
      </c>
      <c r="G1913" s="70" t="s">
        <v>6341</v>
      </c>
      <c r="H1913" s="70" t="s">
        <v>4546</v>
      </c>
      <c r="I1913" s="70" t="s">
        <v>2881</v>
      </c>
      <c r="J1913" s="70" t="s">
        <v>1412</v>
      </c>
      <c r="K1913" s="70"/>
      <c r="L1913" s="70" t="s">
        <v>6342</v>
      </c>
      <c r="M1913" s="70"/>
      <c r="N1913" s="70"/>
      <c r="O1913" s="70"/>
      <c r="P1913" s="70"/>
      <c r="Q1913" s="70"/>
      <c r="R1913" s="70">
        <v>60</v>
      </c>
      <c r="S1913" s="70">
        <v>60.5</v>
      </c>
      <c r="T1913" s="70">
        <v>8545</v>
      </c>
      <c r="U1913" s="70" t="s">
        <v>1800</v>
      </c>
      <c r="V1913" s="70" t="s">
        <v>6343</v>
      </c>
      <c r="W1913" s="70">
        <v>14000</v>
      </c>
      <c r="X1913" s="71" t="s">
        <v>6344</v>
      </c>
    </row>
    <row r="1914" s="62" customFormat="1" spans="3:24">
      <c r="C1914" s="69">
        <v>2021</v>
      </c>
      <c r="D1914" s="69">
        <v>11</v>
      </c>
      <c r="E1914" s="70" t="s">
        <v>4547</v>
      </c>
      <c r="F1914" s="70" t="s">
        <v>5913</v>
      </c>
      <c r="G1914" s="70" t="s">
        <v>6345</v>
      </c>
      <c r="H1914" s="70" t="s">
        <v>1440</v>
      </c>
      <c r="I1914" s="70" t="s">
        <v>1397</v>
      </c>
      <c r="J1914" s="70" t="s">
        <v>1441</v>
      </c>
      <c r="K1914" s="70">
        <v>175</v>
      </c>
      <c r="L1914" s="70"/>
      <c r="M1914" s="70"/>
      <c r="N1914" s="70">
        <v>9.4</v>
      </c>
      <c r="O1914" s="70">
        <v>110.83</v>
      </c>
      <c r="P1914" s="70"/>
      <c r="Q1914" s="70" t="s">
        <v>1402</v>
      </c>
      <c r="R1914" s="70"/>
      <c r="S1914" s="70"/>
      <c r="T1914" s="70">
        <v>3310</v>
      </c>
      <c r="U1914" s="70">
        <v>1500</v>
      </c>
      <c r="V1914" s="70">
        <v>1588</v>
      </c>
      <c r="W1914" s="70">
        <v>1105</v>
      </c>
      <c r="X1914" s="71">
        <v>805</v>
      </c>
    </row>
    <row r="1915" s="62" customFormat="1" spans="3:24">
      <c r="C1915" s="69">
        <v>2021</v>
      </c>
      <c r="D1915" s="69">
        <v>11</v>
      </c>
      <c r="E1915" s="70" t="s">
        <v>4334</v>
      </c>
      <c r="F1915" s="70" t="s">
        <v>1617</v>
      </c>
      <c r="G1915" s="70" t="s">
        <v>6346</v>
      </c>
      <c r="H1915" s="70" t="s">
        <v>6018</v>
      </c>
      <c r="I1915" s="70" t="s">
        <v>1397</v>
      </c>
      <c r="J1915" s="70" t="s">
        <v>1396</v>
      </c>
      <c r="K1915" s="70"/>
      <c r="L1915" s="70">
        <v>360</v>
      </c>
      <c r="M1915" s="70">
        <v>0.49</v>
      </c>
      <c r="N1915" s="70"/>
      <c r="O1915" s="70">
        <v>146.7</v>
      </c>
      <c r="P1915" s="70">
        <v>81.14</v>
      </c>
      <c r="Q1915" s="70" t="s">
        <v>1402</v>
      </c>
      <c r="R1915" s="70"/>
      <c r="S1915" s="70"/>
      <c r="T1915" s="70">
        <v>5995</v>
      </c>
      <c r="U1915" s="70">
        <v>2090</v>
      </c>
      <c r="V1915" s="70">
        <v>3090</v>
      </c>
      <c r="W1915" s="70">
        <v>4495</v>
      </c>
      <c r="X1915" s="71">
        <v>3580</v>
      </c>
    </row>
    <row r="1916" s="62" customFormat="1" spans="3:24">
      <c r="C1916" s="69">
        <v>2021</v>
      </c>
      <c r="D1916" s="69">
        <v>11</v>
      </c>
      <c r="E1916" s="70" t="s">
        <v>4334</v>
      </c>
      <c r="F1916" s="70" t="s">
        <v>1617</v>
      </c>
      <c r="G1916" s="70" t="s">
        <v>6347</v>
      </c>
      <c r="H1916" s="70" t="s">
        <v>5911</v>
      </c>
      <c r="I1916" s="70" t="s">
        <v>1397</v>
      </c>
      <c r="J1916" s="70" t="s">
        <v>1412</v>
      </c>
      <c r="K1916" s="70"/>
      <c r="L1916" s="70"/>
      <c r="M1916" s="70">
        <v>0.299</v>
      </c>
      <c r="N1916" s="70"/>
      <c r="O1916" s="70">
        <v>140.4</v>
      </c>
      <c r="P1916" s="70">
        <v>50.23</v>
      </c>
      <c r="Q1916" s="70" t="s">
        <v>1402</v>
      </c>
      <c r="R1916" s="70"/>
      <c r="S1916" s="70"/>
      <c r="T1916" s="70">
        <v>5450</v>
      </c>
      <c r="U1916" s="70">
        <v>1700</v>
      </c>
      <c r="V1916" s="70">
        <v>2160</v>
      </c>
      <c r="W1916" s="70">
        <v>3400</v>
      </c>
      <c r="X1916" s="71">
        <v>2195</v>
      </c>
    </row>
    <row r="1917" s="62" customFormat="1" spans="3:24">
      <c r="C1917" s="69">
        <v>2021</v>
      </c>
      <c r="D1917" s="69">
        <v>11</v>
      </c>
      <c r="E1917" s="70" t="s">
        <v>4334</v>
      </c>
      <c r="F1917" s="70" t="s">
        <v>1617</v>
      </c>
      <c r="G1917" s="70" t="s">
        <v>6348</v>
      </c>
      <c r="H1917" s="70" t="s">
        <v>4546</v>
      </c>
      <c r="I1917" s="70" t="s">
        <v>2881</v>
      </c>
      <c r="J1917" s="70" t="s">
        <v>1412</v>
      </c>
      <c r="K1917" s="70"/>
      <c r="L1917" s="70" t="s">
        <v>6349</v>
      </c>
      <c r="M1917" s="70"/>
      <c r="N1917" s="70"/>
      <c r="O1917" s="70"/>
      <c r="P1917" s="70"/>
      <c r="Q1917" s="70"/>
      <c r="R1917" s="70">
        <v>62</v>
      </c>
      <c r="S1917" s="70">
        <v>63.5</v>
      </c>
      <c r="T1917" s="70">
        <v>8545</v>
      </c>
      <c r="U1917" s="70">
        <v>2550</v>
      </c>
      <c r="V1917" s="70">
        <v>3450</v>
      </c>
      <c r="W1917" s="70">
        <v>14000</v>
      </c>
      <c r="X1917" s="71">
        <v>9200</v>
      </c>
    </row>
    <row r="1918" s="62" customFormat="1" spans="3:24">
      <c r="C1918" s="69">
        <v>2021</v>
      </c>
      <c r="D1918" s="69">
        <v>11</v>
      </c>
      <c r="E1918" s="70" t="s">
        <v>4334</v>
      </c>
      <c r="F1918" s="70" t="s">
        <v>1617</v>
      </c>
      <c r="G1918" s="70" t="s">
        <v>6350</v>
      </c>
      <c r="H1918" s="70" t="s">
        <v>4546</v>
      </c>
      <c r="I1918" s="70" t="s">
        <v>2881</v>
      </c>
      <c r="J1918" s="70" t="s">
        <v>1412</v>
      </c>
      <c r="K1918" s="70"/>
      <c r="L1918" s="70" t="s">
        <v>6349</v>
      </c>
      <c r="M1918" s="70"/>
      <c r="N1918" s="70"/>
      <c r="O1918" s="70"/>
      <c r="P1918" s="70"/>
      <c r="Q1918" s="70"/>
      <c r="R1918" s="70">
        <v>55</v>
      </c>
      <c r="S1918" s="70">
        <v>56</v>
      </c>
      <c r="T1918" s="70">
        <v>8545</v>
      </c>
      <c r="U1918" s="70">
        <v>2550</v>
      </c>
      <c r="V1918" s="70">
        <v>3450</v>
      </c>
      <c r="W1918" s="70">
        <v>14000</v>
      </c>
      <c r="X1918" s="71">
        <v>9200</v>
      </c>
    </row>
    <row r="1919" s="62" customFormat="1" spans="3:24">
      <c r="C1919" s="69">
        <v>2021</v>
      </c>
      <c r="D1919" s="69">
        <v>11</v>
      </c>
      <c r="E1919" s="70" t="s">
        <v>1888</v>
      </c>
      <c r="F1919" s="70" t="s">
        <v>1621</v>
      </c>
      <c r="G1919" s="70" t="s">
        <v>6351</v>
      </c>
      <c r="H1919" s="70" t="s">
        <v>5415</v>
      </c>
      <c r="I1919" s="70" t="s">
        <v>2881</v>
      </c>
      <c r="J1919" s="70" t="s">
        <v>1396</v>
      </c>
      <c r="K1919" s="70"/>
      <c r="L1919" s="70" t="s">
        <v>6317</v>
      </c>
      <c r="M1919" s="70"/>
      <c r="N1919" s="70"/>
      <c r="O1919" s="70"/>
      <c r="P1919" s="70"/>
      <c r="Q1919" s="70"/>
      <c r="R1919" s="70">
        <v>80</v>
      </c>
      <c r="S1919" s="70">
        <v>81</v>
      </c>
      <c r="T1919" s="70">
        <v>5995</v>
      </c>
      <c r="U1919" s="70" t="s">
        <v>6352</v>
      </c>
      <c r="V1919" s="70" t="s">
        <v>6353</v>
      </c>
      <c r="W1919" s="70">
        <v>4495</v>
      </c>
      <c r="X1919" s="71" t="s">
        <v>6354</v>
      </c>
    </row>
    <row r="1920" s="62" customFormat="1" spans="3:24">
      <c r="C1920" s="69">
        <v>2021</v>
      </c>
      <c r="D1920" s="69">
        <v>11</v>
      </c>
      <c r="E1920" s="70" t="s">
        <v>6193</v>
      </c>
      <c r="F1920" s="70" t="s">
        <v>6194</v>
      </c>
      <c r="G1920" s="70" t="s">
        <v>6355</v>
      </c>
      <c r="H1920" s="70" t="s">
        <v>4546</v>
      </c>
      <c r="I1920" s="70" t="s">
        <v>2881</v>
      </c>
      <c r="J1920" s="70" t="s">
        <v>1412</v>
      </c>
      <c r="K1920" s="70"/>
      <c r="L1920" s="70">
        <v>700</v>
      </c>
      <c r="M1920" s="70"/>
      <c r="N1920" s="70"/>
      <c r="O1920" s="70"/>
      <c r="P1920" s="70"/>
      <c r="Q1920" s="70"/>
      <c r="R1920" s="70">
        <v>81</v>
      </c>
      <c r="S1920" s="70">
        <v>81</v>
      </c>
      <c r="T1920" s="70">
        <v>10600</v>
      </c>
      <c r="U1920" s="70">
        <v>2550</v>
      </c>
      <c r="V1920" s="70">
        <v>3460</v>
      </c>
      <c r="W1920" s="70">
        <v>18000</v>
      </c>
      <c r="X1920" s="71" t="s">
        <v>6356</v>
      </c>
    </row>
    <row r="1921" s="62" customFormat="1" spans="3:24">
      <c r="C1921" s="69">
        <v>2021</v>
      </c>
      <c r="D1921" s="69">
        <v>11</v>
      </c>
      <c r="E1921" s="70" t="s">
        <v>6193</v>
      </c>
      <c r="F1921" s="70" t="s">
        <v>6194</v>
      </c>
      <c r="G1921" s="70" t="s">
        <v>6357</v>
      </c>
      <c r="H1921" s="70" t="s">
        <v>4546</v>
      </c>
      <c r="I1921" s="70" t="s">
        <v>2881</v>
      </c>
      <c r="J1921" s="70" t="s">
        <v>1412</v>
      </c>
      <c r="K1921" s="70"/>
      <c r="L1921" s="70">
        <v>600</v>
      </c>
      <c r="M1921" s="70"/>
      <c r="N1921" s="70"/>
      <c r="O1921" s="70"/>
      <c r="P1921" s="70"/>
      <c r="Q1921" s="70"/>
      <c r="R1921" s="70">
        <v>65</v>
      </c>
      <c r="S1921" s="70">
        <v>70</v>
      </c>
      <c r="T1921" s="70">
        <v>12000</v>
      </c>
      <c r="U1921" s="70">
        <v>2550</v>
      </c>
      <c r="V1921" s="70">
        <v>3460</v>
      </c>
      <c r="W1921" s="70">
        <v>18000</v>
      </c>
      <c r="X1921" s="71">
        <v>12850</v>
      </c>
    </row>
    <row r="1922" s="62" customFormat="1" spans="3:24">
      <c r="C1922" s="69">
        <v>2021</v>
      </c>
      <c r="D1922" s="69">
        <v>11</v>
      </c>
      <c r="E1922" s="70" t="s">
        <v>6358</v>
      </c>
      <c r="F1922" s="70" t="s">
        <v>6359</v>
      </c>
      <c r="G1922" s="70" t="s">
        <v>6360</v>
      </c>
      <c r="H1922" s="70" t="s">
        <v>1440</v>
      </c>
      <c r="I1922" s="70" t="s">
        <v>1397</v>
      </c>
      <c r="J1922" s="70" t="s">
        <v>1441</v>
      </c>
      <c r="K1922" s="70">
        <v>170</v>
      </c>
      <c r="L1922" s="70"/>
      <c r="M1922" s="70"/>
      <c r="N1922" s="70">
        <v>10</v>
      </c>
      <c r="O1922" s="70">
        <v>111</v>
      </c>
      <c r="P1922" s="70"/>
      <c r="Q1922" s="70" t="s">
        <v>1402</v>
      </c>
      <c r="R1922" s="70"/>
      <c r="S1922" s="70"/>
      <c r="T1922" s="70">
        <v>3500</v>
      </c>
      <c r="U1922" s="70">
        <v>1500</v>
      </c>
      <c r="V1922" s="70" t="s">
        <v>6361</v>
      </c>
      <c r="W1922" s="70">
        <v>1130</v>
      </c>
      <c r="X1922" s="71">
        <v>830</v>
      </c>
    </row>
    <row r="1923" s="62" customFormat="1" spans="3:24">
      <c r="C1923" s="69">
        <v>2021</v>
      </c>
      <c r="D1923" s="69">
        <v>11</v>
      </c>
      <c r="E1923" s="70" t="s">
        <v>6358</v>
      </c>
      <c r="F1923" s="70" t="s">
        <v>6359</v>
      </c>
      <c r="G1923" s="70" t="s">
        <v>6362</v>
      </c>
      <c r="H1923" s="70" t="s">
        <v>1440</v>
      </c>
      <c r="I1923" s="70" t="s">
        <v>1397</v>
      </c>
      <c r="J1923" s="70" t="s">
        <v>1441</v>
      </c>
      <c r="K1923" s="70">
        <v>160</v>
      </c>
      <c r="L1923" s="70"/>
      <c r="M1923" s="70"/>
      <c r="N1923" s="70">
        <v>11</v>
      </c>
      <c r="O1923" s="70">
        <v>113</v>
      </c>
      <c r="P1923" s="70"/>
      <c r="Q1923" s="70" t="s">
        <v>1402</v>
      </c>
      <c r="R1923" s="70"/>
      <c r="S1923" s="70"/>
      <c r="T1923" s="70">
        <v>3320</v>
      </c>
      <c r="U1923" s="70">
        <v>1664</v>
      </c>
      <c r="V1923" s="70">
        <v>1570</v>
      </c>
      <c r="W1923" s="70">
        <v>1165</v>
      </c>
      <c r="X1923" s="71">
        <v>865</v>
      </c>
    </row>
    <row r="1924" s="62" customFormat="1" spans="3:24">
      <c r="C1924" s="69">
        <v>2021</v>
      </c>
      <c r="D1924" s="69">
        <v>11</v>
      </c>
      <c r="E1924" s="70" t="s">
        <v>5326</v>
      </c>
      <c r="F1924" s="70" t="s">
        <v>5327</v>
      </c>
      <c r="G1924" s="70" t="s">
        <v>6363</v>
      </c>
      <c r="H1924" s="70" t="s">
        <v>1470</v>
      </c>
      <c r="I1924" s="70" t="s">
        <v>1397</v>
      </c>
      <c r="J1924" s="70" t="s">
        <v>1396</v>
      </c>
      <c r="K1924" s="70"/>
      <c r="L1924" s="70">
        <v>430</v>
      </c>
      <c r="M1924" s="70">
        <v>0.468</v>
      </c>
      <c r="N1924" s="70"/>
      <c r="O1924" s="70">
        <v>160.13</v>
      </c>
      <c r="P1924" s="70">
        <v>229.632</v>
      </c>
      <c r="Q1924" s="70" t="s">
        <v>1402</v>
      </c>
      <c r="R1924" s="70"/>
      <c r="S1924" s="70"/>
      <c r="T1924" s="70">
        <v>8630</v>
      </c>
      <c r="U1924" s="70">
        <v>2540</v>
      </c>
      <c r="V1924" s="70">
        <v>2935</v>
      </c>
      <c r="W1924" s="70">
        <v>12495</v>
      </c>
      <c r="X1924" s="71">
        <v>10350</v>
      </c>
    </row>
    <row r="1925" s="62" customFormat="1" spans="3:24">
      <c r="C1925" s="69">
        <v>2021</v>
      </c>
      <c r="D1925" s="69">
        <v>11</v>
      </c>
      <c r="E1925" s="70" t="s">
        <v>6364</v>
      </c>
      <c r="F1925" s="70" t="s">
        <v>6365</v>
      </c>
      <c r="G1925" s="70" t="s">
        <v>6366</v>
      </c>
      <c r="H1925" s="70" t="s">
        <v>6367</v>
      </c>
      <c r="I1925" s="70" t="s">
        <v>2881</v>
      </c>
      <c r="J1925" s="70" t="s">
        <v>1396</v>
      </c>
      <c r="K1925" s="70"/>
      <c r="L1925" s="70" t="s">
        <v>6368</v>
      </c>
      <c r="M1925" s="70"/>
      <c r="N1925" s="70"/>
      <c r="O1925" s="70"/>
      <c r="P1925" s="70"/>
      <c r="Q1925" s="70"/>
      <c r="R1925" s="70">
        <v>95</v>
      </c>
      <c r="S1925" s="70">
        <v>95.5</v>
      </c>
      <c r="T1925" s="70">
        <v>9340</v>
      </c>
      <c r="U1925" s="70">
        <v>2550</v>
      </c>
      <c r="V1925" s="70">
        <v>3300</v>
      </c>
      <c r="W1925" s="70">
        <v>18000</v>
      </c>
      <c r="X1925" s="71">
        <v>9500</v>
      </c>
    </row>
    <row r="1926" s="62" customFormat="1" spans="3:24">
      <c r="C1926" s="69">
        <v>2021</v>
      </c>
      <c r="D1926" s="69">
        <v>11</v>
      </c>
      <c r="E1926" s="70" t="s">
        <v>6364</v>
      </c>
      <c r="F1926" s="70" t="s">
        <v>6365</v>
      </c>
      <c r="G1926" s="70" t="s">
        <v>6369</v>
      </c>
      <c r="H1926" s="70" t="s">
        <v>4584</v>
      </c>
      <c r="I1926" s="70" t="s">
        <v>2881</v>
      </c>
      <c r="J1926" s="70" t="s">
        <v>1396</v>
      </c>
      <c r="K1926" s="70"/>
      <c r="L1926" s="70" t="s">
        <v>6368</v>
      </c>
      <c r="M1926" s="70"/>
      <c r="N1926" s="70"/>
      <c r="O1926" s="70"/>
      <c r="P1926" s="70"/>
      <c r="Q1926" s="70"/>
      <c r="R1926" s="70">
        <v>95</v>
      </c>
      <c r="S1926" s="70">
        <v>95.5</v>
      </c>
      <c r="T1926" s="70">
        <v>8680</v>
      </c>
      <c r="U1926" s="70">
        <v>2550</v>
      </c>
      <c r="V1926" s="70">
        <v>3300</v>
      </c>
      <c r="W1926" s="70">
        <v>18000</v>
      </c>
      <c r="X1926" s="71">
        <v>13100</v>
      </c>
    </row>
    <row r="1927" s="62" customFormat="1" spans="3:24">
      <c r="C1927" s="69">
        <v>2021</v>
      </c>
      <c r="D1927" s="69">
        <v>11</v>
      </c>
      <c r="E1927" s="70" t="s">
        <v>4469</v>
      </c>
      <c r="F1927" s="70" t="s">
        <v>2140</v>
      </c>
      <c r="G1927" s="70" t="s">
        <v>6370</v>
      </c>
      <c r="H1927" s="70" t="s">
        <v>2018</v>
      </c>
      <c r="I1927" s="70" t="s">
        <v>1397</v>
      </c>
      <c r="J1927" s="70" t="s">
        <v>1396</v>
      </c>
      <c r="K1927" s="70"/>
      <c r="L1927" s="70">
        <v>250</v>
      </c>
      <c r="M1927" s="70">
        <v>0.446</v>
      </c>
      <c r="N1927" s="70"/>
      <c r="O1927" s="70">
        <v>151.2</v>
      </c>
      <c r="P1927" s="70">
        <v>60.225</v>
      </c>
      <c r="Q1927" s="70" t="s">
        <v>4377</v>
      </c>
      <c r="R1927" s="70"/>
      <c r="S1927" s="70"/>
      <c r="T1927" s="70">
        <v>5280</v>
      </c>
      <c r="U1927" s="70">
        <v>1750</v>
      </c>
      <c r="V1927" s="70">
        <v>2420</v>
      </c>
      <c r="W1927" s="70">
        <v>4300</v>
      </c>
      <c r="X1927" s="71">
        <v>3260</v>
      </c>
    </row>
    <row r="1928" s="62" customFormat="1" spans="3:24">
      <c r="C1928" s="69">
        <v>2021</v>
      </c>
      <c r="D1928" s="69">
        <v>11</v>
      </c>
      <c r="E1928" s="70" t="s">
        <v>4469</v>
      </c>
      <c r="F1928" s="70" t="s">
        <v>2140</v>
      </c>
      <c r="G1928" s="70" t="s">
        <v>6371</v>
      </c>
      <c r="H1928" s="70" t="s">
        <v>4586</v>
      </c>
      <c r="I1928" s="70" t="s">
        <v>2881</v>
      </c>
      <c r="J1928" s="70" t="s">
        <v>1396</v>
      </c>
      <c r="K1928" s="70"/>
      <c r="L1928" s="70">
        <v>500</v>
      </c>
      <c r="M1928" s="70"/>
      <c r="N1928" s="70"/>
      <c r="O1928" s="70"/>
      <c r="P1928" s="70"/>
      <c r="Q1928" s="70"/>
      <c r="R1928" s="70">
        <v>88</v>
      </c>
      <c r="S1928" s="70">
        <v>94</v>
      </c>
      <c r="T1928" s="70">
        <v>8970</v>
      </c>
      <c r="U1928" s="70">
        <v>2500</v>
      </c>
      <c r="V1928" s="70">
        <v>3020</v>
      </c>
      <c r="W1928" s="70">
        <v>18000</v>
      </c>
      <c r="X1928" s="71">
        <v>9600</v>
      </c>
    </row>
    <row r="1929" s="62" customFormat="1" spans="3:24">
      <c r="C1929" s="69">
        <v>2021</v>
      </c>
      <c r="D1929" s="69">
        <v>11</v>
      </c>
      <c r="E1929" s="70" t="s">
        <v>5392</v>
      </c>
      <c r="F1929" s="70" t="s">
        <v>5393</v>
      </c>
      <c r="G1929" s="70" t="s">
        <v>6372</v>
      </c>
      <c r="H1929" s="70" t="s">
        <v>5435</v>
      </c>
      <c r="I1929" s="70" t="s">
        <v>2881</v>
      </c>
      <c r="J1929" s="70" t="s">
        <v>1412</v>
      </c>
      <c r="K1929" s="70"/>
      <c r="L1929" s="70" t="s">
        <v>6373</v>
      </c>
      <c r="M1929" s="70"/>
      <c r="N1929" s="70"/>
      <c r="O1929" s="70"/>
      <c r="P1929" s="70"/>
      <c r="Q1929" s="70"/>
      <c r="R1929" s="70">
        <v>117</v>
      </c>
      <c r="S1929" s="70">
        <v>120</v>
      </c>
      <c r="T1929" s="70">
        <v>10990</v>
      </c>
      <c r="U1929" s="70">
        <v>2550</v>
      </c>
      <c r="V1929" s="70">
        <v>3600</v>
      </c>
      <c r="W1929" s="70">
        <v>18000</v>
      </c>
      <c r="X1929" s="71">
        <v>12300</v>
      </c>
    </row>
    <row r="1930" s="62" customFormat="1" spans="3:24">
      <c r="C1930" s="69">
        <v>2021</v>
      </c>
      <c r="D1930" s="69">
        <v>11</v>
      </c>
      <c r="E1930" s="70" t="s">
        <v>4486</v>
      </c>
      <c r="F1930" s="70" t="s">
        <v>4487</v>
      </c>
      <c r="G1930" s="70" t="s">
        <v>6374</v>
      </c>
      <c r="H1930" s="70" t="s">
        <v>1470</v>
      </c>
      <c r="I1930" s="70" t="s">
        <v>1397</v>
      </c>
      <c r="J1930" s="70" t="s">
        <v>1396</v>
      </c>
      <c r="K1930" s="70"/>
      <c r="L1930" s="70">
        <v>320</v>
      </c>
      <c r="M1930" s="70">
        <v>0.289</v>
      </c>
      <c r="N1930" s="70"/>
      <c r="O1930" s="70" t="s">
        <v>2059</v>
      </c>
      <c r="P1930" s="70">
        <v>144.86</v>
      </c>
      <c r="Q1930" s="70" t="s">
        <v>1421</v>
      </c>
      <c r="R1930" s="70"/>
      <c r="S1930" s="70"/>
      <c r="T1930" s="70" t="s">
        <v>6375</v>
      </c>
      <c r="U1930" s="70">
        <v>2230</v>
      </c>
      <c r="V1930" s="70" t="s">
        <v>6376</v>
      </c>
      <c r="W1930" s="70">
        <v>8995</v>
      </c>
      <c r="X1930" s="71" t="s">
        <v>6377</v>
      </c>
    </row>
    <row r="1931" s="62" customFormat="1" spans="3:24">
      <c r="C1931" s="69">
        <v>2021</v>
      </c>
      <c r="D1931" s="69">
        <v>11</v>
      </c>
      <c r="E1931" s="70" t="s">
        <v>6378</v>
      </c>
      <c r="F1931" s="70" t="s">
        <v>6379</v>
      </c>
      <c r="G1931" s="70" t="s">
        <v>6380</v>
      </c>
      <c r="H1931" s="70" t="s">
        <v>1433</v>
      </c>
      <c r="I1931" s="70" t="s">
        <v>1397</v>
      </c>
      <c r="J1931" s="70" t="s">
        <v>1412</v>
      </c>
      <c r="K1931" s="70"/>
      <c r="L1931" s="70"/>
      <c r="M1931" s="70">
        <v>0.199</v>
      </c>
      <c r="N1931" s="70"/>
      <c r="O1931" s="70">
        <v>158.98</v>
      </c>
      <c r="P1931" s="70">
        <v>105.28</v>
      </c>
      <c r="Q1931" s="70" t="s">
        <v>1402</v>
      </c>
      <c r="R1931" s="70"/>
      <c r="S1931" s="70"/>
      <c r="T1931" s="70">
        <v>5990</v>
      </c>
      <c r="U1931" s="70">
        <v>2160</v>
      </c>
      <c r="V1931" s="70" t="s">
        <v>6381</v>
      </c>
      <c r="W1931" s="70">
        <v>7800</v>
      </c>
      <c r="X1931" s="71" t="s">
        <v>6382</v>
      </c>
    </row>
    <row r="1932" s="62" customFormat="1" spans="3:24">
      <c r="C1932" s="69">
        <v>2021</v>
      </c>
      <c r="D1932" s="69">
        <v>11</v>
      </c>
      <c r="E1932" s="70" t="s">
        <v>6383</v>
      </c>
      <c r="F1932" s="70" t="s">
        <v>6384</v>
      </c>
      <c r="G1932" s="70" t="s">
        <v>6385</v>
      </c>
      <c r="H1932" s="70" t="s">
        <v>5471</v>
      </c>
      <c r="I1932" s="70" t="s">
        <v>2881</v>
      </c>
      <c r="J1932" s="70" t="s">
        <v>1396</v>
      </c>
      <c r="K1932" s="70"/>
      <c r="L1932" s="70" t="s">
        <v>6386</v>
      </c>
      <c r="M1932" s="70"/>
      <c r="N1932" s="70"/>
      <c r="O1932" s="70"/>
      <c r="P1932" s="70"/>
      <c r="Q1932" s="70"/>
      <c r="R1932" s="70">
        <v>70</v>
      </c>
      <c r="S1932" s="70">
        <v>75</v>
      </c>
      <c r="T1932" s="70">
        <v>6950</v>
      </c>
      <c r="U1932" s="70" t="s">
        <v>6387</v>
      </c>
      <c r="V1932" s="70">
        <v>3320</v>
      </c>
      <c r="W1932" s="70">
        <v>7990</v>
      </c>
      <c r="X1932" s="71">
        <v>5445</v>
      </c>
    </row>
    <row r="1933" s="62" customFormat="1" spans="3:24">
      <c r="C1933" s="69">
        <v>2021</v>
      </c>
      <c r="D1933" s="69">
        <v>10</v>
      </c>
      <c r="E1933" s="70" t="s">
        <v>1392</v>
      </c>
      <c r="F1933" s="70" t="s">
        <v>5486</v>
      </c>
      <c r="G1933" s="70" t="s">
        <v>6388</v>
      </c>
      <c r="H1933" s="70" t="s">
        <v>1440</v>
      </c>
      <c r="I1933" s="70" t="s">
        <v>1397</v>
      </c>
      <c r="J1933" s="70" t="s">
        <v>1441</v>
      </c>
      <c r="K1933" s="70"/>
      <c r="L1933" s="70"/>
      <c r="M1933" s="70"/>
      <c r="N1933" s="70">
        <v>12.8</v>
      </c>
      <c r="O1933" s="70">
        <v>140</v>
      </c>
      <c r="P1933" s="70"/>
      <c r="Q1933" s="70" t="s">
        <v>1402</v>
      </c>
      <c r="R1933" s="70"/>
      <c r="S1933" s="70"/>
      <c r="T1933" s="70">
        <v>4450</v>
      </c>
      <c r="U1933" s="70">
        <v>1840</v>
      </c>
      <c r="V1933" s="70">
        <v>1680</v>
      </c>
      <c r="W1933" s="70">
        <v>2075</v>
      </c>
      <c r="X1933" s="71">
        <v>1700</v>
      </c>
    </row>
    <row r="1934" s="62" customFormat="1" spans="3:24">
      <c r="C1934" s="69">
        <v>2021</v>
      </c>
      <c r="D1934" s="69">
        <v>10</v>
      </c>
      <c r="E1934" s="70" t="s">
        <v>1392</v>
      </c>
      <c r="F1934" s="70" t="s">
        <v>1393</v>
      </c>
      <c r="G1934" s="70" t="s">
        <v>6389</v>
      </c>
      <c r="H1934" s="70" t="s">
        <v>1478</v>
      </c>
      <c r="I1934" s="70" t="s">
        <v>1397</v>
      </c>
      <c r="J1934" s="70" t="s">
        <v>1396</v>
      </c>
      <c r="K1934" s="70"/>
      <c r="L1934" s="70"/>
      <c r="M1934" s="70">
        <v>0.184</v>
      </c>
      <c r="N1934" s="70"/>
      <c r="O1934" s="70">
        <v>157.57</v>
      </c>
      <c r="P1934" s="70">
        <v>281.92</v>
      </c>
      <c r="Q1934" s="70" t="s">
        <v>1421</v>
      </c>
      <c r="R1934" s="70"/>
      <c r="S1934" s="70"/>
      <c r="T1934" s="70">
        <v>7365</v>
      </c>
      <c r="U1934" s="70">
        <v>2550</v>
      </c>
      <c r="V1934" s="70">
        <v>3560</v>
      </c>
      <c r="W1934" s="70">
        <v>25000</v>
      </c>
      <c r="X1934" s="71">
        <v>10750</v>
      </c>
    </row>
    <row r="1935" s="62" customFormat="1" spans="3:24">
      <c r="C1935" s="69">
        <v>2021</v>
      </c>
      <c r="D1935" s="69">
        <v>10</v>
      </c>
      <c r="E1935" s="70" t="s">
        <v>1408</v>
      </c>
      <c r="F1935" s="70" t="s">
        <v>1409</v>
      </c>
      <c r="G1935" s="70" t="s">
        <v>6390</v>
      </c>
      <c r="H1935" s="70" t="s">
        <v>1446</v>
      </c>
      <c r="I1935" s="70" t="s">
        <v>1397</v>
      </c>
      <c r="J1935" s="70" t="s">
        <v>1396</v>
      </c>
      <c r="K1935" s="70"/>
      <c r="L1935" s="70"/>
      <c r="M1935" s="70">
        <v>0.177</v>
      </c>
      <c r="N1935" s="70"/>
      <c r="O1935" s="70">
        <v>154.59</v>
      </c>
      <c r="P1935" s="70">
        <v>66.84</v>
      </c>
      <c r="Q1935" s="70" t="s">
        <v>1402</v>
      </c>
      <c r="R1935" s="70"/>
      <c r="S1935" s="70"/>
      <c r="T1935" s="70" t="s">
        <v>3544</v>
      </c>
      <c r="U1935" s="70">
        <v>1930</v>
      </c>
      <c r="V1935" s="70">
        <v>2050</v>
      </c>
      <c r="W1935" s="70">
        <v>4495</v>
      </c>
      <c r="X1935" s="71">
        <v>2150</v>
      </c>
    </row>
    <row r="1936" s="62" customFormat="1" spans="3:24">
      <c r="C1936" s="69">
        <v>2021</v>
      </c>
      <c r="D1936" s="69">
        <v>10</v>
      </c>
      <c r="E1936" s="70" t="s">
        <v>1408</v>
      </c>
      <c r="F1936" s="70" t="s">
        <v>1409</v>
      </c>
      <c r="G1936" s="70" t="s">
        <v>6391</v>
      </c>
      <c r="H1936" s="70" t="s">
        <v>1453</v>
      </c>
      <c r="I1936" s="70" t="s">
        <v>1397</v>
      </c>
      <c r="J1936" s="70" t="s">
        <v>1396</v>
      </c>
      <c r="K1936" s="70"/>
      <c r="L1936" s="70"/>
      <c r="M1936" s="70">
        <v>0.203</v>
      </c>
      <c r="N1936" s="70"/>
      <c r="O1936" s="70">
        <v>154.59</v>
      </c>
      <c r="P1936" s="70">
        <v>66.84</v>
      </c>
      <c r="Q1936" s="70" t="s">
        <v>1402</v>
      </c>
      <c r="R1936" s="70"/>
      <c r="S1936" s="70"/>
      <c r="T1936" s="70" t="s">
        <v>3544</v>
      </c>
      <c r="U1936" s="70">
        <v>1940</v>
      </c>
      <c r="V1936" s="70">
        <v>2600</v>
      </c>
      <c r="W1936" s="70">
        <v>4495</v>
      </c>
      <c r="X1936" s="71">
        <v>2450</v>
      </c>
    </row>
    <row r="1937" s="62" customFormat="1" spans="3:24">
      <c r="C1937" s="69">
        <v>2021</v>
      </c>
      <c r="D1937" s="69">
        <v>10</v>
      </c>
      <c r="E1937" s="70" t="s">
        <v>1416</v>
      </c>
      <c r="F1937" s="70" t="s">
        <v>1409</v>
      </c>
      <c r="G1937" s="70" t="s">
        <v>6392</v>
      </c>
      <c r="H1937" s="70" t="s">
        <v>1478</v>
      </c>
      <c r="I1937" s="70" t="s">
        <v>1397</v>
      </c>
      <c r="J1937" s="70" t="s">
        <v>1396</v>
      </c>
      <c r="K1937" s="70"/>
      <c r="L1937" s="70"/>
      <c r="M1937" s="70" t="s">
        <v>6393</v>
      </c>
      <c r="N1937" s="70"/>
      <c r="O1937" s="70">
        <v>160.26</v>
      </c>
      <c r="P1937" s="70">
        <v>281.92</v>
      </c>
      <c r="Q1937" s="70" t="s">
        <v>1421</v>
      </c>
      <c r="R1937" s="70"/>
      <c r="S1937" s="70"/>
      <c r="T1937" s="70">
        <v>7360</v>
      </c>
      <c r="U1937" s="70">
        <v>2550</v>
      </c>
      <c r="V1937" s="70" t="s">
        <v>6394</v>
      </c>
      <c r="W1937" s="70">
        <v>25000</v>
      </c>
      <c r="X1937" s="71" t="s">
        <v>6395</v>
      </c>
    </row>
    <row r="1938" s="62" customFormat="1" spans="3:24">
      <c r="C1938" s="69">
        <v>2021</v>
      </c>
      <c r="D1938" s="69">
        <v>10</v>
      </c>
      <c r="E1938" s="70" t="s">
        <v>1416</v>
      </c>
      <c r="F1938" s="70" t="s">
        <v>6396</v>
      </c>
      <c r="G1938" s="70" t="s">
        <v>6397</v>
      </c>
      <c r="H1938" s="70" t="s">
        <v>6398</v>
      </c>
      <c r="I1938" s="70" t="s">
        <v>1397</v>
      </c>
      <c r="J1938" s="70" t="s">
        <v>1396</v>
      </c>
      <c r="K1938" s="70"/>
      <c r="L1938" s="70"/>
      <c r="M1938" s="70"/>
      <c r="N1938" s="70"/>
      <c r="O1938" s="70">
        <v>146.7</v>
      </c>
      <c r="P1938" s="70">
        <v>81.144</v>
      </c>
      <c r="Q1938" s="70" t="s">
        <v>1402</v>
      </c>
      <c r="R1938" s="70"/>
      <c r="S1938" s="70"/>
      <c r="T1938" s="70">
        <v>9000</v>
      </c>
      <c r="U1938" s="70" t="s">
        <v>6399</v>
      </c>
      <c r="V1938" s="70" t="s">
        <v>6400</v>
      </c>
      <c r="W1938" s="70">
        <v>12400</v>
      </c>
      <c r="X1938" s="71" t="s">
        <v>6401</v>
      </c>
    </row>
    <row r="1939" s="62" customFormat="1" spans="3:24">
      <c r="C1939" s="69">
        <v>2021</v>
      </c>
      <c r="D1939" s="69">
        <v>10</v>
      </c>
      <c r="E1939" s="70" t="s">
        <v>1416</v>
      </c>
      <c r="F1939" s="70" t="s">
        <v>6396</v>
      </c>
      <c r="G1939" s="70" t="s">
        <v>6402</v>
      </c>
      <c r="H1939" s="70" t="s">
        <v>4336</v>
      </c>
      <c r="I1939" s="70" t="s">
        <v>1561</v>
      </c>
      <c r="J1939" s="70" t="s">
        <v>1396</v>
      </c>
      <c r="K1939" s="70"/>
      <c r="L1939" s="70">
        <v>150</v>
      </c>
      <c r="M1939" s="70"/>
      <c r="N1939" s="70"/>
      <c r="O1939" s="70"/>
      <c r="P1939" s="70">
        <v>106.95</v>
      </c>
      <c r="Q1939" s="70" t="s">
        <v>1421</v>
      </c>
      <c r="R1939" s="70"/>
      <c r="S1939" s="70"/>
      <c r="T1939" s="70" t="s">
        <v>6403</v>
      </c>
      <c r="U1939" s="70">
        <v>2600</v>
      </c>
      <c r="V1939" s="70">
        <v>4000</v>
      </c>
      <c r="W1939" s="70">
        <v>18000</v>
      </c>
      <c r="X1939" s="71" t="s">
        <v>6404</v>
      </c>
    </row>
    <row r="1940" s="62" customFormat="1" spans="3:24">
      <c r="C1940" s="69">
        <v>2021</v>
      </c>
      <c r="D1940" s="69">
        <v>10</v>
      </c>
      <c r="E1940" s="70" t="s">
        <v>1416</v>
      </c>
      <c r="F1940" s="70" t="s">
        <v>4144</v>
      </c>
      <c r="G1940" s="70" t="s">
        <v>6405</v>
      </c>
      <c r="H1940" s="70" t="s">
        <v>5992</v>
      </c>
      <c r="I1940" s="70" t="s">
        <v>1561</v>
      </c>
      <c r="J1940" s="70" t="s">
        <v>1441</v>
      </c>
      <c r="K1940" s="70">
        <v>139</v>
      </c>
      <c r="L1940" s="70"/>
      <c r="M1940" s="70"/>
      <c r="N1940" s="70"/>
      <c r="O1940" s="70"/>
      <c r="P1940" s="70"/>
      <c r="Q1940" s="70" t="s">
        <v>1442</v>
      </c>
      <c r="R1940" s="70"/>
      <c r="S1940" s="70"/>
      <c r="T1940" s="70">
        <v>4905</v>
      </c>
      <c r="U1940" s="70">
        <v>1950</v>
      </c>
      <c r="V1940" s="70">
        <v>1660</v>
      </c>
      <c r="W1940" s="70">
        <v>2525</v>
      </c>
      <c r="X1940" s="71">
        <v>2150</v>
      </c>
    </row>
    <row r="1941" s="62" customFormat="1" spans="3:24">
      <c r="C1941" s="69">
        <v>2021</v>
      </c>
      <c r="D1941" s="69">
        <v>10</v>
      </c>
      <c r="E1941" s="70" t="s">
        <v>1416</v>
      </c>
      <c r="F1941" s="70" t="s">
        <v>4144</v>
      </c>
      <c r="G1941" s="70" t="s">
        <v>6406</v>
      </c>
      <c r="H1941" s="70" t="s">
        <v>5992</v>
      </c>
      <c r="I1941" s="70" t="s">
        <v>1561</v>
      </c>
      <c r="J1941" s="70" t="s">
        <v>1441</v>
      </c>
      <c r="K1941" s="70">
        <v>123</v>
      </c>
      <c r="L1941" s="70"/>
      <c r="M1941" s="70"/>
      <c r="N1941" s="70"/>
      <c r="O1941" s="70"/>
      <c r="P1941" s="70"/>
      <c r="Q1941" s="70" t="s">
        <v>1442</v>
      </c>
      <c r="R1941" s="70"/>
      <c r="S1941" s="70"/>
      <c r="T1941" s="70">
        <v>4905</v>
      </c>
      <c r="U1941" s="70">
        <v>1950</v>
      </c>
      <c r="V1941" s="70" t="s">
        <v>4146</v>
      </c>
      <c r="W1941" s="70">
        <v>2665</v>
      </c>
      <c r="X1941" s="71">
        <v>2290</v>
      </c>
    </row>
    <row r="1942" s="62" customFormat="1" spans="3:24">
      <c r="C1942" s="69">
        <v>2021</v>
      </c>
      <c r="D1942" s="69">
        <v>10</v>
      </c>
      <c r="E1942" s="70" t="s">
        <v>6407</v>
      </c>
      <c r="F1942" s="70" t="s">
        <v>6408</v>
      </c>
      <c r="G1942" s="70" t="s">
        <v>6409</v>
      </c>
      <c r="H1942" s="70" t="s">
        <v>1440</v>
      </c>
      <c r="I1942" s="70" t="s">
        <v>1397</v>
      </c>
      <c r="J1942" s="70" t="s">
        <v>1441</v>
      </c>
      <c r="K1942" s="70"/>
      <c r="L1942" s="70"/>
      <c r="M1942" s="70"/>
      <c r="N1942" s="70">
        <v>13.6</v>
      </c>
      <c r="O1942" s="70">
        <v>141</v>
      </c>
      <c r="P1942" s="70"/>
      <c r="Q1942" s="70" t="s">
        <v>1499</v>
      </c>
      <c r="R1942" s="70"/>
      <c r="S1942" s="70"/>
      <c r="T1942" s="70">
        <v>4390</v>
      </c>
      <c r="U1942" s="70">
        <v>1790</v>
      </c>
      <c r="V1942" s="70">
        <v>1560</v>
      </c>
      <c r="W1942" s="70">
        <v>2108</v>
      </c>
      <c r="X1942" s="71">
        <v>1647</v>
      </c>
    </row>
    <row r="1943" s="62" customFormat="1" spans="3:24">
      <c r="C1943" s="69">
        <v>2021</v>
      </c>
      <c r="D1943" s="69">
        <v>10</v>
      </c>
      <c r="E1943" s="70" t="s">
        <v>6407</v>
      </c>
      <c r="F1943" s="70" t="s">
        <v>6408</v>
      </c>
      <c r="G1943" s="70" t="s">
        <v>6410</v>
      </c>
      <c r="H1943" s="70" t="s">
        <v>1440</v>
      </c>
      <c r="I1943" s="70" t="s">
        <v>1397</v>
      </c>
      <c r="J1943" s="70" t="s">
        <v>1441</v>
      </c>
      <c r="K1943" s="70"/>
      <c r="L1943" s="70"/>
      <c r="M1943" s="70"/>
      <c r="N1943" s="70">
        <v>13.8</v>
      </c>
      <c r="O1943" s="70">
        <v>183</v>
      </c>
      <c r="P1943" s="70"/>
      <c r="Q1943" s="70" t="s">
        <v>1499</v>
      </c>
      <c r="R1943" s="70"/>
      <c r="S1943" s="70"/>
      <c r="T1943" s="70">
        <v>4390</v>
      </c>
      <c r="U1943" s="70">
        <v>1790</v>
      </c>
      <c r="V1943" s="70">
        <v>1560</v>
      </c>
      <c r="W1943" s="70">
        <v>2108</v>
      </c>
      <c r="X1943" s="71">
        <v>1692</v>
      </c>
    </row>
    <row r="1944" s="62" customFormat="1" spans="3:24">
      <c r="C1944" s="69">
        <v>2021</v>
      </c>
      <c r="D1944" s="69">
        <v>10</v>
      </c>
      <c r="E1944" s="70" t="s">
        <v>1443</v>
      </c>
      <c r="F1944" s="70" t="s">
        <v>1444</v>
      </c>
      <c r="G1944" s="70" t="s">
        <v>6411</v>
      </c>
      <c r="H1944" s="70" t="s">
        <v>1575</v>
      </c>
      <c r="I1944" s="70" t="s">
        <v>1397</v>
      </c>
      <c r="J1944" s="70" t="s">
        <v>1396</v>
      </c>
      <c r="K1944" s="70"/>
      <c r="L1944" s="70"/>
      <c r="M1944" s="70">
        <v>0.257</v>
      </c>
      <c r="N1944" s="70"/>
      <c r="O1944" s="70">
        <v>146.7</v>
      </c>
      <c r="P1944" s="70">
        <v>81.14</v>
      </c>
      <c r="Q1944" s="70" t="s">
        <v>1483</v>
      </c>
      <c r="R1944" s="70"/>
      <c r="S1944" s="70"/>
      <c r="T1944" s="70" t="s">
        <v>6412</v>
      </c>
      <c r="U1944" s="70">
        <v>2250</v>
      </c>
      <c r="V1944" s="70" t="s">
        <v>6413</v>
      </c>
      <c r="W1944" s="70">
        <v>6495</v>
      </c>
      <c r="X1944" s="71">
        <v>3940</v>
      </c>
    </row>
    <row r="1945" s="62" customFormat="1" spans="3:24">
      <c r="C1945" s="69">
        <v>2021</v>
      </c>
      <c r="D1945" s="69">
        <v>10</v>
      </c>
      <c r="E1945" s="70" t="s">
        <v>1443</v>
      </c>
      <c r="F1945" s="70" t="s">
        <v>1444</v>
      </c>
      <c r="G1945" s="70" t="s">
        <v>6414</v>
      </c>
      <c r="H1945" s="70" t="s">
        <v>6001</v>
      </c>
      <c r="I1945" s="70" t="s">
        <v>1397</v>
      </c>
      <c r="J1945" s="70" t="s">
        <v>1396</v>
      </c>
      <c r="K1945" s="70"/>
      <c r="L1945" s="70"/>
      <c r="M1945" s="70" t="s">
        <v>6415</v>
      </c>
      <c r="N1945" s="70"/>
      <c r="O1945" s="70">
        <v>160.26</v>
      </c>
      <c r="P1945" s="70">
        <v>281.91</v>
      </c>
      <c r="Q1945" s="70" t="s">
        <v>1402</v>
      </c>
      <c r="R1945" s="70"/>
      <c r="S1945" s="70"/>
      <c r="T1945" s="70" t="s">
        <v>5514</v>
      </c>
      <c r="U1945" s="70">
        <v>2550</v>
      </c>
      <c r="V1945" s="70">
        <v>3550</v>
      </c>
      <c r="W1945" s="70">
        <v>31000</v>
      </c>
      <c r="X1945" s="71" t="s">
        <v>6416</v>
      </c>
    </row>
    <row r="1946" s="62" customFormat="1" spans="3:24">
      <c r="C1946" s="69">
        <v>2021</v>
      </c>
      <c r="D1946" s="69">
        <v>10</v>
      </c>
      <c r="E1946" s="70" t="s">
        <v>1443</v>
      </c>
      <c r="F1946" s="70" t="s">
        <v>1444</v>
      </c>
      <c r="G1946" s="70" t="s">
        <v>6417</v>
      </c>
      <c r="H1946" s="70" t="s">
        <v>6066</v>
      </c>
      <c r="I1946" s="70" t="s">
        <v>1397</v>
      </c>
      <c r="J1946" s="70" t="s">
        <v>1396</v>
      </c>
      <c r="K1946" s="70"/>
      <c r="L1946" s="70"/>
      <c r="M1946" s="70">
        <v>0.167</v>
      </c>
      <c r="N1946" s="70"/>
      <c r="O1946" s="70">
        <v>160.26</v>
      </c>
      <c r="P1946" s="70">
        <v>281.9</v>
      </c>
      <c r="Q1946" s="70" t="s">
        <v>1402</v>
      </c>
      <c r="R1946" s="70"/>
      <c r="S1946" s="70"/>
      <c r="T1946" s="70">
        <v>10300</v>
      </c>
      <c r="U1946" s="70">
        <v>2530</v>
      </c>
      <c r="V1946" s="70">
        <v>3900</v>
      </c>
      <c r="W1946" s="70">
        <v>31000</v>
      </c>
      <c r="X1946" s="71">
        <v>15500</v>
      </c>
    </row>
    <row r="1947" s="62" customFormat="1" spans="3:24">
      <c r="C1947" s="69">
        <v>2021</v>
      </c>
      <c r="D1947" s="69">
        <v>10</v>
      </c>
      <c r="E1947" s="70" t="s">
        <v>1443</v>
      </c>
      <c r="F1947" s="70" t="s">
        <v>1444</v>
      </c>
      <c r="G1947" s="70" t="s">
        <v>6418</v>
      </c>
      <c r="H1947" s="70" t="s">
        <v>1531</v>
      </c>
      <c r="I1947" s="70" t="s">
        <v>1397</v>
      </c>
      <c r="J1947" s="70" t="s">
        <v>1412</v>
      </c>
      <c r="K1947" s="70"/>
      <c r="L1947" s="70">
        <v>578</v>
      </c>
      <c r="M1947" s="70">
        <v>0.149</v>
      </c>
      <c r="N1947" s="70"/>
      <c r="O1947" s="70" t="s">
        <v>1799</v>
      </c>
      <c r="P1947" s="70">
        <v>326.73</v>
      </c>
      <c r="Q1947" s="70" t="s">
        <v>1402</v>
      </c>
      <c r="R1947" s="70"/>
      <c r="S1947" s="70"/>
      <c r="T1947" s="70">
        <v>10500</v>
      </c>
      <c r="U1947" s="70">
        <v>2550</v>
      </c>
      <c r="V1947" s="70" t="s">
        <v>6419</v>
      </c>
      <c r="W1947" s="70">
        <v>18000</v>
      </c>
      <c r="X1947" s="71" t="s">
        <v>6420</v>
      </c>
    </row>
    <row r="1948" s="62" customFormat="1" spans="3:24">
      <c r="C1948" s="69">
        <v>2021</v>
      </c>
      <c r="D1948" s="69">
        <v>10</v>
      </c>
      <c r="E1948" s="70" t="s">
        <v>1443</v>
      </c>
      <c r="F1948" s="70" t="s">
        <v>1444</v>
      </c>
      <c r="G1948" s="70" t="s">
        <v>6421</v>
      </c>
      <c r="H1948" s="70" t="s">
        <v>1433</v>
      </c>
      <c r="I1948" s="70" t="s">
        <v>1397</v>
      </c>
      <c r="J1948" s="70" t="s">
        <v>1412</v>
      </c>
      <c r="K1948" s="70"/>
      <c r="L1948" s="70">
        <v>500</v>
      </c>
      <c r="M1948" s="70">
        <v>0.179</v>
      </c>
      <c r="N1948" s="70"/>
      <c r="O1948" s="70" t="s">
        <v>1799</v>
      </c>
      <c r="P1948" s="70">
        <v>180.87</v>
      </c>
      <c r="Q1948" s="70" t="s">
        <v>1402</v>
      </c>
      <c r="R1948" s="70"/>
      <c r="S1948" s="70"/>
      <c r="T1948" s="70">
        <v>7280</v>
      </c>
      <c r="U1948" s="70">
        <v>2230</v>
      </c>
      <c r="V1948" s="70">
        <v>2820</v>
      </c>
      <c r="W1948" s="70">
        <v>9400</v>
      </c>
      <c r="X1948" s="71">
        <v>6150</v>
      </c>
    </row>
    <row r="1949" s="62" customFormat="1" spans="3:24">
      <c r="C1949" s="69">
        <v>2021</v>
      </c>
      <c r="D1949" s="69">
        <v>10</v>
      </c>
      <c r="E1949" s="70" t="s">
        <v>5104</v>
      </c>
      <c r="F1949" s="70" t="s">
        <v>5105</v>
      </c>
      <c r="G1949" s="70" t="s">
        <v>6422</v>
      </c>
      <c r="H1949" s="70" t="s">
        <v>1453</v>
      </c>
      <c r="I1949" s="70" t="s">
        <v>1397</v>
      </c>
      <c r="J1949" s="70" t="s">
        <v>1396</v>
      </c>
      <c r="K1949" s="70"/>
      <c r="L1949" s="70"/>
      <c r="M1949" s="70">
        <v>0.25</v>
      </c>
      <c r="N1949" s="70"/>
      <c r="O1949" s="70">
        <v>142</v>
      </c>
      <c r="P1949" s="70">
        <v>41.472</v>
      </c>
      <c r="Q1949" s="70" t="s">
        <v>1483</v>
      </c>
      <c r="R1949" s="70"/>
      <c r="S1949" s="70"/>
      <c r="T1949" s="70">
        <v>4925</v>
      </c>
      <c r="U1949" s="70">
        <v>1835</v>
      </c>
      <c r="V1949" s="70">
        <v>1980</v>
      </c>
      <c r="W1949" s="70">
        <v>3015</v>
      </c>
      <c r="X1949" s="71">
        <v>1730</v>
      </c>
    </row>
    <row r="1950" s="62" customFormat="1" spans="3:24">
      <c r="C1950" s="69">
        <v>2021</v>
      </c>
      <c r="D1950" s="69">
        <v>10</v>
      </c>
      <c r="E1950" s="70" t="s">
        <v>5111</v>
      </c>
      <c r="F1950" s="70" t="s">
        <v>1617</v>
      </c>
      <c r="G1950" s="70" t="s">
        <v>6423</v>
      </c>
      <c r="H1950" s="70" t="s">
        <v>1453</v>
      </c>
      <c r="I1950" s="70" t="s">
        <v>1397</v>
      </c>
      <c r="J1950" s="70" t="s">
        <v>1396</v>
      </c>
      <c r="K1950" s="70"/>
      <c r="L1950" s="70"/>
      <c r="M1950" s="70">
        <v>0.276</v>
      </c>
      <c r="N1950" s="70"/>
      <c r="O1950" s="70">
        <v>136.2</v>
      </c>
      <c r="P1950" s="70">
        <v>38.7</v>
      </c>
      <c r="Q1950" s="70" t="s">
        <v>1402</v>
      </c>
      <c r="R1950" s="70"/>
      <c r="S1950" s="70"/>
      <c r="T1950" s="70">
        <v>4495</v>
      </c>
      <c r="U1950" s="70">
        <v>1680</v>
      </c>
      <c r="V1950" s="70">
        <v>1990</v>
      </c>
      <c r="W1950" s="70">
        <v>2510</v>
      </c>
      <c r="X1950" s="71">
        <v>1415</v>
      </c>
    </row>
    <row r="1951" s="62" customFormat="1" spans="3:24">
      <c r="C1951" s="69">
        <v>2021</v>
      </c>
      <c r="D1951" s="69">
        <v>10</v>
      </c>
      <c r="E1951" s="70" t="s">
        <v>5111</v>
      </c>
      <c r="F1951" s="70" t="s">
        <v>1617</v>
      </c>
      <c r="G1951" s="70" t="s">
        <v>6424</v>
      </c>
      <c r="H1951" s="70" t="s">
        <v>1453</v>
      </c>
      <c r="I1951" s="70" t="s">
        <v>1397</v>
      </c>
      <c r="J1951" s="70" t="s">
        <v>1396</v>
      </c>
      <c r="K1951" s="70"/>
      <c r="L1951" s="70"/>
      <c r="M1951" s="70">
        <v>0.277</v>
      </c>
      <c r="N1951" s="70"/>
      <c r="O1951" s="70">
        <v>147.96</v>
      </c>
      <c r="P1951" s="70">
        <v>49.749</v>
      </c>
      <c r="Q1951" s="70" t="s">
        <v>1402</v>
      </c>
      <c r="R1951" s="70"/>
      <c r="S1951" s="70"/>
      <c r="T1951" s="70">
        <v>5450</v>
      </c>
      <c r="U1951" s="70">
        <v>1700</v>
      </c>
      <c r="V1951" s="70" t="s">
        <v>3385</v>
      </c>
      <c r="W1951" s="70">
        <v>3495</v>
      </c>
      <c r="X1951" s="71">
        <v>2000</v>
      </c>
    </row>
    <row r="1952" s="62" customFormat="1" spans="3:24">
      <c r="C1952" s="69">
        <v>2021</v>
      </c>
      <c r="D1952" s="69">
        <v>10</v>
      </c>
      <c r="E1952" s="70" t="s">
        <v>5111</v>
      </c>
      <c r="F1952" s="70" t="s">
        <v>1617</v>
      </c>
      <c r="G1952" s="70" t="s">
        <v>6425</v>
      </c>
      <c r="H1952" s="70" t="s">
        <v>1433</v>
      </c>
      <c r="I1952" s="70" t="s">
        <v>1397</v>
      </c>
      <c r="J1952" s="70" t="s">
        <v>1412</v>
      </c>
      <c r="K1952" s="70"/>
      <c r="L1952" s="70">
        <v>480</v>
      </c>
      <c r="M1952" s="70">
        <v>0.14</v>
      </c>
      <c r="N1952" s="70"/>
      <c r="O1952" s="70">
        <v>160.3</v>
      </c>
      <c r="P1952" s="70">
        <v>141.312</v>
      </c>
      <c r="Q1952" s="70" t="s">
        <v>1402</v>
      </c>
      <c r="R1952" s="70"/>
      <c r="S1952" s="70"/>
      <c r="T1952" s="70">
        <v>6600</v>
      </c>
      <c r="U1952" s="70">
        <v>2150</v>
      </c>
      <c r="V1952" s="70">
        <v>2980</v>
      </c>
      <c r="W1952" s="70">
        <v>9500</v>
      </c>
      <c r="X1952" s="71" t="s">
        <v>3544</v>
      </c>
    </row>
    <row r="1953" s="62" customFormat="1" spans="3:24">
      <c r="C1953" s="69">
        <v>2021</v>
      </c>
      <c r="D1953" s="69">
        <v>10</v>
      </c>
      <c r="E1953" s="70" t="s">
        <v>4183</v>
      </c>
      <c r="F1953" s="70" t="s">
        <v>4184</v>
      </c>
      <c r="G1953" s="70" t="s">
        <v>6426</v>
      </c>
      <c r="H1953" s="70" t="s">
        <v>1433</v>
      </c>
      <c r="I1953" s="70" t="s">
        <v>1397</v>
      </c>
      <c r="J1953" s="70" t="s">
        <v>1412</v>
      </c>
      <c r="K1953" s="70"/>
      <c r="L1953" s="70">
        <v>550</v>
      </c>
      <c r="M1953" s="70">
        <v>0.149</v>
      </c>
      <c r="N1953" s="70"/>
      <c r="O1953" s="70">
        <v>160.33</v>
      </c>
      <c r="P1953" s="70">
        <v>229</v>
      </c>
      <c r="Q1953" s="70" t="s">
        <v>1402</v>
      </c>
      <c r="R1953" s="70"/>
      <c r="S1953" s="70"/>
      <c r="T1953" s="70">
        <v>8545</v>
      </c>
      <c r="U1953" s="70">
        <v>2500</v>
      </c>
      <c r="V1953" s="70" t="s">
        <v>3602</v>
      </c>
      <c r="W1953" s="70">
        <v>14200</v>
      </c>
      <c r="X1953" s="71" t="s">
        <v>4852</v>
      </c>
    </row>
    <row r="1954" s="62" customFormat="1" spans="3:24">
      <c r="C1954" s="69">
        <v>2021</v>
      </c>
      <c r="D1954" s="69">
        <v>10</v>
      </c>
      <c r="E1954" s="70" t="s">
        <v>1488</v>
      </c>
      <c r="F1954" s="70" t="s">
        <v>1489</v>
      </c>
      <c r="G1954" s="70" t="s">
        <v>6427</v>
      </c>
      <c r="H1954" s="70" t="s">
        <v>5086</v>
      </c>
      <c r="I1954" s="70" t="s">
        <v>1397</v>
      </c>
      <c r="J1954" s="70" t="s">
        <v>1396</v>
      </c>
      <c r="K1954" s="70"/>
      <c r="L1954" s="70"/>
      <c r="M1954" s="70"/>
      <c r="N1954" s="70"/>
      <c r="O1954" s="70">
        <v>140</v>
      </c>
      <c r="P1954" s="70">
        <v>218.54</v>
      </c>
      <c r="Q1954" s="70" t="s">
        <v>1402</v>
      </c>
      <c r="R1954" s="70"/>
      <c r="S1954" s="70"/>
      <c r="T1954" s="70">
        <v>8815</v>
      </c>
      <c r="U1954" s="70" t="s">
        <v>6428</v>
      </c>
      <c r="V1954" s="70">
        <v>2520</v>
      </c>
      <c r="W1954" s="70">
        <v>12495</v>
      </c>
      <c r="X1954" s="71">
        <v>8370</v>
      </c>
    </row>
    <row r="1955" s="62" customFormat="1" spans="3:24">
      <c r="C1955" s="69">
        <v>2021</v>
      </c>
      <c r="D1955" s="69">
        <v>10</v>
      </c>
      <c r="E1955" s="70" t="s">
        <v>1488</v>
      </c>
      <c r="F1955" s="70" t="s">
        <v>1489</v>
      </c>
      <c r="G1955" s="70" t="s">
        <v>6429</v>
      </c>
      <c r="H1955" s="70" t="s">
        <v>1453</v>
      </c>
      <c r="I1955" s="70" t="s">
        <v>1397</v>
      </c>
      <c r="J1955" s="70" t="s">
        <v>1396</v>
      </c>
      <c r="K1955" s="70"/>
      <c r="L1955" s="70"/>
      <c r="M1955" s="70">
        <v>0.148</v>
      </c>
      <c r="N1955" s="70"/>
      <c r="O1955" s="70" t="s">
        <v>6247</v>
      </c>
      <c r="P1955" s="70">
        <v>190.51</v>
      </c>
      <c r="Q1955" s="70" t="s">
        <v>1402</v>
      </c>
      <c r="R1955" s="70"/>
      <c r="S1955" s="70"/>
      <c r="T1955" s="70">
        <v>6920</v>
      </c>
      <c r="U1955" s="70" t="s">
        <v>6430</v>
      </c>
      <c r="V1955" s="70">
        <v>3625</v>
      </c>
      <c r="W1955" s="70">
        <v>12495</v>
      </c>
      <c r="X1955" s="71">
        <v>6080</v>
      </c>
    </row>
    <row r="1956" s="62" customFormat="1" spans="3:24">
      <c r="C1956" s="69">
        <v>2021</v>
      </c>
      <c r="D1956" s="69">
        <v>10</v>
      </c>
      <c r="E1956" s="70" t="s">
        <v>1506</v>
      </c>
      <c r="F1956" s="70" t="s">
        <v>1507</v>
      </c>
      <c r="G1956" s="70" t="s">
        <v>6431</v>
      </c>
      <c r="H1956" s="70" t="s">
        <v>1516</v>
      </c>
      <c r="I1956" s="70" t="s">
        <v>1397</v>
      </c>
      <c r="J1956" s="70" t="s">
        <v>1396</v>
      </c>
      <c r="K1956" s="70"/>
      <c r="L1956" s="70"/>
      <c r="M1956" s="70" t="s">
        <v>6432</v>
      </c>
      <c r="N1956" s="70"/>
      <c r="O1956" s="70">
        <v>151.4</v>
      </c>
      <c r="P1956" s="70">
        <v>282.62</v>
      </c>
      <c r="Q1956" s="70" t="s">
        <v>1402</v>
      </c>
      <c r="R1956" s="70"/>
      <c r="S1956" s="70"/>
      <c r="T1956" s="70" t="s">
        <v>6433</v>
      </c>
      <c r="U1956" s="70">
        <v>2550</v>
      </c>
      <c r="V1956" s="70" t="s">
        <v>6434</v>
      </c>
      <c r="W1956" s="70">
        <v>25000</v>
      </c>
      <c r="X1956" s="71" t="s">
        <v>5130</v>
      </c>
    </row>
    <row r="1957" s="62" customFormat="1" spans="3:24">
      <c r="C1957" s="69">
        <v>2021</v>
      </c>
      <c r="D1957" s="69">
        <v>10</v>
      </c>
      <c r="E1957" s="70" t="s">
        <v>1506</v>
      </c>
      <c r="F1957" s="70" t="s">
        <v>1507</v>
      </c>
      <c r="G1957" s="70" t="s">
        <v>6435</v>
      </c>
      <c r="H1957" s="70" t="s">
        <v>1516</v>
      </c>
      <c r="I1957" s="70" t="s">
        <v>1397</v>
      </c>
      <c r="J1957" s="70" t="s">
        <v>1396</v>
      </c>
      <c r="K1957" s="70"/>
      <c r="L1957" s="70"/>
      <c r="M1957" s="70" t="s">
        <v>6432</v>
      </c>
      <c r="N1957" s="70"/>
      <c r="O1957" s="70">
        <v>160.08</v>
      </c>
      <c r="P1957" s="70">
        <v>281.91</v>
      </c>
      <c r="Q1957" s="70" t="s">
        <v>1402</v>
      </c>
      <c r="R1957" s="70"/>
      <c r="S1957" s="70"/>
      <c r="T1957" s="70" t="s">
        <v>6433</v>
      </c>
      <c r="U1957" s="70">
        <v>2550</v>
      </c>
      <c r="V1957" s="70" t="s">
        <v>6434</v>
      </c>
      <c r="W1957" s="70">
        <v>25000</v>
      </c>
      <c r="X1957" s="71" t="s">
        <v>5130</v>
      </c>
    </row>
    <row r="1958" s="62" customFormat="1" spans="3:24">
      <c r="C1958" s="69">
        <v>2021</v>
      </c>
      <c r="D1958" s="69">
        <v>10</v>
      </c>
      <c r="E1958" s="70" t="s">
        <v>1506</v>
      </c>
      <c r="F1958" s="70" t="s">
        <v>1507</v>
      </c>
      <c r="G1958" s="70" t="s">
        <v>6436</v>
      </c>
      <c r="H1958" s="70" t="s">
        <v>6066</v>
      </c>
      <c r="I1958" s="70" t="s">
        <v>1397</v>
      </c>
      <c r="J1958" s="70" t="s">
        <v>1396</v>
      </c>
      <c r="K1958" s="70"/>
      <c r="L1958" s="70"/>
      <c r="M1958" s="70">
        <v>0.16</v>
      </c>
      <c r="N1958" s="70"/>
      <c r="O1958" s="70">
        <v>157.57</v>
      </c>
      <c r="P1958" s="70">
        <v>281.91</v>
      </c>
      <c r="Q1958" s="70" t="s">
        <v>1402</v>
      </c>
      <c r="R1958" s="70"/>
      <c r="S1958" s="70"/>
      <c r="T1958" s="70">
        <v>10650</v>
      </c>
      <c r="U1958" s="70">
        <v>2550</v>
      </c>
      <c r="V1958" s="70" t="s">
        <v>6437</v>
      </c>
      <c r="W1958" s="70">
        <v>31000</v>
      </c>
      <c r="X1958" s="71">
        <v>16100</v>
      </c>
    </row>
    <row r="1959" s="62" customFormat="1" spans="3:24">
      <c r="C1959" s="69">
        <v>2021</v>
      </c>
      <c r="D1959" s="69">
        <v>10</v>
      </c>
      <c r="E1959" s="70" t="s">
        <v>1506</v>
      </c>
      <c r="F1959" s="70" t="s">
        <v>1507</v>
      </c>
      <c r="G1959" s="70" t="s">
        <v>6438</v>
      </c>
      <c r="H1959" s="70" t="s">
        <v>6001</v>
      </c>
      <c r="I1959" s="70" t="s">
        <v>1397</v>
      </c>
      <c r="J1959" s="70" t="s">
        <v>1396</v>
      </c>
      <c r="K1959" s="70"/>
      <c r="L1959" s="70"/>
      <c r="M1959" s="70" t="s">
        <v>6439</v>
      </c>
      <c r="N1959" s="70"/>
      <c r="O1959" s="70">
        <v>160.04</v>
      </c>
      <c r="P1959" s="70">
        <v>350.208</v>
      </c>
      <c r="Q1959" s="70" t="s">
        <v>1402</v>
      </c>
      <c r="R1959" s="70"/>
      <c r="S1959" s="70"/>
      <c r="T1959" s="70">
        <v>9600</v>
      </c>
      <c r="U1959" s="70">
        <v>2550</v>
      </c>
      <c r="V1959" s="70" t="s">
        <v>6440</v>
      </c>
      <c r="W1959" s="70">
        <v>31000</v>
      </c>
      <c r="X1959" s="71" t="s">
        <v>6441</v>
      </c>
    </row>
    <row r="1960" s="62" customFormat="1" spans="3:24">
      <c r="C1960" s="69">
        <v>2021</v>
      </c>
      <c r="D1960" s="69">
        <v>10</v>
      </c>
      <c r="E1960" s="70" t="s">
        <v>1506</v>
      </c>
      <c r="F1960" s="70" t="s">
        <v>1507</v>
      </c>
      <c r="G1960" s="70" t="s">
        <v>6442</v>
      </c>
      <c r="H1960" s="70" t="s">
        <v>6001</v>
      </c>
      <c r="I1960" s="70" t="s">
        <v>1397</v>
      </c>
      <c r="J1960" s="70" t="s">
        <v>1396</v>
      </c>
      <c r="K1960" s="70"/>
      <c r="L1960" s="70"/>
      <c r="M1960" s="70" t="s">
        <v>6443</v>
      </c>
      <c r="N1960" s="70"/>
      <c r="O1960" s="70">
        <v>151.4</v>
      </c>
      <c r="P1960" s="70">
        <v>282.62</v>
      </c>
      <c r="Q1960" s="70" t="s">
        <v>1402</v>
      </c>
      <c r="R1960" s="70"/>
      <c r="S1960" s="70"/>
      <c r="T1960" s="70">
        <v>9600</v>
      </c>
      <c r="U1960" s="70">
        <v>2550</v>
      </c>
      <c r="V1960" s="70" t="s">
        <v>1526</v>
      </c>
      <c r="W1960" s="70">
        <v>31000</v>
      </c>
      <c r="X1960" s="71" t="s">
        <v>6441</v>
      </c>
    </row>
    <row r="1961" s="62" customFormat="1" spans="3:24">
      <c r="C1961" s="69">
        <v>2021</v>
      </c>
      <c r="D1961" s="69">
        <v>10</v>
      </c>
      <c r="E1961" s="70" t="s">
        <v>1506</v>
      </c>
      <c r="F1961" s="70" t="s">
        <v>1507</v>
      </c>
      <c r="G1961" s="70" t="s">
        <v>6444</v>
      </c>
      <c r="H1961" s="70" t="s">
        <v>6445</v>
      </c>
      <c r="I1961" s="70" t="s">
        <v>1397</v>
      </c>
      <c r="J1961" s="70" t="s">
        <v>1396</v>
      </c>
      <c r="K1961" s="70"/>
      <c r="L1961" s="70"/>
      <c r="M1961" s="70" t="s">
        <v>6446</v>
      </c>
      <c r="N1961" s="70"/>
      <c r="O1961" s="70">
        <v>160.08</v>
      </c>
      <c r="P1961" s="70">
        <v>422.87</v>
      </c>
      <c r="Q1961" s="70" t="s">
        <v>1402</v>
      </c>
      <c r="R1961" s="70"/>
      <c r="S1961" s="70"/>
      <c r="T1961" s="70" t="s">
        <v>6447</v>
      </c>
      <c r="U1961" s="70">
        <v>2550</v>
      </c>
      <c r="V1961" s="70" t="s">
        <v>6448</v>
      </c>
      <c r="W1961" s="70">
        <v>31000</v>
      </c>
      <c r="X1961" s="71" t="s">
        <v>6449</v>
      </c>
    </row>
    <row r="1962" s="62" customFormat="1" spans="3:24">
      <c r="C1962" s="69">
        <v>2021</v>
      </c>
      <c r="D1962" s="69">
        <v>10</v>
      </c>
      <c r="E1962" s="70" t="s">
        <v>4217</v>
      </c>
      <c r="F1962" s="70" t="s">
        <v>4218</v>
      </c>
      <c r="G1962" s="70" t="s">
        <v>6450</v>
      </c>
      <c r="H1962" s="70" t="s">
        <v>4220</v>
      </c>
      <c r="I1962" s="70" t="s">
        <v>1561</v>
      </c>
      <c r="J1962" s="70" t="s">
        <v>1441</v>
      </c>
      <c r="K1962" s="70">
        <v>75</v>
      </c>
      <c r="L1962" s="70"/>
      <c r="M1962" s="70"/>
      <c r="N1962" s="70"/>
      <c r="O1962" s="70"/>
      <c r="P1962" s="70"/>
      <c r="Q1962" s="70" t="s">
        <v>4013</v>
      </c>
      <c r="R1962" s="70"/>
      <c r="S1962" s="70"/>
      <c r="T1962" s="70">
        <v>5090</v>
      </c>
      <c r="U1962" s="70">
        <v>1879</v>
      </c>
      <c r="V1962" s="70">
        <v>1450</v>
      </c>
      <c r="W1962" s="70">
        <v>2620</v>
      </c>
      <c r="X1962" s="71">
        <v>2086</v>
      </c>
    </row>
    <row r="1963" s="62" customFormat="1" spans="3:24">
      <c r="C1963" s="69">
        <v>2021</v>
      </c>
      <c r="D1963" s="69">
        <v>10</v>
      </c>
      <c r="E1963" s="70" t="s">
        <v>4217</v>
      </c>
      <c r="F1963" s="70" t="s">
        <v>4218</v>
      </c>
      <c r="G1963" s="70" t="s">
        <v>6451</v>
      </c>
      <c r="H1963" s="70" t="s">
        <v>4220</v>
      </c>
      <c r="I1963" s="70" t="s">
        <v>1561</v>
      </c>
      <c r="J1963" s="70" t="s">
        <v>1441</v>
      </c>
      <c r="K1963" s="70"/>
      <c r="L1963" s="70"/>
      <c r="M1963" s="70"/>
      <c r="N1963" s="70"/>
      <c r="O1963" s="70"/>
      <c r="P1963" s="70"/>
      <c r="Q1963" s="70" t="s">
        <v>4013</v>
      </c>
      <c r="R1963" s="70"/>
      <c r="S1963" s="70"/>
      <c r="T1963" s="70">
        <v>4761</v>
      </c>
      <c r="U1963" s="70">
        <v>1850</v>
      </c>
      <c r="V1963" s="70">
        <v>1437</v>
      </c>
      <c r="W1963" s="70">
        <v>2510</v>
      </c>
      <c r="X1963" s="71">
        <v>2009</v>
      </c>
    </row>
    <row r="1964" s="62" customFormat="1" spans="3:24">
      <c r="C1964" s="69">
        <v>2021</v>
      </c>
      <c r="D1964" s="69">
        <v>10</v>
      </c>
      <c r="E1964" s="70" t="s">
        <v>1540</v>
      </c>
      <c r="F1964" s="70" t="s">
        <v>6452</v>
      </c>
      <c r="G1964" s="70" t="s">
        <v>6453</v>
      </c>
      <c r="H1964" s="70" t="s">
        <v>6454</v>
      </c>
      <c r="I1964" s="70" t="s">
        <v>1397</v>
      </c>
      <c r="J1964" s="70" t="s">
        <v>1441</v>
      </c>
      <c r="K1964" s="70"/>
      <c r="L1964" s="70"/>
      <c r="M1964" s="70"/>
      <c r="N1964" s="70">
        <v>17.6</v>
      </c>
      <c r="O1964" s="70">
        <v>174</v>
      </c>
      <c r="P1964" s="70"/>
      <c r="Q1964" s="70" t="s">
        <v>1442</v>
      </c>
      <c r="R1964" s="70"/>
      <c r="S1964" s="70"/>
      <c r="T1964" s="70">
        <v>4866</v>
      </c>
      <c r="U1964" s="70">
        <v>1945</v>
      </c>
      <c r="V1964" s="70">
        <v>1880</v>
      </c>
      <c r="W1964" s="70">
        <v>2575</v>
      </c>
      <c r="X1964" s="71">
        <v>2050</v>
      </c>
    </row>
    <row r="1965" s="62" customFormat="1" spans="3:24">
      <c r="C1965" s="69">
        <v>2021</v>
      </c>
      <c r="D1965" s="69">
        <v>10</v>
      </c>
      <c r="E1965" s="70" t="s">
        <v>1564</v>
      </c>
      <c r="F1965" s="70" t="s">
        <v>1565</v>
      </c>
      <c r="G1965" s="70" t="s">
        <v>6455</v>
      </c>
      <c r="H1965" s="70" t="s">
        <v>1531</v>
      </c>
      <c r="I1965" s="70" t="s">
        <v>1397</v>
      </c>
      <c r="J1965" s="70" t="s">
        <v>1412</v>
      </c>
      <c r="K1965" s="70"/>
      <c r="L1965" s="70">
        <v>390</v>
      </c>
      <c r="M1965" s="70">
        <v>0.139</v>
      </c>
      <c r="N1965" s="70"/>
      <c r="O1965" s="70" t="s">
        <v>1835</v>
      </c>
      <c r="P1965" s="70">
        <v>200.54</v>
      </c>
      <c r="Q1965" s="70" t="s">
        <v>1421</v>
      </c>
      <c r="R1965" s="70"/>
      <c r="S1965" s="70"/>
      <c r="T1965" s="70">
        <v>10450</v>
      </c>
      <c r="U1965" s="70">
        <v>2550</v>
      </c>
      <c r="V1965" s="70">
        <v>3250</v>
      </c>
      <c r="W1965" s="70">
        <v>18000</v>
      </c>
      <c r="X1965" s="71" t="s">
        <v>6456</v>
      </c>
    </row>
    <row r="1966" s="62" customFormat="1" spans="3:24">
      <c r="C1966" s="69">
        <v>2021</v>
      </c>
      <c r="D1966" s="69">
        <v>10</v>
      </c>
      <c r="E1966" s="70" t="s">
        <v>4227</v>
      </c>
      <c r="F1966" s="70" t="s">
        <v>4228</v>
      </c>
      <c r="G1966" s="70" t="s">
        <v>6457</v>
      </c>
      <c r="H1966" s="70" t="s">
        <v>1579</v>
      </c>
      <c r="I1966" s="70" t="s">
        <v>1397</v>
      </c>
      <c r="J1966" s="70" t="s">
        <v>1441</v>
      </c>
      <c r="K1966" s="70"/>
      <c r="L1966" s="70"/>
      <c r="M1966" s="70"/>
      <c r="N1966" s="70">
        <v>15.9</v>
      </c>
      <c r="O1966" s="70">
        <v>163.15</v>
      </c>
      <c r="P1966" s="70"/>
      <c r="Q1966" s="70" t="s">
        <v>1499</v>
      </c>
      <c r="R1966" s="70"/>
      <c r="S1966" s="70"/>
      <c r="T1966" s="70">
        <v>4610</v>
      </c>
      <c r="U1966" s="70">
        <v>1890</v>
      </c>
      <c r="V1966" s="70">
        <v>1700</v>
      </c>
      <c r="W1966" s="70">
        <v>2305</v>
      </c>
      <c r="X1966" s="71">
        <v>1930</v>
      </c>
    </row>
    <row r="1967" s="62" customFormat="1" spans="3:24">
      <c r="C1967" s="69">
        <v>2021</v>
      </c>
      <c r="D1967" s="69">
        <v>10</v>
      </c>
      <c r="E1967" s="70" t="s">
        <v>4227</v>
      </c>
      <c r="F1967" s="70" t="s">
        <v>4228</v>
      </c>
      <c r="G1967" s="70" t="s">
        <v>6458</v>
      </c>
      <c r="H1967" s="70" t="s">
        <v>1440</v>
      </c>
      <c r="I1967" s="70" t="s">
        <v>1397</v>
      </c>
      <c r="J1967" s="70" t="s">
        <v>1441</v>
      </c>
      <c r="K1967" s="70"/>
      <c r="L1967" s="70"/>
      <c r="M1967" s="70"/>
      <c r="N1967" s="70">
        <v>11.4</v>
      </c>
      <c r="O1967" s="70">
        <v>141.47</v>
      </c>
      <c r="P1967" s="70"/>
      <c r="Q1967" s="70" t="s">
        <v>1421</v>
      </c>
      <c r="R1967" s="70"/>
      <c r="S1967" s="70"/>
      <c r="T1967" s="70">
        <v>3650</v>
      </c>
      <c r="U1967" s="70">
        <v>1670</v>
      </c>
      <c r="V1967" s="70">
        <v>1540</v>
      </c>
      <c r="W1967" s="70">
        <v>1555</v>
      </c>
      <c r="X1967" s="71">
        <v>1160</v>
      </c>
    </row>
    <row r="1968" s="62" customFormat="1" spans="3:24">
      <c r="C1968" s="69">
        <v>2021</v>
      </c>
      <c r="D1968" s="69">
        <v>10</v>
      </c>
      <c r="E1968" s="70" t="s">
        <v>4227</v>
      </c>
      <c r="F1968" s="70" t="s">
        <v>1573</v>
      </c>
      <c r="G1968" s="70" t="s">
        <v>6459</v>
      </c>
      <c r="H1968" s="70" t="s">
        <v>5168</v>
      </c>
      <c r="I1968" s="70" t="s">
        <v>1397</v>
      </c>
      <c r="J1968" s="70" t="s">
        <v>1396</v>
      </c>
      <c r="K1968" s="70"/>
      <c r="L1968" s="70"/>
      <c r="M1968" s="70"/>
      <c r="N1968" s="70"/>
      <c r="O1968" s="70">
        <v>140.6</v>
      </c>
      <c r="P1968" s="70">
        <v>65.318</v>
      </c>
      <c r="Q1968" s="70" t="s">
        <v>1402</v>
      </c>
      <c r="R1968" s="70"/>
      <c r="S1968" s="70"/>
      <c r="T1968" s="70">
        <v>5315</v>
      </c>
      <c r="U1968" s="70">
        <v>1830</v>
      </c>
      <c r="V1968" s="70">
        <v>1840</v>
      </c>
      <c r="W1968" s="70">
        <v>2575</v>
      </c>
      <c r="X1968" s="71">
        <v>2250</v>
      </c>
    </row>
    <row r="1969" s="62" customFormat="1" spans="3:24">
      <c r="C1969" s="69">
        <v>2021</v>
      </c>
      <c r="D1969" s="69">
        <v>10</v>
      </c>
      <c r="E1969" s="70" t="s">
        <v>4227</v>
      </c>
      <c r="F1969" s="70" t="s">
        <v>1573</v>
      </c>
      <c r="G1969" s="70" t="s">
        <v>6460</v>
      </c>
      <c r="H1969" s="70" t="s">
        <v>1453</v>
      </c>
      <c r="I1969" s="70" t="s">
        <v>1397</v>
      </c>
      <c r="J1969" s="70" t="s">
        <v>1396</v>
      </c>
      <c r="K1969" s="70"/>
      <c r="L1969" s="70"/>
      <c r="M1969" s="70">
        <v>0.279</v>
      </c>
      <c r="N1969" s="70"/>
      <c r="O1969" s="70">
        <v>154.59</v>
      </c>
      <c r="P1969" s="70">
        <v>89.12</v>
      </c>
      <c r="Q1969" s="70" t="s">
        <v>1402</v>
      </c>
      <c r="R1969" s="70"/>
      <c r="S1969" s="70"/>
      <c r="T1969" s="70">
        <v>5995</v>
      </c>
      <c r="U1969" s="70" t="s">
        <v>6461</v>
      </c>
      <c r="V1969" s="70" t="s">
        <v>6462</v>
      </c>
      <c r="W1969" s="70">
        <v>4495</v>
      </c>
      <c r="X1969" s="71">
        <v>3030</v>
      </c>
    </row>
    <row r="1970" s="62" customFormat="1" spans="3:24">
      <c r="C1970" s="69">
        <v>2021</v>
      </c>
      <c r="D1970" s="69">
        <v>10</v>
      </c>
      <c r="E1970" s="70" t="s">
        <v>1572</v>
      </c>
      <c r="F1970" s="70" t="s">
        <v>1573</v>
      </c>
      <c r="G1970" s="70" t="s">
        <v>6463</v>
      </c>
      <c r="H1970" s="70" t="s">
        <v>1453</v>
      </c>
      <c r="I1970" s="70" t="s">
        <v>1397</v>
      </c>
      <c r="J1970" s="70" t="s">
        <v>1396</v>
      </c>
      <c r="K1970" s="70"/>
      <c r="L1970" s="70"/>
      <c r="M1970" s="70">
        <v>0.278</v>
      </c>
      <c r="N1970" s="70"/>
      <c r="O1970" s="70">
        <v>154.59</v>
      </c>
      <c r="P1970" s="70">
        <v>89.12</v>
      </c>
      <c r="Q1970" s="70" t="s">
        <v>1402</v>
      </c>
      <c r="R1970" s="70"/>
      <c r="S1970" s="70"/>
      <c r="T1970" s="70">
        <v>5995</v>
      </c>
      <c r="U1970" s="70" t="s">
        <v>6464</v>
      </c>
      <c r="V1970" s="70" t="s">
        <v>6465</v>
      </c>
      <c r="W1970" s="70">
        <v>4495</v>
      </c>
      <c r="X1970" s="71">
        <v>3030</v>
      </c>
    </row>
    <row r="1971" s="62" customFormat="1" spans="3:24">
      <c r="C1971" s="69">
        <v>2021</v>
      </c>
      <c r="D1971" s="69">
        <v>10</v>
      </c>
      <c r="E1971" s="70" t="s">
        <v>4231</v>
      </c>
      <c r="F1971" s="70" t="s">
        <v>4232</v>
      </c>
      <c r="G1971" s="70" t="s">
        <v>6466</v>
      </c>
      <c r="H1971" s="70" t="s">
        <v>1453</v>
      </c>
      <c r="I1971" s="70" t="s">
        <v>1397</v>
      </c>
      <c r="J1971" s="70" t="s">
        <v>1396</v>
      </c>
      <c r="K1971" s="70"/>
      <c r="L1971" s="70"/>
      <c r="M1971" s="70">
        <v>0.27</v>
      </c>
      <c r="N1971" s="70"/>
      <c r="O1971" s="70">
        <v>133.25</v>
      </c>
      <c r="P1971" s="70">
        <v>40.18</v>
      </c>
      <c r="Q1971" s="70" t="s">
        <v>1402</v>
      </c>
      <c r="R1971" s="70"/>
      <c r="S1971" s="70"/>
      <c r="T1971" s="70" t="s">
        <v>6467</v>
      </c>
      <c r="U1971" s="70">
        <v>1620</v>
      </c>
      <c r="V1971" s="70">
        <v>1902</v>
      </c>
      <c r="W1971" s="70">
        <v>2510</v>
      </c>
      <c r="X1971" s="71">
        <v>1390</v>
      </c>
    </row>
    <row r="1972" s="62" customFormat="1" spans="3:24">
      <c r="C1972" s="69">
        <v>2021</v>
      </c>
      <c r="D1972" s="69">
        <v>10</v>
      </c>
      <c r="E1972" s="70" t="s">
        <v>1576</v>
      </c>
      <c r="F1972" s="70" t="s">
        <v>1577</v>
      </c>
      <c r="G1972" s="70" t="s">
        <v>6468</v>
      </c>
      <c r="H1972" s="70" t="s">
        <v>1440</v>
      </c>
      <c r="I1972" s="70" t="s">
        <v>1397</v>
      </c>
      <c r="J1972" s="70" t="s">
        <v>1441</v>
      </c>
      <c r="K1972" s="70"/>
      <c r="L1972" s="70"/>
      <c r="M1972" s="70"/>
      <c r="N1972" s="70">
        <v>11</v>
      </c>
      <c r="O1972" s="70">
        <v>130.09</v>
      </c>
      <c r="P1972" s="70"/>
      <c r="Q1972" s="70" t="s">
        <v>1402</v>
      </c>
      <c r="R1972" s="70"/>
      <c r="S1972" s="70"/>
      <c r="T1972" s="70">
        <v>3620</v>
      </c>
      <c r="U1972" s="70">
        <v>1652</v>
      </c>
      <c r="V1972" s="70">
        <v>1592</v>
      </c>
      <c r="W1972" s="70">
        <v>1490</v>
      </c>
      <c r="X1972" s="71">
        <v>1190</v>
      </c>
    </row>
    <row r="1973" s="62" customFormat="1" spans="3:24">
      <c r="C1973" s="69">
        <v>2021</v>
      </c>
      <c r="D1973" s="69">
        <v>10</v>
      </c>
      <c r="E1973" s="70" t="s">
        <v>1576</v>
      </c>
      <c r="F1973" s="70" t="s">
        <v>1577</v>
      </c>
      <c r="G1973" s="70" t="s">
        <v>6469</v>
      </c>
      <c r="H1973" s="70" t="s">
        <v>1440</v>
      </c>
      <c r="I1973" s="70" t="s">
        <v>1397</v>
      </c>
      <c r="J1973" s="70" t="s">
        <v>1441</v>
      </c>
      <c r="K1973" s="70"/>
      <c r="L1973" s="70"/>
      <c r="M1973" s="70"/>
      <c r="N1973" s="70">
        <v>10.9</v>
      </c>
      <c r="O1973" s="70">
        <v>136.6</v>
      </c>
      <c r="P1973" s="70"/>
      <c r="Q1973" s="70" t="s">
        <v>1402</v>
      </c>
      <c r="R1973" s="70"/>
      <c r="S1973" s="70"/>
      <c r="T1973" s="70">
        <v>3620</v>
      </c>
      <c r="U1973" s="70">
        <v>1652</v>
      </c>
      <c r="V1973" s="70">
        <v>1592</v>
      </c>
      <c r="W1973" s="70">
        <v>1490</v>
      </c>
      <c r="X1973" s="71">
        <v>1190</v>
      </c>
    </row>
    <row r="1974" s="62" customFormat="1" spans="3:24">
      <c r="C1974" s="69">
        <v>2021</v>
      </c>
      <c r="D1974" s="69">
        <v>10</v>
      </c>
      <c r="E1974" s="70" t="s">
        <v>1576</v>
      </c>
      <c r="F1974" s="70" t="s">
        <v>1577</v>
      </c>
      <c r="G1974" s="70" t="s">
        <v>6470</v>
      </c>
      <c r="H1974" s="70" t="s">
        <v>1440</v>
      </c>
      <c r="I1974" s="70" t="s">
        <v>1397</v>
      </c>
      <c r="J1974" s="70" t="s">
        <v>1441</v>
      </c>
      <c r="K1974" s="70"/>
      <c r="L1974" s="70"/>
      <c r="M1974" s="70"/>
      <c r="N1974" s="70">
        <v>11</v>
      </c>
      <c r="O1974" s="70">
        <v>130.09</v>
      </c>
      <c r="P1974" s="70"/>
      <c r="Q1974" s="70" t="s">
        <v>1402</v>
      </c>
      <c r="R1974" s="70"/>
      <c r="S1974" s="70"/>
      <c r="T1974" s="70">
        <v>3620</v>
      </c>
      <c r="U1974" s="70">
        <v>1652</v>
      </c>
      <c r="V1974" s="70">
        <v>1592</v>
      </c>
      <c r="W1974" s="70">
        <v>1490</v>
      </c>
      <c r="X1974" s="71">
        <v>1190</v>
      </c>
    </row>
    <row r="1975" s="62" customFormat="1" spans="3:24">
      <c r="C1975" s="69">
        <v>2021</v>
      </c>
      <c r="D1975" s="69">
        <v>10</v>
      </c>
      <c r="E1975" s="70" t="s">
        <v>1576</v>
      </c>
      <c r="F1975" s="70" t="s">
        <v>1577</v>
      </c>
      <c r="G1975" s="70" t="s">
        <v>6471</v>
      </c>
      <c r="H1975" s="70" t="s">
        <v>1440</v>
      </c>
      <c r="I1975" s="70" t="s">
        <v>1397</v>
      </c>
      <c r="J1975" s="70" t="s">
        <v>1441</v>
      </c>
      <c r="K1975" s="70"/>
      <c r="L1975" s="70"/>
      <c r="M1975" s="70"/>
      <c r="N1975" s="70">
        <v>10.8</v>
      </c>
      <c r="O1975" s="70">
        <v>161</v>
      </c>
      <c r="P1975" s="70"/>
      <c r="Q1975" s="70" t="s">
        <v>1499</v>
      </c>
      <c r="R1975" s="70"/>
      <c r="S1975" s="70"/>
      <c r="T1975" s="70">
        <v>3620</v>
      </c>
      <c r="U1975" s="70">
        <v>1652</v>
      </c>
      <c r="V1975" s="70">
        <v>1577</v>
      </c>
      <c r="W1975" s="70">
        <v>1425</v>
      </c>
      <c r="X1975" s="71">
        <v>1125</v>
      </c>
    </row>
    <row r="1976" s="62" customFormat="1" spans="3:24">
      <c r="C1976" s="69">
        <v>2021</v>
      </c>
      <c r="D1976" s="69">
        <v>10</v>
      </c>
      <c r="E1976" s="70" t="s">
        <v>5887</v>
      </c>
      <c r="F1976" s="70" t="s">
        <v>5888</v>
      </c>
      <c r="G1976" s="70" t="s">
        <v>6472</v>
      </c>
      <c r="H1976" s="70" t="s">
        <v>4118</v>
      </c>
      <c r="I1976" s="70" t="s">
        <v>1397</v>
      </c>
      <c r="J1976" s="70" t="s">
        <v>1412</v>
      </c>
      <c r="K1976" s="70"/>
      <c r="L1976" s="70">
        <v>470</v>
      </c>
      <c r="M1976" s="70">
        <v>0.148</v>
      </c>
      <c r="N1976" s="70"/>
      <c r="O1976" s="70">
        <v>160.26</v>
      </c>
      <c r="P1976" s="70">
        <v>140.95</v>
      </c>
      <c r="Q1976" s="70" t="s">
        <v>1483</v>
      </c>
      <c r="R1976" s="70"/>
      <c r="S1976" s="70"/>
      <c r="T1976" s="70">
        <v>7005</v>
      </c>
      <c r="U1976" s="70">
        <v>2050</v>
      </c>
      <c r="V1976" s="70" t="s">
        <v>6473</v>
      </c>
      <c r="W1976" s="70">
        <v>9400</v>
      </c>
      <c r="X1976" s="71" t="s">
        <v>6474</v>
      </c>
    </row>
    <row r="1977" s="62" customFormat="1" spans="3:24">
      <c r="C1977" s="69">
        <v>2021</v>
      </c>
      <c r="D1977" s="69">
        <v>10</v>
      </c>
      <c r="E1977" s="70" t="s">
        <v>4239</v>
      </c>
      <c r="F1977" s="70" t="s">
        <v>1581</v>
      </c>
      <c r="G1977" s="70" t="s">
        <v>6475</v>
      </c>
      <c r="H1977" s="70" t="s">
        <v>1395</v>
      </c>
      <c r="I1977" s="70" t="s">
        <v>1397</v>
      </c>
      <c r="J1977" s="70" t="s">
        <v>1396</v>
      </c>
      <c r="K1977" s="70"/>
      <c r="L1977" s="70"/>
      <c r="M1977" s="70">
        <v>0.287</v>
      </c>
      <c r="N1977" s="70"/>
      <c r="O1977" s="70">
        <v>146.7</v>
      </c>
      <c r="P1977" s="70">
        <v>81.14</v>
      </c>
      <c r="Q1977" s="70" t="s">
        <v>1402</v>
      </c>
      <c r="R1977" s="70"/>
      <c r="S1977" s="70"/>
      <c r="T1977" s="70">
        <v>5990</v>
      </c>
      <c r="U1977" s="70" t="s">
        <v>6476</v>
      </c>
      <c r="V1977" s="70" t="s">
        <v>1800</v>
      </c>
      <c r="W1977" s="70">
        <v>4490</v>
      </c>
      <c r="X1977" s="71">
        <v>2970</v>
      </c>
    </row>
    <row r="1978" s="62" customFormat="1" spans="3:24">
      <c r="C1978" s="69">
        <v>2021</v>
      </c>
      <c r="D1978" s="69">
        <v>10</v>
      </c>
      <c r="E1978" s="70" t="s">
        <v>4239</v>
      </c>
      <c r="F1978" s="70" t="s">
        <v>1581</v>
      </c>
      <c r="G1978" s="70" t="s">
        <v>6477</v>
      </c>
      <c r="H1978" s="70" t="s">
        <v>1395</v>
      </c>
      <c r="I1978" s="70" t="s">
        <v>1397</v>
      </c>
      <c r="J1978" s="70" t="s">
        <v>1396</v>
      </c>
      <c r="K1978" s="70"/>
      <c r="L1978" s="70"/>
      <c r="M1978" s="70">
        <v>0.168</v>
      </c>
      <c r="N1978" s="70"/>
      <c r="O1978" s="70">
        <v>160.26</v>
      </c>
      <c r="P1978" s="70">
        <v>281.91</v>
      </c>
      <c r="Q1978" s="70" t="s">
        <v>1402</v>
      </c>
      <c r="R1978" s="70"/>
      <c r="S1978" s="70"/>
      <c r="T1978" s="70">
        <v>9745</v>
      </c>
      <c r="U1978" s="70">
        <v>2550</v>
      </c>
      <c r="V1978" s="70">
        <v>3450</v>
      </c>
      <c r="W1978" s="70">
        <v>31000</v>
      </c>
      <c r="X1978" s="71">
        <v>17750</v>
      </c>
    </row>
    <row r="1979" s="62" customFormat="1" spans="3:24">
      <c r="C1979" s="69">
        <v>2021</v>
      </c>
      <c r="D1979" s="69">
        <v>10</v>
      </c>
      <c r="E1979" s="70" t="s">
        <v>4239</v>
      </c>
      <c r="F1979" s="70" t="s">
        <v>1581</v>
      </c>
      <c r="G1979" s="70" t="s">
        <v>6478</v>
      </c>
      <c r="H1979" s="70" t="s">
        <v>1768</v>
      </c>
      <c r="I1979" s="70" t="s">
        <v>1397</v>
      </c>
      <c r="J1979" s="70" t="s">
        <v>1396</v>
      </c>
      <c r="K1979" s="70"/>
      <c r="L1979" s="70"/>
      <c r="M1979" s="70">
        <v>0.168</v>
      </c>
      <c r="N1979" s="70"/>
      <c r="O1979" s="70">
        <v>160.26</v>
      </c>
      <c r="P1979" s="70">
        <v>281.91</v>
      </c>
      <c r="Q1979" s="70" t="s">
        <v>1402</v>
      </c>
      <c r="R1979" s="70"/>
      <c r="S1979" s="70"/>
      <c r="T1979" s="70">
        <v>10045</v>
      </c>
      <c r="U1979" s="70">
        <v>2550</v>
      </c>
      <c r="V1979" s="70">
        <v>3450</v>
      </c>
      <c r="W1979" s="70">
        <v>31000</v>
      </c>
      <c r="X1979" s="71">
        <v>18010</v>
      </c>
    </row>
    <row r="1980" s="62" customFormat="1" spans="3:24">
      <c r="C1980" s="69">
        <v>2021</v>
      </c>
      <c r="D1980" s="69">
        <v>10</v>
      </c>
      <c r="E1980" s="70" t="s">
        <v>4239</v>
      </c>
      <c r="F1980" s="70" t="s">
        <v>1581</v>
      </c>
      <c r="G1980" s="70" t="s">
        <v>6479</v>
      </c>
      <c r="H1980" s="70" t="s">
        <v>1453</v>
      </c>
      <c r="I1980" s="70" t="s">
        <v>1397</v>
      </c>
      <c r="J1980" s="70" t="s">
        <v>1396</v>
      </c>
      <c r="K1980" s="70"/>
      <c r="L1980" s="70"/>
      <c r="M1980" s="70">
        <v>0.237</v>
      </c>
      <c r="N1980" s="70"/>
      <c r="O1980" s="70">
        <v>160.26</v>
      </c>
      <c r="P1980" s="70">
        <v>281.9</v>
      </c>
      <c r="Q1980" s="70" t="s">
        <v>1402</v>
      </c>
      <c r="R1980" s="70"/>
      <c r="S1980" s="70"/>
      <c r="T1980" s="70">
        <v>6655</v>
      </c>
      <c r="U1980" s="70">
        <v>2550</v>
      </c>
      <c r="V1980" s="70">
        <v>3230</v>
      </c>
      <c r="W1980" s="70">
        <v>18000</v>
      </c>
      <c r="X1980" s="71">
        <v>8050</v>
      </c>
    </row>
    <row r="1981" s="62" customFormat="1" spans="3:24">
      <c r="C1981" s="69">
        <v>2021</v>
      </c>
      <c r="D1981" s="69">
        <v>10</v>
      </c>
      <c r="E1981" s="70" t="s">
        <v>5562</v>
      </c>
      <c r="F1981" s="70" t="s">
        <v>1581</v>
      </c>
      <c r="G1981" s="70" t="s">
        <v>6480</v>
      </c>
      <c r="H1981" s="70" t="s">
        <v>1446</v>
      </c>
      <c r="I1981" s="70" t="s">
        <v>1397</v>
      </c>
      <c r="J1981" s="70" t="s">
        <v>1396</v>
      </c>
      <c r="K1981" s="70"/>
      <c r="L1981" s="70"/>
      <c r="M1981" s="70">
        <v>0.289</v>
      </c>
      <c r="N1981" s="70"/>
      <c r="O1981" s="70">
        <v>146.7</v>
      </c>
      <c r="P1981" s="70">
        <v>81.14</v>
      </c>
      <c r="Q1981" s="70" t="s">
        <v>1402</v>
      </c>
      <c r="R1981" s="70"/>
      <c r="S1981" s="70"/>
      <c r="T1981" s="70">
        <v>5990</v>
      </c>
      <c r="U1981" s="70" t="s">
        <v>6476</v>
      </c>
      <c r="V1981" s="70" t="s">
        <v>6481</v>
      </c>
      <c r="W1981" s="70">
        <v>4490</v>
      </c>
      <c r="X1981" s="71">
        <v>2980</v>
      </c>
    </row>
    <row r="1982" s="62" customFormat="1" spans="3:24">
      <c r="C1982" s="69">
        <v>2021</v>
      </c>
      <c r="D1982" s="69">
        <v>10</v>
      </c>
      <c r="E1982" s="70" t="s">
        <v>5562</v>
      </c>
      <c r="F1982" s="70" t="s">
        <v>1581</v>
      </c>
      <c r="G1982" s="70" t="s">
        <v>6482</v>
      </c>
      <c r="H1982" s="70" t="s">
        <v>1482</v>
      </c>
      <c r="I1982" s="70" t="s">
        <v>1397</v>
      </c>
      <c r="J1982" s="70" t="s">
        <v>1396</v>
      </c>
      <c r="K1982" s="70"/>
      <c r="L1982" s="70"/>
      <c r="M1982" s="70">
        <v>0.193</v>
      </c>
      <c r="N1982" s="70"/>
      <c r="O1982" s="70" t="s">
        <v>1835</v>
      </c>
      <c r="P1982" s="70">
        <v>190.51</v>
      </c>
      <c r="Q1982" s="70" t="s">
        <v>1402</v>
      </c>
      <c r="R1982" s="70"/>
      <c r="S1982" s="70"/>
      <c r="T1982" s="70">
        <v>12000</v>
      </c>
      <c r="U1982" s="70">
        <v>2550</v>
      </c>
      <c r="V1982" s="70">
        <v>4000</v>
      </c>
      <c r="W1982" s="70">
        <v>18000</v>
      </c>
      <c r="X1982" s="71" t="s">
        <v>6483</v>
      </c>
    </row>
    <row r="1983" s="62" customFormat="1" spans="3:24">
      <c r="C1983" s="69">
        <v>2021</v>
      </c>
      <c r="D1983" s="69">
        <v>10</v>
      </c>
      <c r="E1983" s="70" t="s">
        <v>1605</v>
      </c>
      <c r="F1983" s="70" t="s">
        <v>1606</v>
      </c>
      <c r="G1983" s="70" t="s">
        <v>6484</v>
      </c>
      <c r="H1983" s="70" t="s">
        <v>1482</v>
      </c>
      <c r="I1983" s="70" t="s">
        <v>1397</v>
      </c>
      <c r="J1983" s="70" t="s">
        <v>1396</v>
      </c>
      <c r="K1983" s="70"/>
      <c r="L1983" s="70"/>
      <c r="M1983" s="70">
        <v>0.287</v>
      </c>
      <c r="N1983" s="70"/>
      <c r="O1983" s="70" t="s">
        <v>6249</v>
      </c>
      <c r="P1983" s="70">
        <v>98.04</v>
      </c>
      <c r="Q1983" s="70" t="s">
        <v>1402</v>
      </c>
      <c r="R1983" s="70"/>
      <c r="S1983" s="70"/>
      <c r="T1983" s="70">
        <v>5990</v>
      </c>
      <c r="U1983" s="70" t="s">
        <v>6314</v>
      </c>
      <c r="V1983" s="70" t="s">
        <v>6485</v>
      </c>
      <c r="W1983" s="70">
        <v>4495</v>
      </c>
      <c r="X1983" s="71">
        <v>3200</v>
      </c>
    </row>
    <row r="1984" s="62" customFormat="1" spans="3:24">
      <c r="C1984" s="69">
        <v>2021</v>
      </c>
      <c r="D1984" s="69">
        <v>10</v>
      </c>
      <c r="E1984" s="70" t="s">
        <v>1620</v>
      </c>
      <c r="F1984" s="70" t="s">
        <v>1621</v>
      </c>
      <c r="G1984" s="70" t="s">
        <v>6486</v>
      </c>
      <c r="H1984" s="70" t="s">
        <v>4483</v>
      </c>
      <c r="I1984" s="70" t="s">
        <v>1397</v>
      </c>
      <c r="J1984" s="70" t="s">
        <v>1396</v>
      </c>
      <c r="K1984" s="70"/>
      <c r="L1984" s="70"/>
      <c r="M1984" s="70">
        <v>0.288</v>
      </c>
      <c r="N1984" s="70"/>
      <c r="O1984" s="70">
        <v>157.2</v>
      </c>
      <c r="P1984" s="70">
        <v>90.24</v>
      </c>
      <c r="Q1984" s="70" t="s">
        <v>1402</v>
      </c>
      <c r="R1984" s="70"/>
      <c r="S1984" s="70"/>
      <c r="T1984" s="70">
        <v>5995</v>
      </c>
      <c r="U1984" s="70">
        <v>2250</v>
      </c>
      <c r="V1984" s="70">
        <v>2995</v>
      </c>
      <c r="W1984" s="70">
        <v>4495</v>
      </c>
      <c r="X1984" s="71">
        <v>3170</v>
      </c>
    </row>
    <row r="1985" s="62" customFormat="1" spans="3:24">
      <c r="C1985" s="69">
        <v>2021</v>
      </c>
      <c r="D1985" s="69">
        <v>10</v>
      </c>
      <c r="E1985" s="70" t="s">
        <v>1620</v>
      </c>
      <c r="F1985" s="70" t="s">
        <v>1621</v>
      </c>
      <c r="G1985" s="70" t="s">
        <v>6487</v>
      </c>
      <c r="H1985" s="70" t="s">
        <v>1433</v>
      </c>
      <c r="I1985" s="70" t="s">
        <v>1397</v>
      </c>
      <c r="J1985" s="70" t="s">
        <v>1412</v>
      </c>
      <c r="K1985" s="70"/>
      <c r="L1985" s="70">
        <v>560</v>
      </c>
      <c r="M1985" s="70">
        <v>0.159</v>
      </c>
      <c r="N1985" s="70"/>
      <c r="O1985" s="70" t="s">
        <v>2678</v>
      </c>
      <c r="P1985" s="70">
        <v>163.351</v>
      </c>
      <c r="Q1985" s="70" t="s">
        <v>1402</v>
      </c>
      <c r="R1985" s="70"/>
      <c r="S1985" s="70"/>
      <c r="T1985" s="70">
        <v>7345</v>
      </c>
      <c r="U1985" s="70">
        <v>2240</v>
      </c>
      <c r="V1985" s="70" t="s">
        <v>6488</v>
      </c>
      <c r="W1985" s="70">
        <v>9900</v>
      </c>
      <c r="X1985" s="71" t="s">
        <v>6489</v>
      </c>
    </row>
    <row r="1986" s="62" customFormat="1" spans="3:24">
      <c r="C1986" s="69">
        <v>2021</v>
      </c>
      <c r="D1986" s="69">
        <v>10</v>
      </c>
      <c r="E1986" s="70" t="s">
        <v>1620</v>
      </c>
      <c r="F1986" s="70" t="s">
        <v>1621</v>
      </c>
      <c r="G1986" s="70" t="s">
        <v>6490</v>
      </c>
      <c r="H1986" s="70" t="s">
        <v>1433</v>
      </c>
      <c r="I1986" s="70" t="s">
        <v>1397</v>
      </c>
      <c r="J1986" s="70" t="s">
        <v>1412</v>
      </c>
      <c r="K1986" s="70"/>
      <c r="L1986" s="70">
        <v>290</v>
      </c>
      <c r="M1986" s="70">
        <v>0.132</v>
      </c>
      <c r="N1986" s="70"/>
      <c r="O1986" s="70">
        <v>160.6</v>
      </c>
      <c r="P1986" s="70">
        <v>114.816</v>
      </c>
      <c r="Q1986" s="70" t="s">
        <v>1402</v>
      </c>
      <c r="R1986" s="70"/>
      <c r="S1986" s="70"/>
      <c r="T1986" s="70">
        <v>8145</v>
      </c>
      <c r="U1986" s="70">
        <v>2420</v>
      </c>
      <c r="V1986" s="70" t="s">
        <v>4247</v>
      </c>
      <c r="W1986" s="70">
        <v>13700</v>
      </c>
      <c r="X1986" s="71" t="s">
        <v>6033</v>
      </c>
    </row>
    <row r="1987" s="62" customFormat="1" spans="3:24">
      <c r="C1987" s="69">
        <v>2021</v>
      </c>
      <c r="D1987" s="69">
        <v>10</v>
      </c>
      <c r="E1987" s="70" t="s">
        <v>1620</v>
      </c>
      <c r="F1987" s="70" t="s">
        <v>1621</v>
      </c>
      <c r="G1987" s="70" t="s">
        <v>6491</v>
      </c>
      <c r="H1987" s="70" t="s">
        <v>1433</v>
      </c>
      <c r="I1987" s="70" t="s">
        <v>1397</v>
      </c>
      <c r="J1987" s="70" t="s">
        <v>1412</v>
      </c>
      <c r="K1987" s="70"/>
      <c r="L1987" s="70">
        <v>365</v>
      </c>
      <c r="M1987" s="70">
        <v>0.133</v>
      </c>
      <c r="N1987" s="70"/>
      <c r="O1987" s="70">
        <v>160.2</v>
      </c>
      <c r="P1987" s="70">
        <v>141.312</v>
      </c>
      <c r="Q1987" s="70" t="s">
        <v>1402</v>
      </c>
      <c r="R1987" s="70"/>
      <c r="S1987" s="70"/>
      <c r="T1987" s="70">
        <v>8145</v>
      </c>
      <c r="U1987" s="70">
        <v>2420</v>
      </c>
      <c r="V1987" s="70" t="s">
        <v>4247</v>
      </c>
      <c r="W1987" s="70">
        <v>13700</v>
      </c>
      <c r="X1987" s="71" t="s">
        <v>6492</v>
      </c>
    </row>
    <row r="1988" s="62" customFormat="1" spans="3:24">
      <c r="C1988" s="69">
        <v>2021</v>
      </c>
      <c r="D1988" s="69">
        <v>10</v>
      </c>
      <c r="E1988" s="70" t="s">
        <v>1620</v>
      </c>
      <c r="F1988" s="70" t="s">
        <v>1621</v>
      </c>
      <c r="G1988" s="70" t="s">
        <v>6493</v>
      </c>
      <c r="H1988" s="70" t="s">
        <v>1433</v>
      </c>
      <c r="I1988" s="70" t="s">
        <v>1397</v>
      </c>
      <c r="J1988" s="70" t="s">
        <v>1412</v>
      </c>
      <c r="K1988" s="70"/>
      <c r="L1988" s="70">
        <v>560</v>
      </c>
      <c r="M1988" s="70">
        <v>0.149</v>
      </c>
      <c r="N1988" s="70"/>
      <c r="O1988" s="70">
        <v>160.6</v>
      </c>
      <c r="P1988" s="70">
        <v>229.632</v>
      </c>
      <c r="Q1988" s="70" t="s">
        <v>1402</v>
      </c>
      <c r="R1988" s="70"/>
      <c r="S1988" s="70"/>
      <c r="T1988" s="70">
        <v>8545</v>
      </c>
      <c r="U1988" s="70">
        <v>2420</v>
      </c>
      <c r="V1988" s="70" t="s">
        <v>2422</v>
      </c>
      <c r="W1988" s="70">
        <v>14500</v>
      </c>
      <c r="X1988" s="71" t="s">
        <v>6494</v>
      </c>
    </row>
    <row r="1989" s="62" customFormat="1" spans="3:24">
      <c r="C1989" s="69">
        <v>2021</v>
      </c>
      <c r="D1989" s="69">
        <v>10</v>
      </c>
      <c r="E1989" s="70" t="s">
        <v>1620</v>
      </c>
      <c r="F1989" s="70" t="s">
        <v>1621</v>
      </c>
      <c r="G1989" s="70" t="s">
        <v>6495</v>
      </c>
      <c r="H1989" s="70" t="s">
        <v>1433</v>
      </c>
      <c r="I1989" s="70" t="s">
        <v>1397</v>
      </c>
      <c r="J1989" s="70" t="s">
        <v>1412</v>
      </c>
      <c r="K1989" s="70"/>
      <c r="L1989" s="70">
        <v>400</v>
      </c>
      <c r="M1989" s="70">
        <v>0.136</v>
      </c>
      <c r="N1989" s="70"/>
      <c r="O1989" s="70" t="s">
        <v>2678</v>
      </c>
      <c r="P1989" s="70">
        <v>163.351</v>
      </c>
      <c r="Q1989" s="70" t="s">
        <v>1402</v>
      </c>
      <c r="R1989" s="70"/>
      <c r="S1989" s="70"/>
      <c r="T1989" s="70">
        <v>8545</v>
      </c>
      <c r="U1989" s="70" t="s">
        <v>6496</v>
      </c>
      <c r="V1989" s="70" t="s">
        <v>2422</v>
      </c>
      <c r="W1989" s="70">
        <v>14500</v>
      </c>
      <c r="X1989" s="71" t="s">
        <v>6497</v>
      </c>
    </row>
    <row r="1990" s="62" customFormat="1" spans="3:24">
      <c r="C1990" s="69">
        <v>2021</v>
      </c>
      <c r="D1990" s="69">
        <v>10</v>
      </c>
      <c r="E1990" s="70" t="s">
        <v>1620</v>
      </c>
      <c r="F1990" s="70" t="s">
        <v>1621</v>
      </c>
      <c r="G1990" s="70" t="s">
        <v>6498</v>
      </c>
      <c r="H1990" s="70" t="s">
        <v>1433</v>
      </c>
      <c r="I1990" s="70" t="s">
        <v>1397</v>
      </c>
      <c r="J1990" s="70" t="s">
        <v>1412</v>
      </c>
      <c r="K1990" s="70"/>
      <c r="L1990" s="70">
        <v>460</v>
      </c>
      <c r="M1990" s="70">
        <v>0.14</v>
      </c>
      <c r="N1990" s="70"/>
      <c r="O1990" s="70" t="s">
        <v>2678</v>
      </c>
      <c r="P1990" s="70">
        <v>186.696</v>
      </c>
      <c r="Q1990" s="70" t="s">
        <v>1402</v>
      </c>
      <c r="R1990" s="70"/>
      <c r="S1990" s="70"/>
      <c r="T1990" s="70">
        <v>8545</v>
      </c>
      <c r="U1990" s="70" t="s">
        <v>6496</v>
      </c>
      <c r="V1990" s="70" t="s">
        <v>2422</v>
      </c>
      <c r="W1990" s="70">
        <v>14500</v>
      </c>
      <c r="X1990" s="71" t="s">
        <v>6499</v>
      </c>
    </row>
    <row r="1991" s="62" customFormat="1" spans="3:24">
      <c r="C1991" s="69">
        <v>2021</v>
      </c>
      <c r="D1991" s="69">
        <v>10</v>
      </c>
      <c r="E1991" s="70" t="s">
        <v>6500</v>
      </c>
      <c r="F1991" s="70" t="s">
        <v>6501</v>
      </c>
      <c r="G1991" s="70" t="s">
        <v>6502</v>
      </c>
      <c r="H1991" s="70" t="s">
        <v>1453</v>
      </c>
      <c r="I1991" s="70" t="s">
        <v>1397</v>
      </c>
      <c r="J1991" s="70" t="s">
        <v>1396</v>
      </c>
      <c r="K1991" s="70"/>
      <c r="L1991" s="70"/>
      <c r="M1991" s="70">
        <v>0.229</v>
      </c>
      <c r="N1991" s="70"/>
      <c r="O1991" s="70">
        <v>140.4</v>
      </c>
      <c r="P1991" s="70">
        <v>50.23</v>
      </c>
      <c r="Q1991" s="70" t="s">
        <v>1402</v>
      </c>
      <c r="R1991" s="70"/>
      <c r="S1991" s="70"/>
      <c r="T1991" s="70">
        <v>5330</v>
      </c>
      <c r="U1991" s="70">
        <v>1700</v>
      </c>
      <c r="V1991" s="70" t="s">
        <v>3793</v>
      </c>
      <c r="W1991" s="70">
        <v>3490</v>
      </c>
      <c r="X1991" s="71">
        <v>1820</v>
      </c>
    </row>
    <row r="1992" s="62" customFormat="1" spans="3:24">
      <c r="C1992" s="69">
        <v>2021</v>
      </c>
      <c r="D1992" s="69">
        <v>10</v>
      </c>
      <c r="E1992" s="70" t="s">
        <v>1631</v>
      </c>
      <c r="F1992" s="70" t="s">
        <v>1632</v>
      </c>
      <c r="G1992" s="70" t="s">
        <v>6503</v>
      </c>
      <c r="H1992" s="70" t="s">
        <v>1446</v>
      </c>
      <c r="I1992" s="70" t="s">
        <v>1397</v>
      </c>
      <c r="J1992" s="70" t="s">
        <v>1396</v>
      </c>
      <c r="K1992" s="70"/>
      <c r="L1992" s="70"/>
      <c r="M1992" s="70">
        <v>0.153</v>
      </c>
      <c r="N1992" s="70"/>
      <c r="O1992" s="70" t="s">
        <v>5596</v>
      </c>
      <c r="P1992" s="70">
        <v>198.377</v>
      </c>
      <c r="Q1992" s="70" t="s">
        <v>1402</v>
      </c>
      <c r="R1992" s="70"/>
      <c r="S1992" s="70"/>
      <c r="T1992" s="70">
        <v>6810</v>
      </c>
      <c r="U1992" s="70">
        <v>2250</v>
      </c>
      <c r="V1992" s="70">
        <v>2570</v>
      </c>
      <c r="W1992" s="70">
        <v>10495</v>
      </c>
      <c r="X1992" s="71">
        <v>4970</v>
      </c>
    </row>
    <row r="1993" s="62" customFormat="1" spans="3:24">
      <c r="C1993" s="69">
        <v>2021</v>
      </c>
      <c r="D1993" s="69">
        <v>10</v>
      </c>
      <c r="E1993" s="70" t="s">
        <v>1631</v>
      </c>
      <c r="F1993" s="70" t="s">
        <v>1632</v>
      </c>
      <c r="G1993" s="70" t="s">
        <v>6504</v>
      </c>
      <c r="H1993" s="70" t="s">
        <v>6505</v>
      </c>
      <c r="I1993" s="70" t="s">
        <v>1397</v>
      </c>
      <c r="J1993" s="70" t="s">
        <v>1412</v>
      </c>
      <c r="K1993" s="70"/>
      <c r="L1993" s="70">
        <v>520</v>
      </c>
      <c r="M1993" s="70">
        <v>0.179</v>
      </c>
      <c r="N1993" s="70"/>
      <c r="O1993" s="70" t="s">
        <v>6506</v>
      </c>
      <c r="P1993" s="70">
        <v>289.026</v>
      </c>
      <c r="Q1993" s="70" t="s">
        <v>1402</v>
      </c>
      <c r="R1993" s="70"/>
      <c r="S1993" s="70"/>
      <c r="T1993" s="70">
        <v>10350</v>
      </c>
      <c r="U1993" s="70">
        <v>2550</v>
      </c>
      <c r="V1993" s="70">
        <v>4200</v>
      </c>
      <c r="W1993" s="70">
        <v>18000</v>
      </c>
      <c r="X1993" s="71" t="s">
        <v>6507</v>
      </c>
    </row>
    <row r="1994" s="62" customFormat="1" spans="3:24">
      <c r="C1994" s="69">
        <v>2021</v>
      </c>
      <c r="D1994" s="69">
        <v>10</v>
      </c>
      <c r="E1994" s="70" t="s">
        <v>1644</v>
      </c>
      <c r="F1994" s="70" t="s">
        <v>1645</v>
      </c>
      <c r="G1994" s="70" t="s">
        <v>6508</v>
      </c>
      <c r="H1994" s="70" t="s">
        <v>1516</v>
      </c>
      <c r="I1994" s="70" t="s">
        <v>1397</v>
      </c>
      <c r="J1994" s="70" t="s">
        <v>1396</v>
      </c>
      <c r="K1994" s="70"/>
      <c r="L1994" s="70"/>
      <c r="M1994" s="70" t="s">
        <v>6509</v>
      </c>
      <c r="N1994" s="70"/>
      <c r="O1994" s="70">
        <v>160.88</v>
      </c>
      <c r="P1994" s="70">
        <v>282.62</v>
      </c>
      <c r="Q1994" s="70" t="s">
        <v>1402</v>
      </c>
      <c r="R1994" s="70"/>
      <c r="S1994" s="70"/>
      <c r="T1994" s="70" t="s">
        <v>5612</v>
      </c>
      <c r="U1994" s="70">
        <v>2545</v>
      </c>
      <c r="V1994" s="70">
        <v>3715</v>
      </c>
      <c r="W1994" s="70">
        <v>25000</v>
      </c>
      <c r="X1994" s="71" t="s">
        <v>6510</v>
      </c>
    </row>
    <row r="1995" s="62" customFormat="1" spans="3:24">
      <c r="C1995" s="69">
        <v>2021</v>
      </c>
      <c r="D1995" s="69">
        <v>10</v>
      </c>
      <c r="E1995" s="70" t="s">
        <v>1644</v>
      </c>
      <c r="F1995" s="70" t="s">
        <v>1645</v>
      </c>
      <c r="G1995" s="70" t="s">
        <v>6511</v>
      </c>
      <c r="H1995" s="70" t="s">
        <v>1516</v>
      </c>
      <c r="I1995" s="70" t="s">
        <v>1397</v>
      </c>
      <c r="J1995" s="70" t="s">
        <v>1396</v>
      </c>
      <c r="K1995" s="70"/>
      <c r="L1995" s="70"/>
      <c r="M1995" s="70" t="s">
        <v>6512</v>
      </c>
      <c r="N1995" s="70"/>
      <c r="O1995" s="70">
        <v>160.04</v>
      </c>
      <c r="P1995" s="70">
        <v>350.208</v>
      </c>
      <c r="Q1995" s="70" t="s">
        <v>1402</v>
      </c>
      <c r="R1995" s="70"/>
      <c r="S1995" s="70"/>
      <c r="T1995" s="70" t="s">
        <v>5612</v>
      </c>
      <c r="U1995" s="70">
        <v>2545</v>
      </c>
      <c r="V1995" s="70">
        <v>3715</v>
      </c>
      <c r="W1995" s="70">
        <v>25000</v>
      </c>
      <c r="X1995" s="71" t="s">
        <v>6513</v>
      </c>
    </row>
    <row r="1996" s="62" customFormat="1" spans="3:24">
      <c r="C1996" s="69">
        <v>2021</v>
      </c>
      <c r="D1996" s="69">
        <v>10</v>
      </c>
      <c r="E1996" s="70" t="s">
        <v>1644</v>
      </c>
      <c r="F1996" s="70" t="s">
        <v>1645</v>
      </c>
      <c r="G1996" s="70" t="s">
        <v>6514</v>
      </c>
      <c r="H1996" s="70" t="s">
        <v>1521</v>
      </c>
      <c r="I1996" s="70" t="s">
        <v>1397</v>
      </c>
      <c r="J1996" s="70" t="s">
        <v>1396</v>
      </c>
      <c r="K1996" s="70"/>
      <c r="L1996" s="70"/>
      <c r="M1996" s="70">
        <v>0.158</v>
      </c>
      <c r="N1996" s="70"/>
      <c r="O1996" s="70">
        <v>160.88</v>
      </c>
      <c r="P1996" s="70">
        <v>282.62</v>
      </c>
      <c r="Q1996" s="70" t="s">
        <v>1402</v>
      </c>
      <c r="R1996" s="70"/>
      <c r="S1996" s="70"/>
      <c r="T1996" s="70">
        <v>10400</v>
      </c>
      <c r="U1996" s="70">
        <v>2530</v>
      </c>
      <c r="V1996" s="70">
        <v>3995</v>
      </c>
      <c r="W1996" s="70">
        <v>31000</v>
      </c>
      <c r="X1996" s="71">
        <v>16360</v>
      </c>
    </row>
    <row r="1997" s="62" customFormat="1" ht="13.5" customHeight="1" spans="3:24">
      <c r="C1997" s="69">
        <v>2021</v>
      </c>
      <c r="D1997" s="69">
        <v>10</v>
      </c>
      <c r="E1997" s="70" t="s">
        <v>5629</v>
      </c>
      <c r="F1997" s="70" t="s">
        <v>1409</v>
      </c>
      <c r="G1997" s="70" t="s">
        <v>6515</v>
      </c>
      <c r="H1997" s="70" t="s">
        <v>1470</v>
      </c>
      <c r="I1997" s="70" t="s">
        <v>1397</v>
      </c>
      <c r="J1997" s="70" t="s">
        <v>1396</v>
      </c>
      <c r="K1997" s="70"/>
      <c r="L1997" s="70"/>
      <c r="M1997" s="70" t="s">
        <v>6516</v>
      </c>
      <c r="N1997" s="70"/>
      <c r="O1997" s="70">
        <v>158.98</v>
      </c>
      <c r="P1997" s="70">
        <v>210.56</v>
      </c>
      <c r="Q1997" s="70" t="s">
        <v>1421</v>
      </c>
      <c r="R1997" s="70"/>
      <c r="S1997" s="70"/>
      <c r="T1997" s="70" t="s">
        <v>6517</v>
      </c>
      <c r="U1997" s="70">
        <v>2550</v>
      </c>
      <c r="V1997" s="70">
        <v>3050</v>
      </c>
      <c r="W1997" s="70">
        <v>18000</v>
      </c>
      <c r="X1997" s="71" t="s">
        <v>6518</v>
      </c>
    </row>
    <row r="1998" s="62" customFormat="1" ht="13.5" customHeight="1" spans="3:24">
      <c r="C1998" s="69">
        <v>2021</v>
      </c>
      <c r="D1998" s="69">
        <v>10</v>
      </c>
      <c r="E1998" s="70" t="s">
        <v>5629</v>
      </c>
      <c r="F1998" s="70" t="s">
        <v>1409</v>
      </c>
      <c r="G1998" s="70" t="s">
        <v>6519</v>
      </c>
      <c r="H1998" s="70" t="s">
        <v>2036</v>
      </c>
      <c r="I1998" s="70" t="s">
        <v>1397</v>
      </c>
      <c r="J1998" s="70" t="s">
        <v>1396</v>
      </c>
      <c r="K1998" s="70"/>
      <c r="L1998" s="70"/>
      <c r="M1998" s="70"/>
      <c r="N1998" s="70"/>
      <c r="O1998" s="70">
        <v>160.26</v>
      </c>
      <c r="P1998" s="70">
        <v>281.91</v>
      </c>
      <c r="Q1998" s="70" t="s">
        <v>1421</v>
      </c>
      <c r="R1998" s="70"/>
      <c r="S1998" s="70"/>
      <c r="T1998" s="70" t="s">
        <v>6520</v>
      </c>
      <c r="U1998" s="70">
        <v>2500</v>
      </c>
      <c r="V1998" s="70" t="s">
        <v>6521</v>
      </c>
      <c r="W1998" s="70">
        <v>18000</v>
      </c>
      <c r="X1998" s="71">
        <v>11430</v>
      </c>
    </row>
    <row r="1999" s="62" customFormat="1" ht="13.5" customHeight="1" spans="3:24">
      <c r="C1999" s="69">
        <v>2021</v>
      </c>
      <c r="D1999" s="69">
        <v>10</v>
      </c>
      <c r="E1999" s="70" t="s">
        <v>4268</v>
      </c>
      <c r="F1999" s="70" t="s">
        <v>6522</v>
      </c>
      <c r="G1999" s="70" t="s">
        <v>6523</v>
      </c>
      <c r="H1999" s="70" t="s">
        <v>1579</v>
      </c>
      <c r="I1999" s="70" t="s">
        <v>1397</v>
      </c>
      <c r="J1999" s="70" t="s">
        <v>1441</v>
      </c>
      <c r="K1999" s="70"/>
      <c r="L1999" s="70"/>
      <c r="M1999" s="70"/>
      <c r="N1999" s="70">
        <v>13.6</v>
      </c>
      <c r="O1999" s="70">
        <v>184</v>
      </c>
      <c r="P1999" s="70"/>
      <c r="Q1999" s="70" t="s">
        <v>1499</v>
      </c>
      <c r="R1999" s="70"/>
      <c r="S1999" s="70"/>
      <c r="T1999" s="70">
        <v>4602</v>
      </c>
      <c r="U1999" s="70">
        <v>1900</v>
      </c>
      <c r="V1999" s="70">
        <v>1645</v>
      </c>
      <c r="W1999" s="70">
        <v>2160</v>
      </c>
      <c r="X1999" s="71">
        <v>1750</v>
      </c>
    </row>
    <row r="2000" s="62" customFormat="1" ht="13.5" customHeight="1" spans="3:24">
      <c r="C2000" s="69">
        <v>2021</v>
      </c>
      <c r="D2000" s="69">
        <v>10</v>
      </c>
      <c r="E2000" s="70" t="s">
        <v>4268</v>
      </c>
      <c r="F2000" s="70" t="s">
        <v>6522</v>
      </c>
      <c r="G2000" s="70" t="s">
        <v>6524</v>
      </c>
      <c r="H2000" s="70" t="s">
        <v>1579</v>
      </c>
      <c r="I2000" s="70" t="s">
        <v>1397</v>
      </c>
      <c r="J2000" s="70" t="s">
        <v>1441</v>
      </c>
      <c r="K2000" s="70"/>
      <c r="L2000" s="70"/>
      <c r="M2000" s="70"/>
      <c r="N2000" s="70">
        <v>13.5</v>
      </c>
      <c r="O2000" s="70">
        <v>143</v>
      </c>
      <c r="P2000" s="70"/>
      <c r="Q2000" s="70" t="s">
        <v>1402</v>
      </c>
      <c r="R2000" s="70"/>
      <c r="S2000" s="70"/>
      <c r="T2000" s="70">
        <v>4602</v>
      </c>
      <c r="U2000" s="70">
        <v>1900</v>
      </c>
      <c r="V2000" s="70">
        <v>1645</v>
      </c>
      <c r="W2000" s="70">
        <v>2160</v>
      </c>
      <c r="X2000" s="71">
        <v>1740</v>
      </c>
    </row>
    <row r="2001" s="62" customFormat="1" ht="13.5" customHeight="1" spans="3:24">
      <c r="C2001" s="69">
        <v>2021</v>
      </c>
      <c r="D2001" s="69">
        <v>10</v>
      </c>
      <c r="E2001" s="70" t="s">
        <v>4268</v>
      </c>
      <c r="F2001" s="70" t="s">
        <v>6522</v>
      </c>
      <c r="G2001" s="70" t="s">
        <v>6525</v>
      </c>
      <c r="H2001" s="70" t="s">
        <v>1579</v>
      </c>
      <c r="I2001" s="70" t="s">
        <v>1397</v>
      </c>
      <c r="J2001" s="70" t="s">
        <v>1441</v>
      </c>
      <c r="K2001" s="70"/>
      <c r="L2001" s="70"/>
      <c r="M2001" s="70"/>
      <c r="N2001" s="70">
        <v>13.5</v>
      </c>
      <c r="O2001" s="70">
        <v>143</v>
      </c>
      <c r="P2001" s="70"/>
      <c r="Q2001" s="70" t="s">
        <v>1402</v>
      </c>
      <c r="R2001" s="70"/>
      <c r="S2001" s="70"/>
      <c r="T2001" s="70">
        <v>4602</v>
      </c>
      <c r="U2001" s="70">
        <v>1900</v>
      </c>
      <c r="V2001" s="70">
        <v>1645</v>
      </c>
      <c r="W2001" s="70">
        <v>2160</v>
      </c>
      <c r="X2001" s="71">
        <v>1740</v>
      </c>
    </row>
    <row r="2002" s="62" customFormat="1" ht="13.5" customHeight="1" spans="3:24">
      <c r="C2002" s="69">
        <v>2021</v>
      </c>
      <c r="D2002" s="69">
        <v>10</v>
      </c>
      <c r="E2002" s="70" t="s">
        <v>4268</v>
      </c>
      <c r="F2002" s="70" t="s">
        <v>6526</v>
      </c>
      <c r="G2002" s="70" t="s">
        <v>6527</v>
      </c>
      <c r="H2002" s="70" t="s">
        <v>1579</v>
      </c>
      <c r="I2002" s="70" t="s">
        <v>1397</v>
      </c>
      <c r="J2002" s="70" t="s">
        <v>1441</v>
      </c>
      <c r="K2002" s="70"/>
      <c r="L2002" s="70"/>
      <c r="M2002" s="70"/>
      <c r="N2002" s="70">
        <v>15.8</v>
      </c>
      <c r="O2002" s="70">
        <v>205</v>
      </c>
      <c r="P2002" s="70"/>
      <c r="Q2002" s="70" t="s">
        <v>3828</v>
      </c>
      <c r="R2002" s="70"/>
      <c r="S2002" s="70"/>
      <c r="T2002" s="70">
        <v>4835</v>
      </c>
      <c r="U2002" s="70">
        <v>1935</v>
      </c>
      <c r="V2002" s="70">
        <v>1685</v>
      </c>
      <c r="W2002" s="70">
        <v>2720</v>
      </c>
      <c r="X2002" s="71" t="s">
        <v>6528</v>
      </c>
    </row>
    <row r="2003" s="62" customFormat="1" ht="13.5" customHeight="1" spans="3:24">
      <c r="C2003" s="69">
        <v>2021</v>
      </c>
      <c r="D2003" s="69">
        <v>10</v>
      </c>
      <c r="E2003" s="70" t="s">
        <v>4268</v>
      </c>
      <c r="F2003" s="70" t="s">
        <v>6526</v>
      </c>
      <c r="G2003" s="70" t="s">
        <v>6529</v>
      </c>
      <c r="H2003" s="70" t="s">
        <v>1579</v>
      </c>
      <c r="I2003" s="70" t="s">
        <v>1397</v>
      </c>
      <c r="J2003" s="70" t="s">
        <v>1441</v>
      </c>
      <c r="K2003" s="70"/>
      <c r="L2003" s="70"/>
      <c r="M2003" s="70"/>
      <c r="N2003" s="70">
        <v>16.4</v>
      </c>
      <c r="O2003" s="70">
        <v>175</v>
      </c>
      <c r="P2003" s="70"/>
      <c r="Q2003" s="70" t="s">
        <v>1499</v>
      </c>
      <c r="R2003" s="70"/>
      <c r="S2003" s="70"/>
      <c r="T2003" s="70">
        <v>4835</v>
      </c>
      <c r="U2003" s="70">
        <v>1935</v>
      </c>
      <c r="V2003" s="70">
        <v>1685</v>
      </c>
      <c r="W2003" s="70">
        <v>2720</v>
      </c>
      <c r="X2003" s="71" t="s">
        <v>6530</v>
      </c>
    </row>
    <row r="2004" s="62" customFormat="1" spans="3:24">
      <c r="C2004" s="69">
        <v>2021</v>
      </c>
      <c r="D2004" s="69">
        <v>10</v>
      </c>
      <c r="E2004" s="70" t="s">
        <v>1680</v>
      </c>
      <c r="F2004" s="70" t="s">
        <v>1681</v>
      </c>
      <c r="G2004" s="70" t="s">
        <v>6531</v>
      </c>
      <c r="H2004" s="70" t="s">
        <v>1453</v>
      </c>
      <c r="I2004" s="70" t="s">
        <v>1397</v>
      </c>
      <c r="J2004" s="70" t="s">
        <v>1396</v>
      </c>
      <c r="K2004" s="70"/>
      <c r="L2004" s="70"/>
      <c r="M2004" s="70" t="s">
        <v>6532</v>
      </c>
      <c r="N2004" s="70"/>
      <c r="O2004" s="70">
        <v>154.59</v>
      </c>
      <c r="P2004" s="70">
        <v>89.12</v>
      </c>
      <c r="Q2004" s="70" t="s">
        <v>1402</v>
      </c>
      <c r="R2004" s="70"/>
      <c r="S2004" s="70"/>
      <c r="T2004" s="70">
        <v>5998</v>
      </c>
      <c r="U2004" s="70" t="s">
        <v>1685</v>
      </c>
      <c r="V2004" s="70" t="s">
        <v>1690</v>
      </c>
      <c r="W2004" s="70">
        <v>4495</v>
      </c>
      <c r="X2004" s="71" t="s">
        <v>6533</v>
      </c>
    </row>
    <row r="2005" s="62" customFormat="1" spans="3:24">
      <c r="C2005" s="69">
        <v>2021</v>
      </c>
      <c r="D2005" s="69">
        <v>10</v>
      </c>
      <c r="E2005" s="70" t="s">
        <v>1680</v>
      </c>
      <c r="F2005" s="70" t="s">
        <v>1681</v>
      </c>
      <c r="G2005" s="70" t="s">
        <v>6534</v>
      </c>
      <c r="H2005" s="70" t="s">
        <v>1453</v>
      </c>
      <c r="I2005" s="70" t="s">
        <v>1397</v>
      </c>
      <c r="J2005" s="70" t="s">
        <v>1396</v>
      </c>
      <c r="K2005" s="70"/>
      <c r="L2005" s="70"/>
      <c r="M2005" s="70" t="s">
        <v>5194</v>
      </c>
      <c r="N2005" s="70"/>
      <c r="O2005" s="70">
        <v>154.59</v>
      </c>
      <c r="P2005" s="70">
        <v>89.12</v>
      </c>
      <c r="Q2005" s="70" t="s">
        <v>1402</v>
      </c>
      <c r="R2005" s="70"/>
      <c r="S2005" s="70"/>
      <c r="T2005" s="70">
        <v>5998</v>
      </c>
      <c r="U2005" s="70" t="s">
        <v>1685</v>
      </c>
      <c r="V2005" s="70" t="s">
        <v>1690</v>
      </c>
      <c r="W2005" s="70">
        <v>4495</v>
      </c>
      <c r="X2005" s="71" t="s">
        <v>1691</v>
      </c>
    </row>
    <row r="2006" s="62" customFormat="1" spans="3:24">
      <c r="C2006" s="69">
        <v>2021</v>
      </c>
      <c r="D2006" s="69">
        <v>10</v>
      </c>
      <c r="E2006" s="70" t="s">
        <v>4274</v>
      </c>
      <c r="F2006" s="70" t="s">
        <v>1695</v>
      </c>
      <c r="G2006" s="70" t="s">
        <v>6535</v>
      </c>
      <c r="H2006" s="70" t="s">
        <v>1440</v>
      </c>
      <c r="I2006" s="70" t="s">
        <v>1397</v>
      </c>
      <c r="J2006" s="70" t="s">
        <v>1441</v>
      </c>
      <c r="K2006" s="70"/>
      <c r="L2006" s="70"/>
      <c r="M2006" s="70"/>
      <c r="N2006" s="70" t="s">
        <v>6091</v>
      </c>
      <c r="O2006" s="70">
        <v>130</v>
      </c>
      <c r="P2006" s="70"/>
      <c r="Q2006" s="70" t="s">
        <v>1402</v>
      </c>
      <c r="R2006" s="70"/>
      <c r="S2006" s="70"/>
      <c r="T2006" s="70">
        <v>2997</v>
      </c>
      <c r="U2006" s="70">
        <v>1493</v>
      </c>
      <c r="V2006" s="70">
        <v>1604</v>
      </c>
      <c r="W2006" s="70">
        <v>1150</v>
      </c>
      <c r="X2006" s="71">
        <v>822</v>
      </c>
    </row>
    <row r="2007" s="62" customFormat="1" spans="3:24">
      <c r="C2007" s="69">
        <v>2021</v>
      </c>
      <c r="D2007" s="69">
        <v>10</v>
      </c>
      <c r="E2007" s="70" t="s">
        <v>4274</v>
      </c>
      <c r="F2007" s="70" t="s">
        <v>1695</v>
      </c>
      <c r="G2007" s="70" t="s">
        <v>6536</v>
      </c>
      <c r="H2007" s="70" t="s">
        <v>1440</v>
      </c>
      <c r="I2007" s="70" t="s">
        <v>1397</v>
      </c>
      <c r="J2007" s="70" t="s">
        <v>1441</v>
      </c>
      <c r="K2007" s="70"/>
      <c r="L2007" s="70"/>
      <c r="M2007" s="70"/>
      <c r="N2007" s="70" t="s">
        <v>6091</v>
      </c>
      <c r="O2007" s="70">
        <v>130</v>
      </c>
      <c r="P2007" s="70"/>
      <c r="Q2007" s="70" t="s">
        <v>1402</v>
      </c>
      <c r="R2007" s="70"/>
      <c r="S2007" s="70"/>
      <c r="T2007" s="70">
        <v>2997</v>
      </c>
      <c r="U2007" s="70">
        <v>1493</v>
      </c>
      <c r="V2007" s="70">
        <v>1604</v>
      </c>
      <c r="W2007" s="70">
        <v>1150</v>
      </c>
      <c r="X2007" s="71">
        <v>822</v>
      </c>
    </row>
    <row r="2008" s="62" customFormat="1" spans="3:24">
      <c r="C2008" s="69">
        <v>2021</v>
      </c>
      <c r="D2008" s="69">
        <v>10</v>
      </c>
      <c r="E2008" s="70" t="s">
        <v>6537</v>
      </c>
      <c r="F2008" s="70" t="s">
        <v>6538</v>
      </c>
      <c r="G2008" s="70" t="s">
        <v>6539</v>
      </c>
      <c r="H2008" s="70" t="s">
        <v>6540</v>
      </c>
      <c r="I2008" s="70" t="s">
        <v>1397</v>
      </c>
      <c r="J2008" s="70" t="s">
        <v>1441</v>
      </c>
      <c r="K2008" s="70"/>
      <c r="L2008" s="70"/>
      <c r="M2008" s="70"/>
      <c r="N2008" s="70">
        <v>14.4</v>
      </c>
      <c r="O2008" s="70">
        <v>150</v>
      </c>
      <c r="P2008" s="70"/>
      <c r="Q2008" s="70" t="s">
        <v>1504</v>
      </c>
      <c r="R2008" s="70"/>
      <c r="S2008" s="70"/>
      <c r="T2008" s="70">
        <v>4706</v>
      </c>
      <c r="U2008" s="70">
        <v>1909</v>
      </c>
      <c r="V2008" s="70">
        <v>1699</v>
      </c>
      <c r="W2008" s="70">
        <v>2220</v>
      </c>
      <c r="X2008" s="71">
        <v>1770</v>
      </c>
    </row>
    <row r="2009" s="62" customFormat="1" spans="3:24">
      <c r="C2009" s="69">
        <v>2021</v>
      </c>
      <c r="D2009" s="69">
        <v>10</v>
      </c>
      <c r="E2009" s="70" t="s">
        <v>6537</v>
      </c>
      <c r="F2009" s="70" t="s">
        <v>6538</v>
      </c>
      <c r="G2009" s="70" t="s">
        <v>6541</v>
      </c>
      <c r="H2009" s="70" t="s">
        <v>5490</v>
      </c>
      <c r="I2009" s="70" t="s">
        <v>1397</v>
      </c>
      <c r="J2009" s="70" t="s">
        <v>1441</v>
      </c>
      <c r="K2009" s="70"/>
      <c r="L2009" s="70"/>
      <c r="M2009" s="70"/>
      <c r="N2009" s="70">
        <v>13.2</v>
      </c>
      <c r="O2009" s="70">
        <v>141</v>
      </c>
      <c r="P2009" s="70"/>
      <c r="Q2009" s="70" t="s">
        <v>6007</v>
      </c>
      <c r="R2009" s="70"/>
      <c r="S2009" s="70"/>
      <c r="T2009" s="70">
        <v>4730</v>
      </c>
      <c r="U2009" s="70">
        <v>1804</v>
      </c>
      <c r="V2009" s="70">
        <v>1530</v>
      </c>
      <c r="W2009" s="70">
        <v>1975</v>
      </c>
      <c r="X2009" s="71">
        <v>1575</v>
      </c>
    </row>
    <row r="2010" s="62" customFormat="1" spans="3:24">
      <c r="C2010" s="69">
        <v>2021</v>
      </c>
      <c r="D2010" s="69">
        <v>10</v>
      </c>
      <c r="E2010" s="70" t="s">
        <v>6537</v>
      </c>
      <c r="F2010" s="70" t="s">
        <v>6538</v>
      </c>
      <c r="G2010" s="70" t="s">
        <v>6542</v>
      </c>
      <c r="H2010" s="70" t="s">
        <v>5490</v>
      </c>
      <c r="I2010" s="70" t="s">
        <v>1397</v>
      </c>
      <c r="J2010" s="70" t="s">
        <v>1441</v>
      </c>
      <c r="K2010" s="70"/>
      <c r="L2010" s="70"/>
      <c r="M2010" s="70"/>
      <c r="N2010" s="70">
        <v>13.2</v>
      </c>
      <c r="O2010" s="70">
        <v>150</v>
      </c>
      <c r="P2010" s="70"/>
      <c r="Q2010" s="70" t="s">
        <v>1504</v>
      </c>
      <c r="R2010" s="70"/>
      <c r="S2010" s="70"/>
      <c r="T2010" s="70">
        <v>4730</v>
      </c>
      <c r="U2010" s="70">
        <v>1804</v>
      </c>
      <c r="V2010" s="70">
        <v>1530</v>
      </c>
      <c r="W2010" s="70">
        <v>1975</v>
      </c>
      <c r="X2010" s="71">
        <v>1535</v>
      </c>
    </row>
    <row r="2011" s="62" customFormat="1" spans="3:24">
      <c r="C2011" s="69">
        <v>2021</v>
      </c>
      <c r="D2011" s="69">
        <v>10</v>
      </c>
      <c r="E2011" s="70" t="s">
        <v>4512</v>
      </c>
      <c r="F2011" s="70" t="s">
        <v>4513</v>
      </c>
      <c r="G2011" s="70" t="s">
        <v>6543</v>
      </c>
      <c r="H2011" s="70" t="s">
        <v>1478</v>
      </c>
      <c r="I2011" s="70" t="s">
        <v>1397</v>
      </c>
      <c r="J2011" s="70" t="s">
        <v>1396</v>
      </c>
      <c r="K2011" s="70"/>
      <c r="L2011" s="70"/>
      <c r="M2011" s="70">
        <v>0.22</v>
      </c>
      <c r="N2011" s="70"/>
      <c r="O2011" s="70">
        <v>157.57</v>
      </c>
      <c r="P2011" s="70">
        <v>281.91</v>
      </c>
      <c r="Q2011" s="70" t="s">
        <v>1402</v>
      </c>
      <c r="R2011" s="70"/>
      <c r="S2011" s="70"/>
      <c r="T2011" s="70">
        <v>6240</v>
      </c>
      <c r="U2011" s="70">
        <v>2540</v>
      </c>
      <c r="V2011" s="70">
        <v>3055</v>
      </c>
      <c r="W2011" s="70">
        <v>18000</v>
      </c>
      <c r="X2011" s="71">
        <v>7640</v>
      </c>
    </row>
    <row r="2012" s="62" customFormat="1" spans="3:24">
      <c r="C2012" s="69">
        <v>2021</v>
      </c>
      <c r="D2012" s="69">
        <v>10</v>
      </c>
      <c r="E2012" s="70" t="s">
        <v>6544</v>
      </c>
      <c r="F2012" s="70" t="s">
        <v>6452</v>
      </c>
      <c r="G2012" s="70" t="s">
        <v>6545</v>
      </c>
      <c r="H2012" s="70" t="s">
        <v>6454</v>
      </c>
      <c r="I2012" s="70" t="s">
        <v>1397</v>
      </c>
      <c r="J2012" s="70" t="s">
        <v>1441</v>
      </c>
      <c r="K2012" s="70"/>
      <c r="L2012" s="70"/>
      <c r="M2012" s="70"/>
      <c r="N2012" s="70">
        <v>17.6</v>
      </c>
      <c r="O2012" s="70">
        <v>174</v>
      </c>
      <c r="P2012" s="70"/>
      <c r="Q2012" s="70" t="s">
        <v>1442</v>
      </c>
      <c r="R2012" s="70"/>
      <c r="S2012" s="70"/>
      <c r="T2012" s="70">
        <v>4866</v>
      </c>
      <c r="U2012" s="70">
        <v>1945</v>
      </c>
      <c r="V2012" s="70">
        <v>1880</v>
      </c>
      <c r="W2012" s="70">
        <v>2585</v>
      </c>
      <c r="X2012" s="71">
        <v>2060</v>
      </c>
    </row>
    <row r="2013" s="62" customFormat="1" spans="3:24">
      <c r="C2013" s="69">
        <v>2021</v>
      </c>
      <c r="D2013" s="69">
        <v>10</v>
      </c>
      <c r="E2013" s="70" t="s">
        <v>6098</v>
      </c>
      <c r="F2013" s="70" t="s">
        <v>6099</v>
      </c>
      <c r="G2013" s="70" t="s">
        <v>6546</v>
      </c>
      <c r="H2013" s="70" t="s">
        <v>1433</v>
      </c>
      <c r="I2013" s="70" t="s">
        <v>1397</v>
      </c>
      <c r="J2013" s="70" t="s">
        <v>1412</v>
      </c>
      <c r="K2013" s="70"/>
      <c r="L2013" s="70">
        <v>580</v>
      </c>
      <c r="M2013" s="70">
        <v>0.149</v>
      </c>
      <c r="N2013" s="70"/>
      <c r="O2013" s="70" t="s">
        <v>1799</v>
      </c>
      <c r="P2013" s="70">
        <v>338.409</v>
      </c>
      <c r="Q2013" s="70" t="s">
        <v>1402</v>
      </c>
      <c r="R2013" s="70"/>
      <c r="S2013" s="70"/>
      <c r="T2013" s="70">
        <v>10490</v>
      </c>
      <c r="U2013" s="70">
        <v>2550</v>
      </c>
      <c r="V2013" s="70">
        <v>3225</v>
      </c>
      <c r="W2013" s="70">
        <v>18000</v>
      </c>
      <c r="X2013" s="71" t="s">
        <v>4055</v>
      </c>
    </row>
    <row r="2014" s="62" customFormat="1" spans="3:24">
      <c r="C2014" s="69">
        <v>2021</v>
      </c>
      <c r="D2014" s="69">
        <v>10</v>
      </c>
      <c r="E2014" s="70" t="s">
        <v>6098</v>
      </c>
      <c r="F2014" s="70" t="s">
        <v>6099</v>
      </c>
      <c r="G2014" s="70" t="s">
        <v>6547</v>
      </c>
      <c r="H2014" s="70" t="s">
        <v>1433</v>
      </c>
      <c r="I2014" s="70" t="s">
        <v>1397</v>
      </c>
      <c r="J2014" s="70" t="s">
        <v>1412</v>
      </c>
      <c r="K2014" s="70"/>
      <c r="L2014" s="70">
        <v>440</v>
      </c>
      <c r="M2014" s="70">
        <v>0.148</v>
      </c>
      <c r="N2014" s="70"/>
      <c r="O2014" s="70" t="s">
        <v>1570</v>
      </c>
      <c r="P2014" s="70">
        <v>127.743</v>
      </c>
      <c r="Q2014" s="70" t="s">
        <v>1402</v>
      </c>
      <c r="R2014" s="70"/>
      <c r="S2014" s="70"/>
      <c r="T2014" s="70">
        <v>6600</v>
      </c>
      <c r="U2014" s="70">
        <v>2150</v>
      </c>
      <c r="V2014" s="70">
        <v>2980</v>
      </c>
      <c r="W2014" s="70">
        <v>9500</v>
      </c>
      <c r="X2014" s="71" t="s">
        <v>6548</v>
      </c>
    </row>
    <row r="2015" s="62" customFormat="1" spans="3:24">
      <c r="C2015" s="69">
        <v>2021</v>
      </c>
      <c r="D2015" s="69">
        <v>10</v>
      </c>
      <c r="E2015" s="70" t="s">
        <v>1735</v>
      </c>
      <c r="F2015" s="70" t="s">
        <v>1736</v>
      </c>
      <c r="G2015" s="70" t="s">
        <v>6549</v>
      </c>
      <c r="H2015" s="70" t="s">
        <v>1418</v>
      </c>
      <c r="I2015" s="70" t="s">
        <v>1397</v>
      </c>
      <c r="J2015" s="70" t="s">
        <v>1396</v>
      </c>
      <c r="K2015" s="70"/>
      <c r="L2015" s="70"/>
      <c r="M2015" s="70">
        <v>0.269</v>
      </c>
      <c r="N2015" s="70"/>
      <c r="O2015" s="70">
        <v>156</v>
      </c>
      <c r="P2015" s="70">
        <v>281.91</v>
      </c>
      <c r="Q2015" s="70" t="s">
        <v>1402</v>
      </c>
      <c r="R2015" s="70"/>
      <c r="S2015" s="70"/>
      <c r="T2015" s="70">
        <v>10880</v>
      </c>
      <c r="U2015" s="70">
        <v>2550</v>
      </c>
      <c r="V2015" s="70" t="s">
        <v>2383</v>
      </c>
      <c r="W2015" s="70">
        <v>31000</v>
      </c>
      <c r="X2015" s="71">
        <v>20500</v>
      </c>
    </row>
    <row r="2016" s="62" customFormat="1" spans="3:24">
      <c r="C2016" s="69">
        <v>2021</v>
      </c>
      <c r="D2016" s="69">
        <v>10</v>
      </c>
      <c r="E2016" s="70" t="s">
        <v>1735</v>
      </c>
      <c r="F2016" s="70" t="s">
        <v>1736</v>
      </c>
      <c r="G2016" s="70" t="s">
        <v>6550</v>
      </c>
      <c r="H2016" s="70" t="s">
        <v>2018</v>
      </c>
      <c r="I2016" s="70" t="s">
        <v>1397</v>
      </c>
      <c r="J2016" s="70" t="s">
        <v>1396</v>
      </c>
      <c r="K2016" s="70"/>
      <c r="L2016" s="70"/>
      <c r="M2016" s="70">
        <v>0.288</v>
      </c>
      <c r="N2016" s="70"/>
      <c r="O2016" s="70">
        <v>154.59</v>
      </c>
      <c r="P2016" s="70">
        <v>66.84</v>
      </c>
      <c r="Q2016" s="70" t="s">
        <v>1402</v>
      </c>
      <c r="R2016" s="70"/>
      <c r="S2016" s="70"/>
      <c r="T2016" s="70">
        <v>5350</v>
      </c>
      <c r="U2016" s="70">
        <v>1850</v>
      </c>
      <c r="V2016" s="70">
        <v>2325</v>
      </c>
      <c r="W2016" s="70">
        <v>4495</v>
      </c>
      <c r="X2016" s="71">
        <v>3515</v>
      </c>
    </row>
    <row r="2017" s="62" customFormat="1" spans="3:24">
      <c r="C2017" s="69">
        <v>2021</v>
      </c>
      <c r="D2017" s="69">
        <v>10</v>
      </c>
      <c r="E2017" s="70" t="s">
        <v>5196</v>
      </c>
      <c r="F2017" s="70" t="s">
        <v>1756</v>
      </c>
      <c r="G2017" s="70" t="s">
        <v>6551</v>
      </c>
      <c r="H2017" s="70" t="s">
        <v>1453</v>
      </c>
      <c r="I2017" s="70" t="s">
        <v>1397</v>
      </c>
      <c r="J2017" s="70" t="s">
        <v>1396</v>
      </c>
      <c r="K2017" s="70"/>
      <c r="L2017" s="70"/>
      <c r="M2017" s="70">
        <v>0.288</v>
      </c>
      <c r="N2017" s="70"/>
      <c r="O2017" s="70">
        <v>145.56</v>
      </c>
      <c r="P2017" s="70">
        <v>86.55</v>
      </c>
      <c r="Q2017" s="70" t="s">
        <v>1402</v>
      </c>
      <c r="R2017" s="70"/>
      <c r="S2017" s="70"/>
      <c r="T2017" s="70">
        <v>5995</v>
      </c>
      <c r="U2017" s="70" t="s">
        <v>6552</v>
      </c>
      <c r="V2017" s="70" t="s">
        <v>6553</v>
      </c>
      <c r="W2017" s="70">
        <v>4495</v>
      </c>
      <c r="X2017" s="71">
        <v>3050</v>
      </c>
    </row>
    <row r="2018" s="62" customFormat="1" spans="3:24">
      <c r="C2018" s="69">
        <v>2021</v>
      </c>
      <c r="D2018" s="69">
        <v>10</v>
      </c>
      <c r="E2018" s="70" t="s">
        <v>5196</v>
      </c>
      <c r="F2018" s="70" t="s">
        <v>1581</v>
      </c>
      <c r="G2018" s="70" t="s">
        <v>6554</v>
      </c>
      <c r="H2018" s="70" t="s">
        <v>1418</v>
      </c>
      <c r="I2018" s="70" t="s">
        <v>1397</v>
      </c>
      <c r="J2018" s="70" t="s">
        <v>1396</v>
      </c>
      <c r="K2018" s="70"/>
      <c r="L2018" s="70"/>
      <c r="M2018" s="70">
        <v>0.186</v>
      </c>
      <c r="N2018" s="70"/>
      <c r="O2018" s="70">
        <v>160.26</v>
      </c>
      <c r="P2018" s="70">
        <v>422.87</v>
      </c>
      <c r="Q2018" s="70" t="s">
        <v>1402</v>
      </c>
      <c r="R2018" s="70"/>
      <c r="S2018" s="70"/>
      <c r="T2018" s="70" t="s">
        <v>6555</v>
      </c>
      <c r="U2018" s="70" t="s">
        <v>4758</v>
      </c>
      <c r="V2018" s="70" t="s">
        <v>4759</v>
      </c>
      <c r="W2018" s="70">
        <v>31000</v>
      </c>
      <c r="X2018" s="71">
        <v>18800</v>
      </c>
    </row>
    <row r="2019" s="62" customFormat="1" spans="3:24">
      <c r="C2019" s="69">
        <v>2021</v>
      </c>
      <c r="D2019" s="69">
        <v>10</v>
      </c>
      <c r="E2019" s="70" t="s">
        <v>5196</v>
      </c>
      <c r="F2019" s="70" t="s">
        <v>1581</v>
      </c>
      <c r="G2019" s="70" t="s">
        <v>6556</v>
      </c>
      <c r="H2019" s="70" t="s">
        <v>1418</v>
      </c>
      <c r="I2019" s="70" t="s">
        <v>1397</v>
      </c>
      <c r="J2019" s="70" t="s">
        <v>1396</v>
      </c>
      <c r="K2019" s="70"/>
      <c r="L2019" s="70"/>
      <c r="M2019" s="70">
        <v>0.239</v>
      </c>
      <c r="N2019" s="70"/>
      <c r="O2019" s="70">
        <v>160.26</v>
      </c>
      <c r="P2019" s="70">
        <v>422.87</v>
      </c>
      <c r="Q2019" s="70" t="s">
        <v>1402</v>
      </c>
      <c r="R2019" s="70"/>
      <c r="S2019" s="70"/>
      <c r="T2019" s="70" t="s">
        <v>6557</v>
      </c>
      <c r="U2019" s="70" t="s">
        <v>4758</v>
      </c>
      <c r="V2019" s="70" t="s">
        <v>4759</v>
      </c>
      <c r="W2019" s="70">
        <v>31000</v>
      </c>
      <c r="X2019" s="71">
        <v>21500</v>
      </c>
    </row>
    <row r="2020" s="62" customFormat="1" spans="3:24">
      <c r="C2020" s="69">
        <v>2021</v>
      </c>
      <c r="D2020" s="69">
        <v>10</v>
      </c>
      <c r="E2020" s="70" t="s">
        <v>4293</v>
      </c>
      <c r="F2020" s="70" t="s">
        <v>1632</v>
      </c>
      <c r="G2020" s="70" t="s">
        <v>6558</v>
      </c>
      <c r="H2020" s="70" t="s">
        <v>1440</v>
      </c>
      <c r="I2020" s="70" t="s">
        <v>1397</v>
      </c>
      <c r="J2020" s="70" t="s">
        <v>1441</v>
      </c>
      <c r="K2020" s="70"/>
      <c r="L2020" s="70"/>
      <c r="M2020" s="70"/>
      <c r="N2020" s="70">
        <v>12.1</v>
      </c>
      <c r="O2020" s="70">
        <v>150</v>
      </c>
      <c r="P2020" s="70"/>
      <c r="Q2020" s="70" t="s">
        <v>1402</v>
      </c>
      <c r="R2020" s="70"/>
      <c r="S2020" s="70"/>
      <c r="T2020" s="70">
        <v>4455</v>
      </c>
      <c r="U2020" s="70">
        <v>1875</v>
      </c>
      <c r="V2020" s="70">
        <v>1615</v>
      </c>
      <c r="W2020" s="70">
        <v>1960</v>
      </c>
      <c r="X2020" s="71">
        <v>1585</v>
      </c>
    </row>
    <row r="2021" s="62" customFormat="1" spans="3:24">
      <c r="C2021" s="69">
        <v>2021</v>
      </c>
      <c r="D2021" s="69">
        <v>10</v>
      </c>
      <c r="E2021" s="70" t="s">
        <v>4293</v>
      </c>
      <c r="F2021" s="70" t="s">
        <v>1632</v>
      </c>
      <c r="G2021" s="70" t="s">
        <v>6559</v>
      </c>
      <c r="H2021" s="70" t="s">
        <v>1440</v>
      </c>
      <c r="I2021" s="70" t="s">
        <v>1397</v>
      </c>
      <c r="J2021" s="70" t="s">
        <v>1441</v>
      </c>
      <c r="K2021" s="70"/>
      <c r="L2021" s="70"/>
      <c r="M2021" s="70"/>
      <c r="N2021" s="70">
        <v>12.5</v>
      </c>
      <c r="O2021" s="70">
        <v>150</v>
      </c>
      <c r="P2021" s="70"/>
      <c r="Q2021" s="70" t="s">
        <v>1402</v>
      </c>
      <c r="R2021" s="70"/>
      <c r="S2021" s="70"/>
      <c r="T2021" s="70">
        <v>4455</v>
      </c>
      <c r="U2021" s="70">
        <v>1875</v>
      </c>
      <c r="V2021" s="70">
        <v>1615</v>
      </c>
      <c r="W2021" s="70">
        <v>2065</v>
      </c>
      <c r="X2021" s="71">
        <v>1690</v>
      </c>
    </row>
    <row r="2022" s="62" customFormat="1" spans="3:24">
      <c r="C2022" s="69">
        <v>2021</v>
      </c>
      <c r="D2022" s="69">
        <v>10</v>
      </c>
      <c r="E2022" s="70" t="s">
        <v>4293</v>
      </c>
      <c r="F2022" s="70" t="s">
        <v>1632</v>
      </c>
      <c r="G2022" s="70" t="s">
        <v>6560</v>
      </c>
      <c r="H2022" s="70" t="s">
        <v>1440</v>
      </c>
      <c r="I2022" s="70" t="s">
        <v>1397</v>
      </c>
      <c r="J2022" s="70" t="s">
        <v>1441</v>
      </c>
      <c r="K2022" s="70"/>
      <c r="L2022" s="70"/>
      <c r="M2022" s="70"/>
      <c r="N2022" s="70">
        <v>10.3</v>
      </c>
      <c r="O2022" s="70">
        <v>140</v>
      </c>
      <c r="P2022" s="70"/>
      <c r="Q2022" s="70" t="s">
        <v>1402</v>
      </c>
      <c r="R2022" s="70"/>
      <c r="S2022" s="70"/>
      <c r="T2022" s="70" t="s">
        <v>1636</v>
      </c>
      <c r="U2022" s="70">
        <v>1770</v>
      </c>
      <c r="V2022" s="70">
        <v>1570</v>
      </c>
      <c r="W2022" s="70">
        <v>1660</v>
      </c>
      <c r="X2022" s="71">
        <v>1285</v>
      </c>
    </row>
    <row r="2023" s="62" customFormat="1" spans="3:24">
      <c r="C2023" s="69">
        <v>2021</v>
      </c>
      <c r="D2023" s="69">
        <v>10</v>
      </c>
      <c r="E2023" s="70" t="s">
        <v>4293</v>
      </c>
      <c r="F2023" s="70" t="s">
        <v>1632</v>
      </c>
      <c r="G2023" s="70" t="s">
        <v>6561</v>
      </c>
      <c r="H2023" s="70" t="s">
        <v>1440</v>
      </c>
      <c r="I2023" s="70" t="s">
        <v>1397</v>
      </c>
      <c r="J2023" s="70" t="s">
        <v>1441</v>
      </c>
      <c r="K2023" s="70"/>
      <c r="L2023" s="70"/>
      <c r="M2023" s="70"/>
      <c r="N2023" s="70">
        <v>10.5</v>
      </c>
      <c r="O2023" s="70">
        <v>140</v>
      </c>
      <c r="P2023" s="70"/>
      <c r="Q2023" s="70" t="s">
        <v>1402</v>
      </c>
      <c r="R2023" s="70"/>
      <c r="S2023" s="70"/>
      <c r="T2023" s="70" t="s">
        <v>1636</v>
      </c>
      <c r="U2023" s="70">
        <v>1770</v>
      </c>
      <c r="V2023" s="70">
        <v>1570</v>
      </c>
      <c r="W2023" s="70">
        <v>1780</v>
      </c>
      <c r="X2023" s="71">
        <v>1405</v>
      </c>
    </row>
    <row r="2024" s="62" customFormat="1" spans="3:24">
      <c r="C2024" s="69">
        <v>2021</v>
      </c>
      <c r="D2024" s="69">
        <v>10</v>
      </c>
      <c r="E2024" s="70" t="s">
        <v>4293</v>
      </c>
      <c r="F2024" s="70" t="s">
        <v>1632</v>
      </c>
      <c r="G2024" s="70" t="s">
        <v>6562</v>
      </c>
      <c r="H2024" s="70" t="s">
        <v>1440</v>
      </c>
      <c r="I2024" s="70" t="s">
        <v>1397</v>
      </c>
      <c r="J2024" s="70" t="s">
        <v>1441</v>
      </c>
      <c r="K2024" s="70"/>
      <c r="L2024" s="70"/>
      <c r="M2024" s="70"/>
      <c r="N2024" s="70">
        <v>11.3</v>
      </c>
      <c r="O2024" s="70">
        <v>140</v>
      </c>
      <c r="P2024" s="70"/>
      <c r="Q2024" s="70" t="s">
        <v>1402</v>
      </c>
      <c r="R2024" s="70"/>
      <c r="S2024" s="70"/>
      <c r="T2024" s="70" t="s">
        <v>1640</v>
      </c>
      <c r="U2024" s="70">
        <v>1770</v>
      </c>
      <c r="V2024" s="70">
        <v>1570</v>
      </c>
      <c r="W2024" s="70">
        <v>1825</v>
      </c>
      <c r="X2024" s="71">
        <v>1450</v>
      </c>
    </row>
    <row r="2025" s="62" customFormat="1" spans="3:24">
      <c r="C2025" s="69">
        <v>2021</v>
      </c>
      <c r="D2025" s="69">
        <v>10</v>
      </c>
      <c r="E2025" s="70" t="s">
        <v>1760</v>
      </c>
      <c r="F2025" s="70" t="s">
        <v>1606</v>
      </c>
      <c r="G2025" s="70" t="s">
        <v>6563</v>
      </c>
      <c r="H2025" s="70" t="s">
        <v>1768</v>
      </c>
      <c r="I2025" s="70" t="s">
        <v>1397</v>
      </c>
      <c r="J2025" s="70" t="s">
        <v>1396</v>
      </c>
      <c r="K2025" s="70"/>
      <c r="L2025" s="70"/>
      <c r="M2025" s="70" t="s">
        <v>6564</v>
      </c>
      <c r="N2025" s="70"/>
      <c r="O2025" s="70">
        <v>157.57</v>
      </c>
      <c r="P2025" s="70">
        <v>281.91</v>
      </c>
      <c r="Q2025" s="70" t="s">
        <v>1402</v>
      </c>
      <c r="R2025" s="70"/>
      <c r="S2025" s="70"/>
      <c r="T2025" s="70">
        <v>7410</v>
      </c>
      <c r="U2025" s="70">
        <v>2550</v>
      </c>
      <c r="V2025" s="70" t="s">
        <v>6565</v>
      </c>
      <c r="W2025" s="70">
        <v>25000</v>
      </c>
      <c r="X2025" s="71" t="s">
        <v>6566</v>
      </c>
    </row>
    <row r="2026" s="62" customFormat="1" spans="3:24">
      <c r="C2026" s="69">
        <v>2021</v>
      </c>
      <c r="D2026" s="69">
        <v>10</v>
      </c>
      <c r="E2026" s="70" t="s">
        <v>1760</v>
      </c>
      <c r="F2026" s="70" t="s">
        <v>1606</v>
      </c>
      <c r="G2026" s="70" t="s">
        <v>6567</v>
      </c>
      <c r="H2026" s="70" t="s">
        <v>1474</v>
      </c>
      <c r="I2026" s="70" t="s">
        <v>1397</v>
      </c>
      <c r="J2026" s="70" t="s">
        <v>1396</v>
      </c>
      <c r="K2026" s="70"/>
      <c r="L2026" s="70"/>
      <c r="M2026" s="70"/>
      <c r="N2026" s="70"/>
      <c r="O2026" s="70">
        <v>158.98</v>
      </c>
      <c r="P2026" s="70">
        <v>210.56</v>
      </c>
      <c r="Q2026" s="70" t="s">
        <v>1402</v>
      </c>
      <c r="R2026" s="70"/>
      <c r="S2026" s="70"/>
      <c r="T2026" s="70">
        <v>7185</v>
      </c>
      <c r="U2026" s="70" t="s">
        <v>6568</v>
      </c>
      <c r="V2026" s="70" t="s">
        <v>6569</v>
      </c>
      <c r="W2026" s="70">
        <v>13800</v>
      </c>
      <c r="X2026" s="71" t="s">
        <v>4942</v>
      </c>
    </row>
    <row r="2027" s="62" customFormat="1" spans="3:24">
      <c r="C2027" s="69">
        <v>2021</v>
      </c>
      <c r="D2027" s="69">
        <v>10</v>
      </c>
      <c r="E2027" s="70" t="s">
        <v>1774</v>
      </c>
      <c r="F2027" s="70" t="s">
        <v>1775</v>
      </c>
      <c r="G2027" s="70" t="s">
        <v>6570</v>
      </c>
      <c r="H2027" s="70" t="s">
        <v>1395</v>
      </c>
      <c r="I2027" s="70" t="s">
        <v>1397</v>
      </c>
      <c r="J2027" s="70" t="s">
        <v>1396</v>
      </c>
      <c r="K2027" s="70"/>
      <c r="L2027" s="70"/>
      <c r="M2027" s="70" t="s">
        <v>6571</v>
      </c>
      <c r="N2027" s="70"/>
      <c r="O2027" s="70">
        <v>157.57</v>
      </c>
      <c r="P2027" s="70">
        <v>281.92</v>
      </c>
      <c r="Q2027" s="70" t="s">
        <v>1402</v>
      </c>
      <c r="R2027" s="70"/>
      <c r="S2027" s="70"/>
      <c r="T2027" s="70" t="s">
        <v>6572</v>
      </c>
      <c r="U2027" s="70">
        <v>2550</v>
      </c>
      <c r="V2027" s="70">
        <v>3515</v>
      </c>
      <c r="W2027" s="70">
        <v>31000</v>
      </c>
      <c r="X2027" s="71" t="s">
        <v>6573</v>
      </c>
    </row>
    <row r="2028" s="62" customFormat="1" spans="3:24">
      <c r="C2028" s="69">
        <v>2021</v>
      </c>
      <c r="D2028" s="69">
        <v>10</v>
      </c>
      <c r="E2028" s="70" t="s">
        <v>1774</v>
      </c>
      <c r="F2028" s="70" t="s">
        <v>6574</v>
      </c>
      <c r="G2028" s="70" t="s">
        <v>6575</v>
      </c>
      <c r="H2028" s="70" t="s">
        <v>6540</v>
      </c>
      <c r="I2028" s="70" t="s">
        <v>1397</v>
      </c>
      <c r="J2028" s="70" t="s">
        <v>1441</v>
      </c>
      <c r="K2028" s="70"/>
      <c r="L2028" s="70"/>
      <c r="M2028" s="70"/>
      <c r="N2028" s="70">
        <v>15.9</v>
      </c>
      <c r="O2028" s="70">
        <v>160.81</v>
      </c>
      <c r="P2028" s="70"/>
      <c r="Q2028" s="70" t="s">
        <v>4013</v>
      </c>
      <c r="R2028" s="70"/>
      <c r="S2028" s="70"/>
      <c r="T2028" s="70">
        <v>4753</v>
      </c>
      <c r="U2028" s="70">
        <v>1890</v>
      </c>
      <c r="V2028" s="70">
        <v>1760</v>
      </c>
      <c r="W2028" s="70">
        <v>2392</v>
      </c>
      <c r="X2028" s="71">
        <v>1867</v>
      </c>
    </row>
    <row r="2029" s="62" customFormat="1" spans="3:24">
      <c r="C2029" s="69">
        <v>2021</v>
      </c>
      <c r="D2029" s="69">
        <v>10</v>
      </c>
      <c r="E2029" s="70" t="s">
        <v>5224</v>
      </c>
      <c r="F2029" s="70" t="s">
        <v>5225</v>
      </c>
      <c r="G2029" s="70" t="s">
        <v>6576</v>
      </c>
      <c r="H2029" s="70" t="s">
        <v>6540</v>
      </c>
      <c r="I2029" s="70" t="s">
        <v>1397</v>
      </c>
      <c r="J2029" s="70" t="s">
        <v>1441</v>
      </c>
      <c r="K2029" s="70"/>
      <c r="L2029" s="70"/>
      <c r="M2029" s="70"/>
      <c r="N2029" s="70">
        <v>14.5</v>
      </c>
      <c r="O2029" s="70">
        <v>145</v>
      </c>
      <c r="P2029" s="70"/>
      <c r="Q2029" s="70" t="s">
        <v>1499</v>
      </c>
      <c r="R2029" s="70"/>
      <c r="S2029" s="70"/>
      <c r="T2029" s="70">
        <v>4680</v>
      </c>
      <c r="U2029" s="70">
        <v>1865</v>
      </c>
      <c r="V2029" s="70">
        <v>1700</v>
      </c>
      <c r="W2029" s="70">
        <v>2095</v>
      </c>
      <c r="X2029" s="71">
        <v>1720</v>
      </c>
    </row>
    <row r="2030" s="62" customFormat="1" spans="3:24">
      <c r="C2030" s="69">
        <v>2021</v>
      </c>
      <c r="D2030" s="69">
        <v>10</v>
      </c>
      <c r="E2030" s="70" t="s">
        <v>4316</v>
      </c>
      <c r="F2030" s="70" t="s">
        <v>1790</v>
      </c>
      <c r="G2030" s="70" t="s">
        <v>6577</v>
      </c>
      <c r="H2030" s="70" t="s">
        <v>1886</v>
      </c>
      <c r="I2030" s="70" t="s">
        <v>1397</v>
      </c>
      <c r="J2030" s="70" t="s">
        <v>1396</v>
      </c>
      <c r="K2030" s="70"/>
      <c r="L2030" s="70"/>
      <c r="M2030" s="70"/>
      <c r="N2030" s="70"/>
      <c r="O2030" s="70">
        <v>160.13</v>
      </c>
      <c r="P2030" s="70">
        <v>287.04</v>
      </c>
      <c r="Q2030" s="70" t="s">
        <v>1402</v>
      </c>
      <c r="R2030" s="70"/>
      <c r="S2030" s="70"/>
      <c r="T2030" s="70">
        <v>8680</v>
      </c>
      <c r="U2030" s="70">
        <v>2520</v>
      </c>
      <c r="V2030" s="70">
        <v>3120</v>
      </c>
      <c r="W2030" s="70">
        <v>18000</v>
      </c>
      <c r="X2030" s="71">
        <v>12630</v>
      </c>
    </row>
    <row r="2031" s="62" customFormat="1" spans="3:24">
      <c r="C2031" s="69">
        <v>2021</v>
      </c>
      <c r="D2031" s="69">
        <v>10</v>
      </c>
      <c r="E2031" s="70" t="s">
        <v>4316</v>
      </c>
      <c r="F2031" s="70" t="s">
        <v>1790</v>
      </c>
      <c r="G2031" s="70" t="s">
        <v>6578</v>
      </c>
      <c r="H2031" s="70" t="s">
        <v>1531</v>
      </c>
      <c r="I2031" s="70" t="s">
        <v>1397</v>
      </c>
      <c r="J2031" s="70" t="s">
        <v>1412</v>
      </c>
      <c r="K2031" s="70"/>
      <c r="L2031" s="70">
        <v>545</v>
      </c>
      <c r="M2031" s="70">
        <v>0.14</v>
      </c>
      <c r="N2031" s="70"/>
      <c r="O2031" s="70">
        <v>141.86</v>
      </c>
      <c r="P2031" s="70">
        <v>253.132</v>
      </c>
      <c r="Q2031" s="70" t="s">
        <v>1402</v>
      </c>
      <c r="R2031" s="70"/>
      <c r="S2031" s="70"/>
      <c r="T2031" s="70">
        <v>10500</v>
      </c>
      <c r="U2031" s="70">
        <v>2550</v>
      </c>
      <c r="V2031" s="70" t="s">
        <v>6579</v>
      </c>
      <c r="W2031" s="70">
        <v>18000</v>
      </c>
      <c r="X2031" s="71" t="s">
        <v>6146</v>
      </c>
    </row>
    <row r="2032" s="62" customFormat="1" spans="3:24">
      <c r="C2032" s="69">
        <v>2021</v>
      </c>
      <c r="D2032" s="69">
        <v>10</v>
      </c>
      <c r="E2032" s="70" t="s">
        <v>4316</v>
      </c>
      <c r="F2032" s="70" t="s">
        <v>1790</v>
      </c>
      <c r="G2032" s="70" t="s">
        <v>6580</v>
      </c>
      <c r="H2032" s="70" t="s">
        <v>1531</v>
      </c>
      <c r="I2032" s="70" t="s">
        <v>1397</v>
      </c>
      <c r="J2032" s="70" t="s">
        <v>1412</v>
      </c>
      <c r="K2032" s="70"/>
      <c r="L2032" s="70">
        <v>650</v>
      </c>
      <c r="M2032" s="70">
        <v>0.15</v>
      </c>
      <c r="N2032" s="70"/>
      <c r="O2032" s="70">
        <v>150.07</v>
      </c>
      <c r="P2032" s="70">
        <v>264.96</v>
      </c>
      <c r="Q2032" s="70" t="s">
        <v>1402</v>
      </c>
      <c r="R2032" s="70"/>
      <c r="S2032" s="70"/>
      <c r="T2032" s="70">
        <v>8545</v>
      </c>
      <c r="U2032" s="70" t="s">
        <v>6581</v>
      </c>
      <c r="V2032" s="70" t="s">
        <v>6582</v>
      </c>
      <c r="W2032" s="70">
        <v>14500</v>
      </c>
      <c r="X2032" s="71" t="s">
        <v>6583</v>
      </c>
    </row>
    <row r="2033" s="62" customFormat="1" spans="3:24">
      <c r="C2033" s="69">
        <v>2021</v>
      </c>
      <c r="D2033" s="69">
        <v>10</v>
      </c>
      <c r="E2033" s="70" t="s">
        <v>4322</v>
      </c>
      <c r="F2033" s="70" t="s">
        <v>4323</v>
      </c>
      <c r="G2033" s="70" t="s">
        <v>6584</v>
      </c>
      <c r="H2033" s="70" t="s">
        <v>1433</v>
      </c>
      <c r="I2033" s="70" t="s">
        <v>1397</v>
      </c>
      <c r="J2033" s="70" t="s">
        <v>1412</v>
      </c>
      <c r="K2033" s="70"/>
      <c r="L2033" s="70">
        <v>730</v>
      </c>
      <c r="M2033" s="70">
        <v>0.158</v>
      </c>
      <c r="N2033" s="70"/>
      <c r="O2033" s="70" t="s">
        <v>5823</v>
      </c>
      <c r="P2033" s="70">
        <v>344.73</v>
      </c>
      <c r="Q2033" s="70" t="s">
        <v>1402</v>
      </c>
      <c r="R2033" s="70"/>
      <c r="S2033" s="70"/>
      <c r="T2033" s="70">
        <v>12000</v>
      </c>
      <c r="U2033" s="70">
        <v>2550</v>
      </c>
      <c r="V2033" s="70">
        <v>3400</v>
      </c>
      <c r="W2033" s="70">
        <v>18000</v>
      </c>
      <c r="X2033" s="71" t="s">
        <v>6585</v>
      </c>
    </row>
    <row r="2034" s="62" customFormat="1" spans="3:24">
      <c r="C2034" s="69">
        <v>2021</v>
      </c>
      <c r="D2034" s="69">
        <v>10</v>
      </c>
      <c r="E2034" s="70" t="s">
        <v>4322</v>
      </c>
      <c r="F2034" s="70" t="s">
        <v>4323</v>
      </c>
      <c r="G2034" s="70" t="s">
        <v>6586</v>
      </c>
      <c r="H2034" s="70" t="s">
        <v>1433</v>
      </c>
      <c r="I2034" s="70" t="s">
        <v>1397</v>
      </c>
      <c r="J2034" s="70" t="s">
        <v>1412</v>
      </c>
      <c r="K2034" s="70"/>
      <c r="L2034" s="70">
        <v>450</v>
      </c>
      <c r="M2034" s="70">
        <v>0.149</v>
      </c>
      <c r="N2034" s="70"/>
      <c r="O2034" s="70" t="s">
        <v>5295</v>
      </c>
      <c r="P2034" s="70">
        <v>127.74</v>
      </c>
      <c r="Q2034" s="70" t="s">
        <v>1402</v>
      </c>
      <c r="R2034" s="70"/>
      <c r="S2034" s="70"/>
      <c r="T2034" s="70">
        <v>6540</v>
      </c>
      <c r="U2034" s="70">
        <v>2100</v>
      </c>
      <c r="V2034" s="70" t="s">
        <v>2446</v>
      </c>
      <c r="W2034" s="70">
        <v>9500</v>
      </c>
      <c r="X2034" s="71" t="s">
        <v>2447</v>
      </c>
    </row>
    <row r="2035" s="62" customFormat="1" spans="3:24">
      <c r="C2035" s="69">
        <v>2021</v>
      </c>
      <c r="D2035" s="69">
        <v>10</v>
      </c>
      <c r="E2035" s="70" t="s">
        <v>4322</v>
      </c>
      <c r="F2035" s="70" t="s">
        <v>4323</v>
      </c>
      <c r="G2035" s="70" t="s">
        <v>6587</v>
      </c>
      <c r="H2035" s="70" t="s">
        <v>1433</v>
      </c>
      <c r="I2035" s="70" t="s">
        <v>1397</v>
      </c>
      <c r="J2035" s="70" t="s">
        <v>1412</v>
      </c>
      <c r="K2035" s="70"/>
      <c r="L2035" s="70">
        <v>368</v>
      </c>
      <c r="M2035" s="70">
        <v>0.179</v>
      </c>
      <c r="N2035" s="70"/>
      <c r="O2035" s="70" t="s">
        <v>5295</v>
      </c>
      <c r="P2035" s="70">
        <v>134.35</v>
      </c>
      <c r="Q2035" s="70" t="s">
        <v>1402</v>
      </c>
      <c r="R2035" s="70"/>
      <c r="S2035" s="70"/>
      <c r="T2035" s="70">
        <v>6990</v>
      </c>
      <c r="U2035" s="70">
        <v>2320</v>
      </c>
      <c r="V2035" s="70">
        <v>3200</v>
      </c>
      <c r="W2035" s="70">
        <v>10600</v>
      </c>
      <c r="X2035" s="71">
        <v>6850</v>
      </c>
    </row>
    <row r="2036" s="62" customFormat="1" spans="3:24">
      <c r="C2036" s="69">
        <v>2021</v>
      </c>
      <c r="D2036" s="69">
        <v>10</v>
      </c>
      <c r="E2036" s="70" t="s">
        <v>1819</v>
      </c>
      <c r="F2036" s="70" t="s">
        <v>1820</v>
      </c>
      <c r="G2036" s="70" t="s">
        <v>6588</v>
      </c>
      <c r="H2036" s="70" t="s">
        <v>1886</v>
      </c>
      <c r="I2036" s="70" t="s">
        <v>1397</v>
      </c>
      <c r="J2036" s="70" t="s">
        <v>1396</v>
      </c>
      <c r="K2036" s="70"/>
      <c r="L2036" s="70"/>
      <c r="M2036" s="70"/>
      <c r="N2036" s="70"/>
      <c r="O2036" s="70" t="s">
        <v>1799</v>
      </c>
      <c r="P2036" s="70">
        <v>192.5</v>
      </c>
      <c r="Q2036" s="70" t="s">
        <v>1822</v>
      </c>
      <c r="R2036" s="70"/>
      <c r="S2036" s="70"/>
      <c r="T2036" s="70">
        <v>6865</v>
      </c>
      <c r="U2036" s="70">
        <v>2270</v>
      </c>
      <c r="V2036" s="70">
        <v>2720</v>
      </c>
      <c r="W2036" s="70">
        <v>12495</v>
      </c>
      <c r="X2036" s="71">
        <v>8900</v>
      </c>
    </row>
    <row r="2037" s="62" customFormat="1" spans="3:24">
      <c r="C2037" s="69">
        <v>2021</v>
      </c>
      <c r="D2037" s="69">
        <v>10</v>
      </c>
      <c r="E2037" s="70" t="s">
        <v>6168</v>
      </c>
      <c r="F2037" s="70" t="s">
        <v>1860</v>
      </c>
      <c r="G2037" s="70" t="s">
        <v>6589</v>
      </c>
      <c r="H2037" s="70" t="s">
        <v>6001</v>
      </c>
      <c r="I2037" s="70" t="s">
        <v>1397</v>
      </c>
      <c r="J2037" s="70" t="s">
        <v>1396</v>
      </c>
      <c r="K2037" s="70"/>
      <c r="L2037" s="70"/>
      <c r="M2037" s="70">
        <v>0.175</v>
      </c>
      <c r="N2037" s="70"/>
      <c r="O2037" s="70">
        <v>157.57</v>
      </c>
      <c r="P2037" s="70">
        <v>281.92</v>
      </c>
      <c r="Q2037" s="70" t="s">
        <v>1402</v>
      </c>
      <c r="R2037" s="70"/>
      <c r="S2037" s="70"/>
      <c r="T2037" s="70">
        <v>9650</v>
      </c>
      <c r="U2037" s="70">
        <v>2550</v>
      </c>
      <c r="V2037" s="70">
        <v>3600</v>
      </c>
      <c r="W2037" s="70">
        <v>31000</v>
      </c>
      <c r="X2037" s="71">
        <v>18200</v>
      </c>
    </row>
    <row r="2038" s="62" customFormat="1" spans="3:24">
      <c r="C2038" s="69">
        <v>2021</v>
      </c>
      <c r="D2038" s="69">
        <v>10</v>
      </c>
      <c r="E2038" s="70" t="s">
        <v>1888</v>
      </c>
      <c r="F2038" s="70" t="s">
        <v>1621</v>
      </c>
      <c r="G2038" s="70" t="s">
        <v>6590</v>
      </c>
      <c r="H2038" s="70" t="s">
        <v>1418</v>
      </c>
      <c r="I2038" s="70" t="s">
        <v>1397</v>
      </c>
      <c r="J2038" s="70" t="s">
        <v>1396</v>
      </c>
      <c r="K2038" s="70"/>
      <c r="L2038" s="70"/>
      <c r="M2038" s="70" t="s">
        <v>6591</v>
      </c>
      <c r="N2038" s="70"/>
      <c r="O2038" s="70">
        <v>160.4</v>
      </c>
      <c r="P2038" s="70">
        <v>422.848</v>
      </c>
      <c r="Q2038" s="70" t="s">
        <v>4354</v>
      </c>
      <c r="R2038" s="70"/>
      <c r="S2038" s="70"/>
      <c r="T2038" s="70" t="s">
        <v>6592</v>
      </c>
      <c r="U2038" s="70">
        <v>2550</v>
      </c>
      <c r="V2038" s="70" t="s">
        <v>5272</v>
      </c>
      <c r="W2038" s="70">
        <v>31000</v>
      </c>
      <c r="X2038" s="71" t="s">
        <v>6593</v>
      </c>
    </row>
    <row r="2039" s="62" customFormat="1" spans="3:24">
      <c r="C2039" s="69">
        <v>2021</v>
      </c>
      <c r="D2039" s="69">
        <v>10</v>
      </c>
      <c r="E2039" s="70" t="s">
        <v>1888</v>
      </c>
      <c r="F2039" s="70" t="s">
        <v>1621</v>
      </c>
      <c r="G2039" s="70" t="s">
        <v>6594</v>
      </c>
      <c r="H2039" s="70" t="s">
        <v>1418</v>
      </c>
      <c r="I2039" s="70" t="s">
        <v>1397</v>
      </c>
      <c r="J2039" s="70" t="s">
        <v>1396</v>
      </c>
      <c r="K2039" s="70"/>
      <c r="L2039" s="70"/>
      <c r="M2039" s="70" t="s">
        <v>6595</v>
      </c>
      <c r="N2039" s="70"/>
      <c r="O2039" s="70" t="s">
        <v>6596</v>
      </c>
      <c r="P2039" s="70">
        <v>384.192</v>
      </c>
      <c r="Q2039" s="70" t="s">
        <v>4354</v>
      </c>
      <c r="R2039" s="70"/>
      <c r="S2039" s="70"/>
      <c r="T2039" s="70" t="s">
        <v>1650</v>
      </c>
      <c r="U2039" s="70">
        <v>2550</v>
      </c>
      <c r="V2039" s="70" t="s">
        <v>3839</v>
      </c>
      <c r="W2039" s="70">
        <v>31000</v>
      </c>
      <c r="X2039" s="71" t="s">
        <v>3840</v>
      </c>
    </row>
    <row r="2040" s="62" customFormat="1" spans="3:24">
      <c r="C2040" s="69">
        <v>2021</v>
      </c>
      <c r="D2040" s="69">
        <v>10</v>
      </c>
      <c r="E2040" s="70" t="s">
        <v>1888</v>
      </c>
      <c r="F2040" s="70" t="s">
        <v>1621</v>
      </c>
      <c r="G2040" s="70" t="s">
        <v>6597</v>
      </c>
      <c r="H2040" s="70" t="s">
        <v>1478</v>
      </c>
      <c r="I2040" s="70" t="s">
        <v>1397</v>
      </c>
      <c r="J2040" s="70" t="s">
        <v>1396</v>
      </c>
      <c r="K2040" s="70"/>
      <c r="L2040" s="70"/>
      <c r="M2040" s="70" t="s">
        <v>6598</v>
      </c>
      <c r="N2040" s="70"/>
      <c r="O2040" s="70" t="s">
        <v>6596</v>
      </c>
      <c r="P2040" s="70">
        <v>384.192</v>
      </c>
      <c r="Q2040" s="70" t="s">
        <v>4354</v>
      </c>
      <c r="R2040" s="70"/>
      <c r="S2040" s="70"/>
      <c r="T2040" s="70" t="s">
        <v>4368</v>
      </c>
      <c r="U2040" s="70" t="s">
        <v>2673</v>
      </c>
      <c r="V2040" s="70" t="s">
        <v>3269</v>
      </c>
      <c r="W2040" s="70">
        <v>25000</v>
      </c>
      <c r="X2040" s="71" t="s">
        <v>6599</v>
      </c>
    </row>
    <row r="2041" s="62" customFormat="1" spans="3:24">
      <c r="C2041" s="69">
        <v>2021</v>
      </c>
      <c r="D2041" s="69">
        <v>10</v>
      </c>
      <c r="E2041" s="70" t="s">
        <v>1888</v>
      </c>
      <c r="F2041" s="70" t="s">
        <v>1621</v>
      </c>
      <c r="G2041" s="70" t="s">
        <v>6600</v>
      </c>
      <c r="H2041" s="70" t="s">
        <v>1478</v>
      </c>
      <c r="I2041" s="70" t="s">
        <v>1397</v>
      </c>
      <c r="J2041" s="70" t="s">
        <v>1396</v>
      </c>
      <c r="K2041" s="70"/>
      <c r="L2041" s="70"/>
      <c r="M2041" s="70" t="s">
        <v>6601</v>
      </c>
      <c r="N2041" s="70"/>
      <c r="O2041" s="70">
        <v>160.2</v>
      </c>
      <c r="P2041" s="70">
        <v>282.624</v>
      </c>
      <c r="Q2041" s="70" t="s">
        <v>4354</v>
      </c>
      <c r="R2041" s="70"/>
      <c r="S2041" s="70"/>
      <c r="T2041" s="70" t="s">
        <v>4368</v>
      </c>
      <c r="U2041" s="70">
        <v>2550</v>
      </c>
      <c r="V2041" s="70" t="s">
        <v>6602</v>
      </c>
      <c r="W2041" s="70">
        <v>25000</v>
      </c>
      <c r="X2041" s="71" t="s">
        <v>6603</v>
      </c>
    </row>
    <row r="2042" s="62" customFormat="1" spans="3:24">
      <c r="C2042" s="69">
        <v>2021</v>
      </c>
      <c r="D2042" s="69">
        <v>10</v>
      </c>
      <c r="E2042" s="70" t="s">
        <v>1888</v>
      </c>
      <c r="F2042" s="70" t="s">
        <v>1621</v>
      </c>
      <c r="G2042" s="70" t="s">
        <v>6604</v>
      </c>
      <c r="H2042" s="70" t="s">
        <v>1516</v>
      </c>
      <c r="I2042" s="70" t="s">
        <v>1397</v>
      </c>
      <c r="J2042" s="70" t="s">
        <v>1396</v>
      </c>
      <c r="K2042" s="70"/>
      <c r="L2042" s="70"/>
      <c r="M2042" s="70" t="s">
        <v>6605</v>
      </c>
      <c r="N2042" s="70"/>
      <c r="O2042" s="70">
        <v>160.2</v>
      </c>
      <c r="P2042" s="70">
        <v>282.624</v>
      </c>
      <c r="Q2042" s="70" t="s">
        <v>4354</v>
      </c>
      <c r="R2042" s="70"/>
      <c r="S2042" s="70"/>
      <c r="T2042" s="70" t="s">
        <v>4368</v>
      </c>
      <c r="U2042" s="70" t="s">
        <v>2673</v>
      </c>
      <c r="V2042" s="70" t="s">
        <v>6606</v>
      </c>
      <c r="W2042" s="70">
        <v>25000</v>
      </c>
      <c r="X2042" s="71" t="s">
        <v>6607</v>
      </c>
    </row>
    <row r="2043" s="62" customFormat="1" spans="3:24">
      <c r="C2043" s="69">
        <v>2021</v>
      </c>
      <c r="D2043" s="69">
        <v>10</v>
      </c>
      <c r="E2043" s="70" t="s">
        <v>1888</v>
      </c>
      <c r="F2043" s="70" t="s">
        <v>1621</v>
      </c>
      <c r="G2043" s="70" t="s">
        <v>6608</v>
      </c>
      <c r="H2043" s="70" t="s">
        <v>1453</v>
      </c>
      <c r="I2043" s="70" t="s">
        <v>1397</v>
      </c>
      <c r="J2043" s="70" t="s">
        <v>1396</v>
      </c>
      <c r="K2043" s="70"/>
      <c r="L2043" s="70"/>
      <c r="M2043" s="70" t="s">
        <v>6609</v>
      </c>
      <c r="N2043" s="70"/>
      <c r="O2043" s="70">
        <v>157.2</v>
      </c>
      <c r="P2043" s="70">
        <v>90.236</v>
      </c>
      <c r="Q2043" s="70" t="s">
        <v>1402</v>
      </c>
      <c r="R2043" s="70"/>
      <c r="S2043" s="70"/>
      <c r="T2043" s="70">
        <v>5995</v>
      </c>
      <c r="U2043" s="70" t="s">
        <v>1900</v>
      </c>
      <c r="V2043" s="70" t="s">
        <v>6610</v>
      </c>
      <c r="W2043" s="70">
        <v>4495</v>
      </c>
      <c r="X2043" s="71" t="s">
        <v>6611</v>
      </c>
    </row>
    <row r="2044" s="62" customFormat="1" spans="3:24">
      <c r="C2044" s="69">
        <v>2021</v>
      </c>
      <c r="D2044" s="69">
        <v>10</v>
      </c>
      <c r="E2044" s="70" t="s">
        <v>1888</v>
      </c>
      <c r="F2044" s="70" t="s">
        <v>1621</v>
      </c>
      <c r="G2044" s="70" t="s">
        <v>6612</v>
      </c>
      <c r="H2044" s="70" t="s">
        <v>1453</v>
      </c>
      <c r="I2044" s="70" t="s">
        <v>1397</v>
      </c>
      <c r="J2044" s="70" t="s">
        <v>1396</v>
      </c>
      <c r="K2044" s="70"/>
      <c r="L2044" s="70"/>
      <c r="M2044" s="70" t="s">
        <v>6613</v>
      </c>
      <c r="N2044" s="70"/>
      <c r="O2044" s="70">
        <v>153.8</v>
      </c>
      <c r="P2044" s="70">
        <v>80.202</v>
      </c>
      <c r="Q2044" s="70" t="s">
        <v>1402</v>
      </c>
      <c r="R2044" s="70"/>
      <c r="S2044" s="70"/>
      <c r="T2044" s="70">
        <v>5995</v>
      </c>
      <c r="U2044" s="70" t="s">
        <v>1900</v>
      </c>
      <c r="V2044" s="70" t="s">
        <v>6610</v>
      </c>
      <c r="W2044" s="70">
        <v>4495</v>
      </c>
      <c r="X2044" s="71" t="s">
        <v>6614</v>
      </c>
    </row>
    <row r="2045" s="62" customFormat="1" spans="3:24">
      <c r="C2045" s="69">
        <v>2021</v>
      </c>
      <c r="D2045" s="69">
        <v>10</v>
      </c>
      <c r="E2045" s="70" t="s">
        <v>1888</v>
      </c>
      <c r="F2045" s="70" t="s">
        <v>1621</v>
      </c>
      <c r="G2045" s="70" t="s">
        <v>6615</v>
      </c>
      <c r="H2045" s="70" t="s">
        <v>1453</v>
      </c>
      <c r="I2045" s="70" t="s">
        <v>1397</v>
      </c>
      <c r="J2045" s="70" t="s">
        <v>1396</v>
      </c>
      <c r="K2045" s="70"/>
      <c r="L2045" s="70"/>
      <c r="M2045" s="70" t="s">
        <v>6616</v>
      </c>
      <c r="N2045" s="70"/>
      <c r="O2045" s="70">
        <v>159.2</v>
      </c>
      <c r="P2045" s="70">
        <v>70.186</v>
      </c>
      <c r="Q2045" s="70" t="s">
        <v>1402</v>
      </c>
      <c r="R2045" s="70"/>
      <c r="S2045" s="70"/>
      <c r="T2045" s="70">
        <v>5995</v>
      </c>
      <c r="U2045" s="70" t="s">
        <v>1900</v>
      </c>
      <c r="V2045" s="70" t="s">
        <v>6610</v>
      </c>
      <c r="W2045" s="70">
        <v>4495</v>
      </c>
      <c r="X2045" s="71" t="s">
        <v>6617</v>
      </c>
    </row>
    <row r="2046" s="62" customFormat="1" spans="3:24">
      <c r="C2046" s="69">
        <v>2021</v>
      </c>
      <c r="D2046" s="69">
        <v>10</v>
      </c>
      <c r="E2046" s="70" t="s">
        <v>1888</v>
      </c>
      <c r="F2046" s="70" t="s">
        <v>1621</v>
      </c>
      <c r="G2046" s="70" t="s">
        <v>6618</v>
      </c>
      <c r="H2046" s="70" t="s">
        <v>1453</v>
      </c>
      <c r="I2046" s="70" t="s">
        <v>1397</v>
      </c>
      <c r="J2046" s="70" t="s">
        <v>1396</v>
      </c>
      <c r="K2046" s="70"/>
      <c r="L2046" s="70"/>
      <c r="M2046" s="70" t="s">
        <v>6609</v>
      </c>
      <c r="N2046" s="70"/>
      <c r="O2046" s="70">
        <v>157.2</v>
      </c>
      <c r="P2046" s="70">
        <v>90.236</v>
      </c>
      <c r="Q2046" s="70" t="s">
        <v>1402</v>
      </c>
      <c r="R2046" s="70"/>
      <c r="S2046" s="70"/>
      <c r="T2046" s="70">
        <v>5995</v>
      </c>
      <c r="U2046" s="70" t="s">
        <v>1900</v>
      </c>
      <c r="V2046" s="70" t="s">
        <v>6610</v>
      </c>
      <c r="W2046" s="70">
        <v>4495</v>
      </c>
      <c r="X2046" s="71" t="s">
        <v>6611</v>
      </c>
    </row>
    <row r="2047" s="62" customFormat="1" spans="3:24">
      <c r="C2047" s="69">
        <v>2021</v>
      </c>
      <c r="D2047" s="69">
        <v>10</v>
      </c>
      <c r="E2047" s="70" t="s">
        <v>1888</v>
      </c>
      <c r="F2047" s="70" t="s">
        <v>1621</v>
      </c>
      <c r="G2047" s="70" t="s">
        <v>6619</v>
      </c>
      <c r="H2047" s="70" t="s">
        <v>1453</v>
      </c>
      <c r="I2047" s="70" t="s">
        <v>1397</v>
      </c>
      <c r="J2047" s="70" t="s">
        <v>1396</v>
      </c>
      <c r="K2047" s="70"/>
      <c r="L2047" s="70"/>
      <c r="M2047" s="70">
        <v>0.278</v>
      </c>
      <c r="N2047" s="70"/>
      <c r="O2047" s="70">
        <v>160.2</v>
      </c>
      <c r="P2047" s="70">
        <v>105.984</v>
      </c>
      <c r="Q2047" s="70" t="s">
        <v>1402</v>
      </c>
      <c r="R2047" s="70"/>
      <c r="S2047" s="70"/>
      <c r="T2047" s="70">
        <v>5995</v>
      </c>
      <c r="U2047" s="70" t="s">
        <v>1900</v>
      </c>
      <c r="V2047" s="70" t="s">
        <v>6610</v>
      </c>
      <c r="W2047" s="70">
        <v>4495</v>
      </c>
      <c r="X2047" s="71">
        <v>3120</v>
      </c>
    </row>
    <row r="2048" s="62" customFormat="1" spans="3:24">
      <c r="C2048" s="69">
        <v>2021</v>
      </c>
      <c r="D2048" s="69">
        <v>10</v>
      </c>
      <c r="E2048" s="70" t="s">
        <v>1888</v>
      </c>
      <c r="F2048" s="70" t="s">
        <v>1621</v>
      </c>
      <c r="G2048" s="70" t="s">
        <v>6620</v>
      </c>
      <c r="H2048" s="70" t="s">
        <v>1521</v>
      </c>
      <c r="I2048" s="70" t="s">
        <v>1397</v>
      </c>
      <c r="J2048" s="70" t="s">
        <v>1396</v>
      </c>
      <c r="K2048" s="70"/>
      <c r="L2048" s="70"/>
      <c r="M2048" s="70" t="s">
        <v>6621</v>
      </c>
      <c r="N2048" s="70"/>
      <c r="O2048" s="70" t="s">
        <v>3999</v>
      </c>
      <c r="P2048" s="70">
        <v>361.735</v>
      </c>
      <c r="Q2048" s="70" t="s">
        <v>4354</v>
      </c>
      <c r="R2048" s="70"/>
      <c r="S2048" s="70"/>
      <c r="T2048" s="70">
        <v>10800</v>
      </c>
      <c r="U2048" s="70">
        <v>2550</v>
      </c>
      <c r="V2048" s="70" t="s">
        <v>5853</v>
      </c>
      <c r="W2048" s="70">
        <v>31000</v>
      </c>
      <c r="X2048" s="71" t="s">
        <v>6188</v>
      </c>
    </row>
    <row r="2049" s="62" customFormat="1" spans="3:24">
      <c r="C2049" s="69">
        <v>2021</v>
      </c>
      <c r="D2049" s="69">
        <v>10</v>
      </c>
      <c r="E2049" s="70" t="s">
        <v>1888</v>
      </c>
      <c r="F2049" s="70" t="s">
        <v>1621</v>
      </c>
      <c r="G2049" s="70" t="s">
        <v>6622</v>
      </c>
      <c r="H2049" s="70" t="s">
        <v>1521</v>
      </c>
      <c r="I2049" s="70" t="s">
        <v>1397</v>
      </c>
      <c r="J2049" s="70" t="s">
        <v>1396</v>
      </c>
      <c r="K2049" s="70"/>
      <c r="L2049" s="70"/>
      <c r="M2049" s="70" t="s">
        <v>6621</v>
      </c>
      <c r="N2049" s="70"/>
      <c r="O2049" s="70" t="s">
        <v>2678</v>
      </c>
      <c r="P2049" s="70">
        <v>361.735</v>
      </c>
      <c r="Q2049" s="70" t="s">
        <v>4354</v>
      </c>
      <c r="R2049" s="70"/>
      <c r="S2049" s="70"/>
      <c r="T2049" s="70">
        <v>10800</v>
      </c>
      <c r="U2049" s="70">
        <v>2550</v>
      </c>
      <c r="V2049" s="70" t="s">
        <v>5853</v>
      </c>
      <c r="W2049" s="70">
        <v>31000</v>
      </c>
      <c r="X2049" s="71" t="s">
        <v>6188</v>
      </c>
    </row>
    <row r="2050" s="62" customFormat="1" spans="3:24">
      <c r="C2050" s="69">
        <v>2021</v>
      </c>
      <c r="D2050" s="69">
        <v>10</v>
      </c>
      <c r="E2050" s="70" t="s">
        <v>1888</v>
      </c>
      <c r="F2050" s="70" t="s">
        <v>1621</v>
      </c>
      <c r="G2050" s="70" t="s">
        <v>6623</v>
      </c>
      <c r="H2050" s="70" t="s">
        <v>6066</v>
      </c>
      <c r="I2050" s="70" t="s">
        <v>1397</v>
      </c>
      <c r="J2050" s="70" t="s">
        <v>1396</v>
      </c>
      <c r="K2050" s="70"/>
      <c r="L2050" s="70"/>
      <c r="M2050" s="70">
        <v>0.16</v>
      </c>
      <c r="N2050" s="70"/>
      <c r="O2050" s="70">
        <v>160.2</v>
      </c>
      <c r="P2050" s="70">
        <v>281.899</v>
      </c>
      <c r="Q2050" s="70" t="s">
        <v>4354</v>
      </c>
      <c r="R2050" s="70"/>
      <c r="S2050" s="70"/>
      <c r="T2050" s="70">
        <v>10510</v>
      </c>
      <c r="U2050" s="70">
        <v>2550</v>
      </c>
      <c r="V2050" s="70" t="s">
        <v>5853</v>
      </c>
      <c r="W2050" s="70">
        <v>31000</v>
      </c>
      <c r="X2050" s="71">
        <v>15100</v>
      </c>
    </row>
    <row r="2051" s="62" customFormat="1" spans="3:24">
      <c r="C2051" s="69">
        <v>2021</v>
      </c>
      <c r="D2051" s="69">
        <v>10</v>
      </c>
      <c r="E2051" s="70" t="s">
        <v>1888</v>
      </c>
      <c r="F2051" s="70" t="s">
        <v>1621</v>
      </c>
      <c r="G2051" s="70" t="s">
        <v>6624</v>
      </c>
      <c r="H2051" s="70" t="s">
        <v>1521</v>
      </c>
      <c r="I2051" s="70" t="s">
        <v>1397</v>
      </c>
      <c r="J2051" s="70" t="s">
        <v>1396</v>
      </c>
      <c r="K2051" s="70"/>
      <c r="L2051" s="70"/>
      <c r="M2051" s="70" t="s">
        <v>6621</v>
      </c>
      <c r="N2051" s="70"/>
      <c r="O2051" s="70" t="s">
        <v>6625</v>
      </c>
      <c r="P2051" s="70">
        <v>384.192</v>
      </c>
      <c r="Q2051" s="70" t="s">
        <v>4354</v>
      </c>
      <c r="R2051" s="70"/>
      <c r="S2051" s="70"/>
      <c r="T2051" s="70">
        <v>10800</v>
      </c>
      <c r="U2051" s="70">
        <v>2550</v>
      </c>
      <c r="V2051" s="70" t="s">
        <v>5853</v>
      </c>
      <c r="W2051" s="70">
        <v>31000</v>
      </c>
      <c r="X2051" s="71" t="s">
        <v>6188</v>
      </c>
    </row>
    <row r="2052" s="62" customFormat="1" spans="3:24">
      <c r="C2052" s="69">
        <v>2021</v>
      </c>
      <c r="D2052" s="69">
        <v>10</v>
      </c>
      <c r="E2052" s="70" t="s">
        <v>1888</v>
      </c>
      <c r="F2052" s="70" t="s">
        <v>1621</v>
      </c>
      <c r="G2052" s="70" t="s">
        <v>6626</v>
      </c>
      <c r="H2052" s="70" t="s">
        <v>1521</v>
      </c>
      <c r="I2052" s="70" t="s">
        <v>1397</v>
      </c>
      <c r="J2052" s="70" t="s">
        <v>1396</v>
      </c>
      <c r="K2052" s="70"/>
      <c r="L2052" s="70"/>
      <c r="M2052" s="70">
        <v>0.16</v>
      </c>
      <c r="N2052" s="70"/>
      <c r="O2052" s="70">
        <v>160.4</v>
      </c>
      <c r="P2052" s="70">
        <v>281.899</v>
      </c>
      <c r="Q2052" s="70" t="s">
        <v>4354</v>
      </c>
      <c r="R2052" s="70"/>
      <c r="S2052" s="70"/>
      <c r="T2052" s="70">
        <v>10700</v>
      </c>
      <c r="U2052" s="70">
        <v>2550</v>
      </c>
      <c r="V2052" s="70" t="s">
        <v>5853</v>
      </c>
      <c r="W2052" s="70">
        <v>31000</v>
      </c>
      <c r="X2052" s="71">
        <v>14870</v>
      </c>
    </row>
    <row r="2053" s="62" customFormat="1" spans="3:24">
      <c r="C2053" s="69">
        <v>2021</v>
      </c>
      <c r="D2053" s="69">
        <v>10</v>
      </c>
      <c r="E2053" s="70" t="s">
        <v>1888</v>
      </c>
      <c r="F2053" s="70" t="s">
        <v>1621</v>
      </c>
      <c r="G2053" s="70" t="s">
        <v>6627</v>
      </c>
      <c r="H2053" s="70" t="s">
        <v>1521</v>
      </c>
      <c r="I2053" s="70" t="s">
        <v>1397</v>
      </c>
      <c r="J2053" s="70" t="s">
        <v>1396</v>
      </c>
      <c r="K2053" s="70"/>
      <c r="L2053" s="70"/>
      <c r="M2053" s="70">
        <v>0.16</v>
      </c>
      <c r="N2053" s="70"/>
      <c r="O2053" s="70">
        <v>160.2</v>
      </c>
      <c r="P2053" s="70">
        <v>282.624</v>
      </c>
      <c r="Q2053" s="70" t="s">
        <v>4354</v>
      </c>
      <c r="R2053" s="70"/>
      <c r="S2053" s="70"/>
      <c r="T2053" s="70">
        <v>10850</v>
      </c>
      <c r="U2053" s="70">
        <v>2550</v>
      </c>
      <c r="V2053" s="70" t="s">
        <v>5853</v>
      </c>
      <c r="W2053" s="70">
        <v>31000</v>
      </c>
      <c r="X2053" s="71">
        <v>14600</v>
      </c>
    </row>
    <row r="2054" s="62" customFormat="1" spans="3:24">
      <c r="C2054" s="69">
        <v>2021</v>
      </c>
      <c r="D2054" s="69">
        <v>10</v>
      </c>
      <c r="E2054" s="70" t="s">
        <v>1888</v>
      </c>
      <c r="F2054" s="70" t="s">
        <v>1621</v>
      </c>
      <c r="G2054" s="70" t="s">
        <v>6628</v>
      </c>
      <c r="H2054" s="70" t="s">
        <v>1521</v>
      </c>
      <c r="I2054" s="70" t="s">
        <v>1397</v>
      </c>
      <c r="J2054" s="70" t="s">
        <v>1396</v>
      </c>
      <c r="K2054" s="70"/>
      <c r="L2054" s="70"/>
      <c r="M2054" s="70" t="s">
        <v>6621</v>
      </c>
      <c r="N2054" s="70"/>
      <c r="O2054" s="70" t="s">
        <v>6625</v>
      </c>
      <c r="P2054" s="70">
        <v>384.192</v>
      </c>
      <c r="Q2054" s="70" t="s">
        <v>4354</v>
      </c>
      <c r="R2054" s="70"/>
      <c r="S2054" s="70"/>
      <c r="T2054" s="70">
        <v>10800</v>
      </c>
      <c r="U2054" s="70">
        <v>2550</v>
      </c>
      <c r="V2054" s="70" t="s">
        <v>5853</v>
      </c>
      <c r="W2054" s="70">
        <v>31000</v>
      </c>
      <c r="X2054" s="71" t="s">
        <v>6188</v>
      </c>
    </row>
    <row r="2055" s="62" customFormat="1" spans="3:24">
      <c r="C2055" s="69">
        <v>2021</v>
      </c>
      <c r="D2055" s="69">
        <v>10</v>
      </c>
      <c r="E2055" s="70" t="s">
        <v>1906</v>
      </c>
      <c r="F2055" s="70" t="s">
        <v>1907</v>
      </c>
      <c r="G2055" s="70" t="s">
        <v>6629</v>
      </c>
      <c r="H2055" s="70" t="s">
        <v>1869</v>
      </c>
      <c r="I2055" s="70" t="s">
        <v>1397</v>
      </c>
      <c r="J2055" s="70" t="s">
        <v>1396</v>
      </c>
      <c r="K2055" s="70"/>
      <c r="L2055" s="70"/>
      <c r="M2055" s="70"/>
      <c r="N2055" s="70"/>
      <c r="O2055" s="70">
        <v>157.37</v>
      </c>
      <c r="P2055" s="70">
        <v>105.28</v>
      </c>
      <c r="Q2055" s="70" t="s">
        <v>1402</v>
      </c>
      <c r="R2055" s="70"/>
      <c r="S2055" s="70"/>
      <c r="T2055" s="70" t="s">
        <v>5833</v>
      </c>
      <c r="U2055" s="70">
        <v>1740</v>
      </c>
      <c r="V2055" s="70">
        <v>2330</v>
      </c>
      <c r="W2055" s="70">
        <v>6550</v>
      </c>
      <c r="X2055" s="71">
        <v>4560</v>
      </c>
    </row>
    <row r="2056" s="62" customFormat="1" spans="3:24">
      <c r="C2056" s="69">
        <v>2021</v>
      </c>
      <c r="D2056" s="69">
        <v>10</v>
      </c>
      <c r="E2056" s="70" t="s">
        <v>1906</v>
      </c>
      <c r="F2056" s="70" t="s">
        <v>1907</v>
      </c>
      <c r="G2056" s="70" t="s">
        <v>6630</v>
      </c>
      <c r="H2056" s="70" t="s">
        <v>1470</v>
      </c>
      <c r="I2056" s="70" t="s">
        <v>1397</v>
      </c>
      <c r="J2056" s="70" t="s">
        <v>1396</v>
      </c>
      <c r="K2056" s="70"/>
      <c r="L2056" s="70"/>
      <c r="M2056" s="70">
        <v>0.21</v>
      </c>
      <c r="N2056" s="70"/>
      <c r="O2056" s="70">
        <v>158</v>
      </c>
      <c r="P2056" s="70">
        <v>255.48</v>
      </c>
      <c r="Q2056" s="70" t="s">
        <v>1402</v>
      </c>
      <c r="R2056" s="70"/>
      <c r="S2056" s="70"/>
      <c r="T2056" s="70">
        <v>8615</v>
      </c>
      <c r="U2056" s="70">
        <v>2500</v>
      </c>
      <c r="V2056" s="70">
        <v>3050</v>
      </c>
      <c r="W2056" s="70">
        <v>18000</v>
      </c>
      <c r="X2056" s="71">
        <v>11000</v>
      </c>
    </row>
    <row r="2057" s="62" customFormat="1" spans="3:24">
      <c r="C2057" s="69">
        <v>2021</v>
      </c>
      <c r="D2057" s="69">
        <v>10</v>
      </c>
      <c r="E2057" s="70" t="s">
        <v>1906</v>
      </c>
      <c r="F2057" s="70" t="s">
        <v>1907</v>
      </c>
      <c r="G2057" s="70" t="s">
        <v>6631</v>
      </c>
      <c r="H2057" s="70" t="s">
        <v>1433</v>
      </c>
      <c r="I2057" s="70" t="s">
        <v>1397</v>
      </c>
      <c r="J2057" s="70" t="s">
        <v>1412</v>
      </c>
      <c r="K2057" s="70"/>
      <c r="L2057" s="70">
        <v>658</v>
      </c>
      <c r="M2057" s="70">
        <v>0.15</v>
      </c>
      <c r="N2057" s="70"/>
      <c r="O2057" s="70" t="s">
        <v>6632</v>
      </c>
      <c r="P2057" s="70">
        <v>344.74</v>
      </c>
      <c r="Q2057" s="70" t="s">
        <v>1402</v>
      </c>
      <c r="R2057" s="70"/>
      <c r="S2057" s="70"/>
      <c r="T2057" s="70">
        <v>12000</v>
      </c>
      <c r="U2057" s="70">
        <v>2500</v>
      </c>
      <c r="V2057" s="70">
        <v>3220</v>
      </c>
      <c r="W2057" s="70">
        <v>18000</v>
      </c>
      <c r="X2057" s="71">
        <v>12960</v>
      </c>
    </row>
    <row r="2058" s="62" customFormat="1" spans="3:24">
      <c r="C2058" s="69">
        <v>2021</v>
      </c>
      <c r="D2058" s="69">
        <v>10</v>
      </c>
      <c r="E2058" s="70" t="s">
        <v>1911</v>
      </c>
      <c r="F2058" s="70" t="s">
        <v>1912</v>
      </c>
      <c r="G2058" s="70" t="s">
        <v>6633</v>
      </c>
      <c r="H2058" s="70" t="s">
        <v>1579</v>
      </c>
      <c r="I2058" s="70" t="s">
        <v>1397</v>
      </c>
      <c r="J2058" s="70" t="s">
        <v>1441</v>
      </c>
      <c r="K2058" s="70"/>
      <c r="L2058" s="70"/>
      <c r="M2058" s="70"/>
      <c r="N2058" s="70">
        <v>14.5</v>
      </c>
      <c r="O2058" s="70">
        <v>172</v>
      </c>
      <c r="P2058" s="70"/>
      <c r="Q2058" s="70" t="s">
        <v>4377</v>
      </c>
      <c r="R2058" s="70"/>
      <c r="S2058" s="70"/>
      <c r="T2058" s="70" t="s">
        <v>2690</v>
      </c>
      <c r="U2058" s="70">
        <v>1860</v>
      </c>
      <c r="V2058" s="70">
        <v>1628</v>
      </c>
      <c r="W2058" s="70">
        <v>1964</v>
      </c>
      <c r="X2058" s="71">
        <v>1589</v>
      </c>
    </row>
    <row r="2059" s="62" customFormat="1" spans="3:24">
      <c r="C2059" s="69">
        <v>2021</v>
      </c>
      <c r="D2059" s="69">
        <v>10</v>
      </c>
      <c r="E2059" s="70" t="s">
        <v>1911</v>
      </c>
      <c r="F2059" s="70" t="s">
        <v>1912</v>
      </c>
      <c r="G2059" s="70" t="s">
        <v>6634</v>
      </c>
      <c r="H2059" s="70" t="s">
        <v>1579</v>
      </c>
      <c r="I2059" s="70" t="s">
        <v>1397</v>
      </c>
      <c r="J2059" s="70" t="s">
        <v>1441</v>
      </c>
      <c r="K2059" s="70"/>
      <c r="L2059" s="70"/>
      <c r="M2059" s="70"/>
      <c r="N2059" s="70">
        <v>14.5</v>
      </c>
      <c r="O2059" s="70">
        <v>140</v>
      </c>
      <c r="P2059" s="70"/>
      <c r="Q2059" s="70" t="s">
        <v>1402</v>
      </c>
      <c r="R2059" s="70"/>
      <c r="S2059" s="70"/>
      <c r="T2059" s="70" t="s">
        <v>2690</v>
      </c>
      <c r="U2059" s="70">
        <v>1860</v>
      </c>
      <c r="V2059" s="70">
        <v>1628</v>
      </c>
      <c r="W2059" s="70">
        <v>2035</v>
      </c>
      <c r="X2059" s="71">
        <v>1660</v>
      </c>
    </row>
    <row r="2060" s="62" customFormat="1" spans="3:24">
      <c r="C2060" s="69">
        <v>2021</v>
      </c>
      <c r="D2060" s="69">
        <v>10</v>
      </c>
      <c r="E2060" s="70" t="s">
        <v>1911</v>
      </c>
      <c r="F2060" s="70" t="s">
        <v>1912</v>
      </c>
      <c r="G2060" s="70" t="s">
        <v>6635</v>
      </c>
      <c r="H2060" s="70" t="s">
        <v>1579</v>
      </c>
      <c r="I2060" s="70" t="s">
        <v>1397</v>
      </c>
      <c r="J2060" s="70" t="s">
        <v>1441</v>
      </c>
      <c r="K2060" s="70"/>
      <c r="L2060" s="70"/>
      <c r="M2060" s="70"/>
      <c r="N2060" s="70">
        <v>14.5</v>
      </c>
      <c r="O2060" s="70">
        <v>160</v>
      </c>
      <c r="P2060" s="70"/>
      <c r="Q2060" s="70" t="s">
        <v>4377</v>
      </c>
      <c r="R2060" s="70"/>
      <c r="S2060" s="70"/>
      <c r="T2060" s="70" t="s">
        <v>6636</v>
      </c>
      <c r="U2060" s="70">
        <v>1860</v>
      </c>
      <c r="V2060" s="70">
        <v>1628</v>
      </c>
      <c r="W2060" s="70">
        <v>1964</v>
      </c>
      <c r="X2060" s="71">
        <v>1589</v>
      </c>
    </row>
    <row r="2061" s="62" customFormat="1" spans="3:24">
      <c r="C2061" s="69">
        <v>2021</v>
      </c>
      <c r="D2061" s="69">
        <v>10</v>
      </c>
      <c r="E2061" s="70" t="s">
        <v>1911</v>
      </c>
      <c r="F2061" s="70" t="s">
        <v>1912</v>
      </c>
      <c r="G2061" s="70" t="s">
        <v>6637</v>
      </c>
      <c r="H2061" s="70" t="s">
        <v>1579</v>
      </c>
      <c r="I2061" s="70" t="s">
        <v>1397</v>
      </c>
      <c r="J2061" s="70" t="s">
        <v>1441</v>
      </c>
      <c r="K2061" s="70"/>
      <c r="L2061" s="70"/>
      <c r="M2061" s="70"/>
      <c r="N2061" s="70">
        <v>14.5</v>
      </c>
      <c r="O2061" s="70">
        <v>172</v>
      </c>
      <c r="P2061" s="70"/>
      <c r="Q2061" s="70" t="s">
        <v>4377</v>
      </c>
      <c r="R2061" s="70"/>
      <c r="S2061" s="70"/>
      <c r="T2061" s="70">
        <v>4660</v>
      </c>
      <c r="U2061" s="70">
        <v>1860</v>
      </c>
      <c r="V2061" s="70">
        <v>1628</v>
      </c>
      <c r="W2061" s="70">
        <v>2045</v>
      </c>
      <c r="X2061" s="71">
        <v>1670</v>
      </c>
    </row>
    <row r="2062" s="62" customFormat="1" spans="3:24">
      <c r="C2062" s="69">
        <v>2021</v>
      </c>
      <c r="D2062" s="69">
        <v>10</v>
      </c>
      <c r="E2062" s="70" t="s">
        <v>5732</v>
      </c>
      <c r="F2062" s="70" t="s">
        <v>5733</v>
      </c>
      <c r="G2062" s="70" t="s">
        <v>6638</v>
      </c>
      <c r="H2062" s="70" t="s">
        <v>6639</v>
      </c>
      <c r="I2062" s="70" t="s">
        <v>1561</v>
      </c>
      <c r="J2062" s="70" t="s">
        <v>1441</v>
      </c>
      <c r="K2062" s="70">
        <v>150</v>
      </c>
      <c r="L2062" s="70"/>
      <c r="M2062" s="70"/>
      <c r="N2062" s="70"/>
      <c r="O2062" s="70"/>
      <c r="P2062" s="70"/>
      <c r="Q2062" s="70" t="s">
        <v>5736</v>
      </c>
      <c r="R2062" s="70"/>
      <c r="S2062" s="70"/>
      <c r="T2062" s="70">
        <v>4770</v>
      </c>
      <c r="U2062" s="70">
        <v>1930</v>
      </c>
      <c r="V2062" s="70">
        <v>1625</v>
      </c>
      <c r="W2062" s="70">
        <v>2710</v>
      </c>
      <c r="X2062" s="71">
        <v>2335</v>
      </c>
    </row>
    <row r="2063" s="62" customFormat="1" spans="3:24">
      <c r="C2063" s="69">
        <v>2021</v>
      </c>
      <c r="D2063" s="69">
        <v>10</v>
      </c>
      <c r="E2063" s="70" t="s">
        <v>5732</v>
      </c>
      <c r="F2063" s="70" t="s">
        <v>5733</v>
      </c>
      <c r="G2063" s="70" t="s">
        <v>6640</v>
      </c>
      <c r="H2063" s="70" t="s">
        <v>6639</v>
      </c>
      <c r="I2063" s="70" t="s">
        <v>1561</v>
      </c>
      <c r="J2063" s="70" t="s">
        <v>1441</v>
      </c>
      <c r="K2063" s="70">
        <v>150</v>
      </c>
      <c r="L2063" s="70"/>
      <c r="M2063" s="70"/>
      <c r="N2063" s="70"/>
      <c r="O2063" s="70"/>
      <c r="P2063" s="70"/>
      <c r="Q2063" s="70" t="s">
        <v>5736</v>
      </c>
      <c r="R2063" s="70"/>
      <c r="S2063" s="70"/>
      <c r="T2063" s="70">
        <v>4770</v>
      </c>
      <c r="U2063" s="70">
        <v>1930</v>
      </c>
      <c r="V2063" s="70">
        <v>1625</v>
      </c>
      <c r="W2063" s="70">
        <v>2710</v>
      </c>
      <c r="X2063" s="71">
        <v>2335</v>
      </c>
    </row>
    <row r="2064" s="62" customFormat="1" spans="3:24">
      <c r="C2064" s="69">
        <v>2021</v>
      </c>
      <c r="D2064" s="69">
        <v>10</v>
      </c>
      <c r="E2064" s="70" t="s">
        <v>6193</v>
      </c>
      <c r="F2064" s="70" t="s">
        <v>6194</v>
      </c>
      <c r="G2064" s="70" t="s">
        <v>6641</v>
      </c>
      <c r="H2064" s="70" t="s">
        <v>1873</v>
      </c>
      <c r="I2064" s="70" t="s">
        <v>1397</v>
      </c>
      <c r="J2064" s="70" t="s">
        <v>1396</v>
      </c>
      <c r="K2064" s="70"/>
      <c r="L2064" s="70"/>
      <c r="M2064" s="70">
        <v>0.28</v>
      </c>
      <c r="N2064" s="70"/>
      <c r="O2064" s="70">
        <v>130.03</v>
      </c>
      <c r="P2064" s="70">
        <v>38.64</v>
      </c>
      <c r="Q2064" s="70" t="s">
        <v>1402</v>
      </c>
      <c r="R2064" s="70"/>
      <c r="S2064" s="70"/>
      <c r="T2064" s="70">
        <v>4460</v>
      </c>
      <c r="U2064" s="70">
        <v>1600</v>
      </c>
      <c r="V2064" s="70">
        <v>1965</v>
      </c>
      <c r="W2064" s="70">
        <v>2695</v>
      </c>
      <c r="X2064" s="71">
        <v>1640</v>
      </c>
    </row>
    <row r="2065" s="62" customFormat="1" spans="3:24">
      <c r="C2065" s="69">
        <v>2021</v>
      </c>
      <c r="D2065" s="69">
        <v>10</v>
      </c>
      <c r="E2065" s="70" t="s">
        <v>6193</v>
      </c>
      <c r="F2065" s="70" t="s">
        <v>6194</v>
      </c>
      <c r="G2065" s="70" t="s">
        <v>6642</v>
      </c>
      <c r="H2065" s="70" t="s">
        <v>1873</v>
      </c>
      <c r="I2065" s="70" t="s">
        <v>1397</v>
      </c>
      <c r="J2065" s="70" t="s">
        <v>1396</v>
      </c>
      <c r="K2065" s="70"/>
      <c r="L2065" s="70"/>
      <c r="M2065" s="70">
        <v>0.19</v>
      </c>
      <c r="N2065" s="70"/>
      <c r="O2065" s="70">
        <v>142.18</v>
      </c>
      <c r="P2065" s="70">
        <v>61.824</v>
      </c>
      <c r="Q2065" s="70" t="s">
        <v>1402</v>
      </c>
      <c r="R2065" s="70"/>
      <c r="S2065" s="70"/>
      <c r="T2065" s="70">
        <v>4856</v>
      </c>
      <c r="U2065" s="70">
        <v>1810</v>
      </c>
      <c r="V2065" s="70">
        <v>2020</v>
      </c>
      <c r="W2065" s="70">
        <v>4495</v>
      </c>
      <c r="X2065" s="71">
        <v>2270</v>
      </c>
    </row>
    <row r="2066" s="62" customFormat="1" spans="3:24">
      <c r="C2066" s="69">
        <v>2021</v>
      </c>
      <c r="D2066" s="69">
        <v>10</v>
      </c>
      <c r="E2066" s="70" t="s">
        <v>1931</v>
      </c>
      <c r="F2066" s="70" t="s">
        <v>1932</v>
      </c>
      <c r="G2066" s="70" t="s">
        <v>6643</v>
      </c>
      <c r="H2066" s="70" t="s">
        <v>1433</v>
      </c>
      <c r="I2066" s="70" t="s">
        <v>1397</v>
      </c>
      <c r="J2066" s="70" t="s">
        <v>1412</v>
      </c>
      <c r="K2066" s="70"/>
      <c r="L2066" s="70">
        <v>375</v>
      </c>
      <c r="M2066" s="70">
        <v>0.148</v>
      </c>
      <c r="N2066" s="70"/>
      <c r="O2066" s="70">
        <v>136.4</v>
      </c>
      <c r="P2066" s="70">
        <v>193.12</v>
      </c>
      <c r="Q2066" s="70" t="s">
        <v>1402</v>
      </c>
      <c r="R2066" s="70"/>
      <c r="S2066" s="70"/>
      <c r="T2066" s="70" t="s">
        <v>6644</v>
      </c>
      <c r="U2066" s="70">
        <v>2550</v>
      </c>
      <c r="V2066" s="70">
        <v>3230</v>
      </c>
      <c r="W2066" s="70">
        <v>17900</v>
      </c>
      <c r="X2066" s="71" t="s">
        <v>6645</v>
      </c>
    </row>
    <row r="2067" s="62" customFormat="1" spans="3:24">
      <c r="C2067" s="69">
        <v>2021</v>
      </c>
      <c r="D2067" s="69">
        <v>10</v>
      </c>
      <c r="E2067" s="70" t="s">
        <v>4378</v>
      </c>
      <c r="F2067" s="70" t="s">
        <v>1932</v>
      </c>
      <c r="G2067" s="70" t="s">
        <v>6646</v>
      </c>
      <c r="H2067" s="70" t="s">
        <v>1433</v>
      </c>
      <c r="I2067" s="70" t="s">
        <v>1397</v>
      </c>
      <c r="J2067" s="70" t="s">
        <v>1412</v>
      </c>
      <c r="K2067" s="70"/>
      <c r="L2067" s="70">
        <v>420</v>
      </c>
      <c r="M2067" s="70">
        <v>0.148</v>
      </c>
      <c r="N2067" s="70"/>
      <c r="O2067" s="70">
        <v>160.3</v>
      </c>
      <c r="P2067" s="70">
        <v>201.39</v>
      </c>
      <c r="Q2067" s="70" t="s">
        <v>1763</v>
      </c>
      <c r="R2067" s="70"/>
      <c r="S2067" s="70"/>
      <c r="T2067" s="70">
        <v>11980</v>
      </c>
      <c r="U2067" s="70">
        <v>2550</v>
      </c>
      <c r="V2067" s="70" t="s">
        <v>6647</v>
      </c>
      <c r="W2067" s="70">
        <v>17900</v>
      </c>
      <c r="X2067" s="71" t="s">
        <v>6648</v>
      </c>
    </row>
    <row r="2068" s="62" customFormat="1" spans="3:24">
      <c r="C2068" s="69">
        <v>2021</v>
      </c>
      <c r="D2068" s="69">
        <v>10</v>
      </c>
      <c r="E2068" s="70" t="s">
        <v>4378</v>
      </c>
      <c r="F2068" s="70" t="s">
        <v>1932</v>
      </c>
      <c r="G2068" s="70" t="s">
        <v>6649</v>
      </c>
      <c r="H2068" s="70" t="s">
        <v>1433</v>
      </c>
      <c r="I2068" s="70" t="s">
        <v>1397</v>
      </c>
      <c r="J2068" s="70" t="s">
        <v>1412</v>
      </c>
      <c r="K2068" s="70"/>
      <c r="L2068" s="70">
        <v>280</v>
      </c>
      <c r="M2068" s="70">
        <v>0.149</v>
      </c>
      <c r="N2068" s="70"/>
      <c r="O2068" s="70">
        <v>158.98</v>
      </c>
      <c r="P2068" s="70">
        <v>105.28</v>
      </c>
      <c r="Q2068" s="70" t="s">
        <v>1402</v>
      </c>
      <c r="R2068" s="70"/>
      <c r="S2068" s="70"/>
      <c r="T2068" s="70">
        <v>6640</v>
      </c>
      <c r="U2068" s="70" t="s">
        <v>6650</v>
      </c>
      <c r="V2068" s="70" t="s">
        <v>6651</v>
      </c>
      <c r="W2068" s="70">
        <v>10200</v>
      </c>
      <c r="X2068" s="71" t="s">
        <v>6652</v>
      </c>
    </row>
    <row r="2069" s="62" customFormat="1" spans="3:24">
      <c r="C2069" s="69">
        <v>2021</v>
      </c>
      <c r="D2069" s="69">
        <v>10</v>
      </c>
      <c r="E2069" s="70" t="s">
        <v>1936</v>
      </c>
      <c r="F2069" s="70" t="s">
        <v>1937</v>
      </c>
      <c r="G2069" s="70" t="s">
        <v>6653</v>
      </c>
      <c r="H2069" s="70" t="s">
        <v>1453</v>
      </c>
      <c r="I2069" s="70" t="s">
        <v>1397</v>
      </c>
      <c r="J2069" s="70" t="s">
        <v>1396</v>
      </c>
      <c r="K2069" s="70"/>
      <c r="L2069" s="70"/>
      <c r="M2069" s="70">
        <v>0.283</v>
      </c>
      <c r="N2069" s="70"/>
      <c r="O2069" s="70">
        <v>140.1</v>
      </c>
      <c r="P2069" s="70">
        <v>41.932</v>
      </c>
      <c r="Q2069" s="70" t="s">
        <v>1402</v>
      </c>
      <c r="R2069" s="70"/>
      <c r="S2069" s="70"/>
      <c r="T2069" s="70">
        <v>4500</v>
      </c>
      <c r="U2069" s="70">
        <v>1680</v>
      </c>
      <c r="V2069" s="70">
        <v>1985</v>
      </c>
      <c r="W2069" s="70">
        <v>2600</v>
      </c>
      <c r="X2069" s="71" t="s">
        <v>6654</v>
      </c>
    </row>
    <row r="2070" s="62" customFormat="1" spans="3:24">
      <c r="C2070" s="69">
        <v>2021</v>
      </c>
      <c r="D2070" s="69">
        <v>10</v>
      </c>
      <c r="E2070" s="70" t="s">
        <v>5773</v>
      </c>
      <c r="F2070" s="70" t="s">
        <v>5774</v>
      </c>
      <c r="G2070" s="70" t="s">
        <v>6655</v>
      </c>
      <c r="H2070" s="70" t="s">
        <v>1453</v>
      </c>
      <c r="I2070" s="70" t="s">
        <v>1397</v>
      </c>
      <c r="J2070" s="70" t="s">
        <v>1396</v>
      </c>
      <c r="K2070" s="70"/>
      <c r="L2070" s="70"/>
      <c r="M2070" s="70">
        <v>0.28</v>
      </c>
      <c r="N2070" s="70"/>
      <c r="O2070" s="70">
        <v>134.39</v>
      </c>
      <c r="P2070" s="70">
        <v>14.6</v>
      </c>
      <c r="Q2070" s="70" t="s">
        <v>1421</v>
      </c>
      <c r="R2070" s="70"/>
      <c r="S2070" s="70"/>
      <c r="T2070" s="70" t="s">
        <v>5776</v>
      </c>
      <c r="U2070" s="70">
        <v>1500</v>
      </c>
      <c r="V2070" s="70">
        <v>1890</v>
      </c>
      <c r="W2070" s="70">
        <v>2000</v>
      </c>
      <c r="X2070" s="71">
        <v>1000</v>
      </c>
    </row>
    <row r="2071" s="62" customFormat="1" spans="3:24">
      <c r="C2071" s="69">
        <v>2021</v>
      </c>
      <c r="D2071" s="69">
        <v>10</v>
      </c>
      <c r="E2071" s="70" t="s">
        <v>1947</v>
      </c>
      <c r="F2071" s="70" t="s">
        <v>1948</v>
      </c>
      <c r="G2071" s="70" t="s">
        <v>6656</v>
      </c>
      <c r="H2071" s="70" t="s">
        <v>1453</v>
      </c>
      <c r="I2071" s="70" t="s">
        <v>1397</v>
      </c>
      <c r="J2071" s="70" t="s">
        <v>1396</v>
      </c>
      <c r="K2071" s="70"/>
      <c r="L2071" s="70"/>
      <c r="M2071" s="70">
        <v>0.287</v>
      </c>
      <c r="N2071" s="70"/>
      <c r="O2071" s="70">
        <v>146.7</v>
      </c>
      <c r="P2071" s="70">
        <v>81.14</v>
      </c>
      <c r="Q2071" s="70" t="s">
        <v>1402</v>
      </c>
      <c r="R2071" s="70"/>
      <c r="S2071" s="70"/>
      <c r="T2071" s="70">
        <v>5995</v>
      </c>
      <c r="U2071" s="70" t="s">
        <v>6657</v>
      </c>
      <c r="V2071" s="70" t="s">
        <v>6658</v>
      </c>
      <c r="W2071" s="70">
        <v>4495</v>
      </c>
      <c r="X2071" s="71">
        <v>3150</v>
      </c>
    </row>
    <row r="2072" s="62" customFormat="1" spans="3:24">
      <c r="C2072" s="69">
        <v>2021</v>
      </c>
      <c r="D2072" s="69">
        <v>10</v>
      </c>
      <c r="E2072" s="70" t="s">
        <v>1947</v>
      </c>
      <c r="F2072" s="70" t="s">
        <v>1948</v>
      </c>
      <c r="G2072" s="70" t="s">
        <v>6659</v>
      </c>
      <c r="H2072" s="70" t="s">
        <v>6398</v>
      </c>
      <c r="I2072" s="70" t="s">
        <v>1397</v>
      </c>
      <c r="J2072" s="70" t="s">
        <v>1396</v>
      </c>
      <c r="K2072" s="70"/>
      <c r="L2072" s="70"/>
      <c r="M2072" s="70"/>
      <c r="N2072" s="70"/>
      <c r="O2072" s="70">
        <v>145.56</v>
      </c>
      <c r="P2072" s="70">
        <v>86.552</v>
      </c>
      <c r="Q2072" s="70" t="s">
        <v>1402</v>
      </c>
      <c r="R2072" s="70"/>
      <c r="S2072" s="70"/>
      <c r="T2072" s="70">
        <v>9000</v>
      </c>
      <c r="U2072" s="70" t="s">
        <v>6660</v>
      </c>
      <c r="V2072" s="70">
        <v>2820</v>
      </c>
      <c r="W2072" s="70">
        <v>12400</v>
      </c>
      <c r="X2072" s="71">
        <v>5200</v>
      </c>
    </row>
    <row r="2073" s="62" customFormat="1" spans="3:24">
      <c r="C2073" s="69">
        <v>2021</v>
      </c>
      <c r="D2073" s="69">
        <v>10</v>
      </c>
      <c r="E2073" s="70" t="s">
        <v>1956</v>
      </c>
      <c r="F2073" s="70" t="s">
        <v>1957</v>
      </c>
      <c r="G2073" s="70" t="s">
        <v>6661</v>
      </c>
      <c r="H2073" s="70" t="s">
        <v>1453</v>
      </c>
      <c r="I2073" s="70" t="s">
        <v>1397</v>
      </c>
      <c r="J2073" s="70" t="s">
        <v>1396</v>
      </c>
      <c r="K2073" s="70"/>
      <c r="L2073" s="70"/>
      <c r="M2073" s="70">
        <v>0.28</v>
      </c>
      <c r="N2073" s="70"/>
      <c r="O2073" s="70">
        <v>126</v>
      </c>
      <c r="P2073" s="70">
        <v>10.36</v>
      </c>
      <c r="Q2073" s="70" t="s">
        <v>1483</v>
      </c>
      <c r="R2073" s="70"/>
      <c r="S2073" s="70"/>
      <c r="T2073" s="70">
        <v>3490</v>
      </c>
      <c r="U2073" s="70" t="s">
        <v>6662</v>
      </c>
      <c r="V2073" s="70">
        <v>1685</v>
      </c>
      <c r="W2073" s="70">
        <v>1450</v>
      </c>
      <c r="X2073" s="71">
        <v>825</v>
      </c>
    </row>
    <row r="2074" s="62" customFormat="1" spans="3:24">
      <c r="C2074" s="69">
        <v>2021</v>
      </c>
      <c r="D2074" s="69">
        <v>10</v>
      </c>
      <c r="E2074" s="70" t="s">
        <v>1956</v>
      </c>
      <c r="F2074" s="70" t="s">
        <v>1957</v>
      </c>
      <c r="G2074" s="70" t="s">
        <v>6663</v>
      </c>
      <c r="H2074" s="70" t="s">
        <v>1453</v>
      </c>
      <c r="I2074" s="70" t="s">
        <v>1397</v>
      </c>
      <c r="J2074" s="70" t="s">
        <v>1396</v>
      </c>
      <c r="K2074" s="70"/>
      <c r="L2074" s="70"/>
      <c r="M2074" s="70">
        <v>0.28</v>
      </c>
      <c r="N2074" s="70"/>
      <c r="O2074" s="70">
        <v>126</v>
      </c>
      <c r="P2074" s="70">
        <v>10.36</v>
      </c>
      <c r="Q2074" s="70" t="s">
        <v>1483</v>
      </c>
      <c r="R2074" s="70"/>
      <c r="S2074" s="70"/>
      <c r="T2074" s="70">
        <v>3490</v>
      </c>
      <c r="U2074" s="70">
        <v>1465</v>
      </c>
      <c r="V2074" s="70">
        <v>1685</v>
      </c>
      <c r="W2074" s="70">
        <v>1450</v>
      </c>
      <c r="X2074" s="71">
        <v>835</v>
      </c>
    </row>
    <row r="2075" s="62" customFormat="1" spans="3:24">
      <c r="C2075" s="69">
        <v>2021</v>
      </c>
      <c r="D2075" s="69">
        <v>10</v>
      </c>
      <c r="E2075" s="70" t="s">
        <v>1956</v>
      </c>
      <c r="F2075" s="70" t="s">
        <v>1957</v>
      </c>
      <c r="G2075" s="70" t="s">
        <v>6664</v>
      </c>
      <c r="H2075" s="70" t="s">
        <v>1898</v>
      </c>
      <c r="I2075" s="70" t="s">
        <v>1397</v>
      </c>
      <c r="J2075" s="70" t="s">
        <v>1396</v>
      </c>
      <c r="K2075" s="70"/>
      <c r="L2075" s="70"/>
      <c r="M2075" s="70">
        <v>0.28</v>
      </c>
      <c r="N2075" s="70"/>
      <c r="O2075" s="70">
        <v>126</v>
      </c>
      <c r="P2075" s="70">
        <v>10.36</v>
      </c>
      <c r="Q2075" s="70" t="s">
        <v>1483</v>
      </c>
      <c r="R2075" s="70"/>
      <c r="S2075" s="70"/>
      <c r="T2075" s="70">
        <v>3490</v>
      </c>
      <c r="U2075" s="70" t="s">
        <v>6216</v>
      </c>
      <c r="V2075" s="70" t="s">
        <v>6665</v>
      </c>
      <c r="W2075" s="70">
        <v>1450</v>
      </c>
      <c r="X2075" s="71">
        <v>815</v>
      </c>
    </row>
    <row r="2076" s="62" customFormat="1" spans="3:24">
      <c r="C2076" s="69">
        <v>2021</v>
      </c>
      <c r="D2076" s="69">
        <v>10</v>
      </c>
      <c r="E2076" s="70" t="s">
        <v>4382</v>
      </c>
      <c r="F2076" s="70" t="s">
        <v>1617</v>
      </c>
      <c r="G2076" s="70" t="s">
        <v>6666</v>
      </c>
      <c r="H2076" s="70" t="s">
        <v>1482</v>
      </c>
      <c r="I2076" s="70" t="s">
        <v>1397</v>
      </c>
      <c r="J2076" s="70" t="s">
        <v>1396</v>
      </c>
      <c r="K2076" s="70"/>
      <c r="L2076" s="70"/>
      <c r="M2076" s="70">
        <v>0.28</v>
      </c>
      <c r="N2076" s="70"/>
      <c r="O2076" s="70">
        <v>142.18</v>
      </c>
      <c r="P2076" s="70">
        <v>61.824</v>
      </c>
      <c r="Q2076" s="70" t="s">
        <v>1402</v>
      </c>
      <c r="R2076" s="70"/>
      <c r="S2076" s="70"/>
      <c r="T2076" s="70">
        <v>5760</v>
      </c>
      <c r="U2076" s="70">
        <v>1800</v>
      </c>
      <c r="V2076" s="70">
        <v>2660</v>
      </c>
      <c r="W2076" s="70">
        <v>3495</v>
      </c>
      <c r="X2076" s="71">
        <v>2000</v>
      </c>
    </row>
    <row r="2077" s="62" customFormat="1" spans="3:24">
      <c r="C2077" s="69">
        <v>2021</v>
      </c>
      <c r="D2077" s="69">
        <v>10</v>
      </c>
      <c r="E2077" s="70" t="s">
        <v>6667</v>
      </c>
      <c r="F2077" s="70" t="s">
        <v>1991</v>
      </c>
      <c r="G2077" s="70" t="s">
        <v>6668</v>
      </c>
      <c r="H2077" s="70" t="s">
        <v>1873</v>
      </c>
      <c r="I2077" s="70" t="s">
        <v>1397</v>
      </c>
      <c r="J2077" s="70" t="s">
        <v>1396</v>
      </c>
      <c r="K2077" s="70"/>
      <c r="L2077" s="70"/>
      <c r="M2077" s="70">
        <v>0.22</v>
      </c>
      <c r="N2077" s="70"/>
      <c r="O2077" s="70">
        <v>130.8</v>
      </c>
      <c r="P2077" s="70">
        <v>217.6</v>
      </c>
      <c r="Q2077" s="70" t="s">
        <v>1414</v>
      </c>
      <c r="R2077" s="70"/>
      <c r="S2077" s="70"/>
      <c r="T2077" s="70">
        <v>7510</v>
      </c>
      <c r="U2077" s="70">
        <v>2530</v>
      </c>
      <c r="V2077" s="70">
        <v>3150</v>
      </c>
      <c r="W2077" s="70">
        <v>18000</v>
      </c>
      <c r="X2077" s="71">
        <v>10350</v>
      </c>
    </row>
    <row r="2078" s="62" customFormat="1" spans="3:24">
      <c r="C2078" s="69">
        <v>2021</v>
      </c>
      <c r="D2078" s="69">
        <v>10</v>
      </c>
      <c r="E2078" s="70" t="s">
        <v>6669</v>
      </c>
      <c r="F2078" s="70" t="s">
        <v>6670</v>
      </c>
      <c r="G2078" s="70" t="s">
        <v>6671</v>
      </c>
      <c r="H2078" s="70" t="s">
        <v>2064</v>
      </c>
      <c r="I2078" s="70" t="s">
        <v>1397</v>
      </c>
      <c r="J2078" s="70" t="s">
        <v>1396</v>
      </c>
      <c r="K2078" s="70"/>
      <c r="L2078" s="70"/>
      <c r="M2078" s="70"/>
      <c r="N2078" s="70"/>
      <c r="O2078" s="70">
        <v>150.75</v>
      </c>
      <c r="P2078" s="70">
        <v>63.75</v>
      </c>
      <c r="Q2078" s="70" t="s">
        <v>1402</v>
      </c>
      <c r="R2078" s="70"/>
      <c r="S2078" s="70"/>
      <c r="T2078" s="70">
        <v>4900</v>
      </c>
      <c r="U2078" s="70">
        <v>1920</v>
      </c>
      <c r="V2078" s="70">
        <v>2190</v>
      </c>
      <c r="W2078" s="70">
        <v>4300</v>
      </c>
      <c r="X2078" s="71">
        <v>2750</v>
      </c>
    </row>
    <row r="2079" s="62" customFormat="1" spans="3:24">
      <c r="C2079" s="69">
        <v>2021</v>
      </c>
      <c r="D2079" s="69">
        <v>10</v>
      </c>
      <c r="E2079" s="70" t="s">
        <v>6672</v>
      </c>
      <c r="F2079" s="70" t="s">
        <v>6673</v>
      </c>
      <c r="G2079" s="70" t="s">
        <v>6674</v>
      </c>
      <c r="H2079" s="70" t="s">
        <v>6066</v>
      </c>
      <c r="I2079" s="70" t="s">
        <v>1397</v>
      </c>
      <c r="J2079" s="70" t="s">
        <v>1396</v>
      </c>
      <c r="K2079" s="70"/>
      <c r="L2079" s="70"/>
      <c r="M2079" s="70">
        <v>0.168</v>
      </c>
      <c r="N2079" s="70"/>
      <c r="O2079" s="70">
        <v>160.26</v>
      </c>
      <c r="P2079" s="70">
        <v>281.9</v>
      </c>
      <c r="Q2079" s="70" t="s">
        <v>1402</v>
      </c>
      <c r="R2079" s="70"/>
      <c r="S2079" s="70"/>
      <c r="T2079" s="70">
        <v>10750</v>
      </c>
      <c r="U2079" s="70">
        <v>2530</v>
      </c>
      <c r="V2079" s="70">
        <v>3980</v>
      </c>
      <c r="W2079" s="70">
        <v>31000</v>
      </c>
      <c r="X2079" s="71">
        <v>15560</v>
      </c>
    </row>
    <row r="2080" s="62" customFormat="1" spans="3:24">
      <c r="C2080" s="69">
        <v>2021</v>
      </c>
      <c r="D2080" s="69">
        <v>10</v>
      </c>
      <c r="E2080" s="70" t="s">
        <v>2026</v>
      </c>
      <c r="F2080" s="70" t="s">
        <v>1507</v>
      </c>
      <c r="G2080" s="70" t="s">
        <v>6675</v>
      </c>
      <c r="H2080" s="70" t="s">
        <v>1869</v>
      </c>
      <c r="I2080" s="70" t="s">
        <v>1397</v>
      </c>
      <c r="J2080" s="70" t="s">
        <v>1396</v>
      </c>
      <c r="K2080" s="70"/>
      <c r="L2080" s="70"/>
      <c r="M2080" s="70"/>
      <c r="N2080" s="70"/>
      <c r="O2080" s="70">
        <v>154.59</v>
      </c>
      <c r="P2080" s="70">
        <v>66.84</v>
      </c>
      <c r="Q2080" s="70" t="s">
        <v>1402</v>
      </c>
      <c r="R2080" s="70"/>
      <c r="S2080" s="70"/>
      <c r="T2080" s="70">
        <v>5560</v>
      </c>
      <c r="U2080" s="70">
        <v>1770</v>
      </c>
      <c r="V2080" s="70">
        <v>2290</v>
      </c>
      <c r="W2080" s="70">
        <v>4200</v>
      </c>
      <c r="X2080" s="71">
        <v>3260</v>
      </c>
    </row>
    <row r="2081" s="62" customFormat="1" spans="3:24">
      <c r="C2081" s="69">
        <v>2021</v>
      </c>
      <c r="D2081" s="69">
        <v>10</v>
      </c>
      <c r="E2081" s="70" t="s">
        <v>2026</v>
      </c>
      <c r="F2081" s="70" t="s">
        <v>1507</v>
      </c>
      <c r="G2081" s="70" t="s">
        <v>6676</v>
      </c>
      <c r="H2081" s="70" t="s">
        <v>6677</v>
      </c>
      <c r="I2081" s="70" t="s">
        <v>1561</v>
      </c>
      <c r="J2081" s="70" t="s">
        <v>1396</v>
      </c>
      <c r="K2081" s="70"/>
      <c r="L2081" s="70">
        <v>55</v>
      </c>
      <c r="M2081" s="70"/>
      <c r="N2081" s="70"/>
      <c r="O2081" s="70"/>
      <c r="P2081" s="70">
        <v>25.9</v>
      </c>
      <c r="Q2081" s="70" t="s">
        <v>1499</v>
      </c>
      <c r="R2081" s="70"/>
      <c r="S2081" s="70"/>
      <c r="T2081" s="70">
        <v>5570</v>
      </c>
      <c r="U2081" s="70">
        <v>2100</v>
      </c>
      <c r="V2081" s="70">
        <v>2340</v>
      </c>
      <c r="W2081" s="70">
        <v>8495</v>
      </c>
      <c r="X2081" s="71" t="s">
        <v>6678</v>
      </c>
    </row>
    <row r="2082" s="62" customFormat="1" spans="3:24">
      <c r="C2082" s="69">
        <v>2021</v>
      </c>
      <c r="D2082" s="69">
        <v>10</v>
      </c>
      <c r="E2082" s="70" t="s">
        <v>2026</v>
      </c>
      <c r="F2082" s="70" t="s">
        <v>1507</v>
      </c>
      <c r="G2082" s="70" t="s">
        <v>6679</v>
      </c>
      <c r="H2082" s="70" t="s">
        <v>1869</v>
      </c>
      <c r="I2082" s="70" t="s">
        <v>1397</v>
      </c>
      <c r="J2082" s="70" t="s">
        <v>1396</v>
      </c>
      <c r="K2082" s="70"/>
      <c r="L2082" s="70"/>
      <c r="M2082" s="70"/>
      <c r="N2082" s="70"/>
      <c r="O2082" s="70" t="s">
        <v>2028</v>
      </c>
      <c r="P2082" s="70">
        <v>315.07</v>
      </c>
      <c r="Q2082" s="70" t="s">
        <v>1402</v>
      </c>
      <c r="R2082" s="70"/>
      <c r="S2082" s="70"/>
      <c r="T2082" s="70">
        <v>8970</v>
      </c>
      <c r="U2082" s="70">
        <v>2500</v>
      </c>
      <c r="V2082" s="70">
        <v>2950</v>
      </c>
      <c r="W2082" s="70">
        <v>18000</v>
      </c>
      <c r="X2082" s="71">
        <v>12050</v>
      </c>
    </row>
    <row r="2083" s="62" customFormat="1" spans="3:24">
      <c r="C2083" s="69">
        <v>2021</v>
      </c>
      <c r="D2083" s="69">
        <v>10</v>
      </c>
      <c r="E2083" s="70" t="s">
        <v>6680</v>
      </c>
      <c r="F2083" s="70" t="s">
        <v>6681</v>
      </c>
      <c r="G2083" s="70" t="s">
        <v>6682</v>
      </c>
      <c r="H2083" s="70" t="s">
        <v>1575</v>
      </c>
      <c r="I2083" s="70" t="s">
        <v>1397</v>
      </c>
      <c r="J2083" s="70" t="s">
        <v>1396</v>
      </c>
      <c r="K2083" s="70"/>
      <c r="L2083" s="70"/>
      <c r="M2083" s="70">
        <v>0.287</v>
      </c>
      <c r="N2083" s="70"/>
      <c r="O2083" s="70" t="s">
        <v>6683</v>
      </c>
      <c r="P2083" s="70">
        <v>67.968</v>
      </c>
      <c r="Q2083" s="70" t="s">
        <v>1402</v>
      </c>
      <c r="R2083" s="70"/>
      <c r="S2083" s="70"/>
      <c r="T2083" s="70">
        <v>5400</v>
      </c>
      <c r="U2083" s="70">
        <v>1780</v>
      </c>
      <c r="V2083" s="70">
        <v>2110</v>
      </c>
      <c r="W2083" s="70">
        <v>4260</v>
      </c>
      <c r="X2083" s="71">
        <v>2720</v>
      </c>
    </row>
    <row r="2084" s="62" customFormat="1" spans="3:24">
      <c r="C2084" s="69">
        <v>2021</v>
      </c>
      <c r="D2084" s="69">
        <v>10</v>
      </c>
      <c r="E2084" s="70" t="s">
        <v>5797</v>
      </c>
      <c r="F2084" s="70" t="s">
        <v>5798</v>
      </c>
      <c r="G2084" s="70" t="s">
        <v>6684</v>
      </c>
      <c r="H2084" s="70" t="s">
        <v>6001</v>
      </c>
      <c r="I2084" s="70" t="s">
        <v>1397</v>
      </c>
      <c r="J2084" s="70" t="s">
        <v>1396</v>
      </c>
      <c r="K2084" s="70"/>
      <c r="L2084" s="70"/>
      <c r="M2084" s="70">
        <v>0.123</v>
      </c>
      <c r="N2084" s="70"/>
      <c r="O2084" s="70">
        <v>160.26</v>
      </c>
      <c r="P2084" s="70">
        <v>281.91</v>
      </c>
      <c r="Q2084" s="70" t="s">
        <v>1402</v>
      </c>
      <c r="R2084" s="70"/>
      <c r="S2084" s="70"/>
      <c r="T2084" s="70" t="s">
        <v>6685</v>
      </c>
      <c r="U2084" s="70">
        <v>2550</v>
      </c>
      <c r="V2084" s="70" t="s">
        <v>6686</v>
      </c>
      <c r="W2084" s="70">
        <v>31000</v>
      </c>
      <c r="X2084" s="71" t="s">
        <v>2112</v>
      </c>
    </row>
    <row r="2085" s="62" customFormat="1" spans="3:24">
      <c r="C2085" s="69">
        <v>2021</v>
      </c>
      <c r="D2085" s="69">
        <v>10</v>
      </c>
      <c r="E2085" s="70" t="s">
        <v>6687</v>
      </c>
      <c r="F2085" s="70" t="s">
        <v>4408</v>
      </c>
      <c r="G2085" s="70" t="s">
        <v>6688</v>
      </c>
      <c r="H2085" s="70" t="s">
        <v>1886</v>
      </c>
      <c r="I2085" s="70" t="s">
        <v>1397</v>
      </c>
      <c r="J2085" s="70" t="s">
        <v>1396</v>
      </c>
      <c r="K2085" s="70"/>
      <c r="L2085" s="70"/>
      <c r="M2085" s="70"/>
      <c r="N2085" s="70"/>
      <c r="O2085" s="70" t="s">
        <v>2028</v>
      </c>
      <c r="P2085" s="70">
        <v>315.07</v>
      </c>
      <c r="Q2085" s="70" t="s">
        <v>1421</v>
      </c>
      <c r="R2085" s="70"/>
      <c r="S2085" s="70"/>
      <c r="T2085" s="70">
        <v>9215</v>
      </c>
      <c r="U2085" s="70">
        <v>2500</v>
      </c>
      <c r="V2085" s="70">
        <v>3055</v>
      </c>
      <c r="W2085" s="70">
        <v>18000</v>
      </c>
      <c r="X2085" s="71">
        <v>12825</v>
      </c>
    </row>
    <row r="2086" s="62" customFormat="1" spans="3:24">
      <c r="C2086" s="69">
        <v>2021</v>
      </c>
      <c r="D2086" s="69">
        <v>10</v>
      </c>
      <c r="E2086" s="70" t="s">
        <v>4443</v>
      </c>
      <c r="F2086" s="70" t="s">
        <v>4444</v>
      </c>
      <c r="G2086" s="70" t="s">
        <v>6689</v>
      </c>
      <c r="H2086" s="70" t="s">
        <v>5387</v>
      </c>
      <c r="I2086" s="70" t="s">
        <v>1397</v>
      </c>
      <c r="J2086" s="70" t="s">
        <v>1396</v>
      </c>
      <c r="K2086" s="70"/>
      <c r="L2086" s="70"/>
      <c r="M2086" s="70"/>
      <c r="N2086" s="70"/>
      <c r="O2086" s="70">
        <v>140.7</v>
      </c>
      <c r="P2086" s="70">
        <v>314.14</v>
      </c>
      <c r="Q2086" s="70" t="s">
        <v>1402</v>
      </c>
      <c r="R2086" s="70"/>
      <c r="S2086" s="70"/>
      <c r="T2086" s="70">
        <v>9100</v>
      </c>
      <c r="U2086" s="70">
        <v>2500</v>
      </c>
      <c r="V2086" s="70">
        <v>3100</v>
      </c>
      <c r="W2086" s="70">
        <v>18000</v>
      </c>
      <c r="X2086" s="71">
        <v>15600</v>
      </c>
    </row>
    <row r="2087" s="62" customFormat="1" spans="3:24">
      <c r="C2087" s="69">
        <v>2021</v>
      </c>
      <c r="D2087" s="69">
        <v>10</v>
      </c>
      <c r="E2087" s="70" t="s">
        <v>2097</v>
      </c>
      <c r="F2087" s="70" t="s">
        <v>1621</v>
      </c>
      <c r="G2087" s="70" t="s">
        <v>6690</v>
      </c>
      <c r="H2087" s="70" t="s">
        <v>2064</v>
      </c>
      <c r="I2087" s="70" t="s">
        <v>1397</v>
      </c>
      <c r="J2087" s="70" t="s">
        <v>1396</v>
      </c>
      <c r="K2087" s="70"/>
      <c r="L2087" s="70"/>
      <c r="M2087" s="70"/>
      <c r="N2087" s="70"/>
      <c r="O2087" s="70">
        <v>135.1</v>
      </c>
      <c r="P2087" s="70">
        <v>43</v>
      </c>
      <c r="Q2087" s="70" t="s">
        <v>1402</v>
      </c>
      <c r="R2087" s="70"/>
      <c r="S2087" s="70"/>
      <c r="T2087" s="70" t="s">
        <v>6691</v>
      </c>
      <c r="U2087" s="70">
        <v>1810</v>
      </c>
      <c r="V2087" s="70" t="s">
        <v>6692</v>
      </c>
      <c r="W2087" s="70">
        <v>3495</v>
      </c>
      <c r="X2087" s="71" t="s">
        <v>6693</v>
      </c>
    </row>
    <row r="2088" s="62" customFormat="1" spans="3:24">
      <c r="C2088" s="69">
        <v>2021</v>
      </c>
      <c r="D2088" s="69">
        <v>10</v>
      </c>
      <c r="E2088" s="70" t="s">
        <v>2097</v>
      </c>
      <c r="F2088" s="70" t="s">
        <v>1621</v>
      </c>
      <c r="G2088" s="70" t="s">
        <v>6694</v>
      </c>
      <c r="H2088" s="70" t="s">
        <v>1474</v>
      </c>
      <c r="I2088" s="70" t="s">
        <v>1397</v>
      </c>
      <c r="J2088" s="70" t="s">
        <v>1396</v>
      </c>
      <c r="K2088" s="70"/>
      <c r="L2088" s="70"/>
      <c r="M2088" s="70"/>
      <c r="N2088" s="70"/>
      <c r="O2088" s="70" t="s">
        <v>6258</v>
      </c>
      <c r="P2088" s="70">
        <v>150.14</v>
      </c>
      <c r="Q2088" s="70" t="s">
        <v>1402</v>
      </c>
      <c r="R2088" s="70"/>
      <c r="S2088" s="70"/>
      <c r="T2088" s="70">
        <v>6140</v>
      </c>
      <c r="U2088" s="70" t="s">
        <v>6695</v>
      </c>
      <c r="V2088" s="70">
        <v>2855</v>
      </c>
      <c r="W2088" s="70">
        <v>12495</v>
      </c>
      <c r="X2088" s="71">
        <v>6800</v>
      </c>
    </row>
    <row r="2089" s="62" customFormat="1" spans="3:24">
      <c r="C2089" s="69">
        <v>2021</v>
      </c>
      <c r="D2089" s="69">
        <v>10</v>
      </c>
      <c r="E2089" s="70" t="s">
        <v>2097</v>
      </c>
      <c r="F2089" s="70" t="s">
        <v>1621</v>
      </c>
      <c r="G2089" s="70" t="s">
        <v>6696</v>
      </c>
      <c r="H2089" s="70" t="s">
        <v>1470</v>
      </c>
      <c r="I2089" s="70" t="s">
        <v>1397</v>
      </c>
      <c r="J2089" s="70" t="s">
        <v>1396</v>
      </c>
      <c r="K2089" s="70"/>
      <c r="L2089" s="70"/>
      <c r="M2089" s="70" t="s">
        <v>6697</v>
      </c>
      <c r="N2089" s="70"/>
      <c r="O2089" s="70" t="s">
        <v>6258</v>
      </c>
      <c r="P2089" s="70">
        <v>150.14</v>
      </c>
      <c r="Q2089" s="70" t="s">
        <v>1402</v>
      </c>
      <c r="R2089" s="70"/>
      <c r="S2089" s="70"/>
      <c r="T2089" s="70" t="s">
        <v>6698</v>
      </c>
      <c r="U2089" s="70">
        <v>2120</v>
      </c>
      <c r="V2089" s="70" t="s">
        <v>6699</v>
      </c>
      <c r="W2089" s="70">
        <v>12495</v>
      </c>
      <c r="X2089" s="71" t="s">
        <v>6700</v>
      </c>
    </row>
    <row r="2090" s="62" customFormat="1" spans="3:24">
      <c r="C2090" s="69">
        <v>2021</v>
      </c>
      <c r="D2090" s="69">
        <v>10</v>
      </c>
      <c r="E2090" s="70" t="s">
        <v>2097</v>
      </c>
      <c r="F2090" s="70" t="s">
        <v>1621</v>
      </c>
      <c r="G2090" s="70" t="s">
        <v>6701</v>
      </c>
      <c r="H2090" s="70" t="s">
        <v>1603</v>
      </c>
      <c r="I2090" s="70" t="s">
        <v>1397</v>
      </c>
      <c r="J2090" s="70" t="s">
        <v>1396</v>
      </c>
      <c r="K2090" s="70"/>
      <c r="L2090" s="70"/>
      <c r="M2090" s="70"/>
      <c r="N2090" s="70"/>
      <c r="O2090" s="70" t="s">
        <v>2813</v>
      </c>
      <c r="P2090" s="70">
        <v>190.51</v>
      </c>
      <c r="Q2090" s="70" t="s">
        <v>1402</v>
      </c>
      <c r="R2090" s="70"/>
      <c r="S2090" s="70"/>
      <c r="T2090" s="70" t="s">
        <v>2826</v>
      </c>
      <c r="U2090" s="70">
        <v>2510</v>
      </c>
      <c r="V2090" s="70" t="s">
        <v>6702</v>
      </c>
      <c r="W2090" s="70">
        <v>18000</v>
      </c>
      <c r="X2090" s="71" t="s">
        <v>6703</v>
      </c>
    </row>
    <row r="2091" s="62" customFormat="1" spans="3:24">
      <c r="C2091" s="69">
        <v>2021</v>
      </c>
      <c r="D2091" s="69">
        <v>10</v>
      </c>
      <c r="E2091" s="70" t="s">
        <v>2097</v>
      </c>
      <c r="F2091" s="70" t="s">
        <v>1621</v>
      </c>
      <c r="G2091" s="70" t="s">
        <v>6704</v>
      </c>
      <c r="H2091" s="70" t="s">
        <v>1886</v>
      </c>
      <c r="I2091" s="70" t="s">
        <v>1397</v>
      </c>
      <c r="J2091" s="70" t="s">
        <v>1396</v>
      </c>
      <c r="K2091" s="70"/>
      <c r="L2091" s="70"/>
      <c r="M2091" s="70"/>
      <c r="N2091" s="70"/>
      <c r="O2091" s="70" t="s">
        <v>6256</v>
      </c>
      <c r="P2091" s="70">
        <v>269.37</v>
      </c>
      <c r="Q2091" s="70" t="s">
        <v>1402</v>
      </c>
      <c r="R2091" s="70"/>
      <c r="S2091" s="70"/>
      <c r="T2091" s="70">
        <v>8470</v>
      </c>
      <c r="U2091" s="70">
        <v>2490</v>
      </c>
      <c r="V2091" s="70">
        <v>3120</v>
      </c>
      <c r="W2091" s="70">
        <v>18000</v>
      </c>
      <c r="X2091" s="71">
        <v>11500</v>
      </c>
    </row>
    <row r="2092" s="62" customFormat="1" spans="3:24">
      <c r="C2092" s="69">
        <v>2021</v>
      </c>
      <c r="D2092" s="69">
        <v>10</v>
      </c>
      <c r="E2092" s="70" t="s">
        <v>4467</v>
      </c>
      <c r="F2092" s="70" t="s">
        <v>1507</v>
      </c>
      <c r="G2092" s="70" t="s">
        <v>6705</v>
      </c>
      <c r="H2092" s="70" t="s">
        <v>4447</v>
      </c>
      <c r="I2092" s="70" t="s">
        <v>1397</v>
      </c>
      <c r="J2092" s="70" t="s">
        <v>1396</v>
      </c>
      <c r="K2092" s="70"/>
      <c r="L2092" s="70"/>
      <c r="M2092" s="70">
        <v>0.18</v>
      </c>
      <c r="N2092" s="70"/>
      <c r="O2092" s="70">
        <v>140</v>
      </c>
      <c r="P2092" s="70">
        <v>218.54</v>
      </c>
      <c r="Q2092" s="70" t="s">
        <v>1483</v>
      </c>
      <c r="R2092" s="70"/>
      <c r="S2092" s="70"/>
      <c r="T2092" s="70">
        <v>8750</v>
      </c>
      <c r="U2092" s="70">
        <v>2520</v>
      </c>
      <c r="V2092" s="70">
        <v>3270</v>
      </c>
      <c r="W2092" s="70">
        <v>18000</v>
      </c>
      <c r="X2092" s="71">
        <v>10030</v>
      </c>
    </row>
    <row r="2093" s="62" customFormat="1" spans="3:24">
      <c r="C2093" s="69">
        <v>2021</v>
      </c>
      <c r="D2093" s="69">
        <v>10</v>
      </c>
      <c r="E2093" s="70" t="s">
        <v>5368</v>
      </c>
      <c r="F2093" s="70" t="s">
        <v>5369</v>
      </c>
      <c r="G2093" s="70" t="s">
        <v>6706</v>
      </c>
      <c r="H2093" s="70" t="s">
        <v>1531</v>
      </c>
      <c r="I2093" s="70" t="s">
        <v>1397</v>
      </c>
      <c r="J2093" s="70" t="s">
        <v>1412</v>
      </c>
      <c r="K2093" s="70"/>
      <c r="L2093" s="70">
        <v>610</v>
      </c>
      <c r="M2093" s="70">
        <v>0.169</v>
      </c>
      <c r="N2093" s="70"/>
      <c r="O2093" s="70">
        <v>161.27</v>
      </c>
      <c r="P2093" s="70">
        <v>350.07</v>
      </c>
      <c r="Q2093" s="70" t="s">
        <v>1402</v>
      </c>
      <c r="R2093" s="70"/>
      <c r="S2093" s="70"/>
      <c r="T2093" s="70">
        <v>11980</v>
      </c>
      <c r="U2093" s="70">
        <v>2540</v>
      </c>
      <c r="V2093" s="70">
        <v>3280</v>
      </c>
      <c r="W2093" s="70">
        <v>18000</v>
      </c>
      <c r="X2093" s="71" t="s">
        <v>6707</v>
      </c>
    </row>
    <row r="2094" s="62" customFormat="1" spans="3:24">
      <c r="C2094" s="69">
        <v>2021</v>
      </c>
      <c r="D2094" s="69">
        <v>10</v>
      </c>
      <c r="E2094" s="70" t="s">
        <v>6708</v>
      </c>
      <c r="F2094" s="70" t="s">
        <v>6709</v>
      </c>
      <c r="G2094" s="70" t="s">
        <v>6710</v>
      </c>
      <c r="H2094" s="70" t="s">
        <v>1433</v>
      </c>
      <c r="I2094" s="70" t="s">
        <v>1397</v>
      </c>
      <c r="J2094" s="70" t="s">
        <v>1412</v>
      </c>
      <c r="K2094" s="70"/>
      <c r="L2094" s="70">
        <v>345</v>
      </c>
      <c r="M2094" s="70">
        <v>0.149</v>
      </c>
      <c r="N2094" s="70"/>
      <c r="O2094" s="70">
        <v>144.78</v>
      </c>
      <c r="P2094" s="70">
        <v>129.02</v>
      </c>
      <c r="Q2094" s="70" t="s">
        <v>1402</v>
      </c>
      <c r="R2094" s="70"/>
      <c r="S2094" s="70"/>
      <c r="T2094" s="70">
        <v>8005</v>
      </c>
      <c r="U2094" s="70">
        <v>2370</v>
      </c>
      <c r="V2094" s="70" t="s">
        <v>6711</v>
      </c>
      <c r="W2094" s="70">
        <v>12200</v>
      </c>
      <c r="X2094" s="71" t="s">
        <v>6712</v>
      </c>
    </row>
    <row r="2095" s="62" customFormat="1" spans="3:24">
      <c r="C2095" s="69">
        <v>2021</v>
      </c>
      <c r="D2095" s="69">
        <v>10</v>
      </c>
      <c r="E2095" s="70" t="s">
        <v>4469</v>
      </c>
      <c r="F2095" s="70" t="s">
        <v>2140</v>
      </c>
      <c r="G2095" s="70" t="s">
        <v>6713</v>
      </c>
      <c r="H2095" s="70" t="s">
        <v>2064</v>
      </c>
      <c r="I2095" s="70" t="s">
        <v>1397</v>
      </c>
      <c r="J2095" s="70" t="s">
        <v>1396</v>
      </c>
      <c r="K2095" s="70"/>
      <c r="L2095" s="70"/>
      <c r="M2095" s="70"/>
      <c r="N2095" s="70"/>
      <c r="O2095" s="70">
        <v>154.59</v>
      </c>
      <c r="P2095" s="70">
        <v>66.84</v>
      </c>
      <c r="Q2095" s="70" t="s">
        <v>1402</v>
      </c>
      <c r="R2095" s="70"/>
      <c r="S2095" s="70"/>
      <c r="T2095" s="70">
        <v>5530</v>
      </c>
      <c r="U2095" s="70">
        <v>1800</v>
      </c>
      <c r="V2095" s="70">
        <v>2215</v>
      </c>
      <c r="W2095" s="70">
        <v>4200</v>
      </c>
      <c r="X2095" s="71">
        <v>2960</v>
      </c>
    </row>
    <row r="2096" s="62" customFormat="1" spans="3:24">
      <c r="C2096" s="69">
        <v>2021</v>
      </c>
      <c r="D2096" s="69">
        <v>10</v>
      </c>
      <c r="E2096" s="70" t="s">
        <v>6714</v>
      </c>
      <c r="F2096" s="70" t="s">
        <v>6715</v>
      </c>
      <c r="G2096" s="70" t="s">
        <v>6716</v>
      </c>
      <c r="H2096" s="70" t="s">
        <v>1869</v>
      </c>
      <c r="I2096" s="70" t="s">
        <v>1397</v>
      </c>
      <c r="J2096" s="70" t="s">
        <v>1396</v>
      </c>
      <c r="K2096" s="70"/>
      <c r="L2096" s="70"/>
      <c r="M2096" s="70"/>
      <c r="N2096" s="70"/>
      <c r="O2096" s="70">
        <v>159.79</v>
      </c>
      <c r="P2096" s="70">
        <v>229.05</v>
      </c>
      <c r="Q2096" s="70" t="s">
        <v>1402</v>
      </c>
      <c r="R2096" s="70"/>
      <c r="S2096" s="70"/>
      <c r="T2096" s="70">
        <v>7250</v>
      </c>
      <c r="U2096" s="70" t="s">
        <v>2264</v>
      </c>
      <c r="V2096" s="70" t="s">
        <v>2265</v>
      </c>
      <c r="W2096" s="70">
        <v>12490</v>
      </c>
      <c r="X2096" s="71">
        <v>8700</v>
      </c>
    </row>
    <row r="2097" s="62" customFormat="1" spans="3:24">
      <c r="C2097" s="69">
        <v>2021</v>
      </c>
      <c r="D2097" s="69">
        <v>10</v>
      </c>
      <c r="E2097" s="70" t="s">
        <v>6714</v>
      </c>
      <c r="F2097" s="70" t="s">
        <v>6715</v>
      </c>
      <c r="G2097" s="70" t="s">
        <v>6717</v>
      </c>
      <c r="H2097" s="70" t="s">
        <v>1603</v>
      </c>
      <c r="I2097" s="70" t="s">
        <v>1397</v>
      </c>
      <c r="J2097" s="70" t="s">
        <v>1396</v>
      </c>
      <c r="K2097" s="70"/>
      <c r="L2097" s="70"/>
      <c r="M2097" s="70"/>
      <c r="N2097" s="70"/>
      <c r="O2097" s="70">
        <v>140.6</v>
      </c>
      <c r="P2097" s="70">
        <v>217.19</v>
      </c>
      <c r="Q2097" s="70" t="s">
        <v>1483</v>
      </c>
      <c r="R2097" s="70"/>
      <c r="S2097" s="70"/>
      <c r="T2097" s="70" t="s">
        <v>6718</v>
      </c>
      <c r="U2097" s="70">
        <v>2530</v>
      </c>
      <c r="V2097" s="70">
        <v>2785</v>
      </c>
      <c r="W2097" s="70">
        <v>18000</v>
      </c>
      <c r="X2097" s="71">
        <v>9200</v>
      </c>
    </row>
    <row r="2098" s="62" customFormat="1" spans="3:24">
      <c r="C2098" s="69">
        <v>2021</v>
      </c>
      <c r="D2098" s="69">
        <v>10</v>
      </c>
      <c r="E2098" s="70" t="s">
        <v>5826</v>
      </c>
      <c r="F2098" s="70" t="s">
        <v>5827</v>
      </c>
      <c r="G2098" s="70" t="s">
        <v>6719</v>
      </c>
      <c r="H2098" s="70" t="s">
        <v>1470</v>
      </c>
      <c r="I2098" s="70" t="s">
        <v>1397</v>
      </c>
      <c r="J2098" s="70" t="s">
        <v>1396</v>
      </c>
      <c r="K2098" s="70"/>
      <c r="L2098" s="70"/>
      <c r="M2098" s="70" t="s">
        <v>6720</v>
      </c>
      <c r="N2098" s="70"/>
      <c r="O2098" s="70">
        <v>156.4</v>
      </c>
      <c r="P2098" s="70">
        <v>210.56</v>
      </c>
      <c r="Q2098" s="70" t="s">
        <v>1421</v>
      </c>
      <c r="R2098" s="70"/>
      <c r="S2098" s="70"/>
      <c r="T2098" s="70" t="s">
        <v>6721</v>
      </c>
      <c r="U2098" s="70">
        <v>2520</v>
      </c>
      <c r="V2098" s="70">
        <v>3065</v>
      </c>
      <c r="W2098" s="70">
        <v>18000</v>
      </c>
      <c r="X2098" s="71" t="s">
        <v>6722</v>
      </c>
    </row>
    <row r="2099" s="62" customFormat="1" spans="3:24">
      <c r="C2099" s="69">
        <v>2021</v>
      </c>
      <c r="D2099" s="69">
        <v>10</v>
      </c>
      <c r="E2099" s="70" t="s">
        <v>4486</v>
      </c>
      <c r="F2099" s="70" t="s">
        <v>4487</v>
      </c>
      <c r="G2099" s="70" t="s">
        <v>6723</v>
      </c>
      <c r="H2099" s="70" t="s">
        <v>1474</v>
      </c>
      <c r="I2099" s="70" t="s">
        <v>1397</v>
      </c>
      <c r="J2099" s="70" t="s">
        <v>1396</v>
      </c>
      <c r="K2099" s="70"/>
      <c r="L2099" s="70"/>
      <c r="M2099" s="70"/>
      <c r="N2099" s="70"/>
      <c r="O2099" s="70" t="s">
        <v>2059</v>
      </c>
      <c r="P2099" s="70">
        <v>144.86</v>
      </c>
      <c r="Q2099" s="70" t="s">
        <v>1402</v>
      </c>
      <c r="R2099" s="70"/>
      <c r="S2099" s="70"/>
      <c r="T2099" s="70">
        <v>6070</v>
      </c>
      <c r="U2099" s="70">
        <v>2400</v>
      </c>
      <c r="V2099" s="70">
        <v>2600</v>
      </c>
      <c r="W2099" s="70">
        <v>8995</v>
      </c>
      <c r="X2099" s="71">
        <v>6210</v>
      </c>
    </row>
    <row r="2100" s="62" customFormat="1" spans="3:24">
      <c r="C2100" s="69">
        <v>2021</v>
      </c>
      <c r="D2100" s="69">
        <v>10</v>
      </c>
      <c r="E2100" s="70" t="s">
        <v>5397</v>
      </c>
      <c r="F2100" s="70" t="s">
        <v>5398</v>
      </c>
      <c r="G2100" s="70" t="s">
        <v>6724</v>
      </c>
      <c r="H2100" s="70" t="s">
        <v>1433</v>
      </c>
      <c r="I2100" s="70" t="s">
        <v>1397</v>
      </c>
      <c r="J2100" s="70" t="s">
        <v>1412</v>
      </c>
      <c r="K2100" s="70"/>
      <c r="L2100" s="70">
        <v>570</v>
      </c>
      <c r="M2100" s="70">
        <v>0.143</v>
      </c>
      <c r="N2100" s="70"/>
      <c r="O2100" s="70" t="s">
        <v>1532</v>
      </c>
      <c r="P2100" s="70">
        <v>299.53</v>
      </c>
      <c r="Q2100" s="70" t="s">
        <v>1402</v>
      </c>
      <c r="R2100" s="70"/>
      <c r="S2100" s="70"/>
      <c r="T2100" s="70">
        <v>10495</v>
      </c>
      <c r="U2100" s="70">
        <v>2550</v>
      </c>
      <c r="V2100" s="70">
        <v>3300</v>
      </c>
      <c r="W2100" s="70">
        <v>18000</v>
      </c>
      <c r="X2100" s="71">
        <v>11000</v>
      </c>
    </row>
    <row r="2101" s="62" customFormat="1" spans="3:24">
      <c r="C2101" s="69">
        <v>2021</v>
      </c>
      <c r="D2101" s="69">
        <v>10</v>
      </c>
      <c r="E2101" s="70" t="s">
        <v>6295</v>
      </c>
      <c r="F2101" s="70" t="s">
        <v>6296</v>
      </c>
      <c r="G2101" s="70" t="s">
        <v>6725</v>
      </c>
      <c r="H2101" s="70" t="s">
        <v>4318</v>
      </c>
      <c r="I2101" s="70" t="s">
        <v>1397</v>
      </c>
      <c r="J2101" s="70" t="s">
        <v>1396</v>
      </c>
      <c r="K2101" s="70"/>
      <c r="L2101" s="70"/>
      <c r="M2101" s="70"/>
      <c r="N2101" s="70"/>
      <c r="O2101" s="70">
        <v>160.13</v>
      </c>
      <c r="P2101" s="70">
        <v>229.632</v>
      </c>
      <c r="Q2101" s="70" t="s">
        <v>1402</v>
      </c>
      <c r="R2101" s="70"/>
      <c r="S2101" s="70"/>
      <c r="T2101" s="70" t="s">
        <v>6726</v>
      </c>
      <c r="U2101" s="70">
        <v>2500</v>
      </c>
      <c r="V2101" s="70">
        <v>2880</v>
      </c>
      <c r="W2101" s="70">
        <v>18000</v>
      </c>
      <c r="X2101" s="71">
        <v>8395</v>
      </c>
    </row>
    <row r="2102" s="62" customFormat="1" spans="3:24">
      <c r="C2102" s="69">
        <v>2021</v>
      </c>
      <c r="D2102" s="69">
        <v>10</v>
      </c>
      <c r="E2102" s="70" t="s">
        <v>6298</v>
      </c>
      <c r="F2102" s="70" t="s">
        <v>2178</v>
      </c>
      <c r="G2102" s="70" t="s">
        <v>6727</v>
      </c>
      <c r="H2102" s="70" t="s">
        <v>1862</v>
      </c>
      <c r="I2102" s="70" t="s">
        <v>1397</v>
      </c>
      <c r="J2102" s="70" t="s">
        <v>1396</v>
      </c>
      <c r="K2102" s="70"/>
      <c r="L2102" s="70"/>
      <c r="M2102" s="70">
        <v>0.177</v>
      </c>
      <c r="N2102" s="70"/>
      <c r="O2102" s="70">
        <v>160.26</v>
      </c>
      <c r="P2102" s="70">
        <v>422.87</v>
      </c>
      <c r="Q2102" s="70" t="s">
        <v>1402</v>
      </c>
      <c r="R2102" s="70"/>
      <c r="S2102" s="70"/>
      <c r="T2102" s="70" t="s">
        <v>6728</v>
      </c>
      <c r="U2102" s="70">
        <v>2550</v>
      </c>
      <c r="V2102" s="70" t="s">
        <v>6729</v>
      </c>
      <c r="W2102" s="70">
        <v>31000</v>
      </c>
      <c r="X2102" s="71" t="s">
        <v>6730</v>
      </c>
    </row>
    <row r="2103" s="62" customFormat="1" spans="3:24">
      <c r="C2103" s="69">
        <v>2021</v>
      </c>
      <c r="D2103" s="69">
        <v>10</v>
      </c>
      <c r="E2103" s="70" t="s">
        <v>5920</v>
      </c>
      <c r="F2103" s="70" t="s">
        <v>5921</v>
      </c>
      <c r="G2103" s="70" t="s">
        <v>6731</v>
      </c>
      <c r="H2103" s="70" t="s">
        <v>1470</v>
      </c>
      <c r="I2103" s="70" t="s">
        <v>1397</v>
      </c>
      <c r="J2103" s="70" t="s">
        <v>1396</v>
      </c>
      <c r="K2103" s="70"/>
      <c r="L2103" s="70"/>
      <c r="M2103" s="70">
        <v>0.25</v>
      </c>
      <c r="N2103" s="70"/>
      <c r="O2103" s="70">
        <v>156.4</v>
      </c>
      <c r="P2103" s="70">
        <v>210.56</v>
      </c>
      <c r="Q2103" s="70" t="s">
        <v>1402</v>
      </c>
      <c r="R2103" s="70"/>
      <c r="S2103" s="70"/>
      <c r="T2103" s="70">
        <v>8990</v>
      </c>
      <c r="U2103" s="70">
        <v>2535</v>
      </c>
      <c r="V2103" s="70">
        <v>3330</v>
      </c>
      <c r="W2103" s="70">
        <v>18000</v>
      </c>
      <c r="X2103" s="71">
        <v>12150</v>
      </c>
    </row>
    <row r="2104" s="62" customFormat="1" spans="3:24">
      <c r="C2104" s="69">
        <v>2021</v>
      </c>
      <c r="D2104" s="69">
        <v>10</v>
      </c>
      <c r="E2104" s="70" t="s">
        <v>1416</v>
      </c>
      <c r="F2104" s="70" t="s">
        <v>1409</v>
      </c>
      <c r="G2104" s="70" t="s">
        <v>6732</v>
      </c>
      <c r="H2104" s="70" t="s">
        <v>4515</v>
      </c>
      <c r="I2104" s="70" t="s">
        <v>2881</v>
      </c>
      <c r="J2104" s="70" t="s">
        <v>1396</v>
      </c>
      <c r="K2104" s="70"/>
      <c r="L2104" s="70"/>
      <c r="M2104" s="70"/>
      <c r="N2104" s="70"/>
      <c r="O2104" s="70"/>
      <c r="P2104" s="70"/>
      <c r="Q2104" s="70"/>
      <c r="R2104" s="70">
        <v>80</v>
      </c>
      <c r="S2104" s="70">
        <v>81</v>
      </c>
      <c r="T2104" s="70">
        <v>9000</v>
      </c>
      <c r="U2104" s="70">
        <v>2550</v>
      </c>
      <c r="V2104" s="70">
        <v>2950</v>
      </c>
      <c r="W2104" s="70">
        <v>18000</v>
      </c>
      <c r="X2104" s="71">
        <v>7560</v>
      </c>
    </row>
    <row r="2105" s="62" customFormat="1" spans="3:24">
      <c r="C2105" s="69">
        <v>2021</v>
      </c>
      <c r="D2105" s="69">
        <v>10</v>
      </c>
      <c r="E2105" s="70" t="s">
        <v>1416</v>
      </c>
      <c r="F2105" s="70" t="s">
        <v>1409</v>
      </c>
      <c r="G2105" s="70" t="s">
        <v>6733</v>
      </c>
      <c r="H2105" s="70" t="s">
        <v>4497</v>
      </c>
      <c r="I2105" s="70" t="s">
        <v>2881</v>
      </c>
      <c r="J2105" s="70" t="s">
        <v>1396</v>
      </c>
      <c r="K2105" s="70"/>
      <c r="L2105" s="70"/>
      <c r="M2105" s="70"/>
      <c r="N2105" s="70"/>
      <c r="O2105" s="70"/>
      <c r="P2105" s="70"/>
      <c r="Q2105" s="70"/>
      <c r="R2105" s="70">
        <v>128</v>
      </c>
      <c r="S2105" s="70">
        <v>130</v>
      </c>
      <c r="T2105" s="70">
        <v>7540</v>
      </c>
      <c r="U2105" s="70">
        <v>2540</v>
      </c>
      <c r="V2105" s="70">
        <v>3740</v>
      </c>
      <c r="W2105" s="70">
        <v>25000</v>
      </c>
      <c r="X2105" s="71">
        <v>10800</v>
      </c>
    </row>
    <row r="2106" s="62" customFormat="1" spans="3:24">
      <c r="C2106" s="69">
        <v>2021</v>
      </c>
      <c r="D2106" s="69">
        <v>10</v>
      </c>
      <c r="E2106" s="70" t="s">
        <v>1416</v>
      </c>
      <c r="F2106" s="70" t="s">
        <v>1409</v>
      </c>
      <c r="G2106" s="70" t="s">
        <v>6734</v>
      </c>
      <c r="H2106" s="70" t="s">
        <v>4497</v>
      </c>
      <c r="I2106" s="70" t="s">
        <v>2881</v>
      </c>
      <c r="J2106" s="70" t="s">
        <v>1396</v>
      </c>
      <c r="K2106" s="70"/>
      <c r="L2106" s="70"/>
      <c r="M2106" s="70"/>
      <c r="N2106" s="70"/>
      <c r="O2106" s="70"/>
      <c r="P2106" s="70"/>
      <c r="Q2106" s="70"/>
      <c r="R2106" s="70">
        <v>110</v>
      </c>
      <c r="S2106" s="70">
        <v>110</v>
      </c>
      <c r="T2106" s="70">
        <v>7560</v>
      </c>
      <c r="U2106" s="70">
        <v>2540</v>
      </c>
      <c r="V2106" s="70">
        <v>3760</v>
      </c>
      <c r="W2106" s="70">
        <v>25000</v>
      </c>
      <c r="X2106" s="71">
        <v>11950</v>
      </c>
    </row>
    <row r="2107" s="62" customFormat="1" spans="3:24">
      <c r="C2107" s="69">
        <v>2021</v>
      </c>
      <c r="D2107" s="69">
        <v>10</v>
      </c>
      <c r="E2107" s="70" t="s">
        <v>1416</v>
      </c>
      <c r="F2107" s="70" t="s">
        <v>1409</v>
      </c>
      <c r="G2107" s="70" t="s">
        <v>6735</v>
      </c>
      <c r="H2107" s="70" t="s">
        <v>6313</v>
      </c>
      <c r="I2107" s="70" t="s">
        <v>1561</v>
      </c>
      <c r="J2107" s="70" t="s">
        <v>1396</v>
      </c>
      <c r="K2107" s="70"/>
      <c r="L2107" s="70">
        <v>52</v>
      </c>
      <c r="M2107" s="70"/>
      <c r="N2107" s="70"/>
      <c r="O2107" s="70"/>
      <c r="P2107" s="70">
        <v>17.28</v>
      </c>
      <c r="Q2107" s="70" t="s">
        <v>1402</v>
      </c>
      <c r="R2107" s="70"/>
      <c r="S2107" s="70"/>
      <c r="T2107" s="70">
        <v>5995</v>
      </c>
      <c r="U2107" s="70" t="s">
        <v>6736</v>
      </c>
      <c r="V2107" s="70" t="s">
        <v>6737</v>
      </c>
      <c r="W2107" s="70">
        <v>4495</v>
      </c>
      <c r="X2107" s="71">
        <v>3805</v>
      </c>
    </row>
    <row r="2108" s="62" customFormat="1" spans="3:24">
      <c r="C2108" s="69">
        <v>2021</v>
      </c>
      <c r="D2108" s="69">
        <v>10</v>
      </c>
      <c r="E2108" s="70" t="s">
        <v>1443</v>
      </c>
      <c r="F2108" s="70" t="s">
        <v>1444</v>
      </c>
      <c r="G2108" s="70" t="s">
        <v>6738</v>
      </c>
      <c r="H2108" s="70" t="s">
        <v>5435</v>
      </c>
      <c r="I2108" s="70" t="s">
        <v>2881</v>
      </c>
      <c r="J2108" s="70" t="s">
        <v>1412</v>
      </c>
      <c r="K2108" s="70"/>
      <c r="L2108" s="70"/>
      <c r="M2108" s="70"/>
      <c r="N2108" s="70"/>
      <c r="O2108" s="70"/>
      <c r="P2108" s="70"/>
      <c r="Q2108" s="70"/>
      <c r="R2108" s="70">
        <v>120.2</v>
      </c>
      <c r="S2108" s="70">
        <v>122.2</v>
      </c>
      <c r="T2108" s="70">
        <v>12000</v>
      </c>
      <c r="U2108" s="70">
        <v>2500</v>
      </c>
      <c r="V2108" s="70" t="s">
        <v>6739</v>
      </c>
      <c r="W2108" s="70">
        <v>18000</v>
      </c>
      <c r="X2108" s="71" t="s">
        <v>6740</v>
      </c>
    </row>
    <row r="2109" s="62" customFormat="1" spans="3:24">
      <c r="C2109" s="69">
        <v>2021</v>
      </c>
      <c r="D2109" s="69">
        <v>10</v>
      </c>
      <c r="E2109" s="70" t="s">
        <v>1488</v>
      </c>
      <c r="F2109" s="70" t="s">
        <v>5539</v>
      </c>
      <c r="G2109" s="70" t="s">
        <v>6741</v>
      </c>
      <c r="H2109" s="70" t="s">
        <v>1579</v>
      </c>
      <c r="I2109" s="70" t="s">
        <v>1397</v>
      </c>
      <c r="J2109" s="70" t="s">
        <v>1441</v>
      </c>
      <c r="K2109" s="70"/>
      <c r="L2109" s="70"/>
      <c r="M2109" s="70"/>
      <c r="N2109" s="70">
        <v>27.1</v>
      </c>
      <c r="O2109" s="70">
        <v>140.72</v>
      </c>
      <c r="P2109" s="70"/>
      <c r="Q2109" s="70" t="s">
        <v>1402</v>
      </c>
      <c r="R2109" s="70"/>
      <c r="S2109" s="70"/>
      <c r="T2109" s="70">
        <v>5498</v>
      </c>
      <c r="U2109" s="70">
        <v>2062</v>
      </c>
      <c r="V2109" s="70">
        <v>2530</v>
      </c>
      <c r="W2109" s="70">
        <v>3495</v>
      </c>
      <c r="X2109" s="71">
        <v>2875</v>
      </c>
    </row>
    <row r="2110" s="62" customFormat="1" spans="3:24">
      <c r="C2110" s="69">
        <v>2021</v>
      </c>
      <c r="D2110" s="69">
        <v>10</v>
      </c>
      <c r="E2110" s="70" t="s">
        <v>1506</v>
      </c>
      <c r="F2110" s="70" t="s">
        <v>1507</v>
      </c>
      <c r="G2110" s="70" t="s">
        <v>6742</v>
      </c>
      <c r="H2110" s="70" t="s">
        <v>4497</v>
      </c>
      <c r="I2110" s="70" t="s">
        <v>2881</v>
      </c>
      <c r="J2110" s="70" t="s">
        <v>1396</v>
      </c>
      <c r="K2110" s="70"/>
      <c r="L2110" s="70"/>
      <c r="M2110" s="70"/>
      <c r="N2110" s="70"/>
      <c r="O2110" s="70"/>
      <c r="P2110" s="70"/>
      <c r="Q2110" s="70"/>
      <c r="R2110" s="70">
        <v>130.5</v>
      </c>
      <c r="S2110" s="70">
        <v>132</v>
      </c>
      <c r="T2110" s="70">
        <v>7420</v>
      </c>
      <c r="U2110" s="70">
        <v>2550</v>
      </c>
      <c r="V2110" s="70" t="s">
        <v>6743</v>
      </c>
      <c r="W2110" s="70">
        <v>25000</v>
      </c>
      <c r="X2110" s="71" t="s">
        <v>6744</v>
      </c>
    </row>
    <row r="2111" s="62" customFormat="1" spans="3:24">
      <c r="C2111" s="69">
        <v>2021</v>
      </c>
      <c r="D2111" s="69">
        <v>10</v>
      </c>
      <c r="E2111" s="70" t="s">
        <v>1535</v>
      </c>
      <c r="F2111" s="70" t="s">
        <v>4218</v>
      </c>
      <c r="G2111" s="70" t="s">
        <v>6745</v>
      </c>
      <c r="H2111" s="70" t="s">
        <v>5992</v>
      </c>
      <c r="I2111" s="70" t="s">
        <v>1561</v>
      </c>
      <c r="J2111" s="70" t="s">
        <v>1441</v>
      </c>
      <c r="K2111" s="70">
        <v>64</v>
      </c>
      <c r="L2111" s="70"/>
      <c r="M2111" s="70"/>
      <c r="N2111" s="70"/>
      <c r="O2111" s="70"/>
      <c r="P2111" s="70"/>
      <c r="Q2111" s="70" t="s">
        <v>1499</v>
      </c>
      <c r="R2111" s="70"/>
      <c r="S2111" s="70"/>
      <c r="T2111" s="70">
        <v>4708</v>
      </c>
      <c r="U2111" s="70" t="s">
        <v>4492</v>
      </c>
      <c r="V2111" s="70">
        <v>1658</v>
      </c>
      <c r="W2111" s="70">
        <v>2660</v>
      </c>
      <c r="X2111" s="71">
        <v>2158</v>
      </c>
    </row>
    <row r="2112" s="62" customFormat="1" spans="3:24">
      <c r="C2112" s="69">
        <v>2021</v>
      </c>
      <c r="D2112" s="69">
        <v>10</v>
      </c>
      <c r="E2112" s="70" t="s">
        <v>1564</v>
      </c>
      <c r="F2112" s="70" t="s">
        <v>1565</v>
      </c>
      <c r="G2112" s="70" t="s">
        <v>6746</v>
      </c>
      <c r="H2112" s="70" t="s">
        <v>6747</v>
      </c>
      <c r="I2112" s="70" t="s">
        <v>1397</v>
      </c>
      <c r="J2112" s="70" t="s">
        <v>1396</v>
      </c>
      <c r="K2112" s="70"/>
      <c r="L2112" s="70">
        <v>540</v>
      </c>
      <c r="M2112" s="70">
        <v>0.298</v>
      </c>
      <c r="N2112" s="70"/>
      <c r="O2112" s="70">
        <v>161.27</v>
      </c>
      <c r="P2112" s="70">
        <v>105.02</v>
      </c>
      <c r="Q2112" s="70" t="s">
        <v>1421</v>
      </c>
      <c r="R2112" s="70"/>
      <c r="S2112" s="70"/>
      <c r="T2112" s="70">
        <v>5300</v>
      </c>
      <c r="U2112" s="70">
        <v>2080</v>
      </c>
      <c r="V2112" s="70">
        <v>2395</v>
      </c>
      <c r="W2112" s="70">
        <v>4470</v>
      </c>
      <c r="X2112" s="71" t="s">
        <v>6748</v>
      </c>
    </row>
    <row r="2113" s="62" customFormat="1" spans="3:24">
      <c r="C2113" s="69">
        <v>2021</v>
      </c>
      <c r="D2113" s="69">
        <v>10</v>
      </c>
      <c r="E2113" s="70" t="s">
        <v>1564</v>
      </c>
      <c r="F2113" s="70" t="s">
        <v>1565</v>
      </c>
      <c r="G2113" s="70" t="s">
        <v>6749</v>
      </c>
      <c r="H2113" s="70" t="s">
        <v>4546</v>
      </c>
      <c r="I2113" s="70" t="s">
        <v>2881</v>
      </c>
      <c r="J2113" s="70" t="s">
        <v>1412</v>
      </c>
      <c r="K2113" s="70"/>
      <c r="L2113" s="70"/>
      <c r="M2113" s="70"/>
      <c r="N2113" s="70"/>
      <c r="O2113" s="70"/>
      <c r="P2113" s="70"/>
      <c r="Q2113" s="70"/>
      <c r="R2113" s="70">
        <v>68</v>
      </c>
      <c r="S2113" s="70">
        <v>68.5</v>
      </c>
      <c r="T2113" s="70">
        <v>10450</v>
      </c>
      <c r="U2113" s="70">
        <v>2550</v>
      </c>
      <c r="V2113" s="70">
        <v>3400</v>
      </c>
      <c r="W2113" s="70">
        <v>18000</v>
      </c>
      <c r="X2113" s="71" t="s">
        <v>6750</v>
      </c>
    </row>
    <row r="2114" s="62" customFormat="1" spans="3:24">
      <c r="C2114" s="69">
        <v>2021</v>
      </c>
      <c r="D2114" s="69">
        <v>10</v>
      </c>
      <c r="E2114" s="70" t="s">
        <v>1564</v>
      </c>
      <c r="F2114" s="70" t="s">
        <v>1565</v>
      </c>
      <c r="G2114" s="70" t="s">
        <v>6751</v>
      </c>
      <c r="H2114" s="70" t="s">
        <v>4546</v>
      </c>
      <c r="I2114" s="70" t="s">
        <v>2881</v>
      </c>
      <c r="J2114" s="70" t="s">
        <v>1412</v>
      </c>
      <c r="K2114" s="70"/>
      <c r="L2114" s="70"/>
      <c r="M2114" s="70"/>
      <c r="N2114" s="70"/>
      <c r="O2114" s="70"/>
      <c r="P2114" s="70"/>
      <c r="Q2114" s="70"/>
      <c r="R2114" s="70">
        <v>66</v>
      </c>
      <c r="S2114" s="70">
        <v>71.5</v>
      </c>
      <c r="T2114" s="70">
        <v>10450</v>
      </c>
      <c r="U2114" s="70">
        <v>2550</v>
      </c>
      <c r="V2114" s="70">
        <v>3400</v>
      </c>
      <c r="W2114" s="70">
        <v>18000</v>
      </c>
      <c r="X2114" s="71" t="s">
        <v>6750</v>
      </c>
    </row>
    <row r="2115" s="62" customFormat="1" spans="3:24">
      <c r="C2115" s="69">
        <v>2021</v>
      </c>
      <c r="D2115" s="69">
        <v>10</v>
      </c>
      <c r="E2115" s="70" t="s">
        <v>5144</v>
      </c>
      <c r="F2115" s="70" t="s">
        <v>4414</v>
      </c>
      <c r="G2115" s="70" t="s">
        <v>6752</v>
      </c>
      <c r="H2115" s="70" t="s">
        <v>4118</v>
      </c>
      <c r="I2115" s="70" t="s">
        <v>1397</v>
      </c>
      <c r="J2115" s="70" t="s">
        <v>1412</v>
      </c>
      <c r="K2115" s="70"/>
      <c r="L2115" s="70">
        <v>354</v>
      </c>
      <c r="M2115" s="70">
        <v>0.25</v>
      </c>
      <c r="N2115" s="70"/>
      <c r="O2115" s="70">
        <v>157.18</v>
      </c>
      <c r="P2115" s="70">
        <v>60.16</v>
      </c>
      <c r="Q2115" s="70" t="s">
        <v>1483</v>
      </c>
      <c r="R2115" s="70"/>
      <c r="S2115" s="70"/>
      <c r="T2115" s="70">
        <v>5998</v>
      </c>
      <c r="U2115" s="70">
        <v>2098</v>
      </c>
      <c r="V2115" s="70" t="s">
        <v>6753</v>
      </c>
      <c r="W2115" s="70">
        <v>4150</v>
      </c>
      <c r="X2115" s="71" t="s">
        <v>6754</v>
      </c>
    </row>
    <row r="2116" s="62" customFormat="1" spans="3:24">
      <c r="C2116" s="69">
        <v>2021</v>
      </c>
      <c r="D2116" s="69">
        <v>10</v>
      </c>
      <c r="E2116" s="70" t="s">
        <v>5144</v>
      </c>
      <c r="F2116" s="70" t="s">
        <v>4414</v>
      </c>
      <c r="G2116" s="70" t="s">
        <v>6755</v>
      </c>
      <c r="H2116" s="70" t="s">
        <v>4118</v>
      </c>
      <c r="I2116" s="70" t="s">
        <v>1397</v>
      </c>
      <c r="J2116" s="70" t="s">
        <v>1412</v>
      </c>
      <c r="K2116" s="70"/>
      <c r="L2116" s="70">
        <v>471</v>
      </c>
      <c r="M2116" s="70">
        <v>0.29</v>
      </c>
      <c r="N2116" s="70"/>
      <c r="O2116" s="70">
        <v>159.79</v>
      </c>
      <c r="P2116" s="70">
        <v>85.89</v>
      </c>
      <c r="Q2116" s="70" t="s">
        <v>1483</v>
      </c>
      <c r="R2116" s="70"/>
      <c r="S2116" s="70"/>
      <c r="T2116" s="70">
        <v>5998</v>
      </c>
      <c r="U2116" s="70">
        <v>2098</v>
      </c>
      <c r="V2116" s="70" t="s">
        <v>6753</v>
      </c>
      <c r="W2116" s="70">
        <v>4250</v>
      </c>
      <c r="X2116" s="71" t="s">
        <v>6756</v>
      </c>
    </row>
    <row r="2117" s="62" customFormat="1" spans="3:24">
      <c r="C2117" s="69">
        <v>2021</v>
      </c>
      <c r="D2117" s="69">
        <v>10</v>
      </c>
      <c r="E2117" s="70" t="s">
        <v>5144</v>
      </c>
      <c r="F2117" s="70" t="s">
        <v>5145</v>
      </c>
      <c r="G2117" s="70" t="s">
        <v>6757</v>
      </c>
      <c r="H2117" s="70" t="s">
        <v>1579</v>
      </c>
      <c r="I2117" s="70" t="s">
        <v>1397</v>
      </c>
      <c r="J2117" s="70" t="s">
        <v>1441</v>
      </c>
      <c r="K2117" s="70"/>
      <c r="L2117" s="70"/>
      <c r="M2117" s="70"/>
      <c r="N2117" s="70">
        <v>22.8</v>
      </c>
      <c r="O2117" s="70" t="s">
        <v>6758</v>
      </c>
      <c r="P2117" s="70"/>
      <c r="Q2117" s="70" t="s">
        <v>1421</v>
      </c>
      <c r="R2117" s="70"/>
      <c r="S2117" s="70"/>
      <c r="T2117" s="70">
        <v>5496</v>
      </c>
      <c r="U2117" s="70">
        <v>1972</v>
      </c>
      <c r="V2117" s="70" t="s">
        <v>6759</v>
      </c>
      <c r="W2117" s="70">
        <v>3490</v>
      </c>
      <c r="X2117" s="71" t="s">
        <v>6760</v>
      </c>
    </row>
    <row r="2118" s="62" customFormat="1" spans="3:24">
      <c r="C2118" s="69">
        <v>2021</v>
      </c>
      <c r="D2118" s="69">
        <v>10</v>
      </c>
      <c r="E2118" s="70" t="s">
        <v>1605</v>
      </c>
      <c r="F2118" s="70" t="s">
        <v>1606</v>
      </c>
      <c r="G2118" s="70" t="s">
        <v>6761</v>
      </c>
      <c r="H2118" s="70" t="s">
        <v>4336</v>
      </c>
      <c r="I2118" s="70" t="s">
        <v>1561</v>
      </c>
      <c r="J2118" s="70" t="s">
        <v>1396</v>
      </c>
      <c r="K2118" s="70"/>
      <c r="L2118" s="70"/>
      <c r="M2118" s="70"/>
      <c r="N2118" s="70"/>
      <c r="O2118" s="70"/>
      <c r="P2118" s="70">
        <v>17.52</v>
      </c>
      <c r="Q2118" s="70" t="s">
        <v>1940</v>
      </c>
      <c r="R2118" s="70"/>
      <c r="S2118" s="70"/>
      <c r="T2118" s="70">
        <v>5990</v>
      </c>
      <c r="U2118" s="70" t="s">
        <v>6762</v>
      </c>
      <c r="V2118" s="70" t="s">
        <v>6763</v>
      </c>
      <c r="W2118" s="70">
        <v>4495</v>
      </c>
      <c r="X2118" s="71">
        <v>3800</v>
      </c>
    </row>
    <row r="2119" s="62" customFormat="1" spans="3:24">
      <c r="C2119" s="69">
        <v>2021</v>
      </c>
      <c r="D2119" s="69">
        <v>10</v>
      </c>
      <c r="E2119" s="70" t="s">
        <v>1620</v>
      </c>
      <c r="F2119" s="70" t="s">
        <v>1621</v>
      </c>
      <c r="G2119" s="70" t="s">
        <v>6764</v>
      </c>
      <c r="H2119" s="70" t="s">
        <v>6765</v>
      </c>
      <c r="I2119" s="70" t="s">
        <v>1397</v>
      </c>
      <c r="J2119" s="70" t="s">
        <v>1396</v>
      </c>
      <c r="K2119" s="70"/>
      <c r="L2119" s="70"/>
      <c r="M2119" s="70"/>
      <c r="N2119" s="70"/>
      <c r="O2119" s="70" t="s">
        <v>2829</v>
      </c>
      <c r="P2119" s="70">
        <v>121.136</v>
      </c>
      <c r="Q2119" s="70" t="s">
        <v>1402</v>
      </c>
      <c r="R2119" s="70"/>
      <c r="S2119" s="70"/>
      <c r="T2119" s="70">
        <v>8145</v>
      </c>
      <c r="U2119" s="70">
        <v>2420</v>
      </c>
      <c r="V2119" s="70">
        <v>3260</v>
      </c>
      <c r="W2119" s="70">
        <v>10000</v>
      </c>
      <c r="X2119" s="71" t="s">
        <v>6766</v>
      </c>
    </row>
    <row r="2120" s="62" customFormat="1" spans="3:24">
      <c r="C2120" s="69">
        <v>2021</v>
      </c>
      <c r="D2120" s="69">
        <v>10</v>
      </c>
      <c r="E2120" s="70" t="s">
        <v>1620</v>
      </c>
      <c r="F2120" s="70" t="s">
        <v>1621</v>
      </c>
      <c r="G2120" s="70" t="s">
        <v>6767</v>
      </c>
      <c r="H2120" s="70" t="s">
        <v>4535</v>
      </c>
      <c r="I2120" s="70" t="s">
        <v>2881</v>
      </c>
      <c r="J2120" s="70" t="s">
        <v>1412</v>
      </c>
      <c r="K2120" s="70"/>
      <c r="L2120" s="70"/>
      <c r="M2120" s="70"/>
      <c r="N2120" s="70"/>
      <c r="O2120" s="70"/>
      <c r="P2120" s="70"/>
      <c r="Q2120" s="70"/>
      <c r="R2120" s="70">
        <v>63</v>
      </c>
      <c r="S2120" s="70">
        <v>67</v>
      </c>
      <c r="T2120" s="70">
        <v>10500</v>
      </c>
      <c r="U2120" s="70">
        <v>2550</v>
      </c>
      <c r="V2120" s="70">
        <v>3415</v>
      </c>
      <c r="W2120" s="70">
        <v>18000</v>
      </c>
      <c r="X2120" s="71" t="s">
        <v>6768</v>
      </c>
    </row>
    <row r="2121" s="62" customFormat="1" spans="3:24">
      <c r="C2121" s="69">
        <v>2021</v>
      </c>
      <c r="D2121" s="69">
        <v>10</v>
      </c>
      <c r="E2121" s="70" t="s">
        <v>4274</v>
      </c>
      <c r="F2121" s="70" t="s">
        <v>1695</v>
      </c>
      <c r="G2121" s="70" t="s">
        <v>6769</v>
      </c>
      <c r="H2121" s="70" t="s">
        <v>1440</v>
      </c>
      <c r="I2121" s="70" t="s">
        <v>1397</v>
      </c>
      <c r="J2121" s="70" t="s">
        <v>1441</v>
      </c>
      <c r="K2121" s="70"/>
      <c r="L2121" s="70"/>
      <c r="M2121" s="70"/>
      <c r="N2121" s="70" t="s">
        <v>6770</v>
      </c>
      <c r="O2121" s="70">
        <v>110</v>
      </c>
      <c r="P2121" s="70"/>
      <c r="Q2121" s="70" t="s">
        <v>1402</v>
      </c>
      <c r="R2121" s="70"/>
      <c r="S2121" s="70"/>
      <c r="T2121" s="70">
        <v>2997</v>
      </c>
      <c r="U2121" s="70">
        <v>1493</v>
      </c>
      <c r="V2121" s="70">
        <v>1611</v>
      </c>
      <c r="W2121" s="70">
        <v>1050</v>
      </c>
      <c r="X2121" s="71">
        <v>750</v>
      </c>
    </row>
    <row r="2122" s="62" customFormat="1" spans="3:24">
      <c r="C2122" s="69">
        <v>2021</v>
      </c>
      <c r="D2122" s="69">
        <v>10</v>
      </c>
      <c r="E2122" s="70" t="s">
        <v>4274</v>
      </c>
      <c r="F2122" s="70" t="s">
        <v>1695</v>
      </c>
      <c r="G2122" s="70" t="s">
        <v>6771</v>
      </c>
      <c r="H2122" s="70" t="s">
        <v>1440</v>
      </c>
      <c r="I2122" s="70" t="s">
        <v>1397</v>
      </c>
      <c r="J2122" s="70" t="s">
        <v>1441</v>
      </c>
      <c r="K2122" s="70"/>
      <c r="L2122" s="70"/>
      <c r="M2122" s="70"/>
      <c r="N2122" s="70" t="s">
        <v>6770</v>
      </c>
      <c r="O2122" s="70">
        <v>115</v>
      </c>
      <c r="P2122" s="70"/>
      <c r="Q2122" s="70" t="s">
        <v>1402</v>
      </c>
      <c r="R2122" s="70"/>
      <c r="S2122" s="70"/>
      <c r="T2122" s="70">
        <v>2997</v>
      </c>
      <c r="U2122" s="70">
        <v>1493</v>
      </c>
      <c r="V2122" s="70">
        <v>1611</v>
      </c>
      <c r="W2122" s="70">
        <v>1050</v>
      </c>
      <c r="X2122" s="71">
        <v>750</v>
      </c>
    </row>
    <row r="2123" s="62" customFormat="1" spans="3:24">
      <c r="C2123" s="69">
        <v>2021</v>
      </c>
      <c r="D2123" s="69">
        <v>10</v>
      </c>
      <c r="E2123" s="70" t="s">
        <v>4528</v>
      </c>
      <c r="F2123" s="70" t="s">
        <v>4312</v>
      </c>
      <c r="G2123" s="70" t="s">
        <v>6772</v>
      </c>
      <c r="H2123" s="70" t="s">
        <v>4535</v>
      </c>
      <c r="I2123" s="70" t="s">
        <v>2881</v>
      </c>
      <c r="J2123" s="70" t="s">
        <v>1412</v>
      </c>
      <c r="K2123" s="70"/>
      <c r="L2123" s="70"/>
      <c r="M2123" s="70"/>
      <c r="N2123" s="70"/>
      <c r="O2123" s="70"/>
      <c r="P2123" s="70"/>
      <c r="Q2123" s="70"/>
      <c r="R2123" s="70">
        <v>80</v>
      </c>
      <c r="S2123" s="70">
        <v>81</v>
      </c>
      <c r="T2123" s="70">
        <v>10500</v>
      </c>
      <c r="U2123" s="70">
        <v>2550</v>
      </c>
      <c r="V2123" s="70">
        <v>3470</v>
      </c>
      <c r="W2123" s="70">
        <v>18000</v>
      </c>
      <c r="X2123" s="71" t="s">
        <v>4536</v>
      </c>
    </row>
    <row r="2124" s="62" customFormat="1" spans="3:24">
      <c r="C2124" s="69">
        <v>2021</v>
      </c>
      <c r="D2124" s="69">
        <v>10</v>
      </c>
      <c r="E2124" s="70" t="s">
        <v>4316</v>
      </c>
      <c r="F2124" s="70" t="s">
        <v>1790</v>
      </c>
      <c r="G2124" s="70" t="s">
        <v>6773</v>
      </c>
      <c r="H2124" s="70" t="s">
        <v>5453</v>
      </c>
      <c r="I2124" s="70" t="s">
        <v>2881</v>
      </c>
      <c r="J2124" s="70" t="s">
        <v>1396</v>
      </c>
      <c r="K2124" s="70"/>
      <c r="L2124" s="70"/>
      <c r="M2124" s="70"/>
      <c r="N2124" s="70"/>
      <c r="O2124" s="70"/>
      <c r="P2124" s="70"/>
      <c r="Q2124" s="70"/>
      <c r="R2124" s="70">
        <v>120</v>
      </c>
      <c r="S2124" s="70">
        <v>121</v>
      </c>
      <c r="T2124" s="70">
        <v>10310</v>
      </c>
      <c r="U2124" s="70">
        <v>2550</v>
      </c>
      <c r="V2124" s="70" t="s">
        <v>6339</v>
      </c>
      <c r="W2124" s="70">
        <v>31000</v>
      </c>
      <c r="X2124" s="71" t="s">
        <v>6340</v>
      </c>
    </row>
    <row r="2125" s="62" customFormat="1" spans="3:24">
      <c r="C2125" s="69">
        <v>2021</v>
      </c>
      <c r="D2125" s="69">
        <v>10</v>
      </c>
      <c r="E2125" s="70" t="s">
        <v>4316</v>
      </c>
      <c r="F2125" s="70" t="s">
        <v>1790</v>
      </c>
      <c r="G2125" s="70" t="s">
        <v>6774</v>
      </c>
      <c r="H2125" s="70" t="s">
        <v>5942</v>
      </c>
      <c r="I2125" s="70" t="s">
        <v>2881</v>
      </c>
      <c r="J2125" s="70" t="s">
        <v>1396</v>
      </c>
      <c r="K2125" s="70"/>
      <c r="L2125" s="70"/>
      <c r="M2125" s="70"/>
      <c r="N2125" s="70"/>
      <c r="O2125" s="70"/>
      <c r="P2125" s="70"/>
      <c r="Q2125" s="70"/>
      <c r="R2125" s="70">
        <v>60.5</v>
      </c>
      <c r="S2125" s="70">
        <v>61</v>
      </c>
      <c r="T2125" s="70" t="s">
        <v>6775</v>
      </c>
      <c r="U2125" s="70">
        <v>2520</v>
      </c>
      <c r="V2125" s="70">
        <v>3700</v>
      </c>
      <c r="W2125" s="70">
        <v>18000</v>
      </c>
      <c r="X2125" s="71" t="s">
        <v>6776</v>
      </c>
    </row>
    <row r="2126" s="62" customFormat="1" spans="3:24">
      <c r="C2126" s="69">
        <v>2021</v>
      </c>
      <c r="D2126" s="69">
        <v>10</v>
      </c>
      <c r="E2126" s="70" t="s">
        <v>4322</v>
      </c>
      <c r="F2126" s="70" t="s">
        <v>4323</v>
      </c>
      <c r="G2126" s="70" t="s">
        <v>6777</v>
      </c>
      <c r="H2126" s="70" t="s">
        <v>4546</v>
      </c>
      <c r="I2126" s="70" t="s">
        <v>2881</v>
      </c>
      <c r="J2126" s="70" t="s">
        <v>1412</v>
      </c>
      <c r="K2126" s="70"/>
      <c r="L2126" s="70"/>
      <c r="M2126" s="70"/>
      <c r="N2126" s="70"/>
      <c r="O2126" s="70"/>
      <c r="P2126" s="70"/>
      <c r="Q2126" s="70"/>
      <c r="R2126" s="70">
        <v>101</v>
      </c>
      <c r="S2126" s="70">
        <v>103</v>
      </c>
      <c r="T2126" s="70">
        <v>10480</v>
      </c>
      <c r="U2126" s="70">
        <v>2550</v>
      </c>
      <c r="V2126" s="70">
        <v>3600</v>
      </c>
      <c r="W2126" s="70">
        <v>18000</v>
      </c>
      <c r="X2126" s="71" t="s">
        <v>6778</v>
      </c>
    </row>
    <row r="2127" s="62" customFormat="1" spans="3:24">
      <c r="C2127" s="69">
        <v>2021</v>
      </c>
      <c r="D2127" s="69">
        <v>10</v>
      </c>
      <c r="E2127" s="70" t="s">
        <v>6779</v>
      </c>
      <c r="F2127" s="70" t="s">
        <v>6780</v>
      </c>
      <c r="G2127" s="70" t="s">
        <v>6781</v>
      </c>
      <c r="H2127" s="70" t="s">
        <v>5471</v>
      </c>
      <c r="I2127" s="70" t="s">
        <v>2881</v>
      </c>
      <c r="J2127" s="70" t="s">
        <v>1396</v>
      </c>
      <c r="K2127" s="70"/>
      <c r="L2127" s="70"/>
      <c r="M2127" s="70"/>
      <c r="N2127" s="70"/>
      <c r="O2127" s="70"/>
      <c r="P2127" s="70"/>
      <c r="Q2127" s="70"/>
      <c r="R2127" s="70">
        <v>70</v>
      </c>
      <c r="S2127" s="70">
        <v>75</v>
      </c>
      <c r="T2127" s="70">
        <v>6950</v>
      </c>
      <c r="U2127" s="70" t="s">
        <v>6782</v>
      </c>
      <c r="V2127" s="70">
        <v>3320</v>
      </c>
      <c r="W2127" s="70">
        <v>7990</v>
      </c>
      <c r="X2127" s="71">
        <v>5450</v>
      </c>
    </row>
    <row r="2128" s="62" customFormat="1" spans="3:24">
      <c r="C2128" s="69">
        <v>2021</v>
      </c>
      <c r="D2128" s="69">
        <v>10</v>
      </c>
      <c r="E2128" s="70" t="s">
        <v>6779</v>
      </c>
      <c r="F2128" s="70" t="s">
        <v>6780</v>
      </c>
      <c r="G2128" s="70" t="s">
        <v>6783</v>
      </c>
      <c r="H2128" s="70" t="s">
        <v>5471</v>
      </c>
      <c r="I2128" s="70" t="s">
        <v>2881</v>
      </c>
      <c r="J2128" s="70" t="s">
        <v>1396</v>
      </c>
      <c r="K2128" s="70"/>
      <c r="L2128" s="70"/>
      <c r="M2128" s="70"/>
      <c r="N2128" s="70"/>
      <c r="O2128" s="70"/>
      <c r="P2128" s="70"/>
      <c r="Q2128" s="70"/>
      <c r="R2128" s="70">
        <v>110</v>
      </c>
      <c r="S2128" s="70">
        <v>113.7</v>
      </c>
      <c r="T2128" s="70">
        <v>11870</v>
      </c>
      <c r="U2128" s="70">
        <v>2535</v>
      </c>
      <c r="V2128" s="70">
        <v>3950</v>
      </c>
      <c r="W2128" s="70">
        <v>18000</v>
      </c>
      <c r="X2128" s="71">
        <v>10100</v>
      </c>
    </row>
    <row r="2129" s="62" customFormat="1" spans="3:24">
      <c r="C2129" s="69">
        <v>2021</v>
      </c>
      <c r="D2129" s="69">
        <v>10</v>
      </c>
      <c r="E2129" s="70" t="s">
        <v>4334</v>
      </c>
      <c r="F2129" s="70" t="s">
        <v>1617</v>
      </c>
      <c r="G2129" s="70" t="s">
        <v>6784</v>
      </c>
      <c r="H2129" s="70" t="s">
        <v>5435</v>
      </c>
      <c r="I2129" s="70" t="s">
        <v>2881</v>
      </c>
      <c r="J2129" s="70" t="s">
        <v>1412</v>
      </c>
      <c r="K2129" s="70"/>
      <c r="L2129" s="70"/>
      <c r="M2129" s="70"/>
      <c r="N2129" s="70"/>
      <c r="O2129" s="70"/>
      <c r="P2129" s="70"/>
      <c r="Q2129" s="70"/>
      <c r="R2129" s="70">
        <v>120</v>
      </c>
      <c r="S2129" s="70">
        <v>122.2</v>
      </c>
      <c r="T2129" s="70">
        <v>10990</v>
      </c>
      <c r="U2129" s="70">
        <v>2550</v>
      </c>
      <c r="V2129" s="70">
        <v>3660</v>
      </c>
      <c r="W2129" s="70">
        <v>16500</v>
      </c>
      <c r="X2129" s="71" t="s">
        <v>6785</v>
      </c>
    </row>
    <row r="2130" s="62" customFormat="1" spans="3:24">
      <c r="C2130" s="69">
        <v>2021</v>
      </c>
      <c r="D2130" s="69">
        <v>10</v>
      </c>
      <c r="E2130" s="70" t="s">
        <v>4334</v>
      </c>
      <c r="F2130" s="70" t="s">
        <v>1617</v>
      </c>
      <c r="G2130" s="70" t="s">
        <v>6786</v>
      </c>
      <c r="H2130" s="70" t="s">
        <v>5435</v>
      </c>
      <c r="I2130" s="70" t="s">
        <v>2881</v>
      </c>
      <c r="J2130" s="70" t="s">
        <v>1412</v>
      </c>
      <c r="K2130" s="70"/>
      <c r="L2130" s="70"/>
      <c r="M2130" s="70"/>
      <c r="N2130" s="70"/>
      <c r="O2130" s="70"/>
      <c r="P2130" s="70"/>
      <c r="Q2130" s="70"/>
      <c r="R2130" s="70">
        <v>110</v>
      </c>
      <c r="S2130" s="70">
        <v>111</v>
      </c>
      <c r="T2130" s="70">
        <v>10990</v>
      </c>
      <c r="U2130" s="70">
        <v>2550</v>
      </c>
      <c r="V2130" s="70">
        <v>3660</v>
      </c>
      <c r="W2130" s="70">
        <v>16500</v>
      </c>
      <c r="X2130" s="71" t="s">
        <v>6785</v>
      </c>
    </row>
    <row r="2131" s="62" customFormat="1" spans="3:24">
      <c r="C2131" s="69">
        <v>2021</v>
      </c>
      <c r="D2131" s="69">
        <v>10</v>
      </c>
      <c r="E2131" s="70" t="s">
        <v>4334</v>
      </c>
      <c r="F2131" s="70" t="s">
        <v>1617</v>
      </c>
      <c r="G2131" s="70" t="s">
        <v>6787</v>
      </c>
      <c r="H2131" s="70" t="s">
        <v>4546</v>
      </c>
      <c r="I2131" s="70" t="s">
        <v>2881</v>
      </c>
      <c r="J2131" s="70" t="s">
        <v>1412</v>
      </c>
      <c r="K2131" s="70"/>
      <c r="L2131" s="70"/>
      <c r="M2131" s="70"/>
      <c r="N2131" s="70"/>
      <c r="O2131" s="70"/>
      <c r="P2131" s="70"/>
      <c r="Q2131" s="70"/>
      <c r="R2131" s="70">
        <v>65</v>
      </c>
      <c r="S2131" s="70">
        <v>65.5</v>
      </c>
      <c r="T2131" s="70">
        <v>8545</v>
      </c>
      <c r="U2131" s="70">
        <v>2550</v>
      </c>
      <c r="V2131" s="70">
        <v>3450</v>
      </c>
      <c r="W2131" s="70">
        <v>14000</v>
      </c>
      <c r="X2131" s="71">
        <v>9200</v>
      </c>
    </row>
    <row r="2132" s="62" customFormat="1" spans="3:24">
      <c r="C2132" s="69">
        <v>2021</v>
      </c>
      <c r="D2132" s="69">
        <v>10</v>
      </c>
      <c r="E2132" s="70" t="s">
        <v>1879</v>
      </c>
      <c r="F2132" s="70" t="s">
        <v>1880</v>
      </c>
      <c r="G2132" s="70" t="s">
        <v>6788</v>
      </c>
      <c r="H2132" s="70" t="s">
        <v>1440</v>
      </c>
      <c r="I2132" s="70" t="s">
        <v>1397</v>
      </c>
      <c r="J2132" s="70" t="s">
        <v>1441</v>
      </c>
      <c r="K2132" s="70"/>
      <c r="L2132" s="70"/>
      <c r="M2132" s="70"/>
      <c r="N2132" s="70">
        <v>9.7</v>
      </c>
      <c r="O2132" s="70">
        <v>113.23</v>
      </c>
      <c r="P2132" s="70"/>
      <c r="Q2132" s="70" t="s">
        <v>1946</v>
      </c>
      <c r="R2132" s="70"/>
      <c r="S2132" s="70"/>
      <c r="T2132" s="70">
        <v>2930</v>
      </c>
      <c r="U2132" s="70">
        <v>1517</v>
      </c>
      <c r="V2132" s="70">
        <v>1620</v>
      </c>
      <c r="W2132" s="70">
        <v>1010</v>
      </c>
      <c r="X2132" s="71">
        <v>710</v>
      </c>
    </row>
    <row r="2133" s="62" customFormat="1" spans="3:24">
      <c r="C2133" s="69">
        <v>2021</v>
      </c>
      <c r="D2133" s="69">
        <v>10</v>
      </c>
      <c r="E2133" s="70" t="s">
        <v>1888</v>
      </c>
      <c r="F2133" s="70" t="s">
        <v>1621</v>
      </c>
      <c r="G2133" s="70" t="s">
        <v>6789</v>
      </c>
      <c r="H2133" s="70" t="s">
        <v>4497</v>
      </c>
      <c r="I2133" s="70" t="s">
        <v>2881</v>
      </c>
      <c r="J2133" s="70" t="s">
        <v>1396</v>
      </c>
      <c r="K2133" s="70"/>
      <c r="L2133" s="70"/>
      <c r="M2133" s="70"/>
      <c r="N2133" s="70"/>
      <c r="O2133" s="70"/>
      <c r="P2133" s="70"/>
      <c r="Q2133" s="70"/>
      <c r="R2133" s="70">
        <v>120.2</v>
      </c>
      <c r="S2133" s="70">
        <v>122.2</v>
      </c>
      <c r="T2133" s="70">
        <v>7405</v>
      </c>
      <c r="U2133" s="70">
        <v>2550</v>
      </c>
      <c r="V2133" s="70" t="s">
        <v>4076</v>
      </c>
      <c r="W2133" s="70">
        <v>25000</v>
      </c>
      <c r="X2133" s="71" t="s">
        <v>4077</v>
      </c>
    </row>
    <row r="2134" s="62" customFormat="1" spans="3:24">
      <c r="C2134" s="69">
        <v>2021</v>
      </c>
      <c r="D2134" s="69">
        <v>10</v>
      </c>
      <c r="E2134" s="70" t="s">
        <v>1888</v>
      </c>
      <c r="F2134" s="70" t="s">
        <v>1621</v>
      </c>
      <c r="G2134" s="70" t="s">
        <v>6790</v>
      </c>
      <c r="H2134" s="70" t="s">
        <v>4497</v>
      </c>
      <c r="I2134" s="70" t="s">
        <v>2881</v>
      </c>
      <c r="J2134" s="70" t="s">
        <v>1396</v>
      </c>
      <c r="K2134" s="70"/>
      <c r="L2134" s="70"/>
      <c r="M2134" s="70"/>
      <c r="N2134" s="70"/>
      <c r="O2134" s="70"/>
      <c r="P2134" s="70"/>
      <c r="Q2134" s="70"/>
      <c r="R2134" s="70">
        <v>110</v>
      </c>
      <c r="S2134" s="70">
        <v>111</v>
      </c>
      <c r="T2134" s="70">
        <v>7405</v>
      </c>
      <c r="U2134" s="70">
        <v>2550</v>
      </c>
      <c r="V2134" s="70" t="s">
        <v>4076</v>
      </c>
      <c r="W2134" s="70">
        <v>25000</v>
      </c>
      <c r="X2134" s="71" t="s">
        <v>4077</v>
      </c>
    </row>
    <row r="2135" s="62" customFormat="1" spans="3:24">
      <c r="C2135" s="69">
        <v>2021</v>
      </c>
      <c r="D2135" s="69">
        <v>10</v>
      </c>
      <c r="E2135" s="70" t="s">
        <v>1888</v>
      </c>
      <c r="F2135" s="70" t="s">
        <v>1621</v>
      </c>
      <c r="G2135" s="70" t="s">
        <v>6791</v>
      </c>
      <c r="H2135" s="70" t="s">
        <v>5415</v>
      </c>
      <c r="I2135" s="70" t="s">
        <v>2881</v>
      </c>
      <c r="J2135" s="70" t="s">
        <v>1396</v>
      </c>
      <c r="K2135" s="70"/>
      <c r="L2135" s="70"/>
      <c r="M2135" s="70"/>
      <c r="N2135" s="70"/>
      <c r="O2135" s="70"/>
      <c r="P2135" s="70"/>
      <c r="Q2135" s="70"/>
      <c r="R2135" s="70">
        <v>80</v>
      </c>
      <c r="S2135" s="70">
        <v>81</v>
      </c>
      <c r="T2135" s="70">
        <v>5995</v>
      </c>
      <c r="U2135" s="70" t="s">
        <v>6352</v>
      </c>
      <c r="V2135" s="70" t="s">
        <v>6353</v>
      </c>
      <c r="W2135" s="70">
        <v>4495</v>
      </c>
      <c r="X2135" s="71" t="s">
        <v>6792</v>
      </c>
    </row>
    <row r="2136" s="62" customFormat="1" spans="3:24">
      <c r="C2136" s="69">
        <v>2021</v>
      </c>
      <c r="D2136" s="69">
        <v>10</v>
      </c>
      <c r="E2136" s="70" t="s">
        <v>1888</v>
      </c>
      <c r="F2136" s="70" t="s">
        <v>1621</v>
      </c>
      <c r="G2136" s="70" t="s">
        <v>6793</v>
      </c>
      <c r="H2136" s="70" t="s">
        <v>6794</v>
      </c>
      <c r="I2136" s="70" t="s">
        <v>2881</v>
      </c>
      <c r="J2136" s="70" t="s">
        <v>1396</v>
      </c>
      <c r="K2136" s="70"/>
      <c r="L2136" s="70"/>
      <c r="M2136" s="70"/>
      <c r="N2136" s="70"/>
      <c r="O2136" s="70"/>
      <c r="P2136" s="70"/>
      <c r="Q2136" s="70"/>
      <c r="R2136" s="70">
        <v>110</v>
      </c>
      <c r="S2136" s="70">
        <v>111</v>
      </c>
      <c r="T2136" s="70">
        <v>10460</v>
      </c>
      <c r="U2136" s="70">
        <v>2550</v>
      </c>
      <c r="V2136" s="70">
        <v>3910</v>
      </c>
      <c r="W2136" s="70">
        <v>31000</v>
      </c>
      <c r="X2136" s="71">
        <v>16200</v>
      </c>
    </row>
    <row r="2137" s="62" customFormat="1" spans="3:24">
      <c r="C2137" s="69">
        <v>2021</v>
      </c>
      <c r="D2137" s="69">
        <v>10</v>
      </c>
      <c r="E2137" s="70" t="s">
        <v>1906</v>
      </c>
      <c r="F2137" s="70" t="s">
        <v>1907</v>
      </c>
      <c r="G2137" s="70" t="s">
        <v>6795</v>
      </c>
      <c r="H2137" s="70" t="s">
        <v>5471</v>
      </c>
      <c r="I2137" s="70" t="s">
        <v>2881</v>
      </c>
      <c r="J2137" s="70" t="s">
        <v>1396</v>
      </c>
      <c r="K2137" s="70"/>
      <c r="L2137" s="70"/>
      <c r="M2137" s="70"/>
      <c r="N2137" s="70"/>
      <c r="O2137" s="70"/>
      <c r="P2137" s="70"/>
      <c r="Q2137" s="70"/>
      <c r="R2137" s="70">
        <v>110</v>
      </c>
      <c r="S2137" s="70">
        <v>122</v>
      </c>
      <c r="T2137" s="70">
        <v>11920</v>
      </c>
      <c r="U2137" s="70">
        <v>2550</v>
      </c>
      <c r="V2137" s="70">
        <v>3920</v>
      </c>
      <c r="W2137" s="70">
        <v>18000</v>
      </c>
      <c r="X2137" s="71">
        <v>10750</v>
      </c>
    </row>
    <row r="2138" s="62" customFormat="1" spans="3:24">
      <c r="C2138" s="69">
        <v>2021</v>
      </c>
      <c r="D2138" s="69">
        <v>10</v>
      </c>
      <c r="E2138" s="70" t="s">
        <v>1906</v>
      </c>
      <c r="F2138" s="70" t="s">
        <v>1907</v>
      </c>
      <c r="G2138" s="70" t="s">
        <v>6796</v>
      </c>
      <c r="H2138" s="70" t="s">
        <v>5471</v>
      </c>
      <c r="I2138" s="70" t="s">
        <v>2881</v>
      </c>
      <c r="J2138" s="70" t="s">
        <v>1396</v>
      </c>
      <c r="K2138" s="70"/>
      <c r="L2138" s="70"/>
      <c r="M2138" s="70"/>
      <c r="N2138" s="70"/>
      <c r="O2138" s="70"/>
      <c r="P2138" s="70"/>
      <c r="Q2138" s="70"/>
      <c r="R2138" s="70">
        <v>110</v>
      </c>
      <c r="S2138" s="70">
        <v>111</v>
      </c>
      <c r="T2138" s="70">
        <v>11900</v>
      </c>
      <c r="U2138" s="70">
        <v>2550</v>
      </c>
      <c r="V2138" s="70">
        <v>3980</v>
      </c>
      <c r="W2138" s="70">
        <v>18000</v>
      </c>
      <c r="X2138" s="71">
        <v>10750</v>
      </c>
    </row>
    <row r="2139" s="62" customFormat="1" spans="3:24">
      <c r="C2139" s="69">
        <v>2021</v>
      </c>
      <c r="D2139" s="69">
        <v>10</v>
      </c>
      <c r="E2139" s="70" t="s">
        <v>1906</v>
      </c>
      <c r="F2139" s="70" t="s">
        <v>1907</v>
      </c>
      <c r="G2139" s="70" t="s">
        <v>6797</v>
      </c>
      <c r="H2139" s="70" t="s">
        <v>5471</v>
      </c>
      <c r="I2139" s="70" t="s">
        <v>2881</v>
      </c>
      <c r="J2139" s="70" t="s">
        <v>1396</v>
      </c>
      <c r="K2139" s="70"/>
      <c r="L2139" s="70"/>
      <c r="M2139" s="70"/>
      <c r="N2139" s="70"/>
      <c r="O2139" s="70"/>
      <c r="P2139" s="70"/>
      <c r="Q2139" s="70"/>
      <c r="R2139" s="70">
        <v>110</v>
      </c>
      <c r="S2139" s="70">
        <v>111</v>
      </c>
      <c r="T2139" s="70">
        <v>10050</v>
      </c>
      <c r="U2139" s="70">
        <v>2550</v>
      </c>
      <c r="V2139" s="70">
        <v>3965</v>
      </c>
      <c r="W2139" s="70">
        <v>18000</v>
      </c>
      <c r="X2139" s="71">
        <v>9316</v>
      </c>
    </row>
    <row r="2140" s="62" customFormat="1" spans="3:24">
      <c r="C2140" s="69">
        <v>2021</v>
      </c>
      <c r="D2140" s="69">
        <v>10</v>
      </c>
      <c r="E2140" s="70" t="s">
        <v>6798</v>
      </c>
      <c r="F2140" s="70" t="s">
        <v>6799</v>
      </c>
      <c r="G2140" s="70" t="s">
        <v>6800</v>
      </c>
      <c r="H2140" s="70" t="s">
        <v>5415</v>
      </c>
      <c r="I2140" s="70" t="s">
        <v>2881</v>
      </c>
      <c r="J2140" s="70" t="s">
        <v>1396</v>
      </c>
      <c r="K2140" s="70"/>
      <c r="L2140" s="70"/>
      <c r="M2140" s="70"/>
      <c r="N2140" s="70"/>
      <c r="O2140" s="70"/>
      <c r="P2140" s="70"/>
      <c r="Q2140" s="70"/>
      <c r="R2140" s="70">
        <v>80</v>
      </c>
      <c r="S2140" s="70">
        <v>81</v>
      </c>
      <c r="T2140" s="70">
        <v>5995</v>
      </c>
      <c r="U2140" s="70">
        <v>2240</v>
      </c>
      <c r="V2140" s="70">
        <v>3065</v>
      </c>
      <c r="W2140" s="70">
        <v>4495</v>
      </c>
      <c r="X2140" s="71">
        <v>3670</v>
      </c>
    </row>
    <row r="2141" s="62" customFormat="1" spans="3:24">
      <c r="C2141" s="69">
        <v>2021</v>
      </c>
      <c r="D2141" s="69">
        <v>10</v>
      </c>
      <c r="E2141" s="70" t="s">
        <v>6801</v>
      </c>
      <c r="F2141" s="70" t="s">
        <v>6802</v>
      </c>
      <c r="G2141" s="70" t="s">
        <v>6803</v>
      </c>
      <c r="H2141" s="70" t="s">
        <v>5471</v>
      </c>
      <c r="I2141" s="70" t="s">
        <v>2881</v>
      </c>
      <c r="J2141" s="70" t="s">
        <v>1396</v>
      </c>
      <c r="K2141" s="70"/>
      <c r="L2141" s="70"/>
      <c r="M2141" s="70"/>
      <c r="N2141" s="70"/>
      <c r="O2141" s="70"/>
      <c r="P2141" s="70"/>
      <c r="Q2141" s="70"/>
      <c r="R2141" s="70">
        <v>60.1</v>
      </c>
      <c r="S2141" s="70">
        <v>62.3</v>
      </c>
      <c r="T2141" s="70">
        <v>5995</v>
      </c>
      <c r="U2141" s="70">
        <v>2180</v>
      </c>
      <c r="V2141" s="70">
        <v>2995</v>
      </c>
      <c r="W2141" s="70">
        <v>4995</v>
      </c>
      <c r="X2141" s="71">
        <v>3230</v>
      </c>
    </row>
    <row r="2142" s="62" customFormat="1" spans="3:24">
      <c r="C2142" s="69">
        <v>2021</v>
      </c>
      <c r="D2142" s="69">
        <v>10</v>
      </c>
      <c r="E2142" s="70" t="s">
        <v>2002</v>
      </c>
      <c r="F2142" s="70" t="s">
        <v>2003</v>
      </c>
      <c r="G2142" s="70" t="s">
        <v>6804</v>
      </c>
      <c r="H2142" s="70" t="s">
        <v>1470</v>
      </c>
      <c r="I2142" s="70" t="s">
        <v>1397</v>
      </c>
      <c r="J2142" s="70" t="s">
        <v>1396</v>
      </c>
      <c r="K2142" s="70"/>
      <c r="L2142" s="70"/>
      <c r="M2142" s="70">
        <v>0.347</v>
      </c>
      <c r="N2142" s="70"/>
      <c r="O2142" s="70">
        <v>154</v>
      </c>
      <c r="P2142" s="70">
        <v>66.84</v>
      </c>
      <c r="Q2142" s="70" t="s">
        <v>1402</v>
      </c>
      <c r="R2142" s="70"/>
      <c r="S2142" s="70"/>
      <c r="T2142" s="70">
        <v>5470</v>
      </c>
      <c r="U2142" s="70">
        <v>1970</v>
      </c>
      <c r="V2142" s="70">
        <v>2250</v>
      </c>
      <c r="W2142" s="70">
        <v>4495</v>
      </c>
      <c r="X2142" s="71">
        <v>3170</v>
      </c>
    </row>
    <row r="2143" s="62" customFormat="1" spans="3:24">
      <c r="C2143" s="69">
        <v>2021</v>
      </c>
      <c r="D2143" s="69">
        <v>10</v>
      </c>
      <c r="E2143" s="70" t="s">
        <v>5954</v>
      </c>
      <c r="F2143" s="70" t="s">
        <v>5955</v>
      </c>
      <c r="G2143" s="70" t="s">
        <v>6805</v>
      </c>
      <c r="H2143" s="70" t="s">
        <v>5471</v>
      </c>
      <c r="I2143" s="70" t="s">
        <v>2881</v>
      </c>
      <c r="J2143" s="70" t="s">
        <v>1396</v>
      </c>
      <c r="K2143" s="70"/>
      <c r="L2143" s="70"/>
      <c r="M2143" s="70"/>
      <c r="N2143" s="70"/>
      <c r="O2143" s="70"/>
      <c r="P2143" s="70"/>
      <c r="Q2143" s="70"/>
      <c r="R2143" s="70">
        <v>50</v>
      </c>
      <c r="S2143" s="70">
        <v>51</v>
      </c>
      <c r="T2143" s="70">
        <v>5990</v>
      </c>
      <c r="U2143" s="70" t="s">
        <v>6806</v>
      </c>
      <c r="V2143" s="70" t="s">
        <v>6807</v>
      </c>
      <c r="W2143" s="70">
        <v>4495</v>
      </c>
      <c r="X2143" s="71">
        <v>3800</v>
      </c>
    </row>
    <row r="2144" s="62" customFormat="1" spans="3:24">
      <c r="C2144" s="69">
        <v>2021</v>
      </c>
      <c r="D2144" s="69">
        <v>10</v>
      </c>
      <c r="E2144" s="70" t="s">
        <v>5954</v>
      </c>
      <c r="F2144" s="70" t="s">
        <v>5955</v>
      </c>
      <c r="G2144" s="70" t="s">
        <v>6808</v>
      </c>
      <c r="H2144" s="70" t="s">
        <v>5411</v>
      </c>
      <c r="I2144" s="70" t="s">
        <v>2881</v>
      </c>
      <c r="J2144" s="70" t="s">
        <v>1396</v>
      </c>
      <c r="K2144" s="70"/>
      <c r="L2144" s="70"/>
      <c r="M2144" s="70"/>
      <c r="N2144" s="70"/>
      <c r="O2144" s="70"/>
      <c r="P2144" s="70"/>
      <c r="Q2144" s="70"/>
      <c r="R2144" s="70">
        <v>54</v>
      </c>
      <c r="S2144" s="70">
        <v>55</v>
      </c>
      <c r="T2144" s="70">
        <v>5995</v>
      </c>
      <c r="U2144" s="70">
        <v>2250</v>
      </c>
      <c r="V2144" s="70">
        <v>3130</v>
      </c>
      <c r="W2144" s="70">
        <v>4495</v>
      </c>
      <c r="X2144" s="71">
        <v>3500</v>
      </c>
    </row>
    <row r="2145" s="62" customFormat="1" spans="3:24">
      <c r="C2145" s="69">
        <v>2021</v>
      </c>
      <c r="D2145" s="69">
        <v>10</v>
      </c>
      <c r="E2145" s="70" t="s">
        <v>2097</v>
      </c>
      <c r="F2145" s="70" t="s">
        <v>1621</v>
      </c>
      <c r="G2145" s="70" t="s">
        <v>6809</v>
      </c>
      <c r="H2145" s="70" t="s">
        <v>1470</v>
      </c>
      <c r="I2145" s="70" t="s">
        <v>1397</v>
      </c>
      <c r="J2145" s="70" t="s">
        <v>1396</v>
      </c>
      <c r="K2145" s="70"/>
      <c r="L2145" s="70"/>
      <c r="M2145" s="70">
        <v>0.448</v>
      </c>
      <c r="N2145" s="70"/>
      <c r="O2145" s="70" t="s">
        <v>6258</v>
      </c>
      <c r="P2145" s="70">
        <v>150.14</v>
      </c>
      <c r="Q2145" s="70" t="s">
        <v>1402</v>
      </c>
      <c r="R2145" s="70"/>
      <c r="S2145" s="70"/>
      <c r="T2145" s="70">
        <v>7050</v>
      </c>
      <c r="U2145" s="70">
        <v>2110</v>
      </c>
      <c r="V2145" s="70">
        <v>2990</v>
      </c>
      <c r="W2145" s="70">
        <v>10490</v>
      </c>
      <c r="X2145" s="71">
        <v>8230</v>
      </c>
    </row>
    <row r="2146" s="62" customFormat="1" spans="3:24">
      <c r="C2146" s="69">
        <v>2021</v>
      </c>
      <c r="D2146" s="69">
        <v>10</v>
      </c>
      <c r="E2146" s="70" t="s">
        <v>2097</v>
      </c>
      <c r="F2146" s="70" t="s">
        <v>1621</v>
      </c>
      <c r="G2146" s="70" t="s">
        <v>6810</v>
      </c>
      <c r="H2146" s="70" t="s">
        <v>4586</v>
      </c>
      <c r="I2146" s="70" t="s">
        <v>2881</v>
      </c>
      <c r="J2146" s="70" t="s">
        <v>1396</v>
      </c>
      <c r="K2146" s="70"/>
      <c r="L2146" s="70"/>
      <c r="M2146" s="70"/>
      <c r="N2146" s="70"/>
      <c r="O2146" s="70"/>
      <c r="P2146" s="70"/>
      <c r="Q2146" s="70"/>
      <c r="R2146" s="70">
        <v>120.2</v>
      </c>
      <c r="S2146" s="70">
        <v>122.2</v>
      </c>
      <c r="T2146" s="70" t="s">
        <v>2993</v>
      </c>
      <c r="U2146" s="70">
        <v>2525</v>
      </c>
      <c r="V2146" s="70">
        <v>2960</v>
      </c>
      <c r="W2146" s="70">
        <v>18000</v>
      </c>
      <c r="X2146" s="71" t="s">
        <v>2994</v>
      </c>
    </row>
    <row r="2147" s="62" customFormat="1" spans="3:24">
      <c r="C2147" s="69">
        <v>2021</v>
      </c>
      <c r="D2147" s="69">
        <v>10</v>
      </c>
      <c r="E2147" s="70" t="s">
        <v>6811</v>
      </c>
      <c r="F2147" s="70" t="s">
        <v>6812</v>
      </c>
      <c r="G2147" s="70" t="s">
        <v>6813</v>
      </c>
      <c r="H2147" s="70" t="s">
        <v>4336</v>
      </c>
      <c r="I2147" s="70" t="s">
        <v>1561</v>
      </c>
      <c r="J2147" s="70" t="s">
        <v>1396</v>
      </c>
      <c r="K2147" s="70"/>
      <c r="L2147" s="70">
        <v>50.26</v>
      </c>
      <c r="M2147" s="70"/>
      <c r="N2147" s="70"/>
      <c r="O2147" s="70"/>
      <c r="P2147" s="70">
        <v>17.52</v>
      </c>
      <c r="Q2147" s="70" t="s">
        <v>6814</v>
      </c>
      <c r="R2147" s="70"/>
      <c r="S2147" s="70"/>
      <c r="T2147" s="70">
        <v>5995</v>
      </c>
      <c r="U2147" s="70">
        <v>2240</v>
      </c>
      <c r="V2147" s="70" t="s">
        <v>6815</v>
      </c>
      <c r="W2147" s="70">
        <v>4495</v>
      </c>
      <c r="X2147" s="71">
        <v>3650</v>
      </c>
    </row>
    <row r="2148" s="62" customFormat="1" spans="3:24">
      <c r="C2148" s="69">
        <v>2021</v>
      </c>
      <c r="D2148" s="69">
        <v>10</v>
      </c>
      <c r="E2148" s="70" t="s">
        <v>5826</v>
      </c>
      <c r="F2148" s="70" t="s">
        <v>5827</v>
      </c>
      <c r="G2148" s="70" t="s">
        <v>6816</v>
      </c>
      <c r="H2148" s="70" t="s">
        <v>1433</v>
      </c>
      <c r="I2148" s="70" t="s">
        <v>1397</v>
      </c>
      <c r="J2148" s="70" t="s">
        <v>1412</v>
      </c>
      <c r="K2148" s="70"/>
      <c r="L2148" s="70">
        <v>305</v>
      </c>
      <c r="M2148" s="70">
        <v>0.178</v>
      </c>
      <c r="N2148" s="70"/>
      <c r="O2148" s="70">
        <v>157.18</v>
      </c>
      <c r="P2148" s="70">
        <v>90.24</v>
      </c>
      <c r="Q2148" s="70" t="s">
        <v>1421</v>
      </c>
      <c r="R2148" s="70"/>
      <c r="S2148" s="70"/>
      <c r="T2148" s="70">
        <v>5990</v>
      </c>
      <c r="U2148" s="70">
        <v>2100</v>
      </c>
      <c r="V2148" s="70" t="s">
        <v>2430</v>
      </c>
      <c r="W2148" s="70">
        <v>8500</v>
      </c>
      <c r="X2148" s="71" t="s">
        <v>6817</v>
      </c>
    </row>
    <row r="2149" s="62" customFormat="1" spans="3:24">
      <c r="C2149" s="69">
        <v>2021</v>
      </c>
      <c r="D2149" s="69">
        <v>10</v>
      </c>
      <c r="E2149" s="70" t="s">
        <v>5923</v>
      </c>
      <c r="F2149" s="70" t="s">
        <v>5924</v>
      </c>
      <c r="G2149" s="70" t="s">
        <v>6818</v>
      </c>
      <c r="H2149" s="70" t="s">
        <v>6819</v>
      </c>
      <c r="I2149" s="70" t="s">
        <v>2881</v>
      </c>
      <c r="J2149" s="70" t="s">
        <v>1396</v>
      </c>
      <c r="K2149" s="70"/>
      <c r="L2149" s="70"/>
      <c r="M2149" s="70"/>
      <c r="N2149" s="70"/>
      <c r="O2149" s="70"/>
      <c r="P2149" s="70"/>
      <c r="Q2149" s="70"/>
      <c r="R2149" s="70">
        <v>102</v>
      </c>
      <c r="S2149" s="70">
        <v>103</v>
      </c>
      <c r="T2149" s="70">
        <v>8225</v>
      </c>
      <c r="U2149" s="70">
        <v>2540</v>
      </c>
      <c r="V2149" s="70">
        <v>3160</v>
      </c>
      <c r="W2149" s="70">
        <v>18000</v>
      </c>
      <c r="X2149" s="71">
        <v>9850</v>
      </c>
    </row>
    <row r="2150" s="62" customFormat="1" spans="3:24">
      <c r="C2150" s="69">
        <v>2021</v>
      </c>
      <c r="D2150" s="69">
        <v>10</v>
      </c>
      <c r="E2150" s="70" t="s">
        <v>4486</v>
      </c>
      <c r="F2150" s="70" t="s">
        <v>4487</v>
      </c>
      <c r="G2150" s="70" t="s">
        <v>6820</v>
      </c>
      <c r="H2150" s="70" t="s">
        <v>2018</v>
      </c>
      <c r="I2150" s="70" t="s">
        <v>1397</v>
      </c>
      <c r="J2150" s="70" t="s">
        <v>1396</v>
      </c>
      <c r="K2150" s="70"/>
      <c r="L2150" s="70"/>
      <c r="M2150" s="70">
        <v>0.41</v>
      </c>
      <c r="N2150" s="70"/>
      <c r="O2150" s="70">
        <v>154</v>
      </c>
      <c r="P2150" s="70">
        <v>66.84</v>
      </c>
      <c r="Q2150" s="70" t="s">
        <v>1402</v>
      </c>
      <c r="R2150" s="70"/>
      <c r="S2150" s="70"/>
      <c r="T2150" s="70">
        <v>5380</v>
      </c>
      <c r="U2150" s="70">
        <v>1720</v>
      </c>
      <c r="V2150" s="70">
        <v>2270</v>
      </c>
      <c r="W2150" s="70">
        <v>4495</v>
      </c>
      <c r="X2150" s="71">
        <v>3230</v>
      </c>
    </row>
    <row r="2151" s="62" customFormat="1" spans="3:24">
      <c r="C2151" s="69">
        <v>2021</v>
      </c>
      <c r="D2151" s="69">
        <v>10</v>
      </c>
      <c r="E2151" s="70" t="s">
        <v>6295</v>
      </c>
      <c r="F2151" s="70" t="s">
        <v>6296</v>
      </c>
      <c r="G2151" s="70" t="s">
        <v>6821</v>
      </c>
      <c r="H2151" s="70" t="s">
        <v>1470</v>
      </c>
      <c r="I2151" s="70" t="s">
        <v>1397</v>
      </c>
      <c r="J2151" s="70" t="s">
        <v>1396</v>
      </c>
      <c r="K2151" s="70"/>
      <c r="L2151" s="70"/>
      <c r="M2151" s="70">
        <v>0.31</v>
      </c>
      <c r="N2151" s="70"/>
      <c r="O2151" s="70" t="s">
        <v>2059</v>
      </c>
      <c r="P2151" s="70">
        <v>144.86</v>
      </c>
      <c r="Q2151" s="70" t="s">
        <v>1421</v>
      </c>
      <c r="R2151" s="70"/>
      <c r="S2151" s="70"/>
      <c r="T2151" s="70">
        <v>6905</v>
      </c>
      <c r="U2151" s="70">
        <v>2230</v>
      </c>
      <c r="V2151" s="70">
        <v>2450</v>
      </c>
      <c r="W2151" s="70">
        <v>8995</v>
      </c>
      <c r="X2151" s="71">
        <v>6450</v>
      </c>
    </row>
    <row r="2152" s="62" customFormat="1" spans="3:24">
      <c r="C2152" s="69">
        <v>2021</v>
      </c>
      <c r="D2152" s="69">
        <v>9</v>
      </c>
      <c r="E2152" s="70" t="s">
        <v>4123</v>
      </c>
      <c r="F2152" s="70" t="s">
        <v>5967</v>
      </c>
      <c r="G2152" s="70" t="s">
        <v>6822</v>
      </c>
      <c r="H2152" s="70" t="s">
        <v>1579</v>
      </c>
      <c r="I2152" s="70" t="s">
        <v>1397</v>
      </c>
      <c r="J2152" s="70" t="s">
        <v>1441</v>
      </c>
      <c r="K2152" s="70">
        <v>554</v>
      </c>
      <c r="L2152" s="70"/>
      <c r="M2152" s="70"/>
      <c r="N2152" s="70">
        <v>15.6</v>
      </c>
      <c r="O2152" s="70">
        <v>165</v>
      </c>
      <c r="P2152" s="70"/>
      <c r="Q2152" s="70" t="s">
        <v>1499</v>
      </c>
      <c r="R2152" s="70"/>
      <c r="S2152" s="70"/>
      <c r="T2152" s="70">
        <v>4592</v>
      </c>
      <c r="U2152" s="70">
        <v>1852</v>
      </c>
      <c r="V2152" s="70">
        <v>1629</v>
      </c>
      <c r="W2152" s="70">
        <v>2730</v>
      </c>
      <c r="X2152" s="71">
        <v>2254</v>
      </c>
    </row>
    <row r="2153" s="62" customFormat="1" spans="3:24">
      <c r="C2153" s="69">
        <v>2021</v>
      </c>
      <c r="D2153" s="69">
        <v>9</v>
      </c>
      <c r="E2153" s="70" t="s">
        <v>1408</v>
      </c>
      <c r="F2153" s="70" t="s">
        <v>1409</v>
      </c>
      <c r="G2153" s="70" t="s">
        <v>6823</v>
      </c>
      <c r="H2153" s="70" t="s">
        <v>1446</v>
      </c>
      <c r="I2153" s="70" t="s">
        <v>1397</v>
      </c>
      <c r="J2153" s="70" t="s">
        <v>1412</v>
      </c>
      <c r="K2153" s="70"/>
      <c r="L2153" s="70">
        <v>355</v>
      </c>
      <c r="M2153" s="70" t="s">
        <v>6824</v>
      </c>
      <c r="N2153" s="70"/>
      <c r="O2153" s="70">
        <v>146.7</v>
      </c>
      <c r="P2153" s="70">
        <v>81.14</v>
      </c>
      <c r="Q2153" s="70" t="s">
        <v>1402</v>
      </c>
      <c r="R2153" s="70"/>
      <c r="S2153" s="70"/>
      <c r="T2153" s="70">
        <v>5995</v>
      </c>
      <c r="U2153" s="70">
        <v>2200</v>
      </c>
      <c r="V2153" s="70">
        <v>2360</v>
      </c>
      <c r="W2153" s="70">
        <v>4495</v>
      </c>
      <c r="X2153" s="71" t="s">
        <v>6825</v>
      </c>
    </row>
    <row r="2154" s="62" customFormat="1" spans="3:24">
      <c r="C2154" s="69">
        <v>2021</v>
      </c>
      <c r="D2154" s="69">
        <v>9</v>
      </c>
      <c r="E2154" s="70" t="s">
        <v>1408</v>
      </c>
      <c r="F2154" s="70" t="s">
        <v>1409</v>
      </c>
      <c r="G2154" s="70" t="s">
        <v>6826</v>
      </c>
      <c r="H2154" s="70" t="s">
        <v>1453</v>
      </c>
      <c r="I2154" s="70" t="s">
        <v>1397</v>
      </c>
      <c r="J2154" s="70" t="s">
        <v>1396</v>
      </c>
      <c r="K2154" s="70"/>
      <c r="L2154" s="70">
        <v>575</v>
      </c>
      <c r="M2154" s="70" t="s">
        <v>6827</v>
      </c>
      <c r="N2154" s="70"/>
      <c r="O2154" s="70">
        <v>218.1</v>
      </c>
      <c r="P2154" s="70">
        <v>121.94</v>
      </c>
      <c r="Q2154" s="70" t="s">
        <v>1442</v>
      </c>
      <c r="R2154" s="70"/>
      <c r="S2154" s="70"/>
      <c r="T2154" s="70">
        <v>5995</v>
      </c>
      <c r="U2154" s="70" t="s">
        <v>4703</v>
      </c>
      <c r="V2154" s="70" t="s">
        <v>3555</v>
      </c>
      <c r="W2154" s="70">
        <v>4495</v>
      </c>
      <c r="X2154" s="71" t="s">
        <v>6828</v>
      </c>
    </row>
    <row r="2155" s="62" customFormat="1" spans="3:24">
      <c r="C2155" s="69">
        <v>2021</v>
      </c>
      <c r="D2155" s="69">
        <v>9</v>
      </c>
      <c r="E2155" s="70" t="s">
        <v>6829</v>
      </c>
      <c r="F2155" s="70" t="s">
        <v>1409</v>
      </c>
      <c r="G2155" s="70" t="s">
        <v>6830</v>
      </c>
      <c r="H2155" s="70" t="s">
        <v>1579</v>
      </c>
      <c r="I2155" s="70" t="s">
        <v>1397</v>
      </c>
      <c r="J2155" s="70" t="s">
        <v>1441</v>
      </c>
      <c r="K2155" s="70">
        <v>310</v>
      </c>
      <c r="L2155" s="70"/>
      <c r="M2155" s="70"/>
      <c r="N2155" s="70">
        <v>15.1</v>
      </c>
      <c r="O2155" s="70">
        <v>141.18</v>
      </c>
      <c r="P2155" s="70"/>
      <c r="Q2155" s="70" t="s">
        <v>1402</v>
      </c>
      <c r="R2155" s="70"/>
      <c r="S2155" s="70"/>
      <c r="T2155" s="70">
        <v>4610</v>
      </c>
      <c r="U2155" s="70">
        <v>1750</v>
      </c>
      <c r="V2155" s="70">
        <v>1860</v>
      </c>
      <c r="W2155" s="70">
        <v>2100</v>
      </c>
      <c r="X2155" s="71">
        <v>1490</v>
      </c>
    </row>
    <row r="2156" s="62" customFormat="1" spans="3:24">
      <c r="C2156" s="69">
        <v>2021</v>
      </c>
      <c r="D2156" s="69">
        <v>9</v>
      </c>
      <c r="E2156" s="70" t="s">
        <v>1416</v>
      </c>
      <c r="F2156" s="70" t="s">
        <v>1409</v>
      </c>
      <c r="G2156" s="70" t="s">
        <v>6831</v>
      </c>
      <c r="H2156" s="70" t="s">
        <v>1446</v>
      </c>
      <c r="I2156" s="70" t="s">
        <v>1397</v>
      </c>
      <c r="J2156" s="70" t="s">
        <v>1412</v>
      </c>
      <c r="K2156" s="70"/>
      <c r="L2156" s="70">
        <v>475</v>
      </c>
      <c r="M2156" s="70">
        <v>0.24</v>
      </c>
      <c r="N2156" s="70"/>
      <c r="O2156" s="70">
        <v>153.84</v>
      </c>
      <c r="P2156" s="70">
        <v>106.95</v>
      </c>
      <c r="Q2156" s="70" t="s">
        <v>1421</v>
      </c>
      <c r="R2156" s="70"/>
      <c r="S2156" s="70"/>
      <c r="T2156" s="70" t="s">
        <v>6832</v>
      </c>
      <c r="U2156" s="70" t="s">
        <v>6833</v>
      </c>
      <c r="V2156" s="70" t="s">
        <v>6834</v>
      </c>
      <c r="W2156" s="70">
        <v>4495</v>
      </c>
      <c r="X2156" s="71">
        <v>3000</v>
      </c>
    </row>
    <row r="2157" s="62" customFormat="1" spans="3:24">
      <c r="C2157" s="69">
        <v>2021</v>
      </c>
      <c r="D2157" s="69">
        <v>9</v>
      </c>
      <c r="E2157" s="70" t="s">
        <v>1431</v>
      </c>
      <c r="F2157" s="70" t="s">
        <v>1409</v>
      </c>
      <c r="G2157" s="70" t="s">
        <v>6835</v>
      </c>
      <c r="H2157" s="70" t="s">
        <v>1453</v>
      </c>
      <c r="I2157" s="70" t="s">
        <v>1397</v>
      </c>
      <c r="J2157" s="70" t="s">
        <v>1396</v>
      </c>
      <c r="K2157" s="70"/>
      <c r="L2157" s="70">
        <v>350</v>
      </c>
      <c r="M2157" s="70">
        <v>0.283</v>
      </c>
      <c r="N2157" s="70"/>
      <c r="O2157" s="70">
        <v>146.7</v>
      </c>
      <c r="P2157" s="70">
        <v>81.14</v>
      </c>
      <c r="Q2157" s="70" t="s">
        <v>1402</v>
      </c>
      <c r="R2157" s="70"/>
      <c r="S2157" s="70"/>
      <c r="T2157" s="70">
        <v>5990</v>
      </c>
      <c r="U2157" s="70">
        <v>2280</v>
      </c>
      <c r="V2157" s="70">
        <v>2990</v>
      </c>
      <c r="W2157" s="70">
        <v>4495</v>
      </c>
      <c r="X2157" s="71">
        <v>3200</v>
      </c>
    </row>
    <row r="2158" s="62" customFormat="1" spans="3:24">
      <c r="C2158" s="69">
        <v>2021</v>
      </c>
      <c r="D2158" s="69">
        <v>9</v>
      </c>
      <c r="E2158" s="70" t="s">
        <v>1443</v>
      </c>
      <c r="F2158" s="70" t="s">
        <v>1444</v>
      </c>
      <c r="G2158" s="70" t="s">
        <v>6836</v>
      </c>
      <c r="H2158" s="70" t="s">
        <v>1453</v>
      </c>
      <c r="I2158" s="70" t="s">
        <v>1397</v>
      </c>
      <c r="J2158" s="70" t="s">
        <v>1396</v>
      </c>
      <c r="K2158" s="70">
        <v>235</v>
      </c>
      <c r="L2158" s="70"/>
      <c r="M2158" s="70" t="s">
        <v>6837</v>
      </c>
      <c r="N2158" s="70"/>
      <c r="O2158" s="70">
        <v>140.4</v>
      </c>
      <c r="P2158" s="70">
        <v>50.23</v>
      </c>
      <c r="Q2158" s="70" t="s">
        <v>1402</v>
      </c>
      <c r="R2158" s="70"/>
      <c r="S2158" s="70"/>
      <c r="T2158" s="70">
        <v>5320</v>
      </c>
      <c r="U2158" s="70">
        <v>1695</v>
      </c>
      <c r="V2158" s="70" t="s">
        <v>6838</v>
      </c>
      <c r="W2158" s="70">
        <v>3495</v>
      </c>
      <c r="X2158" s="71" t="s">
        <v>6839</v>
      </c>
    </row>
    <row r="2159" s="62" customFormat="1" spans="3:24">
      <c r="C2159" s="69">
        <v>2021</v>
      </c>
      <c r="D2159" s="69">
        <v>9</v>
      </c>
      <c r="E2159" s="70" t="s">
        <v>1443</v>
      </c>
      <c r="F2159" s="70" t="s">
        <v>1444</v>
      </c>
      <c r="G2159" s="70" t="s">
        <v>6840</v>
      </c>
      <c r="H2159" s="70" t="s">
        <v>1898</v>
      </c>
      <c r="I2159" s="70" t="s">
        <v>1397</v>
      </c>
      <c r="J2159" s="70" t="s">
        <v>1396</v>
      </c>
      <c r="K2159" s="70">
        <v>235</v>
      </c>
      <c r="L2159" s="70"/>
      <c r="M2159" s="70">
        <v>0.278</v>
      </c>
      <c r="N2159" s="70"/>
      <c r="O2159" s="70">
        <v>140.4</v>
      </c>
      <c r="P2159" s="70">
        <v>50.23</v>
      </c>
      <c r="Q2159" s="70" t="s">
        <v>1402</v>
      </c>
      <c r="R2159" s="70"/>
      <c r="S2159" s="70"/>
      <c r="T2159" s="70">
        <v>5320</v>
      </c>
      <c r="U2159" s="70">
        <v>1695</v>
      </c>
      <c r="V2159" s="70" t="s">
        <v>6841</v>
      </c>
      <c r="W2159" s="70">
        <v>3495</v>
      </c>
      <c r="X2159" s="71">
        <v>2050</v>
      </c>
    </row>
    <row r="2160" s="62" customFormat="1" spans="3:24">
      <c r="C2160" s="69">
        <v>2021</v>
      </c>
      <c r="D2160" s="69">
        <v>9</v>
      </c>
      <c r="E2160" s="70" t="s">
        <v>1443</v>
      </c>
      <c r="F2160" s="70" t="s">
        <v>1444</v>
      </c>
      <c r="G2160" s="70" t="s">
        <v>6842</v>
      </c>
      <c r="H2160" s="70" t="s">
        <v>1666</v>
      </c>
      <c r="I2160" s="70" t="s">
        <v>1397</v>
      </c>
      <c r="J2160" s="70" t="s">
        <v>1396</v>
      </c>
      <c r="K2160" s="70"/>
      <c r="L2160" s="70">
        <v>190</v>
      </c>
      <c r="M2160" s="70">
        <v>0.168</v>
      </c>
      <c r="N2160" s="70"/>
      <c r="O2160" s="70">
        <v>160.26</v>
      </c>
      <c r="P2160" s="70">
        <v>281.9</v>
      </c>
      <c r="Q2160" s="70" t="s">
        <v>1402</v>
      </c>
      <c r="R2160" s="70"/>
      <c r="S2160" s="70"/>
      <c r="T2160" s="70">
        <v>10750</v>
      </c>
      <c r="U2160" s="70">
        <v>2530</v>
      </c>
      <c r="V2160" s="70">
        <v>3980</v>
      </c>
      <c r="W2160" s="70">
        <v>31000</v>
      </c>
      <c r="X2160" s="71">
        <v>15560</v>
      </c>
    </row>
    <row r="2161" s="62" customFormat="1" spans="3:24">
      <c r="C2161" s="69">
        <v>2021</v>
      </c>
      <c r="D2161" s="69">
        <v>9</v>
      </c>
      <c r="E2161" s="70" t="s">
        <v>1443</v>
      </c>
      <c r="F2161" s="70" t="s">
        <v>1444</v>
      </c>
      <c r="G2161" s="70" t="s">
        <v>6843</v>
      </c>
      <c r="H2161" s="70" t="s">
        <v>1531</v>
      </c>
      <c r="I2161" s="70" t="s">
        <v>1397</v>
      </c>
      <c r="J2161" s="70" t="s">
        <v>1412</v>
      </c>
      <c r="K2161" s="70"/>
      <c r="L2161" s="70">
        <v>403</v>
      </c>
      <c r="M2161" s="70">
        <v>0.147</v>
      </c>
      <c r="N2161" s="70"/>
      <c r="O2161" s="70" t="s">
        <v>1835</v>
      </c>
      <c r="P2161" s="70">
        <v>200.54</v>
      </c>
      <c r="Q2161" s="70" t="s">
        <v>1402</v>
      </c>
      <c r="R2161" s="70"/>
      <c r="S2161" s="70"/>
      <c r="T2161" s="70">
        <v>10500</v>
      </c>
      <c r="U2161" s="70" t="s">
        <v>1525</v>
      </c>
      <c r="V2161" s="70" t="s">
        <v>6844</v>
      </c>
      <c r="W2161" s="70">
        <v>18000</v>
      </c>
      <c r="X2161" s="71" t="s">
        <v>6456</v>
      </c>
    </row>
    <row r="2162" s="62" customFormat="1" spans="3:24">
      <c r="C2162" s="69">
        <v>2021</v>
      </c>
      <c r="D2162" s="69">
        <v>9</v>
      </c>
      <c r="E2162" s="70" t="s">
        <v>1443</v>
      </c>
      <c r="F2162" s="70" t="s">
        <v>1444</v>
      </c>
      <c r="G2162" s="70" t="s">
        <v>6845</v>
      </c>
      <c r="H2162" s="70" t="s">
        <v>1433</v>
      </c>
      <c r="I2162" s="70" t="s">
        <v>1397</v>
      </c>
      <c r="J2162" s="70" t="s">
        <v>1412</v>
      </c>
      <c r="K2162" s="70"/>
      <c r="L2162" s="70">
        <v>406</v>
      </c>
      <c r="M2162" s="70">
        <v>0.148</v>
      </c>
      <c r="N2162" s="70"/>
      <c r="O2162" s="70" t="s">
        <v>1570</v>
      </c>
      <c r="P2162" s="70">
        <v>255.48</v>
      </c>
      <c r="Q2162" s="70" t="s">
        <v>1402</v>
      </c>
      <c r="R2162" s="70"/>
      <c r="S2162" s="70"/>
      <c r="T2162" s="70">
        <v>10490</v>
      </c>
      <c r="U2162" s="70">
        <v>2550</v>
      </c>
      <c r="V2162" s="70" t="s">
        <v>3885</v>
      </c>
      <c r="W2162" s="70">
        <v>18000</v>
      </c>
      <c r="X2162" s="71" t="s">
        <v>6744</v>
      </c>
    </row>
    <row r="2163" s="62" customFormat="1" spans="3:24">
      <c r="C2163" s="69">
        <v>2021</v>
      </c>
      <c r="D2163" s="69">
        <v>9</v>
      </c>
      <c r="E2163" s="70" t="s">
        <v>1443</v>
      </c>
      <c r="F2163" s="70" t="s">
        <v>1444</v>
      </c>
      <c r="G2163" s="70" t="s">
        <v>6846</v>
      </c>
      <c r="H2163" s="70" t="s">
        <v>6162</v>
      </c>
      <c r="I2163" s="70" t="s">
        <v>1561</v>
      </c>
      <c r="J2163" s="70" t="s">
        <v>1412</v>
      </c>
      <c r="K2163" s="70"/>
      <c r="L2163" s="70">
        <v>60</v>
      </c>
      <c r="M2163" s="70"/>
      <c r="N2163" s="70"/>
      <c r="O2163" s="70"/>
      <c r="P2163" s="70">
        <v>38.64</v>
      </c>
      <c r="Q2163" s="70" t="s">
        <v>6847</v>
      </c>
      <c r="R2163" s="70"/>
      <c r="S2163" s="70"/>
      <c r="T2163" s="70">
        <v>10490</v>
      </c>
      <c r="U2163" s="70">
        <v>2550</v>
      </c>
      <c r="V2163" s="70" t="s">
        <v>6848</v>
      </c>
      <c r="W2163" s="70">
        <v>16550</v>
      </c>
      <c r="X2163" s="71" t="s">
        <v>6849</v>
      </c>
    </row>
    <row r="2164" s="62" customFormat="1" spans="3:24">
      <c r="C2164" s="69">
        <v>2021</v>
      </c>
      <c r="D2164" s="69">
        <v>9</v>
      </c>
      <c r="E2164" s="70" t="s">
        <v>1443</v>
      </c>
      <c r="F2164" s="70" t="s">
        <v>1444</v>
      </c>
      <c r="G2164" s="70" t="s">
        <v>6850</v>
      </c>
      <c r="H2164" s="70" t="s">
        <v>4118</v>
      </c>
      <c r="I2164" s="70" t="s">
        <v>1397</v>
      </c>
      <c r="J2164" s="70" t="s">
        <v>1412</v>
      </c>
      <c r="K2164" s="70"/>
      <c r="L2164" s="70">
        <v>300</v>
      </c>
      <c r="M2164" s="70">
        <v>0.139</v>
      </c>
      <c r="N2164" s="70"/>
      <c r="O2164" s="70" t="s">
        <v>1799</v>
      </c>
      <c r="P2164" s="70">
        <v>180.87</v>
      </c>
      <c r="Q2164" s="70" t="s">
        <v>1402</v>
      </c>
      <c r="R2164" s="70"/>
      <c r="S2164" s="70"/>
      <c r="T2164" s="70">
        <v>10990</v>
      </c>
      <c r="U2164" s="70">
        <v>2500</v>
      </c>
      <c r="V2164" s="70" t="s">
        <v>6851</v>
      </c>
      <c r="W2164" s="70">
        <v>18000</v>
      </c>
      <c r="X2164" s="71" t="s">
        <v>6852</v>
      </c>
    </row>
    <row r="2165" s="62" customFormat="1" spans="3:24">
      <c r="C2165" s="69">
        <v>2021</v>
      </c>
      <c r="D2165" s="69">
        <v>9</v>
      </c>
      <c r="E2165" s="70" t="s">
        <v>5111</v>
      </c>
      <c r="F2165" s="70" t="s">
        <v>1617</v>
      </c>
      <c r="G2165" s="70" t="s">
        <v>6853</v>
      </c>
      <c r="H2165" s="70" t="s">
        <v>1433</v>
      </c>
      <c r="I2165" s="70" t="s">
        <v>1397</v>
      </c>
      <c r="J2165" s="70" t="s">
        <v>1412</v>
      </c>
      <c r="K2165" s="70"/>
      <c r="L2165" s="70">
        <v>380</v>
      </c>
      <c r="M2165" s="70">
        <v>0.149</v>
      </c>
      <c r="N2165" s="70"/>
      <c r="O2165" s="70" t="s">
        <v>5691</v>
      </c>
      <c r="P2165" s="70">
        <v>121.44</v>
      </c>
      <c r="Q2165" s="70" t="s">
        <v>1402</v>
      </c>
      <c r="R2165" s="70"/>
      <c r="S2165" s="70"/>
      <c r="T2165" s="70">
        <v>6600</v>
      </c>
      <c r="U2165" s="70">
        <v>2150</v>
      </c>
      <c r="V2165" s="70">
        <v>2980</v>
      </c>
      <c r="W2165" s="70">
        <v>9500</v>
      </c>
      <c r="X2165" s="71" t="s">
        <v>6548</v>
      </c>
    </row>
    <row r="2166" s="62" customFormat="1" spans="3:24">
      <c r="C2166" s="69">
        <v>2021</v>
      </c>
      <c r="D2166" s="69">
        <v>9</v>
      </c>
      <c r="E2166" s="70" t="s">
        <v>5111</v>
      </c>
      <c r="F2166" s="70" t="s">
        <v>1617</v>
      </c>
      <c r="G2166" s="70" t="s">
        <v>6854</v>
      </c>
      <c r="H2166" s="70" t="s">
        <v>1433</v>
      </c>
      <c r="I2166" s="70" t="s">
        <v>1397</v>
      </c>
      <c r="J2166" s="70" t="s">
        <v>1412</v>
      </c>
      <c r="K2166" s="70"/>
      <c r="L2166" s="70">
        <v>400</v>
      </c>
      <c r="M2166" s="70">
        <v>0.149</v>
      </c>
      <c r="N2166" s="70"/>
      <c r="O2166" s="70" t="s">
        <v>1570</v>
      </c>
      <c r="P2166" s="70">
        <v>127.743</v>
      </c>
      <c r="Q2166" s="70" t="s">
        <v>1402</v>
      </c>
      <c r="R2166" s="70"/>
      <c r="S2166" s="70"/>
      <c r="T2166" s="70">
        <v>6600</v>
      </c>
      <c r="U2166" s="70">
        <v>2150</v>
      </c>
      <c r="V2166" s="70">
        <v>2980</v>
      </c>
      <c r="W2166" s="70">
        <v>9500</v>
      </c>
      <c r="X2166" s="71" t="s">
        <v>6548</v>
      </c>
    </row>
    <row r="2167" s="62" customFormat="1" spans="3:24">
      <c r="C2167" s="69">
        <v>2021</v>
      </c>
      <c r="D2167" s="69">
        <v>9</v>
      </c>
      <c r="E2167" s="70" t="s">
        <v>5111</v>
      </c>
      <c r="F2167" s="70" t="s">
        <v>1617</v>
      </c>
      <c r="G2167" s="70" t="s">
        <v>6855</v>
      </c>
      <c r="H2167" s="70" t="s">
        <v>1433</v>
      </c>
      <c r="I2167" s="70" t="s">
        <v>1397</v>
      </c>
      <c r="J2167" s="70" t="s">
        <v>1412</v>
      </c>
      <c r="K2167" s="70"/>
      <c r="L2167" s="70">
        <v>440</v>
      </c>
      <c r="M2167" s="70">
        <v>0.148</v>
      </c>
      <c r="N2167" s="70"/>
      <c r="O2167" s="70">
        <v>160.26</v>
      </c>
      <c r="P2167" s="70">
        <v>140.958</v>
      </c>
      <c r="Q2167" s="70" t="s">
        <v>1402</v>
      </c>
      <c r="R2167" s="70"/>
      <c r="S2167" s="70"/>
      <c r="T2167" s="70">
        <v>6600</v>
      </c>
      <c r="U2167" s="70">
        <v>2150</v>
      </c>
      <c r="V2167" s="70">
        <v>2980</v>
      </c>
      <c r="W2167" s="70">
        <v>9500</v>
      </c>
      <c r="X2167" s="71" t="s">
        <v>3544</v>
      </c>
    </row>
    <row r="2168" s="62" customFormat="1" spans="3:24">
      <c r="C2168" s="69">
        <v>2021</v>
      </c>
      <c r="D2168" s="69">
        <v>9</v>
      </c>
      <c r="E2168" s="70" t="s">
        <v>4183</v>
      </c>
      <c r="F2168" s="70" t="s">
        <v>4184</v>
      </c>
      <c r="G2168" s="70" t="s">
        <v>6856</v>
      </c>
      <c r="H2168" s="70" t="s">
        <v>1433</v>
      </c>
      <c r="I2168" s="70" t="s">
        <v>1397</v>
      </c>
      <c r="J2168" s="70" t="s">
        <v>1412</v>
      </c>
      <c r="K2168" s="70"/>
      <c r="L2168" s="70">
        <v>295</v>
      </c>
      <c r="M2168" s="70">
        <v>0.149</v>
      </c>
      <c r="N2168" s="70"/>
      <c r="O2168" s="70" t="s">
        <v>1799</v>
      </c>
      <c r="P2168" s="70">
        <v>157.5</v>
      </c>
      <c r="Q2168" s="70" t="s">
        <v>1402</v>
      </c>
      <c r="R2168" s="70"/>
      <c r="S2168" s="70"/>
      <c r="T2168" s="70">
        <v>12000</v>
      </c>
      <c r="U2168" s="70">
        <v>2550</v>
      </c>
      <c r="V2168" s="70" t="s">
        <v>6857</v>
      </c>
      <c r="W2168" s="70">
        <v>18000</v>
      </c>
      <c r="X2168" s="71" t="s">
        <v>4055</v>
      </c>
    </row>
    <row r="2169" s="62" customFormat="1" spans="3:24">
      <c r="C2169" s="69">
        <v>2021</v>
      </c>
      <c r="D2169" s="69">
        <v>9</v>
      </c>
      <c r="E2169" s="70" t="s">
        <v>4183</v>
      </c>
      <c r="F2169" s="70" t="s">
        <v>4184</v>
      </c>
      <c r="G2169" s="70" t="s">
        <v>6858</v>
      </c>
      <c r="H2169" s="70" t="s">
        <v>1433</v>
      </c>
      <c r="I2169" s="70" t="s">
        <v>1397</v>
      </c>
      <c r="J2169" s="70" t="s">
        <v>1412</v>
      </c>
      <c r="K2169" s="70"/>
      <c r="L2169" s="70">
        <v>220</v>
      </c>
      <c r="M2169" s="70">
        <v>0.149</v>
      </c>
      <c r="N2169" s="70"/>
      <c r="O2169" s="70" t="s">
        <v>1835</v>
      </c>
      <c r="P2169" s="70">
        <v>95.2</v>
      </c>
      <c r="Q2169" s="70" t="s">
        <v>1402</v>
      </c>
      <c r="R2169" s="70"/>
      <c r="S2169" s="70"/>
      <c r="T2169" s="70">
        <v>8540</v>
      </c>
      <c r="U2169" s="70">
        <v>2500</v>
      </c>
      <c r="V2169" s="70" t="s">
        <v>6859</v>
      </c>
      <c r="W2169" s="70">
        <v>13500</v>
      </c>
      <c r="X2169" s="71" t="s">
        <v>6860</v>
      </c>
    </row>
    <row r="2170" s="62" customFormat="1" spans="3:24">
      <c r="C2170" s="69">
        <v>2021</v>
      </c>
      <c r="D2170" s="69">
        <v>9</v>
      </c>
      <c r="E2170" s="70" t="s">
        <v>5995</v>
      </c>
      <c r="F2170" s="70" t="s">
        <v>4189</v>
      </c>
      <c r="G2170" s="70" t="s">
        <v>6861</v>
      </c>
      <c r="H2170" s="70" t="s">
        <v>1440</v>
      </c>
      <c r="I2170" s="70" t="s">
        <v>1397</v>
      </c>
      <c r="J2170" s="70" t="s">
        <v>1441</v>
      </c>
      <c r="K2170" s="70">
        <v>410</v>
      </c>
      <c r="L2170" s="70"/>
      <c r="M2170" s="70"/>
      <c r="N2170" s="70">
        <v>13</v>
      </c>
      <c r="O2170" s="70">
        <v>140.03</v>
      </c>
      <c r="P2170" s="70"/>
      <c r="Q2170" s="70" t="s">
        <v>1402</v>
      </c>
      <c r="R2170" s="70"/>
      <c r="S2170" s="70"/>
      <c r="T2170" s="70">
        <v>4718</v>
      </c>
      <c r="U2170" s="70">
        <v>1838</v>
      </c>
      <c r="V2170" s="70">
        <v>1535</v>
      </c>
      <c r="W2170" s="70">
        <v>2013</v>
      </c>
      <c r="X2170" s="71">
        <v>1638</v>
      </c>
    </row>
    <row r="2171" s="62" customFormat="1" spans="3:24">
      <c r="C2171" s="69">
        <v>2021</v>
      </c>
      <c r="D2171" s="69">
        <v>9</v>
      </c>
      <c r="E2171" s="70" t="s">
        <v>1488</v>
      </c>
      <c r="F2171" s="70" t="s">
        <v>5539</v>
      </c>
      <c r="G2171" s="70" t="s">
        <v>6862</v>
      </c>
      <c r="H2171" s="70" t="s">
        <v>1453</v>
      </c>
      <c r="I2171" s="70" t="s">
        <v>1397</v>
      </c>
      <c r="J2171" s="70" t="s">
        <v>1396</v>
      </c>
      <c r="K2171" s="70">
        <v>302</v>
      </c>
      <c r="L2171" s="70"/>
      <c r="M2171" s="70">
        <v>0.28</v>
      </c>
      <c r="N2171" s="70"/>
      <c r="O2171" s="70">
        <v>142.38</v>
      </c>
      <c r="P2171" s="70">
        <v>41.93</v>
      </c>
      <c r="Q2171" s="70" t="s">
        <v>1402</v>
      </c>
      <c r="R2171" s="70"/>
      <c r="S2171" s="70"/>
      <c r="T2171" s="70">
        <v>5090</v>
      </c>
      <c r="U2171" s="70">
        <v>1780</v>
      </c>
      <c r="V2171" s="70">
        <v>1910</v>
      </c>
      <c r="W2171" s="70">
        <v>2635</v>
      </c>
      <c r="X2171" s="71">
        <v>1625</v>
      </c>
    </row>
    <row r="2172" s="62" customFormat="1" spans="3:24">
      <c r="C2172" s="69">
        <v>2021</v>
      </c>
      <c r="D2172" s="69">
        <v>9</v>
      </c>
      <c r="E2172" s="70" t="s">
        <v>1488</v>
      </c>
      <c r="F2172" s="70" t="s">
        <v>5539</v>
      </c>
      <c r="G2172" s="70" t="s">
        <v>6863</v>
      </c>
      <c r="H2172" s="70" t="s">
        <v>1453</v>
      </c>
      <c r="I2172" s="70" t="s">
        <v>1397</v>
      </c>
      <c r="J2172" s="70" t="s">
        <v>1396</v>
      </c>
      <c r="K2172" s="70">
        <v>308</v>
      </c>
      <c r="L2172" s="70"/>
      <c r="M2172" s="70">
        <v>0.27</v>
      </c>
      <c r="N2172" s="70"/>
      <c r="O2172" s="70">
        <v>142.38</v>
      </c>
      <c r="P2172" s="70">
        <v>41.93</v>
      </c>
      <c r="Q2172" s="70" t="s">
        <v>1402</v>
      </c>
      <c r="R2172" s="70"/>
      <c r="S2172" s="70"/>
      <c r="T2172" s="70">
        <v>4500</v>
      </c>
      <c r="U2172" s="70">
        <v>1780</v>
      </c>
      <c r="V2172" s="70">
        <v>1898</v>
      </c>
      <c r="W2172" s="70">
        <v>2590</v>
      </c>
      <c r="X2172" s="71">
        <v>1550</v>
      </c>
    </row>
    <row r="2173" s="62" customFormat="1" spans="3:24">
      <c r="C2173" s="69">
        <v>2021</v>
      </c>
      <c r="D2173" s="69">
        <v>9</v>
      </c>
      <c r="E2173" s="70" t="s">
        <v>1488</v>
      </c>
      <c r="F2173" s="70" t="s">
        <v>1489</v>
      </c>
      <c r="G2173" s="70" t="s">
        <v>6864</v>
      </c>
      <c r="H2173" s="70" t="s">
        <v>6865</v>
      </c>
      <c r="I2173" s="70" t="s">
        <v>1397</v>
      </c>
      <c r="J2173" s="70" t="s">
        <v>1396</v>
      </c>
      <c r="K2173" s="70"/>
      <c r="L2173" s="70">
        <v>291</v>
      </c>
      <c r="M2173" s="70">
        <v>0.162</v>
      </c>
      <c r="N2173" s="70"/>
      <c r="O2173" s="70">
        <v>153.84</v>
      </c>
      <c r="P2173" s="70">
        <v>106.95</v>
      </c>
      <c r="Q2173" s="70" t="s">
        <v>1402</v>
      </c>
      <c r="R2173" s="70"/>
      <c r="S2173" s="70"/>
      <c r="T2173" s="70">
        <v>5995</v>
      </c>
      <c r="U2173" s="70" t="s">
        <v>6866</v>
      </c>
      <c r="V2173" s="70" t="s">
        <v>2422</v>
      </c>
      <c r="W2173" s="70">
        <v>8495</v>
      </c>
      <c r="X2173" s="71">
        <v>4080</v>
      </c>
    </row>
    <row r="2174" s="62" customFormat="1" spans="3:24">
      <c r="C2174" s="69">
        <v>2021</v>
      </c>
      <c r="D2174" s="69">
        <v>9</v>
      </c>
      <c r="E2174" s="70" t="s">
        <v>1494</v>
      </c>
      <c r="F2174" s="70" t="s">
        <v>1495</v>
      </c>
      <c r="G2174" s="70" t="s">
        <v>6867</v>
      </c>
      <c r="H2174" s="70" t="s">
        <v>1579</v>
      </c>
      <c r="I2174" s="70" t="s">
        <v>1397</v>
      </c>
      <c r="J2174" s="70" t="s">
        <v>1441</v>
      </c>
      <c r="K2174" s="70" t="s">
        <v>3098</v>
      </c>
      <c r="L2174" s="70"/>
      <c r="M2174" s="70"/>
      <c r="N2174" s="70" t="s">
        <v>3099</v>
      </c>
      <c r="O2174" s="70">
        <v>188.8</v>
      </c>
      <c r="P2174" s="70"/>
      <c r="Q2174" s="70" t="s">
        <v>1442</v>
      </c>
      <c r="R2174" s="70"/>
      <c r="S2174" s="70"/>
      <c r="T2174" s="70">
        <v>4788</v>
      </c>
      <c r="U2174" s="70">
        <v>1940</v>
      </c>
      <c r="V2174" s="70">
        <v>1683</v>
      </c>
      <c r="W2174" s="70">
        <v>2530</v>
      </c>
      <c r="X2174" s="71">
        <v>2080</v>
      </c>
    </row>
    <row r="2175" s="62" customFormat="1" spans="3:24">
      <c r="C2175" s="69">
        <v>2021</v>
      </c>
      <c r="D2175" s="69">
        <v>9</v>
      </c>
      <c r="E2175" s="70" t="s">
        <v>1494</v>
      </c>
      <c r="F2175" s="70" t="s">
        <v>1495</v>
      </c>
      <c r="G2175" s="70" t="s">
        <v>6868</v>
      </c>
      <c r="H2175" s="70" t="s">
        <v>1579</v>
      </c>
      <c r="I2175" s="70" t="s">
        <v>1397</v>
      </c>
      <c r="J2175" s="70" t="s">
        <v>1441</v>
      </c>
      <c r="K2175" s="70" t="s">
        <v>3098</v>
      </c>
      <c r="L2175" s="70"/>
      <c r="M2175" s="70"/>
      <c r="N2175" s="70" t="s">
        <v>6869</v>
      </c>
      <c r="O2175" s="70">
        <v>188.8</v>
      </c>
      <c r="P2175" s="70"/>
      <c r="Q2175" s="70" t="s">
        <v>1442</v>
      </c>
      <c r="R2175" s="70"/>
      <c r="S2175" s="70"/>
      <c r="T2175" s="70">
        <v>4788</v>
      </c>
      <c r="U2175" s="70">
        <v>1940</v>
      </c>
      <c r="V2175" s="70">
        <v>1683</v>
      </c>
      <c r="W2175" s="70">
        <v>2520</v>
      </c>
      <c r="X2175" s="71">
        <v>2070</v>
      </c>
    </row>
    <row r="2176" s="62" customFormat="1" spans="3:24">
      <c r="C2176" s="69">
        <v>2021</v>
      </c>
      <c r="D2176" s="69">
        <v>9</v>
      </c>
      <c r="E2176" s="70" t="s">
        <v>1494</v>
      </c>
      <c r="F2176" s="70" t="s">
        <v>1495</v>
      </c>
      <c r="G2176" s="70" t="s">
        <v>6870</v>
      </c>
      <c r="H2176" s="70" t="s">
        <v>1579</v>
      </c>
      <c r="I2176" s="70" t="s">
        <v>1397</v>
      </c>
      <c r="J2176" s="70" t="s">
        <v>1441</v>
      </c>
      <c r="K2176" s="70" t="s">
        <v>2282</v>
      </c>
      <c r="L2176" s="70"/>
      <c r="M2176" s="70"/>
      <c r="N2176" s="70" t="s">
        <v>6871</v>
      </c>
      <c r="O2176" s="70">
        <v>186.2</v>
      </c>
      <c r="P2176" s="70"/>
      <c r="Q2176" s="70" t="s">
        <v>1442</v>
      </c>
      <c r="R2176" s="70"/>
      <c r="S2176" s="70"/>
      <c r="T2176" s="70">
        <v>4788</v>
      </c>
      <c r="U2176" s="70">
        <v>1940</v>
      </c>
      <c r="V2176" s="70">
        <v>1683</v>
      </c>
      <c r="W2176" s="70">
        <v>2680</v>
      </c>
      <c r="X2176" s="71">
        <v>2230</v>
      </c>
    </row>
    <row r="2177" s="62" customFormat="1" spans="3:24">
      <c r="C2177" s="69">
        <v>2021</v>
      </c>
      <c r="D2177" s="69">
        <v>9</v>
      </c>
      <c r="E2177" s="70" t="s">
        <v>1494</v>
      </c>
      <c r="F2177" s="70" t="s">
        <v>1495</v>
      </c>
      <c r="G2177" s="70" t="s">
        <v>6872</v>
      </c>
      <c r="H2177" s="70" t="s">
        <v>1440</v>
      </c>
      <c r="I2177" s="70" t="s">
        <v>1397</v>
      </c>
      <c r="J2177" s="70" t="s">
        <v>1441</v>
      </c>
      <c r="K2177" s="70" t="s">
        <v>1497</v>
      </c>
      <c r="L2177" s="70"/>
      <c r="M2177" s="70"/>
      <c r="N2177" s="70" t="s">
        <v>1498</v>
      </c>
      <c r="O2177" s="70">
        <v>188.8</v>
      </c>
      <c r="P2177" s="70"/>
      <c r="Q2177" s="70" t="s">
        <v>1442</v>
      </c>
      <c r="R2177" s="70"/>
      <c r="S2177" s="70"/>
      <c r="T2177" s="70">
        <v>4930</v>
      </c>
      <c r="U2177" s="70">
        <v>1940</v>
      </c>
      <c r="V2177" s="70">
        <v>1599</v>
      </c>
      <c r="W2177" s="70">
        <v>2480</v>
      </c>
      <c r="X2177" s="71">
        <v>2030</v>
      </c>
    </row>
    <row r="2178" s="62" customFormat="1" spans="3:24">
      <c r="C2178" s="69">
        <v>2021</v>
      </c>
      <c r="D2178" s="69">
        <v>9</v>
      </c>
      <c r="E2178" s="70" t="s">
        <v>1494</v>
      </c>
      <c r="F2178" s="70" t="s">
        <v>1495</v>
      </c>
      <c r="G2178" s="70" t="s">
        <v>6873</v>
      </c>
      <c r="H2178" s="70" t="s">
        <v>1440</v>
      </c>
      <c r="I2178" s="70" t="s">
        <v>1397</v>
      </c>
      <c r="J2178" s="70" t="s">
        <v>1441</v>
      </c>
      <c r="K2178" s="70" t="s">
        <v>1497</v>
      </c>
      <c r="L2178" s="70"/>
      <c r="M2178" s="70"/>
      <c r="N2178" s="70" t="s">
        <v>1498</v>
      </c>
      <c r="O2178" s="70">
        <v>188.8</v>
      </c>
      <c r="P2178" s="70"/>
      <c r="Q2178" s="70" t="s">
        <v>1442</v>
      </c>
      <c r="R2178" s="70"/>
      <c r="S2178" s="70"/>
      <c r="T2178" s="70">
        <v>4930</v>
      </c>
      <c r="U2178" s="70">
        <v>1940</v>
      </c>
      <c r="V2178" s="70">
        <v>1599</v>
      </c>
      <c r="W2178" s="70">
        <v>2470</v>
      </c>
      <c r="X2178" s="71">
        <v>2020</v>
      </c>
    </row>
    <row r="2179" s="62" customFormat="1" spans="3:24">
      <c r="C2179" s="69">
        <v>2021</v>
      </c>
      <c r="D2179" s="69">
        <v>9</v>
      </c>
      <c r="E2179" s="70" t="s">
        <v>1494</v>
      </c>
      <c r="F2179" s="70" t="s">
        <v>1495</v>
      </c>
      <c r="G2179" s="70" t="s">
        <v>6874</v>
      </c>
      <c r="H2179" s="70" t="s">
        <v>1440</v>
      </c>
      <c r="I2179" s="70" t="s">
        <v>1397</v>
      </c>
      <c r="J2179" s="70" t="s">
        <v>1441</v>
      </c>
      <c r="K2179" s="70" t="s">
        <v>6875</v>
      </c>
      <c r="L2179" s="70"/>
      <c r="M2179" s="70"/>
      <c r="N2179" s="70" t="s">
        <v>6876</v>
      </c>
      <c r="O2179" s="70">
        <v>186.2</v>
      </c>
      <c r="P2179" s="70"/>
      <c r="Q2179" s="70" t="s">
        <v>1442</v>
      </c>
      <c r="R2179" s="70"/>
      <c r="S2179" s="70"/>
      <c r="T2179" s="70">
        <v>4930</v>
      </c>
      <c r="U2179" s="70">
        <v>1940</v>
      </c>
      <c r="V2179" s="70">
        <v>1599</v>
      </c>
      <c r="W2179" s="70">
        <v>2630</v>
      </c>
      <c r="X2179" s="71">
        <v>2180</v>
      </c>
    </row>
    <row r="2180" s="62" customFormat="1" spans="3:24">
      <c r="C2180" s="69">
        <v>2021</v>
      </c>
      <c r="D2180" s="69">
        <v>9</v>
      </c>
      <c r="E2180" s="70" t="s">
        <v>1506</v>
      </c>
      <c r="F2180" s="70" t="s">
        <v>1507</v>
      </c>
      <c r="G2180" s="70" t="s">
        <v>6877</v>
      </c>
      <c r="H2180" s="70" t="s">
        <v>1418</v>
      </c>
      <c r="I2180" s="70" t="s">
        <v>1397</v>
      </c>
      <c r="J2180" s="70" t="s">
        <v>1396</v>
      </c>
      <c r="K2180" s="70"/>
      <c r="L2180" s="70">
        <v>420</v>
      </c>
      <c r="M2180" s="70" t="s">
        <v>6878</v>
      </c>
      <c r="N2180" s="70"/>
      <c r="O2180" s="70">
        <v>176.1</v>
      </c>
      <c r="P2180" s="70">
        <v>422.87</v>
      </c>
      <c r="Q2180" s="70" t="s">
        <v>1402</v>
      </c>
      <c r="R2180" s="70"/>
      <c r="S2180" s="70"/>
      <c r="T2180" s="70">
        <v>10900</v>
      </c>
      <c r="U2180" s="70">
        <v>2550</v>
      </c>
      <c r="V2180" s="70">
        <v>3500</v>
      </c>
      <c r="W2180" s="70">
        <v>31000</v>
      </c>
      <c r="X2180" s="71" t="s">
        <v>6879</v>
      </c>
    </row>
    <row r="2181" s="62" customFormat="1" spans="3:24">
      <c r="C2181" s="69">
        <v>2021</v>
      </c>
      <c r="D2181" s="69">
        <v>9</v>
      </c>
      <c r="E2181" s="70" t="s">
        <v>1506</v>
      </c>
      <c r="F2181" s="70" t="s">
        <v>1507</v>
      </c>
      <c r="G2181" s="70" t="s">
        <v>6880</v>
      </c>
      <c r="H2181" s="70" t="s">
        <v>1516</v>
      </c>
      <c r="I2181" s="70" t="s">
        <v>1397</v>
      </c>
      <c r="J2181" s="70" t="s">
        <v>1396</v>
      </c>
      <c r="K2181" s="70"/>
      <c r="L2181" s="70">
        <v>190</v>
      </c>
      <c r="M2181" s="70">
        <v>0.2</v>
      </c>
      <c r="N2181" s="70"/>
      <c r="O2181" s="70">
        <v>157.57</v>
      </c>
      <c r="P2181" s="70">
        <v>281.91</v>
      </c>
      <c r="Q2181" s="70" t="s">
        <v>1402</v>
      </c>
      <c r="R2181" s="70"/>
      <c r="S2181" s="70"/>
      <c r="T2181" s="70">
        <v>7420</v>
      </c>
      <c r="U2181" s="70">
        <v>2550</v>
      </c>
      <c r="V2181" s="70" t="s">
        <v>6881</v>
      </c>
      <c r="W2181" s="70">
        <v>25000</v>
      </c>
      <c r="X2181" s="71">
        <v>10800</v>
      </c>
    </row>
    <row r="2182" s="62" customFormat="1" spans="3:24">
      <c r="C2182" s="69">
        <v>2021</v>
      </c>
      <c r="D2182" s="69">
        <v>9</v>
      </c>
      <c r="E2182" s="70" t="s">
        <v>1506</v>
      </c>
      <c r="F2182" s="70" t="s">
        <v>1507</v>
      </c>
      <c r="G2182" s="70" t="s">
        <v>6882</v>
      </c>
      <c r="H2182" s="70" t="s">
        <v>1478</v>
      </c>
      <c r="I2182" s="70" t="s">
        <v>1397</v>
      </c>
      <c r="J2182" s="70" t="s">
        <v>1396</v>
      </c>
      <c r="K2182" s="70"/>
      <c r="L2182" s="70">
        <v>180</v>
      </c>
      <c r="M2182" s="70" t="s">
        <v>3062</v>
      </c>
      <c r="N2182" s="70"/>
      <c r="O2182" s="70">
        <v>157.57</v>
      </c>
      <c r="P2182" s="70">
        <v>281.91</v>
      </c>
      <c r="Q2182" s="70" t="s">
        <v>1402</v>
      </c>
      <c r="R2182" s="70"/>
      <c r="S2182" s="70"/>
      <c r="T2182" s="70" t="s">
        <v>6433</v>
      </c>
      <c r="U2182" s="70">
        <v>2550</v>
      </c>
      <c r="V2182" s="70" t="s">
        <v>6883</v>
      </c>
      <c r="W2182" s="70">
        <v>25000</v>
      </c>
      <c r="X2182" s="71" t="s">
        <v>3710</v>
      </c>
    </row>
    <row r="2183" s="62" customFormat="1" spans="3:24">
      <c r="C2183" s="69">
        <v>2021</v>
      </c>
      <c r="D2183" s="69">
        <v>9</v>
      </c>
      <c r="E2183" s="70" t="s">
        <v>1528</v>
      </c>
      <c r="F2183" s="70" t="s">
        <v>1529</v>
      </c>
      <c r="G2183" s="70" t="s">
        <v>6884</v>
      </c>
      <c r="H2183" s="70" t="s">
        <v>1433</v>
      </c>
      <c r="I2183" s="70" t="s">
        <v>1397</v>
      </c>
      <c r="J2183" s="70" t="s">
        <v>1412</v>
      </c>
      <c r="K2183" s="70"/>
      <c r="L2183" s="70">
        <v>562</v>
      </c>
      <c r="M2183" s="70">
        <v>0.145</v>
      </c>
      <c r="N2183" s="70"/>
      <c r="O2183" s="70">
        <v>158</v>
      </c>
      <c r="P2183" s="70">
        <v>299.5</v>
      </c>
      <c r="Q2183" s="70" t="s">
        <v>1402</v>
      </c>
      <c r="R2183" s="70"/>
      <c r="S2183" s="70"/>
      <c r="T2183" s="70">
        <v>10990</v>
      </c>
      <c r="U2183" s="70">
        <v>2550</v>
      </c>
      <c r="V2183" s="70" t="s">
        <v>4661</v>
      </c>
      <c r="W2183" s="70">
        <v>18000</v>
      </c>
      <c r="X2183" s="71" t="s">
        <v>6885</v>
      </c>
    </row>
    <row r="2184" s="62" customFormat="1" spans="3:24">
      <c r="C2184" s="69">
        <v>2021</v>
      </c>
      <c r="D2184" s="69">
        <v>9</v>
      </c>
      <c r="E2184" s="70" t="s">
        <v>1535</v>
      </c>
      <c r="F2184" s="70" t="s">
        <v>4214</v>
      </c>
      <c r="G2184" s="70" t="s">
        <v>6886</v>
      </c>
      <c r="H2184" s="70" t="s">
        <v>1440</v>
      </c>
      <c r="I2184" s="70" t="s">
        <v>1397</v>
      </c>
      <c r="J2184" s="70" t="s">
        <v>1441</v>
      </c>
      <c r="K2184" s="70">
        <v>570</v>
      </c>
      <c r="L2184" s="70"/>
      <c r="M2184" s="70"/>
      <c r="N2184" s="70">
        <v>13.8</v>
      </c>
      <c r="O2184" s="70">
        <v>153.3</v>
      </c>
      <c r="P2184" s="70"/>
      <c r="Q2184" s="70" t="s">
        <v>1499</v>
      </c>
      <c r="R2184" s="70"/>
      <c r="S2184" s="70"/>
      <c r="T2184" s="70">
        <v>4606</v>
      </c>
      <c r="U2184" s="70">
        <v>1859</v>
      </c>
      <c r="V2184" s="70">
        <v>1482</v>
      </c>
      <c r="W2184" s="70">
        <v>2390</v>
      </c>
      <c r="X2184" s="71">
        <v>1965</v>
      </c>
    </row>
    <row r="2185" s="62" customFormat="1" spans="3:24">
      <c r="C2185" s="69">
        <v>2021</v>
      </c>
      <c r="D2185" s="69">
        <v>9</v>
      </c>
      <c r="E2185" s="70" t="s">
        <v>1535</v>
      </c>
      <c r="F2185" s="70" t="s">
        <v>4214</v>
      </c>
      <c r="G2185" s="70" t="s">
        <v>6887</v>
      </c>
      <c r="H2185" s="70" t="s">
        <v>1440</v>
      </c>
      <c r="I2185" s="70" t="s">
        <v>1397</v>
      </c>
      <c r="J2185" s="70" t="s">
        <v>1441</v>
      </c>
      <c r="K2185" s="70">
        <v>532</v>
      </c>
      <c r="L2185" s="70"/>
      <c r="M2185" s="70"/>
      <c r="N2185" s="70">
        <v>14.5</v>
      </c>
      <c r="O2185" s="70">
        <v>153.3</v>
      </c>
      <c r="P2185" s="70"/>
      <c r="Q2185" s="70" t="s">
        <v>1499</v>
      </c>
      <c r="R2185" s="70"/>
      <c r="S2185" s="70"/>
      <c r="T2185" s="70">
        <v>4606</v>
      </c>
      <c r="U2185" s="70">
        <v>1859</v>
      </c>
      <c r="V2185" s="70">
        <v>1482</v>
      </c>
      <c r="W2185" s="70">
        <v>2390</v>
      </c>
      <c r="X2185" s="71">
        <v>1972</v>
      </c>
    </row>
    <row r="2186" s="62" customFormat="1" spans="3:24">
      <c r="C2186" s="69">
        <v>2021</v>
      </c>
      <c r="D2186" s="69">
        <v>9</v>
      </c>
      <c r="E2186" s="70" t="s">
        <v>1540</v>
      </c>
      <c r="F2186" s="70" t="s">
        <v>5550</v>
      </c>
      <c r="G2186" s="70" t="s">
        <v>6888</v>
      </c>
      <c r="H2186" s="70" t="s">
        <v>5490</v>
      </c>
      <c r="I2186" s="70" t="s">
        <v>1397</v>
      </c>
      <c r="J2186" s="70" t="s">
        <v>1441</v>
      </c>
      <c r="K2186" s="70">
        <v>415</v>
      </c>
      <c r="L2186" s="70"/>
      <c r="M2186" s="70"/>
      <c r="N2186" s="70">
        <v>13.2</v>
      </c>
      <c r="O2186" s="70">
        <v>150</v>
      </c>
      <c r="P2186" s="70"/>
      <c r="Q2186" s="70" t="s">
        <v>1504</v>
      </c>
      <c r="R2186" s="70"/>
      <c r="S2186" s="70"/>
      <c r="T2186" s="70">
        <v>4730</v>
      </c>
      <c r="U2186" s="70">
        <v>1804</v>
      </c>
      <c r="V2186" s="70">
        <v>1530</v>
      </c>
      <c r="W2186" s="70">
        <v>1975</v>
      </c>
      <c r="X2186" s="71">
        <v>1600</v>
      </c>
    </row>
    <row r="2187" s="62" customFormat="1" spans="3:24">
      <c r="C2187" s="69">
        <v>2021</v>
      </c>
      <c r="D2187" s="69">
        <v>9</v>
      </c>
      <c r="E2187" s="70" t="s">
        <v>1540</v>
      </c>
      <c r="F2187" s="70" t="s">
        <v>5550</v>
      </c>
      <c r="G2187" s="70" t="s">
        <v>6889</v>
      </c>
      <c r="H2187" s="70" t="s">
        <v>5490</v>
      </c>
      <c r="I2187" s="70" t="s">
        <v>1397</v>
      </c>
      <c r="J2187" s="70" t="s">
        <v>1441</v>
      </c>
      <c r="K2187" s="70">
        <v>407</v>
      </c>
      <c r="L2187" s="70"/>
      <c r="M2187" s="70"/>
      <c r="N2187" s="70">
        <v>13.2</v>
      </c>
      <c r="O2187" s="70">
        <v>141</v>
      </c>
      <c r="P2187" s="70"/>
      <c r="Q2187" s="70" t="s">
        <v>6007</v>
      </c>
      <c r="R2187" s="70"/>
      <c r="S2187" s="70"/>
      <c r="T2187" s="70">
        <v>4730</v>
      </c>
      <c r="U2187" s="70">
        <v>1804</v>
      </c>
      <c r="V2187" s="70">
        <v>1530</v>
      </c>
      <c r="W2187" s="70">
        <v>1975</v>
      </c>
      <c r="X2187" s="71">
        <v>1600</v>
      </c>
    </row>
    <row r="2188" s="62" customFormat="1" spans="3:24">
      <c r="C2188" s="69">
        <v>2021</v>
      </c>
      <c r="D2188" s="69">
        <v>9</v>
      </c>
      <c r="E2188" s="70" t="s">
        <v>1535</v>
      </c>
      <c r="F2188" s="70" t="s">
        <v>4218</v>
      </c>
      <c r="G2188" s="70" t="s">
        <v>6890</v>
      </c>
      <c r="H2188" s="70" t="s">
        <v>1440</v>
      </c>
      <c r="I2188" s="70" t="s">
        <v>1397</v>
      </c>
      <c r="J2188" s="70" t="s">
        <v>1441</v>
      </c>
      <c r="K2188" s="70">
        <v>529</v>
      </c>
      <c r="L2188" s="70"/>
      <c r="M2188" s="70"/>
      <c r="N2188" s="70">
        <v>14.8</v>
      </c>
      <c r="O2188" s="70">
        <v>153.3</v>
      </c>
      <c r="P2188" s="70"/>
      <c r="Q2188" s="70" t="s">
        <v>1499</v>
      </c>
      <c r="R2188" s="70"/>
      <c r="S2188" s="70"/>
      <c r="T2188" s="70">
        <v>4425</v>
      </c>
      <c r="U2188" s="70">
        <v>1863</v>
      </c>
      <c r="V2188" s="70">
        <v>1651</v>
      </c>
      <c r="W2188" s="70">
        <v>2480</v>
      </c>
      <c r="X2188" s="71">
        <v>2009</v>
      </c>
    </row>
    <row r="2189" s="62" customFormat="1" spans="3:24">
      <c r="C2189" s="69">
        <v>2021</v>
      </c>
      <c r="D2189" s="69">
        <v>9</v>
      </c>
      <c r="E2189" s="70" t="s">
        <v>1540</v>
      </c>
      <c r="F2189" s="70" t="s">
        <v>6452</v>
      </c>
      <c r="G2189" s="70" t="s">
        <v>6891</v>
      </c>
      <c r="H2189" s="70" t="s">
        <v>6892</v>
      </c>
      <c r="I2189" s="70" t="s">
        <v>1397</v>
      </c>
      <c r="J2189" s="70" t="s">
        <v>1441</v>
      </c>
      <c r="K2189" s="70">
        <v>340</v>
      </c>
      <c r="L2189" s="70"/>
      <c r="M2189" s="70"/>
      <c r="N2189" s="70">
        <v>17.5</v>
      </c>
      <c r="O2189" s="70">
        <v>150.86</v>
      </c>
      <c r="P2189" s="70"/>
      <c r="Q2189" s="70" t="s">
        <v>1442</v>
      </c>
      <c r="R2189" s="70"/>
      <c r="S2189" s="70"/>
      <c r="T2189" s="70">
        <v>4866</v>
      </c>
      <c r="U2189" s="70">
        <v>1945</v>
      </c>
      <c r="V2189" s="70">
        <v>1880</v>
      </c>
      <c r="W2189" s="70">
        <v>2565</v>
      </c>
      <c r="X2189" s="71">
        <v>2040</v>
      </c>
    </row>
    <row r="2190" s="62" customFormat="1" spans="3:24">
      <c r="C2190" s="69">
        <v>2021</v>
      </c>
      <c r="D2190" s="69">
        <v>9</v>
      </c>
      <c r="E2190" s="70" t="s">
        <v>3628</v>
      </c>
      <c r="F2190" s="70" t="s">
        <v>6893</v>
      </c>
      <c r="G2190" s="70" t="s">
        <v>6894</v>
      </c>
      <c r="H2190" s="70" t="s">
        <v>5490</v>
      </c>
      <c r="I2190" s="70" t="s">
        <v>1397</v>
      </c>
      <c r="J2190" s="70" t="s">
        <v>1441</v>
      </c>
      <c r="K2190" s="70">
        <v>675</v>
      </c>
      <c r="L2190" s="70"/>
      <c r="M2190" s="70"/>
      <c r="N2190" s="70">
        <v>16</v>
      </c>
      <c r="O2190" s="70">
        <v>185.44</v>
      </c>
      <c r="P2190" s="70"/>
      <c r="Q2190" s="70" t="s">
        <v>1499</v>
      </c>
      <c r="R2190" s="70"/>
      <c r="S2190" s="70"/>
      <c r="T2190" s="70">
        <v>5101</v>
      </c>
      <c r="U2190" s="70">
        <v>1987</v>
      </c>
      <c r="V2190" s="70">
        <v>1509</v>
      </c>
      <c r="W2190" s="70">
        <v>2900</v>
      </c>
      <c r="X2190" s="71">
        <v>2379</v>
      </c>
    </row>
    <row r="2191" s="62" customFormat="1" spans="3:24">
      <c r="C2191" s="69">
        <v>2021</v>
      </c>
      <c r="D2191" s="69">
        <v>9</v>
      </c>
      <c r="E2191" s="70" t="s">
        <v>5144</v>
      </c>
      <c r="F2191" s="70" t="s">
        <v>5145</v>
      </c>
      <c r="G2191" s="70" t="s">
        <v>6895</v>
      </c>
      <c r="H2191" s="70" t="s">
        <v>1575</v>
      </c>
      <c r="I2191" s="70" t="s">
        <v>1397</v>
      </c>
      <c r="J2191" s="70" t="s">
        <v>1396</v>
      </c>
      <c r="K2191" s="70"/>
      <c r="L2191" s="70">
        <v>460</v>
      </c>
      <c r="M2191" s="70">
        <v>0.259</v>
      </c>
      <c r="N2191" s="70"/>
      <c r="O2191" s="70">
        <v>154.59</v>
      </c>
      <c r="P2191" s="70">
        <v>89.13</v>
      </c>
      <c r="Q2191" s="70" t="s">
        <v>1402</v>
      </c>
      <c r="R2191" s="70"/>
      <c r="S2191" s="70"/>
      <c r="T2191" s="70">
        <v>5990</v>
      </c>
      <c r="U2191" s="70">
        <v>2050</v>
      </c>
      <c r="V2191" s="70">
        <v>2170</v>
      </c>
      <c r="W2191" s="70">
        <v>4495</v>
      </c>
      <c r="X2191" s="71">
        <v>3065</v>
      </c>
    </row>
    <row r="2192" s="62" customFormat="1" spans="3:24">
      <c r="C2192" s="69">
        <v>2021</v>
      </c>
      <c r="D2192" s="69">
        <v>9</v>
      </c>
      <c r="E2192" s="70" t="s">
        <v>5144</v>
      </c>
      <c r="F2192" s="70" t="s">
        <v>5145</v>
      </c>
      <c r="G2192" s="70" t="s">
        <v>6896</v>
      </c>
      <c r="H2192" s="70" t="s">
        <v>1453</v>
      </c>
      <c r="I2192" s="70" t="s">
        <v>1397</v>
      </c>
      <c r="J2192" s="70" t="s">
        <v>1396</v>
      </c>
      <c r="K2192" s="70"/>
      <c r="L2192" s="70">
        <v>254</v>
      </c>
      <c r="M2192" s="70">
        <v>0.198</v>
      </c>
      <c r="N2192" s="70"/>
      <c r="O2192" s="70">
        <v>153.84</v>
      </c>
      <c r="P2192" s="70">
        <v>106.95</v>
      </c>
      <c r="Q2192" s="70" t="s">
        <v>1402</v>
      </c>
      <c r="R2192" s="70"/>
      <c r="S2192" s="70"/>
      <c r="T2192" s="70">
        <v>6070</v>
      </c>
      <c r="U2192" s="70" t="s">
        <v>6020</v>
      </c>
      <c r="V2192" s="70" t="s">
        <v>6021</v>
      </c>
      <c r="W2192" s="70">
        <v>8495</v>
      </c>
      <c r="X2192" s="71">
        <v>4450</v>
      </c>
    </row>
    <row r="2193" s="62" customFormat="1" spans="3:24">
      <c r="C2193" s="69">
        <v>2021</v>
      </c>
      <c r="D2193" s="69">
        <v>9</v>
      </c>
      <c r="E2193" s="70" t="s">
        <v>1585</v>
      </c>
      <c r="F2193" s="70" t="s">
        <v>1581</v>
      </c>
      <c r="G2193" s="70" t="s">
        <v>6897</v>
      </c>
      <c r="H2193" s="70" t="s">
        <v>1453</v>
      </c>
      <c r="I2193" s="70" t="s">
        <v>1397</v>
      </c>
      <c r="J2193" s="70" t="s">
        <v>1396</v>
      </c>
      <c r="K2193" s="70"/>
      <c r="L2193" s="70">
        <v>325</v>
      </c>
      <c r="M2193" s="70">
        <v>0.28</v>
      </c>
      <c r="N2193" s="70"/>
      <c r="O2193" s="70">
        <v>146.7</v>
      </c>
      <c r="P2193" s="70">
        <v>81.14</v>
      </c>
      <c r="Q2193" s="70" t="s">
        <v>1402</v>
      </c>
      <c r="R2193" s="70"/>
      <c r="S2193" s="70"/>
      <c r="T2193" s="70">
        <v>5990</v>
      </c>
      <c r="U2193" s="70" t="s">
        <v>6898</v>
      </c>
      <c r="V2193" s="70" t="s">
        <v>6899</v>
      </c>
      <c r="W2193" s="70">
        <v>4490</v>
      </c>
      <c r="X2193" s="71">
        <v>2800</v>
      </c>
    </row>
    <row r="2194" s="62" customFormat="1" spans="3:24">
      <c r="C2194" s="69">
        <v>2021</v>
      </c>
      <c r="D2194" s="69">
        <v>9</v>
      </c>
      <c r="E2194" s="70" t="s">
        <v>1585</v>
      </c>
      <c r="F2194" s="70" t="s">
        <v>1581</v>
      </c>
      <c r="G2194" s="70" t="s">
        <v>6900</v>
      </c>
      <c r="H2194" s="70" t="s">
        <v>1583</v>
      </c>
      <c r="I2194" s="70" t="s">
        <v>1397</v>
      </c>
      <c r="J2194" s="70" t="s">
        <v>1396</v>
      </c>
      <c r="K2194" s="70"/>
      <c r="L2194" s="70">
        <v>370</v>
      </c>
      <c r="M2194" s="70">
        <v>0.288</v>
      </c>
      <c r="N2194" s="70"/>
      <c r="O2194" s="70">
        <v>146.7</v>
      </c>
      <c r="P2194" s="70">
        <v>81.14</v>
      </c>
      <c r="Q2194" s="70" t="s">
        <v>1402</v>
      </c>
      <c r="R2194" s="70"/>
      <c r="S2194" s="70"/>
      <c r="T2194" s="70">
        <v>5990</v>
      </c>
      <c r="U2194" s="70" t="s">
        <v>6901</v>
      </c>
      <c r="V2194" s="70" t="s">
        <v>2912</v>
      </c>
      <c r="W2194" s="70">
        <v>4490</v>
      </c>
      <c r="X2194" s="71">
        <v>3060</v>
      </c>
    </row>
    <row r="2195" s="62" customFormat="1" spans="3:24">
      <c r="C2195" s="69">
        <v>2021</v>
      </c>
      <c r="D2195" s="69">
        <v>9</v>
      </c>
      <c r="E2195" s="70" t="s">
        <v>1605</v>
      </c>
      <c r="F2195" s="70" t="s">
        <v>1606</v>
      </c>
      <c r="G2195" s="70" t="s">
        <v>6902</v>
      </c>
      <c r="H2195" s="70" t="s">
        <v>4483</v>
      </c>
      <c r="I2195" s="70" t="s">
        <v>1397</v>
      </c>
      <c r="J2195" s="70" t="s">
        <v>1396</v>
      </c>
      <c r="K2195" s="70"/>
      <c r="L2195" s="70">
        <v>453</v>
      </c>
      <c r="M2195" s="70">
        <v>0.287</v>
      </c>
      <c r="N2195" s="70"/>
      <c r="O2195" s="70" t="s">
        <v>6249</v>
      </c>
      <c r="P2195" s="70">
        <v>98.04</v>
      </c>
      <c r="Q2195" s="70" t="s">
        <v>1402</v>
      </c>
      <c r="R2195" s="70"/>
      <c r="S2195" s="70"/>
      <c r="T2195" s="70">
        <v>5990</v>
      </c>
      <c r="U2195" s="70" t="s">
        <v>6903</v>
      </c>
      <c r="V2195" s="70" t="s">
        <v>6904</v>
      </c>
      <c r="W2195" s="70">
        <v>4495</v>
      </c>
      <c r="X2195" s="71">
        <v>3200</v>
      </c>
    </row>
    <row r="2196" s="62" customFormat="1" spans="3:24">
      <c r="C2196" s="69">
        <v>2021</v>
      </c>
      <c r="D2196" s="69">
        <v>9</v>
      </c>
      <c r="E2196" s="70" t="s">
        <v>1620</v>
      </c>
      <c r="F2196" s="70" t="s">
        <v>1621</v>
      </c>
      <c r="G2196" s="70" t="s">
        <v>6905</v>
      </c>
      <c r="H2196" s="70" t="s">
        <v>1433</v>
      </c>
      <c r="I2196" s="70" t="s">
        <v>1397</v>
      </c>
      <c r="J2196" s="70" t="s">
        <v>1412</v>
      </c>
      <c r="K2196" s="70"/>
      <c r="L2196" s="70">
        <v>330</v>
      </c>
      <c r="M2196" s="70">
        <v>0.14</v>
      </c>
      <c r="N2196" s="70"/>
      <c r="O2196" s="70" t="s">
        <v>2829</v>
      </c>
      <c r="P2196" s="70">
        <v>92.499</v>
      </c>
      <c r="Q2196" s="70" t="s">
        <v>1402</v>
      </c>
      <c r="R2196" s="70"/>
      <c r="S2196" s="70"/>
      <c r="T2196" s="70">
        <v>6970</v>
      </c>
      <c r="U2196" s="70">
        <v>2100</v>
      </c>
      <c r="V2196" s="70" t="s">
        <v>3662</v>
      </c>
      <c r="W2196" s="70">
        <v>9900</v>
      </c>
      <c r="X2196" s="71" t="s">
        <v>6906</v>
      </c>
    </row>
    <row r="2197" s="62" customFormat="1" spans="3:24">
      <c r="C2197" s="69">
        <v>2021</v>
      </c>
      <c r="D2197" s="69">
        <v>9</v>
      </c>
      <c r="E2197" s="70" t="s">
        <v>1620</v>
      </c>
      <c r="F2197" s="70" t="s">
        <v>1621</v>
      </c>
      <c r="G2197" s="70" t="s">
        <v>6907</v>
      </c>
      <c r="H2197" s="70" t="s">
        <v>1433</v>
      </c>
      <c r="I2197" s="70" t="s">
        <v>1397</v>
      </c>
      <c r="J2197" s="70" t="s">
        <v>1412</v>
      </c>
      <c r="K2197" s="70"/>
      <c r="L2197" s="70">
        <v>430</v>
      </c>
      <c r="M2197" s="70">
        <v>0.149</v>
      </c>
      <c r="N2197" s="70"/>
      <c r="O2197" s="70" t="s">
        <v>2829</v>
      </c>
      <c r="P2197" s="70">
        <v>121.136</v>
      </c>
      <c r="Q2197" s="70" t="s">
        <v>1402</v>
      </c>
      <c r="R2197" s="70"/>
      <c r="S2197" s="70"/>
      <c r="T2197" s="70">
        <v>6970</v>
      </c>
      <c r="U2197" s="70">
        <v>2100</v>
      </c>
      <c r="V2197" s="70" t="s">
        <v>3662</v>
      </c>
      <c r="W2197" s="70">
        <v>9900</v>
      </c>
      <c r="X2197" s="71" t="s">
        <v>6908</v>
      </c>
    </row>
    <row r="2198" s="62" customFormat="1" spans="3:24">
      <c r="C2198" s="69">
        <v>2021</v>
      </c>
      <c r="D2198" s="69">
        <v>9</v>
      </c>
      <c r="E2198" s="70" t="s">
        <v>1620</v>
      </c>
      <c r="F2198" s="70" t="s">
        <v>1621</v>
      </c>
      <c r="G2198" s="70" t="s">
        <v>6909</v>
      </c>
      <c r="H2198" s="70" t="s">
        <v>1433</v>
      </c>
      <c r="I2198" s="70" t="s">
        <v>1397</v>
      </c>
      <c r="J2198" s="70" t="s">
        <v>1412</v>
      </c>
      <c r="K2198" s="70"/>
      <c r="L2198" s="70">
        <v>520</v>
      </c>
      <c r="M2198" s="70">
        <v>0.149</v>
      </c>
      <c r="N2198" s="70"/>
      <c r="O2198" s="70">
        <v>160.2</v>
      </c>
      <c r="P2198" s="70">
        <v>140.949</v>
      </c>
      <c r="Q2198" s="70" t="s">
        <v>1402</v>
      </c>
      <c r="R2198" s="70"/>
      <c r="S2198" s="70"/>
      <c r="T2198" s="70">
        <v>6970</v>
      </c>
      <c r="U2198" s="70">
        <v>2100</v>
      </c>
      <c r="V2198" s="70" t="s">
        <v>3662</v>
      </c>
      <c r="W2198" s="70">
        <v>9900</v>
      </c>
      <c r="X2198" s="71" t="s">
        <v>6908</v>
      </c>
    </row>
    <row r="2199" s="62" customFormat="1" spans="3:24">
      <c r="C2199" s="69">
        <v>2021</v>
      </c>
      <c r="D2199" s="69">
        <v>9</v>
      </c>
      <c r="E2199" s="70" t="s">
        <v>1620</v>
      </c>
      <c r="F2199" s="70" t="s">
        <v>1621</v>
      </c>
      <c r="G2199" s="70" t="s">
        <v>6910</v>
      </c>
      <c r="H2199" s="70" t="s">
        <v>4118</v>
      </c>
      <c r="I2199" s="70" t="s">
        <v>1397</v>
      </c>
      <c r="J2199" s="70" t="s">
        <v>1412</v>
      </c>
      <c r="K2199" s="70"/>
      <c r="L2199" s="70">
        <v>530</v>
      </c>
      <c r="M2199" s="70">
        <v>0.166</v>
      </c>
      <c r="N2199" s="70"/>
      <c r="O2199" s="70" t="s">
        <v>2678</v>
      </c>
      <c r="P2199" s="70">
        <v>163.351</v>
      </c>
      <c r="Q2199" s="70" t="s">
        <v>1402</v>
      </c>
      <c r="R2199" s="70"/>
      <c r="S2199" s="70"/>
      <c r="T2199" s="70">
        <v>7345</v>
      </c>
      <c r="U2199" s="70">
        <v>2240</v>
      </c>
      <c r="V2199" s="70" t="s">
        <v>6488</v>
      </c>
      <c r="W2199" s="70">
        <v>9900</v>
      </c>
      <c r="X2199" s="71" t="s">
        <v>6489</v>
      </c>
    </row>
    <row r="2200" s="62" customFormat="1" spans="3:24">
      <c r="C2200" s="69">
        <v>2021</v>
      </c>
      <c r="D2200" s="69">
        <v>9</v>
      </c>
      <c r="E2200" s="70" t="s">
        <v>1627</v>
      </c>
      <c r="F2200" s="70" t="s">
        <v>1628</v>
      </c>
      <c r="G2200" s="70" t="s">
        <v>6911</v>
      </c>
      <c r="H2200" s="70" t="s">
        <v>1453</v>
      </c>
      <c r="I2200" s="70" t="s">
        <v>1397</v>
      </c>
      <c r="J2200" s="70" t="s">
        <v>1396</v>
      </c>
      <c r="K2200" s="70"/>
      <c r="L2200" s="70">
        <v>390</v>
      </c>
      <c r="M2200" s="70">
        <v>0.278</v>
      </c>
      <c r="N2200" s="70"/>
      <c r="O2200" s="70">
        <v>135.47</v>
      </c>
      <c r="P2200" s="70">
        <v>96.77</v>
      </c>
      <c r="Q2200" s="70" t="s">
        <v>5953</v>
      </c>
      <c r="R2200" s="70"/>
      <c r="S2200" s="70"/>
      <c r="T2200" s="70">
        <v>5990</v>
      </c>
      <c r="U2200" s="70" t="s">
        <v>2428</v>
      </c>
      <c r="V2200" s="70" t="s">
        <v>2429</v>
      </c>
      <c r="W2200" s="70">
        <v>4495</v>
      </c>
      <c r="X2200" s="71">
        <v>3000</v>
      </c>
    </row>
    <row r="2201" s="62" customFormat="1" spans="3:24">
      <c r="C2201" s="69">
        <v>2021</v>
      </c>
      <c r="D2201" s="69">
        <v>9</v>
      </c>
      <c r="E2201" s="70" t="s">
        <v>1627</v>
      </c>
      <c r="F2201" s="70" t="s">
        <v>1628</v>
      </c>
      <c r="G2201" s="70" t="s">
        <v>6912</v>
      </c>
      <c r="H2201" s="70" t="s">
        <v>1453</v>
      </c>
      <c r="I2201" s="70" t="s">
        <v>1397</v>
      </c>
      <c r="J2201" s="70" t="s">
        <v>1396</v>
      </c>
      <c r="K2201" s="70"/>
      <c r="L2201" s="70">
        <v>320</v>
      </c>
      <c r="M2201" s="70">
        <v>0.255</v>
      </c>
      <c r="N2201" s="70"/>
      <c r="O2201" s="70">
        <v>146.7</v>
      </c>
      <c r="P2201" s="70">
        <v>81.14</v>
      </c>
      <c r="Q2201" s="70" t="s">
        <v>1402</v>
      </c>
      <c r="R2201" s="70"/>
      <c r="S2201" s="70"/>
      <c r="T2201" s="70">
        <v>5990</v>
      </c>
      <c r="U2201" s="70" t="s">
        <v>2428</v>
      </c>
      <c r="V2201" s="70" t="s">
        <v>2429</v>
      </c>
      <c r="W2201" s="70">
        <v>4495</v>
      </c>
      <c r="X2201" s="71">
        <v>2820</v>
      </c>
    </row>
    <row r="2202" s="62" customFormat="1" spans="3:24">
      <c r="C2202" s="69">
        <v>2021</v>
      </c>
      <c r="D2202" s="69">
        <v>9</v>
      </c>
      <c r="E2202" s="70" t="s">
        <v>4249</v>
      </c>
      <c r="F2202" s="70" t="s">
        <v>4250</v>
      </c>
      <c r="G2202" s="70" t="s">
        <v>6913</v>
      </c>
      <c r="H2202" s="70" t="s">
        <v>4179</v>
      </c>
      <c r="I2202" s="70" t="s">
        <v>1397</v>
      </c>
      <c r="J2202" s="70" t="s">
        <v>1396</v>
      </c>
      <c r="K2202" s="70"/>
      <c r="L2202" s="70">
        <v>130</v>
      </c>
      <c r="M2202" s="70">
        <v>0.214</v>
      </c>
      <c r="N2202" s="70"/>
      <c r="O2202" s="70" t="s">
        <v>1799</v>
      </c>
      <c r="P2202" s="70">
        <v>163.4</v>
      </c>
      <c r="Q2202" s="70" t="s">
        <v>1402</v>
      </c>
      <c r="R2202" s="70"/>
      <c r="S2202" s="70"/>
      <c r="T2202" s="70">
        <v>6410</v>
      </c>
      <c r="U2202" s="70">
        <v>2550</v>
      </c>
      <c r="V2202" s="70" t="s">
        <v>6914</v>
      </c>
      <c r="W2202" s="70">
        <v>18000</v>
      </c>
      <c r="X2202" s="71">
        <v>6640</v>
      </c>
    </row>
    <row r="2203" s="62" customFormat="1" spans="3:24">
      <c r="C2203" s="69">
        <v>2021</v>
      </c>
      <c r="D2203" s="69">
        <v>9</v>
      </c>
      <c r="E2203" s="70" t="s">
        <v>1631</v>
      </c>
      <c r="F2203" s="70" t="s">
        <v>1632</v>
      </c>
      <c r="G2203" s="70" t="s">
        <v>6915</v>
      </c>
      <c r="H2203" s="70" t="s">
        <v>1521</v>
      </c>
      <c r="I2203" s="70" t="s">
        <v>1397</v>
      </c>
      <c r="J2203" s="70" t="s">
        <v>1396</v>
      </c>
      <c r="K2203" s="70"/>
      <c r="L2203" s="70">
        <v>300</v>
      </c>
      <c r="M2203" s="70">
        <v>0.147</v>
      </c>
      <c r="N2203" s="70"/>
      <c r="O2203" s="70">
        <v>142.82</v>
      </c>
      <c r="P2203" s="70">
        <v>355.49</v>
      </c>
      <c r="Q2203" s="70" t="s">
        <v>1402</v>
      </c>
      <c r="R2203" s="70"/>
      <c r="S2203" s="70"/>
      <c r="T2203" s="70">
        <v>10700</v>
      </c>
      <c r="U2203" s="70">
        <v>2550</v>
      </c>
      <c r="V2203" s="70">
        <v>3885</v>
      </c>
      <c r="W2203" s="70">
        <v>31000</v>
      </c>
      <c r="X2203" s="71">
        <v>15900</v>
      </c>
    </row>
    <row r="2204" s="62" customFormat="1" spans="3:24">
      <c r="C2204" s="69">
        <v>2021</v>
      </c>
      <c r="D2204" s="69">
        <v>9</v>
      </c>
      <c r="E2204" s="70" t="s">
        <v>1631</v>
      </c>
      <c r="F2204" s="70" t="s">
        <v>1632</v>
      </c>
      <c r="G2204" s="70" t="s">
        <v>6916</v>
      </c>
      <c r="H2204" s="70" t="s">
        <v>1560</v>
      </c>
      <c r="I2204" s="70" t="s">
        <v>1561</v>
      </c>
      <c r="J2204" s="70" t="s">
        <v>1441</v>
      </c>
      <c r="K2204" s="70" t="s">
        <v>6917</v>
      </c>
      <c r="L2204" s="70"/>
      <c r="M2204" s="70"/>
      <c r="N2204" s="70"/>
      <c r="O2204" s="70"/>
      <c r="P2204" s="70"/>
      <c r="Q2204" s="70" t="s">
        <v>1421</v>
      </c>
      <c r="R2204" s="70"/>
      <c r="S2204" s="70"/>
      <c r="T2204" s="70">
        <v>4870</v>
      </c>
      <c r="U2204" s="70">
        <v>1950</v>
      </c>
      <c r="V2204" s="70">
        <v>1725</v>
      </c>
      <c r="W2204" s="70">
        <v>2755</v>
      </c>
      <c r="X2204" s="71">
        <v>2130</v>
      </c>
    </row>
    <row r="2205" s="62" customFormat="1" spans="3:24">
      <c r="C2205" s="69">
        <v>2021</v>
      </c>
      <c r="D2205" s="69">
        <v>9</v>
      </c>
      <c r="E2205" s="70" t="s">
        <v>1631</v>
      </c>
      <c r="F2205" s="70" t="s">
        <v>1632</v>
      </c>
      <c r="G2205" s="70" t="s">
        <v>6918</v>
      </c>
      <c r="H2205" s="70" t="s">
        <v>1560</v>
      </c>
      <c r="I2205" s="70" t="s">
        <v>1561</v>
      </c>
      <c r="J2205" s="70" t="s">
        <v>1441</v>
      </c>
      <c r="K2205" s="70" t="s">
        <v>6919</v>
      </c>
      <c r="L2205" s="70"/>
      <c r="M2205" s="70"/>
      <c r="N2205" s="70"/>
      <c r="O2205" s="70"/>
      <c r="P2205" s="70"/>
      <c r="Q2205" s="70" t="s">
        <v>1421</v>
      </c>
      <c r="R2205" s="70"/>
      <c r="S2205" s="70"/>
      <c r="T2205" s="70">
        <v>4870</v>
      </c>
      <c r="U2205" s="70">
        <v>1950</v>
      </c>
      <c r="V2205" s="70">
        <v>1725</v>
      </c>
      <c r="W2205" s="70">
        <v>2615</v>
      </c>
      <c r="X2205" s="71">
        <v>2010</v>
      </c>
    </row>
    <row r="2206" s="62" customFormat="1" spans="3:24">
      <c r="C2206" s="69">
        <v>2021</v>
      </c>
      <c r="D2206" s="69">
        <v>9</v>
      </c>
      <c r="E2206" s="70" t="s">
        <v>1631</v>
      </c>
      <c r="F2206" s="70" t="s">
        <v>1632</v>
      </c>
      <c r="G2206" s="70" t="s">
        <v>6920</v>
      </c>
      <c r="H2206" s="70" t="s">
        <v>1440</v>
      </c>
      <c r="I2206" s="70" t="s">
        <v>1397</v>
      </c>
      <c r="J2206" s="70" t="s">
        <v>1441</v>
      </c>
      <c r="K2206" s="70">
        <v>401</v>
      </c>
      <c r="L2206" s="70"/>
      <c r="M2206" s="70"/>
      <c r="N2206" s="70">
        <v>12.9</v>
      </c>
      <c r="O2206" s="70">
        <v>140</v>
      </c>
      <c r="P2206" s="70"/>
      <c r="Q2206" s="70" t="s">
        <v>1402</v>
      </c>
      <c r="R2206" s="70"/>
      <c r="S2206" s="70"/>
      <c r="T2206" s="70">
        <v>4375</v>
      </c>
      <c r="U2206" s="70">
        <v>1785</v>
      </c>
      <c r="V2206" s="70">
        <v>1680</v>
      </c>
      <c r="W2206" s="70">
        <v>1980</v>
      </c>
      <c r="X2206" s="71">
        <v>1605</v>
      </c>
    </row>
    <row r="2207" s="62" customFormat="1" spans="3:24">
      <c r="C2207" s="69">
        <v>2021</v>
      </c>
      <c r="D2207" s="69">
        <v>9</v>
      </c>
      <c r="E2207" s="70" t="s">
        <v>1631</v>
      </c>
      <c r="F2207" s="70" t="s">
        <v>1632</v>
      </c>
      <c r="G2207" s="70" t="s">
        <v>6921</v>
      </c>
      <c r="H2207" s="70" t="s">
        <v>1440</v>
      </c>
      <c r="I2207" s="70" t="s">
        <v>1397</v>
      </c>
      <c r="J2207" s="70" t="s">
        <v>1441</v>
      </c>
      <c r="K2207" s="70">
        <v>401</v>
      </c>
      <c r="L2207" s="70"/>
      <c r="M2207" s="70"/>
      <c r="N2207" s="70">
        <v>11.3</v>
      </c>
      <c r="O2207" s="70">
        <v>140</v>
      </c>
      <c r="P2207" s="70"/>
      <c r="Q2207" s="70" t="s">
        <v>1402</v>
      </c>
      <c r="R2207" s="70"/>
      <c r="S2207" s="70"/>
      <c r="T2207" s="70">
        <v>4150</v>
      </c>
      <c r="U2207" s="70">
        <v>1770</v>
      </c>
      <c r="V2207" s="70">
        <v>1570</v>
      </c>
      <c r="W2207" s="70">
        <v>1825</v>
      </c>
      <c r="X2207" s="71">
        <v>1450</v>
      </c>
    </row>
    <row r="2208" s="62" customFormat="1" spans="3:24">
      <c r="C2208" s="69">
        <v>2021</v>
      </c>
      <c r="D2208" s="69">
        <v>9</v>
      </c>
      <c r="E2208" s="70" t="s">
        <v>1644</v>
      </c>
      <c r="F2208" s="70" t="s">
        <v>1645</v>
      </c>
      <c r="G2208" s="70" t="s">
        <v>6922</v>
      </c>
      <c r="H2208" s="70" t="s">
        <v>1418</v>
      </c>
      <c r="I2208" s="70" t="s">
        <v>1397</v>
      </c>
      <c r="J2208" s="70" t="s">
        <v>1396</v>
      </c>
      <c r="K2208" s="70"/>
      <c r="L2208" s="70">
        <v>270</v>
      </c>
      <c r="M2208" s="70">
        <v>0.196</v>
      </c>
      <c r="N2208" s="70"/>
      <c r="O2208" s="70">
        <v>155.89</v>
      </c>
      <c r="P2208" s="70">
        <v>350.08</v>
      </c>
      <c r="Q2208" s="70" t="s">
        <v>1402</v>
      </c>
      <c r="R2208" s="70"/>
      <c r="S2208" s="70"/>
      <c r="T2208" s="70">
        <v>9530</v>
      </c>
      <c r="U2208" s="70" t="s">
        <v>5009</v>
      </c>
      <c r="V2208" s="70" t="s">
        <v>3363</v>
      </c>
      <c r="W2208" s="70">
        <v>31000</v>
      </c>
      <c r="X2208" s="71" t="s">
        <v>3364</v>
      </c>
    </row>
    <row r="2209" s="62" customFormat="1" spans="3:24">
      <c r="C2209" s="69">
        <v>2021</v>
      </c>
      <c r="D2209" s="69">
        <v>9</v>
      </c>
      <c r="E2209" s="70" t="s">
        <v>1644</v>
      </c>
      <c r="F2209" s="70" t="s">
        <v>1645</v>
      </c>
      <c r="G2209" s="70" t="s">
        <v>6923</v>
      </c>
      <c r="H2209" s="70" t="s">
        <v>1478</v>
      </c>
      <c r="I2209" s="70" t="s">
        <v>1397</v>
      </c>
      <c r="J2209" s="70" t="s">
        <v>1396</v>
      </c>
      <c r="K2209" s="70"/>
      <c r="L2209" s="70">
        <v>260</v>
      </c>
      <c r="M2209" s="70" t="s">
        <v>6924</v>
      </c>
      <c r="N2209" s="70"/>
      <c r="O2209" s="70">
        <v>160.88</v>
      </c>
      <c r="P2209" s="70">
        <v>282.62</v>
      </c>
      <c r="Q2209" s="70" t="s">
        <v>1402</v>
      </c>
      <c r="R2209" s="70"/>
      <c r="S2209" s="70"/>
      <c r="T2209" s="70" t="s">
        <v>5612</v>
      </c>
      <c r="U2209" s="70">
        <v>2545</v>
      </c>
      <c r="V2209" s="70">
        <v>3715</v>
      </c>
      <c r="W2209" s="70">
        <v>25000</v>
      </c>
      <c r="X2209" s="71" t="s">
        <v>5614</v>
      </c>
    </row>
    <row r="2210" s="62" customFormat="1" spans="3:24">
      <c r="C2210" s="69">
        <v>2021</v>
      </c>
      <c r="D2210" s="69">
        <v>9</v>
      </c>
      <c r="E2210" s="70" t="s">
        <v>1644</v>
      </c>
      <c r="F2210" s="70" t="s">
        <v>1645</v>
      </c>
      <c r="G2210" s="70" t="s">
        <v>6925</v>
      </c>
      <c r="H2210" s="70" t="s">
        <v>1478</v>
      </c>
      <c r="I2210" s="70" t="s">
        <v>1397</v>
      </c>
      <c r="J2210" s="70" t="s">
        <v>1396</v>
      </c>
      <c r="K2210" s="70"/>
      <c r="L2210" s="70">
        <v>320</v>
      </c>
      <c r="M2210" s="70" t="s">
        <v>6926</v>
      </c>
      <c r="N2210" s="70"/>
      <c r="O2210" s="70">
        <v>160.04</v>
      </c>
      <c r="P2210" s="70">
        <v>350.208</v>
      </c>
      <c r="Q2210" s="70" t="s">
        <v>1402</v>
      </c>
      <c r="R2210" s="70"/>
      <c r="S2210" s="70"/>
      <c r="T2210" s="70" t="s">
        <v>5612</v>
      </c>
      <c r="U2210" s="70">
        <v>2545</v>
      </c>
      <c r="V2210" s="70">
        <v>3715</v>
      </c>
      <c r="W2210" s="70">
        <v>25000</v>
      </c>
      <c r="X2210" s="71" t="s">
        <v>1664</v>
      </c>
    </row>
    <row r="2211" s="62" customFormat="1" spans="3:24">
      <c r="C2211" s="69">
        <v>2021</v>
      </c>
      <c r="D2211" s="69">
        <v>9</v>
      </c>
      <c r="E2211" s="70" t="s">
        <v>1644</v>
      </c>
      <c r="F2211" s="70" t="s">
        <v>1645</v>
      </c>
      <c r="G2211" s="70" t="s">
        <v>6927</v>
      </c>
      <c r="H2211" s="70" t="s">
        <v>1516</v>
      </c>
      <c r="I2211" s="70" t="s">
        <v>1397</v>
      </c>
      <c r="J2211" s="70" t="s">
        <v>1396</v>
      </c>
      <c r="K2211" s="70"/>
      <c r="L2211" s="70">
        <v>320</v>
      </c>
      <c r="M2211" s="70" t="s">
        <v>6926</v>
      </c>
      <c r="N2211" s="70"/>
      <c r="O2211" s="70">
        <v>160.04</v>
      </c>
      <c r="P2211" s="70">
        <v>350.208</v>
      </c>
      <c r="Q2211" s="70" t="s">
        <v>1402</v>
      </c>
      <c r="R2211" s="70"/>
      <c r="S2211" s="70"/>
      <c r="T2211" s="70" t="s">
        <v>5612</v>
      </c>
      <c r="U2211" s="70">
        <v>2545</v>
      </c>
      <c r="V2211" s="70">
        <v>3715</v>
      </c>
      <c r="W2211" s="70">
        <v>25000</v>
      </c>
      <c r="X2211" s="71" t="s">
        <v>1664</v>
      </c>
    </row>
    <row r="2212" s="62" customFormat="1" spans="3:24">
      <c r="C2212" s="69">
        <v>2021</v>
      </c>
      <c r="D2212" s="69">
        <v>9</v>
      </c>
      <c r="E2212" s="70" t="s">
        <v>1644</v>
      </c>
      <c r="F2212" s="70" t="s">
        <v>1645</v>
      </c>
      <c r="G2212" s="70" t="s">
        <v>6928</v>
      </c>
      <c r="H2212" s="70" t="s">
        <v>1516</v>
      </c>
      <c r="I2212" s="70" t="s">
        <v>1397</v>
      </c>
      <c r="J2212" s="70" t="s">
        <v>1396</v>
      </c>
      <c r="K2212" s="70"/>
      <c r="L2212" s="70">
        <v>260</v>
      </c>
      <c r="M2212" s="70" t="s">
        <v>6929</v>
      </c>
      <c r="N2212" s="70"/>
      <c r="O2212" s="70">
        <v>157.57</v>
      </c>
      <c r="P2212" s="70">
        <v>281.91</v>
      </c>
      <c r="Q2212" s="70" t="s">
        <v>1402</v>
      </c>
      <c r="R2212" s="70"/>
      <c r="S2212" s="70"/>
      <c r="T2212" s="70" t="s">
        <v>5612</v>
      </c>
      <c r="U2212" s="70">
        <v>2545</v>
      </c>
      <c r="V2212" s="70">
        <v>3715</v>
      </c>
      <c r="W2212" s="70">
        <v>25000</v>
      </c>
      <c r="X2212" s="71" t="s">
        <v>5614</v>
      </c>
    </row>
    <row r="2213" s="62" customFormat="1" spans="3:24">
      <c r="C2213" s="69">
        <v>2021</v>
      </c>
      <c r="D2213" s="69">
        <v>9</v>
      </c>
      <c r="E2213" s="70" t="s">
        <v>1644</v>
      </c>
      <c r="F2213" s="70" t="s">
        <v>1645</v>
      </c>
      <c r="G2213" s="70" t="s">
        <v>6930</v>
      </c>
      <c r="H2213" s="70" t="s">
        <v>1521</v>
      </c>
      <c r="I2213" s="70" t="s">
        <v>1397</v>
      </c>
      <c r="J2213" s="70" t="s">
        <v>1396</v>
      </c>
      <c r="K2213" s="70"/>
      <c r="L2213" s="70">
        <v>240</v>
      </c>
      <c r="M2213" s="70">
        <v>0.22</v>
      </c>
      <c r="N2213" s="70"/>
      <c r="O2213" s="70">
        <v>157.57</v>
      </c>
      <c r="P2213" s="70">
        <v>281.91</v>
      </c>
      <c r="Q2213" s="70" t="s">
        <v>1402</v>
      </c>
      <c r="R2213" s="70"/>
      <c r="S2213" s="70"/>
      <c r="T2213" s="70">
        <v>9300</v>
      </c>
      <c r="U2213" s="70">
        <v>2530</v>
      </c>
      <c r="V2213" s="70">
        <v>3995</v>
      </c>
      <c r="W2213" s="70">
        <v>25000</v>
      </c>
      <c r="X2213" s="71">
        <v>14140</v>
      </c>
    </row>
    <row r="2214" s="62" customFormat="1" spans="3:24">
      <c r="C2214" s="69">
        <v>2021</v>
      </c>
      <c r="D2214" s="69">
        <v>9</v>
      </c>
      <c r="E2214" s="70" t="s">
        <v>1644</v>
      </c>
      <c r="F2214" s="70" t="s">
        <v>1645</v>
      </c>
      <c r="G2214" s="70" t="s">
        <v>6931</v>
      </c>
      <c r="H2214" s="70" t="s">
        <v>1521</v>
      </c>
      <c r="I2214" s="70" t="s">
        <v>1397</v>
      </c>
      <c r="J2214" s="70" t="s">
        <v>1396</v>
      </c>
      <c r="K2214" s="70"/>
      <c r="L2214" s="70">
        <v>265</v>
      </c>
      <c r="M2214" s="70">
        <v>0.153</v>
      </c>
      <c r="N2214" s="70"/>
      <c r="O2214" s="70">
        <v>160.04</v>
      </c>
      <c r="P2214" s="70">
        <v>350.2</v>
      </c>
      <c r="Q2214" s="70" t="s">
        <v>1402</v>
      </c>
      <c r="R2214" s="70"/>
      <c r="S2214" s="70"/>
      <c r="T2214" s="70">
        <v>10400</v>
      </c>
      <c r="U2214" s="70">
        <v>2530</v>
      </c>
      <c r="V2214" s="70">
        <v>3980</v>
      </c>
      <c r="W2214" s="70">
        <v>31000</v>
      </c>
      <c r="X2214" s="71">
        <v>14570</v>
      </c>
    </row>
    <row r="2215" s="62" customFormat="1" spans="3:24">
      <c r="C2215" s="69">
        <v>2021</v>
      </c>
      <c r="D2215" s="69">
        <v>9</v>
      </c>
      <c r="E2215" s="70" t="s">
        <v>1644</v>
      </c>
      <c r="F2215" s="70" t="s">
        <v>1645</v>
      </c>
      <c r="G2215" s="70" t="s">
        <v>6932</v>
      </c>
      <c r="H2215" s="70" t="s">
        <v>1521</v>
      </c>
      <c r="I2215" s="70" t="s">
        <v>1397</v>
      </c>
      <c r="J2215" s="70" t="s">
        <v>1396</v>
      </c>
      <c r="K2215" s="70"/>
      <c r="L2215" s="70">
        <v>265</v>
      </c>
      <c r="M2215" s="70">
        <v>0.153</v>
      </c>
      <c r="N2215" s="70"/>
      <c r="O2215" s="70">
        <v>158.69</v>
      </c>
      <c r="P2215" s="70">
        <v>350.08</v>
      </c>
      <c r="Q2215" s="70" t="s">
        <v>1402</v>
      </c>
      <c r="R2215" s="70"/>
      <c r="S2215" s="70"/>
      <c r="T2215" s="70">
        <v>10400</v>
      </c>
      <c r="U2215" s="70">
        <v>2530</v>
      </c>
      <c r="V2215" s="70">
        <v>3980</v>
      </c>
      <c r="W2215" s="70">
        <v>31000</v>
      </c>
      <c r="X2215" s="71">
        <v>14570</v>
      </c>
    </row>
    <row r="2216" s="62" customFormat="1" spans="3:24">
      <c r="C2216" s="69">
        <v>2021</v>
      </c>
      <c r="D2216" s="69">
        <v>9</v>
      </c>
      <c r="E2216" s="70" t="s">
        <v>1670</v>
      </c>
      <c r="F2216" s="70" t="s">
        <v>4264</v>
      </c>
      <c r="G2216" s="70" t="s">
        <v>6933</v>
      </c>
      <c r="H2216" s="70" t="s">
        <v>1395</v>
      </c>
      <c r="I2216" s="70" t="s">
        <v>1397</v>
      </c>
      <c r="J2216" s="70" t="s">
        <v>1396</v>
      </c>
      <c r="K2216" s="70"/>
      <c r="L2216" s="70">
        <v>240</v>
      </c>
      <c r="M2216" s="70">
        <v>0.228</v>
      </c>
      <c r="N2216" s="70"/>
      <c r="O2216" s="70">
        <v>155</v>
      </c>
      <c r="P2216" s="70">
        <v>281.92</v>
      </c>
      <c r="Q2216" s="70" t="s">
        <v>1402</v>
      </c>
      <c r="R2216" s="70"/>
      <c r="S2216" s="70"/>
      <c r="T2216" s="70" t="s">
        <v>2459</v>
      </c>
      <c r="U2216" s="70">
        <v>2550</v>
      </c>
      <c r="V2216" s="70" t="s">
        <v>1615</v>
      </c>
      <c r="W2216" s="70">
        <v>31000</v>
      </c>
      <c r="X2216" s="71" t="s">
        <v>6048</v>
      </c>
    </row>
    <row r="2217" s="62" customFormat="1" spans="3:24">
      <c r="C2217" s="69">
        <v>2021</v>
      </c>
      <c r="D2217" s="69">
        <v>9</v>
      </c>
      <c r="E2217" s="70" t="s">
        <v>4268</v>
      </c>
      <c r="F2217" s="70" t="s">
        <v>6522</v>
      </c>
      <c r="G2217" s="70" t="s">
        <v>6934</v>
      </c>
      <c r="H2217" s="70" t="s">
        <v>1440</v>
      </c>
      <c r="I2217" s="70" t="s">
        <v>1397</v>
      </c>
      <c r="J2217" s="70" t="s">
        <v>1441</v>
      </c>
      <c r="K2217" s="70">
        <v>500</v>
      </c>
      <c r="L2217" s="70"/>
      <c r="M2217" s="70"/>
      <c r="N2217" s="70">
        <v>13.8</v>
      </c>
      <c r="O2217" s="70">
        <v>143</v>
      </c>
      <c r="P2217" s="70"/>
      <c r="Q2217" s="70" t="s">
        <v>1402</v>
      </c>
      <c r="R2217" s="70"/>
      <c r="S2217" s="70"/>
      <c r="T2217" s="70">
        <v>4602</v>
      </c>
      <c r="U2217" s="70">
        <v>1900</v>
      </c>
      <c r="V2217" s="70">
        <v>1600</v>
      </c>
      <c r="W2217" s="70">
        <v>2160</v>
      </c>
      <c r="X2217" s="71">
        <v>1725</v>
      </c>
    </row>
    <row r="2218" s="62" customFormat="1" spans="3:24">
      <c r="C2218" s="69">
        <v>2021</v>
      </c>
      <c r="D2218" s="69">
        <v>9</v>
      </c>
      <c r="E2218" s="70" t="s">
        <v>4268</v>
      </c>
      <c r="F2218" s="70" t="s">
        <v>6526</v>
      </c>
      <c r="G2218" s="70" t="s">
        <v>6935</v>
      </c>
      <c r="H2218" s="70" t="s">
        <v>1579</v>
      </c>
      <c r="I2218" s="70" t="s">
        <v>1397</v>
      </c>
      <c r="J2218" s="70" t="s">
        <v>1441</v>
      </c>
      <c r="K2218" s="70">
        <v>500</v>
      </c>
      <c r="L2218" s="70"/>
      <c r="M2218" s="70"/>
      <c r="N2218" s="70">
        <v>15.1</v>
      </c>
      <c r="O2218" s="70">
        <v>141</v>
      </c>
      <c r="P2218" s="70"/>
      <c r="Q2218" s="70" t="s">
        <v>1402</v>
      </c>
      <c r="R2218" s="70"/>
      <c r="S2218" s="70"/>
      <c r="T2218" s="70">
        <v>4650</v>
      </c>
      <c r="U2218" s="70">
        <v>1920</v>
      </c>
      <c r="V2218" s="70">
        <v>1720</v>
      </c>
      <c r="W2218" s="70">
        <v>2450</v>
      </c>
      <c r="X2218" s="71" t="s">
        <v>6936</v>
      </c>
    </row>
    <row r="2219" s="62" customFormat="1" spans="3:24">
      <c r="C2219" s="69">
        <v>2021</v>
      </c>
      <c r="D2219" s="69">
        <v>9</v>
      </c>
      <c r="E2219" s="70" t="s">
        <v>4268</v>
      </c>
      <c r="F2219" s="70" t="s">
        <v>6526</v>
      </c>
      <c r="G2219" s="70" t="s">
        <v>6937</v>
      </c>
      <c r="H2219" s="70" t="s">
        <v>1579</v>
      </c>
      <c r="I2219" s="70" t="s">
        <v>1397</v>
      </c>
      <c r="J2219" s="70" t="s">
        <v>1441</v>
      </c>
      <c r="K2219" s="70">
        <v>505</v>
      </c>
      <c r="L2219" s="70"/>
      <c r="M2219" s="70"/>
      <c r="N2219" s="70">
        <v>15.1</v>
      </c>
      <c r="O2219" s="70">
        <v>130</v>
      </c>
      <c r="P2219" s="70"/>
      <c r="Q2219" s="70" t="s">
        <v>1499</v>
      </c>
      <c r="R2219" s="70"/>
      <c r="S2219" s="70"/>
      <c r="T2219" s="70">
        <v>4650</v>
      </c>
      <c r="U2219" s="70">
        <v>1920</v>
      </c>
      <c r="V2219" s="70">
        <v>1720</v>
      </c>
      <c r="W2219" s="70">
        <v>2540</v>
      </c>
      <c r="X2219" s="71" t="s">
        <v>6938</v>
      </c>
    </row>
    <row r="2220" s="62" customFormat="1" spans="3:24">
      <c r="C2220" s="69">
        <v>2021</v>
      </c>
      <c r="D2220" s="69">
        <v>9</v>
      </c>
      <c r="E2220" s="70" t="s">
        <v>1694</v>
      </c>
      <c r="F2220" s="70" t="s">
        <v>1695</v>
      </c>
      <c r="G2220" s="70" t="s">
        <v>6939</v>
      </c>
      <c r="H2220" s="70" t="s">
        <v>1453</v>
      </c>
      <c r="I2220" s="70" t="s">
        <v>1397</v>
      </c>
      <c r="J2220" s="70" t="s">
        <v>1396</v>
      </c>
      <c r="K2220" s="70">
        <v>300</v>
      </c>
      <c r="L2220" s="70"/>
      <c r="M2220" s="70">
        <v>0.284</v>
      </c>
      <c r="N2220" s="70"/>
      <c r="O2220" s="70">
        <v>125</v>
      </c>
      <c r="P2220" s="70">
        <v>41.5</v>
      </c>
      <c r="Q2220" s="70" t="s">
        <v>1402</v>
      </c>
      <c r="R2220" s="70"/>
      <c r="S2220" s="70"/>
      <c r="T2220" s="70">
        <v>4490</v>
      </c>
      <c r="U2220" s="70">
        <v>1615</v>
      </c>
      <c r="V2220" s="70">
        <v>1915</v>
      </c>
      <c r="W2220" s="70">
        <v>2400</v>
      </c>
      <c r="X2220" s="71">
        <v>1420</v>
      </c>
    </row>
    <row r="2221" s="62" customFormat="1" spans="3:24">
      <c r="C2221" s="69">
        <v>2021</v>
      </c>
      <c r="D2221" s="69">
        <v>9</v>
      </c>
      <c r="E2221" s="70" t="s">
        <v>1694</v>
      </c>
      <c r="F2221" s="70" t="s">
        <v>1695</v>
      </c>
      <c r="G2221" s="70" t="s">
        <v>6940</v>
      </c>
      <c r="H2221" s="70" t="s">
        <v>1440</v>
      </c>
      <c r="I2221" s="70" t="s">
        <v>1397</v>
      </c>
      <c r="J2221" s="70" t="s">
        <v>1441</v>
      </c>
      <c r="K2221" s="70" t="s">
        <v>6090</v>
      </c>
      <c r="L2221" s="70"/>
      <c r="M2221" s="70"/>
      <c r="N2221" s="70" t="s">
        <v>6941</v>
      </c>
      <c r="O2221" s="70">
        <v>130</v>
      </c>
      <c r="P2221" s="70"/>
      <c r="Q2221" s="70" t="s">
        <v>1402</v>
      </c>
      <c r="R2221" s="70"/>
      <c r="S2221" s="70"/>
      <c r="T2221" s="70">
        <v>2997</v>
      </c>
      <c r="U2221" s="70">
        <v>1493</v>
      </c>
      <c r="V2221" s="70">
        <v>1604</v>
      </c>
      <c r="W2221" s="70">
        <v>1150</v>
      </c>
      <c r="X2221" s="71">
        <v>832</v>
      </c>
    </row>
    <row r="2222" s="62" customFormat="1" spans="3:24">
      <c r="C2222" s="69">
        <v>2021</v>
      </c>
      <c r="D2222" s="69">
        <v>9</v>
      </c>
      <c r="E2222" s="70" t="s">
        <v>1694</v>
      </c>
      <c r="F2222" s="70" t="s">
        <v>1695</v>
      </c>
      <c r="G2222" s="70" t="s">
        <v>6942</v>
      </c>
      <c r="H2222" s="70" t="s">
        <v>1440</v>
      </c>
      <c r="I2222" s="70" t="s">
        <v>1397</v>
      </c>
      <c r="J2222" s="70" t="s">
        <v>1441</v>
      </c>
      <c r="K2222" s="70" t="s">
        <v>6090</v>
      </c>
      <c r="L2222" s="70"/>
      <c r="M2222" s="70"/>
      <c r="N2222" s="70" t="s">
        <v>6941</v>
      </c>
      <c r="O2222" s="70">
        <v>130</v>
      </c>
      <c r="P2222" s="70"/>
      <c r="Q2222" s="70" t="s">
        <v>1402</v>
      </c>
      <c r="R2222" s="70"/>
      <c r="S2222" s="70"/>
      <c r="T2222" s="70">
        <v>2997</v>
      </c>
      <c r="U2222" s="70">
        <v>1493</v>
      </c>
      <c r="V2222" s="70">
        <v>1604</v>
      </c>
      <c r="W2222" s="70">
        <v>1150</v>
      </c>
      <c r="X2222" s="71">
        <v>832</v>
      </c>
    </row>
    <row r="2223" s="62" customFormat="1" spans="3:24">
      <c r="C2223" s="69">
        <v>2021</v>
      </c>
      <c r="D2223" s="69">
        <v>9</v>
      </c>
      <c r="E2223" s="70" t="s">
        <v>1694</v>
      </c>
      <c r="F2223" s="70" t="s">
        <v>1695</v>
      </c>
      <c r="G2223" s="70" t="s">
        <v>6943</v>
      </c>
      <c r="H2223" s="70" t="s">
        <v>1440</v>
      </c>
      <c r="I2223" s="70" t="s">
        <v>1397</v>
      </c>
      <c r="J2223" s="70" t="s">
        <v>1441</v>
      </c>
      <c r="K2223" s="70" t="s">
        <v>6090</v>
      </c>
      <c r="L2223" s="70"/>
      <c r="M2223" s="70"/>
      <c r="N2223" s="70" t="s">
        <v>6941</v>
      </c>
      <c r="O2223" s="70">
        <v>130</v>
      </c>
      <c r="P2223" s="70"/>
      <c r="Q2223" s="70" t="s">
        <v>1402</v>
      </c>
      <c r="R2223" s="70"/>
      <c r="S2223" s="70"/>
      <c r="T2223" s="70">
        <v>2997</v>
      </c>
      <c r="U2223" s="70">
        <v>1493</v>
      </c>
      <c r="V2223" s="70">
        <v>1604</v>
      </c>
      <c r="W2223" s="70">
        <v>1150</v>
      </c>
      <c r="X2223" s="71">
        <v>832</v>
      </c>
    </row>
    <row r="2224" s="62" customFormat="1" spans="3:24">
      <c r="C2224" s="69">
        <v>2021</v>
      </c>
      <c r="D2224" s="69">
        <v>9</v>
      </c>
      <c r="E2224" s="70" t="s">
        <v>1694</v>
      </c>
      <c r="F2224" s="70" t="s">
        <v>1695</v>
      </c>
      <c r="G2224" s="70" t="s">
        <v>6944</v>
      </c>
      <c r="H2224" s="70" t="s">
        <v>1440</v>
      </c>
      <c r="I2224" s="70" t="s">
        <v>1397</v>
      </c>
      <c r="J2224" s="70" t="s">
        <v>1441</v>
      </c>
      <c r="K2224" s="70" t="s">
        <v>6090</v>
      </c>
      <c r="L2224" s="70"/>
      <c r="M2224" s="70"/>
      <c r="N2224" s="70" t="s">
        <v>6941</v>
      </c>
      <c r="O2224" s="70">
        <v>130</v>
      </c>
      <c r="P2224" s="70"/>
      <c r="Q2224" s="70" t="s">
        <v>1402</v>
      </c>
      <c r="R2224" s="70"/>
      <c r="S2224" s="70"/>
      <c r="T2224" s="70">
        <v>2997</v>
      </c>
      <c r="U2224" s="70">
        <v>1493</v>
      </c>
      <c r="V2224" s="70">
        <v>1604</v>
      </c>
      <c r="W2224" s="70">
        <v>1150</v>
      </c>
      <c r="X2224" s="71">
        <v>832</v>
      </c>
    </row>
    <row r="2225" s="62" customFormat="1" spans="3:24">
      <c r="C2225" s="69">
        <v>2021</v>
      </c>
      <c r="D2225" s="69">
        <v>9</v>
      </c>
      <c r="E2225" s="70" t="s">
        <v>1694</v>
      </c>
      <c r="F2225" s="70" t="s">
        <v>6945</v>
      </c>
      <c r="G2225" s="70" t="s">
        <v>6946</v>
      </c>
      <c r="H2225" s="70" t="s">
        <v>1440</v>
      </c>
      <c r="I2225" s="70" t="s">
        <v>1397</v>
      </c>
      <c r="J2225" s="70" t="s">
        <v>1441</v>
      </c>
      <c r="K2225" s="70">
        <v>301</v>
      </c>
      <c r="L2225" s="70"/>
      <c r="M2225" s="70"/>
      <c r="N2225" s="70">
        <v>12</v>
      </c>
      <c r="O2225" s="70">
        <v>125</v>
      </c>
      <c r="P2225" s="70"/>
      <c r="Q2225" s="70" t="s">
        <v>1402</v>
      </c>
      <c r="R2225" s="70"/>
      <c r="S2225" s="70"/>
      <c r="T2225" s="70">
        <v>2894</v>
      </c>
      <c r="U2225" s="70">
        <v>1655</v>
      </c>
      <c r="V2225" s="70">
        <v>1603</v>
      </c>
      <c r="W2225" s="70">
        <v>1360</v>
      </c>
      <c r="X2225" s="71">
        <v>1052</v>
      </c>
    </row>
    <row r="2226" s="62" customFormat="1" spans="3:24">
      <c r="C2226" s="69">
        <v>2021</v>
      </c>
      <c r="D2226" s="69">
        <v>9</v>
      </c>
      <c r="E2226" s="70" t="s">
        <v>1694</v>
      </c>
      <c r="F2226" s="70" t="s">
        <v>6945</v>
      </c>
      <c r="G2226" s="70" t="s">
        <v>6947</v>
      </c>
      <c r="H2226" s="70" t="s">
        <v>1440</v>
      </c>
      <c r="I2226" s="70" t="s">
        <v>1397</v>
      </c>
      <c r="J2226" s="70" t="s">
        <v>1441</v>
      </c>
      <c r="K2226" s="70">
        <v>301</v>
      </c>
      <c r="L2226" s="70"/>
      <c r="M2226" s="70"/>
      <c r="N2226" s="70">
        <v>12</v>
      </c>
      <c r="O2226" s="70">
        <v>130</v>
      </c>
      <c r="P2226" s="70"/>
      <c r="Q2226" s="70" t="s">
        <v>1402</v>
      </c>
      <c r="R2226" s="70"/>
      <c r="S2226" s="70"/>
      <c r="T2226" s="70">
        <v>2894</v>
      </c>
      <c r="U2226" s="70">
        <v>1655</v>
      </c>
      <c r="V2226" s="70">
        <v>1603</v>
      </c>
      <c r="W2226" s="70">
        <v>1360</v>
      </c>
      <c r="X2226" s="71">
        <v>1052</v>
      </c>
    </row>
    <row r="2227" s="62" customFormat="1" spans="3:24">
      <c r="C2227" s="69">
        <v>2021</v>
      </c>
      <c r="D2227" s="69">
        <v>9</v>
      </c>
      <c r="E2227" s="70" t="s">
        <v>1694</v>
      </c>
      <c r="F2227" s="70" t="s">
        <v>6945</v>
      </c>
      <c r="G2227" s="70" t="s">
        <v>6948</v>
      </c>
      <c r="H2227" s="70" t="s">
        <v>1440</v>
      </c>
      <c r="I2227" s="70" t="s">
        <v>1397</v>
      </c>
      <c r="J2227" s="70" t="s">
        <v>1441</v>
      </c>
      <c r="K2227" s="70">
        <v>360</v>
      </c>
      <c r="L2227" s="70"/>
      <c r="M2227" s="70"/>
      <c r="N2227" s="70">
        <v>12.6</v>
      </c>
      <c r="O2227" s="70">
        <v>135</v>
      </c>
      <c r="P2227" s="70"/>
      <c r="Q2227" s="70" t="s">
        <v>1402</v>
      </c>
      <c r="R2227" s="70"/>
      <c r="S2227" s="70"/>
      <c r="T2227" s="70">
        <v>2894</v>
      </c>
      <c r="U2227" s="70">
        <v>1660</v>
      </c>
      <c r="V2227" s="70">
        <v>1600</v>
      </c>
      <c r="W2227" s="70">
        <v>1440</v>
      </c>
      <c r="X2227" s="71">
        <v>1130</v>
      </c>
    </row>
    <row r="2228" s="62" customFormat="1" spans="3:24">
      <c r="C2228" s="69">
        <v>2021</v>
      </c>
      <c r="D2228" s="69">
        <v>9</v>
      </c>
      <c r="E2228" s="70" t="s">
        <v>1694</v>
      </c>
      <c r="F2228" s="70" t="s">
        <v>6945</v>
      </c>
      <c r="G2228" s="70" t="s">
        <v>6949</v>
      </c>
      <c r="H2228" s="70" t="s">
        <v>1440</v>
      </c>
      <c r="I2228" s="70" t="s">
        <v>1397</v>
      </c>
      <c r="J2228" s="70" t="s">
        <v>1441</v>
      </c>
      <c r="K2228" s="70">
        <v>305</v>
      </c>
      <c r="L2228" s="70"/>
      <c r="M2228" s="70"/>
      <c r="N2228" s="70">
        <v>11.7</v>
      </c>
      <c r="O2228" s="70">
        <v>160</v>
      </c>
      <c r="P2228" s="70"/>
      <c r="Q2228" s="70" t="s">
        <v>1499</v>
      </c>
      <c r="R2228" s="70"/>
      <c r="S2228" s="70"/>
      <c r="T2228" s="70">
        <v>2894</v>
      </c>
      <c r="U2228" s="70">
        <v>1655</v>
      </c>
      <c r="V2228" s="70">
        <v>1613</v>
      </c>
      <c r="W2228" s="70">
        <v>1360</v>
      </c>
      <c r="X2228" s="71">
        <v>1015</v>
      </c>
    </row>
    <row r="2229" s="62" customFormat="1" spans="3:24">
      <c r="C2229" s="69">
        <v>2021</v>
      </c>
      <c r="D2229" s="69">
        <v>9</v>
      </c>
      <c r="E2229" s="70" t="s">
        <v>1701</v>
      </c>
      <c r="F2229" s="70" t="s">
        <v>1702</v>
      </c>
      <c r="G2229" s="70" t="s">
        <v>6950</v>
      </c>
      <c r="H2229" s="70" t="s">
        <v>1395</v>
      </c>
      <c r="I2229" s="70" t="s">
        <v>1397</v>
      </c>
      <c r="J2229" s="70" t="s">
        <v>1396</v>
      </c>
      <c r="K2229" s="70"/>
      <c r="L2229" s="70"/>
      <c r="M2229" s="70"/>
      <c r="N2229" s="70"/>
      <c r="O2229" s="70"/>
      <c r="P2229" s="70"/>
      <c r="Q2229" s="70"/>
      <c r="R2229" s="70"/>
      <c r="S2229" s="70"/>
      <c r="T2229" s="70"/>
      <c r="U2229" s="70"/>
      <c r="V2229" s="70"/>
      <c r="W2229" s="70"/>
      <c r="X2229" s="71"/>
    </row>
    <row r="2230" s="62" customFormat="1" spans="3:24">
      <c r="C2230" s="69">
        <v>2021</v>
      </c>
      <c r="D2230" s="69">
        <v>9</v>
      </c>
      <c r="E2230" s="70" t="s">
        <v>4512</v>
      </c>
      <c r="F2230" s="70" t="s">
        <v>6951</v>
      </c>
      <c r="G2230" s="70" t="s">
        <v>6952</v>
      </c>
      <c r="H2230" s="70" t="s">
        <v>1516</v>
      </c>
      <c r="I2230" s="70" t="s">
        <v>1397</v>
      </c>
      <c r="J2230" s="70" t="s">
        <v>1396</v>
      </c>
      <c r="K2230" s="70"/>
      <c r="L2230" s="70">
        <v>220</v>
      </c>
      <c r="M2230" s="70">
        <v>0.162</v>
      </c>
      <c r="N2230" s="70"/>
      <c r="O2230" s="70">
        <v>160.26</v>
      </c>
      <c r="P2230" s="70">
        <v>281.91</v>
      </c>
      <c r="Q2230" s="70" t="s">
        <v>1402</v>
      </c>
      <c r="R2230" s="70"/>
      <c r="S2230" s="70"/>
      <c r="T2230" s="70">
        <v>7310</v>
      </c>
      <c r="U2230" s="70">
        <v>2540</v>
      </c>
      <c r="V2230" s="70">
        <v>3350</v>
      </c>
      <c r="W2230" s="70">
        <v>25000</v>
      </c>
      <c r="X2230" s="71">
        <v>10180</v>
      </c>
    </row>
    <row r="2231" s="62" customFormat="1" spans="3:24">
      <c r="C2231" s="69">
        <v>2021</v>
      </c>
      <c r="D2231" s="69">
        <v>9</v>
      </c>
      <c r="E2231" s="70" t="s">
        <v>6094</v>
      </c>
      <c r="F2231" s="70" t="s">
        <v>6953</v>
      </c>
      <c r="G2231" s="70" t="s">
        <v>6954</v>
      </c>
      <c r="H2231" s="70" t="s">
        <v>1579</v>
      </c>
      <c r="I2231" s="70" t="s">
        <v>1397</v>
      </c>
      <c r="J2231" s="70" t="s">
        <v>1441</v>
      </c>
      <c r="K2231" s="70">
        <v>514</v>
      </c>
      <c r="L2231" s="70"/>
      <c r="M2231" s="70"/>
      <c r="N2231" s="70">
        <v>13.5</v>
      </c>
      <c r="O2231" s="70">
        <v>136.7</v>
      </c>
      <c r="P2231" s="70"/>
      <c r="Q2231" s="70" t="s">
        <v>6097</v>
      </c>
      <c r="R2231" s="70"/>
      <c r="S2231" s="70"/>
      <c r="T2231" s="70">
        <v>4730</v>
      </c>
      <c r="U2231" s="70">
        <v>1886</v>
      </c>
      <c r="V2231" s="70">
        <v>1621</v>
      </c>
      <c r="W2231" s="70">
        <v>2366</v>
      </c>
      <c r="X2231" s="71">
        <v>1956</v>
      </c>
    </row>
    <row r="2232" s="62" customFormat="1" spans="3:24">
      <c r="C2232" s="69">
        <v>2021</v>
      </c>
      <c r="D2232" s="69">
        <v>9</v>
      </c>
      <c r="E2232" s="70" t="s">
        <v>6094</v>
      </c>
      <c r="F2232" s="70" t="s">
        <v>6953</v>
      </c>
      <c r="G2232" s="70" t="s">
        <v>6955</v>
      </c>
      <c r="H2232" s="70" t="s">
        <v>1579</v>
      </c>
      <c r="I2232" s="70" t="s">
        <v>1397</v>
      </c>
      <c r="J2232" s="70" t="s">
        <v>1441</v>
      </c>
      <c r="K2232" s="70">
        <v>619</v>
      </c>
      <c r="L2232" s="70"/>
      <c r="M2232" s="70"/>
      <c r="N2232" s="70">
        <v>14.3</v>
      </c>
      <c r="O2232" s="70">
        <v>145</v>
      </c>
      <c r="P2232" s="70"/>
      <c r="Q2232" s="70" t="s">
        <v>6097</v>
      </c>
      <c r="R2232" s="70"/>
      <c r="S2232" s="70"/>
      <c r="T2232" s="70">
        <v>4730</v>
      </c>
      <c r="U2232" s="70">
        <v>1886</v>
      </c>
      <c r="V2232" s="70">
        <v>1621</v>
      </c>
      <c r="W2232" s="70">
        <v>2487</v>
      </c>
      <c r="X2232" s="71">
        <v>2077</v>
      </c>
    </row>
    <row r="2233" s="62" customFormat="1" spans="3:24">
      <c r="C2233" s="69">
        <v>2021</v>
      </c>
      <c r="D2233" s="69">
        <v>9</v>
      </c>
      <c r="E2233" s="70" t="s">
        <v>6094</v>
      </c>
      <c r="F2233" s="70" t="s">
        <v>6953</v>
      </c>
      <c r="G2233" s="70" t="s">
        <v>6956</v>
      </c>
      <c r="H2233" s="70" t="s">
        <v>1579</v>
      </c>
      <c r="I2233" s="70" t="s">
        <v>1397</v>
      </c>
      <c r="J2233" s="70" t="s">
        <v>1441</v>
      </c>
      <c r="K2233" s="70">
        <v>492</v>
      </c>
      <c r="L2233" s="70"/>
      <c r="M2233" s="70"/>
      <c r="N2233" s="70">
        <v>17.9</v>
      </c>
      <c r="O2233" s="70">
        <v>145</v>
      </c>
      <c r="P2233" s="70"/>
      <c r="Q2233" s="70" t="s">
        <v>6097</v>
      </c>
      <c r="R2233" s="70"/>
      <c r="S2233" s="70"/>
      <c r="T2233" s="70">
        <v>4730</v>
      </c>
      <c r="U2233" s="70">
        <v>1886</v>
      </c>
      <c r="V2233" s="70">
        <v>1613</v>
      </c>
      <c r="W2233" s="70">
        <v>2641</v>
      </c>
      <c r="X2233" s="71">
        <v>2231</v>
      </c>
    </row>
    <row r="2234" s="62" customFormat="1" spans="3:24">
      <c r="C2234" s="69">
        <v>2021</v>
      </c>
      <c r="D2234" s="69">
        <v>9</v>
      </c>
      <c r="E2234" s="70" t="s">
        <v>1725</v>
      </c>
      <c r="F2234" s="70" t="s">
        <v>1728</v>
      </c>
      <c r="G2234" s="70" t="s">
        <v>6957</v>
      </c>
      <c r="H2234" s="70" t="s">
        <v>6398</v>
      </c>
      <c r="I2234" s="70" t="s">
        <v>1397</v>
      </c>
      <c r="J2234" s="70" t="s">
        <v>1396</v>
      </c>
      <c r="K2234" s="70">
        <v>401</v>
      </c>
      <c r="L2234" s="70"/>
      <c r="M2234" s="70"/>
      <c r="N2234" s="70"/>
      <c r="O2234" s="70">
        <v>126</v>
      </c>
      <c r="P2234" s="70">
        <v>47.78</v>
      </c>
      <c r="Q2234" s="70" t="s">
        <v>1421</v>
      </c>
      <c r="R2234" s="70"/>
      <c r="S2234" s="70"/>
      <c r="T2234" s="70">
        <v>4740</v>
      </c>
      <c r="U2234" s="70">
        <v>1820</v>
      </c>
      <c r="V2234" s="70">
        <v>1530</v>
      </c>
      <c r="W2234" s="70">
        <v>1990</v>
      </c>
      <c r="X2234" s="71">
        <v>1615</v>
      </c>
    </row>
    <row r="2235" s="62" customFormat="1" spans="3:24">
      <c r="C2235" s="69">
        <v>2021</v>
      </c>
      <c r="D2235" s="69">
        <v>9</v>
      </c>
      <c r="E2235" s="70" t="s">
        <v>6544</v>
      </c>
      <c r="F2235" s="70" t="s">
        <v>6452</v>
      </c>
      <c r="G2235" s="70" t="s">
        <v>6958</v>
      </c>
      <c r="H2235" s="70" t="s">
        <v>6959</v>
      </c>
      <c r="I2235" s="70" t="s">
        <v>6960</v>
      </c>
      <c r="J2235" s="70" t="s">
        <v>1441</v>
      </c>
      <c r="K2235" s="70"/>
      <c r="L2235" s="70"/>
      <c r="M2235" s="70"/>
      <c r="N2235" s="70"/>
      <c r="O2235" s="70"/>
      <c r="P2235" s="70"/>
      <c r="Q2235" s="70" t="s">
        <v>3814</v>
      </c>
      <c r="R2235" s="70"/>
      <c r="S2235" s="70"/>
      <c r="T2235" s="70">
        <v>4866</v>
      </c>
      <c r="U2235" s="70">
        <v>1945</v>
      </c>
      <c r="V2235" s="70">
        <v>1880</v>
      </c>
      <c r="W2235" s="70">
        <v>2735</v>
      </c>
      <c r="X2235" s="71">
        <v>2210</v>
      </c>
    </row>
    <row r="2236" s="62" customFormat="1" spans="3:24">
      <c r="C2236" s="69">
        <v>2021</v>
      </c>
      <c r="D2236" s="69">
        <v>9</v>
      </c>
      <c r="E2236" s="70" t="s">
        <v>6098</v>
      </c>
      <c r="F2236" s="70" t="s">
        <v>6099</v>
      </c>
      <c r="G2236" s="70" t="s">
        <v>6961</v>
      </c>
      <c r="H2236" s="70" t="s">
        <v>1433</v>
      </c>
      <c r="I2236" s="70" t="s">
        <v>1397</v>
      </c>
      <c r="J2236" s="70" t="s">
        <v>1412</v>
      </c>
      <c r="K2236" s="70"/>
      <c r="L2236" s="70">
        <v>680</v>
      </c>
      <c r="M2236" s="70">
        <v>0.149</v>
      </c>
      <c r="N2236" s="70"/>
      <c r="O2236" s="70">
        <v>161.27</v>
      </c>
      <c r="P2236" s="70">
        <v>350.1</v>
      </c>
      <c r="Q2236" s="70" t="s">
        <v>1421</v>
      </c>
      <c r="R2236" s="70"/>
      <c r="S2236" s="70"/>
      <c r="T2236" s="70">
        <v>10485</v>
      </c>
      <c r="U2236" s="70">
        <v>2500</v>
      </c>
      <c r="V2236" s="70">
        <v>3315</v>
      </c>
      <c r="W2236" s="70">
        <v>18000</v>
      </c>
      <c r="X2236" s="71" t="s">
        <v>6962</v>
      </c>
    </row>
    <row r="2237" s="62" customFormat="1" spans="3:24">
      <c r="C2237" s="69">
        <v>2021</v>
      </c>
      <c r="D2237" s="69">
        <v>9</v>
      </c>
      <c r="E2237" s="70" t="s">
        <v>6098</v>
      </c>
      <c r="F2237" s="70" t="s">
        <v>6099</v>
      </c>
      <c r="G2237" s="70" t="s">
        <v>6963</v>
      </c>
      <c r="H2237" s="70" t="s">
        <v>1433</v>
      </c>
      <c r="I2237" s="70" t="s">
        <v>1397</v>
      </c>
      <c r="J2237" s="70" t="s">
        <v>1412</v>
      </c>
      <c r="K2237" s="70"/>
      <c r="L2237" s="70">
        <v>460</v>
      </c>
      <c r="M2237" s="70">
        <v>0.149</v>
      </c>
      <c r="N2237" s="70"/>
      <c r="O2237" s="70" t="s">
        <v>1799</v>
      </c>
      <c r="P2237" s="70">
        <v>198.4</v>
      </c>
      <c r="Q2237" s="70" t="s">
        <v>1421</v>
      </c>
      <c r="R2237" s="70"/>
      <c r="S2237" s="70"/>
      <c r="T2237" s="70">
        <v>8095</v>
      </c>
      <c r="U2237" s="70">
        <v>2400</v>
      </c>
      <c r="V2237" s="70" t="s">
        <v>6964</v>
      </c>
      <c r="W2237" s="70">
        <v>13700</v>
      </c>
      <c r="X2237" s="71" t="s">
        <v>6965</v>
      </c>
    </row>
    <row r="2238" s="62" customFormat="1" spans="3:24">
      <c r="C2238" s="69">
        <v>2021</v>
      </c>
      <c r="D2238" s="69">
        <v>9</v>
      </c>
      <c r="E2238" s="70" t="s">
        <v>1735</v>
      </c>
      <c r="F2238" s="70" t="s">
        <v>1736</v>
      </c>
      <c r="G2238" s="70" t="s">
        <v>6966</v>
      </c>
      <c r="H2238" s="70" t="s">
        <v>2064</v>
      </c>
      <c r="I2238" s="70" t="s">
        <v>1397</v>
      </c>
      <c r="J2238" s="70" t="s">
        <v>1396</v>
      </c>
      <c r="K2238" s="70"/>
      <c r="L2238" s="70">
        <v>330</v>
      </c>
      <c r="M2238" s="70"/>
      <c r="N2238" s="70"/>
      <c r="O2238" s="70">
        <v>154.59</v>
      </c>
      <c r="P2238" s="70">
        <v>66.84</v>
      </c>
      <c r="Q2238" s="70" t="s">
        <v>1402</v>
      </c>
      <c r="R2238" s="70"/>
      <c r="S2238" s="70"/>
      <c r="T2238" s="70" t="s">
        <v>6967</v>
      </c>
      <c r="U2238" s="70">
        <v>1810</v>
      </c>
      <c r="V2238" s="70">
        <v>2145</v>
      </c>
      <c r="W2238" s="70">
        <v>4495</v>
      </c>
      <c r="X2238" s="71">
        <v>3395</v>
      </c>
    </row>
    <row r="2239" s="62" customFormat="1" spans="3:24">
      <c r="C2239" s="69">
        <v>2021</v>
      </c>
      <c r="D2239" s="69">
        <v>9</v>
      </c>
      <c r="E2239" s="70" t="s">
        <v>1735</v>
      </c>
      <c r="F2239" s="70" t="s">
        <v>1736</v>
      </c>
      <c r="G2239" s="70" t="s">
        <v>6968</v>
      </c>
      <c r="H2239" s="70" t="s">
        <v>1862</v>
      </c>
      <c r="I2239" s="70" t="s">
        <v>1397</v>
      </c>
      <c r="J2239" s="70" t="s">
        <v>1396</v>
      </c>
      <c r="K2239" s="70"/>
      <c r="L2239" s="70">
        <v>330</v>
      </c>
      <c r="M2239" s="70">
        <v>0.209</v>
      </c>
      <c r="N2239" s="70"/>
      <c r="O2239" s="70">
        <v>154.59</v>
      </c>
      <c r="P2239" s="70">
        <v>66.84</v>
      </c>
      <c r="Q2239" s="70" t="s">
        <v>1402</v>
      </c>
      <c r="R2239" s="70"/>
      <c r="S2239" s="70"/>
      <c r="T2239" s="70">
        <v>5160</v>
      </c>
      <c r="U2239" s="70">
        <v>1850</v>
      </c>
      <c r="V2239" s="70">
        <v>2160</v>
      </c>
      <c r="W2239" s="70">
        <v>4495</v>
      </c>
      <c r="X2239" s="71">
        <v>2850</v>
      </c>
    </row>
    <row r="2240" s="62" customFormat="1" spans="3:24">
      <c r="C2240" s="69">
        <v>2021</v>
      </c>
      <c r="D2240" s="69">
        <v>9</v>
      </c>
      <c r="E2240" s="70" t="s">
        <v>1755</v>
      </c>
      <c r="F2240" s="70" t="s">
        <v>1581</v>
      </c>
      <c r="G2240" s="70" t="s">
        <v>6969</v>
      </c>
      <c r="H2240" s="70" t="s">
        <v>1395</v>
      </c>
      <c r="I2240" s="70" t="s">
        <v>1397</v>
      </c>
      <c r="J2240" s="70" t="s">
        <v>1396</v>
      </c>
      <c r="K2240" s="70"/>
      <c r="L2240" s="70">
        <v>235</v>
      </c>
      <c r="M2240" s="70">
        <v>0.187</v>
      </c>
      <c r="N2240" s="70"/>
      <c r="O2240" s="70">
        <v>160.2</v>
      </c>
      <c r="P2240" s="70">
        <v>281.91</v>
      </c>
      <c r="Q2240" s="70" t="s">
        <v>1402</v>
      </c>
      <c r="R2240" s="70"/>
      <c r="S2240" s="70"/>
      <c r="T2240" s="70" t="s">
        <v>6555</v>
      </c>
      <c r="U2240" s="70" t="s">
        <v>4758</v>
      </c>
      <c r="V2240" s="70" t="s">
        <v>4759</v>
      </c>
      <c r="W2240" s="70">
        <v>31000</v>
      </c>
      <c r="X2240" s="71">
        <v>18800</v>
      </c>
    </row>
    <row r="2241" s="62" customFormat="1" spans="3:24">
      <c r="C2241" s="69">
        <v>2021</v>
      </c>
      <c r="D2241" s="69">
        <v>9</v>
      </c>
      <c r="E2241" s="70" t="s">
        <v>1755</v>
      </c>
      <c r="F2241" s="70" t="s">
        <v>1581</v>
      </c>
      <c r="G2241" s="70" t="s">
        <v>6970</v>
      </c>
      <c r="H2241" s="70" t="s">
        <v>1395</v>
      </c>
      <c r="I2241" s="70" t="s">
        <v>1397</v>
      </c>
      <c r="J2241" s="70" t="s">
        <v>1396</v>
      </c>
      <c r="K2241" s="70"/>
      <c r="L2241" s="70">
        <v>235</v>
      </c>
      <c r="M2241" s="70">
        <v>0.204</v>
      </c>
      <c r="N2241" s="70"/>
      <c r="O2241" s="70">
        <v>160.2</v>
      </c>
      <c r="P2241" s="70">
        <v>281.91</v>
      </c>
      <c r="Q2241" s="70" t="s">
        <v>1402</v>
      </c>
      <c r="R2241" s="70"/>
      <c r="S2241" s="70"/>
      <c r="T2241" s="70" t="s">
        <v>6557</v>
      </c>
      <c r="U2241" s="70" t="s">
        <v>4758</v>
      </c>
      <c r="V2241" s="70" t="s">
        <v>4759</v>
      </c>
      <c r="W2241" s="70">
        <v>31000</v>
      </c>
      <c r="X2241" s="71">
        <v>19800</v>
      </c>
    </row>
    <row r="2242" s="62" customFormat="1" spans="3:24">
      <c r="C2242" s="69">
        <v>2021</v>
      </c>
      <c r="D2242" s="69">
        <v>9</v>
      </c>
      <c r="E2242" s="70" t="s">
        <v>6971</v>
      </c>
      <c r="F2242" s="70" t="s">
        <v>1409</v>
      </c>
      <c r="G2242" s="70" t="s">
        <v>6972</v>
      </c>
      <c r="H2242" s="70" t="s">
        <v>1873</v>
      </c>
      <c r="I2242" s="70" t="s">
        <v>1397</v>
      </c>
      <c r="J2242" s="70" t="s">
        <v>1396</v>
      </c>
      <c r="K2242" s="70">
        <v>185</v>
      </c>
      <c r="L2242" s="70"/>
      <c r="M2242" s="70">
        <v>0.254</v>
      </c>
      <c r="N2242" s="70"/>
      <c r="O2242" s="70">
        <v>141.6</v>
      </c>
      <c r="P2242" s="70">
        <v>31.027</v>
      </c>
      <c r="Q2242" s="70" t="s">
        <v>1402</v>
      </c>
      <c r="R2242" s="70"/>
      <c r="S2242" s="70"/>
      <c r="T2242" s="70">
        <v>4280</v>
      </c>
      <c r="U2242" s="70">
        <v>1520</v>
      </c>
      <c r="V2242" s="70">
        <v>1880</v>
      </c>
      <c r="W2242" s="70">
        <v>2840</v>
      </c>
      <c r="X2242" s="71">
        <v>1520</v>
      </c>
    </row>
    <row r="2243" s="62" customFormat="1" spans="3:24">
      <c r="C2243" s="69">
        <v>2021</v>
      </c>
      <c r="D2243" s="69">
        <v>9</v>
      </c>
      <c r="E2243" s="70" t="s">
        <v>4293</v>
      </c>
      <c r="F2243" s="70" t="s">
        <v>1632</v>
      </c>
      <c r="G2243" s="70" t="s">
        <v>6973</v>
      </c>
      <c r="H2243" s="70" t="s">
        <v>1579</v>
      </c>
      <c r="I2243" s="70" t="s">
        <v>1397</v>
      </c>
      <c r="J2243" s="70" t="s">
        <v>1441</v>
      </c>
      <c r="K2243" s="70" t="s">
        <v>6974</v>
      </c>
      <c r="L2243" s="70"/>
      <c r="M2243" s="70"/>
      <c r="N2243" s="70" t="s">
        <v>4012</v>
      </c>
      <c r="O2243" s="70">
        <v>140</v>
      </c>
      <c r="P2243" s="70"/>
      <c r="Q2243" s="70" t="s">
        <v>1402</v>
      </c>
      <c r="R2243" s="70"/>
      <c r="S2243" s="70"/>
      <c r="T2243" s="70">
        <v>4705</v>
      </c>
      <c r="U2243" s="70">
        <v>1890</v>
      </c>
      <c r="V2243" s="70">
        <v>1680</v>
      </c>
      <c r="W2243" s="70">
        <v>2215</v>
      </c>
      <c r="X2243" s="71">
        <v>1840</v>
      </c>
    </row>
    <row r="2244" s="62" customFormat="1" spans="3:24">
      <c r="C2244" s="69">
        <v>2021</v>
      </c>
      <c r="D2244" s="69">
        <v>9</v>
      </c>
      <c r="E2244" s="70" t="s">
        <v>1760</v>
      </c>
      <c r="F2244" s="70" t="s">
        <v>1606</v>
      </c>
      <c r="G2244" s="70" t="s">
        <v>6975</v>
      </c>
      <c r="H2244" s="70" t="s">
        <v>1418</v>
      </c>
      <c r="I2244" s="70" t="s">
        <v>1397</v>
      </c>
      <c r="J2244" s="70" t="s">
        <v>1396</v>
      </c>
      <c r="K2244" s="70"/>
      <c r="L2244" s="70">
        <v>250</v>
      </c>
      <c r="M2244" s="70" t="s">
        <v>3709</v>
      </c>
      <c r="N2244" s="70"/>
      <c r="O2244" s="70" t="s">
        <v>6976</v>
      </c>
      <c r="P2244" s="70">
        <v>180.87</v>
      </c>
      <c r="Q2244" s="70" t="s">
        <v>1402</v>
      </c>
      <c r="R2244" s="70"/>
      <c r="S2244" s="70"/>
      <c r="T2244" s="70" t="s">
        <v>6977</v>
      </c>
      <c r="U2244" s="70" t="s">
        <v>6978</v>
      </c>
      <c r="V2244" s="70" t="s">
        <v>6979</v>
      </c>
      <c r="W2244" s="70">
        <v>18000</v>
      </c>
      <c r="X2244" s="71" t="s">
        <v>6980</v>
      </c>
    </row>
    <row r="2245" s="62" customFormat="1" spans="3:24">
      <c r="C2245" s="69">
        <v>2021</v>
      </c>
      <c r="D2245" s="69">
        <v>9</v>
      </c>
      <c r="E2245" s="70" t="s">
        <v>1760</v>
      </c>
      <c r="F2245" s="70" t="s">
        <v>1606</v>
      </c>
      <c r="G2245" s="70" t="s">
        <v>6981</v>
      </c>
      <c r="H2245" s="70" t="s">
        <v>1418</v>
      </c>
      <c r="I2245" s="70" t="s">
        <v>1397</v>
      </c>
      <c r="J2245" s="70" t="s">
        <v>1396</v>
      </c>
      <c r="K2245" s="70"/>
      <c r="L2245" s="70">
        <v>260</v>
      </c>
      <c r="M2245" s="70">
        <v>0.195</v>
      </c>
      <c r="N2245" s="70"/>
      <c r="O2245" s="70">
        <v>158.08</v>
      </c>
      <c r="P2245" s="70">
        <v>350.07</v>
      </c>
      <c r="Q2245" s="70" t="s">
        <v>1402</v>
      </c>
      <c r="R2245" s="70"/>
      <c r="S2245" s="70"/>
      <c r="T2245" s="70" t="s">
        <v>6982</v>
      </c>
      <c r="U2245" s="70">
        <v>2550</v>
      </c>
      <c r="V2245" s="70">
        <v>3500</v>
      </c>
      <c r="W2245" s="70">
        <v>31000</v>
      </c>
      <c r="X2245" s="71">
        <v>20300</v>
      </c>
    </row>
    <row r="2246" s="62" customFormat="1" spans="3:24">
      <c r="C2246" s="69">
        <v>2021</v>
      </c>
      <c r="D2246" s="69">
        <v>9</v>
      </c>
      <c r="E2246" s="70" t="s">
        <v>1760</v>
      </c>
      <c r="F2246" s="70" t="s">
        <v>1606</v>
      </c>
      <c r="G2246" s="70" t="s">
        <v>6983</v>
      </c>
      <c r="H2246" s="70" t="s">
        <v>4179</v>
      </c>
      <c r="I2246" s="70" t="s">
        <v>1397</v>
      </c>
      <c r="J2246" s="70" t="s">
        <v>1396</v>
      </c>
      <c r="K2246" s="70"/>
      <c r="L2246" s="70">
        <v>300</v>
      </c>
      <c r="M2246" s="70" t="s">
        <v>6984</v>
      </c>
      <c r="N2246" s="70"/>
      <c r="O2246" s="70" t="s">
        <v>1420</v>
      </c>
      <c r="P2246" s="70">
        <v>350.07</v>
      </c>
      <c r="Q2246" s="70" t="s">
        <v>1402</v>
      </c>
      <c r="R2246" s="70"/>
      <c r="S2246" s="70"/>
      <c r="T2246" s="70" t="s">
        <v>6985</v>
      </c>
      <c r="U2246" s="70">
        <v>2550</v>
      </c>
      <c r="V2246" s="70" t="s">
        <v>6986</v>
      </c>
      <c r="W2246" s="70">
        <v>25000</v>
      </c>
      <c r="X2246" s="71" t="s">
        <v>6987</v>
      </c>
    </row>
    <row r="2247" s="62" customFormat="1" spans="3:24">
      <c r="C2247" s="69">
        <v>2021</v>
      </c>
      <c r="D2247" s="69">
        <v>9</v>
      </c>
      <c r="E2247" s="70" t="s">
        <v>1760</v>
      </c>
      <c r="F2247" s="70" t="s">
        <v>1606</v>
      </c>
      <c r="G2247" s="70" t="s">
        <v>6988</v>
      </c>
      <c r="H2247" s="70" t="s">
        <v>1768</v>
      </c>
      <c r="I2247" s="70" t="s">
        <v>1397</v>
      </c>
      <c r="J2247" s="70" t="s">
        <v>1396</v>
      </c>
      <c r="K2247" s="70"/>
      <c r="L2247" s="70">
        <v>170</v>
      </c>
      <c r="M2247" s="70" t="s">
        <v>6989</v>
      </c>
      <c r="N2247" s="70"/>
      <c r="O2247" s="70">
        <v>140</v>
      </c>
      <c r="P2247" s="70">
        <v>258.04</v>
      </c>
      <c r="Q2247" s="70" t="s">
        <v>1402</v>
      </c>
      <c r="R2247" s="70"/>
      <c r="S2247" s="70"/>
      <c r="T2247" s="70" t="s">
        <v>6990</v>
      </c>
      <c r="U2247" s="70">
        <v>2550</v>
      </c>
      <c r="V2247" s="70" t="s">
        <v>6991</v>
      </c>
      <c r="W2247" s="70">
        <v>25000</v>
      </c>
      <c r="X2247" s="71" t="s">
        <v>6992</v>
      </c>
    </row>
    <row r="2248" s="62" customFormat="1" spans="3:24">
      <c r="C2248" s="69">
        <v>2021</v>
      </c>
      <c r="D2248" s="69">
        <v>9</v>
      </c>
      <c r="E2248" s="70" t="s">
        <v>4311</v>
      </c>
      <c r="F2248" s="70" t="s">
        <v>4312</v>
      </c>
      <c r="G2248" s="70" t="s">
        <v>6993</v>
      </c>
      <c r="H2248" s="70" t="s">
        <v>1886</v>
      </c>
      <c r="I2248" s="70" t="s">
        <v>1397</v>
      </c>
      <c r="J2248" s="70" t="s">
        <v>1396</v>
      </c>
      <c r="K2248" s="70"/>
      <c r="L2248" s="70">
        <v>480</v>
      </c>
      <c r="M2248" s="70"/>
      <c r="N2248" s="70"/>
      <c r="O2248" s="70">
        <v>161.27</v>
      </c>
      <c r="P2248" s="70">
        <v>350.07</v>
      </c>
      <c r="Q2248" s="70" t="s">
        <v>1402</v>
      </c>
      <c r="R2248" s="70"/>
      <c r="S2248" s="70"/>
      <c r="T2248" s="70" t="s">
        <v>6994</v>
      </c>
      <c r="U2248" s="70" t="s">
        <v>6995</v>
      </c>
      <c r="V2248" s="70" t="s">
        <v>2404</v>
      </c>
      <c r="W2248" s="70">
        <v>18000</v>
      </c>
      <c r="X2248" s="71" t="s">
        <v>6996</v>
      </c>
    </row>
    <row r="2249" s="62" customFormat="1" spans="3:24">
      <c r="C2249" s="69">
        <v>2021</v>
      </c>
      <c r="D2249" s="69">
        <v>9</v>
      </c>
      <c r="E2249" s="70" t="s">
        <v>4311</v>
      </c>
      <c r="F2249" s="70" t="s">
        <v>4312</v>
      </c>
      <c r="G2249" s="70" t="s">
        <v>6997</v>
      </c>
      <c r="H2249" s="70" t="s">
        <v>1531</v>
      </c>
      <c r="I2249" s="70" t="s">
        <v>1397</v>
      </c>
      <c r="J2249" s="70" t="s">
        <v>1412</v>
      </c>
      <c r="K2249" s="70"/>
      <c r="L2249" s="70">
        <v>410</v>
      </c>
      <c r="M2249" s="70">
        <v>0.135</v>
      </c>
      <c r="N2249" s="70"/>
      <c r="O2249" s="70" t="s">
        <v>1835</v>
      </c>
      <c r="P2249" s="70">
        <v>200.54</v>
      </c>
      <c r="Q2249" s="70" t="s">
        <v>1402</v>
      </c>
      <c r="R2249" s="70"/>
      <c r="S2249" s="70"/>
      <c r="T2249" s="70">
        <v>10500</v>
      </c>
      <c r="U2249" s="70">
        <v>2550</v>
      </c>
      <c r="V2249" s="70" t="s">
        <v>3204</v>
      </c>
      <c r="W2249" s="70">
        <v>18000</v>
      </c>
      <c r="X2249" s="71" t="s">
        <v>6998</v>
      </c>
    </row>
    <row r="2250" s="62" customFormat="1" spans="3:24">
      <c r="C2250" s="69">
        <v>2021</v>
      </c>
      <c r="D2250" s="69">
        <v>9</v>
      </c>
      <c r="E2250" s="70" t="s">
        <v>4311</v>
      </c>
      <c r="F2250" s="70" t="s">
        <v>4312</v>
      </c>
      <c r="G2250" s="70" t="s">
        <v>6999</v>
      </c>
      <c r="H2250" s="70" t="s">
        <v>1433</v>
      </c>
      <c r="I2250" s="70" t="s">
        <v>1397</v>
      </c>
      <c r="J2250" s="70" t="s">
        <v>1412</v>
      </c>
      <c r="K2250" s="70"/>
      <c r="L2250" s="70">
        <v>538</v>
      </c>
      <c r="M2250" s="70">
        <v>0.138</v>
      </c>
      <c r="N2250" s="70"/>
      <c r="O2250" s="70">
        <v>156.83</v>
      </c>
      <c r="P2250" s="70">
        <v>270.336</v>
      </c>
      <c r="Q2250" s="70" t="s">
        <v>1402</v>
      </c>
      <c r="R2250" s="70"/>
      <c r="S2250" s="70"/>
      <c r="T2250" s="70">
        <v>10490</v>
      </c>
      <c r="U2250" s="70">
        <v>2550</v>
      </c>
      <c r="V2250" s="70" t="s">
        <v>7000</v>
      </c>
      <c r="W2250" s="70">
        <v>18000</v>
      </c>
      <c r="X2250" s="71" t="s">
        <v>7001</v>
      </c>
    </row>
    <row r="2251" s="62" customFormat="1" spans="3:24">
      <c r="C2251" s="69">
        <v>2021</v>
      </c>
      <c r="D2251" s="69">
        <v>9</v>
      </c>
      <c r="E2251" s="70" t="s">
        <v>4311</v>
      </c>
      <c r="F2251" s="70" t="s">
        <v>4312</v>
      </c>
      <c r="G2251" s="70" t="s">
        <v>7002</v>
      </c>
      <c r="H2251" s="70" t="s">
        <v>4118</v>
      </c>
      <c r="I2251" s="70" t="s">
        <v>1397</v>
      </c>
      <c r="J2251" s="70" t="s">
        <v>1412</v>
      </c>
      <c r="K2251" s="70"/>
      <c r="L2251" s="70">
        <v>640</v>
      </c>
      <c r="M2251" s="70">
        <v>0.169</v>
      </c>
      <c r="N2251" s="70"/>
      <c r="O2251" s="70" t="s">
        <v>1799</v>
      </c>
      <c r="P2251" s="70">
        <v>303.4</v>
      </c>
      <c r="Q2251" s="70" t="s">
        <v>1402</v>
      </c>
      <c r="R2251" s="70"/>
      <c r="S2251" s="70"/>
      <c r="T2251" s="70">
        <v>10995</v>
      </c>
      <c r="U2251" s="70">
        <v>2550</v>
      </c>
      <c r="V2251" s="70" t="s">
        <v>7003</v>
      </c>
      <c r="W2251" s="70">
        <v>18000</v>
      </c>
      <c r="X2251" s="71" t="s">
        <v>7004</v>
      </c>
    </row>
    <row r="2252" s="62" customFormat="1" spans="3:24">
      <c r="C2252" s="69">
        <v>2021</v>
      </c>
      <c r="D2252" s="69">
        <v>9</v>
      </c>
      <c r="E2252" s="70" t="s">
        <v>4311</v>
      </c>
      <c r="F2252" s="70" t="s">
        <v>4312</v>
      </c>
      <c r="G2252" s="70" t="s">
        <v>7005</v>
      </c>
      <c r="H2252" s="70" t="s">
        <v>1433</v>
      </c>
      <c r="I2252" s="70" t="s">
        <v>1397</v>
      </c>
      <c r="J2252" s="70" t="s">
        <v>1412</v>
      </c>
      <c r="K2252" s="70"/>
      <c r="L2252" s="70">
        <v>550</v>
      </c>
      <c r="M2252" s="70">
        <v>0.149</v>
      </c>
      <c r="N2252" s="70"/>
      <c r="O2252" s="70" t="s">
        <v>7006</v>
      </c>
      <c r="P2252" s="70">
        <v>255.28</v>
      </c>
      <c r="Q2252" s="70" t="s">
        <v>1402</v>
      </c>
      <c r="R2252" s="70"/>
      <c r="S2252" s="70"/>
      <c r="T2252" s="70">
        <v>10995</v>
      </c>
      <c r="U2252" s="70">
        <v>2550</v>
      </c>
      <c r="V2252" s="70" t="s">
        <v>7003</v>
      </c>
      <c r="W2252" s="70">
        <v>18000</v>
      </c>
      <c r="X2252" s="71" t="s">
        <v>7007</v>
      </c>
    </row>
    <row r="2253" s="62" customFormat="1" spans="3:24">
      <c r="C2253" s="69">
        <v>2021</v>
      </c>
      <c r="D2253" s="69">
        <v>9</v>
      </c>
      <c r="E2253" s="70" t="s">
        <v>4311</v>
      </c>
      <c r="F2253" s="70" t="s">
        <v>4312</v>
      </c>
      <c r="G2253" s="70" t="s">
        <v>7008</v>
      </c>
      <c r="H2253" s="70" t="s">
        <v>1411</v>
      </c>
      <c r="I2253" s="70" t="s">
        <v>1397</v>
      </c>
      <c r="J2253" s="70" t="s">
        <v>1412</v>
      </c>
      <c r="K2253" s="70"/>
      <c r="L2253" s="70">
        <v>600</v>
      </c>
      <c r="M2253" s="70">
        <v>0.135</v>
      </c>
      <c r="N2253" s="70"/>
      <c r="O2253" s="70">
        <v>158.98</v>
      </c>
      <c r="P2253" s="70">
        <v>210.56</v>
      </c>
      <c r="Q2253" s="70" t="s">
        <v>1402</v>
      </c>
      <c r="R2253" s="70"/>
      <c r="S2253" s="70"/>
      <c r="T2253" s="70">
        <v>8549</v>
      </c>
      <c r="U2253" s="70" t="s">
        <v>7009</v>
      </c>
      <c r="V2253" s="70" t="s">
        <v>6991</v>
      </c>
      <c r="W2253" s="70">
        <v>14000</v>
      </c>
      <c r="X2253" s="71" t="s">
        <v>7010</v>
      </c>
    </row>
    <row r="2254" s="62" customFormat="1" spans="3:24">
      <c r="C2254" s="69">
        <v>2021</v>
      </c>
      <c r="D2254" s="69">
        <v>9</v>
      </c>
      <c r="E2254" s="70" t="s">
        <v>4311</v>
      </c>
      <c r="F2254" s="70" t="s">
        <v>4312</v>
      </c>
      <c r="G2254" s="70" t="s">
        <v>7011</v>
      </c>
      <c r="H2254" s="70" t="s">
        <v>1433</v>
      </c>
      <c r="I2254" s="70" t="s">
        <v>1397</v>
      </c>
      <c r="J2254" s="70" t="s">
        <v>1412</v>
      </c>
      <c r="K2254" s="70"/>
      <c r="L2254" s="70">
        <v>595</v>
      </c>
      <c r="M2254" s="70">
        <v>0.149</v>
      </c>
      <c r="N2254" s="70"/>
      <c r="O2254" s="70" t="s">
        <v>5290</v>
      </c>
      <c r="P2254" s="70">
        <v>237.88</v>
      </c>
      <c r="Q2254" s="70" t="s">
        <v>1402</v>
      </c>
      <c r="R2254" s="70"/>
      <c r="S2254" s="70"/>
      <c r="T2254" s="70">
        <v>8545</v>
      </c>
      <c r="U2254" s="70" t="s">
        <v>5291</v>
      </c>
      <c r="V2254" s="70" t="s">
        <v>7012</v>
      </c>
      <c r="W2254" s="70">
        <v>14500</v>
      </c>
      <c r="X2254" s="71" t="s">
        <v>4321</v>
      </c>
    </row>
    <row r="2255" s="62" customFormat="1" spans="3:24">
      <c r="C2255" s="69">
        <v>2021</v>
      </c>
      <c r="D2255" s="69">
        <v>9</v>
      </c>
      <c r="E2255" s="70" t="s">
        <v>6135</v>
      </c>
      <c r="F2255" s="70" t="s">
        <v>6136</v>
      </c>
      <c r="G2255" s="70" t="s">
        <v>7013</v>
      </c>
      <c r="H2255" s="70" t="s">
        <v>1453</v>
      </c>
      <c r="I2255" s="70" t="s">
        <v>1397</v>
      </c>
      <c r="J2255" s="70" t="s">
        <v>1396</v>
      </c>
      <c r="K2255" s="70"/>
      <c r="L2255" s="70">
        <v>577</v>
      </c>
      <c r="M2255" s="70">
        <v>0.28</v>
      </c>
      <c r="N2255" s="70"/>
      <c r="O2255" s="70">
        <v>159.79</v>
      </c>
      <c r="P2255" s="70">
        <v>114.52</v>
      </c>
      <c r="Q2255" s="70" t="s">
        <v>1402</v>
      </c>
      <c r="R2255" s="70"/>
      <c r="S2255" s="70"/>
      <c r="T2255" s="70" t="s">
        <v>6138</v>
      </c>
      <c r="U2255" s="70" t="s">
        <v>7014</v>
      </c>
      <c r="V2255" s="70">
        <v>3080</v>
      </c>
      <c r="W2255" s="70">
        <v>4495</v>
      </c>
      <c r="X2255" s="71">
        <v>3220</v>
      </c>
    </row>
    <row r="2256" s="62" customFormat="1" spans="3:24">
      <c r="C2256" s="69">
        <v>2021</v>
      </c>
      <c r="D2256" s="69">
        <v>9</v>
      </c>
      <c r="E2256" s="70" t="s">
        <v>1774</v>
      </c>
      <c r="F2256" s="70" t="s">
        <v>1775</v>
      </c>
      <c r="G2256" s="70" t="s">
        <v>7015</v>
      </c>
      <c r="H2256" s="70" t="s">
        <v>1470</v>
      </c>
      <c r="I2256" s="70" t="s">
        <v>1397</v>
      </c>
      <c r="J2256" s="70" t="s">
        <v>1396</v>
      </c>
      <c r="K2256" s="70"/>
      <c r="L2256" s="70">
        <v>291</v>
      </c>
      <c r="M2256" s="70" t="s">
        <v>7016</v>
      </c>
      <c r="N2256" s="70"/>
      <c r="O2256" s="70">
        <v>153.84</v>
      </c>
      <c r="P2256" s="70">
        <v>106.95</v>
      </c>
      <c r="Q2256" s="70" t="s">
        <v>1402</v>
      </c>
      <c r="R2256" s="70"/>
      <c r="S2256" s="70"/>
      <c r="T2256" s="70" t="s">
        <v>7017</v>
      </c>
      <c r="U2256" s="70">
        <v>2150</v>
      </c>
      <c r="V2256" s="70">
        <v>2530</v>
      </c>
      <c r="W2256" s="70">
        <v>8495</v>
      </c>
      <c r="X2256" s="71" t="s">
        <v>7018</v>
      </c>
    </row>
    <row r="2257" s="62" customFormat="1" spans="3:24">
      <c r="C2257" s="69">
        <v>2021</v>
      </c>
      <c r="D2257" s="69">
        <v>9</v>
      </c>
      <c r="E2257" s="70" t="s">
        <v>1784</v>
      </c>
      <c r="F2257" s="70" t="s">
        <v>1785</v>
      </c>
      <c r="G2257" s="70" t="s">
        <v>7019</v>
      </c>
      <c r="H2257" s="70" t="s">
        <v>1440</v>
      </c>
      <c r="I2257" s="70" t="s">
        <v>1397</v>
      </c>
      <c r="J2257" s="70" t="s">
        <v>1441</v>
      </c>
      <c r="K2257" s="70">
        <v>708</v>
      </c>
      <c r="L2257" s="70"/>
      <c r="M2257" s="70"/>
      <c r="N2257" s="70">
        <v>13.4</v>
      </c>
      <c r="O2257" s="70">
        <v>195</v>
      </c>
      <c r="P2257" s="70"/>
      <c r="Q2257" s="70" t="s">
        <v>1499</v>
      </c>
      <c r="R2257" s="70"/>
      <c r="S2257" s="70"/>
      <c r="T2257" s="70">
        <v>5098</v>
      </c>
      <c r="U2257" s="70">
        <v>1960</v>
      </c>
      <c r="V2257" s="70">
        <v>1485</v>
      </c>
      <c r="W2257" s="70">
        <v>2610</v>
      </c>
      <c r="X2257" s="71">
        <v>2165</v>
      </c>
    </row>
    <row r="2258" s="62" customFormat="1" spans="3:24">
      <c r="C2258" s="69">
        <v>2021</v>
      </c>
      <c r="D2258" s="69">
        <v>9</v>
      </c>
      <c r="E2258" s="70" t="s">
        <v>1784</v>
      </c>
      <c r="F2258" s="70" t="s">
        <v>1785</v>
      </c>
      <c r="G2258" s="70" t="s">
        <v>7020</v>
      </c>
      <c r="H2258" s="70" t="s">
        <v>1440</v>
      </c>
      <c r="I2258" s="70" t="s">
        <v>1397</v>
      </c>
      <c r="J2258" s="70" t="s">
        <v>1441</v>
      </c>
      <c r="K2258" s="70">
        <v>615</v>
      </c>
      <c r="L2258" s="70"/>
      <c r="M2258" s="70"/>
      <c r="N2258" s="70">
        <v>15.4</v>
      </c>
      <c r="O2258" s="70">
        <v>195</v>
      </c>
      <c r="P2258" s="70"/>
      <c r="Q2258" s="70" t="s">
        <v>1499</v>
      </c>
      <c r="R2258" s="70"/>
      <c r="S2258" s="70"/>
      <c r="T2258" s="70">
        <v>5098</v>
      </c>
      <c r="U2258" s="70">
        <v>1960</v>
      </c>
      <c r="V2258" s="70">
        <v>1485</v>
      </c>
      <c r="W2258" s="70">
        <v>2735</v>
      </c>
      <c r="X2258" s="71">
        <v>2290</v>
      </c>
    </row>
    <row r="2259" s="62" customFormat="1" spans="3:24">
      <c r="C2259" s="69">
        <v>2021</v>
      </c>
      <c r="D2259" s="69">
        <v>9</v>
      </c>
      <c r="E2259" s="70" t="s">
        <v>1784</v>
      </c>
      <c r="F2259" s="70" t="s">
        <v>5228</v>
      </c>
      <c r="G2259" s="70" t="s">
        <v>7021</v>
      </c>
      <c r="H2259" s="70" t="s">
        <v>1560</v>
      </c>
      <c r="I2259" s="70" t="s">
        <v>1561</v>
      </c>
      <c r="J2259" s="70" t="s">
        <v>1441</v>
      </c>
      <c r="K2259" s="70"/>
      <c r="L2259" s="70"/>
      <c r="M2259" s="70"/>
      <c r="N2259" s="70"/>
      <c r="O2259" s="70"/>
      <c r="P2259" s="70"/>
      <c r="Q2259" s="70" t="s">
        <v>3832</v>
      </c>
      <c r="R2259" s="70"/>
      <c r="S2259" s="70"/>
      <c r="T2259" s="70">
        <v>4571</v>
      </c>
      <c r="U2259" s="70">
        <v>1855</v>
      </c>
      <c r="V2259" s="70">
        <v>1719</v>
      </c>
      <c r="W2259" s="70">
        <v>2148</v>
      </c>
      <c r="X2259" s="71">
        <v>1730</v>
      </c>
    </row>
    <row r="2260" s="62" customFormat="1" spans="3:24">
      <c r="C2260" s="69">
        <v>2021</v>
      </c>
      <c r="D2260" s="69">
        <v>9</v>
      </c>
      <c r="E2260" s="70" t="s">
        <v>1784</v>
      </c>
      <c r="F2260" s="70" t="s">
        <v>5228</v>
      </c>
      <c r="G2260" s="70" t="s">
        <v>7022</v>
      </c>
      <c r="H2260" s="70" t="s">
        <v>1560</v>
      </c>
      <c r="I2260" s="70" t="s">
        <v>1561</v>
      </c>
      <c r="J2260" s="70" t="s">
        <v>1441</v>
      </c>
      <c r="K2260" s="70"/>
      <c r="L2260" s="70"/>
      <c r="M2260" s="70"/>
      <c r="N2260" s="70"/>
      <c r="O2260" s="70"/>
      <c r="P2260" s="70"/>
      <c r="Q2260" s="70" t="s">
        <v>3832</v>
      </c>
      <c r="R2260" s="70"/>
      <c r="S2260" s="70"/>
      <c r="T2260" s="70">
        <v>4571</v>
      </c>
      <c r="U2260" s="70">
        <v>1855</v>
      </c>
      <c r="V2260" s="70">
        <v>1719</v>
      </c>
      <c r="W2260" s="70">
        <v>2148</v>
      </c>
      <c r="X2260" s="71">
        <v>1730</v>
      </c>
    </row>
    <row r="2261" s="62" customFormat="1" spans="3:24">
      <c r="C2261" s="69">
        <v>2021</v>
      </c>
      <c r="D2261" s="69">
        <v>9</v>
      </c>
      <c r="E2261" s="70" t="s">
        <v>1789</v>
      </c>
      <c r="F2261" s="70" t="s">
        <v>1790</v>
      </c>
      <c r="G2261" s="70" t="s">
        <v>7023</v>
      </c>
      <c r="H2261" s="70" t="s">
        <v>1516</v>
      </c>
      <c r="I2261" s="70" t="s">
        <v>1397</v>
      </c>
      <c r="J2261" s="70" t="s">
        <v>1396</v>
      </c>
      <c r="K2261" s="70"/>
      <c r="L2261" s="70">
        <v>160</v>
      </c>
      <c r="M2261" s="70">
        <v>0.23</v>
      </c>
      <c r="N2261" s="70"/>
      <c r="O2261" s="70">
        <v>156.4</v>
      </c>
      <c r="P2261" s="70">
        <v>210.568</v>
      </c>
      <c r="Q2261" s="70" t="s">
        <v>1402</v>
      </c>
      <c r="R2261" s="70"/>
      <c r="S2261" s="70"/>
      <c r="T2261" s="70">
        <v>6810</v>
      </c>
      <c r="U2261" s="70">
        <v>2550</v>
      </c>
      <c r="V2261" s="70" t="s">
        <v>7024</v>
      </c>
      <c r="W2261" s="70">
        <v>18000</v>
      </c>
      <c r="X2261" s="71">
        <v>8500</v>
      </c>
    </row>
    <row r="2262" s="62" customFormat="1" spans="3:24">
      <c r="C2262" s="69">
        <v>2021</v>
      </c>
      <c r="D2262" s="69">
        <v>9</v>
      </c>
      <c r="E2262" s="70" t="s">
        <v>1789</v>
      </c>
      <c r="F2262" s="70" t="s">
        <v>1790</v>
      </c>
      <c r="G2262" s="70" t="s">
        <v>7025</v>
      </c>
      <c r="H2262" s="70" t="s">
        <v>6162</v>
      </c>
      <c r="I2262" s="70" t="s">
        <v>1561</v>
      </c>
      <c r="J2262" s="70" t="s">
        <v>1412</v>
      </c>
      <c r="K2262" s="70"/>
      <c r="L2262" s="70">
        <v>80</v>
      </c>
      <c r="M2262" s="70"/>
      <c r="N2262" s="70"/>
      <c r="O2262" s="70"/>
      <c r="P2262" s="70">
        <v>53.28</v>
      </c>
      <c r="Q2262" s="70" t="s">
        <v>7026</v>
      </c>
      <c r="R2262" s="70"/>
      <c r="S2262" s="70"/>
      <c r="T2262" s="70">
        <v>10500</v>
      </c>
      <c r="U2262" s="70">
        <v>2500</v>
      </c>
      <c r="V2262" s="70" t="s">
        <v>7027</v>
      </c>
      <c r="W2262" s="70">
        <v>16550</v>
      </c>
      <c r="X2262" s="71" t="s">
        <v>7028</v>
      </c>
    </row>
    <row r="2263" s="62" customFormat="1" spans="3:24">
      <c r="C2263" s="69">
        <v>2021</v>
      </c>
      <c r="D2263" s="69">
        <v>9</v>
      </c>
      <c r="E2263" s="70" t="s">
        <v>4322</v>
      </c>
      <c r="F2263" s="70" t="s">
        <v>4323</v>
      </c>
      <c r="G2263" s="70" t="s">
        <v>7029</v>
      </c>
      <c r="H2263" s="70" t="s">
        <v>1453</v>
      </c>
      <c r="I2263" s="70" t="s">
        <v>1397</v>
      </c>
      <c r="J2263" s="70" t="s">
        <v>1396</v>
      </c>
      <c r="K2263" s="70" t="s">
        <v>7030</v>
      </c>
      <c r="L2263" s="70"/>
      <c r="M2263" s="70">
        <v>0.277</v>
      </c>
      <c r="N2263" s="70"/>
      <c r="O2263" s="70">
        <v>140</v>
      </c>
      <c r="P2263" s="70">
        <v>50.23</v>
      </c>
      <c r="Q2263" s="70" t="s">
        <v>1402</v>
      </c>
      <c r="R2263" s="70"/>
      <c r="S2263" s="70"/>
      <c r="T2263" s="70">
        <v>5452</v>
      </c>
      <c r="U2263" s="70">
        <v>1700</v>
      </c>
      <c r="V2263" s="70" t="s">
        <v>7031</v>
      </c>
      <c r="W2263" s="70">
        <v>3495</v>
      </c>
      <c r="X2263" s="71">
        <v>1980</v>
      </c>
    </row>
    <row r="2264" s="62" customFormat="1" spans="3:24">
      <c r="C2264" s="69">
        <v>2021</v>
      </c>
      <c r="D2264" s="69">
        <v>9</v>
      </c>
      <c r="E2264" s="70" t="s">
        <v>4322</v>
      </c>
      <c r="F2264" s="70" t="s">
        <v>4323</v>
      </c>
      <c r="G2264" s="70" t="s">
        <v>7032</v>
      </c>
      <c r="H2264" s="70" t="s">
        <v>1433</v>
      </c>
      <c r="I2264" s="70" t="s">
        <v>1397</v>
      </c>
      <c r="J2264" s="70" t="s">
        <v>1412</v>
      </c>
      <c r="K2264" s="70"/>
      <c r="L2264" s="70">
        <v>661</v>
      </c>
      <c r="M2264" s="70">
        <v>0.136</v>
      </c>
      <c r="N2264" s="70"/>
      <c r="O2264" s="70" t="s">
        <v>3219</v>
      </c>
      <c r="P2264" s="70">
        <v>303.4</v>
      </c>
      <c r="Q2264" s="70" t="s">
        <v>1402</v>
      </c>
      <c r="R2264" s="70"/>
      <c r="S2264" s="70"/>
      <c r="T2264" s="70">
        <v>10480</v>
      </c>
      <c r="U2264" s="70">
        <v>2520</v>
      </c>
      <c r="V2264" s="70">
        <v>3200</v>
      </c>
      <c r="W2264" s="70">
        <v>17000</v>
      </c>
      <c r="X2264" s="71" t="s">
        <v>7033</v>
      </c>
    </row>
    <row r="2265" s="62" customFormat="1" spans="3:24">
      <c r="C2265" s="69">
        <v>2021</v>
      </c>
      <c r="D2265" s="69">
        <v>9</v>
      </c>
      <c r="E2265" s="70" t="s">
        <v>4322</v>
      </c>
      <c r="F2265" s="70" t="s">
        <v>4323</v>
      </c>
      <c r="G2265" s="70" t="s">
        <v>7034</v>
      </c>
      <c r="H2265" s="70" t="s">
        <v>1433</v>
      </c>
      <c r="I2265" s="70" t="s">
        <v>1397</v>
      </c>
      <c r="J2265" s="70" t="s">
        <v>1412</v>
      </c>
      <c r="K2265" s="70"/>
      <c r="L2265" s="70">
        <v>695</v>
      </c>
      <c r="M2265" s="70">
        <v>0.129</v>
      </c>
      <c r="N2265" s="70"/>
      <c r="O2265" s="70" t="s">
        <v>3219</v>
      </c>
      <c r="P2265" s="70">
        <v>326.73</v>
      </c>
      <c r="Q2265" s="70" t="s">
        <v>1402</v>
      </c>
      <c r="R2265" s="70"/>
      <c r="S2265" s="70"/>
      <c r="T2265" s="70">
        <v>10480</v>
      </c>
      <c r="U2265" s="70">
        <v>2520</v>
      </c>
      <c r="V2265" s="70" t="s">
        <v>7035</v>
      </c>
      <c r="W2265" s="70">
        <v>18000</v>
      </c>
      <c r="X2265" s="71" t="s">
        <v>7036</v>
      </c>
    </row>
    <row r="2266" s="62" customFormat="1" spans="3:24">
      <c r="C2266" s="69">
        <v>2021</v>
      </c>
      <c r="D2266" s="69">
        <v>9</v>
      </c>
      <c r="E2266" s="70" t="s">
        <v>4322</v>
      </c>
      <c r="F2266" s="70" t="s">
        <v>4323</v>
      </c>
      <c r="G2266" s="70" t="s">
        <v>7037</v>
      </c>
      <c r="H2266" s="70" t="s">
        <v>7038</v>
      </c>
      <c r="I2266" s="70" t="s">
        <v>1397</v>
      </c>
      <c r="J2266" s="70" t="s">
        <v>1412</v>
      </c>
      <c r="K2266" s="70"/>
      <c r="L2266" s="70">
        <v>699</v>
      </c>
      <c r="M2266" s="70">
        <v>0.169</v>
      </c>
      <c r="N2266" s="70"/>
      <c r="O2266" s="70" t="s">
        <v>3219</v>
      </c>
      <c r="P2266" s="70">
        <v>326.73</v>
      </c>
      <c r="Q2266" s="70" t="s">
        <v>1402</v>
      </c>
      <c r="R2266" s="70"/>
      <c r="S2266" s="70"/>
      <c r="T2266" s="70">
        <v>10200</v>
      </c>
      <c r="U2266" s="70">
        <v>2540</v>
      </c>
      <c r="V2266" s="70">
        <v>4200</v>
      </c>
      <c r="W2266" s="70">
        <v>18000</v>
      </c>
      <c r="X2266" s="71">
        <v>12920</v>
      </c>
    </row>
    <row r="2267" s="62" customFormat="1" spans="3:24">
      <c r="C2267" s="69">
        <v>2021</v>
      </c>
      <c r="D2267" s="69">
        <v>9</v>
      </c>
      <c r="E2267" s="70" t="s">
        <v>4322</v>
      </c>
      <c r="F2267" s="70" t="s">
        <v>4323</v>
      </c>
      <c r="G2267" s="70" t="s">
        <v>7039</v>
      </c>
      <c r="H2267" s="70" t="s">
        <v>1433</v>
      </c>
      <c r="I2267" s="70" t="s">
        <v>1397</v>
      </c>
      <c r="J2267" s="70" t="s">
        <v>1412</v>
      </c>
      <c r="K2267" s="70"/>
      <c r="L2267" s="70">
        <v>730</v>
      </c>
      <c r="M2267" s="70">
        <v>0.158</v>
      </c>
      <c r="N2267" s="70"/>
      <c r="O2267" s="70" t="s">
        <v>7040</v>
      </c>
      <c r="P2267" s="70">
        <v>344.74</v>
      </c>
      <c r="Q2267" s="70" t="s">
        <v>1402</v>
      </c>
      <c r="R2267" s="70"/>
      <c r="S2267" s="70"/>
      <c r="T2267" s="70">
        <v>12000</v>
      </c>
      <c r="U2267" s="70">
        <v>2550</v>
      </c>
      <c r="V2267" s="70">
        <v>3400</v>
      </c>
      <c r="W2267" s="70">
        <v>18000</v>
      </c>
      <c r="X2267" s="71" t="s">
        <v>6585</v>
      </c>
    </row>
    <row r="2268" s="62" customFormat="1" spans="3:24">
      <c r="C2268" s="69">
        <v>2021</v>
      </c>
      <c r="D2268" s="69">
        <v>9</v>
      </c>
      <c r="E2268" s="70" t="s">
        <v>4322</v>
      </c>
      <c r="F2268" s="70" t="s">
        <v>4323</v>
      </c>
      <c r="G2268" s="70" t="s">
        <v>7041</v>
      </c>
      <c r="H2268" s="70" t="s">
        <v>4118</v>
      </c>
      <c r="I2268" s="70" t="s">
        <v>1397</v>
      </c>
      <c r="J2268" s="70" t="s">
        <v>1412</v>
      </c>
      <c r="K2268" s="70"/>
      <c r="L2268" s="70">
        <v>473.38</v>
      </c>
      <c r="M2268" s="70">
        <v>0.169</v>
      </c>
      <c r="N2268" s="70"/>
      <c r="O2268" s="70" t="s">
        <v>3219</v>
      </c>
      <c r="P2268" s="70">
        <v>180.87</v>
      </c>
      <c r="Q2268" s="70" t="s">
        <v>1402</v>
      </c>
      <c r="R2268" s="70"/>
      <c r="S2268" s="70"/>
      <c r="T2268" s="70">
        <v>8050</v>
      </c>
      <c r="U2268" s="70">
        <v>2280</v>
      </c>
      <c r="V2268" s="70" t="s">
        <v>6159</v>
      </c>
      <c r="W2268" s="70">
        <v>10800</v>
      </c>
      <c r="X2268" s="71" t="s">
        <v>7042</v>
      </c>
    </row>
    <row r="2269" s="62" customFormat="1" spans="3:24">
      <c r="C2269" s="69">
        <v>2021</v>
      </c>
      <c r="D2269" s="69">
        <v>9</v>
      </c>
      <c r="E2269" s="70" t="s">
        <v>7043</v>
      </c>
      <c r="F2269" s="70" t="s">
        <v>7044</v>
      </c>
      <c r="G2269" s="70" t="s">
        <v>7045</v>
      </c>
      <c r="H2269" s="70" t="s">
        <v>1440</v>
      </c>
      <c r="I2269" s="70" t="s">
        <v>1397</v>
      </c>
      <c r="J2269" s="70" t="s">
        <v>1441</v>
      </c>
      <c r="K2269" s="70">
        <v>322</v>
      </c>
      <c r="L2269" s="70"/>
      <c r="M2269" s="70"/>
      <c r="N2269" s="70">
        <v>11.3</v>
      </c>
      <c r="O2269" s="70">
        <v>140</v>
      </c>
      <c r="P2269" s="70"/>
      <c r="Q2269" s="70" t="s">
        <v>1940</v>
      </c>
      <c r="R2269" s="70"/>
      <c r="S2269" s="70"/>
      <c r="T2269" s="70">
        <v>2998</v>
      </c>
      <c r="U2269" s="70">
        <v>1522</v>
      </c>
      <c r="V2269" s="70">
        <v>1555</v>
      </c>
      <c r="W2269" s="70">
        <v>1278</v>
      </c>
      <c r="X2269" s="71">
        <v>978</v>
      </c>
    </row>
    <row r="2270" s="62" customFormat="1" spans="3:24">
      <c r="C2270" s="69">
        <v>2021</v>
      </c>
      <c r="D2270" s="69">
        <v>9</v>
      </c>
      <c r="E2270" s="70" t="s">
        <v>4334</v>
      </c>
      <c r="F2270" s="70" t="s">
        <v>1617</v>
      </c>
      <c r="G2270" s="70" t="s">
        <v>7046</v>
      </c>
      <c r="H2270" s="70" t="s">
        <v>4336</v>
      </c>
      <c r="I2270" s="70" t="s">
        <v>1561</v>
      </c>
      <c r="J2270" s="70" t="s">
        <v>1396</v>
      </c>
      <c r="K2270" s="70"/>
      <c r="L2270" s="70">
        <v>140</v>
      </c>
      <c r="M2270" s="70"/>
      <c r="N2270" s="70"/>
      <c r="O2270" s="70"/>
      <c r="P2270" s="70">
        <v>53.58</v>
      </c>
      <c r="Q2270" s="70" t="s">
        <v>1483</v>
      </c>
      <c r="R2270" s="70"/>
      <c r="S2270" s="70"/>
      <c r="T2270" s="70">
        <v>5995</v>
      </c>
      <c r="U2270" s="70" t="s">
        <v>7047</v>
      </c>
      <c r="V2270" s="70" t="s">
        <v>7048</v>
      </c>
      <c r="W2270" s="70">
        <v>4495</v>
      </c>
      <c r="X2270" s="71" t="s">
        <v>7049</v>
      </c>
    </row>
    <row r="2271" s="62" customFormat="1" spans="3:24">
      <c r="C2271" s="69">
        <v>2021</v>
      </c>
      <c r="D2271" s="69">
        <v>9</v>
      </c>
      <c r="E2271" s="70" t="s">
        <v>4334</v>
      </c>
      <c r="F2271" s="70" t="s">
        <v>1617</v>
      </c>
      <c r="G2271" s="70" t="s">
        <v>7050</v>
      </c>
      <c r="H2271" s="70" t="s">
        <v>1453</v>
      </c>
      <c r="I2271" s="70" t="s">
        <v>1397</v>
      </c>
      <c r="J2271" s="70" t="s">
        <v>1396</v>
      </c>
      <c r="K2271" s="70"/>
      <c r="L2271" s="70">
        <v>385</v>
      </c>
      <c r="M2271" s="70">
        <v>0.279</v>
      </c>
      <c r="N2271" s="70"/>
      <c r="O2271" s="70">
        <v>145.56</v>
      </c>
      <c r="P2271" s="70">
        <v>86.552</v>
      </c>
      <c r="Q2271" s="70" t="s">
        <v>1402</v>
      </c>
      <c r="R2271" s="70"/>
      <c r="S2271" s="70"/>
      <c r="T2271" s="70">
        <v>5995</v>
      </c>
      <c r="U2271" s="70" t="s">
        <v>7051</v>
      </c>
      <c r="V2271" s="70" t="s">
        <v>7052</v>
      </c>
      <c r="W2271" s="70">
        <v>4495</v>
      </c>
      <c r="X2271" s="71">
        <v>2965</v>
      </c>
    </row>
    <row r="2272" s="62" customFormat="1" spans="3:24">
      <c r="C2272" s="69">
        <v>2021</v>
      </c>
      <c r="D2272" s="69">
        <v>9</v>
      </c>
      <c r="E2272" s="70" t="s">
        <v>4334</v>
      </c>
      <c r="F2272" s="70" t="s">
        <v>1617</v>
      </c>
      <c r="G2272" s="70" t="s">
        <v>7053</v>
      </c>
      <c r="H2272" s="70" t="s">
        <v>7054</v>
      </c>
      <c r="I2272" s="70" t="s">
        <v>1561</v>
      </c>
      <c r="J2272" s="70" t="s">
        <v>1396</v>
      </c>
      <c r="K2272" s="70"/>
      <c r="L2272" s="70">
        <v>125</v>
      </c>
      <c r="M2272" s="70"/>
      <c r="N2272" s="70"/>
      <c r="O2272" s="70"/>
      <c r="P2272" s="70">
        <v>53.58</v>
      </c>
      <c r="Q2272" s="70" t="s">
        <v>1483</v>
      </c>
      <c r="R2272" s="70"/>
      <c r="S2272" s="70"/>
      <c r="T2272" s="70">
        <v>7430</v>
      </c>
      <c r="U2272" s="70">
        <v>2380</v>
      </c>
      <c r="V2272" s="70">
        <v>2380</v>
      </c>
      <c r="W2272" s="70">
        <v>7350</v>
      </c>
      <c r="X2272" s="71" t="s">
        <v>7055</v>
      </c>
    </row>
    <row r="2273" s="62" customFormat="1" spans="3:24">
      <c r="C2273" s="69">
        <v>2021</v>
      </c>
      <c r="D2273" s="69">
        <v>9</v>
      </c>
      <c r="E2273" s="70" t="s">
        <v>1808</v>
      </c>
      <c r="F2273" s="70" t="s">
        <v>1809</v>
      </c>
      <c r="G2273" s="70" t="s">
        <v>7056</v>
      </c>
      <c r="H2273" s="70" t="s">
        <v>1440</v>
      </c>
      <c r="I2273" s="70" t="s">
        <v>1397</v>
      </c>
      <c r="J2273" s="70" t="s">
        <v>1441</v>
      </c>
      <c r="K2273" s="70">
        <v>510</v>
      </c>
      <c r="L2273" s="70"/>
      <c r="M2273" s="70"/>
      <c r="N2273" s="70">
        <v>13.2</v>
      </c>
      <c r="O2273" s="70">
        <v>160</v>
      </c>
      <c r="P2273" s="70"/>
      <c r="Q2273" s="70" t="s">
        <v>3814</v>
      </c>
      <c r="R2273" s="70"/>
      <c r="S2273" s="70"/>
      <c r="T2273" s="70">
        <v>4808</v>
      </c>
      <c r="U2273" s="70">
        <v>1840</v>
      </c>
      <c r="V2273" s="70">
        <v>1520</v>
      </c>
      <c r="W2273" s="70">
        <v>2075</v>
      </c>
      <c r="X2273" s="71">
        <v>1699</v>
      </c>
    </row>
    <row r="2274" s="62" customFormat="1" spans="3:24">
      <c r="C2274" s="69">
        <v>2021</v>
      </c>
      <c r="D2274" s="69">
        <v>9</v>
      </c>
      <c r="E2274" s="70" t="s">
        <v>1808</v>
      </c>
      <c r="F2274" s="70" t="s">
        <v>1809</v>
      </c>
      <c r="G2274" s="70" t="s">
        <v>7057</v>
      </c>
      <c r="H2274" s="70" t="s">
        <v>1440</v>
      </c>
      <c r="I2274" s="70" t="s">
        <v>1397</v>
      </c>
      <c r="J2274" s="70" t="s">
        <v>1441</v>
      </c>
      <c r="K2274" s="70">
        <v>520</v>
      </c>
      <c r="L2274" s="70"/>
      <c r="M2274" s="70"/>
      <c r="N2274" s="70">
        <v>13.8</v>
      </c>
      <c r="O2274" s="70">
        <v>160</v>
      </c>
      <c r="P2274" s="70"/>
      <c r="Q2274" s="70" t="s">
        <v>7058</v>
      </c>
      <c r="R2274" s="70"/>
      <c r="S2274" s="70"/>
      <c r="T2274" s="70">
        <v>4495</v>
      </c>
      <c r="U2274" s="70">
        <v>1820</v>
      </c>
      <c r="V2274" s="70">
        <v>1610</v>
      </c>
      <c r="W2274" s="70">
        <v>2080</v>
      </c>
      <c r="X2274" s="71">
        <v>1665</v>
      </c>
    </row>
    <row r="2275" s="62" customFormat="1" spans="3:24">
      <c r="C2275" s="69">
        <v>2021</v>
      </c>
      <c r="D2275" s="69">
        <v>9</v>
      </c>
      <c r="E2275" s="70" t="s">
        <v>1808</v>
      </c>
      <c r="F2275" s="70" t="s">
        <v>1809</v>
      </c>
      <c r="G2275" s="70" t="s">
        <v>7059</v>
      </c>
      <c r="H2275" s="70" t="s">
        <v>1440</v>
      </c>
      <c r="I2275" s="70" t="s">
        <v>1397</v>
      </c>
      <c r="J2275" s="70" t="s">
        <v>1441</v>
      </c>
      <c r="K2275" s="70">
        <v>670</v>
      </c>
      <c r="L2275" s="70"/>
      <c r="M2275" s="70"/>
      <c r="N2275" s="70">
        <v>13.5</v>
      </c>
      <c r="O2275" s="70">
        <v>160</v>
      </c>
      <c r="P2275" s="70"/>
      <c r="Q2275" s="70" t="s">
        <v>4347</v>
      </c>
      <c r="R2275" s="70"/>
      <c r="S2275" s="70"/>
      <c r="T2275" s="70">
        <v>4880</v>
      </c>
      <c r="U2275" s="70">
        <v>1896</v>
      </c>
      <c r="V2275" s="70">
        <v>1450</v>
      </c>
      <c r="W2275" s="70">
        <v>2370</v>
      </c>
      <c r="X2275" s="71">
        <v>1965</v>
      </c>
    </row>
    <row r="2276" s="62" customFormat="1" ht="14.1" customHeight="1" spans="3:24">
      <c r="C2276" s="69">
        <v>2021</v>
      </c>
      <c r="D2276" s="69">
        <v>9</v>
      </c>
      <c r="E2276" s="70" t="s">
        <v>1819</v>
      </c>
      <c r="F2276" s="70" t="s">
        <v>1820</v>
      </c>
      <c r="G2276" s="70" t="s">
        <v>7060</v>
      </c>
      <c r="H2276" s="70" t="s">
        <v>1395</v>
      </c>
      <c r="I2276" s="70" t="s">
        <v>1397</v>
      </c>
      <c r="J2276" s="70" t="s">
        <v>1396</v>
      </c>
      <c r="K2276" s="70"/>
      <c r="L2276" s="70">
        <v>200</v>
      </c>
      <c r="M2276" s="70">
        <v>0.188</v>
      </c>
      <c r="N2276" s="70"/>
      <c r="O2276" s="70">
        <v>160.26</v>
      </c>
      <c r="P2276" s="70">
        <v>281.91</v>
      </c>
      <c r="Q2276" s="70" t="s">
        <v>1822</v>
      </c>
      <c r="R2276" s="70"/>
      <c r="S2276" s="70"/>
      <c r="T2276" s="70">
        <v>9560</v>
      </c>
      <c r="U2276" s="70">
        <v>2550</v>
      </c>
      <c r="V2276" s="70" t="s">
        <v>7061</v>
      </c>
      <c r="W2276" s="70">
        <v>31000</v>
      </c>
      <c r="X2276" s="71" t="s">
        <v>7062</v>
      </c>
    </row>
    <row r="2277" s="62" customFormat="1" ht="14.1" customHeight="1" spans="3:24">
      <c r="C2277" s="69">
        <v>2021</v>
      </c>
      <c r="D2277" s="69">
        <v>9</v>
      </c>
      <c r="E2277" s="70" t="s">
        <v>1819</v>
      </c>
      <c r="F2277" s="70" t="s">
        <v>1820</v>
      </c>
      <c r="G2277" s="70" t="s">
        <v>7063</v>
      </c>
      <c r="H2277" s="70" t="s">
        <v>1395</v>
      </c>
      <c r="I2277" s="70" t="s">
        <v>1397</v>
      </c>
      <c r="J2277" s="70" t="s">
        <v>1396</v>
      </c>
      <c r="K2277" s="70"/>
      <c r="L2277" s="70">
        <v>255</v>
      </c>
      <c r="M2277" s="70">
        <v>0.187</v>
      </c>
      <c r="N2277" s="70"/>
      <c r="O2277" s="70">
        <v>155.89</v>
      </c>
      <c r="P2277" s="70">
        <v>350.08</v>
      </c>
      <c r="Q2277" s="70" t="s">
        <v>1822</v>
      </c>
      <c r="R2277" s="70"/>
      <c r="S2277" s="70"/>
      <c r="T2277" s="70">
        <v>9560</v>
      </c>
      <c r="U2277" s="70">
        <v>2550</v>
      </c>
      <c r="V2277" s="70" t="s">
        <v>7061</v>
      </c>
      <c r="W2277" s="70">
        <v>31000</v>
      </c>
      <c r="X2277" s="71" t="s">
        <v>7062</v>
      </c>
    </row>
    <row r="2278" s="62" customFormat="1" ht="14.1" customHeight="1" spans="3:24">
      <c r="C2278" s="69">
        <v>2021</v>
      </c>
      <c r="D2278" s="69">
        <v>9</v>
      </c>
      <c r="E2278" s="70" t="s">
        <v>1819</v>
      </c>
      <c r="F2278" s="70" t="s">
        <v>1820</v>
      </c>
      <c r="G2278" s="70" t="s">
        <v>7064</v>
      </c>
      <c r="H2278" s="70" t="s">
        <v>1395</v>
      </c>
      <c r="I2278" s="70" t="s">
        <v>1397</v>
      </c>
      <c r="J2278" s="70" t="s">
        <v>1396</v>
      </c>
      <c r="K2278" s="70"/>
      <c r="L2278" s="70">
        <v>255</v>
      </c>
      <c r="M2278" s="70">
        <v>0.2</v>
      </c>
      <c r="N2278" s="70"/>
      <c r="O2278" s="70">
        <v>160.9</v>
      </c>
      <c r="P2278" s="70">
        <v>350.208</v>
      </c>
      <c r="Q2278" s="70" t="s">
        <v>1822</v>
      </c>
      <c r="R2278" s="70"/>
      <c r="S2278" s="70"/>
      <c r="T2278" s="70">
        <v>9560</v>
      </c>
      <c r="U2278" s="70">
        <v>2550</v>
      </c>
      <c r="V2278" s="70" t="s">
        <v>7061</v>
      </c>
      <c r="W2278" s="70">
        <v>31000</v>
      </c>
      <c r="X2278" s="71" t="s">
        <v>7062</v>
      </c>
    </row>
    <row r="2279" s="62" customFormat="1" ht="14.1" customHeight="1" spans="3:24">
      <c r="C2279" s="69">
        <v>2021</v>
      </c>
      <c r="D2279" s="69">
        <v>9</v>
      </c>
      <c r="E2279" s="70" t="s">
        <v>1819</v>
      </c>
      <c r="F2279" s="70" t="s">
        <v>1820</v>
      </c>
      <c r="G2279" s="70" t="s">
        <v>7065</v>
      </c>
      <c r="H2279" s="70" t="s">
        <v>1516</v>
      </c>
      <c r="I2279" s="70" t="s">
        <v>1397</v>
      </c>
      <c r="J2279" s="70" t="s">
        <v>1396</v>
      </c>
      <c r="K2279" s="70"/>
      <c r="L2279" s="70">
        <v>180</v>
      </c>
      <c r="M2279" s="70">
        <v>0.22</v>
      </c>
      <c r="N2279" s="70"/>
      <c r="O2279" s="70">
        <v>160.26</v>
      </c>
      <c r="P2279" s="70">
        <v>281.91</v>
      </c>
      <c r="Q2279" s="70" t="s">
        <v>1822</v>
      </c>
      <c r="R2279" s="70"/>
      <c r="S2279" s="70"/>
      <c r="T2279" s="70">
        <v>7220</v>
      </c>
      <c r="U2279" s="70">
        <v>2550</v>
      </c>
      <c r="V2279" s="70" t="s">
        <v>3817</v>
      </c>
      <c r="W2279" s="70">
        <v>25000</v>
      </c>
      <c r="X2279" s="71" t="s">
        <v>3818</v>
      </c>
    </row>
    <row r="2280" s="62" customFormat="1" ht="14.1" customHeight="1" spans="3:24">
      <c r="C2280" s="69">
        <v>2021</v>
      </c>
      <c r="D2280" s="69">
        <v>9</v>
      </c>
      <c r="E2280" s="70" t="s">
        <v>1819</v>
      </c>
      <c r="F2280" s="70" t="s">
        <v>1820</v>
      </c>
      <c r="G2280" s="70" t="s">
        <v>7066</v>
      </c>
      <c r="H2280" s="70" t="s">
        <v>1453</v>
      </c>
      <c r="I2280" s="70" t="s">
        <v>1397</v>
      </c>
      <c r="J2280" s="70" t="s">
        <v>1396</v>
      </c>
      <c r="K2280" s="70">
        <v>245</v>
      </c>
      <c r="L2280" s="70"/>
      <c r="M2280" s="70">
        <v>0.244</v>
      </c>
      <c r="N2280" s="70"/>
      <c r="O2280" s="70">
        <v>140.4</v>
      </c>
      <c r="P2280" s="70">
        <v>50.232</v>
      </c>
      <c r="Q2280" s="70" t="s">
        <v>1822</v>
      </c>
      <c r="R2280" s="70"/>
      <c r="S2280" s="70"/>
      <c r="T2280" s="70">
        <v>5200</v>
      </c>
      <c r="U2280" s="70">
        <v>1700</v>
      </c>
      <c r="V2280" s="70" t="s">
        <v>3821</v>
      </c>
      <c r="W2280" s="70">
        <v>3490</v>
      </c>
      <c r="X2280" s="71">
        <v>1760</v>
      </c>
    </row>
    <row r="2281" s="62" customFormat="1" ht="14.1" customHeight="1" spans="3:24">
      <c r="C2281" s="69">
        <v>2021</v>
      </c>
      <c r="D2281" s="69">
        <v>9</v>
      </c>
      <c r="E2281" s="70" t="s">
        <v>1819</v>
      </c>
      <c r="F2281" s="70" t="s">
        <v>1820</v>
      </c>
      <c r="G2281" s="70" t="s">
        <v>7067</v>
      </c>
      <c r="H2281" s="70" t="s">
        <v>1666</v>
      </c>
      <c r="I2281" s="70" t="s">
        <v>1397</v>
      </c>
      <c r="J2281" s="70" t="s">
        <v>1396</v>
      </c>
      <c r="K2281" s="70"/>
      <c r="L2281" s="70">
        <v>255</v>
      </c>
      <c r="M2281" s="70">
        <v>0.153</v>
      </c>
      <c r="N2281" s="70"/>
      <c r="O2281" s="70" t="s">
        <v>1420</v>
      </c>
      <c r="P2281" s="70">
        <v>350.07</v>
      </c>
      <c r="Q2281" s="70" t="s">
        <v>1822</v>
      </c>
      <c r="R2281" s="70"/>
      <c r="S2281" s="70"/>
      <c r="T2281" s="70">
        <v>10530</v>
      </c>
      <c r="U2281" s="70">
        <v>2550</v>
      </c>
      <c r="V2281" s="70">
        <v>3900</v>
      </c>
      <c r="W2281" s="70">
        <v>31000</v>
      </c>
      <c r="X2281" s="71">
        <v>15600</v>
      </c>
    </row>
    <row r="2282" s="62" customFormat="1" ht="14.1" customHeight="1" spans="3:24">
      <c r="C2282" s="69">
        <v>2021</v>
      </c>
      <c r="D2282" s="69">
        <v>9</v>
      </c>
      <c r="E2282" s="70" t="s">
        <v>1819</v>
      </c>
      <c r="F2282" s="70" t="s">
        <v>1820</v>
      </c>
      <c r="G2282" s="70" t="s">
        <v>7068</v>
      </c>
      <c r="H2282" s="70" t="s">
        <v>1666</v>
      </c>
      <c r="I2282" s="70" t="s">
        <v>1397</v>
      </c>
      <c r="J2282" s="70" t="s">
        <v>1396</v>
      </c>
      <c r="K2282" s="70"/>
      <c r="L2282" s="70">
        <v>200</v>
      </c>
      <c r="M2282" s="70">
        <v>0.168</v>
      </c>
      <c r="N2282" s="70"/>
      <c r="O2282" s="70">
        <v>160.26</v>
      </c>
      <c r="P2282" s="70">
        <v>281.91</v>
      </c>
      <c r="Q2282" s="70" t="s">
        <v>1822</v>
      </c>
      <c r="R2282" s="70"/>
      <c r="S2282" s="70"/>
      <c r="T2282" s="70">
        <v>10530</v>
      </c>
      <c r="U2282" s="70">
        <v>2550</v>
      </c>
      <c r="V2282" s="70">
        <v>3900</v>
      </c>
      <c r="W2282" s="70">
        <v>31000</v>
      </c>
      <c r="X2282" s="71">
        <v>15600</v>
      </c>
    </row>
    <row r="2283" s="62" customFormat="1" spans="3:24">
      <c r="C2283" s="69">
        <v>2021</v>
      </c>
      <c r="D2283" s="69">
        <v>9</v>
      </c>
      <c r="E2283" s="70" t="s">
        <v>1819</v>
      </c>
      <c r="F2283" s="70" t="s">
        <v>1820</v>
      </c>
      <c r="G2283" s="70" t="s">
        <v>7069</v>
      </c>
      <c r="H2283" s="70" t="s">
        <v>1666</v>
      </c>
      <c r="I2283" s="70" t="s">
        <v>1397</v>
      </c>
      <c r="J2283" s="70" t="s">
        <v>1396</v>
      </c>
      <c r="K2283" s="70"/>
      <c r="L2283" s="70">
        <v>255</v>
      </c>
      <c r="M2283" s="70">
        <v>0.167</v>
      </c>
      <c r="N2283" s="70"/>
      <c r="O2283" s="70">
        <v>155.89</v>
      </c>
      <c r="P2283" s="70">
        <v>350.08</v>
      </c>
      <c r="Q2283" s="70" t="s">
        <v>1822</v>
      </c>
      <c r="R2283" s="70"/>
      <c r="S2283" s="70"/>
      <c r="T2283" s="70">
        <v>10530</v>
      </c>
      <c r="U2283" s="70">
        <v>2550</v>
      </c>
      <c r="V2283" s="70">
        <v>3900</v>
      </c>
      <c r="W2283" s="70">
        <v>31000</v>
      </c>
      <c r="X2283" s="71">
        <v>15600</v>
      </c>
    </row>
    <row r="2284" s="62" customFormat="1" spans="3:24">
      <c r="C2284" s="69">
        <v>2021</v>
      </c>
      <c r="D2284" s="69">
        <v>9</v>
      </c>
      <c r="E2284" s="70" t="s">
        <v>1856</v>
      </c>
      <c r="F2284" s="70" t="s">
        <v>5262</v>
      </c>
      <c r="G2284" s="70" t="s">
        <v>7070</v>
      </c>
      <c r="H2284" s="70" t="s">
        <v>1482</v>
      </c>
      <c r="I2284" s="70" t="s">
        <v>1397</v>
      </c>
      <c r="J2284" s="70" t="s">
        <v>1396</v>
      </c>
      <c r="K2284" s="70">
        <v>301</v>
      </c>
      <c r="L2284" s="70"/>
      <c r="M2284" s="70">
        <v>0.203</v>
      </c>
      <c r="N2284" s="70"/>
      <c r="O2284" s="70">
        <v>134.8</v>
      </c>
      <c r="P2284" s="70">
        <v>46.36</v>
      </c>
      <c r="Q2284" s="70" t="s">
        <v>1402</v>
      </c>
      <c r="R2284" s="70"/>
      <c r="S2284" s="70"/>
      <c r="T2284" s="70">
        <v>5165</v>
      </c>
      <c r="U2284" s="70">
        <v>1635</v>
      </c>
      <c r="V2284" s="70">
        <v>2525</v>
      </c>
      <c r="W2284" s="70">
        <v>3050</v>
      </c>
      <c r="X2284" s="71">
        <v>1580</v>
      </c>
    </row>
    <row r="2285" s="62" customFormat="1" spans="3:24">
      <c r="C2285" s="69">
        <v>2021</v>
      </c>
      <c r="D2285" s="69">
        <v>9</v>
      </c>
      <c r="E2285" s="70" t="s">
        <v>1859</v>
      </c>
      <c r="F2285" s="70" t="s">
        <v>1860</v>
      </c>
      <c r="G2285" s="70" t="s">
        <v>7071</v>
      </c>
      <c r="H2285" s="70" t="s">
        <v>1862</v>
      </c>
      <c r="I2285" s="70" t="s">
        <v>1397</v>
      </c>
      <c r="J2285" s="70" t="s">
        <v>1396</v>
      </c>
      <c r="K2285" s="70"/>
      <c r="L2285" s="70">
        <v>340</v>
      </c>
      <c r="M2285" s="70">
        <v>0.177</v>
      </c>
      <c r="N2285" s="70"/>
      <c r="O2285" s="70">
        <v>160.26</v>
      </c>
      <c r="P2285" s="70">
        <v>422.87</v>
      </c>
      <c r="Q2285" s="70" t="s">
        <v>1402</v>
      </c>
      <c r="R2285" s="70"/>
      <c r="S2285" s="70"/>
      <c r="T2285" s="70" t="s">
        <v>7072</v>
      </c>
      <c r="U2285" s="70">
        <v>2550</v>
      </c>
      <c r="V2285" s="70" t="s">
        <v>6729</v>
      </c>
      <c r="W2285" s="70">
        <v>31000</v>
      </c>
      <c r="X2285" s="71" t="s">
        <v>6730</v>
      </c>
    </row>
    <row r="2286" s="62" customFormat="1" spans="3:24">
      <c r="C2286" s="69">
        <v>2021</v>
      </c>
      <c r="D2286" s="69">
        <v>9</v>
      </c>
      <c r="E2286" s="70" t="s">
        <v>4355</v>
      </c>
      <c r="F2286" s="70" t="s">
        <v>4356</v>
      </c>
      <c r="G2286" s="70" t="s">
        <v>7073</v>
      </c>
      <c r="H2286" s="70" t="s">
        <v>1453</v>
      </c>
      <c r="I2286" s="70" t="s">
        <v>1397</v>
      </c>
      <c r="J2286" s="70" t="s">
        <v>1396</v>
      </c>
      <c r="K2286" s="70">
        <v>274</v>
      </c>
      <c r="L2286" s="70"/>
      <c r="M2286" s="70">
        <v>0.276</v>
      </c>
      <c r="N2286" s="70"/>
      <c r="O2286" s="70">
        <v>137.6</v>
      </c>
      <c r="P2286" s="70">
        <v>41.86</v>
      </c>
      <c r="Q2286" s="70" t="s">
        <v>1421</v>
      </c>
      <c r="R2286" s="70"/>
      <c r="S2286" s="70"/>
      <c r="T2286" s="70">
        <v>5050</v>
      </c>
      <c r="U2286" s="70">
        <v>1675</v>
      </c>
      <c r="V2286" s="70">
        <v>2180</v>
      </c>
      <c r="W2286" s="70">
        <v>2695</v>
      </c>
      <c r="X2286" s="71">
        <v>1660</v>
      </c>
    </row>
    <row r="2287" s="62" customFormat="1" spans="3:24">
      <c r="C2287" s="69">
        <v>2021</v>
      </c>
      <c r="D2287" s="69">
        <v>9</v>
      </c>
      <c r="E2287" s="70" t="s">
        <v>1888</v>
      </c>
      <c r="F2287" s="70" t="s">
        <v>1621</v>
      </c>
      <c r="G2287" s="70" t="s">
        <v>7074</v>
      </c>
      <c r="H2287" s="70" t="s">
        <v>1418</v>
      </c>
      <c r="I2287" s="70" t="s">
        <v>1397</v>
      </c>
      <c r="J2287" s="70" t="s">
        <v>1396</v>
      </c>
      <c r="K2287" s="70"/>
      <c r="L2287" s="70">
        <v>325</v>
      </c>
      <c r="M2287" s="70" t="s">
        <v>7075</v>
      </c>
      <c r="N2287" s="70"/>
      <c r="O2287" s="70">
        <v>160.2</v>
      </c>
      <c r="P2287" s="70">
        <v>422.848</v>
      </c>
      <c r="Q2287" s="70" t="s">
        <v>4354</v>
      </c>
      <c r="R2287" s="70"/>
      <c r="S2287" s="70"/>
      <c r="T2287" s="70" t="s">
        <v>1650</v>
      </c>
      <c r="U2287" s="70">
        <v>2550</v>
      </c>
      <c r="V2287" s="70" t="s">
        <v>3839</v>
      </c>
      <c r="W2287" s="70">
        <v>31000</v>
      </c>
      <c r="X2287" s="71" t="s">
        <v>7076</v>
      </c>
    </row>
    <row r="2288" s="62" customFormat="1" spans="3:24">
      <c r="C2288" s="69">
        <v>2021</v>
      </c>
      <c r="D2288" s="69">
        <v>9</v>
      </c>
      <c r="E2288" s="70" t="s">
        <v>1888</v>
      </c>
      <c r="F2288" s="70" t="s">
        <v>1621</v>
      </c>
      <c r="G2288" s="70" t="s">
        <v>7077</v>
      </c>
      <c r="H2288" s="70" t="s">
        <v>1516</v>
      </c>
      <c r="I2288" s="70" t="s">
        <v>1397</v>
      </c>
      <c r="J2288" s="70" t="s">
        <v>1396</v>
      </c>
      <c r="K2288" s="70"/>
      <c r="L2288" s="70">
        <v>220</v>
      </c>
      <c r="M2288" s="70" t="s">
        <v>7078</v>
      </c>
      <c r="N2288" s="70"/>
      <c r="O2288" s="70">
        <v>160.2</v>
      </c>
      <c r="P2288" s="70">
        <v>282.624</v>
      </c>
      <c r="Q2288" s="70" t="s">
        <v>4354</v>
      </c>
      <c r="R2288" s="70"/>
      <c r="S2288" s="70"/>
      <c r="T2288" s="70" t="s">
        <v>4368</v>
      </c>
      <c r="U2288" s="70">
        <v>2550</v>
      </c>
      <c r="V2288" s="70" t="s">
        <v>6184</v>
      </c>
      <c r="W2288" s="70">
        <v>25000</v>
      </c>
      <c r="X2288" s="71" t="s">
        <v>6185</v>
      </c>
    </row>
    <row r="2289" s="62" customFormat="1" spans="3:24">
      <c r="C2289" s="69">
        <v>2021</v>
      </c>
      <c r="D2289" s="69">
        <v>9</v>
      </c>
      <c r="E2289" s="70" t="s">
        <v>1888</v>
      </c>
      <c r="F2289" s="70" t="s">
        <v>1621</v>
      </c>
      <c r="G2289" s="70" t="s">
        <v>7079</v>
      </c>
      <c r="H2289" s="70" t="s">
        <v>1453</v>
      </c>
      <c r="I2289" s="70" t="s">
        <v>1397</v>
      </c>
      <c r="J2289" s="70" t="s">
        <v>1396</v>
      </c>
      <c r="K2289" s="70"/>
      <c r="L2289" s="70">
        <v>490</v>
      </c>
      <c r="M2289" s="70" t="s">
        <v>6609</v>
      </c>
      <c r="N2289" s="70"/>
      <c r="O2289" s="70" t="s">
        <v>1895</v>
      </c>
      <c r="P2289" s="70">
        <v>100.27</v>
      </c>
      <c r="Q2289" s="70" t="s">
        <v>1402</v>
      </c>
      <c r="R2289" s="70"/>
      <c r="S2289" s="70"/>
      <c r="T2289" s="70">
        <v>5995</v>
      </c>
      <c r="U2289" s="70" t="s">
        <v>1900</v>
      </c>
      <c r="V2289" s="70" t="s">
        <v>6610</v>
      </c>
      <c r="W2289" s="70">
        <v>4495</v>
      </c>
      <c r="X2289" s="71" t="s">
        <v>6611</v>
      </c>
    </row>
    <row r="2290" s="62" customFormat="1" spans="3:24">
      <c r="C2290" s="69">
        <v>2021</v>
      </c>
      <c r="D2290" s="69">
        <v>9</v>
      </c>
      <c r="E2290" s="70" t="s">
        <v>1888</v>
      </c>
      <c r="F2290" s="70" t="s">
        <v>1621</v>
      </c>
      <c r="G2290" s="70" t="s">
        <v>7080</v>
      </c>
      <c r="H2290" s="70" t="s">
        <v>1521</v>
      </c>
      <c r="I2290" s="70" t="s">
        <v>1397</v>
      </c>
      <c r="J2290" s="70" t="s">
        <v>1396</v>
      </c>
      <c r="K2290" s="70"/>
      <c r="L2290" s="70">
        <v>270</v>
      </c>
      <c r="M2290" s="70">
        <v>0.17</v>
      </c>
      <c r="N2290" s="70"/>
      <c r="O2290" s="70" t="s">
        <v>5364</v>
      </c>
      <c r="P2290" s="70">
        <v>361.735</v>
      </c>
      <c r="Q2290" s="70" t="s">
        <v>4354</v>
      </c>
      <c r="R2290" s="70"/>
      <c r="S2290" s="70"/>
      <c r="T2290" s="70">
        <v>10800</v>
      </c>
      <c r="U2290" s="70">
        <v>2550</v>
      </c>
      <c r="V2290" s="70" t="s">
        <v>5853</v>
      </c>
      <c r="W2290" s="70">
        <v>31000</v>
      </c>
      <c r="X2290" s="71">
        <v>15900</v>
      </c>
    </row>
    <row r="2291" s="62" customFormat="1" spans="3:24">
      <c r="C2291" s="69">
        <v>2021</v>
      </c>
      <c r="D2291" s="69">
        <v>9</v>
      </c>
      <c r="E2291" s="70" t="s">
        <v>1906</v>
      </c>
      <c r="F2291" s="70" t="s">
        <v>1907</v>
      </c>
      <c r="G2291" s="70" t="s">
        <v>7081</v>
      </c>
      <c r="H2291" s="70" t="s">
        <v>1453</v>
      </c>
      <c r="I2291" s="70" t="s">
        <v>1397</v>
      </c>
      <c r="J2291" s="70" t="s">
        <v>1396</v>
      </c>
      <c r="K2291" s="70">
        <v>305</v>
      </c>
      <c r="L2291" s="70"/>
      <c r="M2291" s="70">
        <v>0.23</v>
      </c>
      <c r="N2291" s="70"/>
      <c r="O2291" s="70">
        <v>137.6</v>
      </c>
      <c r="P2291" s="70">
        <v>41.86</v>
      </c>
      <c r="Q2291" s="70" t="s">
        <v>7082</v>
      </c>
      <c r="R2291" s="70"/>
      <c r="S2291" s="70"/>
      <c r="T2291" s="70">
        <v>4495</v>
      </c>
      <c r="U2291" s="70">
        <v>1680</v>
      </c>
      <c r="V2291" s="70">
        <v>1990</v>
      </c>
      <c r="W2291" s="70">
        <v>2420</v>
      </c>
      <c r="X2291" s="71">
        <v>1370</v>
      </c>
    </row>
    <row r="2292" s="62" customFormat="1" spans="3:24">
      <c r="C2292" s="69">
        <v>2021</v>
      </c>
      <c r="D2292" s="69">
        <v>9</v>
      </c>
      <c r="E2292" s="70" t="s">
        <v>1906</v>
      </c>
      <c r="F2292" s="70" t="s">
        <v>1907</v>
      </c>
      <c r="G2292" s="70" t="s">
        <v>7083</v>
      </c>
      <c r="H2292" s="70" t="s">
        <v>1453</v>
      </c>
      <c r="I2292" s="70" t="s">
        <v>1397</v>
      </c>
      <c r="J2292" s="70" t="s">
        <v>1396</v>
      </c>
      <c r="K2292" s="70">
        <v>235</v>
      </c>
      <c r="L2292" s="70"/>
      <c r="M2292" s="70">
        <v>0.246</v>
      </c>
      <c r="N2292" s="70"/>
      <c r="O2292" s="70">
        <v>140.4</v>
      </c>
      <c r="P2292" s="70">
        <v>50.232</v>
      </c>
      <c r="Q2292" s="70" t="s">
        <v>1822</v>
      </c>
      <c r="R2292" s="70"/>
      <c r="S2292" s="70"/>
      <c r="T2292" s="70">
        <v>5200</v>
      </c>
      <c r="U2292" s="70">
        <v>1700</v>
      </c>
      <c r="V2292" s="70" t="s">
        <v>3821</v>
      </c>
      <c r="W2292" s="70">
        <v>3490</v>
      </c>
      <c r="X2292" s="71">
        <v>1760</v>
      </c>
    </row>
    <row r="2293" s="62" customFormat="1" spans="3:24">
      <c r="C2293" s="69">
        <v>2021</v>
      </c>
      <c r="D2293" s="69">
        <v>9</v>
      </c>
      <c r="E2293" s="70" t="s">
        <v>1906</v>
      </c>
      <c r="F2293" s="70" t="s">
        <v>1907</v>
      </c>
      <c r="G2293" s="70" t="s">
        <v>7084</v>
      </c>
      <c r="H2293" s="70" t="s">
        <v>1433</v>
      </c>
      <c r="I2293" s="70" t="s">
        <v>1397</v>
      </c>
      <c r="J2293" s="70" t="s">
        <v>1412</v>
      </c>
      <c r="K2293" s="70"/>
      <c r="L2293" s="70">
        <v>530</v>
      </c>
      <c r="M2293" s="70">
        <v>0.15</v>
      </c>
      <c r="N2293" s="70"/>
      <c r="O2293" s="70">
        <v>145.48</v>
      </c>
      <c r="P2293" s="70">
        <v>258.048</v>
      </c>
      <c r="Q2293" s="70" t="s">
        <v>4196</v>
      </c>
      <c r="R2293" s="70"/>
      <c r="S2293" s="70"/>
      <c r="T2293" s="70">
        <v>9420</v>
      </c>
      <c r="U2293" s="70">
        <v>2510</v>
      </c>
      <c r="V2293" s="70">
        <v>3250</v>
      </c>
      <c r="W2293" s="70">
        <v>15500</v>
      </c>
      <c r="X2293" s="71">
        <v>10300</v>
      </c>
    </row>
    <row r="2294" s="62" customFormat="1" spans="3:24">
      <c r="C2294" s="69">
        <v>2021</v>
      </c>
      <c r="D2294" s="69">
        <v>9</v>
      </c>
      <c r="E2294" s="70" t="s">
        <v>1911</v>
      </c>
      <c r="F2294" s="70" t="s">
        <v>1912</v>
      </c>
      <c r="G2294" s="70" t="s">
        <v>7085</v>
      </c>
      <c r="H2294" s="70" t="s">
        <v>6398</v>
      </c>
      <c r="I2294" s="70" t="s">
        <v>1397</v>
      </c>
      <c r="J2294" s="70" t="s">
        <v>1396</v>
      </c>
      <c r="K2294" s="70">
        <v>301</v>
      </c>
      <c r="L2294" s="70"/>
      <c r="M2294" s="70"/>
      <c r="N2294" s="70">
        <v>11</v>
      </c>
      <c r="O2294" s="70">
        <v>150</v>
      </c>
      <c r="P2294" s="70"/>
      <c r="Q2294" s="70" t="s">
        <v>4377</v>
      </c>
      <c r="R2294" s="70"/>
      <c r="S2294" s="70"/>
      <c r="T2294" s="70">
        <v>4070</v>
      </c>
      <c r="U2294" s="70">
        <v>1690</v>
      </c>
      <c r="V2294" s="70">
        <v>1540</v>
      </c>
      <c r="W2294" s="70">
        <v>1456</v>
      </c>
      <c r="X2294" s="71">
        <v>1081</v>
      </c>
    </row>
    <row r="2295" s="62" customFormat="1" spans="3:24">
      <c r="C2295" s="69">
        <v>2021</v>
      </c>
      <c r="D2295" s="69">
        <v>9</v>
      </c>
      <c r="E2295" s="70" t="s">
        <v>7086</v>
      </c>
      <c r="F2295" s="70" t="s">
        <v>2114</v>
      </c>
      <c r="G2295" s="70" t="s">
        <v>7087</v>
      </c>
      <c r="H2295" s="70" t="s">
        <v>1433</v>
      </c>
      <c r="I2295" s="70" t="s">
        <v>1397</v>
      </c>
      <c r="J2295" s="70" t="s">
        <v>1412</v>
      </c>
      <c r="K2295" s="70"/>
      <c r="L2295" s="70">
        <v>345</v>
      </c>
      <c r="M2295" s="70" t="s">
        <v>7088</v>
      </c>
      <c r="N2295" s="70"/>
      <c r="O2295" s="70" t="s">
        <v>1570</v>
      </c>
      <c r="P2295" s="70">
        <v>134.35</v>
      </c>
      <c r="Q2295" s="70" t="s">
        <v>1421</v>
      </c>
      <c r="R2295" s="70"/>
      <c r="S2295" s="70"/>
      <c r="T2295" s="70">
        <v>6910</v>
      </c>
      <c r="U2295" s="70">
        <v>2150</v>
      </c>
      <c r="V2295" s="70">
        <v>3080</v>
      </c>
      <c r="W2295" s="70">
        <v>9500</v>
      </c>
      <c r="X2295" s="71" t="s">
        <v>7089</v>
      </c>
    </row>
    <row r="2296" s="62" customFormat="1" spans="3:24">
      <c r="C2296" s="69">
        <v>2021</v>
      </c>
      <c r="D2296" s="69">
        <v>9</v>
      </c>
      <c r="E2296" s="70" t="s">
        <v>7086</v>
      </c>
      <c r="F2296" s="70" t="s">
        <v>2114</v>
      </c>
      <c r="G2296" s="70" t="s">
        <v>7090</v>
      </c>
      <c r="H2296" s="70" t="s">
        <v>1433</v>
      </c>
      <c r="I2296" s="70" t="s">
        <v>1397</v>
      </c>
      <c r="J2296" s="70" t="s">
        <v>1412</v>
      </c>
      <c r="K2296" s="70"/>
      <c r="L2296" s="70">
        <v>340</v>
      </c>
      <c r="M2296" s="70" t="s">
        <v>7091</v>
      </c>
      <c r="N2296" s="70"/>
      <c r="O2296" s="70" t="s">
        <v>1799</v>
      </c>
      <c r="P2296" s="70">
        <v>180.87</v>
      </c>
      <c r="Q2296" s="70" t="s">
        <v>1421</v>
      </c>
      <c r="R2296" s="70"/>
      <c r="S2296" s="70"/>
      <c r="T2296" s="70">
        <v>8490</v>
      </c>
      <c r="U2296" s="70">
        <v>2480</v>
      </c>
      <c r="V2296" s="70" t="s">
        <v>4864</v>
      </c>
      <c r="W2296" s="70">
        <v>15100</v>
      </c>
      <c r="X2296" s="71" t="s">
        <v>7092</v>
      </c>
    </row>
    <row r="2297" s="62" customFormat="1" spans="3:24">
      <c r="C2297" s="69">
        <v>2021</v>
      </c>
      <c r="D2297" s="69">
        <v>9</v>
      </c>
      <c r="E2297" s="70" t="s">
        <v>1924</v>
      </c>
      <c r="F2297" s="70" t="s">
        <v>1925</v>
      </c>
      <c r="G2297" s="70" t="s">
        <v>7093</v>
      </c>
      <c r="H2297" s="70" t="s">
        <v>1531</v>
      </c>
      <c r="I2297" s="70" t="s">
        <v>1397</v>
      </c>
      <c r="J2297" s="70" t="s">
        <v>1412</v>
      </c>
      <c r="K2297" s="70"/>
      <c r="L2297" s="70">
        <v>340</v>
      </c>
      <c r="M2297" s="70">
        <v>0.147</v>
      </c>
      <c r="N2297" s="70"/>
      <c r="O2297" s="70">
        <v>158.9</v>
      </c>
      <c r="P2297" s="70">
        <v>210.56</v>
      </c>
      <c r="Q2297" s="70" t="s">
        <v>1402</v>
      </c>
      <c r="R2297" s="70"/>
      <c r="S2297" s="70"/>
      <c r="T2297" s="70">
        <v>10500</v>
      </c>
      <c r="U2297" s="70">
        <v>2500</v>
      </c>
      <c r="V2297" s="70" t="s">
        <v>5296</v>
      </c>
      <c r="W2297" s="70">
        <v>18000</v>
      </c>
      <c r="X2297" s="71" t="s">
        <v>7094</v>
      </c>
    </row>
    <row r="2298" s="62" customFormat="1" spans="3:24">
      <c r="C2298" s="69">
        <v>2021</v>
      </c>
      <c r="D2298" s="69">
        <v>9</v>
      </c>
      <c r="E2298" s="70" t="s">
        <v>1924</v>
      </c>
      <c r="F2298" s="70" t="s">
        <v>1925</v>
      </c>
      <c r="G2298" s="70" t="s">
        <v>7095</v>
      </c>
      <c r="H2298" s="70" t="s">
        <v>1433</v>
      </c>
      <c r="I2298" s="70" t="s">
        <v>1397</v>
      </c>
      <c r="J2298" s="70" t="s">
        <v>1412</v>
      </c>
      <c r="K2298" s="70"/>
      <c r="L2298" s="70">
        <v>380</v>
      </c>
      <c r="M2298" s="70">
        <v>0.147</v>
      </c>
      <c r="N2298" s="70"/>
      <c r="O2298" s="70" t="s">
        <v>7096</v>
      </c>
      <c r="P2298" s="70">
        <v>180.94</v>
      </c>
      <c r="Q2298" s="70" t="s">
        <v>1402</v>
      </c>
      <c r="R2298" s="70"/>
      <c r="S2298" s="70"/>
      <c r="T2298" s="70">
        <v>8520</v>
      </c>
      <c r="U2298" s="70">
        <v>2500</v>
      </c>
      <c r="V2298" s="70">
        <v>3220</v>
      </c>
      <c r="W2298" s="70">
        <v>14500</v>
      </c>
      <c r="X2298" s="71" t="s">
        <v>7097</v>
      </c>
    </row>
    <row r="2299" s="62" customFormat="1" spans="3:24">
      <c r="C2299" s="69">
        <v>2021</v>
      </c>
      <c r="D2299" s="69">
        <v>9</v>
      </c>
      <c r="E2299" s="70" t="s">
        <v>1931</v>
      </c>
      <c r="F2299" s="70" t="s">
        <v>1932</v>
      </c>
      <c r="G2299" s="70" t="s">
        <v>7098</v>
      </c>
      <c r="H2299" s="70" t="s">
        <v>1433</v>
      </c>
      <c r="I2299" s="70" t="s">
        <v>1397</v>
      </c>
      <c r="J2299" s="70" t="s">
        <v>1412</v>
      </c>
      <c r="K2299" s="70"/>
      <c r="L2299" s="70">
        <v>295</v>
      </c>
      <c r="M2299" s="70">
        <v>0.13</v>
      </c>
      <c r="N2299" s="70"/>
      <c r="O2299" s="70" t="s">
        <v>1570</v>
      </c>
      <c r="P2299" s="70">
        <v>121.13</v>
      </c>
      <c r="Q2299" s="70" t="s">
        <v>1402</v>
      </c>
      <c r="R2299" s="70"/>
      <c r="S2299" s="70"/>
      <c r="T2299" s="70">
        <v>8145</v>
      </c>
      <c r="U2299" s="70">
        <v>2365</v>
      </c>
      <c r="V2299" s="70" t="s">
        <v>7099</v>
      </c>
      <c r="W2299" s="70">
        <v>13800</v>
      </c>
      <c r="X2299" s="71" t="s">
        <v>7100</v>
      </c>
    </row>
    <row r="2300" s="62" customFormat="1" spans="3:24">
      <c r="C2300" s="69">
        <v>2021</v>
      </c>
      <c r="D2300" s="69">
        <v>9</v>
      </c>
      <c r="E2300" s="70" t="s">
        <v>5755</v>
      </c>
      <c r="F2300" s="70" t="s">
        <v>1695</v>
      </c>
      <c r="G2300" s="70" t="s">
        <v>7101</v>
      </c>
      <c r="H2300" s="70" t="s">
        <v>1453</v>
      </c>
      <c r="I2300" s="70" t="s">
        <v>1397</v>
      </c>
      <c r="J2300" s="70" t="s">
        <v>1396</v>
      </c>
      <c r="K2300" s="70">
        <v>280</v>
      </c>
      <c r="L2300" s="70"/>
      <c r="M2300" s="70" t="s">
        <v>7102</v>
      </c>
      <c r="N2300" s="70"/>
      <c r="O2300" s="70">
        <v>130</v>
      </c>
      <c r="P2300" s="70">
        <v>43.2</v>
      </c>
      <c r="Q2300" s="70" t="s">
        <v>1402</v>
      </c>
      <c r="R2300" s="70"/>
      <c r="S2300" s="70"/>
      <c r="T2300" s="70">
        <v>4880</v>
      </c>
      <c r="U2300" s="70" t="s">
        <v>7103</v>
      </c>
      <c r="V2300" s="70" t="s">
        <v>7104</v>
      </c>
      <c r="W2300" s="70">
        <v>2510</v>
      </c>
      <c r="X2300" s="71" t="s">
        <v>7105</v>
      </c>
    </row>
    <row r="2301" s="62" customFormat="1" spans="3:24">
      <c r="C2301" s="69">
        <v>2021</v>
      </c>
      <c r="D2301" s="69">
        <v>9</v>
      </c>
      <c r="E2301" s="70" t="s">
        <v>1936</v>
      </c>
      <c r="F2301" s="70" t="s">
        <v>1937</v>
      </c>
      <c r="G2301" s="70" t="s">
        <v>7106</v>
      </c>
      <c r="H2301" s="70" t="s">
        <v>1446</v>
      </c>
      <c r="I2301" s="70" t="s">
        <v>1397</v>
      </c>
      <c r="J2301" s="70" t="s">
        <v>1412</v>
      </c>
      <c r="K2301" s="70">
        <v>255</v>
      </c>
      <c r="L2301" s="70"/>
      <c r="M2301" s="70">
        <v>0.24</v>
      </c>
      <c r="N2301" s="70"/>
      <c r="O2301" s="70">
        <v>144.4</v>
      </c>
      <c r="P2301" s="70">
        <v>50.38</v>
      </c>
      <c r="Q2301" s="70" t="s">
        <v>1402</v>
      </c>
      <c r="R2301" s="70"/>
      <c r="S2301" s="70"/>
      <c r="T2301" s="70">
        <v>5620</v>
      </c>
      <c r="U2301" s="70">
        <v>1785</v>
      </c>
      <c r="V2301" s="70">
        <v>1985</v>
      </c>
      <c r="W2301" s="70">
        <v>3300</v>
      </c>
      <c r="X2301" s="71">
        <v>1660</v>
      </c>
    </row>
    <row r="2302" s="62" customFormat="1" spans="3:24">
      <c r="C2302" s="69">
        <v>2021</v>
      </c>
      <c r="D2302" s="69">
        <v>9</v>
      </c>
      <c r="E2302" s="70" t="s">
        <v>1936</v>
      </c>
      <c r="F2302" s="70" t="s">
        <v>1937</v>
      </c>
      <c r="G2302" s="70" t="s">
        <v>7107</v>
      </c>
      <c r="H2302" s="70" t="s">
        <v>1446</v>
      </c>
      <c r="I2302" s="70" t="s">
        <v>1397</v>
      </c>
      <c r="J2302" s="70" t="s">
        <v>1412</v>
      </c>
      <c r="K2302" s="70">
        <v>255</v>
      </c>
      <c r="L2302" s="70"/>
      <c r="M2302" s="70">
        <v>0.25</v>
      </c>
      <c r="N2302" s="70"/>
      <c r="O2302" s="70">
        <v>144.4</v>
      </c>
      <c r="P2302" s="70">
        <v>50.38</v>
      </c>
      <c r="Q2302" s="70" t="s">
        <v>1402</v>
      </c>
      <c r="R2302" s="70"/>
      <c r="S2302" s="70"/>
      <c r="T2302" s="70">
        <v>5620</v>
      </c>
      <c r="U2302" s="70">
        <v>1785</v>
      </c>
      <c r="V2302" s="70">
        <v>2000</v>
      </c>
      <c r="W2302" s="70">
        <v>3300</v>
      </c>
      <c r="X2302" s="71">
        <v>1725</v>
      </c>
    </row>
    <row r="2303" s="62" customFormat="1" spans="3:24">
      <c r="C2303" s="69">
        <v>2021</v>
      </c>
      <c r="D2303" s="69">
        <v>9</v>
      </c>
      <c r="E2303" s="70" t="s">
        <v>1936</v>
      </c>
      <c r="F2303" s="70" t="s">
        <v>1937</v>
      </c>
      <c r="G2303" s="70" t="s">
        <v>7108</v>
      </c>
      <c r="H2303" s="70" t="s">
        <v>1482</v>
      </c>
      <c r="I2303" s="70" t="s">
        <v>1397</v>
      </c>
      <c r="J2303" s="70" t="s">
        <v>1396</v>
      </c>
      <c r="K2303" s="70">
        <v>255</v>
      </c>
      <c r="L2303" s="70"/>
      <c r="M2303" s="70">
        <v>0.26</v>
      </c>
      <c r="N2303" s="70"/>
      <c r="O2303" s="70">
        <v>144.4</v>
      </c>
      <c r="P2303" s="70">
        <v>50.38</v>
      </c>
      <c r="Q2303" s="70" t="s">
        <v>1402</v>
      </c>
      <c r="R2303" s="70"/>
      <c r="S2303" s="70"/>
      <c r="T2303" s="70">
        <v>5620</v>
      </c>
      <c r="U2303" s="70">
        <v>1785</v>
      </c>
      <c r="V2303" s="70">
        <v>2440</v>
      </c>
      <c r="W2303" s="70">
        <v>3300</v>
      </c>
      <c r="X2303" s="71">
        <v>1770</v>
      </c>
    </row>
    <row r="2304" s="62" customFormat="1" spans="3:24">
      <c r="C2304" s="69">
        <v>2021</v>
      </c>
      <c r="D2304" s="69">
        <v>9</v>
      </c>
      <c r="E2304" s="70" t="s">
        <v>1936</v>
      </c>
      <c r="F2304" s="70" t="s">
        <v>1937</v>
      </c>
      <c r="G2304" s="70" t="s">
        <v>7109</v>
      </c>
      <c r="H2304" s="70" t="s">
        <v>1453</v>
      </c>
      <c r="I2304" s="70" t="s">
        <v>1397</v>
      </c>
      <c r="J2304" s="70" t="s">
        <v>1396</v>
      </c>
      <c r="K2304" s="70">
        <v>255</v>
      </c>
      <c r="L2304" s="70"/>
      <c r="M2304" s="70">
        <v>0.26</v>
      </c>
      <c r="N2304" s="70"/>
      <c r="O2304" s="70">
        <v>144.4</v>
      </c>
      <c r="P2304" s="70">
        <v>50.38</v>
      </c>
      <c r="Q2304" s="70" t="s">
        <v>1402</v>
      </c>
      <c r="R2304" s="70"/>
      <c r="S2304" s="70"/>
      <c r="T2304" s="70">
        <v>5625</v>
      </c>
      <c r="U2304" s="70">
        <v>1805</v>
      </c>
      <c r="V2304" s="70">
        <v>2495</v>
      </c>
      <c r="W2304" s="70">
        <v>3300</v>
      </c>
      <c r="X2304" s="71">
        <v>1780</v>
      </c>
    </row>
    <row r="2305" s="62" customFormat="1" spans="3:24">
      <c r="C2305" s="69">
        <v>2021</v>
      </c>
      <c r="D2305" s="69">
        <v>9</v>
      </c>
      <c r="E2305" s="70" t="s">
        <v>1936</v>
      </c>
      <c r="F2305" s="70" t="s">
        <v>1937</v>
      </c>
      <c r="G2305" s="70" t="s">
        <v>7110</v>
      </c>
      <c r="H2305" s="70" t="s">
        <v>1453</v>
      </c>
      <c r="I2305" s="70" t="s">
        <v>1397</v>
      </c>
      <c r="J2305" s="70" t="s">
        <v>1396</v>
      </c>
      <c r="K2305" s="70">
        <v>275</v>
      </c>
      <c r="L2305" s="70"/>
      <c r="M2305" s="70">
        <v>0.28</v>
      </c>
      <c r="N2305" s="70"/>
      <c r="O2305" s="70">
        <v>136.2</v>
      </c>
      <c r="P2305" s="70">
        <v>38.7</v>
      </c>
      <c r="Q2305" s="70" t="s">
        <v>1402</v>
      </c>
      <c r="R2305" s="70"/>
      <c r="S2305" s="70"/>
      <c r="T2305" s="70">
        <v>4500</v>
      </c>
      <c r="U2305" s="70">
        <v>1680</v>
      </c>
      <c r="V2305" s="70">
        <v>1985</v>
      </c>
      <c r="W2305" s="70">
        <v>2600</v>
      </c>
      <c r="X2305" s="71" t="s">
        <v>7111</v>
      </c>
    </row>
    <row r="2306" s="62" customFormat="1" spans="3:24">
      <c r="C2306" s="69">
        <v>2021</v>
      </c>
      <c r="D2306" s="69">
        <v>9</v>
      </c>
      <c r="E2306" s="70" t="s">
        <v>5768</v>
      </c>
      <c r="F2306" s="70" t="s">
        <v>5769</v>
      </c>
      <c r="G2306" s="70" t="s">
        <v>7112</v>
      </c>
      <c r="H2306" s="70" t="s">
        <v>1440</v>
      </c>
      <c r="I2306" s="70" t="s">
        <v>1397</v>
      </c>
      <c r="J2306" s="70" t="s">
        <v>1441</v>
      </c>
      <c r="K2306" s="70">
        <v>675</v>
      </c>
      <c r="L2306" s="70"/>
      <c r="M2306" s="70"/>
      <c r="N2306" s="70">
        <v>13.2</v>
      </c>
      <c r="O2306" s="70">
        <v>168</v>
      </c>
      <c r="P2306" s="70"/>
      <c r="Q2306" s="70" t="s">
        <v>1499</v>
      </c>
      <c r="R2306" s="70"/>
      <c r="S2306" s="70"/>
      <c r="T2306" s="70">
        <v>4694</v>
      </c>
      <c r="U2306" s="70">
        <v>1850</v>
      </c>
      <c r="V2306" s="70">
        <v>1443</v>
      </c>
      <c r="W2306" s="70">
        <v>2300</v>
      </c>
      <c r="X2306" s="71">
        <v>1836</v>
      </c>
    </row>
    <row r="2307" s="62" customFormat="1" spans="3:24">
      <c r="C2307" s="69">
        <v>2021</v>
      </c>
      <c r="D2307" s="69">
        <v>9</v>
      </c>
      <c r="E2307" s="70" t="s">
        <v>7113</v>
      </c>
      <c r="F2307" s="70" t="s">
        <v>6359</v>
      </c>
      <c r="G2307" s="70" t="s">
        <v>7114</v>
      </c>
      <c r="H2307" s="70" t="s">
        <v>1440</v>
      </c>
      <c r="I2307" s="70" t="s">
        <v>1397</v>
      </c>
      <c r="J2307" s="70" t="s">
        <v>1441</v>
      </c>
      <c r="K2307" s="70">
        <v>302</v>
      </c>
      <c r="L2307" s="70"/>
      <c r="M2307" s="70"/>
      <c r="N2307" s="70">
        <v>10.6</v>
      </c>
      <c r="O2307" s="70">
        <v>161.8</v>
      </c>
      <c r="P2307" s="70"/>
      <c r="Q2307" s="70" t="s">
        <v>1504</v>
      </c>
      <c r="R2307" s="70"/>
      <c r="S2307" s="70"/>
      <c r="T2307" s="70">
        <v>3018</v>
      </c>
      <c r="U2307" s="70">
        <v>1708</v>
      </c>
      <c r="V2307" s="70">
        <v>1610</v>
      </c>
      <c r="W2307" s="70">
        <v>1260</v>
      </c>
      <c r="X2307" s="71">
        <v>960</v>
      </c>
    </row>
    <row r="2308" s="62" customFormat="1" spans="3:24">
      <c r="C2308" s="69">
        <v>2021</v>
      </c>
      <c r="D2308" s="69">
        <v>9</v>
      </c>
      <c r="E2308" s="70" t="s">
        <v>7115</v>
      </c>
      <c r="F2308" s="70" t="s">
        <v>7116</v>
      </c>
      <c r="G2308" s="70" t="s">
        <v>7117</v>
      </c>
      <c r="H2308" s="70" t="s">
        <v>1531</v>
      </c>
      <c r="I2308" s="70" t="s">
        <v>1397</v>
      </c>
      <c r="J2308" s="70" t="s">
        <v>1412</v>
      </c>
      <c r="K2308" s="70"/>
      <c r="L2308" s="70">
        <v>360</v>
      </c>
      <c r="M2308" s="70">
        <v>0.15</v>
      </c>
      <c r="N2308" s="70"/>
      <c r="O2308" s="70">
        <v>157</v>
      </c>
      <c r="P2308" s="70">
        <v>100.3</v>
      </c>
      <c r="Q2308" s="70" t="s">
        <v>1421</v>
      </c>
      <c r="R2308" s="70"/>
      <c r="S2308" s="70"/>
      <c r="T2308" s="70">
        <v>6645</v>
      </c>
      <c r="U2308" s="70">
        <v>2100</v>
      </c>
      <c r="V2308" s="70" t="s">
        <v>7118</v>
      </c>
      <c r="W2308" s="70">
        <v>9500</v>
      </c>
      <c r="X2308" s="71" t="s">
        <v>7119</v>
      </c>
    </row>
    <row r="2309" s="62" customFormat="1" spans="3:24">
      <c r="C2309" s="69">
        <v>2021</v>
      </c>
      <c r="D2309" s="69">
        <v>9</v>
      </c>
      <c r="E2309" s="70" t="s">
        <v>7115</v>
      </c>
      <c r="F2309" s="70" t="s">
        <v>7116</v>
      </c>
      <c r="G2309" s="70" t="s">
        <v>7120</v>
      </c>
      <c r="H2309" s="70" t="s">
        <v>1433</v>
      </c>
      <c r="I2309" s="70" t="s">
        <v>1397</v>
      </c>
      <c r="J2309" s="70" t="s">
        <v>1412</v>
      </c>
      <c r="K2309" s="70"/>
      <c r="L2309" s="70">
        <v>465</v>
      </c>
      <c r="M2309" s="70">
        <v>0.13</v>
      </c>
      <c r="N2309" s="70"/>
      <c r="O2309" s="70">
        <v>161</v>
      </c>
      <c r="P2309" s="70">
        <v>175.03</v>
      </c>
      <c r="Q2309" s="70" t="s">
        <v>1421</v>
      </c>
      <c r="R2309" s="70"/>
      <c r="S2309" s="70"/>
      <c r="T2309" s="70">
        <v>8245</v>
      </c>
      <c r="U2309" s="70">
        <v>2500</v>
      </c>
      <c r="V2309" s="70" t="s">
        <v>7121</v>
      </c>
      <c r="W2309" s="70">
        <v>14200</v>
      </c>
      <c r="X2309" s="71" t="s">
        <v>3247</v>
      </c>
    </row>
    <row r="2310" s="62" customFormat="1" spans="3:24">
      <c r="C2310" s="69">
        <v>2021</v>
      </c>
      <c r="D2310" s="69">
        <v>9</v>
      </c>
      <c r="E2310" s="70" t="s">
        <v>1947</v>
      </c>
      <c r="F2310" s="70" t="s">
        <v>1948</v>
      </c>
      <c r="G2310" s="70" t="s">
        <v>7122</v>
      </c>
      <c r="H2310" s="70" t="s">
        <v>1418</v>
      </c>
      <c r="I2310" s="70" t="s">
        <v>1397</v>
      </c>
      <c r="J2310" s="70" t="s">
        <v>1396</v>
      </c>
      <c r="K2310" s="70"/>
      <c r="L2310" s="70">
        <v>485</v>
      </c>
      <c r="M2310" s="70">
        <v>0.283</v>
      </c>
      <c r="N2310" s="70"/>
      <c r="O2310" s="70">
        <v>153.84</v>
      </c>
      <c r="P2310" s="70">
        <v>106.952</v>
      </c>
      <c r="Q2310" s="70" t="s">
        <v>1402</v>
      </c>
      <c r="R2310" s="70"/>
      <c r="S2310" s="70"/>
      <c r="T2310" s="70" t="s">
        <v>7123</v>
      </c>
      <c r="U2310" s="70" t="s">
        <v>7124</v>
      </c>
      <c r="V2310" s="70" t="s">
        <v>7125</v>
      </c>
      <c r="W2310" s="70">
        <v>4495</v>
      </c>
      <c r="X2310" s="71">
        <v>3250</v>
      </c>
    </row>
    <row r="2311" s="62" customFormat="1" spans="3:24">
      <c r="C2311" s="69">
        <v>2021</v>
      </c>
      <c r="D2311" s="69">
        <v>9</v>
      </c>
      <c r="E2311" s="70" t="s">
        <v>1947</v>
      </c>
      <c r="F2311" s="70" t="s">
        <v>1948</v>
      </c>
      <c r="G2311" s="70" t="s">
        <v>7126</v>
      </c>
      <c r="H2311" s="70" t="s">
        <v>1482</v>
      </c>
      <c r="I2311" s="70" t="s">
        <v>1397</v>
      </c>
      <c r="J2311" s="70" t="s">
        <v>1396</v>
      </c>
      <c r="K2311" s="70"/>
      <c r="L2311" s="70">
        <v>440</v>
      </c>
      <c r="M2311" s="70">
        <v>0.289</v>
      </c>
      <c r="N2311" s="70"/>
      <c r="O2311" s="70">
        <v>153.84</v>
      </c>
      <c r="P2311" s="70">
        <v>98.04</v>
      </c>
      <c r="Q2311" s="70" t="s">
        <v>1402</v>
      </c>
      <c r="R2311" s="70"/>
      <c r="S2311" s="70"/>
      <c r="T2311" s="70">
        <v>5995</v>
      </c>
      <c r="U2311" s="70" t="s">
        <v>4876</v>
      </c>
      <c r="V2311" s="70" t="s">
        <v>7127</v>
      </c>
      <c r="W2311" s="70">
        <v>4495</v>
      </c>
      <c r="X2311" s="71">
        <v>3150</v>
      </c>
    </row>
    <row r="2312" s="62" customFormat="1" spans="3:24">
      <c r="C2312" s="69">
        <v>2021</v>
      </c>
      <c r="D2312" s="69">
        <v>9</v>
      </c>
      <c r="E2312" s="70" t="s">
        <v>5309</v>
      </c>
      <c r="F2312" s="70" t="s">
        <v>5307</v>
      </c>
      <c r="G2312" s="70" t="s">
        <v>7128</v>
      </c>
      <c r="H2312" s="70" t="s">
        <v>1433</v>
      </c>
      <c r="I2312" s="70" t="s">
        <v>1397</v>
      </c>
      <c r="J2312" s="70" t="s">
        <v>1412</v>
      </c>
      <c r="K2312" s="70"/>
      <c r="L2312" s="70">
        <v>730</v>
      </c>
      <c r="M2312" s="70">
        <v>0.15</v>
      </c>
      <c r="N2312" s="70"/>
      <c r="O2312" s="70">
        <v>161</v>
      </c>
      <c r="P2312" s="70">
        <v>350.07</v>
      </c>
      <c r="Q2312" s="70" t="s">
        <v>1402</v>
      </c>
      <c r="R2312" s="70"/>
      <c r="S2312" s="70"/>
      <c r="T2312" s="70">
        <v>12000</v>
      </c>
      <c r="U2312" s="70">
        <v>2550</v>
      </c>
      <c r="V2312" s="70">
        <v>3400</v>
      </c>
      <c r="W2312" s="70">
        <v>18000</v>
      </c>
      <c r="X2312" s="71" t="s">
        <v>7129</v>
      </c>
    </row>
    <row r="2313" s="62" customFormat="1" spans="3:24">
      <c r="C2313" s="69">
        <v>2021</v>
      </c>
      <c r="D2313" s="69">
        <v>9</v>
      </c>
      <c r="E2313" s="70" t="s">
        <v>1976</v>
      </c>
      <c r="F2313" s="70" t="s">
        <v>1617</v>
      </c>
      <c r="G2313" s="70" t="s">
        <v>7130</v>
      </c>
      <c r="H2313" s="70" t="s">
        <v>4292</v>
      </c>
      <c r="I2313" s="70" t="s">
        <v>1397</v>
      </c>
      <c r="J2313" s="70" t="s">
        <v>1396</v>
      </c>
      <c r="K2313" s="70"/>
      <c r="L2313" s="70">
        <v>350</v>
      </c>
      <c r="M2313" s="70">
        <v>0.279</v>
      </c>
      <c r="N2313" s="70"/>
      <c r="O2313" s="70">
        <v>160.13</v>
      </c>
      <c r="P2313" s="70">
        <v>80.94</v>
      </c>
      <c r="Q2313" s="70" t="s">
        <v>7131</v>
      </c>
      <c r="R2313" s="70"/>
      <c r="S2313" s="70"/>
      <c r="T2313" s="70">
        <v>5995</v>
      </c>
      <c r="U2313" s="70">
        <v>2150</v>
      </c>
      <c r="V2313" s="70" t="s">
        <v>7132</v>
      </c>
      <c r="W2313" s="70">
        <v>4495</v>
      </c>
      <c r="X2313" s="71">
        <v>2890</v>
      </c>
    </row>
    <row r="2314" s="62" customFormat="1" spans="3:24">
      <c r="C2314" s="69">
        <v>2021</v>
      </c>
      <c r="D2314" s="69">
        <v>9</v>
      </c>
      <c r="E2314" s="70" t="s">
        <v>1990</v>
      </c>
      <c r="F2314" s="70" t="s">
        <v>1991</v>
      </c>
      <c r="G2314" s="70" t="s">
        <v>7133</v>
      </c>
      <c r="H2314" s="70" t="s">
        <v>1886</v>
      </c>
      <c r="I2314" s="70" t="s">
        <v>1397</v>
      </c>
      <c r="J2314" s="70" t="s">
        <v>1396</v>
      </c>
      <c r="K2314" s="70"/>
      <c r="L2314" s="70">
        <v>480</v>
      </c>
      <c r="M2314" s="70"/>
      <c r="N2314" s="70"/>
      <c r="O2314" s="70">
        <v>142.82</v>
      </c>
      <c r="P2314" s="70">
        <v>222.18</v>
      </c>
      <c r="Q2314" s="70" t="s">
        <v>1402</v>
      </c>
      <c r="R2314" s="70"/>
      <c r="S2314" s="70"/>
      <c r="T2314" s="70">
        <v>7360</v>
      </c>
      <c r="U2314" s="70">
        <v>2365</v>
      </c>
      <c r="V2314" s="70">
        <v>2700</v>
      </c>
      <c r="W2314" s="70">
        <v>11800</v>
      </c>
      <c r="X2314" s="71">
        <v>9200</v>
      </c>
    </row>
    <row r="2315" s="62" customFormat="1" spans="3:24">
      <c r="C2315" s="69">
        <v>2021</v>
      </c>
      <c r="D2315" s="69">
        <v>9</v>
      </c>
      <c r="E2315" s="70" t="s">
        <v>4390</v>
      </c>
      <c r="F2315" s="70" t="s">
        <v>4391</v>
      </c>
      <c r="G2315" s="70" t="s">
        <v>7134</v>
      </c>
      <c r="H2315" s="70" t="s">
        <v>1470</v>
      </c>
      <c r="I2315" s="70" t="s">
        <v>1397</v>
      </c>
      <c r="J2315" s="70" t="s">
        <v>1396</v>
      </c>
      <c r="K2315" s="70"/>
      <c r="L2315" s="70">
        <v>340</v>
      </c>
      <c r="M2315" s="70" t="s">
        <v>7135</v>
      </c>
      <c r="N2315" s="70"/>
      <c r="O2315" s="70">
        <v>156.1</v>
      </c>
      <c r="P2315" s="70">
        <v>180.48</v>
      </c>
      <c r="Q2315" s="70" t="s">
        <v>1402</v>
      </c>
      <c r="R2315" s="70"/>
      <c r="S2315" s="70"/>
      <c r="T2315" s="70" t="s">
        <v>7136</v>
      </c>
      <c r="U2315" s="70">
        <v>2365</v>
      </c>
      <c r="V2315" s="70" t="s">
        <v>7137</v>
      </c>
      <c r="W2315" s="70">
        <v>12495</v>
      </c>
      <c r="X2315" s="71" t="s">
        <v>7138</v>
      </c>
    </row>
    <row r="2316" s="62" customFormat="1" spans="3:24">
      <c r="C2316" s="69">
        <v>2021</v>
      </c>
      <c r="D2316" s="69">
        <v>9</v>
      </c>
      <c r="E2316" s="70" t="s">
        <v>7139</v>
      </c>
      <c r="F2316" s="70" t="s">
        <v>7140</v>
      </c>
      <c r="G2316" s="70" t="s">
        <v>7141</v>
      </c>
      <c r="H2316" s="70" t="s">
        <v>1470</v>
      </c>
      <c r="I2316" s="70" t="s">
        <v>1397</v>
      </c>
      <c r="J2316" s="70" t="s">
        <v>1396</v>
      </c>
      <c r="K2316" s="70"/>
      <c r="L2316" s="70">
        <v>310</v>
      </c>
      <c r="M2316" s="70">
        <v>0.23</v>
      </c>
      <c r="N2316" s="70"/>
      <c r="O2316" s="70" t="s">
        <v>4103</v>
      </c>
      <c r="P2316" s="70">
        <v>241.96</v>
      </c>
      <c r="Q2316" s="70" t="s">
        <v>1421</v>
      </c>
      <c r="R2316" s="70"/>
      <c r="S2316" s="70"/>
      <c r="T2316" s="70" t="s">
        <v>7142</v>
      </c>
      <c r="U2316" s="70">
        <v>2550</v>
      </c>
      <c r="V2316" s="70" t="s">
        <v>7143</v>
      </c>
      <c r="W2316" s="70">
        <v>18000</v>
      </c>
      <c r="X2316" s="71">
        <v>12550</v>
      </c>
    </row>
    <row r="2317" s="62" customFormat="1" spans="3:24">
      <c r="C2317" s="69">
        <v>2021</v>
      </c>
      <c r="D2317" s="69">
        <v>9</v>
      </c>
      <c r="E2317" s="70" t="s">
        <v>7144</v>
      </c>
      <c r="F2317" s="70" t="s">
        <v>7145</v>
      </c>
      <c r="G2317" s="70" t="s">
        <v>7146</v>
      </c>
      <c r="H2317" s="70" t="s">
        <v>1433</v>
      </c>
      <c r="I2317" s="70" t="s">
        <v>1397</v>
      </c>
      <c r="J2317" s="70" t="s">
        <v>1412</v>
      </c>
      <c r="K2317" s="70"/>
      <c r="L2317" s="70">
        <v>418</v>
      </c>
      <c r="M2317" s="70">
        <v>0.125</v>
      </c>
      <c r="N2317" s="70"/>
      <c r="O2317" s="70">
        <v>158.98</v>
      </c>
      <c r="P2317" s="70">
        <v>210.56</v>
      </c>
      <c r="Q2317" s="70" t="s">
        <v>1402</v>
      </c>
      <c r="R2317" s="70"/>
      <c r="S2317" s="70"/>
      <c r="T2317" s="70">
        <v>10500</v>
      </c>
      <c r="U2317" s="70">
        <v>2500</v>
      </c>
      <c r="V2317" s="70" t="s">
        <v>7147</v>
      </c>
      <c r="W2317" s="70">
        <v>18000</v>
      </c>
      <c r="X2317" s="71" t="s">
        <v>7148</v>
      </c>
    </row>
    <row r="2318" s="62" customFormat="1" spans="3:24">
      <c r="C2318" s="69">
        <v>2021</v>
      </c>
      <c r="D2318" s="69">
        <v>9</v>
      </c>
      <c r="E2318" s="70" t="s">
        <v>7149</v>
      </c>
      <c r="F2318" s="70" t="s">
        <v>7150</v>
      </c>
      <c r="G2318" s="70" t="s">
        <v>7151</v>
      </c>
      <c r="H2318" s="70" t="s">
        <v>2064</v>
      </c>
      <c r="I2318" s="70" t="s">
        <v>1397</v>
      </c>
      <c r="J2318" s="70" t="s">
        <v>1396</v>
      </c>
      <c r="K2318" s="70"/>
      <c r="L2318" s="70">
        <v>418</v>
      </c>
      <c r="M2318" s="70">
        <v>0.125</v>
      </c>
      <c r="N2318" s="70"/>
      <c r="O2318" s="70">
        <v>154</v>
      </c>
      <c r="P2318" s="70">
        <v>66.84</v>
      </c>
      <c r="Q2318" s="70" t="s">
        <v>1402</v>
      </c>
      <c r="R2318" s="70"/>
      <c r="S2318" s="70"/>
      <c r="T2318" s="70">
        <v>5420</v>
      </c>
      <c r="U2318" s="70">
        <v>1660</v>
      </c>
      <c r="V2318" s="70">
        <v>2220</v>
      </c>
      <c r="W2318" s="70">
        <v>4495</v>
      </c>
      <c r="X2318" s="71">
        <v>2435</v>
      </c>
    </row>
    <row r="2319" spans="3:24">
      <c r="C2319" s="69">
        <v>2021</v>
      </c>
      <c r="D2319" s="69">
        <v>9</v>
      </c>
      <c r="E2319" s="70" t="s">
        <v>7152</v>
      </c>
      <c r="F2319" s="70" t="s">
        <v>2114</v>
      </c>
      <c r="G2319" s="70" t="s">
        <v>7153</v>
      </c>
      <c r="H2319" s="70" t="s">
        <v>1523</v>
      </c>
      <c r="I2319" s="70" t="s">
        <v>1397</v>
      </c>
      <c r="J2319" s="70" t="s">
        <v>1396</v>
      </c>
      <c r="K2319" s="70"/>
      <c r="L2319" s="70">
        <v>170</v>
      </c>
      <c r="M2319" s="70">
        <v>0.27</v>
      </c>
      <c r="N2319" s="70"/>
      <c r="O2319" s="70">
        <v>157.57</v>
      </c>
      <c r="P2319" s="70">
        <v>281.91</v>
      </c>
      <c r="Q2319" s="70" t="s">
        <v>1402</v>
      </c>
      <c r="R2319" s="70"/>
      <c r="S2319" s="70"/>
      <c r="T2319" s="70">
        <v>9600</v>
      </c>
      <c r="U2319" s="70">
        <v>2550</v>
      </c>
      <c r="V2319" s="70" t="s">
        <v>1864</v>
      </c>
      <c r="W2319" s="70">
        <v>31000</v>
      </c>
      <c r="X2319" s="71" t="s">
        <v>4886</v>
      </c>
    </row>
    <row r="2320" spans="3:24">
      <c r="C2320" s="69">
        <v>2021</v>
      </c>
      <c r="D2320" s="69">
        <v>9</v>
      </c>
      <c r="E2320" s="70" t="s">
        <v>7152</v>
      </c>
      <c r="F2320" s="70" t="s">
        <v>2114</v>
      </c>
      <c r="G2320" s="70" t="s">
        <v>7154</v>
      </c>
      <c r="H2320" s="70" t="s">
        <v>1862</v>
      </c>
      <c r="I2320" s="70" t="s">
        <v>1397</v>
      </c>
      <c r="J2320" s="70" t="s">
        <v>1396</v>
      </c>
      <c r="K2320" s="70"/>
      <c r="L2320" s="70">
        <v>194</v>
      </c>
      <c r="M2320" s="70">
        <v>0.21</v>
      </c>
      <c r="N2320" s="70"/>
      <c r="O2320" s="70">
        <v>157.5</v>
      </c>
      <c r="P2320" s="70">
        <v>281.917</v>
      </c>
      <c r="Q2320" s="70" t="s">
        <v>1402</v>
      </c>
      <c r="R2320" s="70"/>
      <c r="S2320" s="70"/>
      <c r="T2320" s="70">
        <v>9530</v>
      </c>
      <c r="U2320" s="70">
        <v>2540</v>
      </c>
      <c r="V2320" s="70">
        <v>3450</v>
      </c>
      <c r="W2320" s="70">
        <v>31000</v>
      </c>
      <c r="X2320" s="71" t="s">
        <v>7155</v>
      </c>
    </row>
    <row r="2321" spans="3:24">
      <c r="C2321" s="69">
        <v>2021</v>
      </c>
      <c r="D2321" s="69">
        <v>9</v>
      </c>
      <c r="E2321" s="70" t="s">
        <v>4393</v>
      </c>
      <c r="F2321" s="70" t="s">
        <v>4394</v>
      </c>
      <c r="G2321" s="70" t="s">
        <v>7156</v>
      </c>
      <c r="H2321" s="70" t="s">
        <v>1531</v>
      </c>
      <c r="I2321" s="70" t="s">
        <v>1397</v>
      </c>
      <c r="J2321" s="70" t="s">
        <v>1412</v>
      </c>
      <c r="K2321" s="70"/>
      <c r="L2321" s="70">
        <v>194</v>
      </c>
      <c r="M2321" s="70">
        <v>0.146</v>
      </c>
      <c r="N2321" s="70"/>
      <c r="O2321" s="70">
        <v>141.6</v>
      </c>
      <c r="P2321" s="70">
        <v>258.04</v>
      </c>
      <c r="Q2321" s="70" t="s">
        <v>1421</v>
      </c>
      <c r="R2321" s="70"/>
      <c r="S2321" s="70"/>
      <c r="T2321" s="70">
        <v>10450</v>
      </c>
      <c r="U2321" s="70">
        <v>2550</v>
      </c>
      <c r="V2321" s="70" t="s">
        <v>7157</v>
      </c>
      <c r="W2321" s="70">
        <v>18000</v>
      </c>
      <c r="X2321" s="71" t="s">
        <v>6101</v>
      </c>
    </row>
    <row r="2322" spans="3:24">
      <c r="C2322" s="69">
        <v>2021</v>
      </c>
      <c r="D2322" s="69">
        <v>9</v>
      </c>
      <c r="E2322" s="70" t="s">
        <v>2026</v>
      </c>
      <c r="F2322" s="70" t="s">
        <v>1507</v>
      </c>
      <c r="G2322" s="70" t="s">
        <v>7158</v>
      </c>
      <c r="H2322" s="70" t="s">
        <v>1873</v>
      </c>
      <c r="I2322" s="70" t="s">
        <v>1397</v>
      </c>
      <c r="J2322" s="70" t="s">
        <v>1396</v>
      </c>
      <c r="K2322" s="70"/>
      <c r="L2322" s="70">
        <v>295</v>
      </c>
      <c r="M2322" s="70">
        <v>0.25</v>
      </c>
      <c r="N2322" s="70"/>
      <c r="O2322" s="70">
        <v>154.59</v>
      </c>
      <c r="P2322" s="70">
        <v>66.84</v>
      </c>
      <c r="Q2322" s="70" t="s">
        <v>1402</v>
      </c>
      <c r="R2322" s="70"/>
      <c r="S2322" s="70"/>
      <c r="T2322" s="70">
        <v>4985</v>
      </c>
      <c r="U2322" s="70">
        <v>1780</v>
      </c>
      <c r="V2322" s="70">
        <v>2045</v>
      </c>
      <c r="W2322" s="70">
        <v>4200</v>
      </c>
      <c r="X2322" s="71">
        <v>2430</v>
      </c>
    </row>
    <row r="2323" spans="3:24">
      <c r="C2323" s="69">
        <v>2021</v>
      </c>
      <c r="D2323" s="69">
        <v>9</v>
      </c>
      <c r="E2323" s="70" t="s">
        <v>2026</v>
      </c>
      <c r="F2323" s="70" t="s">
        <v>1507</v>
      </c>
      <c r="G2323" s="70" t="s">
        <v>7159</v>
      </c>
      <c r="H2323" s="70" t="s">
        <v>7160</v>
      </c>
      <c r="I2323" s="70" t="s">
        <v>1561</v>
      </c>
      <c r="J2323" s="70" t="s">
        <v>1396</v>
      </c>
      <c r="K2323" s="70"/>
      <c r="L2323" s="70">
        <v>55</v>
      </c>
      <c r="M2323" s="70"/>
      <c r="N2323" s="70"/>
      <c r="O2323" s="70"/>
      <c r="P2323" s="70">
        <v>25.9</v>
      </c>
      <c r="Q2323" s="70" t="s">
        <v>1499</v>
      </c>
      <c r="R2323" s="70"/>
      <c r="S2323" s="70"/>
      <c r="T2323" s="70">
        <v>6660</v>
      </c>
      <c r="U2323" s="70">
        <v>2200</v>
      </c>
      <c r="V2323" s="70">
        <v>2735</v>
      </c>
      <c r="W2323" s="70">
        <v>9995</v>
      </c>
      <c r="X2323" s="71">
        <v>6200</v>
      </c>
    </row>
    <row r="2324" spans="3:24">
      <c r="C2324" s="69">
        <v>2021</v>
      </c>
      <c r="D2324" s="69">
        <v>9</v>
      </c>
      <c r="E2324" s="70" t="s">
        <v>2026</v>
      </c>
      <c r="F2324" s="70" t="s">
        <v>1507</v>
      </c>
      <c r="G2324" s="70" t="s">
        <v>7161</v>
      </c>
      <c r="H2324" s="70" t="s">
        <v>2036</v>
      </c>
      <c r="I2324" s="70" t="s">
        <v>1397</v>
      </c>
      <c r="J2324" s="70" t="s">
        <v>1396</v>
      </c>
      <c r="K2324" s="70"/>
      <c r="L2324" s="70">
        <v>410</v>
      </c>
      <c r="M2324" s="70"/>
      <c r="N2324" s="70"/>
      <c r="O2324" s="70" t="s">
        <v>2028</v>
      </c>
      <c r="P2324" s="70">
        <v>315.07</v>
      </c>
      <c r="Q2324" s="70" t="s">
        <v>1421</v>
      </c>
      <c r="R2324" s="70"/>
      <c r="S2324" s="70"/>
      <c r="T2324" s="70">
        <v>10130</v>
      </c>
      <c r="U2324" s="70">
        <v>2520</v>
      </c>
      <c r="V2324" s="70">
        <v>3500</v>
      </c>
      <c r="W2324" s="70">
        <v>18000</v>
      </c>
      <c r="X2324" s="71">
        <v>11600</v>
      </c>
    </row>
    <row r="2325" spans="3:24">
      <c r="C2325" s="69">
        <v>2021</v>
      </c>
      <c r="D2325" s="69">
        <v>9</v>
      </c>
      <c r="E2325" s="70" t="s">
        <v>2026</v>
      </c>
      <c r="F2325" s="70" t="s">
        <v>1507</v>
      </c>
      <c r="G2325" s="70" t="s">
        <v>7162</v>
      </c>
      <c r="H2325" s="70" t="s">
        <v>1886</v>
      </c>
      <c r="I2325" s="70" t="s">
        <v>1397</v>
      </c>
      <c r="J2325" s="70" t="s">
        <v>1396</v>
      </c>
      <c r="K2325" s="70"/>
      <c r="L2325" s="70">
        <v>410</v>
      </c>
      <c r="M2325" s="70"/>
      <c r="N2325" s="70"/>
      <c r="O2325" s="70" t="s">
        <v>2028</v>
      </c>
      <c r="P2325" s="70">
        <v>315.07</v>
      </c>
      <c r="Q2325" s="70" t="s">
        <v>1402</v>
      </c>
      <c r="R2325" s="70"/>
      <c r="S2325" s="70"/>
      <c r="T2325" s="70">
        <v>9215</v>
      </c>
      <c r="U2325" s="70">
        <v>2500</v>
      </c>
      <c r="V2325" s="70">
        <v>3055</v>
      </c>
      <c r="W2325" s="70">
        <v>18000</v>
      </c>
      <c r="X2325" s="71">
        <v>12825</v>
      </c>
    </row>
    <row r="2326" spans="3:24">
      <c r="C2326" s="69">
        <v>2021</v>
      </c>
      <c r="D2326" s="69">
        <v>9</v>
      </c>
      <c r="E2326" s="70" t="s">
        <v>5326</v>
      </c>
      <c r="F2326" s="70" t="s">
        <v>5327</v>
      </c>
      <c r="G2326" s="70" t="s">
        <v>7163</v>
      </c>
      <c r="H2326" s="70" t="s">
        <v>1470</v>
      </c>
      <c r="I2326" s="70" t="s">
        <v>1397</v>
      </c>
      <c r="J2326" s="70" t="s">
        <v>1396</v>
      </c>
      <c r="K2326" s="70"/>
      <c r="L2326" s="70">
        <v>300</v>
      </c>
      <c r="M2326" s="70">
        <v>0.253</v>
      </c>
      <c r="N2326" s="70"/>
      <c r="O2326" s="70">
        <v>160.13</v>
      </c>
      <c r="P2326" s="70">
        <v>229.632</v>
      </c>
      <c r="Q2326" s="70" t="s">
        <v>1402</v>
      </c>
      <c r="R2326" s="70"/>
      <c r="S2326" s="70"/>
      <c r="T2326" s="70">
        <v>9845</v>
      </c>
      <c r="U2326" s="70">
        <v>2530</v>
      </c>
      <c r="V2326" s="70">
        <v>3125</v>
      </c>
      <c r="W2326" s="70">
        <v>18000</v>
      </c>
      <c r="X2326" s="71">
        <v>12360</v>
      </c>
    </row>
    <row r="2327" spans="3:24">
      <c r="C2327" s="69">
        <v>2021</v>
      </c>
      <c r="D2327" s="69">
        <v>9</v>
      </c>
      <c r="E2327" s="70" t="s">
        <v>5797</v>
      </c>
      <c r="F2327" s="70" t="s">
        <v>5798</v>
      </c>
      <c r="G2327" s="70" t="s">
        <v>7164</v>
      </c>
      <c r="H2327" s="70" t="s">
        <v>1523</v>
      </c>
      <c r="I2327" s="70" t="s">
        <v>1397</v>
      </c>
      <c r="J2327" s="70" t="s">
        <v>1396</v>
      </c>
      <c r="K2327" s="70"/>
      <c r="L2327" s="70">
        <v>170</v>
      </c>
      <c r="M2327" s="70">
        <v>0.26</v>
      </c>
      <c r="N2327" s="70"/>
      <c r="O2327" s="70">
        <v>160.26</v>
      </c>
      <c r="P2327" s="70">
        <v>281.91</v>
      </c>
      <c r="Q2327" s="70" t="s">
        <v>1402</v>
      </c>
      <c r="R2327" s="70"/>
      <c r="S2327" s="70"/>
      <c r="T2327" s="70">
        <v>9600</v>
      </c>
      <c r="U2327" s="70">
        <v>2550</v>
      </c>
      <c r="V2327" s="70" t="s">
        <v>1864</v>
      </c>
      <c r="W2327" s="70">
        <v>31000</v>
      </c>
      <c r="X2327" s="71">
        <v>18500</v>
      </c>
    </row>
    <row r="2328" spans="3:24">
      <c r="C2328" s="69">
        <v>2021</v>
      </c>
      <c r="D2328" s="69">
        <v>9</v>
      </c>
      <c r="E2328" s="70" t="s">
        <v>5797</v>
      </c>
      <c r="F2328" s="70" t="s">
        <v>5798</v>
      </c>
      <c r="G2328" s="70" t="s">
        <v>7165</v>
      </c>
      <c r="H2328" s="70" t="s">
        <v>1523</v>
      </c>
      <c r="I2328" s="70" t="s">
        <v>1397</v>
      </c>
      <c r="J2328" s="70" t="s">
        <v>1396</v>
      </c>
      <c r="K2328" s="70"/>
      <c r="L2328" s="70">
        <v>170</v>
      </c>
      <c r="M2328" s="70">
        <v>0.26</v>
      </c>
      <c r="N2328" s="70"/>
      <c r="O2328" s="70">
        <v>160.26</v>
      </c>
      <c r="P2328" s="70">
        <v>281.91</v>
      </c>
      <c r="Q2328" s="70" t="s">
        <v>1402</v>
      </c>
      <c r="R2328" s="70"/>
      <c r="S2328" s="70"/>
      <c r="T2328" s="70">
        <v>9600</v>
      </c>
      <c r="U2328" s="70">
        <v>2550</v>
      </c>
      <c r="V2328" s="70" t="s">
        <v>1864</v>
      </c>
      <c r="W2328" s="70">
        <v>31000</v>
      </c>
      <c r="X2328" s="71">
        <v>18500</v>
      </c>
    </row>
    <row r="2329" spans="3:24">
      <c r="C2329" s="69">
        <v>2021</v>
      </c>
      <c r="D2329" s="69">
        <v>9</v>
      </c>
      <c r="E2329" s="70" t="s">
        <v>6687</v>
      </c>
      <c r="F2329" s="70" t="s">
        <v>4408</v>
      </c>
      <c r="G2329" s="70" t="s">
        <v>7166</v>
      </c>
      <c r="H2329" s="70" t="s">
        <v>2036</v>
      </c>
      <c r="I2329" s="70" t="s">
        <v>1397</v>
      </c>
      <c r="J2329" s="70" t="s">
        <v>1396</v>
      </c>
      <c r="K2329" s="70"/>
      <c r="L2329" s="70">
        <v>410</v>
      </c>
      <c r="M2329" s="70"/>
      <c r="N2329" s="70"/>
      <c r="O2329" s="70" t="s">
        <v>2028</v>
      </c>
      <c r="P2329" s="70">
        <v>315.07</v>
      </c>
      <c r="Q2329" s="70" t="s">
        <v>1421</v>
      </c>
      <c r="R2329" s="70"/>
      <c r="S2329" s="70"/>
      <c r="T2329" s="70">
        <v>10130</v>
      </c>
      <c r="U2329" s="70">
        <v>2520</v>
      </c>
      <c r="V2329" s="70">
        <v>3500</v>
      </c>
      <c r="W2329" s="70">
        <v>18000</v>
      </c>
      <c r="X2329" s="71">
        <v>11600</v>
      </c>
    </row>
    <row r="2330" spans="3:24">
      <c r="C2330" s="69">
        <v>2021</v>
      </c>
      <c r="D2330" s="69">
        <v>9</v>
      </c>
      <c r="E2330" s="70" t="s">
        <v>7167</v>
      </c>
      <c r="F2330" s="70" t="s">
        <v>7168</v>
      </c>
      <c r="G2330" s="70" t="s">
        <v>7169</v>
      </c>
      <c r="H2330" s="70" t="s">
        <v>4447</v>
      </c>
      <c r="I2330" s="70" t="s">
        <v>1397</v>
      </c>
      <c r="J2330" s="70" t="s">
        <v>1396</v>
      </c>
      <c r="K2330" s="70"/>
      <c r="L2330" s="70">
        <v>279</v>
      </c>
      <c r="M2330" s="70">
        <v>0.214</v>
      </c>
      <c r="N2330" s="70"/>
      <c r="O2330" s="70">
        <v>154</v>
      </c>
      <c r="P2330" s="70">
        <v>66.84</v>
      </c>
      <c r="Q2330" s="70" t="s">
        <v>1402</v>
      </c>
      <c r="R2330" s="70"/>
      <c r="S2330" s="70"/>
      <c r="T2330" s="70">
        <v>5020</v>
      </c>
      <c r="U2330" s="70">
        <v>1650</v>
      </c>
      <c r="V2330" s="70">
        <v>2185</v>
      </c>
      <c r="W2330" s="70">
        <v>4495</v>
      </c>
      <c r="X2330" s="71">
        <v>2380</v>
      </c>
    </row>
    <row r="2331" spans="3:24">
      <c r="C2331" s="69">
        <v>2021</v>
      </c>
      <c r="D2331" s="69">
        <v>9</v>
      </c>
      <c r="E2331" s="70" t="s">
        <v>7170</v>
      </c>
      <c r="F2331" s="70" t="s">
        <v>4444</v>
      </c>
      <c r="G2331" s="70" t="s">
        <v>7171</v>
      </c>
      <c r="H2331" s="70" t="s">
        <v>5387</v>
      </c>
      <c r="I2331" s="70" t="s">
        <v>1397</v>
      </c>
      <c r="J2331" s="70" t="s">
        <v>1396</v>
      </c>
      <c r="K2331" s="70"/>
      <c r="L2331" s="70">
        <v>420</v>
      </c>
      <c r="M2331" s="70"/>
      <c r="N2331" s="70"/>
      <c r="O2331" s="70">
        <v>135.1</v>
      </c>
      <c r="P2331" s="70">
        <v>218.54</v>
      </c>
      <c r="Q2331" s="70" t="s">
        <v>1402</v>
      </c>
      <c r="R2331" s="70"/>
      <c r="S2331" s="70"/>
      <c r="T2331" s="70">
        <v>8100</v>
      </c>
      <c r="U2331" s="70">
        <v>2200</v>
      </c>
      <c r="V2331" s="70">
        <v>2750</v>
      </c>
      <c r="W2331" s="70">
        <v>11900</v>
      </c>
      <c r="X2331" s="71">
        <v>10700</v>
      </c>
    </row>
    <row r="2332" spans="3:24">
      <c r="C2332" s="69">
        <v>2021</v>
      </c>
      <c r="D2332" s="69">
        <v>9</v>
      </c>
      <c r="E2332" s="70" t="s">
        <v>7172</v>
      </c>
      <c r="F2332" s="70" t="s">
        <v>7173</v>
      </c>
      <c r="G2332" s="70" t="s">
        <v>7174</v>
      </c>
      <c r="H2332" s="70" t="s">
        <v>1470</v>
      </c>
      <c r="I2332" s="70" t="s">
        <v>1397</v>
      </c>
      <c r="J2332" s="70" t="s">
        <v>1396</v>
      </c>
      <c r="K2332" s="70"/>
      <c r="L2332" s="70">
        <v>280</v>
      </c>
      <c r="M2332" s="70" t="s">
        <v>7175</v>
      </c>
      <c r="N2332" s="70"/>
      <c r="O2332" s="70">
        <v>156.4</v>
      </c>
      <c r="P2332" s="70">
        <v>210.56</v>
      </c>
      <c r="Q2332" s="70" t="s">
        <v>1421</v>
      </c>
      <c r="R2332" s="70"/>
      <c r="S2332" s="70"/>
      <c r="T2332" s="70" t="s">
        <v>7176</v>
      </c>
      <c r="U2332" s="70">
        <v>2520</v>
      </c>
      <c r="V2332" s="70">
        <v>3070</v>
      </c>
      <c r="W2332" s="70">
        <v>18000</v>
      </c>
      <c r="X2332" s="71" t="s">
        <v>7177</v>
      </c>
    </row>
    <row r="2333" spans="3:24">
      <c r="C2333" s="69">
        <v>2021</v>
      </c>
      <c r="D2333" s="69">
        <v>9</v>
      </c>
      <c r="E2333" s="70" t="s">
        <v>2097</v>
      </c>
      <c r="F2333" s="70" t="s">
        <v>1621</v>
      </c>
      <c r="G2333" s="70" t="s">
        <v>7178</v>
      </c>
      <c r="H2333" s="70" t="s">
        <v>4447</v>
      </c>
      <c r="I2333" s="70" t="s">
        <v>1397</v>
      </c>
      <c r="J2333" s="70" t="s">
        <v>1396</v>
      </c>
      <c r="K2333" s="70">
        <v>240</v>
      </c>
      <c r="L2333" s="70"/>
      <c r="M2333" s="70">
        <v>0.269</v>
      </c>
      <c r="N2333" s="70"/>
      <c r="O2333" s="70">
        <v>135.1</v>
      </c>
      <c r="P2333" s="70">
        <v>43</v>
      </c>
      <c r="Q2333" s="70" t="s">
        <v>1402</v>
      </c>
      <c r="R2333" s="70"/>
      <c r="S2333" s="70"/>
      <c r="T2333" s="70">
        <v>4700</v>
      </c>
      <c r="U2333" s="70">
        <v>1860</v>
      </c>
      <c r="V2333" s="70">
        <v>2230</v>
      </c>
      <c r="W2333" s="70">
        <v>3495</v>
      </c>
      <c r="X2333" s="71">
        <v>2180</v>
      </c>
    </row>
    <row r="2334" spans="3:24">
      <c r="C2334" s="69">
        <v>2021</v>
      </c>
      <c r="D2334" s="69">
        <v>9</v>
      </c>
      <c r="E2334" s="70" t="s">
        <v>2097</v>
      </c>
      <c r="F2334" s="70" t="s">
        <v>1621</v>
      </c>
      <c r="G2334" s="70" t="s">
        <v>7179</v>
      </c>
      <c r="H2334" s="70" t="s">
        <v>1575</v>
      </c>
      <c r="I2334" s="70" t="s">
        <v>1397</v>
      </c>
      <c r="J2334" s="70" t="s">
        <v>1396</v>
      </c>
      <c r="K2334" s="70"/>
      <c r="L2334" s="70">
        <v>220</v>
      </c>
      <c r="M2334" s="70">
        <v>0.217</v>
      </c>
      <c r="N2334" s="70"/>
      <c r="O2334" s="70" t="s">
        <v>6256</v>
      </c>
      <c r="P2334" s="70">
        <v>92.73</v>
      </c>
      <c r="Q2334" s="70" t="s">
        <v>1402</v>
      </c>
      <c r="R2334" s="70"/>
      <c r="S2334" s="70"/>
      <c r="T2334" s="70">
        <v>7360</v>
      </c>
      <c r="U2334" s="70">
        <v>2240</v>
      </c>
      <c r="V2334" s="70">
        <v>2890</v>
      </c>
      <c r="W2334" s="70">
        <v>8495</v>
      </c>
      <c r="X2334" s="71">
        <v>4810</v>
      </c>
    </row>
    <row r="2335" spans="3:24">
      <c r="C2335" s="69">
        <v>2021</v>
      </c>
      <c r="D2335" s="69">
        <v>9</v>
      </c>
      <c r="E2335" s="70" t="s">
        <v>2097</v>
      </c>
      <c r="F2335" s="70" t="s">
        <v>1621</v>
      </c>
      <c r="G2335" s="70" t="s">
        <v>7180</v>
      </c>
      <c r="H2335" s="70" t="s">
        <v>1474</v>
      </c>
      <c r="I2335" s="70" t="s">
        <v>1397</v>
      </c>
      <c r="J2335" s="70" t="s">
        <v>1396</v>
      </c>
      <c r="K2335" s="70"/>
      <c r="L2335" s="70">
        <v>300</v>
      </c>
      <c r="M2335" s="70"/>
      <c r="N2335" s="70"/>
      <c r="O2335" s="70" t="s">
        <v>6258</v>
      </c>
      <c r="P2335" s="70">
        <v>150.14</v>
      </c>
      <c r="Q2335" s="70" t="s">
        <v>1402</v>
      </c>
      <c r="R2335" s="70"/>
      <c r="S2335" s="70"/>
      <c r="T2335" s="70">
        <v>6140</v>
      </c>
      <c r="U2335" s="70" t="s">
        <v>6695</v>
      </c>
      <c r="V2335" s="70">
        <v>2855</v>
      </c>
      <c r="W2335" s="70">
        <v>10490</v>
      </c>
      <c r="X2335" s="71" t="s">
        <v>7181</v>
      </c>
    </row>
    <row r="2336" spans="3:24">
      <c r="C2336" s="69">
        <v>2021</v>
      </c>
      <c r="D2336" s="69">
        <v>9</v>
      </c>
      <c r="E2336" s="70" t="s">
        <v>2097</v>
      </c>
      <c r="F2336" s="70" t="s">
        <v>1621</v>
      </c>
      <c r="G2336" s="70" t="s">
        <v>7182</v>
      </c>
      <c r="H2336" s="70" t="s">
        <v>1470</v>
      </c>
      <c r="I2336" s="70" t="s">
        <v>1397</v>
      </c>
      <c r="J2336" s="70" t="s">
        <v>1396</v>
      </c>
      <c r="K2336" s="70"/>
      <c r="L2336" s="70">
        <v>300</v>
      </c>
      <c r="M2336" s="70" t="s">
        <v>7183</v>
      </c>
      <c r="N2336" s="70"/>
      <c r="O2336" s="70" t="s">
        <v>7184</v>
      </c>
      <c r="P2336" s="70">
        <v>157.53</v>
      </c>
      <c r="Q2336" s="70" t="s">
        <v>1402</v>
      </c>
      <c r="R2336" s="70"/>
      <c r="S2336" s="70"/>
      <c r="T2336" s="70" t="s">
        <v>7185</v>
      </c>
      <c r="U2336" s="70">
        <v>2210</v>
      </c>
      <c r="V2336" s="70">
        <v>2885</v>
      </c>
      <c r="W2336" s="70">
        <v>12495</v>
      </c>
      <c r="X2336" s="71" t="s">
        <v>7186</v>
      </c>
    </row>
    <row r="2337" spans="3:24">
      <c r="C2337" s="69">
        <v>2021</v>
      </c>
      <c r="D2337" s="69">
        <v>9</v>
      </c>
      <c r="E2337" s="70" t="s">
        <v>2097</v>
      </c>
      <c r="F2337" s="70" t="s">
        <v>1621</v>
      </c>
      <c r="G2337" s="70" t="s">
        <v>7187</v>
      </c>
      <c r="H2337" s="70" t="s">
        <v>1603</v>
      </c>
      <c r="I2337" s="70" t="s">
        <v>1397</v>
      </c>
      <c r="J2337" s="70" t="s">
        <v>1396</v>
      </c>
      <c r="K2337" s="70"/>
      <c r="L2337" s="70">
        <v>320</v>
      </c>
      <c r="M2337" s="70"/>
      <c r="N2337" s="70"/>
      <c r="O2337" s="70">
        <v>160.64</v>
      </c>
      <c r="P2337" s="70">
        <v>229.63</v>
      </c>
      <c r="Q2337" s="70" t="s">
        <v>1402</v>
      </c>
      <c r="R2337" s="70"/>
      <c r="S2337" s="70"/>
      <c r="T2337" s="70" t="s">
        <v>7188</v>
      </c>
      <c r="U2337" s="70">
        <v>2510</v>
      </c>
      <c r="V2337" s="70" t="s">
        <v>7189</v>
      </c>
      <c r="W2337" s="70">
        <v>18000</v>
      </c>
      <c r="X2337" s="71" t="s">
        <v>7190</v>
      </c>
    </row>
    <row r="2338" spans="3:24">
      <c r="C2338" s="69">
        <v>2021</v>
      </c>
      <c r="D2338" s="69">
        <v>9</v>
      </c>
      <c r="E2338" s="70" t="s">
        <v>2139</v>
      </c>
      <c r="F2338" s="70" t="s">
        <v>2140</v>
      </c>
      <c r="G2338" s="70" t="s">
        <v>7191</v>
      </c>
      <c r="H2338" s="70" t="s">
        <v>7192</v>
      </c>
      <c r="I2338" s="70" t="s">
        <v>1561</v>
      </c>
      <c r="J2338" s="70" t="s">
        <v>1396</v>
      </c>
      <c r="K2338" s="70"/>
      <c r="L2338" s="70"/>
      <c r="M2338" s="70"/>
      <c r="N2338" s="70"/>
      <c r="O2338" s="70"/>
      <c r="P2338" s="70">
        <v>25.9</v>
      </c>
      <c r="Q2338" s="70" t="s">
        <v>1499</v>
      </c>
      <c r="R2338" s="70"/>
      <c r="S2338" s="70"/>
      <c r="T2338" s="70">
        <v>5525</v>
      </c>
      <c r="U2338" s="70">
        <v>2170</v>
      </c>
      <c r="V2338" s="70">
        <v>2340</v>
      </c>
      <c r="W2338" s="70">
        <v>8495</v>
      </c>
      <c r="X2338" s="71">
        <v>3835</v>
      </c>
    </row>
    <row r="2339" spans="3:24">
      <c r="C2339" s="69">
        <v>2021</v>
      </c>
      <c r="D2339" s="69">
        <v>9</v>
      </c>
      <c r="E2339" s="70" t="s">
        <v>4486</v>
      </c>
      <c r="F2339" s="70" t="s">
        <v>4487</v>
      </c>
      <c r="G2339" s="70" t="s">
        <v>7193</v>
      </c>
      <c r="H2339" s="70" t="s">
        <v>1474</v>
      </c>
      <c r="I2339" s="70" t="s">
        <v>1397</v>
      </c>
      <c r="J2339" s="70" t="s">
        <v>1396</v>
      </c>
      <c r="K2339" s="70"/>
      <c r="L2339" s="70">
        <v>340</v>
      </c>
      <c r="M2339" s="70"/>
      <c r="N2339" s="70"/>
      <c r="O2339" s="70">
        <v>156.1</v>
      </c>
      <c r="P2339" s="70">
        <v>180.48</v>
      </c>
      <c r="Q2339" s="70" t="s">
        <v>1421</v>
      </c>
      <c r="R2339" s="70"/>
      <c r="S2339" s="70"/>
      <c r="T2339" s="70">
        <v>6810</v>
      </c>
      <c r="U2339" s="70">
        <v>2510</v>
      </c>
      <c r="V2339" s="70">
        <v>2770</v>
      </c>
      <c r="W2339" s="70">
        <v>12495</v>
      </c>
      <c r="X2339" s="71">
        <v>8240</v>
      </c>
    </row>
    <row r="2340" spans="3:24">
      <c r="C2340" s="69">
        <v>2021</v>
      </c>
      <c r="D2340" s="69">
        <v>9</v>
      </c>
      <c r="E2340" s="70" t="s">
        <v>4486</v>
      </c>
      <c r="F2340" s="70" t="s">
        <v>4487</v>
      </c>
      <c r="G2340" s="70" t="s">
        <v>7194</v>
      </c>
      <c r="H2340" s="70" t="s">
        <v>1470</v>
      </c>
      <c r="I2340" s="70" t="s">
        <v>1397</v>
      </c>
      <c r="J2340" s="70" t="s">
        <v>1396</v>
      </c>
      <c r="K2340" s="70"/>
      <c r="L2340" s="70">
        <v>340</v>
      </c>
      <c r="M2340" s="70" t="s">
        <v>7195</v>
      </c>
      <c r="N2340" s="70"/>
      <c r="O2340" s="70">
        <v>156.1</v>
      </c>
      <c r="P2340" s="70">
        <v>180.48</v>
      </c>
      <c r="Q2340" s="70" t="s">
        <v>1421</v>
      </c>
      <c r="R2340" s="70"/>
      <c r="S2340" s="70"/>
      <c r="T2340" s="70" t="s">
        <v>7196</v>
      </c>
      <c r="U2340" s="70">
        <v>2365</v>
      </c>
      <c r="V2340" s="70" t="s">
        <v>7197</v>
      </c>
      <c r="W2340" s="70">
        <v>12495</v>
      </c>
      <c r="X2340" s="71" t="s">
        <v>7198</v>
      </c>
    </row>
    <row r="2341" spans="3:24">
      <c r="C2341" s="69">
        <v>2021</v>
      </c>
      <c r="D2341" s="69">
        <v>9</v>
      </c>
      <c r="E2341" s="70" t="s">
        <v>4486</v>
      </c>
      <c r="F2341" s="70" t="s">
        <v>4487</v>
      </c>
      <c r="G2341" s="70" t="s">
        <v>7199</v>
      </c>
      <c r="H2341" s="70" t="s">
        <v>2036</v>
      </c>
      <c r="I2341" s="70" t="s">
        <v>1397</v>
      </c>
      <c r="J2341" s="70" t="s">
        <v>1396</v>
      </c>
      <c r="K2341" s="70"/>
      <c r="L2341" s="70">
        <v>380</v>
      </c>
      <c r="M2341" s="70"/>
      <c r="N2341" s="70"/>
      <c r="O2341" s="70">
        <v>130.8</v>
      </c>
      <c r="P2341" s="70">
        <v>348</v>
      </c>
      <c r="Q2341" s="70" t="s">
        <v>1402</v>
      </c>
      <c r="R2341" s="70"/>
      <c r="S2341" s="70"/>
      <c r="T2341" s="70" t="s">
        <v>7200</v>
      </c>
      <c r="U2341" s="70">
        <v>2530</v>
      </c>
      <c r="V2341" s="70" t="s">
        <v>7201</v>
      </c>
      <c r="W2341" s="70">
        <v>18000</v>
      </c>
      <c r="X2341" s="71" t="s">
        <v>5809</v>
      </c>
    </row>
    <row r="2342" spans="3:24">
      <c r="C2342" s="69">
        <v>2021</v>
      </c>
      <c r="D2342" s="69">
        <v>9</v>
      </c>
      <c r="E2342" s="70" t="s">
        <v>5397</v>
      </c>
      <c r="F2342" s="70" t="s">
        <v>5398</v>
      </c>
      <c r="G2342" s="70" t="s">
        <v>7202</v>
      </c>
      <c r="H2342" s="70" t="s">
        <v>1433</v>
      </c>
      <c r="I2342" s="70" t="s">
        <v>1397</v>
      </c>
      <c r="J2342" s="70" t="s">
        <v>1412</v>
      </c>
      <c r="K2342" s="70"/>
      <c r="L2342" s="70">
        <v>580</v>
      </c>
      <c r="M2342" s="70">
        <v>0.147</v>
      </c>
      <c r="N2342" s="70"/>
      <c r="O2342" s="70" t="s">
        <v>1570</v>
      </c>
      <c r="P2342" s="70">
        <v>242.27</v>
      </c>
      <c r="Q2342" s="70" t="s">
        <v>1402</v>
      </c>
      <c r="R2342" s="70"/>
      <c r="S2342" s="70"/>
      <c r="T2342" s="70">
        <v>8590</v>
      </c>
      <c r="U2342" s="70">
        <v>2500</v>
      </c>
      <c r="V2342" s="70">
        <v>3295</v>
      </c>
      <c r="W2342" s="70">
        <v>14500</v>
      </c>
      <c r="X2342" s="71" t="s">
        <v>7203</v>
      </c>
    </row>
    <row r="2343" spans="3:24">
      <c r="C2343" s="69">
        <v>2021</v>
      </c>
      <c r="D2343" s="69">
        <v>9</v>
      </c>
      <c r="E2343" s="70" t="s">
        <v>5397</v>
      </c>
      <c r="F2343" s="70" t="s">
        <v>5398</v>
      </c>
      <c r="G2343" s="70" t="s">
        <v>7204</v>
      </c>
      <c r="H2343" s="70" t="s">
        <v>1433</v>
      </c>
      <c r="I2343" s="70" t="s">
        <v>1397</v>
      </c>
      <c r="J2343" s="70" t="s">
        <v>1412</v>
      </c>
      <c r="K2343" s="70"/>
      <c r="L2343" s="70">
        <v>450</v>
      </c>
      <c r="M2343" s="70">
        <v>0.14</v>
      </c>
      <c r="N2343" s="70"/>
      <c r="O2343" s="70" t="s">
        <v>1799</v>
      </c>
      <c r="P2343" s="70">
        <v>186.7</v>
      </c>
      <c r="Q2343" s="70" t="s">
        <v>1402</v>
      </c>
      <c r="R2343" s="70"/>
      <c r="S2343" s="70"/>
      <c r="T2343" s="70">
        <v>8549</v>
      </c>
      <c r="U2343" s="70">
        <v>2500</v>
      </c>
      <c r="V2343" s="70">
        <v>3230</v>
      </c>
      <c r="W2343" s="70">
        <v>14300</v>
      </c>
      <c r="X2343" s="71">
        <v>8640</v>
      </c>
    </row>
    <row r="2344" spans="3:24">
      <c r="C2344" s="69">
        <v>2021</v>
      </c>
      <c r="D2344" s="69">
        <v>9</v>
      </c>
      <c r="E2344" s="70" t="s">
        <v>2177</v>
      </c>
      <c r="F2344" s="70" t="s">
        <v>2178</v>
      </c>
      <c r="G2344" s="70" t="s">
        <v>7205</v>
      </c>
      <c r="H2344" s="70" t="s">
        <v>5403</v>
      </c>
      <c r="I2344" s="70" t="s">
        <v>1397</v>
      </c>
      <c r="J2344" s="70" t="s">
        <v>1396</v>
      </c>
      <c r="K2344" s="70"/>
      <c r="L2344" s="70">
        <v>320</v>
      </c>
      <c r="M2344" s="70"/>
      <c r="N2344" s="70"/>
      <c r="O2344" s="70" t="s">
        <v>7206</v>
      </c>
      <c r="P2344" s="70">
        <v>237.86</v>
      </c>
      <c r="Q2344" s="70" t="s">
        <v>1402</v>
      </c>
      <c r="R2344" s="70"/>
      <c r="S2344" s="70"/>
      <c r="T2344" s="70">
        <v>8540</v>
      </c>
      <c r="U2344" s="70">
        <v>2500</v>
      </c>
      <c r="V2344" s="70">
        <v>2920</v>
      </c>
      <c r="W2344" s="70">
        <v>18000</v>
      </c>
      <c r="X2344" s="71">
        <v>8945</v>
      </c>
    </row>
    <row r="2345" spans="3:24">
      <c r="C2345" s="69">
        <v>2021</v>
      </c>
      <c r="D2345" s="69">
        <v>9</v>
      </c>
      <c r="E2345" s="70" t="s">
        <v>2177</v>
      </c>
      <c r="F2345" s="70" t="s">
        <v>2178</v>
      </c>
      <c r="G2345" s="70" t="s">
        <v>7207</v>
      </c>
      <c r="H2345" s="70" t="s">
        <v>2036</v>
      </c>
      <c r="I2345" s="70" t="s">
        <v>1397</v>
      </c>
      <c r="J2345" s="70" t="s">
        <v>1396</v>
      </c>
      <c r="K2345" s="70"/>
      <c r="L2345" s="70">
        <v>410</v>
      </c>
      <c r="M2345" s="70"/>
      <c r="N2345" s="70"/>
      <c r="O2345" s="70" t="s">
        <v>2028</v>
      </c>
      <c r="P2345" s="70">
        <v>315.07</v>
      </c>
      <c r="Q2345" s="70" t="s">
        <v>1402</v>
      </c>
      <c r="R2345" s="70"/>
      <c r="S2345" s="70"/>
      <c r="T2345" s="70" t="s">
        <v>7208</v>
      </c>
      <c r="U2345" s="70">
        <v>2500</v>
      </c>
      <c r="V2345" s="70">
        <v>3650</v>
      </c>
      <c r="W2345" s="70">
        <v>18000</v>
      </c>
      <c r="X2345" s="71">
        <v>11550</v>
      </c>
    </row>
    <row r="2346" spans="3:24">
      <c r="C2346" s="69">
        <v>2021</v>
      </c>
      <c r="D2346" s="69">
        <v>9</v>
      </c>
      <c r="E2346" s="70" t="s">
        <v>7209</v>
      </c>
      <c r="F2346" s="70" t="s">
        <v>5148</v>
      </c>
      <c r="G2346" s="70" t="s">
        <v>7210</v>
      </c>
      <c r="H2346" s="70" t="s">
        <v>1453</v>
      </c>
      <c r="I2346" s="70" t="s">
        <v>1397</v>
      </c>
      <c r="J2346" s="70" t="s">
        <v>1396</v>
      </c>
      <c r="K2346" s="70">
        <v>300</v>
      </c>
      <c r="L2346" s="70"/>
      <c r="M2346" s="70">
        <v>0.242</v>
      </c>
      <c r="N2346" s="70"/>
      <c r="O2346" s="70">
        <v>137.6</v>
      </c>
      <c r="P2346" s="70">
        <v>41.86</v>
      </c>
      <c r="Q2346" s="70" t="s">
        <v>1421</v>
      </c>
      <c r="R2346" s="70"/>
      <c r="S2346" s="70"/>
      <c r="T2346" s="70">
        <v>4495</v>
      </c>
      <c r="U2346" s="70">
        <v>1680</v>
      </c>
      <c r="V2346" s="70">
        <v>1990</v>
      </c>
      <c r="W2346" s="70">
        <v>2600</v>
      </c>
      <c r="X2346" s="71">
        <v>1500</v>
      </c>
    </row>
    <row r="2347" spans="3:24">
      <c r="C2347" s="69">
        <v>2021</v>
      </c>
      <c r="D2347" s="69">
        <v>9</v>
      </c>
      <c r="E2347" s="70" t="s">
        <v>7209</v>
      </c>
      <c r="F2347" s="70" t="s">
        <v>5148</v>
      </c>
      <c r="G2347" s="70" t="s">
        <v>7211</v>
      </c>
      <c r="H2347" s="70" t="s">
        <v>1453</v>
      </c>
      <c r="I2347" s="70" t="s">
        <v>1397</v>
      </c>
      <c r="J2347" s="70" t="s">
        <v>1396</v>
      </c>
      <c r="K2347" s="70">
        <v>300</v>
      </c>
      <c r="L2347" s="70"/>
      <c r="M2347" s="70">
        <v>0.25</v>
      </c>
      <c r="N2347" s="70"/>
      <c r="O2347" s="70">
        <v>137.6</v>
      </c>
      <c r="P2347" s="70">
        <v>41.86</v>
      </c>
      <c r="Q2347" s="70" t="s">
        <v>1421</v>
      </c>
      <c r="R2347" s="70"/>
      <c r="S2347" s="70"/>
      <c r="T2347" s="70">
        <v>4495</v>
      </c>
      <c r="U2347" s="70">
        <v>1680</v>
      </c>
      <c r="V2347" s="70">
        <v>1990</v>
      </c>
      <c r="W2347" s="70">
        <v>2600</v>
      </c>
      <c r="X2347" s="71">
        <v>1535</v>
      </c>
    </row>
    <row r="2348" spans="3:24">
      <c r="C2348" s="69">
        <v>2021</v>
      </c>
      <c r="D2348" s="69">
        <v>9</v>
      </c>
      <c r="E2348" s="70" t="s">
        <v>2184</v>
      </c>
      <c r="F2348" s="70" t="s">
        <v>2185</v>
      </c>
      <c r="G2348" s="70" t="s">
        <v>7212</v>
      </c>
      <c r="H2348" s="70" t="s">
        <v>1521</v>
      </c>
      <c r="I2348" s="70" t="s">
        <v>1397</v>
      </c>
      <c r="J2348" s="70" t="s">
        <v>1396</v>
      </c>
      <c r="K2348" s="70"/>
      <c r="L2348" s="70">
        <v>340</v>
      </c>
      <c r="M2348" s="70">
        <v>0.16</v>
      </c>
      <c r="N2348" s="70"/>
      <c r="O2348" s="70">
        <v>160.26</v>
      </c>
      <c r="P2348" s="70">
        <v>422.87</v>
      </c>
      <c r="Q2348" s="70" t="s">
        <v>1402</v>
      </c>
      <c r="R2348" s="70"/>
      <c r="S2348" s="70"/>
      <c r="T2348" s="70">
        <v>10290</v>
      </c>
      <c r="U2348" s="70">
        <v>2550</v>
      </c>
      <c r="V2348" s="70">
        <v>3910</v>
      </c>
      <c r="W2348" s="70">
        <v>31000</v>
      </c>
      <c r="X2348" s="71">
        <v>16330</v>
      </c>
    </row>
    <row r="2349" spans="3:24">
      <c r="C2349" s="69">
        <v>2021</v>
      </c>
      <c r="D2349" s="69">
        <v>9</v>
      </c>
      <c r="E2349" s="70" t="s">
        <v>6829</v>
      </c>
      <c r="F2349" s="70" t="s">
        <v>1409</v>
      </c>
      <c r="G2349" s="70" t="s">
        <v>7213</v>
      </c>
      <c r="H2349" s="70" t="s">
        <v>1440</v>
      </c>
      <c r="I2349" s="70" t="s">
        <v>1397</v>
      </c>
      <c r="J2349" s="70" t="s">
        <v>1441</v>
      </c>
      <c r="K2349" s="70">
        <v>180</v>
      </c>
      <c r="L2349" s="70"/>
      <c r="M2349" s="70"/>
      <c r="N2349" s="70">
        <v>8.5</v>
      </c>
      <c r="O2349" s="70">
        <v>118.2</v>
      </c>
      <c r="P2349" s="70"/>
      <c r="Q2349" s="70" t="s">
        <v>1402</v>
      </c>
      <c r="R2349" s="70"/>
      <c r="S2349" s="70"/>
      <c r="T2349" s="70">
        <v>2995</v>
      </c>
      <c r="U2349" s="70">
        <v>1495</v>
      </c>
      <c r="V2349" s="70">
        <v>1640</v>
      </c>
      <c r="W2349" s="70">
        <v>1080</v>
      </c>
      <c r="X2349" s="71">
        <v>730</v>
      </c>
    </row>
    <row r="2350" spans="3:24">
      <c r="C2350" s="69">
        <v>2021</v>
      </c>
      <c r="D2350" s="69">
        <v>9</v>
      </c>
      <c r="E2350" s="70" t="s">
        <v>1416</v>
      </c>
      <c r="F2350" s="70" t="s">
        <v>1409</v>
      </c>
      <c r="G2350" s="70" t="s">
        <v>7214</v>
      </c>
      <c r="H2350" s="70" t="s">
        <v>6819</v>
      </c>
      <c r="I2350" s="70" t="s">
        <v>2881</v>
      </c>
      <c r="J2350" s="70" t="s">
        <v>1396</v>
      </c>
      <c r="K2350" s="70"/>
      <c r="L2350" s="70">
        <v>500</v>
      </c>
      <c r="M2350" s="70"/>
      <c r="N2350" s="70"/>
      <c r="O2350" s="70"/>
      <c r="P2350" s="70"/>
      <c r="Q2350" s="70"/>
      <c r="R2350" s="70">
        <v>88</v>
      </c>
      <c r="S2350" s="70">
        <v>94</v>
      </c>
      <c r="T2350" s="70">
        <v>8970</v>
      </c>
      <c r="U2350" s="70">
        <v>2500</v>
      </c>
      <c r="V2350" s="70">
        <v>3020</v>
      </c>
      <c r="W2350" s="70">
        <v>18000</v>
      </c>
      <c r="X2350" s="71">
        <v>9200</v>
      </c>
    </row>
    <row r="2351" spans="3:24">
      <c r="C2351" s="69">
        <v>2021</v>
      </c>
      <c r="D2351" s="69">
        <v>9</v>
      </c>
      <c r="E2351" s="70" t="s">
        <v>1488</v>
      </c>
      <c r="F2351" s="70" t="s">
        <v>5539</v>
      </c>
      <c r="G2351" s="70" t="s">
        <v>7215</v>
      </c>
      <c r="H2351" s="70" t="s">
        <v>6747</v>
      </c>
      <c r="I2351" s="70" t="s">
        <v>1397</v>
      </c>
      <c r="J2351" s="70" t="s">
        <v>7216</v>
      </c>
      <c r="K2351" s="70">
        <v>340</v>
      </c>
      <c r="L2351" s="70"/>
      <c r="M2351" s="70"/>
      <c r="N2351" s="70">
        <v>27.9</v>
      </c>
      <c r="O2351" s="70">
        <v>140.72</v>
      </c>
      <c r="P2351" s="70"/>
      <c r="Q2351" s="70" t="s">
        <v>1402</v>
      </c>
      <c r="R2351" s="70"/>
      <c r="S2351" s="70"/>
      <c r="T2351" s="70">
        <v>5940</v>
      </c>
      <c r="U2351" s="70">
        <v>2062</v>
      </c>
      <c r="V2351" s="70">
        <v>2495</v>
      </c>
      <c r="W2351" s="70">
        <v>3600</v>
      </c>
      <c r="X2351" s="71">
        <v>2980</v>
      </c>
    </row>
    <row r="2352" spans="3:24">
      <c r="C2352" s="69">
        <v>2021</v>
      </c>
      <c r="D2352" s="69">
        <v>9</v>
      </c>
      <c r="E2352" s="70" t="s">
        <v>1506</v>
      </c>
      <c r="F2352" s="70" t="s">
        <v>1507</v>
      </c>
      <c r="G2352" s="70" t="s">
        <v>7217</v>
      </c>
      <c r="H2352" s="70" t="s">
        <v>6338</v>
      </c>
      <c r="I2352" s="70" t="s">
        <v>2881</v>
      </c>
      <c r="J2352" s="70" t="s">
        <v>1396</v>
      </c>
      <c r="K2352" s="70"/>
      <c r="L2352" s="70" t="s">
        <v>7218</v>
      </c>
      <c r="M2352" s="70"/>
      <c r="N2352" s="70"/>
      <c r="O2352" s="70"/>
      <c r="P2352" s="70"/>
      <c r="Q2352" s="70"/>
      <c r="R2352" s="70">
        <v>110.5</v>
      </c>
      <c r="S2352" s="70">
        <v>112</v>
      </c>
      <c r="T2352" s="70">
        <v>10100</v>
      </c>
      <c r="U2352" s="70">
        <v>2550</v>
      </c>
      <c r="V2352" s="70">
        <v>3500</v>
      </c>
      <c r="W2352" s="70">
        <v>31000</v>
      </c>
      <c r="X2352" s="71">
        <v>20000</v>
      </c>
    </row>
    <row r="2353" spans="3:24">
      <c r="C2353" s="69">
        <v>2021</v>
      </c>
      <c r="D2353" s="69">
        <v>9</v>
      </c>
      <c r="E2353" s="70" t="s">
        <v>1564</v>
      </c>
      <c r="F2353" s="70" t="s">
        <v>1565</v>
      </c>
      <c r="G2353" s="70" t="s">
        <v>7219</v>
      </c>
      <c r="H2353" s="70" t="s">
        <v>1433</v>
      </c>
      <c r="I2353" s="70" t="s">
        <v>1397</v>
      </c>
      <c r="J2353" s="70" t="s">
        <v>1412</v>
      </c>
      <c r="K2353" s="70"/>
      <c r="L2353" s="70">
        <v>475</v>
      </c>
      <c r="M2353" s="70">
        <v>0.177</v>
      </c>
      <c r="N2353" s="70"/>
      <c r="O2353" s="70">
        <v>160.26</v>
      </c>
      <c r="P2353" s="70">
        <v>140.95</v>
      </c>
      <c r="Q2353" s="70" t="s">
        <v>1421</v>
      </c>
      <c r="R2353" s="70"/>
      <c r="S2353" s="70"/>
      <c r="T2353" s="70">
        <v>5990</v>
      </c>
      <c r="U2353" s="70" t="s">
        <v>2735</v>
      </c>
      <c r="V2353" s="70" t="s">
        <v>2430</v>
      </c>
      <c r="W2353" s="70">
        <v>9000</v>
      </c>
      <c r="X2353" s="71" t="s">
        <v>7220</v>
      </c>
    </row>
    <row r="2354" spans="3:24">
      <c r="C2354" s="69">
        <v>2021</v>
      </c>
      <c r="D2354" s="69">
        <v>9</v>
      </c>
      <c r="E2354" s="70" t="s">
        <v>1585</v>
      </c>
      <c r="F2354" s="70" t="s">
        <v>1591</v>
      </c>
      <c r="G2354" s="70" t="s">
        <v>7221</v>
      </c>
      <c r="H2354" s="70" t="s">
        <v>5453</v>
      </c>
      <c r="I2354" s="70" t="s">
        <v>2881</v>
      </c>
      <c r="J2354" s="70" t="s">
        <v>1396</v>
      </c>
      <c r="K2354" s="70"/>
      <c r="L2354" s="70">
        <v>450</v>
      </c>
      <c r="M2354" s="70"/>
      <c r="N2354" s="70"/>
      <c r="O2354" s="70"/>
      <c r="P2354" s="70"/>
      <c r="Q2354" s="70"/>
      <c r="R2354" s="70">
        <v>162</v>
      </c>
      <c r="S2354" s="70">
        <v>163</v>
      </c>
      <c r="T2354" s="70">
        <v>11647</v>
      </c>
      <c r="U2354" s="70">
        <v>2550</v>
      </c>
      <c r="V2354" s="70">
        <v>3990</v>
      </c>
      <c r="W2354" s="70">
        <v>31000</v>
      </c>
      <c r="X2354" s="71">
        <v>24300</v>
      </c>
    </row>
    <row r="2355" spans="3:24">
      <c r="C2355" s="69">
        <v>2021</v>
      </c>
      <c r="D2355" s="69">
        <v>9</v>
      </c>
      <c r="E2355" s="70" t="s">
        <v>1580</v>
      </c>
      <c r="F2355" s="70" t="s">
        <v>1581</v>
      </c>
      <c r="G2355" s="70" t="s">
        <v>7222</v>
      </c>
      <c r="H2355" s="70" t="s">
        <v>5408</v>
      </c>
      <c r="I2355" s="70" t="s">
        <v>1561</v>
      </c>
      <c r="J2355" s="70" t="s">
        <v>1396</v>
      </c>
      <c r="K2355" s="70"/>
      <c r="L2355" s="70">
        <v>51</v>
      </c>
      <c r="M2355" s="70"/>
      <c r="N2355" s="70"/>
      <c r="O2355" s="70"/>
      <c r="P2355" s="70">
        <v>60.26</v>
      </c>
      <c r="Q2355" s="70" t="s">
        <v>1763</v>
      </c>
      <c r="R2355" s="70"/>
      <c r="S2355" s="70"/>
      <c r="T2355" s="70" t="s">
        <v>7223</v>
      </c>
      <c r="U2355" s="70">
        <v>2550</v>
      </c>
      <c r="V2355" s="70" t="s">
        <v>7224</v>
      </c>
      <c r="W2355" s="70">
        <v>31000</v>
      </c>
      <c r="X2355" s="71">
        <v>22500</v>
      </c>
    </row>
    <row r="2356" spans="3:24">
      <c r="C2356" s="69">
        <v>2021</v>
      </c>
      <c r="D2356" s="69">
        <v>9</v>
      </c>
      <c r="E2356" s="70" t="s">
        <v>1620</v>
      </c>
      <c r="F2356" s="70" t="s">
        <v>1621</v>
      </c>
      <c r="G2356" s="70" t="s">
        <v>7225</v>
      </c>
      <c r="H2356" s="70" t="s">
        <v>4535</v>
      </c>
      <c r="I2356" s="70" t="s">
        <v>2881</v>
      </c>
      <c r="J2356" s="70" t="s">
        <v>1412</v>
      </c>
      <c r="K2356" s="70"/>
      <c r="L2356" s="70" t="s">
        <v>5927</v>
      </c>
      <c r="M2356" s="70"/>
      <c r="N2356" s="70"/>
      <c r="O2356" s="70"/>
      <c r="P2356" s="70"/>
      <c r="Q2356" s="70"/>
      <c r="R2356" s="70">
        <v>80</v>
      </c>
      <c r="S2356" s="70">
        <v>80.5</v>
      </c>
      <c r="T2356" s="70">
        <v>12000</v>
      </c>
      <c r="U2356" s="70">
        <v>2550</v>
      </c>
      <c r="V2356" s="70">
        <v>3400</v>
      </c>
      <c r="W2356" s="70">
        <v>18000</v>
      </c>
      <c r="X2356" s="71" t="s">
        <v>7226</v>
      </c>
    </row>
    <row r="2357" spans="3:24">
      <c r="C2357" s="69">
        <v>2021</v>
      </c>
      <c r="D2357" s="69">
        <v>9</v>
      </c>
      <c r="E2357" s="70" t="s">
        <v>1644</v>
      </c>
      <c r="F2357" s="70" t="s">
        <v>1645</v>
      </c>
      <c r="G2357" s="70" t="s">
        <v>7227</v>
      </c>
      <c r="H2357" s="70" t="s">
        <v>5453</v>
      </c>
      <c r="I2357" s="70" t="s">
        <v>2881</v>
      </c>
      <c r="J2357" s="70" t="s">
        <v>1396</v>
      </c>
      <c r="K2357" s="70"/>
      <c r="L2357" s="70" t="s">
        <v>7228</v>
      </c>
      <c r="M2357" s="70"/>
      <c r="N2357" s="70"/>
      <c r="O2357" s="70"/>
      <c r="P2357" s="70"/>
      <c r="Q2357" s="70"/>
      <c r="R2357" s="70">
        <v>120</v>
      </c>
      <c r="S2357" s="70">
        <v>121</v>
      </c>
      <c r="T2357" s="70">
        <v>10110</v>
      </c>
      <c r="U2357" s="70" t="s">
        <v>7229</v>
      </c>
      <c r="V2357" s="70" t="s">
        <v>7230</v>
      </c>
      <c r="W2357" s="70">
        <v>31000</v>
      </c>
      <c r="X2357" s="71" t="s">
        <v>7231</v>
      </c>
    </row>
    <row r="2358" spans="3:24">
      <c r="C2358" s="69">
        <v>2021</v>
      </c>
      <c r="D2358" s="69">
        <v>9</v>
      </c>
      <c r="E2358" s="70" t="s">
        <v>5629</v>
      </c>
      <c r="F2358" s="70" t="s">
        <v>1409</v>
      </c>
      <c r="G2358" s="70" t="s">
        <v>7232</v>
      </c>
      <c r="H2358" s="70" t="s">
        <v>1470</v>
      </c>
      <c r="I2358" s="70" t="s">
        <v>1397</v>
      </c>
      <c r="J2358" s="70" t="s">
        <v>1396</v>
      </c>
      <c r="K2358" s="70"/>
      <c r="L2358" s="70">
        <v>320</v>
      </c>
      <c r="M2358" s="70" t="s">
        <v>7233</v>
      </c>
      <c r="N2358" s="70"/>
      <c r="O2358" s="70" t="s">
        <v>6118</v>
      </c>
      <c r="P2358" s="70">
        <v>192.54</v>
      </c>
      <c r="Q2358" s="70" t="s">
        <v>1421</v>
      </c>
      <c r="R2358" s="70"/>
      <c r="S2358" s="70"/>
      <c r="T2358" s="70" t="s">
        <v>7234</v>
      </c>
      <c r="U2358" s="70">
        <v>2500</v>
      </c>
      <c r="V2358" s="70" t="s">
        <v>7235</v>
      </c>
      <c r="W2358" s="70">
        <v>12495</v>
      </c>
      <c r="X2358" s="71" t="s">
        <v>7236</v>
      </c>
    </row>
    <row r="2359" spans="3:24">
      <c r="C2359" s="69">
        <v>2021</v>
      </c>
      <c r="D2359" s="69">
        <v>9</v>
      </c>
      <c r="E2359" s="70" t="s">
        <v>1694</v>
      </c>
      <c r="F2359" s="70" t="s">
        <v>1695</v>
      </c>
      <c r="G2359" s="70" t="s">
        <v>7237</v>
      </c>
      <c r="H2359" s="70" t="s">
        <v>1440</v>
      </c>
      <c r="I2359" s="70" t="s">
        <v>1397</v>
      </c>
      <c r="J2359" s="70" t="s">
        <v>1441</v>
      </c>
      <c r="K2359" s="70">
        <v>170</v>
      </c>
      <c r="L2359" s="70"/>
      <c r="M2359" s="70"/>
      <c r="N2359" s="70">
        <v>9.3</v>
      </c>
      <c r="O2359" s="70">
        <v>120</v>
      </c>
      <c r="P2359" s="70"/>
      <c r="Q2359" s="70" t="s">
        <v>1402</v>
      </c>
      <c r="R2359" s="70"/>
      <c r="S2359" s="70"/>
      <c r="T2359" s="70">
        <v>2920</v>
      </c>
      <c r="U2359" s="70">
        <v>1493</v>
      </c>
      <c r="V2359" s="70">
        <v>1621</v>
      </c>
      <c r="W2359" s="70">
        <v>1020</v>
      </c>
      <c r="X2359" s="71">
        <v>705</v>
      </c>
    </row>
    <row r="2360" spans="3:24">
      <c r="C2360" s="69">
        <v>2021</v>
      </c>
      <c r="D2360" s="69">
        <v>9</v>
      </c>
      <c r="E2360" s="70" t="s">
        <v>1694</v>
      </c>
      <c r="F2360" s="70" t="s">
        <v>1695</v>
      </c>
      <c r="G2360" s="70" t="s">
        <v>7238</v>
      </c>
      <c r="H2360" s="70" t="s">
        <v>1440</v>
      </c>
      <c r="I2360" s="70" t="s">
        <v>1397</v>
      </c>
      <c r="J2360" s="70" t="s">
        <v>1441</v>
      </c>
      <c r="K2360" s="70">
        <v>120</v>
      </c>
      <c r="L2360" s="70"/>
      <c r="M2360" s="70"/>
      <c r="N2360" s="70">
        <v>8.8</v>
      </c>
      <c r="O2360" s="70">
        <v>106</v>
      </c>
      <c r="P2360" s="70"/>
      <c r="Q2360" s="70" t="s">
        <v>1402</v>
      </c>
      <c r="R2360" s="70"/>
      <c r="S2360" s="70"/>
      <c r="T2360" s="70">
        <v>2920</v>
      </c>
      <c r="U2360" s="70">
        <v>1493</v>
      </c>
      <c r="V2360" s="70">
        <v>1621</v>
      </c>
      <c r="W2360" s="70">
        <v>980</v>
      </c>
      <c r="X2360" s="71">
        <v>665</v>
      </c>
    </row>
    <row r="2361" spans="3:24">
      <c r="C2361" s="69">
        <v>2021</v>
      </c>
      <c r="D2361" s="69">
        <v>9</v>
      </c>
      <c r="E2361" s="70" t="s">
        <v>4311</v>
      </c>
      <c r="F2361" s="70" t="s">
        <v>4312</v>
      </c>
      <c r="G2361" s="70" t="s">
        <v>7239</v>
      </c>
      <c r="H2361" s="70" t="s">
        <v>5415</v>
      </c>
      <c r="I2361" s="70" t="s">
        <v>2881</v>
      </c>
      <c r="J2361" s="70" t="s">
        <v>1396</v>
      </c>
      <c r="K2361" s="70"/>
      <c r="L2361" s="70" t="s">
        <v>7240</v>
      </c>
      <c r="M2361" s="70"/>
      <c r="N2361" s="70"/>
      <c r="O2361" s="70"/>
      <c r="P2361" s="70"/>
      <c r="Q2361" s="70"/>
      <c r="R2361" s="70">
        <v>110</v>
      </c>
      <c r="S2361" s="70">
        <v>111</v>
      </c>
      <c r="T2361" s="70">
        <v>10000</v>
      </c>
      <c r="U2361" s="70">
        <v>2550</v>
      </c>
      <c r="V2361" s="70">
        <v>3900</v>
      </c>
      <c r="W2361" s="70">
        <v>18000</v>
      </c>
      <c r="X2361" s="71">
        <v>9680</v>
      </c>
    </row>
    <row r="2362" spans="3:24">
      <c r="C2362" s="69">
        <v>2021</v>
      </c>
      <c r="D2362" s="69">
        <v>9</v>
      </c>
      <c r="E2362" s="70" t="s">
        <v>4311</v>
      </c>
      <c r="F2362" s="70" t="s">
        <v>4312</v>
      </c>
      <c r="G2362" s="70" t="s">
        <v>7241</v>
      </c>
      <c r="H2362" s="70" t="s">
        <v>4535</v>
      </c>
      <c r="I2362" s="70" t="s">
        <v>2881</v>
      </c>
      <c r="J2362" s="70" t="s">
        <v>1412</v>
      </c>
      <c r="K2362" s="70"/>
      <c r="L2362" s="70" t="s">
        <v>7242</v>
      </c>
      <c r="M2362" s="70"/>
      <c r="N2362" s="70"/>
      <c r="O2362" s="70"/>
      <c r="P2362" s="70"/>
      <c r="Q2362" s="70"/>
      <c r="R2362" s="70">
        <v>65</v>
      </c>
      <c r="S2362" s="70">
        <v>68</v>
      </c>
      <c r="T2362" s="70">
        <v>10490</v>
      </c>
      <c r="U2362" s="70">
        <v>2550</v>
      </c>
      <c r="V2362" s="70">
        <v>3470</v>
      </c>
      <c r="W2362" s="70">
        <v>17000</v>
      </c>
      <c r="X2362" s="71" t="s">
        <v>4536</v>
      </c>
    </row>
    <row r="2363" spans="3:24">
      <c r="C2363" s="69">
        <v>2021</v>
      </c>
      <c r="D2363" s="69">
        <v>9</v>
      </c>
      <c r="E2363" s="70" t="s">
        <v>6135</v>
      </c>
      <c r="F2363" s="70" t="s">
        <v>6136</v>
      </c>
      <c r="G2363" s="70" t="s">
        <v>7243</v>
      </c>
      <c r="H2363" s="70" t="s">
        <v>4483</v>
      </c>
      <c r="I2363" s="70" t="s">
        <v>1397</v>
      </c>
      <c r="J2363" s="70" t="s">
        <v>1396</v>
      </c>
      <c r="K2363" s="70"/>
      <c r="L2363" s="70">
        <v>579</v>
      </c>
      <c r="M2363" s="70">
        <v>0.4</v>
      </c>
      <c r="N2363" s="70"/>
      <c r="O2363" s="70">
        <v>159.79</v>
      </c>
      <c r="P2363" s="70">
        <v>114.52</v>
      </c>
      <c r="Q2363" s="70" t="s">
        <v>1402</v>
      </c>
      <c r="R2363" s="70"/>
      <c r="S2363" s="70"/>
      <c r="T2363" s="70" t="s">
        <v>7244</v>
      </c>
      <c r="U2363" s="70" t="s">
        <v>7245</v>
      </c>
      <c r="V2363" s="70">
        <v>3240</v>
      </c>
      <c r="W2363" s="70">
        <v>4495</v>
      </c>
      <c r="X2363" s="71">
        <v>3600</v>
      </c>
    </row>
    <row r="2364" spans="3:24">
      <c r="C2364" s="69">
        <v>2021</v>
      </c>
      <c r="D2364" s="69">
        <v>9</v>
      </c>
      <c r="E2364" s="70" t="s">
        <v>4322</v>
      </c>
      <c r="F2364" s="70" t="s">
        <v>4323</v>
      </c>
      <c r="G2364" s="70" t="s">
        <v>7246</v>
      </c>
      <c r="H2364" s="70" t="s">
        <v>5435</v>
      </c>
      <c r="I2364" s="70" t="s">
        <v>2881</v>
      </c>
      <c r="J2364" s="70" t="s">
        <v>1412</v>
      </c>
      <c r="K2364" s="70"/>
      <c r="L2364" s="70" t="s">
        <v>7247</v>
      </c>
      <c r="M2364" s="70"/>
      <c r="N2364" s="70"/>
      <c r="O2364" s="70"/>
      <c r="P2364" s="70"/>
      <c r="Q2364" s="70"/>
      <c r="R2364" s="70">
        <v>65</v>
      </c>
      <c r="S2364" s="70">
        <v>65.5</v>
      </c>
      <c r="T2364" s="70">
        <v>8050</v>
      </c>
      <c r="U2364" s="70">
        <v>2280</v>
      </c>
      <c r="V2364" s="70" t="s">
        <v>6159</v>
      </c>
      <c r="W2364" s="70">
        <v>9500</v>
      </c>
      <c r="X2364" s="71" t="s">
        <v>7248</v>
      </c>
    </row>
    <row r="2365" spans="3:24">
      <c r="C2365" s="69">
        <v>2021</v>
      </c>
      <c r="D2365" s="69">
        <v>9</v>
      </c>
      <c r="E2365" s="70" t="s">
        <v>7043</v>
      </c>
      <c r="F2365" s="70" t="s">
        <v>7044</v>
      </c>
      <c r="G2365" s="70" t="s">
        <v>7249</v>
      </c>
      <c r="H2365" s="70" t="s">
        <v>1440</v>
      </c>
      <c r="I2365" s="70" t="s">
        <v>1397</v>
      </c>
      <c r="J2365" s="70" t="s">
        <v>1441</v>
      </c>
      <c r="K2365" s="70">
        <v>161</v>
      </c>
      <c r="L2365" s="70"/>
      <c r="M2365" s="70"/>
      <c r="N2365" s="70">
        <v>10.7</v>
      </c>
      <c r="O2365" s="70">
        <v>106</v>
      </c>
      <c r="P2365" s="70"/>
      <c r="Q2365" s="70" t="s">
        <v>1483</v>
      </c>
      <c r="R2365" s="70"/>
      <c r="S2365" s="70"/>
      <c r="T2365" s="70">
        <v>2998</v>
      </c>
      <c r="U2365" s="70">
        <v>1522</v>
      </c>
      <c r="V2365" s="70">
        <v>1555</v>
      </c>
      <c r="W2365" s="70">
        <v>1235</v>
      </c>
      <c r="X2365" s="71">
        <v>935</v>
      </c>
    </row>
    <row r="2366" spans="3:24">
      <c r="C2366" s="69">
        <v>2021</v>
      </c>
      <c r="D2366" s="69">
        <v>9</v>
      </c>
      <c r="E2366" s="70" t="s">
        <v>1819</v>
      </c>
      <c r="F2366" s="70" t="s">
        <v>1820</v>
      </c>
      <c r="G2366" s="70" t="s">
        <v>7250</v>
      </c>
      <c r="H2366" s="70" t="s">
        <v>4497</v>
      </c>
      <c r="I2366" s="70" t="s">
        <v>2881</v>
      </c>
      <c r="J2366" s="70" t="s">
        <v>1396</v>
      </c>
      <c r="K2366" s="70"/>
      <c r="L2366" s="70">
        <v>390</v>
      </c>
      <c r="M2366" s="70"/>
      <c r="N2366" s="70"/>
      <c r="O2366" s="70"/>
      <c r="P2366" s="70"/>
      <c r="Q2366" s="70"/>
      <c r="R2366" s="70">
        <v>121</v>
      </c>
      <c r="S2366" s="70">
        <v>122</v>
      </c>
      <c r="T2366" s="70">
        <v>7470</v>
      </c>
      <c r="U2366" s="70">
        <v>2550</v>
      </c>
      <c r="V2366" s="70" t="s">
        <v>2952</v>
      </c>
      <c r="W2366" s="70">
        <v>25000</v>
      </c>
      <c r="X2366" s="71">
        <v>11000</v>
      </c>
    </row>
    <row r="2367" spans="3:24">
      <c r="C2367" s="69">
        <v>2021</v>
      </c>
      <c r="D2367" s="69">
        <v>9</v>
      </c>
      <c r="E2367" s="70" t="s">
        <v>1819</v>
      </c>
      <c r="F2367" s="70" t="s">
        <v>1820</v>
      </c>
      <c r="G2367" s="70" t="s">
        <v>7251</v>
      </c>
      <c r="H2367" s="70" t="s">
        <v>7252</v>
      </c>
      <c r="I2367" s="70" t="s">
        <v>1561</v>
      </c>
      <c r="J2367" s="70" t="s">
        <v>1396</v>
      </c>
      <c r="K2367" s="70"/>
      <c r="L2367" s="70">
        <v>52</v>
      </c>
      <c r="M2367" s="70"/>
      <c r="N2367" s="70"/>
      <c r="O2367" s="70"/>
      <c r="P2367" s="70">
        <v>17.52</v>
      </c>
      <c r="Q2367" s="70" t="s">
        <v>6814</v>
      </c>
      <c r="R2367" s="70"/>
      <c r="S2367" s="70"/>
      <c r="T2367" s="70">
        <v>5995</v>
      </c>
      <c r="U2367" s="70">
        <v>2160</v>
      </c>
      <c r="V2367" s="70">
        <v>3110</v>
      </c>
      <c r="W2367" s="70">
        <v>4495</v>
      </c>
      <c r="X2367" s="71">
        <v>3060</v>
      </c>
    </row>
    <row r="2368" spans="3:24">
      <c r="C2368" s="69">
        <v>2021</v>
      </c>
      <c r="D2368" s="69">
        <v>9</v>
      </c>
      <c r="E2368" s="70" t="s">
        <v>1819</v>
      </c>
      <c r="F2368" s="70" t="s">
        <v>1820</v>
      </c>
      <c r="G2368" s="70" t="s">
        <v>7253</v>
      </c>
      <c r="H2368" s="70" t="s">
        <v>4535</v>
      </c>
      <c r="I2368" s="70" t="s">
        <v>2881</v>
      </c>
      <c r="J2368" s="70" t="s">
        <v>1412</v>
      </c>
      <c r="K2368" s="70"/>
      <c r="L2368" s="70" t="s">
        <v>7254</v>
      </c>
      <c r="M2368" s="70"/>
      <c r="N2368" s="70"/>
      <c r="O2368" s="70"/>
      <c r="P2368" s="70"/>
      <c r="Q2368" s="70"/>
      <c r="R2368" s="70">
        <v>69.1</v>
      </c>
      <c r="S2368" s="70">
        <v>70.1</v>
      </c>
      <c r="T2368" s="70">
        <v>10490</v>
      </c>
      <c r="U2368" s="70">
        <v>2550</v>
      </c>
      <c r="V2368" s="70">
        <v>3470</v>
      </c>
      <c r="W2368" s="70">
        <v>18000</v>
      </c>
      <c r="X2368" s="71" t="s">
        <v>4554</v>
      </c>
    </row>
    <row r="2369" spans="3:24">
      <c r="C2369" s="69">
        <v>2021</v>
      </c>
      <c r="D2369" s="69">
        <v>9</v>
      </c>
      <c r="E2369" s="70" t="s">
        <v>1883</v>
      </c>
      <c r="F2369" s="70" t="s">
        <v>1884</v>
      </c>
      <c r="G2369" s="70" t="s">
        <v>7255</v>
      </c>
      <c r="H2369" s="70" t="s">
        <v>1433</v>
      </c>
      <c r="I2369" s="70" t="s">
        <v>1397</v>
      </c>
      <c r="J2369" s="70" t="s">
        <v>1412</v>
      </c>
      <c r="K2369" s="70"/>
      <c r="L2369" s="70">
        <v>385</v>
      </c>
      <c r="M2369" s="70">
        <v>0.141</v>
      </c>
      <c r="N2369" s="70"/>
      <c r="O2369" s="70">
        <v>150.75</v>
      </c>
      <c r="P2369" s="70">
        <v>106.26</v>
      </c>
      <c r="Q2369" s="70" t="s">
        <v>1421</v>
      </c>
      <c r="R2369" s="70"/>
      <c r="S2369" s="70"/>
      <c r="T2369" s="70">
        <v>5995</v>
      </c>
      <c r="U2369" s="70">
        <v>2260</v>
      </c>
      <c r="V2369" s="70">
        <v>2980</v>
      </c>
      <c r="W2369" s="70">
        <v>9000</v>
      </c>
      <c r="X2369" s="71" t="s">
        <v>7256</v>
      </c>
    </row>
    <row r="2370" spans="3:24">
      <c r="C2370" s="69">
        <v>2021</v>
      </c>
      <c r="D2370" s="69">
        <v>9</v>
      </c>
      <c r="E2370" s="70" t="s">
        <v>1906</v>
      </c>
      <c r="F2370" s="70" t="s">
        <v>1907</v>
      </c>
      <c r="G2370" s="70" t="s">
        <v>7257</v>
      </c>
      <c r="H2370" s="70" t="s">
        <v>5911</v>
      </c>
      <c r="I2370" s="70" t="s">
        <v>1397</v>
      </c>
      <c r="J2370" s="70" t="s">
        <v>1412</v>
      </c>
      <c r="K2370" s="70"/>
      <c r="L2370" s="70">
        <v>292</v>
      </c>
      <c r="M2370" s="70">
        <v>0.239</v>
      </c>
      <c r="N2370" s="70"/>
      <c r="O2370" s="70">
        <v>140.4</v>
      </c>
      <c r="P2370" s="70">
        <v>50.232</v>
      </c>
      <c r="Q2370" s="70" t="s">
        <v>1822</v>
      </c>
      <c r="R2370" s="70"/>
      <c r="S2370" s="70"/>
      <c r="T2370" s="70">
        <v>5200</v>
      </c>
      <c r="U2370" s="70">
        <v>1700</v>
      </c>
      <c r="V2370" s="70" t="s">
        <v>3821</v>
      </c>
      <c r="W2370" s="70">
        <v>3490</v>
      </c>
      <c r="X2370" s="71">
        <v>2050</v>
      </c>
    </row>
    <row r="2371" spans="3:24">
      <c r="C2371" s="69">
        <v>2021</v>
      </c>
      <c r="D2371" s="69">
        <v>9</v>
      </c>
      <c r="E2371" s="70" t="s">
        <v>1906</v>
      </c>
      <c r="F2371" s="70" t="s">
        <v>1907</v>
      </c>
      <c r="G2371" s="70" t="s">
        <v>7258</v>
      </c>
      <c r="H2371" s="70" t="s">
        <v>1433</v>
      </c>
      <c r="I2371" s="70" t="s">
        <v>1397</v>
      </c>
      <c r="J2371" s="70" t="s">
        <v>1412</v>
      </c>
      <c r="K2371" s="70"/>
      <c r="L2371" s="70">
        <v>480</v>
      </c>
      <c r="M2371" s="70">
        <v>0.21</v>
      </c>
      <c r="N2371" s="70"/>
      <c r="O2371" s="70" t="s">
        <v>1570</v>
      </c>
      <c r="P2371" s="70">
        <v>121.1</v>
      </c>
      <c r="Q2371" s="70" t="s">
        <v>1402</v>
      </c>
      <c r="R2371" s="70"/>
      <c r="S2371" s="70"/>
      <c r="T2371" s="70">
        <v>5995</v>
      </c>
      <c r="U2371" s="70">
        <v>2210</v>
      </c>
      <c r="V2371" s="70">
        <v>3070</v>
      </c>
      <c r="W2371" s="70">
        <v>8000</v>
      </c>
      <c r="X2371" s="71">
        <v>5780</v>
      </c>
    </row>
    <row r="2372" spans="3:24">
      <c r="C2372" s="69">
        <v>2021</v>
      </c>
      <c r="D2372" s="69">
        <v>9</v>
      </c>
      <c r="E2372" s="70" t="s">
        <v>1920</v>
      </c>
      <c r="F2372" s="70" t="s">
        <v>1921</v>
      </c>
      <c r="G2372" s="70" t="s">
        <v>7259</v>
      </c>
      <c r="H2372" s="70" t="s">
        <v>1440</v>
      </c>
      <c r="I2372" s="70" t="s">
        <v>1397</v>
      </c>
      <c r="J2372" s="70" t="s">
        <v>1441</v>
      </c>
      <c r="K2372" s="70">
        <v>120</v>
      </c>
      <c r="L2372" s="70"/>
      <c r="M2372" s="70"/>
      <c r="N2372" s="70">
        <v>8.8</v>
      </c>
      <c r="O2372" s="70">
        <v>101</v>
      </c>
      <c r="P2372" s="70"/>
      <c r="Q2372" s="70" t="s">
        <v>1402</v>
      </c>
      <c r="R2372" s="70"/>
      <c r="S2372" s="70"/>
      <c r="T2372" s="70">
        <v>2980</v>
      </c>
      <c r="U2372" s="70">
        <v>1496</v>
      </c>
      <c r="V2372" s="70">
        <v>1637</v>
      </c>
      <c r="W2372" s="70">
        <v>1043</v>
      </c>
      <c r="X2372" s="71" t="s">
        <v>7260</v>
      </c>
    </row>
    <row r="2373" spans="3:24">
      <c r="C2373" s="69">
        <v>2021</v>
      </c>
      <c r="D2373" s="69">
        <v>9</v>
      </c>
      <c r="E2373" s="70" t="s">
        <v>1920</v>
      </c>
      <c r="F2373" s="70" t="s">
        <v>1921</v>
      </c>
      <c r="G2373" s="70" t="s">
        <v>7261</v>
      </c>
      <c r="H2373" s="70" t="s">
        <v>1440</v>
      </c>
      <c r="I2373" s="70" t="s">
        <v>1397</v>
      </c>
      <c r="J2373" s="70" t="s">
        <v>1441</v>
      </c>
      <c r="K2373" s="70">
        <v>120</v>
      </c>
      <c r="L2373" s="70"/>
      <c r="M2373" s="70"/>
      <c r="N2373" s="70">
        <v>8.8</v>
      </c>
      <c r="O2373" s="70">
        <v>101</v>
      </c>
      <c r="P2373" s="70"/>
      <c r="Q2373" s="70" t="s">
        <v>1402</v>
      </c>
      <c r="R2373" s="70"/>
      <c r="S2373" s="70"/>
      <c r="T2373" s="70">
        <v>2980</v>
      </c>
      <c r="U2373" s="70">
        <v>1496</v>
      </c>
      <c r="V2373" s="70">
        <v>1637</v>
      </c>
      <c r="W2373" s="70">
        <v>1043</v>
      </c>
      <c r="X2373" s="71" t="s">
        <v>7260</v>
      </c>
    </row>
    <row r="2374" spans="3:24">
      <c r="C2374" s="69">
        <v>2021</v>
      </c>
      <c r="D2374" s="69">
        <v>9</v>
      </c>
      <c r="E2374" s="70" t="s">
        <v>6193</v>
      </c>
      <c r="F2374" s="70" t="s">
        <v>6194</v>
      </c>
      <c r="G2374" s="70" t="s">
        <v>7262</v>
      </c>
      <c r="H2374" s="70" t="s">
        <v>4497</v>
      </c>
      <c r="I2374" s="70" t="s">
        <v>2881</v>
      </c>
      <c r="J2374" s="70" t="s">
        <v>1396</v>
      </c>
      <c r="K2374" s="70"/>
      <c r="L2374" s="70">
        <v>450</v>
      </c>
      <c r="M2374" s="70"/>
      <c r="N2374" s="70"/>
      <c r="O2374" s="70"/>
      <c r="P2374" s="70"/>
      <c r="Q2374" s="70"/>
      <c r="R2374" s="70">
        <v>110</v>
      </c>
      <c r="S2374" s="70">
        <v>110</v>
      </c>
      <c r="T2374" s="70">
        <v>7510</v>
      </c>
      <c r="U2374" s="70">
        <v>2550</v>
      </c>
      <c r="V2374" s="70">
        <v>3850</v>
      </c>
      <c r="W2374" s="70">
        <v>25000</v>
      </c>
      <c r="X2374" s="71">
        <v>13080</v>
      </c>
    </row>
    <row r="2375" spans="3:24">
      <c r="C2375" s="69">
        <v>2021</v>
      </c>
      <c r="D2375" s="69">
        <v>9</v>
      </c>
      <c r="E2375" s="70" t="s">
        <v>7086</v>
      </c>
      <c r="F2375" s="70" t="s">
        <v>2114</v>
      </c>
      <c r="G2375" s="70" t="s">
        <v>7263</v>
      </c>
      <c r="H2375" s="70" t="s">
        <v>1433</v>
      </c>
      <c r="I2375" s="70" t="s">
        <v>1397</v>
      </c>
      <c r="J2375" s="70" t="s">
        <v>1412</v>
      </c>
      <c r="K2375" s="70"/>
      <c r="L2375" s="70">
        <v>295</v>
      </c>
      <c r="M2375" s="70" t="s">
        <v>7264</v>
      </c>
      <c r="N2375" s="70"/>
      <c r="O2375" s="70" t="s">
        <v>1835</v>
      </c>
      <c r="P2375" s="70">
        <v>100.27</v>
      </c>
      <c r="Q2375" s="70" t="s">
        <v>1421</v>
      </c>
      <c r="R2375" s="70"/>
      <c r="S2375" s="70"/>
      <c r="T2375" s="70">
        <v>5985</v>
      </c>
      <c r="U2375" s="70">
        <v>2160</v>
      </c>
      <c r="V2375" s="70" t="s">
        <v>7265</v>
      </c>
      <c r="W2375" s="70">
        <v>7600</v>
      </c>
      <c r="X2375" s="71" t="s">
        <v>7266</v>
      </c>
    </row>
    <row r="2376" spans="3:24">
      <c r="C2376" s="69">
        <v>2021</v>
      </c>
      <c r="D2376" s="69">
        <v>9</v>
      </c>
      <c r="E2376" s="70" t="s">
        <v>6798</v>
      </c>
      <c r="F2376" s="70" t="s">
        <v>6799</v>
      </c>
      <c r="G2376" s="70" t="s">
        <v>7267</v>
      </c>
      <c r="H2376" s="70" t="s">
        <v>5415</v>
      </c>
      <c r="I2376" s="70" t="s">
        <v>2881</v>
      </c>
      <c r="J2376" s="70" t="s">
        <v>1396</v>
      </c>
      <c r="K2376" s="70"/>
      <c r="L2376" s="70" t="s">
        <v>7268</v>
      </c>
      <c r="M2376" s="70"/>
      <c r="N2376" s="70"/>
      <c r="O2376" s="70"/>
      <c r="P2376" s="70"/>
      <c r="Q2376" s="70"/>
      <c r="R2376" s="70">
        <v>50.96</v>
      </c>
      <c r="S2376" s="70">
        <v>52.23</v>
      </c>
      <c r="T2376" s="70">
        <v>5995</v>
      </c>
      <c r="U2376" s="70">
        <v>2240</v>
      </c>
      <c r="V2376" s="70">
        <v>3065</v>
      </c>
      <c r="W2376" s="70">
        <v>4495</v>
      </c>
      <c r="X2376" s="71">
        <v>3670</v>
      </c>
    </row>
    <row r="2377" spans="3:24">
      <c r="C2377" s="69">
        <v>2021</v>
      </c>
      <c r="D2377" s="69">
        <v>9</v>
      </c>
      <c r="E2377" s="70" t="s">
        <v>6801</v>
      </c>
      <c r="F2377" s="70" t="s">
        <v>6802</v>
      </c>
      <c r="G2377" s="70" t="s">
        <v>7269</v>
      </c>
      <c r="H2377" s="70" t="s">
        <v>5471</v>
      </c>
      <c r="I2377" s="70" t="s">
        <v>2881</v>
      </c>
      <c r="J2377" s="70" t="s">
        <v>1396</v>
      </c>
      <c r="K2377" s="70"/>
      <c r="L2377" s="70" t="s">
        <v>7270</v>
      </c>
      <c r="M2377" s="70"/>
      <c r="N2377" s="70"/>
      <c r="O2377" s="70"/>
      <c r="P2377" s="70"/>
      <c r="Q2377" s="70"/>
      <c r="R2377" s="70">
        <v>50</v>
      </c>
      <c r="S2377" s="70">
        <v>51</v>
      </c>
      <c r="T2377" s="70">
        <v>7640</v>
      </c>
      <c r="U2377" s="70">
        <v>2290</v>
      </c>
      <c r="V2377" s="70">
        <v>3220</v>
      </c>
      <c r="W2377" s="70">
        <v>9000</v>
      </c>
      <c r="X2377" s="71">
        <v>5250</v>
      </c>
    </row>
    <row r="2378" spans="3:24">
      <c r="C2378" s="69">
        <v>2021</v>
      </c>
      <c r="D2378" s="69">
        <v>9</v>
      </c>
      <c r="E2378" s="70" t="s">
        <v>6801</v>
      </c>
      <c r="F2378" s="70" t="s">
        <v>6802</v>
      </c>
      <c r="G2378" s="70" t="s">
        <v>7271</v>
      </c>
      <c r="H2378" s="70" t="s">
        <v>5411</v>
      </c>
      <c r="I2378" s="70" t="s">
        <v>2881</v>
      </c>
      <c r="J2378" s="70" t="s">
        <v>1396</v>
      </c>
      <c r="K2378" s="70"/>
      <c r="L2378" s="70" t="s">
        <v>7270</v>
      </c>
      <c r="M2378" s="70"/>
      <c r="N2378" s="70"/>
      <c r="O2378" s="70"/>
      <c r="P2378" s="70"/>
      <c r="Q2378" s="70"/>
      <c r="R2378" s="70">
        <v>50</v>
      </c>
      <c r="S2378" s="70">
        <v>51</v>
      </c>
      <c r="T2378" s="70">
        <v>7630</v>
      </c>
      <c r="U2378" s="70">
        <v>2270</v>
      </c>
      <c r="V2378" s="70">
        <v>3250</v>
      </c>
      <c r="W2378" s="70">
        <v>9000</v>
      </c>
      <c r="X2378" s="71">
        <v>5930</v>
      </c>
    </row>
    <row r="2379" spans="3:24">
      <c r="C2379" s="69">
        <v>2021</v>
      </c>
      <c r="D2379" s="69">
        <v>9</v>
      </c>
      <c r="E2379" s="70" t="s">
        <v>1986</v>
      </c>
      <c r="F2379" s="70" t="s">
        <v>1987</v>
      </c>
      <c r="G2379" s="70" t="s">
        <v>7272</v>
      </c>
      <c r="H2379" s="70" t="s">
        <v>1575</v>
      </c>
      <c r="I2379" s="70" t="s">
        <v>1397</v>
      </c>
      <c r="J2379" s="70" t="s">
        <v>1396</v>
      </c>
      <c r="K2379" s="70"/>
      <c r="L2379" s="70">
        <v>355</v>
      </c>
      <c r="M2379" s="70">
        <v>0.35</v>
      </c>
      <c r="N2379" s="70"/>
      <c r="O2379" s="70">
        <v>141.25</v>
      </c>
      <c r="P2379" s="70">
        <v>84.4</v>
      </c>
      <c r="Q2379" s="70" t="s">
        <v>1402</v>
      </c>
      <c r="R2379" s="70"/>
      <c r="S2379" s="70"/>
      <c r="T2379" s="70">
        <v>5995</v>
      </c>
      <c r="U2379" s="70">
        <v>2360</v>
      </c>
      <c r="V2379" s="70">
        <v>2635</v>
      </c>
      <c r="W2379" s="70">
        <v>4495</v>
      </c>
      <c r="X2379" s="71">
        <v>3190</v>
      </c>
    </row>
    <row r="2380" spans="3:24">
      <c r="C2380" s="69">
        <v>2021</v>
      </c>
      <c r="D2380" s="69">
        <v>9</v>
      </c>
      <c r="E2380" s="70" t="s">
        <v>7167</v>
      </c>
      <c r="F2380" s="70" t="s">
        <v>7168</v>
      </c>
      <c r="G2380" s="70" t="s">
        <v>7273</v>
      </c>
      <c r="H2380" s="70" t="s">
        <v>2018</v>
      </c>
      <c r="I2380" s="70" t="s">
        <v>1397</v>
      </c>
      <c r="J2380" s="70" t="s">
        <v>1396</v>
      </c>
      <c r="K2380" s="70">
        <v>215</v>
      </c>
      <c r="L2380" s="70"/>
      <c r="M2380" s="70">
        <v>0.49</v>
      </c>
      <c r="N2380" s="70"/>
      <c r="O2380" s="70">
        <v>129.24</v>
      </c>
      <c r="P2380" s="70">
        <v>41.165</v>
      </c>
      <c r="Q2380" s="70" t="s">
        <v>1402</v>
      </c>
      <c r="R2380" s="70"/>
      <c r="S2380" s="70"/>
      <c r="T2380" s="70">
        <v>4100</v>
      </c>
      <c r="U2380" s="70">
        <v>1565</v>
      </c>
      <c r="V2380" s="70">
        <v>2070</v>
      </c>
      <c r="W2380" s="70">
        <v>2510</v>
      </c>
      <c r="X2380" s="71">
        <v>1895</v>
      </c>
    </row>
    <row r="2381" spans="3:24">
      <c r="C2381" s="69">
        <v>2021</v>
      </c>
      <c r="D2381" s="69">
        <v>9</v>
      </c>
      <c r="E2381" s="70" t="s">
        <v>7274</v>
      </c>
      <c r="F2381" s="70" t="s">
        <v>2062</v>
      </c>
      <c r="G2381" s="70" t="s">
        <v>7275</v>
      </c>
      <c r="H2381" s="70" t="s">
        <v>1470</v>
      </c>
      <c r="I2381" s="70" t="s">
        <v>1397</v>
      </c>
      <c r="J2381" s="70" t="s">
        <v>1396</v>
      </c>
      <c r="K2381" s="70"/>
      <c r="L2381" s="70">
        <v>300</v>
      </c>
      <c r="M2381" s="70">
        <v>0.36</v>
      </c>
      <c r="N2381" s="70"/>
      <c r="O2381" s="70">
        <v>140.13</v>
      </c>
      <c r="P2381" s="70">
        <v>218.54</v>
      </c>
      <c r="Q2381" s="70" t="s">
        <v>1421</v>
      </c>
      <c r="R2381" s="70"/>
      <c r="S2381" s="70"/>
      <c r="T2381" s="70">
        <v>6720</v>
      </c>
      <c r="U2381" s="70">
        <v>2510</v>
      </c>
      <c r="V2381" s="70">
        <v>2710</v>
      </c>
      <c r="W2381" s="70">
        <v>11990</v>
      </c>
      <c r="X2381" s="71">
        <v>8380</v>
      </c>
    </row>
    <row r="2382" spans="3:24">
      <c r="C2382" s="69">
        <v>2021</v>
      </c>
      <c r="D2382" s="69">
        <v>9</v>
      </c>
      <c r="E2382" s="70" t="s">
        <v>5954</v>
      </c>
      <c r="F2382" s="70" t="s">
        <v>5955</v>
      </c>
      <c r="G2382" s="70" t="s">
        <v>7276</v>
      </c>
      <c r="H2382" s="70" t="s">
        <v>6819</v>
      </c>
      <c r="I2382" s="70" t="s">
        <v>2881</v>
      </c>
      <c r="J2382" s="70" t="s">
        <v>1396</v>
      </c>
      <c r="K2382" s="70"/>
      <c r="L2382" s="70" t="s">
        <v>7277</v>
      </c>
      <c r="M2382" s="70"/>
      <c r="N2382" s="70"/>
      <c r="O2382" s="70"/>
      <c r="P2382" s="70"/>
      <c r="Q2382" s="70"/>
      <c r="R2382" s="70">
        <v>35</v>
      </c>
      <c r="S2382" s="70">
        <v>36</v>
      </c>
      <c r="T2382" s="70">
        <v>6630</v>
      </c>
      <c r="U2382" s="70">
        <v>2340</v>
      </c>
      <c r="V2382" s="70">
        <v>2485</v>
      </c>
      <c r="W2382" s="70">
        <v>8995</v>
      </c>
      <c r="X2382" s="71">
        <v>5840</v>
      </c>
    </row>
    <row r="2383" spans="3:24">
      <c r="C2383" s="69">
        <v>2021</v>
      </c>
      <c r="D2383" s="69">
        <v>9</v>
      </c>
      <c r="E2383" s="70" t="s">
        <v>5954</v>
      </c>
      <c r="F2383" s="70" t="s">
        <v>5955</v>
      </c>
      <c r="G2383" s="70" t="s">
        <v>7278</v>
      </c>
      <c r="H2383" s="70" t="s">
        <v>7279</v>
      </c>
      <c r="I2383" s="70" t="s">
        <v>2881</v>
      </c>
      <c r="J2383" s="70" t="s">
        <v>1396</v>
      </c>
      <c r="K2383" s="70"/>
      <c r="L2383" s="70" t="s">
        <v>7277</v>
      </c>
      <c r="M2383" s="70"/>
      <c r="N2383" s="70"/>
      <c r="O2383" s="70"/>
      <c r="P2383" s="70"/>
      <c r="Q2383" s="70"/>
      <c r="R2383" s="70">
        <v>35</v>
      </c>
      <c r="S2383" s="70">
        <v>36</v>
      </c>
      <c r="T2383" s="70">
        <v>6900</v>
      </c>
      <c r="U2383" s="70">
        <v>2280</v>
      </c>
      <c r="V2383" s="70">
        <v>2650</v>
      </c>
      <c r="W2383" s="70">
        <v>8995</v>
      </c>
      <c r="X2383" s="71">
        <v>7490</v>
      </c>
    </row>
    <row r="2384" spans="3:24">
      <c r="C2384" s="69">
        <v>2021</v>
      </c>
      <c r="D2384" s="69">
        <v>9</v>
      </c>
      <c r="E2384" s="70" t="s">
        <v>5954</v>
      </c>
      <c r="F2384" s="70" t="s">
        <v>5955</v>
      </c>
      <c r="G2384" s="70" t="s">
        <v>7280</v>
      </c>
      <c r="H2384" s="70" t="s">
        <v>5471</v>
      </c>
      <c r="I2384" s="70" t="s">
        <v>2881</v>
      </c>
      <c r="J2384" s="70" t="s">
        <v>1396</v>
      </c>
      <c r="K2384" s="70"/>
      <c r="L2384" s="70" t="s">
        <v>7277</v>
      </c>
      <c r="M2384" s="70"/>
      <c r="N2384" s="70"/>
      <c r="O2384" s="70"/>
      <c r="P2384" s="70"/>
      <c r="Q2384" s="70"/>
      <c r="R2384" s="70">
        <v>52</v>
      </c>
      <c r="S2384" s="70">
        <v>52.1</v>
      </c>
      <c r="T2384" s="70">
        <v>7600</v>
      </c>
      <c r="U2384" s="70">
        <v>2290</v>
      </c>
      <c r="V2384" s="70">
        <v>3310</v>
      </c>
      <c r="W2384" s="70">
        <v>8995</v>
      </c>
      <c r="X2384" s="71">
        <v>5950</v>
      </c>
    </row>
    <row r="2385" spans="3:24">
      <c r="C2385" s="69">
        <v>2021</v>
      </c>
      <c r="D2385" s="69">
        <v>9</v>
      </c>
      <c r="E2385" s="70" t="s">
        <v>5954</v>
      </c>
      <c r="F2385" s="70" t="s">
        <v>5955</v>
      </c>
      <c r="G2385" s="70" t="s">
        <v>7281</v>
      </c>
      <c r="H2385" s="70" t="s">
        <v>5942</v>
      </c>
      <c r="I2385" s="70" t="s">
        <v>2881</v>
      </c>
      <c r="J2385" s="70" t="s">
        <v>1396</v>
      </c>
      <c r="K2385" s="70"/>
      <c r="L2385" s="70" t="s">
        <v>7277</v>
      </c>
      <c r="M2385" s="70"/>
      <c r="N2385" s="70"/>
      <c r="O2385" s="70"/>
      <c r="P2385" s="70"/>
      <c r="Q2385" s="70"/>
      <c r="R2385" s="70">
        <v>35</v>
      </c>
      <c r="S2385" s="70">
        <v>36</v>
      </c>
      <c r="T2385" s="70">
        <v>7560</v>
      </c>
      <c r="U2385" s="70">
        <v>2260</v>
      </c>
      <c r="V2385" s="70">
        <v>2470</v>
      </c>
      <c r="W2385" s="70">
        <v>8995</v>
      </c>
      <c r="X2385" s="71">
        <v>7920</v>
      </c>
    </row>
    <row r="2386" spans="3:24">
      <c r="C2386" s="69">
        <v>2021</v>
      </c>
      <c r="D2386" s="69">
        <v>9</v>
      </c>
      <c r="E2386" s="70" t="s">
        <v>5954</v>
      </c>
      <c r="F2386" s="70" t="s">
        <v>5955</v>
      </c>
      <c r="G2386" s="70" t="s">
        <v>7282</v>
      </c>
      <c r="H2386" s="70" t="s">
        <v>4532</v>
      </c>
      <c r="I2386" s="70" t="s">
        <v>2881</v>
      </c>
      <c r="J2386" s="70" t="s">
        <v>1396</v>
      </c>
      <c r="K2386" s="70"/>
      <c r="L2386" s="70">
        <v>475</v>
      </c>
      <c r="M2386" s="70"/>
      <c r="N2386" s="70"/>
      <c r="O2386" s="70"/>
      <c r="P2386" s="70"/>
      <c r="Q2386" s="70"/>
      <c r="R2386" s="70">
        <v>110.5</v>
      </c>
      <c r="S2386" s="70">
        <v>112</v>
      </c>
      <c r="T2386" s="70">
        <v>11950</v>
      </c>
      <c r="U2386" s="70">
        <v>2550</v>
      </c>
      <c r="V2386" s="70">
        <v>3900</v>
      </c>
      <c r="W2386" s="70">
        <v>18000</v>
      </c>
      <c r="X2386" s="71">
        <v>11675</v>
      </c>
    </row>
    <row r="2387" spans="3:24">
      <c r="C2387" s="69">
        <v>2021</v>
      </c>
      <c r="D2387" s="69">
        <v>9</v>
      </c>
      <c r="E2387" s="70" t="s">
        <v>2097</v>
      </c>
      <c r="F2387" s="70" t="s">
        <v>1621</v>
      </c>
      <c r="G2387" s="70" t="s">
        <v>7283</v>
      </c>
      <c r="H2387" s="70" t="s">
        <v>1470</v>
      </c>
      <c r="I2387" s="70" t="s">
        <v>1397</v>
      </c>
      <c r="J2387" s="70" t="s">
        <v>1396</v>
      </c>
      <c r="K2387" s="70"/>
      <c r="L2387" s="70">
        <v>300</v>
      </c>
      <c r="M2387" s="70" t="s">
        <v>7284</v>
      </c>
      <c r="N2387" s="70"/>
      <c r="O2387" s="70" t="s">
        <v>6258</v>
      </c>
      <c r="P2387" s="70">
        <v>150.14</v>
      </c>
      <c r="Q2387" s="70" t="s">
        <v>1402</v>
      </c>
      <c r="R2387" s="70"/>
      <c r="S2387" s="70"/>
      <c r="T2387" s="70" t="s">
        <v>6698</v>
      </c>
      <c r="U2387" s="70">
        <v>2120</v>
      </c>
      <c r="V2387" s="70" t="s">
        <v>6699</v>
      </c>
      <c r="W2387" s="70">
        <v>10490</v>
      </c>
      <c r="X2387" s="71" t="s">
        <v>6700</v>
      </c>
    </row>
    <row r="2388" spans="3:24">
      <c r="C2388" s="69">
        <v>2021</v>
      </c>
      <c r="D2388" s="69">
        <v>9</v>
      </c>
      <c r="E2388" s="70" t="s">
        <v>2097</v>
      </c>
      <c r="F2388" s="70" t="s">
        <v>1621</v>
      </c>
      <c r="G2388" s="70" t="s">
        <v>7285</v>
      </c>
      <c r="H2388" s="70" t="s">
        <v>7286</v>
      </c>
      <c r="I2388" s="70" t="s">
        <v>2881</v>
      </c>
      <c r="J2388" s="70" t="s">
        <v>1396</v>
      </c>
      <c r="K2388" s="70"/>
      <c r="L2388" s="70" t="s">
        <v>7287</v>
      </c>
      <c r="M2388" s="70"/>
      <c r="N2388" s="70"/>
      <c r="O2388" s="70"/>
      <c r="P2388" s="70"/>
      <c r="Q2388" s="70"/>
      <c r="R2388" s="70">
        <v>120.2</v>
      </c>
      <c r="S2388" s="70">
        <v>122.2</v>
      </c>
      <c r="T2388" s="70">
        <v>8180</v>
      </c>
      <c r="U2388" s="70">
        <v>2510</v>
      </c>
      <c r="V2388" s="70">
        <v>3050</v>
      </c>
      <c r="W2388" s="70">
        <v>18000</v>
      </c>
      <c r="X2388" s="71">
        <v>10800</v>
      </c>
    </row>
    <row r="2389" spans="3:24">
      <c r="C2389" s="69">
        <v>2021</v>
      </c>
      <c r="D2389" s="69">
        <v>9</v>
      </c>
      <c r="E2389" s="70" t="s">
        <v>2139</v>
      </c>
      <c r="F2389" s="70" t="s">
        <v>2140</v>
      </c>
      <c r="G2389" s="70" t="s">
        <v>7288</v>
      </c>
      <c r="H2389" s="70" t="s">
        <v>4586</v>
      </c>
      <c r="I2389" s="70" t="s">
        <v>2881</v>
      </c>
      <c r="J2389" s="70" t="s">
        <v>1396</v>
      </c>
      <c r="K2389" s="70"/>
      <c r="L2389" s="70" t="s">
        <v>7289</v>
      </c>
      <c r="M2389" s="70"/>
      <c r="N2389" s="70"/>
      <c r="O2389" s="70"/>
      <c r="P2389" s="70"/>
      <c r="Q2389" s="70"/>
      <c r="R2389" s="70">
        <v>35</v>
      </c>
      <c r="S2389" s="70">
        <v>36</v>
      </c>
      <c r="T2389" s="70">
        <v>6645</v>
      </c>
      <c r="U2389" s="70">
        <v>2225</v>
      </c>
      <c r="V2389" s="70">
        <v>2480</v>
      </c>
      <c r="W2389" s="70">
        <v>8995</v>
      </c>
      <c r="X2389" s="71">
        <v>5940</v>
      </c>
    </row>
    <row r="2390" spans="3:24">
      <c r="C2390" s="69">
        <v>2021</v>
      </c>
      <c r="D2390" s="69">
        <v>9</v>
      </c>
      <c r="E2390" s="70" t="s">
        <v>2139</v>
      </c>
      <c r="F2390" s="70" t="s">
        <v>2140</v>
      </c>
      <c r="G2390" s="70" t="s">
        <v>7290</v>
      </c>
      <c r="H2390" s="70" t="s">
        <v>5942</v>
      </c>
      <c r="I2390" s="70" t="s">
        <v>2881</v>
      </c>
      <c r="J2390" s="70" t="s">
        <v>1396</v>
      </c>
      <c r="K2390" s="70"/>
      <c r="L2390" s="70" t="s">
        <v>7291</v>
      </c>
      <c r="M2390" s="70"/>
      <c r="N2390" s="70"/>
      <c r="O2390" s="70"/>
      <c r="P2390" s="70"/>
      <c r="Q2390" s="70"/>
      <c r="R2390" s="70">
        <v>80</v>
      </c>
      <c r="S2390" s="70">
        <v>81</v>
      </c>
      <c r="T2390" s="70">
        <v>9270</v>
      </c>
      <c r="U2390" s="70">
        <v>2510</v>
      </c>
      <c r="V2390" s="70">
        <v>2948</v>
      </c>
      <c r="W2390" s="70">
        <v>12500</v>
      </c>
      <c r="X2390" s="71">
        <v>9780</v>
      </c>
    </row>
    <row r="2391" spans="3:24">
      <c r="C2391" s="69">
        <v>2021</v>
      </c>
      <c r="D2391" s="69">
        <v>9</v>
      </c>
      <c r="E2391" s="70" t="s">
        <v>2139</v>
      </c>
      <c r="F2391" s="70" t="s">
        <v>2140</v>
      </c>
      <c r="G2391" s="70" t="s">
        <v>7292</v>
      </c>
      <c r="H2391" s="70" t="s">
        <v>4584</v>
      </c>
      <c r="I2391" s="70" t="s">
        <v>2881</v>
      </c>
      <c r="J2391" s="70" t="s">
        <v>1396</v>
      </c>
      <c r="K2391" s="70"/>
      <c r="L2391" s="70">
        <v>450</v>
      </c>
      <c r="M2391" s="70"/>
      <c r="N2391" s="70"/>
      <c r="O2391" s="70"/>
      <c r="P2391" s="70"/>
      <c r="Q2391" s="70"/>
      <c r="R2391" s="70">
        <v>110</v>
      </c>
      <c r="S2391" s="70">
        <v>113</v>
      </c>
      <c r="T2391" s="70">
        <v>8999</v>
      </c>
      <c r="U2391" s="70">
        <v>2520</v>
      </c>
      <c r="V2391" s="70">
        <v>3325</v>
      </c>
      <c r="W2391" s="70">
        <v>18000</v>
      </c>
      <c r="X2391" s="71">
        <v>13060</v>
      </c>
    </row>
    <row r="2392" spans="3:24">
      <c r="C2392" s="69">
        <v>2021</v>
      </c>
      <c r="D2392" s="69">
        <v>9</v>
      </c>
      <c r="E2392" s="70" t="s">
        <v>5923</v>
      </c>
      <c r="F2392" s="70" t="s">
        <v>5924</v>
      </c>
      <c r="G2392" s="70" t="s">
        <v>7293</v>
      </c>
      <c r="H2392" s="70" t="s">
        <v>4532</v>
      </c>
      <c r="I2392" s="70" t="s">
        <v>2881</v>
      </c>
      <c r="J2392" s="70" t="s">
        <v>1396</v>
      </c>
      <c r="K2392" s="70"/>
      <c r="L2392" s="70">
        <v>650</v>
      </c>
      <c r="M2392" s="70"/>
      <c r="N2392" s="70"/>
      <c r="O2392" s="70"/>
      <c r="P2392" s="70"/>
      <c r="Q2392" s="70"/>
      <c r="R2392" s="70">
        <v>102</v>
      </c>
      <c r="S2392" s="70">
        <v>103</v>
      </c>
      <c r="T2392" s="70">
        <v>11910</v>
      </c>
      <c r="U2392" s="70">
        <v>2540</v>
      </c>
      <c r="V2392" s="70">
        <v>3940</v>
      </c>
      <c r="W2392" s="70">
        <v>18000</v>
      </c>
      <c r="X2392" s="71">
        <v>10800</v>
      </c>
    </row>
    <row r="2393" spans="3:24">
      <c r="C2393" s="69">
        <v>2021</v>
      </c>
      <c r="D2393" s="69">
        <v>9</v>
      </c>
      <c r="E2393" s="70" t="s">
        <v>1431</v>
      </c>
      <c r="F2393" s="70" t="s">
        <v>1409</v>
      </c>
      <c r="G2393" s="70" t="s">
        <v>7294</v>
      </c>
      <c r="H2393" s="70" t="s">
        <v>4483</v>
      </c>
      <c r="I2393" s="70" t="s">
        <v>1397</v>
      </c>
      <c r="J2393" s="70" t="s">
        <v>1396</v>
      </c>
      <c r="K2393" s="70"/>
      <c r="L2393" s="70">
        <v>350</v>
      </c>
      <c r="M2393" s="70">
        <v>0.409</v>
      </c>
      <c r="N2393" s="70"/>
      <c r="O2393" s="70">
        <v>146.7</v>
      </c>
      <c r="P2393" s="70">
        <v>81.14</v>
      </c>
      <c r="Q2393" s="70" t="s">
        <v>1402</v>
      </c>
      <c r="R2393" s="70"/>
      <c r="S2393" s="70"/>
      <c r="T2393" s="70">
        <v>5990</v>
      </c>
      <c r="U2393" s="70">
        <v>2280</v>
      </c>
      <c r="V2393" s="70">
        <v>2990</v>
      </c>
      <c r="W2393" s="70">
        <v>4495</v>
      </c>
      <c r="X2393" s="71">
        <v>3600</v>
      </c>
    </row>
    <row r="2394" spans="3:24">
      <c r="C2394" s="69">
        <v>2021</v>
      </c>
      <c r="D2394" s="69">
        <v>8</v>
      </c>
      <c r="E2394" s="70" t="s">
        <v>1392</v>
      </c>
      <c r="F2394" s="70" t="s">
        <v>5486</v>
      </c>
      <c r="G2394" s="70" t="s">
        <v>7295</v>
      </c>
      <c r="H2394" s="70" t="s">
        <v>5490</v>
      </c>
      <c r="I2394" s="70" t="s">
        <v>1397</v>
      </c>
      <c r="J2394" s="70" t="s">
        <v>1441</v>
      </c>
      <c r="K2394" s="70">
        <v>401</v>
      </c>
      <c r="L2394" s="70"/>
      <c r="M2394" s="70"/>
      <c r="N2394" s="70">
        <v>12.7</v>
      </c>
      <c r="O2394" s="70">
        <v>163</v>
      </c>
      <c r="P2394" s="70"/>
      <c r="Q2394" s="70" t="s">
        <v>3828</v>
      </c>
      <c r="R2394" s="70"/>
      <c r="S2394" s="70"/>
      <c r="T2394" s="70">
        <v>4450</v>
      </c>
      <c r="U2394" s="70">
        <v>1840</v>
      </c>
      <c r="V2394" s="70">
        <v>1680</v>
      </c>
      <c r="W2394" s="70">
        <v>2025</v>
      </c>
      <c r="X2394" s="71">
        <v>1650</v>
      </c>
    </row>
    <row r="2395" spans="3:24">
      <c r="C2395" s="69">
        <v>2021</v>
      </c>
      <c r="D2395" s="69">
        <v>8</v>
      </c>
      <c r="E2395" s="70" t="s">
        <v>1392</v>
      </c>
      <c r="F2395" s="70" t="s">
        <v>7296</v>
      </c>
      <c r="G2395" s="70" t="s">
        <v>7297</v>
      </c>
      <c r="H2395" s="70" t="s">
        <v>1440</v>
      </c>
      <c r="I2395" s="70" t="s">
        <v>1397</v>
      </c>
      <c r="J2395" s="70" t="s">
        <v>1441</v>
      </c>
      <c r="K2395" s="70">
        <v>431</v>
      </c>
      <c r="L2395" s="70"/>
      <c r="M2395" s="70"/>
      <c r="N2395" s="70">
        <v>13.5</v>
      </c>
      <c r="O2395" s="70">
        <v>140</v>
      </c>
      <c r="P2395" s="70"/>
      <c r="Q2395" s="70" t="s">
        <v>1402</v>
      </c>
      <c r="R2395" s="70"/>
      <c r="S2395" s="70"/>
      <c r="T2395" s="70">
        <v>5040</v>
      </c>
      <c r="U2395" s="70">
        <v>1910</v>
      </c>
      <c r="V2395" s="70">
        <v>1569</v>
      </c>
      <c r="W2395" s="70">
        <v>2260</v>
      </c>
      <c r="X2395" s="71">
        <v>1810</v>
      </c>
    </row>
    <row r="2396" spans="3:24">
      <c r="C2396" s="69">
        <v>2021</v>
      </c>
      <c r="D2396" s="69">
        <v>8</v>
      </c>
      <c r="E2396" s="70" t="s">
        <v>4123</v>
      </c>
      <c r="F2396" s="70" t="s">
        <v>5967</v>
      </c>
      <c r="G2396" s="70" t="s">
        <v>7298</v>
      </c>
      <c r="H2396" s="70" t="s">
        <v>1579</v>
      </c>
      <c r="I2396" s="70" t="s">
        <v>1397</v>
      </c>
      <c r="J2396" s="70" t="s">
        <v>1441</v>
      </c>
      <c r="K2396" s="70">
        <v>600</v>
      </c>
      <c r="L2396" s="70"/>
      <c r="M2396" s="70"/>
      <c r="N2396" s="70">
        <v>14.3</v>
      </c>
      <c r="O2396" s="70">
        <v>165</v>
      </c>
      <c r="P2396" s="70"/>
      <c r="Q2396" s="70" t="s">
        <v>3828</v>
      </c>
      <c r="R2396" s="70"/>
      <c r="S2396" s="70"/>
      <c r="T2396" s="70">
        <v>4592</v>
      </c>
      <c r="U2396" s="70">
        <v>1852</v>
      </c>
      <c r="V2396" s="70">
        <v>1629</v>
      </c>
      <c r="W2396" s="70">
        <v>2600</v>
      </c>
      <c r="X2396" s="71">
        <v>2130</v>
      </c>
    </row>
    <row r="2397" spans="3:24">
      <c r="C2397" s="69">
        <v>2021</v>
      </c>
      <c r="D2397" s="69">
        <v>8</v>
      </c>
      <c r="E2397" s="70" t="s">
        <v>1425</v>
      </c>
      <c r="F2397" s="70" t="s">
        <v>1409</v>
      </c>
      <c r="G2397" s="70" t="s">
        <v>7299</v>
      </c>
      <c r="H2397" s="70" t="s">
        <v>1516</v>
      </c>
      <c r="I2397" s="70" t="s">
        <v>1397</v>
      </c>
      <c r="J2397" s="70" t="s">
        <v>1396</v>
      </c>
      <c r="K2397" s="70"/>
      <c r="L2397" s="70">
        <v>210</v>
      </c>
      <c r="M2397" s="70" t="s">
        <v>7300</v>
      </c>
      <c r="N2397" s="70"/>
      <c r="O2397" s="70">
        <v>160.26</v>
      </c>
      <c r="P2397" s="70">
        <v>281.92</v>
      </c>
      <c r="Q2397" s="70" t="s">
        <v>1402</v>
      </c>
      <c r="R2397" s="70"/>
      <c r="S2397" s="70"/>
      <c r="T2397" s="70">
        <v>7440</v>
      </c>
      <c r="U2397" s="70">
        <v>2550</v>
      </c>
      <c r="V2397" s="70" t="s">
        <v>7301</v>
      </c>
      <c r="W2397" s="70">
        <v>25000</v>
      </c>
      <c r="X2397" s="71" t="s">
        <v>7302</v>
      </c>
    </row>
    <row r="2398" spans="3:24">
      <c r="C2398" s="69">
        <v>2021</v>
      </c>
      <c r="D2398" s="69">
        <v>8</v>
      </c>
      <c r="E2398" s="70" t="s">
        <v>6829</v>
      </c>
      <c r="F2398" s="70" t="s">
        <v>1409</v>
      </c>
      <c r="G2398" s="70" t="s">
        <v>7303</v>
      </c>
      <c r="H2398" s="70" t="s">
        <v>1453</v>
      </c>
      <c r="I2398" s="70" t="s">
        <v>1397</v>
      </c>
      <c r="J2398" s="70" t="s">
        <v>1396</v>
      </c>
      <c r="K2398" s="70">
        <v>307</v>
      </c>
      <c r="L2398" s="70"/>
      <c r="M2398" s="70">
        <v>0.29</v>
      </c>
      <c r="N2398" s="70"/>
      <c r="O2398" s="70">
        <v>141.18</v>
      </c>
      <c r="P2398" s="70">
        <v>42.336</v>
      </c>
      <c r="Q2398" s="70" t="s">
        <v>4354</v>
      </c>
      <c r="R2398" s="70"/>
      <c r="S2398" s="70"/>
      <c r="T2398" s="70">
        <v>4610</v>
      </c>
      <c r="U2398" s="70">
        <v>1750</v>
      </c>
      <c r="V2398" s="70">
        <v>1860</v>
      </c>
      <c r="W2398" s="70">
        <v>2510</v>
      </c>
      <c r="X2398" s="71">
        <v>1450</v>
      </c>
    </row>
    <row r="2399" spans="3:24">
      <c r="C2399" s="69">
        <v>2021</v>
      </c>
      <c r="D2399" s="69">
        <v>8</v>
      </c>
      <c r="E2399" s="70" t="s">
        <v>1416</v>
      </c>
      <c r="F2399" s="70" t="s">
        <v>4149</v>
      </c>
      <c r="G2399" s="70" t="s">
        <v>7304</v>
      </c>
      <c r="H2399" s="70" t="s">
        <v>1440</v>
      </c>
      <c r="I2399" s="70" t="s">
        <v>1397</v>
      </c>
      <c r="J2399" s="70" t="s">
        <v>1441</v>
      </c>
      <c r="K2399" s="70">
        <v>401</v>
      </c>
      <c r="L2399" s="70"/>
      <c r="M2399" s="70"/>
      <c r="N2399" s="70">
        <v>13.6</v>
      </c>
      <c r="O2399" s="70">
        <v>125</v>
      </c>
      <c r="P2399" s="70"/>
      <c r="Q2399" s="70" t="s">
        <v>1421</v>
      </c>
      <c r="R2399" s="70"/>
      <c r="S2399" s="70"/>
      <c r="T2399" s="70">
        <v>4680</v>
      </c>
      <c r="U2399" s="70">
        <v>1720</v>
      </c>
      <c r="V2399" s="70">
        <v>1530</v>
      </c>
      <c r="W2399" s="70">
        <v>1969</v>
      </c>
      <c r="X2399" s="71">
        <v>1550</v>
      </c>
    </row>
    <row r="2400" spans="3:24">
      <c r="C2400" s="69">
        <v>2021</v>
      </c>
      <c r="D2400" s="69">
        <v>8</v>
      </c>
      <c r="E2400" s="70" t="s">
        <v>1416</v>
      </c>
      <c r="F2400" s="70" t="s">
        <v>4149</v>
      </c>
      <c r="G2400" s="70" t="s">
        <v>7305</v>
      </c>
      <c r="H2400" s="70" t="s">
        <v>1440</v>
      </c>
      <c r="I2400" s="70" t="s">
        <v>1397</v>
      </c>
      <c r="J2400" s="70" t="s">
        <v>1441</v>
      </c>
      <c r="K2400" s="70">
        <v>420</v>
      </c>
      <c r="L2400" s="70"/>
      <c r="M2400" s="70"/>
      <c r="N2400" s="70">
        <v>13.2</v>
      </c>
      <c r="O2400" s="70">
        <v>160</v>
      </c>
      <c r="P2400" s="70"/>
      <c r="Q2400" s="70" t="s">
        <v>1499</v>
      </c>
      <c r="R2400" s="70"/>
      <c r="S2400" s="70"/>
      <c r="T2400" s="70">
        <v>4680</v>
      </c>
      <c r="U2400" s="70">
        <v>1720</v>
      </c>
      <c r="V2400" s="70">
        <v>1530</v>
      </c>
      <c r="W2400" s="70">
        <v>1969</v>
      </c>
      <c r="X2400" s="71">
        <v>1515</v>
      </c>
    </row>
    <row r="2401" spans="3:24">
      <c r="C2401" s="69">
        <v>2021</v>
      </c>
      <c r="D2401" s="69">
        <v>8</v>
      </c>
      <c r="E2401" s="70" t="s">
        <v>1416</v>
      </c>
      <c r="F2401" s="70" t="s">
        <v>4149</v>
      </c>
      <c r="G2401" s="70" t="s">
        <v>7306</v>
      </c>
      <c r="H2401" s="70" t="s">
        <v>5490</v>
      </c>
      <c r="I2401" s="70" t="s">
        <v>1397</v>
      </c>
      <c r="J2401" s="70" t="s">
        <v>1441</v>
      </c>
      <c r="K2401" s="70">
        <v>330</v>
      </c>
      <c r="L2401" s="70"/>
      <c r="M2401" s="70"/>
      <c r="N2401" s="70">
        <v>13</v>
      </c>
      <c r="O2401" s="70">
        <v>125</v>
      </c>
      <c r="P2401" s="70"/>
      <c r="Q2401" s="70" t="s">
        <v>1421</v>
      </c>
      <c r="R2401" s="70"/>
      <c r="S2401" s="70"/>
      <c r="T2401" s="70">
        <v>4680</v>
      </c>
      <c r="U2401" s="70">
        <v>1720</v>
      </c>
      <c r="V2401" s="70">
        <v>1530</v>
      </c>
      <c r="W2401" s="70">
        <v>1969</v>
      </c>
      <c r="X2401" s="71">
        <v>1550</v>
      </c>
    </row>
    <row r="2402" spans="3:24">
      <c r="C2402" s="69">
        <v>2021</v>
      </c>
      <c r="D2402" s="69">
        <v>8</v>
      </c>
      <c r="E2402" s="70" t="s">
        <v>5404</v>
      </c>
      <c r="F2402" s="70" t="s">
        <v>7307</v>
      </c>
      <c r="G2402" s="70" t="s">
        <v>7308</v>
      </c>
      <c r="H2402" s="70" t="s">
        <v>1440</v>
      </c>
      <c r="I2402" s="70" t="s">
        <v>1397</v>
      </c>
      <c r="J2402" s="70" t="s">
        <v>1441</v>
      </c>
      <c r="K2402" s="70">
        <v>518</v>
      </c>
      <c r="L2402" s="70"/>
      <c r="M2402" s="70"/>
      <c r="N2402" s="70">
        <v>12.6</v>
      </c>
      <c r="O2402" s="70">
        <v>163</v>
      </c>
      <c r="P2402" s="70"/>
      <c r="Q2402" s="70" t="s">
        <v>1499</v>
      </c>
      <c r="R2402" s="70"/>
      <c r="S2402" s="70"/>
      <c r="T2402" s="70" t="s">
        <v>7309</v>
      </c>
      <c r="U2402" s="70">
        <v>1817</v>
      </c>
      <c r="V2402" s="70">
        <v>1514</v>
      </c>
      <c r="W2402" s="70">
        <v>2080</v>
      </c>
      <c r="X2402" s="71" t="s">
        <v>7310</v>
      </c>
    </row>
    <row r="2403" spans="3:24">
      <c r="C2403" s="69">
        <v>2021</v>
      </c>
      <c r="D2403" s="69">
        <v>8</v>
      </c>
      <c r="E2403" s="70" t="s">
        <v>1443</v>
      </c>
      <c r="F2403" s="70" t="s">
        <v>1444</v>
      </c>
      <c r="G2403" s="70" t="s">
        <v>7311</v>
      </c>
      <c r="H2403" s="70" t="s">
        <v>1395</v>
      </c>
      <c r="I2403" s="70" t="s">
        <v>1397</v>
      </c>
      <c r="J2403" s="70" t="s">
        <v>1396</v>
      </c>
      <c r="K2403" s="70"/>
      <c r="L2403" s="70">
        <v>190</v>
      </c>
      <c r="M2403" s="70">
        <v>0.255</v>
      </c>
      <c r="N2403" s="70"/>
      <c r="O2403" s="70">
        <v>160.26</v>
      </c>
      <c r="P2403" s="70">
        <v>281.9</v>
      </c>
      <c r="Q2403" s="70" t="s">
        <v>1402</v>
      </c>
      <c r="R2403" s="70"/>
      <c r="S2403" s="70"/>
      <c r="T2403" s="70" t="s">
        <v>5516</v>
      </c>
      <c r="U2403" s="70">
        <v>2550</v>
      </c>
      <c r="V2403" s="70">
        <v>3550</v>
      </c>
      <c r="W2403" s="70">
        <v>31000</v>
      </c>
      <c r="X2403" s="71">
        <v>20800</v>
      </c>
    </row>
    <row r="2404" spans="3:24">
      <c r="C2404" s="69">
        <v>2021</v>
      </c>
      <c r="D2404" s="69">
        <v>8</v>
      </c>
      <c r="E2404" s="70" t="s">
        <v>1443</v>
      </c>
      <c r="F2404" s="70" t="s">
        <v>1444</v>
      </c>
      <c r="G2404" s="70" t="s">
        <v>7312</v>
      </c>
      <c r="H2404" s="70" t="s">
        <v>1453</v>
      </c>
      <c r="I2404" s="70" t="s">
        <v>1397</v>
      </c>
      <c r="J2404" s="70" t="s">
        <v>1396</v>
      </c>
      <c r="K2404" s="70">
        <v>321</v>
      </c>
      <c r="L2404" s="70"/>
      <c r="M2404" s="70">
        <v>0.21</v>
      </c>
      <c r="N2404" s="70"/>
      <c r="O2404" s="70">
        <v>133.38</v>
      </c>
      <c r="P2404" s="70">
        <v>38.64</v>
      </c>
      <c r="Q2404" s="70" t="s">
        <v>1402</v>
      </c>
      <c r="R2404" s="70"/>
      <c r="S2404" s="70"/>
      <c r="T2404" s="70">
        <v>4535</v>
      </c>
      <c r="U2404" s="70">
        <v>1780</v>
      </c>
      <c r="V2404" s="70">
        <v>1955</v>
      </c>
      <c r="W2404" s="70">
        <v>2510</v>
      </c>
      <c r="X2404" s="71">
        <v>1370</v>
      </c>
    </row>
    <row r="2405" spans="3:24">
      <c r="C2405" s="69">
        <v>2021</v>
      </c>
      <c r="D2405" s="69">
        <v>8</v>
      </c>
      <c r="E2405" s="70" t="s">
        <v>1443</v>
      </c>
      <c r="F2405" s="70" t="s">
        <v>1444</v>
      </c>
      <c r="G2405" s="70" t="s">
        <v>7313</v>
      </c>
      <c r="H2405" s="70" t="s">
        <v>1453</v>
      </c>
      <c r="I2405" s="70" t="s">
        <v>1397</v>
      </c>
      <c r="J2405" s="70" t="s">
        <v>1396</v>
      </c>
      <c r="K2405" s="70">
        <v>341</v>
      </c>
      <c r="L2405" s="70"/>
      <c r="M2405" s="70">
        <v>0.21</v>
      </c>
      <c r="N2405" s="70"/>
      <c r="O2405" s="70">
        <v>134.8</v>
      </c>
      <c r="P2405" s="70">
        <v>46.36</v>
      </c>
      <c r="Q2405" s="70" t="s">
        <v>1402</v>
      </c>
      <c r="R2405" s="70"/>
      <c r="S2405" s="70"/>
      <c r="T2405" s="70">
        <v>5395</v>
      </c>
      <c r="U2405" s="70">
        <v>1780</v>
      </c>
      <c r="V2405" s="70">
        <v>1955</v>
      </c>
      <c r="W2405" s="70">
        <v>2810</v>
      </c>
      <c r="X2405" s="71">
        <v>1480</v>
      </c>
    </row>
    <row r="2406" spans="3:24">
      <c r="C2406" s="69">
        <v>2021</v>
      </c>
      <c r="D2406" s="69">
        <v>8</v>
      </c>
      <c r="E2406" s="70" t="s">
        <v>1443</v>
      </c>
      <c r="F2406" s="70" t="s">
        <v>1444</v>
      </c>
      <c r="G2406" s="70" t="s">
        <v>7314</v>
      </c>
      <c r="H2406" s="70" t="s">
        <v>6162</v>
      </c>
      <c r="I2406" s="70" t="s">
        <v>1561</v>
      </c>
      <c r="J2406" s="70" t="s">
        <v>1412</v>
      </c>
      <c r="K2406" s="70"/>
      <c r="L2406" s="70">
        <v>60</v>
      </c>
      <c r="M2406" s="70"/>
      <c r="N2406" s="70"/>
      <c r="O2406" s="70"/>
      <c r="P2406" s="70">
        <v>38.64</v>
      </c>
      <c r="Q2406" s="70" t="s">
        <v>6847</v>
      </c>
      <c r="R2406" s="70"/>
      <c r="S2406" s="70"/>
      <c r="T2406" s="70">
        <v>12000</v>
      </c>
      <c r="U2406" s="70">
        <v>2550</v>
      </c>
      <c r="V2406" s="70" t="s">
        <v>7315</v>
      </c>
      <c r="W2406" s="70">
        <v>18000</v>
      </c>
      <c r="X2406" s="71" t="s">
        <v>7316</v>
      </c>
    </row>
    <row r="2407" spans="3:24">
      <c r="C2407" s="69">
        <v>2021</v>
      </c>
      <c r="D2407" s="69">
        <v>8</v>
      </c>
      <c r="E2407" s="70" t="s">
        <v>5104</v>
      </c>
      <c r="F2407" s="70" t="s">
        <v>5105</v>
      </c>
      <c r="G2407" s="70" t="s">
        <v>7317</v>
      </c>
      <c r="H2407" s="70" t="s">
        <v>1453</v>
      </c>
      <c r="I2407" s="70" t="s">
        <v>1397</v>
      </c>
      <c r="J2407" s="70" t="s">
        <v>1396</v>
      </c>
      <c r="K2407" s="70">
        <v>260</v>
      </c>
      <c r="L2407" s="70"/>
      <c r="M2407" s="70">
        <v>0.27</v>
      </c>
      <c r="N2407" s="70"/>
      <c r="O2407" s="70">
        <v>137.5</v>
      </c>
      <c r="P2407" s="70">
        <v>41.86</v>
      </c>
      <c r="Q2407" s="70" t="s">
        <v>1483</v>
      </c>
      <c r="R2407" s="70"/>
      <c r="S2407" s="70"/>
      <c r="T2407" s="70">
        <v>4925</v>
      </c>
      <c r="U2407" s="70">
        <v>1835</v>
      </c>
      <c r="V2407" s="70">
        <v>1980</v>
      </c>
      <c r="W2407" s="70">
        <v>3015</v>
      </c>
      <c r="X2407" s="71">
        <v>1730</v>
      </c>
    </row>
    <row r="2408" spans="3:24">
      <c r="C2408" s="69">
        <v>2021</v>
      </c>
      <c r="D2408" s="69">
        <v>8</v>
      </c>
      <c r="E2408" s="70" t="s">
        <v>4156</v>
      </c>
      <c r="F2408" s="70" t="s">
        <v>4157</v>
      </c>
      <c r="G2408" s="70" t="s">
        <v>7318</v>
      </c>
      <c r="H2408" s="70" t="s">
        <v>1440</v>
      </c>
      <c r="I2408" s="70" t="s">
        <v>1397</v>
      </c>
      <c r="J2408" s="70" t="s">
        <v>1441</v>
      </c>
      <c r="K2408" s="70">
        <v>401</v>
      </c>
      <c r="L2408" s="70"/>
      <c r="M2408" s="70"/>
      <c r="N2408" s="70">
        <v>13.4</v>
      </c>
      <c r="O2408" s="70">
        <v>160.76</v>
      </c>
      <c r="P2408" s="70"/>
      <c r="Q2408" s="70" t="s">
        <v>1499</v>
      </c>
      <c r="R2408" s="70"/>
      <c r="S2408" s="70"/>
      <c r="T2408" s="70">
        <v>4235</v>
      </c>
      <c r="U2408" s="70">
        <v>1825</v>
      </c>
      <c r="V2408" s="70">
        <v>1596</v>
      </c>
      <c r="W2408" s="70">
        <v>1875</v>
      </c>
      <c r="X2408" s="71" t="s">
        <v>7319</v>
      </c>
    </row>
    <row r="2409" spans="3:24">
      <c r="C2409" s="69">
        <v>2021</v>
      </c>
      <c r="D2409" s="69">
        <v>8</v>
      </c>
      <c r="E2409" s="70" t="s">
        <v>4156</v>
      </c>
      <c r="F2409" s="70" t="s">
        <v>4157</v>
      </c>
      <c r="G2409" s="70" t="s">
        <v>7320</v>
      </c>
      <c r="H2409" s="70" t="s">
        <v>1440</v>
      </c>
      <c r="I2409" s="70" t="s">
        <v>1397</v>
      </c>
      <c r="J2409" s="70" t="s">
        <v>1441</v>
      </c>
      <c r="K2409" s="70">
        <v>351</v>
      </c>
      <c r="L2409" s="70"/>
      <c r="M2409" s="70"/>
      <c r="N2409" s="70">
        <v>10.2</v>
      </c>
      <c r="O2409" s="70">
        <v>144.35</v>
      </c>
      <c r="P2409" s="70"/>
      <c r="Q2409" s="70" t="s">
        <v>1402</v>
      </c>
      <c r="R2409" s="70"/>
      <c r="S2409" s="70"/>
      <c r="T2409" s="70">
        <v>3495</v>
      </c>
      <c r="U2409" s="70">
        <v>1660</v>
      </c>
      <c r="V2409" s="70" t="s">
        <v>5110</v>
      </c>
      <c r="W2409" s="70">
        <v>1330</v>
      </c>
      <c r="X2409" s="71">
        <v>1020</v>
      </c>
    </row>
    <row r="2410" spans="3:24">
      <c r="C2410" s="69">
        <v>2021</v>
      </c>
      <c r="D2410" s="69">
        <v>8</v>
      </c>
      <c r="E2410" s="70" t="s">
        <v>4156</v>
      </c>
      <c r="F2410" s="70" t="s">
        <v>4157</v>
      </c>
      <c r="G2410" s="70" t="s">
        <v>7321</v>
      </c>
      <c r="H2410" s="70" t="s">
        <v>1440</v>
      </c>
      <c r="I2410" s="70" t="s">
        <v>1397</v>
      </c>
      <c r="J2410" s="70" t="s">
        <v>1441</v>
      </c>
      <c r="K2410" s="70">
        <v>401</v>
      </c>
      <c r="L2410" s="70"/>
      <c r="M2410" s="70"/>
      <c r="N2410" s="70">
        <v>10.2</v>
      </c>
      <c r="O2410" s="70">
        <v>178.92</v>
      </c>
      <c r="P2410" s="70"/>
      <c r="Q2410" s="70" t="s">
        <v>1499</v>
      </c>
      <c r="R2410" s="70"/>
      <c r="S2410" s="70"/>
      <c r="T2410" s="70" t="s">
        <v>7322</v>
      </c>
      <c r="U2410" s="70">
        <v>1660</v>
      </c>
      <c r="V2410" s="70" t="s">
        <v>7323</v>
      </c>
      <c r="W2410" s="70">
        <v>1342</v>
      </c>
      <c r="X2410" s="71">
        <v>1032</v>
      </c>
    </row>
    <row r="2411" spans="3:24">
      <c r="C2411" s="69">
        <v>2021</v>
      </c>
      <c r="D2411" s="69">
        <v>8</v>
      </c>
      <c r="E2411" s="70" t="s">
        <v>5111</v>
      </c>
      <c r="F2411" s="70" t="s">
        <v>1617</v>
      </c>
      <c r="G2411" s="70" t="s">
        <v>7324</v>
      </c>
      <c r="H2411" s="70" t="s">
        <v>1453</v>
      </c>
      <c r="I2411" s="70" t="s">
        <v>1397</v>
      </c>
      <c r="J2411" s="70" t="s">
        <v>1396</v>
      </c>
      <c r="K2411" s="70">
        <v>255</v>
      </c>
      <c r="L2411" s="70"/>
      <c r="M2411" s="70">
        <v>0.274</v>
      </c>
      <c r="N2411" s="70"/>
      <c r="O2411" s="70">
        <v>135.13</v>
      </c>
      <c r="P2411" s="70">
        <v>38.64</v>
      </c>
      <c r="Q2411" s="70" t="s">
        <v>1402</v>
      </c>
      <c r="R2411" s="70"/>
      <c r="S2411" s="70"/>
      <c r="T2411" s="70">
        <v>4495</v>
      </c>
      <c r="U2411" s="70">
        <v>1680</v>
      </c>
      <c r="V2411" s="70">
        <v>1990</v>
      </c>
      <c r="W2411" s="70">
        <v>2510</v>
      </c>
      <c r="X2411" s="71">
        <v>1415</v>
      </c>
    </row>
    <row r="2412" spans="3:24">
      <c r="C2412" s="69">
        <v>2021</v>
      </c>
      <c r="D2412" s="69">
        <v>8</v>
      </c>
      <c r="E2412" s="70" t="s">
        <v>5111</v>
      </c>
      <c r="F2412" s="70" t="s">
        <v>1617</v>
      </c>
      <c r="G2412" s="70" t="s">
        <v>7325</v>
      </c>
      <c r="H2412" s="70" t="s">
        <v>1531</v>
      </c>
      <c r="I2412" s="70" t="s">
        <v>1397</v>
      </c>
      <c r="J2412" s="70" t="s">
        <v>1412</v>
      </c>
      <c r="K2412" s="70"/>
      <c r="L2412" s="70">
        <v>400</v>
      </c>
      <c r="M2412" s="70">
        <v>0.139</v>
      </c>
      <c r="N2412" s="70"/>
      <c r="O2412" s="70">
        <v>160.13</v>
      </c>
      <c r="P2412" s="70">
        <v>229.632</v>
      </c>
      <c r="Q2412" s="70" t="s">
        <v>1402</v>
      </c>
      <c r="R2412" s="70"/>
      <c r="S2412" s="70"/>
      <c r="T2412" s="70">
        <v>10490</v>
      </c>
      <c r="U2412" s="70">
        <v>2550</v>
      </c>
      <c r="V2412" s="70">
        <v>3225</v>
      </c>
      <c r="W2412" s="70">
        <v>18000</v>
      </c>
      <c r="X2412" s="71" t="s">
        <v>7326</v>
      </c>
    </row>
    <row r="2413" spans="3:24">
      <c r="C2413" s="69">
        <v>2021</v>
      </c>
      <c r="D2413" s="69">
        <v>8</v>
      </c>
      <c r="E2413" s="70" t="s">
        <v>1488</v>
      </c>
      <c r="F2413" s="70" t="s">
        <v>1489</v>
      </c>
      <c r="G2413" s="70" t="s">
        <v>7327</v>
      </c>
      <c r="H2413" s="70" t="s">
        <v>1446</v>
      </c>
      <c r="I2413" s="70" t="s">
        <v>1397</v>
      </c>
      <c r="J2413" s="70" t="s">
        <v>1412</v>
      </c>
      <c r="K2413" s="70"/>
      <c r="L2413" s="70">
        <v>250</v>
      </c>
      <c r="M2413" s="70">
        <v>0.189</v>
      </c>
      <c r="N2413" s="70"/>
      <c r="O2413" s="70">
        <v>146.3</v>
      </c>
      <c r="P2413" s="70">
        <v>55.7</v>
      </c>
      <c r="Q2413" s="70" t="s">
        <v>1402</v>
      </c>
      <c r="R2413" s="70"/>
      <c r="S2413" s="70"/>
      <c r="T2413" s="70">
        <v>5440</v>
      </c>
      <c r="U2413" s="70" t="s">
        <v>2312</v>
      </c>
      <c r="V2413" s="70">
        <v>2135</v>
      </c>
      <c r="W2413" s="70">
        <v>4265</v>
      </c>
      <c r="X2413" s="71">
        <v>2140</v>
      </c>
    </row>
    <row r="2414" spans="3:24">
      <c r="C2414" s="69">
        <v>2021</v>
      </c>
      <c r="D2414" s="69">
        <v>8</v>
      </c>
      <c r="E2414" s="70" t="s">
        <v>1488</v>
      </c>
      <c r="F2414" s="70" t="s">
        <v>1489</v>
      </c>
      <c r="G2414" s="70" t="s">
        <v>7328</v>
      </c>
      <c r="H2414" s="70" t="s">
        <v>1453</v>
      </c>
      <c r="I2414" s="70" t="s">
        <v>1397</v>
      </c>
      <c r="J2414" s="70" t="s">
        <v>1396</v>
      </c>
      <c r="K2414" s="70"/>
      <c r="L2414" s="70">
        <v>250</v>
      </c>
      <c r="M2414" s="70">
        <v>0.189</v>
      </c>
      <c r="N2414" s="70"/>
      <c r="O2414" s="70">
        <v>146.3</v>
      </c>
      <c r="P2414" s="70">
        <v>55.7</v>
      </c>
      <c r="Q2414" s="70" t="s">
        <v>1402</v>
      </c>
      <c r="R2414" s="70"/>
      <c r="S2414" s="70"/>
      <c r="T2414" s="70">
        <v>5440</v>
      </c>
      <c r="U2414" s="70" t="s">
        <v>5998</v>
      </c>
      <c r="V2414" s="70" t="s">
        <v>7329</v>
      </c>
      <c r="W2414" s="70">
        <v>4495</v>
      </c>
      <c r="X2414" s="71">
        <v>2370</v>
      </c>
    </row>
    <row r="2415" spans="3:24">
      <c r="C2415" s="69">
        <v>2021</v>
      </c>
      <c r="D2415" s="69">
        <v>8</v>
      </c>
      <c r="E2415" s="70" t="s">
        <v>1488</v>
      </c>
      <c r="F2415" s="70" t="s">
        <v>1489</v>
      </c>
      <c r="G2415" s="70" t="s">
        <v>7330</v>
      </c>
      <c r="H2415" s="70" t="s">
        <v>1453</v>
      </c>
      <c r="I2415" s="70" t="s">
        <v>1397</v>
      </c>
      <c r="J2415" s="70" t="s">
        <v>1396</v>
      </c>
      <c r="K2415" s="70"/>
      <c r="L2415" s="70">
        <v>291</v>
      </c>
      <c r="M2415" s="70" t="s">
        <v>7331</v>
      </c>
      <c r="N2415" s="70"/>
      <c r="O2415" s="70">
        <v>153.84</v>
      </c>
      <c r="P2415" s="70">
        <v>106.95</v>
      </c>
      <c r="Q2415" s="70" t="s">
        <v>1402</v>
      </c>
      <c r="R2415" s="70"/>
      <c r="S2415" s="70"/>
      <c r="T2415" s="70" t="s">
        <v>7332</v>
      </c>
      <c r="U2415" s="70">
        <v>2170</v>
      </c>
      <c r="V2415" s="70">
        <v>3200</v>
      </c>
      <c r="W2415" s="70">
        <v>8495</v>
      </c>
      <c r="X2415" s="71" t="s">
        <v>7333</v>
      </c>
    </row>
    <row r="2416" spans="3:24">
      <c r="C2416" s="69">
        <v>2021</v>
      </c>
      <c r="D2416" s="69">
        <v>8</v>
      </c>
      <c r="E2416" s="70" t="s">
        <v>4193</v>
      </c>
      <c r="F2416" s="70" t="s">
        <v>4194</v>
      </c>
      <c r="G2416" s="70" t="s">
        <v>7334</v>
      </c>
      <c r="H2416" s="70" t="s">
        <v>1433</v>
      </c>
      <c r="I2416" s="70" t="s">
        <v>1397</v>
      </c>
      <c r="J2416" s="70" t="s">
        <v>1412</v>
      </c>
      <c r="K2416" s="70"/>
      <c r="L2416" s="70">
        <v>605</v>
      </c>
      <c r="M2416" s="70" t="s">
        <v>7335</v>
      </c>
      <c r="N2416" s="70"/>
      <c r="O2416" s="70" t="s">
        <v>7336</v>
      </c>
      <c r="P2416" s="70">
        <v>344.736</v>
      </c>
      <c r="Q2416" s="70" t="s">
        <v>4196</v>
      </c>
      <c r="R2416" s="70"/>
      <c r="S2416" s="70"/>
      <c r="T2416" s="70">
        <v>10495</v>
      </c>
      <c r="U2416" s="70">
        <v>2520</v>
      </c>
      <c r="V2416" s="70" t="s">
        <v>4650</v>
      </c>
      <c r="W2416" s="70">
        <v>18000</v>
      </c>
      <c r="X2416" s="71">
        <v>11900</v>
      </c>
    </row>
    <row r="2417" spans="3:24">
      <c r="C2417" s="69">
        <v>2021</v>
      </c>
      <c r="D2417" s="69">
        <v>8</v>
      </c>
      <c r="E2417" s="70" t="s">
        <v>4193</v>
      </c>
      <c r="F2417" s="70" t="s">
        <v>4194</v>
      </c>
      <c r="G2417" s="70" t="s">
        <v>7337</v>
      </c>
      <c r="H2417" s="70" t="s">
        <v>1411</v>
      </c>
      <c r="I2417" s="70" t="s">
        <v>1397</v>
      </c>
      <c r="J2417" s="70" t="s">
        <v>1412</v>
      </c>
      <c r="K2417" s="70"/>
      <c r="L2417" s="70">
        <v>562</v>
      </c>
      <c r="M2417" s="70">
        <v>0.14</v>
      </c>
      <c r="N2417" s="70"/>
      <c r="O2417" s="70">
        <v>156.29</v>
      </c>
      <c r="P2417" s="70">
        <v>316.8</v>
      </c>
      <c r="Q2417" s="70" t="s">
        <v>1402</v>
      </c>
      <c r="R2417" s="70"/>
      <c r="S2417" s="70"/>
      <c r="T2417" s="70">
        <v>10500</v>
      </c>
      <c r="U2417" s="70">
        <v>2550</v>
      </c>
      <c r="V2417" s="70">
        <v>3200</v>
      </c>
      <c r="W2417" s="70">
        <v>18000</v>
      </c>
      <c r="X2417" s="71">
        <v>11700</v>
      </c>
    </row>
    <row r="2418" spans="3:24">
      <c r="C2418" s="69">
        <v>2021</v>
      </c>
      <c r="D2418" s="69">
        <v>8</v>
      </c>
      <c r="E2418" s="70" t="s">
        <v>4193</v>
      </c>
      <c r="F2418" s="70" t="s">
        <v>4194</v>
      </c>
      <c r="G2418" s="70" t="s">
        <v>7338</v>
      </c>
      <c r="H2418" s="70" t="s">
        <v>1411</v>
      </c>
      <c r="I2418" s="70" t="s">
        <v>1397</v>
      </c>
      <c r="J2418" s="70" t="s">
        <v>1412</v>
      </c>
      <c r="K2418" s="70"/>
      <c r="L2418" s="70">
        <v>562</v>
      </c>
      <c r="M2418" s="70">
        <v>0.14</v>
      </c>
      <c r="N2418" s="70"/>
      <c r="O2418" s="70">
        <v>156.29</v>
      </c>
      <c r="P2418" s="70">
        <v>316.8</v>
      </c>
      <c r="Q2418" s="70" t="s">
        <v>1402</v>
      </c>
      <c r="R2418" s="70"/>
      <c r="S2418" s="70"/>
      <c r="T2418" s="70">
        <v>10500</v>
      </c>
      <c r="U2418" s="70">
        <v>2550</v>
      </c>
      <c r="V2418" s="70">
        <v>3200</v>
      </c>
      <c r="W2418" s="70">
        <v>18000</v>
      </c>
      <c r="X2418" s="71">
        <v>11700</v>
      </c>
    </row>
    <row r="2419" spans="3:24">
      <c r="C2419" s="69">
        <v>2021</v>
      </c>
      <c r="D2419" s="69">
        <v>8</v>
      </c>
      <c r="E2419" s="70" t="s">
        <v>1528</v>
      </c>
      <c r="F2419" s="70" t="s">
        <v>1529</v>
      </c>
      <c r="G2419" s="70" t="s">
        <v>7339</v>
      </c>
      <c r="H2419" s="70" t="s">
        <v>1433</v>
      </c>
      <c r="I2419" s="70" t="s">
        <v>1397</v>
      </c>
      <c r="J2419" s="70" t="s">
        <v>1412</v>
      </c>
      <c r="K2419" s="70"/>
      <c r="L2419" s="70">
        <v>295</v>
      </c>
      <c r="M2419" s="70">
        <v>0.139</v>
      </c>
      <c r="N2419" s="70"/>
      <c r="O2419" s="70">
        <v>140</v>
      </c>
      <c r="P2419" s="70">
        <v>129</v>
      </c>
      <c r="Q2419" s="70" t="s">
        <v>1402</v>
      </c>
      <c r="R2419" s="70"/>
      <c r="S2419" s="70"/>
      <c r="T2419" s="70">
        <v>8145</v>
      </c>
      <c r="U2419" s="70">
        <v>2430</v>
      </c>
      <c r="V2419" s="70" t="s">
        <v>4208</v>
      </c>
      <c r="W2419" s="70">
        <v>13000</v>
      </c>
      <c r="X2419" s="71" t="s">
        <v>7340</v>
      </c>
    </row>
    <row r="2420" spans="3:24">
      <c r="C2420" s="69">
        <v>2021</v>
      </c>
      <c r="D2420" s="69">
        <v>8</v>
      </c>
      <c r="E2420" s="70" t="s">
        <v>1528</v>
      </c>
      <c r="F2420" s="70" t="s">
        <v>1529</v>
      </c>
      <c r="G2420" s="70" t="s">
        <v>7341</v>
      </c>
      <c r="H2420" s="70" t="s">
        <v>1433</v>
      </c>
      <c r="I2420" s="70" t="s">
        <v>1397</v>
      </c>
      <c r="J2420" s="70" t="s">
        <v>1412</v>
      </c>
      <c r="K2420" s="70"/>
      <c r="L2420" s="70">
        <v>409</v>
      </c>
      <c r="M2420" s="70">
        <v>0.129</v>
      </c>
      <c r="N2420" s="70"/>
      <c r="O2420" s="70">
        <v>140</v>
      </c>
      <c r="P2420" s="70">
        <v>181.4</v>
      </c>
      <c r="Q2420" s="70" t="s">
        <v>1402</v>
      </c>
      <c r="R2420" s="70"/>
      <c r="S2420" s="70"/>
      <c r="T2420" s="70">
        <v>8540</v>
      </c>
      <c r="U2420" s="70">
        <v>2430</v>
      </c>
      <c r="V2420" s="70" t="s">
        <v>4208</v>
      </c>
      <c r="W2420" s="70">
        <v>14500</v>
      </c>
      <c r="X2420" s="71" t="s">
        <v>7342</v>
      </c>
    </row>
    <row r="2421" spans="3:24">
      <c r="C2421" s="69">
        <v>2021</v>
      </c>
      <c r="D2421" s="69">
        <v>8</v>
      </c>
      <c r="E2421" s="70" t="s">
        <v>1528</v>
      </c>
      <c r="F2421" s="70" t="s">
        <v>1529</v>
      </c>
      <c r="G2421" s="70" t="s">
        <v>7343</v>
      </c>
      <c r="H2421" s="70" t="s">
        <v>1531</v>
      </c>
      <c r="I2421" s="70" t="s">
        <v>1397</v>
      </c>
      <c r="J2421" s="70" t="s">
        <v>1412</v>
      </c>
      <c r="K2421" s="70"/>
      <c r="L2421" s="70">
        <v>538</v>
      </c>
      <c r="M2421" s="70">
        <v>0.139</v>
      </c>
      <c r="N2421" s="70"/>
      <c r="O2421" s="70">
        <v>157</v>
      </c>
      <c r="P2421" s="70">
        <v>229</v>
      </c>
      <c r="Q2421" s="70" t="s">
        <v>1402</v>
      </c>
      <c r="R2421" s="70"/>
      <c r="S2421" s="70"/>
      <c r="T2421" s="70">
        <v>8540</v>
      </c>
      <c r="U2421" s="70">
        <v>2430</v>
      </c>
      <c r="V2421" s="70">
        <v>3280</v>
      </c>
      <c r="W2421" s="70">
        <v>14500</v>
      </c>
      <c r="X2421" s="71" t="s">
        <v>7344</v>
      </c>
    </row>
    <row r="2422" spans="3:24">
      <c r="C2422" s="69">
        <v>2021</v>
      </c>
      <c r="D2422" s="69">
        <v>8</v>
      </c>
      <c r="E2422" s="70" t="s">
        <v>1535</v>
      </c>
      <c r="F2422" s="70" t="s">
        <v>7345</v>
      </c>
      <c r="G2422" s="70" t="s">
        <v>7346</v>
      </c>
      <c r="H2422" s="70" t="s">
        <v>1847</v>
      </c>
      <c r="I2422" s="70" t="s">
        <v>1397</v>
      </c>
      <c r="J2422" s="70" t="s">
        <v>1441</v>
      </c>
      <c r="K2422" s="70">
        <v>407</v>
      </c>
      <c r="L2422" s="70"/>
      <c r="M2422" s="70"/>
      <c r="N2422" s="70">
        <v>14.4</v>
      </c>
      <c r="O2422" s="70">
        <v>141</v>
      </c>
      <c r="P2422" s="70"/>
      <c r="Q2422" s="70" t="s">
        <v>1402</v>
      </c>
      <c r="R2422" s="70"/>
      <c r="S2422" s="70"/>
      <c r="T2422" s="70">
        <v>4706</v>
      </c>
      <c r="U2422" s="70">
        <v>1909</v>
      </c>
      <c r="V2422" s="70">
        <v>1699</v>
      </c>
      <c r="W2422" s="70">
        <v>2228</v>
      </c>
      <c r="X2422" s="71">
        <v>1778</v>
      </c>
    </row>
    <row r="2423" spans="3:24">
      <c r="C2423" s="69">
        <v>2021</v>
      </c>
      <c r="D2423" s="69">
        <v>8</v>
      </c>
      <c r="E2423" s="70" t="s">
        <v>1540</v>
      </c>
      <c r="F2423" s="70" t="s">
        <v>1558</v>
      </c>
      <c r="G2423" s="70" t="s">
        <v>7347</v>
      </c>
      <c r="H2423" s="70" t="s">
        <v>1560</v>
      </c>
      <c r="I2423" s="70" t="s">
        <v>1561</v>
      </c>
      <c r="J2423" s="70" t="s">
        <v>1441</v>
      </c>
      <c r="K2423" s="70">
        <v>60</v>
      </c>
      <c r="L2423" s="70"/>
      <c r="M2423" s="70"/>
      <c r="N2423" s="70"/>
      <c r="O2423" s="70"/>
      <c r="P2423" s="70"/>
      <c r="Q2423" s="70" t="s">
        <v>1499</v>
      </c>
      <c r="R2423" s="70"/>
      <c r="S2423" s="70"/>
      <c r="T2423" s="70">
        <v>5042</v>
      </c>
      <c r="U2423" s="70">
        <v>1977</v>
      </c>
      <c r="V2423" s="70">
        <v>1780</v>
      </c>
      <c r="W2423" s="70">
        <v>2935</v>
      </c>
      <c r="X2423" s="71">
        <v>2320</v>
      </c>
    </row>
    <row r="2424" spans="3:24">
      <c r="C2424" s="69">
        <v>2021</v>
      </c>
      <c r="D2424" s="69">
        <v>8</v>
      </c>
      <c r="E2424" s="70" t="s">
        <v>3628</v>
      </c>
      <c r="F2424" s="70" t="s">
        <v>1573</v>
      </c>
      <c r="G2424" s="70" t="s">
        <v>7348</v>
      </c>
      <c r="H2424" s="70" t="s">
        <v>1446</v>
      </c>
      <c r="I2424" s="70" t="s">
        <v>1397</v>
      </c>
      <c r="J2424" s="70" t="s">
        <v>1412</v>
      </c>
      <c r="K2424" s="70"/>
      <c r="L2424" s="70">
        <v>275</v>
      </c>
      <c r="M2424" s="70">
        <v>0.199</v>
      </c>
      <c r="N2424" s="70"/>
      <c r="O2424" s="70">
        <v>139.2</v>
      </c>
      <c r="P2424" s="70">
        <v>64.64</v>
      </c>
      <c r="Q2424" s="70" t="s">
        <v>1402</v>
      </c>
      <c r="R2424" s="70"/>
      <c r="S2424" s="70"/>
      <c r="T2424" s="70" t="s">
        <v>5135</v>
      </c>
      <c r="U2424" s="70">
        <v>1950</v>
      </c>
      <c r="V2424" s="70">
        <v>2090</v>
      </c>
      <c r="W2424" s="70">
        <v>4495</v>
      </c>
      <c r="X2424" s="71">
        <v>2260</v>
      </c>
    </row>
    <row r="2425" spans="3:24">
      <c r="C2425" s="69">
        <v>2021</v>
      </c>
      <c r="D2425" s="69">
        <v>8</v>
      </c>
      <c r="E2425" s="70" t="s">
        <v>3628</v>
      </c>
      <c r="F2425" s="70" t="s">
        <v>1573</v>
      </c>
      <c r="G2425" s="70" t="s">
        <v>7349</v>
      </c>
      <c r="H2425" s="70" t="s">
        <v>1418</v>
      </c>
      <c r="I2425" s="70" t="s">
        <v>1397</v>
      </c>
      <c r="J2425" s="70" t="s">
        <v>1396</v>
      </c>
      <c r="K2425" s="70"/>
      <c r="L2425" s="70">
        <v>300</v>
      </c>
      <c r="M2425" s="70">
        <v>0.22</v>
      </c>
      <c r="N2425" s="70"/>
      <c r="O2425" s="70">
        <v>157.57</v>
      </c>
      <c r="P2425" s="70">
        <v>422.87</v>
      </c>
      <c r="Q2425" s="70" t="s">
        <v>1402</v>
      </c>
      <c r="R2425" s="70"/>
      <c r="S2425" s="70"/>
      <c r="T2425" s="70">
        <v>9525</v>
      </c>
      <c r="U2425" s="70">
        <v>2550</v>
      </c>
      <c r="V2425" s="70">
        <v>3550</v>
      </c>
      <c r="W2425" s="70">
        <v>31000</v>
      </c>
      <c r="X2425" s="71">
        <v>18600</v>
      </c>
    </row>
    <row r="2426" spans="3:24">
      <c r="C2426" s="69">
        <v>2021</v>
      </c>
      <c r="D2426" s="69">
        <v>8</v>
      </c>
      <c r="E2426" s="70" t="s">
        <v>3628</v>
      </c>
      <c r="F2426" s="70" t="s">
        <v>1573</v>
      </c>
      <c r="G2426" s="70" t="s">
        <v>7350</v>
      </c>
      <c r="H2426" s="70" t="s">
        <v>1453</v>
      </c>
      <c r="I2426" s="70" t="s">
        <v>1397</v>
      </c>
      <c r="J2426" s="70" t="s">
        <v>1396</v>
      </c>
      <c r="K2426" s="70"/>
      <c r="L2426" s="70">
        <v>420</v>
      </c>
      <c r="M2426" s="70">
        <v>0.279</v>
      </c>
      <c r="N2426" s="70"/>
      <c r="O2426" s="70">
        <v>145.98</v>
      </c>
      <c r="P2426" s="70">
        <v>94.797</v>
      </c>
      <c r="Q2426" s="70" t="s">
        <v>1402</v>
      </c>
      <c r="R2426" s="70"/>
      <c r="S2426" s="70"/>
      <c r="T2426" s="70">
        <v>5995</v>
      </c>
      <c r="U2426" s="70" t="s">
        <v>7351</v>
      </c>
      <c r="V2426" s="70" t="s">
        <v>7352</v>
      </c>
      <c r="W2426" s="70">
        <v>4495</v>
      </c>
      <c r="X2426" s="71">
        <v>2960</v>
      </c>
    </row>
    <row r="2427" spans="3:24">
      <c r="C2427" s="69">
        <v>2021</v>
      </c>
      <c r="D2427" s="69">
        <v>8</v>
      </c>
      <c r="E2427" s="70" t="s">
        <v>4231</v>
      </c>
      <c r="F2427" s="70" t="s">
        <v>7353</v>
      </c>
      <c r="G2427" s="70" t="s">
        <v>7354</v>
      </c>
      <c r="H2427" s="70" t="s">
        <v>1453</v>
      </c>
      <c r="I2427" s="70" t="s">
        <v>1397</v>
      </c>
      <c r="J2427" s="70" t="s">
        <v>1396</v>
      </c>
      <c r="K2427" s="70">
        <v>280</v>
      </c>
      <c r="L2427" s="70"/>
      <c r="M2427" s="70">
        <v>0.23</v>
      </c>
      <c r="N2427" s="70"/>
      <c r="O2427" s="70">
        <v>135.13</v>
      </c>
      <c r="P2427" s="70">
        <v>38.64</v>
      </c>
      <c r="Q2427" s="70" t="s">
        <v>1402</v>
      </c>
      <c r="R2427" s="70"/>
      <c r="S2427" s="70"/>
      <c r="T2427" s="70" t="s">
        <v>6467</v>
      </c>
      <c r="U2427" s="70">
        <v>1620</v>
      </c>
      <c r="V2427" s="70">
        <v>1902</v>
      </c>
      <c r="W2427" s="70">
        <v>2550</v>
      </c>
      <c r="X2427" s="71">
        <v>1360</v>
      </c>
    </row>
    <row r="2428" spans="3:24">
      <c r="C2428" s="69">
        <v>2021</v>
      </c>
      <c r="D2428" s="69">
        <v>8</v>
      </c>
      <c r="E2428" s="70" t="s">
        <v>4236</v>
      </c>
      <c r="F2428" s="70" t="s">
        <v>4237</v>
      </c>
      <c r="G2428" s="70" t="s">
        <v>7355</v>
      </c>
      <c r="H2428" s="70" t="s">
        <v>1453</v>
      </c>
      <c r="I2428" s="70" t="s">
        <v>1397</v>
      </c>
      <c r="J2428" s="70" t="s">
        <v>1396</v>
      </c>
      <c r="K2428" s="70"/>
      <c r="L2428" s="70">
        <v>400</v>
      </c>
      <c r="M2428" s="70" t="s">
        <v>4702</v>
      </c>
      <c r="N2428" s="70"/>
      <c r="O2428" s="70">
        <v>140.2</v>
      </c>
      <c r="P2428" s="70">
        <v>83.002</v>
      </c>
      <c r="Q2428" s="70" t="s">
        <v>1402</v>
      </c>
      <c r="R2428" s="70"/>
      <c r="S2428" s="70"/>
      <c r="T2428" s="70">
        <v>5995</v>
      </c>
      <c r="U2428" s="70" t="s">
        <v>4703</v>
      </c>
      <c r="V2428" s="70" t="s">
        <v>7356</v>
      </c>
      <c r="W2428" s="70">
        <v>4495</v>
      </c>
      <c r="X2428" s="71" t="s">
        <v>4704</v>
      </c>
    </row>
    <row r="2429" spans="3:24">
      <c r="C2429" s="69">
        <v>2021</v>
      </c>
      <c r="D2429" s="69">
        <v>8</v>
      </c>
      <c r="E2429" s="70" t="s">
        <v>1585</v>
      </c>
      <c r="F2429" s="70" t="s">
        <v>1581</v>
      </c>
      <c r="G2429" s="70" t="s">
        <v>7357</v>
      </c>
      <c r="H2429" s="70" t="s">
        <v>1446</v>
      </c>
      <c r="I2429" s="70" t="s">
        <v>1397</v>
      </c>
      <c r="J2429" s="70" t="s">
        <v>1412</v>
      </c>
      <c r="K2429" s="70"/>
      <c r="L2429" s="70">
        <v>345</v>
      </c>
      <c r="M2429" s="70">
        <v>0.285</v>
      </c>
      <c r="N2429" s="70"/>
      <c r="O2429" s="70">
        <v>146.7</v>
      </c>
      <c r="P2429" s="70">
        <v>81.14</v>
      </c>
      <c r="Q2429" s="70" t="s">
        <v>1402</v>
      </c>
      <c r="R2429" s="70"/>
      <c r="S2429" s="70"/>
      <c r="T2429" s="70">
        <v>5990</v>
      </c>
      <c r="U2429" s="70" t="s">
        <v>6476</v>
      </c>
      <c r="V2429" s="70" t="s">
        <v>1800</v>
      </c>
      <c r="W2429" s="70">
        <v>4495</v>
      </c>
      <c r="X2429" s="71">
        <v>2970</v>
      </c>
    </row>
    <row r="2430" spans="3:24">
      <c r="C2430" s="69">
        <v>2021</v>
      </c>
      <c r="D2430" s="69">
        <v>8</v>
      </c>
      <c r="E2430" s="70" t="s">
        <v>1580</v>
      </c>
      <c r="F2430" s="70" t="s">
        <v>1581</v>
      </c>
      <c r="G2430" s="70" t="s">
        <v>7358</v>
      </c>
      <c r="H2430" s="70" t="s">
        <v>7359</v>
      </c>
      <c r="I2430" s="70" t="s">
        <v>1397</v>
      </c>
      <c r="J2430" s="70" t="s">
        <v>1396</v>
      </c>
      <c r="K2430" s="70"/>
      <c r="L2430" s="70">
        <v>180</v>
      </c>
      <c r="M2430" s="70">
        <v>0.173</v>
      </c>
      <c r="N2430" s="70"/>
      <c r="O2430" s="70">
        <v>160.26</v>
      </c>
      <c r="P2430" s="70">
        <v>281.9</v>
      </c>
      <c r="Q2430" s="70" t="s">
        <v>1402</v>
      </c>
      <c r="R2430" s="70"/>
      <c r="S2430" s="70"/>
      <c r="T2430" s="70">
        <v>7480</v>
      </c>
      <c r="U2430" s="70">
        <v>2496</v>
      </c>
      <c r="V2430" s="70" t="s">
        <v>7360</v>
      </c>
      <c r="W2430" s="70">
        <v>25000</v>
      </c>
      <c r="X2430" s="71">
        <v>10230</v>
      </c>
    </row>
    <row r="2431" spans="3:24">
      <c r="C2431" s="69">
        <v>2021</v>
      </c>
      <c r="D2431" s="69">
        <v>8</v>
      </c>
      <c r="E2431" s="70" t="s">
        <v>1585</v>
      </c>
      <c r="F2431" s="70" t="s">
        <v>1581</v>
      </c>
      <c r="G2431" s="70" t="s">
        <v>7361</v>
      </c>
      <c r="H2431" s="70" t="s">
        <v>1482</v>
      </c>
      <c r="I2431" s="70" t="s">
        <v>1397</v>
      </c>
      <c r="J2431" s="70" t="s">
        <v>1396</v>
      </c>
      <c r="K2431" s="70"/>
      <c r="L2431" s="70">
        <v>345</v>
      </c>
      <c r="M2431" s="70">
        <v>0.289</v>
      </c>
      <c r="N2431" s="70"/>
      <c r="O2431" s="70">
        <v>146.7</v>
      </c>
      <c r="P2431" s="70">
        <v>81.14</v>
      </c>
      <c r="Q2431" s="70" t="s">
        <v>1402</v>
      </c>
      <c r="R2431" s="70"/>
      <c r="S2431" s="70"/>
      <c r="T2431" s="70">
        <v>5990</v>
      </c>
      <c r="U2431" s="70" t="s">
        <v>6476</v>
      </c>
      <c r="V2431" s="70" t="s">
        <v>6481</v>
      </c>
      <c r="W2431" s="70">
        <v>4495</v>
      </c>
      <c r="X2431" s="71">
        <v>2990</v>
      </c>
    </row>
    <row r="2432" spans="3:24">
      <c r="C2432" s="69">
        <v>2021</v>
      </c>
      <c r="D2432" s="69">
        <v>8</v>
      </c>
      <c r="E2432" s="70" t="s">
        <v>1620</v>
      </c>
      <c r="F2432" s="70" t="s">
        <v>1621</v>
      </c>
      <c r="G2432" s="70" t="s">
        <v>7362</v>
      </c>
      <c r="H2432" s="70" t="s">
        <v>7363</v>
      </c>
      <c r="I2432" s="70" t="s">
        <v>1561</v>
      </c>
      <c r="J2432" s="70" t="s">
        <v>1412</v>
      </c>
      <c r="K2432" s="70"/>
      <c r="L2432" s="70">
        <v>68</v>
      </c>
      <c r="M2432" s="70"/>
      <c r="N2432" s="70"/>
      <c r="O2432" s="70"/>
      <c r="P2432" s="70">
        <v>50.457</v>
      </c>
      <c r="Q2432" s="70" t="s">
        <v>1763</v>
      </c>
      <c r="R2432" s="70"/>
      <c r="S2432" s="70"/>
      <c r="T2432" s="70">
        <v>10500</v>
      </c>
      <c r="U2432" s="70">
        <v>2550</v>
      </c>
      <c r="V2432" s="70" t="s">
        <v>7364</v>
      </c>
      <c r="W2432" s="70">
        <v>16550</v>
      </c>
      <c r="X2432" s="71" t="s">
        <v>7365</v>
      </c>
    </row>
    <row r="2433" spans="3:24">
      <c r="C2433" s="69">
        <v>2021</v>
      </c>
      <c r="D2433" s="69">
        <v>8</v>
      </c>
      <c r="E2433" s="70" t="s">
        <v>1620</v>
      </c>
      <c r="F2433" s="70" t="s">
        <v>1621</v>
      </c>
      <c r="G2433" s="70" t="s">
        <v>7366</v>
      </c>
      <c r="H2433" s="70" t="s">
        <v>7363</v>
      </c>
      <c r="I2433" s="70" t="s">
        <v>1561</v>
      </c>
      <c r="J2433" s="70" t="s">
        <v>1412</v>
      </c>
      <c r="K2433" s="70"/>
      <c r="L2433" s="70">
        <v>63</v>
      </c>
      <c r="M2433" s="70"/>
      <c r="N2433" s="70"/>
      <c r="O2433" s="70"/>
      <c r="P2433" s="70">
        <v>50.457</v>
      </c>
      <c r="Q2433" s="70" t="s">
        <v>1763</v>
      </c>
      <c r="R2433" s="70"/>
      <c r="S2433" s="70"/>
      <c r="T2433" s="70">
        <v>12000</v>
      </c>
      <c r="U2433" s="70">
        <v>2550</v>
      </c>
      <c r="V2433" s="70" t="s">
        <v>3131</v>
      </c>
      <c r="W2433" s="70">
        <v>18000</v>
      </c>
      <c r="X2433" s="71" t="s">
        <v>7367</v>
      </c>
    </row>
    <row r="2434" spans="3:24">
      <c r="C2434" s="69">
        <v>2021</v>
      </c>
      <c r="D2434" s="69">
        <v>8</v>
      </c>
      <c r="E2434" s="70" t="s">
        <v>7368</v>
      </c>
      <c r="F2434" s="70" t="s">
        <v>1409</v>
      </c>
      <c r="G2434" s="70" t="s">
        <v>7369</v>
      </c>
      <c r="H2434" s="70" t="s">
        <v>1453</v>
      </c>
      <c r="I2434" s="70" t="s">
        <v>1397</v>
      </c>
      <c r="J2434" s="70" t="s">
        <v>1396</v>
      </c>
      <c r="K2434" s="70">
        <v>210</v>
      </c>
      <c r="L2434" s="70"/>
      <c r="M2434" s="70">
        <v>0.27</v>
      </c>
      <c r="N2434" s="70"/>
      <c r="O2434" s="70">
        <v>137.6</v>
      </c>
      <c r="P2434" s="70">
        <v>41.86</v>
      </c>
      <c r="Q2434" s="70" t="s">
        <v>1414</v>
      </c>
      <c r="R2434" s="70"/>
      <c r="S2434" s="70"/>
      <c r="T2434" s="70">
        <v>4865</v>
      </c>
      <c r="U2434" s="70">
        <v>1715</v>
      </c>
      <c r="V2434" s="70">
        <v>2060</v>
      </c>
      <c r="W2434" s="70">
        <v>3000</v>
      </c>
      <c r="X2434" s="71">
        <v>1640</v>
      </c>
    </row>
    <row r="2435" spans="3:24">
      <c r="C2435" s="69">
        <v>2021</v>
      </c>
      <c r="D2435" s="69">
        <v>8</v>
      </c>
      <c r="E2435" s="70" t="s">
        <v>7368</v>
      </c>
      <c r="F2435" s="70" t="s">
        <v>1409</v>
      </c>
      <c r="G2435" s="70" t="s">
        <v>7370</v>
      </c>
      <c r="H2435" s="70" t="s">
        <v>1453</v>
      </c>
      <c r="I2435" s="70" t="s">
        <v>1397</v>
      </c>
      <c r="J2435" s="70" t="s">
        <v>1396</v>
      </c>
      <c r="K2435" s="70">
        <v>220</v>
      </c>
      <c r="L2435" s="70"/>
      <c r="M2435" s="70">
        <v>0.28</v>
      </c>
      <c r="N2435" s="70"/>
      <c r="O2435" s="70">
        <v>140.1</v>
      </c>
      <c r="P2435" s="70">
        <v>41.932</v>
      </c>
      <c r="Q2435" s="70" t="s">
        <v>1414</v>
      </c>
      <c r="R2435" s="70"/>
      <c r="S2435" s="70"/>
      <c r="T2435" s="70">
        <v>4865</v>
      </c>
      <c r="U2435" s="70">
        <v>1715</v>
      </c>
      <c r="V2435" s="70">
        <v>2060</v>
      </c>
      <c r="W2435" s="70">
        <v>3000</v>
      </c>
      <c r="X2435" s="71">
        <v>1640</v>
      </c>
    </row>
    <row r="2436" spans="3:24">
      <c r="C2436" s="69">
        <v>2021</v>
      </c>
      <c r="D2436" s="69">
        <v>8</v>
      </c>
      <c r="E2436" s="70" t="s">
        <v>1631</v>
      </c>
      <c r="F2436" s="70" t="s">
        <v>1632</v>
      </c>
      <c r="G2436" s="70" t="s">
        <v>7371</v>
      </c>
      <c r="H2436" s="70" t="s">
        <v>1440</v>
      </c>
      <c r="I2436" s="70" t="s">
        <v>1397</v>
      </c>
      <c r="J2436" s="70" t="s">
        <v>1441</v>
      </c>
      <c r="K2436" s="70">
        <v>301</v>
      </c>
      <c r="L2436" s="70"/>
      <c r="M2436" s="70"/>
      <c r="N2436" s="70">
        <v>10.4</v>
      </c>
      <c r="O2436" s="70">
        <v>140</v>
      </c>
      <c r="P2436" s="70"/>
      <c r="Q2436" s="70" t="s">
        <v>1402</v>
      </c>
      <c r="R2436" s="70"/>
      <c r="S2436" s="70"/>
      <c r="T2436" s="70">
        <v>4450</v>
      </c>
      <c r="U2436" s="70">
        <v>1760</v>
      </c>
      <c r="V2436" s="70">
        <v>1520</v>
      </c>
      <c r="W2436" s="70">
        <v>1675</v>
      </c>
      <c r="X2436" s="71">
        <v>1300</v>
      </c>
    </row>
    <row r="2437" spans="3:24">
      <c r="C2437" s="69">
        <v>2021</v>
      </c>
      <c r="D2437" s="69">
        <v>8</v>
      </c>
      <c r="E2437" s="70" t="s">
        <v>1644</v>
      </c>
      <c r="F2437" s="70" t="s">
        <v>1645</v>
      </c>
      <c r="G2437" s="70" t="s">
        <v>7372</v>
      </c>
      <c r="H2437" s="70" t="s">
        <v>1516</v>
      </c>
      <c r="I2437" s="70" t="s">
        <v>1397</v>
      </c>
      <c r="J2437" s="70" t="s">
        <v>1396</v>
      </c>
      <c r="K2437" s="70"/>
      <c r="L2437" s="70">
        <v>260</v>
      </c>
      <c r="M2437" s="70" t="s">
        <v>6924</v>
      </c>
      <c r="N2437" s="70"/>
      <c r="O2437" s="70">
        <v>160.88</v>
      </c>
      <c r="P2437" s="70">
        <v>282.62</v>
      </c>
      <c r="Q2437" s="70" t="s">
        <v>1402</v>
      </c>
      <c r="R2437" s="70"/>
      <c r="S2437" s="70"/>
      <c r="T2437" s="70" t="s">
        <v>5612</v>
      </c>
      <c r="U2437" s="70">
        <v>2545</v>
      </c>
      <c r="V2437" s="70">
        <v>3715</v>
      </c>
      <c r="W2437" s="70">
        <v>25000</v>
      </c>
      <c r="X2437" s="71" t="s">
        <v>5614</v>
      </c>
    </row>
    <row r="2438" spans="3:24">
      <c r="C2438" s="69">
        <v>2021</v>
      </c>
      <c r="D2438" s="69">
        <v>8</v>
      </c>
      <c r="E2438" s="70" t="s">
        <v>5629</v>
      </c>
      <c r="F2438" s="70" t="s">
        <v>1409</v>
      </c>
      <c r="G2438" s="70" t="s">
        <v>7373</v>
      </c>
      <c r="H2438" s="70" t="s">
        <v>1474</v>
      </c>
      <c r="I2438" s="70" t="s">
        <v>1397</v>
      </c>
      <c r="J2438" s="70" t="s">
        <v>1396</v>
      </c>
      <c r="K2438" s="70"/>
      <c r="L2438" s="70">
        <v>320</v>
      </c>
      <c r="M2438" s="70"/>
      <c r="N2438" s="70"/>
      <c r="O2438" s="70" t="s">
        <v>6118</v>
      </c>
      <c r="P2438" s="70">
        <v>192.54</v>
      </c>
      <c r="Q2438" s="70" t="s">
        <v>1421</v>
      </c>
      <c r="R2438" s="70"/>
      <c r="S2438" s="70"/>
      <c r="T2438" s="70">
        <v>7550</v>
      </c>
      <c r="U2438" s="70">
        <v>2500</v>
      </c>
      <c r="V2438" s="70" t="s">
        <v>7374</v>
      </c>
      <c r="W2438" s="70">
        <v>12495</v>
      </c>
      <c r="X2438" s="71" t="s">
        <v>7375</v>
      </c>
    </row>
    <row r="2439" spans="3:24">
      <c r="C2439" s="69">
        <v>2021</v>
      </c>
      <c r="D2439" s="69">
        <v>8</v>
      </c>
      <c r="E2439" s="70" t="s">
        <v>5631</v>
      </c>
      <c r="F2439" s="70" t="s">
        <v>5632</v>
      </c>
      <c r="G2439" s="70" t="s">
        <v>7376</v>
      </c>
      <c r="H2439" s="70" t="s">
        <v>1579</v>
      </c>
      <c r="I2439" s="70" t="s">
        <v>1397</v>
      </c>
      <c r="J2439" s="70" t="s">
        <v>1441</v>
      </c>
      <c r="K2439" s="70">
        <v>520</v>
      </c>
      <c r="L2439" s="70"/>
      <c r="M2439" s="70"/>
      <c r="N2439" s="70">
        <v>14.4</v>
      </c>
      <c r="O2439" s="70">
        <v>170</v>
      </c>
      <c r="P2439" s="70"/>
      <c r="Q2439" s="70" t="s">
        <v>1499</v>
      </c>
      <c r="R2439" s="70"/>
      <c r="S2439" s="70"/>
      <c r="T2439" s="70">
        <v>4630</v>
      </c>
      <c r="U2439" s="70">
        <v>1920</v>
      </c>
      <c r="V2439" s="70">
        <v>1728</v>
      </c>
      <c r="W2439" s="70">
        <v>2300</v>
      </c>
      <c r="X2439" s="71">
        <v>1900</v>
      </c>
    </row>
    <row r="2440" spans="3:24">
      <c r="C2440" s="69">
        <v>2021</v>
      </c>
      <c r="D2440" s="69">
        <v>8</v>
      </c>
      <c r="E2440" s="70" t="s">
        <v>4268</v>
      </c>
      <c r="F2440" s="70" t="s">
        <v>6526</v>
      </c>
      <c r="G2440" s="70" t="s">
        <v>7377</v>
      </c>
      <c r="H2440" s="70" t="s">
        <v>1579</v>
      </c>
      <c r="I2440" s="70" t="s">
        <v>1397</v>
      </c>
      <c r="J2440" s="70" t="s">
        <v>1441</v>
      </c>
      <c r="K2440" s="70">
        <v>505</v>
      </c>
      <c r="L2440" s="70"/>
      <c r="M2440" s="70"/>
      <c r="N2440" s="70">
        <v>15.1</v>
      </c>
      <c r="O2440" s="70">
        <v>140</v>
      </c>
      <c r="P2440" s="70"/>
      <c r="Q2440" s="70" t="s">
        <v>1499</v>
      </c>
      <c r="R2440" s="70"/>
      <c r="S2440" s="70"/>
      <c r="T2440" s="70">
        <v>4650</v>
      </c>
      <c r="U2440" s="70">
        <v>1920</v>
      </c>
      <c r="V2440" s="70">
        <v>1720</v>
      </c>
      <c r="W2440" s="70">
        <v>2510</v>
      </c>
      <c r="X2440" s="71" t="s">
        <v>7378</v>
      </c>
    </row>
    <row r="2441" spans="3:24">
      <c r="C2441" s="69">
        <v>2021</v>
      </c>
      <c r="D2441" s="69">
        <v>8</v>
      </c>
      <c r="E2441" s="70" t="s">
        <v>7379</v>
      </c>
      <c r="F2441" s="70" t="s">
        <v>7380</v>
      </c>
      <c r="G2441" s="70" t="s">
        <v>7381</v>
      </c>
      <c r="H2441" s="70" t="s">
        <v>1440</v>
      </c>
      <c r="I2441" s="70" t="s">
        <v>1397</v>
      </c>
      <c r="J2441" s="70" t="s">
        <v>1441</v>
      </c>
      <c r="K2441" s="70">
        <v>460</v>
      </c>
      <c r="L2441" s="70"/>
      <c r="M2441" s="70"/>
      <c r="N2441" s="70">
        <v>12.9</v>
      </c>
      <c r="O2441" s="70">
        <v>170</v>
      </c>
      <c r="P2441" s="70"/>
      <c r="Q2441" s="70" t="s">
        <v>1442</v>
      </c>
      <c r="R2441" s="70"/>
      <c r="S2441" s="70"/>
      <c r="T2441" s="70">
        <v>4818</v>
      </c>
      <c r="U2441" s="70">
        <v>1880</v>
      </c>
      <c r="V2441" s="70">
        <v>1530</v>
      </c>
      <c r="W2441" s="70">
        <v>2030</v>
      </c>
      <c r="X2441" s="71">
        <v>1600</v>
      </c>
    </row>
    <row r="2442" spans="3:24">
      <c r="C2442" s="69">
        <v>2021</v>
      </c>
      <c r="D2442" s="69">
        <v>8</v>
      </c>
      <c r="E2442" s="70" t="s">
        <v>7379</v>
      </c>
      <c r="F2442" s="70" t="s">
        <v>7380</v>
      </c>
      <c r="G2442" s="70" t="s">
        <v>7382</v>
      </c>
      <c r="H2442" s="70" t="s">
        <v>1440</v>
      </c>
      <c r="I2442" s="70" t="s">
        <v>1397</v>
      </c>
      <c r="J2442" s="70" t="s">
        <v>1441</v>
      </c>
      <c r="K2442" s="70">
        <v>510</v>
      </c>
      <c r="L2442" s="70"/>
      <c r="M2442" s="70"/>
      <c r="N2442" s="70">
        <v>13.1</v>
      </c>
      <c r="O2442" s="70">
        <v>170</v>
      </c>
      <c r="P2442" s="70"/>
      <c r="Q2442" s="70" t="s">
        <v>1442</v>
      </c>
      <c r="R2442" s="70"/>
      <c r="S2442" s="70"/>
      <c r="T2442" s="70">
        <v>4818</v>
      </c>
      <c r="U2442" s="70">
        <v>1880</v>
      </c>
      <c r="V2442" s="70">
        <v>1530</v>
      </c>
      <c r="W2442" s="70">
        <v>2125</v>
      </c>
      <c r="X2442" s="71">
        <v>1640</v>
      </c>
    </row>
    <row r="2443" spans="3:24">
      <c r="C2443" s="69">
        <v>2021</v>
      </c>
      <c r="D2443" s="69">
        <v>8</v>
      </c>
      <c r="E2443" s="70" t="s">
        <v>7379</v>
      </c>
      <c r="F2443" s="70" t="s">
        <v>7380</v>
      </c>
      <c r="G2443" s="70" t="s">
        <v>7383</v>
      </c>
      <c r="H2443" s="70" t="s">
        <v>1440</v>
      </c>
      <c r="I2443" s="70" t="s">
        <v>1397</v>
      </c>
      <c r="J2443" s="70" t="s">
        <v>1441</v>
      </c>
      <c r="K2443" s="70">
        <v>580</v>
      </c>
      <c r="L2443" s="70"/>
      <c r="M2443" s="70"/>
      <c r="N2443" s="70">
        <v>13.6</v>
      </c>
      <c r="O2443" s="70">
        <v>170</v>
      </c>
      <c r="P2443" s="70"/>
      <c r="Q2443" s="70" t="s">
        <v>1442</v>
      </c>
      <c r="R2443" s="70"/>
      <c r="S2443" s="70"/>
      <c r="T2443" s="70">
        <v>4818</v>
      </c>
      <c r="U2443" s="70">
        <v>1880</v>
      </c>
      <c r="V2443" s="70">
        <v>1530</v>
      </c>
      <c r="W2443" s="70">
        <v>2180</v>
      </c>
      <c r="X2443" s="71">
        <v>1740</v>
      </c>
    </row>
    <row r="2444" spans="3:24">
      <c r="C2444" s="69">
        <v>2021</v>
      </c>
      <c r="D2444" s="69">
        <v>8</v>
      </c>
      <c r="E2444" s="70" t="s">
        <v>7384</v>
      </c>
      <c r="F2444" s="70" t="s">
        <v>7385</v>
      </c>
      <c r="G2444" s="70" t="s">
        <v>7386</v>
      </c>
      <c r="H2444" s="70" t="s">
        <v>1575</v>
      </c>
      <c r="I2444" s="70" t="s">
        <v>1397</v>
      </c>
      <c r="J2444" s="70" t="s">
        <v>1396</v>
      </c>
      <c r="K2444" s="70"/>
      <c r="L2444" s="70">
        <v>310</v>
      </c>
      <c r="M2444" s="70">
        <v>0.173</v>
      </c>
      <c r="N2444" s="70"/>
      <c r="O2444" s="70">
        <v>150.8</v>
      </c>
      <c r="P2444" s="70">
        <v>106.26</v>
      </c>
      <c r="Q2444" s="70" t="s">
        <v>1402</v>
      </c>
      <c r="R2444" s="70"/>
      <c r="S2444" s="70"/>
      <c r="T2444" s="70">
        <v>7300</v>
      </c>
      <c r="U2444" s="70">
        <v>2450</v>
      </c>
      <c r="V2444" s="70">
        <v>2870</v>
      </c>
      <c r="W2444" s="70">
        <v>8495</v>
      </c>
      <c r="X2444" s="71">
        <v>4680</v>
      </c>
    </row>
    <row r="2445" spans="3:24">
      <c r="C2445" s="69">
        <v>2021</v>
      </c>
      <c r="D2445" s="69">
        <v>8</v>
      </c>
      <c r="E2445" s="70" t="s">
        <v>1694</v>
      </c>
      <c r="F2445" s="70" t="s">
        <v>1695</v>
      </c>
      <c r="G2445" s="70" t="s">
        <v>7387</v>
      </c>
      <c r="H2445" s="70" t="s">
        <v>1440</v>
      </c>
      <c r="I2445" s="70" t="s">
        <v>1397</v>
      </c>
      <c r="J2445" s="70" t="s">
        <v>1441</v>
      </c>
      <c r="K2445" s="70">
        <v>305</v>
      </c>
      <c r="L2445" s="70"/>
      <c r="M2445" s="70"/>
      <c r="N2445" s="70">
        <v>9.9</v>
      </c>
      <c r="O2445" s="70">
        <v>140</v>
      </c>
      <c r="P2445" s="70"/>
      <c r="Q2445" s="70" t="s">
        <v>1402</v>
      </c>
      <c r="R2445" s="70"/>
      <c r="S2445" s="70"/>
      <c r="T2445" s="70">
        <v>2500</v>
      </c>
      <c r="U2445" s="70">
        <v>1526</v>
      </c>
      <c r="V2445" s="70">
        <v>1616</v>
      </c>
      <c r="W2445" s="70">
        <v>1015</v>
      </c>
      <c r="X2445" s="71">
        <v>850</v>
      </c>
    </row>
    <row r="2446" spans="3:24">
      <c r="C2446" s="69">
        <v>2021</v>
      </c>
      <c r="D2446" s="69">
        <v>8</v>
      </c>
      <c r="E2446" s="70" t="s">
        <v>1701</v>
      </c>
      <c r="F2446" s="70" t="s">
        <v>1702</v>
      </c>
      <c r="G2446" s="70" t="s">
        <v>7388</v>
      </c>
      <c r="H2446" s="70" t="s">
        <v>1395</v>
      </c>
      <c r="I2446" s="70" t="s">
        <v>1397</v>
      </c>
      <c r="J2446" s="70" t="s">
        <v>1396</v>
      </c>
      <c r="K2446" s="70"/>
      <c r="L2446" s="70"/>
      <c r="M2446" s="70"/>
      <c r="N2446" s="70"/>
      <c r="O2446" s="70"/>
      <c r="P2446" s="70"/>
      <c r="Q2446" s="70"/>
      <c r="R2446" s="70"/>
      <c r="S2446" s="70"/>
      <c r="T2446" s="70"/>
      <c r="U2446" s="70"/>
      <c r="V2446" s="70"/>
      <c r="W2446" s="70"/>
      <c r="X2446" s="71"/>
    </row>
    <row r="2447" spans="3:24">
      <c r="C2447" s="69">
        <v>2021</v>
      </c>
      <c r="D2447" s="69">
        <v>8</v>
      </c>
      <c r="E2447" s="70" t="s">
        <v>1701</v>
      </c>
      <c r="F2447" s="70" t="s">
        <v>1702</v>
      </c>
      <c r="G2447" s="70" t="s">
        <v>7389</v>
      </c>
      <c r="H2447" s="70" t="s">
        <v>1395</v>
      </c>
      <c r="I2447" s="70" t="s">
        <v>1397</v>
      </c>
      <c r="J2447" s="70" t="s">
        <v>1396</v>
      </c>
      <c r="K2447" s="70"/>
      <c r="L2447" s="70">
        <v>300</v>
      </c>
      <c r="M2447" s="70" t="s">
        <v>7390</v>
      </c>
      <c r="N2447" s="70"/>
      <c r="O2447" s="70">
        <v>160.26</v>
      </c>
      <c r="P2447" s="70">
        <v>281.91</v>
      </c>
      <c r="Q2447" s="70" t="s">
        <v>1402</v>
      </c>
      <c r="R2447" s="70"/>
      <c r="S2447" s="70"/>
      <c r="T2447" s="70" t="s">
        <v>7391</v>
      </c>
      <c r="U2447" s="70">
        <v>2550</v>
      </c>
      <c r="V2447" s="70" t="s">
        <v>7392</v>
      </c>
      <c r="W2447" s="70">
        <v>31000</v>
      </c>
      <c r="X2447" s="71" t="s">
        <v>7393</v>
      </c>
    </row>
    <row r="2448" spans="3:24">
      <c r="C2448" s="69">
        <v>2021</v>
      </c>
      <c r="D2448" s="69">
        <v>8</v>
      </c>
      <c r="E2448" s="70" t="s">
        <v>1701</v>
      </c>
      <c r="F2448" s="70" t="s">
        <v>1702</v>
      </c>
      <c r="G2448" s="70" t="s">
        <v>7394</v>
      </c>
      <c r="H2448" s="70" t="s">
        <v>1395</v>
      </c>
      <c r="I2448" s="70" t="s">
        <v>1397</v>
      </c>
      <c r="J2448" s="70" t="s">
        <v>1396</v>
      </c>
      <c r="K2448" s="70"/>
      <c r="L2448" s="70">
        <v>300</v>
      </c>
      <c r="M2448" s="70" t="s">
        <v>7395</v>
      </c>
      <c r="N2448" s="70"/>
      <c r="O2448" s="70">
        <v>160.26</v>
      </c>
      <c r="P2448" s="70">
        <v>281.91</v>
      </c>
      <c r="Q2448" s="70" t="s">
        <v>1402</v>
      </c>
      <c r="R2448" s="70"/>
      <c r="S2448" s="70"/>
      <c r="T2448" s="70" t="s">
        <v>7396</v>
      </c>
      <c r="U2448" s="70">
        <v>2550</v>
      </c>
      <c r="V2448" s="70" t="s">
        <v>7392</v>
      </c>
      <c r="W2448" s="70">
        <v>31000</v>
      </c>
      <c r="X2448" s="71" t="s">
        <v>1707</v>
      </c>
    </row>
    <row r="2449" spans="3:24">
      <c r="C2449" s="69">
        <v>2021</v>
      </c>
      <c r="D2449" s="69">
        <v>8</v>
      </c>
      <c r="E2449" s="70" t="s">
        <v>1725</v>
      </c>
      <c r="F2449" s="70" t="s">
        <v>1728</v>
      </c>
      <c r="G2449" s="70" t="s">
        <v>7397</v>
      </c>
      <c r="H2449" s="70" t="s">
        <v>4483</v>
      </c>
      <c r="I2449" s="70" t="s">
        <v>1397</v>
      </c>
      <c r="J2449" s="70" t="s">
        <v>1396</v>
      </c>
      <c r="K2449" s="70">
        <v>263</v>
      </c>
      <c r="L2449" s="70"/>
      <c r="M2449" s="70">
        <v>0.27</v>
      </c>
      <c r="N2449" s="70"/>
      <c r="O2449" s="70">
        <v>137.6</v>
      </c>
      <c r="P2449" s="70">
        <v>41.86</v>
      </c>
      <c r="Q2449" s="70" t="s">
        <v>1402</v>
      </c>
      <c r="R2449" s="70"/>
      <c r="S2449" s="70"/>
      <c r="T2449" s="70">
        <v>5130</v>
      </c>
      <c r="U2449" s="70">
        <v>1600</v>
      </c>
      <c r="V2449" s="70">
        <v>1975</v>
      </c>
      <c r="W2449" s="70">
        <v>2840</v>
      </c>
      <c r="X2449" s="71">
        <v>1690</v>
      </c>
    </row>
    <row r="2450" spans="3:24">
      <c r="C2450" s="69">
        <v>2021</v>
      </c>
      <c r="D2450" s="69">
        <v>8</v>
      </c>
      <c r="E2450" s="70" t="s">
        <v>1725</v>
      </c>
      <c r="F2450" s="70" t="s">
        <v>1728</v>
      </c>
      <c r="G2450" s="70" t="s">
        <v>7398</v>
      </c>
      <c r="H2450" s="70" t="s">
        <v>1579</v>
      </c>
      <c r="I2450" s="70" t="s">
        <v>1397</v>
      </c>
      <c r="J2450" s="70" t="s">
        <v>1441</v>
      </c>
      <c r="K2450" s="70">
        <v>402</v>
      </c>
      <c r="L2450" s="70"/>
      <c r="M2450" s="70"/>
      <c r="N2450" s="70">
        <v>14.1</v>
      </c>
      <c r="O2450" s="70">
        <v>142</v>
      </c>
      <c r="P2450" s="70"/>
      <c r="Q2450" s="70" t="s">
        <v>3689</v>
      </c>
      <c r="R2450" s="70"/>
      <c r="S2450" s="70"/>
      <c r="T2450" s="70">
        <v>4510</v>
      </c>
      <c r="U2450" s="70">
        <v>1725</v>
      </c>
      <c r="V2450" s="70" t="s">
        <v>7399</v>
      </c>
      <c r="W2450" s="70">
        <v>1970</v>
      </c>
      <c r="X2450" s="71">
        <v>1580</v>
      </c>
    </row>
    <row r="2451" spans="3:24">
      <c r="C2451" s="69">
        <v>2021</v>
      </c>
      <c r="D2451" s="69">
        <v>8</v>
      </c>
      <c r="E2451" s="70" t="s">
        <v>6544</v>
      </c>
      <c r="F2451" s="70" t="s">
        <v>6452</v>
      </c>
      <c r="G2451" s="70" t="s">
        <v>7400</v>
      </c>
      <c r="H2451" s="70" t="s">
        <v>6892</v>
      </c>
      <c r="I2451" s="70" t="s">
        <v>1397</v>
      </c>
      <c r="J2451" s="70" t="s">
        <v>1441</v>
      </c>
      <c r="K2451" s="70">
        <v>320</v>
      </c>
      <c r="L2451" s="70"/>
      <c r="M2451" s="70"/>
      <c r="N2451" s="70">
        <v>17.56</v>
      </c>
      <c r="O2451" s="70">
        <v>150.86</v>
      </c>
      <c r="P2451" s="70"/>
      <c r="Q2451" s="70" t="s">
        <v>1442</v>
      </c>
      <c r="R2451" s="70"/>
      <c r="S2451" s="70"/>
      <c r="T2451" s="70">
        <v>4866</v>
      </c>
      <c r="U2451" s="70">
        <v>1945</v>
      </c>
      <c r="V2451" s="70">
        <v>1880</v>
      </c>
      <c r="W2451" s="70">
        <v>2565</v>
      </c>
      <c r="X2451" s="71">
        <v>2040</v>
      </c>
    </row>
    <row r="2452" spans="3:24">
      <c r="C2452" s="69">
        <v>2021</v>
      </c>
      <c r="D2452" s="69">
        <v>8</v>
      </c>
      <c r="E2452" s="70" t="s">
        <v>7401</v>
      </c>
      <c r="F2452" s="70" t="s">
        <v>7402</v>
      </c>
      <c r="G2452" s="70" t="s">
        <v>7403</v>
      </c>
      <c r="H2452" s="70" t="s">
        <v>1440</v>
      </c>
      <c r="I2452" s="70" t="s">
        <v>1397</v>
      </c>
      <c r="J2452" s="70" t="s">
        <v>1441</v>
      </c>
      <c r="K2452" s="70">
        <v>402</v>
      </c>
      <c r="L2452" s="70"/>
      <c r="M2452" s="70"/>
      <c r="N2452" s="70">
        <v>10.3</v>
      </c>
      <c r="O2452" s="70">
        <v>160</v>
      </c>
      <c r="P2452" s="70"/>
      <c r="Q2452" s="70" t="s">
        <v>3814</v>
      </c>
      <c r="R2452" s="70"/>
      <c r="S2452" s="70"/>
      <c r="T2452" s="70">
        <v>3740</v>
      </c>
      <c r="U2452" s="70">
        <v>1655</v>
      </c>
      <c r="V2452" s="70">
        <v>1550</v>
      </c>
      <c r="W2452" s="70">
        <v>1391</v>
      </c>
      <c r="X2452" s="71">
        <v>1091</v>
      </c>
    </row>
    <row r="2453" spans="3:24">
      <c r="C2453" s="69">
        <v>2021</v>
      </c>
      <c r="D2453" s="69">
        <v>8</v>
      </c>
      <c r="E2453" s="70" t="s">
        <v>4293</v>
      </c>
      <c r="F2453" s="70" t="s">
        <v>1632</v>
      </c>
      <c r="G2453" s="70" t="s">
        <v>7404</v>
      </c>
      <c r="H2453" s="70" t="s">
        <v>4220</v>
      </c>
      <c r="I2453" s="70" t="s">
        <v>1561</v>
      </c>
      <c r="J2453" s="70" t="s">
        <v>1441</v>
      </c>
      <c r="K2453" s="70" t="s">
        <v>7405</v>
      </c>
      <c r="L2453" s="70"/>
      <c r="M2453" s="70"/>
      <c r="N2453" s="70"/>
      <c r="O2453" s="70"/>
      <c r="P2453" s="70"/>
      <c r="Q2453" s="70" t="s">
        <v>1402</v>
      </c>
      <c r="R2453" s="70"/>
      <c r="S2453" s="70"/>
      <c r="T2453" s="70">
        <v>4780</v>
      </c>
      <c r="U2453" s="70">
        <v>1837</v>
      </c>
      <c r="V2453" s="70">
        <v>1495</v>
      </c>
      <c r="W2453" s="70">
        <v>1995</v>
      </c>
      <c r="X2453" s="71">
        <v>1620</v>
      </c>
    </row>
    <row r="2454" spans="3:24">
      <c r="C2454" s="69">
        <v>2021</v>
      </c>
      <c r="D2454" s="69">
        <v>8</v>
      </c>
      <c r="E2454" s="70" t="s">
        <v>4293</v>
      </c>
      <c r="F2454" s="70" t="s">
        <v>1632</v>
      </c>
      <c r="G2454" s="70" t="s">
        <v>7406</v>
      </c>
      <c r="H2454" s="70" t="s">
        <v>4220</v>
      </c>
      <c r="I2454" s="70" t="s">
        <v>1561</v>
      </c>
      <c r="J2454" s="70" t="s">
        <v>1441</v>
      </c>
      <c r="K2454" s="70" t="s">
        <v>7407</v>
      </c>
      <c r="L2454" s="70"/>
      <c r="M2454" s="70"/>
      <c r="N2454" s="70"/>
      <c r="O2454" s="70"/>
      <c r="P2454" s="70"/>
      <c r="Q2454" s="70" t="s">
        <v>1402</v>
      </c>
      <c r="R2454" s="70"/>
      <c r="S2454" s="70"/>
      <c r="T2454" s="70">
        <v>4780</v>
      </c>
      <c r="U2454" s="70">
        <v>1837</v>
      </c>
      <c r="V2454" s="70">
        <v>1495</v>
      </c>
      <c r="W2454" s="70">
        <v>1890</v>
      </c>
      <c r="X2454" s="71">
        <v>1515</v>
      </c>
    </row>
    <row r="2455" spans="3:24">
      <c r="C2455" s="69">
        <v>2021</v>
      </c>
      <c r="D2455" s="69">
        <v>8</v>
      </c>
      <c r="E2455" s="70" t="s">
        <v>4311</v>
      </c>
      <c r="F2455" s="70" t="s">
        <v>4312</v>
      </c>
      <c r="G2455" s="70" t="s">
        <v>7408</v>
      </c>
      <c r="H2455" s="70" t="s">
        <v>2064</v>
      </c>
      <c r="I2455" s="70" t="s">
        <v>1397</v>
      </c>
      <c r="J2455" s="70" t="s">
        <v>1396</v>
      </c>
      <c r="K2455" s="70"/>
      <c r="L2455" s="70">
        <v>280</v>
      </c>
      <c r="M2455" s="70"/>
      <c r="N2455" s="70"/>
      <c r="O2455" s="70">
        <v>154.59</v>
      </c>
      <c r="P2455" s="70">
        <v>66.84</v>
      </c>
      <c r="Q2455" s="70" t="s">
        <v>1402</v>
      </c>
      <c r="R2455" s="70"/>
      <c r="S2455" s="70"/>
      <c r="T2455" s="70" t="s">
        <v>7409</v>
      </c>
      <c r="U2455" s="70">
        <v>1680</v>
      </c>
      <c r="V2455" s="70">
        <v>2095</v>
      </c>
      <c r="W2455" s="70">
        <v>4495</v>
      </c>
      <c r="X2455" s="71">
        <v>2820</v>
      </c>
    </row>
    <row r="2456" spans="3:24">
      <c r="C2456" s="69">
        <v>2021</v>
      </c>
      <c r="D2456" s="69">
        <v>8</v>
      </c>
      <c r="E2456" s="70" t="s">
        <v>4311</v>
      </c>
      <c r="F2456" s="70" t="s">
        <v>4312</v>
      </c>
      <c r="G2456" s="70" t="s">
        <v>7410</v>
      </c>
      <c r="H2456" s="70" t="s">
        <v>6162</v>
      </c>
      <c r="I2456" s="70" t="s">
        <v>1561</v>
      </c>
      <c r="J2456" s="70" t="s">
        <v>1412</v>
      </c>
      <c r="K2456" s="70"/>
      <c r="L2456" s="70">
        <v>78</v>
      </c>
      <c r="M2456" s="70"/>
      <c r="N2456" s="70"/>
      <c r="O2456" s="70"/>
      <c r="P2456" s="70">
        <v>53.28</v>
      </c>
      <c r="Q2456" s="70" t="s">
        <v>4036</v>
      </c>
      <c r="R2456" s="70"/>
      <c r="S2456" s="70"/>
      <c r="T2456" s="70">
        <v>10500</v>
      </c>
      <c r="U2456" s="70">
        <v>2550</v>
      </c>
      <c r="V2456" s="70" t="s">
        <v>7411</v>
      </c>
      <c r="W2456" s="70">
        <v>17000</v>
      </c>
      <c r="X2456" s="71" t="s">
        <v>7412</v>
      </c>
    </row>
    <row r="2457" spans="3:24">
      <c r="C2457" s="69">
        <v>2021</v>
      </c>
      <c r="D2457" s="69">
        <v>8</v>
      </c>
      <c r="E2457" s="70" t="s">
        <v>4311</v>
      </c>
      <c r="F2457" s="70" t="s">
        <v>4312</v>
      </c>
      <c r="G2457" s="70" t="s">
        <v>7413</v>
      </c>
      <c r="H2457" s="70" t="s">
        <v>4118</v>
      </c>
      <c r="I2457" s="70" t="s">
        <v>1397</v>
      </c>
      <c r="J2457" s="70" t="s">
        <v>1412</v>
      </c>
      <c r="K2457" s="70"/>
      <c r="L2457" s="70">
        <v>730</v>
      </c>
      <c r="M2457" s="70">
        <v>0.167</v>
      </c>
      <c r="N2457" s="70"/>
      <c r="O2457" s="70">
        <v>161.27</v>
      </c>
      <c r="P2457" s="70">
        <v>350.07</v>
      </c>
      <c r="Q2457" s="70" t="s">
        <v>1402</v>
      </c>
      <c r="R2457" s="70"/>
      <c r="S2457" s="70"/>
      <c r="T2457" s="70">
        <v>10760</v>
      </c>
      <c r="U2457" s="70">
        <v>2550</v>
      </c>
      <c r="V2457" s="70" t="s">
        <v>7414</v>
      </c>
      <c r="W2457" s="70">
        <v>18000</v>
      </c>
      <c r="X2457" s="71">
        <v>12420</v>
      </c>
    </row>
    <row r="2458" spans="3:24">
      <c r="C2458" s="69">
        <v>2021</v>
      </c>
      <c r="D2458" s="69">
        <v>8</v>
      </c>
      <c r="E2458" s="70" t="s">
        <v>4311</v>
      </c>
      <c r="F2458" s="70" t="s">
        <v>4312</v>
      </c>
      <c r="G2458" s="70" t="s">
        <v>7415</v>
      </c>
      <c r="H2458" s="70" t="s">
        <v>1411</v>
      </c>
      <c r="I2458" s="70" t="s">
        <v>1397</v>
      </c>
      <c r="J2458" s="70" t="s">
        <v>1412</v>
      </c>
      <c r="K2458" s="70"/>
      <c r="L2458" s="70">
        <v>780</v>
      </c>
      <c r="M2458" s="70">
        <v>0.165</v>
      </c>
      <c r="N2458" s="70"/>
      <c r="O2458" s="70">
        <v>161.27</v>
      </c>
      <c r="P2458" s="70">
        <v>350.07</v>
      </c>
      <c r="Q2458" s="70" t="s">
        <v>1402</v>
      </c>
      <c r="R2458" s="70"/>
      <c r="S2458" s="70"/>
      <c r="T2458" s="70">
        <v>12000</v>
      </c>
      <c r="U2458" s="70">
        <v>2550</v>
      </c>
      <c r="V2458" s="70" t="s">
        <v>7416</v>
      </c>
      <c r="W2458" s="70">
        <v>18000</v>
      </c>
      <c r="X2458" s="71" t="s">
        <v>7417</v>
      </c>
    </row>
    <row r="2459" spans="3:24">
      <c r="C2459" s="69">
        <v>2021</v>
      </c>
      <c r="D2459" s="69">
        <v>8</v>
      </c>
      <c r="E2459" s="70" t="s">
        <v>1774</v>
      </c>
      <c r="F2459" s="70" t="s">
        <v>1775</v>
      </c>
      <c r="G2459" s="70" t="s">
        <v>7418</v>
      </c>
      <c r="H2459" s="70" t="s">
        <v>1395</v>
      </c>
      <c r="I2459" s="70" t="s">
        <v>1397</v>
      </c>
      <c r="J2459" s="70" t="s">
        <v>1396</v>
      </c>
      <c r="K2459" s="70"/>
      <c r="L2459" s="70">
        <v>250</v>
      </c>
      <c r="M2459" s="70" t="s">
        <v>7419</v>
      </c>
      <c r="N2459" s="70"/>
      <c r="O2459" s="70">
        <v>157.57</v>
      </c>
      <c r="P2459" s="70">
        <v>281.92</v>
      </c>
      <c r="Q2459" s="70" t="s">
        <v>1402</v>
      </c>
      <c r="R2459" s="70"/>
      <c r="S2459" s="70"/>
      <c r="T2459" s="70">
        <v>10500</v>
      </c>
      <c r="U2459" s="70">
        <v>2550</v>
      </c>
      <c r="V2459" s="70">
        <v>3515</v>
      </c>
      <c r="W2459" s="70">
        <v>31000</v>
      </c>
      <c r="X2459" s="71" t="s">
        <v>6083</v>
      </c>
    </row>
    <row r="2460" spans="3:24">
      <c r="C2460" s="69">
        <v>2021</v>
      </c>
      <c r="D2460" s="69">
        <v>8</v>
      </c>
      <c r="E2460" s="70" t="s">
        <v>5224</v>
      </c>
      <c r="F2460" s="70" t="s">
        <v>5225</v>
      </c>
      <c r="G2460" s="70" t="s">
        <v>7420</v>
      </c>
      <c r="H2460" s="70" t="s">
        <v>1579</v>
      </c>
      <c r="I2460" s="70" t="s">
        <v>1397</v>
      </c>
      <c r="J2460" s="70" t="s">
        <v>1441</v>
      </c>
      <c r="K2460" s="70" t="s">
        <v>7421</v>
      </c>
      <c r="L2460" s="70"/>
      <c r="M2460" s="70"/>
      <c r="N2460" s="70">
        <v>13.9</v>
      </c>
      <c r="O2460" s="70">
        <v>172</v>
      </c>
      <c r="P2460" s="70"/>
      <c r="Q2460" s="70" t="s">
        <v>1499</v>
      </c>
      <c r="R2460" s="70"/>
      <c r="S2460" s="70"/>
      <c r="T2460" s="70">
        <v>4805</v>
      </c>
      <c r="U2460" s="70">
        <v>1880</v>
      </c>
      <c r="V2460" s="70">
        <v>1641</v>
      </c>
      <c r="W2460" s="70">
        <v>2195</v>
      </c>
      <c r="X2460" s="71">
        <v>1730.179</v>
      </c>
    </row>
    <row r="2461" spans="3:24">
      <c r="C2461" s="69">
        <v>2021</v>
      </c>
      <c r="D2461" s="69">
        <v>8</v>
      </c>
      <c r="E2461" s="70" t="s">
        <v>1784</v>
      </c>
      <c r="F2461" s="70" t="s">
        <v>7422</v>
      </c>
      <c r="G2461" s="70" t="s">
        <v>7423</v>
      </c>
      <c r="H2461" s="70" t="s">
        <v>1440</v>
      </c>
      <c r="I2461" s="70" t="s">
        <v>1397</v>
      </c>
      <c r="J2461" s="70" t="s">
        <v>1441</v>
      </c>
      <c r="K2461" s="70">
        <v>311</v>
      </c>
      <c r="L2461" s="70"/>
      <c r="M2461" s="70"/>
      <c r="N2461" s="70">
        <v>9.9</v>
      </c>
      <c r="O2461" s="70">
        <v>140</v>
      </c>
      <c r="P2461" s="70"/>
      <c r="Q2461" s="70" t="s">
        <v>1402</v>
      </c>
      <c r="R2461" s="70"/>
      <c r="S2461" s="70"/>
      <c r="T2461" s="70">
        <v>3140</v>
      </c>
      <c r="U2461" s="70">
        <v>1648</v>
      </c>
      <c r="V2461" s="70" t="s">
        <v>7424</v>
      </c>
      <c r="W2461" s="70" t="s">
        <v>7425</v>
      </c>
      <c r="X2461" s="71">
        <v>981</v>
      </c>
    </row>
    <row r="2462" spans="3:24">
      <c r="C2462" s="69">
        <v>2021</v>
      </c>
      <c r="D2462" s="69">
        <v>8</v>
      </c>
      <c r="E2462" s="70" t="s">
        <v>1789</v>
      </c>
      <c r="F2462" s="70" t="s">
        <v>1790</v>
      </c>
      <c r="G2462" s="70" t="s">
        <v>7426</v>
      </c>
      <c r="H2462" s="70" t="s">
        <v>1470</v>
      </c>
      <c r="I2462" s="70" t="s">
        <v>1397</v>
      </c>
      <c r="J2462" s="70" t="s">
        <v>1396</v>
      </c>
      <c r="K2462" s="70"/>
      <c r="L2462" s="70">
        <v>320</v>
      </c>
      <c r="M2462" s="70" t="s">
        <v>7427</v>
      </c>
      <c r="N2462" s="70"/>
      <c r="O2462" s="70" t="s">
        <v>2059</v>
      </c>
      <c r="P2462" s="70">
        <v>144.86</v>
      </c>
      <c r="Q2462" s="70" t="s">
        <v>1421</v>
      </c>
      <c r="R2462" s="70"/>
      <c r="S2462" s="70"/>
      <c r="T2462" s="70" t="s">
        <v>7428</v>
      </c>
      <c r="U2462" s="70">
        <v>2230</v>
      </c>
      <c r="V2462" s="70">
        <v>2460</v>
      </c>
      <c r="W2462" s="70">
        <v>8995</v>
      </c>
      <c r="X2462" s="71" t="s">
        <v>7429</v>
      </c>
    </row>
    <row r="2463" spans="3:24">
      <c r="C2463" s="69">
        <v>2021</v>
      </c>
      <c r="D2463" s="69">
        <v>8</v>
      </c>
      <c r="E2463" s="70" t="s">
        <v>4322</v>
      </c>
      <c r="F2463" s="70" t="s">
        <v>4323</v>
      </c>
      <c r="G2463" s="70" t="s">
        <v>7430</v>
      </c>
      <c r="H2463" s="70" t="s">
        <v>1453</v>
      </c>
      <c r="I2463" s="70" t="s">
        <v>1397</v>
      </c>
      <c r="J2463" s="70" t="s">
        <v>1396</v>
      </c>
      <c r="K2463" s="70">
        <v>290</v>
      </c>
      <c r="L2463" s="70"/>
      <c r="M2463" s="70">
        <v>0.251</v>
      </c>
      <c r="N2463" s="70"/>
      <c r="O2463" s="70">
        <v>136.6</v>
      </c>
      <c r="P2463" s="70">
        <v>41.86</v>
      </c>
      <c r="Q2463" s="70" t="s">
        <v>1421</v>
      </c>
      <c r="R2463" s="70"/>
      <c r="S2463" s="70"/>
      <c r="T2463" s="70">
        <v>4770</v>
      </c>
      <c r="U2463" s="70">
        <v>1668</v>
      </c>
      <c r="V2463" s="70" t="s">
        <v>7431</v>
      </c>
      <c r="W2463" s="70">
        <v>2600</v>
      </c>
      <c r="X2463" s="71" t="s">
        <v>7432</v>
      </c>
    </row>
    <row r="2464" spans="3:24">
      <c r="C2464" s="69">
        <v>2021</v>
      </c>
      <c r="D2464" s="69">
        <v>8</v>
      </c>
      <c r="E2464" s="70" t="s">
        <v>4322</v>
      </c>
      <c r="F2464" s="70" t="s">
        <v>4323</v>
      </c>
      <c r="G2464" s="70" t="s">
        <v>7433</v>
      </c>
      <c r="H2464" s="70" t="s">
        <v>1433</v>
      </c>
      <c r="I2464" s="70" t="s">
        <v>1397</v>
      </c>
      <c r="J2464" s="70" t="s">
        <v>1412</v>
      </c>
      <c r="K2464" s="70"/>
      <c r="L2464" s="70">
        <v>740</v>
      </c>
      <c r="M2464" s="70">
        <v>0.149</v>
      </c>
      <c r="N2464" s="70"/>
      <c r="O2464" s="70">
        <v>161</v>
      </c>
      <c r="P2464" s="70">
        <v>350.07</v>
      </c>
      <c r="Q2464" s="70" t="s">
        <v>1402</v>
      </c>
      <c r="R2464" s="70"/>
      <c r="S2464" s="70"/>
      <c r="T2464" s="70">
        <v>10990</v>
      </c>
      <c r="U2464" s="70" t="s">
        <v>4758</v>
      </c>
      <c r="V2464" s="70">
        <v>3430</v>
      </c>
      <c r="W2464" s="70">
        <v>18000</v>
      </c>
      <c r="X2464" s="71" t="s">
        <v>7434</v>
      </c>
    </row>
    <row r="2465" spans="3:24">
      <c r="C2465" s="69">
        <v>2021</v>
      </c>
      <c r="D2465" s="69">
        <v>8</v>
      </c>
      <c r="E2465" s="70" t="s">
        <v>5908</v>
      </c>
      <c r="F2465" s="70" t="s">
        <v>5909</v>
      </c>
      <c r="G2465" s="70" t="s">
        <v>7435</v>
      </c>
      <c r="H2465" s="70" t="s">
        <v>4118</v>
      </c>
      <c r="I2465" s="70" t="s">
        <v>1397</v>
      </c>
      <c r="J2465" s="70" t="s">
        <v>1412</v>
      </c>
      <c r="K2465" s="70"/>
      <c r="L2465" s="70">
        <v>535</v>
      </c>
      <c r="M2465" s="70">
        <v>0.149</v>
      </c>
      <c r="N2465" s="70"/>
      <c r="O2465" s="70">
        <v>159.79</v>
      </c>
      <c r="P2465" s="70">
        <v>229.05</v>
      </c>
      <c r="Q2465" s="70" t="s">
        <v>1402</v>
      </c>
      <c r="R2465" s="70"/>
      <c r="S2465" s="70"/>
      <c r="T2465" s="70">
        <v>11700</v>
      </c>
      <c r="U2465" s="70">
        <v>2500</v>
      </c>
      <c r="V2465" s="70" t="s">
        <v>7436</v>
      </c>
      <c r="W2465" s="70">
        <v>18000</v>
      </c>
      <c r="X2465" s="71" t="s">
        <v>7437</v>
      </c>
    </row>
    <row r="2466" spans="3:24">
      <c r="C2466" s="69">
        <v>2021</v>
      </c>
      <c r="D2466" s="69">
        <v>8</v>
      </c>
      <c r="E2466" s="70" t="s">
        <v>5908</v>
      </c>
      <c r="F2466" s="70" t="s">
        <v>5909</v>
      </c>
      <c r="G2466" s="70" t="s">
        <v>7438</v>
      </c>
      <c r="H2466" s="70" t="s">
        <v>1433</v>
      </c>
      <c r="I2466" s="70" t="s">
        <v>1397</v>
      </c>
      <c r="J2466" s="70" t="s">
        <v>1412</v>
      </c>
      <c r="K2466" s="70"/>
      <c r="L2466" s="70">
        <v>415</v>
      </c>
      <c r="M2466" s="70">
        <v>0.138</v>
      </c>
      <c r="N2466" s="70"/>
      <c r="O2466" s="70">
        <v>161.27</v>
      </c>
      <c r="P2466" s="70">
        <v>175.03</v>
      </c>
      <c r="Q2466" s="70" t="s">
        <v>1402</v>
      </c>
      <c r="R2466" s="70"/>
      <c r="S2466" s="70"/>
      <c r="T2466" s="70">
        <v>8190</v>
      </c>
      <c r="U2466" s="70">
        <v>2430</v>
      </c>
      <c r="V2466" s="70" t="s">
        <v>2596</v>
      </c>
      <c r="W2466" s="70">
        <v>14000</v>
      </c>
      <c r="X2466" s="71" t="s">
        <v>7439</v>
      </c>
    </row>
    <row r="2467" spans="3:24">
      <c r="C2467" s="69">
        <v>2021</v>
      </c>
      <c r="D2467" s="69">
        <v>8</v>
      </c>
      <c r="E2467" s="70" t="s">
        <v>5908</v>
      </c>
      <c r="F2467" s="70" t="s">
        <v>5909</v>
      </c>
      <c r="G2467" s="70" t="s">
        <v>7440</v>
      </c>
      <c r="H2467" s="70" t="s">
        <v>1433</v>
      </c>
      <c r="I2467" s="70" t="s">
        <v>1397</v>
      </c>
      <c r="J2467" s="70" t="s">
        <v>1412</v>
      </c>
      <c r="K2467" s="70"/>
      <c r="L2467" s="70">
        <v>335</v>
      </c>
      <c r="M2467" s="70">
        <v>0.137</v>
      </c>
      <c r="N2467" s="70"/>
      <c r="O2467" s="70">
        <v>165.2</v>
      </c>
      <c r="P2467" s="70">
        <v>142.19</v>
      </c>
      <c r="Q2467" s="70" t="s">
        <v>1402</v>
      </c>
      <c r="R2467" s="70"/>
      <c r="S2467" s="70"/>
      <c r="T2467" s="70">
        <v>8190</v>
      </c>
      <c r="U2467" s="70">
        <v>2430</v>
      </c>
      <c r="V2467" s="70" t="s">
        <v>2596</v>
      </c>
      <c r="W2467" s="70">
        <v>13600</v>
      </c>
      <c r="X2467" s="71" t="s">
        <v>7441</v>
      </c>
    </row>
    <row r="2468" spans="3:24">
      <c r="C2468" s="69">
        <v>2021</v>
      </c>
      <c r="D2468" s="69">
        <v>8</v>
      </c>
      <c r="E2468" s="70" t="s">
        <v>5908</v>
      </c>
      <c r="F2468" s="70" t="s">
        <v>5909</v>
      </c>
      <c r="G2468" s="70" t="s">
        <v>7442</v>
      </c>
      <c r="H2468" s="70" t="s">
        <v>1433</v>
      </c>
      <c r="I2468" s="70" t="s">
        <v>1397</v>
      </c>
      <c r="J2468" s="70" t="s">
        <v>1412</v>
      </c>
      <c r="K2468" s="70"/>
      <c r="L2468" s="70">
        <v>525</v>
      </c>
      <c r="M2468" s="70">
        <v>0.147</v>
      </c>
      <c r="N2468" s="70"/>
      <c r="O2468" s="70">
        <v>161.7</v>
      </c>
      <c r="P2468" s="70">
        <v>231.06</v>
      </c>
      <c r="Q2468" s="70" t="s">
        <v>1402</v>
      </c>
      <c r="R2468" s="70"/>
      <c r="S2468" s="70"/>
      <c r="T2468" s="70">
        <v>8545</v>
      </c>
      <c r="U2468" s="70">
        <v>2430</v>
      </c>
      <c r="V2468" s="70" t="s">
        <v>1974</v>
      </c>
      <c r="W2468" s="70">
        <v>14600</v>
      </c>
      <c r="X2468" s="71" t="s">
        <v>7443</v>
      </c>
    </row>
    <row r="2469" spans="3:24">
      <c r="C2469" s="69">
        <v>2021</v>
      </c>
      <c r="D2469" s="69">
        <v>8</v>
      </c>
      <c r="E2469" s="70" t="s">
        <v>7444</v>
      </c>
      <c r="F2469" s="70" t="s">
        <v>7445</v>
      </c>
      <c r="G2469" s="70" t="s">
        <v>7446</v>
      </c>
      <c r="H2469" s="70" t="s">
        <v>1433</v>
      </c>
      <c r="I2469" s="70" t="s">
        <v>1397</v>
      </c>
      <c r="J2469" s="70" t="s">
        <v>1412</v>
      </c>
      <c r="K2469" s="70"/>
      <c r="L2469" s="70">
        <v>430</v>
      </c>
      <c r="M2469" s="70">
        <v>0.141</v>
      </c>
      <c r="N2469" s="70"/>
      <c r="O2469" s="70" t="s">
        <v>1799</v>
      </c>
      <c r="P2469" s="70">
        <v>163.36</v>
      </c>
      <c r="Q2469" s="70" t="s">
        <v>1402</v>
      </c>
      <c r="R2469" s="70"/>
      <c r="S2469" s="70"/>
      <c r="T2469" s="70">
        <v>8040</v>
      </c>
      <c r="U2469" s="70" t="s">
        <v>7447</v>
      </c>
      <c r="V2469" s="70" t="s">
        <v>7448</v>
      </c>
      <c r="W2469" s="70">
        <v>12500</v>
      </c>
      <c r="X2469" s="71" t="s">
        <v>7449</v>
      </c>
    </row>
    <row r="2470" spans="3:24">
      <c r="C2470" s="69">
        <v>2021</v>
      </c>
      <c r="D2470" s="69">
        <v>8</v>
      </c>
      <c r="E2470" s="70" t="s">
        <v>7444</v>
      </c>
      <c r="F2470" s="70" t="s">
        <v>7445</v>
      </c>
      <c r="G2470" s="70" t="s">
        <v>7450</v>
      </c>
      <c r="H2470" s="70" t="s">
        <v>1531</v>
      </c>
      <c r="I2470" s="70" t="s">
        <v>1397</v>
      </c>
      <c r="J2470" s="70" t="s">
        <v>1412</v>
      </c>
      <c r="K2470" s="70"/>
      <c r="L2470" s="70">
        <v>620</v>
      </c>
      <c r="M2470" s="70">
        <v>0.137</v>
      </c>
      <c r="N2470" s="70"/>
      <c r="O2470" s="70">
        <v>159.79</v>
      </c>
      <c r="P2470" s="70">
        <v>229.05</v>
      </c>
      <c r="Q2470" s="70" t="s">
        <v>1402</v>
      </c>
      <c r="R2470" s="70"/>
      <c r="S2470" s="70"/>
      <c r="T2470" s="70">
        <v>8545</v>
      </c>
      <c r="U2470" s="70" t="s">
        <v>7447</v>
      </c>
      <c r="V2470" s="70" t="s">
        <v>7315</v>
      </c>
      <c r="W2470" s="70">
        <v>14500</v>
      </c>
      <c r="X2470" s="71" t="s">
        <v>7451</v>
      </c>
    </row>
    <row r="2471" spans="3:24">
      <c r="C2471" s="69">
        <v>2021</v>
      </c>
      <c r="D2471" s="69">
        <v>8</v>
      </c>
      <c r="E2471" s="70" t="s">
        <v>6779</v>
      </c>
      <c r="F2471" s="70" t="s">
        <v>6780</v>
      </c>
      <c r="G2471" s="70" t="s">
        <v>7452</v>
      </c>
      <c r="H2471" s="70" t="s">
        <v>1453</v>
      </c>
      <c r="I2471" s="70" t="s">
        <v>1397</v>
      </c>
      <c r="J2471" s="70" t="s">
        <v>1396</v>
      </c>
      <c r="K2471" s="70">
        <v>305</v>
      </c>
      <c r="L2471" s="70"/>
      <c r="M2471" s="70">
        <v>0.26</v>
      </c>
      <c r="N2471" s="70"/>
      <c r="O2471" s="70">
        <v>137.6</v>
      </c>
      <c r="P2471" s="70">
        <v>41.86</v>
      </c>
      <c r="Q2471" s="70" t="s">
        <v>7082</v>
      </c>
      <c r="R2471" s="70"/>
      <c r="S2471" s="70"/>
      <c r="T2471" s="70">
        <v>4495</v>
      </c>
      <c r="U2471" s="70">
        <v>1680</v>
      </c>
      <c r="V2471" s="70">
        <v>1990</v>
      </c>
      <c r="W2471" s="70">
        <v>2420</v>
      </c>
      <c r="X2471" s="71">
        <v>1370</v>
      </c>
    </row>
    <row r="2472" spans="3:24">
      <c r="C2472" s="69">
        <v>2021</v>
      </c>
      <c r="D2472" s="69">
        <v>8</v>
      </c>
      <c r="E2472" s="70" t="s">
        <v>1808</v>
      </c>
      <c r="F2472" s="70" t="s">
        <v>1809</v>
      </c>
      <c r="G2472" s="70" t="s">
        <v>7453</v>
      </c>
      <c r="H2472" s="70" t="s">
        <v>1440</v>
      </c>
      <c r="I2472" s="70" t="s">
        <v>1397</v>
      </c>
      <c r="J2472" s="70" t="s">
        <v>1441</v>
      </c>
      <c r="K2472" s="70">
        <v>460</v>
      </c>
      <c r="L2472" s="70"/>
      <c r="M2472" s="70"/>
      <c r="N2472" s="70">
        <v>13.4</v>
      </c>
      <c r="O2472" s="70">
        <v>160</v>
      </c>
      <c r="P2472" s="70"/>
      <c r="Q2472" s="70" t="s">
        <v>3814</v>
      </c>
      <c r="R2472" s="70"/>
      <c r="S2472" s="70"/>
      <c r="T2472" s="70">
        <v>4808</v>
      </c>
      <c r="U2472" s="70">
        <v>1840</v>
      </c>
      <c r="V2472" s="70">
        <v>1520</v>
      </c>
      <c r="W2472" s="70">
        <v>2060</v>
      </c>
      <c r="X2472" s="71">
        <v>1685</v>
      </c>
    </row>
    <row r="2473" spans="3:24">
      <c r="C2473" s="69">
        <v>2021</v>
      </c>
      <c r="D2473" s="69">
        <v>8</v>
      </c>
      <c r="E2473" s="70" t="s">
        <v>1808</v>
      </c>
      <c r="F2473" s="70" t="s">
        <v>1809</v>
      </c>
      <c r="G2473" s="70" t="s">
        <v>7454</v>
      </c>
      <c r="H2473" s="70" t="s">
        <v>1440</v>
      </c>
      <c r="I2473" s="70" t="s">
        <v>1397</v>
      </c>
      <c r="J2473" s="70" t="s">
        <v>1441</v>
      </c>
      <c r="K2473" s="70">
        <v>450</v>
      </c>
      <c r="L2473" s="70"/>
      <c r="M2473" s="70"/>
      <c r="N2473" s="70">
        <v>13.6</v>
      </c>
      <c r="O2473" s="70">
        <v>160</v>
      </c>
      <c r="P2473" s="70"/>
      <c r="Q2473" s="70" t="s">
        <v>3814</v>
      </c>
      <c r="R2473" s="70"/>
      <c r="S2473" s="70"/>
      <c r="T2473" s="70">
        <v>4808</v>
      </c>
      <c r="U2473" s="70">
        <v>1840</v>
      </c>
      <c r="V2473" s="70">
        <v>1520</v>
      </c>
      <c r="W2473" s="70">
        <v>2060</v>
      </c>
      <c r="X2473" s="71">
        <v>1685</v>
      </c>
    </row>
    <row r="2474" spans="3:24">
      <c r="C2474" s="69">
        <v>2021</v>
      </c>
      <c r="D2474" s="69">
        <v>8</v>
      </c>
      <c r="E2474" s="70" t="s">
        <v>1808</v>
      </c>
      <c r="F2474" s="70" t="s">
        <v>1809</v>
      </c>
      <c r="G2474" s="70" t="s">
        <v>7455</v>
      </c>
      <c r="H2474" s="70" t="s">
        <v>1440</v>
      </c>
      <c r="I2474" s="70" t="s">
        <v>1397</v>
      </c>
      <c r="J2474" s="70" t="s">
        <v>1441</v>
      </c>
      <c r="K2474" s="70">
        <v>550</v>
      </c>
      <c r="L2474" s="70"/>
      <c r="M2474" s="70"/>
      <c r="N2474" s="70">
        <v>13.3</v>
      </c>
      <c r="O2474" s="70">
        <v>160</v>
      </c>
      <c r="P2474" s="70"/>
      <c r="Q2474" s="70" t="s">
        <v>3814</v>
      </c>
      <c r="R2474" s="70"/>
      <c r="S2474" s="70"/>
      <c r="T2474" s="70">
        <v>4808</v>
      </c>
      <c r="U2474" s="70">
        <v>1840</v>
      </c>
      <c r="V2474" s="70">
        <v>1520</v>
      </c>
      <c r="W2474" s="70">
        <v>2100</v>
      </c>
      <c r="X2474" s="71">
        <v>1725</v>
      </c>
    </row>
    <row r="2475" spans="3:24">
      <c r="C2475" s="69">
        <v>2021</v>
      </c>
      <c r="D2475" s="69">
        <v>8</v>
      </c>
      <c r="E2475" s="70" t="s">
        <v>1808</v>
      </c>
      <c r="F2475" s="70" t="s">
        <v>1809</v>
      </c>
      <c r="G2475" s="70" t="s">
        <v>7456</v>
      </c>
      <c r="H2475" s="70" t="s">
        <v>1440</v>
      </c>
      <c r="I2475" s="70" t="s">
        <v>1397</v>
      </c>
      <c r="J2475" s="70" t="s">
        <v>1441</v>
      </c>
      <c r="K2475" s="70">
        <v>535</v>
      </c>
      <c r="L2475" s="70"/>
      <c r="M2475" s="70"/>
      <c r="N2475" s="70">
        <v>13.6</v>
      </c>
      <c r="O2475" s="70">
        <v>160</v>
      </c>
      <c r="P2475" s="70"/>
      <c r="Q2475" s="70" t="s">
        <v>3814</v>
      </c>
      <c r="R2475" s="70"/>
      <c r="S2475" s="70"/>
      <c r="T2475" s="70">
        <v>4808</v>
      </c>
      <c r="U2475" s="70">
        <v>1840</v>
      </c>
      <c r="V2475" s="70">
        <v>1520</v>
      </c>
      <c r="W2475" s="70">
        <v>2100</v>
      </c>
      <c r="X2475" s="71">
        <v>1725</v>
      </c>
    </row>
    <row r="2476" spans="3:24">
      <c r="C2476" s="69">
        <v>2021</v>
      </c>
      <c r="D2476" s="69">
        <v>8</v>
      </c>
      <c r="E2476" s="70" t="s">
        <v>1808</v>
      </c>
      <c r="F2476" s="70" t="s">
        <v>1809</v>
      </c>
      <c r="G2476" s="70" t="s">
        <v>7457</v>
      </c>
      <c r="H2476" s="70" t="s">
        <v>1440</v>
      </c>
      <c r="I2476" s="70" t="s">
        <v>1397</v>
      </c>
      <c r="J2476" s="70" t="s">
        <v>1441</v>
      </c>
      <c r="K2476" s="70">
        <v>480</v>
      </c>
      <c r="L2476" s="70"/>
      <c r="M2476" s="70"/>
      <c r="N2476" s="70">
        <v>13.8</v>
      </c>
      <c r="O2476" s="70">
        <v>125</v>
      </c>
      <c r="P2476" s="70"/>
      <c r="Q2476" s="70" t="s">
        <v>1414</v>
      </c>
      <c r="R2476" s="70"/>
      <c r="S2476" s="70"/>
      <c r="T2476" s="70">
        <v>4880</v>
      </c>
      <c r="U2476" s="70">
        <v>1896</v>
      </c>
      <c r="V2476" s="70">
        <v>1450</v>
      </c>
      <c r="W2476" s="70">
        <v>2325</v>
      </c>
      <c r="X2476" s="71" t="s">
        <v>7458</v>
      </c>
    </row>
    <row r="2477" spans="3:24">
      <c r="C2477" s="69">
        <v>2021</v>
      </c>
      <c r="D2477" s="69">
        <v>8</v>
      </c>
      <c r="E2477" s="70" t="s">
        <v>1819</v>
      </c>
      <c r="F2477" s="70" t="s">
        <v>1820</v>
      </c>
      <c r="G2477" s="70" t="s">
        <v>7459</v>
      </c>
      <c r="H2477" s="70" t="s">
        <v>1418</v>
      </c>
      <c r="I2477" s="70" t="s">
        <v>1397</v>
      </c>
      <c r="J2477" s="70" t="s">
        <v>1396</v>
      </c>
      <c r="K2477" s="70"/>
      <c r="L2477" s="70">
        <v>240</v>
      </c>
      <c r="M2477" s="70">
        <v>0.27</v>
      </c>
      <c r="N2477" s="70"/>
      <c r="O2477" s="70">
        <v>160.26</v>
      </c>
      <c r="P2477" s="70">
        <v>281.91</v>
      </c>
      <c r="Q2477" s="70" t="s">
        <v>1822</v>
      </c>
      <c r="R2477" s="70"/>
      <c r="S2477" s="70"/>
      <c r="T2477" s="70">
        <v>8600</v>
      </c>
      <c r="U2477" s="70">
        <v>2550</v>
      </c>
      <c r="V2477" s="70">
        <v>3465</v>
      </c>
      <c r="W2477" s="70">
        <v>25000</v>
      </c>
      <c r="X2477" s="71">
        <v>16800</v>
      </c>
    </row>
    <row r="2478" spans="3:24">
      <c r="C2478" s="69">
        <v>2021</v>
      </c>
      <c r="D2478" s="69">
        <v>8</v>
      </c>
      <c r="E2478" s="70" t="s">
        <v>1819</v>
      </c>
      <c r="F2478" s="70" t="s">
        <v>1820</v>
      </c>
      <c r="G2478" s="70" t="s">
        <v>7460</v>
      </c>
      <c r="H2478" s="70" t="s">
        <v>1516</v>
      </c>
      <c r="I2478" s="70" t="s">
        <v>1397</v>
      </c>
      <c r="J2478" s="70" t="s">
        <v>1396</v>
      </c>
      <c r="K2478" s="70"/>
      <c r="L2478" s="70">
        <v>220</v>
      </c>
      <c r="M2478" s="70">
        <v>0.22</v>
      </c>
      <c r="N2478" s="70"/>
      <c r="O2478" s="70">
        <v>155.89</v>
      </c>
      <c r="P2478" s="70">
        <v>350.08</v>
      </c>
      <c r="Q2478" s="70" t="s">
        <v>1822</v>
      </c>
      <c r="R2478" s="70"/>
      <c r="S2478" s="70"/>
      <c r="T2478" s="70">
        <v>7220</v>
      </c>
      <c r="U2478" s="70">
        <v>2550</v>
      </c>
      <c r="V2478" s="70" t="s">
        <v>3817</v>
      </c>
      <c r="W2478" s="70">
        <v>25000</v>
      </c>
      <c r="X2478" s="71" t="s">
        <v>3818</v>
      </c>
    </row>
    <row r="2479" spans="3:24">
      <c r="C2479" s="69">
        <v>2021</v>
      </c>
      <c r="D2479" s="69">
        <v>8</v>
      </c>
      <c r="E2479" s="70" t="s">
        <v>1819</v>
      </c>
      <c r="F2479" s="70" t="s">
        <v>1820</v>
      </c>
      <c r="G2479" s="70" t="s">
        <v>7461</v>
      </c>
      <c r="H2479" s="70" t="s">
        <v>1453</v>
      </c>
      <c r="I2479" s="70" t="s">
        <v>1397</v>
      </c>
      <c r="J2479" s="70" t="s">
        <v>1396</v>
      </c>
      <c r="K2479" s="70"/>
      <c r="L2479" s="70">
        <v>288</v>
      </c>
      <c r="M2479" s="70">
        <v>0.279</v>
      </c>
      <c r="N2479" s="70"/>
      <c r="O2479" s="70">
        <v>125.1</v>
      </c>
      <c r="P2479" s="70">
        <v>73.6</v>
      </c>
      <c r="Q2479" s="70" t="s">
        <v>1402</v>
      </c>
      <c r="R2479" s="70"/>
      <c r="S2479" s="70"/>
      <c r="T2479" s="70">
        <v>5960</v>
      </c>
      <c r="U2479" s="70">
        <v>2020</v>
      </c>
      <c r="V2479" s="70" t="s">
        <v>7462</v>
      </c>
      <c r="W2479" s="70">
        <v>4490</v>
      </c>
      <c r="X2479" s="71">
        <v>2720</v>
      </c>
    </row>
    <row r="2480" spans="3:24">
      <c r="C2480" s="69">
        <v>2021</v>
      </c>
      <c r="D2480" s="69">
        <v>8</v>
      </c>
      <c r="E2480" s="70" t="s">
        <v>1819</v>
      </c>
      <c r="F2480" s="70" t="s">
        <v>1820</v>
      </c>
      <c r="G2480" s="70" t="s">
        <v>7463</v>
      </c>
      <c r="H2480" s="70" t="s">
        <v>1453</v>
      </c>
      <c r="I2480" s="70" t="s">
        <v>1397</v>
      </c>
      <c r="J2480" s="70" t="s">
        <v>1396</v>
      </c>
      <c r="K2480" s="70"/>
      <c r="L2480" s="70">
        <v>375</v>
      </c>
      <c r="M2480" s="70">
        <v>0.289</v>
      </c>
      <c r="N2480" s="70"/>
      <c r="O2480" s="70">
        <v>145.56</v>
      </c>
      <c r="P2480" s="70">
        <v>86.552</v>
      </c>
      <c r="Q2480" s="70" t="s">
        <v>1402</v>
      </c>
      <c r="R2480" s="70"/>
      <c r="S2480" s="70"/>
      <c r="T2480" s="70">
        <v>5995</v>
      </c>
      <c r="U2480" s="70" t="s">
        <v>7464</v>
      </c>
      <c r="V2480" s="70" t="s">
        <v>7465</v>
      </c>
      <c r="W2480" s="70">
        <v>4495</v>
      </c>
      <c r="X2480" s="71">
        <v>3040</v>
      </c>
    </row>
    <row r="2481" spans="3:24">
      <c r="C2481" s="69">
        <v>2021</v>
      </c>
      <c r="D2481" s="69">
        <v>8</v>
      </c>
      <c r="E2481" s="70" t="s">
        <v>1856</v>
      </c>
      <c r="F2481" s="70" t="s">
        <v>1857</v>
      </c>
      <c r="G2481" s="70" t="s">
        <v>7466</v>
      </c>
      <c r="H2481" s="70" t="s">
        <v>1453</v>
      </c>
      <c r="I2481" s="70" t="s">
        <v>1397</v>
      </c>
      <c r="J2481" s="70" t="s">
        <v>1396</v>
      </c>
      <c r="K2481" s="70">
        <v>305</v>
      </c>
      <c r="L2481" s="70"/>
      <c r="M2481" s="70">
        <v>0.229</v>
      </c>
      <c r="N2481" s="70"/>
      <c r="O2481" s="70">
        <v>137.6</v>
      </c>
      <c r="P2481" s="70">
        <v>41.86</v>
      </c>
      <c r="Q2481" s="70" t="s">
        <v>7082</v>
      </c>
      <c r="R2481" s="70"/>
      <c r="S2481" s="70"/>
      <c r="T2481" s="70">
        <v>4495</v>
      </c>
      <c r="U2481" s="70">
        <v>1680</v>
      </c>
      <c r="V2481" s="70">
        <v>1990</v>
      </c>
      <c r="W2481" s="70">
        <v>2510</v>
      </c>
      <c r="X2481" s="71">
        <v>1390</v>
      </c>
    </row>
    <row r="2482" spans="3:24">
      <c r="C2482" s="69">
        <v>2021</v>
      </c>
      <c r="D2482" s="69">
        <v>8</v>
      </c>
      <c r="E2482" s="70" t="s">
        <v>1856</v>
      </c>
      <c r="F2482" s="70" t="s">
        <v>1857</v>
      </c>
      <c r="G2482" s="70" t="s">
        <v>7467</v>
      </c>
      <c r="H2482" s="70" t="s">
        <v>1579</v>
      </c>
      <c r="I2482" s="70" t="s">
        <v>1397</v>
      </c>
      <c r="J2482" s="70" t="s">
        <v>1441</v>
      </c>
      <c r="K2482" s="70">
        <v>305</v>
      </c>
      <c r="L2482" s="70"/>
      <c r="M2482" s="70"/>
      <c r="N2482" s="70">
        <v>12.1</v>
      </c>
      <c r="O2482" s="70">
        <v>137.6</v>
      </c>
      <c r="P2482" s="70"/>
      <c r="Q2482" s="70" t="s">
        <v>7082</v>
      </c>
      <c r="R2482" s="70"/>
      <c r="S2482" s="70"/>
      <c r="T2482" s="70">
        <v>4495</v>
      </c>
      <c r="U2482" s="70">
        <v>1680</v>
      </c>
      <c r="V2482" s="70">
        <v>1990</v>
      </c>
      <c r="W2482" s="70">
        <v>2420</v>
      </c>
      <c r="X2482" s="71">
        <v>1520</v>
      </c>
    </row>
    <row r="2483" spans="3:24">
      <c r="C2483" s="69">
        <v>2021</v>
      </c>
      <c r="D2483" s="69">
        <v>8</v>
      </c>
      <c r="E2483" s="70" t="s">
        <v>1856</v>
      </c>
      <c r="F2483" s="70" t="s">
        <v>5262</v>
      </c>
      <c r="G2483" s="70" t="s">
        <v>7468</v>
      </c>
      <c r="H2483" s="70" t="s">
        <v>1446</v>
      </c>
      <c r="I2483" s="70" t="s">
        <v>1397</v>
      </c>
      <c r="J2483" s="70" t="s">
        <v>1412</v>
      </c>
      <c r="K2483" s="70">
        <v>310</v>
      </c>
      <c r="L2483" s="70"/>
      <c r="M2483" s="70">
        <v>0.158</v>
      </c>
      <c r="N2483" s="70"/>
      <c r="O2483" s="70">
        <v>134.8</v>
      </c>
      <c r="P2483" s="70">
        <v>46.36</v>
      </c>
      <c r="Q2483" s="70" t="s">
        <v>1402</v>
      </c>
      <c r="R2483" s="70"/>
      <c r="S2483" s="70"/>
      <c r="T2483" s="70">
        <v>5150</v>
      </c>
      <c r="U2483" s="70">
        <v>1635</v>
      </c>
      <c r="V2483" s="70">
        <v>2070</v>
      </c>
      <c r="W2483" s="70">
        <v>3050</v>
      </c>
      <c r="X2483" s="71">
        <v>1460</v>
      </c>
    </row>
    <row r="2484" spans="3:24">
      <c r="C2484" s="69">
        <v>2021</v>
      </c>
      <c r="D2484" s="69">
        <v>8</v>
      </c>
      <c r="E2484" s="70" t="s">
        <v>1856</v>
      </c>
      <c r="F2484" s="70" t="s">
        <v>5262</v>
      </c>
      <c r="G2484" s="70" t="s">
        <v>7469</v>
      </c>
      <c r="H2484" s="70" t="s">
        <v>1453</v>
      </c>
      <c r="I2484" s="70" t="s">
        <v>1397</v>
      </c>
      <c r="J2484" s="70" t="s">
        <v>1396</v>
      </c>
      <c r="K2484" s="70">
        <v>301</v>
      </c>
      <c r="L2484" s="70"/>
      <c r="M2484" s="70">
        <v>0.203</v>
      </c>
      <c r="N2484" s="70"/>
      <c r="O2484" s="70">
        <v>134.8</v>
      </c>
      <c r="P2484" s="70">
        <v>46.36</v>
      </c>
      <c r="Q2484" s="70" t="s">
        <v>1402</v>
      </c>
      <c r="R2484" s="70"/>
      <c r="S2484" s="70"/>
      <c r="T2484" s="70">
        <v>5150</v>
      </c>
      <c r="U2484" s="70">
        <v>1635</v>
      </c>
      <c r="V2484" s="70">
        <v>2490</v>
      </c>
      <c r="W2484" s="70">
        <v>3050</v>
      </c>
      <c r="X2484" s="71">
        <v>1580</v>
      </c>
    </row>
    <row r="2485" spans="3:24">
      <c r="C2485" s="69">
        <v>2021</v>
      </c>
      <c r="D2485" s="69">
        <v>8</v>
      </c>
      <c r="E2485" s="70" t="s">
        <v>1859</v>
      </c>
      <c r="F2485" s="70" t="s">
        <v>1860</v>
      </c>
      <c r="G2485" s="70" t="s">
        <v>7470</v>
      </c>
      <c r="H2485" s="70" t="s">
        <v>1470</v>
      </c>
      <c r="I2485" s="70" t="s">
        <v>1397</v>
      </c>
      <c r="J2485" s="70" t="s">
        <v>1396</v>
      </c>
      <c r="K2485" s="70"/>
      <c r="L2485" s="70">
        <v>400</v>
      </c>
      <c r="M2485" s="70">
        <v>0.24</v>
      </c>
      <c r="N2485" s="70"/>
      <c r="O2485" s="70">
        <v>148.35</v>
      </c>
      <c r="P2485" s="70">
        <v>162.28</v>
      </c>
      <c r="Q2485" s="70" t="s">
        <v>1402</v>
      </c>
      <c r="R2485" s="70"/>
      <c r="S2485" s="70"/>
      <c r="T2485" s="70" t="s">
        <v>7471</v>
      </c>
      <c r="U2485" s="70">
        <v>2220</v>
      </c>
      <c r="V2485" s="70">
        <v>2800</v>
      </c>
      <c r="W2485" s="70">
        <v>10495</v>
      </c>
      <c r="X2485" s="71" t="s">
        <v>7472</v>
      </c>
    </row>
    <row r="2486" spans="3:24">
      <c r="C2486" s="69">
        <v>2021</v>
      </c>
      <c r="D2486" s="69">
        <v>8</v>
      </c>
      <c r="E2486" s="70" t="s">
        <v>1859</v>
      </c>
      <c r="F2486" s="70" t="s">
        <v>1860</v>
      </c>
      <c r="G2486" s="70" t="s">
        <v>7473</v>
      </c>
      <c r="H2486" s="70" t="s">
        <v>1531</v>
      </c>
      <c r="I2486" s="70" t="s">
        <v>1397</v>
      </c>
      <c r="J2486" s="70" t="s">
        <v>1412</v>
      </c>
      <c r="K2486" s="70"/>
      <c r="L2486" s="70">
        <v>468</v>
      </c>
      <c r="M2486" s="70">
        <v>0.18</v>
      </c>
      <c r="N2486" s="70"/>
      <c r="O2486" s="70">
        <v>136.5</v>
      </c>
      <c r="P2486" s="70">
        <v>89.16</v>
      </c>
      <c r="Q2486" s="70" t="s">
        <v>1402</v>
      </c>
      <c r="R2486" s="70"/>
      <c r="S2486" s="70"/>
      <c r="T2486" s="70">
        <v>6005</v>
      </c>
      <c r="U2486" s="70">
        <v>2050</v>
      </c>
      <c r="V2486" s="70" t="s">
        <v>7474</v>
      </c>
      <c r="W2486" s="70">
        <v>6000</v>
      </c>
      <c r="X2486" s="71" t="s">
        <v>7475</v>
      </c>
    </row>
    <row r="2487" spans="3:24">
      <c r="C2487" s="69">
        <v>2021</v>
      </c>
      <c r="D2487" s="69">
        <v>8</v>
      </c>
      <c r="E2487" s="70" t="s">
        <v>1859</v>
      </c>
      <c r="F2487" s="70" t="s">
        <v>1860</v>
      </c>
      <c r="G2487" s="70" t="s">
        <v>7476</v>
      </c>
      <c r="H2487" s="70" t="s">
        <v>6162</v>
      </c>
      <c r="I2487" s="70" t="s">
        <v>1561</v>
      </c>
      <c r="J2487" s="70" t="s">
        <v>1412</v>
      </c>
      <c r="K2487" s="70"/>
      <c r="L2487" s="70">
        <v>76</v>
      </c>
      <c r="M2487" s="70"/>
      <c r="N2487" s="70"/>
      <c r="O2487" s="70"/>
      <c r="P2487" s="70">
        <v>47.69</v>
      </c>
      <c r="Q2487" s="70" t="s">
        <v>1402</v>
      </c>
      <c r="R2487" s="70"/>
      <c r="S2487" s="70"/>
      <c r="T2487" s="70">
        <v>8545</v>
      </c>
      <c r="U2487" s="70" t="s">
        <v>7447</v>
      </c>
      <c r="V2487" s="70" t="s">
        <v>7477</v>
      </c>
      <c r="W2487" s="70">
        <v>13000</v>
      </c>
      <c r="X2487" s="71" t="s">
        <v>7478</v>
      </c>
    </row>
    <row r="2488" spans="3:24">
      <c r="C2488" s="69">
        <v>2021</v>
      </c>
      <c r="D2488" s="69">
        <v>8</v>
      </c>
      <c r="E2488" s="70" t="s">
        <v>1883</v>
      </c>
      <c r="F2488" s="70" t="s">
        <v>1884</v>
      </c>
      <c r="G2488" s="70" t="s">
        <v>7479</v>
      </c>
      <c r="H2488" s="70" t="s">
        <v>1433</v>
      </c>
      <c r="I2488" s="70" t="s">
        <v>1397</v>
      </c>
      <c r="J2488" s="70" t="s">
        <v>1412</v>
      </c>
      <c r="K2488" s="70"/>
      <c r="L2488" s="70">
        <v>360</v>
      </c>
      <c r="M2488" s="70">
        <v>0.134</v>
      </c>
      <c r="N2488" s="70"/>
      <c r="O2488" s="70" t="s">
        <v>1570</v>
      </c>
      <c r="P2488" s="70">
        <v>149.76</v>
      </c>
      <c r="Q2488" s="70" t="s">
        <v>1421</v>
      </c>
      <c r="R2488" s="70"/>
      <c r="S2488" s="70"/>
      <c r="T2488" s="70" t="s">
        <v>7480</v>
      </c>
      <c r="U2488" s="70">
        <v>2450</v>
      </c>
      <c r="V2488" s="70" t="s">
        <v>4830</v>
      </c>
      <c r="W2488" s="70">
        <v>13500</v>
      </c>
      <c r="X2488" s="71" t="s">
        <v>7481</v>
      </c>
    </row>
    <row r="2489" spans="3:24">
      <c r="C2489" s="69">
        <v>2021</v>
      </c>
      <c r="D2489" s="69">
        <v>8</v>
      </c>
      <c r="E2489" s="70" t="s">
        <v>1883</v>
      </c>
      <c r="F2489" s="70" t="s">
        <v>1884</v>
      </c>
      <c r="G2489" s="70" t="s">
        <v>7482</v>
      </c>
      <c r="H2489" s="70" t="s">
        <v>1433</v>
      </c>
      <c r="I2489" s="70" t="s">
        <v>1397</v>
      </c>
      <c r="J2489" s="70" t="s">
        <v>1412</v>
      </c>
      <c r="K2489" s="70"/>
      <c r="L2489" s="70">
        <v>420</v>
      </c>
      <c r="M2489" s="70">
        <v>0.135</v>
      </c>
      <c r="N2489" s="70"/>
      <c r="O2489" s="70">
        <v>161.27</v>
      </c>
      <c r="P2489" s="70">
        <v>175.03</v>
      </c>
      <c r="Q2489" s="70" t="s">
        <v>1421</v>
      </c>
      <c r="R2489" s="70"/>
      <c r="S2489" s="70"/>
      <c r="T2489" s="70" t="s">
        <v>7480</v>
      </c>
      <c r="U2489" s="70">
        <v>2450</v>
      </c>
      <c r="V2489" s="70" t="s">
        <v>4830</v>
      </c>
      <c r="W2489" s="70">
        <v>13500</v>
      </c>
      <c r="X2489" s="71" t="s">
        <v>7481</v>
      </c>
    </row>
    <row r="2490" spans="3:24">
      <c r="C2490" s="69">
        <v>2021</v>
      </c>
      <c r="D2490" s="69">
        <v>8</v>
      </c>
      <c r="E2490" s="70" t="s">
        <v>1888</v>
      </c>
      <c r="F2490" s="70" t="s">
        <v>1621</v>
      </c>
      <c r="G2490" s="70" t="s">
        <v>7483</v>
      </c>
      <c r="H2490" s="70" t="s">
        <v>1478</v>
      </c>
      <c r="I2490" s="70" t="s">
        <v>1397</v>
      </c>
      <c r="J2490" s="70" t="s">
        <v>1396</v>
      </c>
      <c r="K2490" s="70"/>
      <c r="L2490" s="70">
        <v>260</v>
      </c>
      <c r="M2490" s="70" t="s">
        <v>6598</v>
      </c>
      <c r="N2490" s="70"/>
      <c r="O2490" s="70">
        <v>161.2</v>
      </c>
      <c r="P2490" s="70">
        <v>350.078</v>
      </c>
      <c r="Q2490" s="70" t="s">
        <v>4354</v>
      </c>
      <c r="R2490" s="70"/>
      <c r="S2490" s="70"/>
      <c r="T2490" s="70" t="s">
        <v>4368</v>
      </c>
      <c r="U2490" s="70" t="s">
        <v>2673</v>
      </c>
      <c r="V2490" s="70" t="s">
        <v>3269</v>
      </c>
      <c r="W2490" s="70">
        <v>25000</v>
      </c>
      <c r="X2490" s="71" t="s">
        <v>6599</v>
      </c>
    </row>
    <row r="2491" spans="3:24">
      <c r="C2491" s="69">
        <v>2021</v>
      </c>
      <c r="D2491" s="69">
        <v>8</v>
      </c>
      <c r="E2491" s="70" t="s">
        <v>1911</v>
      </c>
      <c r="F2491" s="70" t="s">
        <v>1912</v>
      </c>
      <c r="G2491" s="70" t="s">
        <v>7484</v>
      </c>
      <c r="H2491" s="70" t="s">
        <v>1579</v>
      </c>
      <c r="I2491" s="70" t="s">
        <v>1397</v>
      </c>
      <c r="J2491" s="70" t="s">
        <v>1441</v>
      </c>
      <c r="K2491" s="70">
        <v>501</v>
      </c>
      <c r="L2491" s="70"/>
      <c r="M2491" s="70"/>
      <c r="N2491" s="70">
        <v>14.5</v>
      </c>
      <c r="O2491" s="70">
        <v>142</v>
      </c>
      <c r="P2491" s="70"/>
      <c r="Q2491" s="70" t="s">
        <v>1402</v>
      </c>
      <c r="R2491" s="70"/>
      <c r="S2491" s="70"/>
      <c r="T2491" s="70">
        <v>4530</v>
      </c>
      <c r="U2491" s="70">
        <v>1860</v>
      </c>
      <c r="V2491" s="70">
        <v>1628</v>
      </c>
      <c r="W2491" s="70">
        <v>2140</v>
      </c>
      <c r="X2491" s="71">
        <v>1765</v>
      </c>
    </row>
    <row r="2492" spans="3:24">
      <c r="C2492" s="69">
        <v>2021</v>
      </c>
      <c r="D2492" s="69">
        <v>8</v>
      </c>
      <c r="E2492" s="70" t="s">
        <v>1911</v>
      </c>
      <c r="F2492" s="70" t="s">
        <v>1912</v>
      </c>
      <c r="G2492" s="70" t="s">
        <v>7485</v>
      </c>
      <c r="H2492" s="70" t="s">
        <v>1579</v>
      </c>
      <c r="I2492" s="70" t="s">
        <v>1397</v>
      </c>
      <c r="J2492" s="70" t="s">
        <v>1441</v>
      </c>
      <c r="K2492" s="70">
        <v>401</v>
      </c>
      <c r="L2492" s="70"/>
      <c r="M2492" s="70"/>
      <c r="N2492" s="70">
        <v>14.5</v>
      </c>
      <c r="O2492" s="70">
        <v>160</v>
      </c>
      <c r="P2492" s="70"/>
      <c r="Q2492" s="70" t="s">
        <v>4377</v>
      </c>
      <c r="R2492" s="70"/>
      <c r="S2492" s="70"/>
      <c r="T2492" s="70">
        <v>4530</v>
      </c>
      <c r="U2492" s="70">
        <v>1860</v>
      </c>
      <c r="V2492" s="70">
        <v>1628</v>
      </c>
      <c r="W2492" s="70">
        <v>1940</v>
      </c>
      <c r="X2492" s="71">
        <v>1565</v>
      </c>
    </row>
    <row r="2493" spans="3:24">
      <c r="C2493" s="69">
        <v>2021</v>
      </c>
      <c r="D2493" s="69">
        <v>8</v>
      </c>
      <c r="E2493" s="70" t="s">
        <v>1911</v>
      </c>
      <c r="F2493" s="70" t="s">
        <v>1912</v>
      </c>
      <c r="G2493" s="70" t="s">
        <v>7486</v>
      </c>
      <c r="H2493" s="70" t="s">
        <v>1847</v>
      </c>
      <c r="I2493" s="70" t="s">
        <v>1397</v>
      </c>
      <c r="J2493" s="70" t="s">
        <v>1441</v>
      </c>
      <c r="K2493" s="70">
        <v>420</v>
      </c>
      <c r="L2493" s="70"/>
      <c r="M2493" s="70"/>
      <c r="N2493" s="70">
        <v>14.5</v>
      </c>
      <c r="O2493" s="70">
        <v>166</v>
      </c>
      <c r="P2493" s="70"/>
      <c r="Q2493" s="70" t="s">
        <v>4377</v>
      </c>
      <c r="R2493" s="70"/>
      <c r="S2493" s="70"/>
      <c r="T2493" s="70">
        <v>4530</v>
      </c>
      <c r="U2493" s="70">
        <v>1860</v>
      </c>
      <c r="V2493" s="70">
        <v>1628</v>
      </c>
      <c r="W2493" s="70">
        <v>2010</v>
      </c>
      <c r="X2493" s="71">
        <v>1630</v>
      </c>
    </row>
    <row r="2494" spans="3:24">
      <c r="C2494" s="69">
        <v>2021</v>
      </c>
      <c r="D2494" s="69">
        <v>8</v>
      </c>
      <c r="E2494" s="70" t="s">
        <v>1911</v>
      </c>
      <c r="F2494" s="70" t="s">
        <v>1912</v>
      </c>
      <c r="G2494" s="70" t="s">
        <v>7487</v>
      </c>
      <c r="H2494" s="70" t="s">
        <v>1579</v>
      </c>
      <c r="I2494" s="70" t="s">
        <v>1397</v>
      </c>
      <c r="J2494" s="70" t="s">
        <v>1441</v>
      </c>
      <c r="K2494" s="70">
        <v>501</v>
      </c>
      <c r="L2494" s="70"/>
      <c r="M2494" s="70"/>
      <c r="N2494" s="70">
        <v>13.5</v>
      </c>
      <c r="O2494" s="70">
        <v>172</v>
      </c>
      <c r="P2494" s="70"/>
      <c r="Q2494" s="70" t="s">
        <v>4377</v>
      </c>
      <c r="R2494" s="70"/>
      <c r="S2494" s="70"/>
      <c r="T2494" s="70">
        <v>4530</v>
      </c>
      <c r="U2494" s="70">
        <v>1860</v>
      </c>
      <c r="V2494" s="70">
        <v>1628</v>
      </c>
      <c r="W2494" s="70">
        <v>2045</v>
      </c>
      <c r="X2494" s="71">
        <v>1670</v>
      </c>
    </row>
    <row r="2495" spans="3:24">
      <c r="C2495" s="69">
        <v>2021</v>
      </c>
      <c r="D2495" s="69">
        <v>8</v>
      </c>
      <c r="E2495" s="70" t="s">
        <v>1911</v>
      </c>
      <c r="F2495" s="70" t="s">
        <v>1912</v>
      </c>
      <c r="G2495" s="70" t="s">
        <v>7488</v>
      </c>
      <c r="H2495" s="70" t="s">
        <v>1440</v>
      </c>
      <c r="I2495" s="70" t="s">
        <v>1397</v>
      </c>
      <c r="J2495" s="70" t="s">
        <v>1441</v>
      </c>
      <c r="K2495" s="70">
        <v>401</v>
      </c>
      <c r="L2495" s="70"/>
      <c r="M2495" s="70"/>
      <c r="N2495" s="70">
        <v>11.5</v>
      </c>
      <c r="O2495" s="70">
        <v>160</v>
      </c>
      <c r="P2495" s="70"/>
      <c r="Q2495" s="70" t="s">
        <v>4377</v>
      </c>
      <c r="R2495" s="70"/>
      <c r="S2495" s="70"/>
      <c r="T2495" s="70">
        <v>4070</v>
      </c>
      <c r="U2495" s="70">
        <v>1690</v>
      </c>
      <c r="V2495" s="70">
        <v>1540</v>
      </c>
      <c r="W2495" s="70">
        <v>1526</v>
      </c>
      <c r="X2495" s="71">
        <v>1151</v>
      </c>
    </row>
    <row r="2496" spans="3:24">
      <c r="C2496" s="69">
        <v>2021</v>
      </c>
      <c r="D2496" s="69">
        <v>8</v>
      </c>
      <c r="E2496" s="70" t="s">
        <v>1920</v>
      </c>
      <c r="F2496" s="70" t="s">
        <v>1921</v>
      </c>
      <c r="G2496" s="70" t="s">
        <v>7489</v>
      </c>
      <c r="H2496" s="70" t="s">
        <v>1579</v>
      </c>
      <c r="I2496" s="70" t="s">
        <v>1397</v>
      </c>
      <c r="J2496" s="70" t="s">
        <v>1441</v>
      </c>
      <c r="K2496" s="70">
        <v>510</v>
      </c>
      <c r="L2496" s="70"/>
      <c r="M2496" s="70"/>
      <c r="N2496" s="70">
        <v>15</v>
      </c>
      <c r="O2496" s="70">
        <v>140.05</v>
      </c>
      <c r="P2496" s="70"/>
      <c r="Q2496" s="70" t="s">
        <v>1402</v>
      </c>
      <c r="R2496" s="70"/>
      <c r="S2496" s="70"/>
      <c r="T2496" s="70">
        <v>4630</v>
      </c>
      <c r="U2496" s="70">
        <v>1910</v>
      </c>
      <c r="V2496" s="70">
        <v>1655</v>
      </c>
      <c r="W2496" s="70">
        <v>2255</v>
      </c>
      <c r="X2496" s="71">
        <v>1880</v>
      </c>
    </row>
    <row r="2497" spans="3:24">
      <c r="C2497" s="69">
        <v>2021</v>
      </c>
      <c r="D2497" s="69">
        <v>8</v>
      </c>
      <c r="E2497" s="70" t="s">
        <v>7086</v>
      </c>
      <c r="F2497" s="70" t="s">
        <v>2114</v>
      </c>
      <c r="G2497" s="70" t="s">
        <v>7490</v>
      </c>
      <c r="H2497" s="70" t="s">
        <v>1433</v>
      </c>
      <c r="I2497" s="70" t="s">
        <v>1397</v>
      </c>
      <c r="J2497" s="70" t="s">
        <v>1412</v>
      </c>
      <c r="K2497" s="70"/>
      <c r="L2497" s="70">
        <v>710</v>
      </c>
      <c r="M2497" s="70" t="s">
        <v>7491</v>
      </c>
      <c r="N2497" s="70"/>
      <c r="O2497" s="70">
        <v>161.27</v>
      </c>
      <c r="P2497" s="70">
        <v>350.078</v>
      </c>
      <c r="Q2497" s="70" t="s">
        <v>1421</v>
      </c>
      <c r="R2497" s="70"/>
      <c r="S2497" s="70"/>
      <c r="T2497" s="70">
        <v>12000</v>
      </c>
      <c r="U2497" s="70">
        <v>2550</v>
      </c>
      <c r="V2497" s="70">
        <v>3350</v>
      </c>
      <c r="W2497" s="70">
        <v>18000</v>
      </c>
      <c r="X2497" s="71" t="s">
        <v>6510</v>
      </c>
    </row>
    <row r="2498" spans="3:24">
      <c r="C2498" s="69">
        <v>2021</v>
      </c>
      <c r="D2498" s="69">
        <v>8</v>
      </c>
      <c r="E2498" s="70" t="s">
        <v>6196</v>
      </c>
      <c r="F2498" s="70" t="s">
        <v>6197</v>
      </c>
      <c r="G2498" s="70" t="s">
        <v>7492</v>
      </c>
      <c r="H2498" s="70" t="s">
        <v>1474</v>
      </c>
      <c r="I2498" s="70" t="s">
        <v>1397</v>
      </c>
      <c r="J2498" s="70" t="s">
        <v>1396</v>
      </c>
      <c r="K2498" s="70"/>
      <c r="L2498" s="70">
        <v>310</v>
      </c>
      <c r="M2498" s="70"/>
      <c r="N2498" s="70"/>
      <c r="O2498" s="70">
        <v>150.8</v>
      </c>
      <c r="P2498" s="70">
        <v>106.26</v>
      </c>
      <c r="Q2498" s="70" t="s">
        <v>1402</v>
      </c>
      <c r="R2498" s="70"/>
      <c r="S2498" s="70"/>
      <c r="T2498" s="70">
        <v>6130</v>
      </c>
      <c r="U2498" s="70">
        <v>2345</v>
      </c>
      <c r="V2498" s="70">
        <v>2580</v>
      </c>
      <c r="W2498" s="70">
        <v>8495</v>
      </c>
      <c r="X2498" s="71">
        <v>5630</v>
      </c>
    </row>
    <row r="2499" spans="3:24">
      <c r="C2499" s="69">
        <v>2021</v>
      </c>
      <c r="D2499" s="69">
        <v>8</v>
      </c>
      <c r="E2499" s="70" t="s">
        <v>1924</v>
      </c>
      <c r="F2499" s="70" t="s">
        <v>1925</v>
      </c>
      <c r="G2499" s="70" t="s">
        <v>7493</v>
      </c>
      <c r="H2499" s="70" t="s">
        <v>1433</v>
      </c>
      <c r="I2499" s="70" t="s">
        <v>1397</v>
      </c>
      <c r="J2499" s="70" t="s">
        <v>1412</v>
      </c>
      <c r="K2499" s="70"/>
      <c r="L2499" s="70">
        <v>450</v>
      </c>
      <c r="M2499" s="70">
        <v>0.146</v>
      </c>
      <c r="N2499" s="70"/>
      <c r="O2499" s="70">
        <v>155</v>
      </c>
      <c r="P2499" s="70">
        <v>255.48</v>
      </c>
      <c r="Q2499" s="70" t="s">
        <v>1402</v>
      </c>
      <c r="R2499" s="70"/>
      <c r="S2499" s="70"/>
      <c r="T2499" s="70">
        <v>10500</v>
      </c>
      <c r="U2499" s="70">
        <v>2500</v>
      </c>
      <c r="V2499" s="70">
        <v>3220</v>
      </c>
      <c r="W2499" s="70">
        <v>18000</v>
      </c>
      <c r="X2499" s="71" t="s">
        <v>7494</v>
      </c>
    </row>
    <row r="2500" spans="3:24">
      <c r="C2500" s="69">
        <v>2021</v>
      </c>
      <c r="D2500" s="69">
        <v>8</v>
      </c>
      <c r="E2500" s="70" t="s">
        <v>1931</v>
      </c>
      <c r="F2500" s="70" t="s">
        <v>1932</v>
      </c>
      <c r="G2500" s="70" t="s">
        <v>7495</v>
      </c>
      <c r="H2500" s="70" t="s">
        <v>1433</v>
      </c>
      <c r="I2500" s="70" t="s">
        <v>1397</v>
      </c>
      <c r="J2500" s="70" t="s">
        <v>1412</v>
      </c>
      <c r="K2500" s="70"/>
      <c r="L2500" s="70">
        <v>400</v>
      </c>
      <c r="M2500" s="70">
        <v>0.149</v>
      </c>
      <c r="N2500" s="70"/>
      <c r="O2500" s="70" t="s">
        <v>1570</v>
      </c>
      <c r="P2500" s="70">
        <v>127.74</v>
      </c>
      <c r="Q2500" s="70" t="s">
        <v>1402</v>
      </c>
      <c r="R2500" s="70"/>
      <c r="S2500" s="70"/>
      <c r="T2500" s="70">
        <v>6990</v>
      </c>
      <c r="U2500" s="70">
        <v>2365</v>
      </c>
      <c r="V2500" s="70" t="s">
        <v>7496</v>
      </c>
      <c r="W2500" s="70">
        <v>10200</v>
      </c>
      <c r="X2500" s="71">
        <v>6200</v>
      </c>
    </row>
    <row r="2501" spans="3:24">
      <c r="C2501" s="69">
        <v>2021</v>
      </c>
      <c r="D2501" s="69">
        <v>8</v>
      </c>
      <c r="E2501" s="70" t="s">
        <v>1936</v>
      </c>
      <c r="F2501" s="70" t="s">
        <v>1937</v>
      </c>
      <c r="G2501" s="70" t="s">
        <v>7497</v>
      </c>
      <c r="H2501" s="70" t="s">
        <v>1446</v>
      </c>
      <c r="I2501" s="70" t="s">
        <v>1397</v>
      </c>
      <c r="J2501" s="70" t="s">
        <v>1412</v>
      </c>
      <c r="K2501" s="70">
        <v>275</v>
      </c>
      <c r="L2501" s="70"/>
      <c r="M2501" s="70">
        <v>0.22</v>
      </c>
      <c r="N2501" s="70"/>
      <c r="O2501" s="70">
        <v>131.6</v>
      </c>
      <c r="P2501" s="70">
        <v>38.64</v>
      </c>
      <c r="Q2501" s="70" t="s">
        <v>1402</v>
      </c>
      <c r="R2501" s="70"/>
      <c r="S2501" s="70"/>
      <c r="T2501" s="70">
        <v>4730</v>
      </c>
      <c r="U2501" s="70">
        <v>1635</v>
      </c>
      <c r="V2501" s="70">
        <v>1985</v>
      </c>
      <c r="W2501" s="70">
        <v>2600</v>
      </c>
      <c r="X2501" s="71">
        <v>1300</v>
      </c>
    </row>
    <row r="2502" spans="3:24">
      <c r="C2502" s="69">
        <v>2021</v>
      </c>
      <c r="D2502" s="69">
        <v>8</v>
      </c>
      <c r="E2502" s="70" t="s">
        <v>1936</v>
      </c>
      <c r="F2502" s="70" t="s">
        <v>1937</v>
      </c>
      <c r="G2502" s="70" t="s">
        <v>7498</v>
      </c>
      <c r="H2502" s="70" t="s">
        <v>1446</v>
      </c>
      <c r="I2502" s="70" t="s">
        <v>1397</v>
      </c>
      <c r="J2502" s="70" t="s">
        <v>1412</v>
      </c>
      <c r="K2502" s="70">
        <v>260</v>
      </c>
      <c r="L2502" s="70"/>
      <c r="M2502" s="70">
        <v>0.21</v>
      </c>
      <c r="N2502" s="70"/>
      <c r="O2502" s="70">
        <v>134.8</v>
      </c>
      <c r="P2502" s="70">
        <v>36.288</v>
      </c>
      <c r="Q2502" s="70" t="s">
        <v>1402</v>
      </c>
      <c r="R2502" s="70"/>
      <c r="S2502" s="70"/>
      <c r="T2502" s="70">
        <v>4730</v>
      </c>
      <c r="U2502" s="70">
        <v>1635</v>
      </c>
      <c r="V2502" s="70">
        <v>1985</v>
      </c>
      <c r="W2502" s="70">
        <v>2600</v>
      </c>
      <c r="X2502" s="71">
        <v>1270</v>
      </c>
    </row>
    <row r="2503" spans="3:24">
      <c r="C2503" s="69">
        <v>2021</v>
      </c>
      <c r="D2503" s="69">
        <v>8</v>
      </c>
      <c r="E2503" s="70" t="s">
        <v>1936</v>
      </c>
      <c r="F2503" s="70" t="s">
        <v>1937</v>
      </c>
      <c r="G2503" s="70" t="s">
        <v>7499</v>
      </c>
      <c r="H2503" s="70" t="s">
        <v>1446</v>
      </c>
      <c r="I2503" s="70" t="s">
        <v>1397</v>
      </c>
      <c r="J2503" s="70" t="s">
        <v>1412</v>
      </c>
      <c r="K2503" s="70">
        <v>245</v>
      </c>
      <c r="L2503" s="70"/>
      <c r="M2503" s="70">
        <v>0.17</v>
      </c>
      <c r="N2503" s="70"/>
      <c r="O2503" s="70">
        <v>138.8</v>
      </c>
      <c r="P2503" s="70">
        <v>31.25</v>
      </c>
      <c r="Q2503" s="70" t="s">
        <v>7500</v>
      </c>
      <c r="R2503" s="70"/>
      <c r="S2503" s="70"/>
      <c r="T2503" s="70">
        <v>4730</v>
      </c>
      <c r="U2503" s="70">
        <v>1635</v>
      </c>
      <c r="V2503" s="70">
        <v>1985</v>
      </c>
      <c r="W2503" s="70">
        <v>2600</v>
      </c>
      <c r="X2503" s="71">
        <v>1240</v>
      </c>
    </row>
    <row r="2504" spans="3:24">
      <c r="C2504" s="69">
        <v>2021</v>
      </c>
      <c r="D2504" s="69">
        <v>8</v>
      </c>
      <c r="E2504" s="70" t="s">
        <v>1936</v>
      </c>
      <c r="F2504" s="70" t="s">
        <v>1937</v>
      </c>
      <c r="G2504" s="70" t="s">
        <v>7501</v>
      </c>
      <c r="H2504" s="70" t="s">
        <v>1453</v>
      </c>
      <c r="I2504" s="70" t="s">
        <v>1397</v>
      </c>
      <c r="J2504" s="70" t="s">
        <v>1396</v>
      </c>
      <c r="K2504" s="70">
        <v>170</v>
      </c>
      <c r="L2504" s="70"/>
      <c r="M2504" s="70">
        <v>0.23</v>
      </c>
      <c r="N2504" s="70"/>
      <c r="O2504" s="70">
        <v>130</v>
      </c>
      <c r="P2504" s="70">
        <v>19.89</v>
      </c>
      <c r="Q2504" s="70" t="s">
        <v>7500</v>
      </c>
      <c r="R2504" s="70"/>
      <c r="S2504" s="70"/>
      <c r="T2504" s="70">
        <v>4465</v>
      </c>
      <c r="U2504" s="70">
        <v>1560</v>
      </c>
      <c r="V2504" s="70">
        <v>2410</v>
      </c>
      <c r="W2504" s="70">
        <v>2050</v>
      </c>
      <c r="X2504" s="71">
        <v>1095</v>
      </c>
    </row>
    <row r="2505" spans="3:24">
      <c r="C2505" s="69">
        <v>2021</v>
      </c>
      <c r="D2505" s="69">
        <v>8</v>
      </c>
      <c r="E2505" s="70" t="s">
        <v>1936</v>
      </c>
      <c r="F2505" s="70" t="s">
        <v>1937</v>
      </c>
      <c r="G2505" s="70" t="s">
        <v>7502</v>
      </c>
      <c r="H2505" s="70" t="s">
        <v>1453</v>
      </c>
      <c r="I2505" s="70" t="s">
        <v>1397</v>
      </c>
      <c r="J2505" s="70" t="s">
        <v>1396</v>
      </c>
      <c r="K2505" s="70">
        <v>275</v>
      </c>
      <c r="L2505" s="70"/>
      <c r="M2505" s="70">
        <v>0.25</v>
      </c>
      <c r="N2505" s="70"/>
      <c r="O2505" s="70">
        <v>131.6</v>
      </c>
      <c r="P2505" s="70">
        <v>38.64</v>
      </c>
      <c r="Q2505" s="70" t="s">
        <v>1402</v>
      </c>
      <c r="R2505" s="70"/>
      <c r="S2505" s="70"/>
      <c r="T2505" s="70">
        <v>4750</v>
      </c>
      <c r="U2505" s="70">
        <v>1635</v>
      </c>
      <c r="V2505" s="70">
        <v>2430</v>
      </c>
      <c r="W2505" s="70">
        <v>2600</v>
      </c>
      <c r="X2505" s="71">
        <v>1430</v>
      </c>
    </row>
    <row r="2506" spans="3:24">
      <c r="C2506" s="69">
        <v>2021</v>
      </c>
      <c r="D2506" s="69">
        <v>8</v>
      </c>
      <c r="E2506" s="70" t="s">
        <v>1936</v>
      </c>
      <c r="F2506" s="70" t="s">
        <v>1937</v>
      </c>
      <c r="G2506" s="70" t="s">
        <v>7503</v>
      </c>
      <c r="H2506" s="70" t="s">
        <v>1453</v>
      </c>
      <c r="I2506" s="70" t="s">
        <v>1397</v>
      </c>
      <c r="J2506" s="70" t="s">
        <v>1396</v>
      </c>
      <c r="K2506" s="70">
        <v>260</v>
      </c>
      <c r="L2506" s="70"/>
      <c r="M2506" s="70">
        <v>0.23</v>
      </c>
      <c r="N2506" s="70"/>
      <c r="O2506" s="70">
        <v>134.8</v>
      </c>
      <c r="P2506" s="70">
        <v>36.288</v>
      </c>
      <c r="Q2506" s="70" t="s">
        <v>1402</v>
      </c>
      <c r="R2506" s="70"/>
      <c r="S2506" s="70"/>
      <c r="T2506" s="70">
        <v>4750</v>
      </c>
      <c r="U2506" s="70">
        <v>1635</v>
      </c>
      <c r="V2506" s="70">
        <v>2430</v>
      </c>
      <c r="W2506" s="70">
        <v>2600</v>
      </c>
      <c r="X2506" s="71">
        <v>1400</v>
      </c>
    </row>
    <row r="2507" spans="3:24">
      <c r="C2507" s="69">
        <v>2021</v>
      </c>
      <c r="D2507" s="69">
        <v>8</v>
      </c>
      <c r="E2507" s="70" t="s">
        <v>1936</v>
      </c>
      <c r="F2507" s="70" t="s">
        <v>1937</v>
      </c>
      <c r="G2507" s="70" t="s">
        <v>7504</v>
      </c>
      <c r="H2507" s="70" t="s">
        <v>1453</v>
      </c>
      <c r="I2507" s="70" t="s">
        <v>1397</v>
      </c>
      <c r="J2507" s="70" t="s">
        <v>1396</v>
      </c>
      <c r="K2507" s="70">
        <v>245</v>
      </c>
      <c r="L2507" s="70"/>
      <c r="M2507" s="70">
        <v>0.19</v>
      </c>
      <c r="N2507" s="70"/>
      <c r="O2507" s="70">
        <v>138.8</v>
      </c>
      <c r="P2507" s="70">
        <v>31.25</v>
      </c>
      <c r="Q2507" s="70" t="s">
        <v>7500</v>
      </c>
      <c r="R2507" s="70"/>
      <c r="S2507" s="70"/>
      <c r="T2507" s="70">
        <v>4750</v>
      </c>
      <c r="U2507" s="70">
        <v>1635</v>
      </c>
      <c r="V2507" s="70">
        <v>2430</v>
      </c>
      <c r="W2507" s="70">
        <v>2600</v>
      </c>
      <c r="X2507" s="71">
        <v>1365</v>
      </c>
    </row>
    <row r="2508" spans="3:24">
      <c r="C2508" s="69">
        <v>2021</v>
      </c>
      <c r="D2508" s="69">
        <v>8</v>
      </c>
      <c r="E2508" s="70" t="s">
        <v>1936</v>
      </c>
      <c r="F2508" s="70" t="s">
        <v>1937</v>
      </c>
      <c r="G2508" s="70" t="s">
        <v>7505</v>
      </c>
      <c r="H2508" s="70" t="s">
        <v>1453</v>
      </c>
      <c r="I2508" s="70" t="s">
        <v>1397</v>
      </c>
      <c r="J2508" s="70" t="s">
        <v>1396</v>
      </c>
      <c r="K2508" s="70">
        <v>245</v>
      </c>
      <c r="L2508" s="70"/>
      <c r="M2508" s="70">
        <v>0.21</v>
      </c>
      <c r="N2508" s="70"/>
      <c r="O2508" s="70">
        <v>138.8</v>
      </c>
      <c r="P2508" s="70">
        <v>31.25</v>
      </c>
      <c r="Q2508" s="70" t="s">
        <v>7500</v>
      </c>
      <c r="R2508" s="70"/>
      <c r="S2508" s="70"/>
      <c r="T2508" s="70">
        <v>4500</v>
      </c>
      <c r="U2508" s="70">
        <v>1680</v>
      </c>
      <c r="V2508" s="70">
        <v>1985</v>
      </c>
      <c r="W2508" s="70">
        <v>2600</v>
      </c>
      <c r="X2508" s="71" t="s">
        <v>7506</v>
      </c>
    </row>
    <row r="2509" spans="3:24">
      <c r="C2509" s="69">
        <v>2021</v>
      </c>
      <c r="D2509" s="69">
        <v>8</v>
      </c>
      <c r="E2509" s="70" t="s">
        <v>1936</v>
      </c>
      <c r="F2509" s="70" t="s">
        <v>1937</v>
      </c>
      <c r="G2509" s="70" t="s">
        <v>7507</v>
      </c>
      <c r="H2509" s="70" t="s">
        <v>1453</v>
      </c>
      <c r="I2509" s="70" t="s">
        <v>1397</v>
      </c>
      <c r="J2509" s="70" t="s">
        <v>1396</v>
      </c>
      <c r="K2509" s="70">
        <v>260</v>
      </c>
      <c r="L2509" s="70"/>
      <c r="M2509" s="70">
        <v>0.24</v>
      </c>
      <c r="N2509" s="70"/>
      <c r="O2509" s="70">
        <v>134.8</v>
      </c>
      <c r="P2509" s="70">
        <v>36.288</v>
      </c>
      <c r="Q2509" s="70" t="s">
        <v>1402</v>
      </c>
      <c r="R2509" s="70"/>
      <c r="S2509" s="70"/>
      <c r="T2509" s="70">
        <v>4500</v>
      </c>
      <c r="U2509" s="70">
        <v>1680</v>
      </c>
      <c r="V2509" s="70">
        <v>1985</v>
      </c>
      <c r="W2509" s="70">
        <v>2600</v>
      </c>
      <c r="X2509" s="71" t="s">
        <v>7508</v>
      </c>
    </row>
    <row r="2510" spans="3:24">
      <c r="C2510" s="69">
        <v>2021</v>
      </c>
      <c r="D2510" s="69">
        <v>8</v>
      </c>
      <c r="E2510" s="70" t="s">
        <v>1936</v>
      </c>
      <c r="F2510" s="70" t="s">
        <v>1937</v>
      </c>
      <c r="G2510" s="70" t="s">
        <v>7509</v>
      </c>
      <c r="H2510" s="70" t="s">
        <v>1453</v>
      </c>
      <c r="I2510" s="70" t="s">
        <v>1397</v>
      </c>
      <c r="J2510" s="70" t="s">
        <v>1396</v>
      </c>
      <c r="K2510" s="70">
        <v>275</v>
      </c>
      <c r="L2510" s="70"/>
      <c r="M2510" s="70">
        <v>0.25</v>
      </c>
      <c r="N2510" s="70"/>
      <c r="O2510" s="70">
        <v>131.6</v>
      </c>
      <c r="P2510" s="70">
        <v>38.64</v>
      </c>
      <c r="Q2510" s="70" t="s">
        <v>1402</v>
      </c>
      <c r="R2510" s="70"/>
      <c r="S2510" s="70"/>
      <c r="T2510" s="70">
        <v>4500</v>
      </c>
      <c r="U2510" s="70">
        <v>1680</v>
      </c>
      <c r="V2510" s="70">
        <v>1985</v>
      </c>
      <c r="W2510" s="70">
        <v>2600</v>
      </c>
      <c r="X2510" s="71" t="s">
        <v>3283</v>
      </c>
    </row>
    <row r="2511" spans="3:24">
      <c r="C2511" s="69">
        <v>2021</v>
      </c>
      <c r="D2511" s="69">
        <v>8</v>
      </c>
      <c r="E2511" s="70" t="s">
        <v>1936</v>
      </c>
      <c r="F2511" s="70" t="s">
        <v>1937</v>
      </c>
      <c r="G2511" s="70" t="s">
        <v>7510</v>
      </c>
      <c r="H2511" s="70" t="s">
        <v>7511</v>
      </c>
      <c r="I2511" s="70" t="s">
        <v>1397</v>
      </c>
      <c r="J2511" s="70" t="s">
        <v>1396</v>
      </c>
      <c r="K2511" s="70">
        <v>270</v>
      </c>
      <c r="L2511" s="70"/>
      <c r="M2511" s="70">
        <v>0.25</v>
      </c>
      <c r="N2511" s="70"/>
      <c r="O2511" s="70">
        <v>134.1</v>
      </c>
      <c r="P2511" s="70">
        <v>35.942</v>
      </c>
      <c r="Q2511" s="70" t="s">
        <v>1402</v>
      </c>
      <c r="R2511" s="70"/>
      <c r="S2511" s="70"/>
      <c r="T2511" s="70">
        <v>4500</v>
      </c>
      <c r="U2511" s="70">
        <v>1680</v>
      </c>
      <c r="V2511" s="70">
        <v>1985</v>
      </c>
      <c r="W2511" s="70">
        <v>2600</v>
      </c>
      <c r="X2511" s="71" t="s">
        <v>7512</v>
      </c>
    </row>
    <row r="2512" spans="3:24">
      <c r="C2512" s="69">
        <v>2021</v>
      </c>
      <c r="D2512" s="69">
        <v>8</v>
      </c>
      <c r="E2512" s="70" t="s">
        <v>7513</v>
      </c>
      <c r="F2512" s="70" t="s">
        <v>7514</v>
      </c>
      <c r="G2512" s="70" t="s">
        <v>7515</v>
      </c>
      <c r="H2512" s="70" t="s">
        <v>1411</v>
      </c>
      <c r="I2512" s="70" t="s">
        <v>1397</v>
      </c>
      <c r="J2512" s="70" t="s">
        <v>1412</v>
      </c>
      <c r="K2512" s="70"/>
      <c r="L2512" s="70">
        <v>471</v>
      </c>
      <c r="M2512" s="70">
        <v>0.146</v>
      </c>
      <c r="N2512" s="70"/>
      <c r="O2512" s="70" t="s">
        <v>1532</v>
      </c>
      <c r="P2512" s="70">
        <v>255.48</v>
      </c>
      <c r="Q2512" s="70" t="s">
        <v>1402</v>
      </c>
      <c r="R2512" s="70"/>
      <c r="S2512" s="70"/>
      <c r="T2512" s="70">
        <v>10995</v>
      </c>
      <c r="U2512" s="70">
        <v>2498</v>
      </c>
      <c r="V2512" s="70">
        <v>3350</v>
      </c>
      <c r="W2512" s="70">
        <v>18000</v>
      </c>
      <c r="X2512" s="71">
        <v>11300</v>
      </c>
    </row>
    <row r="2513" spans="3:24">
      <c r="C2513" s="69">
        <v>2021</v>
      </c>
      <c r="D2513" s="69">
        <v>8</v>
      </c>
      <c r="E2513" s="70" t="s">
        <v>1947</v>
      </c>
      <c r="F2513" s="70" t="s">
        <v>1948</v>
      </c>
      <c r="G2513" s="70" t="s">
        <v>7516</v>
      </c>
      <c r="H2513" s="70" t="s">
        <v>1873</v>
      </c>
      <c r="I2513" s="70" t="s">
        <v>1397</v>
      </c>
      <c r="J2513" s="70" t="s">
        <v>1396</v>
      </c>
      <c r="K2513" s="70"/>
      <c r="L2513" s="70">
        <v>250</v>
      </c>
      <c r="M2513" s="70">
        <v>0.266</v>
      </c>
      <c r="N2513" s="70"/>
      <c r="O2513" s="70">
        <v>153.65</v>
      </c>
      <c r="P2513" s="70">
        <v>66.84</v>
      </c>
      <c r="Q2513" s="70" t="s">
        <v>1402</v>
      </c>
      <c r="R2513" s="70"/>
      <c r="S2513" s="70"/>
      <c r="T2513" s="70">
        <v>4830</v>
      </c>
      <c r="U2513" s="70" t="s">
        <v>7517</v>
      </c>
      <c r="V2513" s="70">
        <v>2090</v>
      </c>
      <c r="W2513" s="70">
        <v>4495</v>
      </c>
      <c r="X2513" s="71">
        <v>2550</v>
      </c>
    </row>
    <row r="2514" spans="3:24">
      <c r="C2514" s="69">
        <v>2021</v>
      </c>
      <c r="D2514" s="69">
        <v>8</v>
      </c>
      <c r="E2514" s="70" t="s">
        <v>1947</v>
      </c>
      <c r="F2514" s="70" t="s">
        <v>1948</v>
      </c>
      <c r="G2514" s="70" t="s">
        <v>7518</v>
      </c>
      <c r="H2514" s="70" t="s">
        <v>7519</v>
      </c>
      <c r="I2514" s="70" t="s">
        <v>1397</v>
      </c>
      <c r="J2514" s="70" t="s">
        <v>1396</v>
      </c>
      <c r="K2514" s="70"/>
      <c r="L2514" s="70">
        <v>200</v>
      </c>
      <c r="M2514" s="70">
        <v>0.143</v>
      </c>
      <c r="N2514" s="70"/>
      <c r="O2514" s="70">
        <v>145.56</v>
      </c>
      <c r="P2514" s="70">
        <v>86.552</v>
      </c>
      <c r="Q2514" s="70" t="s">
        <v>1402</v>
      </c>
      <c r="R2514" s="70"/>
      <c r="S2514" s="70"/>
      <c r="T2514" s="70">
        <v>6030</v>
      </c>
      <c r="U2514" s="70">
        <v>2480</v>
      </c>
      <c r="V2514" s="70">
        <v>2820</v>
      </c>
      <c r="W2514" s="70">
        <v>9955</v>
      </c>
      <c r="X2514" s="71">
        <v>4400</v>
      </c>
    </row>
    <row r="2515" spans="3:24">
      <c r="C2515" s="69">
        <v>2021</v>
      </c>
      <c r="D2515" s="69">
        <v>8</v>
      </c>
      <c r="E2515" s="70" t="s">
        <v>5309</v>
      </c>
      <c r="F2515" s="70" t="s">
        <v>5307</v>
      </c>
      <c r="G2515" s="70" t="s">
        <v>7520</v>
      </c>
      <c r="H2515" s="70" t="s">
        <v>1523</v>
      </c>
      <c r="I2515" s="70" t="s">
        <v>1397</v>
      </c>
      <c r="J2515" s="70" t="s">
        <v>1396</v>
      </c>
      <c r="K2515" s="70"/>
      <c r="L2515" s="70">
        <v>170</v>
      </c>
      <c r="M2515" s="70" t="s">
        <v>6002</v>
      </c>
      <c r="N2515" s="70"/>
      <c r="O2515" s="70">
        <v>157.57</v>
      </c>
      <c r="P2515" s="70">
        <v>281.91</v>
      </c>
      <c r="Q2515" s="70" t="s">
        <v>1402</v>
      </c>
      <c r="R2515" s="70"/>
      <c r="S2515" s="70"/>
      <c r="T2515" s="70">
        <v>9600</v>
      </c>
      <c r="U2515" s="70">
        <v>2550</v>
      </c>
      <c r="V2515" s="70" t="s">
        <v>1864</v>
      </c>
      <c r="W2515" s="70">
        <v>31000</v>
      </c>
      <c r="X2515" s="71" t="s">
        <v>4886</v>
      </c>
    </row>
    <row r="2516" spans="3:24">
      <c r="C2516" s="69">
        <v>2021</v>
      </c>
      <c r="D2516" s="69">
        <v>8</v>
      </c>
      <c r="E2516" s="70" t="s">
        <v>1976</v>
      </c>
      <c r="F2516" s="70" t="s">
        <v>1617</v>
      </c>
      <c r="G2516" s="70" t="s">
        <v>7521</v>
      </c>
      <c r="H2516" s="70" t="s">
        <v>1446</v>
      </c>
      <c r="I2516" s="70" t="s">
        <v>1397</v>
      </c>
      <c r="J2516" s="70" t="s">
        <v>1412</v>
      </c>
      <c r="K2516" s="70">
        <v>255</v>
      </c>
      <c r="L2516" s="70"/>
      <c r="M2516" s="70">
        <v>0.264</v>
      </c>
      <c r="N2516" s="70"/>
      <c r="O2516" s="70">
        <v>142.18</v>
      </c>
      <c r="P2516" s="70">
        <v>61.824</v>
      </c>
      <c r="Q2516" s="70" t="s">
        <v>1402</v>
      </c>
      <c r="R2516" s="70"/>
      <c r="S2516" s="70"/>
      <c r="T2516" s="70">
        <v>5760</v>
      </c>
      <c r="U2516" s="70">
        <v>1850</v>
      </c>
      <c r="V2516" s="70">
        <v>2060</v>
      </c>
      <c r="W2516" s="70">
        <v>3495</v>
      </c>
      <c r="X2516" s="71">
        <v>1910</v>
      </c>
    </row>
    <row r="2517" spans="3:24">
      <c r="C2517" s="69">
        <v>2021</v>
      </c>
      <c r="D2517" s="69">
        <v>8</v>
      </c>
      <c r="E2517" s="70" t="s">
        <v>1976</v>
      </c>
      <c r="F2517" s="70" t="s">
        <v>1617</v>
      </c>
      <c r="G2517" s="70" t="s">
        <v>7522</v>
      </c>
      <c r="H2517" s="70" t="s">
        <v>1453</v>
      </c>
      <c r="I2517" s="70" t="s">
        <v>1397</v>
      </c>
      <c r="J2517" s="70" t="s">
        <v>1396</v>
      </c>
      <c r="K2517" s="70">
        <v>255</v>
      </c>
      <c r="L2517" s="70"/>
      <c r="M2517" s="70">
        <v>0.289</v>
      </c>
      <c r="N2517" s="70"/>
      <c r="O2517" s="70">
        <v>142.18</v>
      </c>
      <c r="P2517" s="70">
        <v>61.824</v>
      </c>
      <c r="Q2517" s="70" t="s">
        <v>1402</v>
      </c>
      <c r="R2517" s="70"/>
      <c r="S2517" s="70"/>
      <c r="T2517" s="70">
        <v>5760</v>
      </c>
      <c r="U2517" s="70">
        <v>1800</v>
      </c>
      <c r="V2517" s="70">
        <v>2670</v>
      </c>
      <c r="W2517" s="70">
        <v>3495</v>
      </c>
      <c r="X2517" s="71">
        <v>2050</v>
      </c>
    </row>
    <row r="2518" spans="3:24">
      <c r="C2518" s="69">
        <v>2021</v>
      </c>
      <c r="D2518" s="69">
        <v>8</v>
      </c>
      <c r="E2518" s="70" t="s">
        <v>1976</v>
      </c>
      <c r="F2518" s="70" t="s">
        <v>1617</v>
      </c>
      <c r="G2518" s="70" t="s">
        <v>7523</v>
      </c>
      <c r="H2518" s="70" t="s">
        <v>1453</v>
      </c>
      <c r="I2518" s="70" t="s">
        <v>1397</v>
      </c>
      <c r="J2518" s="70" t="s">
        <v>1396</v>
      </c>
      <c r="K2518" s="70"/>
      <c r="L2518" s="70">
        <v>410</v>
      </c>
      <c r="M2518" s="70">
        <v>0.28</v>
      </c>
      <c r="N2518" s="70"/>
      <c r="O2518" s="70">
        <v>154.59</v>
      </c>
      <c r="P2518" s="70">
        <v>89.12</v>
      </c>
      <c r="Q2518" s="70" t="s">
        <v>1402</v>
      </c>
      <c r="R2518" s="70"/>
      <c r="S2518" s="70"/>
      <c r="T2518" s="70">
        <v>5995</v>
      </c>
      <c r="U2518" s="70" t="s">
        <v>3882</v>
      </c>
      <c r="V2518" s="70" t="s">
        <v>2739</v>
      </c>
      <c r="W2518" s="70">
        <v>4495</v>
      </c>
      <c r="X2518" s="71">
        <v>2950</v>
      </c>
    </row>
    <row r="2519" spans="3:24">
      <c r="C2519" s="69">
        <v>2021</v>
      </c>
      <c r="D2519" s="69">
        <v>8</v>
      </c>
      <c r="E2519" s="70" t="s">
        <v>1976</v>
      </c>
      <c r="F2519" s="70" t="s">
        <v>1617</v>
      </c>
      <c r="G2519" s="70" t="s">
        <v>7524</v>
      </c>
      <c r="H2519" s="70" t="s">
        <v>1453</v>
      </c>
      <c r="I2519" s="70" t="s">
        <v>1397</v>
      </c>
      <c r="J2519" s="70" t="s">
        <v>1396</v>
      </c>
      <c r="K2519" s="70"/>
      <c r="L2519" s="70">
        <v>390</v>
      </c>
      <c r="M2519" s="70">
        <v>0.28</v>
      </c>
      <c r="N2519" s="70"/>
      <c r="O2519" s="70">
        <v>146.7</v>
      </c>
      <c r="P2519" s="70">
        <v>81.14</v>
      </c>
      <c r="Q2519" s="70" t="s">
        <v>1402</v>
      </c>
      <c r="R2519" s="70"/>
      <c r="S2519" s="70"/>
      <c r="T2519" s="70">
        <v>5995</v>
      </c>
      <c r="U2519" s="70" t="s">
        <v>3882</v>
      </c>
      <c r="V2519" s="70" t="s">
        <v>2739</v>
      </c>
      <c r="W2519" s="70">
        <v>4495</v>
      </c>
      <c r="X2519" s="71">
        <v>3000</v>
      </c>
    </row>
    <row r="2520" spans="3:24">
      <c r="C2520" s="69">
        <v>2021</v>
      </c>
      <c r="D2520" s="69">
        <v>8</v>
      </c>
      <c r="E2520" s="70" t="s">
        <v>1976</v>
      </c>
      <c r="F2520" s="70" t="s">
        <v>1617</v>
      </c>
      <c r="G2520" s="70" t="s">
        <v>7525</v>
      </c>
      <c r="H2520" s="70" t="s">
        <v>1453</v>
      </c>
      <c r="I2520" s="70" t="s">
        <v>1397</v>
      </c>
      <c r="J2520" s="70" t="s">
        <v>1396</v>
      </c>
      <c r="K2520" s="70"/>
      <c r="L2520" s="70">
        <v>380</v>
      </c>
      <c r="M2520" s="70">
        <v>0.279</v>
      </c>
      <c r="N2520" s="70"/>
      <c r="O2520" s="70">
        <v>145.56</v>
      </c>
      <c r="P2520" s="70">
        <v>86.55</v>
      </c>
      <c r="Q2520" s="70" t="s">
        <v>1402</v>
      </c>
      <c r="R2520" s="70"/>
      <c r="S2520" s="70"/>
      <c r="T2520" s="70">
        <v>5995</v>
      </c>
      <c r="U2520" s="70" t="s">
        <v>7051</v>
      </c>
      <c r="V2520" s="70" t="s">
        <v>7526</v>
      </c>
      <c r="W2520" s="70">
        <v>4495</v>
      </c>
      <c r="X2520" s="71">
        <v>2890</v>
      </c>
    </row>
    <row r="2521" spans="3:24">
      <c r="C2521" s="69">
        <v>2021</v>
      </c>
      <c r="D2521" s="69">
        <v>8</v>
      </c>
      <c r="E2521" s="70" t="s">
        <v>1976</v>
      </c>
      <c r="F2521" s="70" t="s">
        <v>1617</v>
      </c>
      <c r="G2521" s="70" t="s">
        <v>7527</v>
      </c>
      <c r="H2521" s="70" t="s">
        <v>1453</v>
      </c>
      <c r="I2521" s="70" t="s">
        <v>1397</v>
      </c>
      <c r="J2521" s="70" t="s">
        <v>1396</v>
      </c>
      <c r="K2521" s="70"/>
      <c r="L2521" s="70">
        <v>415</v>
      </c>
      <c r="M2521" s="70">
        <v>0.28</v>
      </c>
      <c r="N2521" s="70"/>
      <c r="O2521" s="70">
        <v>145.56</v>
      </c>
      <c r="P2521" s="70">
        <v>86.552</v>
      </c>
      <c r="Q2521" s="70" t="s">
        <v>1402</v>
      </c>
      <c r="R2521" s="70"/>
      <c r="S2521" s="70"/>
      <c r="T2521" s="70">
        <v>5995</v>
      </c>
      <c r="U2521" s="70" t="s">
        <v>3882</v>
      </c>
      <c r="V2521" s="70" t="s">
        <v>2739</v>
      </c>
      <c r="W2521" s="70">
        <v>4495</v>
      </c>
      <c r="X2521" s="71">
        <v>3000</v>
      </c>
    </row>
    <row r="2522" spans="3:24">
      <c r="C2522" s="69">
        <v>2021</v>
      </c>
      <c r="D2522" s="69">
        <v>8</v>
      </c>
      <c r="E2522" s="70" t="s">
        <v>1986</v>
      </c>
      <c r="F2522" s="70" t="s">
        <v>1987</v>
      </c>
      <c r="G2522" s="70" t="s">
        <v>7528</v>
      </c>
      <c r="H2522" s="70" t="s">
        <v>1470</v>
      </c>
      <c r="I2522" s="70" t="s">
        <v>1397</v>
      </c>
      <c r="J2522" s="70" t="s">
        <v>1396</v>
      </c>
      <c r="K2522" s="70"/>
      <c r="L2522" s="70">
        <v>430</v>
      </c>
      <c r="M2522" s="70">
        <v>0.21</v>
      </c>
      <c r="N2522" s="70"/>
      <c r="O2522" s="70">
        <v>146</v>
      </c>
      <c r="P2522" s="70">
        <v>162.28</v>
      </c>
      <c r="Q2522" s="70" t="s">
        <v>1402</v>
      </c>
      <c r="R2522" s="70"/>
      <c r="S2522" s="70"/>
      <c r="T2522" s="70" t="s">
        <v>7529</v>
      </c>
      <c r="U2522" s="70">
        <v>2160</v>
      </c>
      <c r="V2522" s="70">
        <v>2460</v>
      </c>
      <c r="W2522" s="70">
        <v>9995</v>
      </c>
      <c r="X2522" s="71" t="s">
        <v>7530</v>
      </c>
    </row>
    <row r="2523" spans="3:24">
      <c r="C2523" s="69">
        <v>2021</v>
      </c>
      <c r="D2523" s="69">
        <v>8</v>
      </c>
      <c r="E2523" s="70" t="s">
        <v>1986</v>
      </c>
      <c r="F2523" s="70" t="s">
        <v>1987</v>
      </c>
      <c r="G2523" s="70" t="s">
        <v>7531</v>
      </c>
      <c r="H2523" s="70" t="s">
        <v>1873</v>
      </c>
      <c r="I2523" s="70" t="s">
        <v>1397</v>
      </c>
      <c r="J2523" s="70" t="s">
        <v>1396</v>
      </c>
      <c r="K2523" s="70"/>
      <c r="L2523" s="70">
        <v>240</v>
      </c>
      <c r="M2523" s="70">
        <v>0.17</v>
      </c>
      <c r="N2523" s="70"/>
      <c r="O2523" s="70">
        <v>130.8</v>
      </c>
      <c r="P2523" s="70">
        <v>348</v>
      </c>
      <c r="Q2523" s="70" t="s">
        <v>1402</v>
      </c>
      <c r="R2523" s="70"/>
      <c r="S2523" s="70"/>
      <c r="T2523" s="70">
        <v>9530</v>
      </c>
      <c r="U2523" s="70">
        <v>2550</v>
      </c>
      <c r="V2523" s="70">
        <v>3220</v>
      </c>
      <c r="W2523" s="70">
        <v>32000</v>
      </c>
      <c r="X2523" s="71">
        <v>15880</v>
      </c>
    </row>
    <row r="2524" spans="3:24">
      <c r="C2524" s="69">
        <v>2021</v>
      </c>
      <c r="D2524" s="69">
        <v>8</v>
      </c>
      <c r="E2524" s="70" t="s">
        <v>7532</v>
      </c>
      <c r="F2524" s="70" t="s">
        <v>7533</v>
      </c>
      <c r="G2524" s="70" t="s">
        <v>7534</v>
      </c>
      <c r="H2524" s="70" t="s">
        <v>1474</v>
      </c>
      <c r="I2524" s="70" t="s">
        <v>1397</v>
      </c>
      <c r="J2524" s="70" t="s">
        <v>1396</v>
      </c>
      <c r="K2524" s="70"/>
      <c r="L2524" s="70">
        <v>470</v>
      </c>
      <c r="M2524" s="70"/>
      <c r="N2524" s="70"/>
      <c r="O2524" s="70">
        <v>153.84</v>
      </c>
      <c r="P2524" s="70">
        <v>106.95</v>
      </c>
      <c r="Q2524" s="70" t="s">
        <v>1402</v>
      </c>
      <c r="R2524" s="70"/>
      <c r="S2524" s="70"/>
      <c r="T2524" s="70">
        <v>5950</v>
      </c>
      <c r="U2524" s="70">
        <v>2210</v>
      </c>
      <c r="V2524" s="70">
        <v>2550</v>
      </c>
      <c r="W2524" s="70">
        <v>4495</v>
      </c>
      <c r="X2524" s="71">
        <v>4000</v>
      </c>
    </row>
    <row r="2525" spans="3:24">
      <c r="C2525" s="69">
        <v>2021</v>
      </c>
      <c r="D2525" s="69">
        <v>8</v>
      </c>
      <c r="E2525" s="70" t="s">
        <v>7532</v>
      </c>
      <c r="F2525" s="70" t="s">
        <v>7533</v>
      </c>
      <c r="G2525" s="70" t="s">
        <v>7535</v>
      </c>
      <c r="H2525" s="70" t="s">
        <v>2064</v>
      </c>
      <c r="I2525" s="70" t="s">
        <v>1397</v>
      </c>
      <c r="J2525" s="70" t="s">
        <v>1396</v>
      </c>
      <c r="K2525" s="70"/>
      <c r="L2525" s="70">
        <v>280</v>
      </c>
      <c r="M2525" s="70"/>
      <c r="N2525" s="70"/>
      <c r="O2525" s="70">
        <v>150.75</v>
      </c>
      <c r="P2525" s="70">
        <v>63.75</v>
      </c>
      <c r="Q2525" s="70" t="s">
        <v>1402</v>
      </c>
      <c r="R2525" s="70"/>
      <c r="S2525" s="70"/>
      <c r="T2525" s="70">
        <v>5330</v>
      </c>
      <c r="U2525" s="70">
        <v>1860</v>
      </c>
      <c r="V2525" s="70">
        <v>2210</v>
      </c>
      <c r="W2525" s="70">
        <v>4300</v>
      </c>
      <c r="X2525" s="71">
        <v>2800</v>
      </c>
    </row>
    <row r="2526" spans="3:24">
      <c r="C2526" s="69">
        <v>2021</v>
      </c>
      <c r="D2526" s="69">
        <v>8</v>
      </c>
      <c r="E2526" s="70" t="s">
        <v>7532</v>
      </c>
      <c r="F2526" s="70" t="s">
        <v>7533</v>
      </c>
      <c r="G2526" s="70" t="s">
        <v>7536</v>
      </c>
      <c r="H2526" s="70" t="s">
        <v>1474</v>
      </c>
      <c r="I2526" s="70" t="s">
        <v>1397</v>
      </c>
      <c r="J2526" s="70" t="s">
        <v>1396</v>
      </c>
      <c r="K2526" s="70"/>
      <c r="L2526" s="70">
        <v>300</v>
      </c>
      <c r="M2526" s="70"/>
      <c r="N2526" s="70"/>
      <c r="O2526" s="70">
        <v>153.84</v>
      </c>
      <c r="P2526" s="70">
        <v>106.95</v>
      </c>
      <c r="Q2526" s="70" t="s">
        <v>1402</v>
      </c>
      <c r="R2526" s="70"/>
      <c r="S2526" s="70"/>
      <c r="T2526" s="70">
        <v>6220</v>
      </c>
      <c r="U2526" s="70">
        <v>2480</v>
      </c>
      <c r="V2526" s="70">
        <v>2720</v>
      </c>
      <c r="W2526" s="70">
        <v>8495</v>
      </c>
      <c r="X2526" s="71">
        <v>6100</v>
      </c>
    </row>
    <row r="2527" spans="3:24">
      <c r="C2527" s="69">
        <v>2021</v>
      </c>
      <c r="D2527" s="69">
        <v>8</v>
      </c>
      <c r="E2527" s="70" t="s">
        <v>7532</v>
      </c>
      <c r="F2527" s="70" t="s">
        <v>7533</v>
      </c>
      <c r="G2527" s="70" t="s">
        <v>7537</v>
      </c>
      <c r="H2527" s="70" t="s">
        <v>1862</v>
      </c>
      <c r="I2527" s="70" t="s">
        <v>1397</v>
      </c>
      <c r="J2527" s="70" t="s">
        <v>1396</v>
      </c>
      <c r="K2527" s="70"/>
      <c r="L2527" s="70">
        <v>325</v>
      </c>
      <c r="M2527" s="70" t="s">
        <v>7538</v>
      </c>
      <c r="N2527" s="70"/>
      <c r="O2527" s="70">
        <v>142.82</v>
      </c>
      <c r="P2527" s="70">
        <v>444</v>
      </c>
      <c r="Q2527" s="70" t="s">
        <v>1402</v>
      </c>
      <c r="R2527" s="70"/>
      <c r="S2527" s="70"/>
      <c r="T2527" s="70">
        <v>9800</v>
      </c>
      <c r="U2527" s="70">
        <v>2550</v>
      </c>
      <c r="V2527" s="70" t="s">
        <v>7539</v>
      </c>
      <c r="W2527" s="70">
        <v>31000</v>
      </c>
      <c r="X2527" s="71" t="s">
        <v>7540</v>
      </c>
    </row>
    <row r="2528" spans="3:24">
      <c r="C2528" s="69">
        <v>2021</v>
      </c>
      <c r="D2528" s="69">
        <v>8</v>
      </c>
      <c r="E2528" s="70" t="s">
        <v>7532</v>
      </c>
      <c r="F2528" s="70" t="s">
        <v>7533</v>
      </c>
      <c r="G2528" s="70" t="s">
        <v>7541</v>
      </c>
      <c r="H2528" s="70" t="s">
        <v>1862</v>
      </c>
      <c r="I2528" s="70" t="s">
        <v>1397</v>
      </c>
      <c r="J2528" s="70" t="s">
        <v>1396</v>
      </c>
      <c r="K2528" s="70"/>
      <c r="L2528" s="70">
        <v>310</v>
      </c>
      <c r="M2528" s="70">
        <v>0.16</v>
      </c>
      <c r="N2528" s="70"/>
      <c r="O2528" s="70" t="s">
        <v>2158</v>
      </c>
      <c r="P2528" s="70">
        <v>422.87</v>
      </c>
      <c r="Q2528" s="70" t="s">
        <v>1822</v>
      </c>
      <c r="R2528" s="70"/>
      <c r="S2528" s="70"/>
      <c r="T2528" s="70">
        <v>9360</v>
      </c>
      <c r="U2528" s="70">
        <v>2550</v>
      </c>
      <c r="V2528" s="70" t="s">
        <v>7542</v>
      </c>
      <c r="W2528" s="70">
        <v>31000</v>
      </c>
      <c r="X2528" s="71" t="s">
        <v>7062</v>
      </c>
    </row>
    <row r="2529" spans="3:24">
      <c r="C2529" s="69">
        <v>2021</v>
      </c>
      <c r="D2529" s="69">
        <v>8</v>
      </c>
      <c r="E2529" s="70" t="s">
        <v>7532</v>
      </c>
      <c r="F2529" s="70" t="s">
        <v>7533</v>
      </c>
      <c r="G2529" s="70" t="s">
        <v>7543</v>
      </c>
      <c r="H2529" s="70" t="s">
        <v>7544</v>
      </c>
      <c r="I2529" s="70" t="s">
        <v>1397</v>
      </c>
      <c r="J2529" s="70" t="s">
        <v>1396</v>
      </c>
      <c r="K2529" s="70"/>
      <c r="L2529" s="70">
        <v>300</v>
      </c>
      <c r="M2529" s="70" t="s">
        <v>7545</v>
      </c>
      <c r="N2529" s="70"/>
      <c r="O2529" s="70">
        <v>160.26</v>
      </c>
      <c r="P2529" s="70">
        <v>281.91</v>
      </c>
      <c r="Q2529" s="70" t="s">
        <v>1402</v>
      </c>
      <c r="R2529" s="70"/>
      <c r="S2529" s="70"/>
      <c r="T2529" s="70" t="s">
        <v>7546</v>
      </c>
      <c r="U2529" s="70">
        <v>2550</v>
      </c>
      <c r="V2529" s="70" t="s">
        <v>7392</v>
      </c>
      <c r="W2529" s="70">
        <v>31000</v>
      </c>
      <c r="X2529" s="71" t="s">
        <v>7547</v>
      </c>
    </row>
    <row r="2530" spans="3:24">
      <c r="C2530" s="69">
        <v>2021</v>
      </c>
      <c r="D2530" s="69">
        <v>8</v>
      </c>
      <c r="E2530" s="70" t="s">
        <v>6669</v>
      </c>
      <c r="F2530" s="70" t="s">
        <v>6670</v>
      </c>
      <c r="G2530" s="70" t="s">
        <v>7548</v>
      </c>
      <c r="H2530" s="70" t="s">
        <v>1886</v>
      </c>
      <c r="I2530" s="70" t="s">
        <v>1397</v>
      </c>
      <c r="J2530" s="70" t="s">
        <v>1396</v>
      </c>
      <c r="K2530" s="70"/>
      <c r="L2530" s="70">
        <v>500</v>
      </c>
      <c r="M2530" s="70"/>
      <c r="N2530" s="70"/>
      <c r="O2530" s="70">
        <v>142.82</v>
      </c>
      <c r="P2530" s="70">
        <v>355.488</v>
      </c>
      <c r="Q2530" s="70" t="s">
        <v>1402</v>
      </c>
      <c r="R2530" s="70"/>
      <c r="S2530" s="70"/>
      <c r="T2530" s="70">
        <v>9110</v>
      </c>
      <c r="U2530" s="70">
        <v>2540</v>
      </c>
      <c r="V2530" s="70">
        <v>3260</v>
      </c>
      <c r="W2530" s="70">
        <v>18000</v>
      </c>
      <c r="X2530" s="71">
        <v>14620</v>
      </c>
    </row>
    <row r="2531" spans="3:24">
      <c r="C2531" s="69">
        <v>2021</v>
      </c>
      <c r="D2531" s="69">
        <v>8</v>
      </c>
      <c r="E2531" s="70" t="s">
        <v>7549</v>
      </c>
      <c r="F2531" s="70" t="s">
        <v>7550</v>
      </c>
      <c r="G2531" s="70" t="s">
        <v>7551</v>
      </c>
      <c r="H2531" s="70" t="s">
        <v>1886</v>
      </c>
      <c r="I2531" s="70" t="s">
        <v>1397</v>
      </c>
      <c r="J2531" s="70" t="s">
        <v>1396</v>
      </c>
      <c r="K2531" s="70"/>
      <c r="L2531" s="70">
        <v>430</v>
      </c>
      <c r="M2531" s="70"/>
      <c r="N2531" s="70"/>
      <c r="O2531" s="70">
        <v>160.13</v>
      </c>
      <c r="P2531" s="70">
        <v>229.632</v>
      </c>
      <c r="Q2531" s="70" t="s">
        <v>1421</v>
      </c>
      <c r="R2531" s="70"/>
      <c r="S2531" s="70"/>
      <c r="T2531" s="70">
        <v>7870</v>
      </c>
      <c r="U2531" s="70">
        <v>2350</v>
      </c>
      <c r="V2531" s="70">
        <v>2835</v>
      </c>
      <c r="W2531" s="70">
        <v>12495</v>
      </c>
      <c r="X2531" s="71">
        <v>9680</v>
      </c>
    </row>
    <row r="2532" spans="3:24">
      <c r="C2532" s="69">
        <v>2021</v>
      </c>
      <c r="D2532" s="69">
        <v>8</v>
      </c>
      <c r="E2532" s="70" t="s">
        <v>7552</v>
      </c>
      <c r="F2532" s="70" t="s">
        <v>7553</v>
      </c>
      <c r="G2532" s="70" t="s">
        <v>7554</v>
      </c>
      <c r="H2532" s="70" t="s">
        <v>1433</v>
      </c>
      <c r="I2532" s="70" t="s">
        <v>1397</v>
      </c>
      <c r="J2532" s="70" t="s">
        <v>1412</v>
      </c>
      <c r="K2532" s="70"/>
      <c r="L2532" s="70">
        <v>292</v>
      </c>
      <c r="M2532" s="70">
        <v>0.148</v>
      </c>
      <c r="N2532" s="70"/>
      <c r="O2532" s="70" t="s">
        <v>5295</v>
      </c>
      <c r="P2532" s="70">
        <v>127.74</v>
      </c>
      <c r="Q2532" s="70" t="s">
        <v>1402</v>
      </c>
      <c r="R2532" s="70"/>
      <c r="S2532" s="70"/>
      <c r="T2532" s="70">
        <v>8185</v>
      </c>
      <c r="U2532" s="70">
        <v>2480</v>
      </c>
      <c r="V2532" s="70" t="s">
        <v>7555</v>
      </c>
      <c r="W2532" s="70">
        <v>13000</v>
      </c>
      <c r="X2532" s="71" t="s">
        <v>7556</v>
      </c>
    </row>
    <row r="2533" spans="3:24">
      <c r="C2533" s="69">
        <v>2021</v>
      </c>
      <c r="D2533" s="69">
        <v>8</v>
      </c>
      <c r="E2533" s="70" t="s">
        <v>7557</v>
      </c>
      <c r="F2533" s="70" t="s">
        <v>6673</v>
      </c>
      <c r="G2533" s="70" t="s">
        <v>7558</v>
      </c>
      <c r="H2533" s="70" t="s">
        <v>7559</v>
      </c>
      <c r="I2533" s="70" t="s">
        <v>1397</v>
      </c>
      <c r="J2533" s="70" t="s">
        <v>1396</v>
      </c>
      <c r="K2533" s="70"/>
      <c r="L2533" s="70">
        <v>190</v>
      </c>
      <c r="M2533" s="70">
        <v>0.167</v>
      </c>
      <c r="N2533" s="70"/>
      <c r="O2533" s="70">
        <v>160.26</v>
      </c>
      <c r="P2533" s="70">
        <v>281.9</v>
      </c>
      <c r="Q2533" s="70" t="s">
        <v>1402</v>
      </c>
      <c r="R2533" s="70"/>
      <c r="S2533" s="70"/>
      <c r="T2533" s="70">
        <v>10300</v>
      </c>
      <c r="U2533" s="70">
        <v>2530</v>
      </c>
      <c r="V2533" s="70">
        <v>3900</v>
      </c>
      <c r="W2533" s="70">
        <v>31000</v>
      </c>
      <c r="X2533" s="71">
        <v>15500</v>
      </c>
    </row>
    <row r="2534" spans="3:24">
      <c r="C2534" s="69">
        <v>2021</v>
      </c>
      <c r="D2534" s="69">
        <v>8</v>
      </c>
      <c r="E2534" s="70" t="s">
        <v>7560</v>
      </c>
      <c r="F2534" s="70" t="s">
        <v>1728</v>
      </c>
      <c r="G2534" s="70" t="s">
        <v>7561</v>
      </c>
      <c r="H2534" s="70" t="s">
        <v>1453</v>
      </c>
      <c r="I2534" s="70" t="s">
        <v>1397</v>
      </c>
      <c r="J2534" s="70" t="s">
        <v>1396</v>
      </c>
      <c r="K2534" s="70">
        <v>260</v>
      </c>
      <c r="L2534" s="70"/>
      <c r="M2534" s="70">
        <v>0.253</v>
      </c>
      <c r="N2534" s="70"/>
      <c r="O2534" s="70">
        <v>136.6</v>
      </c>
      <c r="P2534" s="70">
        <v>41.86</v>
      </c>
      <c r="Q2534" s="70" t="s">
        <v>1402</v>
      </c>
      <c r="R2534" s="70"/>
      <c r="S2534" s="70"/>
      <c r="T2534" s="70">
        <v>4805</v>
      </c>
      <c r="U2534" s="70">
        <v>1715</v>
      </c>
      <c r="V2534" s="70">
        <v>1990</v>
      </c>
      <c r="W2534" s="70">
        <v>2810</v>
      </c>
      <c r="X2534" s="71">
        <v>1560</v>
      </c>
    </row>
    <row r="2535" spans="3:24">
      <c r="C2535" s="69">
        <v>2021</v>
      </c>
      <c r="D2535" s="69">
        <v>8</v>
      </c>
      <c r="E2535" s="70" t="s">
        <v>7562</v>
      </c>
      <c r="F2535" s="70" t="s">
        <v>7563</v>
      </c>
      <c r="G2535" s="70" t="s">
        <v>7564</v>
      </c>
      <c r="H2535" s="70" t="s">
        <v>1873</v>
      </c>
      <c r="I2535" s="70" t="s">
        <v>1397</v>
      </c>
      <c r="J2535" s="70" t="s">
        <v>1396</v>
      </c>
      <c r="K2535" s="70">
        <v>308</v>
      </c>
      <c r="L2535" s="70"/>
      <c r="M2535" s="70">
        <v>0.21</v>
      </c>
      <c r="N2535" s="70"/>
      <c r="O2535" s="70">
        <v>141.1</v>
      </c>
      <c r="P2535" s="70">
        <v>41.6</v>
      </c>
      <c r="Q2535" s="70" t="s">
        <v>1421</v>
      </c>
      <c r="R2535" s="70"/>
      <c r="S2535" s="70"/>
      <c r="T2535" s="70" t="s">
        <v>7565</v>
      </c>
      <c r="U2535" s="70">
        <v>1570</v>
      </c>
      <c r="V2535" s="70" t="s">
        <v>7566</v>
      </c>
      <c r="W2535" s="70">
        <v>2840</v>
      </c>
      <c r="X2535" s="71">
        <v>1600</v>
      </c>
    </row>
    <row r="2536" spans="3:24">
      <c r="C2536" s="69">
        <v>2021</v>
      </c>
      <c r="D2536" s="69">
        <v>8</v>
      </c>
      <c r="E2536" s="70" t="s">
        <v>2015</v>
      </c>
      <c r="F2536" s="70" t="s">
        <v>2016</v>
      </c>
      <c r="G2536" s="70" t="s">
        <v>7567</v>
      </c>
      <c r="H2536" s="70" t="s">
        <v>2036</v>
      </c>
      <c r="I2536" s="70" t="s">
        <v>1397</v>
      </c>
      <c r="J2536" s="70" t="s">
        <v>1396</v>
      </c>
      <c r="K2536" s="70"/>
      <c r="L2536" s="70">
        <v>400</v>
      </c>
      <c r="M2536" s="70"/>
      <c r="N2536" s="70"/>
      <c r="O2536" s="70">
        <v>140.7</v>
      </c>
      <c r="P2536" s="70">
        <v>314.14</v>
      </c>
      <c r="Q2536" s="70" t="s">
        <v>1421</v>
      </c>
      <c r="R2536" s="70"/>
      <c r="S2536" s="70"/>
      <c r="T2536" s="70">
        <v>9010</v>
      </c>
      <c r="U2536" s="70">
        <v>2540</v>
      </c>
      <c r="V2536" s="70" t="s">
        <v>7568</v>
      </c>
      <c r="W2536" s="70">
        <v>18000</v>
      </c>
      <c r="X2536" s="71" t="s">
        <v>7569</v>
      </c>
    </row>
    <row r="2537" spans="3:24">
      <c r="C2537" s="69">
        <v>2021</v>
      </c>
      <c r="D2537" s="69">
        <v>8</v>
      </c>
      <c r="E2537" s="70" t="s">
        <v>4563</v>
      </c>
      <c r="F2537" s="70" t="s">
        <v>1502</v>
      </c>
      <c r="G2537" s="70" t="s">
        <v>7570</v>
      </c>
      <c r="H2537" s="70" t="s">
        <v>1453</v>
      </c>
      <c r="I2537" s="70" t="s">
        <v>1397</v>
      </c>
      <c r="J2537" s="70" t="s">
        <v>1396</v>
      </c>
      <c r="K2537" s="70">
        <v>300</v>
      </c>
      <c r="L2537" s="70"/>
      <c r="M2537" s="70">
        <v>0.267</v>
      </c>
      <c r="N2537" s="70"/>
      <c r="O2537" s="70">
        <v>136.6</v>
      </c>
      <c r="P2537" s="70">
        <v>41.86</v>
      </c>
      <c r="Q2537" s="70" t="s">
        <v>1402</v>
      </c>
      <c r="R2537" s="70"/>
      <c r="S2537" s="70"/>
      <c r="T2537" s="70">
        <v>4498</v>
      </c>
      <c r="U2537" s="70">
        <v>1680</v>
      </c>
      <c r="V2537" s="70">
        <v>1990</v>
      </c>
      <c r="W2537" s="70">
        <v>2580</v>
      </c>
      <c r="X2537" s="71">
        <v>1500</v>
      </c>
    </row>
    <row r="2538" spans="3:24">
      <c r="C2538" s="69">
        <v>2021</v>
      </c>
      <c r="D2538" s="69">
        <v>8</v>
      </c>
      <c r="E2538" s="70" t="s">
        <v>7274</v>
      </c>
      <c r="F2538" s="70" t="s">
        <v>2062</v>
      </c>
      <c r="G2538" s="70" t="s">
        <v>7571</v>
      </c>
      <c r="H2538" s="70" t="s">
        <v>1886</v>
      </c>
      <c r="I2538" s="70" t="s">
        <v>1397</v>
      </c>
      <c r="J2538" s="70" t="s">
        <v>1396</v>
      </c>
      <c r="K2538" s="70"/>
      <c r="L2538" s="70">
        <v>276</v>
      </c>
      <c r="M2538" s="70"/>
      <c r="N2538" s="70"/>
      <c r="O2538" s="70">
        <v>154</v>
      </c>
      <c r="P2538" s="70">
        <v>66.84</v>
      </c>
      <c r="Q2538" s="70" t="s">
        <v>1402</v>
      </c>
      <c r="R2538" s="70"/>
      <c r="S2538" s="70"/>
      <c r="T2538" s="70" t="s">
        <v>7572</v>
      </c>
      <c r="U2538" s="70">
        <v>1720</v>
      </c>
      <c r="V2538" s="70">
        <v>2360</v>
      </c>
      <c r="W2538" s="70">
        <v>4495</v>
      </c>
      <c r="X2538" s="71">
        <v>3410</v>
      </c>
    </row>
    <row r="2539" spans="3:24">
      <c r="C2539" s="69">
        <v>2021</v>
      </c>
      <c r="D2539" s="69">
        <v>8</v>
      </c>
      <c r="E2539" s="70" t="s">
        <v>7573</v>
      </c>
      <c r="F2539" s="70" t="s">
        <v>7574</v>
      </c>
      <c r="G2539" s="70" t="s">
        <v>7575</v>
      </c>
      <c r="H2539" s="70" t="s">
        <v>1886</v>
      </c>
      <c r="I2539" s="70" t="s">
        <v>1397</v>
      </c>
      <c r="J2539" s="70" t="s">
        <v>1396</v>
      </c>
      <c r="K2539" s="70"/>
      <c r="L2539" s="70">
        <v>365</v>
      </c>
      <c r="M2539" s="70"/>
      <c r="N2539" s="70"/>
      <c r="O2539" s="70">
        <v>140.7</v>
      </c>
      <c r="P2539" s="70">
        <v>314.14</v>
      </c>
      <c r="Q2539" s="70" t="s">
        <v>1421</v>
      </c>
      <c r="R2539" s="70"/>
      <c r="S2539" s="70"/>
      <c r="T2539" s="70">
        <v>8950</v>
      </c>
      <c r="U2539" s="70">
        <v>2500</v>
      </c>
      <c r="V2539" s="70">
        <v>3020</v>
      </c>
      <c r="W2539" s="70">
        <v>18000</v>
      </c>
      <c r="X2539" s="71">
        <v>13600</v>
      </c>
    </row>
    <row r="2540" spans="3:24">
      <c r="C2540" s="69">
        <v>2021</v>
      </c>
      <c r="D2540" s="69">
        <v>8</v>
      </c>
      <c r="E2540" s="70" t="s">
        <v>4421</v>
      </c>
      <c r="F2540" s="70" t="s">
        <v>4422</v>
      </c>
      <c r="G2540" s="70" t="s">
        <v>7576</v>
      </c>
      <c r="H2540" s="70" t="s">
        <v>4447</v>
      </c>
      <c r="I2540" s="70" t="s">
        <v>1397</v>
      </c>
      <c r="J2540" s="70" t="s">
        <v>1396</v>
      </c>
      <c r="K2540" s="70"/>
      <c r="L2540" s="70">
        <v>400</v>
      </c>
      <c r="M2540" s="70">
        <v>0.2</v>
      </c>
      <c r="N2540" s="70"/>
      <c r="O2540" s="70">
        <v>140.7</v>
      </c>
      <c r="P2540" s="70">
        <v>314.14</v>
      </c>
      <c r="Q2540" s="70" t="s">
        <v>1421</v>
      </c>
      <c r="R2540" s="70"/>
      <c r="S2540" s="70"/>
      <c r="T2540" s="70">
        <v>8540</v>
      </c>
      <c r="U2540" s="70">
        <v>2550</v>
      </c>
      <c r="V2540" s="70">
        <v>3300</v>
      </c>
      <c r="W2540" s="70">
        <v>18000</v>
      </c>
      <c r="X2540" s="71">
        <v>10850</v>
      </c>
    </row>
    <row r="2541" spans="3:24">
      <c r="C2541" s="69">
        <v>2021</v>
      </c>
      <c r="D2541" s="69">
        <v>8</v>
      </c>
      <c r="E2541" s="70" t="s">
        <v>4421</v>
      </c>
      <c r="F2541" s="70" t="s">
        <v>4422</v>
      </c>
      <c r="G2541" s="70" t="s">
        <v>7577</v>
      </c>
      <c r="H2541" s="70" t="s">
        <v>7578</v>
      </c>
      <c r="I2541" s="70" t="s">
        <v>1397</v>
      </c>
      <c r="J2541" s="70" t="s">
        <v>1396</v>
      </c>
      <c r="K2541" s="70"/>
      <c r="L2541" s="70">
        <v>200</v>
      </c>
      <c r="M2541" s="70">
        <v>0.16</v>
      </c>
      <c r="N2541" s="70"/>
      <c r="O2541" s="70">
        <v>157.57</v>
      </c>
      <c r="P2541" s="70">
        <v>281.91</v>
      </c>
      <c r="Q2541" s="70" t="s">
        <v>1402</v>
      </c>
      <c r="R2541" s="70"/>
      <c r="S2541" s="70"/>
      <c r="T2541" s="70">
        <v>10250</v>
      </c>
      <c r="U2541" s="70">
        <v>2550</v>
      </c>
      <c r="V2541" s="70">
        <v>3965</v>
      </c>
      <c r="W2541" s="70">
        <v>31000</v>
      </c>
      <c r="X2541" s="71">
        <v>15050</v>
      </c>
    </row>
    <row r="2542" spans="3:24">
      <c r="C2542" s="69">
        <v>2021</v>
      </c>
      <c r="D2542" s="69">
        <v>8</v>
      </c>
      <c r="E2542" s="70" t="s">
        <v>2097</v>
      </c>
      <c r="F2542" s="70" t="s">
        <v>1621</v>
      </c>
      <c r="G2542" s="70" t="s">
        <v>7579</v>
      </c>
      <c r="H2542" s="70" t="s">
        <v>1474</v>
      </c>
      <c r="I2542" s="70" t="s">
        <v>1397</v>
      </c>
      <c r="J2542" s="70" t="s">
        <v>1396</v>
      </c>
      <c r="K2542" s="70"/>
      <c r="L2542" s="70">
        <v>360</v>
      </c>
      <c r="M2542" s="70"/>
      <c r="N2542" s="70"/>
      <c r="O2542" s="70" t="s">
        <v>1532</v>
      </c>
      <c r="P2542" s="70">
        <v>255.48</v>
      </c>
      <c r="Q2542" s="70" t="s">
        <v>1402</v>
      </c>
      <c r="R2542" s="70"/>
      <c r="S2542" s="70"/>
      <c r="T2542" s="70">
        <v>8115</v>
      </c>
      <c r="U2542" s="70">
        <v>2520</v>
      </c>
      <c r="V2542" s="70" t="s">
        <v>7580</v>
      </c>
      <c r="W2542" s="70">
        <v>18000</v>
      </c>
      <c r="X2542" s="71" t="s">
        <v>7581</v>
      </c>
    </row>
    <row r="2543" spans="3:24">
      <c r="C2543" s="69">
        <v>2021</v>
      </c>
      <c r="D2543" s="69">
        <v>8</v>
      </c>
      <c r="E2543" s="70" t="s">
        <v>2097</v>
      </c>
      <c r="F2543" s="70" t="s">
        <v>1621</v>
      </c>
      <c r="G2543" s="70" t="s">
        <v>7582</v>
      </c>
      <c r="H2543" s="70" t="s">
        <v>1886</v>
      </c>
      <c r="I2543" s="70" t="s">
        <v>1397</v>
      </c>
      <c r="J2543" s="70" t="s">
        <v>1396</v>
      </c>
      <c r="K2543" s="70"/>
      <c r="L2543" s="70">
        <v>410</v>
      </c>
      <c r="M2543" s="70"/>
      <c r="N2543" s="70"/>
      <c r="O2543" s="70" t="s">
        <v>2829</v>
      </c>
      <c r="P2543" s="70">
        <v>299.53</v>
      </c>
      <c r="Q2543" s="70" t="s">
        <v>1402</v>
      </c>
      <c r="R2543" s="70"/>
      <c r="S2543" s="70"/>
      <c r="T2543" s="70">
        <v>8470</v>
      </c>
      <c r="U2543" s="70">
        <v>2490</v>
      </c>
      <c r="V2543" s="70">
        <v>3120</v>
      </c>
      <c r="W2543" s="70">
        <v>18000</v>
      </c>
      <c r="X2543" s="71" t="s">
        <v>7583</v>
      </c>
    </row>
    <row r="2544" spans="3:24">
      <c r="C2544" s="69">
        <v>2021</v>
      </c>
      <c r="D2544" s="69">
        <v>8</v>
      </c>
      <c r="E2544" s="70" t="s">
        <v>2097</v>
      </c>
      <c r="F2544" s="70" t="s">
        <v>1621</v>
      </c>
      <c r="G2544" s="70" t="s">
        <v>7584</v>
      </c>
      <c r="H2544" s="70" t="s">
        <v>1886</v>
      </c>
      <c r="I2544" s="70" t="s">
        <v>1397</v>
      </c>
      <c r="J2544" s="70" t="s">
        <v>1396</v>
      </c>
      <c r="K2544" s="70"/>
      <c r="L2544" s="70">
        <v>410</v>
      </c>
      <c r="M2544" s="70"/>
      <c r="N2544" s="70"/>
      <c r="O2544" s="70" t="s">
        <v>6256</v>
      </c>
      <c r="P2544" s="70">
        <v>300.28</v>
      </c>
      <c r="Q2544" s="70" t="s">
        <v>1402</v>
      </c>
      <c r="R2544" s="70"/>
      <c r="S2544" s="70"/>
      <c r="T2544" s="70">
        <v>8470</v>
      </c>
      <c r="U2544" s="70">
        <v>2490</v>
      </c>
      <c r="V2544" s="70">
        <v>3120</v>
      </c>
      <c r="W2544" s="70">
        <v>18000</v>
      </c>
      <c r="X2544" s="71" t="s">
        <v>7583</v>
      </c>
    </row>
    <row r="2545" spans="3:24">
      <c r="C2545" s="69">
        <v>2021</v>
      </c>
      <c r="D2545" s="69">
        <v>8</v>
      </c>
      <c r="E2545" s="70" t="s">
        <v>2097</v>
      </c>
      <c r="F2545" s="70" t="s">
        <v>1621</v>
      </c>
      <c r="G2545" s="70" t="s">
        <v>7585</v>
      </c>
      <c r="H2545" s="70" t="s">
        <v>1886</v>
      </c>
      <c r="I2545" s="70" t="s">
        <v>1397</v>
      </c>
      <c r="J2545" s="70" t="s">
        <v>1396</v>
      </c>
      <c r="K2545" s="70"/>
      <c r="L2545" s="70">
        <v>370</v>
      </c>
      <c r="M2545" s="70"/>
      <c r="N2545" s="70"/>
      <c r="O2545" s="70" t="s">
        <v>6256</v>
      </c>
      <c r="P2545" s="70">
        <v>269.37</v>
      </c>
      <c r="Q2545" s="70" t="s">
        <v>1402</v>
      </c>
      <c r="R2545" s="70"/>
      <c r="S2545" s="70"/>
      <c r="T2545" s="70">
        <v>8470</v>
      </c>
      <c r="U2545" s="70">
        <v>2490</v>
      </c>
      <c r="V2545" s="70">
        <v>3120</v>
      </c>
      <c r="W2545" s="70">
        <v>18000</v>
      </c>
      <c r="X2545" s="71">
        <v>11500</v>
      </c>
    </row>
    <row r="2546" spans="3:24">
      <c r="C2546" s="69">
        <v>2021</v>
      </c>
      <c r="D2546" s="69">
        <v>8</v>
      </c>
      <c r="E2546" s="70" t="s">
        <v>2097</v>
      </c>
      <c r="F2546" s="70" t="s">
        <v>1621</v>
      </c>
      <c r="G2546" s="70" t="s">
        <v>7586</v>
      </c>
      <c r="H2546" s="70" t="s">
        <v>1886</v>
      </c>
      <c r="I2546" s="70" t="s">
        <v>1397</v>
      </c>
      <c r="J2546" s="70" t="s">
        <v>1396</v>
      </c>
      <c r="K2546" s="70"/>
      <c r="L2546" s="70">
        <v>370</v>
      </c>
      <c r="M2546" s="70"/>
      <c r="N2546" s="70"/>
      <c r="O2546" s="70" t="s">
        <v>2829</v>
      </c>
      <c r="P2546" s="70">
        <v>268.7</v>
      </c>
      <c r="Q2546" s="70" t="s">
        <v>1402</v>
      </c>
      <c r="R2546" s="70"/>
      <c r="S2546" s="70"/>
      <c r="T2546" s="70">
        <v>9020</v>
      </c>
      <c r="U2546" s="70">
        <v>2490</v>
      </c>
      <c r="V2546" s="70">
        <v>3140</v>
      </c>
      <c r="W2546" s="70">
        <v>18000</v>
      </c>
      <c r="X2546" s="71" t="s">
        <v>7587</v>
      </c>
    </row>
    <row r="2547" spans="3:24">
      <c r="C2547" s="69">
        <v>2021</v>
      </c>
      <c r="D2547" s="69">
        <v>8</v>
      </c>
      <c r="E2547" s="70" t="s">
        <v>4457</v>
      </c>
      <c r="F2547" s="70" t="s">
        <v>4458</v>
      </c>
      <c r="G2547" s="70" t="s">
        <v>7588</v>
      </c>
      <c r="H2547" s="70" t="s">
        <v>1433</v>
      </c>
      <c r="I2547" s="70" t="s">
        <v>1397</v>
      </c>
      <c r="J2547" s="70" t="s">
        <v>1412</v>
      </c>
      <c r="K2547" s="70"/>
      <c r="L2547" s="70">
        <v>450</v>
      </c>
      <c r="M2547" s="70">
        <v>0.149</v>
      </c>
      <c r="N2547" s="70"/>
      <c r="O2547" s="70" t="s">
        <v>7096</v>
      </c>
      <c r="P2547" s="70">
        <v>180.94</v>
      </c>
      <c r="Q2547" s="70" t="s">
        <v>1402</v>
      </c>
      <c r="R2547" s="70"/>
      <c r="S2547" s="70"/>
      <c r="T2547" s="70">
        <v>8210</v>
      </c>
      <c r="U2547" s="70">
        <v>2500</v>
      </c>
      <c r="V2547" s="70" t="s">
        <v>7589</v>
      </c>
      <c r="W2547" s="70">
        <v>14000</v>
      </c>
      <c r="X2547" s="71" t="s">
        <v>7590</v>
      </c>
    </row>
    <row r="2548" spans="3:24">
      <c r="C2548" s="69">
        <v>2021</v>
      </c>
      <c r="D2548" s="69">
        <v>8</v>
      </c>
      <c r="E2548" s="70" t="s">
        <v>2139</v>
      </c>
      <c r="F2548" s="70" t="s">
        <v>2140</v>
      </c>
      <c r="G2548" s="70" t="s">
        <v>7591</v>
      </c>
      <c r="H2548" s="70" t="s">
        <v>7592</v>
      </c>
      <c r="I2548" s="70" t="s">
        <v>1397</v>
      </c>
      <c r="J2548" s="70" t="s">
        <v>1396</v>
      </c>
      <c r="K2548" s="70">
        <v>263</v>
      </c>
      <c r="L2548" s="70"/>
      <c r="M2548" s="70">
        <v>0.246</v>
      </c>
      <c r="N2548" s="70"/>
      <c r="O2548" s="70">
        <v>137.6</v>
      </c>
      <c r="P2548" s="70">
        <v>41.86</v>
      </c>
      <c r="Q2548" s="70" t="s">
        <v>1402</v>
      </c>
      <c r="R2548" s="70"/>
      <c r="S2548" s="70"/>
      <c r="T2548" s="70">
        <v>4610</v>
      </c>
      <c r="U2548" s="70">
        <v>1615</v>
      </c>
      <c r="V2548" s="70">
        <v>1940</v>
      </c>
      <c r="W2548" s="70">
        <v>2840</v>
      </c>
      <c r="X2548" s="71">
        <v>1580</v>
      </c>
    </row>
    <row r="2549" spans="3:24">
      <c r="C2549" s="69">
        <v>2021</v>
      </c>
      <c r="D2549" s="69">
        <v>8</v>
      </c>
      <c r="E2549" s="70" t="s">
        <v>2139</v>
      </c>
      <c r="F2549" s="70" t="s">
        <v>2140</v>
      </c>
      <c r="G2549" s="70" t="s">
        <v>7593</v>
      </c>
      <c r="H2549" s="70" t="s">
        <v>1873</v>
      </c>
      <c r="I2549" s="70" t="s">
        <v>1397</v>
      </c>
      <c r="J2549" s="70" t="s">
        <v>1396</v>
      </c>
      <c r="K2549" s="70"/>
      <c r="L2549" s="70">
        <v>295</v>
      </c>
      <c r="M2549" s="70">
        <v>0.233</v>
      </c>
      <c r="N2549" s="70"/>
      <c r="O2549" s="70">
        <v>154.59</v>
      </c>
      <c r="P2549" s="70">
        <v>66.84</v>
      </c>
      <c r="Q2549" s="70" t="s">
        <v>1402</v>
      </c>
      <c r="R2549" s="70"/>
      <c r="S2549" s="70"/>
      <c r="T2549" s="70">
        <v>5180</v>
      </c>
      <c r="U2549" s="70">
        <v>1780</v>
      </c>
      <c r="V2549" s="70">
        <v>2140</v>
      </c>
      <c r="W2549" s="70">
        <v>4200</v>
      </c>
      <c r="X2549" s="71">
        <v>2320</v>
      </c>
    </row>
    <row r="2550" spans="3:24">
      <c r="C2550" s="69">
        <v>2021</v>
      </c>
      <c r="D2550" s="69">
        <v>8</v>
      </c>
      <c r="E2550" s="70" t="s">
        <v>2139</v>
      </c>
      <c r="F2550" s="70" t="s">
        <v>2140</v>
      </c>
      <c r="G2550" s="70" t="s">
        <v>7594</v>
      </c>
      <c r="H2550" s="70" t="s">
        <v>1474</v>
      </c>
      <c r="I2550" s="70" t="s">
        <v>1397</v>
      </c>
      <c r="J2550" s="70" t="s">
        <v>1396</v>
      </c>
      <c r="K2550" s="70"/>
      <c r="L2550" s="70">
        <v>310</v>
      </c>
      <c r="M2550" s="70"/>
      <c r="N2550" s="70"/>
      <c r="O2550" s="70">
        <v>150.8</v>
      </c>
      <c r="P2550" s="70">
        <v>106.26</v>
      </c>
      <c r="Q2550" s="70" t="s">
        <v>1402</v>
      </c>
      <c r="R2550" s="70"/>
      <c r="S2550" s="70"/>
      <c r="T2550" s="70">
        <v>6260</v>
      </c>
      <c r="U2550" s="70">
        <v>2360</v>
      </c>
      <c r="V2550" s="70" t="s">
        <v>7595</v>
      </c>
      <c r="W2550" s="70">
        <v>8495</v>
      </c>
      <c r="X2550" s="71" t="s">
        <v>7596</v>
      </c>
    </row>
    <row r="2551" spans="3:24">
      <c r="C2551" s="69">
        <v>2021</v>
      </c>
      <c r="D2551" s="69">
        <v>8</v>
      </c>
      <c r="E2551" s="70" t="s">
        <v>2139</v>
      </c>
      <c r="F2551" s="70" t="s">
        <v>2140</v>
      </c>
      <c r="G2551" s="70" t="s">
        <v>7597</v>
      </c>
      <c r="H2551" s="70" t="s">
        <v>2018</v>
      </c>
      <c r="I2551" s="70" t="s">
        <v>1397</v>
      </c>
      <c r="J2551" s="70" t="s">
        <v>1396</v>
      </c>
      <c r="K2551" s="70"/>
      <c r="L2551" s="70">
        <v>300</v>
      </c>
      <c r="M2551" s="70">
        <v>0.251</v>
      </c>
      <c r="N2551" s="70"/>
      <c r="O2551" s="70">
        <v>153.8</v>
      </c>
      <c r="P2551" s="70">
        <v>106.952</v>
      </c>
      <c r="Q2551" s="70" t="s">
        <v>1402</v>
      </c>
      <c r="R2551" s="70"/>
      <c r="S2551" s="70"/>
      <c r="T2551" s="70">
        <v>6390</v>
      </c>
      <c r="U2551" s="70">
        <v>2100</v>
      </c>
      <c r="V2551" s="70">
        <v>2565</v>
      </c>
      <c r="W2551" s="70">
        <v>8270</v>
      </c>
      <c r="X2551" s="71">
        <v>5740</v>
      </c>
    </row>
    <row r="2552" spans="3:24">
      <c r="C2552" s="69">
        <v>2021</v>
      </c>
      <c r="D2552" s="69">
        <v>8</v>
      </c>
      <c r="E2552" s="70" t="s">
        <v>2139</v>
      </c>
      <c r="F2552" s="70" t="s">
        <v>2140</v>
      </c>
      <c r="G2552" s="70" t="s">
        <v>7598</v>
      </c>
      <c r="H2552" s="70" t="s">
        <v>1470</v>
      </c>
      <c r="I2552" s="70" t="s">
        <v>1397</v>
      </c>
      <c r="J2552" s="70" t="s">
        <v>1396</v>
      </c>
      <c r="K2552" s="70"/>
      <c r="L2552" s="70">
        <v>310</v>
      </c>
      <c r="M2552" s="70" t="s">
        <v>7599</v>
      </c>
      <c r="N2552" s="70"/>
      <c r="O2552" s="70">
        <v>150.8</v>
      </c>
      <c r="P2552" s="70">
        <v>106.26</v>
      </c>
      <c r="Q2552" s="70" t="s">
        <v>1402</v>
      </c>
      <c r="R2552" s="70"/>
      <c r="S2552" s="70"/>
      <c r="T2552" s="70" t="s">
        <v>7600</v>
      </c>
      <c r="U2552" s="70">
        <v>2140</v>
      </c>
      <c r="V2552" s="70">
        <v>2540</v>
      </c>
      <c r="W2552" s="70">
        <v>8495</v>
      </c>
      <c r="X2552" s="71" t="s">
        <v>7601</v>
      </c>
    </row>
    <row r="2553" spans="3:24">
      <c r="C2553" s="69">
        <v>2021</v>
      </c>
      <c r="D2553" s="69">
        <v>8</v>
      </c>
      <c r="E2553" s="70" t="s">
        <v>2139</v>
      </c>
      <c r="F2553" s="70" t="s">
        <v>2140</v>
      </c>
      <c r="G2553" s="70" t="s">
        <v>7602</v>
      </c>
      <c r="H2553" s="70" t="s">
        <v>1470</v>
      </c>
      <c r="I2553" s="70" t="s">
        <v>1397</v>
      </c>
      <c r="J2553" s="70" t="s">
        <v>1396</v>
      </c>
      <c r="K2553" s="70"/>
      <c r="L2553" s="70">
        <v>410</v>
      </c>
      <c r="M2553" s="70" t="s">
        <v>7603</v>
      </c>
      <c r="N2553" s="70"/>
      <c r="O2553" s="70">
        <v>161.42</v>
      </c>
      <c r="P2553" s="70">
        <v>161.42</v>
      </c>
      <c r="Q2553" s="70" t="s">
        <v>1402</v>
      </c>
      <c r="R2553" s="70"/>
      <c r="S2553" s="70"/>
      <c r="T2553" s="70" t="s">
        <v>7604</v>
      </c>
      <c r="U2553" s="70">
        <v>2280</v>
      </c>
      <c r="V2553" s="70">
        <v>2560</v>
      </c>
      <c r="W2553" s="70">
        <v>10495</v>
      </c>
      <c r="X2553" s="71" t="s">
        <v>7605</v>
      </c>
    </row>
    <row r="2554" spans="3:24">
      <c r="C2554" s="69">
        <v>2021</v>
      </c>
      <c r="D2554" s="69">
        <v>8</v>
      </c>
      <c r="E2554" s="70" t="s">
        <v>2139</v>
      </c>
      <c r="F2554" s="70" t="s">
        <v>2140</v>
      </c>
      <c r="G2554" s="70" t="s">
        <v>7606</v>
      </c>
      <c r="H2554" s="70" t="s">
        <v>1869</v>
      </c>
      <c r="I2554" s="70" t="s">
        <v>1397</v>
      </c>
      <c r="J2554" s="70" t="s">
        <v>1396</v>
      </c>
      <c r="K2554" s="70"/>
      <c r="L2554" s="70">
        <v>410</v>
      </c>
      <c r="M2554" s="70"/>
      <c r="N2554" s="70"/>
      <c r="O2554" s="70">
        <v>146</v>
      </c>
      <c r="P2554" s="70">
        <v>162.28</v>
      </c>
      <c r="Q2554" s="70" t="s">
        <v>1402</v>
      </c>
      <c r="R2554" s="70"/>
      <c r="S2554" s="70"/>
      <c r="T2554" s="70">
        <v>7080</v>
      </c>
      <c r="U2554" s="70">
        <v>2200</v>
      </c>
      <c r="V2554" s="70">
        <v>2600</v>
      </c>
      <c r="W2554" s="70">
        <v>9995</v>
      </c>
      <c r="X2554" s="71">
        <v>7400</v>
      </c>
    </row>
    <row r="2555" spans="3:24">
      <c r="C2555" s="69">
        <v>2021</v>
      </c>
      <c r="D2555" s="69">
        <v>8</v>
      </c>
      <c r="E2555" s="70" t="s">
        <v>2139</v>
      </c>
      <c r="F2555" s="70" t="s">
        <v>2140</v>
      </c>
      <c r="G2555" s="70" t="s">
        <v>7607</v>
      </c>
      <c r="H2555" s="70" t="s">
        <v>6239</v>
      </c>
      <c r="I2555" s="70" t="s">
        <v>1397</v>
      </c>
      <c r="J2555" s="70" t="s">
        <v>1396</v>
      </c>
      <c r="K2555" s="70"/>
      <c r="L2555" s="70">
        <v>406</v>
      </c>
      <c r="M2555" s="70"/>
      <c r="N2555" s="70"/>
      <c r="O2555" s="70">
        <v>140</v>
      </c>
      <c r="P2555" s="70">
        <v>218.54</v>
      </c>
      <c r="Q2555" s="70" t="s">
        <v>1421</v>
      </c>
      <c r="R2555" s="70"/>
      <c r="S2555" s="70"/>
      <c r="T2555" s="70">
        <v>7445</v>
      </c>
      <c r="U2555" s="70">
        <v>2320</v>
      </c>
      <c r="V2555" s="70">
        <v>2900</v>
      </c>
      <c r="W2555" s="70">
        <v>12495</v>
      </c>
      <c r="X2555" s="71">
        <v>9200</v>
      </c>
    </row>
    <row r="2556" spans="3:24">
      <c r="C2556" s="69">
        <v>2021</v>
      </c>
      <c r="D2556" s="69">
        <v>8</v>
      </c>
      <c r="E2556" s="70" t="s">
        <v>2139</v>
      </c>
      <c r="F2556" s="70" t="s">
        <v>2140</v>
      </c>
      <c r="G2556" s="70" t="s">
        <v>7608</v>
      </c>
      <c r="H2556" s="70" t="s">
        <v>1470</v>
      </c>
      <c r="I2556" s="70" t="s">
        <v>1397</v>
      </c>
      <c r="J2556" s="70" t="s">
        <v>1396</v>
      </c>
      <c r="K2556" s="70"/>
      <c r="L2556" s="70">
        <v>320</v>
      </c>
      <c r="M2556" s="70">
        <v>0.227</v>
      </c>
      <c r="N2556" s="70"/>
      <c r="O2556" s="70" t="s">
        <v>7206</v>
      </c>
      <c r="P2556" s="70">
        <v>237.86</v>
      </c>
      <c r="Q2556" s="70" t="s">
        <v>1402</v>
      </c>
      <c r="R2556" s="70"/>
      <c r="S2556" s="70"/>
      <c r="T2556" s="70">
        <v>9685</v>
      </c>
      <c r="U2556" s="70">
        <v>2510</v>
      </c>
      <c r="V2556" s="70">
        <v>3065</v>
      </c>
      <c r="W2556" s="70">
        <v>18000</v>
      </c>
      <c r="X2556" s="71">
        <v>11630</v>
      </c>
    </row>
    <row r="2557" spans="3:24">
      <c r="C2557" s="69">
        <v>2021</v>
      </c>
      <c r="D2557" s="69">
        <v>8</v>
      </c>
      <c r="E2557" s="70" t="s">
        <v>2139</v>
      </c>
      <c r="F2557" s="70" t="s">
        <v>2140</v>
      </c>
      <c r="G2557" s="70" t="s">
        <v>7609</v>
      </c>
      <c r="H2557" s="70" t="s">
        <v>1873</v>
      </c>
      <c r="I2557" s="70" t="s">
        <v>1397</v>
      </c>
      <c r="J2557" s="70" t="s">
        <v>1396</v>
      </c>
      <c r="K2557" s="70"/>
      <c r="L2557" s="70">
        <v>280</v>
      </c>
      <c r="M2557" s="70">
        <v>0.123</v>
      </c>
      <c r="N2557" s="70"/>
      <c r="O2557" s="70">
        <v>158.24</v>
      </c>
      <c r="P2557" s="70">
        <v>367.58</v>
      </c>
      <c r="Q2557" s="70" t="s">
        <v>1402</v>
      </c>
      <c r="R2557" s="70"/>
      <c r="S2557" s="70"/>
      <c r="T2557" s="70">
        <v>9400</v>
      </c>
      <c r="U2557" s="70">
        <v>2540</v>
      </c>
      <c r="V2557" s="70">
        <v>3040</v>
      </c>
      <c r="W2557" s="70">
        <v>32000</v>
      </c>
      <c r="X2557" s="71">
        <v>14180</v>
      </c>
    </row>
    <row r="2558" spans="3:24">
      <c r="C2558" s="69">
        <v>2021</v>
      </c>
      <c r="D2558" s="69">
        <v>8</v>
      </c>
      <c r="E2558" s="70" t="s">
        <v>7610</v>
      </c>
      <c r="F2558" s="70" t="s">
        <v>6715</v>
      </c>
      <c r="G2558" s="70" t="s">
        <v>7611</v>
      </c>
      <c r="H2558" s="70" t="s">
        <v>1470</v>
      </c>
      <c r="I2558" s="70" t="s">
        <v>1397</v>
      </c>
      <c r="J2558" s="70" t="s">
        <v>1396</v>
      </c>
      <c r="K2558" s="70"/>
      <c r="L2558" s="70">
        <v>370</v>
      </c>
      <c r="M2558" s="70" t="s">
        <v>7612</v>
      </c>
      <c r="N2558" s="70"/>
      <c r="O2558" s="70">
        <v>158.12</v>
      </c>
      <c r="P2558" s="70">
        <v>246.68</v>
      </c>
      <c r="Q2558" s="70" t="s">
        <v>1483</v>
      </c>
      <c r="R2558" s="70"/>
      <c r="S2558" s="70"/>
      <c r="T2558" s="70" t="s">
        <v>5097</v>
      </c>
      <c r="U2558" s="70" t="s">
        <v>5098</v>
      </c>
      <c r="V2558" s="70" t="s">
        <v>5099</v>
      </c>
      <c r="W2558" s="70">
        <v>18000</v>
      </c>
      <c r="X2558" s="71" t="s">
        <v>5100</v>
      </c>
    </row>
    <row r="2559" spans="3:24">
      <c r="C2559" s="69">
        <v>2021</v>
      </c>
      <c r="D2559" s="69">
        <v>8</v>
      </c>
      <c r="E2559" s="70" t="s">
        <v>7610</v>
      </c>
      <c r="F2559" s="70" t="s">
        <v>6715</v>
      </c>
      <c r="G2559" s="70" t="s">
        <v>7613</v>
      </c>
      <c r="H2559" s="70" t="s">
        <v>2036</v>
      </c>
      <c r="I2559" s="70" t="s">
        <v>1397</v>
      </c>
      <c r="J2559" s="70" t="s">
        <v>1396</v>
      </c>
      <c r="K2559" s="70"/>
      <c r="L2559" s="70">
        <v>490</v>
      </c>
      <c r="M2559" s="70"/>
      <c r="N2559" s="70"/>
      <c r="O2559" s="70">
        <v>158.08</v>
      </c>
      <c r="P2559" s="70">
        <v>332.57</v>
      </c>
      <c r="Q2559" s="70" t="s">
        <v>1402</v>
      </c>
      <c r="R2559" s="70"/>
      <c r="S2559" s="70"/>
      <c r="T2559" s="70">
        <v>9775</v>
      </c>
      <c r="U2559" s="70">
        <v>2480</v>
      </c>
      <c r="V2559" s="70" t="s">
        <v>7614</v>
      </c>
      <c r="W2559" s="70">
        <v>18000</v>
      </c>
      <c r="X2559" s="71">
        <v>11370</v>
      </c>
    </row>
    <row r="2560" spans="3:24">
      <c r="C2560" s="69">
        <v>2021</v>
      </c>
      <c r="D2560" s="69">
        <v>8</v>
      </c>
      <c r="E2560" s="70" t="s">
        <v>7610</v>
      </c>
      <c r="F2560" s="70" t="s">
        <v>6715</v>
      </c>
      <c r="G2560" s="70" t="s">
        <v>7615</v>
      </c>
      <c r="H2560" s="70" t="s">
        <v>1603</v>
      </c>
      <c r="I2560" s="70" t="s">
        <v>1397</v>
      </c>
      <c r="J2560" s="70" t="s">
        <v>1396</v>
      </c>
      <c r="K2560" s="70"/>
      <c r="L2560" s="70">
        <v>370</v>
      </c>
      <c r="M2560" s="70"/>
      <c r="N2560" s="70"/>
      <c r="O2560" s="70">
        <v>155.95</v>
      </c>
      <c r="P2560" s="70">
        <v>246.68</v>
      </c>
      <c r="Q2560" s="70" t="s">
        <v>1483</v>
      </c>
      <c r="R2560" s="70"/>
      <c r="S2560" s="70"/>
      <c r="T2560" s="70" t="s">
        <v>5512</v>
      </c>
      <c r="U2560" s="70">
        <v>2500</v>
      </c>
      <c r="V2560" s="70">
        <v>2800</v>
      </c>
      <c r="W2560" s="70">
        <v>18000</v>
      </c>
      <c r="X2560" s="71">
        <v>9250</v>
      </c>
    </row>
    <row r="2561" spans="3:24">
      <c r="C2561" s="69">
        <v>2021</v>
      </c>
      <c r="D2561" s="69">
        <v>8</v>
      </c>
      <c r="E2561" s="70" t="s">
        <v>5481</v>
      </c>
      <c r="F2561" s="70" t="s">
        <v>1695</v>
      </c>
      <c r="G2561" s="70" t="s">
        <v>7616</v>
      </c>
      <c r="H2561" s="70" t="s">
        <v>1575</v>
      </c>
      <c r="I2561" s="70" t="s">
        <v>1397</v>
      </c>
      <c r="J2561" s="70" t="s">
        <v>1396</v>
      </c>
      <c r="K2561" s="70">
        <v>270</v>
      </c>
      <c r="L2561" s="70"/>
      <c r="M2561" s="70">
        <v>0.25</v>
      </c>
      <c r="N2561" s="70"/>
      <c r="O2561" s="70">
        <v>137.6</v>
      </c>
      <c r="P2561" s="70">
        <v>41.86</v>
      </c>
      <c r="Q2561" s="70" t="s">
        <v>1402</v>
      </c>
      <c r="R2561" s="70"/>
      <c r="S2561" s="70"/>
      <c r="T2561" s="70">
        <v>4865</v>
      </c>
      <c r="U2561" s="70">
        <v>1645</v>
      </c>
      <c r="V2561" s="70">
        <v>1930</v>
      </c>
      <c r="W2561" s="70">
        <v>2690</v>
      </c>
      <c r="X2561" s="71">
        <v>1485</v>
      </c>
    </row>
    <row r="2562" spans="3:24">
      <c r="C2562" s="69">
        <v>2021</v>
      </c>
      <c r="D2562" s="69">
        <v>8</v>
      </c>
      <c r="E2562" s="70" t="s">
        <v>4486</v>
      </c>
      <c r="F2562" s="70" t="s">
        <v>4487</v>
      </c>
      <c r="G2562" s="70" t="s">
        <v>7617</v>
      </c>
      <c r="H2562" s="70" t="s">
        <v>1886</v>
      </c>
      <c r="I2562" s="70" t="s">
        <v>1397</v>
      </c>
      <c r="J2562" s="70" t="s">
        <v>1396</v>
      </c>
      <c r="K2562" s="70"/>
      <c r="L2562" s="70">
        <v>430</v>
      </c>
      <c r="M2562" s="70"/>
      <c r="N2562" s="70"/>
      <c r="O2562" s="70">
        <v>160.13</v>
      </c>
      <c r="P2562" s="70">
        <v>229.632</v>
      </c>
      <c r="Q2562" s="70" t="s">
        <v>1421</v>
      </c>
      <c r="R2562" s="70"/>
      <c r="S2562" s="70"/>
      <c r="T2562" s="70">
        <v>7870</v>
      </c>
      <c r="U2562" s="70">
        <v>2350</v>
      </c>
      <c r="V2562" s="70">
        <v>2835</v>
      </c>
      <c r="W2562" s="70">
        <v>12495</v>
      </c>
      <c r="X2562" s="71">
        <v>9665</v>
      </c>
    </row>
    <row r="2563" spans="3:24">
      <c r="C2563" s="69">
        <v>2021</v>
      </c>
      <c r="D2563" s="69">
        <v>8</v>
      </c>
      <c r="E2563" s="70" t="s">
        <v>4486</v>
      </c>
      <c r="F2563" s="70" t="s">
        <v>4487</v>
      </c>
      <c r="G2563" s="70" t="s">
        <v>7618</v>
      </c>
      <c r="H2563" s="70" t="s">
        <v>1886</v>
      </c>
      <c r="I2563" s="70" t="s">
        <v>1397</v>
      </c>
      <c r="J2563" s="70" t="s">
        <v>1396</v>
      </c>
      <c r="K2563" s="70"/>
      <c r="L2563" s="70">
        <v>380</v>
      </c>
      <c r="M2563" s="70"/>
      <c r="N2563" s="70"/>
      <c r="O2563" s="70">
        <v>160.13</v>
      </c>
      <c r="P2563" s="70">
        <v>287.04</v>
      </c>
      <c r="Q2563" s="70" t="s">
        <v>1421</v>
      </c>
      <c r="R2563" s="70"/>
      <c r="S2563" s="70"/>
      <c r="T2563" s="70">
        <v>8680</v>
      </c>
      <c r="U2563" s="70">
        <v>2520</v>
      </c>
      <c r="V2563" s="70">
        <v>3120</v>
      </c>
      <c r="W2563" s="70">
        <v>18000</v>
      </c>
      <c r="X2563" s="71">
        <v>12630</v>
      </c>
    </row>
    <row r="2564" spans="3:24">
      <c r="C2564" s="69">
        <v>2021</v>
      </c>
      <c r="D2564" s="69">
        <v>8</v>
      </c>
      <c r="E2564" s="70" t="s">
        <v>4486</v>
      </c>
      <c r="F2564" s="70" t="s">
        <v>4487</v>
      </c>
      <c r="G2564" s="70" t="s">
        <v>7619</v>
      </c>
      <c r="H2564" s="70" t="s">
        <v>2036</v>
      </c>
      <c r="I2564" s="70" t="s">
        <v>1397</v>
      </c>
      <c r="J2564" s="70" t="s">
        <v>1396</v>
      </c>
      <c r="K2564" s="70"/>
      <c r="L2564" s="70">
        <v>380</v>
      </c>
      <c r="M2564" s="70"/>
      <c r="N2564" s="70"/>
      <c r="O2564" s="70">
        <v>160.13</v>
      </c>
      <c r="P2564" s="70">
        <v>287.04</v>
      </c>
      <c r="Q2564" s="70" t="s">
        <v>1421</v>
      </c>
      <c r="R2564" s="70"/>
      <c r="S2564" s="70"/>
      <c r="T2564" s="70" t="s">
        <v>7620</v>
      </c>
      <c r="U2564" s="70">
        <v>2530</v>
      </c>
      <c r="V2564" s="70" t="s">
        <v>7621</v>
      </c>
      <c r="W2564" s="70">
        <v>18000</v>
      </c>
      <c r="X2564" s="71" t="s">
        <v>7622</v>
      </c>
    </row>
    <row r="2565" spans="3:24">
      <c r="C2565" s="69">
        <v>2021</v>
      </c>
      <c r="D2565" s="69">
        <v>8</v>
      </c>
      <c r="E2565" s="70" t="s">
        <v>4486</v>
      </c>
      <c r="F2565" s="70" t="s">
        <v>4487</v>
      </c>
      <c r="G2565" s="70" t="s">
        <v>7623</v>
      </c>
      <c r="H2565" s="70" t="s">
        <v>1470</v>
      </c>
      <c r="I2565" s="70" t="s">
        <v>1397</v>
      </c>
      <c r="J2565" s="70" t="s">
        <v>1396</v>
      </c>
      <c r="K2565" s="70"/>
      <c r="L2565" s="70">
        <v>280</v>
      </c>
      <c r="M2565" s="70" t="s">
        <v>7624</v>
      </c>
      <c r="N2565" s="70"/>
      <c r="O2565" s="70">
        <v>156.4</v>
      </c>
      <c r="P2565" s="70">
        <v>210.56</v>
      </c>
      <c r="Q2565" s="70" t="s">
        <v>1402</v>
      </c>
      <c r="R2565" s="70"/>
      <c r="S2565" s="70"/>
      <c r="T2565" s="70" t="s">
        <v>7625</v>
      </c>
      <c r="U2565" s="70">
        <v>2520</v>
      </c>
      <c r="V2565" s="70">
        <v>3070</v>
      </c>
      <c r="W2565" s="70">
        <v>18000</v>
      </c>
      <c r="X2565" s="71" t="s">
        <v>7626</v>
      </c>
    </row>
    <row r="2566" spans="3:24">
      <c r="C2566" s="69">
        <v>2021</v>
      </c>
      <c r="D2566" s="69">
        <v>8</v>
      </c>
      <c r="E2566" s="70" t="s">
        <v>4486</v>
      </c>
      <c r="F2566" s="70" t="s">
        <v>4487</v>
      </c>
      <c r="G2566" s="70" t="s">
        <v>7627</v>
      </c>
      <c r="H2566" s="70" t="s">
        <v>1862</v>
      </c>
      <c r="I2566" s="70" t="s">
        <v>1397</v>
      </c>
      <c r="J2566" s="70" t="s">
        <v>1396</v>
      </c>
      <c r="K2566" s="70"/>
      <c r="L2566" s="70">
        <v>329</v>
      </c>
      <c r="M2566" s="70" t="s">
        <v>7628</v>
      </c>
      <c r="N2566" s="70"/>
      <c r="O2566" s="70">
        <v>142.82</v>
      </c>
      <c r="P2566" s="70">
        <v>444</v>
      </c>
      <c r="Q2566" s="70" t="s">
        <v>1421</v>
      </c>
      <c r="R2566" s="70"/>
      <c r="S2566" s="70"/>
      <c r="T2566" s="70">
        <v>9800</v>
      </c>
      <c r="U2566" s="70">
        <v>2550</v>
      </c>
      <c r="V2566" s="70">
        <v>3300</v>
      </c>
      <c r="W2566" s="70">
        <v>31000</v>
      </c>
      <c r="X2566" s="71" t="s">
        <v>7629</v>
      </c>
    </row>
    <row r="2567" spans="3:24">
      <c r="C2567" s="69">
        <v>2021</v>
      </c>
      <c r="D2567" s="69">
        <v>8</v>
      </c>
      <c r="E2567" s="70" t="s">
        <v>5397</v>
      </c>
      <c r="F2567" s="70" t="s">
        <v>5398</v>
      </c>
      <c r="G2567" s="70" t="s">
        <v>7630</v>
      </c>
      <c r="H2567" s="70" t="s">
        <v>1433</v>
      </c>
      <c r="I2567" s="70" t="s">
        <v>1397</v>
      </c>
      <c r="J2567" s="70" t="s">
        <v>1412</v>
      </c>
      <c r="K2567" s="70"/>
      <c r="L2567" s="70">
        <v>575</v>
      </c>
      <c r="M2567" s="70">
        <v>0.149</v>
      </c>
      <c r="N2567" s="70"/>
      <c r="O2567" s="70" t="s">
        <v>1532</v>
      </c>
      <c r="P2567" s="70">
        <v>299.53</v>
      </c>
      <c r="Q2567" s="70" t="s">
        <v>1402</v>
      </c>
      <c r="R2567" s="70"/>
      <c r="S2567" s="70"/>
      <c r="T2567" s="70">
        <v>10495</v>
      </c>
      <c r="U2567" s="70">
        <v>2550</v>
      </c>
      <c r="V2567" s="70">
        <v>3300</v>
      </c>
      <c r="W2567" s="70">
        <v>18000</v>
      </c>
      <c r="X2567" s="71" t="s">
        <v>7631</v>
      </c>
    </row>
    <row r="2568" spans="3:24">
      <c r="C2568" s="69">
        <v>2021</v>
      </c>
      <c r="D2568" s="69">
        <v>8</v>
      </c>
      <c r="E2568" s="70" t="s">
        <v>6378</v>
      </c>
      <c r="F2568" s="70" t="s">
        <v>6379</v>
      </c>
      <c r="G2568" s="70" t="s">
        <v>7632</v>
      </c>
      <c r="H2568" s="70" t="s">
        <v>1433</v>
      </c>
      <c r="I2568" s="70" t="s">
        <v>1397</v>
      </c>
      <c r="J2568" s="70" t="s">
        <v>1412</v>
      </c>
      <c r="K2568" s="70"/>
      <c r="L2568" s="70">
        <v>510</v>
      </c>
      <c r="M2568" s="70">
        <v>0.138</v>
      </c>
      <c r="N2568" s="70"/>
      <c r="O2568" s="70">
        <v>141.66</v>
      </c>
      <c r="P2568" s="70">
        <v>258.04</v>
      </c>
      <c r="Q2568" s="70" t="s">
        <v>1402</v>
      </c>
      <c r="R2568" s="70"/>
      <c r="S2568" s="70"/>
      <c r="T2568" s="70">
        <v>10495</v>
      </c>
      <c r="U2568" s="70">
        <v>2550</v>
      </c>
      <c r="V2568" s="70">
        <v>3200</v>
      </c>
      <c r="W2568" s="70">
        <v>18000</v>
      </c>
      <c r="X2568" s="71" t="s">
        <v>7633</v>
      </c>
    </row>
    <row r="2569" spans="3:24">
      <c r="C2569" s="69">
        <v>2021</v>
      </c>
      <c r="D2569" s="69">
        <v>8</v>
      </c>
      <c r="E2569" s="70" t="s">
        <v>6378</v>
      </c>
      <c r="F2569" s="70" t="s">
        <v>6379</v>
      </c>
      <c r="G2569" s="70" t="s">
        <v>7634</v>
      </c>
      <c r="H2569" s="70" t="s">
        <v>1433</v>
      </c>
      <c r="I2569" s="70" t="s">
        <v>1397</v>
      </c>
      <c r="J2569" s="70" t="s">
        <v>1412</v>
      </c>
      <c r="K2569" s="70"/>
      <c r="L2569" s="70">
        <v>480</v>
      </c>
      <c r="M2569" s="70">
        <v>0.145</v>
      </c>
      <c r="N2569" s="70"/>
      <c r="O2569" s="70" t="s">
        <v>7635</v>
      </c>
      <c r="P2569" s="70">
        <v>163.29</v>
      </c>
      <c r="Q2569" s="70" t="s">
        <v>1402</v>
      </c>
      <c r="R2569" s="70"/>
      <c r="S2569" s="70"/>
      <c r="T2569" s="70">
        <v>8240</v>
      </c>
      <c r="U2569" s="70">
        <v>2420</v>
      </c>
      <c r="V2569" s="70" t="s">
        <v>7636</v>
      </c>
      <c r="W2569" s="70">
        <v>12200</v>
      </c>
      <c r="X2569" s="71" t="s">
        <v>7637</v>
      </c>
    </row>
    <row r="2570" spans="3:24">
      <c r="C2570" s="69">
        <v>2021</v>
      </c>
      <c r="D2570" s="69">
        <v>8</v>
      </c>
      <c r="E2570" s="70" t="s">
        <v>5847</v>
      </c>
      <c r="F2570" s="70" t="s">
        <v>5848</v>
      </c>
      <c r="G2570" s="70" t="s">
        <v>7638</v>
      </c>
      <c r="H2570" s="70" t="s">
        <v>7544</v>
      </c>
      <c r="I2570" s="70" t="s">
        <v>1397</v>
      </c>
      <c r="J2570" s="70" t="s">
        <v>1396</v>
      </c>
      <c r="K2570" s="70"/>
      <c r="L2570" s="70">
        <v>300</v>
      </c>
      <c r="M2570" s="70">
        <v>0.123</v>
      </c>
      <c r="N2570" s="70"/>
      <c r="O2570" s="70">
        <v>160.26</v>
      </c>
      <c r="P2570" s="70">
        <v>281.91</v>
      </c>
      <c r="Q2570" s="70" t="s">
        <v>1402</v>
      </c>
      <c r="R2570" s="70"/>
      <c r="S2570" s="70"/>
      <c r="T2570" s="70">
        <v>9860</v>
      </c>
      <c r="U2570" s="70">
        <v>2550</v>
      </c>
      <c r="V2570" s="70">
        <v>3485</v>
      </c>
      <c r="W2570" s="70">
        <v>31000</v>
      </c>
      <c r="X2570" s="71">
        <v>17850</v>
      </c>
    </row>
    <row r="2571" spans="3:24">
      <c r="C2571" s="69">
        <v>2021</v>
      </c>
      <c r="D2571" s="69">
        <v>8</v>
      </c>
      <c r="E2571" s="70" t="s">
        <v>2177</v>
      </c>
      <c r="F2571" s="70" t="s">
        <v>2178</v>
      </c>
      <c r="G2571" s="70" t="s">
        <v>7639</v>
      </c>
      <c r="H2571" s="70" t="s">
        <v>1869</v>
      </c>
      <c r="I2571" s="70" t="s">
        <v>1397</v>
      </c>
      <c r="J2571" s="70" t="s">
        <v>1396</v>
      </c>
      <c r="K2571" s="70"/>
      <c r="L2571" s="70">
        <v>360</v>
      </c>
      <c r="M2571" s="70"/>
      <c r="N2571" s="70"/>
      <c r="O2571" s="70">
        <v>146.7</v>
      </c>
      <c r="P2571" s="70">
        <v>162.28</v>
      </c>
      <c r="Q2571" s="70" t="s">
        <v>1402</v>
      </c>
      <c r="R2571" s="70"/>
      <c r="S2571" s="70"/>
      <c r="T2571" s="70">
        <v>6850</v>
      </c>
      <c r="U2571" s="70">
        <v>2210</v>
      </c>
      <c r="V2571" s="70" t="s">
        <v>7640</v>
      </c>
      <c r="W2571" s="70">
        <v>9995</v>
      </c>
      <c r="X2571" s="71">
        <v>6900</v>
      </c>
    </row>
    <row r="2572" spans="3:24">
      <c r="C2572" s="69">
        <v>2021</v>
      </c>
      <c r="D2572" s="69">
        <v>8</v>
      </c>
      <c r="E2572" s="70" t="s">
        <v>5857</v>
      </c>
      <c r="F2572" s="70" t="s">
        <v>2114</v>
      </c>
      <c r="G2572" s="70" t="s">
        <v>7641</v>
      </c>
      <c r="H2572" s="70" t="s">
        <v>1433</v>
      </c>
      <c r="I2572" s="70" t="s">
        <v>1397</v>
      </c>
      <c r="J2572" s="70" t="s">
        <v>1412</v>
      </c>
      <c r="K2572" s="70"/>
      <c r="L2572" s="70">
        <v>570</v>
      </c>
      <c r="M2572" s="70">
        <v>0.16</v>
      </c>
      <c r="N2572" s="70"/>
      <c r="O2572" s="70">
        <v>158.98</v>
      </c>
      <c r="P2572" s="70">
        <v>315.85</v>
      </c>
      <c r="Q2572" s="70" t="s">
        <v>1421</v>
      </c>
      <c r="R2572" s="70"/>
      <c r="S2572" s="70"/>
      <c r="T2572" s="70">
        <v>10700</v>
      </c>
      <c r="U2572" s="70">
        <v>2550</v>
      </c>
      <c r="V2572" s="70" t="s">
        <v>7642</v>
      </c>
      <c r="W2572" s="70">
        <v>17500</v>
      </c>
      <c r="X2572" s="71">
        <v>11800</v>
      </c>
    </row>
    <row r="2573" spans="3:24">
      <c r="C2573" s="69">
        <v>2021</v>
      </c>
      <c r="D2573" s="69">
        <v>8</v>
      </c>
      <c r="E2573" s="70" t="s">
        <v>5857</v>
      </c>
      <c r="F2573" s="70" t="s">
        <v>2114</v>
      </c>
      <c r="G2573" s="70" t="s">
        <v>7643</v>
      </c>
      <c r="H2573" s="70" t="s">
        <v>4118</v>
      </c>
      <c r="I2573" s="70" t="s">
        <v>1397</v>
      </c>
      <c r="J2573" s="70" t="s">
        <v>1412</v>
      </c>
      <c r="K2573" s="70"/>
      <c r="L2573" s="70">
        <v>570</v>
      </c>
      <c r="M2573" s="70">
        <v>0.16</v>
      </c>
      <c r="N2573" s="70"/>
      <c r="O2573" s="70">
        <v>158.98</v>
      </c>
      <c r="P2573" s="70">
        <v>318.85</v>
      </c>
      <c r="Q2573" s="70" t="s">
        <v>1421</v>
      </c>
      <c r="R2573" s="70"/>
      <c r="S2573" s="70"/>
      <c r="T2573" s="70">
        <v>10700</v>
      </c>
      <c r="U2573" s="70">
        <v>2550</v>
      </c>
      <c r="V2573" s="70" t="s">
        <v>7642</v>
      </c>
      <c r="W2573" s="70">
        <v>17500</v>
      </c>
      <c r="X2573" s="71">
        <v>11800</v>
      </c>
    </row>
    <row r="2574" spans="3:24">
      <c r="C2574" s="69">
        <v>2021</v>
      </c>
      <c r="D2574" s="69">
        <v>8</v>
      </c>
      <c r="E2574" s="70" t="s">
        <v>5860</v>
      </c>
      <c r="F2574" s="70" t="s">
        <v>5861</v>
      </c>
      <c r="G2574" s="70" t="s">
        <v>7644</v>
      </c>
      <c r="H2574" s="70" t="s">
        <v>1440</v>
      </c>
      <c r="I2574" s="70" t="s">
        <v>1397</v>
      </c>
      <c r="J2574" s="70" t="s">
        <v>1441</v>
      </c>
      <c r="K2574" s="70">
        <v>173</v>
      </c>
      <c r="L2574" s="70"/>
      <c r="M2574" s="70"/>
      <c r="N2574" s="70">
        <v>7.7</v>
      </c>
      <c r="O2574" s="70">
        <v>161.53</v>
      </c>
      <c r="P2574" s="70"/>
      <c r="Q2574" s="70" t="s">
        <v>1442</v>
      </c>
      <c r="R2574" s="70"/>
      <c r="S2574" s="70"/>
      <c r="T2574" s="70">
        <v>2920</v>
      </c>
      <c r="U2574" s="70">
        <v>1499</v>
      </c>
      <c r="V2574" s="70">
        <v>1610</v>
      </c>
      <c r="W2574" s="70">
        <v>905</v>
      </c>
      <c r="X2574" s="71">
        <v>680</v>
      </c>
    </row>
    <row r="2575" spans="3:24">
      <c r="C2575" s="69">
        <v>2021</v>
      </c>
      <c r="D2575" s="69">
        <v>8</v>
      </c>
      <c r="E2575" s="70" t="s">
        <v>5860</v>
      </c>
      <c r="F2575" s="70" t="s">
        <v>5861</v>
      </c>
      <c r="G2575" s="70" t="s">
        <v>7645</v>
      </c>
      <c r="H2575" s="70" t="s">
        <v>1440</v>
      </c>
      <c r="I2575" s="70" t="s">
        <v>1397</v>
      </c>
      <c r="J2575" s="70" t="s">
        <v>1441</v>
      </c>
      <c r="K2575" s="70">
        <v>215</v>
      </c>
      <c r="L2575" s="70"/>
      <c r="M2575" s="70"/>
      <c r="N2575" s="70">
        <v>8.5</v>
      </c>
      <c r="O2575" s="70">
        <v>168.83</v>
      </c>
      <c r="P2575" s="70"/>
      <c r="Q2575" s="70" t="s">
        <v>1442</v>
      </c>
      <c r="R2575" s="70"/>
      <c r="S2575" s="70"/>
      <c r="T2575" s="70">
        <v>2920</v>
      </c>
      <c r="U2575" s="70">
        <v>1499</v>
      </c>
      <c r="V2575" s="70">
        <v>1610</v>
      </c>
      <c r="W2575" s="70">
        <v>905</v>
      </c>
      <c r="X2575" s="71">
        <v>705</v>
      </c>
    </row>
    <row r="2576" spans="3:24">
      <c r="C2576" s="69">
        <v>2021</v>
      </c>
      <c r="D2576" s="69">
        <v>8</v>
      </c>
      <c r="E2576" s="70" t="s">
        <v>5860</v>
      </c>
      <c r="F2576" s="70" t="s">
        <v>5861</v>
      </c>
      <c r="G2576" s="70" t="s">
        <v>7646</v>
      </c>
      <c r="H2576" s="70" t="s">
        <v>1440</v>
      </c>
      <c r="I2576" s="70" t="s">
        <v>1397</v>
      </c>
      <c r="J2576" s="70" t="s">
        <v>1441</v>
      </c>
      <c r="K2576" s="70">
        <v>160</v>
      </c>
      <c r="L2576" s="70"/>
      <c r="M2576" s="70"/>
      <c r="N2576" s="70">
        <v>8.7</v>
      </c>
      <c r="O2576" s="70">
        <v>161.53</v>
      </c>
      <c r="P2576" s="70"/>
      <c r="Q2576" s="70" t="s">
        <v>1442</v>
      </c>
      <c r="R2576" s="70"/>
      <c r="S2576" s="70"/>
      <c r="T2576" s="70">
        <v>3380</v>
      </c>
      <c r="U2576" s="70">
        <v>1499</v>
      </c>
      <c r="V2576" s="70">
        <v>1610</v>
      </c>
      <c r="W2576" s="70">
        <v>1095</v>
      </c>
      <c r="X2576" s="71">
        <v>765</v>
      </c>
    </row>
    <row r="2577" spans="3:24">
      <c r="C2577" s="69">
        <v>2021</v>
      </c>
      <c r="D2577" s="69">
        <v>8</v>
      </c>
      <c r="E2577" s="70" t="s">
        <v>5860</v>
      </c>
      <c r="F2577" s="70" t="s">
        <v>5861</v>
      </c>
      <c r="G2577" s="70" t="s">
        <v>7647</v>
      </c>
      <c r="H2577" s="70" t="s">
        <v>1440</v>
      </c>
      <c r="I2577" s="70" t="s">
        <v>1397</v>
      </c>
      <c r="J2577" s="70" t="s">
        <v>1441</v>
      </c>
      <c r="K2577" s="70">
        <v>206</v>
      </c>
      <c r="L2577" s="70"/>
      <c r="M2577" s="70"/>
      <c r="N2577" s="70">
        <v>9.1</v>
      </c>
      <c r="O2577" s="70">
        <v>168.83</v>
      </c>
      <c r="P2577" s="70"/>
      <c r="Q2577" s="70" t="s">
        <v>1442</v>
      </c>
      <c r="R2577" s="70"/>
      <c r="S2577" s="70"/>
      <c r="T2577" s="70">
        <v>3380</v>
      </c>
      <c r="U2577" s="70">
        <v>1499</v>
      </c>
      <c r="V2577" s="70">
        <v>1610</v>
      </c>
      <c r="W2577" s="70">
        <v>1095</v>
      </c>
      <c r="X2577" s="71">
        <v>795</v>
      </c>
    </row>
    <row r="2578" spans="3:24">
      <c r="C2578" s="69">
        <v>2021</v>
      </c>
      <c r="D2578" s="69">
        <v>8</v>
      </c>
      <c r="E2578" s="70" t="s">
        <v>1416</v>
      </c>
      <c r="F2578" s="70" t="s">
        <v>4149</v>
      </c>
      <c r="G2578" s="70" t="s">
        <v>7648</v>
      </c>
      <c r="H2578" s="70" t="s">
        <v>1440</v>
      </c>
      <c r="I2578" s="70" t="s">
        <v>1397</v>
      </c>
      <c r="J2578" s="70" t="s">
        <v>1441</v>
      </c>
      <c r="K2578" s="70">
        <v>255</v>
      </c>
      <c r="L2578" s="70"/>
      <c r="M2578" s="70"/>
      <c r="N2578" s="70">
        <v>14.9</v>
      </c>
      <c r="O2578" s="70">
        <v>125</v>
      </c>
      <c r="P2578" s="70"/>
      <c r="Q2578" s="70" t="s">
        <v>1402</v>
      </c>
      <c r="R2578" s="70"/>
      <c r="S2578" s="70"/>
      <c r="T2578" s="70">
        <v>4619</v>
      </c>
      <c r="U2578" s="70">
        <v>1718</v>
      </c>
      <c r="V2578" s="70">
        <v>1515</v>
      </c>
      <c r="W2578" s="70">
        <v>1848</v>
      </c>
      <c r="X2578" s="71">
        <v>1448</v>
      </c>
    </row>
    <row r="2579" spans="3:24">
      <c r="C2579" s="69">
        <v>2021</v>
      </c>
      <c r="D2579" s="69">
        <v>8</v>
      </c>
      <c r="E2579" s="70" t="s">
        <v>1416</v>
      </c>
      <c r="F2579" s="70" t="s">
        <v>4149</v>
      </c>
      <c r="G2579" s="70" t="s">
        <v>7649</v>
      </c>
      <c r="H2579" s="70" t="s">
        <v>1440</v>
      </c>
      <c r="I2579" s="70" t="s">
        <v>1397</v>
      </c>
      <c r="J2579" s="70" t="s">
        <v>1441</v>
      </c>
      <c r="K2579" s="70">
        <v>270</v>
      </c>
      <c r="L2579" s="70"/>
      <c r="M2579" s="70"/>
      <c r="N2579" s="70">
        <v>14</v>
      </c>
      <c r="O2579" s="70">
        <v>125</v>
      </c>
      <c r="P2579" s="70"/>
      <c r="Q2579" s="70" t="s">
        <v>1402</v>
      </c>
      <c r="R2579" s="70"/>
      <c r="S2579" s="70"/>
      <c r="T2579" s="70">
        <v>4619</v>
      </c>
      <c r="U2579" s="70">
        <v>1718</v>
      </c>
      <c r="V2579" s="70">
        <v>1515</v>
      </c>
      <c r="W2579" s="70">
        <v>1810</v>
      </c>
      <c r="X2579" s="71">
        <v>1439</v>
      </c>
    </row>
    <row r="2580" spans="3:24">
      <c r="C2580" s="69">
        <v>2021</v>
      </c>
      <c r="D2580" s="69">
        <v>8</v>
      </c>
      <c r="E2580" s="70" t="s">
        <v>7650</v>
      </c>
      <c r="F2580" s="70" t="s">
        <v>4124</v>
      </c>
      <c r="G2580" s="70" t="s">
        <v>7651</v>
      </c>
      <c r="H2580" s="70" t="s">
        <v>1579</v>
      </c>
      <c r="I2580" s="70" t="s">
        <v>1397</v>
      </c>
      <c r="J2580" s="70" t="s">
        <v>1441</v>
      </c>
      <c r="K2580" s="70">
        <v>420</v>
      </c>
      <c r="L2580" s="70"/>
      <c r="M2580" s="70"/>
      <c r="N2580" s="70">
        <v>15.9</v>
      </c>
      <c r="O2580" s="70">
        <v>172</v>
      </c>
      <c r="P2580" s="70"/>
      <c r="Q2580" s="70" t="s">
        <v>3814</v>
      </c>
      <c r="R2580" s="70"/>
      <c r="S2580" s="70"/>
      <c r="T2580" s="70">
        <v>4876</v>
      </c>
      <c r="U2580" s="70">
        <v>1860</v>
      </c>
      <c r="V2580" s="70">
        <v>1675</v>
      </c>
      <c r="W2580" s="70">
        <v>2690</v>
      </c>
      <c r="X2580" s="71">
        <v>2210</v>
      </c>
    </row>
    <row r="2581" spans="3:24">
      <c r="C2581" s="69">
        <v>2021</v>
      </c>
      <c r="D2581" s="69">
        <v>8</v>
      </c>
      <c r="E2581" s="70" t="s">
        <v>7650</v>
      </c>
      <c r="F2581" s="70" t="s">
        <v>4124</v>
      </c>
      <c r="G2581" s="70" t="s">
        <v>7652</v>
      </c>
      <c r="H2581" s="70" t="s">
        <v>1579</v>
      </c>
      <c r="I2581" s="70" t="s">
        <v>1397</v>
      </c>
      <c r="J2581" s="70" t="s">
        <v>1441</v>
      </c>
      <c r="K2581" s="70">
        <v>420</v>
      </c>
      <c r="L2581" s="70"/>
      <c r="M2581" s="70"/>
      <c r="N2581" s="70">
        <v>15.9</v>
      </c>
      <c r="O2581" s="70">
        <v>172</v>
      </c>
      <c r="P2581" s="70"/>
      <c r="Q2581" s="70" t="s">
        <v>3814</v>
      </c>
      <c r="R2581" s="70"/>
      <c r="S2581" s="70"/>
      <c r="T2581" s="70">
        <v>4876</v>
      </c>
      <c r="U2581" s="70">
        <v>1860</v>
      </c>
      <c r="V2581" s="70">
        <v>1675</v>
      </c>
      <c r="W2581" s="70">
        <v>2770</v>
      </c>
      <c r="X2581" s="71">
        <v>2210</v>
      </c>
    </row>
    <row r="2582" spans="3:24">
      <c r="C2582" s="69">
        <v>2021</v>
      </c>
      <c r="D2582" s="69">
        <v>8</v>
      </c>
      <c r="E2582" s="70" t="s">
        <v>7650</v>
      </c>
      <c r="F2582" s="70" t="s">
        <v>4124</v>
      </c>
      <c r="G2582" s="70" t="s">
        <v>7653</v>
      </c>
      <c r="H2582" s="70" t="s">
        <v>1579</v>
      </c>
      <c r="I2582" s="70" t="s">
        <v>1397</v>
      </c>
      <c r="J2582" s="70" t="s">
        <v>1441</v>
      </c>
      <c r="K2582" s="70">
        <v>560</v>
      </c>
      <c r="L2582" s="70"/>
      <c r="M2582" s="70"/>
      <c r="N2582" s="70">
        <v>15.9</v>
      </c>
      <c r="O2582" s="70">
        <v>175</v>
      </c>
      <c r="P2582" s="70"/>
      <c r="Q2582" s="70" t="s">
        <v>3814</v>
      </c>
      <c r="R2582" s="70"/>
      <c r="S2582" s="70"/>
      <c r="T2582" s="70">
        <v>4876</v>
      </c>
      <c r="U2582" s="70">
        <v>1860</v>
      </c>
      <c r="V2582" s="70">
        <v>1675</v>
      </c>
      <c r="W2582" s="70">
        <v>2805</v>
      </c>
      <c r="X2582" s="71">
        <v>2325</v>
      </c>
    </row>
    <row r="2583" spans="3:24">
      <c r="C2583" s="69">
        <v>2021</v>
      </c>
      <c r="D2583" s="69">
        <v>8</v>
      </c>
      <c r="E2583" s="70" t="s">
        <v>7650</v>
      </c>
      <c r="F2583" s="70" t="s">
        <v>4124</v>
      </c>
      <c r="G2583" s="70" t="s">
        <v>7654</v>
      </c>
      <c r="H2583" s="70" t="s">
        <v>1579</v>
      </c>
      <c r="I2583" s="70" t="s">
        <v>1397</v>
      </c>
      <c r="J2583" s="70" t="s">
        <v>1441</v>
      </c>
      <c r="K2583" s="70">
        <v>560</v>
      </c>
      <c r="L2583" s="70"/>
      <c r="M2583" s="70"/>
      <c r="N2583" s="70">
        <v>15.9</v>
      </c>
      <c r="O2583" s="70">
        <v>175</v>
      </c>
      <c r="P2583" s="70"/>
      <c r="Q2583" s="70" t="s">
        <v>3814</v>
      </c>
      <c r="R2583" s="70"/>
      <c r="S2583" s="70"/>
      <c r="T2583" s="70">
        <v>4876</v>
      </c>
      <c r="U2583" s="70">
        <v>1860</v>
      </c>
      <c r="V2583" s="70">
        <v>1675</v>
      </c>
      <c r="W2583" s="70">
        <v>2885</v>
      </c>
      <c r="X2583" s="71">
        <v>2325</v>
      </c>
    </row>
    <row r="2584" spans="3:24">
      <c r="C2584" s="69">
        <v>2021</v>
      </c>
      <c r="D2584" s="69">
        <v>8</v>
      </c>
      <c r="E2584" s="70" t="s">
        <v>7650</v>
      </c>
      <c r="F2584" s="70" t="s">
        <v>4124</v>
      </c>
      <c r="G2584" s="70" t="s">
        <v>7655</v>
      </c>
      <c r="H2584" s="70" t="s">
        <v>1579</v>
      </c>
      <c r="I2584" s="70" t="s">
        <v>1397</v>
      </c>
      <c r="J2584" s="70" t="s">
        <v>1441</v>
      </c>
      <c r="K2584" s="70">
        <v>520</v>
      </c>
      <c r="L2584" s="70"/>
      <c r="M2584" s="70"/>
      <c r="N2584" s="70">
        <v>17</v>
      </c>
      <c r="O2584" s="70">
        <v>175</v>
      </c>
      <c r="P2584" s="70"/>
      <c r="Q2584" s="70" t="s">
        <v>3814</v>
      </c>
      <c r="R2584" s="70"/>
      <c r="S2584" s="70"/>
      <c r="T2584" s="70">
        <v>4876</v>
      </c>
      <c r="U2584" s="70">
        <v>1860</v>
      </c>
      <c r="V2584" s="70">
        <v>1675</v>
      </c>
      <c r="W2584" s="70">
        <v>2890</v>
      </c>
      <c r="X2584" s="71">
        <v>2410</v>
      </c>
    </row>
    <row r="2585" spans="3:24">
      <c r="C2585" s="69">
        <v>2021</v>
      </c>
      <c r="D2585" s="69">
        <v>8</v>
      </c>
      <c r="E2585" s="70" t="s">
        <v>1443</v>
      </c>
      <c r="F2585" s="70" t="s">
        <v>1444</v>
      </c>
      <c r="G2585" s="70" t="s">
        <v>7656</v>
      </c>
      <c r="H2585" s="70" t="s">
        <v>5411</v>
      </c>
      <c r="I2585" s="70" t="s">
        <v>2881</v>
      </c>
      <c r="J2585" s="70" t="s">
        <v>1396</v>
      </c>
      <c r="K2585" s="70"/>
      <c r="L2585" s="70" t="s">
        <v>7657</v>
      </c>
      <c r="M2585" s="70"/>
      <c r="N2585" s="70"/>
      <c r="O2585" s="70"/>
      <c r="P2585" s="70"/>
      <c r="Q2585" s="70"/>
      <c r="R2585" s="70">
        <v>80.5</v>
      </c>
      <c r="S2585" s="70">
        <v>82</v>
      </c>
      <c r="T2585" s="70">
        <v>5995</v>
      </c>
      <c r="U2585" s="70">
        <v>2260</v>
      </c>
      <c r="V2585" s="70">
        <v>3160</v>
      </c>
      <c r="W2585" s="70">
        <v>4495</v>
      </c>
      <c r="X2585" s="71">
        <v>3500</v>
      </c>
    </row>
    <row r="2586" spans="3:24">
      <c r="C2586" s="69">
        <v>2021</v>
      </c>
      <c r="D2586" s="69">
        <v>8</v>
      </c>
      <c r="E2586" s="70" t="s">
        <v>1488</v>
      </c>
      <c r="F2586" s="70" t="s">
        <v>5539</v>
      </c>
      <c r="G2586" s="70" t="s">
        <v>7658</v>
      </c>
      <c r="H2586" s="70" t="s">
        <v>1579</v>
      </c>
      <c r="I2586" s="70" t="s">
        <v>1397</v>
      </c>
      <c r="J2586" s="70" t="s">
        <v>1441</v>
      </c>
      <c r="K2586" s="70">
        <v>340</v>
      </c>
      <c r="L2586" s="70"/>
      <c r="M2586" s="70"/>
      <c r="N2586" s="70">
        <v>27.9</v>
      </c>
      <c r="O2586" s="70">
        <v>140.72</v>
      </c>
      <c r="P2586" s="70"/>
      <c r="Q2586" s="70" t="s">
        <v>1402</v>
      </c>
      <c r="R2586" s="70"/>
      <c r="S2586" s="70"/>
      <c r="T2586" s="70">
        <v>5940</v>
      </c>
      <c r="U2586" s="70">
        <v>2062</v>
      </c>
      <c r="V2586" s="70">
        <v>2495</v>
      </c>
      <c r="W2586" s="70">
        <v>3600</v>
      </c>
      <c r="X2586" s="71">
        <v>2980</v>
      </c>
    </row>
    <row r="2587" spans="3:24">
      <c r="C2587" s="69">
        <v>2021</v>
      </c>
      <c r="D2587" s="69">
        <v>8</v>
      </c>
      <c r="E2587" s="70" t="s">
        <v>1506</v>
      </c>
      <c r="F2587" s="70" t="s">
        <v>1507</v>
      </c>
      <c r="G2587" s="70" t="s">
        <v>7659</v>
      </c>
      <c r="H2587" s="70" t="s">
        <v>6338</v>
      </c>
      <c r="I2587" s="70" t="s">
        <v>2881</v>
      </c>
      <c r="J2587" s="70" t="s">
        <v>1396</v>
      </c>
      <c r="K2587" s="70"/>
      <c r="L2587" s="70" t="s">
        <v>7660</v>
      </c>
      <c r="M2587" s="70"/>
      <c r="N2587" s="70"/>
      <c r="O2587" s="70"/>
      <c r="P2587" s="70"/>
      <c r="Q2587" s="70"/>
      <c r="R2587" s="70">
        <v>110</v>
      </c>
      <c r="S2587" s="70">
        <v>110</v>
      </c>
      <c r="T2587" s="70">
        <v>9600</v>
      </c>
      <c r="U2587" s="70">
        <v>2550</v>
      </c>
      <c r="V2587" s="70">
        <v>3500</v>
      </c>
      <c r="W2587" s="70">
        <v>31000</v>
      </c>
      <c r="X2587" s="71" t="s">
        <v>7661</v>
      </c>
    </row>
    <row r="2588" spans="3:24">
      <c r="C2588" s="69">
        <v>2021</v>
      </c>
      <c r="D2588" s="69">
        <v>8</v>
      </c>
      <c r="E2588" s="70" t="s">
        <v>1585</v>
      </c>
      <c r="F2588" s="70" t="s">
        <v>1591</v>
      </c>
      <c r="G2588" s="70" t="s">
        <v>7662</v>
      </c>
      <c r="H2588" s="70" t="s">
        <v>5453</v>
      </c>
      <c r="I2588" s="70" t="s">
        <v>2881</v>
      </c>
      <c r="J2588" s="70" t="s">
        <v>1396</v>
      </c>
      <c r="K2588" s="70"/>
      <c r="L2588" s="70">
        <v>450</v>
      </c>
      <c r="M2588" s="70"/>
      <c r="N2588" s="70"/>
      <c r="O2588" s="70"/>
      <c r="P2588" s="70"/>
      <c r="Q2588" s="70"/>
      <c r="R2588" s="70">
        <v>162</v>
      </c>
      <c r="S2588" s="70">
        <v>163</v>
      </c>
      <c r="T2588" s="70">
        <v>11647</v>
      </c>
      <c r="U2588" s="70">
        <v>2550</v>
      </c>
      <c r="V2588" s="70">
        <v>3990</v>
      </c>
      <c r="W2588" s="70">
        <v>31000</v>
      </c>
      <c r="X2588" s="71">
        <v>24300</v>
      </c>
    </row>
    <row r="2589" spans="3:24">
      <c r="C2589" s="69">
        <v>2021</v>
      </c>
      <c r="D2589" s="69">
        <v>8</v>
      </c>
      <c r="E2589" s="70" t="s">
        <v>1580</v>
      </c>
      <c r="F2589" s="70" t="s">
        <v>1581</v>
      </c>
      <c r="G2589" s="70" t="s">
        <v>7663</v>
      </c>
      <c r="H2589" s="70" t="s">
        <v>5408</v>
      </c>
      <c r="I2589" s="70" t="s">
        <v>1561</v>
      </c>
      <c r="J2589" s="70" t="s">
        <v>1396</v>
      </c>
      <c r="K2589" s="70"/>
      <c r="L2589" s="70">
        <v>52</v>
      </c>
      <c r="M2589" s="70"/>
      <c r="N2589" s="70"/>
      <c r="O2589" s="70"/>
      <c r="P2589" s="70">
        <v>47.69</v>
      </c>
      <c r="Q2589" s="70" t="s">
        <v>1402</v>
      </c>
      <c r="R2589" s="70"/>
      <c r="S2589" s="70"/>
      <c r="T2589" s="70">
        <v>8445</v>
      </c>
      <c r="U2589" s="70">
        <v>2550</v>
      </c>
      <c r="V2589" s="70">
        <v>3450</v>
      </c>
      <c r="W2589" s="70">
        <v>25000</v>
      </c>
      <c r="X2589" s="71">
        <v>16200</v>
      </c>
    </row>
    <row r="2590" spans="3:24">
      <c r="C2590" s="69">
        <v>2021</v>
      </c>
      <c r="D2590" s="69">
        <v>8</v>
      </c>
      <c r="E2590" s="70" t="s">
        <v>1644</v>
      </c>
      <c r="F2590" s="70" t="s">
        <v>1645</v>
      </c>
      <c r="G2590" s="70" t="s">
        <v>7664</v>
      </c>
      <c r="H2590" s="70" t="s">
        <v>4497</v>
      </c>
      <c r="I2590" s="70" t="s">
        <v>2881</v>
      </c>
      <c r="J2590" s="70" t="s">
        <v>1396</v>
      </c>
      <c r="K2590" s="70"/>
      <c r="L2590" s="70" t="s">
        <v>7665</v>
      </c>
      <c r="M2590" s="70"/>
      <c r="N2590" s="70"/>
      <c r="O2590" s="70"/>
      <c r="P2590" s="70"/>
      <c r="Q2590" s="70"/>
      <c r="R2590" s="70">
        <v>120.2</v>
      </c>
      <c r="S2590" s="70">
        <v>122.2</v>
      </c>
      <c r="T2590" s="70">
        <v>7445</v>
      </c>
      <c r="U2590" s="70">
        <v>2545</v>
      </c>
      <c r="V2590" s="70">
        <v>3700</v>
      </c>
      <c r="W2590" s="70">
        <v>25000</v>
      </c>
      <c r="X2590" s="71">
        <v>10700</v>
      </c>
    </row>
    <row r="2591" spans="3:24">
      <c r="C2591" s="69">
        <v>2021</v>
      </c>
      <c r="D2591" s="69">
        <v>8</v>
      </c>
      <c r="E2591" s="70" t="s">
        <v>1644</v>
      </c>
      <c r="F2591" s="70" t="s">
        <v>1645</v>
      </c>
      <c r="G2591" s="70" t="s">
        <v>7666</v>
      </c>
      <c r="H2591" s="70" t="s">
        <v>7667</v>
      </c>
      <c r="I2591" s="70" t="s">
        <v>2881</v>
      </c>
      <c r="J2591" s="70" t="s">
        <v>1396</v>
      </c>
      <c r="K2591" s="70"/>
      <c r="L2591" s="70" t="s">
        <v>7668</v>
      </c>
      <c r="M2591" s="70"/>
      <c r="N2591" s="70"/>
      <c r="O2591" s="70"/>
      <c r="P2591" s="70"/>
      <c r="Q2591" s="70"/>
      <c r="R2591" s="70">
        <v>120</v>
      </c>
      <c r="S2591" s="70">
        <v>122</v>
      </c>
      <c r="T2591" s="70">
        <v>10600</v>
      </c>
      <c r="U2591" s="70">
        <v>2530</v>
      </c>
      <c r="V2591" s="70">
        <v>3995</v>
      </c>
      <c r="W2591" s="70">
        <v>31000</v>
      </c>
      <c r="X2591" s="71">
        <v>14870</v>
      </c>
    </row>
    <row r="2592" spans="3:24">
      <c r="C2592" s="69">
        <v>2021</v>
      </c>
      <c r="D2592" s="69">
        <v>8</v>
      </c>
      <c r="E2592" s="70" t="s">
        <v>1670</v>
      </c>
      <c r="F2592" s="70" t="s">
        <v>4264</v>
      </c>
      <c r="G2592" s="70" t="s">
        <v>7669</v>
      </c>
      <c r="H2592" s="70" t="s">
        <v>4497</v>
      </c>
      <c r="I2592" s="70" t="s">
        <v>2881</v>
      </c>
      <c r="J2592" s="70" t="s">
        <v>1396</v>
      </c>
      <c r="K2592" s="70"/>
      <c r="L2592" s="70" t="s">
        <v>7670</v>
      </c>
      <c r="M2592" s="70"/>
      <c r="N2592" s="70"/>
      <c r="O2592" s="70"/>
      <c r="P2592" s="70"/>
      <c r="Q2592" s="70"/>
      <c r="R2592" s="70">
        <v>130</v>
      </c>
      <c r="S2592" s="70">
        <v>131</v>
      </c>
      <c r="T2592" s="70" t="s">
        <v>5627</v>
      </c>
      <c r="U2592" s="70">
        <v>2550</v>
      </c>
      <c r="V2592" s="70" t="s">
        <v>7671</v>
      </c>
      <c r="W2592" s="70">
        <v>25000</v>
      </c>
      <c r="X2592" s="71">
        <v>11800</v>
      </c>
    </row>
    <row r="2593" spans="3:24">
      <c r="C2593" s="69">
        <v>2021</v>
      </c>
      <c r="D2593" s="69">
        <v>8</v>
      </c>
      <c r="E2593" s="70" t="s">
        <v>1670</v>
      </c>
      <c r="F2593" s="70" t="s">
        <v>1617</v>
      </c>
      <c r="G2593" s="70" t="s">
        <v>7672</v>
      </c>
      <c r="H2593" s="70" t="s">
        <v>5485</v>
      </c>
      <c r="I2593" s="70" t="s">
        <v>2881</v>
      </c>
      <c r="J2593" s="70" t="s">
        <v>1396</v>
      </c>
      <c r="K2593" s="70"/>
      <c r="L2593" s="70" t="s">
        <v>7673</v>
      </c>
      <c r="M2593" s="70"/>
      <c r="N2593" s="70"/>
      <c r="O2593" s="70"/>
      <c r="P2593" s="70"/>
      <c r="Q2593" s="70"/>
      <c r="R2593" s="70">
        <v>110</v>
      </c>
      <c r="S2593" s="70">
        <v>111</v>
      </c>
      <c r="T2593" s="70">
        <v>7510</v>
      </c>
      <c r="U2593" s="70">
        <v>2550</v>
      </c>
      <c r="V2593" s="70">
        <v>3690</v>
      </c>
      <c r="W2593" s="70">
        <v>25000</v>
      </c>
      <c r="X2593" s="71">
        <v>11200</v>
      </c>
    </row>
    <row r="2594" spans="3:24">
      <c r="C2594" s="69">
        <v>2021</v>
      </c>
      <c r="D2594" s="69">
        <v>8</v>
      </c>
      <c r="E2594" s="70" t="s">
        <v>1694</v>
      </c>
      <c r="F2594" s="70" t="s">
        <v>1695</v>
      </c>
      <c r="G2594" s="70" t="s">
        <v>7674</v>
      </c>
      <c r="H2594" s="70" t="s">
        <v>1440</v>
      </c>
      <c r="I2594" s="70" t="s">
        <v>1397</v>
      </c>
      <c r="J2594" s="70" t="s">
        <v>1441</v>
      </c>
      <c r="K2594" s="70">
        <v>170</v>
      </c>
      <c r="L2594" s="70"/>
      <c r="M2594" s="70"/>
      <c r="N2594" s="70">
        <v>9.3</v>
      </c>
      <c r="O2594" s="70">
        <v>114</v>
      </c>
      <c r="P2594" s="70"/>
      <c r="Q2594" s="70" t="s">
        <v>1402</v>
      </c>
      <c r="R2594" s="70"/>
      <c r="S2594" s="70"/>
      <c r="T2594" s="70">
        <v>2920</v>
      </c>
      <c r="U2594" s="70">
        <v>1493</v>
      </c>
      <c r="V2594" s="70">
        <v>1621</v>
      </c>
      <c r="W2594" s="70">
        <v>1020</v>
      </c>
      <c r="X2594" s="71">
        <v>705</v>
      </c>
    </row>
    <row r="2595" spans="3:24">
      <c r="C2595" s="69">
        <v>2021</v>
      </c>
      <c r="D2595" s="69">
        <v>8</v>
      </c>
      <c r="E2595" s="70" t="s">
        <v>1701</v>
      </c>
      <c r="F2595" s="70" t="s">
        <v>1702</v>
      </c>
      <c r="G2595" s="70" t="s">
        <v>7675</v>
      </c>
      <c r="H2595" s="70" t="s">
        <v>4497</v>
      </c>
      <c r="I2595" s="70" t="s">
        <v>2881</v>
      </c>
      <c r="J2595" s="70" t="s">
        <v>1396</v>
      </c>
      <c r="K2595" s="70"/>
      <c r="L2595" s="70" t="s">
        <v>7676</v>
      </c>
      <c r="M2595" s="70"/>
      <c r="N2595" s="70"/>
      <c r="O2595" s="70"/>
      <c r="P2595" s="70"/>
      <c r="Q2595" s="70"/>
      <c r="R2595" s="70">
        <v>117</v>
      </c>
      <c r="S2595" s="70">
        <v>120</v>
      </c>
      <c r="T2595" s="70" t="s">
        <v>7677</v>
      </c>
      <c r="U2595" s="70">
        <v>2550</v>
      </c>
      <c r="V2595" s="70" t="s">
        <v>7678</v>
      </c>
      <c r="W2595" s="70">
        <v>25000</v>
      </c>
      <c r="X2595" s="71" t="s">
        <v>7679</v>
      </c>
    </row>
    <row r="2596" spans="3:24">
      <c r="C2596" s="69">
        <v>2021</v>
      </c>
      <c r="D2596" s="69">
        <v>8</v>
      </c>
      <c r="E2596" s="70" t="s">
        <v>4311</v>
      </c>
      <c r="F2596" s="70" t="s">
        <v>4312</v>
      </c>
      <c r="G2596" s="70" t="s">
        <v>7680</v>
      </c>
      <c r="H2596" s="70" t="s">
        <v>5435</v>
      </c>
      <c r="I2596" s="70" t="s">
        <v>2881</v>
      </c>
      <c r="J2596" s="70" t="s">
        <v>1412</v>
      </c>
      <c r="K2596" s="70"/>
      <c r="L2596" s="70" t="s">
        <v>7681</v>
      </c>
      <c r="M2596" s="70"/>
      <c r="N2596" s="70"/>
      <c r="O2596" s="70"/>
      <c r="P2596" s="70"/>
      <c r="Q2596" s="70"/>
      <c r="R2596" s="70">
        <v>117</v>
      </c>
      <c r="S2596" s="70">
        <v>120</v>
      </c>
      <c r="T2596" s="70">
        <v>11600</v>
      </c>
      <c r="U2596" s="70">
        <v>2550</v>
      </c>
      <c r="V2596" s="70" t="s">
        <v>4060</v>
      </c>
      <c r="W2596" s="70">
        <v>17000</v>
      </c>
      <c r="X2596" s="71" t="s">
        <v>7682</v>
      </c>
    </row>
    <row r="2597" spans="3:24">
      <c r="C2597" s="69">
        <v>2021</v>
      </c>
      <c r="D2597" s="69">
        <v>8</v>
      </c>
      <c r="E2597" s="70" t="s">
        <v>4311</v>
      </c>
      <c r="F2597" s="70" t="s">
        <v>4312</v>
      </c>
      <c r="G2597" s="70" t="s">
        <v>7683</v>
      </c>
      <c r="H2597" s="70" t="s">
        <v>4118</v>
      </c>
      <c r="I2597" s="70" t="s">
        <v>1397</v>
      </c>
      <c r="J2597" s="70" t="s">
        <v>1412</v>
      </c>
      <c r="K2597" s="70"/>
      <c r="L2597" s="70">
        <v>442</v>
      </c>
      <c r="M2597" s="70">
        <v>0.135</v>
      </c>
      <c r="N2597" s="70"/>
      <c r="O2597" s="70" t="s">
        <v>7006</v>
      </c>
      <c r="P2597" s="70">
        <v>127.74</v>
      </c>
      <c r="Q2597" s="70" t="s">
        <v>1402</v>
      </c>
      <c r="R2597" s="70"/>
      <c r="S2597" s="70"/>
      <c r="T2597" s="70">
        <v>5995</v>
      </c>
      <c r="U2597" s="70">
        <v>2270</v>
      </c>
      <c r="V2597" s="70" t="s">
        <v>3511</v>
      </c>
      <c r="W2597" s="70">
        <v>9500</v>
      </c>
      <c r="X2597" s="71" t="s">
        <v>3512</v>
      </c>
    </row>
    <row r="2598" spans="3:24">
      <c r="C2598" s="69">
        <v>2021</v>
      </c>
      <c r="D2598" s="69">
        <v>8</v>
      </c>
      <c r="E2598" s="70" t="s">
        <v>1789</v>
      </c>
      <c r="F2598" s="70" t="s">
        <v>1790</v>
      </c>
      <c r="G2598" s="70" t="s">
        <v>7684</v>
      </c>
      <c r="H2598" s="70" t="s">
        <v>4497</v>
      </c>
      <c r="I2598" s="70" t="s">
        <v>2881</v>
      </c>
      <c r="J2598" s="70" t="s">
        <v>1396</v>
      </c>
      <c r="K2598" s="70"/>
      <c r="L2598" s="70" t="s">
        <v>5906</v>
      </c>
      <c r="M2598" s="70"/>
      <c r="N2598" s="70"/>
      <c r="O2598" s="70"/>
      <c r="P2598" s="70"/>
      <c r="Q2598" s="70"/>
      <c r="R2598" s="70">
        <v>110</v>
      </c>
      <c r="S2598" s="70">
        <v>111</v>
      </c>
      <c r="T2598" s="70">
        <v>7505</v>
      </c>
      <c r="U2598" s="70">
        <v>2550</v>
      </c>
      <c r="V2598" s="70">
        <v>3630</v>
      </c>
      <c r="W2598" s="70">
        <v>25000</v>
      </c>
      <c r="X2598" s="71">
        <v>11300</v>
      </c>
    </row>
    <row r="2599" spans="3:24">
      <c r="C2599" s="69">
        <v>2021</v>
      </c>
      <c r="D2599" s="69">
        <v>8</v>
      </c>
      <c r="E2599" s="70" t="s">
        <v>7444</v>
      </c>
      <c r="F2599" s="70" t="s">
        <v>7445</v>
      </c>
      <c r="G2599" s="70" t="s">
        <v>7685</v>
      </c>
      <c r="H2599" s="70" t="s">
        <v>1433</v>
      </c>
      <c r="I2599" s="70" t="s">
        <v>1397</v>
      </c>
      <c r="J2599" s="70" t="s">
        <v>1412</v>
      </c>
      <c r="K2599" s="70"/>
      <c r="L2599" s="70">
        <v>370</v>
      </c>
      <c r="M2599" s="70">
        <v>0.189</v>
      </c>
      <c r="N2599" s="70"/>
      <c r="O2599" s="70">
        <v>158.98</v>
      </c>
      <c r="P2599" s="70">
        <v>105.28</v>
      </c>
      <c r="Q2599" s="70" t="s">
        <v>1402</v>
      </c>
      <c r="R2599" s="70"/>
      <c r="S2599" s="70"/>
      <c r="T2599" s="70">
        <v>5995</v>
      </c>
      <c r="U2599" s="70">
        <v>2100</v>
      </c>
      <c r="V2599" s="70" t="s">
        <v>7686</v>
      </c>
      <c r="W2599" s="70">
        <v>8000</v>
      </c>
      <c r="X2599" s="71" t="s">
        <v>7687</v>
      </c>
    </row>
    <row r="2600" spans="3:24">
      <c r="C2600" s="69">
        <v>2021</v>
      </c>
      <c r="D2600" s="69">
        <v>8</v>
      </c>
      <c r="E2600" s="70" t="s">
        <v>4547</v>
      </c>
      <c r="F2600" s="70" t="s">
        <v>5913</v>
      </c>
      <c r="G2600" s="70" t="s">
        <v>7688</v>
      </c>
      <c r="H2600" s="70" t="s">
        <v>1440</v>
      </c>
      <c r="I2600" s="70" t="s">
        <v>1397</v>
      </c>
      <c r="J2600" s="70" t="s">
        <v>1441</v>
      </c>
      <c r="K2600" s="70">
        <v>181</v>
      </c>
      <c r="L2600" s="70"/>
      <c r="M2600" s="70"/>
      <c r="N2600" s="70">
        <v>9.2</v>
      </c>
      <c r="O2600" s="70">
        <v>107</v>
      </c>
      <c r="P2600" s="70"/>
      <c r="Q2600" s="70" t="s">
        <v>1402</v>
      </c>
      <c r="R2600" s="70"/>
      <c r="S2600" s="70"/>
      <c r="T2600" s="70">
        <v>3025</v>
      </c>
      <c r="U2600" s="70">
        <v>1500</v>
      </c>
      <c r="V2600" s="70">
        <v>1515</v>
      </c>
      <c r="W2600" s="70">
        <v>940</v>
      </c>
      <c r="X2600" s="71">
        <v>790</v>
      </c>
    </row>
    <row r="2601" spans="3:24">
      <c r="C2601" s="69">
        <v>2021</v>
      </c>
      <c r="D2601" s="69">
        <v>8</v>
      </c>
      <c r="E2601" s="70" t="s">
        <v>4547</v>
      </c>
      <c r="F2601" s="70" t="s">
        <v>4548</v>
      </c>
      <c r="G2601" s="70" t="s">
        <v>7689</v>
      </c>
      <c r="H2601" s="70" t="s">
        <v>1440</v>
      </c>
      <c r="I2601" s="70" t="s">
        <v>1397</v>
      </c>
      <c r="J2601" s="70" t="s">
        <v>1441</v>
      </c>
      <c r="K2601" s="70">
        <v>138</v>
      </c>
      <c r="L2601" s="70"/>
      <c r="M2601" s="70"/>
      <c r="N2601" s="70">
        <v>8.8</v>
      </c>
      <c r="O2601" s="70">
        <v>103.4</v>
      </c>
      <c r="P2601" s="70"/>
      <c r="Q2601" s="70" t="s">
        <v>1402</v>
      </c>
      <c r="R2601" s="70"/>
      <c r="S2601" s="70"/>
      <c r="T2601" s="70">
        <v>3390</v>
      </c>
      <c r="U2601" s="70">
        <v>1650</v>
      </c>
      <c r="V2601" s="70">
        <v>1595</v>
      </c>
      <c r="W2601" s="70">
        <v>1050</v>
      </c>
      <c r="X2601" s="71">
        <v>750</v>
      </c>
    </row>
    <row r="2602" spans="3:24">
      <c r="C2602" s="69">
        <v>2021</v>
      </c>
      <c r="D2602" s="69">
        <v>8</v>
      </c>
      <c r="E2602" s="70" t="s">
        <v>4547</v>
      </c>
      <c r="F2602" s="70" t="s">
        <v>4548</v>
      </c>
      <c r="G2602" s="70" t="s">
        <v>7690</v>
      </c>
      <c r="H2602" s="70" t="s">
        <v>1440</v>
      </c>
      <c r="I2602" s="70" t="s">
        <v>1397</v>
      </c>
      <c r="J2602" s="70" t="s">
        <v>1441</v>
      </c>
      <c r="K2602" s="70">
        <v>182</v>
      </c>
      <c r="L2602" s="70"/>
      <c r="M2602" s="70"/>
      <c r="N2602" s="70">
        <v>9.4</v>
      </c>
      <c r="O2602" s="70">
        <v>107</v>
      </c>
      <c r="P2602" s="70"/>
      <c r="Q2602" s="70" t="s">
        <v>1402</v>
      </c>
      <c r="R2602" s="70"/>
      <c r="S2602" s="70"/>
      <c r="T2602" s="70">
        <v>3390</v>
      </c>
      <c r="U2602" s="70">
        <v>1650</v>
      </c>
      <c r="V2602" s="70">
        <v>1595</v>
      </c>
      <c r="W2602" s="70">
        <v>1105</v>
      </c>
      <c r="X2602" s="71">
        <v>805</v>
      </c>
    </row>
    <row r="2603" spans="3:24">
      <c r="C2603" s="69">
        <v>2021</v>
      </c>
      <c r="D2603" s="69">
        <v>8</v>
      </c>
      <c r="E2603" s="70" t="s">
        <v>4334</v>
      </c>
      <c r="F2603" s="70" t="s">
        <v>1617</v>
      </c>
      <c r="G2603" s="70" t="s">
        <v>7691</v>
      </c>
      <c r="H2603" s="70" t="s">
        <v>4535</v>
      </c>
      <c r="I2603" s="70" t="s">
        <v>2881</v>
      </c>
      <c r="J2603" s="70" t="s">
        <v>1412</v>
      </c>
      <c r="K2603" s="70"/>
      <c r="L2603" s="70">
        <v>700</v>
      </c>
      <c r="M2603" s="70"/>
      <c r="N2603" s="70"/>
      <c r="O2603" s="70"/>
      <c r="P2603" s="70"/>
      <c r="Q2603" s="70"/>
      <c r="R2603" s="70">
        <v>80.5</v>
      </c>
      <c r="S2603" s="70">
        <v>85</v>
      </c>
      <c r="T2603" s="70">
        <v>10490</v>
      </c>
      <c r="U2603" s="70">
        <v>2550</v>
      </c>
      <c r="V2603" s="70">
        <v>3330</v>
      </c>
      <c r="W2603" s="70">
        <v>16500</v>
      </c>
      <c r="X2603" s="71" t="s">
        <v>7692</v>
      </c>
    </row>
    <row r="2604" spans="3:24">
      <c r="C2604" s="69">
        <v>2021</v>
      </c>
      <c r="D2604" s="69">
        <v>8</v>
      </c>
      <c r="E2604" s="70" t="s">
        <v>1819</v>
      </c>
      <c r="F2604" s="70" t="s">
        <v>1820</v>
      </c>
      <c r="G2604" s="70" t="s">
        <v>7693</v>
      </c>
      <c r="H2604" s="70" t="s">
        <v>4497</v>
      </c>
      <c r="I2604" s="70" t="s">
        <v>2881</v>
      </c>
      <c r="J2604" s="70" t="s">
        <v>1396</v>
      </c>
      <c r="K2604" s="70"/>
      <c r="L2604" s="70">
        <v>390</v>
      </c>
      <c r="M2604" s="70"/>
      <c r="N2604" s="70"/>
      <c r="O2604" s="70"/>
      <c r="P2604" s="70"/>
      <c r="Q2604" s="70"/>
      <c r="R2604" s="70">
        <v>132</v>
      </c>
      <c r="S2604" s="70">
        <v>132.5</v>
      </c>
      <c r="T2604" s="70">
        <v>7470</v>
      </c>
      <c r="U2604" s="70">
        <v>2550</v>
      </c>
      <c r="V2604" s="70" t="s">
        <v>2952</v>
      </c>
      <c r="W2604" s="70">
        <v>25000</v>
      </c>
      <c r="X2604" s="71">
        <v>11000</v>
      </c>
    </row>
    <row r="2605" spans="3:24">
      <c r="C2605" s="69">
        <v>2021</v>
      </c>
      <c r="D2605" s="69">
        <v>8</v>
      </c>
      <c r="E2605" s="70" t="s">
        <v>1819</v>
      </c>
      <c r="F2605" s="70" t="s">
        <v>1820</v>
      </c>
      <c r="G2605" s="70" t="s">
        <v>7694</v>
      </c>
      <c r="H2605" s="70" t="s">
        <v>4497</v>
      </c>
      <c r="I2605" s="70" t="s">
        <v>2881</v>
      </c>
      <c r="J2605" s="70" t="s">
        <v>1396</v>
      </c>
      <c r="K2605" s="70"/>
      <c r="L2605" s="70">
        <v>390</v>
      </c>
      <c r="M2605" s="70"/>
      <c r="N2605" s="70"/>
      <c r="O2605" s="70"/>
      <c r="P2605" s="70"/>
      <c r="Q2605" s="70"/>
      <c r="R2605" s="70">
        <v>120</v>
      </c>
      <c r="S2605" s="70">
        <v>125</v>
      </c>
      <c r="T2605" s="70">
        <v>7470</v>
      </c>
      <c r="U2605" s="70">
        <v>2550</v>
      </c>
      <c r="V2605" s="70" t="s">
        <v>2952</v>
      </c>
      <c r="W2605" s="70">
        <v>25000</v>
      </c>
      <c r="X2605" s="71">
        <v>11000</v>
      </c>
    </row>
    <row r="2606" spans="3:24">
      <c r="C2606" s="69">
        <v>2021</v>
      </c>
      <c r="D2606" s="69">
        <v>8</v>
      </c>
      <c r="E2606" s="70" t="s">
        <v>1819</v>
      </c>
      <c r="F2606" s="70" t="s">
        <v>1820</v>
      </c>
      <c r="G2606" s="70" t="s">
        <v>7695</v>
      </c>
      <c r="H2606" s="70" t="s">
        <v>7363</v>
      </c>
      <c r="I2606" s="70" t="s">
        <v>1561</v>
      </c>
      <c r="J2606" s="70" t="s">
        <v>1412</v>
      </c>
      <c r="K2606" s="70"/>
      <c r="L2606" s="70">
        <v>100</v>
      </c>
      <c r="M2606" s="70"/>
      <c r="N2606" s="70"/>
      <c r="O2606" s="70"/>
      <c r="P2606" s="70">
        <v>50.457</v>
      </c>
      <c r="Q2606" s="70" t="s">
        <v>7696</v>
      </c>
      <c r="R2606" s="70"/>
      <c r="S2606" s="70"/>
      <c r="T2606" s="70">
        <v>10490</v>
      </c>
      <c r="U2606" s="70">
        <v>2550</v>
      </c>
      <c r="V2606" s="70">
        <v>3250</v>
      </c>
      <c r="W2606" s="70">
        <v>16500</v>
      </c>
      <c r="X2606" s="71" t="s">
        <v>4187</v>
      </c>
    </row>
    <row r="2607" spans="3:24">
      <c r="C2607" s="69">
        <v>2021</v>
      </c>
      <c r="D2607" s="69">
        <v>8</v>
      </c>
      <c r="E2607" s="70" t="s">
        <v>1819</v>
      </c>
      <c r="F2607" s="70" t="s">
        <v>1820</v>
      </c>
      <c r="G2607" s="70" t="s">
        <v>7697</v>
      </c>
      <c r="H2607" s="70" t="s">
        <v>4535</v>
      </c>
      <c r="I2607" s="70" t="s">
        <v>2881</v>
      </c>
      <c r="J2607" s="70" t="s">
        <v>1412</v>
      </c>
      <c r="K2607" s="70"/>
      <c r="L2607" s="70" t="s">
        <v>7698</v>
      </c>
      <c r="M2607" s="70"/>
      <c r="N2607" s="70"/>
      <c r="O2607" s="70"/>
      <c r="P2607" s="70"/>
      <c r="Q2607" s="70"/>
      <c r="R2607" s="70">
        <v>85</v>
      </c>
      <c r="S2607" s="70">
        <v>87</v>
      </c>
      <c r="T2607" s="70">
        <v>10990</v>
      </c>
      <c r="U2607" s="70">
        <v>2550</v>
      </c>
      <c r="V2607" s="70">
        <v>3520</v>
      </c>
      <c r="W2607" s="70">
        <v>18000</v>
      </c>
      <c r="X2607" s="71" t="s">
        <v>4809</v>
      </c>
    </row>
    <row r="2608" spans="3:24">
      <c r="C2608" s="69">
        <v>2021</v>
      </c>
      <c r="D2608" s="69">
        <v>8</v>
      </c>
      <c r="E2608" s="70" t="s">
        <v>1859</v>
      </c>
      <c r="F2608" s="70" t="s">
        <v>1860</v>
      </c>
      <c r="G2608" s="70" t="s">
        <v>7699</v>
      </c>
      <c r="H2608" s="70" t="s">
        <v>7700</v>
      </c>
      <c r="I2608" s="70" t="s">
        <v>2881</v>
      </c>
      <c r="J2608" s="70" t="s">
        <v>1396</v>
      </c>
      <c r="K2608" s="70"/>
      <c r="L2608" s="70">
        <v>450</v>
      </c>
      <c r="M2608" s="70"/>
      <c r="N2608" s="70"/>
      <c r="O2608" s="70"/>
      <c r="P2608" s="70"/>
      <c r="Q2608" s="70"/>
      <c r="R2608" s="70">
        <v>52</v>
      </c>
      <c r="S2608" s="70">
        <v>52.1</v>
      </c>
      <c r="T2608" s="70">
        <v>9050</v>
      </c>
      <c r="U2608" s="70">
        <v>2510</v>
      </c>
      <c r="V2608" s="70">
        <v>3400</v>
      </c>
      <c r="W2608" s="70">
        <v>18000</v>
      </c>
      <c r="X2608" s="71">
        <v>9500</v>
      </c>
    </row>
    <row r="2609" spans="3:24">
      <c r="C2609" s="69">
        <v>2021</v>
      </c>
      <c r="D2609" s="69">
        <v>8</v>
      </c>
      <c r="E2609" s="70" t="s">
        <v>7701</v>
      </c>
      <c r="F2609" s="70" t="s">
        <v>7702</v>
      </c>
      <c r="G2609" s="70" t="s">
        <v>7703</v>
      </c>
      <c r="H2609" s="70" t="s">
        <v>1440</v>
      </c>
      <c r="I2609" s="70" t="s">
        <v>1397</v>
      </c>
      <c r="J2609" s="70" t="s">
        <v>1441</v>
      </c>
      <c r="K2609" s="70">
        <v>120</v>
      </c>
      <c r="L2609" s="70"/>
      <c r="M2609" s="70"/>
      <c r="N2609" s="70">
        <v>9</v>
      </c>
      <c r="O2609" s="70">
        <v>126</v>
      </c>
      <c r="P2609" s="70"/>
      <c r="Q2609" s="70" t="s">
        <v>1442</v>
      </c>
      <c r="R2609" s="70"/>
      <c r="S2609" s="70"/>
      <c r="T2609" s="70">
        <v>2806</v>
      </c>
      <c r="U2609" s="70">
        <v>1540</v>
      </c>
      <c r="V2609" s="70">
        <v>1555</v>
      </c>
      <c r="W2609" s="70">
        <v>1010</v>
      </c>
      <c r="X2609" s="71">
        <v>690</v>
      </c>
    </row>
    <row r="2610" spans="3:24">
      <c r="C2610" s="69">
        <v>2021</v>
      </c>
      <c r="D2610" s="69">
        <v>8</v>
      </c>
      <c r="E2610" s="70" t="s">
        <v>1920</v>
      </c>
      <c r="F2610" s="70" t="s">
        <v>1921</v>
      </c>
      <c r="G2610" s="70" t="s">
        <v>7704</v>
      </c>
      <c r="H2610" s="70" t="s">
        <v>1440</v>
      </c>
      <c r="I2610" s="70" t="s">
        <v>1397</v>
      </c>
      <c r="J2610" s="70" t="s">
        <v>1441</v>
      </c>
      <c r="K2610" s="70">
        <v>170</v>
      </c>
      <c r="L2610" s="70"/>
      <c r="M2610" s="70"/>
      <c r="N2610" s="70">
        <v>9.3</v>
      </c>
      <c r="O2610" s="70">
        <v>113</v>
      </c>
      <c r="P2610" s="70"/>
      <c r="Q2610" s="70" t="s">
        <v>1402</v>
      </c>
      <c r="R2610" s="70"/>
      <c r="S2610" s="70"/>
      <c r="T2610" s="70">
        <v>2980</v>
      </c>
      <c r="U2610" s="70">
        <v>1496</v>
      </c>
      <c r="V2610" s="70">
        <v>1637</v>
      </c>
      <c r="W2610" s="70">
        <v>1043</v>
      </c>
      <c r="X2610" s="71">
        <v>743</v>
      </c>
    </row>
    <row r="2611" spans="3:24">
      <c r="C2611" s="69">
        <v>2021</v>
      </c>
      <c r="D2611" s="69">
        <v>8</v>
      </c>
      <c r="E2611" s="70" t="s">
        <v>1920</v>
      </c>
      <c r="F2611" s="70" t="s">
        <v>1921</v>
      </c>
      <c r="G2611" s="70" t="s">
        <v>7705</v>
      </c>
      <c r="H2611" s="70" t="s">
        <v>1440</v>
      </c>
      <c r="I2611" s="70" t="s">
        <v>1397</v>
      </c>
      <c r="J2611" s="70" t="s">
        <v>1441</v>
      </c>
      <c r="K2611" s="70">
        <v>170</v>
      </c>
      <c r="L2611" s="70"/>
      <c r="M2611" s="70"/>
      <c r="N2611" s="70">
        <v>9.3</v>
      </c>
      <c r="O2611" s="70">
        <v>140</v>
      </c>
      <c r="P2611" s="70"/>
      <c r="Q2611" s="70" t="s">
        <v>4013</v>
      </c>
      <c r="R2611" s="70"/>
      <c r="S2611" s="70"/>
      <c r="T2611" s="70">
        <v>2980</v>
      </c>
      <c r="U2611" s="70">
        <v>1496</v>
      </c>
      <c r="V2611" s="70">
        <v>1637</v>
      </c>
      <c r="W2611" s="70">
        <v>1043</v>
      </c>
      <c r="X2611" s="71">
        <v>730</v>
      </c>
    </row>
    <row r="2612" spans="3:24">
      <c r="C2612" s="69">
        <v>2021</v>
      </c>
      <c r="D2612" s="69">
        <v>8</v>
      </c>
      <c r="E2612" s="70" t="s">
        <v>1920</v>
      </c>
      <c r="F2612" s="70" t="s">
        <v>1921</v>
      </c>
      <c r="G2612" s="70" t="s">
        <v>7706</v>
      </c>
      <c r="H2612" s="70" t="s">
        <v>1440</v>
      </c>
      <c r="I2612" s="70" t="s">
        <v>1397</v>
      </c>
      <c r="J2612" s="70" t="s">
        <v>1441</v>
      </c>
      <c r="K2612" s="70">
        <v>170</v>
      </c>
      <c r="L2612" s="70"/>
      <c r="M2612" s="70"/>
      <c r="N2612" s="70">
        <v>9.3</v>
      </c>
      <c r="O2612" s="70">
        <v>114</v>
      </c>
      <c r="P2612" s="70"/>
      <c r="Q2612" s="70" t="s">
        <v>1402</v>
      </c>
      <c r="R2612" s="70"/>
      <c r="S2612" s="70"/>
      <c r="T2612" s="70">
        <v>2980</v>
      </c>
      <c r="U2612" s="70">
        <v>1496</v>
      </c>
      <c r="V2612" s="70">
        <v>1637</v>
      </c>
      <c r="W2612" s="70">
        <v>1043</v>
      </c>
      <c r="X2612" s="71">
        <v>743</v>
      </c>
    </row>
    <row r="2613" spans="3:24">
      <c r="C2613" s="69">
        <v>2021</v>
      </c>
      <c r="D2613" s="69">
        <v>8</v>
      </c>
      <c r="E2613" s="70" t="s">
        <v>1920</v>
      </c>
      <c r="F2613" s="70" t="s">
        <v>1921</v>
      </c>
      <c r="G2613" s="70" t="s">
        <v>7707</v>
      </c>
      <c r="H2613" s="70" t="s">
        <v>1440</v>
      </c>
      <c r="I2613" s="70" t="s">
        <v>1397</v>
      </c>
      <c r="J2613" s="70" t="s">
        <v>1441</v>
      </c>
      <c r="K2613" s="70">
        <v>120</v>
      </c>
      <c r="L2613" s="70"/>
      <c r="M2613" s="70"/>
      <c r="N2613" s="70">
        <v>8.8</v>
      </c>
      <c r="O2613" s="70">
        <v>105</v>
      </c>
      <c r="P2613" s="70"/>
      <c r="Q2613" s="70" t="s">
        <v>1402</v>
      </c>
      <c r="R2613" s="70"/>
      <c r="S2613" s="70"/>
      <c r="T2613" s="70">
        <v>2980</v>
      </c>
      <c r="U2613" s="70">
        <v>1496</v>
      </c>
      <c r="V2613" s="70">
        <v>1637</v>
      </c>
      <c r="W2613" s="70">
        <v>1043</v>
      </c>
      <c r="X2613" s="71" t="s">
        <v>7260</v>
      </c>
    </row>
    <row r="2614" spans="3:24">
      <c r="C2614" s="69">
        <v>2021</v>
      </c>
      <c r="D2614" s="69">
        <v>8</v>
      </c>
      <c r="E2614" s="70" t="s">
        <v>6798</v>
      </c>
      <c r="F2614" s="70" t="s">
        <v>6799</v>
      </c>
      <c r="G2614" s="70" t="s">
        <v>7708</v>
      </c>
      <c r="H2614" s="70" t="s">
        <v>5415</v>
      </c>
      <c r="I2614" s="70" t="s">
        <v>2881</v>
      </c>
      <c r="J2614" s="70" t="s">
        <v>1396</v>
      </c>
      <c r="K2614" s="70"/>
      <c r="L2614" s="70" t="s">
        <v>7709</v>
      </c>
      <c r="M2614" s="70"/>
      <c r="N2614" s="70"/>
      <c r="O2614" s="70"/>
      <c r="P2614" s="70"/>
      <c r="Q2614" s="70"/>
      <c r="R2614" s="70">
        <v>50</v>
      </c>
      <c r="S2614" s="70">
        <v>52</v>
      </c>
      <c r="T2614" s="70">
        <v>5995</v>
      </c>
      <c r="U2614" s="70">
        <v>2240</v>
      </c>
      <c r="V2614" s="70">
        <v>3065</v>
      </c>
      <c r="W2614" s="70">
        <v>4495</v>
      </c>
      <c r="X2614" s="71">
        <v>3670</v>
      </c>
    </row>
    <row r="2615" spans="3:24">
      <c r="C2615" s="69">
        <v>2021</v>
      </c>
      <c r="D2615" s="69">
        <v>8</v>
      </c>
      <c r="E2615" s="70" t="s">
        <v>1947</v>
      </c>
      <c r="F2615" s="70" t="s">
        <v>1948</v>
      </c>
      <c r="G2615" s="70" t="s">
        <v>7710</v>
      </c>
      <c r="H2615" s="70" t="s">
        <v>2018</v>
      </c>
      <c r="I2615" s="70" t="s">
        <v>1397</v>
      </c>
      <c r="J2615" s="70" t="s">
        <v>1396</v>
      </c>
      <c r="K2615" s="70"/>
      <c r="L2615" s="70">
        <v>250</v>
      </c>
      <c r="M2615" s="70">
        <v>0.452</v>
      </c>
      <c r="N2615" s="70"/>
      <c r="O2615" s="70">
        <v>153.65</v>
      </c>
      <c r="P2615" s="70">
        <v>66.84</v>
      </c>
      <c r="Q2615" s="70" t="s">
        <v>1402</v>
      </c>
      <c r="R2615" s="70"/>
      <c r="S2615" s="70"/>
      <c r="T2615" s="70">
        <v>5250</v>
      </c>
      <c r="U2615" s="70" t="s">
        <v>7517</v>
      </c>
      <c r="V2615" s="70">
        <v>2120</v>
      </c>
      <c r="W2615" s="70">
        <v>4495</v>
      </c>
      <c r="X2615" s="71">
        <v>3350</v>
      </c>
    </row>
    <row r="2616" spans="3:24">
      <c r="C2616" s="69">
        <v>2021</v>
      </c>
      <c r="D2616" s="69">
        <v>8</v>
      </c>
      <c r="E2616" s="70" t="s">
        <v>1976</v>
      </c>
      <c r="F2616" s="70" t="s">
        <v>1617</v>
      </c>
      <c r="G2616" s="70" t="s">
        <v>7711</v>
      </c>
      <c r="H2616" s="70" t="s">
        <v>6765</v>
      </c>
      <c r="I2616" s="70" t="s">
        <v>1397</v>
      </c>
      <c r="J2616" s="70" t="s">
        <v>1396</v>
      </c>
      <c r="K2616" s="70">
        <v>223</v>
      </c>
      <c r="L2616" s="70"/>
      <c r="M2616" s="70"/>
      <c r="N2616" s="70"/>
      <c r="O2616" s="70">
        <v>142.18</v>
      </c>
      <c r="P2616" s="70">
        <v>61.824</v>
      </c>
      <c r="Q2616" s="70" t="s">
        <v>1402</v>
      </c>
      <c r="R2616" s="70"/>
      <c r="S2616" s="70"/>
      <c r="T2616" s="70">
        <v>5770</v>
      </c>
      <c r="U2616" s="70">
        <v>1830</v>
      </c>
      <c r="V2616" s="70" t="s">
        <v>7712</v>
      </c>
      <c r="W2616" s="70">
        <v>3495</v>
      </c>
      <c r="X2616" s="71">
        <v>3365</v>
      </c>
    </row>
    <row r="2617" spans="3:24">
      <c r="C2617" s="69">
        <v>2021</v>
      </c>
      <c r="D2617" s="69">
        <v>8</v>
      </c>
      <c r="E2617" s="70" t="s">
        <v>6801</v>
      </c>
      <c r="F2617" s="70" t="s">
        <v>6802</v>
      </c>
      <c r="G2617" s="70" t="s">
        <v>7713</v>
      </c>
      <c r="H2617" s="70" t="s">
        <v>6819</v>
      </c>
      <c r="I2617" s="70" t="s">
        <v>2881</v>
      </c>
      <c r="J2617" s="70" t="s">
        <v>1396</v>
      </c>
      <c r="K2617" s="70"/>
      <c r="L2617" s="70" t="s">
        <v>7270</v>
      </c>
      <c r="M2617" s="70"/>
      <c r="N2617" s="70"/>
      <c r="O2617" s="70"/>
      <c r="P2617" s="70"/>
      <c r="Q2617" s="70"/>
      <c r="R2617" s="70">
        <v>50</v>
      </c>
      <c r="S2617" s="70">
        <v>51</v>
      </c>
      <c r="T2617" s="70">
        <v>7650</v>
      </c>
      <c r="U2617" s="70">
        <v>2280</v>
      </c>
      <c r="V2617" s="70">
        <v>2450</v>
      </c>
      <c r="W2617" s="70">
        <v>9000</v>
      </c>
      <c r="X2617" s="71">
        <v>5550</v>
      </c>
    </row>
    <row r="2618" spans="3:24">
      <c r="C2618" s="69">
        <v>2021</v>
      </c>
      <c r="D2618" s="69">
        <v>8</v>
      </c>
      <c r="E2618" s="70" t="s">
        <v>1990</v>
      </c>
      <c r="F2618" s="70" t="s">
        <v>1991</v>
      </c>
      <c r="G2618" s="70" t="s">
        <v>7714</v>
      </c>
      <c r="H2618" s="70" t="s">
        <v>7279</v>
      </c>
      <c r="I2618" s="70" t="s">
        <v>2881</v>
      </c>
      <c r="J2618" s="70" t="s">
        <v>1396</v>
      </c>
      <c r="K2618" s="70"/>
      <c r="L2618" s="70">
        <v>430</v>
      </c>
      <c r="M2618" s="70"/>
      <c r="N2618" s="70"/>
      <c r="O2618" s="70"/>
      <c r="P2618" s="70"/>
      <c r="Q2618" s="70"/>
      <c r="R2618" s="70">
        <v>50</v>
      </c>
      <c r="S2618" s="70">
        <v>51</v>
      </c>
      <c r="T2618" s="70">
        <v>7625</v>
      </c>
      <c r="U2618" s="70">
        <v>2400</v>
      </c>
      <c r="V2618" s="70">
        <v>2875</v>
      </c>
      <c r="W2618" s="70">
        <v>12495</v>
      </c>
      <c r="X2618" s="71">
        <v>8830</v>
      </c>
    </row>
    <row r="2619" spans="3:24">
      <c r="C2619" s="69">
        <v>2021</v>
      </c>
      <c r="D2619" s="69">
        <v>8</v>
      </c>
      <c r="E2619" s="70" t="s">
        <v>1986</v>
      </c>
      <c r="F2619" s="70" t="s">
        <v>1987</v>
      </c>
      <c r="G2619" s="70" t="s">
        <v>7715</v>
      </c>
      <c r="H2619" s="70" t="s">
        <v>2018</v>
      </c>
      <c r="I2619" s="70" t="s">
        <v>1397</v>
      </c>
      <c r="J2619" s="70" t="s">
        <v>1396</v>
      </c>
      <c r="K2619" s="70"/>
      <c r="L2619" s="70">
        <v>275</v>
      </c>
      <c r="M2619" s="70">
        <v>0.34</v>
      </c>
      <c r="N2619" s="70"/>
      <c r="O2619" s="70">
        <v>154</v>
      </c>
      <c r="P2619" s="70">
        <v>66.84</v>
      </c>
      <c r="Q2619" s="70" t="s">
        <v>1402</v>
      </c>
      <c r="R2619" s="70"/>
      <c r="S2619" s="70"/>
      <c r="T2619" s="70">
        <v>5105</v>
      </c>
      <c r="U2619" s="70">
        <v>1655</v>
      </c>
      <c r="V2619" s="70">
        <v>2250</v>
      </c>
      <c r="W2619" s="70">
        <v>4495</v>
      </c>
      <c r="X2619" s="71">
        <v>3130</v>
      </c>
    </row>
    <row r="2620" spans="3:24">
      <c r="C2620" s="69">
        <v>2021</v>
      </c>
      <c r="D2620" s="69">
        <v>8</v>
      </c>
      <c r="E2620" s="70" t="s">
        <v>1986</v>
      </c>
      <c r="F2620" s="70" t="s">
        <v>1987</v>
      </c>
      <c r="G2620" s="70" t="s">
        <v>7716</v>
      </c>
      <c r="H2620" s="70" t="s">
        <v>1470</v>
      </c>
      <c r="I2620" s="70" t="s">
        <v>1397</v>
      </c>
      <c r="J2620" s="70" t="s">
        <v>1396</v>
      </c>
      <c r="K2620" s="70"/>
      <c r="L2620" s="70">
        <v>250</v>
      </c>
      <c r="M2620" s="70">
        <v>0.29</v>
      </c>
      <c r="N2620" s="70"/>
      <c r="O2620" s="70">
        <v>130.8</v>
      </c>
      <c r="P2620" s="70">
        <v>217.6</v>
      </c>
      <c r="Q2620" s="70" t="s">
        <v>1402</v>
      </c>
      <c r="R2620" s="70"/>
      <c r="S2620" s="70"/>
      <c r="T2620" s="70" t="s">
        <v>7717</v>
      </c>
      <c r="U2620" s="70">
        <v>2550</v>
      </c>
      <c r="V2620" s="70">
        <v>3200</v>
      </c>
      <c r="W2620" s="70">
        <v>18000</v>
      </c>
      <c r="X2620" s="71" t="s">
        <v>7718</v>
      </c>
    </row>
    <row r="2621" spans="3:24">
      <c r="C2621" s="69">
        <v>2021</v>
      </c>
      <c r="D2621" s="69">
        <v>8</v>
      </c>
      <c r="E2621" s="70" t="s">
        <v>7719</v>
      </c>
      <c r="F2621" s="70" t="s">
        <v>7720</v>
      </c>
      <c r="G2621" s="70" t="s">
        <v>7721</v>
      </c>
      <c r="H2621" s="70" t="s">
        <v>1470</v>
      </c>
      <c r="I2621" s="70" t="s">
        <v>1397</v>
      </c>
      <c r="J2621" s="70" t="s">
        <v>1396</v>
      </c>
      <c r="K2621" s="70"/>
      <c r="L2621" s="70">
        <v>370</v>
      </c>
      <c r="M2621" s="70">
        <v>0.465</v>
      </c>
      <c r="N2621" s="70"/>
      <c r="O2621" s="70">
        <v>140.1</v>
      </c>
      <c r="P2621" s="70">
        <v>218.5</v>
      </c>
      <c r="Q2621" s="70" t="s">
        <v>1946</v>
      </c>
      <c r="R2621" s="70"/>
      <c r="S2621" s="70"/>
      <c r="T2621" s="70" t="s">
        <v>7722</v>
      </c>
      <c r="U2621" s="70">
        <v>2450</v>
      </c>
      <c r="V2621" s="70">
        <v>2805</v>
      </c>
      <c r="W2621" s="70">
        <v>12490</v>
      </c>
      <c r="X2621" s="71">
        <v>9950</v>
      </c>
    </row>
    <row r="2622" spans="3:24">
      <c r="C2622" s="69">
        <v>2021</v>
      </c>
      <c r="D2622" s="69">
        <v>8</v>
      </c>
      <c r="E2622" s="70" t="s">
        <v>5329</v>
      </c>
      <c r="F2622" s="70" t="s">
        <v>1860</v>
      </c>
      <c r="G2622" s="70" t="s">
        <v>7723</v>
      </c>
      <c r="H2622" s="70" t="s">
        <v>5435</v>
      </c>
      <c r="I2622" s="70" t="s">
        <v>2881</v>
      </c>
      <c r="J2622" s="70" t="s">
        <v>1412</v>
      </c>
      <c r="K2622" s="70"/>
      <c r="L2622" s="70" t="s">
        <v>7724</v>
      </c>
      <c r="M2622" s="70"/>
      <c r="N2622" s="70"/>
      <c r="O2622" s="70"/>
      <c r="P2622" s="70"/>
      <c r="Q2622" s="70"/>
      <c r="R2622" s="70">
        <v>80.4</v>
      </c>
      <c r="S2622" s="70">
        <v>80.5</v>
      </c>
      <c r="T2622" s="70">
        <v>10900</v>
      </c>
      <c r="U2622" s="70">
        <v>2540</v>
      </c>
      <c r="V2622" s="70">
        <v>3650</v>
      </c>
      <c r="W2622" s="70">
        <v>18000</v>
      </c>
      <c r="X2622" s="71" t="s">
        <v>7725</v>
      </c>
    </row>
    <row r="2623" spans="3:24">
      <c r="C2623" s="69">
        <v>2021</v>
      </c>
      <c r="D2623" s="69">
        <v>8</v>
      </c>
      <c r="E2623" s="70" t="s">
        <v>5954</v>
      </c>
      <c r="F2623" s="70" t="s">
        <v>5955</v>
      </c>
      <c r="G2623" s="70" t="s">
        <v>7726</v>
      </c>
      <c r="H2623" s="70" t="s">
        <v>7727</v>
      </c>
      <c r="I2623" s="70" t="s">
        <v>2881</v>
      </c>
      <c r="J2623" s="70" t="s">
        <v>1396</v>
      </c>
      <c r="K2623" s="70"/>
      <c r="L2623" s="70" t="s">
        <v>7277</v>
      </c>
      <c r="M2623" s="70"/>
      <c r="N2623" s="70"/>
      <c r="O2623" s="70"/>
      <c r="P2623" s="70"/>
      <c r="Q2623" s="70"/>
      <c r="R2623" s="70">
        <v>35</v>
      </c>
      <c r="S2623" s="70">
        <v>36</v>
      </c>
      <c r="T2623" s="70">
        <v>6705</v>
      </c>
      <c r="U2623" s="70">
        <v>2430</v>
      </c>
      <c r="V2623" s="70">
        <v>2470</v>
      </c>
      <c r="W2623" s="70">
        <v>8995</v>
      </c>
      <c r="X2623" s="71" t="s">
        <v>7728</v>
      </c>
    </row>
    <row r="2624" spans="3:24">
      <c r="C2624" s="69">
        <v>2021</v>
      </c>
      <c r="D2624" s="69">
        <v>8</v>
      </c>
      <c r="E2624" s="70" t="s">
        <v>5954</v>
      </c>
      <c r="F2624" s="70" t="s">
        <v>5955</v>
      </c>
      <c r="G2624" s="70" t="s">
        <v>7729</v>
      </c>
      <c r="H2624" s="70" t="s">
        <v>7730</v>
      </c>
      <c r="I2624" s="70" t="s">
        <v>2881</v>
      </c>
      <c r="J2624" s="70" t="s">
        <v>1396</v>
      </c>
      <c r="K2624" s="70"/>
      <c r="L2624" s="70" t="s">
        <v>7277</v>
      </c>
      <c r="M2624" s="70"/>
      <c r="N2624" s="70"/>
      <c r="O2624" s="70"/>
      <c r="P2624" s="70"/>
      <c r="Q2624" s="70"/>
      <c r="R2624" s="70">
        <v>35</v>
      </c>
      <c r="S2624" s="70">
        <v>36</v>
      </c>
      <c r="T2624" s="70">
        <v>8060</v>
      </c>
      <c r="U2624" s="70">
        <v>2250</v>
      </c>
      <c r="V2624" s="70">
        <v>2640</v>
      </c>
      <c r="W2624" s="70">
        <v>8995</v>
      </c>
      <c r="X2624" s="71">
        <v>6890</v>
      </c>
    </row>
    <row r="2625" spans="3:24">
      <c r="C2625" s="69">
        <v>2021</v>
      </c>
      <c r="D2625" s="69">
        <v>8</v>
      </c>
      <c r="E2625" s="70" t="s">
        <v>5954</v>
      </c>
      <c r="F2625" s="70" t="s">
        <v>5955</v>
      </c>
      <c r="G2625" s="70" t="s">
        <v>7731</v>
      </c>
      <c r="H2625" s="70" t="s">
        <v>4584</v>
      </c>
      <c r="I2625" s="70" t="s">
        <v>2881</v>
      </c>
      <c r="J2625" s="70" t="s">
        <v>1396</v>
      </c>
      <c r="K2625" s="70"/>
      <c r="L2625" s="70" t="s">
        <v>7277</v>
      </c>
      <c r="M2625" s="70"/>
      <c r="N2625" s="70"/>
      <c r="O2625" s="70"/>
      <c r="P2625" s="70"/>
      <c r="Q2625" s="70"/>
      <c r="R2625" s="70">
        <v>52</v>
      </c>
      <c r="S2625" s="70">
        <v>52.1</v>
      </c>
      <c r="T2625" s="70">
        <v>7453</v>
      </c>
      <c r="U2625" s="70">
        <v>2200</v>
      </c>
      <c r="V2625" s="70">
        <v>2730</v>
      </c>
      <c r="W2625" s="70">
        <v>8995</v>
      </c>
      <c r="X2625" s="71">
        <v>7820</v>
      </c>
    </row>
    <row r="2626" spans="3:24">
      <c r="C2626" s="69">
        <v>2021</v>
      </c>
      <c r="D2626" s="69">
        <v>8</v>
      </c>
      <c r="E2626" s="70" t="s">
        <v>5954</v>
      </c>
      <c r="F2626" s="70" t="s">
        <v>5955</v>
      </c>
      <c r="G2626" s="70" t="s">
        <v>7732</v>
      </c>
      <c r="H2626" s="70" t="s">
        <v>7733</v>
      </c>
      <c r="I2626" s="70" t="s">
        <v>2881</v>
      </c>
      <c r="J2626" s="70" t="s">
        <v>1396</v>
      </c>
      <c r="K2626" s="70"/>
      <c r="L2626" s="70" t="s">
        <v>7277</v>
      </c>
      <c r="M2626" s="70"/>
      <c r="N2626" s="70"/>
      <c r="O2626" s="70"/>
      <c r="P2626" s="70"/>
      <c r="Q2626" s="70"/>
      <c r="R2626" s="70">
        <v>52</v>
      </c>
      <c r="S2626" s="70">
        <v>52.1</v>
      </c>
      <c r="T2626" s="70">
        <v>7620</v>
      </c>
      <c r="U2626" s="70">
        <v>2290</v>
      </c>
      <c r="V2626" s="70">
        <v>3280</v>
      </c>
      <c r="W2626" s="70">
        <v>8995</v>
      </c>
      <c r="X2626" s="71">
        <v>5830</v>
      </c>
    </row>
    <row r="2627" spans="3:24">
      <c r="C2627" s="69">
        <v>2021</v>
      </c>
      <c r="D2627" s="69">
        <v>8</v>
      </c>
      <c r="E2627" s="70" t="s">
        <v>5954</v>
      </c>
      <c r="F2627" s="70" t="s">
        <v>5955</v>
      </c>
      <c r="G2627" s="70" t="s">
        <v>7734</v>
      </c>
      <c r="H2627" s="70" t="s">
        <v>6819</v>
      </c>
      <c r="I2627" s="70" t="s">
        <v>2881</v>
      </c>
      <c r="J2627" s="70" t="s">
        <v>1396</v>
      </c>
      <c r="K2627" s="70"/>
      <c r="L2627" s="70" t="s">
        <v>7735</v>
      </c>
      <c r="M2627" s="70"/>
      <c r="N2627" s="70"/>
      <c r="O2627" s="70"/>
      <c r="P2627" s="70"/>
      <c r="Q2627" s="70"/>
      <c r="R2627" s="70">
        <v>60.5</v>
      </c>
      <c r="S2627" s="70">
        <v>61</v>
      </c>
      <c r="T2627" s="70">
        <v>8370</v>
      </c>
      <c r="U2627" s="70">
        <v>2500</v>
      </c>
      <c r="V2627" s="70">
        <v>3700</v>
      </c>
      <c r="W2627" s="70">
        <v>18000</v>
      </c>
      <c r="X2627" s="71">
        <v>9870</v>
      </c>
    </row>
    <row r="2628" spans="3:24">
      <c r="C2628" s="69">
        <v>2021</v>
      </c>
      <c r="D2628" s="69">
        <v>8</v>
      </c>
      <c r="E2628" s="70" t="s">
        <v>5954</v>
      </c>
      <c r="F2628" s="70" t="s">
        <v>5955</v>
      </c>
      <c r="G2628" s="70" t="s">
        <v>7736</v>
      </c>
      <c r="H2628" s="70" t="s">
        <v>7730</v>
      </c>
      <c r="I2628" s="70" t="s">
        <v>2881</v>
      </c>
      <c r="J2628" s="70" t="s">
        <v>1396</v>
      </c>
      <c r="K2628" s="70"/>
      <c r="L2628" s="70" t="s">
        <v>7735</v>
      </c>
      <c r="M2628" s="70"/>
      <c r="N2628" s="70"/>
      <c r="O2628" s="70"/>
      <c r="P2628" s="70"/>
      <c r="Q2628" s="70"/>
      <c r="R2628" s="70">
        <v>60.5</v>
      </c>
      <c r="S2628" s="70">
        <v>61</v>
      </c>
      <c r="T2628" s="70">
        <v>9810</v>
      </c>
      <c r="U2628" s="70">
        <v>2500</v>
      </c>
      <c r="V2628" s="70">
        <v>3700</v>
      </c>
      <c r="W2628" s="70">
        <v>18000</v>
      </c>
      <c r="X2628" s="71">
        <v>12050</v>
      </c>
    </row>
    <row r="2629" spans="3:24">
      <c r="C2629" s="69">
        <v>2021</v>
      </c>
      <c r="D2629" s="69">
        <v>8</v>
      </c>
      <c r="E2629" s="70" t="s">
        <v>5954</v>
      </c>
      <c r="F2629" s="70" t="s">
        <v>5955</v>
      </c>
      <c r="G2629" s="70" t="s">
        <v>7737</v>
      </c>
      <c r="H2629" s="70" t="s">
        <v>4584</v>
      </c>
      <c r="I2629" s="70" t="s">
        <v>2881</v>
      </c>
      <c r="J2629" s="70" t="s">
        <v>1396</v>
      </c>
      <c r="K2629" s="70"/>
      <c r="L2629" s="70" t="s">
        <v>7735</v>
      </c>
      <c r="M2629" s="70"/>
      <c r="N2629" s="70"/>
      <c r="O2629" s="70"/>
      <c r="P2629" s="70"/>
      <c r="Q2629" s="70"/>
      <c r="R2629" s="70">
        <v>84</v>
      </c>
      <c r="S2629" s="70">
        <v>85</v>
      </c>
      <c r="T2629" s="70">
        <v>8800</v>
      </c>
      <c r="U2629" s="70">
        <v>2510</v>
      </c>
      <c r="V2629" s="70">
        <v>3700</v>
      </c>
      <c r="W2629" s="70">
        <v>18000</v>
      </c>
      <c r="X2629" s="71">
        <v>13760</v>
      </c>
    </row>
    <row r="2630" spans="3:24">
      <c r="C2630" s="69">
        <v>2021</v>
      </c>
      <c r="D2630" s="69">
        <v>8</v>
      </c>
      <c r="E2630" s="70" t="s">
        <v>5954</v>
      </c>
      <c r="F2630" s="70" t="s">
        <v>5955</v>
      </c>
      <c r="G2630" s="70" t="s">
        <v>7738</v>
      </c>
      <c r="H2630" s="70" t="s">
        <v>5471</v>
      </c>
      <c r="I2630" s="70" t="s">
        <v>2881</v>
      </c>
      <c r="J2630" s="70" t="s">
        <v>1396</v>
      </c>
      <c r="K2630" s="70"/>
      <c r="L2630" s="70">
        <v>510</v>
      </c>
      <c r="M2630" s="70"/>
      <c r="N2630" s="70"/>
      <c r="O2630" s="70"/>
      <c r="P2630" s="70"/>
      <c r="Q2630" s="70"/>
      <c r="R2630" s="70">
        <v>90</v>
      </c>
      <c r="S2630" s="70">
        <v>95</v>
      </c>
      <c r="T2630" s="70">
        <v>11920</v>
      </c>
      <c r="U2630" s="70">
        <v>2550</v>
      </c>
      <c r="V2630" s="70">
        <v>3900</v>
      </c>
      <c r="W2630" s="70">
        <v>18000</v>
      </c>
      <c r="X2630" s="71">
        <v>10600</v>
      </c>
    </row>
    <row r="2631" spans="3:24">
      <c r="C2631" s="69">
        <v>2021</v>
      </c>
      <c r="D2631" s="69">
        <v>8</v>
      </c>
      <c r="E2631" s="70" t="s">
        <v>5954</v>
      </c>
      <c r="F2631" s="70" t="s">
        <v>5955</v>
      </c>
      <c r="G2631" s="70" t="s">
        <v>7739</v>
      </c>
      <c r="H2631" s="70" t="s">
        <v>5942</v>
      </c>
      <c r="I2631" s="70" t="s">
        <v>2881</v>
      </c>
      <c r="J2631" s="70" t="s">
        <v>1396</v>
      </c>
      <c r="K2631" s="70"/>
      <c r="L2631" s="70" t="s">
        <v>7735</v>
      </c>
      <c r="M2631" s="70"/>
      <c r="N2631" s="70"/>
      <c r="O2631" s="70"/>
      <c r="P2631" s="70"/>
      <c r="Q2631" s="70"/>
      <c r="R2631" s="70">
        <v>60.5</v>
      </c>
      <c r="S2631" s="70">
        <v>61</v>
      </c>
      <c r="T2631" s="70">
        <v>9970</v>
      </c>
      <c r="U2631" s="70">
        <v>2520</v>
      </c>
      <c r="V2631" s="70">
        <v>3700</v>
      </c>
      <c r="W2631" s="70">
        <v>18000</v>
      </c>
      <c r="X2631" s="71">
        <v>13420</v>
      </c>
    </row>
    <row r="2632" spans="3:24">
      <c r="C2632" s="69">
        <v>2021</v>
      </c>
      <c r="D2632" s="69">
        <v>8</v>
      </c>
      <c r="E2632" s="70" t="s">
        <v>5954</v>
      </c>
      <c r="F2632" s="70" t="s">
        <v>5955</v>
      </c>
      <c r="G2632" s="70" t="s">
        <v>7740</v>
      </c>
      <c r="H2632" s="70" t="s">
        <v>6338</v>
      </c>
      <c r="I2632" s="70" t="s">
        <v>2881</v>
      </c>
      <c r="J2632" s="70" t="s">
        <v>1396</v>
      </c>
      <c r="K2632" s="70"/>
      <c r="L2632" s="70" t="s">
        <v>7218</v>
      </c>
      <c r="M2632" s="70"/>
      <c r="N2632" s="70"/>
      <c r="O2632" s="70"/>
      <c r="P2632" s="70"/>
      <c r="Q2632" s="70"/>
      <c r="R2632" s="70">
        <v>110.5</v>
      </c>
      <c r="S2632" s="70">
        <v>112</v>
      </c>
      <c r="T2632" s="70">
        <v>10100</v>
      </c>
      <c r="U2632" s="70">
        <v>2550</v>
      </c>
      <c r="V2632" s="70">
        <v>3500</v>
      </c>
      <c r="W2632" s="70">
        <v>31000</v>
      </c>
      <c r="X2632" s="71">
        <v>20000</v>
      </c>
    </row>
    <row r="2633" spans="3:24">
      <c r="C2633" s="69">
        <v>2021</v>
      </c>
      <c r="D2633" s="69">
        <v>8</v>
      </c>
      <c r="E2633" s="70" t="s">
        <v>2097</v>
      </c>
      <c r="F2633" s="70" t="s">
        <v>1621</v>
      </c>
      <c r="G2633" s="70" t="s">
        <v>7741</v>
      </c>
      <c r="H2633" s="70" t="s">
        <v>2018</v>
      </c>
      <c r="I2633" s="70" t="s">
        <v>1397</v>
      </c>
      <c r="J2633" s="70" t="s">
        <v>1396</v>
      </c>
      <c r="K2633" s="70"/>
      <c r="L2633" s="70">
        <v>270</v>
      </c>
      <c r="M2633" s="70" t="s">
        <v>7742</v>
      </c>
      <c r="N2633" s="70"/>
      <c r="O2633" s="70">
        <v>157.18</v>
      </c>
      <c r="P2633" s="70">
        <v>60.16</v>
      </c>
      <c r="Q2633" s="70" t="s">
        <v>1402</v>
      </c>
      <c r="R2633" s="70"/>
      <c r="S2633" s="70"/>
      <c r="T2633" s="70">
        <v>5150</v>
      </c>
      <c r="U2633" s="70">
        <v>1760</v>
      </c>
      <c r="V2633" s="70" t="s">
        <v>7743</v>
      </c>
      <c r="W2633" s="70">
        <v>4495</v>
      </c>
      <c r="X2633" s="71" t="s">
        <v>2383</v>
      </c>
    </row>
    <row r="2634" spans="3:24">
      <c r="C2634" s="69">
        <v>2021</v>
      </c>
      <c r="D2634" s="69">
        <v>8</v>
      </c>
      <c r="E2634" s="70" t="s">
        <v>6811</v>
      </c>
      <c r="F2634" s="70" t="s">
        <v>6812</v>
      </c>
      <c r="G2634" s="70" t="s">
        <v>7744</v>
      </c>
      <c r="H2634" s="70" t="s">
        <v>5411</v>
      </c>
      <c r="I2634" s="70" t="s">
        <v>2881</v>
      </c>
      <c r="J2634" s="70" t="s">
        <v>1396</v>
      </c>
      <c r="K2634" s="70"/>
      <c r="L2634" s="70" t="s">
        <v>7745</v>
      </c>
      <c r="M2634" s="70"/>
      <c r="N2634" s="70"/>
      <c r="O2634" s="70"/>
      <c r="P2634" s="70"/>
      <c r="Q2634" s="70"/>
      <c r="R2634" s="70">
        <v>95</v>
      </c>
      <c r="S2634" s="70">
        <v>100</v>
      </c>
      <c r="T2634" s="70">
        <v>8530</v>
      </c>
      <c r="U2634" s="70">
        <v>2550</v>
      </c>
      <c r="V2634" s="70">
        <v>3650</v>
      </c>
      <c r="W2634" s="70">
        <v>13495</v>
      </c>
      <c r="X2634" s="71">
        <v>7730</v>
      </c>
    </row>
    <row r="2635" spans="3:24">
      <c r="C2635" s="69">
        <v>2021</v>
      </c>
      <c r="D2635" s="69">
        <v>8</v>
      </c>
      <c r="E2635" s="70" t="s">
        <v>4457</v>
      </c>
      <c r="F2635" s="70" t="s">
        <v>7746</v>
      </c>
      <c r="G2635" s="70" t="s">
        <v>7747</v>
      </c>
      <c r="H2635" s="70" t="s">
        <v>4535</v>
      </c>
      <c r="I2635" s="70" t="s">
        <v>2881</v>
      </c>
      <c r="J2635" s="70" t="s">
        <v>1412</v>
      </c>
      <c r="K2635" s="70"/>
      <c r="L2635" s="70" t="s">
        <v>5962</v>
      </c>
      <c r="M2635" s="70"/>
      <c r="N2635" s="70"/>
      <c r="O2635" s="70"/>
      <c r="P2635" s="70"/>
      <c r="Q2635" s="70"/>
      <c r="R2635" s="70">
        <v>52</v>
      </c>
      <c r="S2635" s="70">
        <v>55</v>
      </c>
      <c r="T2635" s="70">
        <v>10500</v>
      </c>
      <c r="U2635" s="70">
        <v>2500</v>
      </c>
      <c r="V2635" s="70">
        <v>3550</v>
      </c>
      <c r="W2635" s="70">
        <v>18000</v>
      </c>
      <c r="X2635" s="71" t="s">
        <v>2319</v>
      </c>
    </row>
    <row r="2636" spans="3:24">
      <c r="C2636" s="69">
        <v>2021</v>
      </c>
      <c r="D2636" s="69">
        <v>8</v>
      </c>
      <c r="E2636" s="70" t="s">
        <v>4457</v>
      </c>
      <c r="F2636" s="70" t="s">
        <v>4458</v>
      </c>
      <c r="G2636" s="70" t="s">
        <v>7748</v>
      </c>
      <c r="H2636" s="70" t="s">
        <v>5435</v>
      </c>
      <c r="I2636" s="70" t="s">
        <v>2881</v>
      </c>
      <c r="J2636" s="70" t="s">
        <v>1412</v>
      </c>
      <c r="K2636" s="70"/>
      <c r="L2636" s="70" t="s">
        <v>7749</v>
      </c>
      <c r="M2636" s="70"/>
      <c r="N2636" s="70"/>
      <c r="O2636" s="70"/>
      <c r="P2636" s="70"/>
      <c r="Q2636" s="70"/>
      <c r="R2636" s="70">
        <v>95</v>
      </c>
      <c r="S2636" s="70">
        <v>95.5</v>
      </c>
      <c r="T2636" s="70">
        <v>10990</v>
      </c>
      <c r="U2636" s="70">
        <v>2500</v>
      </c>
      <c r="V2636" s="70" t="s">
        <v>7750</v>
      </c>
      <c r="W2636" s="70">
        <v>18000</v>
      </c>
      <c r="X2636" s="71" t="s">
        <v>7751</v>
      </c>
    </row>
    <row r="2637" spans="3:24">
      <c r="C2637" s="69">
        <v>2021</v>
      </c>
      <c r="D2637" s="69">
        <v>8</v>
      </c>
      <c r="E2637" s="70" t="s">
        <v>2139</v>
      </c>
      <c r="F2637" s="70" t="s">
        <v>2140</v>
      </c>
      <c r="G2637" s="70" t="s">
        <v>7752</v>
      </c>
      <c r="H2637" s="70" t="s">
        <v>4586</v>
      </c>
      <c r="I2637" s="70" t="s">
        <v>2881</v>
      </c>
      <c r="J2637" s="70" t="s">
        <v>1396</v>
      </c>
      <c r="K2637" s="70"/>
      <c r="L2637" s="70">
        <v>450</v>
      </c>
      <c r="M2637" s="70"/>
      <c r="N2637" s="70"/>
      <c r="O2637" s="70"/>
      <c r="P2637" s="70"/>
      <c r="Q2637" s="70"/>
      <c r="R2637" s="70">
        <v>110</v>
      </c>
      <c r="S2637" s="70">
        <v>113</v>
      </c>
      <c r="T2637" s="70" t="s">
        <v>7753</v>
      </c>
      <c r="U2637" s="70">
        <v>2520</v>
      </c>
      <c r="V2637" s="70">
        <v>3160</v>
      </c>
      <c r="W2637" s="70">
        <v>18000</v>
      </c>
      <c r="X2637" s="71">
        <v>9680</v>
      </c>
    </row>
    <row r="2638" spans="3:24">
      <c r="C2638" s="69">
        <v>2021</v>
      </c>
      <c r="D2638" s="69">
        <v>7</v>
      </c>
      <c r="E2638" s="70" t="s">
        <v>1644</v>
      </c>
      <c r="F2638" s="70" t="s">
        <v>1645</v>
      </c>
      <c r="G2638" s="70" t="s">
        <v>7754</v>
      </c>
      <c r="H2638" s="70" t="s">
        <v>1478</v>
      </c>
      <c r="I2638" s="70" t="s">
        <v>1397</v>
      </c>
      <c r="J2638" s="70" t="s">
        <v>1396</v>
      </c>
      <c r="K2638" s="70"/>
      <c r="L2638" s="70">
        <v>200</v>
      </c>
      <c r="M2638" s="70">
        <v>0.23</v>
      </c>
      <c r="N2638" s="70"/>
      <c r="O2638" s="70">
        <v>155.89</v>
      </c>
      <c r="P2638" s="70">
        <v>350.07</v>
      </c>
      <c r="Q2638" s="70" t="s">
        <v>1402</v>
      </c>
      <c r="R2638" s="70"/>
      <c r="S2638" s="70"/>
      <c r="T2638" s="70">
        <v>7460</v>
      </c>
      <c r="U2638" s="70">
        <v>2545</v>
      </c>
      <c r="V2638" s="70">
        <v>3660</v>
      </c>
      <c r="W2638" s="70">
        <v>25000</v>
      </c>
      <c r="X2638" s="71">
        <v>11200</v>
      </c>
    </row>
    <row r="2639" spans="3:24">
      <c r="C2639" s="69">
        <v>2021</v>
      </c>
      <c r="D2639" s="69">
        <v>7</v>
      </c>
      <c r="E2639" s="70" t="s">
        <v>1644</v>
      </c>
      <c r="F2639" s="70" t="s">
        <v>1645</v>
      </c>
      <c r="G2639" s="70" t="s">
        <v>7755</v>
      </c>
      <c r="H2639" s="70" t="s">
        <v>1478</v>
      </c>
      <c r="I2639" s="70" t="s">
        <v>1397</v>
      </c>
      <c r="J2639" s="70" t="s">
        <v>1396</v>
      </c>
      <c r="K2639" s="70"/>
      <c r="L2639" s="70">
        <v>170</v>
      </c>
      <c r="M2639" s="70">
        <v>0.21</v>
      </c>
      <c r="N2639" s="70"/>
      <c r="O2639" s="70">
        <v>157.57</v>
      </c>
      <c r="P2639" s="70">
        <v>281.91</v>
      </c>
      <c r="Q2639" s="70" t="s">
        <v>1402</v>
      </c>
      <c r="R2639" s="70"/>
      <c r="S2639" s="70"/>
      <c r="T2639" s="70">
        <v>7460</v>
      </c>
      <c r="U2639" s="70">
        <v>2545</v>
      </c>
      <c r="V2639" s="70">
        <v>3660</v>
      </c>
      <c r="W2639" s="70">
        <v>25000</v>
      </c>
      <c r="X2639" s="71">
        <v>10700</v>
      </c>
    </row>
    <row r="2640" spans="3:24">
      <c r="C2640" s="69">
        <v>2021</v>
      </c>
      <c r="D2640" s="69">
        <v>7</v>
      </c>
      <c r="E2640" s="70" t="s">
        <v>1644</v>
      </c>
      <c r="F2640" s="70" t="s">
        <v>1645</v>
      </c>
      <c r="G2640" s="70" t="s">
        <v>7756</v>
      </c>
      <c r="H2640" s="70" t="s">
        <v>1521</v>
      </c>
      <c r="I2640" s="70" t="s">
        <v>1397</v>
      </c>
      <c r="J2640" s="70" t="s">
        <v>1396</v>
      </c>
      <c r="K2640" s="70"/>
      <c r="L2640" s="70">
        <v>250</v>
      </c>
      <c r="M2640" s="70">
        <v>0.139</v>
      </c>
      <c r="N2640" s="70"/>
      <c r="O2640" s="70">
        <v>157.57</v>
      </c>
      <c r="P2640" s="70">
        <v>281.9</v>
      </c>
      <c r="Q2640" s="70" t="s">
        <v>1402</v>
      </c>
      <c r="R2640" s="70"/>
      <c r="S2640" s="70"/>
      <c r="T2640" s="70">
        <v>10400</v>
      </c>
      <c r="U2640" s="70">
        <v>2530</v>
      </c>
      <c r="V2640" s="70">
        <v>3980</v>
      </c>
      <c r="W2640" s="70">
        <v>31000</v>
      </c>
      <c r="X2640" s="71">
        <v>14980</v>
      </c>
    </row>
    <row r="2641" spans="3:24">
      <c r="C2641" s="69">
        <v>2021</v>
      </c>
      <c r="D2641" s="69">
        <v>7</v>
      </c>
      <c r="E2641" s="70" t="s">
        <v>7115</v>
      </c>
      <c r="F2641" s="70" t="s">
        <v>7116</v>
      </c>
      <c r="G2641" s="70" t="s">
        <v>7757</v>
      </c>
      <c r="H2641" s="70" t="s">
        <v>1433</v>
      </c>
      <c r="I2641" s="70" t="s">
        <v>1397</v>
      </c>
      <c r="J2641" s="70" t="s">
        <v>1412</v>
      </c>
      <c r="K2641" s="70"/>
      <c r="L2641" s="70">
        <v>375</v>
      </c>
      <c r="M2641" s="70">
        <v>0.15</v>
      </c>
      <c r="N2641" s="70"/>
      <c r="O2641" s="70">
        <v>157</v>
      </c>
      <c r="P2641" s="70">
        <v>90.24</v>
      </c>
      <c r="Q2641" s="70" t="s">
        <v>1421</v>
      </c>
      <c r="R2641" s="70"/>
      <c r="S2641" s="70"/>
      <c r="T2641" s="70">
        <v>6045</v>
      </c>
      <c r="U2641" s="70">
        <v>2240</v>
      </c>
      <c r="V2641" s="70" t="s">
        <v>7758</v>
      </c>
      <c r="W2641" s="70">
        <v>8500</v>
      </c>
      <c r="X2641" s="71" t="s">
        <v>7759</v>
      </c>
    </row>
    <row r="2642" spans="3:24">
      <c r="C2642" s="69">
        <v>2021</v>
      </c>
      <c r="D2642" s="69">
        <v>7</v>
      </c>
      <c r="E2642" s="70" t="s">
        <v>1416</v>
      </c>
      <c r="F2642" s="70" t="s">
        <v>1409</v>
      </c>
      <c r="G2642" s="70" t="s">
        <v>7760</v>
      </c>
      <c r="H2642" s="70" t="s">
        <v>1516</v>
      </c>
      <c r="I2642" s="70" t="s">
        <v>1397</v>
      </c>
      <c r="J2642" s="70" t="s">
        <v>1396</v>
      </c>
      <c r="K2642" s="70"/>
      <c r="L2642" s="70">
        <v>280</v>
      </c>
      <c r="M2642" s="70" t="s">
        <v>7761</v>
      </c>
      <c r="N2642" s="70"/>
      <c r="O2642" s="70">
        <v>160.26</v>
      </c>
      <c r="P2642" s="70">
        <v>281.92</v>
      </c>
      <c r="Q2642" s="70" t="s">
        <v>1421</v>
      </c>
      <c r="R2642" s="70"/>
      <c r="S2642" s="70"/>
      <c r="T2642" s="70">
        <v>7360</v>
      </c>
      <c r="U2642" s="70">
        <v>2550</v>
      </c>
      <c r="V2642" s="70" t="s">
        <v>7762</v>
      </c>
      <c r="W2642" s="70">
        <v>25000</v>
      </c>
      <c r="X2642" s="71" t="s">
        <v>7763</v>
      </c>
    </row>
    <row r="2643" spans="3:24">
      <c r="C2643" s="69">
        <v>2021</v>
      </c>
      <c r="D2643" s="69">
        <v>7</v>
      </c>
      <c r="E2643" s="70" t="s">
        <v>1416</v>
      </c>
      <c r="F2643" s="70" t="s">
        <v>1409</v>
      </c>
      <c r="G2643" s="70" t="s">
        <v>7764</v>
      </c>
      <c r="H2643" s="70" t="s">
        <v>1516</v>
      </c>
      <c r="I2643" s="70" t="s">
        <v>1397</v>
      </c>
      <c r="J2643" s="70" t="s">
        <v>1396</v>
      </c>
      <c r="K2643" s="70"/>
      <c r="L2643" s="70">
        <v>200</v>
      </c>
      <c r="M2643" s="70">
        <v>0.17</v>
      </c>
      <c r="N2643" s="70"/>
      <c r="O2643" s="70">
        <v>157.57</v>
      </c>
      <c r="P2643" s="70">
        <v>281.91</v>
      </c>
      <c r="Q2643" s="70" t="s">
        <v>1946</v>
      </c>
      <c r="R2643" s="70"/>
      <c r="S2643" s="70"/>
      <c r="T2643" s="70">
        <v>7490</v>
      </c>
      <c r="U2643" s="70">
        <v>2550</v>
      </c>
      <c r="V2643" s="70">
        <v>3150</v>
      </c>
      <c r="W2643" s="70">
        <v>25000</v>
      </c>
      <c r="X2643" s="71">
        <v>10250</v>
      </c>
    </row>
    <row r="2644" spans="3:24">
      <c r="C2644" s="69">
        <v>2021</v>
      </c>
      <c r="D2644" s="69">
        <v>7</v>
      </c>
      <c r="E2644" s="70" t="s">
        <v>6971</v>
      </c>
      <c r="F2644" s="70" t="s">
        <v>1409</v>
      </c>
      <c r="G2644" s="70" t="s">
        <v>7765</v>
      </c>
      <c r="H2644" s="70" t="s">
        <v>4483</v>
      </c>
      <c r="I2644" s="70" t="s">
        <v>1397</v>
      </c>
      <c r="J2644" s="70" t="s">
        <v>1396</v>
      </c>
      <c r="K2644" s="70"/>
      <c r="L2644" s="70">
        <v>355</v>
      </c>
      <c r="M2644" s="70">
        <v>0.289</v>
      </c>
      <c r="N2644" s="70"/>
      <c r="O2644" s="70">
        <v>146.7</v>
      </c>
      <c r="P2644" s="70">
        <v>81.14</v>
      </c>
      <c r="Q2644" s="70" t="s">
        <v>1402</v>
      </c>
      <c r="R2644" s="70"/>
      <c r="S2644" s="70"/>
      <c r="T2644" s="70">
        <v>5995</v>
      </c>
      <c r="U2644" s="70" t="s">
        <v>7766</v>
      </c>
      <c r="V2644" s="70" t="s">
        <v>7767</v>
      </c>
      <c r="W2644" s="70">
        <v>4495</v>
      </c>
      <c r="X2644" s="71">
        <v>3010</v>
      </c>
    </row>
    <row r="2645" spans="3:24">
      <c r="C2645" s="69">
        <v>2021</v>
      </c>
      <c r="D2645" s="69">
        <v>7</v>
      </c>
      <c r="E2645" s="70" t="s">
        <v>5629</v>
      </c>
      <c r="F2645" s="70" t="s">
        <v>1409</v>
      </c>
      <c r="G2645" s="70" t="s">
        <v>7768</v>
      </c>
      <c r="H2645" s="70" t="s">
        <v>2018</v>
      </c>
      <c r="I2645" s="70" t="s">
        <v>1397</v>
      </c>
      <c r="J2645" s="70" t="s">
        <v>1396</v>
      </c>
      <c r="K2645" s="70"/>
      <c r="L2645" s="70">
        <v>200</v>
      </c>
      <c r="M2645" s="70">
        <v>0.246</v>
      </c>
      <c r="N2645" s="70"/>
      <c r="O2645" s="70">
        <v>154.59</v>
      </c>
      <c r="P2645" s="70">
        <v>89.13</v>
      </c>
      <c r="Q2645" s="70" t="s">
        <v>1421</v>
      </c>
      <c r="R2645" s="70"/>
      <c r="S2645" s="70"/>
      <c r="T2645" s="70">
        <v>5995</v>
      </c>
      <c r="U2645" s="70">
        <v>2070</v>
      </c>
      <c r="V2645" s="70">
        <v>2575</v>
      </c>
      <c r="W2645" s="70">
        <v>8495</v>
      </c>
      <c r="X2645" s="71">
        <v>5250</v>
      </c>
    </row>
    <row r="2646" spans="3:24">
      <c r="C2646" s="69">
        <v>2021</v>
      </c>
      <c r="D2646" s="69">
        <v>7</v>
      </c>
      <c r="E2646" s="70" t="s">
        <v>5629</v>
      </c>
      <c r="F2646" s="70" t="s">
        <v>1409</v>
      </c>
      <c r="G2646" s="70" t="s">
        <v>7769</v>
      </c>
      <c r="H2646" s="70" t="s">
        <v>1575</v>
      </c>
      <c r="I2646" s="70" t="s">
        <v>1397</v>
      </c>
      <c r="J2646" s="70" t="s">
        <v>1396</v>
      </c>
      <c r="K2646" s="70"/>
      <c r="L2646" s="70">
        <v>200</v>
      </c>
      <c r="M2646" s="70">
        <v>0.222</v>
      </c>
      <c r="N2646" s="70"/>
      <c r="O2646" s="70">
        <v>154.59</v>
      </c>
      <c r="P2646" s="70">
        <v>89.13</v>
      </c>
      <c r="Q2646" s="70" t="s">
        <v>1421</v>
      </c>
      <c r="R2646" s="70"/>
      <c r="S2646" s="70"/>
      <c r="T2646" s="70" t="s">
        <v>7770</v>
      </c>
      <c r="U2646" s="70">
        <v>2310</v>
      </c>
      <c r="V2646" s="70">
        <v>2560</v>
      </c>
      <c r="W2646" s="70">
        <v>8495</v>
      </c>
      <c r="X2646" s="71">
        <v>4900</v>
      </c>
    </row>
    <row r="2647" spans="3:24">
      <c r="C2647" s="69">
        <v>2021</v>
      </c>
      <c r="D2647" s="69">
        <v>7</v>
      </c>
      <c r="E2647" s="70" t="s">
        <v>1859</v>
      </c>
      <c r="F2647" s="70" t="s">
        <v>1860</v>
      </c>
      <c r="G2647" s="70" t="s">
        <v>7771</v>
      </c>
      <c r="H2647" s="70" t="s">
        <v>1474</v>
      </c>
      <c r="I2647" s="70" t="s">
        <v>1397</v>
      </c>
      <c r="J2647" s="70" t="s">
        <v>1396</v>
      </c>
      <c r="K2647" s="70"/>
      <c r="L2647" s="70">
        <v>420</v>
      </c>
      <c r="M2647" s="70"/>
      <c r="N2647" s="70"/>
      <c r="O2647" s="70">
        <v>159.79</v>
      </c>
      <c r="P2647" s="70">
        <v>229.05</v>
      </c>
      <c r="Q2647" s="70" t="s">
        <v>1402</v>
      </c>
      <c r="R2647" s="70"/>
      <c r="S2647" s="70"/>
      <c r="T2647" s="70">
        <v>7025</v>
      </c>
      <c r="U2647" s="70">
        <v>2230</v>
      </c>
      <c r="V2647" s="70" t="s">
        <v>7772</v>
      </c>
      <c r="W2647" s="70">
        <v>11995</v>
      </c>
      <c r="X2647" s="71" t="s">
        <v>7773</v>
      </c>
    </row>
    <row r="2648" spans="3:24">
      <c r="C2648" s="69">
        <v>2021</v>
      </c>
      <c r="D2648" s="69">
        <v>7</v>
      </c>
      <c r="E2648" s="70" t="s">
        <v>1859</v>
      </c>
      <c r="F2648" s="70" t="s">
        <v>1860</v>
      </c>
      <c r="G2648" s="70" t="s">
        <v>7774</v>
      </c>
      <c r="H2648" s="70" t="s">
        <v>1886</v>
      </c>
      <c r="I2648" s="70" t="s">
        <v>1397</v>
      </c>
      <c r="J2648" s="70" t="s">
        <v>1396</v>
      </c>
      <c r="K2648" s="70"/>
      <c r="L2648" s="70">
        <v>365</v>
      </c>
      <c r="M2648" s="70"/>
      <c r="N2648" s="70"/>
      <c r="O2648" s="70">
        <v>160.26</v>
      </c>
      <c r="P2648" s="70">
        <v>281.91</v>
      </c>
      <c r="Q2648" s="70" t="s">
        <v>1402</v>
      </c>
      <c r="R2648" s="70"/>
      <c r="S2648" s="70"/>
      <c r="T2648" s="70">
        <v>8990</v>
      </c>
      <c r="U2648" s="70">
        <v>2530</v>
      </c>
      <c r="V2648" s="70">
        <v>3150</v>
      </c>
      <c r="W2648" s="70">
        <v>18000</v>
      </c>
      <c r="X2648" s="71" t="s">
        <v>7775</v>
      </c>
    </row>
    <row r="2649" spans="3:24">
      <c r="C2649" s="69">
        <v>2021</v>
      </c>
      <c r="D2649" s="69">
        <v>7</v>
      </c>
      <c r="E2649" s="70" t="s">
        <v>1859</v>
      </c>
      <c r="F2649" s="70" t="s">
        <v>1860</v>
      </c>
      <c r="G2649" s="70" t="s">
        <v>7776</v>
      </c>
      <c r="H2649" s="70" t="s">
        <v>1470</v>
      </c>
      <c r="I2649" s="70" t="s">
        <v>1397</v>
      </c>
      <c r="J2649" s="70" t="s">
        <v>1396</v>
      </c>
      <c r="K2649" s="70"/>
      <c r="L2649" s="70">
        <v>280</v>
      </c>
      <c r="M2649" s="70">
        <v>0.207</v>
      </c>
      <c r="N2649" s="70"/>
      <c r="O2649" s="70">
        <v>158.98</v>
      </c>
      <c r="P2649" s="70">
        <v>210.56</v>
      </c>
      <c r="Q2649" s="70" t="s">
        <v>1402</v>
      </c>
      <c r="R2649" s="70"/>
      <c r="S2649" s="70"/>
      <c r="T2649" s="70" t="s">
        <v>7777</v>
      </c>
      <c r="U2649" s="70">
        <v>2530</v>
      </c>
      <c r="V2649" s="70">
        <v>3300</v>
      </c>
      <c r="W2649" s="70">
        <v>18000</v>
      </c>
      <c r="X2649" s="71" t="s">
        <v>7778</v>
      </c>
    </row>
    <row r="2650" spans="3:24">
      <c r="C2650" s="69">
        <v>2021</v>
      </c>
      <c r="D2650" s="69">
        <v>7</v>
      </c>
      <c r="E2650" s="70" t="s">
        <v>1859</v>
      </c>
      <c r="F2650" s="70" t="s">
        <v>1860</v>
      </c>
      <c r="G2650" s="70" t="s">
        <v>7779</v>
      </c>
      <c r="H2650" s="70" t="s">
        <v>1411</v>
      </c>
      <c r="I2650" s="70" t="s">
        <v>1397</v>
      </c>
      <c r="J2650" s="70" t="s">
        <v>1412</v>
      </c>
      <c r="K2650" s="70"/>
      <c r="L2650" s="70">
        <v>660</v>
      </c>
      <c r="M2650" s="70">
        <v>0.149</v>
      </c>
      <c r="N2650" s="70"/>
      <c r="O2650" s="70" t="s">
        <v>5244</v>
      </c>
      <c r="P2650" s="70">
        <v>332.57</v>
      </c>
      <c r="Q2650" s="70" t="s">
        <v>1402</v>
      </c>
      <c r="R2650" s="70"/>
      <c r="S2650" s="70"/>
      <c r="T2650" s="70">
        <v>12000</v>
      </c>
      <c r="U2650" s="70">
        <v>2550</v>
      </c>
      <c r="V2650" s="70">
        <v>3350</v>
      </c>
      <c r="W2650" s="70">
        <v>18000</v>
      </c>
      <c r="X2650" s="71" t="s">
        <v>4120</v>
      </c>
    </row>
    <row r="2651" spans="3:24">
      <c r="C2651" s="69">
        <v>2021</v>
      </c>
      <c r="D2651" s="69">
        <v>7</v>
      </c>
      <c r="E2651" s="70" t="s">
        <v>2139</v>
      </c>
      <c r="F2651" s="70" t="s">
        <v>2140</v>
      </c>
      <c r="G2651" s="70" t="s">
        <v>7780</v>
      </c>
      <c r="H2651" s="70" t="s">
        <v>1601</v>
      </c>
      <c r="I2651" s="70" t="s">
        <v>1397</v>
      </c>
      <c r="J2651" s="70" t="s">
        <v>1396</v>
      </c>
      <c r="K2651" s="70"/>
      <c r="L2651" s="70">
        <v>275</v>
      </c>
      <c r="M2651" s="70"/>
      <c r="N2651" s="70"/>
      <c r="O2651" s="70">
        <v>154</v>
      </c>
      <c r="P2651" s="70">
        <v>66.84</v>
      </c>
      <c r="Q2651" s="70" t="s">
        <v>1402</v>
      </c>
      <c r="R2651" s="70"/>
      <c r="S2651" s="70"/>
      <c r="T2651" s="70">
        <v>5010</v>
      </c>
      <c r="U2651" s="70">
        <v>1680</v>
      </c>
      <c r="V2651" s="70">
        <v>2230</v>
      </c>
      <c r="W2651" s="70">
        <v>4495</v>
      </c>
      <c r="X2651" s="71">
        <v>2825</v>
      </c>
    </row>
    <row r="2652" spans="3:24">
      <c r="C2652" s="69">
        <v>2021</v>
      </c>
      <c r="D2652" s="69">
        <v>7</v>
      </c>
      <c r="E2652" s="70" t="s">
        <v>2139</v>
      </c>
      <c r="F2652" s="70" t="s">
        <v>2140</v>
      </c>
      <c r="G2652" s="70" t="s">
        <v>7781</v>
      </c>
      <c r="H2652" s="70" t="s">
        <v>1886</v>
      </c>
      <c r="I2652" s="70" t="s">
        <v>1397</v>
      </c>
      <c r="J2652" s="70" t="s">
        <v>1396</v>
      </c>
      <c r="K2652" s="70"/>
      <c r="L2652" s="70">
        <v>410</v>
      </c>
      <c r="M2652" s="70"/>
      <c r="N2652" s="70"/>
      <c r="O2652" s="70" t="s">
        <v>3935</v>
      </c>
      <c r="P2652" s="70">
        <v>98.04</v>
      </c>
      <c r="Q2652" s="70" t="s">
        <v>1402</v>
      </c>
      <c r="R2652" s="70"/>
      <c r="S2652" s="70"/>
      <c r="T2652" s="70">
        <v>5970</v>
      </c>
      <c r="U2652" s="70">
        <v>1880</v>
      </c>
      <c r="V2652" s="70">
        <v>2420</v>
      </c>
      <c r="W2652" s="70">
        <v>4495</v>
      </c>
      <c r="X2652" s="71">
        <v>4120</v>
      </c>
    </row>
    <row r="2653" spans="3:24">
      <c r="C2653" s="69">
        <v>2021</v>
      </c>
      <c r="D2653" s="69">
        <v>7</v>
      </c>
      <c r="E2653" s="70" t="s">
        <v>2139</v>
      </c>
      <c r="F2653" s="70" t="s">
        <v>2140</v>
      </c>
      <c r="G2653" s="70" t="s">
        <v>7782</v>
      </c>
      <c r="H2653" s="70" t="s">
        <v>2018</v>
      </c>
      <c r="I2653" s="70" t="s">
        <v>1397</v>
      </c>
      <c r="J2653" s="70" t="s">
        <v>1396</v>
      </c>
      <c r="K2653" s="70"/>
      <c r="L2653" s="70">
        <v>310</v>
      </c>
      <c r="M2653" s="70">
        <v>0.245</v>
      </c>
      <c r="N2653" s="70"/>
      <c r="O2653" s="70">
        <v>150.8</v>
      </c>
      <c r="P2653" s="70">
        <v>106.26</v>
      </c>
      <c r="Q2653" s="70" t="s">
        <v>1402</v>
      </c>
      <c r="R2653" s="70"/>
      <c r="S2653" s="70"/>
      <c r="T2653" s="70">
        <v>6435</v>
      </c>
      <c r="U2653" s="70">
        <v>2130</v>
      </c>
      <c r="V2653" s="70">
        <v>2570</v>
      </c>
      <c r="W2653" s="70">
        <v>8495</v>
      </c>
      <c r="X2653" s="71">
        <v>5800</v>
      </c>
    </row>
    <row r="2654" spans="3:24">
      <c r="C2654" s="69">
        <v>2021</v>
      </c>
      <c r="D2654" s="69">
        <v>7</v>
      </c>
      <c r="E2654" s="70" t="s">
        <v>2139</v>
      </c>
      <c r="F2654" s="70" t="s">
        <v>2140</v>
      </c>
      <c r="G2654" s="70" t="s">
        <v>7783</v>
      </c>
      <c r="H2654" s="70" t="s">
        <v>1474</v>
      </c>
      <c r="I2654" s="70" t="s">
        <v>1397</v>
      </c>
      <c r="J2654" s="70" t="s">
        <v>1396</v>
      </c>
      <c r="K2654" s="70"/>
      <c r="L2654" s="70">
        <v>430</v>
      </c>
      <c r="M2654" s="70"/>
      <c r="N2654" s="70"/>
      <c r="O2654" s="70">
        <v>146</v>
      </c>
      <c r="P2654" s="70">
        <v>162.28</v>
      </c>
      <c r="Q2654" s="70" t="s">
        <v>1402</v>
      </c>
      <c r="R2654" s="70"/>
      <c r="S2654" s="70"/>
      <c r="T2654" s="70">
        <v>5770</v>
      </c>
      <c r="U2654" s="70">
        <v>2360</v>
      </c>
      <c r="V2654" s="70">
        <v>2790</v>
      </c>
      <c r="W2654" s="70">
        <v>9995</v>
      </c>
      <c r="X2654" s="71" t="s">
        <v>7784</v>
      </c>
    </row>
    <row r="2655" spans="3:24">
      <c r="C2655" s="69">
        <v>2021</v>
      </c>
      <c r="D2655" s="69">
        <v>7</v>
      </c>
      <c r="E2655" s="70" t="s">
        <v>2139</v>
      </c>
      <c r="F2655" s="70" t="s">
        <v>2140</v>
      </c>
      <c r="G2655" s="70" t="s">
        <v>7785</v>
      </c>
      <c r="H2655" s="70" t="s">
        <v>1862</v>
      </c>
      <c r="I2655" s="70" t="s">
        <v>1397</v>
      </c>
      <c r="J2655" s="70" t="s">
        <v>1396</v>
      </c>
      <c r="K2655" s="70"/>
      <c r="L2655" s="70">
        <v>325</v>
      </c>
      <c r="M2655" s="70" t="s">
        <v>7786</v>
      </c>
      <c r="N2655" s="70"/>
      <c r="O2655" s="70">
        <v>142.82</v>
      </c>
      <c r="P2655" s="70">
        <v>444</v>
      </c>
      <c r="Q2655" s="70" t="s">
        <v>1402</v>
      </c>
      <c r="R2655" s="70"/>
      <c r="S2655" s="70"/>
      <c r="T2655" s="70">
        <v>9800</v>
      </c>
      <c r="U2655" s="70">
        <v>2550</v>
      </c>
      <c r="V2655" s="70" t="s">
        <v>7539</v>
      </c>
      <c r="W2655" s="70">
        <v>31000</v>
      </c>
      <c r="X2655" s="71" t="s">
        <v>7787</v>
      </c>
    </row>
    <row r="2656" spans="3:24">
      <c r="C2656" s="69">
        <v>2021</v>
      </c>
      <c r="D2656" s="69">
        <v>7</v>
      </c>
      <c r="E2656" s="70" t="s">
        <v>7788</v>
      </c>
      <c r="F2656" s="70" t="s">
        <v>7789</v>
      </c>
      <c r="G2656" s="70" t="s">
        <v>7790</v>
      </c>
      <c r="H2656" s="70" t="s">
        <v>1440</v>
      </c>
      <c r="I2656" s="70" t="s">
        <v>1397</v>
      </c>
      <c r="J2656" s="70" t="s">
        <v>1441</v>
      </c>
      <c r="K2656" s="70">
        <v>301</v>
      </c>
      <c r="L2656" s="70"/>
      <c r="M2656" s="70"/>
      <c r="N2656" s="70">
        <v>12.1</v>
      </c>
      <c r="O2656" s="70">
        <v>160</v>
      </c>
      <c r="P2656" s="70"/>
      <c r="Q2656" s="70" t="s">
        <v>4377</v>
      </c>
      <c r="R2656" s="70"/>
      <c r="S2656" s="70"/>
      <c r="T2656" s="70">
        <v>4010</v>
      </c>
      <c r="U2656" s="70">
        <v>1729</v>
      </c>
      <c r="V2656" s="70">
        <v>1621</v>
      </c>
      <c r="W2656" s="70">
        <v>1615</v>
      </c>
      <c r="X2656" s="71">
        <v>1240</v>
      </c>
    </row>
    <row r="2657" spans="3:24">
      <c r="C2657" s="69">
        <v>2021</v>
      </c>
      <c r="D2657" s="69">
        <v>7</v>
      </c>
      <c r="E2657" s="70" t="s">
        <v>1416</v>
      </c>
      <c r="F2657" s="70" t="s">
        <v>7791</v>
      </c>
      <c r="G2657" s="70" t="s">
        <v>7792</v>
      </c>
      <c r="H2657" s="70" t="s">
        <v>5490</v>
      </c>
      <c r="I2657" s="70" t="s">
        <v>1397</v>
      </c>
      <c r="J2657" s="70" t="s">
        <v>1441</v>
      </c>
      <c r="K2657" s="70">
        <v>351</v>
      </c>
      <c r="L2657" s="70"/>
      <c r="M2657" s="70"/>
      <c r="N2657" s="70">
        <v>13.8</v>
      </c>
      <c r="O2657" s="70">
        <v>130.59</v>
      </c>
      <c r="P2657" s="70"/>
      <c r="Q2657" s="70" t="s">
        <v>1414</v>
      </c>
      <c r="R2657" s="70"/>
      <c r="S2657" s="70"/>
      <c r="T2657" s="70">
        <v>4665</v>
      </c>
      <c r="U2657" s="70">
        <v>1700</v>
      </c>
      <c r="V2657" s="70">
        <v>1540</v>
      </c>
      <c r="W2657" s="70">
        <v>1925</v>
      </c>
      <c r="X2657" s="71">
        <v>1550</v>
      </c>
    </row>
    <row r="2658" spans="3:24">
      <c r="C2658" s="69">
        <v>2021</v>
      </c>
      <c r="D2658" s="69">
        <v>7</v>
      </c>
      <c r="E2658" s="70" t="s">
        <v>2184</v>
      </c>
      <c r="F2658" s="70" t="s">
        <v>2185</v>
      </c>
      <c r="G2658" s="70" t="s">
        <v>7793</v>
      </c>
      <c r="H2658" s="70" t="s">
        <v>1521</v>
      </c>
      <c r="I2658" s="70" t="s">
        <v>1397</v>
      </c>
      <c r="J2658" s="70" t="s">
        <v>1396</v>
      </c>
      <c r="K2658" s="70"/>
      <c r="L2658" s="70">
        <v>340</v>
      </c>
      <c r="M2658" s="70">
        <v>0.17</v>
      </c>
      <c r="N2658" s="70"/>
      <c r="O2658" s="70">
        <v>160.26</v>
      </c>
      <c r="P2658" s="70">
        <v>422.87</v>
      </c>
      <c r="Q2658" s="70" t="s">
        <v>1402</v>
      </c>
      <c r="R2658" s="70"/>
      <c r="S2658" s="70"/>
      <c r="T2658" s="70">
        <v>10050</v>
      </c>
      <c r="U2658" s="70">
        <v>2550</v>
      </c>
      <c r="V2658" s="70">
        <v>3765</v>
      </c>
      <c r="W2658" s="70">
        <v>31000</v>
      </c>
      <c r="X2658" s="71">
        <v>16450</v>
      </c>
    </row>
    <row r="2659" spans="3:24">
      <c r="C2659" s="69">
        <v>2021</v>
      </c>
      <c r="D2659" s="69">
        <v>7</v>
      </c>
      <c r="E2659" s="70" t="s">
        <v>1535</v>
      </c>
      <c r="F2659" s="70" t="s">
        <v>7794</v>
      </c>
      <c r="G2659" s="70" t="s">
        <v>7795</v>
      </c>
      <c r="H2659" s="70" t="s">
        <v>1440</v>
      </c>
      <c r="I2659" s="70" t="s">
        <v>1397</v>
      </c>
      <c r="J2659" s="70" t="s">
        <v>1441</v>
      </c>
      <c r="K2659" s="70">
        <v>600</v>
      </c>
      <c r="L2659" s="70"/>
      <c r="M2659" s="70"/>
      <c r="N2659" s="70">
        <v>13</v>
      </c>
      <c r="O2659" s="70">
        <v>183.23</v>
      </c>
      <c r="P2659" s="70"/>
      <c r="Q2659" s="70" t="s">
        <v>1504</v>
      </c>
      <c r="R2659" s="70"/>
      <c r="S2659" s="70"/>
      <c r="T2659" s="70">
        <v>4752</v>
      </c>
      <c r="U2659" s="70">
        <v>1804</v>
      </c>
      <c r="V2659" s="70">
        <v>1503</v>
      </c>
      <c r="W2659" s="70">
        <v>2075</v>
      </c>
      <c r="X2659" s="71">
        <v>1642</v>
      </c>
    </row>
    <row r="2660" spans="3:24">
      <c r="C2660" s="69">
        <v>2021</v>
      </c>
      <c r="D2660" s="69">
        <v>7</v>
      </c>
      <c r="E2660" s="70" t="s">
        <v>7796</v>
      </c>
      <c r="F2660" s="70" t="s">
        <v>7797</v>
      </c>
      <c r="G2660" s="70" t="s">
        <v>7798</v>
      </c>
      <c r="H2660" s="70" t="s">
        <v>2036</v>
      </c>
      <c r="I2660" s="70" t="s">
        <v>1397</v>
      </c>
      <c r="J2660" s="70" t="s">
        <v>1396</v>
      </c>
      <c r="K2660" s="70"/>
      <c r="L2660" s="70">
        <v>369</v>
      </c>
      <c r="M2660" s="70"/>
      <c r="N2660" s="70"/>
      <c r="O2660" s="70">
        <v>140.7</v>
      </c>
      <c r="P2660" s="70">
        <v>314.14</v>
      </c>
      <c r="Q2660" s="70" t="s">
        <v>1421</v>
      </c>
      <c r="R2660" s="70"/>
      <c r="S2660" s="70"/>
      <c r="T2660" s="70" t="s">
        <v>7799</v>
      </c>
      <c r="U2660" s="70">
        <v>2550</v>
      </c>
      <c r="V2660" s="70" t="s">
        <v>7800</v>
      </c>
      <c r="W2660" s="70">
        <v>18000</v>
      </c>
      <c r="X2660" s="71" t="s">
        <v>7801</v>
      </c>
    </row>
    <row r="2661" spans="3:24">
      <c r="C2661" s="69">
        <v>2021</v>
      </c>
      <c r="D2661" s="69">
        <v>7</v>
      </c>
      <c r="E2661" s="70" t="s">
        <v>7802</v>
      </c>
      <c r="F2661" s="70" t="s">
        <v>7803</v>
      </c>
      <c r="G2661" s="70" t="s">
        <v>7804</v>
      </c>
      <c r="H2661" s="70" t="s">
        <v>1440</v>
      </c>
      <c r="I2661" s="70" t="s">
        <v>1397</v>
      </c>
      <c r="J2661" s="70" t="s">
        <v>1441</v>
      </c>
      <c r="K2661" s="70">
        <v>402</v>
      </c>
      <c r="L2661" s="70"/>
      <c r="M2661" s="70"/>
      <c r="N2661" s="70">
        <v>13.6</v>
      </c>
      <c r="O2661" s="70">
        <v>133</v>
      </c>
      <c r="P2661" s="70"/>
      <c r="Q2661" s="70" t="s">
        <v>1402</v>
      </c>
      <c r="R2661" s="70"/>
      <c r="S2661" s="70"/>
      <c r="T2661" s="70">
        <v>4400</v>
      </c>
      <c r="U2661" s="70">
        <v>1831</v>
      </c>
      <c r="V2661" s="70">
        <v>1646</v>
      </c>
      <c r="W2661" s="70">
        <v>1995</v>
      </c>
      <c r="X2661" s="71">
        <v>1620</v>
      </c>
    </row>
    <row r="2662" spans="3:24">
      <c r="C2662" s="69">
        <v>2021</v>
      </c>
      <c r="D2662" s="69">
        <v>7</v>
      </c>
      <c r="E2662" s="70" t="s">
        <v>5404</v>
      </c>
      <c r="F2662" s="70" t="s">
        <v>7307</v>
      </c>
      <c r="G2662" s="70" t="s">
        <v>7805</v>
      </c>
      <c r="H2662" s="70" t="s">
        <v>4220</v>
      </c>
      <c r="I2662" s="70" t="s">
        <v>1561</v>
      </c>
      <c r="J2662" s="70" t="s">
        <v>1441</v>
      </c>
      <c r="K2662" s="70">
        <v>50</v>
      </c>
      <c r="L2662" s="70"/>
      <c r="M2662" s="70"/>
      <c r="N2662" s="70"/>
      <c r="O2662" s="70"/>
      <c r="P2662" s="70"/>
      <c r="Q2662" s="70" t="s">
        <v>1940</v>
      </c>
      <c r="R2662" s="70"/>
      <c r="S2662" s="70"/>
      <c r="T2662" s="70">
        <v>4648</v>
      </c>
      <c r="U2662" s="70">
        <v>1817</v>
      </c>
      <c r="V2662" s="70">
        <v>1491</v>
      </c>
      <c r="W2662" s="70">
        <v>1980</v>
      </c>
      <c r="X2662" s="71">
        <v>1580</v>
      </c>
    </row>
    <row r="2663" spans="3:24">
      <c r="C2663" s="69">
        <v>2021</v>
      </c>
      <c r="D2663" s="69">
        <v>7</v>
      </c>
      <c r="E2663" s="70" t="s">
        <v>6171</v>
      </c>
      <c r="F2663" s="70" t="s">
        <v>6172</v>
      </c>
      <c r="G2663" s="70" t="s">
        <v>7806</v>
      </c>
      <c r="H2663" s="70" t="s">
        <v>4483</v>
      </c>
      <c r="I2663" s="70" t="s">
        <v>1397</v>
      </c>
      <c r="J2663" s="70" t="s">
        <v>1396</v>
      </c>
      <c r="K2663" s="70">
        <v>251</v>
      </c>
      <c r="L2663" s="70"/>
      <c r="M2663" s="70">
        <v>0.289</v>
      </c>
      <c r="N2663" s="70"/>
      <c r="O2663" s="70">
        <v>137.6</v>
      </c>
      <c r="P2663" s="70">
        <v>41.86</v>
      </c>
      <c r="Q2663" s="70" t="s">
        <v>1421</v>
      </c>
      <c r="R2663" s="70"/>
      <c r="S2663" s="70"/>
      <c r="T2663" s="70" t="s">
        <v>7807</v>
      </c>
      <c r="U2663" s="70">
        <v>1660</v>
      </c>
      <c r="V2663" s="70" t="s">
        <v>7808</v>
      </c>
      <c r="W2663" s="70">
        <v>2600</v>
      </c>
      <c r="X2663" s="71">
        <v>1590</v>
      </c>
    </row>
    <row r="2664" spans="3:24">
      <c r="C2664" s="69">
        <v>2021</v>
      </c>
      <c r="D2664" s="69">
        <v>7</v>
      </c>
      <c r="E2664" s="70" t="s">
        <v>1535</v>
      </c>
      <c r="F2664" s="70" t="s">
        <v>7345</v>
      </c>
      <c r="G2664" s="70" t="s">
        <v>7809</v>
      </c>
      <c r="H2664" s="70" t="s">
        <v>1440</v>
      </c>
      <c r="I2664" s="70" t="s">
        <v>1397</v>
      </c>
      <c r="J2664" s="70" t="s">
        <v>1441</v>
      </c>
      <c r="K2664" s="70">
        <v>322</v>
      </c>
      <c r="L2664" s="70"/>
      <c r="M2664" s="70"/>
      <c r="N2664" s="70">
        <v>12.5</v>
      </c>
      <c r="O2664" s="70">
        <v>148.08</v>
      </c>
      <c r="P2664" s="70"/>
      <c r="Q2664" s="70" t="s">
        <v>7810</v>
      </c>
      <c r="R2664" s="70"/>
      <c r="S2664" s="70"/>
      <c r="T2664" s="70">
        <v>4005</v>
      </c>
      <c r="U2664" s="70">
        <v>1760</v>
      </c>
      <c r="V2664" s="70">
        <v>1575</v>
      </c>
      <c r="W2664" s="70">
        <v>1675</v>
      </c>
      <c r="X2664" s="71">
        <v>1290</v>
      </c>
    </row>
    <row r="2665" spans="3:24">
      <c r="C2665" s="69">
        <v>2021</v>
      </c>
      <c r="D2665" s="69">
        <v>7</v>
      </c>
      <c r="E2665" s="70" t="s">
        <v>1540</v>
      </c>
      <c r="F2665" s="70" t="s">
        <v>7811</v>
      </c>
      <c r="G2665" s="70" t="s">
        <v>7812</v>
      </c>
      <c r="H2665" s="70" t="s">
        <v>1560</v>
      </c>
      <c r="I2665" s="70" t="s">
        <v>1561</v>
      </c>
      <c r="J2665" s="70" t="s">
        <v>1441</v>
      </c>
      <c r="K2665" s="70">
        <v>82</v>
      </c>
      <c r="L2665" s="70"/>
      <c r="M2665" s="70"/>
      <c r="N2665" s="70"/>
      <c r="O2665" s="70"/>
      <c r="P2665" s="70"/>
      <c r="Q2665" s="70" t="s">
        <v>1499</v>
      </c>
      <c r="R2665" s="70"/>
      <c r="S2665" s="70"/>
      <c r="T2665" s="70">
        <v>4605</v>
      </c>
      <c r="U2665" s="70">
        <v>1878</v>
      </c>
      <c r="V2665" s="70">
        <v>1643</v>
      </c>
      <c r="W2665" s="70">
        <v>2185</v>
      </c>
      <c r="X2665" s="71">
        <v>1810</v>
      </c>
    </row>
    <row r="2666" spans="3:24">
      <c r="C2666" s="69">
        <v>2021</v>
      </c>
      <c r="D2666" s="69">
        <v>7</v>
      </c>
      <c r="E2666" s="70" t="s">
        <v>1540</v>
      </c>
      <c r="F2666" s="70" t="s">
        <v>7811</v>
      </c>
      <c r="G2666" s="70" t="s">
        <v>7813</v>
      </c>
      <c r="H2666" s="70" t="s">
        <v>4220</v>
      </c>
      <c r="I2666" s="70" t="s">
        <v>1561</v>
      </c>
      <c r="J2666" s="70" t="s">
        <v>1441</v>
      </c>
      <c r="K2666" s="70">
        <v>84</v>
      </c>
      <c r="L2666" s="70"/>
      <c r="M2666" s="70"/>
      <c r="N2666" s="70"/>
      <c r="O2666" s="70"/>
      <c r="P2666" s="70"/>
      <c r="Q2666" s="70" t="s">
        <v>1499</v>
      </c>
      <c r="R2666" s="70"/>
      <c r="S2666" s="70"/>
      <c r="T2666" s="70">
        <v>4986</v>
      </c>
      <c r="U2666" s="70">
        <v>1861</v>
      </c>
      <c r="V2666" s="70">
        <v>1513</v>
      </c>
      <c r="W2666" s="70" t="s">
        <v>7814</v>
      </c>
      <c r="X2666" s="71" t="s">
        <v>7815</v>
      </c>
    </row>
    <row r="2667" spans="3:24">
      <c r="C2667" s="69">
        <v>2021</v>
      </c>
      <c r="D2667" s="69">
        <v>7</v>
      </c>
      <c r="E2667" s="70" t="s">
        <v>5860</v>
      </c>
      <c r="F2667" s="70" t="s">
        <v>7816</v>
      </c>
      <c r="G2667" s="70" t="s">
        <v>7817</v>
      </c>
      <c r="H2667" s="70" t="s">
        <v>5490</v>
      </c>
      <c r="I2667" s="70" t="s">
        <v>1397</v>
      </c>
      <c r="J2667" s="70" t="s">
        <v>1441</v>
      </c>
      <c r="K2667" s="70">
        <v>430</v>
      </c>
      <c r="L2667" s="70"/>
      <c r="M2667" s="70"/>
      <c r="N2667" s="70">
        <v>12.9</v>
      </c>
      <c r="O2667" s="70">
        <v>160</v>
      </c>
      <c r="P2667" s="70"/>
      <c r="Q2667" s="70" t="s">
        <v>5222</v>
      </c>
      <c r="R2667" s="70"/>
      <c r="S2667" s="70"/>
      <c r="T2667" s="70">
        <v>4764</v>
      </c>
      <c r="U2667" s="70">
        <v>1803</v>
      </c>
      <c r="V2667" s="70">
        <v>1494</v>
      </c>
      <c r="W2667" s="70">
        <v>1880</v>
      </c>
      <c r="X2667" s="71">
        <v>1479</v>
      </c>
    </row>
    <row r="2668" spans="3:24">
      <c r="C2668" s="69">
        <v>2021</v>
      </c>
      <c r="D2668" s="69">
        <v>7</v>
      </c>
      <c r="E2668" s="70" t="s">
        <v>5860</v>
      </c>
      <c r="F2668" s="70" t="s">
        <v>7816</v>
      </c>
      <c r="G2668" s="70" t="s">
        <v>7818</v>
      </c>
      <c r="H2668" s="70" t="s">
        <v>1440</v>
      </c>
      <c r="I2668" s="70" t="s">
        <v>1397</v>
      </c>
      <c r="J2668" s="70" t="s">
        <v>1441</v>
      </c>
      <c r="K2668" s="70">
        <v>410</v>
      </c>
      <c r="L2668" s="70"/>
      <c r="M2668" s="70"/>
      <c r="N2668" s="70">
        <v>12.9</v>
      </c>
      <c r="O2668" s="70">
        <v>151</v>
      </c>
      <c r="P2668" s="70"/>
      <c r="Q2668" s="70" t="s">
        <v>5222</v>
      </c>
      <c r="R2668" s="70"/>
      <c r="S2668" s="70"/>
      <c r="T2668" s="70">
        <v>4764</v>
      </c>
      <c r="U2668" s="70">
        <v>1803</v>
      </c>
      <c r="V2668" s="70">
        <v>1494</v>
      </c>
      <c r="W2668" s="70">
        <v>1880</v>
      </c>
      <c r="X2668" s="71">
        <v>1487</v>
      </c>
    </row>
    <row r="2669" spans="3:24">
      <c r="C2669" s="69">
        <v>2021</v>
      </c>
      <c r="D2669" s="69">
        <v>7</v>
      </c>
      <c r="E2669" s="70" t="s">
        <v>4268</v>
      </c>
      <c r="F2669" s="70" t="s">
        <v>6526</v>
      </c>
      <c r="G2669" s="70" t="s">
        <v>7819</v>
      </c>
      <c r="H2669" s="70" t="s">
        <v>1579</v>
      </c>
      <c r="I2669" s="70" t="s">
        <v>1397</v>
      </c>
      <c r="J2669" s="70" t="s">
        <v>1441</v>
      </c>
      <c r="K2669" s="70">
        <v>500</v>
      </c>
      <c r="L2669" s="70"/>
      <c r="M2669" s="70"/>
      <c r="N2669" s="70">
        <v>15.3</v>
      </c>
      <c r="O2669" s="70">
        <v>141</v>
      </c>
      <c r="P2669" s="70"/>
      <c r="Q2669" s="70" t="s">
        <v>1402</v>
      </c>
      <c r="R2669" s="70"/>
      <c r="S2669" s="70"/>
      <c r="T2669" s="70">
        <v>4650</v>
      </c>
      <c r="U2669" s="70">
        <v>1920</v>
      </c>
      <c r="V2669" s="70">
        <v>1720</v>
      </c>
      <c r="W2669" s="70">
        <v>2450</v>
      </c>
      <c r="X2669" s="71" t="s">
        <v>5637</v>
      </c>
    </row>
    <row r="2670" spans="3:24">
      <c r="C2670" s="69">
        <v>2021</v>
      </c>
      <c r="D2670" s="69">
        <v>7</v>
      </c>
      <c r="E2670" s="70" t="s">
        <v>4268</v>
      </c>
      <c r="F2670" s="70" t="s">
        <v>6526</v>
      </c>
      <c r="G2670" s="70" t="s">
        <v>7820</v>
      </c>
      <c r="H2670" s="70" t="s">
        <v>1579</v>
      </c>
      <c r="I2670" s="70" t="s">
        <v>1397</v>
      </c>
      <c r="J2670" s="70" t="s">
        <v>1441</v>
      </c>
      <c r="K2670" s="70">
        <v>702</v>
      </c>
      <c r="L2670" s="70"/>
      <c r="M2670" s="70"/>
      <c r="N2670" s="70">
        <v>15.4</v>
      </c>
      <c r="O2670" s="70">
        <v>185</v>
      </c>
      <c r="P2670" s="70"/>
      <c r="Q2670" s="70" t="s">
        <v>1499</v>
      </c>
      <c r="R2670" s="70"/>
      <c r="S2670" s="70"/>
      <c r="T2670" s="70">
        <v>4650</v>
      </c>
      <c r="U2670" s="70">
        <v>1920</v>
      </c>
      <c r="V2670" s="70">
        <v>1720</v>
      </c>
      <c r="W2670" s="70">
        <v>2490</v>
      </c>
      <c r="X2670" s="71" t="s">
        <v>7821</v>
      </c>
    </row>
    <row r="2671" spans="3:24">
      <c r="C2671" s="69">
        <v>2021</v>
      </c>
      <c r="D2671" s="69">
        <v>7</v>
      </c>
      <c r="E2671" s="70" t="s">
        <v>4268</v>
      </c>
      <c r="F2671" s="70" t="s">
        <v>6526</v>
      </c>
      <c r="G2671" s="70" t="s">
        <v>7822</v>
      </c>
      <c r="H2671" s="70" t="s">
        <v>1579</v>
      </c>
      <c r="I2671" s="70" t="s">
        <v>1397</v>
      </c>
      <c r="J2671" s="70" t="s">
        <v>1441</v>
      </c>
      <c r="K2671" s="70">
        <v>600</v>
      </c>
      <c r="L2671" s="70"/>
      <c r="M2671" s="70"/>
      <c r="N2671" s="70">
        <v>14.8</v>
      </c>
      <c r="O2671" s="70">
        <v>173</v>
      </c>
      <c r="P2671" s="70"/>
      <c r="Q2671" s="70" t="s">
        <v>1499</v>
      </c>
      <c r="R2671" s="70"/>
      <c r="S2671" s="70"/>
      <c r="T2671" s="70">
        <v>4650</v>
      </c>
      <c r="U2671" s="70">
        <v>1920</v>
      </c>
      <c r="V2671" s="70">
        <v>1720</v>
      </c>
      <c r="W2671" s="70">
        <v>2420</v>
      </c>
      <c r="X2671" s="71" t="s">
        <v>5401</v>
      </c>
    </row>
    <row r="2672" spans="3:24">
      <c r="C2672" s="69">
        <v>2021</v>
      </c>
      <c r="D2672" s="69">
        <v>7</v>
      </c>
      <c r="E2672" s="70" t="s">
        <v>4268</v>
      </c>
      <c r="F2672" s="70" t="s">
        <v>6526</v>
      </c>
      <c r="G2672" s="70" t="s">
        <v>7823</v>
      </c>
      <c r="H2672" s="70" t="s">
        <v>1440</v>
      </c>
      <c r="I2672" s="70" t="s">
        <v>1397</v>
      </c>
      <c r="J2672" s="70" t="s">
        <v>1441</v>
      </c>
      <c r="K2672" s="70">
        <v>500</v>
      </c>
      <c r="L2672" s="70"/>
      <c r="M2672" s="70"/>
      <c r="N2672" s="70">
        <v>13.8</v>
      </c>
      <c r="O2672" s="70">
        <v>143</v>
      </c>
      <c r="P2672" s="70"/>
      <c r="Q2672" s="70" t="s">
        <v>1402</v>
      </c>
      <c r="R2672" s="70"/>
      <c r="S2672" s="70"/>
      <c r="T2672" s="70">
        <v>4410</v>
      </c>
      <c r="U2672" s="70">
        <v>1870</v>
      </c>
      <c r="V2672" s="70">
        <v>1645</v>
      </c>
      <c r="W2672" s="70">
        <v>2160</v>
      </c>
      <c r="X2672" s="71" t="s">
        <v>4742</v>
      </c>
    </row>
    <row r="2673" spans="3:24">
      <c r="C2673" s="69">
        <v>2021</v>
      </c>
      <c r="D2673" s="69">
        <v>7</v>
      </c>
      <c r="E2673" s="70" t="s">
        <v>4268</v>
      </c>
      <c r="F2673" s="70" t="s">
        <v>6526</v>
      </c>
      <c r="G2673" s="70" t="s">
        <v>7824</v>
      </c>
      <c r="H2673" s="70" t="s">
        <v>1440</v>
      </c>
      <c r="I2673" s="70" t="s">
        <v>1397</v>
      </c>
      <c r="J2673" s="70" t="s">
        <v>1441</v>
      </c>
      <c r="K2673" s="70">
        <v>410</v>
      </c>
      <c r="L2673" s="70"/>
      <c r="M2673" s="70"/>
      <c r="N2673" s="70">
        <v>12.9</v>
      </c>
      <c r="O2673" s="70">
        <v>125</v>
      </c>
      <c r="P2673" s="70"/>
      <c r="Q2673" s="70" t="s">
        <v>1402</v>
      </c>
      <c r="R2673" s="70"/>
      <c r="S2673" s="70"/>
      <c r="T2673" s="70">
        <v>4810</v>
      </c>
      <c r="U2673" s="70">
        <v>1880</v>
      </c>
      <c r="V2673" s="70">
        <v>1515</v>
      </c>
      <c r="W2673" s="70">
        <v>2180</v>
      </c>
      <c r="X2673" s="71" t="s">
        <v>2480</v>
      </c>
    </row>
    <row r="2674" spans="3:24">
      <c r="C2674" s="69">
        <v>2021</v>
      </c>
      <c r="D2674" s="69">
        <v>7</v>
      </c>
      <c r="E2674" s="70" t="s">
        <v>4123</v>
      </c>
      <c r="F2674" s="70" t="s">
        <v>5967</v>
      </c>
      <c r="G2674" s="70" t="s">
        <v>7825</v>
      </c>
      <c r="H2674" s="70" t="s">
        <v>1560</v>
      </c>
      <c r="I2674" s="70" t="s">
        <v>1561</v>
      </c>
      <c r="J2674" s="70" t="s">
        <v>1441</v>
      </c>
      <c r="K2674" s="70">
        <v>56</v>
      </c>
      <c r="L2674" s="70"/>
      <c r="M2674" s="70"/>
      <c r="N2674" s="70"/>
      <c r="O2674" s="70"/>
      <c r="P2674" s="70"/>
      <c r="Q2674" s="70" t="s">
        <v>3828</v>
      </c>
      <c r="R2674" s="70"/>
      <c r="S2674" s="70"/>
      <c r="T2674" s="70">
        <v>4603</v>
      </c>
      <c r="U2674" s="70">
        <v>1860</v>
      </c>
      <c r="V2674" s="70">
        <v>1658</v>
      </c>
      <c r="W2674" s="70">
        <v>2290</v>
      </c>
      <c r="X2674" s="71">
        <v>1835</v>
      </c>
    </row>
    <row r="2675" spans="3:24">
      <c r="C2675" s="69">
        <v>2021</v>
      </c>
      <c r="D2675" s="69">
        <v>7</v>
      </c>
      <c r="E2675" s="70" t="s">
        <v>4123</v>
      </c>
      <c r="F2675" s="70" t="s">
        <v>5967</v>
      </c>
      <c r="G2675" s="70" t="s">
        <v>7826</v>
      </c>
      <c r="H2675" s="70" t="s">
        <v>4220</v>
      </c>
      <c r="I2675" s="70" t="s">
        <v>1561</v>
      </c>
      <c r="J2675" s="70" t="s">
        <v>1441</v>
      </c>
      <c r="K2675" s="70">
        <v>63</v>
      </c>
      <c r="L2675" s="70"/>
      <c r="M2675" s="70"/>
      <c r="N2675" s="70"/>
      <c r="O2675" s="70"/>
      <c r="P2675" s="70"/>
      <c r="Q2675" s="70" t="s">
        <v>3828</v>
      </c>
      <c r="R2675" s="70"/>
      <c r="S2675" s="70"/>
      <c r="T2675" s="70">
        <v>4865</v>
      </c>
      <c r="U2675" s="70">
        <v>1832</v>
      </c>
      <c r="V2675" s="70">
        <v>1469</v>
      </c>
      <c r="W2675" s="70">
        <v>2210</v>
      </c>
      <c r="X2675" s="71">
        <v>1750</v>
      </c>
    </row>
    <row r="2676" spans="3:24">
      <c r="C2676" s="69">
        <v>2021</v>
      </c>
      <c r="D2676" s="69">
        <v>7</v>
      </c>
      <c r="E2676" s="70" t="s">
        <v>7401</v>
      </c>
      <c r="F2676" s="70" t="s">
        <v>7402</v>
      </c>
      <c r="G2676" s="70" t="s">
        <v>7827</v>
      </c>
      <c r="H2676" s="70" t="s">
        <v>1579</v>
      </c>
      <c r="I2676" s="70" t="s">
        <v>1397</v>
      </c>
      <c r="J2676" s="70" t="s">
        <v>1441</v>
      </c>
      <c r="K2676" s="70">
        <v>301</v>
      </c>
      <c r="L2676" s="70"/>
      <c r="M2676" s="70"/>
      <c r="N2676" s="70">
        <v>14.6</v>
      </c>
      <c r="O2676" s="70">
        <v>125</v>
      </c>
      <c r="P2676" s="70"/>
      <c r="Q2676" s="70" t="s">
        <v>7828</v>
      </c>
      <c r="R2676" s="70"/>
      <c r="S2676" s="70"/>
      <c r="T2676" s="70">
        <v>4650</v>
      </c>
      <c r="U2676" s="70">
        <v>1790</v>
      </c>
      <c r="V2676" s="70">
        <v>1760</v>
      </c>
      <c r="W2676" s="70">
        <v>2175</v>
      </c>
      <c r="X2676" s="71">
        <v>1650</v>
      </c>
    </row>
    <row r="2677" spans="3:24">
      <c r="C2677" s="69">
        <v>2021</v>
      </c>
      <c r="D2677" s="69">
        <v>7</v>
      </c>
      <c r="E2677" s="70" t="s">
        <v>7401</v>
      </c>
      <c r="F2677" s="70" t="s">
        <v>7402</v>
      </c>
      <c r="G2677" s="70" t="s">
        <v>7829</v>
      </c>
      <c r="H2677" s="70" t="s">
        <v>1440</v>
      </c>
      <c r="I2677" s="70" t="s">
        <v>1397</v>
      </c>
      <c r="J2677" s="70" t="s">
        <v>1441</v>
      </c>
      <c r="K2677" s="70">
        <v>402</v>
      </c>
      <c r="L2677" s="70"/>
      <c r="M2677" s="70"/>
      <c r="N2677" s="70">
        <v>10.3</v>
      </c>
      <c r="O2677" s="70">
        <v>160</v>
      </c>
      <c r="P2677" s="70"/>
      <c r="Q2677" s="70" t="s">
        <v>3814</v>
      </c>
      <c r="R2677" s="70"/>
      <c r="S2677" s="70"/>
      <c r="T2677" s="70">
        <v>3740</v>
      </c>
      <c r="U2677" s="70">
        <v>1655</v>
      </c>
      <c r="V2677" s="70">
        <v>1550</v>
      </c>
      <c r="W2677" s="70">
        <v>1391</v>
      </c>
      <c r="X2677" s="71">
        <v>1091</v>
      </c>
    </row>
    <row r="2678" spans="3:24">
      <c r="C2678" s="69">
        <v>2021</v>
      </c>
      <c r="D2678" s="69">
        <v>7</v>
      </c>
      <c r="E2678" s="70" t="s">
        <v>5995</v>
      </c>
      <c r="F2678" s="70" t="s">
        <v>4189</v>
      </c>
      <c r="G2678" s="70" t="s">
        <v>7830</v>
      </c>
      <c r="H2678" s="70" t="s">
        <v>1440</v>
      </c>
      <c r="I2678" s="70" t="s">
        <v>1397</v>
      </c>
      <c r="J2678" s="70" t="s">
        <v>1441</v>
      </c>
      <c r="K2678" s="70">
        <v>505</v>
      </c>
      <c r="L2678" s="70"/>
      <c r="M2678" s="70"/>
      <c r="N2678" s="70">
        <v>13.1</v>
      </c>
      <c r="O2678" s="70">
        <v>160.75</v>
      </c>
      <c r="P2678" s="70"/>
      <c r="Q2678" s="70" t="s">
        <v>1499</v>
      </c>
      <c r="R2678" s="70"/>
      <c r="S2678" s="70"/>
      <c r="T2678" s="70">
        <v>4718</v>
      </c>
      <c r="U2678" s="70">
        <v>1838</v>
      </c>
      <c r="V2678" s="70">
        <v>1535</v>
      </c>
      <c r="W2678" s="70">
        <v>2024</v>
      </c>
      <c r="X2678" s="71">
        <v>1649</v>
      </c>
    </row>
    <row r="2679" spans="3:24">
      <c r="C2679" s="69">
        <v>2021</v>
      </c>
      <c r="D2679" s="69">
        <v>7</v>
      </c>
      <c r="E2679" s="70" t="s">
        <v>7831</v>
      </c>
      <c r="F2679" s="70" t="s">
        <v>1621</v>
      </c>
      <c r="G2679" s="70" t="s">
        <v>7832</v>
      </c>
      <c r="H2679" s="70" t="s">
        <v>4483</v>
      </c>
      <c r="I2679" s="70" t="s">
        <v>1397</v>
      </c>
      <c r="J2679" s="70" t="s">
        <v>1396</v>
      </c>
      <c r="K2679" s="70"/>
      <c r="L2679" s="70">
        <v>490</v>
      </c>
      <c r="M2679" s="70">
        <v>0.289</v>
      </c>
      <c r="N2679" s="70"/>
      <c r="O2679" s="70" t="s">
        <v>1895</v>
      </c>
      <c r="P2679" s="70">
        <v>100.27</v>
      </c>
      <c r="Q2679" s="70" t="s">
        <v>1402</v>
      </c>
      <c r="R2679" s="70"/>
      <c r="S2679" s="70"/>
      <c r="T2679" s="70">
        <v>5995</v>
      </c>
      <c r="U2679" s="70">
        <v>2250</v>
      </c>
      <c r="V2679" s="70">
        <v>2995</v>
      </c>
      <c r="W2679" s="70">
        <v>4495</v>
      </c>
      <c r="X2679" s="71">
        <v>3170</v>
      </c>
    </row>
    <row r="2680" spans="3:24">
      <c r="C2680" s="69">
        <v>2021</v>
      </c>
      <c r="D2680" s="69">
        <v>7</v>
      </c>
      <c r="E2680" s="70" t="s">
        <v>7831</v>
      </c>
      <c r="F2680" s="70" t="s">
        <v>1621</v>
      </c>
      <c r="G2680" s="70" t="s">
        <v>7833</v>
      </c>
      <c r="H2680" s="70" t="s">
        <v>1433</v>
      </c>
      <c r="I2680" s="70" t="s">
        <v>1397</v>
      </c>
      <c r="J2680" s="70" t="s">
        <v>1412</v>
      </c>
      <c r="K2680" s="70"/>
      <c r="L2680" s="70">
        <v>520</v>
      </c>
      <c r="M2680" s="70">
        <v>0.147</v>
      </c>
      <c r="N2680" s="70"/>
      <c r="O2680" s="70">
        <v>160.2</v>
      </c>
      <c r="P2680" s="70">
        <v>211.968</v>
      </c>
      <c r="Q2680" s="70" t="s">
        <v>1402</v>
      </c>
      <c r="R2680" s="70"/>
      <c r="S2680" s="70"/>
      <c r="T2680" s="70">
        <v>8545</v>
      </c>
      <c r="U2680" s="70">
        <v>2420</v>
      </c>
      <c r="V2680" s="70" t="s">
        <v>2422</v>
      </c>
      <c r="W2680" s="70">
        <v>14500</v>
      </c>
      <c r="X2680" s="71" t="s">
        <v>5591</v>
      </c>
    </row>
    <row r="2681" spans="3:24">
      <c r="C2681" s="69">
        <v>2021</v>
      </c>
      <c r="D2681" s="69">
        <v>7</v>
      </c>
      <c r="E2681" s="70" t="s">
        <v>1888</v>
      </c>
      <c r="F2681" s="70" t="s">
        <v>1621</v>
      </c>
      <c r="G2681" s="70" t="s">
        <v>7834</v>
      </c>
      <c r="H2681" s="70" t="s">
        <v>1418</v>
      </c>
      <c r="I2681" s="70" t="s">
        <v>1397</v>
      </c>
      <c r="J2681" s="70" t="s">
        <v>1396</v>
      </c>
      <c r="K2681" s="70"/>
      <c r="L2681" s="70">
        <v>325</v>
      </c>
      <c r="M2681" s="70">
        <v>0.24</v>
      </c>
      <c r="N2681" s="70"/>
      <c r="O2681" s="70">
        <v>161.2</v>
      </c>
      <c r="P2681" s="70">
        <v>350.078</v>
      </c>
      <c r="Q2681" s="70" t="s">
        <v>1402</v>
      </c>
      <c r="R2681" s="70"/>
      <c r="S2681" s="70"/>
      <c r="T2681" s="70" t="s">
        <v>4360</v>
      </c>
      <c r="U2681" s="70">
        <v>2550</v>
      </c>
      <c r="V2681" s="70" t="s">
        <v>7835</v>
      </c>
      <c r="W2681" s="70">
        <v>25000</v>
      </c>
      <c r="X2681" s="71">
        <v>16500</v>
      </c>
    </row>
    <row r="2682" spans="3:24">
      <c r="C2682" s="69">
        <v>2021</v>
      </c>
      <c r="D2682" s="69">
        <v>7</v>
      </c>
      <c r="E2682" s="70" t="s">
        <v>1888</v>
      </c>
      <c r="F2682" s="70" t="s">
        <v>1621</v>
      </c>
      <c r="G2682" s="70" t="s">
        <v>7836</v>
      </c>
      <c r="H2682" s="70" t="s">
        <v>1516</v>
      </c>
      <c r="I2682" s="70" t="s">
        <v>1397</v>
      </c>
      <c r="J2682" s="70" t="s">
        <v>1396</v>
      </c>
      <c r="K2682" s="70"/>
      <c r="L2682" s="70">
        <v>220</v>
      </c>
      <c r="M2682" s="70" t="s">
        <v>7837</v>
      </c>
      <c r="N2682" s="70"/>
      <c r="O2682" s="70">
        <v>160.4</v>
      </c>
      <c r="P2682" s="70">
        <v>281.899</v>
      </c>
      <c r="Q2682" s="70" t="s">
        <v>1402</v>
      </c>
      <c r="R2682" s="70"/>
      <c r="S2682" s="70"/>
      <c r="T2682" s="70" t="s">
        <v>4368</v>
      </c>
      <c r="U2682" s="70" t="s">
        <v>2673</v>
      </c>
      <c r="V2682" s="70" t="s">
        <v>6606</v>
      </c>
      <c r="W2682" s="70">
        <v>25000</v>
      </c>
      <c r="X2682" s="71" t="s">
        <v>7838</v>
      </c>
    </row>
    <row r="2683" spans="3:24">
      <c r="C2683" s="69">
        <v>2021</v>
      </c>
      <c r="D2683" s="69">
        <v>7</v>
      </c>
      <c r="E2683" s="70" t="s">
        <v>1888</v>
      </c>
      <c r="F2683" s="70" t="s">
        <v>1621</v>
      </c>
      <c r="G2683" s="70" t="s">
        <v>7839</v>
      </c>
      <c r="H2683" s="70" t="s">
        <v>1453</v>
      </c>
      <c r="I2683" s="70" t="s">
        <v>1397</v>
      </c>
      <c r="J2683" s="70" t="s">
        <v>1396</v>
      </c>
      <c r="K2683" s="70"/>
      <c r="L2683" s="70">
        <v>392</v>
      </c>
      <c r="M2683" s="70" t="s">
        <v>7840</v>
      </c>
      <c r="N2683" s="70"/>
      <c r="O2683" s="70">
        <v>153.8</v>
      </c>
      <c r="P2683" s="70">
        <v>80.202</v>
      </c>
      <c r="Q2683" s="70" t="s">
        <v>1402</v>
      </c>
      <c r="R2683" s="70"/>
      <c r="S2683" s="70"/>
      <c r="T2683" s="70">
        <v>5995</v>
      </c>
      <c r="U2683" s="70" t="s">
        <v>1900</v>
      </c>
      <c r="V2683" s="70" t="s">
        <v>6610</v>
      </c>
      <c r="W2683" s="70">
        <v>4495</v>
      </c>
      <c r="X2683" s="71" t="s">
        <v>7841</v>
      </c>
    </row>
    <row r="2684" spans="3:24">
      <c r="C2684" s="69">
        <v>2021</v>
      </c>
      <c r="D2684" s="69">
        <v>7</v>
      </c>
      <c r="E2684" s="70" t="s">
        <v>1888</v>
      </c>
      <c r="F2684" s="70" t="s">
        <v>1621</v>
      </c>
      <c r="G2684" s="70" t="s">
        <v>7842</v>
      </c>
      <c r="H2684" s="70" t="s">
        <v>1453</v>
      </c>
      <c r="I2684" s="70" t="s">
        <v>1397</v>
      </c>
      <c r="J2684" s="70" t="s">
        <v>1396</v>
      </c>
      <c r="K2684" s="70"/>
      <c r="L2684" s="70">
        <v>442</v>
      </c>
      <c r="M2684" s="70" t="s">
        <v>7843</v>
      </c>
      <c r="N2684" s="70"/>
      <c r="O2684" s="70">
        <v>157.2</v>
      </c>
      <c r="P2684" s="70">
        <v>90.236</v>
      </c>
      <c r="Q2684" s="70" t="s">
        <v>1402</v>
      </c>
      <c r="R2684" s="70"/>
      <c r="S2684" s="70"/>
      <c r="T2684" s="70">
        <v>5995</v>
      </c>
      <c r="U2684" s="70" t="s">
        <v>7844</v>
      </c>
      <c r="V2684" s="70" t="s">
        <v>6610</v>
      </c>
      <c r="W2684" s="70">
        <v>4495</v>
      </c>
      <c r="X2684" s="71" t="s">
        <v>7845</v>
      </c>
    </row>
    <row r="2685" spans="3:24">
      <c r="C2685" s="69">
        <v>2021</v>
      </c>
      <c r="D2685" s="69">
        <v>7</v>
      </c>
      <c r="E2685" s="70" t="s">
        <v>1888</v>
      </c>
      <c r="F2685" s="70" t="s">
        <v>1621</v>
      </c>
      <c r="G2685" s="70" t="s">
        <v>7846</v>
      </c>
      <c r="H2685" s="70" t="s">
        <v>1453</v>
      </c>
      <c r="I2685" s="70" t="s">
        <v>1397</v>
      </c>
      <c r="J2685" s="70" t="s">
        <v>1396</v>
      </c>
      <c r="K2685" s="70"/>
      <c r="L2685" s="70">
        <v>491</v>
      </c>
      <c r="M2685" s="70" t="s">
        <v>7843</v>
      </c>
      <c r="N2685" s="70"/>
      <c r="O2685" s="70" t="s">
        <v>1895</v>
      </c>
      <c r="P2685" s="70">
        <v>100.27</v>
      </c>
      <c r="Q2685" s="70" t="s">
        <v>1402</v>
      </c>
      <c r="R2685" s="70"/>
      <c r="S2685" s="70"/>
      <c r="T2685" s="70">
        <v>5995</v>
      </c>
      <c r="U2685" s="70" t="s">
        <v>7844</v>
      </c>
      <c r="V2685" s="70" t="s">
        <v>6610</v>
      </c>
      <c r="W2685" s="70">
        <v>4495</v>
      </c>
      <c r="X2685" s="71" t="s">
        <v>7845</v>
      </c>
    </row>
    <row r="2686" spans="3:24">
      <c r="C2686" s="69">
        <v>2021</v>
      </c>
      <c r="D2686" s="69">
        <v>7</v>
      </c>
      <c r="E2686" s="70" t="s">
        <v>1888</v>
      </c>
      <c r="F2686" s="70" t="s">
        <v>1621</v>
      </c>
      <c r="G2686" s="70" t="s">
        <v>7847</v>
      </c>
      <c r="H2686" s="70" t="s">
        <v>1521</v>
      </c>
      <c r="I2686" s="70" t="s">
        <v>1397</v>
      </c>
      <c r="J2686" s="70" t="s">
        <v>1396</v>
      </c>
      <c r="K2686" s="70"/>
      <c r="L2686" s="70">
        <v>270</v>
      </c>
      <c r="M2686" s="70">
        <v>0.17</v>
      </c>
      <c r="N2686" s="70"/>
      <c r="O2686" s="70" t="s">
        <v>5364</v>
      </c>
      <c r="P2686" s="70">
        <v>361.735</v>
      </c>
      <c r="Q2686" s="70" t="s">
        <v>1402</v>
      </c>
      <c r="R2686" s="70"/>
      <c r="S2686" s="70"/>
      <c r="T2686" s="70">
        <v>10700</v>
      </c>
      <c r="U2686" s="70">
        <v>2550</v>
      </c>
      <c r="V2686" s="70" t="s">
        <v>5853</v>
      </c>
      <c r="W2686" s="70">
        <v>31000</v>
      </c>
      <c r="X2686" s="71">
        <v>15600</v>
      </c>
    </row>
    <row r="2687" spans="3:24">
      <c r="C2687" s="69">
        <v>2021</v>
      </c>
      <c r="D2687" s="69">
        <v>7</v>
      </c>
      <c r="E2687" s="70" t="s">
        <v>1535</v>
      </c>
      <c r="F2687" s="70" t="s">
        <v>1541</v>
      </c>
      <c r="G2687" s="70" t="s">
        <v>7848</v>
      </c>
      <c r="H2687" s="70" t="s">
        <v>1440</v>
      </c>
      <c r="I2687" s="70" t="s">
        <v>1397</v>
      </c>
      <c r="J2687" s="70" t="s">
        <v>1441</v>
      </c>
      <c r="K2687" s="70">
        <v>421</v>
      </c>
      <c r="L2687" s="70"/>
      <c r="M2687" s="70"/>
      <c r="N2687" s="70">
        <v>13.6</v>
      </c>
      <c r="O2687" s="70">
        <v>160.35</v>
      </c>
      <c r="P2687" s="70"/>
      <c r="Q2687" s="70" t="s">
        <v>1504</v>
      </c>
      <c r="R2687" s="70"/>
      <c r="S2687" s="70"/>
      <c r="T2687" s="70">
        <v>4755</v>
      </c>
      <c r="U2687" s="70">
        <v>1802</v>
      </c>
      <c r="V2687" s="70">
        <v>1503</v>
      </c>
      <c r="W2687" s="70">
        <v>1985</v>
      </c>
      <c r="X2687" s="71">
        <v>1535</v>
      </c>
    </row>
    <row r="2688" spans="3:24">
      <c r="C2688" s="69">
        <v>2021</v>
      </c>
      <c r="D2688" s="69">
        <v>7</v>
      </c>
      <c r="E2688" s="70" t="s">
        <v>5713</v>
      </c>
      <c r="F2688" s="70" t="s">
        <v>2114</v>
      </c>
      <c r="G2688" s="70" t="s">
        <v>7849</v>
      </c>
      <c r="H2688" s="70" t="s">
        <v>1433</v>
      </c>
      <c r="I2688" s="70" t="s">
        <v>1397</v>
      </c>
      <c r="J2688" s="70" t="s">
        <v>1412</v>
      </c>
      <c r="K2688" s="70"/>
      <c r="L2688" s="70">
        <v>430</v>
      </c>
      <c r="M2688" s="70">
        <v>0.148</v>
      </c>
      <c r="N2688" s="70"/>
      <c r="O2688" s="70" t="s">
        <v>5715</v>
      </c>
      <c r="P2688" s="70">
        <v>255.5</v>
      </c>
      <c r="Q2688" s="70" t="s">
        <v>1402</v>
      </c>
      <c r="R2688" s="70"/>
      <c r="S2688" s="70"/>
      <c r="T2688" s="70">
        <v>10990</v>
      </c>
      <c r="U2688" s="70">
        <v>2500</v>
      </c>
      <c r="V2688" s="70" t="s">
        <v>7850</v>
      </c>
      <c r="W2688" s="70">
        <v>18000</v>
      </c>
      <c r="X2688" s="71" t="s">
        <v>7851</v>
      </c>
    </row>
    <row r="2689" spans="3:24">
      <c r="C2689" s="69">
        <v>2021</v>
      </c>
      <c r="D2689" s="69">
        <v>7</v>
      </c>
      <c r="E2689" s="70" t="s">
        <v>1819</v>
      </c>
      <c r="F2689" s="70" t="s">
        <v>1820</v>
      </c>
      <c r="G2689" s="70" t="s">
        <v>7852</v>
      </c>
      <c r="H2689" s="70" t="s">
        <v>1395</v>
      </c>
      <c r="I2689" s="70" t="s">
        <v>1397</v>
      </c>
      <c r="J2689" s="70" t="s">
        <v>1396</v>
      </c>
      <c r="K2689" s="70"/>
      <c r="L2689" s="70">
        <v>180</v>
      </c>
      <c r="M2689" s="70">
        <v>0.186</v>
      </c>
      <c r="N2689" s="70"/>
      <c r="O2689" s="70">
        <v>160.26</v>
      </c>
      <c r="P2689" s="70">
        <v>281.91</v>
      </c>
      <c r="Q2689" s="70" t="s">
        <v>1822</v>
      </c>
      <c r="R2689" s="70"/>
      <c r="S2689" s="70"/>
      <c r="T2689" s="70">
        <v>9560</v>
      </c>
      <c r="U2689" s="70">
        <v>2550</v>
      </c>
      <c r="V2689" s="70" t="s">
        <v>7061</v>
      </c>
      <c r="W2689" s="70">
        <v>31000</v>
      </c>
      <c r="X2689" s="71" t="s">
        <v>7062</v>
      </c>
    </row>
    <row r="2690" spans="3:24">
      <c r="C2690" s="69">
        <v>2021</v>
      </c>
      <c r="D2690" s="69">
        <v>7</v>
      </c>
      <c r="E2690" s="70" t="s">
        <v>1819</v>
      </c>
      <c r="F2690" s="70" t="s">
        <v>1820</v>
      </c>
      <c r="G2690" s="70" t="s">
        <v>7853</v>
      </c>
      <c r="H2690" s="70" t="s">
        <v>1418</v>
      </c>
      <c r="I2690" s="70" t="s">
        <v>1397</v>
      </c>
      <c r="J2690" s="70" t="s">
        <v>1396</v>
      </c>
      <c r="K2690" s="70"/>
      <c r="L2690" s="70">
        <v>255</v>
      </c>
      <c r="M2690" s="70">
        <v>0.217</v>
      </c>
      <c r="N2690" s="70"/>
      <c r="O2690" s="70">
        <v>160.26</v>
      </c>
      <c r="P2690" s="70">
        <v>281.91</v>
      </c>
      <c r="Q2690" s="70" t="s">
        <v>1822</v>
      </c>
      <c r="R2690" s="70"/>
      <c r="S2690" s="70"/>
      <c r="T2690" s="70">
        <v>10865</v>
      </c>
      <c r="U2690" s="70">
        <v>2550</v>
      </c>
      <c r="V2690" s="70">
        <v>3420</v>
      </c>
      <c r="W2690" s="70">
        <v>31000</v>
      </c>
      <c r="X2690" s="71">
        <v>21500</v>
      </c>
    </row>
    <row r="2691" spans="3:24">
      <c r="C2691" s="69">
        <v>2021</v>
      </c>
      <c r="D2691" s="69">
        <v>7</v>
      </c>
      <c r="E2691" s="70" t="s">
        <v>1819</v>
      </c>
      <c r="F2691" s="70" t="s">
        <v>1820</v>
      </c>
      <c r="G2691" s="70" t="s">
        <v>7854</v>
      </c>
      <c r="H2691" s="70" t="s">
        <v>1478</v>
      </c>
      <c r="I2691" s="70" t="s">
        <v>1397</v>
      </c>
      <c r="J2691" s="70" t="s">
        <v>1396</v>
      </c>
      <c r="K2691" s="70"/>
      <c r="L2691" s="70">
        <v>265</v>
      </c>
      <c r="M2691" s="70">
        <v>0.202</v>
      </c>
      <c r="N2691" s="70"/>
      <c r="O2691" s="70">
        <v>160.26</v>
      </c>
      <c r="P2691" s="70">
        <v>422.87</v>
      </c>
      <c r="Q2691" s="70" t="s">
        <v>1822</v>
      </c>
      <c r="R2691" s="70"/>
      <c r="S2691" s="70"/>
      <c r="T2691" s="70">
        <v>7510</v>
      </c>
      <c r="U2691" s="70">
        <v>2550</v>
      </c>
      <c r="V2691" s="70">
        <v>3750</v>
      </c>
      <c r="W2691" s="70">
        <v>25000</v>
      </c>
      <c r="X2691" s="71">
        <v>11670</v>
      </c>
    </row>
    <row r="2692" spans="3:24">
      <c r="C2692" s="69">
        <v>2021</v>
      </c>
      <c r="D2692" s="69">
        <v>7</v>
      </c>
      <c r="E2692" s="70" t="s">
        <v>1819</v>
      </c>
      <c r="F2692" s="70" t="s">
        <v>1820</v>
      </c>
      <c r="G2692" s="70" t="s">
        <v>7855</v>
      </c>
      <c r="H2692" s="70" t="s">
        <v>4118</v>
      </c>
      <c r="I2692" s="70" t="s">
        <v>1397</v>
      </c>
      <c r="J2692" s="70" t="s">
        <v>1412</v>
      </c>
      <c r="K2692" s="70"/>
      <c r="L2692" s="70">
        <v>650</v>
      </c>
      <c r="M2692" s="70">
        <v>0.17</v>
      </c>
      <c r="N2692" s="70"/>
      <c r="O2692" s="70" t="s">
        <v>6109</v>
      </c>
      <c r="P2692" s="70">
        <v>361.735</v>
      </c>
      <c r="Q2692" s="70" t="s">
        <v>1483</v>
      </c>
      <c r="R2692" s="70"/>
      <c r="S2692" s="70"/>
      <c r="T2692" s="70">
        <v>10995</v>
      </c>
      <c r="U2692" s="70">
        <v>2480</v>
      </c>
      <c r="V2692" s="70" t="s">
        <v>7856</v>
      </c>
      <c r="W2692" s="70">
        <v>18000</v>
      </c>
      <c r="X2692" s="71">
        <v>13000</v>
      </c>
    </row>
    <row r="2693" spans="3:24">
      <c r="C2693" s="69">
        <v>2021</v>
      </c>
      <c r="D2693" s="69">
        <v>7</v>
      </c>
      <c r="E2693" s="70" t="s">
        <v>1819</v>
      </c>
      <c r="F2693" s="70" t="s">
        <v>1820</v>
      </c>
      <c r="G2693" s="70" t="s">
        <v>7857</v>
      </c>
      <c r="H2693" s="70" t="s">
        <v>1411</v>
      </c>
      <c r="I2693" s="70" t="s">
        <v>1397</v>
      </c>
      <c r="J2693" s="70" t="s">
        <v>1412</v>
      </c>
      <c r="K2693" s="70"/>
      <c r="L2693" s="70">
        <v>605</v>
      </c>
      <c r="M2693" s="70">
        <v>0.17</v>
      </c>
      <c r="N2693" s="70"/>
      <c r="O2693" s="70" t="s">
        <v>6109</v>
      </c>
      <c r="P2693" s="70">
        <v>338.36</v>
      </c>
      <c r="Q2693" s="70" t="s">
        <v>1483</v>
      </c>
      <c r="R2693" s="70"/>
      <c r="S2693" s="70"/>
      <c r="T2693" s="70">
        <v>11990</v>
      </c>
      <c r="U2693" s="70">
        <v>2550</v>
      </c>
      <c r="V2693" s="70">
        <v>3320</v>
      </c>
      <c r="W2693" s="70">
        <v>18000</v>
      </c>
      <c r="X2693" s="71" t="s">
        <v>7858</v>
      </c>
    </row>
    <row r="2694" spans="3:24">
      <c r="C2694" s="69">
        <v>2021</v>
      </c>
      <c r="D2694" s="69">
        <v>7</v>
      </c>
      <c r="E2694" s="70" t="s">
        <v>1819</v>
      </c>
      <c r="F2694" s="70" t="s">
        <v>1820</v>
      </c>
      <c r="G2694" s="70" t="s">
        <v>7859</v>
      </c>
      <c r="H2694" s="70" t="s">
        <v>1531</v>
      </c>
      <c r="I2694" s="70" t="s">
        <v>1397</v>
      </c>
      <c r="J2694" s="70" t="s">
        <v>1412</v>
      </c>
      <c r="K2694" s="70"/>
      <c r="L2694" s="70">
        <v>400</v>
      </c>
      <c r="M2694" s="70">
        <v>0.14</v>
      </c>
      <c r="N2694" s="70"/>
      <c r="O2694" s="70">
        <v>158.98</v>
      </c>
      <c r="P2694" s="70">
        <v>105.27</v>
      </c>
      <c r="Q2694" s="70" t="s">
        <v>1402</v>
      </c>
      <c r="R2694" s="70"/>
      <c r="S2694" s="70"/>
      <c r="T2694" s="70">
        <v>6245</v>
      </c>
      <c r="U2694" s="70">
        <v>2350</v>
      </c>
      <c r="V2694" s="70">
        <v>3140</v>
      </c>
      <c r="W2694" s="70">
        <v>9500</v>
      </c>
      <c r="X2694" s="71" t="s">
        <v>7860</v>
      </c>
    </row>
    <row r="2695" spans="3:24">
      <c r="C2695" s="69">
        <v>2021</v>
      </c>
      <c r="D2695" s="69">
        <v>7</v>
      </c>
      <c r="E2695" s="70" t="s">
        <v>1819</v>
      </c>
      <c r="F2695" s="70" t="s">
        <v>1820</v>
      </c>
      <c r="G2695" s="70" t="s">
        <v>7861</v>
      </c>
      <c r="H2695" s="70" t="s">
        <v>1531</v>
      </c>
      <c r="I2695" s="70" t="s">
        <v>1397</v>
      </c>
      <c r="J2695" s="70" t="s">
        <v>1412</v>
      </c>
      <c r="K2695" s="70"/>
      <c r="L2695" s="70">
        <v>460</v>
      </c>
      <c r="M2695" s="70">
        <v>0.14</v>
      </c>
      <c r="N2695" s="70"/>
      <c r="O2695" s="70" t="s">
        <v>1570</v>
      </c>
      <c r="P2695" s="70">
        <v>127.725</v>
      </c>
      <c r="Q2695" s="70" t="s">
        <v>1402</v>
      </c>
      <c r="R2695" s="70"/>
      <c r="S2695" s="70"/>
      <c r="T2695" s="70">
        <v>6990</v>
      </c>
      <c r="U2695" s="70">
        <v>2350</v>
      </c>
      <c r="V2695" s="70">
        <v>3140</v>
      </c>
      <c r="W2695" s="70">
        <v>10000</v>
      </c>
      <c r="X2695" s="71" t="s">
        <v>7862</v>
      </c>
    </row>
    <row r="2696" spans="3:24">
      <c r="C2696" s="69">
        <v>2021</v>
      </c>
      <c r="D2696" s="69">
        <v>7</v>
      </c>
      <c r="E2696" s="70" t="s">
        <v>1506</v>
      </c>
      <c r="F2696" s="70" t="s">
        <v>1507</v>
      </c>
      <c r="G2696" s="70" t="s">
        <v>7863</v>
      </c>
      <c r="H2696" s="70" t="s">
        <v>1395</v>
      </c>
      <c r="I2696" s="70" t="s">
        <v>1397</v>
      </c>
      <c r="J2696" s="70" t="s">
        <v>1396</v>
      </c>
      <c r="K2696" s="70"/>
      <c r="L2696" s="70">
        <v>220</v>
      </c>
      <c r="M2696" s="70" t="s">
        <v>3358</v>
      </c>
      <c r="N2696" s="70"/>
      <c r="O2696" s="70">
        <v>157.57</v>
      </c>
      <c r="P2696" s="70">
        <v>281.91</v>
      </c>
      <c r="Q2696" s="70" t="s">
        <v>1402</v>
      </c>
      <c r="R2696" s="70"/>
      <c r="S2696" s="70"/>
      <c r="T2696" s="70" t="s">
        <v>7864</v>
      </c>
      <c r="U2696" s="70">
        <v>2550</v>
      </c>
      <c r="V2696" s="70" t="s">
        <v>1526</v>
      </c>
      <c r="W2696" s="70">
        <v>31000</v>
      </c>
      <c r="X2696" s="71" t="s">
        <v>5237</v>
      </c>
    </row>
    <row r="2697" spans="3:24">
      <c r="C2697" s="69">
        <v>2021</v>
      </c>
      <c r="D2697" s="69">
        <v>7</v>
      </c>
      <c r="E2697" s="70" t="s">
        <v>7610</v>
      </c>
      <c r="F2697" s="70" t="s">
        <v>6715</v>
      </c>
      <c r="G2697" s="70" t="s">
        <v>7865</v>
      </c>
      <c r="H2697" s="70" t="s">
        <v>1862</v>
      </c>
      <c r="I2697" s="70" t="s">
        <v>1397</v>
      </c>
      <c r="J2697" s="70" t="s">
        <v>1396</v>
      </c>
      <c r="K2697" s="70"/>
      <c r="L2697" s="70">
        <v>275</v>
      </c>
      <c r="M2697" s="70" t="s">
        <v>6002</v>
      </c>
      <c r="N2697" s="70"/>
      <c r="O2697" s="70">
        <v>154</v>
      </c>
      <c r="P2697" s="70">
        <v>66.84</v>
      </c>
      <c r="Q2697" s="70" t="s">
        <v>1402</v>
      </c>
      <c r="R2697" s="70"/>
      <c r="S2697" s="70"/>
      <c r="T2697" s="70">
        <v>5170</v>
      </c>
      <c r="U2697" s="70">
        <v>1730</v>
      </c>
      <c r="V2697" s="70">
        <v>2200</v>
      </c>
      <c r="W2697" s="70">
        <v>4495</v>
      </c>
      <c r="X2697" s="71" t="s">
        <v>7866</v>
      </c>
    </row>
    <row r="2698" spans="3:24">
      <c r="C2698" s="69">
        <v>2021</v>
      </c>
      <c r="D2698" s="69">
        <v>7</v>
      </c>
      <c r="E2698" s="70" t="s">
        <v>7610</v>
      </c>
      <c r="F2698" s="70" t="s">
        <v>6715</v>
      </c>
      <c r="G2698" s="70" t="s">
        <v>7867</v>
      </c>
      <c r="H2698" s="70" t="s">
        <v>1575</v>
      </c>
      <c r="I2698" s="70" t="s">
        <v>1397</v>
      </c>
      <c r="J2698" s="70" t="s">
        <v>1396</v>
      </c>
      <c r="K2698" s="70"/>
      <c r="L2698" s="70">
        <v>220</v>
      </c>
      <c r="M2698" s="70" t="s">
        <v>7868</v>
      </c>
      <c r="N2698" s="70"/>
      <c r="O2698" s="70">
        <v>146.7</v>
      </c>
      <c r="P2698" s="70">
        <v>81.14</v>
      </c>
      <c r="Q2698" s="70" t="s">
        <v>1483</v>
      </c>
      <c r="R2698" s="70"/>
      <c r="S2698" s="70"/>
      <c r="T2698" s="70" t="s">
        <v>6412</v>
      </c>
      <c r="U2698" s="70">
        <v>2250</v>
      </c>
      <c r="V2698" s="70" t="s">
        <v>6413</v>
      </c>
      <c r="W2698" s="70">
        <v>6495</v>
      </c>
      <c r="X2698" s="71" t="s">
        <v>7869</v>
      </c>
    </row>
    <row r="2699" spans="3:24">
      <c r="C2699" s="69">
        <v>2021</v>
      </c>
      <c r="D2699" s="69">
        <v>7</v>
      </c>
      <c r="E2699" s="70" t="s">
        <v>7610</v>
      </c>
      <c r="F2699" s="70" t="s">
        <v>6715</v>
      </c>
      <c r="G2699" s="70" t="s">
        <v>7870</v>
      </c>
      <c r="H2699" s="70" t="s">
        <v>1474</v>
      </c>
      <c r="I2699" s="70" t="s">
        <v>1397</v>
      </c>
      <c r="J2699" s="70" t="s">
        <v>1396</v>
      </c>
      <c r="K2699" s="70"/>
      <c r="L2699" s="70">
        <v>430</v>
      </c>
      <c r="M2699" s="70"/>
      <c r="N2699" s="70"/>
      <c r="O2699" s="70">
        <v>146</v>
      </c>
      <c r="P2699" s="70">
        <v>162.28</v>
      </c>
      <c r="Q2699" s="70" t="s">
        <v>1402</v>
      </c>
      <c r="R2699" s="70"/>
      <c r="S2699" s="70"/>
      <c r="T2699" s="70">
        <v>5875</v>
      </c>
      <c r="U2699" s="70">
        <v>2340</v>
      </c>
      <c r="V2699" s="70">
        <v>2845</v>
      </c>
      <c r="W2699" s="70">
        <v>9995</v>
      </c>
      <c r="X2699" s="71" t="s">
        <v>7871</v>
      </c>
    </row>
    <row r="2700" spans="3:24">
      <c r="C2700" s="69">
        <v>2021</v>
      </c>
      <c r="D2700" s="69">
        <v>7</v>
      </c>
      <c r="E2700" s="70" t="s">
        <v>7610</v>
      </c>
      <c r="F2700" s="70" t="s">
        <v>6715</v>
      </c>
      <c r="G2700" s="70" t="s">
        <v>7872</v>
      </c>
      <c r="H2700" s="70" t="s">
        <v>1470</v>
      </c>
      <c r="I2700" s="70" t="s">
        <v>1397</v>
      </c>
      <c r="J2700" s="70" t="s">
        <v>1396</v>
      </c>
      <c r="K2700" s="70"/>
      <c r="L2700" s="70">
        <v>420</v>
      </c>
      <c r="M2700" s="70" t="s">
        <v>5506</v>
      </c>
      <c r="N2700" s="70"/>
      <c r="O2700" s="70">
        <v>159.79</v>
      </c>
      <c r="P2700" s="70">
        <v>229.05</v>
      </c>
      <c r="Q2700" s="70" t="s">
        <v>1402</v>
      </c>
      <c r="R2700" s="70"/>
      <c r="S2700" s="70"/>
      <c r="T2700" s="70" t="s">
        <v>5507</v>
      </c>
      <c r="U2700" s="70" t="s">
        <v>5508</v>
      </c>
      <c r="V2700" s="70" t="s">
        <v>5509</v>
      </c>
      <c r="W2700" s="70">
        <v>12490</v>
      </c>
      <c r="X2700" s="71" t="s">
        <v>5510</v>
      </c>
    </row>
    <row r="2701" spans="3:24">
      <c r="C2701" s="69">
        <v>2021</v>
      </c>
      <c r="D2701" s="69">
        <v>7</v>
      </c>
      <c r="E2701" s="70" t="s">
        <v>7610</v>
      </c>
      <c r="F2701" s="70" t="s">
        <v>6715</v>
      </c>
      <c r="G2701" s="70" t="s">
        <v>7873</v>
      </c>
      <c r="H2701" s="70" t="s">
        <v>1886</v>
      </c>
      <c r="I2701" s="70" t="s">
        <v>1397</v>
      </c>
      <c r="J2701" s="70" t="s">
        <v>1396</v>
      </c>
      <c r="K2701" s="70"/>
      <c r="L2701" s="70">
        <v>420</v>
      </c>
      <c r="M2701" s="70"/>
      <c r="N2701" s="70"/>
      <c r="O2701" s="70">
        <v>159.79</v>
      </c>
      <c r="P2701" s="70">
        <v>229.05</v>
      </c>
      <c r="Q2701" s="70" t="s">
        <v>1402</v>
      </c>
      <c r="R2701" s="70"/>
      <c r="S2701" s="70"/>
      <c r="T2701" s="70" t="s">
        <v>7874</v>
      </c>
      <c r="U2701" s="70" t="s">
        <v>7875</v>
      </c>
      <c r="V2701" s="70">
        <v>2635</v>
      </c>
      <c r="W2701" s="70">
        <v>12490</v>
      </c>
      <c r="X2701" s="71">
        <v>9200</v>
      </c>
    </row>
    <row r="2702" spans="3:24">
      <c r="C2702" s="69">
        <v>2021</v>
      </c>
      <c r="D2702" s="69">
        <v>7</v>
      </c>
      <c r="E2702" s="70" t="s">
        <v>7610</v>
      </c>
      <c r="F2702" s="70" t="s">
        <v>6715</v>
      </c>
      <c r="G2702" s="70" t="s">
        <v>7876</v>
      </c>
      <c r="H2702" s="70" t="s">
        <v>1886</v>
      </c>
      <c r="I2702" s="70" t="s">
        <v>1397</v>
      </c>
      <c r="J2702" s="70" t="s">
        <v>1396</v>
      </c>
      <c r="K2702" s="70"/>
      <c r="L2702" s="70">
        <v>490</v>
      </c>
      <c r="M2702" s="70"/>
      <c r="N2702" s="70"/>
      <c r="O2702" s="70">
        <v>165</v>
      </c>
      <c r="P2702" s="70">
        <v>332.57</v>
      </c>
      <c r="Q2702" s="70" t="s">
        <v>1402</v>
      </c>
      <c r="R2702" s="70"/>
      <c r="S2702" s="70"/>
      <c r="T2702" s="70">
        <v>8460</v>
      </c>
      <c r="U2702" s="70">
        <v>2470</v>
      </c>
      <c r="V2702" s="70" t="s">
        <v>7877</v>
      </c>
      <c r="W2702" s="70">
        <v>18000</v>
      </c>
      <c r="X2702" s="71" t="s">
        <v>7878</v>
      </c>
    </row>
    <row r="2703" spans="3:24">
      <c r="C2703" s="69">
        <v>2021</v>
      </c>
      <c r="D2703" s="69">
        <v>7</v>
      </c>
      <c r="E2703" s="70" t="s">
        <v>7610</v>
      </c>
      <c r="F2703" s="70" t="s">
        <v>6715</v>
      </c>
      <c r="G2703" s="70" t="s">
        <v>7879</v>
      </c>
      <c r="H2703" s="70" t="s">
        <v>1523</v>
      </c>
      <c r="I2703" s="70" t="s">
        <v>1397</v>
      </c>
      <c r="J2703" s="70" t="s">
        <v>1396</v>
      </c>
      <c r="K2703" s="70"/>
      <c r="L2703" s="70">
        <v>190</v>
      </c>
      <c r="M2703" s="70" t="s">
        <v>6415</v>
      </c>
      <c r="N2703" s="70"/>
      <c r="O2703" s="70">
        <v>160.26</v>
      </c>
      <c r="P2703" s="70">
        <v>281.91</v>
      </c>
      <c r="Q2703" s="70" t="s">
        <v>1402</v>
      </c>
      <c r="R2703" s="70"/>
      <c r="S2703" s="70"/>
      <c r="T2703" s="70" t="s">
        <v>7880</v>
      </c>
      <c r="U2703" s="70">
        <v>2550</v>
      </c>
      <c r="V2703" s="70">
        <v>3550</v>
      </c>
      <c r="W2703" s="70">
        <v>31000</v>
      </c>
      <c r="X2703" s="71" t="s">
        <v>6416</v>
      </c>
    </row>
    <row r="2704" spans="3:24">
      <c r="C2704" s="69">
        <v>2021</v>
      </c>
      <c r="D2704" s="69">
        <v>7</v>
      </c>
      <c r="E2704" s="70" t="s">
        <v>1540</v>
      </c>
      <c r="F2704" s="70" t="s">
        <v>1549</v>
      </c>
      <c r="G2704" s="70" t="s">
        <v>7881</v>
      </c>
      <c r="H2704" s="70" t="s">
        <v>1440</v>
      </c>
      <c r="I2704" s="70" t="s">
        <v>1397</v>
      </c>
      <c r="J2704" s="70" t="s">
        <v>1441</v>
      </c>
      <c r="K2704" s="70">
        <v>526</v>
      </c>
      <c r="L2704" s="70"/>
      <c r="M2704" s="70"/>
      <c r="N2704" s="70">
        <v>17.3</v>
      </c>
      <c r="O2704" s="70">
        <v>170.21</v>
      </c>
      <c r="P2704" s="70"/>
      <c r="Q2704" s="70" t="s">
        <v>1504</v>
      </c>
      <c r="R2704" s="70"/>
      <c r="S2704" s="70"/>
      <c r="T2704" s="70">
        <v>4970</v>
      </c>
      <c r="U2704" s="70">
        <v>1999</v>
      </c>
      <c r="V2704" s="70" t="s">
        <v>1545</v>
      </c>
      <c r="W2704" s="70">
        <v>2780</v>
      </c>
      <c r="X2704" s="71">
        <v>2270</v>
      </c>
    </row>
    <row r="2705" spans="3:24">
      <c r="C2705" s="69">
        <v>2021</v>
      </c>
      <c r="D2705" s="69">
        <v>7</v>
      </c>
      <c r="E2705" s="70" t="s">
        <v>1540</v>
      </c>
      <c r="F2705" s="70" t="s">
        <v>1549</v>
      </c>
      <c r="G2705" s="70" t="s">
        <v>7882</v>
      </c>
      <c r="H2705" s="70" t="s">
        <v>1440</v>
      </c>
      <c r="I2705" s="70" t="s">
        <v>1397</v>
      </c>
      <c r="J2705" s="70" t="s">
        <v>1441</v>
      </c>
      <c r="K2705" s="70">
        <v>712</v>
      </c>
      <c r="L2705" s="70"/>
      <c r="M2705" s="70"/>
      <c r="N2705" s="70">
        <v>14.9</v>
      </c>
      <c r="O2705" s="70">
        <v>176.6</v>
      </c>
      <c r="P2705" s="70"/>
      <c r="Q2705" s="70" t="s">
        <v>1504</v>
      </c>
      <c r="R2705" s="70"/>
      <c r="S2705" s="70"/>
      <c r="T2705" s="70">
        <v>4970</v>
      </c>
      <c r="U2705" s="70">
        <v>1999</v>
      </c>
      <c r="V2705" s="70" t="s">
        <v>1545</v>
      </c>
      <c r="W2705" s="70">
        <v>2715</v>
      </c>
      <c r="X2705" s="71">
        <v>2225</v>
      </c>
    </row>
    <row r="2706" spans="3:24">
      <c r="C2706" s="69">
        <v>2021</v>
      </c>
      <c r="D2706" s="69">
        <v>7</v>
      </c>
      <c r="E2706" s="70" t="s">
        <v>1540</v>
      </c>
      <c r="F2706" s="70" t="s">
        <v>1549</v>
      </c>
      <c r="G2706" s="70" t="s">
        <v>7883</v>
      </c>
      <c r="H2706" s="70" t="s">
        <v>1440</v>
      </c>
      <c r="I2706" s="70" t="s">
        <v>1397</v>
      </c>
      <c r="J2706" s="70" t="s">
        <v>1441</v>
      </c>
      <c r="K2706" s="70">
        <v>606</v>
      </c>
      <c r="L2706" s="70"/>
      <c r="M2706" s="70"/>
      <c r="N2706" s="70">
        <v>17.8</v>
      </c>
      <c r="O2706" s="70">
        <v>176.6</v>
      </c>
      <c r="P2706" s="70"/>
      <c r="Q2706" s="70" t="s">
        <v>1504</v>
      </c>
      <c r="R2706" s="70"/>
      <c r="S2706" s="70"/>
      <c r="T2706" s="70">
        <v>4970</v>
      </c>
      <c r="U2706" s="70">
        <v>1999</v>
      </c>
      <c r="V2706" s="70" t="s">
        <v>1545</v>
      </c>
      <c r="W2706" s="70">
        <v>2840</v>
      </c>
      <c r="X2706" s="71">
        <v>2340</v>
      </c>
    </row>
    <row r="2707" spans="3:24">
      <c r="C2707" s="69">
        <v>2021</v>
      </c>
      <c r="D2707" s="69">
        <v>7</v>
      </c>
      <c r="E2707" s="70" t="s">
        <v>1627</v>
      </c>
      <c r="F2707" s="70" t="s">
        <v>1628</v>
      </c>
      <c r="G2707" s="70" t="s">
        <v>7884</v>
      </c>
      <c r="H2707" s="70" t="s">
        <v>4292</v>
      </c>
      <c r="I2707" s="70" t="s">
        <v>1397</v>
      </c>
      <c r="J2707" s="70" t="s">
        <v>1396</v>
      </c>
      <c r="K2707" s="70"/>
      <c r="L2707" s="70">
        <v>370</v>
      </c>
      <c r="M2707" s="70">
        <v>0.286</v>
      </c>
      <c r="N2707" s="70"/>
      <c r="O2707" s="70">
        <v>125</v>
      </c>
      <c r="P2707" s="70">
        <v>75.26</v>
      </c>
      <c r="Q2707" s="70" t="s">
        <v>1402</v>
      </c>
      <c r="R2707" s="70"/>
      <c r="S2707" s="70"/>
      <c r="T2707" s="70">
        <v>5995</v>
      </c>
      <c r="U2707" s="70">
        <v>2200</v>
      </c>
      <c r="V2707" s="70">
        <v>2870</v>
      </c>
      <c r="W2707" s="70">
        <v>4495</v>
      </c>
      <c r="X2707" s="71">
        <v>3200</v>
      </c>
    </row>
    <row r="2708" spans="3:24">
      <c r="C2708" s="69">
        <v>2021</v>
      </c>
      <c r="D2708" s="69">
        <v>7</v>
      </c>
      <c r="E2708" s="70" t="s">
        <v>4156</v>
      </c>
      <c r="F2708" s="70" t="s">
        <v>4157</v>
      </c>
      <c r="G2708" s="70" t="s">
        <v>7885</v>
      </c>
      <c r="H2708" s="70" t="s">
        <v>1579</v>
      </c>
      <c r="I2708" s="70" t="s">
        <v>1397</v>
      </c>
      <c r="J2708" s="70" t="s">
        <v>1441</v>
      </c>
      <c r="K2708" s="70">
        <v>470</v>
      </c>
      <c r="L2708" s="70"/>
      <c r="M2708" s="70"/>
      <c r="N2708" s="70">
        <v>14.9</v>
      </c>
      <c r="O2708" s="70">
        <v>145.1</v>
      </c>
      <c r="P2708" s="70"/>
      <c r="Q2708" s="70" t="s">
        <v>1402</v>
      </c>
      <c r="R2708" s="70"/>
      <c r="S2708" s="70"/>
      <c r="T2708" s="70">
        <v>4510</v>
      </c>
      <c r="U2708" s="70">
        <v>1855</v>
      </c>
      <c r="V2708" s="70">
        <v>1665</v>
      </c>
      <c r="W2708" s="70">
        <v>2230</v>
      </c>
      <c r="X2708" s="71" t="s">
        <v>7886</v>
      </c>
    </row>
    <row r="2709" spans="3:24">
      <c r="C2709" s="69">
        <v>2021</v>
      </c>
      <c r="D2709" s="69">
        <v>7</v>
      </c>
      <c r="E2709" s="70" t="s">
        <v>4156</v>
      </c>
      <c r="F2709" s="70" t="s">
        <v>4157</v>
      </c>
      <c r="G2709" s="70" t="s">
        <v>7887</v>
      </c>
      <c r="H2709" s="70" t="s">
        <v>1579</v>
      </c>
      <c r="I2709" s="70" t="s">
        <v>1397</v>
      </c>
      <c r="J2709" s="70" t="s">
        <v>1441</v>
      </c>
      <c r="K2709" s="70">
        <v>600</v>
      </c>
      <c r="L2709" s="70"/>
      <c r="M2709" s="70"/>
      <c r="N2709" s="70">
        <v>14.9</v>
      </c>
      <c r="O2709" s="70">
        <v>172.3</v>
      </c>
      <c r="P2709" s="70"/>
      <c r="Q2709" s="70" t="s">
        <v>7888</v>
      </c>
      <c r="R2709" s="70"/>
      <c r="S2709" s="70"/>
      <c r="T2709" s="70">
        <v>4510</v>
      </c>
      <c r="U2709" s="70">
        <v>1855</v>
      </c>
      <c r="V2709" s="70">
        <v>1665</v>
      </c>
      <c r="W2709" s="70">
        <v>2260</v>
      </c>
      <c r="X2709" s="71">
        <v>1885</v>
      </c>
    </row>
    <row r="2710" spans="3:24">
      <c r="C2710" s="69">
        <v>2021</v>
      </c>
      <c r="D2710" s="69">
        <v>7</v>
      </c>
      <c r="E2710" s="70" t="s">
        <v>1631</v>
      </c>
      <c r="F2710" s="70" t="s">
        <v>1632</v>
      </c>
      <c r="G2710" s="70" t="s">
        <v>7889</v>
      </c>
      <c r="H2710" s="70" t="s">
        <v>1446</v>
      </c>
      <c r="I2710" s="70" t="s">
        <v>1397</v>
      </c>
      <c r="J2710" s="70" t="s">
        <v>1412</v>
      </c>
      <c r="K2710" s="70"/>
      <c r="L2710" s="70">
        <v>400</v>
      </c>
      <c r="M2710" s="70">
        <v>0.27</v>
      </c>
      <c r="N2710" s="70"/>
      <c r="O2710" s="70" t="s">
        <v>7890</v>
      </c>
      <c r="P2710" s="70">
        <v>99.11</v>
      </c>
      <c r="Q2710" s="70" t="s">
        <v>1402</v>
      </c>
      <c r="R2710" s="70"/>
      <c r="S2710" s="70"/>
      <c r="T2710" s="70">
        <v>5840</v>
      </c>
      <c r="U2710" s="70">
        <v>1750</v>
      </c>
      <c r="V2710" s="70" t="s">
        <v>7891</v>
      </c>
      <c r="W2710" s="70">
        <v>4495</v>
      </c>
      <c r="X2710" s="71">
        <v>2630</v>
      </c>
    </row>
    <row r="2711" spans="3:24">
      <c r="C2711" s="69">
        <v>2021</v>
      </c>
      <c r="D2711" s="69">
        <v>7</v>
      </c>
      <c r="E2711" s="70" t="s">
        <v>1631</v>
      </c>
      <c r="F2711" s="70" t="s">
        <v>1632</v>
      </c>
      <c r="G2711" s="70" t="s">
        <v>7892</v>
      </c>
      <c r="H2711" s="70" t="s">
        <v>1446</v>
      </c>
      <c r="I2711" s="70" t="s">
        <v>1397</v>
      </c>
      <c r="J2711" s="70" t="s">
        <v>1412</v>
      </c>
      <c r="K2711" s="70"/>
      <c r="L2711" s="70">
        <v>320</v>
      </c>
      <c r="M2711" s="70">
        <v>0.142</v>
      </c>
      <c r="N2711" s="70"/>
      <c r="O2711" s="70" t="s">
        <v>4477</v>
      </c>
      <c r="P2711" s="70">
        <v>229.058</v>
      </c>
      <c r="Q2711" s="70" t="s">
        <v>1402</v>
      </c>
      <c r="R2711" s="70"/>
      <c r="S2711" s="70"/>
      <c r="T2711" s="70">
        <v>8150</v>
      </c>
      <c r="U2711" s="70">
        <v>2530</v>
      </c>
      <c r="V2711" s="70">
        <v>3395</v>
      </c>
      <c r="W2711" s="70">
        <v>18000</v>
      </c>
      <c r="X2711" s="71">
        <v>8360</v>
      </c>
    </row>
    <row r="2712" spans="3:24">
      <c r="C2712" s="69">
        <v>2021</v>
      </c>
      <c r="D2712" s="69">
        <v>7</v>
      </c>
      <c r="E2712" s="70" t="s">
        <v>1631</v>
      </c>
      <c r="F2712" s="70" t="s">
        <v>1632</v>
      </c>
      <c r="G2712" s="70" t="s">
        <v>7893</v>
      </c>
      <c r="H2712" s="70" t="s">
        <v>1453</v>
      </c>
      <c r="I2712" s="70" t="s">
        <v>1397</v>
      </c>
      <c r="J2712" s="70" t="s">
        <v>1396</v>
      </c>
      <c r="K2712" s="70">
        <v>270</v>
      </c>
      <c r="L2712" s="70"/>
      <c r="M2712" s="70">
        <v>0.258</v>
      </c>
      <c r="N2712" s="70"/>
      <c r="O2712" s="70">
        <v>142.06</v>
      </c>
      <c r="P2712" s="70">
        <v>38.016</v>
      </c>
      <c r="Q2712" s="70" t="s">
        <v>1402</v>
      </c>
      <c r="R2712" s="70"/>
      <c r="S2712" s="70"/>
      <c r="T2712" s="70">
        <v>4490</v>
      </c>
      <c r="U2712" s="70">
        <v>1610</v>
      </c>
      <c r="V2712" s="70">
        <v>1900</v>
      </c>
      <c r="W2712" s="70">
        <v>2510</v>
      </c>
      <c r="X2712" s="71">
        <v>1415</v>
      </c>
    </row>
    <row r="2713" spans="3:24">
      <c r="C2713" s="69">
        <v>2021</v>
      </c>
      <c r="D2713" s="69">
        <v>7</v>
      </c>
      <c r="E2713" s="70" t="s">
        <v>1631</v>
      </c>
      <c r="F2713" s="70" t="s">
        <v>1632</v>
      </c>
      <c r="G2713" s="70" t="s">
        <v>7894</v>
      </c>
      <c r="H2713" s="70" t="s">
        <v>1453</v>
      </c>
      <c r="I2713" s="70" t="s">
        <v>1397</v>
      </c>
      <c r="J2713" s="70" t="s">
        <v>1396</v>
      </c>
      <c r="K2713" s="70"/>
      <c r="L2713" s="70">
        <v>420</v>
      </c>
      <c r="M2713" s="70" t="s">
        <v>7895</v>
      </c>
      <c r="N2713" s="70"/>
      <c r="O2713" s="70" t="s">
        <v>4477</v>
      </c>
      <c r="P2713" s="70">
        <v>85.89</v>
      </c>
      <c r="Q2713" s="70" t="s">
        <v>1402</v>
      </c>
      <c r="R2713" s="70"/>
      <c r="S2713" s="70"/>
      <c r="T2713" s="70">
        <v>5995</v>
      </c>
      <c r="U2713" s="70" t="s">
        <v>7896</v>
      </c>
      <c r="V2713" s="70" t="s">
        <v>7897</v>
      </c>
      <c r="W2713" s="70">
        <v>4495</v>
      </c>
      <c r="X2713" s="71" t="s">
        <v>7898</v>
      </c>
    </row>
    <row r="2714" spans="3:24">
      <c r="C2714" s="69">
        <v>2021</v>
      </c>
      <c r="D2714" s="69">
        <v>7</v>
      </c>
      <c r="E2714" s="70" t="s">
        <v>1631</v>
      </c>
      <c r="F2714" s="70" t="s">
        <v>1632</v>
      </c>
      <c r="G2714" s="70" t="s">
        <v>7899</v>
      </c>
      <c r="H2714" s="70" t="s">
        <v>1453</v>
      </c>
      <c r="I2714" s="70" t="s">
        <v>1397</v>
      </c>
      <c r="J2714" s="70" t="s">
        <v>1396</v>
      </c>
      <c r="K2714" s="70"/>
      <c r="L2714" s="70">
        <v>420</v>
      </c>
      <c r="M2714" s="70" t="s">
        <v>7900</v>
      </c>
      <c r="N2714" s="70"/>
      <c r="O2714" s="70" t="s">
        <v>4477</v>
      </c>
      <c r="P2714" s="70">
        <v>85.89</v>
      </c>
      <c r="Q2714" s="70" t="s">
        <v>1402</v>
      </c>
      <c r="R2714" s="70"/>
      <c r="S2714" s="70"/>
      <c r="T2714" s="70">
        <v>5995</v>
      </c>
      <c r="U2714" s="70" t="s">
        <v>7901</v>
      </c>
      <c r="V2714" s="70" t="s">
        <v>7897</v>
      </c>
      <c r="W2714" s="70">
        <v>4495</v>
      </c>
      <c r="X2714" s="71" t="s">
        <v>7898</v>
      </c>
    </row>
    <row r="2715" spans="3:24">
      <c r="C2715" s="69">
        <v>2021</v>
      </c>
      <c r="D2715" s="69">
        <v>7</v>
      </c>
      <c r="E2715" s="70" t="s">
        <v>1631</v>
      </c>
      <c r="F2715" s="70" t="s">
        <v>1632</v>
      </c>
      <c r="G2715" s="70" t="s">
        <v>7902</v>
      </c>
      <c r="H2715" s="70" t="s">
        <v>1579</v>
      </c>
      <c r="I2715" s="70" t="s">
        <v>1397</v>
      </c>
      <c r="J2715" s="70" t="s">
        <v>1441</v>
      </c>
      <c r="K2715" s="70">
        <v>700</v>
      </c>
      <c r="L2715" s="70"/>
      <c r="M2715" s="70"/>
      <c r="N2715" s="70">
        <v>15.9</v>
      </c>
      <c r="O2715" s="70">
        <v>150</v>
      </c>
      <c r="P2715" s="70"/>
      <c r="Q2715" s="70" t="s">
        <v>1402</v>
      </c>
      <c r="R2715" s="70"/>
      <c r="S2715" s="70"/>
      <c r="T2715" s="70">
        <v>4900</v>
      </c>
      <c r="U2715" s="70">
        <v>1950</v>
      </c>
      <c r="V2715" s="70">
        <v>1725</v>
      </c>
      <c r="W2715" s="70">
        <v>2965</v>
      </c>
      <c r="X2715" s="71">
        <v>2440</v>
      </c>
    </row>
    <row r="2716" spans="3:24">
      <c r="C2716" s="69">
        <v>2021</v>
      </c>
      <c r="D2716" s="69">
        <v>7</v>
      </c>
      <c r="E2716" s="70" t="s">
        <v>1631</v>
      </c>
      <c r="F2716" s="70" t="s">
        <v>1632</v>
      </c>
      <c r="G2716" s="70" t="s">
        <v>7903</v>
      </c>
      <c r="H2716" s="70" t="s">
        <v>1579</v>
      </c>
      <c r="I2716" s="70" t="s">
        <v>1397</v>
      </c>
      <c r="J2716" s="70" t="s">
        <v>1441</v>
      </c>
      <c r="K2716" s="70">
        <v>615</v>
      </c>
      <c r="L2716" s="70"/>
      <c r="M2716" s="70"/>
      <c r="N2716" s="70">
        <v>17.8</v>
      </c>
      <c r="O2716" s="70">
        <v>150</v>
      </c>
      <c r="P2716" s="70"/>
      <c r="Q2716" s="70" t="s">
        <v>1402</v>
      </c>
      <c r="R2716" s="70"/>
      <c r="S2716" s="70"/>
      <c r="T2716" s="70">
        <v>4900</v>
      </c>
      <c r="U2716" s="70">
        <v>1950</v>
      </c>
      <c r="V2716" s="70">
        <v>1725</v>
      </c>
      <c r="W2716" s="70">
        <v>3085</v>
      </c>
      <c r="X2716" s="71">
        <v>2560</v>
      </c>
    </row>
    <row r="2717" spans="3:24">
      <c r="C2717" s="69">
        <v>2021</v>
      </c>
      <c r="D2717" s="69">
        <v>7</v>
      </c>
      <c r="E2717" s="70" t="s">
        <v>1631</v>
      </c>
      <c r="F2717" s="70" t="s">
        <v>1632</v>
      </c>
      <c r="G2717" s="70" t="s">
        <v>7904</v>
      </c>
      <c r="H2717" s="70" t="s">
        <v>1440</v>
      </c>
      <c r="I2717" s="70" t="s">
        <v>1397</v>
      </c>
      <c r="J2717" s="70" t="s">
        <v>1441</v>
      </c>
      <c r="K2717" s="70">
        <v>301</v>
      </c>
      <c r="L2717" s="70"/>
      <c r="M2717" s="70"/>
      <c r="N2717" s="70">
        <v>10.4</v>
      </c>
      <c r="O2717" s="70">
        <v>140</v>
      </c>
      <c r="P2717" s="70"/>
      <c r="Q2717" s="70" t="s">
        <v>1402</v>
      </c>
      <c r="R2717" s="70"/>
      <c r="S2717" s="70"/>
      <c r="T2717" s="70">
        <v>4240</v>
      </c>
      <c r="U2717" s="70">
        <v>1760</v>
      </c>
      <c r="V2717" s="70">
        <v>1530</v>
      </c>
      <c r="W2717" s="70">
        <v>1675</v>
      </c>
      <c r="X2717" s="71">
        <v>1300</v>
      </c>
    </row>
    <row r="2718" spans="3:24">
      <c r="C2718" s="69">
        <v>2021</v>
      </c>
      <c r="D2718" s="69">
        <v>7</v>
      </c>
      <c r="E2718" s="70" t="s">
        <v>1631</v>
      </c>
      <c r="F2718" s="70" t="s">
        <v>1632</v>
      </c>
      <c r="G2718" s="70" t="s">
        <v>7905</v>
      </c>
      <c r="H2718" s="70" t="s">
        <v>1440</v>
      </c>
      <c r="I2718" s="70" t="s">
        <v>1397</v>
      </c>
      <c r="J2718" s="70" t="s">
        <v>1441</v>
      </c>
      <c r="K2718" s="70">
        <v>301</v>
      </c>
      <c r="L2718" s="70"/>
      <c r="M2718" s="70"/>
      <c r="N2718" s="70">
        <v>12.8</v>
      </c>
      <c r="O2718" s="70">
        <v>140</v>
      </c>
      <c r="P2718" s="70"/>
      <c r="Q2718" s="70" t="s">
        <v>1402</v>
      </c>
      <c r="R2718" s="70"/>
      <c r="S2718" s="70"/>
      <c r="T2718" s="70">
        <v>4375</v>
      </c>
      <c r="U2718" s="70">
        <v>1785</v>
      </c>
      <c r="V2718" s="70">
        <v>1680</v>
      </c>
      <c r="W2718" s="70">
        <v>1870</v>
      </c>
      <c r="X2718" s="71">
        <v>1495</v>
      </c>
    </row>
    <row r="2719" spans="3:24">
      <c r="C2719" s="69">
        <v>2021</v>
      </c>
      <c r="D2719" s="69">
        <v>7</v>
      </c>
      <c r="E2719" s="70" t="s">
        <v>1631</v>
      </c>
      <c r="F2719" s="70" t="s">
        <v>1632</v>
      </c>
      <c r="G2719" s="70" t="s">
        <v>7906</v>
      </c>
      <c r="H2719" s="70" t="s">
        <v>1440</v>
      </c>
      <c r="I2719" s="70" t="s">
        <v>1397</v>
      </c>
      <c r="J2719" s="70" t="s">
        <v>1441</v>
      </c>
      <c r="K2719" s="70">
        <v>430</v>
      </c>
      <c r="L2719" s="70"/>
      <c r="M2719" s="70"/>
      <c r="N2719" s="70">
        <v>12.2</v>
      </c>
      <c r="O2719" s="70">
        <v>140</v>
      </c>
      <c r="P2719" s="70"/>
      <c r="Q2719" s="70" t="s">
        <v>1402</v>
      </c>
      <c r="R2719" s="70"/>
      <c r="S2719" s="70"/>
      <c r="T2719" s="70">
        <v>4455</v>
      </c>
      <c r="U2719" s="70">
        <v>1875</v>
      </c>
      <c r="V2719" s="70">
        <v>1615</v>
      </c>
      <c r="W2719" s="70">
        <v>1990</v>
      </c>
      <c r="X2719" s="71">
        <v>1615</v>
      </c>
    </row>
    <row r="2720" spans="3:24">
      <c r="C2720" s="69">
        <v>2021</v>
      </c>
      <c r="D2720" s="69">
        <v>7</v>
      </c>
      <c r="E2720" s="70" t="s">
        <v>1631</v>
      </c>
      <c r="F2720" s="70" t="s">
        <v>1632</v>
      </c>
      <c r="G2720" s="70" t="s">
        <v>7907</v>
      </c>
      <c r="H2720" s="70" t="s">
        <v>1440</v>
      </c>
      <c r="I2720" s="70" t="s">
        <v>1397</v>
      </c>
      <c r="J2720" s="70" t="s">
        <v>1441</v>
      </c>
      <c r="K2720" s="70">
        <v>510</v>
      </c>
      <c r="L2720" s="70"/>
      <c r="M2720" s="70"/>
      <c r="N2720" s="70">
        <v>12.5</v>
      </c>
      <c r="O2720" s="70">
        <v>150</v>
      </c>
      <c r="P2720" s="70"/>
      <c r="Q2720" s="70" t="s">
        <v>1402</v>
      </c>
      <c r="R2720" s="70"/>
      <c r="S2720" s="70"/>
      <c r="T2720" s="70">
        <v>4455</v>
      </c>
      <c r="U2720" s="70">
        <v>1875</v>
      </c>
      <c r="V2720" s="70">
        <v>1615</v>
      </c>
      <c r="W2720" s="70">
        <v>2065</v>
      </c>
      <c r="X2720" s="71">
        <v>1690</v>
      </c>
    </row>
    <row r="2721" spans="3:24">
      <c r="C2721" s="69">
        <v>2021</v>
      </c>
      <c r="D2721" s="69">
        <v>7</v>
      </c>
      <c r="E2721" s="70" t="s">
        <v>1631</v>
      </c>
      <c r="F2721" s="70" t="s">
        <v>1632</v>
      </c>
      <c r="G2721" s="70" t="s">
        <v>7908</v>
      </c>
      <c r="H2721" s="70" t="s">
        <v>4220</v>
      </c>
      <c r="I2721" s="70" t="s">
        <v>1561</v>
      </c>
      <c r="J2721" s="70" t="s">
        <v>1441</v>
      </c>
      <c r="K2721" s="70"/>
      <c r="L2721" s="70"/>
      <c r="M2721" s="70"/>
      <c r="N2721" s="70"/>
      <c r="O2721" s="70"/>
      <c r="P2721" s="70"/>
      <c r="Q2721" s="70" t="s">
        <v>1402</v>
      </c>
      <c r="R2721" s="70"/>
      <c r="S2721" s="70"/>
      <c r="T2721" s="70">
        <v>4765</v>
      </c>
      <c r="U2721" s="70">
        <v>1837</v>
      </c>
      <c r="V2721" s="70">
        <v>1495</v>
      </c>
      <c r="W2721" s="70">
        <v>1995</v>
      </c>
      <c r="X2721" s="71">
        <v>1620</v>
      </c>
    </row>
    <row r="2722" spans="3:24">
      <c r="C2722" s="69">
        <v>2021</v>
      </c>
      <c r="D2722" s="69">
        <v>7</v>
      </c>
      <c r="E2722" s="70" t="s">
        <v>1631</v>
      </c>
      <c r="F2722" s="70" t="s">
        <v>1632</v>
      </c>
      <c r="G2722" s="70" t="s">
        <v>7909</v>
      </c>
      <c r="H2722" s="70" t="s">
        <v>4220</v>
      </c>
      <c r="I2722" s="70" t="s">
        <v>1561</v>
      </c>
      <c r="J2722" s="70" t="s">
        <v>1441</v>
      </c>
      <c r="K2722" s="70"/>
      <c r="L2722" s="70"/>
      <c r="M2722" s="70"/>
      <c r="N2722" s="70"/>
      <c r="O2722" s="70"/>
      <c r="P2722" s="70"/>
      <c r="Q2722" s="70" t="s">
        <v>1402</v>
      </c>
      <c r="R2722" s="70"/>
      <c r="S2722" s="70"/>
      <c r="T2722" s="70">
        <v>4765</v>
      </c>
      <c r="U2722" s="70">
        <v>1837</v>
      </c>
      <c r="V2722" s="70">
        <v>1495</v>
      </c>
      <c r="W2722" s="70">
        <v>1875</v>
      </c>
      <c r="X2722" s="71">
        <v>1500</v>
      </c>
    </row>
    <row r="2723" spans="3:24">
      <c r="C2723" s="69">
        <v>2021</v>
      </c>
      <c r="D2723" s="69">
        <v>7</v>
      </c>
      <c r="E2723" s="70" t="s">
        <v>1572</v>
      </c>
      <c r="F2723" s="70" t="s">
        <v>1573</v>
      </c>
      <c r="G2723" s="70" t="s">
        <v>7910</v>
      </c>
      <c r="H2723" s="70" t="s">
        <v>1418</v>
      </c>
      <c r="I2723" s="70" t="s">
        <v>1397</v>
      </c>
      <c r="J2723" s="70" t="s">
        <v>1396</v>
      </c>
      <c r="K2723" s="70"/>
      <c r="L2723" s="70">
        <v>120</v>
      </c>
      <c r="M2723" s="70">
        <v>0.217</v>
      </c>
      <c r="N2723" s="70"/>
      <c r="O2723" s="70">
        <v>152.78</v>
      </c>
      <c r="P2723" s="70">
        <v>106.95</v>
      </c>
      <c r="Q2723" s="70" t="s">
        <v>1402</v>
      </c>
      <c r="R2723" s="70"/>
      <c r="S2723" s="70"/>
      <c r="T2723" s="70">
        <v>5560</v>
      </c>
      <c r="U2723" s="70">
        <v>2250</v>
      </c>
      <c r="V2723" s="70" t="s">
        <v>7911</v>
      </c>
      <c r="W2723" s="70">
        <v>11400</v>
      </c>
      <c r="X2723" s="71">
        <v>4200</v>
      </c>
    </row>
    <row r="2724" spans="3:24">
      <c r="C2724" s="69">
        <v>2021</v>
      </c>
      <c r="D2724" s="69">
        <v>7</v>
      </c>
      <c r="E2724" s="70" t="s">
        <v>3628</v>
      </c>
      <c r="F2724" s="70" t="s">
        <v>1573</v>
      </c>
      <c r="G2724" s="70" t="s">
        <v>7912</v>
      </c>
      <c r="H2724" s="70" t="s">
        <v>1453</v>
      </c>
      <c r="I2724" s="70" t="s">
        <v>1397</v>
      </c>
      <c r="J2724" s="70" t="s">
        <v>1396</v>
      </c>
      <c r="K2724" s="70"/>
      <c r="L2724" s="70">
        <v>290</v>
      </c>
      <c r="M2724" s="70">
        <v>0.265</v>
      </c>
      <c r="N2724" s="70"/>
      <c r="O2724" s="70">
        <v>139.2</v>
      </c>
      <c r="P2724" s="70">
        <v>64.64</v>
      </c>
      <c r="Q2724" s="70" t="s">
        <v>1402</v>
      </c>
      <c r="R2724" s="70"/>
      <c r="S2724" s="70"/>
      <c r="T2724" s="70">
        <v>5995</v>
      </c>
      <c r="U2724" s="70" t="s">
        <v>7913</v>
      </c>
      <c r="V2724" s="70">
        <v>3000</v>
      </c>
      <c r="W2724" s="70">
        <v>4495</v>
      </c>
      <c r="X2724" s="71">
        <v>2900</v>
      </c>
    </row>
    <row r="2725" spans="3:24">
      <c r="C2725" s="69">
        <v>2021</v>
      </c>
      <c r="D2725" s="69">
        <v>7</v>
      </c>
      <c r="E2725" s="70" t="s">
        <v>7914</v>
      </c>
      <c r="F2725" s="70" t="s">
        <v>7915</v>
      </c>
      <c r="G2725" s="70" t="s">
        <v>7916</v>
      </c>
      <c r="H2725" s="70" t="s">
        <v>5387</v>
      </c>
      <c r="I2725" s="70" t="s">
        <v>1397</v>
      </c>
      <c r="J2725" s="70" t="s">
        <v>1396</v>
      </c>
      <c r="K2725" s="70"/>
      <c r="L2725" s="70">
        <v>435</v>
      </c>
      <c r="M2725" s="70"/>
      <c r="N2725" s="70"/>
      <c r="O2725" s="70">
        <v>140.13</v>
      </c>
      <c r="P2725" s="70">
        <v>218.54</v>
      </c>
      <c r="Q2725" s="70" t="s">
        <v>1822</v>
      </c>
      <c r="R2725" s="70"/>
      <c r="S2725" s="70"/>
      <c r="T2725" s="70">
        <v>7030</v>
      </c>
      <c r="U2725" s="70">
        <v>2200</v>
      </c>
      <c r="V2725" s="70">
        <v>2765</v>
      </c>
      <c r="W2725" s="70">
        <v>10500</v>
      </c>
      <c r="X2725" s="71">
        <v>9810</v>
      </c>
    </row>
    <row r="2726" spans="3:24">
      <c r="C2726" s="69">
        <v>2021</v>
      </c>
      <c r="D2726" s="69">
        <v>7</v>
      </c>
      <c r="E2726" s="70" t="s">
        <v>7914</v>
      </c>
      <c r="F2726" s="70" t="s">
        <v>7915</v>
      </c>
      <c r="G2726" s="70" t="s">
        <v>7917</v>
      </c>
      <c r="H2726" s="70" t="s">
        <v>5387</v>
      </c>
      <c r="I2726" s="70" t="s">
        <v>1397</v>
      </c>
      <c r="J2726" s="70" t="s">
        <v>1396</v>
      </c>
      <c r="K2726" s="70"/>
      <c r="L2726" s="70">
        <v>400</v>
      </c>
      <c r="M2726" s="70"/>
      <c r="N2726" s="70"/>
      <c r="O2726" s="70">
        <v>140.7</v>
      </c>
      <c r="P2726" s="70">
        <v>314.14</v>
      </c>
      <c r="Q2726" s="70" t="s">
        <v>1402</v>
      </c>
      <c r="R2726" s="70"/>
      <c r="S2726" s="70"/>
      <c r="T2726" s="70">
        <v>9270</v>
      </c>
      <c r="U2726" s="70">
        <v>2550</v>
      </c>
      <c r="V2726" s="70">
        <v>3100</v>
      </c>
      <c r="W2726" s="70">
        <v>18000</v>
      </c>
      <c r="X2726" s="71">
        <v>16600</v>
      </c>
    </row>
    <row r="2727" spans="3:24">
      <c r="C2727" s="69">
        <v>2021</v>
      </c>
      <c r="D2727" s="69">
        <v>7</v>
      </c>
      <c r="E2727" s="70" t="s">
        <v>5768</v>
      </c>
      <c r="F2727" s="70" t="s">
        <v>5769</v>
      </c>
      <c r="G2727" s="70" t="s">
        <v>7918</v>
      </c>
      <c r="H2727" s="70" t="s">
        <v>1579</v>
      </c>
      <c r="I2727" s="70" t="s">
        <v>1397</v>
      </c>
      <c r="J2727" s="70" t="s">
        <v>1441</v>
      </c>
      <c r="K2727" s="70">
        <v>525</v>
      </c>
      <c r="L2727" s="70"/>
      <c r="M2727" s="70"/>
      <c r="N2727" s="70">
        <v>13</v>
      </c>
      <c r="O2727" s="70">
        <v>126</v>
      </c>
      <c r="P2727" s="70"/>
      <c r="Q2727" s="70" t="s">
        <v>1421</v>
      </c>
      <c r="R2727" s="70"/>
      <c r="S2727" s="70"/>
      <c r="T2727" s="70">
        <v>4750</v>
      </c>
      <c r="U2727" s="70">
        <v>1921</v>
      </c>
      <c r="V2727" s="70">
        <v>1624</v>
      </c>
      <c r="W2727" s="70">
        <v>2335</v>
      </c>
      <c r="X2727" s="71">
        <v>1929</v>
      </c>
    </row>
    <row r="2728" spans="3:24">
      <c r="C2728" s="69">
        <v>2021</v>
      </c>
      <c r="D2728" s="69">
        <v>7</v>
      </c>
      <c r="E2728" s="70" t="s">
        <v>5768</v>
      </c>
      <c r="F2728" s="70" t="s">
        <v>5769</v>
      </c>
      <c r="G2728" s="70" t="s">
        <v>7919</v>
      </c>
      <c r="H2728" s="70" t="s">
        <v>1579</v>
      </c>
      <c r="I2728" s="70" t="s">
        <v>1397</v>
      </c>
      <c r="J2728" s="70" t="s">
        <v>1441</v>
      </c>
      <c r="K2728" s="70">
        <v>545</v>
      </c>
      <c r="L2728" s="70"/>
      <c r="M2728" s="70"/>
      <c r="N2728" s="70">
        <v>12.7</v>
      </c>
      <c r="O2728" s="70">
        <v>126</v>
      </c>
      <c r="P2728" s="70"/>
      <c r="Q2728" s="70" t="s">
        <v>1421</v>
      </c>
      <c r="R2728" s="70"/>
      <c r="S2728" s="70"/>
      <c r="T2728" s="70">
        <v>4750</v>
      </c>
      <c r="U2728" s="70">
        <v>1921</v>
      </c>
      <c r="V2728" s="70">
        <v>1624</v>
      </c>
      <c r="W2728" s="70">
        <v>2335</v>
      </c>
      <c r="X2728" s="71">
        <v>1929</v>
      </c>
    </row>
    <row r="2729" spans="3:24">
      <c r="C2729" s="69">
        <v>2021</v>
      </c>
      <c r="D2729" s="69">
        <v>7</v>
      </c>
      <c r="E2729" s="70" t="s">
        <v>5768</v>
      </c>
      <c r="F2729" s="70" t="s">
        <v>5769</v>
      </c>
      <c r="G2729" s="70" t="s">
        <v>7920</v>
      </c>
      <c r="H2729" s="70" t="s">
        <v>1579</v>
      </c>
      <c r="I2729" s="70" t="s">
        <v>1397</v>
      </c>
      <c r="J2729" s="70" t="s">
        <v>1441</v>
      </c>
      <c r="K2729" s="70">
        <v>594</v>
      </c>
      <c r="L2729" s="70"/>
      <c r="M2729" s="70"/>
      <c r="N2729" s="70">
        <v>13.6</v>
      </c>
      <c r="O2729" s="70">
        <v>161</v>
      </c>
      <c r="P2729" s="70"/>
      <c r="Q2729" s="70" t="s">
        <v>1499</v>
      </c>
      <c r="R2729" s="70"/>
      <c r="S2729" s="70"/>
      <c r="T2729" s="70">
        <v>4750</v>
      </c>
      <c r="U2729" s="70">
        <v>1921</v>
      </c>
      <c r="V2729" s="70">
        <v>1624</v>
      </c>
      <c r="W2729" s="70">
        <v>2415</v>
      </c>
      <c r="X2729" s="71">
        <v>1997</v>
      </c>
    </row>
    <row r="2730" spans="3:24">
      <c r="C2730" s="69">
        <v>2021</v>
      </c>
      <c r="D2730" s="69">
        <v>7</v>
      </c>
      <c r="E2730" s="70" t="s">
        <v>5768</v>
      </c>
      <c r="F2730" s="70" t="s">
        <v>5769</v>
      </c>
      <c r="G2730" s="70" t="s">
        <v>7921</v>
      </c>
      <c r="H2730" s="70" t="s">
        <v>1579</v>
      </c>
      <c r="I2730" s="70" t="s">
        <v>1397</v>
      </c>
      <c r="J2730" s="70" t="s">
        <v>1441</v>
      </c>
      <c r="K2730" s="70">
        <v>566</v>
      </c>
      <c r="L2730" s="70"/>
      <c r="M2730" s="70"/>
      <c r="N2730" s="70">
        <v>15.6</v>
      </c>
      <c r="O2730" s="70">
        <v>168</v>
      </c>
      <c r="P2730" s="70"/>
      <c r="Q2730" s="70" t="s">
        <v>1499</v>
      </c>
      <c r="R2730" s="70"/>
      <c r="S2730" s="70"/>
      <c r="T2730" s="70">
        <v>4750</v>
      </c>
      <c r="U2730" s="70">
        <v>1921</v>
      </c>
      <c r="V2730" s="70">
        <v>1624</v>
      </c>
      <c r="W2730" s="70">
        <v>2415</v>
      </c>
      <c r="X2730" s="71">
        <v>2010</v>
      </c>
    </row>
    <row r="2731" spans="3:24">
      <c r="C2731" s="69">
        <v>2021</v>
      </c>
      <c r="D2731" s="69">
        <v>7</v>
      </c>
      <c r="E2731" s="70" t="s">
        <v>5768</v>
      </c>
      <c r="F2731" s="70" t="s">
        <v>5769</v>
      </c>
      <c r="G2731" s="70" t="s">
        <v>7922</v>
      </c>
      <c r="H2731" s="70" t="s">
        <v>1579</v>
      </c>
      <c r="I2731" s="70" t="s">
        <v>1397</v>
      </c>
      <c r="J2731" s="70" t="s">
        <v>1441</v>
      </c>
      <c r="K2731" s="70">
        <v>640</v>
      </c>
      <c r="L2731" s="70"/>
      <c r="M2731" s="70"/>
      <c r="N2731" s="70">
        <v>13.6</v>
      </c>
      <c r="O2731" s="70">
        <v>168</v>
      </c>
      <c r="P2731" s="70"/>
      <c r="Q2731" s="70" t="s">
        <v>1499</v>
      </c>
      <c r="R2731" s="70"/>
      <c r="S2731" s="70"/>
      <c r="T2731" s="70">
        <v>4750</v>
      </c>
      <c r="U2731" s="70">
        <v>1921</v>
      </c>
      <c r="V2731" s="70">
        <v>1624</v>
      </c>
      <c r="W2731" s="70">
        <v>2415</v>
      </c>
      <c r="X2731" s="71">
        <v>1997</v>
      </c>
    </row>
    <row r="2732" spans="3:24">
      <c r="C2732" s="69">
        <v>2021</v>
      </c>
      <c r="D2732" s="69">
        <v>7</v>
      </c>
      <c r="E2732" s="70" t="s">
        <v>1936</v>
      </c>
      <c r="F2732" s="70" t="s">
        <v>1937</v>
      </c>
      <c r="G2732" s="70" t="s">
        <v>7923</v>
      </c>
      <c r="H2732" s="70" t="s">
        <v>1446</v>
      </c>
      <c r="I2732" s="70" t="s">
        <v>1397</v>
      </c>
      <c r="J2732" s="70" t="s">
        <v>1412</v>
      </c>
      <c r="K2732" s="70">
        <v>275</v>
      </c>
      <c r="L2732" s="70"/>
      <c r="M2732" s="70">
        <v>0.21</v>
      </c>
      <c r="N2732" s="70"/>
      <c r="O2732" s="70">
        <v>136.2</v>
      </c>
      <c r="P2732" s="70">
        <v>38.7</v>
      </c>
      <c r="Q2732" s="70" t="s">
        <v>1402</v>
      </c>
      <c r="R2732" s="70"/>
      <c r="S2732" s="70"/>
      <c r="T2732" s="70">
        <v>4730</v>
      </c>
      <c r="U2732" s="70">
        <v>1635</v>
      </c>
      <c r="V2732" s="70">
        <v>1985</v>
      </c>
      <c r="W2732" s="70">
        <v>2600</v>
      </c>
      <c r="X2732" s="71">
        <v>1310</v>
      </c>
    </row>
    <row r="2733" spans="3:24">
      <c r="C2733" s="69">
        <v>2021</v>
      </c>
      <c r="D2733" s="69">
        <v>7</v>
      </c>
      <c r="E2733" s="70" t="s">
        <v>1936</v>
      </c>
      <c r="F2733" s="70" t="s">
        <v>1937</v>
      </c>
      <c r="G2733" s="70" t="s">
        <v>7924</v>
      </c>
      <c r="H2733" s="70" t="s">
        <v>1453</v>
      </c>
      <c r="I2733" s="70" t="s">
        <v>1397</v>
      </c>
      <c r="J2733" s="70" t="s">
        <v>1396</v>
      </c>
      <c r="K2733" s="70">
        <v>275</v>
      </c>
      <c r="L2733" s="70"/>
      <c r="M2733" s="70">
        <v>0.24</v>
      </c>
      <c r="N2733" s="70"/>
      <c r="O2733" s="70">
        <v>136.2</v>
      </c>
      <c r="P2733" s="70">
        <v>38.7</v>
      </c>
      <c r="Q2733" s="70" t="s">
        <v>1402</v>
      </c>
      <c r="R2733" s="70"/>
      <c r="S2733" s="70"/>
      <c r="T2733" s="70">
        <v>4750</v>
      </c>
      <c r="U2733" s="70">
        <v>1635</v>
      </c>
      <c r="V2733" s="70">
        <v>2430</v>
      </c>
      <c r="W2733" s="70">
        <v>2600</v>
      </c>
      <c r="X2733" s="71">
        <v>1440</v>
      </c>
    </row>
    <row r="2734" spans="3:24">
      <c r="C2734" s="69">
        <v>2021</v>
      </c>
      <c r="D2734" s="69">
        <v>7</v>
      </c>
      <c r="E2734" s="70" t="s">
        <v>1936</v>
      </c>
      <c r="F2734" s="70" t="s">
        <v>1937</v>
      </c>
      <c r="G2734" s="70" t="s">
        <v>7925</v>
      </c>
      <c r="H2734" s="70" t="s">
        <v>1453</v>
      </c>
      <c r="I2734" s="70" t="s">
        <v>1397</v>
      </c>
      <c r="J2734" s="70" t="s">
        <v>1396</v>
      </c>
      <c r="K2734" s="70">
        <v>275</v>
      </c>
      <c r="L2734" s="70"/>
      <c r="M2734" s="70">
        <v>0.25</v>
      </c>
      <c r="N2734" s="70"/>
      <c r="O2734" s="70">
        <v>136.2</v>
      </c>
      <c r="P2734" s="70">
        <v>38.7</v>
      </c>
      <c r="Q2734" s="70" t="s">
        <v>1402</v>
      </c>
      <c r="R2734" s="70"/>
      <c r="S2734" s="70"/>
      <c r="T2734" s="70">
        <v>4500</v>
      </c>
      <c r="U2734" s="70">
        <v>1680</v>
      </c>
      <c r="V2734" s="70">
        <v>1985</v>
      </c>
      <c r="W2734" s="70">
        <v>2600</v>
      </c>
      <c r="X2734" s="71" t="s">
        <v>7926</v>
      </c>
    </row>
    <row r="2735" spans="3:24">
      <c r="C2735" s="69">
        <v>2021</v>
      </c>
      <c r="D2735" s="69">
        <v>7</v>
      </c>
      <c r="E2735" s="70" t="s">
        <v>6779</v>
      </c>
      <c r="F2735" s="70" t="s">
        <v>6780</v>
      </c>
      <c r="G2735" s="70" t="s">
        <v>7927</v>
      </c>
      <c r="H2735" s="70" t="s">
        <v>1411</v>
      </c>
      <c r="I2735" s="70" t="s">
        <v>1397</v>
      </c>
      <c r="J2735" s="70" t="s">
        <v>1412</v>
      </c>
      <c r="K2735" s="70"/>
      <c r="L2735" s="70">
        <v>530</v>
      </c>
      <c r="M2735" s="70">
        <v>0.149</v>
      </c>
      <c r="N2735" s="70"/>
      <c r="O2735" s="70" t="s">
        <v>5533</v>
      </c>
      <c r="P2735" s="70">
        <v>315.07</v>
      </c>
      <c r="Q2735" s="70" t="s">
        <v>1402</v>
      </c>
      <c r="R2735" s="70"/>
      <c r="S2735" s="70"/>
      <c r="T2735" s="70">
        <v>10490</v>
      </c>
      <c r="U2735" s="70">
        <v>2500</v>
      </c>
      <c r="V2735" s="70">
        <v>3350</v>
      </c>
      <c r="W2735" s="70">
        <v>18000</v>
      </c>
      <c r="X2735" s="71">
        <v>11600</v>
      </c>
    </row>
    <row r="2736" spans="3:24">
      <c r="C2736" s="69">
        <v>2021</v>
      </c>
      <c r="D2736" s="69">
        <v>7</v>
      </c>
      <c r="E2736" s="70" t="s">
        <v>1443</v>
      </c>
      <c r="F2736" s="70" t="s">
        <v>1444</v>
      </c>
      <c r="G2736" s="70" t="s">
        <v>7928</v>
      </c>
      <c r="H2736" s="70" t="s">
        <v>1453</v>
      </c>
      <c r="I2736" s="70" t="s">
        <v>1397</v>
      </c>
      <c r="J2736" s="70" t="s">
        <v>1396</v>
      </c>
      <c r="K2736" s="70"/>
      <c r="L2736" s="70">
        <v>400</v>
      </c>
      <c r="M2736" s="70" t="s">
        <v>5091</v>
      </c>
      <c r="N2736" s="70"/>
      <c r="O2736" s="70">
        <v>151.96</v>
      </c>
      <c r="P2736" s="70">
        <v>100.27</v>
      </c>
      <c r="Q2736" s="70" t="s">
        <v>1402</v>
      </c>
      <c r="R2736" s="70"/>
      <c r="S2736" s="70"/>
      <c r="T2736" s="70">
        <v>5995</v>
      </c>
      <c r="U2736" s="70" t="s">
        <v>1467</v>
      </c>
      <c r="V2736" s="70" t="s">
        <v>2261</v>
      </c>
      <c r="W2736" s="70">
        <v>4495</v>
      </c>
      <c r="X2736" s="71" t="s">
        <v>5092</v>
      </c>
    </row>
    <row r="2737" spans="3:24">
      <c r="C2737" s="69">
        <v>2021</v>
      </c>
      <c r="D2737" s="69">
        <v>7</v>
      </c>
      <c r="E2737" s="70" t="s">
        <v>1701</v>
      </c>
      <c r="F2737" s="70" t="s">
        <v>1702</v>
      </c>
      <c r="G2737" s="70" t="s">
        <v>7929</v>
      </c>
      <c r="H2737" s="70" t="s">
        <v>1395</v>
      </c>
      <c r="I2737" s="70" t="s">
        <v>1397</v>
      </c>
      <c r="J2737" s="70" t="s">
        <v>1396</v>
      </c>
      <c r="K2737" s="70"/>
      <c r="L2737" s="70"/>
      <c r="M2737" s="70"/>
      <c r="N2737" s="70"/>
      <c r="O2737" s="70"/>
      <c r="P2737" s="70"/>
      <c r="Q2737" s="70"/>
      <c r="R2737" s="70"/>
      <c r="S2737" s="70"/>
      <c r="T2737" s="70"/>
      <c r="U2737" s="70"/>
      <c r="V2737" s="70"/>
      <c r="W2737" s="70"/>
      <c r="X2737" s="71"/>
    </row>
    <row r="2738" spans="3:24">
      <c r="C2738" s="69">
        <v>2021</v>
      </c>
      <c r="D2738" s="69">
        <v>7</v>
      </c>
      <c r="E2738" s="70" t="s">
        <v>1392</v>
      </c>
      <c r="F2738" s="70" t="s">
        <v>7296</v>
      </c>
      <c r="G2738" s="70" t="s">
        <v>7930</v>
      </c>
      <c r="H2738" s="70" t="s">
        <v>1579</v>
      </c>
      <c r="I2738" s="70" t="s">
        <v>1397</v>
      </c>
      <c r="J2738" s="70" t="s">
        <v>1441</v>
      </c>
      <c r="K2738" s="70">
        <v>690</v>
      </c>
      <c r="L2738" s="70"/>
      <c r="M2738" s="70"/>
      <c r="N2738" s="70">
        <v>18</v>
      </c>
      <c r="O2738" s="70">
        <v>206</v>
      </c>
      <c r="P2738" s="70"/>
      <c r="Q2738" s="70" t="s">
        <v>7931</v>
      </c>
      <c r="R2738" s="70"/>
      <c r="S2738" s="70"/>
      <c r="T2738" s="70">
        <v>5209</v>
      </c>
      <c r="U2738" s="70">
        <v>2010</v>
      </c>
      <c r="V2738" s="70">
        <v>1731</v>
      </c>
      <c r="W2738" s="70">
        <v>3189</v>
      </c>
      <c r="X2738" s="71">
        <v>2644</v>
      </c>
    </row>
    <row r="2739" spans="3:24">
      <c r="C2739" s="69">
        <v>2021</v>
      </c>
      <c r="D2739" s="69">
        <v>7</v>
      </c>
      <c r="E2739" s="70" t="s">
        <v>1540</v>
      </c>
      <c r="F2739" s="70" t="s">
        <v>6452</v>
      </c>
      <c r="G2739" s="70" t="s">
        <v>7932</v>
      </c>
      <c r="H2739" s="70" t="s">
        <v>7933</v>
      </c>
      <c r="I2739" s="70" t="s">
        <v>1561</v>
      </c>
      <c r="J2739" s="70" t="s">
        <v>1441</v>
      </c>
      <c r="K2739" s="70">
        <v>120</v>
      </c>
      <c r="L2739" s="70"/>
      <c r="M2739" s="70"/>
      <c r="N2739" s="70"/>
      <c r="O2739" s="70"/>
      <c r="P2739" s="70"/>
      <c r="Q2739" s="70" t="s">
        <v>3814</v>
      </c>
      <c r="R2739" s="70"/>
      <c r="S2739" s="70"/>
      <c r="T2739" s="70">
        <v>4866</v>
      </c>
      <c r="U2739" s="70">
        <v>1945</v>
      </c>
      <c r="V2739" s="70">
        <v>1880</v>
      </c>
      <c r="W2739" s="70">
        <v>2735</v>
      </c>
      <c r="X2739" s="71">
        <v>2210</v>
      </c>
    </row>
    <row r="2740" spans="3:24">
      <c r="C2740" s="69">
        <v>2021</v>
      </c>
      <c r="D2740" s="69">
        <v>7</v>
      </c>
      <c r="E2740" s="70" t="s">
        <v>1392</v>
      </c>
      <c r="F2740" s="70" t="s">
        <v>1393</v>
      </c>
      <c r="G2740" s="70" t="s">
        <v>7934</v>
      </c>
      <c r="H2740" s="70" t="s">
        <v>1395</v>
      </c>
      <c r="I2740" s="70" t="s">
        <v>1397</v>
      </c>
      <c r="J2740" s="70" t="s">
        <v>1396</v>
      </c>
      <c r="K2740" s="70"/>
      <c r="L2740" s="70">
        <v>225</v>
      </c>
      <c r="M2740" s="70">
        <v>0.174</v>
      </c>
      <c r="N2740" s="70"/>
      <c r="O2740" s="70">
        <v>157.57</v>
      </c>
      <c r="P2740" s="70">
        <v>281.92</v>
      </c>
      <c r="Q2740" s="70" t="s">
        <v>1402</v>
      </c>
      <c r="R2740" s="70"/>
      <c r="S2740" s="70"/>
      <c r="T2740" s="70">
        <v>9650</v>
      </c>
      <c r="U2740" s="70">
        <v>2550</v>
      </c>
      <c r="V2740" s="70">
        <v>3600</v>
      </c>
      <c r="W2740" s="70">
        <v>31000</v>
      </c>
      <c r="X2740" s="71">
        <v>18200</v>
      </c>
    </row>
    <row r="2741" spans="3:24">
      <c r="C2741" s="69">
        <v>2021</v>
      </c>
      <c r="D2741" s="69">
        <v>7</v>
      </c>
      <c r="E2741" s="70" t="s">
        <v>7935</v>
      </c>
      <c r="F2741" s="70" t="s">
        <v>1393</v>
      </c>
      <c r="G2741" s="70" t="s">
        <v>7936</v>
      </c>
      <c r="H2741" s="70" t="s">
        <v>1453</v>
      </c>
      <c r="I2741" s="70" t="s">
        <v>1397</v>
      </c>
      <c r="J2741" s="70" t="s">
        <v>1396</v>
      </c>
      <c r="K2741" s="70">
        <v>240</v>
      </c>
      <c r="L2741" s="70"/>
      <c r="M2741" s="70">
        <v>0.285</v>
      </c>
      <c r="N2741" s="70"/>
      <c r="O2741" s="70">
        <v>128.04</v>
      </c>
      <c r="P2741" s="70">
        <v>35.9</v>
      </c>
      <c r="Q2741" s="70" t="s">
        <v>1402</v>
      </c>
      <c r="R2741" s="70"/>
      <c r="S2741" s="70"/>
      <c r="T2741" s="70">
        <v>3930</v>
      </c>
      <c r="U2741" s="70">
        <v>1540</v>
      </c>
      <c r="V2741" s="70">
        <v>1890</v>
      </c>
      <c r="W2741" s="70">
        <v>2290</v>
      </c>
      <c r="X2741" s="71">
        <v>1230</v>
      </c>
    </row>
    <row r="2742" spans="3:24">
      <c r="C2742" s="69">
        <v>2021</v>
      </c>
      <c r="D2742" s="69">
        <v>7</v>
      </c>
      <c r="E2742" s="70" t="s">
        <v>7935</v>
      </c>
      <c r="F2742" s="70" t="s">
        <v>1393</v>
      </c>
      <c r="G2742" s="70" t="s">
        <v>7937</v>
      </c>
      <c r="H2742" s="70" t="s">
        <v>1453</v>
      </c>
      <c r="I2742" s="70" t="s">
        <v>1397</v>
      </c>
      <c r="J2742" s="70" t="s">
        <v>1396</v>
      </c>
      <c r="K2742" s="70"/>
      <c r="L2742" s="70">
        <v>154</v>
      </c>
      <c r="M2742" s="70">
        <v>0.284</v>
      </c>
      <c r="N2742" s="70"/>
      <c r="O2742" s="70">
        <v>152.2</v>
      </c>
      <c r="P2742" s="70">
        <v>33.14</v>
      </c>
      <c r="Q2742" s="70" t="s">
        <v>4354</v>
      </c>
      <c r="R2742" s="70"/>
      <c r="S2742" s="70"/>
      <c r="T2742" s="70">
        <v>5995</v>
      </c>
      <c r="U2742" s="70">
        <v>2150</v>
      </c>
      <c r="V2742" s="70" t="s">
        <v>7938</v>
      </c>
      <c r="W2742" s="70">
        <v>4495</v>
      </c>
      <c r="X2742" s="71">
        <v>3000</v>
      </c>
    </row>
    <row r="2743" spans="3:24">
      <c r="C2743" s="69">
        <v>2021</v>
      </c>
      <c r="D2743" s="69">
        <v>7</v>
      </c>
      <c r="E2743" s="70" t="s">
        <v>1392</v>
      </c>
      <c r="F2743" s="70" t="s">
        <v>1393</v>
      </c>
      <c r="G2743" s="70" t="s">
        <v>7939</v>
      </c>
      <c r="H2743" s="70" t="s">
        <v>1531</v>
      </c>
      <c r="I2743" s="70" t="s">
        <v>1397</v>
      </c>
      <c r="J2743" s="70" t="s">
        <v>1412</v>
      </c>
      <c r="K2743" s="70"/>
      <c r="L2743" s="70">
        <v>580</v>
      </c>
      <c r="M2743" s="70">
        <v>0.14</v>
      </c>
      <c r="N2743" s="70"/>
      <c r="O2743" s="70">
        <v>160.26</v>
      </c>
      <c r="P2743" s="70">
        <v>281.91</v>
      </c>
      <c r="Q2743" s="70" t="s">
        <v>1402</v>
      </c>
      <c r="R2743" s="70"/>
      <c r="S2743" s="70"/>
      <c r="T2743" s="70">
        <v>10490</v>
      </c>
      <c r="U2743" s="70">
        <v>2550</v>
      </c>
      <c r="V2743" s="70">
        <v>3250</v>
      </c>
      <c r="W2743" s="70">
        <v>18000</v>
      </c>
      <c r="X2743" s="71">
        <v>11480</v>
      </c>
    </row>
    <row r="2744" spans="3:24">
      <c r="C2744" s="69">
        <v>2021</v>
      </c>
      <c r="D2744" s="69">
        <v>7</v>
      </c>
      <c r="E2744" s="70" t="s">
        <v>1392</v>
      </c>
      <c r="F2744" s="70" t="s">
        <v>1393</v>
      </c>
      <c r="G2744" s="70" t="s">
        <v>7940</v>
      </c>
      <c r="H2744" s="70" t="s">
        <v>1531</v>
      </c>
      <c r="I2744" s="70" t="s">
        <v>1397</v>
      </c>
      <c r="J2744" s="70" t="s">
        <v>1412</v>
      </c>
      <c r="K2744" s="70"/>
      <c r="L2744" s="70">
        <v>590</v>
      </c>
      <c r="M2744" s="70">
        <v>0.14</v>
      </c>
      <c r="N2744" s="70"/>
      <c r="O2744" s="70" t="s">
        <v>4792</v>
      </c>
      <c r="P2744" s="70">
        <v>303.4</v>
      </c>
      <c r="Q2744" s="70" t="s">
        <v>1402</v>
      </c>
      <c r="R2744" s="70"/>
      <c r="S2744" s="70"/>
      <c r="T2744" s="70">
        <v>10490</v>
      </c>
      <c r="U2744" s="70">
        <v>2550</v>
      </c>
      <c r="V2744" s="70">
        <v>3290</v>
      </c>
      <c r="W2744" s="70">
        <v>18000</v>
      </c>
      <c r="X2744" s="71" t="s">
        <v>7941</v>
      </c>
    </row>
    <row r="2745" spans="3:24">
      <c r="C2745" s="69">
        <v>2021</v>
      </c>
      <c r="D2745" s="69">
        <v>7</v>
      </c>
      <c r="E2745" s="70" t="s">
        <v>1392</v>
      </c>
      <c r="F2745" s="70" t="s">
        <v>1393</v>
      </c>
      <c r="G2745" s="70" t="s">
        <v>7942</v>
      </c>
      <c r="H2745" s="70" t="s">
        <v>1531</v>
      </c>
      <c r="I2745" s="70" t="s">
        <v>1397</v>
      </c>
      <c r="J2745" s="70" t="s">
        <v>1412</v>
      </c>
      <c r="K2745" s="70"/>
      <c r="L2745" s="70">
        <v>520</v>
      </c>
      <c r="M2745" s="70">
        <v>0.14</v>
      </c>
      <c r="N2745" s="70"/>
      <c r="O2745" s="70" t="s">
        <v>1532</v>
      </c>
      <c r="P2745" s="70">
        <v>268.7</v>
      </c>
      <c r="Q2745" s="70" t="s">
        <v>1402</v>
      </c>
      <c r="R2745" s="70"/>
      <c r="S2745" s="70"/>
      <c r="T2745" s="70">
        <v>10490</v>
      </c>
      <c r="U2745" s="70">
        <v>2550</v>
      </c>
      <c r="V2745" s="70">
        <v>3290</v>
      </c>
      <c r="W2745" s="70">
        <v>18000</v>
      </c>
      <c r="X2745" s="71" t="s">
        <v>7941</v>
      </c>
    </row>
    <row r="2746" spans="3:24">
      <c r="C2746" s="69">
        <v>2021</v>
      </c>
      <c r="D2746" s="69">
        <v>7</v>
      </c>
      <c r="E2746" s="70" t="s">
        <v>7943</v>
      </c>
      <c r="F2746" s="70" t="s">
        <v>1393</v>
      </c>
      <c r="G2746" s="70" t="s">
        <v>7944</v>
      </c>
      <c r="H2746" s="70" t="s">
        <v>1531</v>
      </c>
      <c r="I2746" s="70" t="s">
        <v>1397</v>
      </c>
      <c r="J2746" s="70" t="s">
        <v>1412</v>
      </c>
      <c r="K2746" s="70"/>
      <c r="L2746" s="70">
        <v>540</v>
      </c>
      <c r="M2746" s="70">
        <v>0.146</v>
      </c>
      <c r="N2746" s="70"/>
      <c r="O2746" s="70" t="s">
        <v>7945</v>
      </c>
      <c r="P2746" s="70">
        <v>315.07</v>
      </c>
      <c r="Q2746" s="70" t="s">
        <v>1402</v>
      </c>
      <c r="R2746" s="70"/>
      <c r="S2746" s="70"/>
      <c r="T2746" s="70">
        <v>10495</v>
      </c>
      <c r="U2746" s="70">
        <v>2550</v>
      </c>
      <c r="V2746" s="70" t="s">
        <v>7946</v>
      </c>
      <c r="W2746" s="70">
        <v>18000</v>
      </c>
      <c r="X2746" s="71">
        <v>11100</v>
      </c>
    </row>
    <row r="2747" spans="3:24">
      <c r="C2747" s="69">
        <v>2021</v>
      </c>
      <c r="D2747" s="69">
        <v>7</v>
      </c>
      <c r="E2747" s="70" t="s">
        <v>1580</v>
      </c>
      <c r="F2747" s="70" t="s">
        <v>1581</v>
      </c>
      <c r="G2747" s="70" t="s">
        <v>7947</v>
      </c>
      <c r="H2747" s="70" t="s">
        <v>1418</v>
      </c>
      <c r="I2747" s="70" t="s">
        <v>1397</v>
      </c>
      <c r="J2747" s="70" t="s">
        <v>1396</v>
      </c>
      <c r="K2747" s="70"/>
      <c r="L2747" s="70">
        <v>360</v>
      </c>
      <c r="M2747" s="70">
        <v>0.168</v>
      </c>
      <c r="N2747" s="70"/>
      <c r="O2747" s="70">
        <v>159.5</v>
      </c>
      <c r="P2747" s="70">
        <v>422.9</v>
      </c>
      <c r="Q2747" s="70" t="s">
        <v>1402</v>
      </c>
      <c r="R2747" s="70"/>
      <c r="S2747" s="70"/>
      <c r="T2747" s="70">
        <v>9745</v>
      </c>
      <c r="U2747" s="70">
        <v>2550</v>
      </c>
      <c r="V2747" s="70">
        <v>3450</v>
      </c>
      <c r="W2747" s="70">
        <v>31000</v>
      </c>
      <c r="X2747" s="71">
        <v>17820</v>
      </c>
    </row>
    <row r="2748" spans="3:24">
      <c r="C2748" s="69">
        <v>2021</v>
      </c>
      <c r="D2748" s="69">
        <v>7</v>
      </c>
      <c r="E2748" s="70" t="s">
        <v>1585</v>
      </c>
      <c r="F2748" s="70" t="s">
        <v>1581</v>
      </c>
      <c r="G2748" s="70" t="s">
        <v>7948</v>
      </c>
      <c r="H2748" s="70" t="s">
        <v>1453</v>
      </c>
      <c r="I2748" s="70" t="s">
        <v>1397</v>
      </c>
      <c r="J2748" s="70" t="s">
        <v>1396</v>
      </c>
      <c r="K2748" s="70"/>
      <c r="L2748" s="70">
        <v>345</v>
      </c>
      <c r="M2748" s="70">
        <v>0.289</v>
      </c>
      <c r="N2748" s="70"/>
      <c r="O2748" s="70">
        <v>146.7</v>
      </c>
      <c r="P2748" s="70">
        <v>81.14</v>
      </c>
      <c r="Q2748" s="70" t="s">
        <v>1402</v>
      </c>
      <c r="R2748" s="70"/>
      <c r="S2748" s="70"/>
      <c r="T2748" s="70">
        <v>5990</v>
      </c>
      <c r="U2748" s="70" t="s">
        <v>6901</v>
      </c>
      <c r="V2748" s="70" t="s">
        <v>2912</v>
      </c>
      <c r="W2748" s="70">
        <v>4495</v>
      </c>
      <c r="X2748" s="71">
        <v>2990</v>
      </c>
    </row>
    <row r="2749" spans="3:24">
      <c r="C2749" s="69">
        <v>2021</v>
      </c>
      <c r="D2749" s="69">
        <v>7</v>
      </c>
      <c r="E2749" s="70" t="s">
        <v>1580</v>
      </c>
      <c r="F2749" s="70" t="s">
        <v>1581</v>
      </c>
      <c r="G2749" s="70" t="s">
        <v>7949</v>
      </c>
      <c r="H2749" s="70" t="s">
        <v>1583</v>
      </c>
      <c r="I2749" s="70" t="s">
        <v>1397</v>
      </c>
      <c r="J2749" s="70" t="s">
        <v>1396</v>
      </c>
      <c r="K2749" s="70"/>
      <c r="L2749" s="70">
        <v>272</v>
      </c>
      <c r="M2749" s="70">
        <v>0.193</v>
      </c>
      <c r="N2749" s="70"/>
      <c r="O2749" s="70" t="s">
        <v>1835</v>
      </c>
      <c r="P2749" s="70">
        <v>190.51</v>
      </c>
      <c r="Q2749" s="70" t="s">
        <v>1402</v>
      </c>
      <c r="R2749" s="70"/>
      <c r="S2749" s="70"/>
      <c r="T2749" s="70">
        <v>12000</v>
      </c>
      <c r="U2749" s="70">
        <v>2550</v>
      </c>
      <c r="V2749" s="70">
        <v>4000</v>
      </c>
      <c r="W2749" s="70">
        <v>18000</v>
      </c>
      <c r="X2749" s="71">
        <v>11120</v>
      </c>
    </row>
    <row r="2750" spans="3:24">
      <c r="C2750" s="69">
        <v>2021</v>
      </c>
      <c r="D2750" s="69">
        <v>7</v>
      </c>
      <c r="E2750" s="70" t="s">
        <v>7950</v>
      </c>
      <c r="F2750" s="70" t="s">
        <v>7951</v>
      </c>
      <c r="G2750" s="70" t="s">
        <v>7952</v>
      </c>
      <c r="H2750" s="70" t="s">
        <v>1523</v>
      </c>
      <c r="I2750" s="70" t="s">
        <v>1397</v>
      </c>
      <c r="J2750" s="70" t="s">
        <v>1396</v>
      </c>
      <c r="K2750" s="70"/>
      <c r="L2750" s="70">
        <v>180</v>
      </c>
      <c r="M2750" s="70">
        <v>0.179</v>
      </c>
      <c r="N2750" s="70"/>
      <c r="O2750" s="70">
        <v>145.48</v>
      </c>
      <c r="P2750" s="70">
        <v>258.048</v>
      </c>
      <c r="Q2750" s="70" t="s">
        <v>1402</v>
      </c>
      <c r="R2750" s="70"/>
      <c r="S2750" s="70"/>
      <c r="T2750" s="70">
        <v>9850</v>
      </c>
      <c r="U2750" s="70">
        <v>2550</v>
      </c>
      <c r="V2750" s="70">
        <v>3400</v>
      </c>
      <c r="W2750" s="70">
        <v>31000</v>
      </c>
      <c r="X2750" s="71">
        <v>16600</v>
      </c>
    </row>
    <row r="2751" spans="3:24">
      <c r="C2751" s="69">
        <v>2021</v>
      </c>
      <c r="D2751" s="69">
        <v>7</v>
      </c>
      <c r="E2751" s="70" t="s">
        <v>4334</v>
      </c>
      <c r="F2751" s="70" t="s">
        <v>1617</v>
      </c>
      <c r="G2751" s="70" t="s">
        <v>7953</v>
      </c>
      <c r="H2751" s="70" t="s">
        <v>1768</v>
      </c>
      <c r="I2751" s="70" t="s">
        <v>1397</v>
      </c>
      <c r="J2751" s="70" t="s">
        <v>1396</v>
      </c>
      <c r="K2751" s="70"/>
      <c r="L2751" s="70">
        <v>245</v>
      </c>
      <c r="M2751" s="70">
        <v>0.159</v>
      </c>
      <c r="N2751" s="70"/>
      <c r="O2751" s="70">
        <v>160.26</v>
      </c>
      <c r="P2751" s="70">
        <v>281.91</v>
      </c>
      <c r="Q2751" s="70" t="s">
        <v>1402</v>
      </c>
      <c r="R2751" s="70"/>
      <c r="S2751" s="70"/>
      <c r="T2751" s="70">
        <v>7560</v>
      </c>
      <c r="U2751" s="70">
        <v>2550</v>
      </c>
      <c r="V2751" s="70" t="s">
        <v>7954</v>
      </c>
      <c r="W2751" s="70">
        <v>25000</v>
      </c>
      <c r="X2751" s="71">
        <v>10500</v>
      </c>
    </row>
    <row r="2752" spans="3:24">
      <c r="C2752" s="69">
        <v>2021</v>
      </c>
      <c r="D2752" s="69">
        <v>7</v>
      </c>
      <c r="E2752" s="70" t="s">
        <v>4334</v>
      </c>
      <c r="F2752" s="70" t="s">
        <v>1617</v>
      </c>
      <c r="G2752" s="70" t="s">
        <v>7955</v>
      </c>
      <c r="H2752" s="70" t="s">
        <v>1453</v>
      </c>
      <c r="I2752" s="70" t="s">
        <v>1397</v>
      </c>
      <c r="J2752" s="70" t="s">
        <v>1396</v>
      </c>
      <c r="K2752" s="70"/>
      <c r="L2752" s="70">
        <v>410</v>
      </c>
      <c r="M2752" s="70">
        <v>0.28</v>
      </c>
      <c r="N2752" s="70"/>
      <c r="O2752" s="70">
        <v>154.59</v>
      </c>
      <c r="P2752" s="70">
        <v>89.12</v>
      </c>
      <c r="Q2752" s="70" t="s">
        <v>1402</v>
      </c>
      <c r="R2752" s="70"/>
      <c r="S2752" s="70"/>
      <c r="T2752" s="70">
        <v>5995</v>
      </c>
      <c r="U2752" s="70" t="s">
        <v>3882</v>
      </c>
      <c r="V2752" s="70" t="s">
        <v>2739</v>
      </c>
      <c r="W2752" s="70">
        <v>4495</v>
      </c>
      <c r="X2752" s="71">
        <v>2950</v>
      </c>
    </row>
    <row r="2753" spans="3:24">
      <c r="C2753" s="69">
        <v>2021</v>
      </c>
      <c r="D2753" s="69">
        <v>7</v>
      </c>
      <c r="E2753" s="70" t="s">
        <v>4334</v>
      </c>
      <c r="F2753" s="70" t="s">
        <v>1617</v>
      </c>
      <c r="G2753" s="70" t="s">
        <v>7956</v>
      </c>
      <c r="H2753" s="70" t="s">
        <v>1531</v>
      </c>
      <c r="I2753" s="70" t="s">
        <v>1397</v>
      </c>
      <c r="J2753" s="70" t="s">
        <v>1412</v>
      </c>
      <c r="K2753" s="70"/>
      <c r="L2753" s="70">
        <v>400</v>
      </c>
      <c r="M2753" s="70">
        <v>0.138</v>
      </c>
      <c r="N2753" s="70"/>
      <c r="O2753" s="70">
        <v>160.13</v>
      </c>
      <c r="P2753" s="70">
        <v>229.632</v>
      </c>
      <c r="Q2753" s="70" t="s">
        <v>1402</v>
      </c>
      <c r="R2753" s="70"/>
      <c r="S2753" s="70"/>
      <c r="T2753" s="70">
        <v>10490</v>
      </c>
      <c r="U2753" s="70">
        <v>2550</v>
      </c>
      <c r="V2753" s="70">
        <v>3225</v>
      </c>
      <c r="W2753" s="70">
        <v>18000</v>
      </c>
      <c r="X2753" s="71" t="s">
        <v>7326</v>
      </c>
    </row>
    <row r="2754" spans="3:24">
      <c r="C2754" s="69">
        <v>2021</v>
      </c>
      <c r="D2754" s="69">
        <v>7</v>
      </c>
      <c r="E2754" s="70" t="s">
        <v>5111</v>
      </c>
      <c r="F2754" s="70" t="s">
        <v>1617</v>
      </c>
      <c r="G2754" s="70" t="s">
        <v>7957</v>
      </c>
      <c r="H2754" s="70" t="s">
        <v>1531</v>
      </c>
      <c r="I2754" s="70" t="s">
        <v>1397</v>
      </c>
      <c r="J2754" s="70" t="s">
        <v>1412</v>
      </c>
      <c r="K2754" s="70"/>
      <c r="L2754" s="70">
        <v>465</v>
      </c>
      <c r="M2754" s="70">
        <v>0.148</v>
      </c>
      <c r="N2754" s="70"/>
      <c r="O2754" s="70">
        <v>160.3</v>
      </c>
      <c r="P2754" s="70">
        <v>282.624</v>
      </c>
      <c r="Q2754" s="70" t="s">
        <v>1402</v>
      </c>
      <c r="R2754" s="70"/>
      <c r="S2754" s="70"/>
      <c r="T2754" s="70">
        <v>12000</v>
      </c>
      <c r="U2754" s="70">
        <v>2550</v>
      </c>
      <c r="V2754" s="70">
        <v>3225</v>
      </c>
      <c r="W2754" s="70">
        <v>18000</v>
      </c>
      <c r="X2754" s="71" t="s">
        <v>4067</v>
      </c>
    </row>
    <row r="2755" spans="3:24">
      <c r="C2755" s="69">
        <v>2021</v>
      </c>
      <c r="D2755" s="69">
        <v>7</v>
      </c>
      <c r="E2755" s="70" t="s">
        <v>1789</v>
      </c>
      <c r="F2755" s="70" t="s">
        <v>1790</v>
      </c>
      <c r="G2755" s="70" t="s">
        <v>7958</v>
      </c>
      <c r="H2755" s="70" t="s">
        <v>1516</v>
      </c>
      <c r="I2755" s="70" t="s">
        <v>1397</v>
      </c>
      <c r="J2755" s="70" t="s">
        <v>1396</v>
      </c>
      <c r="K2755" s="70"/>
      <c r="L2755" s="70">
        <v>220</v>
      </c>
      <c r="M2755" s="70">
        <v>0.16</v>
      </c>
      <c r="N2755" s="70"/>
      <c r="O2755" s="70">
        <v>160.26</v>
      </c>
      <c r="P2755" s="70">
        <v>281.917</v>
      </c>
      <c r="Q2755" s="70" t="s">
        <v>1402</v>
      </c>
      <c r="R2755" s="70"/>
      <c r="S2755" s="70"/>
      <c r="T2755" s="70">
        <v>7505</v>
      </c>
      <c r="U2755" s="70">
        <v>2550</v>
      </c>
      <c r="V2755" s="70" t="s">
        <v>7959</v>
      </c>
      <c r="W2755" s="70">
        <v>25000</v>
      </c>
      <c r="X2755" s="71">
        <v>10200</v>
      </c>
    </row>
    <row r="2756" spans="3:24">
      <c r="C2756" s="69">
        <v>2021</v>
      </c>
      <c r="D2756" s="69">
        <v>7</v>
      </c>
      <c r="E2756" s="70" t="s">
        <v>1789</v>
      </c>
      <c r="F2756" s="70" t="s">
        <v>1790</v>
      </c>
      <c r="G2756" s="70" t="s">
        <v>7960</v>
      </c>
      <c r="H2756" s="70" t="s">
        <v>1453</v>
      </c>
      <c r="I2756" s="70" t="s">
        <v>1397</v>
      </c>
      <c r="J2756" s="70" t="s">
        <v>1396</v>
      </c>
      <c r="K2756" s="70">
        <v>280</v>
      </c>
      <c r="L2756" s="70"/>
      <c r="M2756" s="70">
        <v>0.24</v>
      </c>
      <c r="N2756" s="70"/>
      <c r="O2756" s="70">
        <v>137.6</v>
      </c>
      <c r="P2756" s="70">
        <v>41.86</v>
      </c>
      <c r="Q2756" s="70" t="s">
        <v>1402</v>
      </c>
      <c r="R2756" s="70"/>
      <c r="S2756" s="70"/>
      <c r="T2756" s="70" t="s">
        <v>3820</v>
      </c>
      <c r="U2756" s="70">
        <v>1700</v>
      </c>
      <c r="V2756" s="70" t="s">
        <v>7961</v>
      </c>
      <c r="W2756" s="70">
        <v>3000</v>
      </c>
      <c r="X2756" s="71">
        <v>1660</v>
      </c>
    </row>
    <row r="2757" spans="3:24">
      <c r="C2757" s="69">
        <v>2021</v>
      </c>
      <c r="D2757" s="69">
        <v>7</v>
      </c>
      <c r="E2757" s="70" t="s">
        <v>1789</v>
      </c>
      <c r="F2757" s="70" t="s">
        <v>1790</v>
      </c>
      <c r="G2757" s="70" t="s">
        <v>7962</v>
      </c>
      <c r="H2757" s="70" t="s">
        <v>1433</v>
      </c>
      <c r="I2757" s="70" t="s">
        <v>1397</v>
      </c>
      <c r="J2757" s="70" t="s">
        <v>1412</v>
      </c>
      <c r="K2757" s="70"/>
      <c r="L2757" s="70">
        <v>500</v>
      </c>
      <c r="M2757" s="70">
        <v>0.15</v>
      </c>
      <c r="N2757" s="70"/>
      <c r="O2757" s="70">
        <v>151.4</v>
      </c>
      <c r="P2757" s="70">
        <v>141.312</v>
      </c>
      <c r="Q2757" s="70" t="s">
        <v>1402</v>
      </c>
      <c r="R2757" s="70"/>
      <c r="S2757" s="70"/>
      <c r="T2757" s="70">
        <v>6520</v>
      </c>
      <c r="U2757" s="70">
        <v>2100</v>
      </c>
      <c r="V2757" s="70" t="s">
        <v>7963</v>
      </c>
      <c r="W2757" s="70">
        <v>9500</v>
      </c>
      <c r="X2757" s="71" t="s">
        <v>7964</v>
      </c>
    </row>
    <row r="2758" spans="3:24">
      <c r="C2758" s="69">
        <v>2021</v>
      </c>
      <c r="D2758" s="69">
        <v>7</v>
      </c>
      <c r="E2758" s="70" t="s">
        <v>1760</v>
      </c>
      <c r="F2758" s="70" t="s">
        <v>1606</v>
      </c>
      <c r="G2758" s="70" t="s">
        <v>7965</v>
      </c>
      <c r="H2758" s="70" t="s">
        <v>1418</v>
      </c>
      <c r="I2758" s="70" t="s">
        <v>1397</v>
      </c>
      <c r="J2758" s="70" t="s">
        <v>1396</v>
      </c>
      <c r="K2758" s="70"/>
      <c r="L2758" s="70">
        <v>310</v>
      </c>
      <c r="M2758" s="70">
        <v>0.197</v>
      </c>
      <c r="N2758" s="70"/>
      <c r="O2758" s="70" t="s">
        <v>2158</v>
      </c>
      <c r="P2758" s="70">
        <v>422.87</v>
      </c>
      <c r="Q2758" s="70" t="s">
        <v>1402</v>
      </c>
      <c r="R2758" s="70"/>
      <c r="S2758" s="70"/>
      <c r="T2758" s="70">
        <v>10250</v>
      </c>
      <c r="U2758" s="70">
        <v>2550</v>
      </c>
      <c r="V2758" s="70">
        <v>3500</v>
      </c>
      <c r="W2758" s="70">
        <v>31000</v>
      </c>
      <c r="X2758" s="71">
        <v>19900</v>
      </c>
    </row>
    <row r="2759" spans="3:24">
      <c r="C2759" s="69">
        <v>2021</v>
      </c>
      <c r="D2759" s="69">
        <v>7</v>
      </c>
      <c r="E2759" s="70" t="s">
        <v>1760</v>
      </c>
      <c r="F2759" s="70" t="s">
        <v>1606</v>
      </c>
      <c r="G2759" s="70" t="s">
        <v>7966</v>
      </c>
      <c r="H2759" s="70" t="s">
        <v>1453</v>
      </c>
      <c r="I2759" s="70" t="s">
        <v>1397</v>
      </c>
      <c r="J2759" s="70" t="s">
        <v>1396</v>
      </c>
      <c r="K2759" s="70"/>
      <c r="L2759" s="70">
        <v>220</v>
      </c>
      <c r="M2759" s="70">
        <v>0.235</v>
      </c>
      <c r="N2759" s="70"/>
      <c r="O2759" s="70">
        <v>158.98</v>
      </c>
      <c r="P2759" s="70">
        <v>210.56</v>
      </c>
      <c r="Q2759" s="70" t="s">
        <v>1402</v>
      </c>
      <c r="R2759" s="70"/>
      <c r="S2759" s="70"/>
      <c r="T2759" s="70">
        <v>9160</v>
      </c>
      <c r="U2759" s="70" t="s">
        <v>1525</v>
      </c>
      <c r="V2759" s="70" t="s">
        <v>7967</v>
      </c>
      <c r="W2759" s="70">
        <v>16000</v>
      </c>
      <c r="X2759" s="71">
        <v>7870</v>
      </c>
    </row>
    <row r="2760" spans="3:24">
      <c r="C2760" s="69">
        <v>2021</v>
      </c>
      <c r="D2760" s="69">
        <v>7</v>
      </c>
      <c r="E2760" s="70" t="s">
        <v>1760</v>
      </c>
      <c r="F2760" s="70" t="s">
        <v>1606</v>
      </c>
      <c r="G2760" s="70" t="s">
        <v>7968</v>
      </c>
      <c r="H2760" s="70" t="s">
        <v>1666</v>
      </c>
      <c r="I2760" s="70" t="s">
        <v>1397</v>
      </c>
      <c r="J2760" s="70" t="s">
        <v>1396</v>
      </c>
      <c r="K2760" s="70"/>
      <c r="L2760" s="70">
        <v>220</v>
      </c>
      <c r="M2760" s="70">
        <v>0.161</v>
      </c>
      <c r="N2760" s="70"/>
      <c r="O2760" s="70">
        <v>157.57</v>
      </c>
      <c r="P2760" s="70">
        <v>281.91</v>
      </c>
      <c r="Q2760" s="70" t="s">
        <v>1402</v>
      </c>
      <c r="R2760" s="70"/>
      <c r="S2760" s="70"/>
      <c r="T2760" s="70">
        <v>10080</v>
      </c>
      <c r="U2760" s="70">
        <v>2550</v>
      </c>
      <c r="V2760" s="70">
        <v>3700</v>
      </c>
      <c r="W2760" s="70">
        <v>31000</v>
      </c>
      <c r="X2760" s="71">
        <v>15100</v>
      </c>
    </row>
    <row r="2761" spans="3:24">
      <c r="C2761" s="69">
        <v>2021</v>
      </c>
      <c r="D2761" s="69">
        <v>7</v>
      </c>
      <c r="E2761" s="70" t="s">
        <v>5404</v>
      </c>
      <c r="F2761" s="70" t="s">
        <v>7969</v>
      </c>
      <c r="G2761" s="70" t="s">
        <v>7970</v>
      </c>
      <c r="H2761" s="70" t="s">
        <v>1440</v>
      </c>
      <c r="I2761" s="70" t="s">
        <v>1397</v>
      </c>
      <c r="J2761" s="70" t="s">
        <v>1441</v>
      </c>
      <c r="K2761" s="70">
        <v>518</v>
      </c>
      <c r="L2761" s="70"/>
      <c r="M2761" s="70"/>
      <c r="N2761" s="70">
        <v>12.6</v>
      </c>
      <c r="O2761" s="70">
        <v>163</v>
      </c>
      <c r="P2761" s="70"/>
      <c r="Q2761" s="70" t="s">
        <v>1499</v>
      </c>
      <c r="R2761" s="70"/>
      <c r="S2761" s="70"/>
      <c r="T2761" s="70">
        <v>4665</v>
      </c>
      <c r="U2761" s="70">
        <v>1813</v>
      </c>
      <c r="V2761" s="70" t="s">
        <v>7971</v>
      </c>
      <c r="W2761" s="70">
        <v>2080</v>
      </c>
      <c r="X2761" s="71" t="s">
        <v>7310</v>
      </c>
    </row>
    <row r="2762" spans="3:24">
      <c r="C2762" s="69">
        <v>2021</v>
      </c>
      <c r="D2762" s="69">
        <v>7</v>
      </c>
      <c r="E2762" s="70" t="s">
        <v>1576</v>
      </c>
      <c r="F2762" s="70" t="s">
        <v>1577</v>
      </c>
      <c r="G2762" s="70" t="s">
        <v>7972</v>
      </c>
      <c r="H2762" s="70" t="s">
        <v>1579</v>
      </c>
      <c r="I2762" s="70" t="s">
        <v>1397</v>
      </c>
      <c r="J2762" s="70" t="s">
        <v>1441</v>
      </c>
      <c r="K2762" s="70">
        <v>510</v>
      </c>
      <c r="L2762" s="70"/>
      <c r="M2762" s="70"/>
      <c r="N2762" s="70">
        <v>16</v>
      </c>
      <c r="O2762" s="70">
        <v>177.08</v>
      </c>
      <c r="P2762" s="70"/>
      <c r="Q2762" s="70" t="s">
        <v>1940</v>
      </c>
      <c r="R2762" s="70"/>
      <c r="S2762" s="70"/>
      <c r="T2762" s="70">
        <v>4750</v>
      </c>
      <c r="U2762" s="70">
        <v>1905</v>
      </c>
      <c r="V2762" s="70">
        <v>1675</v>
      </c>
      <c r="W2762" s="70">
        <v>2355</v>
      </c>
      <c r="X2762" s="71">
        <v>1980</v>
      </c>
    </row>
    <row r="2763" spans="3:24">
      <c r="C2763" s="69">
        <v>2021</v>
      </c>
      <c r="D2763" s="69">
        <v>7</v>
      </c>
      <c r="E2763" s="70" t="s">
        <v>1576</v>
      </c>
      <c r="F2763" s="70" t="s">
        <v>1577</v>
      </c>
      <c r="G2763" s="70" t="s">
        <v>7973</v>
      </c>
      <c r="H2763" s="70" t="s">
        <v>1579</v>
      </c>
      <c r="I2763" s="70" t="s">
        <v>1397</v>
      </c>
      <c r="J2763" s="70" t="s">
        <v>1441</v>
      </c>
      <c r="K2763" s="70">
        <v>610</v>
      </c>
      <c r="L2763" s="70"/>
      <c r="M2763" s="70"/>
      <c r="N2763" s="70">
        <v>16.4</v>
      </c>
      <c r="O2763" s="70">
        <v>180.98</v>
      </c>
      <c r="P2763" s="70"/>
      <c r="Q2763" s="70" t="s">
        <v>1940</v>
      </c>
      <c r="R2763" s="70"/>
      <c r="S2763" s="70"/>
      <c r="T2763" s="70">
        <v>4750</v>
      </c>
      <c r="U2763" s="70">
        <v>1905</v>
      </c>
      <c r="V2763" s="70">
        <v>1675</v>
      </c>
      <c r="W2763" s="70">
        <v>2445</v>
      </c>
      <c r="X2763" s="71">
        <v>2070</v>
      </c>
    </row>
    <row r="2764" spans="3:24">
      <c r="C2764" s="69">
        <v>2021</v>
      </c>
      <c r="D2764" s="69">
        <v>7</v>
      </c>
      <c r="E2764" s="70" t="s">
        <v>1576</v>
      </c>
      <c r="F2764" s="70" t="s">
        <v>1577</v>
      </c>
      <c r="G2764" s="70" t="s">
        <v>7974</v>
      </c>
      <c r="H2764" s="70" t="s">
        <v>1440</v>
      </c>
      <c r="I2764" s="70" t="s">
        <v>1397</v>
      </c>
      <c r="J2764" s="70" t="s">
        <v>1441</v>
      </c>
      <c r="K2764" s="70">
        <v>403</v>
      </c>
      <c r="L2764" s="70"/>
      <c r="M2764" s="70"/>
      <c r="N2764" s="70">
        <v>11.1</v>
      </c>
      <c r="O2764" s="70">
        <v>135.59</v>
      </c>
      <c r="P2764" s="70"/>
      <c r="Q2764" s="70" t="s">
        <v>1402</v>
      </c>
      <c r="R2764" s="70"/>
      <c r="S2764" s="70"/>
      <c r="T2764" s="70">
        <v>3620</v>
      </c>
      <c r="U2764" s="70">
        <v>1652</v>
      </c>
      <c r="V2764" s="70">
        <v>1592</v>
      </c>
      <c r="W2764" s="70">
        <v>1490</v>
      </c>
      <c r="X2764" s="71">
        <v>1190</v>
      </c>
    </row>
    <row r="2765" spans="3:24">
      <c r="C2765" s="69">
        <v>2021</v>
      </c>
      <c r="D2765" s="69">
        <v>7</v>
      </c>
      <c r="E2765" s="70" t="s">
        <v>7975</v>
      </c>
      <c r="F2765" s="70" t="s">
        <v>7976</v>
      </c>
      <c r="G2765" s="70" t="s">
        <v>7977</v>
      </c>
      <c r="H2765" s="70" t="s">
        <v>1453</v>
      </c>
      <c r="I2765" s="70" t="s">
        <v>1397</v>
      </c>
      <c r="J2765" s="70" t="s">
        <v>1396</v>
      </c>
      <c r="K2765" s="70">
        <v>210</v>
      </c>
      <c r="L2765" s="70"/>
      <c r="M2765" s="70">
        <v>0.28</v>
      </c>
      <c r="N2765" s="70"/>
      <c r="O2765" s="70">
        <v>126.61</v>
      </c>
      <c r="P2765" s="70">
        <v>33.792</v>
      </c>
      <c r="Q2765" s="70" t="s">
        <v>1421</v>
      </c>
      <c r="R2765" s="70"/>
      <c r="S2765" s="70"/>
      <c r="T2765" s="70">
        <v>4620</v>
      </c>
      <c r="U2765" s="70">
        <v>1600</v>
      </c>
      <c r="V2765" s="70">
        <v>2360</v>
      </c>
      <c r="W2765" s="70">
        <v>2510</v>
      </c>
      <c r="X2765" s="71">
        <v>1230</v>
      </c>
    </row>
    <row r="2766" spans="3:24">
      <c r="C2766" s="69">
        <v>2021</v>
      </c>
      <c r="D2766" s="69">
        <v>7</v>
      </c>
      <c r="E2766" s="70" t="s">
        <v>1479</v>
      </c>
      <c r="F2766" s="70" t="s">
        <v>1480</v>
      </c>
      <c r="G2766" s="70" t="s">
        <v>7978</v>
      </c>
      <c r="H2766" s="70" t="s">
        <v>1453</v>
      </c>
      <c r="I2766" s="70" t="s">
        <v>1397</v>
      </c>
      <c r="J2766" s="70" t="s">
        <v>1396</v>
      </c>
      <c r="K2766" s="70">
        <v>200</v>
      </c>
      <c r="L2766" s="70"/>
      <c r="M2766" s="70">
        <v>0.258</v>
      </c>
      <c r="N2766" s="70"/>
      <c r="O2766" s="70">
        <v>135.46</v>
      </c>
      <c r="P2766" s="70">
        <v>40.781</v>
      </c>
      <c r="Q2766" s="70" t="s">
        <v>1421</v>
      </c>
      <c r="R2766" s="70"/>
      <c r="S2766" s="70"/>
      <c r="T2766" s="70" t="s">
        <v>7979</v>
      </c>
      <c r="U2766" s="70" t="s">
        <v>2294</v>
      </c>
      <c r="V2766" s="70" t="s">
        <v>7980</v>
      </c>
      <c r="W2766" s="70">
        <v>3150</v>
      </c>
      <c r="X2766" s="71">
        <v>1900</v>
      </c>
    </row>
    <row r="2767" spans="3:24">
      <c r="C2767" s="69">
        <v>2021</v>
      </c>
      <c r="D2767" s="69">
        <v>7</v>
      </c>
      <c r="E2767" s="70" t="s">
        <v>4193</v>
      </c>
      <c r="F2767" s="70" t="s">
        <v>4194</v>
      </c>
      <c r="G2767" s="70" t="s">
        <v>7981</v>
      </c>
      <c r="H2767" s="70" t="s">
        <v>1433</v>
      </c>
      <c r="I2767" s="70" t="s">
        <v>1397</v>
      </c>
      <c r="J2767" s="70" t="s">
        <v>1412</v>
      </c>
      <c r="K2767" s="70"/>
      <c r="L2767" s="70">
        <v>605</v>
      </c>
      <c r="M2767" s="70">
        <v>0.15</v>
      </c>
      <c r="N2767" s="70"/>
      <c r="O2767" s="70" t="s">
        <v>7336</v>
      </c>
      <c r="P2767" s="70">
        <v>344.736</v>
      </c>
      <c r="Q2767" s="70" t="s">
        <v>1402</v>
      </c>
      <c r="R2767" s="70"/>
      <c r="S2767" s="70"/>
      <c r="T2767" s="70">
        <v>10495</v>
      </c>
      <c r="U2767" s="70">
        <v>2520</v>
      </c>
      <c r="V2767" s="70" t="s">
        <v>4650</v>
      </c>
      <c r="W2767" s="70">
        <v>18000</v>
      </c>
      <c r="X2767" s="71">
        <v>11900</v>
      </c>
    </row>
    <row r="2768" spans="3:24">
      <c r="C2768" s="69">
        <v>2021</v>
      </c>
      <c r="D2768" s="69">
        <v>7</v>
      </c>
      <c r="E2768" s="70" t="s">
        <v>4193</v>
      </c>
      <c r="F2768" s="70" t="s">
        <v>4194</v>
      </c>
      <c r="G2768" s="70" t="s">
        <v>7982</v>
      </c>
      <c r="H2768" s="70" t="s">
        <v>1433</v>
      </c>
      <c r="I2768" s="70" t="s">
        <v>1397</v>
      </c>
      <c r="J2768" s="70" t="s">
        <v>1412</v>
      </c>
      <c r="K2768" s="70"/>
      <c r="L2768" s="70">
        <v>605</v>
      </c>
      <c r="M2768" s="70">
        <v>0.16</v>
      </c>
      <c r="N2768" s="70"/>
      <c r="O2768" s="70" t="s">
        <v>5290</v>
      </c>
      <c r="P2768" s="70">
        <v>344.736</v>
      </c>
      <c r="Q2768" s="70" t="s">
        <v>1402</v>
      </c>
      <c r="R2768" s="70"/>
      <c r="S2768" s="70"/>
      <c r="T2768" s="70">
        <v>11990</v>
      </c>
      <c r="U2768" s="70">
        <v>2530</v>
      </c>
      <c r="V2768" s="70">
        <v>3300</v>
      </c>
      <c r="W2768" s="70">
        <v>18000</v>
      </c>
      <c r="X2768" s="71">
        <v>12400</v>
      </c>
    </row>
    <row r="2769" spans="3:24">
      <c r="C2769" s="69">
        <v>2021</v>
      </c>
      <c r="D2769" s="69">
        <v>7</v>
      </c>
      <c r="E2769" s="70" t="s">
        <v>4193</v>
      </c>
      <c r="F2769" s="70" t="s">
        <v>4194</v>
      </c>
      <c r="G2769" s="70" t="s">
        <v>7983</v>
      </c>
      <c r="H2769" s="70" t="s">
        <v>1433</v>
      </c>
      <c r="I2769" s="70" t="s">
        <v>1397</v>
      </c>
      <c r="J2769" s="70" t="s">
        <v>1412</v>
      </c>
      <c r="K2769" s="70"/>
      <c r="L2769" s="70">
        <v>543</v>
      </c>
      <c r="M2769" s="70">
        <v>0.14</v>
      </c>
      <c r="N2769" s="70"/>
      <c r="O2769" s="70" t="s">
        <v>5290</v>
      </c>
      <c r="P2769" s="70">
        <v>237.888</v>
      </c>
      <c r="Q2769" s="70" t="s">
        <v>1402</v>
      </c>
      <c r="R2769" s="70"/>
      <c r="S2769" s="70"/>
      <c r="T2769" s="70">
        <v>8600</v>
      </c>
      <c r="U2769" s="70">
        <v>2500</v>
      </c>
      <c r="V2769" s="70">
        <v>3200</v>
      </c>
      <c r="W2769" s="70">
        <v>14000</v>
      </c>
      <c r="X2769" s="71">
        <v>9100</v>
      </c>
    </row>
    <row r="2770" spans="3:24">
      <c r="C2770" s="69">
        <v>2021</v>
      </c>
      <c r="D2770" s="69">
        <v>7</v>
      </c>
      <c r="E2770" s="70" t="s">
        <v>4193</v>
      </c>
      <c r="F2770" s="70" t="s">
        <v>4194</v>
      </c>
      <c r="G2770" s="70" t="s">
        <v>7984</v>
      </c>
      <c r="H2770" s="70" t="s">
        <v>1411</v>
      </c>
      <c r="I2770" s="70" t="s">
        <v>1397</v>
      </c>
      <c r="J2770" s="70" t="s">
        <v>1412</v>
      </c>
      <c r="K2770" s="70"/>
      <c r="L2770" s="70">
        <v>463</v>
      </c>
      <c r="M2770" s="70">
        <v>0.15</v>
      </c>
      <c r="N2770" s="70"/>
      <c r="O2770" s="70" t="s">
        <v>5290</v>
      </c>
      <c r="P2770" s="70">
        <v>237.888</v>
      </c>
      <c r="Q2770" s="70" t="s">
        <v>1402</v>
      </c>
      <c r="R2770" s="70"/>
      <c r="S2770" s="70"/>
      <c r="T2770" s="70">
        <v>9048</v>
      </c>
      <c r="U2770" s="70">
        <v>2550</v>
      </c>
      <c r="V2770" s="70">
        <v>3200</v>
      </c>
      <c r="W2770" s="70">
        <v>16500</v>
      </c>
      <c r="X2770" s="71">
        <v>10900</v>
      </c>
    </row>
    <row r="2771" spans="3:24">
      <c r="C2771" s="69">
        <v>2021</v>
      </c>
      <c r="D2771" s="69">
        <v>7</v>
      </c>
      <c r="E2771" s="70" t="s">
        <v>1528</v>
      </c>
      <c r="F2771" s="70" t="s">
        <v>1529</v>
      </c>
      <c r="G2771" s="70" t="s">
        <v>7985</v>
      </c>
      <c r="H2771" s="70" t="s">
        <v>1433</v>
      </c>
      <c r="I2771" s="70" t="s">
        <v>1397</v>
      </c>
      <c r="J2771" s="70" t="s">
        <v>1412</v>
      </c>
      <c r="K2771" s="70"/>
      <c r="L2771" s="70">
        <v>457</v>
      </c>
      <c r="M2771" s="70">
        <v>0.139</v>
      </c>
      <c r="N2771" s="70"/>
      <c r="O2771" s="70">
        <v>140</v>
      </c>
      <c r="P2771" s="70">
        <v>258</v>
      </c>
      <c r="Q2771" s="70" t="s">
        <v>1402</v>
      </c>
      <c r="R2771" s="70"/>
      <c r="S2771" s="70"/>
      <c r="T2771" s="70">
        <v>10500</v>
      </c>
      <c r="U2771" s="70">
        <v>2550</v>
      </c>
      <c r="V2771" s="70" t="s">
        <v>7986</v>
      </c>
      <c r="W2771" s="70">
        <v>18000</v>
      </c>
      <c r="X2771" s="71" t="s">
        <v>7987</v>
      </c>
    </row>
    <row r="2772" spans="3:24">
      <c r="C2772" s="69">
        <v>2021</v>
      </c>
      <c r="D2772" s="69">
        <v>7</v>
      </c>
      <c r="E2772" s="70" t="s">
        <v>1564</v>
      </c>
      <c r="F2772" s="70" t="s">
        <v>1565</v>
      </c>
      <c r="G2772" s="70" t="s">
        <v>7988</v>
      </c>
      <c r="H2772" s="70" t="s">
        <v>1433</v>
      </c>
      <c r="I2772" s="70" t="s">
        <v>1397</v>
      </c>
      <c r="J2772" s="70" t="s">
        <v>1412</v>
      </c>
      <c r="K2772" s="70"/>
      <c r="L2772" s="70">
        <v>835</v>
      </c>
      <c r="M2772" s="70">
        <v>0.18</v>
      </c>
      <c r="N2772" s="70"/>
      <c r="O2772" s="70">
        <v>161.27</v>
      </c>
      <c r="P2772" s="70">
        <v>350.07</v>
      </c>
      <c r="Q2772" s="70" t="s">
        <v>1421</v>
      </c>
      <c r="R2772" s="70"/>
      <c r="S2772" s="70"/>
      <c r="T2772" s="70">
        <v>10450</v>
      </c>
      <c r="U2772" s="70">
        <v>2550</v>
      </c>
      <c r="V2772" s="70">
        <v>3250</v>
      </c>
      <c r="W2772" s="70">
        <v>14000</v>
      </c>
      <c r="X2772" s="71">
        <v>9800</v>
      </c>
    </row>
    <row r="2773" spans="3:24">
      <c r="C2773" s="69">
        <v>2021</v>
      </c>
      <c r="D2773" s="69">
        <v>7</v>
      </c>
      <c r="E2773" s="70" t="s">
        <v>7989</v>
      </c>
      <c r="F2773" s="70" t="s">
        <v>5888</v>
      </c>
      <c r="G2773" s="70" t="s">
        <v>7990</v>
      </c>
      <c r="H2773" s="70" t="s">
        <v>1433</v>
      </c>
      <c r="I2773" s="70" t="s">
        <v>1397</v>
      </c>
      <c r="J2773" s="70" t="s">
        <v>1412</v>
      </c>
      <c r="K2773" s="70"/>
      <c r="L2773" s="70">
        <v>750</v>
      </c>
      <c r="M2773" s="70">
        <v>0.148</v>
      </c>
      <c r="N2773" s="70"/>
      <c r="O2773" s="70">
        <v>161.27</v>
      </c>
      <c r="P2773" s="70">
        <v>350.07</v>
      </c>
      <c r="Q2773" s="70" t="s">
        <v>1483</v>
      </c>
      <c r="R2773" s="70"/>
      <c r="S2773" s="70"/>
      <c r="T2773" s="70">
        <v>11145</v>
      </c>
      <c r="U2773" s="70">
        <v>2540</v>
      </c>
      <c r="V2773" s="70" t="s">
        <v>7991</v>
      </c>
      <c r="W2773" s="70">
        <v>18000</v>
      </c>
      <c r="X2773" s="71" t="s">
        <v>7992</v>
      </c>
    </row>
    <row r="2774" spans="3:24">
      <c r="C2774" s="69">
        <v>2021</v>
      </c>
      <c r="D2774" s="69">
        <v>7</v>
      </c>
      <c r="E2774" s="70" t="s">
        <v>1605</v>
      </c>
      <c r="F2774" s="70" t="s">
        <v>1606</v>
      </c>
      <c r="G2774" s="70" t="s">
        <v>7993</v>
      </c>
      <c r="H2774" s="70" t="s">
        <v>1482</v>
      </c>
      <c r="I2774" s="70" t="s">
        <v>1397</v>
      </c>
      <c r="J2774" s="70" t="s">
        <v>1396</v>
      </c>
      <c r="K2774" s="70"/>
      <c r="L2774" s="70">
        <v>399</v>
      </c>
      <c r="M2774" s="70">
        <v>0.287</v>
      </c>
      <c r="N2774" s="70"/>
      <c r="O2774" s="70">
        <v>146.7</v>
      </c>
      <c r="P2774" s="70">
        <v>81.14</v>
      </c>
      <c r="Q2774" s="70" t="s">
        <v>1402</v>
      </c>
      <c r="R2774" s="70"/>
      <c r="S2774" s="70"/>
      <c r="T2774" s="70">
        <v>5990</v>
      </c>
      <c r="U2774" s="70" t="s">
        <v>7994</v>
      </c>
      <c r="V2774" s="70" t="s">
        <v>7995</v>
      </c>
      <c r="W2774" s="70">
        <v>4495</v>
      </c>
      <c r="X2774" s="71">
        <v>3200</v>
      </c>
    </row>
    <row r="2775" spans="3:24">
      <c r="C2775" s="69">
        <v>2021</v>
      </c>
      <c r="D2775" s="69">
        <v>7</v>
      </c>
      <c r="E2775" s="70" t="s">
        <v>1605</v>
      </c>
      <c r="F2775" s="70" t="s">
        <v>1606</v>
      </c>
      <c r="G2775" s="70" t="s">
        <v>7996</v>
      </c>
      <c r="H2775" s="70" t="s">
        <v>1453</v>
      </c>
      <c r="I2775" s="70" t="s">
        <v>1397</v>
      </c>
      <c r="J2775" s="70" t="s">
        <v>1396</v>
      </c>
      <c r="K2775" s="70"/>
      <c r="L2775" s="70">
        <v>453</v>
      </c>
      <c r="M2775" s="70">
        <v>0.287</v>
      </c>
      <c r="N2775" s="70"/>
      <c r="O2775" s="70" t="s">
        <v>6249</v>
      </c>
      <c r="P2775" s="70">
        <v>98.04</v>
      </c>
      <c r="Q2775" s="70" t="s">
        <v>1402</v>
      </c>
      <c r="R2775" s="70"/>
      <c r="S2775" s="70"/>
      <c r="T2775" s="70">
        <v>5990</v>
      </c>
      <c r="U2775" s="70" t="s">
        <v>3653</v>
      </c>
      <c r="V2775" s="70" t="s">
        <v>3657</v>
      </c>
      <c r="W2775" s="70">
        <v>4495</v>
      </c>
      <c r="X2775" s="71">
        <v>3200</v>
      </c>
    </row>
    <row r="2776" spans="3:24">
      <c r="C2776" s="69">
        <v>2021</v>
      </c>
      <c r="D2776" s="69">
        <v>7</v>
      </c>
      <c r="E2776" s="70" t="s">
        <v>1680</v>
      </c>
      <c r="F2776" s="70" t="s">
        <v>1409</v>
      </c>
      <c r="G2776" s="70" t="s">
        <v>7997</v>
      </c>
      <c r="H2776" s="70" t="s">
        <v>1579</v>
      </c>
      <c r="I2776" s="70" t="s">
        <v>1397</v>
      </c>
      <c r="J2776" s="70" t="s">
        <v>1441</v>
      </c>
      <c r="K2776" s="70">
        <v>401</v>
      </c>
      <c r="L2776" s="70"/>
      <c r="M2776" s="70"/>
      <c r="N2776" s="70">
        <v>16.8</v>
      </c>
      <c r="O2776" s="70">
        <v>140</v>
      </c>
      <c r="P2776" s="70"/>
      <c r="Q2776" s="70" t="s">
        <v>1402</v>
      </c>
      <c r="R2776" s="70"/>
      <c r="S2776" s="70"/>
      <c r="T2776" s="70">
        <v>5135</v>
      </c>
      <c r="U2776" s="70">
        <v>1720</v>
      </c>
      <c r="V2776" s="70">
        <v>1990</v>
      </c>
      <c r="W2776" s="70">
        <v>2715</v>
      </c>
      <c r="X2776" s="71">
        <v>2020</v>
      </c>
    </row>
    <row r="2777" spans="3:24">
      <c r="C2777" s="69">
        <v>2021</v>
      </c>
      <c r="D2777" s="69">
        <v>7</v>
      </c>
      <c r="E2777" s="70" t="s">
        <v>1680</v>
      </c>
      <c r="F2777" s="70" t="s">
        <v>1409</v>
      </c>
      <c r="G2777" s="70" t="s">
        <v>7998</v>
      </c>
      <c r="H2777" s="70" t="s">
        <v>1579</v>
      </c>
      <c r="I2777" s="70" t="s">
        <v>1397</v>
      </c>
      <c r="J2777" s="70" t="s">
        <v>1441</v>
      </c>
      <c r="K2777" s="70">
        <v>401</v>
      </c>
      <c r="L2777" s="70"/>
      <c r="M2777" s="70"/>
      <c r="N2777" s="70">
        <v>16.8</v>
      </c>
      <c r="O2777" s="70">
        <v>140</v>
      </c>
      <c r="P2777" s="70"/>
      <c r="Q2777" s="70" t="s">
        <v>1402</v>
      </c>
      <c r="R2777" s="70"/>
      <c r="S2777" s="70"/>
      <c r="T2777" s="70">
        <v>5135</v>
      </c>
      <c r="U2777" s="70">
        <v>1720</v>
      </c>
      <c r="V2777" s="70">
        <v>1990</v>
      </c>
      <c r="W2777" s="70">
        <v>2565</v>
      </c>
      <c r="X2777" s="71">
        <v>2020</v>
      </c>
    </row>
    <row r="2778" spans="3:24">
      <c r="C2778" s="69">
        <v>2021</v>
      </c>
      <c r="D2778" s="69">
        <v>7</v>
      </c>
      <c r="E2778" s="70" t="s">
        <v>6098</v>
      </c>
      <c r="F2778" s="70" t="s">
        <v>6099</v>
      </c>
      <c r="G2778" s="70" t="s">
        <v>7999</v>
      </c>
      <c r="H2778" s="70" t="s">
        <v>1453</v>
      </c>
      <c r="I2778" s="70" t="s">
        <v>1397</v>
      </c>
      <c r="J2778" s="70" t="s">
        <v>1396</v>
      </c>
      <c r="K2778" s="70">
        <v>271</v>
      </c>
      <c r="L2778" s="70"/>
      <c r="M2778" s="70">
        <v>0.282</v>
      </c>
      <c r="N2778" s="70"/>
      <c r="O2778" s="70">
        <v>137.6</v>
      </c>
      <c r="P2778" s="70">
        <v>41.86</v>
      </c>
      <c r="Q2778" s="70" t="s">
        <v>7082</v>
      </c>
      <c r="R2778" s="70"/>
      <c r="S2778" s="70"/>
      <c r="T2778" s="70">
        <v>4495</v>
      </c>
      <c r="U2778" s="70">
        <v>1680</v>
      </c>
      <c r="V2778" s="70">
        <v>1990</v>
      </c>
      <c r="W2778" s="70">
        <v>2510</v>
      </c>
      <c r="X2778" s="71">
        <v>1420</v>
      </c>
    </row>
    <row r="2779" spans="3:24">
      <c r="C2779" s="69">
        <v>2021</v>
      </c>
      <c r="D2779" s="69">
        <v>7</v>
      </c>
      <c r="E2779" s="70" t="s">
        <v>8000</v>
      </c>
      <c r="F2779" s="70" t="s">
        <v>8001</v>
      </c>
      <c r="G2779" s="70" t="s">
        <v>8002</v>
      </c>
      <c r="H2779" s="70" t="s">
        <v>1560</v>
      </c>
      <c r="I2779" s="70" t="s">
        <v>1561</v>
      </c>
      <c r="J2779" s="70" t="s">
        <v>1441</v>
      </c>
      <c r="K2779" s="70">
        <v>105</v>
      </c>
      <c r="L2779" s="70"/>
      <c r="M2779" s="70"/>
      <c r="N2779" s="70"/>
      <c r="O2779" s="70"/>
      <c r="P2779" s="70"/>
      <c r="Q2779" s="70" t="s">
        <v>4013</v>
      </c>
      <c r="R2779" s="70"/>
      <c r="S2779" s="70"/>
      <c r="T2779" s="70">
        <v>4533</v>
      </c>
      <c r="U2779" s="70">
        <v>1848</v>
      </c>
      <c r="V2779" s="70">
        <v>1699</v>
      </c>
      <c r="W2779" s="70">
        <v>2063</v>
      </c>
      <c r="X2779" s="71">
        <v>1656</v>
      </c>
    </row>
    <row r="2780" spans="3:24">
      <c r="C2780" s="69">
        <v>2021</v>
      </c>
      <c r="D2780" s="69">
        <v>7</v>
      </c>
      <c r="E2780" s="70" t="s">
        <v>4322</v>
      </c>
      <c r="F2780" s="70" t="s">
        <v>4323</v>
      </c>
      <c r="G2780" s="70" t="s">
        <v>8003</v>
      </c>
      <c r="H2780" s="70" t="s">
        <v>4292</v>
      </c>
      <c r="I2780" s="70" t="s">
        <v>1397</v>
      </c>
      <c r="J2780" s="70" t="s">
        <v>1396</v>
      </c>
      <c r="K2780" s="70">
        <v>220</v>
      </c>
      <c r="L2780" s="70"/>
      <c r="M2780" s="70">
        <v>0.243</v>
      </c>
      <c r="N2780" s="70"/>
      <c r="O2780" s="70">
        <v>132.5</v>
      </c>
      <c r="P2780" s="70">
        <v>48.2</v>
      </c>
      <c r="Q2780" s="70" t="s">
        <v>1402</v>
      </c>
      <c r="R2780" s="70"/>
      <c r="S2780" s="70"/>
      <c r="T2780" s="70">
        <v>5330</v>
      </c>
      <c r="U2780" s="70">
        <v>1700</v>
      </c>
      <c r="V2780" s="70" t="s">
        <v>3793</v>
      </c>
      <c r="W2780" s="70">
        <v>3490</v>
      </c>
      <c r="X2780" s="71">
        <v>1890</v>
      </c>
    </row>
    <row r="2781" spans="3:24">
      <c r="C2781" s="69">
        <v>2021</v>
      </c>
      <c r="D2781" s="69">
        <v>7</v>
      </c>
      <c r="E2781" s="70" t="s">
        <v>4322</v>
      </c>
      <c r="F2781" s="70" t="s">
        <v>4323</v>
      </c>
      <c r="G2781" s="70" t="s">
        <v>8004</v>
      </c>
      <c r="H2781" s="70" t="s">
        <v>1433</v>
      </c>
      <c r="I2781" s="70" t="s">
        <v>1397</v>
      </c>
      <c r="J2781" s="70" t="s">
        <v>1412</v>
      </c>
      <c r="K2781" s="70"/>
      <c r="L2781" s="70">
        <v>399</v>
      </c>
      <c r="M2781" s="70">
        <v>0.149</v>
      </c>
      <c r="N2781" s="70"/>
      <c r="O2781" s="70" t="s">
        <v>5295</v>
      </c>
      <c r="P2781" s="70">
        <v>134.35</v>
      </c>
      <c r="Q2781" s="70" t="s">
        <v>1402</v>
      </c>
      <c r="R2781" s="70"/>
      <c r="S2781" s="70"/>
      <c r="T2781" s="70">
        <v>6990</v>
      </c>
      <c r="U2781" s="70">
        <v>2320</v>
      </c>
      <c r="V2781" s="70">
        <v>3200</v>
      </c>
      <c r="W2781" s="70">
        <v>10600</v>
      </c>
      <c r="X2781" s="71" t="s">
        <v>8005</v>
      </c>
    </row>
    <row r="2782" spans="3:24">
      <c r="C2782" s="69">
        <v>2021</v>
      </c>
      <c r="D2782" s="69">
        <v>7</v>
      </c>
      <c r="E2782" s="70" t="s">
        <v>4322</v>
      </c>
      <c r="F2782" s="70" t="s">
        <v>4323</v>
      </c>
      <c r="G2782" s="70" t="s">
        <v>8006</v>
      </c>
      <c r="H2782" s="70" t="s">
        <v>1433</v>
      </c>
      <c r="I2782" s="70" t="s">
        <v>1397</v>
      </c>
      <c r="J2782" s="70" t="s">
        <v>1412</v>
      </c>
      <c r="K2782" s="70"/>
      <c r="L2782" s="70">
        <v>649</v>
      </c>
      <c r="M2782" s="70">
        <v>0.149</v>
      </c>
      <c r="N2782" s="70"/>
      <c r="O2782" s="70" t="s">
        <v>5295</v>
      </c>
      <c r="P2782" s="70">
        <v>268.7</v>
      </c>
      <c r="Q2782" s="70" t="s">
        <v>1433</v>
      </c>
      <c r="R2782" s="70"/>
      <c r="S2782" s="70"/>
      <c r="T2782" s="70">
        <v>8545</v>
      </c>
      <c r="U2782" s="70">
        <v>2520</v>
      </c>
      <c r="V2782" s="70">
        <v>3200</v>
      </c>
      <c r="W2782" s="70">
        <v>14600</v>
      </c>
      <c r="X2782" s="71" t="s">
        <v>8007</v>
      </c>
    </row>
    <row r="2783" spans="3:24">
      <c r="C2783" s="69">
        <v>2021</v>
      </c>
      <c r="D2783" s="69">
        <v>7</v>
      </c>
      <c r="E2783" s="70" t="s">
        <v>5908</v>
      </c>
      <c r="F2783" s="70" t="s">
        <v>5909</v>
      </c>
      <c r="G2783" s="70" t="s">
        <v>8008</v>
      </c>
      <c r="H2783" s="70" t="s">
        <v>1433</v>
      </c>
      <c r="I2783" s="70" t="s">
        <v>1397</v>
      </c>
      <c r="J2783" s="70" t="s">
        <v>1412</v>
      </c>
      <c r="K2783" s="70"/>
      <c r="L2783" s="70">
        <v>480</v>
      </c>
      <c r="M2783" s="70">
        <v>0.147</v>
      </c>
      <c r="N2783" s="70"/>
      <c r="O2783" s="70">
        <v>159.79</v>
      </c>
      <c r="P2783" s="70">
        <v>229.05</v>
      </c>
      <c r="Q2783" s="70" t="s">
        <v>1402</v>
      </c>
      <c r="R2783" s="70"/>
      <c r="S2783" s="70"/>
      <c r="T2783" s="70" t="s">
        <v>8009</v>
      </c>
      <c r="U2783" s="70">
        <v>2540</v>
      </c>
      <c r="V2783" s="70" t="s">
        <v>8010</v>
      </c>
      <c r="W2783" s="70">
        <v>18000</v>
      </c>
      <c r="X2783" s="71" t="s">
        <v>8011</v>
      </c>
    </row>
    <row r="2784" spans="3:24">
      <c r="C2784" s="69">
        <v>2021</v>
      </c>
      <c r="D2784" s="69">
        <v>7</v>
      </c>
      <c r="E2784" s="70" t="s">
        <v>5908</v>
      </c>
      <c r="F2784" s="70" t="s">
        <v>5909</v>
      </c>
      <c r="G2784" s="70" t="s">
        <v>8012</v>
      </c>
      <c r="H2784" s="70" t="s">
        <v>1433</v>
      </c>
      <c r="I2784" s="70" t="s">
        <v>1397</v>
      </c>
      <c r="J2784" s="70" t="s">
        <v>1412</v>
      </c>
      <c r="K2784" s="70"/>
      <c r="L2784" s="70">
        <v>385</v>
      </c>
      <c r="M2784" s="70">
        <v>0.13</v>
      </c>
      <c r="N2784" s="70"/>
      <c r="O2784" s="70" t="s">
        <v>5912</v>
      </c>
      <c r="P2784" s="70">
        <v>134.35</v>
      </c>
      <c r="Q2784" s="70" t="s">
        <v>1402</v>
      </c>
      <c r="R2784" s="70"/>
      <c r="S2784" s="70"/>
      <c r="T2784" s="70">
        <v>8040</v>
      </c>
      <c r="U2784" s="70" t="s">
        <v>3799</v>
      </c>
      <c r="V2784" s="70" t="s">
        <v>8013</v>
      </c>
      <c r="W2784" s="70">
        <v>12400</v>
      </c>
      <c r="X2784" s="71" t="s">
        <v>8014</v>
      </c>
    </row>
    <row r="2785" spans="3:24">
      <c r="C2785" s="69">
        <v>2021</v>
      </c>
      <c r="D2785" s="69">
        <v>7</v>
      </c>
      <c r="E2785" s="70" t="s">
        <v>5908</v>
      </c>
      <c r="F2785" s="70" t="s">
        <v>5909</v>
      </c>
      <c r="G2785" s="70" t="s">
        <v>8015</v>
      </c>
      <c r="H2785" s="70" t="s">
        <v>1433</v>
      </c>
      <c r="I2785" s="70" t="s">
        <v>1397</v>
      </c>
      <c r="J2785" s="70" t="s">
        <v>1412</v>
      </c>
      <c r="K2785" s="70"/>
      <c r="L2785" s="70">
        <v>335</v>
      </c>
      <c r="M2785" s="70">
        <v>0.137</v>
      </c>
      <c r="N2785" s="70"/>
      <c r="O2785" s="70">
        <v>160.26</v>
      </c>
      <c r="P2785" s="70">
        <v>140.95</v>
      </c>
      <c r="Q2785" s="70" t="s">
        <v>1402</v>
      </c>
      <c r="R2785" s="70"/>
      <c r="S2785" s="70"/>
      <c r="T2785" s="70">
        <v>8190</v>
      </c>
      <c r="U2785" s="70">
        <v>2430</v>
      </c>
      <c r="V2785" s="70" t="s">
        <v>2596</v>
      </c>
      <c r="W2785" s="70">
        <v>13600</v>
      </c>
      <c r="X2785" s="71" t="s">
        <v>7441</v>
      </c>
    </row>
    <row r="2786" spans="3:24">
      <c r="C2786" s="69">
        <v>2021</v>
      </c>
      <c r="D2786" s="69">
        <v>7</v>
      </c>
      <c r="E2786" s="70" t="s">
        <v>5908</v>
      </c>
      <c r="F2786" s="70" t="s">
        <v>5909</v>
      </c>
      <c r="G2786" s="70" t="s">
        <v>8016</v>
      </c>
      <c r="H2786" s="70" t="s">
        <v>1433</v>
      </c>
      <c r="I2786" s="70" t="s">
        <v>1397</v>
      </c>
      <c r="J2786" s="70" t="s">
        <v>1412</v>
      </c>
      <c r="K2786" s="70"/>
      <c r="L2786" s="70">
        <v>445</v>
      </c>
      <c r="M2786" s="70">
        <v>0.138</v>
      </c>
      <c r="N2786" s="70"/>
      <c r="O2786" s="70" t="s">
        <v>1799</v>
      </c>
      <c r="P2786" s="70">
        <v>186.7</v>
      </c>
      <c r="Q2786" s="70" t="s">
        <v>1402</v>
      </c>
      <c r="R2786" s="70"/>
      <c r="S2786" s="70"/>
      <c r="T2786" s="70">
        <v>8190</v>
      </c>
      <c r="U2786" s="70">
        <v>2430</v>
      </c>
      <c r="V2786" s="70" t="s">
        <v>2596</v>
      </c>
      <c r="W2786" s="70">
        <v>14000</v>
      </c>
      <c r="X2786" s="71" t="s">
        <v>7439</v>
      </c>
    </row>
    <row r="2787" spans="3:24">
      <c r="C2787" s="69">
        <v>2021</v>
      </c>
      <c r="D2787" s="69">
        <v>7</v>
      </c>
      <c r="E2787" s="70" t="s">
        <v>5908</v>
      </c>
      <c r="F2787" s="70" t="s">
        <v>5909</v>
      </c>
      <c r="G2787" s="70" t="s">
        <v>8017</v>
      </c>
      <c r="H2787" s="70" t="s">
        <v>1531</v>
      </c>
      <c r="I2787" s="70" t="s">
        <v>1397</v>
      </c>
      <c r="J2787" s="70" t="s">
        <v>1412</v>
      </c>
      <c r="K2787" s="70"/>
      <c r="L2787" s="70">
        <v>585</v>
      </c>
      <c r="M2787" s="70">
        <v>0.149</v>
      </c>
      <c r="N2787" s="70"/>
      <c r="O2787" s="70" t="s">
        <v>1570</v>
      </c>
      <c r="P2787" s="70">
        <v>255.48</v>
      </c>
      <c r="Q2787" s="70" t="s">
        <v>1402</v>
      </c>
      <c r="R2787" s="70"/>
      <c r="S2787" s="70"/>
      <c r="T2787" s="70">
        <v>8545</v>
      </c>
      <c r="U2787" s="70">
        <v>2430</v>
      </c>
      <c r="V2787" s="70">
        <v>3260</v>
      </c>
      <c r="W2787" s="70">
        <v>14900</v>
      </c>
      <c r="X2787" s="71" t="s">
        <v>3280</v>
      </c>
    </row>
    <row r="2788" spans="3:24">
      <c r="C2788" s="69">
        <v>2021</v>
      </c>
      <c r="D2788" s="69">
        <v>7</v>
      </c>
      <c r="E2788" s="70" t="s">
        <v>7444</v>
      </c>
      <c r="F2788" s="70" t="s">
        <v>7445</v>
      </c>
      <c r="G2788" s="70" t="s">
        <v>8018</v>
      </c>
      <c r="H2788" s="70" t="s">
        <v>1531</v>
      </c>
      <c r="I2788" s="70" t="s">
        <v>1397</v>
      </c>
      <c r="J2788" s="70" t="s">
        <v>1412</v>
      </c>
      <c r="K2788" s="70"/>
      <c r="L2788" s="70">
        <v>660</v>
      </c>
      <c r="M2788" s="70">
        <v>0.169</v>
      </c>
      <c r="N2788" s="70"/>
      <c r="O2788" s="70">
        <v>161.27</v>
      </c>
      <c r="P2788" s="70">
        <v>350.07</v>
      </c>
      <c r="Q2788" s="70" t="s">
        <v>1402</v>
      </c>
      <c r="R2788" s="70"/>
      <c r="S2788" s="70"/>
      <c r="T2788" s="70">
        <v>11950</v>
      </c>
      <c r="U2788" s="70">
        <v>2540</v>
      </c>
      <c r="V2788" s="70" t="s">
        <v>8019</v>
      </c>
      <c r="W2788" s="70">
        <v>18000</v>
      </c>
      <c r="X2788" s="71" t="s">
        <v>8020</v>
      </c>
    </row>
    <row r="2789" spans="3:24">
      <c r="C2789" s="69">
        <v>2021</v>
      </c>
      <c r="D2789" s="69">
        <v>7</v>
      </c>
      <c r="E2789" s="70" t="s">
        <v>7444</v>
      </c>
      <c r="F2789" s="70" t="s">
        <v>7445</v>
      </c>
      <c r="G2789" s="70" t="s">
        <v>8021</v>
      </c>
      <c r="H2789" s="70" t="s">
        <v>1411</v>
      </c>
      <c r="I2789" s="70" t="s">
        <v>1397</v>
      </c>
      <c r="J2789" s="70" t="s">
        <v>1412</v>
      </c>
      <c r="K2789" s="70"/>
      <c r="L2789" s="70">
        <v>550</v>
      </c>
      <c r="M2789" s="70">
        <v>0.138</v>
      </c>
      <c r="N2789" s="70"/>
      <c r="O2789" s="70" t="s">
        <v>1835</v>
      </c>
      <c r="P2789" s="70">
        <v>200.54</v>
      </c>
      <c r="Q2789" s="70" t="s">
        <v>1402</v>
      </c>
      <c r="R2789" s="70"/>
      <c r="S2789" s="70"/>
      <c r="T2789" s="70">
        <v>8990</v>
      </c>
      <c r="U2789" s="70" t="s">
        <v>8022</v>
      </c>
      <c r="V2789" s="70">
        <v>3250</v>
      </c>
      <c r="W2789" s="70">
        <v>14000</v>
      </c>
      <c r="X2789" s="71" t="s">
        <v>8023</v>
      </c>
    </row>
    <row r="2790" spans="3:24">
      <c r="C2790" s="69">
        <v>2021</v>
      </c>
      <c r="D2790" s="69">
        <v>7</v>
      </c>
      <c r="E2790" s="70" t="s">
        <v>1808</v>
      </c>
      <c r="F2790" s="70" t="s">
        <v>1809</v>
      </c>
      <c r="G2790" s="70" t="s">
        <v>8024</v>
      </c>
      <c r="H2790" s="70" t="s">
        <v>1440</v>
      </c>
      <c r="I2790" s="70" t="s">
        <v>1397</v>
      </c>
      <c r="J2790" s="70" t="s">
        <v>1441</v>
      </c>
      <c r="K2790" s="70">
        <v>520</v>
      </c>
      <c r="L2790" s="70"/>
      <c r="M2790" s="70"/>
      <c r="N2790" s="70">
        <v>13.8</v>
      </c>
      <c r="O2790" s="70">
        <v>170</v>
      </c>
      <c r="P2790" s="70"/>
      <c r="Q2790" s="70" t="s">
        <v>8025</v>
      </c>
      <c r="R2790" s="70"/>
      <c r="S2790" s="70"/>
      <c r="T2790" s="70">
        <v>4495</v>
      </c>
      <c r="U2790" s="70">
        <v>1820</v>
      </c>
      <c r="V2790" s="70">
        <v>1610</v>
      </c>
      <c r="W2790" s="70">
        <v>2065</v>
      </c>
      <c r="X2790" s="71">
        <v>1655</v>
      </c>
    </row>
    <row r="2791" spans="3:24">
      <c r="C2791" s="69">
        <v>2021</v>
      </c>
      <c r="D2791" s="69">
        <v>7</v>
      </c>
      <c r="E2791" s="70" t="s">
        <v>1808</v>
      </c>
      <c r="F2791" s="70" t="s">
        <v>1809</v>
      </c>
      <c r="G2791" s="70" t="s">
        <v>8026</v>
      </c>
      <c r="H2791" s="70" t="s">
        <v>1440</v>
      </c>
      <c r="I2791" s="70" t="s">
        <v>1397</v>
      </c>
      <c r="J2791" s="70" t="s">
        <v>1441</v>
      </c>
      <c r="K2791" s="70">
        <v>520</v>
      </c>
      <c r="L2791" s="70"/>
      <c r="M2791" s="70"/>
      <c r="N2791" s="70">
        <v>13.8</v>
      </c>
      <c r="O2791" s="70">
        <v>170</v>
      </c>
      <c r="P2791" s="70"/>
      <c r="Q2791" s="70" t="s">
        <v>8025</v>
      </c>
      <c r="R2791" s="70"/>
      <c r="S2791" s="70"/>
      <c r="T2791" s="70">
        <v>4495</v>
      </c>
      <c r="U2791" s="70">
        <v>1820</v>
      </c>
      <c r="V2791" s="70">
        <v>1610</v>
      </c>
      <c r="W2791" s="70">
        <v>2080</v>
      </c>
      <c r="X2791" s="71">
        <v>1655</v>
      </c>
    </row>
    <row r="2792" spans="3:24">
      <c r="C2792" s="69">
        <v>2021</v>
      </c>
      <c r="D2792" s="69">
        <v>7</v>
      </c>
      <c r="E2792" s="70" t="s">
        <v>1808</v>
      </c>
      <c r="F2792" s="70" t="s">
        <v>1809</v>
      </c>
      <c r="G2792" s="70" t="s">
        <v>8027</v>
      </c>
      <c r="H2792" s="70" t="s">
        <v>1440</v>
      </c>
      <c r="I2792" s="70" t="s">
        <v>1397</v>
      </c>
      <c r="J2792" s="70" t="s">
        <v>1441</v>
      </c>
      <c r="K2792" s="70">
        <v>460</v>
      </c>
      <c r="L2792" s="70"/>
      <c r="M2792" s="70"/>
      <c r="N2792" s="70">
        <v>13.8</v>
      </c>
      <c r="O2792" s="70">
        <v>160</v>
      </c>
      <c r="P2792" s="70"/>
      <c r="Q2792" s="70" t="s">
        <v>8028</v>
      </c>
      <c r="R2792" s="70"/>
      <c r="S2792" s="70"/>
      <c r="T2792" s="70">
        <v>4495</v>
      </c>
      <c r="U2792" s="70">
        <v>1820</v>
      </c>
      <c r="V2792" s="70">
        <v>1610</v>
      </c>
      <c r="W2792" s="70">
        <v>2080</v>
      </c>
      <c r="X2792" s="71">
        <v>1630</v>
      </c>
    </row>
    <row r="2793" spans="3:24">
      <c r="C2793" s="69">
        <v>2021</v>
      </c>
      <c r="D2793" s="69">
        <v>7</v>
      </c>
      <c r="E2793" s="70" t="s">
        <v>1808</v>
      </c>
      <c r="F2793" s="70" t="s">
        <v>1809</v>
      </c>
      <c r="G2793" s="70" t="s">
        <v>8029</v>
      </c>
      <c r="H2793" s="70" t="s">
        <v>1440</v>
      </c>
      <c r="I2793" s="70" t="s">
        <v>1397</v>
      </c>
      <c r="J2793" s="70" t="s">
        <v>1441</v>
      </c>
      <c r="K2793" s="70">
        <v>460</v>
      </c>
      <c r="L2793" s="70"/>
      <c r="M2793" s="70"/>
      <c r="N2793" s="70">
        <v>13.8</v>
      </c>
      <c r="O2793" s="70">
        <v>140</v>
      </c>
      <c r="P2793" s="70"/>
      <c r="Q2793" s="70" t="s">
        <v>1414</v>
      </c>
      <c r="R2793" s="70"/>
      <c r="S2793" s="70"/>
      <c r="T2793" s="70">
        <v>4495</v>
      </c>
      <c r="U2793" s="70">
        <v>1820</v>
      </c>
      <c r="V2793" s="70">
        <v>1610</v>
      </c>
      <c r="W2793" s="70">
        <v>2080</v>
      </c>
      <c r="X2793" s="71">
        <v>1680</v>
      </c>
    </row>
    <row r="2794" spans="3:24">
      <c r="C2794" s="69">
        <v>2021</v>
      </c>
      <c r="D2794" s="69">
        <v>7</v>
      </c>
      <c r="E2794" s="70" t="s">
        <v>1808</v>
      </c>
      <c r="F2794" s="70" t="s">
        <v>1809</v>
      </c>
      <c r="G2794" s="70" t="s">
        <v>8030</v>
      </c>
      <c r="H2794" s="70" t="s">
        <v>1440</v>
      </c>
      <c r="I2794" s="70" t="s">
        <v>1397</v>
      </c>
      <c r="J2794" s="70" t="s">
        <v>1441</v>
      </c>
      <c r="K2794" s="70">
        <v>500</v>
      </c>
      <c r="L2794" s="70"/>
      <c r="M2794" s="70"/>
      <c r="N2794" s="70">
        <v>14.2</v>
      </c>
      <c r="O2794" s="70">
        <v>170</v>
      </c>
      <c r="P2794" s="70"/>
      <c r="Q2794" s="70" t="s">
        <v>8028</v>
      </c>
      <c r="R2794" s="70"/>
      <c r="S2794" s="70"/>
      <c r="T2794" s="70">
        <v>4495</v>
      </c>
      <c r="U2794" s="70">
        <v>1820</v>
      </c>
      <c r="V2794" s="70">
        <v>1610</v>
      </c>
      <c r="W2794" s="70">
        <v>2080</v>
      </c>
      <c r="X2794" s="71">
        <v>1665</v>
      </c>
    </row>
    <row r="2795" spans="3:24">
      <c r="C2795" s="69">
        <v>2021</v>
      </c>
      <c r="D2795" s="69">
        <v>7</v>
      </c>
      <c r="E2795" s="70" t="s">
        <v>1808</v>
      </c>
      <c r="F2795" s="70" t="s">
        <v>1809</v>
      </c>
      <c r="G2795" s="70" t="s">
        <v>8031</v>
      </c>
      <c r="H2795" s="70" t="s">
        <v>1440</v>
      </c>
      <c r="I2795" s="70" t="s">
        <v>1397</v>
      </c>
      <c r="J2795" s="70" t="s">
        <v>1441</v>
      </c>
      <c r="K2795" s="70">
        <v>430</v>
      </c>
      <c r="L2795" s="70"/>
      <c r="M2795" s="70"/>
      <c r="N2795" s="70">
        <v>14.2</v>
      </c>
      <c r="O2795" s="70">
        <v>160</v>
      </c>
      <c r="P2795" s="70"/>
      <c r="Q2795" s="70" t="s">
        <v>8028</v>
      </c>
      <c r="R2795" s="70"/>
      <c r="S2795" s="70"/>
      <c r="T2795" s="70">
        <v>4495</v>
      </c>
      <c r="U2795" s="70">
        <v>1820</v>
      </c>
      <c r="V2795" s="70">
        <v>1610</v>
      </c>
      <c r="W2795" s="70">
        <v>2080</v>
      </c>
      <c r="X2795" s="71">
        <v>1630</v>
      </c>
    </row>
    <row r="2796" spans="3:24">
      <c r="C2796" s="69">
        <v>2021</v>
      </c>
      <c r="D2796" s="69">
        <v>7</v>
      </c>
      <c r="E2796" s="70" t="s">
        <v>1808</v>
      </c>
      <c r="F2796" s="70" t="s">
        <v>1809</v>
      </c>
      <c r="G2796" s="70" t="s">
        <v>8032</v>
      </c>
      <c r="H2796" s="70" t="s">
        <v>1440</v>
      </c>
      <c r="I2796" s="70" t="s">
        <v>1397</v>
      </c>
      <c r="J2796" s="70" t="s">
        <v>1441</v>
      </c>
      <c r="K2796" s="70">
        <v>430</v>
      </c>
      <c r="L2796" s="70"/>
      <c r="M2796" s="70"/>
      <c r="N2796" s="70">
        <v>14.2</v>
      </c>
      <c r="O2796" s="70">
        <v>140</v>
      </c>
      <c r="P2796" s="70"/>
      <c r="Q2796" s="70" t="s">
        <v>1414</v>
      </c>
      <c r="R2796" s="70"/>
      <c r="S2796" s="70"/>
      <c r="T2796" s="70">
        <v>4495</v>
      </c>
      <c r="U2796" s="70">
        <v>1820</v>
      </c>
      <c r="V2796" s="70">
        <v>1610</v>
      </c>
      <c r="W2796" s="70">
        <v>2080</v>
      </c>
      <c r="X2796" s="71">
        <v>1680</v>
      </c>
    </row>
    <row r="2797" spans="3:24">
      <c r="C2797" s="69">
        <v>2021</v>
      </c>
      <c r="D2797" s="69">
        <v>7</v>
      </c>
      <c r="E2797" s="70" t="s">
        <v>1866</v>
      </c>
      <c r="F2797" s="70" t="s">
        <v>1867</v>
      </c>
      <c r="G2797" s="70" t="s">
        <v>8033</v>
      </c>
      <c r="H2797" s="70" t="s">
        <v>1886</v>
      </c>
      <c r="I2797" s="70" t="s">
        <v>1397</v>
      </c>
      <c r="J2797" s="70" t="s">
        <v>1396</v>
      </c>
      <c r="K2797" s="70"/>
      <c r="L2797" s="70">
        <v>480</v>
      </c>
      <c r="M2797" s="70"/>
      <c r="N2797" s="70"/>
      <c r="O2797" s="70">
        <v>142.82</v>
      </c>
      <c r="P2797" s="70">
        <v>222.18</v>
      </c>
      <c r="Q2797" s="70" t="s">
        <v>1402</v>
      </c>
      <c r="R2797" s="70"/>
      <c r="S2797" s="70"/>
      <c r="T2797" s="70">
        <v>8017</v>
      </c>
      <c r="U2797" s="70">
        <v>2530</v>
      </c>
      <c r="V2797" s="70">
        <v>2710</v>
      </c>
      <c r="W2797" s="70">
        <v>11800</v>
      </c>
      <c r="X2797" s="71">
        <v>8930</v>
      </c>
    </row>
    <row r="2798" spans="3:24">
      <c r="C2798" s="69">
        <v>2021</v>
      </c>
      <c r="D2798" s="69">
        <v>7</v>
      </c>
      <c r="E2798" s="70" t="s">
        <v>5732</v>
      </c>
      <c r="F2798" s="70" t="s">
        <v>1409</v>
      </c>
      <c r="G2798" s="70" t="s">
        <v>8034</v>
      </c>
      <c r="H2798" s="70" t="s">
        <v>1440</v>
      </c>
      <c r="I2798" s="70" t="s">
        <v>1397</v>
      </c>
      <c r="J2798" s="70" t="s">
        <v>1441</v>
      </c>
      <c r="K2798" s="70">
        <v>405</v>
      </c>
      <c r="L2798" s="70"/>
      <c r="M2798" s="70"/>
      <c r="N2798" s="70">
        <v>15</v>
      </c>
      <c r="O2798" s="70">
        <v>160</v>
      </c>
      <c r="P2798" s="70"/>
      <c r="Q2798" s="70" t="s">
        <v>8035</v>
      </c>
      <c r="R2798" s="70"/>
      <c r="S2798" s="70"/>
      <c r="T2798" s="70">
        <v>4385</v>
      </c>
      <c r="U2798" s="70">
        <v>1850</v>
      </c>
      <c r="V2798" s="70">
        <v>1650</v>
      </c>
      <c r="W2798" s="70">
        <v>2065</v>
      </c>
      <c r="X2798" s="71">
        <v>1690</v>
      </c>
    </row>
    <row r="2799" spans="3:24">
      <c r="C2799" s="69">
        <v>2021</v>
      </c>
      <c r="D2799" s="69">
        <v>7</v>
      </c>
      <c r="E2799" s="70" t="s">
        <v>6196</v>
      </c>
      <c r="F2799" s="70" t="s">
        <v>6197</v>
      </c>
      <c r="G2799" s="70" t="s">
        <v>8036</v>
      </c>
      <c r="H2799" s="70" t="s">
        <v>1453</v>
      </c>
      <c r="I2799" s="70" t="s">
        <v>1397</v>
      </c>
      <c r="J2799" s="70" t="s">
        <v>1396</v>
      </c>
      <c r="K2799" s="70"/>
      <c r="L2799" s="70">
        <v>413</v>
      </c>
      <c r="M2799" s="70">
        <v>0.248</v>
      </c>
      <c r="N2799" s="70"/>
      <c r="O2799" s="70">
        <v>153.66</v>
      </c>
      <c r="P2799" s="70">
        <v>89.12</v>
      </c>
      <c r="Q2799" s="70" t="s">
        <v>1402</v>
      </c>
      <c r="R2799" s="70"/>
      <c r="S2799" s="70"/>
      <c r="T2799" s="70">
        <v>5995</v>
      </c>
      <c r="U2799" s="70">
        <v>2180</v>
      </c>
      <c r="V2799" s="70">
        <v>3070</v>
      </c>
      <c r="W2799" s="70">
        <v>4495</v>
      </c>
      <c r="X2799" s="71">
        <v>2990</v>
      </c>
    </row>
    <row r="2800" spans="3:24">
      <c r="C2800" s="69">
        <v>2021</v>
      </c>
      <c r="D2800" s="69">
        <v>7</v>
      </c>
      <c r="E2800" s="70" t="s">
        <v>6196</v>
      </c>
      <c r="F2800" s="70" t="s">
        <v>6197</v>
      </c>
      <c r="G2800" s="70" t="s">
        <v>8037</v>
      </c>
      <c r="H2800" s="70" t="s">
        <v>2018</v>
      </c>
      <c r="I2800" s="70" t="s">
        <v>1397</v>
      </c>
      <c r="J2800" s="70" t="s">
        <v>1396</v>
      </c>
      <c r="K2800" s="70"/>
      <c r="L2800" s="70">
        <v>280</v>
      </c>
      <c r="M2800" s="70">
        <v>0.229</v>
      </c>
      <c r="N2800" s="70"/>
      <c r="O2800" s="70">
        <v>150.75</v>
      </c>
      <c r="P2800" s="70">
        <v>63.75</v>
      </c>
      <c r="Q2800" s="70" t="s">
        <v>1402</v>
      </c>
      <c r="R2800" s="70"/>
      <c r="S2800" s="70"/>
      <c r="T2800" s="70">
        <v>5190</v>
      </c>
      <c r="U2800" s="70">
        <v>1910</v>
      </c>
      <c r="V2800" s="70">
        <v>2300</v>
      </c>
      <c r="W2800" s="70">
        <v>4300</v>
      </c>
      <c r="X2800" s="71">
        <v>3050</v>
      </c>
    </row>
    <row r="2801" spans="3:24">
      <c r="C2801" s="69">
        <v>2021</v>
      </c>
      <c r="D2801" s="69">
        <v>7</v>
      </c>
      <c r="E2801" s="70" t="s">
        <v>6196</v>
      </c>
      <c r="F2801" s="70" t="s">
        <v>6197</v>
      </c>
      <c r="G2801" s="70" t="s">
        <v>8038</v>
      </c>
      <c r="H2801" s="70" t="s">
        <v>5403</v>
      </c>
      <c r="I2801" s="70" t="s">
        <v>1397</v>
      </c>
      <c r="J2801" s="70" t="s">
        <v>1396</v>
      </c>
      <c r="K2801" s="70"/>
      <c r="L2801" s="70">
        <v>250</v>
      </c>
      <c r="M2801" s="70"/>
      <c r="N2801" s="70"/>
      <c r="O2801" s="70">
        <v>130.8</v>
      </c>
      <c r="P2801" s="70">
        <v>217.6</v>
      </c>
      <c r="Q2801" s="70" t="s">
        <v>1421</v>
      </c>
      <c r="R2801" s="70"/>
      <c r="S2801" s="70"/>
      <c r="T2801" s="70">
        <v>8000</v>
      </c>
      <c r="U2801" s="70">
        <v>2530</v>
      </c>
      <c r="V2801" s="70">
        <v>3080</v>
      </c>
      <c r="W2801" s="70">
        <v>18000</v>
      </c>
      <c r="X2801" s="71">
        <v>10150</v>
      </c>
    </row>
    <row r="2802" spans="3:24">
      <c r="C2802" s="69">
        <v>2021</v>
      </c>
      <c r="D2802" s="69">
        <v>7</v>
      </c>
      <c r="E2802" s="70" t="s">
        <v>1924</v>
      </c>
      <c r="F2802" s="70" t="s">
        <v>1925</v>
      </c>
      <c r="G2802" s="70" t="s">
        <v>8039</v>
      </c>
      <c r="H2802" s="70" t="s">
        <v>1433</v>
      </c>
      <c r="I2802" s="70" t="s">
        <v>1397</v>
      </c>
      <c r="J2802" s="70" t="s">
        <v>1412</v>
      </c>
      <c r="K2802" s="70"/>
      <c r="L2802" s="70">
        <v>408</v>
      </c>
      <c r="M2802" s="70">
        <v>0.179</v>
      </c>
      <c r="N2802" s="70"/>
      <c r="O2802" s="70">
        <v>157</v>
      </c>
      <c r="P2802" s="70">
        <v>90.24</v>
      </c>
      <c r="Q2802" s="70" t="s">
        <v>1402</v>
      </c>
      <c r="R2802" s="70"/>
      <c r="S2802" s="70"/>
      <c r="T2802" s="70">
        <v>6045</v>
      </c>
      <c r="U2802" s="70">
        <v>2020</v>
      </c>
      <c r="V2802" s="70">
        <v>2775</v>
      </c>
      <c r="W2802" s="70">
        <v>5980</v>
      </c>
      <c r="X2802" s="71" t="s">
        <v>6792</v>
      </c>
    </row>
    <row r="2803" spans="3:24">
      <c r="C2803" s="69">
        <v>2021</v>
      </c>
      <c r="D2803" s="69">
        <v>7</v>
      </c>
      <c r="E2803" s="70" t="s">
        <v>5309</v>
      </c>
      <c r="F2803" s="70" t="s">
        <v>5307</v>
      </c>
      <c r="G2803" s="70" t="s">
        <v>8040</v>
      </c>
      <c r="H2803" s="70" t="s">
        <v>1433</v>
      </c>
      <c r="I2803" s="70" t="s">
        <v>1397</v>
      </c>
      <c r="J2803" s="70" t="s">
        <v>1412</v>
      </c>
      <c r="K2803" s="70"/>
      <c r="L2803" s="70">
        <v>575</v>
      </c>
      <c r="M2803" s="70">
        <v>0.144</v>
      </c>
      <c r="N2803" s="70"/>
      <c r="O2803" s="70" t="s">
        <v>8041</v>
      </c>
      <c r="P2803" s="70">
        <v>303.4</v>
      </c>
      <c r="Q2803" s="70" t="s">
        <v>1402</v>
      </c>
      <c r="R2803" s="70"/>
      <c r="S2803" s="70"/>
      <c r="T2803" s="70">
        <v>10480</v>
      </c>
      <c r="U2803" s="70">
        <v>2550</v>
      </c>
      <c r="V2803" s="70" t="s">
        <v>8042</v>
      </c>
      <c r="W2803" s="70">
        <v>18000</v>
      </c>
      <c r="X2803" s="71" t="s">
        <v>8043</v>
      </c>
    </row>
    <row r="2804" spans="3:24">
      <c r="C2804" s="69">
        <v>2021</v>
      </c>
      <c r="D2804" s="69">
        <v>7</v>
      </c>
      <c r="E2804" s="70" t="s">
        <v>1990</v>
      </c>
      <c r="F2804" s="70" t="s">
        <v>1991</v>
      </c>
      <c r="G2804" s="70" t="s">
        <v>8044</v>
      </c>
      <c r="H2804" s="70" t="s">
        <v>1862</v>
      </c>
      <c r="I2804" s="70" t="s">
        <v>1397</v>
      </c>
      <c r="J2804" s="70" t="s">
        <v>1396</v>
      </c>
      <c r="K2804" s="70"/>
      <c r="L2804" s="70">
        <v>280</v>
      </c>
      <c r="M2804" s="70">
        <v>0.28</v>
      </c>
      <c r="N2804" s="70"/>
      <c r="O2804" s="70">
        <v>150.75</v>
      </c>
      <c r="P2804" s="70">
        <v>63.75</v>
      </c>
      <c r="Q2804" s="70" t="s">
        <v>1402</v>
      </c>
      <c r="R2804" s="70"/>
      <c r="S2804" s="70"/>
      <c r="T2804" s="70">
        <v>4930</v>
      </c>
      <c r="U2804" s="70">
        <v>1870</v>
      </c>
      <c r="V2804" s="70">
        <v>2075</v>
      </c>
      <c r="W2804" s="70">
        <v>4300</v>
      </c>
      <c r="X2804" s="71">
        <v>2735</v>
      </c>
    </row>
    <row r="2805" spans="3:24">
      <c r="C2805" s="69">
        <v>2021</v>
      </c>
      <c r="D2805" s="69">
        <v>7</v>
      </c>
      <c r="E2805" s="70" t="s">
        <v>2002</v>
      </c>
      <c r="F2805" s="70" t="s">
        <v>2003</v>
      </c>
      <c r="G2805" s="70" t="s">
        <v>8045</v>
      </c>
      <c r="H2805" s="70" t="s">
        <v>1869</v>
      </c>
      <c r="I2805" s="70" t="s">
        <v>1397</v>
      </c>
      <c r="J2805" s="70" t="s">
        <v>1396</v>
      </c>
      <c r="K2805" s="70"/>
      <c r="L2805" s="70">
        <v>276</v>
      </c>
      <c r="M2805" s="70"/>
      <c r="N2805" s="70"/>
      <c r="O2805" s="70">
        <v>154</v>
      </c>
      <c r="P2805" s="70">
        <v>66.84</v>
      </c>
      <c r="Q2805" s="70" t="s">
        <v>1402</v>
      </c>
      <c r="R2805" s="70"/>
      <c r="S2805" s="70"/>
      <c r="T2805" s="70">
        <v>5640</v>
      </c>
      <c r="U2805" s="70" t="s">
        <v>8046</v>
      </c>
      <c r="V2805" s="70">
        <v>2210</v>
      </c>
      <c r="W2805" s="70">
        <v>4495</v>
      </c>
      <c r="X2805" s="71" t="s">
        <v>8047</v>
      </c>
    </row>
    <row r="2806" spans="3:24">
      <c r="C2806" s="69">
        <v>2021</v>
      </c>
      <c r="D2806" s="69">
        <v>7</v>
      </c>
      <c r="E2806" s="70" t="s">
        <v>8048</v>
      </c>
      <c r="F2806" s="70" t="s">
        <v>8049</v>
      </c>
      <c r="G2806" s="70" t="s">
        <v>8050</v>
      </c>
      <c r="H2806" s="70" t="s">
        <v>1531</v>
      </c>
      <c r="I2806" s="70" t="s">
        <v>1397</v>
      </c>
      <c r="J2806" s="70" t="s">
        <v>1412</v>
      </c>
      <c r="K2806" s="70"/>
      <c r="L2806" s="70">
        <v>695</v>
      </c>
      <c r="M2806" s="70">
        <v>0.168</v>
      </c>
      <c r="N2806" s="70"/>
      <c r="O2806" s="70">
        <v>161.27</v>
      </c>
      <c r="P2806" s="70">
        <v>350.07</v>
      </c>
      <c r="Q2806" s="70" t="s">
        <v>1402</v>
      </c>
      <c r="R2806" s="70"/>
      <c r="S2806" s="70"/>
      <c r="T2806" s="70">
        <v>12000</v>
      </c>
      <c r="U2806" s="70">
        <v>2550</v>
      </c>
      <c r="V2806" s="70" t="s">
        <v>8051</v>
      </c>
      <c r="W2806" s="70">
        <v>18000</v>
      </c>
      <c r="X2806" s="71" t="s">
        <v>8052</v>
      </c>
    </row>
    <row r="2807" spans="3:24">
      <c r="C2807" s="69">
        <v>2021</v>
      </c>
      <c r="D2807" s="69">
        <v>7</v>
      </c>
      <c r="E2807" s="70" t="s">
        <v>8048</v>
      </c>
      <c r="F2807" s="70" t="s">
        <v>8049</v>
      </c>
      <c r="G2807" s="70" t="s">
        <v>8053</v>
      </c>
      <c r="H2807" s="70" t="s">
        <v>1433</v>
      </c>
      <c r="I2807" s="70" t="s">
        <v>1397</v>
      </c>
      <c r="J2807" s="70" t="s">
        <v>1412</v>
      </c>
      <c r="K2807" s="70"/>
      <c r="L2807" s="70">
        <v>560</v>
      </c>
      <c r="M2807" s="70">
        <v>0.148</v>
      </c>
      <c r="N2807" s="70"/>
      <c r="O2807" s="70">
        <v>159.79</v>
      </c>
      <c r="P2807" s="70">
        <v>229.05</v>
      </c>
      <c r="Q2807" s="70" t="s">
        <v>1402</v>
      </c>
      <c r="R2807" s="70"/>
      <c r="S2807" s="70"/>
      <c r="T2807" s="70">
        <v>8545</v>
      </c>
      <c r="U2807" s="70" t="s">
        <v>5291</v>
      </c>
      <c r="V2807" s="70" t="s">
        <v>8054</v>
      </c>
      <c r="W2807" s="70">
        <v>14500</v>
      </c>
      <c r="X2807" s="71" t="s">
        <v>8055</v>
      </c>
    </row>
    <row r="2808" spans="3:24">
      <c r="C2808" s="69">
        <v>2021</v>
      </c>
      <c r="D2808" s="69">
        <v>7</v>
      </c>
      <c r="E2808" s="70" t="s">
        <v>8056</v>
      </c>
      <c r="F2808" s="70" t="s">
        <v>8057</v>
      </c>
      <c r="G2808" s="70" t="s">
        <v>8058</v>
      </c>
      <c r="H2808" s="70" t="s">
        <v>1433</v>
      </c>
      <c r="I2808" s="70" t="s">
        <v>1397</v>
      </c>
      <c r="J2808" s="70" t="s">
        <v>1412</v>
      </c>
      <c r="K2808" s="70"/>
      <c r="L2808" s="70">
        <v>400</v>
      </c>
      <c r="M2808" s="70">
        <v>0.149</v>
      </c>
      <c r="N2808" s="70"/>
      <c r="O2808" s="70">
        <v>158.98</v>
      </c>
      <c r="P2808" s="70">
        <v>105.28</v>
      </c>
      <c r="Q2808" s="70" t="s">
        <v>1402</v>
      </c>
      <c r="R2808" s="70"/>
      <c r="S2808" s="70"/>
      <c r="T2808" s="70">
        <v>6005</v>
      </c>
      <c r="U2808" s="70">
        <v>2100</v>
      </c>
      <c r="V2808" s="70" t="s">
        <v>8059</v>
      </c>
      <c r="W2808" s="70">
        <v>8100</v>
      </c>
      <c r="X2808" s="71" t="s">
        <v>8060</v>
      </c>
    </row>
    <row r="2809" spans="3:24">
      <c r="C2809" s="69">
        <v>2021</v>
      </c>
      <c r="D2809" s="69">
        <v>7</v>
      </c>
      <c r="E2809" s="70" t="s">
        <v>5326</v>
      </c>
      <c r="F2809" s="70" t="s">
        <v>5327</v>
      </c>
      <c r="G2809" s="70" t="s">
        <v>8061</v>
      </c>
      <c r="H2809" s="70" t="s">
        <v>2064</v>
      </c>
      <c r="I2809" s="70" t="s">
        <v>1397</v>
      </c>
      <c r="J2809" s="70" t="s">
        <v>1396</v>
      </c>
      <c r="K2809" s="70"/>
      <c r="L2809" s="70">
        <v>280</v>
      </c>
      <c r="M2809" s="70"/>
      <c r="N2809" s="70"/>
      <c r="O2809" s="70">
        <v>150.75</v>
      </c>
      <c r="P2809" s="70">
        <v>63.75</v>
      </c>
      <c r="Q2809" s="70" t="s">
        <v>1402</v>
      </c>
      <c r="R2809" s="70"/>
      <c r="S2809" s="70"/>
      <c r="T2809" s="70">
        <v>5475</v>
      </c>
      <c r="U2809" s="70">
        <v>1875</v>
      </c>
      <c r="V2809" s="70">
        <v>2230</v>
      </c>
      <c r="W2809" s="70">
        <v>4300</v>
      </c>
      <c r="X2809" s="71">
        <v>2870</v>
      </c>
    </row>
    <row r="2810" spans="3:24">
      <c r="C2810" s="69">
        <v>2021</v>
      </c>
      <c r="D2810" s="69">
        <v>7</v>
      </c>
      <c r="E2810" s="70" t="s">
        <v>2056</v>
      </c>
      <c r="F2810" s="70" t="s">
        <v>2057</v>
      </c>
      <c r="G2810" s="70" t="s">
        <v>8062</v>
      </c>
      <c r="H2810" s="70" t="s">
        <v>4447</v>
      </c>
      <c r="I2810" s="70" t="s">
        <v>1397</v>
      </c>
      <c r="J2810" s="70" t="s">
        <v>1396</v>
      </c>
      <c r="K2810" s="70">
        <v>300</v>
      </c>
      <c r="L2810" s="70"/>
      <c r="M2810" s="70">
        <v>0.247</v>
      </c>
      <c r="N2810" s="70"/>
      <c r="O2810" s="70">
        <v>137.6</v>
      </c>
      <c r="P2810" s="70">
        <v>41.86</v>
      </c>
      <c r="Q2810" s="70" t="s">
        <v>1402</v>
      </c>
      <c r="R2810" s="70"/>
      <c r="S2810" s="70"/>
      <c r="T2810" s="70">
        <v>4485</v>
      </c>
      <c r="U2810" s="70">
        <v>1600</v>
      </c>
      <c r="V2810" s="70">
        <v>1995</v>
      </c>
      <c r="W2810" s="70">
        <v>2840</v>
      </c>
      <c r="X2810" s="71">
        <v>1680</v>
      </c>
    </row>
    <row r="2811" spans="3:24">
      <c r="C2811" s="69">
        <v>2021</v>
      </c>
      <c r="D2811" s="69">
        <v>7</v>
      </c>
      <c r="E2811" s="70" t="s">
        <v>2056</v>
      </c>
      <c r="F2811" s="70" t="s">
        <v>2057</v>
      </c>
      <c r="G2811" s="70" t="s">
        <v>8063</v>
      </c>
      <c r="H2811" s="70" t="s">
        <v>4447</v>
      </c>
      <c r="I2811" s="70" t="s">
        <v>1397</v>
      </c>
      <c r="J2811" s="70" t="s">
        <v>1396</v>
      </c>
      <c r="K2811" s="70"/>
      <c r="L2811" s="70">
        <v>295</v>
      </c>
      <c r="M2811" s="70">
        <v>0.27</v>
      </c>
      <c r="N2811" s="70"/>
      <c r="O2811" s="70">
        <v>154.59</v>
      </c>
      <c r="P2811" s="70">
        <v>66.84</v>
      </c>
      <c r="Q2811" s="70" t="s">
        <v>1402</v>
      </c>
      <c r="R2811" s="70"/>
      <c r="S2811" s="70"/>
      <c r="T2811" s="70">
        <v>5150</v>
      </c>
      <c r="U2811" s="70">
        <v>1820</v>
      </c>
      <c r="V2811" s="70">
        <v>2125</v>
      </c>
      <c r="W2811" s="70">
        <v>4200</v>
      </c>
      <c r="X2811" s="71">
        <v>2580</v>
      </c>
    </row>
    <row r="2812" spans="3:24">
      <c r="C2812" s="69">
        <v>2021</v>
      </c>
      <c r="D2812" s="69">
        <v>7</v>
      </c>
      <c r="E2812" s="70" t="s">
        <v>7274</v>
      </c>
      <c r="F2812" s="70" t="s">
        <v>2062</v>
      </c>
      <c r="G2812" s="70" t="s">
        <v>8064</v>
      </c>
      <c r="H2812" s="70" t="s">
        <v>1470</v>
      </c>
      <c r="I2812" s="70" t="s">
        <v>1397</v>
      </c>
      <c r="J2812" s="70" t="s">
        <v>1396</v>
      </c>
      <c r="K2812" s="70"/>
      <c r="L2812" s="70">
        <v>430</v>
      </c>
      <c r="M2812" s="70" t="s">
        <v>8065</v>
      </c>
      <c r="N2812" s="70"/>
      <c r="O2812" s="70">
        <v>146</v>
      </c>
      <c r="P2812" s="70">
        <v>162.28</v>
      </c>
      <c r="Q2812" s="70" t="s">
        <v>1402</v>
      </c>
      <c r="R2812" s="70"/>
      <c r="S2812" s="70"/>
      <c r="T2812" s="70" t="s">
        <v>8066</v>
      </c>
      <c r="U2812" s="70">
        <v>2150</v>
      </c>
      <c r="V2812" s="70">
        <v>2470</v>
      </c>
      <c r="W2812" s="70">
        <v>9995</v>
      </c>
      <c r="X2812" s="71" t="s">
        <v>8067</v>
      </c>
    </row>
    <row r="2813" spans="3:24">
      <c r="C2813" s="69">
        <v>2021</v>
      </c>
      <c r="D2813" s="69">
        <v>7</v>
      </c>
      <c r="E2813" s="70" t="s">
        <v>7274</v>
      </c>
      <c r="F2813" s="70" t="s">
        <v>2062</v>
      </c>
      <c r="G2813" s="70" t="s">
        <v>8068</v>
      </c>
      <c r="H2813" s="70" t="s">
        <v>1470</v>
      </c>
      <c r="I2813" s="70" t="s">
        <v>1397</v>
      </c>
      <c r="J2813" s="70" t="s">
        <v>1396</v>
      </c>
      <c r="K2813" s="70"/>
      <c r="L2813" s="70">
        <v>481</v>
      </c>
      <c r="M2813" s="70" t="s">
        <v>8069</v>
      </c>
      <c r="N2813" s="70"/>
      <c r="O2813" s="70">
        <v>142.82</v>
      </c>
      <c r="P2813" s="70">
        <v>222.18</v>
      </c>
      <c r="Q2813" s="70" t="s">
        <v>1402</v>
      </c>
      <c r="R2813" s="70"/>
      <c r="S2813" s="70"/>
      <c r="T2813" s="70" t="s">
        <v>8070</v>
      </c>
      <c r="U2813" s="70">
        <v>2350</v>
      </c>
      <c r="V2813" s="70" t="s">
        <v>8071</v>
      </c>
      <c r="W2813" s="70">
        <v>11800</v>
      </c>
      <c r="X2813" s="71" t="s">
        <v>8072</v>
      </c>
    </row>
    <row r="2814" spans="3:24">
      <c r="C2814" s="69">
        <v>2021</v>
      </c>
      <c r="D2814" s="69">
        <v>7</v>
      </c>
      <c r="E2814" s="70" t="s">
        <v>4421</v>
      </c>
      <c r="F2814" s="70" t="s">
        <v>4422</v>
      </c>
      <c r="G2814" s="70" t="s">
        <v>8073</v>
      </c>
      <c r="H2814" s="70" t="s">
        <v>1474</v>
      </c>
      <c r="I2814" s="70" t="s">
        <v>1397</v>
      </c>
      <c r="J2814" s="70" t="s">
        <v>1396</v>
      </c>
      <c r="K2814" s="70"/>
      <c r="L2814" s="70">
        <v>320</v>
      </c>
      <c r="M2814" s="70"/>
      <c r="N2814" s="70"/>
      <c r="O2814" s="70" t="s">
        <v>8074</v>
      </c>
      <c r="P2814" s="70">
        <v>192.54</v>
      </c>
      <c r="Q2814" s="70" t="s">
        <v>1402</v>
      </c>
      <c r="R2814" s="70"/>
      <c r="S2814" s="70"/>
      <c r="T2814" s="70">
        <v>7250</v>
      </c>
      <c r="U2814" s="70">
        <v>2410</v>
      </c>
      <c r="V2814" s="70">
        <v>2880</v>
      </c>
      <c r="W2814" s="70">
        <v>12495</v>
      </c>
      <c r="X2814" s="71">
        <v>8050</v>
      </c>
    </row>
    <row r="2815" spans="3:24">
      <c r="C2815" s="69">
        <v>2021</v>
      </c>
      <c r="D2815" s="69">
        <v>7</v>
      </c>
      <c r="E2815" s="70" t="s">
        <v>8075</v>
      </c>
      <c r="F2815" s="70" t="s">
        <v>8076</v>
      </c>
      <c r="G2815" s="70" t="s">
        <v>8077</v>
      </c>
      <c r="H2815" s="70" t="s">
        <v>1666</v>
      </c>
      <c r="I2815" s="70" t="s">
        <v>1397</v>
      </c>
      <c r="J2815" s="70" t="s">
        <v>1396</v>
      </c>
      <c r="K2815" s="70"/>
      <c r="L2815" s="70">
        <v>255</v>
      </c>
      <c r="M2815" s="70">
        <v>0.15</v>
      </c>
      <c r="N2815" s="70"/>
      <c r="O2815" s="70">
        <v>161.27</v>
      </c>
      <c r="P2815" s="70">
        <v>350.07</v>
      </c>
      <c r="Q2815" s="70" t="s">
        <v>1822</v>
      </c>
      <c r="R2815" s="70"/>
      <c r="S2815" s="70"/>
      <c r="T2815" s="70">
        <v>10530</v>
      </c>
      <c r="U2815" s="70">
        <v>2550</v>
      </c>
      <c r="V2815" s="70">
        <v>3900</v>
      </c>
      <c r="W2815" s="70">
        <v>31000</v>
      </c>
      <c r="X2815" s="71">
        <v>15615</v>
      </c>
    </row>
    <row r="2816" spans="3:24">
      <c r="C2816" s="69">
        <v>2021</v>
      </c>
      <c r="D2816" s="69">
        <v>7</v>
      </c>
      <c r="E2816" s="70" t="s">
        <v>8075</v>
      </c>
      <c r="F2816" s="70" t="s">
        <v>8076</v>
      </c>
      <c r="G2816" s="70" t="s">
        <v>8078</v>
      </c>
      <c r="H2816" s="70" t="s">
        <v>1666</v>
      </c>
      <c r="I2816" s="70" t="s">
        <v>1397</v>
      </c>
      <c r="J2816" s="70" t="s">
        <v>1396</v>
      </c>
      <c r="K2816" s="70"/>
      <c r="L2816" s="70">
        <v>200</v>
      </c>
      <c r="M2816" s="70">
        <v>0.16</v>
      </c>
      <c r="N2816" s="70"/>
      <c r="O2816" s="70">
        <v>157.57</v>
      </c>
      <c r="P2816" s="70">
        <v>281.91</v>
      </c>
      <c r="Q2816" s="70" t="s">
        <v>1946</v>
      </c>
      <c r="R2816" s="70"/>
      <c r="S2816" s="70"/>
      <c r="T2816" s="70">
        <v>10250</v>
      </c>
      <c r="U2816" s="70">
        <v>2550</v>
      </c>
      <c r="V2816" s="70">
        <v>3965</v>
      </c>
      <c r="W2816" s="70">
        <v>31000</v>
      </c>
      <c r="X2816" s="71">
        <v>15050</v>
      </c>
    </row>
    <row r="2817" spans="3:24">
      <c r="C2817" s="69">
        <v>2021</v>
      </c>
      <c r="D2817" s="69">
        <v>7</v>
      </c>
      <c r="E2817" s="70" t="s">
        <v>8075</v>
      </c>
      <c r="F2817" s="70" t="s">
        <v>8076</v>
      </c>
      <c r="G2817" s="70" t="s">
        <v>8079</v>
      </c>
      <c r="H2817" s="70" t="s">
        <v>1862</v>
      </c>
      <c r="I2817" s="70" t="s">
        <v>1397</v>
      </c>
      <c r="J2817" s="70" t="s">
        <v>1396</v>
      </c>
      <c r="K2817" s="70"/>
      <c r="L2817" s="70">
        <v>325</v>
      </c>
      <c r="M2817" s="70" t="s">
        <v>8080</v>
      </c>
      <c r="N2817" s="70"/>
      <c r="O2817" s="70">
        <v>142.82</v>
      </c>
      <c r="P2817" s="70">
        <v>444</v>
      </c>
      <c r="Q2817" s="70" t="s">
        <v>1402</v>
      </c>
      <c r="R2817" s="70"/>
      <c r="S2817" s="70"/>
      <c r="T2817" s="70">
        <v>9800</v>
      </c>
      <c r="U2817" s="70">
        <v>2550</v>
      </c>
      <c r="V2817" s="70">
        <v>3320</v>
      </c>
      <c r="W2817" s="70">
        <v>31000</v>
      </c>
      <c r="X2817" s="71" t="s">
        <v>7540</v>
      </c>
    </row>
    <row r="2818" spans="3:24">
      <c r="C2818" s="69">
        <v>2021</v>
      </c>
      <c r="D2818" s="69">
        <v>7</v>
      </c>
      <c r="E2818" s="70" t="s">
        <v>8075</v>
      </c>
      <c r="F2818" s="70" t="s">
        <v>8076</v>
      </c>
      <c r="G2818" s="70" t="s">
        <v>8081</v>
      </c>
      <c r="H2818" s="70" t="s">
        <v>1523</v>
      </c>
      <c r="I2818" s="70" t="s">
        <v>1397</v>
      </c>
      <c r="J2818" s="70" t="s">
        <v>1396</v>
      </c>
      <c r="K2818" s="70"/>
      <c r="L2818" s="70">
        <v>170</v>
      </c>
      <c r="M2818" s="70" t="s">
        <v>6002</v>
      </c>
      <c r="N2818" s="70"/>
      <c r="O2818" s="70">
        <v>157.57</v>
      </c>
      <c r="P2818" s="70">
        <v>281.91</v>
      </c>
      <c r="Q2818" s="70" t="s">
        <v>1946</v>
      </c>
      <c r="R2818" s="70"/>
      <c r="S2818" s="70"/>
      <c r="T2818" s="70">
        <v>9670</v>
      </c>
      <c r="U2818" s="70">
        <v>2550</v>
      </c>
      <c r="V2818" s="70" t="s">
        <v>1864</v>
      </c>
      <c r="W2818" s="70">
        <v>31000</v>
      </c>
      <c r="X2818" s="71" t="s">
        <v>4886</v>
      </c>
    </row>
    <row r="2819" spans="3:24">
      <c r="C2819" s="69">
        <v>2021</v>
      </c>
      <c r="D2819" s="69">
        <v>7</v>
      </c>
      <c r="E2819" s="70" t="s">
        <v>4457</v>
      </c>
      <c r="F2819" s="70" t="s">
        <v>4458</v>
      </c>
      <c r="G2819" s="70" t="s">
        <v>8082</v>
      </c>
      <c r="H2819" s="70" t="s">
        <v>1531</v>
      </c>
      <c r="I2819" s="70" t="s">
        <v>1397</v>
      </c>
      <c r="J2819" s="70" t="s">
        <v>1412</v>
      </c>
      <c r="K2819" s="70"/>
      <c r="L2819" s="70">
        <v>633</v>
      </c>
      <c r="M2819" s="70">
        <v>0.169</v>
      </c>
      <c r="N2819" s="70"/>
      <c r="O2819" s="70" t="s">
        <v>7096</v>
      </c>
      <c r="P2819" s="70">
        <v>326.86</v>
      </c>
      <c r="Q2819" s="70" t="s">
        <v>1402</v>
      </c>
      <c r="R2819" s="70"/>
      <c r="S2819" s="70"/>
      <c r="T2819" s="70">
        <v>11980</v>
      </c>
      <c r="U2819" s="70">
        <v>2550</v>
      </c>
      <c r="V2819" s="70" t="s">
        <v>1647</v>
      </c>
      <c r="W2819" s="70">
        <v>18000</v>
      </c>
      <c r="X2819" s="71">
        <v>12500</v>
      </c>
    </row>
    <row r="2820" spans="3:24">
      <c r="C2820" s="69">
        <v>2021</v>
      </c>
      <c r="D2820" s="69">
        <v>7</v>
      </c>
      <c r="E2820" s="70" t="s">
        <v>6708</v>
      </c>
      <c r="F2820" s="70" t="s">
        <v>6709</v>
      </c>
      <c r="G2820" s="70" t="s">
        <v>8083</v>
      </c>
      <c r="H2820" s="70" t="s">
        <v>1862</v>
      </c>
      <c r="I2820" s="70" t="s">
        <v>1397</v>
      </c>
      <c r="J2820" s="70" t="s">
        <v>1396</v>
      </c>
      <c r="K2820" s="70"/>
      <c r="L2820" s="70">
        <v>305</v>
      </c>
      <c r="M2820" s="70">
        <v>0.22</v>
      </c>
      <c r="N2820" s="70"/>
      <c r="O2820" s="70">
        <v>160.08</v>
      </c>
      <c r="P2820" s="70">
        <v>422.87</v>
      </c>
      <c r="Q2820" s="70" t="s">
        <v>1402</v>
      </c>
      <c r="R2820" s="70"/>
      <c r="S2820" s="70"/>
      <c r="T2820" s="70">
        <v>9600</v>
      </c>
      <c r="U2820" s="70">
        <v>2550</v>
      </c>
      <c r="V2820" s="70" t="s">
        <v>1864</v>
      </c>
      <c r="W2820" s="70">
        <v>31000</v>
      </c>
      <c r="X2820" s="71">
        <v>18500</v>
      </c>
    </row>
    <row r="2821" spans="3:24">
      <c r="C2821" s="69">
        <v>2021</v>
      </c>
      <c r="D2821" s="69">
        <v>7</v>
      </c>
      <c r="E2821" s="70" t="s">
        <v>8084</v>
      </c>
      <c r="F2821" s="70" t="s">
        <v>1820</v>
      </c>
      <c r="G2821" s="70" t="s">
        <v>8085</v>
      </c>
      <c r="H2821" s="70" t="s">
        <v>1523</v>
      </c>
      <c r="I2821" s="70" t="s">
        <v>1397</v>
      </c>
      <c r="J2821" s="70" t="s">
        <v>1396</v>
      </c>
      <c r="K2821" s="70"/>
      <c r="L2821" s="70">
        <v>255</v>
      </c>
      <c r="M2821" s="70">
        <v>0.172</v>
      </c>
      <c r="N2821" s="70"/>
      <c r="O2821" s="70">
        <v>161.27</v>
      </c>
      <c r="P2821" s="70">
        <v>350.07</v>
      </c>
      <c r="Q2821" s="70" t="s">
        <v>1822</v>
      </c>
      <c r="R2821" s="70"/>
      <c r="S2821" s="70"/>
      <c r="T2821" s="70">
        <v>9560</v>
      </c>
      <c r="U2821" s="70">
        <v>2550</v>
      </c>
      <c r="V2821" s="70" t="s">
        <v>7061</v>
      </c>
      <c r="W2821" s="70">
        <v>31000</v>
      </c>
      <c r="X2821" s="71" t="s">
        <v>7062</v>
      </c>
    </row>
    <row r="2822" spans="3:24">
      <c r="C2822" s="69">
        <v>2021</v>
      </c>
      <c r="D2822" s="69">
        <v>7</v>
      </c>
      <c r="E2822" s="70" t="s">
        <v>5847</v>
      </c>
      <c r="F2822" s="70" t="s">
        <v>5848</v>
      </c>
      <c r="G2822" s="70" t="s">
        <v>8086</v>
      </c>
      <c r="H2822" s="70" t="s">
        <v>1470</v>
      </c>
      <c r="I2822" s="70" t="s">
        <v>1397</v>
      </c>
      <c r="J2822" s="70" t="s">
        <v>1396</v>
      </c>
      <c r="K2822" s="70"/>
      <c r="L2822" s="70">
        <v>260</v>
      </c>
      <c r="M2822" s="70">
        <v>0.21</v>
      </c>
      <c r="N2822" s="70"/>
      <c r="O2822" s="70">
        <v>136.3</v>
      </c>
      <c r="P2822" s="70">
        <v>102.5</v>
      </c>
      <c r="Q2822" s="70" t="s">
        <v>1402</v>
      </c>
      <c r="R2822" s="70"/>
      <c r="S2822" s="70"/>
      <c r="T2822" s="70">
        <v>6855</v>
      </c>
      <c r="U2822" s="70">
        <v>2195</v>
      </c>
      <c r="V2822" s="70">
        <v>2590</v>
      </c>
      <c r="W2822" s="70">
        <v>8995</v>
      </c>
      <c r="X2822" s="71">
        <v>5795</v>
      </c>
    </row>
    <row r="2823" spans="3:24">
      <c r="C2823" s="69">
        <v>2021</v>
      </c>
      <c r="D2823" s="69">
        <v>7</v>
      </c>
      <c r="E2823" s="70" t="s">
        <v>1644</v>
      </c>
      <c r="F2823" s="70" t="s">
        <v>1645</v>
      </c>
      <c r="G2823" s="70" t="s">
        <v>8087</v>
      </c>
      <c r="H2823" s="70" t="s">
        <v>5453</v>
      </c>
      <c r="I2823" s="70" t="s">
        <v>2881</v>
      </c>
      <c r="J2823" s="70" t="s">
        <v>1396</v>
      </c>
      <c r="K2823" s="70"/>
      <c r="L2823" s="70" t="s">
        <v>7668</v>
      </c>
      <c r="M2823" s="70"/>
      <c r="N2823" s="70"/>
      <c r="O2823" s="70"/>
      <c r="P2823" s="70"/>
      <c r="Q2823" s="70"/>
      <c r="R2823" s="70">
        <v>110</v>
      </c>
      <c r="S2823" s="70">
        <v>111</v>
      </c>
      <c r="T2823" s="70">
        <v>10330</v>
      </c>
      <c r="U2823" s="70">
        <v>2540</v>
      </c>
      <c r="V2823" s="70">
        <v>3580</v>
      </c>
      <c r="W2823" s="70">
        <v>31000</v>
      </c>
      <c r="X2823" s="71" t="s">
        <v>8088</v>
      </c>
    </row>
    <row r="2824" spans="3:24">
      <c r="C2824" s="69">
        <v>2021</v>
      </c>
      <c r="D2824" s="69">
        <v>7</v>
      </c>
      <c r="E2824" s="70" t="s">
        <v>1644</v>
      </c>
      <c r="F2824" s="70" t="s">
        <v>1645</v>
      </c>
      <c r="G2824" s="70" t="s">
        <v>8089</v>
      </c>
      <c r="H2824" s="70" t="s">
        <v>5453</v>
      </c>
      <c r="I2824" s="70" t="s">
        <v>2881</v>
      </c>
      <c r="J2824" s="70" t="s">
        <v>1396</v>
      </c>
      <c r="K2824" s="70"/>
      <c r="L2824" s="70" t="s">
        <v>7668</v>
      </c>
      <c r="M2824" s="70"/>
      <c r="N2824" s="70"/>
      <c r="O2824" s="70"/>
      <c r="P2824" s="70"/>
      <c r="Q2824" s="70"/>
      <c r="R2824" s="70">
        <v>120</v>
      </c>
      <c r="S2824" s="70">
        <v>122</v>
      </c>
      <c r="T2824" s="70" t="s">
        <v>8090</v>
      </c>
      <c r="U2824" s="70">
        <v>2540</v>
      </c>
      <c r="V2824" s="70">
        <v>3450</v>
      </c>
      <c r="W2824" s="70">
        <v>31000</v>
      </c>
      <c r="X2824" s="71" t="s">
        <v>5707</v>
      </c>
    </row>
    <row r="2825" spans="3:24">
      <c r="C2825" s="69">
        <v>2021</v>
      </c>
      <c r="D2825" s="69">
        <v>7</v>
      </c>
      <c r="E2825" s="70" t="s">
        <v>1644</v>
      </c>
      <c r="F2825" s="70" t="s">
        <v>1645</v>
      </c>
      <c r="G2825" s="70" t="s">
        <v>8091</v>
      </c>
      <c r="H2825" s="70" t="s">
        <v>7667</v>
      </c>
      <c r="I2825" s="70" t="s">
        <v>2881</v>
      </c>
      <c r="J2825" s="70" t="s">
        <v>1396</v>
      </c>
      <c r="K2825" s="70"/>
      <c r="L2825" s="70" t="s">
        <v>7668</v>
      </c>
      <c r="M2825" s="70"/>
      <c r="N2825" s="70"/>
      <c r="O2825" s="70"/>
      <c r="P2825" s="70"/>
      <c r="Q2825" s="70"/>
      <c r="R2825" s="70">
        <v>110</v>
      </c>
      <c r="S2825" s="70">
        <v>111</v>
      </c>
      <c r="T2825" s="70">
        <v>10800</v>
      </c>
      <c r="U2825" s="70">
        <v>2530</v>
      </c>
      <c r="V2825" s="70">
        <v>3995</v>
      </c>
      <c r="W2825" s="70">
        <v>31000</v>
      </c>
      <c r="X2825" s="71">
        <v>16500</v>
      </c>
    </row>
    <row r="2826" spans="3:24">
      <c r="C2826" s="69">
        <v>2021</v>
      </c>
      <c r="D2826" s="69">
        <v>7</v>
      </c>
      <c r="E2826" s="70" t="s">
        <v>7115</v>
      </c>
      <c r="F2826" s="70" t="s">
        <v>7116</v>
      </c>
      <c r="G2826" s="70" t="s">
        <v>8092</v>
      </c>
      <c r="H2826" s="70" t="s">
        <v>4118</v>
      </c>
      <c r="I2826" s="70" t="s">
        <v>1397</v>
      </c>
      <c r="J2826" s="70" t="s">
        <v>1412</v>
      </c>
      <c r="K2826" s="70"/>
      <c r="L2826" s="70">
        <v>345</v>
      </c>
      <c r="M2826" s="70">
        <v>0.15</v>
      </c>
      <c r="N2826" s="70"/>
      <c r="O2826" s="70">
        <v>157</v>
      </c>
      <c r="P2826" s="70">
        <v>90.24</v>
      </c>
      <c r="Q2826" s="70" t="s">
        <v>1421</v>
      </c>
      <c r="R2826" s="70"/>
      <c r="S2826" s="70"/>
      <c r="T2826" s="70">
        <v>5995</v>
      </c>
      <c r="U2826" s="70">
        <v>2240</v>
      </c>
      <c r="V2826" s="70" t="s">
        <v>8093</v>
      </c>
      <c r="W2826" s="70">
        <v>8500</v>
      </c>
      <c r="X2826" s="71" t="s">
        <v>8094</v>
      </c>
    </row>
    <row r="2827" spans="3:24">
      <c r="C2827" s="69">
        <v>2021</v>
      </c>
      <c r="D2827" s="69">
        <v>7</v>
      </c>
      <c r="E2827" s="70" t="s">
        <v>1416</v>
      </c>
      <c r="F2827" s="70" t="s">
        <v>1409</v>
      </c>
      <c r="G2827" s="70" t="s">
        <v>8095</v>
      </c>
      <c r="H2827" s="70" t="s">
        <v>4497</v>
      </c>
      <c r="I2827" s="70" t="s">
        <v>2881</v>
      </c>
      <c r="J2827" s="70" t="s">
        <v>1396</v>
      </c>
      <c r="K2827" s="70"/>
      <c r="L2827" s="70">
        <v>350</v>
      </c>
      <c r="M2827" s="70"/>
      <c r="N2827" s="70"/>
      <c r="O2827" s="70"/>
      <c r="P2827" s="70"/>
      <c r="Q2827" s="70"/>
      <c r="R2827" s="70">
        <v>100</v>
      </c>
      <c r="S2827" s="70">
        <v>101</v>
      </c>
      <c r="T2827" s="70">
        <v>7440</v>
      </c>
      <c r="U2827" s="70">
        <v>2550</v>
      </c>
      <c r="V2827" s="70">
        <v>3960</v>
      </c>
      <c r="W2827" s="70">
        <v>25000</v>
      </c>
      <c r="X2827" s="71">
        <v>11300</v>
      </c>
    </row>
    <row r="2828" spans="3:24">
      <c r="C2828" s="69">
        <v>2021</v>
      </c>
      <c r="D2828" s="69">
        <v>7</v>
      </c>
      <c r="E2828" s="70" t="s">
        <v>1416</v>
      </c>
      <c r="F2828" s="70" t="s">
        <v>1409</v>
      </c>
      <c r="G2828" s="70" t="s">
        <v>8096</v>
      </c>
      <c r="H2828" s="70" t="s">
        <v>5415</v>
      </c>
      <c r="I2828" s="70" t="s">
        <v>2881</v>
      </c>
      <c r="J2828" s="70" t="s">
        <v>1396</v>
      </c>
      <c r="K2828" s="70"/>
      <c r="L2828" s="70" t="s">
        <v>7291</v>
      </c>
      <c r="M2828" s="70"/>
      <c r="N2828" s="70"/>
      <c r="O2828" s="70"/>
      <c r="P2828" s="70"/>
      <c r="Q2828" s="70"/>
      <c r="R2828" s="70">
        <v>80</v>
      </c>
      <c r="S2828" s="70">
        <v>81</v>
      </c>
      <c r="T2828" s="70">
        <v>8480</v>
      </c>
      <c r="U2828" s="70" t="s">
        <v>1588</v>
      </c>
      <c r="V2828" s="70" t="s">
        <v>8097</v>
      </c>
      <c r="W2828" s="70">
        <v>12500</v>
      </c>
      <c r="X2828" s="71">
        <v>7275</v>
      </c>
    </row>
    <row r="2829" spans="3:24">
      <c r="C2829" s="69">
        <v>2021</v>
      </c>
      <c r="D2829" s="69">
        <v>7</v>
      </c>
      <c r="E2829" s="70" t="s">
        <v>1694</v>
      </c>
      <c r="F2829" s="70" t="s">
        <v>1695</v>
      </c>
      <c r="G2829" s="70" t="s">
        <v>8098</v>
      </c>
      <c r="H2829" s="70" t="s">
        <v>1440</v>
      </c>
      <c r="I2829" s="70" t="s">
        <v>1397</v>
      </c>
      <c r="J2829" s="70" t="s">
        <v>1441</v>
      </c>
      <c r="K2829" s="70">
        <v>120</v>
      </c>
      <c r="L2829" s="70"/>
      <c r="M2829" s="70"/>
      <c r="N2829" s="70">
        <v>8.8</v>
      </c>
      <c r="O2829" s="70">
        <v>105</v>
      </c>
      <c r="P2829" s="70"/>
      <c r="Q2829" s="70" t="s">
        <v>1402</v>
      </c>
      <c r="R2829" s="70"/>
      <c r="S2829" s="70"/>
      <c r="T2829" s="70">
        <v>2920</v>
      </c>
      <c r="U2829" s="70">
        <v>1493</v>
      </c>
      <c r="V2829" s="70">
        <v>1621</v>
      </c>
      <c r="W2829" s="70">
        <v>980</v>
      </c>
      <c r="X2829" s="71">
        <v>665</v>
      </c>
    </row>
    <row r="2830" spans="3:24">
      <c r="C2830" s="69">
        <v>2021</v>
      </c>
      <c r="D2830" s="69">
        <v>7</v>
      </c>
      <c r="E2830" s="70" t="s">
        <v>5104</v>
      </c>
      <c r="F2830" s="70" t="s">
        <v>5105</v>
      </c>
      <c r="G2830" s="70" t="s">
        <v>8099</v>
      </c>
      <c r="H2830" s="70" t="s">
        <v>1579</v>
      </c>
      <c r="I2830" s="70" t="s">
        <v>1397</v>
      </c>
      <c r="J2830" s="70" t="s">
        <v>1441</v>
      </c>
      <c r="K2830" s="70">
        <v>240</v>
      </c>
      <c r="L2830" s="70"/>
      <c r="M2830" s="70"/>
      <c r="N2830" s="70">
        <v>19.8</v>
      </c>
      <c r="O2830" s="70">
        <v>140</v>
      </c>
      <c r="P2830" s="70"/>
      <c r="Q2830" s="70" t="s">
        <v>1483</v>
      </c>
      <c r="R2830" s="70"/>
      <c r="S2830" s="70"/>
      <c r="T2830" s="70">
        <v>4925</v>
      </c>
      <c r="U2830" s="70">
        <v>1835</v>
      </c>
      <c r="V2830" s="70">
        <v>1980</v>
      </c>
      <c r="W2830" s="70">
        <v>3015</v>
      </c>
      <c r="X2830" s="71">
        <v>1870</v>
      </c>
    </row>
    <row r="2831" spans="3:24">
      <c r="C2831" s="69">
        <v>2021</v>
      </c>
      <c r="D2831" s="69">
        <v>7</v>
      </c>
      <c r="E2831" s="70" t="s">
        <v>1920</v>
      </c>
      <c r="F2831" s="70" t="s">
        <v>1921</v>
      </c>
      <c r="G2831" s="70" t="s">
        <v>8100</v>
      </c>
      <c r="H2831" s="70" t="s">
        <v>1440</v>
      </c>
      <c r="I2831" s="70" t="s">
        <v>1397</v>
      </c>
      <c r="J2831" s="70" t="s">
        <v>1441</v>
      </c>
      <c r="K2831" s="70">
        <v>125</v>
      </c>
      <c r="L2831" s="70"/>
      <c r="M2831" s="70"/>
      <c r="N2831" s="70">
        <v>9</v>
      </c>
      <c r="O2831" s="70">
        <v>102</v>
      </c>
      <c r="P2831" s="70"/>
      <c r="Q2831" s="70" t="s">
        <v>1402</v>
      </c>
      <c r="R2831" s="70"/>
      <c r="S2831" s="70"/>
      <c r="T2831" s="70">
        <v>3226</v>
      </c>
      <c r="U2831" s="70">
        <v>1676</v>
      </c>
      <c r="V2831" s="70">
        <v>1556</v>
      </c>
      <c r="W2831" s="70">
        <v>1045</v>
      </c>
      <c r="X2831" s="71">
        <v>745</v>
      </c>
    </row>
    <row r="2832" spans="3:24">
      <c r="C2832" s="69">
        <v>2021</v>
      </c>
      <c r="D2832" s="69">
        <v>7</v>
      </c>
      <c r="E2832" s="70" t="s">
        <v>7831</v>
      </c>
      <c r="F2832" s="70" t="s">
        <v>1621</v>
      </c>
      <c r="G2832" s="70" t="s">
        <v>8101</v>
      </c>
      <c r="H2832" s="70" t="s">
        <v>5435</v>
      </c>
      <c r="I2832" s="70" t="s">
        <v>2881</v>
      </c>
      <c r="J2832" s="70" t="s">
        <v>1412</v>
      </c>
      <c r="K2832" s="70"/>
      <c r="L2832" s="70" t="s">
        <v>8102</v>
      </c>
      <c r="M2832" s="70"/>
      <c r="N2832" s="70"/>
      <c r="O2832" s="70"/>
      <c r="P2832" s="70"/>
      <c r="Q2832" s="70"/>
      <c r="R2832" s="70">
        <v>80.4</v>
      </c>
      <c r="S2832" s="70">
        <v>80.5</v>
      </c>
      <c r="T2832" s="70">
        <v>10990</v>
      </c>
      <c r="U2832" s="70">
        <v>2550</v>
      </c>
      <c r="V2832" s="70" t="s">
        <v>4716</v>
      </c>
      <c r="W2832" s="70">
        <v>18000</v>
      </c>
      <c r="X2832" s="71" t="s">
        <v>8103</v>
      </c>
    </row>
    <row r="2833" spans="3:24">
      <c r="C2833" s="69">
        <v>2021</v>
      </c>
      <c r="D2833" s="69">
        <v>7</v>
      </c>
      <c r="E2833" s="70" t="s">
        <v>1888</v>
      </c>
      <c r="F2833" s="70" t="s">
        <v>1621</v>
      </c>
      <c r="G2833" s="70" t="s">
        <v>8104</v>
      </c>
      <c r="H2833" s="70" t="s">
        <v>5453</v>
      </c>
      <c r="I2833" s="70" t="s">
        <v>2881</v>
      </c>
      <c r="J2833" s="70" t="s">
        <v>1396</v>
      </c>
      <c r="K2833" s="70"/>
      <c r="L2833" s="70" t="s">
        <v>8105</v>
      </c>
      <c r="M2833" s="70"/>
      <c r="N2833" s="70"/>
      <c r="O2833" s="70"/>
      <c r="P2833" s="70"/>
      <c r="Q2833" s="70"/>
      <c r="R2833" s="70">
        <v>110</v>
      </c>
      <c r="S2833" s="70">
        <v>111</v>
      </c>
      <c r="T2833" s="70" t="s">
        <v>8106</v>
      </c>
      <c r="U2833" s="70">
        <v>2550</v>
      </c>
      <c r="V2833" s="70" t="s">
        <v>5455</v>
      </c>
      <c r="W2833" s="70">
        <v>31000</v>
      </c>
      <c r="X2833" s="71" t="s">
        <v>5456</v>
      </c>
    </row>
    <row r="2834" spans="3:24">
      <c r="C2834" s="69">
        <v>2021</v>
      </c>
      <c r="D2834" s="69">
        <v>7</v>
      </c>
      <c r="E2834" s="70" t="s">
        <v>4547</v>
      </c>
      <c r="F2834" s="70" t="s">
        <v>5913</v>
      </c>
      <c r="G2834" s="70" t="s">
        <v>8107</v>
      </c>
      <c r="H2834" s="70" t="s">
        <v>1440</v>
      </c>
      <c r="I2834" s="70" t="s">
        <v>1397</v>
      </c>
      <c r="J2834" s="70" t="s">
        <v>1441</v>
      </c>
      <c r="K2834" s="70">
        <v>178</v>
      </c>
      <c r="L2834" s="70"/>
      <c r="M2834" s="70"/>
      <c r="N2834" s="70">
        <v>9.3</v>
      </c>
      <c r="O2834" s="70">
        <v>107</v>
      </c>
      <c r="P2834" s="70"/>
      <c r="Q2834" s="70" t="s">
        <v>1402</v>
      </c>
      <c r="R2834" s="70"/>
      <c r="S2834" s="70"/>
      <c r="T2834" s="70">
        <v>3310</v>
      </c>
      <c r="U2834" s="70">
        <v>1500</v>
      </c>
      <c r="V2834" s="70">
        <v>1588</v>
      </c>
      <c r="W2834" s="70">
        <v>1105</v>
      </c>
      <c r="X2834" s="71">
        <v>805</v>
      </c>
    </row>
    <row r="2835" spans="3:24">
      <c r="C2835" s="69">
        <v>2021</v>
      </c>
      <c r="D2835" s="69">
        <v>7</v>
      </c>
      <c r="E2835" s="70" t="s">
        <v>1443</v>
      </c>
      <c r="F2835" s="70" t="s">
        <v>1444</v>
      </c>
      <c r="G2835" s="70" t="s">
        <v>8108</v>
      </c>
      <c r="H2835" s="70" t="s">
        <v>4497</v>
      </c>
      <c r="I2835" s="70" t="s">
        <v>2881</v>
      </c>
      <c r="J2835" s="70" t="s">
        <v>1396</v>
      </c>
      <c r="K2835" s="70"/>
      <c r="L2835" s="70" t="s">
        <v>8109</v>
      </c>
      <c r="M2835" s="70"/>
      <c r="N2835" s="70"/>
      <c r="O2835" s="70"/>
      <c r="P2835" s="70"/>
      <c r="Q2835" s="70"/>
      <c r="R2835" s="70">
        <v>110</v>
      </c>
      <c r="S2835" s="70">
        <v>111</v>
      </c>
      <c r="T2835" s="70">
        <v>7570</v>
      </c>
      <c r="U2835" s="70" t="s">
        <v>3492</v>
      </c>
      <c r="V2835" s="70">
        <v>3575</v>
      </c>
      <c r="W2835" s="70">
        <v>25000</v>
      </c>
      <c r="X2835" s="71">
        <v>11300</v>
      </c>
    </row>
    <row r="2836" spans="3:24">
      <c r="C2836" s="69">
        <v>2021</v>
      </c>
      <c r="D2836" s="69">
        <v>7</v>
      </c>
      <c r="E2836" s="70" t="s">
        <v>1443</v>
      </c>
      <c r="F2836" s="70" t="s">
        <v>1444</v>
      </c>
      <c r="G2836" s="70" t="s">
        <v>8110</v>
      </c>
      <c r="H2836" s="70" t="s">
        <v>1453</v>
      </c>
      <c r="I2836" s="70" t="s">
        <v>1397</v>
      </c>
      <c r="J2836" s="70" t="s">
        <v>1396</v>
      </c>
      <c r="K2836" s="70">
        <v>536</v>
      </c>
      <c r="L2836" s="70"/>
      <c r="M2836" s="70">
        <v>0.398</v>
      </c>
      <c r="N2836" s="70"/>
      <c r="O2836" s="70">
        <v>140.72</v>
      </c>
      <c r="P2836" s="70">
        <v>88.55</v>
      </c>
      <c r="Q2836" s="70" t="s">
        <v>1402</v>
      </c>
      <c r="R2836" s="70"/>
      <c r="S2836" s="70"/>
      <c r="T2836" s="70">
        <v>5340</v>
      </c>
      <c r="U2836" s="70">
        <v>1940</v>
      </c>
      <c r="V2836" s="70">
        <v>1870</v>
      </c>
      <c r="W2836" s="70">
        <v>3200</v>
      </c>
      <c r="X2836" s="71">
        <v>2335</v>
      </c>
    </row>
    <row r="2837" spans="3:24">
      <c r="C2837" s="69">
        <v>2021</v>
      </c>
      <c r="D2837" s="69">
        <v>7</v>
      </c>
      <c r="E2837" s="70" t="s">
        <v>1443</v>
      </c>
      <c r="F2837" s="70" t="s">
        <v>1444</v>
      </c>
      <c r="G2837" s="70" t="s">
        <v>8111</v>
      </c>
      <c r="H2837" s="70" t="s">
        <v>5415</v>
      </c>
      <c r="I2837" s="70" t="s">
        <v>2881</v>
      </c>
      <c r="J2837" s="70" t="s">
        <v>1396</v>
      </c>
      <c r="K2837" s="70"/>
      <c r="L2837" s="70" t="s">
        <v>8112</v>
      </c>
      <c r="M2837" s="70"/>
      <c r="N2837" s="70"/>
      <c r="O2837" s="70"/>
      <c r="P2837" s="70"/>
      <c r="Q2837" s="70"/>
      <c r="R2837" s="70">
        <v>80.5</v>
      </c>
      <c r="S2837" s="70">
        <v>82</v>
      </c>
      <c r="T2837" s="70">
        <v>5995</v>
      </c>
      <c r="U2837" s="70" t="s">
        <v>8113</v>
      </c>
      <c r="V2837" s="70" t="s">
        <v>8114</v>
      </c>
      <c r="W2837" s="70">
        <v>4495</v>
      </c>
      <c r="X2837" s="71">
        <v>3200</v>
      </c>
    </row>
    <row r="2838" spans="3:24">
      <c r="C2838" s="69">
        <v>2021</v>
      </c>
      <c r="D2838" s="69">
        <v>7</v>
      </c>
      <c r="E2838" s="70" t="s">
        <v>1443</v>
      </c>
      <c r="F2838" s="70" t="s">
        <v>1444</v>
      </c>
      <c r="G2838" s="70" t="s">
        <v>8115</v>
      </c>
      <c r="H2838" s="70" t="s">
        <v>6162</v>
      </c>
      <c r="I2838" s="70" t="s">
        <v>1561</v>
      </c>
      <c r="J2838" s="70" t="s">
        <v>1412</v>
      </c>
      <c r="K2838" s="70"/>
      <c r="L2838" s="70">
        <v>65</v>
      </c>
      <c r="M2838" s="70"/>
      <c r="N2838" s="70"/>
      <c r="O2838" s="70"/>
      <c r="P2838" s="70">
        <v>38.64</v>
      </c>
      <c r="Q2838" s="70" t="s">
        <v>6847</v>
      </c>
      <c r="R2838" s="70"/>
      <c r="S2838" s="70"/>
      <c r="T2838" s="70">
        <v>10490</v>
      </c>
      <c r="U2838" s="70">
        <v>2550</v>
      </c>
      <c r="V2838" s="70" t="s">
        <v>8116</v>
      </c>
      <c r="W2838" s="70">
        <v>16400</v>
      </c>
      <c r="X2838" s="71">
        <v>12390</v>
      </c>
    </row>
    <row r="2839" spans="3:24">
      <c r="C2839" s="69">
        <v>2021</v>
      </c>
      <c r="D2839" s="69">
        <v>7</v>
      </c>
      <c r="E2839" s="70" t="s">
        <v>1443</v>
      </c>
      <c r="F2839" s="70" t="s">
        <v>1444</v>
      </c>
      <c r="G2839" s="70" t="s">
        <v>8117</v>
      </c>
      <c r="H2839" s="70" t="s">
        <v>6162</v>
      </c>
      <c r="I2839" s="70" t="s">
        <v>1561</v>
      </c>
      <c r="J2839" s="70" t="s">
        <v>1412</v>
      </c>
      <c r="K2839" s="70"/>
      <c r="L2839" s="70">
        <v>60</v>
      </c>
      <c r="M2839" s="70"/>
      <c r="N2839" s="70"/>
      <c r="O2839" s="70"/>
      <c r="P2839" s="70">
        <v>38.64</v>
      </c>
      <c r="Q2839" s="70" t="s">
        <v>6847</v>
      </c>
      <c r="R2839" s="70"/>
      <c r="S2839" s="70"/>
      <c r="T2839" s="70">
        <v>10490</v>
      </c>
      <c r="U2839" s="70">
        <v>2550</v>
      </c>
      <c r="V2839" s="70" t="s">
        <v>8118</v>
      </c>
      <c r="W2839" s="70">
        <v>16550</v>
      </c>
      <c r="X2839" s="71" t="s">
        <v>7692</v>
      </c>
    </row>
    <row r="2840" spans="3:24">
      <c r="C2840" s="69">
        <v>2021</v>
      </c>
      <c r="D2840" s="69">
        <v>7</v>
      </c>
      <c r="E2840" s="70" t="s">
        <v>1443</v>
      </c>
      <c r="F2840" s="70" t="s">
        <v>1444</v>
      </c>
      <c r="G2840" s="70" t="s">
        <v>8119</v>
      </c>
      <c r="H2840" s="70" t="s">
        <v>5435</v>
      </c>
      <c r="I2840" s="70" t="s">
        <v>2881</v>
      </c>
      <c r="J2840" s="70" t="s">
        <v>1412</v>
      </c>
      <c r="K2840" s="70"/>
      <c r="L2840" s="70" t="s">
        <v>7724</v>
      </c>
      <c r="M2840" s="70"/>
      <c r="N2840" s="70"/>
      <c r="O2840" s="70"/>
      <c r="P2840" s="70"/>
      <c r="Q2840" s="70"/>
      <c r="R2840" s="70">
        <v>80.4</v>
      </c>
      <c r="S2840" s="70">
        <v>80.5</v>
      </c>
      <c r="T2840" s="70">
        <v>10990</v>
      </c>
      <c r="U2840" s="70">
        <v>2500</v>
      </c>
      <c r="V2840" s="70" t="s">
        <v>8120</v>
      </c>
      <c r="W2840" s="70">
        <v>16400</v>
      </c>
      <c r="X2840" s="71" t="s">
        <v>8121</v>
      </c>
    </row>
    <row r="2841" spans="3:24">
      <c r="C2841" s="69">
        <v>2021</v>
      </c>
      <c r="D2841" s="69">
        <v>7</v>
      </c>
      <c r="E2841" s="70" t="s">
        <v>1392</v>
      </c>
      <c r="F2841" s="70" t="s">
        <v>7296</v>
      </c>
      <c r="G2841" s="70" t="s">
        <v>8122</v>
      </c>
      <c r="H2841" s="70" t="s">
        <v>8123</v>
      </c>
      <c r="I2841" s="70" t="s">
        <v>2881</v>
      </c>
      <c r="J2841" s="70" t="s">
        <v>1441</v>
      </c>
      <c r="K2841" s="70"/>
      <c r="L2841" s="70"/>
      <c r="M2841" s="70"/>
      <c r="N2841" s="70"/>
      <c r="O2841" s="70"/>
      <c r="P2841" s="70"/>
      <c r="Q2841" s="70"/>
      <c r="R2841" s="70">
        <v>50.5</v>
      </c>
      <c r="S2841" s="70">
        <v>54.2</v>
      </c>
      <c r="T2841" s="70">
        <v>4945</v>
      </c>
      <c r="U2841" s="70">
        <v>1845</v>
      </c>
      <c r="V2841" s="70">
        <v>1470</v>
      </c>
      <c r="W2841" s="70">
        <v>2310</v>
      </c>
      <c r="X2841" s="71">
        <v>1900</v>
      </c>
    </row>
    <row r="2842" spans="3:24">
      <c r="C2842" s="69">
        <v>2021</v>
      </c>
      <c r="D2842" s="69">
        <v>7</v>
      </c>
      <c r="E2842" s="70" t="s">
        <v>1585</v>
      </c>
      <c r="F2842" s="70" t="s">
        <v>1581</v>
      </c>
      <c r="G2842" s="70" t="s">
        <v>8124</v>
      </c>
      <c r="H2842" s="70" t="s">
        <v>8125</v>
      </c>
      <c r="I2842" s="70" t="s">
        <v>1561</v>
      </c>
      <c r="J2842" s="70" t="s">
        <v>1412</v>
      </c>
      <c r="K2842" s="70"/>
      <c r="L2842" s="70">
        <v>50</v>
      </c>
      <c r="M2842" s="70"/>
      <c r="N2842" s="70"/>
      <c r="O2842" s="70"/>
      <c r="P2842" s="70">
        <v>15.68</v>
      </c>
      <c r="Q2842" s="70" t="s">
        <v>1402</v>
      </c>
      <c r="R2842" s="70"/>
      <c r="S2842" s="70"/>
      <c r="T2842" s="70">
        <v>5995</v>
      </c>
      <c r="U2842" s="70" t="s">
        <v>8126</v>
      </c>
      <c r="V2842" s="70" t="s">
        <v>8127</v>
      </c>
      <c r="W2842" s="70">
        <v>4495</v>
      </c>
      <c r="X2842" s="71">
        <v>3650</v>
      </c>
    </row>
    <row r="2843" spans="3:24">
      <c r="C2843" s="69">
        <v>2021</v>
      </c>
      <c r="D2843" s="69">
        <v>7</v>
      </c>
      <c r="E2843" s="70" t="s">
        <v>1580</v>
      </c>
      <c r="F2843" s="70" t="s">
        <v>1581</v>
      </c>
      <c r="G2843" s="70" t="s">
        <v>8128</v>
      </c>
      <c r="H2843" s="70" t="s">
        <v>5408</v>
      </c>
      <c r="I2843" s="70" t="s">
        <v>1561</v>
      </c>
      <c r="J2843" s="70" t="s">
        <v>1396</v>
      </c>
      <c r="K2843" s="70"/>
      <c r="L2843" s="70">
        <v>68</v>
      </c>
      <c r="M2843" s="70"/>
      <c r="N2843" s="70"/>
      <c r="O2843" s="70"/>
      <c r="P2843" s="70">
        <v>95.54</v>
      </c>
      <c r="Q2843" s="70" t="s">
        <v>1402</v>
      </c>
      <c r="R2843" s="70"/>
      <c r="S2843" s="70"/>
      <c r="T2843" s="70" t="s">
        <v>8129</v>
      </c>
      <c r="U2843" s="70">
        <v>2550</v>
      </c>
      <c r="V2843" s="70">
        <v>3450</v>
      </c>
      <c r="W2843" s="70">
        <v>25000</v>
      </c>
      <c r="X2843" s="71">
        <v>17350</v>
      </c>
    </row>
    <row r="2844" spans="3:24">
      <c r="C2844" s="69">
        <v>2021</v>
      </c>
      <c r="D2844" s="69">
        <v>7</v>
      </c>
      <c r="E2844" s="70" t="s">
        <v>1585</v>
      </c>
      <c r="F2844" s="70" t="s">
        <v>1581</v>
      </c>
      <c r="G2844" s="70" t="s">
        <v>8130</v>
      </c>
      <c r="H2844" s="70" t="s">
        <v>7252</v>
      </c>
      <c r="I2844" s="70" t="s">
        <v>1561</v>
      </c>
      <c r="J2844" s="70" t="s">
        <v>1396</v>
      </c>
      <c r="K2844" s="70"/>
      <c r="L2844" s="70">
        <v>50</v>
      </c>
      <c r="M2844" s="70"/>
      <c r="N2844" s="70"/>
      <c r="O2844" s="70"/>
      <c r="P2844" s="70">
        <v>15.68</v>
      </c>
      <c r="Q2844" s="70" t="s">
        <v>1402</v>
      </c>
      <c r="R2844" s="70"/>
      <c r="S2844" s="70"/>
      <c r="T2844" s="70">
        <v>5995</v>
      </c>
      <c r="U2844" s="70" t="s">
        <v>8131</v>
      </c>
      <c r="V2844" s="70" t="s">
        <v>8132</v>
      </c>
      <c r="W2844" s="70">
        <v>4495</v>
      </c>
      <c r="X2844" s="71">
        <v>3950</v>
      </c>
    </row>
    <row r="2845" spans="3:24">
      <c r="C2845" s="69">
        <v>2021</v>
      </c>
      <c r="D2845" s="69">
        <v>7</v>
      </c>
      <c r="E2845" s="70" t="s">
        <v>4334</v>
      </c>
      <c r="F2845" s="70" t="s">
        <v>1617</v>
      </c>
      <c r="G2845" s="70" t="s">
        <v>8133</v>
      </c>
      <c r="H2845" s="70" t="s">
        <v>4535</v>
      </c>
      <c r="I2845" s="70" t="s">
        <v>2881</v>
      </c>
      <c r="J2845" s="70" t="s">
        <v>1412</v>
      </c>
      <c r="K2845" s="70"/>
      <c r="L2845" s="70">
        <v>700</v>
      </c>
      <c r="M2845" s="70"/>
      <c r="N2845" s="70"/>
      <c r="O2845" s="70"/>
      <c r="P2845" s="70"/>
      <c r="Q2845" s="70"/>
      <c r="R2845" s="70">
        <v>80.5</v>
      </c>
      <c r="S2845" s="70">
        <v>85</v>
      </c>
      <c r="T2845" s="70">
        <v>12000</v>
      </c>
      <c r="U2845" s="70">
        <v>2550</v>
      </c>
      <c r="V2845" s="70">
        <v>3330</v>
      </c>
      <c r="W2845" s="70">
        <v>18000</v>
      </c>
      <c r="X2845" s="71" t="s">
        <v>3909</v>
      </c>
    </row>
    <row r="2846" spans="3:24">
      <c r="C2846" s="69">
        <v>2021</v>
      </c>
      <c r="D2846" s="69">
        <v>7</v>
      </c>
      <c r="E2846" s="70" t="s">
        <v>1789</v>
      </c>
      <c r="F2846" s="70" t="s">
        <v>1790</v>
      </c>
      <c r="G2846" s="70" t="s">
        <v>8134</v>
      </c>
      <c r="H2846" s="70" t="s">
        <v>4497</v>
      </c>
      <c r="I2846" s="70" t="s">
        <v>2881</v>
      </c>
      <c r="J2846" s="70" t="s">
        <v>1396</v>
      </c>
      <c r="K2846" s="70"/>
      <c r="L2846" s="70" t="s">
        <v>5906</v>
      </c>
      <c r="M2846" s="70"/>
      <c r="N2846" s="70"/>
      <c r="O2846" s="70"/>
      <c r="P2846" s="70"/>
      <c r="Q2846" s="70"/>
      <c r="R2846" s="70">
        <v>120.2</v>
      </c>
      <c r="S2846" s="70">
        <v>122.2</v>
      </c>
      <c r="T2846" s="70">
        <v>7505</v>
      </c>
      <c r="U2846" s="70">
        <v>2550</v>
      </c>
      <c r="V2846" s="70">
        <v>3630</v>
      </c>
      <c r="W2846" s="70">
        <v>25000</v>
      </c>
      <c r="X2846" s="71">
        <v>11300</v>
      </c>
    </row>
    <row r="2847" spans="3:24">
      <c r="C2847" s="69">
        <v>2021</v>
      </c>
      <c r="D2847" s="69">
        <v>7</v>
      </c>
      <c r="E2847" s="70" t="s">
        <v>5868</v>
      </c>
      <c r="F2847" s="70" t="s">
        <v>1728</v>
      </c>
      <c r="G2847" s="70" t="s">
        <v>8135</v>
      </c>
      <c r="H2847" s="70" t="s">
        <v>1579</v>
      </c>
      <c r="I2847" s="70" t="s">
        <v>1397</v>
      </c>
      <c r="J2847" s="70" t="s">
        <v>1441</v>
      </c>
      <c r="K2847" s="70">
        <v>220</v>
      </c>
      <c r="L2847" s="70"/>
      <c r="M2847" s="70"/>
      <c r="N2847" s="70">
        <v>14.8</v>
      </c>
      <c r="O2847" s="70">
        <v>128</v>
      </c>
      <c r="P2847" s="70"/>
      <c r="Q2847" s="70" t="s">
        <v>1414</v>
      </c>
      <c r="R2847" s="70"/>
      <c r="S2847" s="70"/>
      <c r="T2847" s="70">
        <v>4430</v>
      </c>
      <c r="U2847" s="70">
        <v>1655</v>
      </c>
      <c r="V2847" s="70">
        <v>1950</v>
      </c>
      <c r="W2847" s="70">
        <v>2300</v>
      </c>
      <c r="X2847" s="71">
        <v>1460</v>
      </c>
    </row>
    <row r="2848" spans="3:24">
      <c r="C2848" s="69">
        <v>2021</v>
      </c>
      <c r="D2848" s="69">
        <v>7</v>
      </c>
      <c r="E2848" s="70" t="s">
        <v>5868</v>
      </c>
      <c r="F2848" s="70" t="s">
        <v>1728</v>
      </c>
      <c r="G2848" s="70" t="s">
        <v>8136</v>
      </c>
      <c r="H2848" s="70" t="s">
        <v>1579</v>
      </c>
      <c r="I2848" s="70" t="s">
        <v>1397</v>
      </c>
      <c r="J2848" s="70" t="s">
        <v>1441</v>
      </c>
      <c r="K2848" s="70">
        <v>260</v>
      </c>
      <c r="L2848" s="70"/>
      <c r="M2848" s="70"/>
      <c r="N2848" s="70">
        <v>15.9</v>
      </c>
      <c r="O2848" s="70">
        <v>136.6</v>
      </c>
      <c r="P2848" s="70"/>
      <c r="Q2848" s="70" t="s">
        <v>1402</v>
      </c>
      <c r="R2848" s="70"/>
      <c r="S2848" s="70"/>
      <c r="T2848" s="70">
        <v>4805</v>
      </c>
      <c r="U2848" s="70">
        <v>1715</v>
      </c>
      <c r="V2848" s="70">
        <v>1990</v>
      </c>
      <c r="W2848" s="70">
        <v>2810</v>
      </c>
      <c r="X2848" s="71">
        <v>1660</v>
      </c>
    </row>
    <row r="2849" spans="3:24">
      <c r="C2849" s="69">
        <v>2021</v>
      </c>
      <c r="D2849" s="69">
        <v>7</v>
      </c>
      <c r="E2849" s="70" t="s">
        <v>1760</v>
      </c>
      <c r="F2849" s="70" t="s">
        <v>1606</v>
      </c>
      <c r="G2849" s="70" t="s">
        <v>8137</v>
      </c>
      <c r="H2849" s="70" t="s">
        <v>1418</v>
      </c>
      <c r="I2849" s="70" t="s">
        <v>1397</v>
      </c>
      <c r="J2849" s="70" t="s">
        <v>1396</v>
      </c>
      <c r="K2849" s="70"/>
      <c r="L2849" s="70">
        <v>270</v>
      </c>
      <c r="M2849" s="70">
        <v>0.441</v>
      </c>
      <c r="N2849" s="70"/>
      <c r="O2849" s="70">
        <v>158.08</v>
      </c>
      <c r="P2849" s="70">
        <v>350.07</v>
      </c>
      <c r="Q2849" s="70" t="s">
        <v>1402</v>
      </c>
      <c r="R2849" s="70"/>
      <c r="S2849" s="70"/>
      <c r="T2849" s="70">
        <v>8400</v>
      </c>
      <c r="U2849" s="70">
        <v>2550</v>
      </c>
      <c r="V2849" s="70">
        <v>3500</v>
      </c>
      <c r="W2849" s="70">
        <v>25000</v>
      </c>
      <c r="X2849" s="71">
        <v>20300</v>
      </c>
    </row>
    <row r="2850" spans="3:24">
      <c r="C2850" s="69">
        <v>2021</v>
      </c>
      <c r="D2850" s="69">
        <v>7</v>
      </c>
      <c r="E2850" s="70" t="s">
        <v>1580</v>
      </c>
      <c r="F2850" s="70" t="s">
        <v>8138</v>
      </c>
      <c r="G2850" s="70" t="s">
        <v>8139</v>
      </c>
      <c r="H2850" s="70" t="s">
        <v>8140</v>
      </c>
      <c r="I2850" s="70" t="s">
        <v>1561</v>
      </c>
      <c r="J2850" s="70" t="s">
        <v>1396</v>
      </c>
      <c r="K2850" s="70"/>
      <c r="L2850" s="70">
        <v>68</v>
      </c>
      <c r="M2850" s="70"/>
      <c r="N2850" s="70"/>
      <c r="O2850" s="70"/>
      <c r="P2850" s="70">
        <v>86.44</v>
      </c>
      <c r="Q2850" s="70" t="s">
        <v>1402</v>
      </c>
      <c r="R2850" s="70"/>
      <c r="S2850" s="70"/>
      <c r="T2850" s="70">
        <v>6825</v>
      </c>
      <c r="U2850" s="70">
        <v>2510</v>
      </c>
      <c r="V2850" s="70">
        <v>3830</v>
      </c>
      <c r="W2850" s="70">
        <v>18000</v>
      </c>
      <c r="X2850" s="71">
        <v>8400</v>
      </c>
    </row>
    <row r="2851" spans="3:24">
      <c r="C2851" s="69">
        <v>2021</v>
      </c>
      <c r="D2851" s="69">
        <v>7</v>
      </c>
      <c r="E2851" s="70" t="s">
        <v>1585</v>
      </c>
      <c r="F2851" s="70" t="s">
        <v>8138</v>
      </c>
      <c r="G2851" s="70" t="s">
        <v>8141</v>
      </c>
      <c r="H2851" s="70" t="s">
        <v>5485</v>
      </c>
      <c r="I2851" s="70" t="s">
        <v>2881</v>
      </c>
      <c r="J2851" s="70" t="s">
        <v>1396</v>
      </c>
      <c r="K2851" s="70"/>
      <c r="L2851" s="70">
        <v>560</v>
      </c>
      <c r="M2851" s="70"/>
      <c r="N2851" s="70"/>
      <c r="O2851" s="70"/>
      <c r="P2851" s="70"/>
      <c r="Q2851" s="70"/>
      <c r="R2851" s="70">
        <v>162</v>
      </c>
      <c r="S2851" s="70">
        <v>163</v>
      </c>
      <c r="T2851" s="70">
        <v>7625</v>
      </c>
      <c r="U2851" s="70">
        <v>2510</v>
      </c>
      <c r="V2851" s="70">
        <v>3830</v>
      </c>
      <c r="W2851" s="70">
        <v>18000</v>
      </c>
      <c r="X2851" s="71">
        <v>10370</v>
      </c>
    </row>
    <row r="2852" spans="3:24">
      <c r="C2852" s="69">
        <v>2021</v>
      </c>
      <c r="D2852" s="69">
        <v>7</v>
      </c>
      <c r="E2852" s="70" t="s">
        <v>1488</v>
      </c>
      <c r="F2852" s="70" t="s">
        <v>5539</v>
      </c>
      <c r="G2852" s="70" t="s">
        <v>8142</v>
      </c>
      <c r="H2852" s="70" t="s">
        <v>1579</v>
      </c>
      <c r="I2852" s="70" t="s">
        <v>1397</v>
      </c>
      <c r="J2852" s="70" t="s">
        <v>1441</v>
      </c>
      <c r="K2852" s="70">
        <v>305</v>
      </c>
      <c r="L2852" s="70"/>
      <c r="M2852" s="70"/>
      <c r="N2852" s="70">
        <v>25.2</v>
      </c>
      <c r="O2852" s="70">
        <v>135.2</v>
      </c>
      <c r="P2852" s="70"/>
      <c r="Q2852" s="70" t="s">
        <v>1402</v>
      </c>
      <c r="R2852" s="70"/>
      <c r="S2852" s="70"/>
      <c r="T2852" s="70">
        <v>5940</v>
      </c>
      <c r="U2852" s="70">
        <v>2062</v>
      </c>
      <c r="V2852" s="70" t="s">
        <v>8143</v>
      </c>
      <c r="W2852" s="70">
        <v>3495</v>
      </c>
      <c r="X2852" s="71">
        <v>2880</v>
      </c>
    </row>
    <row r="2853" spans="3:24">
      <c r="C2853" s="69">
        <v>2021</v>
      </c>
      <c r="D2853" s="69">
        <v>7</v>
      </c>
      <c r="E2853" s="70" t="s">
        <v>1488</v>
      </c>
      <c r="F2853" s="70" t="s">
        <v>5539</v>
      </c>
      <c r="G2853" s="70" t="s">
        <v>8144</v>
      </c>
      <c r="H2853" s="70" t="s">
        <v>1579</v>
      </c>
      <c r="I2853" s="70" t="s">
        <v>1397</v>
      </c>
      <c r="J2853" s="70" t="s">
        <v>1441</v>
      </c>
      <c r="K2853" s="70">
        <v>350</v>
      </c>
      <c r="L2853" s="70"/>
      <c r="M2853" s="70"/>
      <c r="N2853" s="70">
        <v>27.1</v>
      </c>
      <c r="O2853" s="70">
        <v>140.72</v>
      </c>
      <c r="P2853" s="70"/>
      <c r="Q2853" s="70" t="s">
        <v>1402</v>
      </c>
      <c r="R2853" s="70"/>
      <c r="S2853" s="70"/>
      <c r="T2853" s="70">
        <v>5940</v>
      </c>
      <c r="U2853" s="70">
        <v>2062</v>
      </c>
      <c r="V2853" s="70" t="s">
        <v>8143</v>
      </c>
      <c r="W2853" s="70">
        <v>3495</v>
      </c>
      <c r="X2853" s="71">
        <v>2880</v>
      </c>
    </row>
    <row r="2854" spans="3:24">
      <c r="C2854" s="69">
        <v>2021</v>
      </c>
      <c r="D2854" s="69">
        <v>7</v>
      </c>
      <c r="E2854" s="70" t="s">
        <v>1564</v>
      </c>
      <c r="F2854" s="70" t="s">
        <v>1565</v>
      </c>
      <c r="G2854" s="70" t="s">
        <v>8145</v>
      </c>
      <c r="H2854" s="70" t="s">
        <v>4118</v>
      </c>
      <c r="I2854" s="70" t="s">
        <v>1397</v>
      </c>
      <c r="J2854" s="70" t="s">
        <v>1412</v>
      </c>
      <c r="K2854" s="70"/>
      <c r="L2854" s="70">
        <v>530</v>
      </c>
      <c r="M2854" s="70">
        <v>0.235</v>
      </c>
      <c r="N2854" s="70"/>
      <c r="O2854" s="70">
        <v>161.27</v>
      </c>
      <c r="P2854" s="70">
        <v>105.02</v>
      </c>
      <c r="Q2854" s="70" t="s">
        <v>1421</v>
      </c>
      <c r="R2854" s="70"/>
      <c r="S2854" s="70"/>
      <c r="T2854" s="70">
        <v>5300</v>
      </c>
      <c r="U2854" s="70">
        <v>2080</v>
      </c>
      <c r="V2854" s="70">
        <v>2395</v>
      </c>
      <c r="W2854" s="70">
        <v>4820</v>
      </c>
      <c r="X2854" s="71">
        <v>3260</v>
      </c>
    </row>
    <row r="2855" spans="3:24">
      <c r="C2855" s="69">
        <v>2021</v>
      </c>
      <c r="D2855" s="69">
        <v>7</v>
      </c>
      <c r="E2855" s="70" t="s">
        <v>1605</v>
      </c>
      <c r="F2855" s="70" t="s">
        <v>1606</v>
      </c>
      <c r="G2855" s="70" t="s">
        <v>8146</v>
      </c>
      <c r="H2855" s="70" t="s">
        <v>7252</v>
      </c>
      <c r="I2855" s="70" t="s">
        <v>1561</v>
      </c>
      <c r="J2855" s="70" t="s">
        <v>1396</v>
      </c>
      <c r="K2855" s="70"/>
      <c r="L2855" s="70"/>
      <c r="M2855" s="70"/>
      <c r="N2855" s="70"/>
      <c r="O2855" s="70"/>
      <c r="P2855" s="70">
        <v>17.52</v>
      </c>
      <c r="Q2855" s="70" t="s">
        <v>1940</v>
      </c>
      <c r="R2855" s="70"/>
      <c r="S2855" s="70"/>
      <c r="T2855" s="70">
        <v>5990</v>
      </c>
      <c r="U2855" s="70" t="s">
        <v>3653</v>
      </c>
      <c r="V2855" s="70" t="s">
        <v>3657</v>
      </c>
      <c r="W2855" s="70">
        <v>4495</v>
      </c>
      <c r="X2855" s="71">
        <v>3600</v>
      </c>
    </row>
    <row r="2856" spans="3:24">
      <c r="C2856" s="69">
        <v>2021</v>
      </c>
      <c r="D2856" s="69">
        <v>7</v>
      </c>
      <c r="E2856" s="70" t="s">
        <v>4322</v>
      </c>
      <c r="F2856" s="70" t="s">
        <v>4323</v>
      </c>
      <c r="G2856" s="70" t="s">
        <v>8147</v>
      </c>
      <c r="H2856" s="70" t="s">
        <v>5435</v>
      </c>
      <c r="I2856" s="70" t="s">
        <v>2881</v>
      </c>
      <c r="J2856" s="70" t="s">
        <v>1412</v>
      </c>
      <c r="K2856" s="70"/>
      <c r="L2856" s="70" t="s">
        <v>8148</v>
      </c>
      <c r="M2856" s="70"/>
      <c r="N2856" s="70"/>
      <c r="O2856" s="70"/>
      <c r="P2856" s="70"/>
      <c r="Q2856" s="70"/>
      <c r="R2856" s="70">
        <v>80.4</v>
      </c>
      <c r="S2856" s="70">
        <v>80.5</v>
      </c>
      <c r="T2856" s="70">
        <v>10990</v>
      </c>
      <c r="U2856" s="70">
        <v>2550</v>
      </c>
      <c r="V2856" s="70">
        <v>3600</v>
      </c>
      <c r="W2856" s="70">
        <v>18000</v>
      </c>
      <c r="X2856" s="71" t="s">
        <v>5907</v>
      </c>
    </row>
    <row r="2857" spans="3:24">
      <c r="C2857" s="69">
        <v>2021</v>
      </c>
      <c r="D2857" s="69">
        <v>7</v>
      </c>
      <c r="E2857" s="70" t="s">
        <v>5908</v>
      </c>
      <c r="F2857" s="70" t="s">
        <v>5909</v>
      </c>
      <c r="G2857" s="70" t="s">
        <v>8149</v>
      </c>
      <c r="H2857" s="70" t="s">
        <v>5471</v>
      </c>
      <c r="I2857" s="70" t="s">
        <v>2881</v>
      </c>
      <c r="J2857" s="70" t="s">
        <v>1396</v>
      </c>
      <c r="K2857" s="70"/>
      <c r="L2857" s="70">
        <v>450</v>
      </c>
      <c r="M2857" s="70"/>
      <c r="N2857" s="70"/>
      <c r="O2857" s="70"/>
      <c r="P2857" s="70"/>
      <c r="Q2857" s="70"/>
      <c r="R2857" s="70">
        <v>50</v>
      </c>
      <c r="S2857" s="70">
        <v>51</v>
      </c>
      <c r="T2857" s="70">
        <v>5995</v>
      </c>
      <c r="U2857" s="70">
        <v>2300</v>
      </c>
      <c r="V2857" s="70">
        <v>2998</v>
      </c>
      <c r="W2857" s="70">
        <v>4495</v>
      </c>
      <c r="X2857" s="71" t="s">
        <v>8150</v>
      </c>
    </row>
    <row r="2858" spans="3:24">
      <c r="C2858" s="69">
        <v>2021</v>
      </c>
      <c r="D2858" s="69">
        <v>7</v>
      </c>
      <c r="E2858" s="70" t="s">
        <v>8151</v>
      </c>
      <c r="F2858" s="70" t="s">
        <v>8152</v>
      </c>
      <c r="G2858" s="70" t="s">
        <v>8153</v>
      </c>
      <c r="H2858" s="70" t="s">
        <v>1579</v>
      </c>
      <c r="I2858" s="70" t="s">
        <v>1397</v>
      </c>
      <c r="J2858" s="70" t="s">
        <v>1441</v>
      </c>
      <c r="K2858" s="70">
        <v>350</v>
      </c>
      <c r="L2858" s="70"/>
      <c r="M2858" s="70"/>
      <c r="N2858" s="70">
        <v>23.2</v>
      </c>
      <c r="O2858" s="70">
        <v>156</v>
      </c>
      <c r="P2858" s="70"/>
      <c r="Q2858" s="70" t="s">
        <v>1414</v>
      </c>
      <c r="R2858" s="70"/>
      <c r="S2858" s="70"/>
      <c r="T2858" s="70">
        <v>5380</v>
      </c>
      <c r="U2858" s="70">
        <v>1880</v>
      </c>
      <c r="V2858" s="70">
        <v>2285</v>
      </c>
      <c r="W2858" s="70">
        <v>3450</v>
      </c>
      <c r="X2858" s="71">
        <v>2750</v>
      </c>
    </row>
    <row r="2859" spans="3:24">
      <c r="C2859" s="69">
        <v>2021</v>
      </c>
      <c r="D2859" s="69">
        <v>7</v>
      </c>
      <c r="E2859" s="70" t="s">
        <v>1866</v>
      </c>
      <c r="F2859" s="70" t="s">
        <v>1867</v>
      </c>
      <c r="G2859" s="70" t="s">
        <v>8154</v>
      </c>
      <c r="H2859" s="70" t="s">
        <v>2018</v>
      </c>
      <c r="I2859" s="70" t="s">
        <v>1397</v>
      </c>
      <c r="J2859" s="70" t="s">
        <v>1396</v>
      </c>
      <c r="K2859" s="70"/>
      <c r="L2859" s="70">
        <v>220</v>
      </c>
      <c r="M2859" s="70">
        <v>0.33</v>
      </c>
      <c r="N2859" s="70"/>
      <c r="O2859" s="70">
        <v>146.3</v>
      </c>
      <c r="P2859" s="70">
        <v>55.7</v>
      </c>
      <c r="Q2859" s="70" t="s">
        <v>1402</v>
      </c>
      <c r="R2859" s="70"/>
      <c r="S2859" s="70"/>
      <c r="T2859" s="70" t="s">
        <v>8155</v>
      </c>
      <c r="U2859" s="70">
        <v>1780</v>
      </c>
      <c r="V2859" s="70">
        <v>2175</v>
      </c>
      <c r="W2859" s="70">
        <v>4495</v>
      </c>
      <c r="X2859" s="71">
        <v>3180</v>
      </c>
    </row>
    <row r="2860" spans="3:24">
      <c r="C2860" s="69">
        <v>2021</v>
      </c>
      <c r="D2860" s="69">
        <v>7</v>
      </c>
      <c r="E2860" s="70" t="s">
        <v>5309</v>
      </c>
      <c r="F2860" s="70" t="s">
        <v>5307</v>
      </c>
      <c r="G2860" s="70" t="s">
        <v>8156</v>
      </c>
      <c r="H2860" s="70" t="s">
        <v>4586</v>
      </c>
      <c r="I2860" s="70" t="s">
        <v>2881</v>
      </c>
      <c r="J2860" s="70" t="s">
        <v>1396</v>
      </c>
      <c r="K2860" s="70"/>
      <c r="L2860" s="70">
        <v>500</v>
      </c>
      <c r="M2860" s="70"/>
      <c r="N2860" s="70"/>
      <c r="O2860" s="70"/>
      <c r="P2860" s="70"/>
      <c r="Q2860" s="70"/>
      <c r="R2860" s="70">
        <v>80.5</v>
      </c>
      <c r="S2860" s="70">
        <v>81</v>
      </c>
      <c r="T2860" s="70">
        <v>9950</v>
      </c>
      <c r="U2860" s="70">
        <v>2550</v>
      </c>
      <c r="V2860" s="70">
        <v>3225</v>
      </c>
      <c r="W2860" s="70">
        <v>18000</v>
      </c>
      <c r="X2860" s="71">
        <v>10000</v>
      </c>
    </row>
    <row r="2861" spans="3:24">
      <c r="C2861" s="69">
        <v>2021</v>
      </c>
      <c r="D2861" s="69">
        <v>7</v>
      </c>
      <c r="E2861" s="70" t="s">
        <v>5309</v>
      </c>
      <c r="F2861" s="70" t="s">
        <v>5307</v>
      </c>
      <c r="G2861" s="70" t="s">
        <v>8157</v>
      </c>
      <c r="H2861" s="70" t="s">
        <v>4546</v>
      </c>
      <c r="I2861" s="70" t="s">
        <v>2881</v>
      </c>
      <c r="J2861" s="70" t="s">
        <v>1412</v>
      </c>
      <c r="K2861" s="70"/>
      <c r="L2861" s="70" t="s">
        <v>8158</v>
      </c>
      <c r="M2861" s="70"/>
      <c r="N2861" s="70"/>
      <c r="O2861" s="70"/>
      <c r="P2861" s="70"/>
      <c r="Q2861" s="70"/>
      <c r="R2861" s="70">
        <v>80</v>
      </c>
      <c r="S2861" s="70">
        <v>80.5</v>
      </c>
      <c r="T2861" s="70">
        <v>10500</v>
      </c>
      <c r="U2861" s="70">
        <v>2500</v>
      </c>
      <c r="V2861" s="70" t="s">
        <v>8159</v>
      </c>
      <c r="W2861" s="70">
        <v>16500</v>
      </c>
      <c r="X2861" s="71" t="s">
        <v>6744</v>
      </c>
    </row>
    <row r="2862" spans="3:24">
      <c r="C2862" s="69">
        <v>2021</v>
      </c>
      <c r="D2862" s="69">
        <v>7</v>
      </c>
      <c r="E2862" s="70" t="s">
        <v>2002</v>
      </c>
      <c r="F2862" s="70" t="s">
        <v>2003</v>
      </c>
      <c r="G2862" s="70" t="s">
        <v>8160</v>
      </c>
      <c r="H2862" s="70" t="s">
        <v>1575</v>
      </c>
      <c r="I2862" s="70" t="s">
        <v>1397</v>
      </c>
      <c r="J2862" s="70" t="s">
        <v>1396</v>
      </c>
      <c r="K2862" s="70"/>
      <c r="L2862" s="70">
        <v>353</v>
      </c>
      <c r="M2862" s="70">
        <v>0.295</v>
      </c>
      <c r="N2862" s="70"/>
      <c r="O2862" s="70">
        <v>146.7</v>
      </c>
      <c r="P2862" s="70">
        <v>81.14</v>
      </c>
      <c r="Q2862" s="70" t="s">
        <v>1402</v>
      </c>
      <c r="R2862" s="70"/>
      <c r="S2862" s="70"/>
      <c r="T2862" s="70">
        <v>6350</v>
      </c>
      <c r="U2862" s="70">
        <v>2100</v>
      </c>
      <c r="V2862" s="70">
        <v>2330</v>
      </c>
      <c r="W2862" s="70">
        <v>4495</v>
      </c>
      <c r="X2862" s="71">
        <v>3100</v>
      </c>
    </row>
    <row r="2863" spans="3:24">
      <c r="C2863" s="69">
        <v>2021</v>
      </c>
      <c r="D2863" s="69">
        <v>7</v>
      </c>
      <c r="E2863" s="70" t="s">
        <v>5326</v>
      </c>
      <c r="F2863" s="70" t="s">
        <v>5327</v>
      </c>
      <c r="G2863" s="70" t="s">
        <v>8161</v>
      </c>
      <c r="H2863" s="70" t="s">
        <v>1886</v>
      </c>
      <c r="I2863" s="70" t="s">
        <v>1397</v>
      </c>
      <c r="J2863" s="70" t="s">
        <v>1396</v>
      </c>
      <c r="K2863" s="70"/>
      <c r="L2863" s="70">
        <v>365</v>
      </c>
      <c r="M2863" s="70"/>
      <c r="N2863" s="70"/>
      <c r="O2863" s="70">
        <v>140.7</v>
      </c>
      <c r="P2863" s="70">
        <v>314.14</v>
      </c>
      <c r="Q2863" s="70" t="s">
        <v>1421</v>
      </c>
      <c r="R2863" s="70"/>
      <c r="S2863" s="70"/>
      <c r="T2863" s="70" t="s">
        <v>8162</v>
      </c>
      <c r="U2863" s="70">
        <v>2540</v>
      </c>
      <c r="V2863" s="70">
        <v>3150</v>
      </c>
      <c r="W2863" s="70">
        <v>18000</v>
      </c>
      <c r="X2863" s="71">
        <v>14500</v>
      </c>
    </row>
    <row r="2864" spans="3:24">
      <c r="C2864" s="69">
        <v>2021</v>
      </c>
      <c r="D2864" s="69">
        <v>7</v>
      </c>
      <c r="E2864" s="70" t="s">
        <v>2056</v>
      </c>
      <c r="F2864" s="70" t="s">
        <v>2057</v>
      </c>
      <c r="G2864" s="70" t="s">
        <v>8163</v>
      </c>
      <c r="H2864" s="70" t="s">
        <v>1575</v>
      </c>
      <c r="I2864" s="70" t="s">
        <v>1397</v>
      </c>
      <c r="J2864" s="70" t="s">
        <v>1396</v>
      </c>
      <c r="K2864" s="70">
        <v>270</v>
      </c>
      <c r="L2864" s="70"/>
      <c r="M2864" s="70">
        <v>0.3</v>
      </c>
      <c r="N2864" s="70"/>
      <c r="O2864" s="70">
        <v>137.6</v>
      </c>
      <c r="P2864" s="70">
        <v>41.86</v>
      </c>
      <c r="Q2864" s="70" t="s">
        <v>1402</v>
      </c>
      <c r="R2864" s="70"/>
      <c r="S2864" s="70"/>
      <c r="T2864" s="70">
        <v>5040</v>
      </c>
      <c r="U2864" s="70">
        <v>1580</v>
      </c>
      <c r="V2864" s="70">
        <v>2010</v>
      </c>
      <c r="W2864" s="70">
        <v>2840</v>
      </c>
      <c r="X2864" s="71">
        <v>1820</v>
      </c>
    </row>
    <row r="2865" spans="3:24">
      <c r="C2865" s="69">
        <v>2021</v>
      </c>
      <c r="D2865" s="69">
        <v>6</v>
      </c>
      <c r="E2865" s="70" t="s">
        <v>1644</v>
      </c>
      <c r="F2865" s="70" t="s">
        <v>1645</v>
      </c>
      <c r="G2865" s="70" t="s">
        <v>8164</v>
      </c>
      <c r="H2865" s="70" t="s">
        <v>1418</v>
      </c>
      <c r="I2865" s="70" t="s">
        <v>1397</v>
      </c>
      <c r="J2865" s="70" t="s">
        <v>1396</v>
      </c>
      <c r="K2865" s="70"/>
      <c r="L2865" s="70">
        <v>265</v>
      </c>
      <c r="M2865" s="70">
        <v>0.23</v>
      </c>
      <c r="N2865" s="70"/>
      <c r="O2865" s="70">
        <v>157.5</v>
      </c>
      <c r="P2865" s="70">
        <v>281.91</v>
      </c>
      <c r="Q2865" s="70" t="s">
        <v>1402</v>
      </c>
      <c r="R2865" s="70"/>
      <c r="S2865" s="70"/>
      <c r="T2865" s="70" t="s">
        <v>8165</v>
      </c>
      <c r="U2865" s="70">
        <v>2540</v>
      </c>
      <c r="V2865" s="70">
        <v>3580</v>
      </c>
      <c r="W2865" s="70">
        <v>31000</v>
      </c>
      <c r="X2865" s="71">
        <v>22500</v>
      </c>
    </row>
    <row r="2866" spans="3:24">
      <c r="C2866" s="69">
        <v>2021</v>
      </c>
      <c r="D2866" s="69">
        <v>6</v>
      </c>
      <c r="E2866" s="70" t="s">
        <v>1408</v>
      </c>
      <c r="F2866" s="70" t="s">
        <v>1409</v>
      </c>
      <c r="G2866" s="70" t="s">
        <v>8166</v>
      </c>
      <c r="H2866" s="70" t="s">
        <v>1453</v>
      </c>
      <c r="I2866" s="70" t="s">
        <v>1397</v>
      </c>
      <c r="J2866" s="70" t="s">
        <v>1396</v>
      </c>
      <c r="K2866" s="70"/>
      <c r="L2866" s="70">
        <v>366</v>
      </c>
      <c r="M2866" s="70">
        <v>0.231</v>
      </c>
      <c r="N2866" s="70"/>
      <c r="O2866" s="70">
        <v>140.04</v>
      </c>
      <c r="P2866" s="70">
        <v>80.371</v>
      </c>
      <c r="Q2866" s="70" t="s">
        <v>1402</v>
      </c>
      <c r="R2866" s="70"/>
      <c r="S2866" s="70"/>
      <c r="T2866" s="70" t="s">
        <v>8167</v>
      </c>
      <c r="U2866" s="70">
        <v>2036</v>
      </c>
      <c r="V2866" s="70" t="s">
        <v>8168</v>
      </c>
      <c r="W2866" s="70">
        <v>4495</v>
      </c>
      <c r="X2866" s="71" t="s">
        <v>8169</v>
      </c>
    </row>
    <row r="2867" spans="3:24">
      <c r="C2867" s="69">
        <v>2021</v>
      </c>
      <c r="D2867" s="69">
        <v>6</v>
      </c>
      <c r="E2867" s="70" t="s">
        <v>5629</v>
      </c>
      <c r="F2867" s="70" t="s">
        <v>1409</v>
      </c>
      <c r="G2867" s="70" t="s">
        <v>8170</v>
      </c>
      <c r="H2867" s="70" t="s">
        <v>1869</v>
      </c>
      <c r="I2867" s="70" t="s">
        <v>1397</v>
      </c>
      <c r="J2867" s="70" t="s">
        <v>1396</v>
      </c>
      <c r="K2867" s="70"/>
      <c r="L2867" s="70">
        <v>255</v>
      </c>
      <c r="M2867" s="70"/>
      <c r="N2867" s="70"/>
      <c r="O2867" s="70">
        <v>154.59</v>
      </c>
      <c r="P2867" s="70">
        <v>66.84</v>
      </c>
      <c r="Q2867" s="70" t="s">
        <v>1483</v>
      </c>
      <c r="R2867" s="70"/>
      <c r="S2867" s="70"/>
      <c r="T2867" s="70">
        <v>5395</v>
      </c>
      <c r="U2867" s="70">
        <v>1680</v>
      </c>
      <c r="V2867" s="70">
        <v>2140</v>
      </c>
      <c r="W2867" s="70">
        <v>4300</v>
      </c>
      <c r="X2867" s="71" t="s">
        <v>8171</v>
      </c>
    </row>
    <row r="2868" spans="3:24">
      <c r="C2868" s="69">
        <v>2021</v>
      </c>
      <c r="D2868" s="69">
        <v>6</v>
      </c>
      <c r="E2868" s="70" t="s">
        <v>5629</v>
      </c>
      <c r="F2868" s="70" t="s">
        <v>1409</v>
      </c>
      <c r="G2868" s="70" t="s">
        <v>8172</v>
      </c>
      <c r="H2868" s="70" t="s">
        <v>2064</v>
      </c>
      <c r="I2868" s="70" t="s">
        <v>1397</v>
      </c>
      <c r="J2868" s="70" t="s">
        <v>1396</v>
      </c>
      <c r="K2868" s="70"/>
      <c r="L2868" s="70">
        <v>255</v>
      </c>
      <c r="M2868" s="70"/>
      <c r="N2868" s="70"/>
      <c r="O2868" s="70">
        <v>154.59</v>
      </c>
      <c r="P2868" s="70">
        <v>66.84</v>
      </c>
      <c r="Q2868" s="70" t="s">
        <v>1483</v>
      </c>
      <c r="R2868" s="70"/>
      <c r="S2868" s="70"/>
      <c r="T2868" s="70">
        <v>5520</v>
      </c>
      <c r="U2868" s="70">
        <v>1710</v>
      </c>
      <c r="V2868" s="70">
        <v>2110</v>
      </c>
      <c r="W2868" s="70">
        <v>4300</v>
      </c>
      <c r="X2868" s="71">
        <v>2650</v>
      </c>
    </row>
    <row r="2869" spans="3:24">
      <c r="C2869" s="69">
        <v>2021</v>
      </c>
      <c r="D2869" s="69">
        <v>6</v>
      </c>
      <c r="E2869" s="70" t="s">
        <v>5629</v>
      </c>
      <c r="F2869" s="70" t="s">
        <v>1409</v>
      </c>
      <c r="G2869" s="70" t="s">
        <v>8173</v>
      </c>
      <c r="H2869" s="70" t="s">
        <v>1575</v>
      </c>
      <c r="I2869" s="70" t="s">
        <v>1397</v>
      </c>
      <c r="J2869" s="70" t="s">
        <v>1396</v>
      </c>
      <c r="K2869" s="70"/>
      <c r="L2869" s="70">
        <v>220</v>
      </c>
      <c r="M2869" s="70">
        <v>0.289</v>
      </c>
      <c r="N2869" s="70"/>
      <c r="O2869" s="70">
        <v>145</v>
      </c>
      <c r="P2869" s="70">
        <v>55.7</v>
      </c>
      <c r="Q2869" s="70" t="s">
        <v>1483</v>
      </c>
      <c r="R2869" s="70"/>
      <c r="S2869" s="70"/>
      <c r="T2869" s="70" t="s">
        <v>8174</v>
      </c>
      <c r="U2869" s="70">
        <v>1900</v>
      </c>
      <c r="V2869" s="70">
        <v>2185</v>
      </c>
      <c r="W2869" s="70">
        <v>4495</v>
      </c>
      <c r="X2869" s="71">
        <v>2960</v>
      </c>
    </row>
    <row r="2870" spans="3:24">
      <c r="C2870" s="69">
        <v>2021</v>
      </c>
      <c r="D2870" s="69">
        <v>6</v>
      </c>
      <c r="E2870" s="70" t="s">
        <v>1859</v>
      </c>
      <c r="F2870" s="70" t="s">
        <v>1860</v>
      </c>
      <c r="G2870" s="70" t="s">
        <v>8175</v>
      </c>
      <c r="H2870" s="70" t="s">
        <v>1862</v>
      </c>
      <c r="I2870" s="70" t="s">
        <v>1397</v>
      </c>
      <c r="J2870" s="70" t="s">
        <v>1396</v>
      </c>
      <c r="K2870" s="70"/>
      <c r="L2870" s="70">
        <v>280</v>
      </c>
      <c r="M2870" s="70">
        <v>0.249</v>
      </c>
      <c r="N2870" s="70"/>
      <c r="O2870" s="70">
        <v>150.75</v>
      </c>
      <c r="P2870" s="70">
        <v>63.75</v>
      </c>
      <c r="Q2870" s="70" t="s">
        <v>1402</v>
      </c>
      <c r="R2870" s="70"/>
      <c r="S2870" s="70"/>
      <c r="T2870" s="70">
        <v>5030</v>
      </c>
      <c r="U2870" s="70">
        <v>1950</v>
      </c>
      <c r="V2870" s="70">
        <v>2140</v>
      </c>
      <c r="W2870" s="70">
        <v>4300</v>
      </c>
      <c r="X2870" s="71">
        <v>2550</v>
      </c>
    </row>
    <row r="2871" spans="3:24">
      <c r="C2871" s="69">
        <v>2021</v>
      </c>
      <c r="D2871" s="69">
        <v>6</v>
      </c>
      <c r="E2871" s="70" t="s">
        <v>1859</v>
      </c>
      <c r="F2871" s="70" t="s">
        <v>1860</v>
      </c>
      <c r="G2871" s="70" t="s">
        <v>8176</v>
      </c>
      <c r="H2871" s="70" t="s">
        <v>1411</v>
      </c>
      <c r="I2871" s="70" t="s">
        <v>1397</v>
      </c>
      <c r="J2871" s="70" t="s">
        <v>1412</v>
      </c>
      <c r="K2871" s="70"/>
      <c r="L2871" s="70"/>
      <c r="M2871" s="70">
        <v>0.139</v>
      </c>
      <c r="N2871" s="70"/>
      <c r="O2871" s="70" t="s">
        <v>1570</v>
      </c>
      <c r="P2871" s="70">
        <v>255.48</v>
      </c>
      <c r="Q2871" s="70" t="s">
        <v>1402</v>
      </c>
      <c r="R2871" s="70"/>
      <c r="S2871" s="70"/>
      <c r="T2871" s="70">
        <v>10750</v>
      </c>
      <c r="U2871" s="70">
        <v>2550</v>
      </c>
      <c r="V2871" s="70" t="s">
        <v>8177</v>
      </c>
      <c r="W2871" s="70">
        <v>16900</v>
      </c>
      <c r="X2871" s="71" t="s">
        <v>8178</v>
      </c>
    </row>
    <row r="2872" spans="3:24">
      <c r="C2872" s="69">
        <v>2021</v>
      </c>
      <c r="D2872" s="69">
        <v>6</v>
      </c>
      <c r="E2872" s="70" t="s">
        <v>2139</v>
      </c>
      <c r="F2872" s="70" t="s">
        <v>2140</v>
      </c>
      <c r="G2872" s="70" t="s">
        <v>8179</v>
      </c>
      <c r="H2872" s="70" t="s">
        <v>1886</v>
      </c>
      <c r="I2872" s="70" t="s">
        <v>1397</v>
      </c>
      <c r="J2872" s="70" t="s">
        <v>1396</v>
      </c>
      <c r="K2872" s="70"/>
      <c r="L2872" s="70">
        <v>400</v>
      </c>
      <c r="M2872" s="70"/>
      <c r="N2872" s="70"/>
      <c r="O2872" s="70" t="s">
        <v>3935</v>
      </c>
      <c r="P2872" s="70">
        <v>98.04</v>
      </c>
      <c r="Q2872" s="70" t="s">
        <v>1402</v>
      </c>
      <c r="R2872" s="70"/>
      <c r="S2872" s="70"/>
      <c r="T2872" s="70">
        <v>5970</v>
      </c>
      <c r="U2872" s="70">
        <v>1796</v>
      </c>
      <c r="V2872" s="70">
        <v>2445</v>
      </c>
      <c r="W2872" s="70">
        <v>4495</v>
      </c>
      <c r="X2872" s="71">
        <v>4150</v>
      </c>
    </row>
    <row r="2873" spans="3:24">
      <c r="C2873" s="69">
        <v>2021</v>
      </c>
      <c r="D2873" s="69">
        <v>6</v>
      </c>
      <c r="E2873" s="70" t="s">
        <v>2139</v>
      </c>
      <c r="F2873" s="70" t="s">
        <v>2140</v>
      </c>
      <c r="G2873" s="70" t="s">
        <v>8180</v>
      </c>
      <c r="H2873" s="70" t="s">
        <v>1575</v>
      </c>
      <c r="I2873" s="70" t="s">
        <v>1397</v>
      </c>
      <c r="J2873" s="70" t="s">
        <v>1396</v>
      </c>
      <c r="K2873" s="70"/>
      <c r="L2873" s="70">
        <v>368</v>
      </c>
      <c r="M2873" s="70" t="s">
        <v>8181</v>
      </c>
      <c r="N2873" s="70"/>
      <c r="O2873" s="70">
        <v>153.84</v>
      </c>
      <c r="P2873" s="70">
        <v>106.95</v>
      </c>
      <c r="Q2873" s="70" t="s">
        <v>1402</v>
      </c>
      <c r="R2873" s="70"/>
      <c r="S2873" s="70"/>
      <c r="T2873" s="70">
        <v>7323</v>
      </c>
      <c r="U2873" s="70">
        <v>2292</v>
      </c>
      <c r="V2873" s="70">
        <v>2570</v>
      </c>
      <c r="W2873" s="70">
        <v>7300</v>
      </c>
      <c r="X2873" s="71" t="s">
        <v>8182</v>
      </c>
    </row>
    <row r="2874" spans="3:24">
      <c r="C2874" s="69">
        <v>2021</v>
      </c>
      <c r="D2874" s="69">
        <v>6</v>
      </c>
      <c r="E2874" s="70" t="s">
        <v>2139</v>
      </c>
      <c r="F2874" s="70" t="s">
        <v>2140</v>
      </c>
      <c r="G2874" s="70" t="s">
        <v>8183</v>
      </c>
      <c r="H2874" s="70" t="s">
        <v>1603</v>
      </c>
      <c r="I2874" s="70" t="s">
        <v>1397</v>
      </c>
      <c r="J2874" s="70" t="s">
        <v>1396</v>
      </c>
      <c r="K2874" s="70"/>
      <c r="L2874" s="70">
        <v>240</v>
      </c>
      <c r="M2874" s="70"/>
      <c r="N2874" s="70"/>
      <c r="O2874" s="70">
        <v>153.84</v>
      </c>
      <c r="P2874" s="70">
        <v>106.95</v>
      </c>
      <c r="Q2874" s="70" t="s">
        <v>1402</v>
      </c>
      <c r="R2874" s="70"/>
      <c r="S2874" s="70"/>
      <c r="T2874" s="70">
        <v>6620</v>
      </c>
      <c r="U2874" s="70">
        <v>2148</v>
      </c>
      <c r="V2874" s="70">
        <v>2395</v>
      </c>
      <c r="W2874" s="70">
        <v>8495</v>
      </c>
      <c r="X2874" s="71">
        <v>4520</v>
      </c>
    </row>
    <row r="2875" spans="3:24">
      <c r="C2875" s="69">
        <v>2021</v>
      </c>
      <c r="D2875" s="69">
        <v>6</v>
      </c>
      <c r="E2875" s="70" t="s">
        <v>2139</v>
      </c>
      <c r="F2875" s="70" t="s">
        <v>2140</v>
      </c>
      <c r="G2875" s="70" t="s">
        <v>8184</v>
      </c>
      <c r="H2875" s="70" t="s">
        <v>1886</v>
      </c>
      <c r="I2875" s="70" t="s">
        <v>1397</v>
      </c>
      <c r="J2875" s="70" t="s">
        <v>1396</v>
      </c>
      <c r="K2875" s="70"/>
      <c r="L2875" s="70">
        <v>365</v>
      </c>
      <c r="M2875" s="70"/>
      <c r="N2875" s="70"/>
      <c r="O2875" s="70">
        <v>140.7</v>
      </c>
      <c r="P2875" s="70">
        <v>314.14</v>
      </c>
      <c r="Q2875" s="70" t="s">
        <v>1402</v>
      </c>
      <c r="R2875" s="70"/>
      <c r="S2875" s="70"/>
      <c r="T2875" s="70">
        <v>8870</v>
      </c>
      <c r="U2875" s="70">
        <v>2550</v>
      </c>
      <c r="V2875" s="70">
        <v>3220</v>
      </c>
      <c r="W2875" s="70">
        <v>18000</v>
      </c>
      <c r="X2875" s="71">
        <v>13980</v>
      </c>
    </row>
    <row r="2876" spans="3:24">
      <c r="C2876" s="69">
        <v>2021</v>
      </c>
      <c r="D2876" s="69">
        <v>6</v>
      </c>
      <c r="E2876" s="70" t="s">
        <v>2139</v>
      </c>
      <c r="F2876" s="70" t="s">
        <v>2140</v>
      </c>
      <c r="G2876" s="70" t="s">
        <v>8185</v>
      </c>
      <c r="H2876" s="70" t="s">
        <v>1603</v>
      </c>
      <c r="I2876" s="70" t="s">
        <v>1397</v>
      </c>
      <c r="J2876" s="70" t="s">
        <v>1396</v>
      </c>
      <c r="K2876" s="70"/>
      <c r="L2876" s="70">
        <v>310</v>
      </c>
      <c r="M2876" s="70"/>
      <c r="N2876" s="70"/>
      <c r="O2876" s="70">
        <v>140</v>
      </c>
      <c r="P2876" s="70">
        <v>217.19</v>
      </c>
      <c r="Q2876" s="70" t="s">
        <v>1402</v>
      </c>
      <c r="R2876" s="70"/>
      <c r="S2876" s="70"/>
      <c r="T2876" s="70">
        <v>7900</v>
      </c>
      <c r="U2876" s="70">
        <v>2470</v>
      </c>
      <c r="V2876" s="70">
        <v>2760</v>
      </c>
      <c r="W2876" s="70">
        <v>18000</v>
      </c>
      <c r="X2876" s="71">
        <v>8860</v>
      </c>
    </row>
    <row r="2877" spans="3:24">
      <c r="C2877" s="69">
        <v>2021</v>
      </c>
      <c r="D2877" s="69">
        <v>6</v>
      </c>
      <c r="E2877" s="70" t="s">
        <v>2139</v>
      </c>
      <c r="F2877" s="70" t="s">
        <v>2140</v>
      </c>
      <c r="G2877" s="70" t="s">
        <v>8186</v>
      </c>
      <c r="H2877" s="70" t="s">
        <v>1603</v>
      </c>
      <c r="I2877" s="70" t="s">
        <v>1397</v>
      </c>
      <c r="J2877" s="70" t="s">
        <v>1396</v>
      </c>
      <c r="K2877" s="70"/>
      <c r="L2877" s="70">
        <v>320</v>
      </c>
      <c r="M2877" s="70"/>
      <c r="N2877" s="70"/>
      <c r="O2877" s="70" t="s">
        <v>7206</v>
      </c>
      <c r="P2877" s="70">
        <v>237.86</v>
      </c>
      <c r="Q2877" s="70" t="s">
        <v>1402</v>
      </c>
      <c r="R2877" s="70"/>
      <c r="S2877" s="70"/>
      <c r="T2877" s="70" t="s">
        <v>8187</v>
      </c>
      <c r="U2877" s="70">
        <v>2480</v>
      </c>
      <c r="V2877" s="70">
        <v>2910</v>
      </c>
      <c r="W2877" s="70">
        <v>18000</v>
      </c>
      <c r="X2877" s="71">
        <v>9800</v>
      </c>
    </row>
    <row r="2878" spans="3:24">
      <c r="C2878" s="69">
        <v>2021</v>
      </c>
      <c r="D2878" s="69">
        <v>6</v>
      </c>
      <c r="E2878" s="70" t="s">
        <v>2139</v>
      </c>
      <c r="F2878" s="70" t="s">
        <v>2140</v>
      </c>
      <c r="G2878" s="70" t="s">
        <v>8188</v>
      </c>
      <c r="H2878" s="70" t="s">
        <v>1862</v>
      </c>
      <c r="I2878" s="70" t="s">
        <v>1397</v>
      </c>
      <c r="J2878" s="70" t="s">
        <v>1396</v>
      </c>
      <c r="K2878" s="70"/>
      <c r="L2878" s="70">
        <v>300</v>
      </c>
      <c r="M2878" s="70" t="s">
        <v>8189</v>
      </c>
      <c r="N2878" s="70"/>
      <c r="O2878" s="70">
        <v>157.57</v>
      </c>
      <c r="P2878" s="70">
        <v>422.87</v>
      </c>
      <c r="Q2878" s="70" t="s">
        <v>1421</v>
      </c>
      <c r="R2878" s="70"/>
      <c r="S2878" s="70"/>
      <c r="T2878" s="70">
        <v>9750</v>
      </c>
      <c r="U2878" s="70">
        <v>2550</v>
      </c>
      <c r="V2878" s="70" t="s">
        <v>8190</v>
      </c>
      <c r="W2878" s="70">
        <v>31000</v>
      </c>
      <c r="X2878" s="71" t="s">
        <v>8191</v>
      </c>
    </row>
    <row r="2879" spans="3:24">
      <c r="C2879" s="69">
        <v>2021</v>
      </c>
      <c r="D2879" s="69">
        <v>6</v>
      </c>
      <c r="E2879" s="70" t="s">
        <v>6124</v>
      </c>
      <c r="F2879" s="70" t="s">
        <v>5105</v>
      </c>
      <c r="G2879" s="70" t="s">
        <v>8192</v>
      </c>
      <c r="H2879" s="70" t="s">
        <v>1440</v>
      </c>
      <c r="I2879" s="70" t="s">
        <v>1397</v>
      </c>
      <c r="J2879" s="70" t="s">
        <v>1396</v>
      </c>
      <c r="K2879" s="70">
        <v>475</v>
      </c>
      <c r="L2879" s="70"/>
      <c r="M2879" s="70"/>
      <c r="N2879" s="70">
        <v>14.5</v>
      </c>
      <c r="O2879" s="70">
        <v>190.1</v>
      </c>
      <c r="P2879" s="70"/>
      <c r="Q2879" s="70" t="s">
        <v>1499</v>
      </c>
      <c r="R2879" s="70"/>
      <c r="S2879" s="70"/>
      <c r="T2879" s="70">
        <v>4815</v>
      </c>
      <c r="U2879" s="70">
        <v>1835</v>
      </c>
      <c r="V2879" s="70">
        <v>1528</v>
      </c>
      <c r="W2879" s="70">
        <v>2100</v>
      </c>
      <c r="X2879" s="71">
        <v>1725</v>
      </c>
    </row>
    <row r="2880" spans="3:24">
      <c r="C2880" s="69">
        <v>2021</v>
      </c>
      <c r="D2880" s="69">
        <v>6</v>
      </c>
      <c r="E2880" s="70" t="s">
        <v>1670</v>
      </c>
      <c r="F2880" s="70" t="s">
        <v>4264</v>
      </c>
      <c r="G2880" s="70" t="s">
        <v>8193</v>
      </c>
      <c r="H2880" s="70" t="s">
        <v>1516</v>
      </c>
      <c r="I2880" s="70" t="s">
        <v>1397</v>
      </c>
      <c r="J2880" s="70" t="s">
        <v>1396</v>
      </c>
      <c r="K2880" s="70"/>
      <c r="L2880" s="70">
        <v>200</v>
      </c>
      <c r="M2880" s="70">
        <v>0.156</v>
      </c>
      <c r="N2880" s="70"/>
      <c r="O2880" s="70">
        <v>159</v>
      </c>
      <c r="P2880" s="70">
        <v>281.92</v>
      </c>
      <c r="Q2880" s="70" t="s">
        <v>1402</v>
      </c>
      <c r="R2880" s="70"/>
      <c r="S2880" s="70"/>
      <c r="T2880" s="70">
        <v>7060</v>
      </c>
      <c r="U2880" s="70">
        <v>2550</v>
      </c>
      <c r="V2880" s="70" t="s">
        <v>2464</v>
      </c>
      <c r="W2880" s="70">
        <v>25000</v>
      </c>
      <c r="X2880" s="71">
        <v>10500</v>
      </c>
    </row>
    <row r="2881" spans="3:24">
      <c r="C2881" s="69">
        <v>2021</v>
      </c>
      <c r="D2881" s="69">
        <v>6</v>
      </c>
      <c r="E2881" s="70" t="s">
        <v>6171</v>
      </c>
      <c r="F2881" s="70" t="s">
        <v>6172</v>
      </c>
      <c r="G2881" s="70" t="s">
        <v>8194</v>
      </c>
      <c r="H2881" s="70" t="s">
        <v>1446</v>
      </c>
      <c r="I2881" s="70" t="s">
        <v>1397</v>
      </c>
      <c r="J2881" s="70" t="s">
        <v>1396</v>
      </c>
      <c r="K2881" s="70"/>
      <c r="L2881" s="70">
        <v>375</v>
      </c>
      <c r="M2881" s="70">
        <v>0.289</v>
      </c>
      <c r="N2881" s="70"/>
      <c r="O2881" s="70">
        <v>153</v>
      </c>
      <c r="P2881" s="70">
        <v>98.04</v>
      </c>
      <c r="Q2881" s="70" t="s">
        <v>1421</v>
      </c>
      <c r="R2881" s="70"/>
      <c r="S2881" s="70"/>
      <c r="T2881" s="70">
        <v>5995</v>
      </c>
      <c r="U2881" s="70" t="s">
        <v>8195</v>
      </c>
      <c r="V2881" s="70" t="s">
        <v>8196</v>
      </c>
      <c r="W2881" s="70">
        <v>4495</v>
      </c>
      <c r="X2881" s="71">
        <v>2950</v>
      </c>
    </row>
    <row r="2882" spans="3:24">
      <c r="C2882" s="69">
        <v>2021</v>
      </c>
      <c r="D2882" s="69">
        <v>6</v>
      </c>
      <c r="E2882" s="70" t="s">
        <v>6171</v>
      </c>
      <c r="F2882" s="70" t="s">
        <v>6172</v>
      </c>
      <c r="G2882" s="70" t="s">
        <v>8197</v>
      </c>
      <c r="H2882" s="70" t="s">
        <v>1482</v>
      </c>
      <c r="I2882" s="70" t="s">
        <v>1397</v>
      </c>
      <c r="J2882" s="70" t="s">
        <v>1396</v>
      </c>
      <c r="K2882" s="70"/>
      <c r="L2882" s="70">
        <v>375</v>
      </c>
      <c r="M2882" s="70">
        <v>0.289</v>
      </c>
      <c r="N2882" s="70"/>
      <c r="O2882" s="70">
        <v>153</v>
      </c>
      <c r="P2882" s="70">
        <v>98.04</v>
      </c>
      <c r="Q2882" s="70" t="s">
        <v>1421</v>
      </c>
      <c r="R2882" s="70"/>
      <c r="S2882" s="70"/>
      <c r="T2882" s="70">
        <v>5995</v>
      </c>
      <c r="U2882" s="70" t="s">
        <v>8195</v>
      </c>
      <c r="V2882" s="70" t="s">
        <v>8198</v>
      </c>
      <c r="W2882" s="70">
        <v>4495</v>
      </c>
      <c r="X2882" s="71">
        <v>3000</v>
      </c>
    </row>
    <row r="2883" spans="3:24">
      <c r="C2883" s="69">
        <v>2021</v>
      </c>
      <c r="D2883" s="69">
        <v>6</v>
      </c>
      <c r="E2883" s="70" t="s">
        <v>6171</v>
      </c>
      <c r="F2883" s="70" t="s">
        <v>6172</v>
      </c>
      <c r="G2883" s="70" t="s">
        <v>8199</v>
      </c>
      <c r="H2883" s="70" t="s">
        <v>1453</v>
      </c>
      <c r="I2883" s="70" t="s">
        <v>1397</v>
      </c>
      <c r="J2883" s="70" t="s">
        <v>1396</v>
      </c>
      <c r="K2883" s="70"/>
      <c r="L2883" s="70">
        <v>375</v>
      </c>
      <c r="M2883" s="70">
        <v>0.289</v>
      </c>
      <c r="N2883" s="70"/>
      <c r="O2883" s="70">
        <v>153</v>
      </c>
      <c r="P2883" s="70">
        <v>98.04</v>
      </c>
      <c r="Q2883" s="70" t="s">
        <v>1421</v>
      </c>
      <c r="R2883" s="70"/>
      <c r="S2883" s="70"/>
      <c r="T2883" s="70">
        <v>5995</v>
      </c>
      <c r="U2883" s="70" t="s">
        <v>8195</v>
      </c>
      <c r="V2883" s="70" t="s">
        <v>8198</v>
      </c>
      <c r="W2883" s="70">
        <v>4495</v>
      </c>
      <c r="X2883" s="71">
        <v>3000</v>
      </c>
    </row>
    <row r="2884" spans="3:24">
      <c r="C2884" s="69">
        <v>2021</v>
      </c>
      <c r="D2884" s="69">
        <v>6</v>
      </c>
      <c r="E2884" s="70" t="s">
        <v>1540</v>
      </c>
      <c r="F2884" s="70" t="s">
        <v>7345</v>
      </c>
      <c r="G2884" s="70" t="s">
        <v>8200</v>
      </c>
      <c r="H2884" s="70" t="s">
        <v>1560</v>
      </c>
      <c r="I2884" s="70" t="s">
        <v>8201</v>
      </c>
      <c r="J2884" s="70" t="s">
        <v>1441</v>
      </c>
      <c r="K2884" s="70"/>
      <c r="L2884" s="70"/>
      <c r="M2884" s="70"/>
      <c r="N2884" s="70"/>
      <c r="O2884" s="70"/>
      <c r="P2884" s="70"/>
      <c r="Q2884" s="70" t="s">
        <v>1499</v>
      </c>
      <c r="R2884" s="70"/>
      <c r="S2884" s="70"/>
      <c r="T2884" s="70">
        <v>4706</v>
      </c>
      <c r="U2884" s="70">
        <v>1909</v>
      </c>
      <c r="V2884" s="70">
        <v>1713</v>
      </c>
      <c r="W2884" s="70">
        <v>2371</v>
      </c>
      <c r="X2884" s="71">
        <v>1846</v>
      </c>
    </row>
    <row r="2885" spans="3:24">
      <c r="C2885" s="69">
        <v>2021</v>
      </c>
      <c r="D2885" s="69">
        <v>6</v>
      </c>
      <c r="E2885" s="70" t="s">
        <v>1540</v>
      </c>
      <c r="F2885" s="70" t="s">
        <v>7345</v>
      </c>
      <c r="G2885" s="70" t="s">
        <v>8200</v>
      </c>
      <c r="H2885" s="70" t="s">
        <v>1560</v>
      </c>
      <c r="I2885" s="70" t="s">
        <v>8201</v>
      </c>
      <c r="J2885" s="70" t="s">
        <v>1441</v>
      </c>
      <c r="K2885" s="70"/>
      <c r="L2885" s="70"/>
      <c r="M2885" s="70"/>
      <c r="N2885" s="70"/>
      <c r="O2885" s="70"/>
      <c r="P2885" s="70"/>
      <c r="Q2885" s="70" t="s">
        <v>1499</v>
      </c>
      <c r="R2885" s="70"/>
      <c r="S2885" s="70"/>
      <c r="T2885" s="70">
        <v>4706</v>
      </c>
      <c r="U2885" s="70">
        <v>1909</v>
      </c>
      <c r="V2885" s="70">
        <v>1713</v>
      </c>
      <c r="W2885" s="70">
        <v>2371</v>
      </c>
      <c r="X2885" s="71">
        <v>1780</v>
      </c>
    </row>
    <row r="2886" spans="3:24">
      <c r="C2886" s="69">
        <v>2021</v>
      </c>
      <c r="D2886" s="69">
        <v>6</v>
      </c>
      <c r="E2886" s="70" t="s">
        <v>1540</v>
      </c>
      <c r="F2886" s="70" t="s">
        <v>7345</v>
      </c>
      <c r="G2886" s="70" t="s">
        <v>8200</v>
      </c>
      <c r="H2886" s="70" t="s">
        <v>1560</v>
      </c>
      <c r="I2886" s="70" t="s">
        <v>8201</v>
      </c>
      <c r="J2886" s="70" t="s">
        <v>1441</v>
      </c>
      <c r="K2886" s="70"/>
      <c r="L2886" s="70"/>
      <c r="M2886" s="70"/>
      <c r="N2886" s="70"/>
      <c r="O2886" s="70"/>
      <c r="P2886" s="70"/>
      <c r="Q2886" s="70" t="s">
        <v>1499</v>
      </c>
      <c r="R2886" s="70"/>
      <c r="S2886" s="70"/>
      <c r="T2886" s="70">
        <v>4706</v>
      </c>
      <c r="U2886" s="70">
        <v>1909</v>
      </c>
      <c r="V2886" s="70">
        <v>1713</v>
      </c>
      <c r="W2886" s="70">
        <v>2371</v>
      </c>
      <c r="X2886" s="71">
        <v>1715</v>
      </c>
    </row>
    <row r="2887" spans="3:24">
      <c r="C2887" s="69">
        <v>2021</v>
      </c>
      <c r="D2887" s="69">
        <v>6</v>
      </c>
      <c r="E2887" s="70" t="s">
        <v>1911</v>
      </c>
      <c r="F2887" s="70" t="s">
        <v>1912</v>
      </c>
      <c r="G2887" s="70" t="s">
        <v>8202</v>
      </c>
      <c r="H2887" s="70" t="s">
        <v>1579</v>
      </c>
      <c r="I2887" s="70" t="s">
        <v>1397</v>
      </c>
      <c r="J2887" s="70" t="s">
        <v>1441</v>
      </c>
      <c r="K2887" s="70">
        <v>501</v>
      </c>
      <c r="L2887" s="70"/>
      <c r="M2887" s="70"/>
      <c r="N2887" s="70">
        <v>13.5</v>
      </c>
      <c r="O2887" s="70">
        <v>172</v>
      </c>
      <c r="P2887" s="70"/>
      <c r="Q2887" s="70" t="s">
        <v>4377</v>
      </c>
      <c r="R2887" s="70"/>
      <c r="S2887" s="70"/>
      <c r="T2887" s="70">
        <v>4530</v>
      </c>
      <c r="U2887" s="70">
        <v>1860</v>
      </c>
      <c r="V2887" s="70">
        <v>1628</v>
      </c>
      <c r="W2887" s="70">
        <v>2045</v>
      </c>
      <c r="X2887" s="71">
        <v>1670</v>
      </c>
    </row>
    <row r="2888" spans="3:24">
      <c r="C2888" s="69">
        <v>2021</v>
      </c>
      <c r="D2888" s="69">
        <v>6</v>
      </c>
      <c r="E2888" s="70" t="s">
        <v>1911</v>
      </c>
      <c r="F2888" s="70" t="s">
        <v>1912</v>
      </c>
      <c r="G2888" s="70" t="s">
        <v>8202</v>
      </c>
      <c r="H2888" s="70" t="s">
        <v>1579</v>
      </c>
      <c r="I2888" s="70" t="s">
        <v>1397</v>
      </c>
      <c r="J2888" s="70" t="s">
        <v>1441</v>
      </c>
      <c r="K2888" s="70">
        <v>501</v>
      </c>
      <c r="L2888" s="70"/>
      <c r="M2888" s="70"/>
      <c r="N2888" s="70">
        <v>13.5</v>
      </c>
      <c r="O2888" s="70">
        <v>172</v>
      </c>
      <c r="P2888" s="70"/>
      <c r="Q2888" s="70" t="s">
        <v>4377</v>
      </c>
      <c r="R2888" s="70"/>
      <c r="S2888" s="70"/>
      <c r="T2888" s="70">
        <v>4530</v>
      </c>
      <c r="U2888" s="70">
        <v>1860</v>
      </c>
      <c r="V2888" s="70">
        <v>1628</v>
      </c>
      <c r="W2888" s="70">
        <v>2045</v>
      </c>
      <c r="X2888" s="71">
        <v>1670</v>
      </c>
    </row>
    <row r="2889" spans="3:24">
      <c r="C2889" s="69">
        <v>2021</v>
      </c>
      <c r="D2889" s="69">
        <v>6</v>
      </c>
      <c r="E2889" s="70" t="s">
        <v>1911</v>
      </c>
      <c r="F2889" s="70" t="s">
        <v>1912</v>
      </c>
      <c r="G2889" s="70" t="s">
        <v>8203</v>
      </c>
      <c r="H2889" s="70" t="s">
        <v>1440</v>
      </c>
      <c r="I2889" s="70" t="s">
        <v>1397</v>
      </c>
      <c r="J2889" s="70" t="s">
        <v>1396</v>
      </c>
      <c r="K2889" s="70">
        <v>401</v>
      </c>
      <c r="L2889" s="70"/>
      <c r="M2889" s="70"/>
      <c r="N2889" s="70">
        <v>11.5</v>
      </c>
      <c r="O2889" s="70">
        <v>160</v>
      </c>
      <c r="P2889" s="70"/>
      <c r="Q2889" s="70" t="s">
        <v>4377</v>
      </c>
      <c r="R2889" s="70"/>
      <c r="S2889" s="70"/>
      <c r="T2889" s="70">
        <v>4070</v>
      </c>
      <c r="U2889" s="70">
        <v>1690</v>
      </c>
      <c r="V2889" s="70">
        <v>1540</v>
      </c>
      <c r="W2889" s="70">
        <v>1526</v>
      </c>
      <c r="X2889" s="71">
        <v>1151</v>
      </c>
    </row>
    <row r="2890" spans="3:24">
      <c r="C2890" s="69">
        <v>2021</v>
      </c>
      <c r="D2890" s="69">
        <v>6</v>
      </c>
      <c r="E2890" s="70" t="s">
        <v>1911</v>
      </c>
      <c r="F2890" s="70" t="s">
        <v>1912</v>
      </c>
      <c r="G2890" s="70" t="s">
        <v>8204</v>
      </c>
      <c r="H2890" s="70" t="s">
        <v>1440</v>
      </c>
      <c r="I2890" s="70" t="s">
        <v>1397</v>
      </c>
      <c r="J2890" s="70" t="s">
        <v>1396</v>
      </c>
      <c r="K2890" s="70">
        <v>401</v>
      </c>
      <c r="L2890" s="70"/>
      <c r="M2890" s="70"/>
      <c r="N2890" s="70">
        <v>11.5</v>
      </c>
      <c r="O2890" s="70">
        <v>160</v>
      </c>
      <c r="P2890" s="70"/>
      <c r="Q2890" s="70" t="s">
        <v>4377</v>
      </c>
      <c r="R2890" s="70"/>
      <c r="S2890" s="70"/>
      <c r="T2890" s="70">
        <v>4070</v>
      </c>
      <c r="U2890" s="70">
        <v>1690</v>
      </c>
      <c r="V2890" s="70">
        <v>1540</v>
      </c>
      <c r="W2890" s="70">
        <v>1526</v>
      </c>
      <c r="X2890" s="71">
        <v>1151</v>
      </c>
    </row>
    <row r="2891" spans="3:24">
      <c r="C2891" s="69">
        <v>2021</v>
      </c>
      <c r="D2891" s="69">
        <v>6</v>
      </c>
      <c r="E2891" s="70" t="s">
        <v>1911</v>
      </c>
      <c r="F2891" s="70" t="s">
        <v>1912</v>
      </c>
      <c r="G2891" s="70" t="s">
        <v>8205</v>
      </c>
      <c r="H2891" s="70" t="s">
        <v>1440</v>
      </c>
      <c r="I2891" s="70" t="s">
        <v>1397</v>
      </c>
      <c r="J2891" s="70" t="s">
        <v>1396</v>
      </c>
      <c r="K2891" s="70">
        <v>401</v>
      </c>
      <c r="L2891" s="70"/>
      <c r="M2891" s="70"/>
      <c r="N2891" s="70">
        <v>11.5</v>
      </c>
      <c r="O2891" s="70">
        <v>160</v>
      </c>
      <c r="P2891" s="70"/>
      <c r="Q2891" s="70" t="s">
        <v>4377</v>
      </c>
      <c r="R2891" s="70"/>
      <c r="S2891" s="70"/>
      <c r="T2891" s="70">
        <v>4070</v>
      </c>
      <c r="U2891" s="70">
        <v>1690</v>
      </c>
      <c r="V2891" s="70">
        <v>1540</v>
      </c>
      <c r="W2891" s="70">
        <v>1526</v>
      </c>
      <c r="X2891" s="71">
        <v>1151</v>
      </c>
    </row>
    <row r="2892" spans="3:24">
      <c r="C2892" s="69">
        <v>2021</v>
      </c>
      <c r="D2892" s="69">
        <v>6</v>
      </c>
      <c r="E2892" s="70" t="s">
        <v>1911</v>
      </c>
      <c r="F2892" s="70" t="s">
        <v>1912</v>
      </c>
      <c r="G2892" s="70" t="s">
        <v>8206</v>
      </c>
      <c r="H2892" s="70" t="s">
        <v>1440</v>
      </c>
      <c r="I2892" s="70" t="s">
        <v>1397</v>
      </c>
      <c r="J2892" s="70" t="s">
        <v>1396</v>
      </c>
      <c r="K2892" s="70">
        <v>401</v>
      </c>
      <c r="L2892" s="70"/>
      <c r="M2892" s="70"/>
      <c r="N2892" s="70">
        <v>11.5</v>
      </c>
      <c r="O2892" s="70">
        <v>160</v>
      </c>
      <c r="P2892" s="70"/>
      <c r="Q2892" s="70" t="s">
        <v>4377</v>
      </c>
      <c r="R2892" s="70"/>
      <c r="S2892" s="70"/>
      <c r="T2892" s="70">
        <v>4070</v>
      </c>
      <c r="U2892" s="70">
        <v>1690</v>
      </c>
      <c r="V2892" s="70">
        <v>1540</v>
      </c>
      <c r="W2892" s="70">
        <v>1526</v>
      </c>
      <c r="X2892" s="71">
        <v>1151</v>
      </c>
    </row>
    <row r="2893" spans="3:24">
      <c r="C2893" s="69">
        <v>2021</v>
      </c>
      <c r="D2893" s="69">
        <v>6</v>
      </c>
      <c r="E2893" s="70" t="s">
        <v>4268</v>
      </c>
      <c r="F2893" s="70" t="s">
        <v>6526</v>
      </c>
      <c r="G2893" s="70" t="s">
        <v>8207</v>
      </c>
      <c r="H2893" s="70" t="s">
        <v>1579</v>
      </c>
      <c r="I2893" s="70" t="s">
        <v>1397</v>
      </c>
      <c r="J2893" s="70" t="s">
        <v>1441</v>
      </c>
      <c r="K2893" s="70">
        <v>650</v>
      </c>
      <c r="L2893" s="70"/>
      <c r="M2893" s="70"/>
      <c r="N2893" s="70">
        <v>15.5</v>
      </c>
      <c r="O2893" s="70">
        <v>180</v>
      </c>
      <c r="P2893" s="70"/>
      <c r="Q2893" s="70" t="s">
        <v>1499</v>
      </c>
      <c r="R2893" s="70"/>
      <c r="S2893" s="70"/>
      <c r="T2893" s="70">
        <v>4835</v>
      </c>
      <c r="U2893" s="70">
        <v>1935</v>
      </c>
      <c r="V2893" s="70">
        <v>1685</v>
      </c>
      <c r="W2893" s="70">
        <v>2560</v>
      </c>
      <c r="X2893" s="71" t="s">
        <v>8208</v>
      </c>
    </row>
    <row r="2894" spans="3:24">
      <c r="C2894" s="69">
        <v>2021</v>
      </c>
      <c r="D2894" s="69">
        <v>6</v>
      </c>
      <c r="E2894" s="70" t="s">
        <v>4268</v>
      </c>
      <c r="F2894" s="70" t="s">
        <v>6526</v>
      </c>
      <c r="G2894" s="70" t="s">
        <v>8209</v>
      </c>
      <c r="H2894" s="70" t="s">
        <v>1579</v>
      </c>
      <c r="I2894" s="70" t="s">
        <v>1397</v>
      </c>
      <c r="J2894" s="70" t="s">
        <v>1441</v>
      </c>
      <c r="K2894" s="70">
        <v>600</v>
      </c>
      <c r="L2894" s="70"/>
      <c r="M2894" s="70"/>
      <c r="N2894" s="70">
        <v>16</v>
      </c>
      <c r="O2894" s="70">
        <v>175</v>
      </c>
      <c r="P2894" s="70"/>
      <c r="Q2894" s="70" t="s">
        <v>1499</v>
      </c>
      <c r="R2894" s="70"/>
      <c r="S2894" s="70"/>
      <c r="T2894" s="70">
        <v>4835</v>
      </c>
      <c r="U2894" s="70">
        <v>1935</v>
      </c>
      <c r="V2894" s="70">
        <v>1685</v>
      </c>
      <c r="W2894" s="70">
        <v>2720</v>
      </c>
      <c r="X2894" s="71" t="s">
        <v>6528</v>
      </c>
    </row>
    <row r="2895" spans="3:24">
      <c r="C2895" s="69">
        <v>2021</v>
      </c>
      <c r="D2895" s="69">
        <v>6</v>
      </c>
      <c r="E2895" s="70" t="s">
        <v>7650</v>
      </c>
      <c r="F2895" s="70" t="s">
        <v>8210</v>
      </c>
      <c r="G2895" s="70" t="s">
        <v>8211</v>
      </c>
      <c r="H2895" s="70" t="s">
        <v>1440</v>
      </c>
      <c r="I2895" s="70" t="s">
        <v>1397</v>
      </c>
      <c r="J2895" s="70" t="s">
        <v>1396</v>
      </c>
      <c r="K2895" s="70">
        <v>430</v>
      </c>
      <c r="L2895" s="70"/>
      <c r="M2895" s="70"/>
      <c r="N2895" s="70">
        <v>13.9</v>
      </c>
      <c r="O2895" s="70">
        <v>170</v>
      </c>
      <c r="P2895" s="70"/>
      <c r="Q2895" s="70" t="s">
        <v>3814</v>
      </c>
      <c r="R2895" s="70"/>
      <c r="S2895" s="70"/>
      <c r="T2895" s="70">
        <v>4261</v>
      </c>
      <c r="U2895" s="70">
        <v>1778</v>
      </c>
      <c r="V2895" s="70">
        <v>1568</v>
      </c>
      <c r="W2895" s="70">
        <v>2220</v>
      </c>
      <c r="X2895" s="71">
        <v>1760</v>
      </c>
    </row>
    <row r="2896" spans="3:24">
      <c r="C2896" s="69">
        <v>2021</v>
      </c>
      <c r="D2896" s="69">
        <v>6</v>
      </c>
      <c r="E2896" s="70" t="s">
        <v>4123</v>
      </c>
      <c r="F2896" s="70" t="s">
        <v>5967</v>
      </c>
      <c r="G2896" s="70" t="s">
        <v>8212</v>
      </c>
      <c r="H2896" s="70" t="s">
        <v>1579</v>
      </c>
      <c r="I2896" s="70" t="s">
        <v>1397</v>
      </c>
      <c r="J2896" s="70" t="s">
        <v>1441</v>
      </c>
      <c r="K2896" s="70">
        <v>439</v>
      </c>
      <c r="L2896" s="70"/>
      <c r="M2896" s="70"/>
      <c r="N2896" s="70">
        <v>15.7</v>
      </c>
      <c r="O2896" s="70">
        <v>170</v>
      </c>
      <c r="P2896" s="70"/>
      <c r="Q2896" s="70" t="s">
        <v>1499</v>
      </c>
      <c r="R2896" s="70"/>
      <c r="S2896" s="70"/>
      <c r="T2896" s="70">
        <v>4891</v>
      </c>
      <c r="U2896" s="70">
        <v>1848</v>
      </c>
      <c r="V2896" s="70">
        <v>1679</v>
      </c>
      <c r="W2896" s="70">
        <v>2730</v>
      </c>
      <c r="X2896" s="71">
        <v>2161</v>
      </c>
    </row>
    <row r="2897" spans="3:24">
      <c r="C2897" s="69">
        <v>2021</v>
      </c>
      <c r="D2897" s="69">
        <v>6</v>
      </c>
      <c r="E2897" s="70" t="s">
        <v>1735</v>
      </c>
      <c r="F2897" s="70" t="s">
        <v>1736</v>
      </c>
      <c r="G2897" s="70" t="s">
        <v>8213</v>
      </c>
      <c r="H2897" s="70" t="s">
        <v>1453</v>
      </c>
      <c r="I2897" s="70" t="s">
        <v>1397</v>
      </c>
      <c r="J2897" s="70" t="s">
        <v>1396</v>
      </c>
      <c r="K2897" s="70"/>
      <c r="L2897" s="70">
        <v>310</v>
      </c>
      <c r="M2897" s="70">
        <v>0.279</v>
      </c>
      <c r="N2897" s="70"/>
      <c r="O2897" s="70">
        <v>146.7</v>
      </c>
      <c r="P2897" s="70">
        <v>81.14</v>
      </c>
      <c r="Q2897" s="70" t="s">
        <v>1402</v>
      </c>
      <c r="R2897" s="70"/>
      <c r="S2897" s="70"/>
      <c r="T2897" s="70">
        <v>5995</v>
      </c>
      <c r="U2897" s="70" t="s">
        <v>8214</v>
      </c>
      <c r="V2897" s="70" t="s">
        <v>8215</v>
      </c>
      <c r="W2897" s="70">
        <v>4495</v>
      </c>
      <c r="X2897" s="71">
        <v>2995</v>
      </c>
    </row>
    <row r="2898" spans="3:24">
      <c r="C2898" s="69">
        <v>2021</v>
      </c>
      <c r="D2898" s="69">
        <v>6</v>
      </c>
      <c r="E2898" s="70" t="s">
        <v>5995</v>
      </c>
      <c r="F2898" s="70" t="s">
        <v>4189</v>
      </c>
      <c r="G2898" s="70" t="s">
        <v>8216</v>
      </c>
      <c r="H2898" s="70" t="s">
        <v>1440</v>
      </c>
      <c r="I2898" s="70" t="s">
        <v>1397</v>
      </c>
      <c r="J2898" s="70" t="s">
        <v>1396</v>
      </c>
      <c r="K2898" s="70">
        <v>505</v>
      </c>
      <c r="L2898" s="70"/>
      <c r="M2898" s="70"/>
      <c r="N2898" s="70">
        <v>13.1</v>
      </c>
      <c r="O2898" s="70">
        <v>160.06</v>
      </c>
      <c r="P2898" s="70"/>
      <c r="Q2898" s="70" t="s">
        <v>1499</v>
      </c>
      <c r="R2898" s="70"/>
      <c r="S2898" s="70"/>
      <c r="T2898" s="70">
        <v>4718</v>
      </c>
      <c r="U2898" s="70">
        <v>1838</v>
      </c>
      <c r="V2898" s="70">
        <v>1535</v>
      </c>
      <c r="W2898" s="70">
        <v>2024</v>
      </c>
      <c r="X2898" s="71">
        <v>1649</v>
      </c>
    </row>
    <row r="2899" spans="3:24">
      <c r="C2899" s="69">
        <v>2021</v>
      </c>
      <c r="D2899" s="69">
        <v>6</v>
      </c>
      <c r="E2899" s="70" t="s">
        <v>5995</v>
      </c>
      <c r="F2899" s="70" t="s">
        <v>4189</v>
      </c>
      <c r="G2899" s="70" t="s">
        <v>8217</v>
      </c>
      <c r="H2899" s="70" t="s">
        <v>1440</v>
      </c>
      <c r="I2899" s="70" t="s">
        <v>1397</v>
      </c>
      <c r="J2899" s="70" t="s">
        <v>1396</v>
      </c>
      <c r="K2899" s="70">
        <v>505</v>
      </c>
      <c r="L2899" s="70"/>
      <c r="M2899" s="70"/>
      <c r="N2899" s="70">
        <v>13.1</v>
      </c>
      <c r="O2899" s="70">
        <v>160.24</v>
      </c>
      <c r="P2899" s="70"/>
      <c r="Q2899" s="70" t="s">
        <v>1499</v>
      </c>
      <c r="R2899" s="70"/>
      <c r="S2899" s="70"/>
      <c r="T2899" s="70">
        <v>4718</v>
      </c>
      <c r="U2899" s="70">
        <v>1838</v>
      </c>
      <c r="V2899" s="70">
        <v>1535</v>
      </c>
      <c r="W2899" s="70">
        <v>2024</v>
      </c>
      <c r="X2899" s="71">
        <v>1649</v>
      </c>
    </row>
    <row r="2900" spans="3:24">
      <c r="C2900" s="69">
        <v>2021</v>
      </c>
      <c r="D2900" s="69">
        <v>6</v>
      </c>
      <c r="E2900" s="70" t="s">
        <v>2097</v>
      </c>
      <c r="F2900" s="70" t="s">
        <v>1621</v>
      </c>
      <c r="G2900" s="70" t="s">
        <v>8218</v>
      </c>
      <c r="H2900" s="70" t="s">
        <v>2064</v>
      </c>
      <c r="I2900" s="70" t="s">
        <v>1397</v>
      </c>
      <c r="J2900" s="70" t="s">
        <v>1396</v>
      </c>
      <c r="K2900" s="70">
        <v>245</v>
      </c>
      <c r="L2900" s="70"/>
      <c r="M2900" s="70"/>
      <c r="N2900" s="70"/>
      <c r="O2900" s="70">
        <v>135.1</v>
      </c>
      <c r="P2900" s="70">
        <v>43</v>
      </c>
      <c r="Q2900" s="70" t="s">
        <v>1402</v>
      </c>
      <c r="R2900" s="70"/>
      <c r="S2900" s="70"/>
      <c r="T2900" s="70" t="s">
        <v>6691</v>
      </c>
      <c r="U2900" s="70">
        <v>1805</v>
      </c>
      <c r="V2900" s="70" t="s">
        <v>8219</v>
      </c>
      <c r="W2900" s="70">
        <v>3495</v>
      </c>
      <c r="X2900" s="71" t="s">
        <v>8220</v>
      </c>
    </row>
    <row r="2901" spans="3:24">
      <c r="C2901" s="69">
        <v>2021</v>
      </c>
      <c r="D2901" s="69">
        <v>6</v>
      </c>
      <c r="E2901" s="70" t="s">
        <v>7831</v>
      </c>
      <c r="F2901" s="70" t="s">
        <v>1621</v>
      </c>
      <c r="G2901" s="70" t="s">
        <v>8221</v>
      </c>
      <c r="H2901" s="70" t="s">
        <v>4483</v>
      </c>
      <c r="I2901" s="70" t="s">
        <v>1397</v>
      </c>
      <c r="J2901" s="70" t="s">
        <v>1396</v>
      </c>
      <c r="K2901" s="70"/>
      <c r="L2901" s="70">
        <v>440</v>
      </c>
      <c r="M2901" s="70">
        <v>0.289</v>
      </c>
      <c r="N2901" s="70"/>
      <c r="O2901" s="70">
        <v>157.2</v>
      </c>
      <c r="P2901" s="70">
        <v>90.24</v>
      </c>
      <c r="Q2901" s="70" t="s">
        <v>1402</v>
      </c>
      <c r="R2901" s="70"/>
      <c r="S2901" s="70"/>
      <c r="T2901" s="70">
        <v>5995</v>
      </c>
      <c r="U2901" s="70">
        <v>2250</v>
      </c>
      <c r="V2901" s="70">
        <v>2995</v>
      </c>
      <c r="W2901" s="70">
        <v>4495</v>
      </c>
      <c r="X2901" s="71">
        <v>3170</v>
      </c>
    </row>
    <row r="2902" spans="3:24">
      <c r="C2902" s="69">
        <v>2021</v>
      </c>
      <c r="D2902" s="69">
        <v>6</v>
      </c>
      <c r="E2902" s="70" t="s">
        <v>7831</v>
      </c>
      <c r="F2902" s="70" t="s">
        <v>1621</v>
      </c>
      <c r="G2902" s="70" t="s">
        <v>8222</v>
      </c>
      <c r="H2902" s="70" t="s">
        <v>4118</v>
      </c>
      <c r="I2902" s="70" t="s">
        <v>1397</v>
      </c>
      <c r="J2902" s="70" t="s">
        <v>1412</v>
      </c>
      <c r="K2902" s="70"/>
      <c r="L2902" s="70"/>
      <c r="M2902" s="70">
        <v>0.169</v>
      </c>
      <c r="N2902" s="70"/>
      <c r="O2902" s="70" t="s">
        <v>2829</v>
      </c>
      <c r="P2902" s="70">
        <v>255.451</v>
      </c>
      <c r="Q2902" s="70" t="s">
        <v>1402</v>
      </c>
      <c r="R2902" s="70"/>
      <c r="S2902" s="70"/>
      <c r="T2902" s="70">
        <v>11970</v>
      </c>
      <c r="U2902" s="70">
        <v>2550</v>
      </c>
      <c r="V2902" s="70" t="s">
        <v>8223</v>
      </c>
      <c r="W2902" s="70">
        <v>18000</v>
      </c>
      <c r="X2902" s="71" t="s">
        <v>8224</v>
      </c>
    </row>
    <row r="2903" spans="3:24">
      <c r="C2903" s="69">
        <v>2021</v>
      </c>
      <c r="D2903" s="69">
        <v>6</v>
      </c>
      <c r="E2903" s="70" t="s">
        <v>7831</v>
      </c>
      <c r="F2903" s="70" t="s">
        <v>1621</v>
      </c>
      <c r="G2903" s="70" t="s">
        <v>8225</v>
      </c>
      <c r="H2903" s="70" t="s">
        <v>1433</v>
      </c>
      <c r="I2903" s="70" t="s">
        <v>1397</v>
      </c>
      <c r="J2903" s="70" t="s">
        <v>1412</v>
      </c>
      <c r="K2903" s="70"/>
      <c r="L2903" s="70"/>
      <c r="M2903" s="70">
        <v>0.149</v>
      </c>
      <c r="N2903" s="70"/>
      <c r="O2903" s="70">
        <v>160.4</v>
      </c>
      <c r="P2903" s="70">
        <v>105.7</v>
      </c>
      <c r="Q2903" s="70" t="s">
        <v>1402</v>
      </c>
      <c r="R2903" s="70"/>
      <c r="S2903" s="70"/>
      <c r="T2903" s="70">
        <v>6005</v>
      </c>
      <c r="U2903" s="70">
        <v>2240</v>
      </c>
      <c r="V2903" s="70" t="s">
        <v>8226</v>
      </c>
      <c r="W2903" s="70">
        <v>8500</v>
      </c>
      <c r="X2903" s="71" t="s">
        <v>8227</v>
      </c>
    </row>
    <row r="2904" spans="3:24">
      <c r="C2904" s="69">
        <v>2021</v>
      </c>
      <c r="D2904" s="69">
        <v>6</v>
      </c>
      <c r="E2904" s="70" t="s">
        <v>7831</v>
      </c>
      <c r="F2904" s="70" t="s">
        <v>1621</v>
      </c>
      <c r="G2904" s="70" t="s">
        <v>8228</v>
      </c>
      <c r="H2904" s="70" t="s">
        <v>1531</v>
      </c>
      <c r="I2904" s="70" t="s">
        <v>1397</v>
      </c>
      <c r="J2904" s="70" t="s">
        <v>1412</v>
      </c>
      <c r="K2904" s="70"/>
      <c r="L2904" s="70"/>
      <c r="M2904" s="70">
        <v>0.18</v>
      </c>
      <c r="N2904" s="70"/>
      <c r="O2904" s="70" t="s">
        <v>8229</v>
      </c>
      <c r="P2904" s="70">
        <v>100.27</v>
      </c>
      <c r="Q2904" s="70" t="s">
        <v>1402</v>
      </c>
      <c r="R2904" s="70"/>
      <c r="S2904" s="70"/>
      <c r="T2904" s="70">
        <v>6005</v>
      </c>
      <c r="U2904" s="70">
        <v>2060</v>
      </c>
      <c r="V2904" s="70">
        <v>2885</v>
      </c>
      <c r="W2904" s="70">
        <v>6500</v>
      </c>
      <c r="X2904" s="71" t="s">
        <v>8230</v>
      </c>
    </row>
    <row r="2905" spans="3:24">
      <c r="C2905" s="69">
        <v>2021</v>
      </c>
      <c r="D2905" s="69">
        <v>6</v>
      </c>
      <c r="E2905" s="70" t="s">
        <v>7831</v>
      </c>
      <c r="F2905" s="70" t="s">
        <v>1621</v>
      </c>
      <c r="G2905" s="70" t="s">
        <v>8231</v>
      </c>
      <c r="H2905" s="70" t="s">
        <v>4118</v>
      </c>
      <c r="I2905" s="70" t="s">
        <v>1397</v>
      </c>
      <c r="J2905" s="70" t="s">
        <v>1412</v>
      </c>
      <c r="K2905" s="70"/>
      <c r="L2905" s="70"/>
      <c r="M2905" s="70">
        <v>0.149</v>
      </c>
      <c r="N2905" s="70"/>
      <c r="O2905" s="70" t="s">
        <v>2829</v>
      </c>
      <c r="P2905" s="70">
        <v>121.136</v>
      </c>
      <c r="Q2905" s="70" t="s">
        <v>1402</v>
      </c>
      <c r="R2905" s="70"/>
      <c r="S2905" s="70"/>
      <c r="T2905" s="70">
        <v>7345</v>
      </c>
      <c r="U2905" s="70">
        <v>2240</v>
      </c>
      <c r="V2905" s="70" t="s">
        <v>6488</v>
      </c>
      <c r="W2905" s="70">
        <v>9900</v>
      </c>
      <c r="X2905" s="71" t="s">
        <v>8232</v>
      </c>
    </row>
    <row r="2906" spans="3:24">
      <c r="C2906" s="69">
        <v>2021</v>
      </c>
      <c r="D2906" s="69">
        <v>6</v>
      </c>
      <c r="E2906" s="70" t="s">
        <v>7831</v>
      </c>
      <c r="F2906" s="70" t="s">
        <v>1621</v>
      </c>
      <c r="G2906" s="70" t="s">
        <v>8233</v>
      </c>
      <c r="H2906" s="70" t="s">
        <v>1433</v>
      </c>
      <c r="I2906" s="70" t="s">
        <v>1397</v>
      </c>
      <c r="J2906" s="70" t="s">
        <v>1412</v>
      </c>
      <c r="K2906" s="70"/>
      <c r="L2906" s="70"/>
      <c r="M2906" s="70">
        <v>0.144</v>
      </c>
      <c r="N2906" s="70"/>
      <c r="O2906" s="70">
        <v>159.2</v>
      </c>
      <c r="P2906" s="70">
        <v>210.541</v>
      </c>
      <c r="Q2906" s="70" t="s">
        <v>1402</v>
      </c>
      <c r="R2906" s="70"/>
      <c r="S2906" s="70"/>
      <c r="T2906" s="70">
        <v>8145</v>
      </c>
      <c r="U2906" s="70">
        <v>2420</v>
      </c>
      <c r="V2906" s="70" t="s">
        <v>4247</v>
      </c>
      <c r="W2906" s="70">
        <v>13700</v>
      </c>
      <c r="X2906" s="71" t="s">
        <v>4248</v>
      </c>
    </row>
    <row r="2907" spans="3:24">
      <c r="C2907" s="69">
        <v>2021</v>
      </c>
      <c r="D2907" s="69">
        <v>6</v>
      </c>
      <c r="E2907" s="70" t="s">
        <v>1888</v>
      </c>
      <c r="F2907" s="70" t="s">
        <v>1621</v>
      </c>
      <c r="G2907" s="70" t="s">
        <v>8234</v>
      </c>
      <c r="H2907" s="70" t="s">
        <v>1418</v>
      </c>
      <c r="I2907" s="70" t="s">
        <v>1397</v>
      </c>
      <c r="J2907" s="70" t="s">
        <v>1396</v>
      </c>
      <c r="K2907" s="70"/>
      <c r="L2907" s="70">
        <v>260</v>
      </c>
      <c r="M2907" s="70" t="s">
        <v>8235</v>
      </c>
      <c r="N2907" s="70"/>
      <c r="O2907" s="70">
        <v>161.2</v>
      </c>
      <c r="P2907" s="70">
        <v>350.078</v>
      </c>
      <c r="Q2907" s="70" t="s">
        <v>1402</v>
      </c>
      <c r="R2907" s="70"/>
      <c r="S2907" s="70"/>
      <c r="T2907" s="70" t="s">
        <v>1650</v>
      </c>
      <c r="U2907" s="70">
        <v>2550</v>
      </c>
      <c r="V2907" s="70" t="s">
        <v>3839</v>
      </c>
      <c r="W2907" s="70">
        <v>31000</v>
      </c>
      <c r="X2907" s="71" t="s">
        <v>3840</v>
      </c>
    </row>
    <row r="2908" spans="3:24">
      <c r="C2908" s="69">
        <v>2021</v>
      </c>
      <c r="D2908" s="69">
        <v>6</v>
      </c>
      <c r="E2908" s="70" t="s">
        <v>1888</v>
      </c>
      <c r="F2908" s="70" t="s">
        <v>1621</v>
      </c>
      <c r="G2908" s="70" t="s">
        <v>8236</v>
      </c>
      <c r="H2908" s="70" t="s">
        <v>1453</v>
      </c>
      <c r="I2908" s="70" t="s">
        <v>1397</v>
      </c>
      <c r="J2908" s="70" t="s">
        <v>1396</v>
      </c>
      <c r="K2908" s="70"/>
      <c r="L2908" s="70">
        <v>440</v>
      </c>
      <c r="M2908" s="70" t="s">
        <v>8237</v>
      </c>
      <c r="N2908" s="70"/>
      <c r="O2908" s="70">
        <v>157.2</v>
      </c>
      <c r="P2908" s="70">
        <v>90.236</v>
      </c>
      <c r="Q2908" s="70" t="s">
        <v>1402</v>
      </c>
      <c r="R2908" s="70"/>
      <c r="S2908" s="70"/>
      <c r="T2908" s="70">
        <v>5995</v>
      </c>
      <c r="U2908" s="70" t="s">
        <v>7844</v>
      </c>
      <c r="V2908" s="70" t="s">
        <v>6610</v>
      </c>
      <c r="W2908" s="70">
        <v>4495</v>
      </c>
      <c r="X2908" s="71" t="s">
        <v>8238</v>
      </c>
    </row>
    <row r="2909" spans="3:24">
      <c r="C2909" s="69">
        <v>2021</v>
      </c>
      <c r="D2909" s="69">
        <v>6</v>
      </c>
      <c r="E2909" s="70" t="s">
        <v>1540</v>
      </c>
      <c r="F2909" s="70" t="s">
        <v>1541</v>
      </c>
      <c r="G2909" s="70" t="s">
        <v>8239</v>
      </c>
      <c r="H2909" s="70" t="s">
        <v>1440</v>
      </c>
      <c r="I2909" s="70" t="s">
        <v>1397</v>
      </c>
      <c r="J2909" s="70" t="s">
        <v>1396</v>
      </c>
      <c r="K2909" s="70">
        <v>421</v>
      </c>
      <c r="L2909" s="70"/>
      <c r="M2909" s="70"/>
      <c r="N2909" s="70">
        <v>13.6</v>
      </c>
      <c r="O2909" s="70">
        <v>160.35</v>
      </c>
      <c r="P2909" s="70"/>
      <c r="Q2909" s="70" t="s">
        <v>1504</v>
      </c>
      <c r="R2909" s="70"/>
      <c r="S2909" s="70"/>
      <c r="T2909" s="70">
        <v>4755</v>
      </c>
      <c r="U2909" s="70">
        <v>1802</v>
      </c>
      <c r="V2909" s="70">
        <v>1503</v>
      </c>
      <c r="W2909" s="70">
        <v>1985</v>
      </c>
      <c r="X2909" s="71">
        <v>1535</v>
      </c>
    </row>
    <row r="2910" spans="3:24">
      <c r="C2910" s="69">
        <v>2021</v>
      </c>
      <c r="D2910" s="69">
        <v>6</v>
      </c>
      <c r="E2910" s="70" t="s">
        <v>5713</v>
      </c>
      <c r="F2910" s="70" t="s">
        <v>2114</v>
      </c>
      <c r="G2910" s="70" t="s">
        <v>8240</v>
      </c>
      <c r="H2910" s="70" t="s">
        <v>4118</v>
      </c>
      <c r="I2910" s="70" t="s">
        <v>1397</v>
      </c>
      <c r="J2910" s="70" t="s">
        <v>1412</v>
      </c>
      <c r="K2910" s="70"/>
      <c r="L2910" s="70"/>
      <c r="M2910" s="70">
        <v>0.148</v>
      </c>
      <c r="N2910" s="70"/>
      <c r="O2910" s="70" t="s">
        <v>8241</v>
      </c>
      <c r="P2910" s="70">
        <v>326.86</v>
      </c>
      <c r="Q2910" s="70" t="s">
        <v>1421</v>
      </c>
      <c r="R2910" s="70"/>
      <c r="S2910" s="70"/>
      <c r="T2910" s="70">
        <v>10700</v>
      </c>
      <c r="U2910" s="70">
        <v>2500</v>
      </c>
      <c r="V2910" s="70" t="s">
        <v>7850</v>
      </c>
      <c r="W2910" s="70">
        <v>17900</v>
      </c>
      <c r="X2910" s="71" t="s">
        <v>8242</v>
      </c>
    </row>
    <row r="2911" spans="3:24">
      <c r="C2911" s="69">
        <v>2021</v>
      </c>
      <c r="D2911" s="69">
        <v>6</v>
      </c>
      <c r="E2911" s="70" t="s">
        <v>5713</v>
      </c>
      <c r="F2911" s="70" t="s">
        <v>2114</v>
      </c>
      <c r="G2911" s="70" t="s">
        <v>8243</v>
      </c>
      <c r="H2911" s="70" t="s">
        <v>4118</v>
      </c>
      <c r="I2911" s="70" t="s">
        <v>1397</v>
      </c>
      <c r="J2911" s="70" t="s">
        <v>1412</v>
      </c>
      <c r="K2911" s="70"/>
      <c r="L2911" s="70"/>
      <c r="M2911" s="70">
        <v>0.177</v>
      </c>
      <c r="N2911" s="70"/>
      <c r="O2911" s="70">
        <v>160.04</v>
      </c>
      <c r="P2911" s="70">
        <v>350.2</v>
      </c>
      <c r="Q2911" s="70" t="s">
        <v>1421</v>
      </c>
      <c r="R2911" s="70"/>
      <c r="S2911" s="70"/>
      <c r="T2911" s="70">
        <v>12000</v>
      </c>
      <c r="U2911" s="70">
        <v>2550</v>
      </c>
      <c r="V2911" s="70">
        <v>3800</v>
      </c>
      <c r="W2911" s="70">
        <v>18000</v>
      </c>
      <c r="X2911" s="71" t="s">
        <v>8244</v>
      </c>
    </row>
    <row r="2912" spans="3:24">
      <c r="C2912" s="69">
        <v>2021</v>
      </c>
      <c r="D2912" s="69">
        <v>6</v>
      </c>
      <c r="E2912" s="70" t="s">
        <v>1506</v>
      </c>
      <c r="F2912" s="70" t="s">
        <v>1507</v>
      </c>
      <c r="G2912" s="70" t="s">
        <v>8245</v>
      </c>
      <c r="H2912" s="70" t="s">
        <v>1516</v>
      </c>
      <c r="I2912" s="70" t="s">
        <v>1397</v>
      </c>
      <c r="J2912" s="70" t="s">
        <v>1396</v>
      </c>
      <c r="K2912" s="70"/>
      <c r="L2912" s="70">
        <v>260</v>
      </c>
      <c r="M2912" s="70">
        <v>0.25</v>
      </c>
      <c r="N2912" s="70"/>
      <c r="O2912" s="70">
        <v>157.57</v>
      </c>
      <c r="P2912" s="70">
        <v>281.91</v>
      </c>
      <c r="Q2912" s="70" t="s">
        <v>1402</v>
      </c>
      <c r="R2912" s="70"/>
      <c r="S2912" s="70"/>
      <c r="T2912" s="70">
        <v>6660</v>
      </c>
      <c r="U2912" s="70">
        <v>2500</v>
      </c>
      <c r="V2912" s="70">
        <v>3200</v>
      </c>
      <c r="W2912" s="70">
        <v>18000</v>
      </c>
      <c r="X2912" s="71">
        <v>9300</v>
      </c>
    </row>
    <row r="2913" spans="3:24">
      <c r="C2913" s="69">
        <v>2021</v>
      </c>
      <c r="D2913" s="69">
        <v>6</v>
      </c>
      <c r="E2913" s="70" t="s">
        <v>6798</v>
      </c>
      <c r="F2913" s="70" t="s">
        <v>6799</v>
      </c>
      <c r="G2913" s="70" t="s">
        <v>8246</v>
      </c>
      <c r="H2913" s="70" t="s">
        <v>1453</v>
      </c>
      <c r="I2913" s="70" t="s">
        <v>1397</v>
      </c>
      <c r="J2913" s="70" t="s">
        <v>1396</v>
      </c>
      <c r="K2913" s="70">
        <v>325</v>
      </c>
      <c r="L2913" s="70"/>
      <c r="M2913" s="70">
        <v>0.28</v>
      </c>
      <c r="N2913" s="70"/>
      <c r="O2913" s="70">
        <v>135.88</v>
      </c>
      <c r="P2913" s="70">
        <v>44.544</v>
      </c>
      <c r="Q2913" s="70" t="s">
        <v>1483</v>
      </c>
      <c r="R2913" s="70"/>
      <c r="S2913" s="70"/>
      <c r="T2913" s="70">
        <v>4825</v>
      </c>
      <c r="U2913" s="70">
        <v>1587</v>
      </c>
      <c r="V2913" s="70">
        <v>2450</v>
      </c>
      <c r="W2913" s="70">
        <v>2510</v>
      </c>
      <c r="X2913" s="71">
        <v>1580</v>
      </c>
    </row>
    <row r="2914" spans="3:24">
      <c r="C2914" s="69">
        <v>2021</v>
      </c>
      <c r="D2914" s="69">
        <v>6</v>
      </c>
      <c r="E2914" s="70" t="s">
        <v>1540</v>
      </c>
      <c r="F2914" s="70" t="s">
        <v>1549</v>
      </c>
      <c r="G2914" s="70" t="s">
        <v>8247</v>
      </c>
      <c r="H2914" s="70" t="s">
        <v>1440</v>
      </c>
      <c r="I2914" s="70" t="s">
        <v>1397</v>
      </c>
      <c r="J2914" s="70" t="s">
        <v>1396</v>
      </c>
      <c r="K2914" s="70">
        <v>712</v>
      </c>
      <c r="L2914" s="70"/>
      <c r="M2914" s="70"/>
      <c r="N2914" s="70">
        <v>14.9</v>
      </c>
      <c r="O2914" s="70">
        <v>176.6</v>
      </c>
      <c r="P2914" s="70"/>
      <c r="Q2914" s="70" t="s">
        <v>1504</v>
      </c>
      <c r="R2914" s="70"/>
      <c r="S2914" s="70"/>
      <c r="T2914" s="70">
        <v>4970</v>
      </c>
      <c r="U2914" s="70">
        <v>1999</v>
      </c>
      <c r="V2914" s="70" t="s">
        <v>1545</v>
      </c>
      <c r="W2914" s="70">
        <v>2715</v>
      </c>
      <c r="X2914" s="71">
        <v>2225</v>
      </c>
    </row>
    <row r="2915" spans="3:24">
      <c r="C2915" s="69">
        <v>2021</v>
      </c>
      <c r="D2915" s="69">
        <v>6</v>
      </c>
      <c r="E2915" s="70" t="s">
        <v>1540</v>
      </c>
      <c r="F2915" s="70" t="s">
        <v>1549</v>
      </c>
      <c r="G2915" s="70" t="s">
        <v>8248</v>
      </c>
      <c r="H2915" s="70" t="s">
        <v>1440</v>
      </c>
      <c r="I2915" s="70" t="s">
        <v>1397</v>
      </c>
      <c r="J2915" s="70" t="s">
        <v>1396</v>
      </c>
      <c r="K2915" s="70">
        <v>526</v>
      </c>
      <c r="L2915" s="70"/>
      <c r="M2915" s="70"/>
      <c r="N2915" s="70">
        <v>17.3</v>
      </c>
      <c r="O2915" s="70">
        <v>170.21</v>
      </c>
      <c r="P2915" s="70"/>
      <c r="Q2915" s="70" t="s">
        <v>1504</v>
      </c>
      <c r="R2915" s="70"/>
      <c r="S2915" s="70"/>
      <c r="T2915" s="70">
        <v>4970</v>
      </c>
      <c r="U2915" s="70">
        <v>1999</v>
      </c>
      <c r="V2915" s="70" t="s">
        <v>1545</v>
      </c>
      <c r="W2915" s="70">
        <v>2780</v>
      </c>
      <c r="X2915" s="71">
        <v>2290</v>
      </c>
    </row>
    <row r="2916" spans="3:24">
      <c r="C2916" s="69">
        <v>2021</v>
      </c>
      <c r="D2916" s="69">
        <v>6</v>
      </c>
      <c r="E2916" s="70" t="s">
        <v>1540</v>
      </c>
      <c r="F2916" s="70" t="s">
        <v>1549</v>
      </c>
      <c r="G2916" s="70" t="s">
        <v>8249</v>
      </c>
      <c r="H2916" s="70" t="s">
        <v>1440</v>
      </c>
      <c r="I2916" s="70" t="s">
        <v>1397</v>
      </c>
      <c r="J2916" s="70" t="s">
        <v>1396</v>
      </c>
      <c r="K2916" s="70">
        <v>606</v>
      </c>
      <c r="L2916" s="70"/>
      <c r="M2916" s="70"/>
      <c r="N2916" s="70">
        <v>17.8</v>
      </c>
      <c r="O2916" s="70">
        <v>170.21</v>
      </c>
      <c r="P2916" s="70"/>
      <c r="Q2916" s="70" t="s">
        <v>1504</v>
      </c>
      <c r="R2916" s="70"/>
      <c r="S2916" s="70"/>
      <c r="T2916" s="70">
        <v>4970</v>
      </c>
      <c r="U2916" s="70">
        <v>1999</v>
      </c>
      <c r="V2916" s="70" t="s">
        <v>1545</v>
      </c>
      <c r="W2916" s="70">
        <v>2840</v>
      </c>
      <c r="X2916" s="71">
        <v>2350</v>
      </c>
    </row>
    <row r="2917" spans="3:24">
      <c r="C2917" s="69">
        <v>2021</v>
      </c>
      <c r="D2917" s="69">
        <v>6</v>
      </c>
      <c r="E2917" s="70" t="s">
        <v>8250</v>
      </c>
      <c r="F2917" s="70" t="s">
        <v>8251</v>
      </c>
      <c r="G2917" s="70" t="s">
        <v>8252</v>
      </c>
      <c r="H2917" s="70" t="s">
        <v>1862</v>
      </c>
      <c r="I2917" s="70" t="s">
        <v>1397</v>
      </c>
      <c r="J2917" s="70" t="s">
        <v>1396</v>
      </c>
      <c r="K2917" s="70"/>
      <c r="L2917" s="70">
        <v>305</v>
      </c>
      <c r="M2917" s="70">
        <v>0.174</v>
      </c>
      <c r="N2917" s="70"/>
      <c r="O2917" s="70">
        <v>160.3</v>
      </c>
      <c r="P2917" s="70">
        <v>405.504</v>
      </c>
      <c r="Q2917" s="70" t="s">
        <v>1822</v>
      </c>
      <c r="R2917" s="70"/>
      <c r="S2917" s="70"/>
      <c r="T2917" s="70">
        <v>9385</v>
      </c>
      <c r="U2917" s="70">
        <v>2550</v>
      </c>
      <c r="V2917" s="70" t="s">
        <v>7542</v>
      </c>
      <c r="W2917" s="70">
        <v>31000</v>
      </c>
      <c r="X2917" s="71" t="s">
        <v>7062</v>
      </c>
    </row>
    <row r="2918" spans="3:24">
      <c r="C2918" s="69">
        <v>2021</v>
      </c>
      <c r="D2918" s="69">
        <v>6</v>
      </c>
      <c r="E2918" s="70" t="s">
        <v>4156</v>
      </c>
      <c r="F2918" s="70" t="s">
        <v>4157</v>
      </c>
      <c r="G2918" s="70" t="s">
        <v>8253</v>
      </c>
      <c r="H2918" s="70" t="s">
        <v>1440</v>
      </c>
      <c r="I2918" s="70" t="s">
        <v>1397</v>
      </c>
      <c r="J2918" s="70" t="s">
        <v>1396</v>
      </c>
      <c r="K2918" s="70">
        <v>401</v>
      </c>
      <c r="L2918" s="70"/>
      <c r="M2918" s="70"/>
      <c r="N2918" s="70">
        <v>13.8</v>
      </c>
      <c r="O2918" s="70">
        <v>130.33</v>
      </c>
      <c r="P2918" s="70"/>
      <c r="Q2918" s="70" t="s">
        <v>1402</v>
      </c>
      <c r="R2918" s="70"/>
      <c r="S2918" s="70"/>
      <c r="T2918" s="70">
        <v>4235</v>
      </c>
      <c r="U2918" s="70">
        <v>1825</v>
      </c>
      <c r="V2918" s="70">
        <v>1596</v>
      </c>
      <c r="W2918" s="70">
        <v>1930</v>
      </c>
      <c r="X2918" s="71">
        <v>1555</v>
      </c>
    </row>
    <row r="2919" spans="3:24">
      <c r="C2919" s="69">
        <v>2021</v>
      </c>
      <c r="D2919" s="69">
        <v>6</v>
      </c>
      <c r="E2919" s="70" t="s">
        <v>4156</v>
      </c>
      <c r="F2919" s="70" t="s">
        <v>4157</v>
      </c>
      <c r="G2919" s="70" t="s">
        <v>8254</v>
      </c>
      <c r="H2919" s="70" t="s">
        <v>1440</v>
      </c>
      <c r="I2919" s="70" t="s">
        <v>1397</v>
      </c>
      <c r="J2919" s="70" t="s">
        <v>1396</v>
      </c>
      <c r="K2919" s="70">
        <v>501</v>
      </c>
      <c r="L2919" s="70"/>
      <c r="M2919" s="70"/>
      <c r="N2919" s="70">
        <v>13.9</v>
      </c>
      <c r="O2919" s="70">
        <v>143.4</v>
      </c>
      <c r="P2919" s="70"/>
      <c r="Q2919" s="70" t="s">
        <v>1402</v>
      </c>
      <c r="R2919" s="70"/>
      <c r="S2919" s="70"/>
      <c r="T2919" s="70">
        <v>4235</v>
      </c>
      <c r="U2919" s="70">
        <v>1825</v>
      </c>
      <c r="V2919" s="70">
        <v>1596</v>
      </c>
      <c r="W2919" s="70">
        <v>1984</v>
      </c>
      <c r="X2919" s="71">
        <v>1609</v>
      </c>
    </row>
    <row r="2920" spans="3:24">
      <c r="C2920" s="69">
        <v>2021</v>
      </c>
      <c r="D2920" s="69">
        <v>6</v>
      </c>
      <c r="E2920" s="70" t="s">
        <v>1631</v>
      </c>
      <c r="F2920" s="70" t="s">
        <v>1632</v>
      </c>
      <c r="G2920" s="70" t="s">
        <v>8255</v>
      </c>
      <c r="H2920" s="70" t="s">
        <v>1433</v>
      </c>
      <c r="I2920" s="70" t="s">
        <v>1397</v>
      </c>
      <c r="J2920" s="70" t="s">
        <v>1412</v>
      </c>
      <c r="K2920" s="70"/>
      <c r="L2920" s="70"/>
      <c r="M2920" s="70">
        <v>0.165</v>
      </c>
      <c r="N2920" s="70"/>
      <c r="O2920" s="70">
        <v>151.7</v>
      </c>
      <c r="P2920" s="70">
        <v>337.712</v>
      </c>
      <c r="Q2920" s="70" t="s">
        <v>1402</v>
      </c>
      <c r="R2920" s="70"/>
      <c r="S2920" s="70"/>
      <c r="T2920" s="70">
        <v>10690</v>
      </c>
      <c r="U2920" s="70">
        <v>2500</v>
      </c>
      <c r="V2920" s="70">
        <v>3530</v>
      </c>
      <c r="W2920" s="70">
        <v>18000</v>
      </c>
      <c r="X2920" s="71">
        <v>12800</v>
      </c>
    </row>
    <row r="2921" spans="3:24">
      <c r="C2921" s="69">
        <v>2021</v>
      </c>
      <c r="D2921" s="69">
        <v>6</v>
      </c>
      <c r="E2921" s="70" t="s">
        <v>1631</v>
      </c>
      <c r="F2921" s="70" t="s">
        <v>1632</v>
      </c>
      <c r="G2921" s="70" t="s">
        <v>8256</v>
      </c>
      <c r="H2921" s="70" t="s">
        <v>1433</v>
      </c>
      <c r="I2921" s="70" t="s">
        <v>1397</v>
      </c>
      <c r="J2921" s="70" t="s">
        <v>1412</v>
      </c>
      <c r="K2921" s="70"/>
      <c r="L2921" s="70"/>
      <c r="M2921" s="70">
        <v>0.168</v>
      </c>
      <c r="N2921" s="70"/>
      <c r="O2921" s="70">
        <v>151.7</v>
      </c>
      <c r="P2921" s="70">
        <v>355.488</v>
      </c>
      <c r="Q2921" s="70" t="s">
        <v>1402</v>
      </c>
      <c r="R2921" s="70"/>
      <c r="S2921" s="70"/>
      <c r="T2921" s="70">
        <v>12000</v>
      </c>
      <c r="U2921" s="70">
        <v>2550</v>
      </c>
      <c r="V2921" s="70">
        <v>3180</v>
      </c>
      <c r="W2921" s="70">
        <v>18000</v>
      </c>
      <c r="X2921" s="71" t="s">
        <v>6707</v>
      </c>
    </row>
    <row r="2922" spans="3:24">
      <c r="C2922" s="69">
        <v>2021</v>
      </c>
      <c r="D2922" s="69">
        <v>6</v>
      </c>
      <c r="E2922" s="70" t="s">
        <v>1631</v>
      </c>
      <c r="F2922" s="70" t="s">
        <v>1632</v>
      </c>
      <c r="G2922" s="70" t="s">
        <v>8257</v>
      </c>
      <c r="H2922" s="70" t="s">
        <v>8258</v>
      </c>
      <c r="I2922" s="70" t="s">
        <v>1397</v>
      </c>
      <c r="J2922" s="70" t="s">
        <v>1412</v>
      </c>
      <c r="K2922" s="70"/>
      <c r="L2922" s="70"/>
      <c r="M2922" s="70">
        <v>0.17</v>
      </c>
      <c r="N2922" s="70"/>
      <c r="O2922" s="70">
        <v>160.58</v>
      </c>
      <c r="P2922" s="70">
        <v>563.834</v>
      </c>
      <c r="Q2922" s="70" t="s">
        <v>1402</v>
      </c>
      <c r="R2922" s="70"/>
      <c r="S2922" s="70"/>
      <c r="T2922" s="70">
        <v>18000</v>
      </c>
      <c r="U2922" s="70">
        <v>2550</v>
      </c>
      <c r="V2922" s="70">
        <v>3270</v>
      </c>
      <c r="W2922" s="70">
        <v>28000</v>
      </c>
      <c r="X2922" s="71" t="s">
        <v>8259</v>
      </c>
    </row>
    <row r="2923" spans="3:24">
      <c r="C2923" s="69">
        <v>2021</v>
      </c>
      <c r="D2923" s="69">
        <v>6</v>
      </c>
      <c r="E2923" s="70" t="s">
        <v>1631</v>
      </c>
      <c r="F2923" s="70" t="s">
        <v>1632</v>
      </c>
      <c r="G2923" s="70" t="s">
        <v>8260</v>
      </c>
      <c r="H2923" s="70" t="s">
        <v>1560</v>
      </c>
      <c r="I2923" s="70" t="s">
        <v>8201</v>
      </c>
      <c r="J2923" s="70" t="s">
        <v>1441</v>
      </c>
      <c r="K2923" s="70"/>
      <c r="L2923" s="70"/>
      <c r="M2923" s="70"/>
      <c r="N2923" s="70"/>
      <c r="O2923" s="70"/>
      <c r="P2923" s="70"/>
      <c r="Q2923" s="70" t="s">
        <v>1402</v>
      </c>
      <c r="R2923" s="70"/>
      <c r="S2923" s="70"/>
      <c r="T2923" s="70">
        <v>4710</v>
      </c>
      <c r="U2923" s="70">
        <v>1810</v>
      </c>
      <c r="V2923" s="70" t="s">
        <v>8261</v>
      </c>
      <c r="W2923" s="70">
        <v>2332</v>
      </c>
      <c r="X2923" s="71">
        <v>1807</v>
      </c>
    </row>
    <row r="2924" spans="3:24">
      <c r="C2924" s="69">
        <v>2021</v>
      </c>
      <c r="D2924" s="69">
        <v>6</v>
      </c>
      <c r="E2924" s="70" t="s">
        <v>1631</v>
      </c>
      <c r="F2924" s="70" t="s">
        <v>1632</v>
      </c>
      <c r="G2924" s="70" t="s">
        <v>8262</v>
      </c>
      <c r="H2924" s="70" t="s">
        <v>1531</v>
      </c>
      <c r="I2924" s="70" t="s">
        <v>1397</v>
      </c>
      <c r="J2924" s="70" t="s">
        <v>1412</v>
      </c>
      <c r="K2924" s="70"/>
      <c r="L2924" s="70"/>
      <c r="M2924" s="70">
        <v>0.149</v>
      </c>
      <c r="N2924" s="70"/>
      <c r="O2924" s="70">
        <v>150.9</v>
      </c>
      <c r="P2924" s="70">
        <v>100.173</v>
      </c>
      <c r="Q2924" s="70" t="s">
        <v>1402</v>
      </c>
      <c r="R2924" s="70"/>
      <c r="S2924" s="70"/>
      <c r="T2924" s="70">
        <v>6005</v>
      </c>
      <c r="U2924" s="70">
        <v>2310</v>
      </c>
      <c r="V2924" s="70">
        <v>3010</v>
      </c>
      <c r="W2924" s="70">
        <v>9500</v>
      </c>
      <c r="X2924" s="71" t="s">
        <v>8263</v>
      </c>
    </row>
    <row r="2925" spans="3:24">
      <c r="C2925" s="69">
        <v>2021</v>
      </c>
      <c r="D2925" s="69">
        <v>6</v>
      </c>
      <c r="E2925" s="70" t="s">
        <v>1631</v>
      </c>
      <c r="F2925" s="70" t="s">
        <v>1632</v>
      </c>
      <c r="G2925" s="70" t="s">
        <v>8264</v>
      </c>
      <c r="H2925" s="70" t="s">
        <v>1531</v>
      </c>
      <c r="I2925" s="70" t="s">
        <v>1397</v>
      </c>
      <c r="J2925" s="70" t="s">
        <v>1412</v>
      </c>
      <c r="K2925" s="70"/>
      <c r="L2925" s="70"/>
      <c r="M2925" s="70">
        <v>0.148</v>
      </c>
      <c r="N2925" s="70"/>
      <c r="O2925" s="70">
        <v>160.33</v>
      </c>
      <c r="P2925" s="70">
        <v>229.057</v>
      </c>
      <c r="Q2925" s="70" t="s">
        <v>1402</v>
      </c>
      <c r="R2925" s="70"/>
      <c r="S2925" s="70"/>
      <c r="T2925" s="70">
        <v>8700</v>
      </c>
      <c r="U2925" s="70">
        <v>2420</v>
      </c>
      <c r="V2925" s="70">
        <v>3250</v>
      </c>
      <c r="W2925" s="70">
        <v>14500</v>
      </c>
      <c r="X2925" s="71" t="s">
        <v>8265</v>
      </c>
    </row>
    <row r="2926" spans="3:24">
      <c r="C2926" s="69">
        <v>2021</v>
      </c>
      <c r="D2926" s="69">
        <v>6</v>
      </c>
      <c r="E2926" s="70" t="s">
        <v>1631</v>
      </c>
      <c r="F2926" s="70" t="s">
        <v>1632</v>
      </c>
      <c r="G2926" s="70" t="s">
        <v>8266</v>
      </c>
      <c r="H2926" s="70" t="s">
        <v>1440</v>
      </c>
      <c r="I2926" s="70" t="s">
        <v>1397</v>
      </c>
      <c r="J2926" s="70" t="s">
        <v>1396</v>
      </c>
      <c r="K2926" s="70">
        <v>301</v>
      </c>
      <c r="L2926" s="70"/>
      <c r="M2926" s="70"/>
      <c r="N2926" s="70">
        <v>10.3</v>
      </c>
      <c r="O2926" s="70">
        <v>140</v>
      </c>
      <c r="P2926" s="70"/>
      <c r="Q2926" s="70" t="s">
        <v>1402</v>
      </c>
      <c r="R2926" s="70"/>
      <c r="S2926" s="70"/>
      <c r="T2926" s="70" t="s">
        <v>1636</v>
      </c>
      <c r="U2926" s="70">
        <v>1770</v>
      </c>
      <c r="V2926" s="70">
        <v>1570</v>
      </c>
      <c r="W2926" s="70">
        <v>1660</v>
      </c>
      <c r="X2926" s="71">
        <v>1285</v>
      </c>
    </row>
    <row r="2927" spans="3:24">
      <c r="C2927" s="69">
        <v>2021</v>
      </c>
      <c r="D2927" s="69">
        <v>6</v>
      </c>
      <c r="E2927" s="70" t="s">
        <v>1631</v>
      </c>
      <c r="F2927" s="70" t="s">
        <v>1632</v>
      </c>
      <c r="G2927" s="70" t="s">
        <v>8267</v>
      </c>
      <c r="H2927" s="70" t="s">
        <v>1440</v>
      </c>
      <c r="I2927" s="70" t="s">
        <v>1397</v>
      </c>
      <c r="J2927" s="70" t="s">
        <v>1396</v>
      </c>
      <c r="K2927" s="70">
        <v>405</v>
      </c>
      <c r="L2927" s="70"/>
      <c r="M2927" s="70"/>
      <c r="N2927" s="70">
        <v>11</v>
      </c>
      <c r="O2927" s="70">
        <v>140</v>
      </c>
      <c r="P2927" s="70"/>
      <c r="Q2927" s="70" t="s">
        <v>1402</v>
      </c>
      <c r="R2927" s="70"/>
      <c r="S2927" s="70"/>
      <c r="T2927" s="70" t="s">
        <v>1636</v>
      </c>
      <c r="U2927" s="70">
        <v>1770</v>
      </c>
      <c r="V2927" s="70">
        <v>1570</v>
      </c>
      <c r="W2927" s="70">
        <v>1780</v>
      </c>
      <c r="X2927" s="71">
        <v>1405</v>
      </c>
    </row>
    <row r="2928" spans="3:24">
      <c r="C2928" s="69">
        <v>2021</v>
      </c>
      <c r="D2928" s="69">
        <v>6</v>
      </c>
      <c r="E2928" s="70" t="s">
        <v>1631</v>
      </c>
      <c r="F2928" s="70" t="s">
        <v>1632</v>
      </c>
      <c r="G2928" s="70" t="s">
        <v>8268</v>
      </c>
      <c r="H2928" s="70" t="s">
        <v>4220</v>
      </c>
      <c r="I2928" s="70" t="s">
        <v>8201</v>
      </c>
      <c r="J2928" s="70" t="s">
        <v>1396</v>
      </c>
      <c r="K2928" s="70"/>
      <c r="L2928" s="70"/>
      <c r="M2928" s="70"/>
      <c r="N2928" s="70"/>
      <c r="O2928" s="70"/>
      <c r="P2928" s="70"/>
      <c r="Q2928" s="70" t="s">
        <v>1421</v>
      </c>
      <c r="R2928" s="70"/>
      <c r="S2928" s="70"/>
      <c r="T2928" s="70">
        <v>4960</v>
      </c>
      <c r="U2928" s="70">
        <v>1910</v>
      </c>
      <c r="V2928" s="70">
        <v>1495</v>
      </c>
      <c r="W2928" s="70">
        <v>2135</v>
      </c>
      <c r="X2928" s="71">
        <v>1760</v>
      </c>
    </row>
    <row r="2929" spans="3:24">
      <c r="C2929" s="69">
        <v>2021</v>
      </c>
      <c r="D2929" s="69">
        <v>6</v>
      </c>
      <c r="E2929" s="70" t="s">
        <v>1631</v>
      </c>
      <c r="F2929" s="70" t="s">
        <v>1632</v>
      </c>
      <c r="G2929" s="70" t="s">
        <v>8269</v>
      </c>
      <c r="H2929" s="70" t="s">
        <v>4220</v>
      </c>
      <c r="I2929" s="70" t="s">
        <v>8201</v>
      </c>
      <c r="J2929" s="70" t="s">
        <v>1396</v>
      </c>
      <c r="K2929" s="70"/>
      <c r="L2929" s="70"/>
      <c r="M2929" s="70"/>
      <c r="N2929" s="70"/>
      <c r="O2929" s="70"/>
      <c r="P2929" s="70"/>
      <c r="Q2929" s="70" t="s">
        <v>1421</v>
      </c>
      <c r="R2929" s="70"/>
      <c r="S2929" s="70"/>
      <c r="T2929" s="70">
        <v>4960</v>
      </c>
      <c r="U2929" s="70">
        <v>1910</v>
      </c>
      <c r="V2929" s="70">
        <v>1495</v>
      </c>
      <c r="W2929" s="70">
        <v>2245</v>
      </c>
      <c r="X2929" s="71">
        <v>1870</v>
      </c>
    </row>
    <row r="2930" spans="3:24">
      <c r="C2930" s="69">
        <v>2021</v>
      </c>
      <c r="D2930" s="69">
        <v>6</v>
      </c>
      <c r="E2930" s="70" t="s">
        <v>3628</v>
      </c>
      <c r="F2930" s="70" t="s">
        <v>1573</v>
      </c>
      <c r="G2930" s="70" t="s">
        <v>8270</v>
      </c>
      <c r="H2930" s="70" t="s">
        <v>1453</v>
      </c>
      <c r="I2930" s="70" t="s">
        <v>1397</v>
      </c>
      <c r="J2930" s="70" t="s">
        <v>1396</v>
      </c>
      <c r="K2930" s="70"/>
      <c r="L2930" s="70">
        <v>470</v>
      </c>
      <c r="M2930" s="70">
        <v>0.289</v>
      </c>
      <c r="N2930" s="70"/>
      <c r="O2930" s="70">
        <v>145.27</v>
      </c>
      <c r="P2930" s="70">
        <v>103.424</v>
      </c>
      <c r="Q2930" s="70" t="s">
        <v>1402</v>
      </c>
      <c r="R2930" s="70"/>
      <c r="S2930" s="70"/>
      <c r="T2930" s="70">
        <v>5995</v>
      </c>
      <c r="U2930" s="70" t="s">
        <v>7351</v>
      </c>
      <c r="V2930" s="70" t="s">
        <v>7352</v>
      </c>
      <c r="W2930" s="70">
        <v>4495</v>
      </c>
      <c r="X2930" s="71">
        <v>3050</v>
      </c>
    </row>
    <row r="2931" spans="3:24">
      <c r="C2931" s="69">
        <v>2021</v>
      </c>
      <c r="D2931" s="69">
        <v>6</v>
      </c>
      <c r="E2931" s="70" t="s">
        <v>3628</v>
      </c>
      <c r="F2931" s="70" t="s">
        <v>1573</v>
      </c>
      <c r="G2931" s="70" t="s">
        <v>8271</v>
      </c>
      <c r="H2931" s="70" t="s">
        <v>1453</v>
      </c>
      <c r="I2931" s="70" t="s">
        <v>1397</v>
      </c>
      <c r="J2931" s="70" t="s">
        <v>1396</v>
      </c>
      <c r="K2931" s="70"/>
      <c r="L2931" s="70">
        <v>440</v>
      </c>
      <c r="M2931" s="70">
        <v>0.276</v>
      </c>
      <c r="N2931" s="70"/>
      <c r="O2931" s="70">
        <v>140.53</v>
      </c>
      <c r="P2931" s="70">
        <v>96.768</v>
      </c>
      <c r="Q2931" s="70" t="s">
        <v>1402</v>
      </c>
      <c r="R2931" s="70"/>
      <c r="S2931" s="70"/>
      <c r="T2931" s="70">
        <v>5995</v>
      </c>
      <c r="U2931" s="70" t="s">
        <v>7351</v>
      </c>
      <c r="V2931" s="70" t="s">
        <v>7352</v>
      </c>
      <c r="W2931" s="70">
        <v>4495</v>
      </c>
      <c r="X2931" s="71">
        <v>2990</v>
      </c>
    </row>
    <row r="2932" spans="3:24">
      <c r="C2932" s="69">
        <v>2021</v>
      </c>
      <c r="D2932" s="69">
        <v>6</v>
      </c>
      <c r="E2932" s="70" t="s">
        <v>1920</v>
      </c>
      <c r="F2932" s="70" t="s">
        <v>8272</v>
      </c>
      <c r="G2932" s="70" t="s">
        <v>8273</v>
      </c>
      <c r="H2932" s="70" t="s">
        <v>1440</v>
      </c>
      <c r="I2932" s="70" t="s">
        <v>1397</v>
      </c>
      <c r="J2932" s="70" t="s">
        <v>1396</v>
      </c>
      <c r="K2932" s="70">
        <v>560</v>
      </c>
      <c r="L2932" s="70"/>
      <c r="M2932" s="70"/>
      <c r="N2932" s="70">
        <v>13.5</v>
      </c>
      <c r="O2932" s="70">
        <v>160.1</v>
      </c>
      <c r="P2932" s="70"/>
      <c r="Q2932" s="70" t="s">
        <v>1442</v>
      </c>
      <c r="R2932" s="70"/>
      <c r="S2932" s="70"/>
      <c r="T2932" s="70">
        <v>4875</v>
      </c>
      <c r="U2932" s="70">
        <v>1910</v>
      </c>
      <c r="V2932" s="70">
        <v>1510</v>
      </c>
      <c r="W2932" s="70">
        <v>2205</v>
      </c>
      <c r="X2932" s="71">
        <v>1830</v>
      </c>
    </row>
    <row r="2933" spans="3:24">
      <c r="C2933" s="69">
        <v>2021</v>
      </c>
      <c r="D2933" s="69">
        <v>6</v>
      </c>
      <c r="E2933" s="70" t="s">
        <v>1936</v>
      </c>
      <c r="F2933" s="70" t="s">
        <v>1937</v>
      </c>
      <c r="G2933" s="70" t="s">
        <v>8274</v>
      </c>
      <c r="H2933" s="70" t="s">
        <v>1446</v>
      </c>
      <c r="I2933" s="70" t="s">
        <v>1397</v>
      </c>
      <c r="J2933" s="70" t="s">
        <v>1396</v>
      </c>
      <c r="K2933" s="70">
        <v>290</v>
      </c>
      <c r="L2933" s="70"/>
      <c r="M2933" s="70">
        <v>0.21</v>
      </c>
      <c r="N2933" s="70"/>
      <c r="O2933" s="70">
        <v>140.1</v>
      </c>
      <c r="P2933" s="70">
        <v>50.232</v>
      </c>
      <c r="Q2933" s="70" t="s">
        <v>1402</v>
      </c>
      <c r="R2933" s="70"/>
      <c r="S2933" s="70"/>
      <c r="T2933" s="70">
        <v>5335</v>
      </c>
      <c r="U2933" s="70">
        <v>1785</v>
      </c>
      <c r="V2933" s="70">
        <v>2025</v>
      </c>
      <c r="W2933" s="70">
        <v>3300</v>
      </c>
      <c r="X2933" s="71">
        <v>1630</v>
      </c>
    </row>
    <row r="2934" spans="3:24">
      <c r="C2934" s="69">
        <v>2021</v>
      </c>
      <c r="D2934" s="69">
        <v>6</v>
      </c>
      <c r="E2934" s="70" t="s">
        <v>1936</v>
      </c>
      <c r="F2934" s="70" t="s">
        <v>1937</v>
      </c>
      <c r="G2934" s="70" t="s">
        <v>8275</v>
      </c>
      <c r="H2934" s="70" t="s">
        <v>1482</v>
      </c>
      <c r="I2934" s="70" t="s">
        <v>1397</v>
      </c>
      <c r="J2934" s="70" t="s">
        <v>1396</v>
      </c>
      <c r="K2934" s="70">
        <v>300</v>
      </c>
      <c r="L2934" s="70"/>
      <c r="M2934" s="70">
        <v>0.25</v>
      </c>
      <c r="N2934" s="70"/>
      <c r="O2934" s="70">
        <v>140.1</v>
      </c>
      <c r="P2934" s="70">
        <v>41.932</v>
      </c>
      <c r="Q2934" s="70" t="s">
        <v>1402</v>
      </c>
      <c r="R2934" s="70"/>
      <c r="S2934" s="70"/>
      <c r="T2934" s="70">
        <v>4750</v>
      </c>
      <c r="U2934" s="70">
        <v>1635</v>
      </c>
      <c r="V2934" s="70">
        <v>2205</v>
      </c>
      <c r="W2934" s="70">
        <v>2600</v>
      </c>
      <c r="X2934" s="71">
        <v>1420</v>
      </c>
    </row>
    <row r="2935" spans="3:24">
      <c r="C2935" s="69">
        <v>2021</v>
      </c>
      <c r="D2935" s="69">
        <v>6</v>
      </c>
      <c r="E2935" s="70" t="s">
        <v>1936</v>
      </c>
      <c r="F2935" s="70" t="s">
        <v>1937</v>
      </c>
      <c r="G2935" s="70" t="s">
        <v>8276</v>
      </c>
      <c r="H2935" s="70" t="s">
        <v>1453</v>
      </c>
      <c r="I2935" s="70" t="s">
        <v>1397</v>
      </c>
      <c r="J2935" s="70" t="s">
        <v>1396</v>
      </c>
      <c r="K2935" s="70">
        <v>290</v>
      </c>
      <c r="L2935" s="70"/>
      <c r="M2935" s="70">
        <v>0.23</v>
      </c>
      <c r="N2935" s="70"/>
      <c r="O2935" s="70">
        <v>140.1</v>
      </c>
      <c r="P2935" s="70">
        <v>50.232</v>
      </c>
      <c r="Q2935" s="70" t="s">
        <v>1402</v>
      </c>
      <c r="R2935" s="70"/>
      <c r="S2935" s="70"/>
      <c r="T2935" s="70">
        <v>5365</v>
      </c>
      <c r="U2935" s="70">
        <v>1785</v>
      </c>
      <c r="V2935" s="70">
        <v>2520</v>
      </c>
      <c r="W2935" s="70">
        <v>3300</v>
      </c>
      <c r="X2935" s="71">
        <v>1775</v>
      </c>
    </row>
    <row r="2936" spans="3:24">
      <c r="C2936" s="69">
        <v>2021</v>
      </c>
      <c r="D2936" s="69">
        <v>6</v>
      </c>
      <c r="E2936" s="70" t="s">
        <v>1443</v>
      </c>
      <c r="F2936" s="70" t="s">
        <v>1444</v>
      </c>
      <c r="G2936" s="70" t="s">
        <v>8277</v>
      </c>
      <c r="H2936" s="70" t="s">
        <v>1446</v>
      </c>
      <c r="I2936" s="70" t="s">
        <v>1397</v>
      </c>
      <c r="J2936" s="70" t="s">
        <v>1396</v>
      </c>
      <c r="K2936" s="70">
        <v>280</v>
      </c>
      <c r="L2936" s="70"/>
      <c r="M2936" s="70">
        <v>0.233</v>
      </c>
      <c r="N2936" s="70"/>
      <c r="O2936" s="70">
        <v>146.05</v>
      </c>
      <c r="P2936" s="70">
        <v>44.9</v>
      </c>
      <c r="Q2936" s="70" t="s">
        <v>1402</v>
      </c>
      <c r="R2936" s="70"/>
      <c r="S2936" s="70"/>
      <c r="T2936" s="70">
        <v>4880</v>
      </c>
      <c r="U2936" s="70">
        <v>1680</v>
      </c>
      <c r="V2936" s="70">
        <v>1945</v>
      </c>
      <c r="W2936" s="70">
        <v>2790</v>
      </c>
      <c r="X2936" s="71">
        <v>1410</v>
      </c>
    </row>
    <row r="2937" spans="3:24">
      <c r="C2937" s="69">
        <v>2021</v>
      </c>
      <c r="D2937" s="69">
        <v>6</v>
      </c>
      <c r="E2937" s="70" t="s">
        <v>1443</v>
      </c>
      <c r="F2937" s="70" t="s">
        <v>1444</v>
      </c>
      <c r="G2937" s="70" t="s">
        <v>8278</v>
      </c>
      <c r="H2937" s="70" t="s">
        <v>1453</v>
      </c>
      <c r="I2937" s="70" t="s">
        <v>1397</v>
      </c>
      <c r="J2937" s="70" t="s">
        <v>1396</v>
      </c>
      <c r="K2937" s="70">
        <v>280</v>
      </c>
      <c r="L2937" s="70"/>
      <c r="M2937" s="70">
        <v>0.233</v>
      </c>
      <c r="N2937" s="70"/>
      <c r="O2937" s="70">
        <v>146.05</v>
      </c>
      <c r="P2937" s="70">
        <v>44.9</v>
      </c>
      <c r="Q2937" s="70" t="s">
        <v>1402</v>
      </c>
      <c r="R2937" s="70"/>
      <c r="S2937" s="70"/>
      <c r="T2937" s="70">
        <v>4930</v>
      </c>
      <c r="U2937" s="70">
        <v>1695</v>
      </c>
      <c r="V2937" s="70">
        <v>2420</v>
      </c>
      <c r="W2937" s="70">
        <v>2930</v>
      </c>
      <c r="X2937" s="71">
        <v>1550</v>
      </c>
    </row>
    <row r="2938" spans="3:24">
      <c r="C2938" s="69">
        <v>2021</v>
      </c>
      <c r="D2938" s="69">
        <v>6</v>
      </c>
      <c r="E2938" s="70" t="s">
        <v>1443</v>
      </c>
      <c r="F2938" s="70" t="s">
        <v>1444</v>
      </c>
      <c r="G2938" s="70" t="s">
        <v>8279</v>
      </c>
      <c r="H2938" s="70" t="s">
        <v>1433</v>
      </c>
      <c r="I2938" s="70" t="s">
        <v>1397</v>
      </c>
      <c r="J2938" s="70" t="s">
        <v>1412</v>
      </c>
      <c r="K2938" s="70"/>
      <c r="L2938" s="70"/>
      <c r="M2938" s="70">
        <v>0.146</v>
      </c>
      <c r="N2938" s="70"/>
      <c r="O2938" s="70" t="s">
        <v>8280</v>
      </c>
      <c r="P2938" s="70">
        <v>257.72</v>
      </c>
      <c r="Q2938" s="70" t="s">
        <v>1402</v>
      </c>
      <c r="R2938" s="70"/>
      <c r="S2938" s="70"/>
      <c r="T2938" s="70">
        <v>10500</v>
      </c>
      <c r="U2938" s="70" t="s">
        <v>1525</v>
      </c>
      <c r="V2938" s="70" t="s">
        <v>8281</v>
      </c>
      <c r="W2938" s="70">
        <v>18000</v>
      </c>
      <c r="X2938" s="71" t="s">
        <v>8282</v>
      </c>
    </row>
    <row r="2939" spans="3:24">
      <c r="C2939" s="69">
        <v>2021</v>
      </c>
      <c r="D2939" s="69">
        <v>6</v>
      </c>
      <c r="E2939" s="70" t="s">
        <v>1443</v>
      </c>
      <c r="F2939" s="70" t="s">
        <v>1444</v>
      </c>
      <c r="G2939" s="70" t="s">
        <v>8283</v>
      </c>
      <c r="H2939" s="70" t="s">
        <v>1433</v>
      </c>
      <c r="I2939" s="70" t="s">
        <v>1397</v>
      </c>
      <c r="J2939" s="70" t="s">
        <v>1412</v>
      </c>
      <c r="K2939" s="70"/>
      <c r="L2939" s="70"/>
      <c r="M2939" s="70">
        <v>0.148</v>
      </c>
      <c r="N2939" s="70"/>
      <c r="O2939" s="70" t="s">
        <v>8280</v>
      </c>
      <c r="P2939" s="70">
        <v>302.16</v>
      </c>
      <c r="Q2939" s="70" t="s">
        <v>1402</v>
      </c>
      <c r="R2939" s="70"/>
      <c r="S2939" s="70"/>
      <c r="T2939" s="70">
        <v>10500</v>
      </c>
      <c r="U2939" s="70" t="s">
        <v>1525</v>
      </c>
      <c r="V2939" s="70" t="s">
        <v>8281</v>
      </c>
      <c r="W2939" s="70">
        <v>18000</v>
      </c>
      <c r="X2939" s="71" t="s">
        <v>4554</v>
      </c>
    </row>
    <row r="2940" spans="3:24">
      <c r="C2940" s="69">
        <v>2021</v>
      </c>
      <c r="D2940" s="69">
        <v>6</v>
      </c>
      <c r="E2940" s="70" t="s">
        <v>1443</v>
      </c>
      <c r="F2940" s="70" t="s">
        <v>1444</v>
      </c>
      <c r="G2940" s="70" t="s">
        <v>8284</v>
      </c>
      <c r="H2940" s="70" t="s">
        <v>4118</v>
      </c>
      <c r="I2940" s="70" t="s">
        <v>1397</v>
      </c>
      <c r="J2940" s="70" t="s">
        <v>1412</v>
      </c>
      <c r="K2940" s="70"/>
      <c r="L2940" s="70"/>
      <c r="M2940" s="70">
        <v>0.149</v>
      </c>
      <c r="N2940" s="70"/>
      <c r="O2940" s="70" t="s">
        <v>6141</v>
      </c>
      <c r="P2940" s="70">
        <v>182.07</v>
      </c>
      <c r="Q2940" s="70" t="s">
        <v>1402</v>
      </c>
      <c r="R2940" s="70"/>
      <c r="S2940" s="70"/>
      <c r="T2940" s="70">
        <v>12000</v>
      </c>
      <c r="U2940" s="70">
        <v>2500</v>
      </c>
      <c r="V2940" s="70" t="s">
        <v>8285</v>
      </c>
      <c r="W2940" s="70">
        <v>18000</v>
      </c>
      <c r="X2940" s="71">
        <v>12100</v>
      </c>
    </row>
    <row r="2941" spans="3:24">
      <c r="C2941" s="69">
        <v>2021</v>
      </c>
      <c r="D2941" s="69">
        <v>6</v>
      </c>
      <c r="E2941" s="70" t="s">
        <v>1392</v>
      </c>
      <c r="F2941" s="70" t="s">
        <v>7296</v>
      </c>
      <c r="G2941" s="70" t="s">
        <v>8286</v>
      </c>
      <c r="H2941" s="70" t="s">
        <v>1579</v>
      </c>
      <c r="I2941" s="70" t="s">
        <v>1397</v>
      </c>
      <c r="J2941" s="70" t="s">
        <v>1441</v>
      </c>
      <c r="K2941" s="70">
        <v>690</v>
      </c>
      <c r="L2941" s="70"/>
      <c r="M2941" s="70"/>
      <c r="N2941" s="70">
        <v>18</v>
      </c>
      <c r="O2941" s="70">
        <v>206</v>
      </c>
      <c r="P2941" s="70"/>
      <c r="Q2941" s="70" t="s">
        <v>7931</v>
      </c>
      <c r="R2941" s="70"/>
      <c r="S2941" s="70"/>
      <c r="T2941" s="70">
        <v>5209</v>
      </c>
      <c r="U2941" s="70">
        <v>2010</v>
      </c>
      <c r="V2941" s="70">
        <v>1731</v>
      </c>
      <c r="W2941" s="70">
        <v>3124</v>
      </c>
      <c r="X2941" s="71">
        <v>2654</v>
      </c>
    </row>
    <row r="2942" spans="3:24">
      <c r="C2942" s="69">
        <v>2021</v>
      </c>
      <c r="D2942" s="69">
        <v>6</v>
      </c>
      <c r="E2942" s="70" t="s">
        <v>1392</v>
      </c>
      <c r="F2942" s="70" t="s">
        <v>7296</v>
      </c>
      <c r="G2942" s="70" t="s">
        <v>8287</v>
      </c>
      <c r="H2942" s="70" t="s">
        <v>1579</v>
      </c>
      <c r="I2942" s="70" t="s">
        <v>1397</v>
      </c>
      <c r="J2942" s="70" t="s">
        <v>1441</v>
      </c>
      <c r="K2942" s="70">
        <v>660</v>
      </c>
      <c r="L2942" s="70"/>
      <c r="M2942" s="70"/>
      <c r="N2942" s="70">
        <v>19</v>
      </c>
      <c r="O2942" s="70">
        <v>206</v>
      </c>
      <c r="P2942" s="70"/>
      <c r="Q2942" s="70" t="s">
        <v>1499</v>
      </c>
      <c r="R2942" s="70"/>
      <c r="S2942" s="70"/>
      <c r="T2942" s="70">
        <v>5209</v>
      </c>
      <c r="U2942" s="70">
        <v>2010</v>
      </c>
      <c r="V2942" s="70">
        <v>1713</v>
      </c>
      <c r="W2942" s="70">
        <v>3247</v>
      </c>
      <c r="X2942" s="71">
        <v>2702</v>
      </c>
    </row>
    <row r="2943" spans="3:24">
      <c r="C2943" s="69">
        <v>2021</v>
      </c>
      <c r="D2943" s="69">
        <v>6</v>
      </c>
      <c r="E2943" s="70" t="s">
        <v>1392</v>
      </c>
      <c r="F2943" s="70" t="s">
        <v>7296</v>
      </c>
      <c r="G2943" s="70" t="s">
        <v>8288</v>
      </c>
      <c r="H2943" s="70" t="s">
        <v>1579</v>
      </c>
      <c r="I2943" s="70" t="s">
        <v>1397</v>
      </c>
      <c r="J2943" s="70" t="s">
        <v>1441</v>
      </c>
      <c r="K2943" s="70">
        <v>660</v>
      </c>
      <c r="L2943" s="70"/>
      <c r="M2943" s="70"/>
      <c r="N2943" s="70">
        <v>19</v>
      </c>
      <c r="O2943" s="70">
        <v>206</v>
      </c>
      <c r="P2943" s="70"/>
      <c r="Q2943" s="70" t="s">
        <v>1499</v>
      </c>
      <c r="R2943" s="70"/>
      <c r="S2943" s="70"/>
      <c r="T2943" s="70">
        <v>5209</v>
      </c>
      <c r="U2943" s="70">
        <v>2010</v>
      </c>
      <c r="V2943" s="70">
        <v>1713</v>
      </c>
      <c r="W2943" s="70">
        <v>3162</v>
      </c>
      <c r="X2943" s="71">
        <v>2712</v>
      </c>
    </row>
    <row r="2944" spans="3:24">
      <c r="C2944" s="69">
        <v>2021</v>
      </c>
      <c r="D2944" s="69">
        <v>6</v>
      </c>
      <c r="E2944" s="70" t="s">
        <v>7935</v>
      </c>
      <c r="F2944" s="70" t="s">
        <v>1393</v>
      </c>
      <c r="G2944" s="70" t="s">
        <v>8289</v>
      </c>
      <c r="H2944" s="70" t="s">
        <v>1446</v>
      </c>
      <c r="I2944" s="70" t="s">
        <v>1397</v>
      </c>
      <c r="J2944" s="70" t="s">
        <v>1396</v>
      </c>
      <c r="K2944" s="70">
        <v>240</v>
      </c>
      <c r="L2944" s="70"/>
      <c r="M2944" s="70">
        <v>0.285</v>
      </c>
      <c r="N2944" s="70"/>
      <c r="O2944" s="70">
        <v>128.04</v>
      </c>
      <c r="P2944" s="70">
        <v>35.9</v>
      </c>
      <c r="Q2944" s="70" t="s">
        <v>1402</v>
      </c>
      <c r="R2944" s="70"/>
      <c r="S2944" s="70"/>
      <c r="T2944" s="70" t="s">
        <v>8290</v>
      </c>
      <c r="U2944" s="70">
        <v>1600</v>
      </c>
      <c r="V2944" s="70">
        <v>1830</v>
      </c>
      <c r="W2944" s="70">
        <v>2270</v>
      </c>
      <c r="X2944" s="71">
        <v>1210</v>
      </c>
    </row>
    <row r="2945" spans="3:24">
      <c r="C2945" s="69">
        <v>2021</v>
      </c>
      <c r="D2945" s="69">
        <v>6</v>
      </c>
      <c r="E2945" s="70" t="s">
        <v>7935</v>
      </c>
      <c r="F2945" s="70" t="s">
        <v>1393</v>
      </c>
      <c r="G2945" s="70" t="s">
        <v>8291</v>
      </c>
      <c r="H2945" s="70" t="s">
        <v>1453</v>
      </c>
      <c r="I2945" s="70" t="s">
        <v>1397</v>
      </c>
      <c r="J2945" s="70" t="s">
        <v>1396</v>
      </c>
      <c r="K2945" s="70">
        <v>240</v>
      </c>
      <c r="L2945" s="70"/>
      <c r="M2945" s="70">
        <v>0.285</v>
      </c>
      <c r="N2945" s="70"/>
      <c r="O2945" s="70">
        <v>128.04</v>
      </c>
      <c r="P2945" s="70">
        <v>35.9</v>
      </c>
      <c r="Q2945" s="70" t="s">
        <v>1402</v>
      </c>
      <c r="R2945" s="70"/>
      <c r="S2945" s="70"/>
      <c r="T2945" s="70" t="s">
        <v>8290</v>
      </c>
      <c r="U2945" s="70">
        <v>1600</v>
      </c>
      <c r="V2945" s="70">
        <v>2340</v>
      </c>
      <c r="W2945" s="70">
        <v>2360</v>
      </c>
      <c r="X2945" s="71">
        <v>1300</v>
      </c>
    </row>
    <row r="2946" spans="3:24">
      <c r="C2946" s="69">
        <v>2021</v>
      </c>
      <c r="D2946" s="69">
        <v>6</v>
      </c>
      <c r="E2946" s="70" t="s">
        <v>1594</v>
      </c>
      <c r="F2946" s="70" t="s">
        <v>1393</v>
      </c>
      <c r="G2946" s="70" t="s">
        <v>8292</v>
      </c>
      <c r="H2946" s="70" t="s">
        <v>1453</v>
      </c>
      <c r="I2946" s="70" t="s">
        <v>1397</v>
      </c>
      <c r="J2946" s="70" t="s">
        <v>1396</v>
      </c>
      <c r="K2946" s="70"/>
      <c r="L2946" s="70">
        <v>440</v>
      </c>
      <c r="M2946" s="70">
        <v>0.278</v>
      </c>
      <c r="N2946" s="70"/>
      <c r="O2946" s="70" t="s">
        <v>2388</v>
      </c>
      <c r="P2946" s="70">
        <v>98.04</v>
      </c>
      <c r="Q2946" s="70" t="s">
        <v>1402</v>
      </c>
      <c r="R2946" s="70"/>
      <c r="S2946" s="70"/>
      <c r="T2946" s="70">
        <v>5995</v>
      </c>
      <c r="U2946" s="70" t="s">
        <v>5580</v>
      </c>
      <c r="V2946" s="70" t="s">
        <v>6021</v>
      </c>
      <c r="W2946" s="70">
        <v>4495</v>
      </c>
      <c r="X2946" s="71">
        <v>3200</v>
      </c>
    </row>
    <row r="2947" spans="3:24">
      <c r="C2947" s="69">
        <v>2021</v>
      </c>
      <c r="D2947" s="69">
        <v>6</v>
      </c>
      <c r="E2947" s="70" t="s">
        <v>1594</v>
      </c>
      <c r="F2947" s="70" t="s">
        <v>1393</v>
      </c>
      <c r="G2947" s="70" t="s">
        <v>8293</v>
      </c>
      <c r="H2947" s="70" t="s">
        <v>1453</v>
      </c>
      <c r="I2947" s="70" t="s">
        <v>1397</v>
      </c>
      <c r="J2947" s="70" t="s">
        <v>1396</v>
      </c>
      <c r="K2947" s="70"/>
      <c r="L2947" s="70">
        <v>490</v>
      </c>
      <c r="M2947" s="70">
        <v>0.278</v>
      </c>
      <c r="N2947" s="70"/>
      <c r="O2947" s="70">
        <v>140.7</v>
      </c>
      <c r="P2947" s="70">
        <v>104.716</v>
      </c>
      <c r="Q2947" s="70" t="s">
        <v>1402</v>
      </c>
      <c r="R2947" s="70"/>
      <c r="S2947" s="70"/>
      <c r="T2947" s="70">
        <v>5995</v>
      </c>
      <c r="U2947" s="70" t="s">
        <v>5580</v>
      </c>
      <c r="V2947" s="70" t="s">
        <v>6021</v>
      </c>
      <c r="W2947" s="70">
        <v>4495</v>
      </c>
      <c r="X2947" s="71">
        <v>3250</v>
      </c>
    </row>
    <row r="2948" spans="3:24">
      <c r="C2948" s="69">
        <v>2021</v>
      </c>
      <c r="D2948" s="69">
        <v>6</v>
      </c>
      <c r="E2948" s="70" t="s">
        <v>1906</v>
      </c>
      <c r="F2948" s="70" t="s">
        <v>1907</v>
      </c>
      <c r="G2948" s="70" t="s">
        <v>8294</v>
      </c>
      <c r="H2948" s="70" t="s">
        <v>1433</v>
      </c>
      <c r="I2948" s="70" t="s">
        <v>1397</v>
      </c>
      <c r="J2948" s="70" t="s">
        <v>1412</v>
      </c>
      <c r="K2948" s="70"/>
      <c r="L2948" s="70"/>
      <c r="M2948" s="70">
        <v>0.14</v>
      </c>
      <c r="N2948" s="70"/>
      <c r="O2948" s="70">
        <v>158.98</v>
      </c>
      <c r="P2948" s="70">
        <v>315.8</v>
      </c>
      <c r="Q2948" s="70" t="s">
        <v>1402</v>
      </c>
      <c r="R2948" s="70"/>
      <c r="S2948" s="70"/>
      <c r="T2948" s="70">
        <v>10830</v>
      </c>
      <c r="U2948" s="70">
        <v>2510</v>
      </c>
      <c r="V2948" s="70">
        <v>3250</v>
      </c>
      <c r="W2948" s="70">
        <v>18000</v>
      </c>
      <c r="X2948" s="71">
        <v>11490</v>
      </c>
    </row>
    <row r="2949" spans="3:24">
      <c r="C2949" s="69">
        <v>2021</v>
      </c>
      <c r="D2949" s="69">
        <v>6</v>
      </c>
      <c r="E2949" s="70" t="s">
        <v>1580</v>
      </c>
      <c r="F2949" s="70" t="s">
        <v>1581</v>
      </c>
      <c r="G2949" s="70" t="s">
        <v>8295</v>
      </c>
      <c r="H2949" s="70" t="s">
        <v>1768</v>
      </c>
      <c r="I2949" s="70" t="s">
        <v>1397</v>
      </c>
      <c r="J2949" s="70" t="s">
        <v>1396</v>
      </c>
      <c r="K2949" s="70"/>
      <c r="L2949" s="70">
        <v>148</v>
      </c>
      <c r="M2949" s="70">
        <v>0.261</v>
      </c>
      <c r="N2949" s="70"/>
      <c r="O2949" s="70">
        <v>160.26</v>
      </c>
      <c r="P2949" s="70">
        <v>281.9</v>
      </c>
      <c r="Q2949" s="70" t="s">
        <v>1402</v>
      </c>
      <c r="R2949" s="70"/>
      <c r="S2949" s="70"/>
      <c r="T2949" s="70">
        <v>6880</v>
      </c>
      <c r="U2949" s="70">
        <v>2496</v>
      </c>
      <c r="V2949" s="70">
        <v>3230</v>
      </c>
      <c r="W2949" s="70">
        <v>25000</v>
      </c>
      <c r="X2949" s="71">
        <v>11170</v>
      </c>
    </row>
    <row r="2950" spans="3:24">
      <c r="C2950" s="69">
        <v>2021</v>
      </c>
      <c r="D2950" s="69">
        <v>6</v>
      </c>
      <c r="E2950" s="70" t="s">
        <v>1580</v>
      </c>
      <c r="F2950" s="70" t="s">
        <v>1581</v>
      </c>
      <c r="G2950" s="70" t="s">
        <v>8296</v>
      </c>
      <c r="H2950" s="70" t="s">
        <v>1768</v>
      </c>
      <c r="I2950" s="70" t="s">
        <v>1397</v>
      </c>
      <c r="J2950" s="70" t="s">
        <v>1396</v>
      </c>
      <c r="K2950" s="70"/>
      <c r="L2950" s="70">
        <v>153</v>
      </c>
      <c r="M2950" s="70">
        <v>0.219</v>
      </c>
      <c r="N2950" s="70"/>
      <c r="O2950" s="70">
        <v>160.26</v>
      </c>
      <c r="P2950" s="70">
        <v>281.9</v>
      </c>
      <c r="Q2950" s="70" t="s">
        <v>1402</v>
      </c>
      <c r="R2950" s="70"/>
      <c r="S2950" s="70"/>
      <c r="T2950" s="70">
        <v>7480</v>
      </c>
      <c r="U2950" s="70">
        <v>2496</v>
      </c>
      <c r="V2950" s="70" t="s">
        <v>8297</v>
      </c>
      <c r="W2950" s="70">
        <v>25000</v>
      </c>
      <c r="X2950" s="71">
        <v>10545</v>
      </c>
    </row>
    <row r="2951" spans="3:24">
      <c r="C2951" s="69">
        <v>2021</v>
      </c>
      <c r="D2951" s="69">
        <v>6</v>
      </c>
      <c r="E2951" s="70" t="s">
        <v>8298</v>
      </c>
      <c r="F2951" s="70" t="s">
        <v>8299</v>
      </c>
      <c r="G2951" s="70" t="s">
        <v>8300</v>
      </c>
      <c r="H2951" s="70" t="s">
        <v>8301</v>
      </c>
      <c r="I2951" s="70" t="s">
        <v>1397</v>
      </c>
      <c r="J2951" s="70" t="s">
        <v>1396</v>
      </c>
      <c r="K2951" s="70"/>
      <c r="L2951" s="70"/>
      <c r="M2951" s="70"/>
      <c r="N2951" s="70"/>
      <c r="O2951" s="70"/>
      <c r="P2951" s="70"/>
      <c r="Q2951" s="70" t="s">
        <v>1504</v>
      </c>
      <c r="R2951" s="70"/>
      <c r="S2951" s="70"/>
      <c r="T2951" s="70">
        <v>4531</v>
      </c>
      <c r="U2951" s="70">
        <v>1904</v>
      </c>
      <c r="V2951" s="70">
        <v>1650</v>
      </c>
      <c r="W2951" s="70">
        <v>2720</v>
      </c>
      <c r="X2951" s="71">
        <v>2245</v>
      </c>
    </row>
    <row r="2952" spans="3:24">
      <c r="C2952" s="69">
        <v>2021</v>
      </c>
      <c r="D2952" s="69">
        <v>6</v>
      </c>
      <c r="E2952" s="70" t="s">
        <v>5794</v>
      </c>
      <c r="F2952" s="70" t="s">
        <v>5795</v>
      </c>
      <c r="G2952" s="70" t="s">
        <v>8302</v>
      </c>
      <c r="H2952" s="70" t="s">
        <v>1603</v>
      </c>
      <c r="I2952" s="70" t="s">
        <v>1397</v>
      </c>
      <c r="J2952" s="70" t="s">
        <v>1396</v>
      </c>
      <c r="K2952" s="70"/>
      <c r="L2952" s="70">
        <v>400</v>
      </c>
      <c r="M2952" s="70"/>
      <c r="N2952" s="70"/>
      <c r="O2952" s="70">
        <v>151.7</v>
      </c>
      <c r="P2952" s="70">
        <v>177.74</v>
      </c>
      <c r="Q2952" s="70" t="s">
        <v>1402</v>
      </c>
      <c r="R2952" s="70"/>
      <c r="S2952" s="70"/>
      <c r="T2952" s="70">
        <v>7445</v>
      </c>
      <c r="U2952" s="70">
        <v>2340</v>
      </c>
      <c r="V2952" s="70">
        <v>2420</v>
      </c>
      <c r="W2952" s="70">
        <v>11800</v>
      </c>
      <c r="X2952" s="71">
        <v>6600</v>
      </c>
    </row>
    <row r="2953" spans="3:24">
      <c r="C2953" s="69">
        <v>2021</v>
      </c>
      <c r="D2953" s="69">
        <v>6</v>
      </c>
      <c r="E2953" s="70" t="s">
        <v>5794</v>
      </c>
      <c r="F2953" s="70" t="s">
        <v>5795</v>
      </c>
      <c r="G2953" s="70" t="s">
        <v>8303</v>
      </c>
      <c r="H2953" s="70" t="s">
        <v>2036</v>
      </c>
      <c r="I2953" s="70" t="s">
        <v>1397</v>
      </c>
      <c r="J2953" s="70" t="s">
        <v>1396</v>
      </c>
      <c r="K2953" s="70"/>
      <c r="L2953" s="70">
        <v>380</v>
      </c>
      <c r="M2953" s="70"/>
      <c r="N2953" s="70"/>
      <c r="O2953" s="70">
        <v>130.8</v>
      </c>
      <c r="P2953" s="70">
        <v>348</v>
      </c>
      <c r="Q2953" s="70" t="s">
        <v>1402</v>
      </c>
      <c r="R2953" s="70"/>
      <c r="S2953" s="70"/>
      <c r="T2953" s="70" t="s">
        <v>8304</v>
      </c>
      <c r="U2953" s="70">
        <v>2530</v>
      </c>
      <c r="V2953" s="70" t="s">
        <v>8305</v>
      </c>
      <c r="W2953" s="70">
        <v>18000</v>
      </c>
      <c r="X2953" s="71" t="s">
        <v>8306</v>
      </c>
    </row>
    <row r="2954" spans="3:24">
      <c r="C2954" s="69">
        <v>2021</v>
      </c>
      <c r="D2954" s="69">
        <v>6</v>
      </c>
      <c r="E2954" s="70" t="s">
        <v>4334</v>
      </c>
      <c r="F2954" s="70" t="s">
        <v>1617</v>
      </c>
      <c r="G2954" s="70" t="s">
        <v>8307</v>
      </c>
      <c r="H2954" s="70" t="s">
        <v>8125</v>
      </c>
      <c r="I2954" s="70" t="s">
        <v>8201</v>
      </c>
      <c r="J2954" s="70" t="s">
        <v>1396</v>
      </c>
      <c r="K2954" s="70"/>
      <c r="L2954" s="70"/>
      <c r="M2954" s="70"/>
      <c r="N2954" s="70"/>
      <c r="O2954" s="70"/>
      <c r="P2954" s="70">
        <v>53.58</v>
      </c>
      <c r="Q2954" s="70" t="s">
        <v>1483</v>
      </c>
      <c r="R2954" s="70"/>
      <c r="S2954" s="70"/>
      <c r="T2954" s="70">
        <v>5995</v>
      </c>
      <c r="U2954" s="70" t="s">
        <v>8308</v>
      </c>
      <c r="V2954" s="70">
        <v>2460</v>
      </c>
      <c r="W2954" s="70">
        <v>4495</v>
      </c>
      <c r="X2954" s="71">
        <v>3450</v>
      </c>
    </row>
    <row r="2955" spans="3:24">
      <c r="C2955" s="69">
        <v>2021</v>
      </c>
      <c r="D2955" s="69">
        <v>6</v>
      </c>
      <c r="E2955" s="70" t="s">
        <v>4334</v>
      </c>
      <c r="F2955" s="70" t="s">
        <v>1617</v>
      </c>
      <c r="G2955" s="70" t="s">
        <v>8309</v>
      </c>
      <c r="H2955" s="70" t="s">
        <v>8310</v>
      </c>
      <c r="I2955" s="70" t="s">
        <v>8201</v>
      </c>
      <c r="J2955" s="70" t="s">
        <v>1396</v>
      </c>
      <c r="K2955" s="70"/>
      <c r="L2955" s="70"/>
      <c r="M2955" s="70"/>
      <c r="N2955" s="70"/>
      <c r="O2955" s="70"/>
      <c r="P2955" s="70">
        <v>53.58</v>
      </c>
      <c r="Q2955" s="70" t="s">
        <v>1483</v>
      </c>
      <c r="R2955" s="70"/>
      <c r="S2955" s="70"/>
      <c r="T2955" s="70">
        <v>5995</v>
      </c>
      <c r="U2955" s="70" t="s">
        <v>8311</v>
      </c>
      <c r="V2955" s="70" t="s">
        <v>8312</v>
      </c>
      <c r="W2955" s="70">
        <v>4495</v>
      </c>
      <c r="X2955" s="71" t="s">
        <v>4807</v>
      </c>
    </row>
    <row r="2956" spans="3:24">
      <c r="C2956" s="69">
        <v>2021</v>
      </c>
      <c r="D2956" s="69">
        <v>6</v>
      </c>
      <c r="E2956" s="70" t="s">
        <v>4334</v>
      </c>
      <c r="F2956" s="70" t="s">
        <v>1617</v>
      </c>
      <c r="G2956" s="70" t="s">
        <v>8313</v>
      </c>
      <c r="H2956" s="70" t="s">
        <v>1531</v>
      </c>
      <c r="I2956" s="70" t="s">
        <v>1397</v>
      </c>
      <c r="J2956" s="70" t="s">
        <v>1412</v>
      </c>
      <c r="K2956" s="70"/>
      <c r="L2956" s="70"/>
      <c r="M2956" s="70">
        <v>0.149</v>
      </c>
      <c r="N2956" s="70"/>
      <c r="O2956" s="70">
        <v>160.3</v>
      </c>
      <c r="P2956" s="70">
        <v>282.624</v>
      </c>
      <c r="Q2956" s="70" t="s">
        <v>1402</v>
      </c>
      <c r="R2956" s="70"/>
      <c r="S2956" s="70"/>
      <c r="T2956" s="70">
        <v>12000</v>
      </c>
      <c r="U2956" s="70">
        <v>2550</v>
      </c>
      <c r="V2956" s="70">
        <v>3225</v>
      </c>
      <c r="W2956" s="70">
        <v>18000</v>
      </c>
      <c r="X2956" s="71" t="s">
        <v>4067</v>
      </c>
    </row>
    <row r="2957" spans="3:24">
      <c r="C2957" s="69">
        <v>2021</v>
      </c>
      <c r="D2957" s="69">
        <v>6</v>
      </c>
      <c r="E2957" s="70" t="s">
        <v>4334</v>
      </c>
      <c r="F2957" s="70" t="s">
        <v>1617</v>
      </c>
      <c r="G2957" s="70" t="s">
        <v>8313</v>
      </c>
      <c r="H2957" s="70" t="s">
        <v>1531</v>
      </c>
      <c r="I2957" s="70" t="s">
        <v>1397</v>
      </c>
      <c r="J2957" s="70" t="s">
        <v>1412</v>
      </c>
      <c r="K2957" s="70"/>
      <c r="L2957" s="70"/>
      <c r="M2957" s="70">
        <v>0.149</v>
      </c>
      <c r="N2957" s="70"/>
      <c r="O2957" s="70">
        <v>160.3</v>
      </c>
      <c r="P2957" s="70">
        <v>282.624</v>
      </c>
      <c r="Q2957" s="70" t="s">
        <v>1402</v>
      </c>
      <c r="R2957" s="70"/>
      <c r="S2957" s="70"/>
      <c r="T2957" s="70">
        <v>12000</v>
      </c>
      <c r="U2957" s="70">
        <v>2550</v>
      </c>
      <c r="V2957" s="70">
        <v>3225</v>
      </c>
      <c r="W2957" s="70">
        <v>18000</v>
      </c>
      <c r="X2957" s="71" t="s">
        <v>4067</v>
      </c>
    </row>
    <row r="2958" spans="3:24">
      <c r="C2958" s="69">
        <v>2021</v>
      </c>
      <c r="D2958" s="69">
        <v>6</v>
      </c>
      <c r="E2958" s="70" t="s">
        <v>5111</v>
      </c>
      <c r="F2958" s="70" t="s">
        <v>1617</v>
      </c>
      <c r="G2958" s="70" t="s">
        <v>8314</v>
      </c>
      <c r="H2958" s="70" t="s">
        <v>1453</v>
      </c>
      <c r="I2958" s="70" t="s">
        <v>1397</v>
      </c>
      <c r="J2958" s="70" t="s">
        <v>1396</v>
      </c>
      <c r="K2958" s="70">
        <v>280</v>
      </c>
      <c r="L2958" s="70"/>
      <c r="M2958" s="70">
        <v>0.269</v>
      </c>
      <c r="N2958" s="70"/>
      <c r="O2958" s="70">
        <v>137.6</v>
      </c>
      <c r="P2958" s="70">
        <v>41.86</v>
      </c>
      <c r="Q2958" s="70" t="s">
        <v>1402</v>
      </c>
      <c r="R2958" s="70"/>
      <c r="S2958" s="70"/>
      <c r="T2958" s="70">
        <v>4495</v>
      </c>
      <c r="U2958" s="70">
        <v>1680</v>
      </c>
      <c r="V2958" s="70">
        <v>1990</v>
      </c>
      <c r="W2958" s="70">
        <v>2510</v>
      </c>
      <c r="X2958" s="71">
        <v>1415</v>
      </c>
    </row>
    <row r="2959" spans="3:24">
      <c r="C2959" s="69">
        <v>2021</v>
      </c>
      <c r="D2959" s="69">
        <v>6</v>
      </c>
      <c r="E2959" s="70" t="s">
        <v>5111</v>
      </c>
      <c r="F2959" s="70" t="s">
        <v>1617</v>
      </c>
      <c r="G2959" s="70" t="s">
        <v>8315</v>
      </c>
      <c r="H2959" s="70" t="s">
        <v>1453</v>
      </c>
      <c r="I2959" s="70" t="s">
        <v>1397</v>
      </c>
      <c r="J2959" s="70" t="s">
        <v>1396</v>
      </c>
      <c r="K2959" s="70">
        <v>245</v>
      </c>
      <c r="L2959" s="70"/>
      <c r="M2959" s="70">
        <v>0.276</v>
      </c>
      <c r="N2959" s="70"/>
      <c r="O2959" s="70">
        <v>140.4</v>
      </c>
      <c r="P2959" s="70">
        <v>50.23</v>
      </c>
      <c r="Q2959" s="70" t="s">
        <v>1402</v>
      </c>
      <c r="R2959" s="70"/>
      <c r="S2959" s="70"/>
      <c r="T2959" s="70">
        <v>5450</v>
      </c>
      <c r="U2959" s="70">
        <v>1700</v>
      </c>
      <c r="V2959" s="70" t="s">
        <v>3385</v>
      </c>
      <c r="W2959" s="70">
        <v>3495</v>
      </c>
      <c r="X2959" s="71">
        <v>2000</v>
      </c>
    </row>
    <row r="2960" spans="3:24">
      <c r="C2960" s="69">
        <v>2021</v>
      </c>
      <c r="D2960" s="69">
        <v>6</v>
      </c>
      <c r="E2960" s="70" t="s">
        <v>5111</v>
      </c>
      <c r="F2960" s="70" t="s">
        <v>1617</v>
      </c>
      <c r="G2960" s="70" t="s">
        <v>8316</v>
      </c>
      <c r="H2960" s="70" t="s">
        <v>1482</v>
      </c>
      <c r="I2960" s="70" t="s">
        <v>1397</v>
      </c>
      <c r="J2960" s="70" t="s">
        <v>1396</v>
      </c>
      <c r="K2960" s="70"/>
      <c r="L2960" s="70">
        <v>480</v>
      </c>
      <c r="M2960" s="70">
        <v>0.289</v>
      </c>
      <c r="N2960" s="70"/>
      <c r="O2960" s="70">
        <v>153.84</v>
      </c>
      <c r="P2960" s="70">
        <v>106.95</v>
      </c>
      <c r="Q2960" s="70" t="s">
        <v>1402</v>
      </c>
      <c r="R2960" s="70"/>
      <c r="S2960" s="70"/>
      <c r="T2960" s="70">
        <v>5995</v>
      </c>
      <c r="U2960" s="70">
        <v>2150</v>
      </c>
      <c r="V2960" s="70">
        <v>3130</v>
      </c>
      <c r="W2960" s="70">
        <v>4495</v>
      </c>
      <c r="X2960" s="71">
        <v>3020</v>
      </c>
    </row>
    <row r="2961" spans="3:24">
      <c r="C2961" s="69">
        <v>2021</v>
      </c>
      <c r="D2961" s="69">
        <v>6</v>
      </c>
      <c r="E2961" s="70" t="s">
        <v>5111</v>
      </c>
      <c r="F2961" s="70" t="s">
        <v>1617</v>
      </c>
      <c r="G2961" s="70" t="s">
        <v>8317</v>
      </c>
      <c r="H2961" s="70" t="s">
        <v>4483</v>
      </c>
      <c r="I2961" s="70" t="s">
        <v>1397</v>
      </c>
      <c r="J2961" s="70" t="s">
        <v>1396</v>
      </c>
      <c r="K2961" s="70"/>
      <c r="L2961" s="70">
        <v>270</v>
      </c>
      <c r="M2961" s="70">
        <v>0.276</v>
      </c>
      <c r="N2961" s="70"/>
      <c r="O2961" s="70">
        <v>140.4</v>
      </c>
      <c r="P2961" s="70">
        <v>50.23</v>
      </c>
      <c r="Q2961" s="70" t="s">
        <v>1402</v>
      </c>
      <c r="R2961" s="70"/>
      <c r="S2961" s="70"/>
      <c r="T2961" s="70">
        <v>5450</v>
      </c>
      <c r="U2961" s="70">
        <v>1700</v>
      </c>
      <c r="V2961" s="70" t="s">
        <v>8318</v>
      </c>
      <c r="W2961" s="70">
        <v>3650</v>
      </c>
      <c r="X2961" s="71">
        <v>2300</v>
      </c>
    </row>
    <row r="2962" spans="3:24">
      <c r="C2962" s="69">
        <v>2021</v>
      </c>
      <c r="D2962" s="69">
        <v>6</v>
      </c>
      <c r="E2962" s="70" t="s">
        <v>5111</v>
      </c>
      <c r="F2962" s="70" t="s">
        <v>1617</v>
      </c>
      <c r="G2962" s="70" t="s">
        <v>8319</v>
      </c>
      <c r="H2962" s="70" t="s">
        <v>1453</v>
      </c>
      <c r="I2962" s="70" t="s">
        <v>1397</v>
      </c>
      <c r="J2962" s="70" t="s">
        <v>1396</v>
      </c>
      <c r="K2962" s="70"/>
      <c r="L2962" s="70">
        <v>500</v>
      </c>
      <c r="M2962" s="70">
        <v>0.279</v>
      </c>
      <c r="N2962" s="70"/>
      <c r="O2962" s="70">
        <v>153.84</v>
      </c>
      <c r="P2962" s="70">
        <v>106.95</v>
      </c>
      <c r="Q2962" s="70" t="s">
        <v>1402</v>
      </c>
      <c r="R2962" s="70"/>
      <c r="S2962" s="70"/>
      <c r="T2962" s="70">
        <v>5995</v>
      </c>
      <c r="U2962" s="70" t="s">
        <v>7051</v>
      </c>
      <c r="V2962" s="70" t="s">
        <v>8320</v>
      </c>
      <c r="W2962" s="70">
        <v>4495</v>
      </c>
      <c r="X2962" s="71">
        <v>2960</v>
      </c>
    </row>
    <row r="2963" spans="3:24">
      <c r="C2963" s="69">
        <v>2021</v>
      </c>
      <c r="D2963" s="69">
        <v>6</v>
      </c>
      <c r="E2963" s="70" t="s">
        <v>5111</v>
      </c>
      <c r="F2963" s="70" t="s">
        <v>1617</v>
      </c>
      <c r="G2963" s="70" t="s">
        <v>8321</v>
      </c>
      <c r="H2963" s="70" t="s">
        <v>1531</v>
      </c>
      <c r="I2963" s="70" t="s">
        <v>1397</v>
      </c>
      <c r="J2963" s="70" t="s">
        <v>1412</v>
      </c>
      <c r="K2963" s="70"/>
      <c r="L2963" s="70"/>
      <c r="M2963" s="70">
        <v>0.142</v>
      </c>
      <c r="N2963" s="70"/>
      <c r="O2963" s="70" t="s">
        <v>5691</v>
      </c>
      <c r="P2963" s="70">
        <v>256.128</v>
      </c>
      <c r="Q2963" s="70" t="s">
        <v>1402</v>
      </c>
      <c r="R2963" s="70"/>
      <c r="S2963" s="70"/>
      <c r="T2963" s="70">
        <v>10490</v>
      </c>
      <c r="U2963" s="70">
        <v>2550</v>
      </c>
      <c r="V2963" s="70">
        <v>3225</v>
      </c>
      <c r="W2963" s="70">
        <v>18000</v>
      </c>
      <c r="X2963" s="71" t="s">
        <v>6101</v>
      </c>
    </row>
    <row r="2964" spans="3:24">
      <c r="C2964" s="69">
        <v>2021</v>
      </c>
      <c r="D2964" s="69">
        <v>6</v>
      </c>
      <c r="E2964" s="70" t="s">
        <v>5111</v>
      </c>
      <c r="F2964" s="70" t="s">
        <v>1617</v>
      </c>
      <c r="G2964" s="70" t="s">
        <v>8322</v>
      </c>
      <c r="H2964" s="70" t="s">
        <v>1531</v>
      </c>
      <c r="I2964" s="70" t="s">
        <v>1397</v>
      </c>
      <c r="J2964" s="70" t="s">
        <v>1412</v>
      </c>
      <c r="K2964" s="70"/>
      <c r="L2964" s="70"/>
      <c r="M2964" s="70">
        <v>0.149</v>
      </c>
      <c r="N2964" s="70"/>
      <c r="O2964" s="70" t="s">
        <v>1799</v>
      </c>
      <c r="P2964" s="70">
        <v>303.401</v>
      </c>
      <c r="Q2964" s="70" t="s">
        <v>1402</v>
      </c>
      <c r="R2964" s="70"/>
      <c r="S2964" s="70"/>
      <c r="T2964" s="70">
        <v>10490</v>
      </c>
      <c r="U2964" s="70">
        <v>2550</v>
      </c>
      <c r="V2964" s="70">
        <v>3225</v>
      </c>
      <c r="W2964" s="70">
        <v>18000</v>
      </c>
      <c r="X2964" s="71" t="s">
        <v>7692</v>
      </c>
    </row>
    <row r="2965" spans="3:24">
      <c r="C2965" s="69">
        <v>2021</v>
      </c>
      <c r="D2965" s="69">
        <v>6</v>
      </c>
      <c r="E2965" s="70" t="s">
        <v>5111</v>
      </c>
      <c r="F2965" s="70" t="s">
        <v>1617</v>
      </c>
      <c r="G2965" s="70" t="s">
        <v>8323</v>
      </c>
      <c r="H2965" s="70" t="s">
        <v>1531</v>
      </c>
      <c r="I2965" s="70" t="s">
        <v>1397</v>
      </c>
      <c r="J2965" s="70" t="s">
        <v>1412</v>
      </c>
      <c r="K2965" s="70"/>
      <c r="L2965" s="70"/>
      <c r="M2965" s="70">
        <v>0.159</v>
      </c>
      <c r="N2965" s="70"/>
      <c r="O2965" s="70" t="s">
        <v>7096</v>
      </c>
      <c r="P2965" s="70">
        <v>303.513</v>
      </c>
      <c r="Q2965" s="70" t="s">
        <v>1402</v>
      </c>
      <c r="R2965" s="70"/>
      <c r="S2965" s="70"/>
      <c r="T2965" s="70">
        <v>12000</v>
      </c>
      <c r="U2965" s="70">
        <v>2550</v>
      </c>
      <c r="V2965" s="70">
        <v>3225</v>
      </c>
      <c r="W2965" s="70">
        <v>18000</v>
      </c>
      <c r="X2965" s="71" t="s">
        <v>8324</v>
      </c>
    </row>
    <row r="2966" spans="3:24">
      <c r="C2966" s="69">
        <v>2021</v>
      </c>
      <c r="D2966" s="69">
        <v>6</v>
      </c>
      <c r="E2966" s="70" t="s">
        <v>1789</v>
      </c>
      <c r="F2966" s="70" t="s">
        <v>1790</v>
      </c>
      <c r="G2966" s="70" t="s">
        <v>8325</v>
      </c>
      <c r="H2966" s="70" t="s">
        <v>1453</v>
      </c>
      <c r="I2966" s="70" t="s">
        <v>1397</v>
      </c>
      <c r="J2966" s="70" t="s">
        <v>1396</v>
      </c>
      <c r="K2966" s="70"/>
      <c r="L2966" s="70">
        <v>310</v>
      </c>
      <c r="M2966" s="70">
        <v>0.286</v>
      </c>
      <c r="N2966" s="70"/>
      <c r="O2966" s="70">
        <v>146.7</v>
      </c>
      <c r="P2966" s="70">
        <v>81.14</v>
      </c>
      <c r="Q2966" s="70" t="s">
        <v>1402</v>
      </c>
      <c r="R2966" s="70"/>
      <c r="S2966" s="70"/>
      <c r="T2966" s="70">
        <v>5880</v>
      </c>
      <c r="U2966" s="70">
        <v>1940</v>
      </c>
      <c r="V2966" s="70">
        <v>2850</v>
      </c>
      <c r="W2966" s="70">
        <v>4495</v>
      </c>
      <c r="X2966" s="71" t="s">
        <v>8326</v>
      </c>
    </row>
    <row r="2967" spans="3:24">
      <c r="C2967" s="69">
        <v>2021</v>
      </c>
      <c r="D2967" s="69">
        <v>6</v>
      </c>
      <c r="E2967" s="70" t="s">
        <v>1725</v>
      </c>
      <c r="F2967" s="70" t="s">
        <v>1728</v>
      </c>
      <c r="G2967" s="70" t="s">
        <v>8327</v>
      </c>
      <c r="H2967" s="70" t="s">
        <v>1560</v>
      </c>
      <c r="I2967" s="70" t="s">
        <v>8201</v>
      </c>
      <c r="J2967" s="70" t="s">
        <v>1441</v>
      </c>
      <c r="K2967" s="70"/>
      <c r="L2967" s="70"/>
      <c r="M2967" s="70"/>
      <c r="N2967" s="70"/>
      <c r="O2967" s="70"/>
      <c r="P2967" s="70"/>
      <c r="Q2967" s="70" t="s">
        <v>1733</v>
      </c>
      <c r="R2967" s="70"/>
      <c r="S2967" s="70"/>
      <c r="T2967" s="70">
        <v>4865</v>
      </c>
      <c r="U2967" s="70">
        <v>1948</v>
      </c>
      <c r="V2967" s="70" t="s">
        <v>3191</v>
      </c>
      <c r="W2967" s="70">
        <v>2450</v>
      </c>
      <c r="X2967" s="71">
        <v>2075</v>
      </c>
    </row>
    <row r="2968" spans="3:24">
      <c r="C2968" s="69">
        <v>2021</v>
      </c>
      <c r="D2968" s="69">
        <v>6</v>
      </c>
      <c r="E2968" s="70" t="s">
        <v>1760</v>
      </c>
      <c r="F2968" s="70" t="s">
        <v>1606</v>
      </c>
      <c r="G2968" s="70" t="s">
        <v>8328</v>
      </c>
      <c r="H2968" s="70" t="s">
        <v>1418</v>
      </c>
      <c r="I2968" s="70" t="s">
        <v>1397</v>
      </c>
      <c r="J2968" s="70" t="s">
        <v>1396</v>
      </c>
      <c r="K2968" s="70"/>
      <c r="L2968" s="70">
        <v>430</v>
      </c>
      <c r="M2968" s="70">
        <v>0.144</v>
      </c>
      <c r="N2968" s="70"/>
      <c r="O2968" s="70" t="s">
        <v>2158</v>
      </c>
      <c r="P2968" s="70">
        <v>422.87</v>
      </c>
      <c r="Q2968" s="70" t="s">
        <v>1402</v>
      </c>
      <c r="R2968" s="70"/>
      <c r="S2968" s="70"/>
      <c r="T2968" s="70">
        <v>9200</v>
      </c>
      <c r="U2968" s="70">
        <v>2550</v>
      </c>
      <c r="V2968" s="70" t="s">
        <v>6231</v>
      </c>
      <c r="W2968" s="70">
        <v>31000</v>
      </c>
      <c r="X2968" s="71">
        <v>18300</v>
      </c>
    </row>
    <row r="2969" spans="3:24">
      <c r="C2969" s="69">
        <v>2021</v>
      </c>
      <c r="D2969" s="69">
        <v>6</v>
      </c>
      <c r="E2969" s="70" t="s">
        <v>1760</v>
      </c>
      <c r="F2969" s="70" t="s">
        <v>1606</v>
      </c>
      <c r="G2969" s="70" t="s">
        <v>8329</v>
      </c>
      <c r="H2969" s="70" t="s">
        <v>4483</v>
      </c>
      <c r="I2969" s="70" t="s">
        <v>1397</v>
      </c>
      <c r="J2969" s="70" t="s">
        <v>1396</v>
      </c>
      <c r="K2969" s="70"/>
      <c r="L2969" s="70">
        <v>395</v>
      </c>
      <c r="M2969" s="70" t="s">
        <v>8330</v>
      </c>
      <c r="N2969" s="70"/>
      <c r="O2969" s="70">
        <v>141.3</v>
      </c>
      <c r="P2969" s="70">
        <v>86.4</v>
      </c>
      <c r="Q2969" s="70" t="s">
        <v>1402</v>
      </c>
      <c r="R2969" s="70"/>
      <c r="S2969" s="70"/>
      <c r="T2969" s="70">
        <v>5995</v>
      </c>
      <c r="U2969" s="70" t="s">
        <v>8331</v>
      </c>
      <c r="V2969" s="70" t="s">
        <v>8332</v>
      </c>
      <c r="W2969" s="70">
        <v>4495</v>
      </c>
      <c r="X2969" s="71" t="s">
        <v>8333</v>
      </c>
    </row>
    <row r="2970" spans="3:24">
      <c r="C2970" s="69">
        <v>2021</v>
      </c>
      <c r="D2970" s="69">
        <v>6</v>
      </c>
      <c r="E2970" s="70" t="s">
        <v>1760</v>
      </c>
      <c r="F2970" s="70" t="s">
        <v>1606</v>
      </c>
      <c r="G2970" s="70" t="s">
        <v>8334</v>
      </c>
      <c r="H2970" s="70" t="s">
        <v>1453</v>
      </c>
      <c r="I2970" s="70" t="s">
        <v>1397</v>
      </c>
      <c r="J2970" s="70" t="s">
        <v>1396</v>
      </c>
      <c r="K2970" s="70"/>
      <c r="L2970" s="70">
        <v>365</v>
      </c>
      <c r="M2970" s="70">
        <v>0.288</v>
      </c>
      <c r="N2970" s="70"/>
      <c r="O2970" s="70">
        <v>146.7</v>
      </c>
      <c r="P2970" s="70">
        <v>81.14</v>
      </c>
      <c r="Q2970" s="70" t="s">
        <v>1402</v>
      </c>
      <c r="R2970" s="70"/>
      <c r="S2970" s="70"/>
      <c r="T2970" s="70">
        <v>5995</v>
      </c>
      <c r="U2970" s="70" t="s">
        <v>8335</v>
      </c>
      <c r="V2970" s="70" t="s">
        <v>8336</v>
      </c>
      <c r="W2970" s="70">
        <v>4495</v>
      </c>
      <c r="X2970" s="71">
        <v>2995</v>
      </c>
    </row>
    <row r="2971" spans="3:24">
      <c r="C2971" s="69">
        <v>2021</v>
      </c>
      <c r="D2971" s="69">
        <v>6</v>
      </c>
      <c r="E2971" s="70" t="s">
        <v>1576</v>
      </c>
      <c r="F2971" s="70" t="s">
        <v>1577</v>
      </c>
      <c r="G2971" s="70" t="s">
        <v>8337</v>
      </c>
      <c r="H2971" s="70" t="s">
        <v>1440</v>
      </c>
      <c r="I2971" s="70" t="s">
        <v>1397</v>
      </c>
      <c r="J2971" s="70" t="s">
        <v>1396</v>
      </c>
      <c r="K2971" s="70">
        <v>403</v>
      </c>
      <c r="L2971" s="70"/>
      <c r="M2971" s="70"/>
      <c r="N2971" s="70">
        <v>11.1</v>
      </c>
      <c r="O2971" s="70">
        <v>161</v>
      </c>
      <c r="P2971" s="70"/>
      <c r="Q2971" s="70" t="s">
        <v>1499</v>
      </c>
      <c r="R2971" s="70"/>
      <c r="S2971" s="70"/>
      <c r="T2971" s="70">
        <v>3620</v>
      </c>
      <c r="U2971" s="70">
        <v>1652</v>
      </c>
      <c r="V2971" s="70">
        <v>1577</v>
      </c>
      <c r="W2971" s="70">
        <v>1425</v>
      </c>
      <c r="X2971" s="71">
        <v>1125</v>
      </c>
    </row>
    <row r="2972" spans="3:24">
      <c r="C2972" s="69">
        <v>2021</v>
      </c>
      <c r="D2972" s="69">
        <v>6</v>
      </c>
      <c r="E2972" s="70" t="s">
        <v>1576</v>
      </c>
      <c r="F2972" s="70" t="s">
        <v>1577</v>
      </c>
      <c r="G2972" s="70" t="s">
        <v>8338</v>
      </c>
      <c r="H2972" s="70" t="s">
        <v>1440</v>
      </c>
      <c r="I2972" s="70" t="s">
        <v>1397</v>
      </c>
      <c r="J2972" s="70" t="s">
        <v>1396</v>
      </c>
      <c r="K2972" s="70">
        <v>403</v>
      </c>
      <c r="L2972" s="70"/>
      <c r="M2972" s="70"/>
      <c r="N2972" s="70">
        <v>11.2</v>
      </c>
      <c r="O2972" s="70">
        <v>135.6</v>
      </c>
      <c r="P2972" s="70"/>
      <c r="Q2972" s="70" t="s">
        <v>1402</v>
      </c>
      <c r="R2972" s="70"/>
      <c r="S2972" s="70"/>
      <c r="T2972" s="70">
        <v>3620</v>
      </c>
      <c r="U2972" s="70">
        <v>1652</v>
      </c>
      <c r="V2972" s="70">
        <v>1592</v>
      </c>
      <c r="W2972" s="70">
        <v>1490</v>
      </c>
      <c r="X2972" s="71">
        <v>1190</v>
      </c>
    </row>
    <row r="2973" spans="3:24">
      <c r="C2973" s="69">
        <v>2021</v>
      </c>
      <c r="D2973" s="69">
        <v>6</v>
      </c>
      <c r="E2973" s="70" t="s">
        <v>1576</v>
      </c>
      <c r="F2973" s="70" t="s">
        <v>1577</v>
      </c>
      <c r="G2973" s="70" t="s">
        <v>8339</v>
      </c>
      <c r="H2973" s="70" t="s">
        <v>1440</v>
      </c>
      <c r="I2973" s="70" t="s">
        <v>1397</v>
      </c>
      <c r="J2973" s="70" t="s">
        <v>1396</v>
      </c>
      <c r="K2973" s="70">
        <v>403</v>
      </c>
      <c r="L2973" s="70"/>
      <c r="M2973" s="70"/>
      <c r="N2973" s="70">
        <v>11.6</v>
      </c>
      <c r="O2973" s="70">
        <v>135.6</v>
      </c>
      <c r="P2973" s="70"/>
      <c r="Q2973" s="70" t="s">
        <v>1402</v>
      </c>
      <c r="R2973" s="70"/>
      <c r="S2973" s="70"/>
      <c r="T2973" s="70">
        <v>3620</v>
      </c>
      <c r="U2973" s="70">
        <v>1652</v>
      </c>
      <c r="V2973" s="70">
        <v>1592</v>
      </c>
      <c r="W2973" s="70">
        <v>1490</v>
      </c>
      <c r="X2973" s="71">
        <v>1190</v>
      </c>
    </row>
    <row r="2974" spans="3:24">
      <c r="C2974" s="69">
        <v>2021</v>
      </c>
      <c r="D2974" s="69">
        <v>6</v>
      </c>
      <c r="E2974" s="70" t="s">
        <v>1576</v>
      </c>
      <c r="F2974" s="70" t="s">
        <v>1577</v>
      </c>
      <c r="G2974" s="70" t="s">
        <v>8340</v>
      </c>
      <c r="H2974" s="70" t="s">
        <v>1440</v>
      </c>
      <c r="I2974" s="70" t="s">
        <v>1397</v>
      </c>
      <c r="J2974" s="70" t="s">
        <v>1396</v>
      </c>
      <c r="K2974" s="70">
        <v>365</v>
      </c>
      <c r="L2974" s="70"/>
      <c r="M2974" s="70"/>
      <c r="N2974" s="70">
        <v>12.1</v>
      </c>
      <c r="O2974" s="70">
        <v>161</v>
      </c>
      <c r="P2974" s="70"/>
      <c r="Q2974" s="70" t="s">
        <v>1499</v>
      </c>
      <c r="R2974" s="70"/>
      <c r="S2974" s="70"/>
      <c r="T2974" s="70">
        <v>3620</v>
      </c>
      <c r="U2974" s="70">
        <v>1652</v>
      </c>
      <c r="V2974" s="70">
        <v>1577</v>
      </c>
      <c r="W2974" s="70">
        <v>1425</v>
      </c>
      <c r="X2974" s="71">
        <v>1125</v>
      </c>
    </row>
    <row r="2975" spans="3:24">
      <c r="C2975" s="69">
        <v>2021</v>
      </c>
      <c r="D2975" s="69">
        <v>6</v>
      </c>
      <c r="E2975" s="70" t="s">
        <v>1540</v>
      </c>
      <c r="F2975" s="70" t="s">
        <v>1558</v>
      </c>
      <c r="G2975" s="70" t="s">
        <v>8341</v>
      </c>
      <c r="H2975" s="70" t="s">
        <v>1560</v>
      </c>
      <c r="I2975" s="70" t="s">
        <v>8201</v>
      </c>
      <c r="J2975" s="70" t="s">
        <v>1441</v>
      </c>
      <c r="K2975" s="70"/>
      <c r="L2975" s="70"/>
      <c r="M2975" s="70"/>
      <c r="N2975" s="70"/>
      <c r="O2975" s="70"/>
      <c r="P2975" s="70"/>
      <c r="Q2975" s="70" t="s">
        <v>1499</v>
      </c>
      <c r="R2975" s="70"/>
      <c r="S2975" s="70"/>
      <c r="T2975" s="70">
        <v>4340</v>
      </c>
      <c r="U2975" s="70">
        <v>1820</v>
      </c>
      <c r="V2975" s="70">
        <v>1625</v>
      </c>
      <c r="W2975" s="70">
        <v>2070</v>
      </c>
      <c r="X2975" s="71">
        <v>1670</v>
      </c>
    </row>
    <row r="2976" spans="3:24">
      <c r="C2976" s="69">
        <v>2021</v>
      </c>
      <c r="D2976" s="69">
        <v>6</v>
      </c>
      <c r="E2976" s="70" t="s">
        <v>8342</v>
      </c>
      <c r="F2976" s="70" t="s">
        <v>5524</v>
      </c>
      <c r="G2976" s="70" t="s">
        <v>8343</v>
      </c>
      <c r="H2976" s="70" t="s">
        <v>1560</v>
      </c>
      <c r="I2976" s="70" t="s">
        <v>8201</v>
      </c>
      <c r="J2976" s="70" t="s">
        <v>1441</v>
      </c>
      <c r="K2976" s="70"/>
      <c r="L2976" s="70"/>
      <c r="M2976" s="70"/>
      <c r="N2976" s="70"/>
      <c r="O2976" s="70"/>
      <c r="P2976" s="70"/>
      <c r="Q2976" s="70" t="s">
        <v>4377</v>
      </c>
      <c r="R2976" s="70"/>
      <c r="S2976" s="70"/>
      <c r="T2976" s="70">
        <v>4520</v>
      </c>
      <c r="U2976" s="70">
        <v>1855</v>
      </c>
      <c r="V2976" s="70">
        <v>1665</v>
      </c>
      <c r="W2976" s="70">
        <v>2155</v>
      </c>
      <c r="X2976" s="71">
        <v>1780</v>
      </c>
    </row>
    <row r="2977" spans="3:24">
      <c r="C2977" s="69">
        <v>2021</v>
      </c>
      <c r="D2977" s="69">
        <v>6</v>
      </c>
      <c r="E2977" s="70" t="s">
        <v>8342</v>
      </c>
      <c r="F2977" s="70" t="s">
        <v>5524</v>
      </c>
      <c r="G2977" s="70" t="s">
        <v>8344</v>
      </c>
      <c r="H2977" s="70" t="s">
        <v>1560</v>
      </c>
      <c r="I2977" s="70" t="s">
        <v>8201</v>
      </c>
      <c r="J2977" s="70" t="s">
        <v>1441</v>
      </c>
      <c r="K2977" s="70"/>
      <c r="L2977" s="70"/>
      <c r="M2977" s="70"/>
      <c r="N2977" s="70"/>
      <c r="O2977" s="70"/>
      <c r="P2977" s="70"/>
      <c r="Q2977" s="70" t="s">
        <v>4377</v>
      </c>
      <c r="R2977" s="70"/>
      <c r="S2977" s="70"/>
      <c r="T2977" s="70">
        <v>4520</v>
      </c>
      <c r="U2977" s="70">
        <v>1855</v>
      </c>
      <c r="V2977" s="70">
        <v>1665</v>
      </c>
      <c r="W2977" s="70">
        <v>2165</v>
      </c>
      <c r="X2977" s="71">
        <v>1790</v>
      </c>
    </row>
    <row r="2978" spans="3:24">
      <c r="C2978" s="69">
        <v>2021</v>
      </c>
      <c r="D2978" s="69">
        <v>6</v>
      </c>
      <c r="E2978" s="70" t="s">
        <v>1488</v>
      </c>
      <c r="F2978" s="70" t="s">
        <v>5539</v>
      </c>
      <c r="G2978" s="70" t="s">
        <v>8345</v>
      </c>
      <c r="H2978" s="70" t="s">
        <v>1453</v>
      </c>
      <c r="I2978" s="70" t="s">
        <v>1397</v>
      </c>
      <c r="J2978" s="70" t="s">
        <v>1396</v>
      </c>
      <c r="K2978" s="70">
        <v>240</v>
      </c>
      <c r="L2978" s="70"/>
      <c r="M2978" s="70">
        <v>0.28</v>
      </c>
      <c r="N2978" s="70"/>
      <c r="O2978" s="70">
        <v>145</v>
      </c>
      <c r="P2978" s="70">
        <v>35.04</v>
      </c>
      <c r="Q2978" s="70" t="s">
        <v>1499</v>
      </c>
      <c r="R2978" s="70"/>
      <c r="S2978" s="70"/>
      <c r="T2978" s="70">
        <v>5090</v>
      </c>
      <c r="U2978" s="70">
        <v>1780</v>
      </c>
      <c r="V2978" s="70">
        <v>1915</v>
      </c>
      <c r="W2978" s="70">
        <v>2590</v>
      </c>
      <c r="X2978" s="71">
        <v>1525</v>
      </c>
    </row>
    <row r="2979" spans="3:24">
      <c r="C2979" s="69">
        <v>2021</v>
      </c>
      <c r="D2979" s="69">
        <v>6</v>
      </c>
      <c r="E2979" s="70" t="s">
        <v>1528</v>
      </c>
      <c r="F2979" s="70" t="s">
        <v>1529</v>
      </c>
      <c r="G2979" s="70" t="s">
        <v>8346</v>
      </c>
      <c r="H2979" s="70" t="s">
        <v>1433</v>
      </c>
      <c r="I2979" s="70" t="s">
        <v>1397</v>
      </c>
      <c r="J2979" s="70" t="s">
        <v>1412</v>
      </c>
      <c r="K2979" s="70"/>
      <c r="L2979" s="70"/>
      <c r="M2979" s="70">
        <v>0.14</v>
      </c>
      <c r="N2979" s="70"/>
      <c r="O2979" s="70" t="s">
        <v>8347</v>
      </c>
      <c r="P2979" s="70">
        <v>267.3</v>
      </c>
      <c r="Q2979" s="70" t="s">
        <v>1402</v>
      </c>
      <c r="R2979" s="70"/>
      <c r="S2979" s="70"/>
      <c r="T2979" s="70">
        <v>10500</v>
      </c>
      <c r="U2979" s="70">
        <v>2550</v>
      </c>
      <c r="V2979" s="70" t="s">
        <v>7986</v>
      </c>
      <c r="W2979" s="70">
        <v>18000</v>
      </c>
      <c r="X2979" s="71" t="s">
        <v>7987</v>
      </c>
    </row>
    <row r="2980" spans="3:24">
      <c r="C2980" s="69">
        <v>2021</v>
      </c>
      <c r="D2980" s="69">
        <v>6</v>
      </c>
      <c r="E2980" s="70" t="s">
        <v>1528</v>
      </c>
      <c r="F2980" s="70" t="s">
        <v>1529</v>
      </c>
      <c r="G2980" s="70" t="s">
        <v>8348</v>
      </c>
      <c r="H2980" s="70" t="s">
        <v>1433</v>
      </c>
      <c r="I2980" s="70" t="s">
        <v>1397</v>
      </c>
      <c r="J2980" s="70" t="s">
        <v>1412</v>
      </c>
      <c r="K2980" s="70"/>
      <c r="L2980" s="70"/>
      <c r="M2980" s="70">
        <v>0.15</v>
      </c>
      <c r="N2980" s="70"/>
      <c r="O2980" s="70">
        <v>150</v>
      </c>
      <c r="P2980" s="70">
        <v>105.9</v>
      </c>
      <c r="Q2980" s="70" t="s">
        <v>1402</v>
      </c>
      <c r="R2980" s="70"/>
      <c r="S2980" s="70"/>
      <c r="T2980" s="70">
        <v>6640</v>
      </c>
      <c r="U2980" s="70">
        <v>2190</v>
      </c>
      <c r="V2980" s="70" t="s">
        <v>8349</v>
      </c>
      <c r="W2980" s="70">
        <v>9500</v>
      </c>
      <c r="X2980" s="71" t="s">
        <v>8350</v>
      </c>
    </row>
    <row r="2981" spans="3:24">
      <c r="C2981" s="69">
        <v>2021</v>
      </c>
      <c r="D2981" s="69">
        <v>6</v>
      </c>
      <c r="E2981" s="70" t="s">
        <v>1528</v>
      </c>
      <c r="F2981" s="70" t="s">
        <v>1529</v>
      </c>
      <c r="G2981" s="70" t="s">
        <v>8351</v>
      </c>
      <c r="H2981" s="70" t="s">
        <v>1433</v>
      </c>
      <c r="I2981" s="70" t="s">
        <v>1397</v>
      </c>
      <c r="J2981" s="70" t="s">
        <v>1412</v>
      </c>
      <c r="K2981" s="70"/>
      <c r="L2981" s="70"/>
      <c r="M2981" s="70">
        <v>0.15</v>
      </c>
      <c r="N2981" s="70"/>
      <c r="O2981" s="70">
        <v>159</v>
      </c>
      <c r="P2981" s="70">
        <v>239.6</v>
      </c>
      <c r="Q2981" s="70" t="s">
        <v>1402</v>
      </c>
      <c r="R2981" s="70"/>
      <c r="S2981" s="70"/>
      <c r="T2981" s="70">
        <v>8540</v>
      </c>
      <c r="U2981" s="70">
        <v>2430</v>
      </c>
      <c r="V2981" s="70" t="s">
        <v>4208</v>
      </c>
      <c r="W2981" s="70">
        <v>14500</v>
      </c>
      <c r="X2981" s="71" t="s">
        <v>8352</v>
      </c>
    </row>
    <row r="2982" spans="3:24">
      <c r="C2982" s="69">
        <v>2021</v>
      </c>
      <c r="D2982" s="69">
        <v>6</v>
      </c>
      <c r="E2982" s="70" t="s">
        <v>1535</v>
      </c>
      <c r="F2982" s="70" t="s">
        <v>7794</v>
      </c>
      <c r="G2982" s="70" t="s">
        <v>8353</v>
      </c>
      <c r="H2982" s="70" t="s">
        <v>1440</v>
      </c>
      <c r="I2982" s="70" t="s">
        <v>1397</v>
      </c>
      <c r="J2982" s="70" t="s">
        <v>1396</v>
      </c>
      <c r="K2982" s="70">
        <v>430</v>
      </c>
      <c r="L2982" s="70"/>
      <c r="M2982" s="70"/>
      <c r="N2982" s="70">
        <v>13.3</v>
      </c>
      <c r="O2982" s="70">
        <v>160.35</v>
      </c>
      <c r="P2982" s="70"/>
      <c r="Q2982" s="70" t="s">
        <v>1504</v>
      </c>
      <c r="R2982" s="70"/>
      <c r="S2982" s="70"/>
      <c r="T2982" s="70">
        <v>4752</v>
      </c>
      <c r="U2982" s="70">
        <v>1804</v>
      </c>
      <c r="V2982" s="70">
        <v>1503</v>
      </c>
      <c r="W2982" s="70">
        <v>2010</v>
      </c>
      <c r="X2982" s="71">
        <v>1560</v>
      </c>
    </row>
    <row r="2983" spans="3:24">
      <c r="C2983" s="69">
        <v>2021</v>
      </c>
      <c r="D2983" s="69">
        <v>6</v>
      </c>
      <c r="E2983" s="70" t="s">
        <v>1535</v>
      </c>
      <c r="F2983" s="70" t="s">
        <v>7794</v>
      </c>
      <c r="G2983" s="70" t="s">
        <v>8354</v>
      </c>
      <c r="H2983" s="70" t="s">
        <v>1440</v>
      </c>
      <c r="I2983" s="70" t="s">
        <v>1397</v>
      </c>
      <c r="J2983" s="70" t="s">
        <v>1396</v>
      </c>
      <c r="K2983" s="70">
        <v>400</v>
      </c>
      <c r="L2983" s="70"/>
      <c r="M2983" s="70"/>
      <c r="N2983" s="70">
        <v>13.9</v>
      </c>
      <c r="O2983" s="70">
        <v>160.35</v>
      </c>
      <c r="P2983" s="70"/>
      <c r="Q2983" s="70" t="s">
        <v>1504</v>
      </c>
      <c r="R2983" s="70"/>
      <c r="S2983" s="70"/>
      <c r="T2983" s="70">
        <v>4432</v>
      </c>
      <c r="U2983" s="70">
        <v>1833</v>
      </c>
      <c r="V2983" s="70">
        <v>1560</v>
      </c>
      <c r="W2983" s="70">
        <v>2015</v>
      </c>
      <c r="X2983" s="71" t="s">
        <v>8355</v>
      </c>
    </row>
    <row r="2984" spans="3:24">
      <c r="C2984" s="69">
        <v>2021</v>
      </c>
      <c r="D2984" s="69">
        <v>6</v>
      </c>
      <c r="E2984" s="70" t="s">
        <v>1535</v>
      </c>
      <c r="F2984" s="70" t="s">
        <v>1541</v>
      </c>
      <c r="G2984" s="70" t="s">
        <v>8356</v>
      </c>
      <c r="H2984" s="70" t="s">
        <v>1560</v>
      </c>
      <c r="I2984" s="70" t="s">
        <v>8201</v>
      </c>
      <c r="J2984" s="70" t="s">
        <v>1441</v>
      </c>
      <c r="K2984" s="70"/>
      <c r="L2984" s="70"/>
      <c r="M2984" s="70"/>
      <c r="N2984" s="70"/>
      <c r="O2984" s="70"/>
      <c r="P2984" s="70"/>
      <c r="Q2984" s="70" t="s">
        <v>1499</v>
      </c>
      <c r="R2984" s="70"/>
      <c r="S2984" s="70"/>
      <c r="T2984" s="70">
        <v>4330</v>
      </c>
      <c r="U2984" s="70">
        <v>1800</v>
      </c>
      <c r="V2984" s="70">
        <v>1609</v>
      </c>
      <c r="W2984" s="70">
        <v>1927</v>
      </c>
      <c r="X2984" s="71">
        <v>1552</v>
      </c>
    </row>
    <row r="2985" spans="3:24">
      <c r="C2985" s="69">
        <v>2021</v>
      </c>
      <c r="D2985" s="69">
        <v>6</v>
      </c>
      <c r="E2985" s="70" t="s">
        <v>1564</v>
      </c>
      <c r="F2985" s="70" t="s">
        <v>1565</v>
      </c>
      <c r="G2985" s="70" t="s">
        <v>8357</v>
      </c>
      <c r="H2985" s="70" t="s">
        <v>1433</v>
      </c>
      <c r="I2985" s="70" t="s">
        <v>1397</v>
      </c>
      <c r="J2985" s="70" t="s">
        <v>1412</v>
      </c>
      <c r="K2985" s="70"/>
      <c r="L2985" s="70"/>
      <c r="M2985" s="70">
        <v>0.137</v>
      </c>
      <c r="N2985" s="70"/>
      <c r="O2985" s="70" t="s">
        <v>1799</v>
      </c>
      <c r="P2985" s="70">
        <v>180.87</v>
      </c>
      <c r="Q2985" s="70" t="s">
        <v>1421</v>
      </c>
      <c r="R2985" s="70"/>
      <c r="S2985" s="70"/>
      <c r="T2985" s="70">
        <v>10990</v>
      </c>
      <c r="U2985" s="70">
        <v>2500</v>
      </c>
      <c r="V2985" s="70" t="s">
        <v>8358</v>
      </c>
      <c r="W2985" s="70">
        <v>18000</v>
      </c>
      <c r="X2985" s="71" t="s">
        <v>8359</v>
      </c>
    </row>
    <row r="2986" spans="3:24">
      <c r="C2986" s="69">
        <v>2021</v>
      </c>
      <c r="D2986" s="69">
        <v>6</v>
      </c>
      <c r="E2986" s="70" t="s">
        <v>1564</v>
      </c>
      <c r="F2986" s="70" t="s">
        <v>1565</v>
      </c>
      <c r="G2986" s="70" t="s">
        <v>8360</v>
      </c>
      <c r="H2986" s="70" t="s">
        <v>1433</v>
      </c>
      <c r="I2986" s="70" t="s">
        <v>1397</v>
      </c>
      <c r="J2986" s="70" t="s">
        <v>1412</v>
      </c>
      <c r="K2986" s="70"/>
      <c r="L2986" s="70"/>
      <c r="M2986" s="70">
        <v>0.159</v>
      </c>
      <c r="N2986" s="70"/>
      <c r="O2986" s="70">
        <v>160.26</v>
      </c>
      <c r="P2986" s="70">
        <v>140.95</v>
      </c>
      <c r="Q2986" s="70" t="s">
        <v>1421</v>
      </c>
      <c r="R2986" s="70"/>
      <c r="S2986" s="70"/>
      <c r="T2986" s="70">
        <v>6540</v>
      </c>
      <c r="U2986" s="70">
        <v>2100</v>
      </c>
      <c r="V2986" s="70" t="s">
        <v>2430</v>
      </c>
      <c r="W2986" s="70">
        <v>9000</v>
      </c>
      <c r="X2986" s="71" t="s">
        <v>7220</v>
      </c>
    </row>
    <row r="2987" spans="3:24">
      <c r="C2987" s="69">
        <v>2021</v>
      </c>
      <c r="D2987" s="69">
        <v>6</v>
      </c>
      <c r="E2987" s="70" t="s">
        <v>4231</v>
      </c>
      <c r="F2987" s="70" t="s">
        <v>7353</v>
      </c>
      <c r="G2987" s="70" t="s">
        <v>8361</v>
      </c>
      <c r="H2987" s="70" t="s">
        <v>1446</v>
      </c>
      <c r="I2987" s="70" t="s">
        <v>1397</v>
      </c>
      <c r="J2987" s="70" t="s">
        <v>1396</v>
      </c>
      <c r="K2987" s="70">
        <v>330</v>
      </c>
      <c r="L2987" s="70"/>
      <c r="M2987" s="70">
        <v>0.21</v>
      </c>
      <c r="N2987" s="70"/>
      <c r="O2987" s="70">
        <v>137.6</v>
      </c>
      <c r="P2987" s="70">
        <v>41.86</v>
      </c>
      <c r="Q2987" s="70" t="s">
        <v>1421</v>
      </c>
      <c r="R2987" s="70"/>
      <c r="S2987" s="70"/>
      <c r="T2987" s="70">
        <v>4720</v>
      </c>
      <c r="U2987" s="70">
        <v>1640</v>
      </c>
      <c r="V2987" s="70">
        <v>2000</v>
      </c>
      <c r="W2987" s="70">
        <v>2600</v>
      </c>
      <c r="X2987" s="71">
        <v>1370</v>
      </c>
    </row>
    <row r="2988" spans="3:24">
      <c r="C2988" s="69">
        <v>2021</v>
      </c>
      <c r="D2988" s="69">
        <v>6</v>
      </c>
      <c r="E2988" s="70" t="s">
        <v>7989</v>
      </c>
      <c r="F2988" s="70" t="s">
        <v>5888</v>
      </c>
      <c r="G2988" s="70" t="s">
        <v>8362</v>
      </c>
      <c r="H2988" s="70" t="s">
        <v>4118</v>
      </c>
      <c r="I2988" s="70" t="s">
        <v>1397</v>
      </c>
      <c r="J2988" s="70" t="s">
        <v>1412</v>
      </c>
      <c r="K2988" s="70"/>
      <c r="L2988" s="70"/>
      <c r="M2988" s="70">
        <v>0.13</v>
      </c>
      <c r="N2988" s="70"/>
      <c r="O2988" s="70">
        <v>159.79</v>
      </c>
      <c r="P2988" s="70">
        <v>114.52</v>
      </c>
      <c r="Q2988" s="70" t="s">
        <v>1483</v>
      </c>
      <c r="R2988" s="70"/>
      <c r="S2988" s="70"/>
      <c r="T2988" s="70">
        <v>6640</v>
      </c>
      <c r="U2988" s="70">
        <v>2280</v>
      </c>
      <c r="V2988" s="70" t="s">
        <v>8363</v>
      </c>
      <c r="W2988" s="70">
        <v>9000</v>
      </c>
      <c r="X2988" s="71">
        <v>5170</v>
      </c>
    </row>
    <row r="2989" spans="3:24">
      <c r="C2989" s="69">
        <v>2021</v>
      </c>
      <c r="D2989" s="69">
        <v>6</v>
      </c>
      <c r="E2989" s="70" t="s">
        <v>1605</v>
      </c>
      <c r="F2989" s="70" t="s">
        <v>1606</v>
      </c>
      <c r="G2989" s="70" t="s">
        <v>8364</v>
      </c>
      <c r="H2989" s="70" t="s">
        <v>1446</v>
      </c>
      <c r="I2989" s="70" t="s">
        <v>1397</v>
      </c>
      <c r="J2989" s="70" t="s">
        <v>1396</v>
      </c>
      <c r="K2989" s="70"/>
      <c r="L2989" s="70">
        <v>362</v>
      </c>
      <c r="M2989" s="70">
        <v>0.288</v>
      </c>
      <c r="N2989" s="70"/>
      <c r="O2989" s="70">
        <v>146.7</v>
      </c>
      <c r="P2989" s="70">
        <v>81.14</v>
      </c>
      <c r="Q2989" s="70" t="s">
        <v>1402</v>
      </c>
      <c r="R2989" s="70"/>
      <c r="S2989" s="70"/>
      <c r="T2989" s="70">
        <v>5990</v>
      </c>
      <c r="U2989" s="70" t="s">
        <v>8365</v>
      </c>
      <c r="V2989" s="70">
        <v>2400</v>
      </c>
      <c r="W2989" s="70">
        <v>4495</v>
      </c>
      <c r="X2989" s="71">
        <v>2995</v>
      </c>
    </row>
    <row r="2990" spans="3:24">
      <c r="C2990" s="69">
        <v>2021</v>
      </c>
      <c r="D2990" s="69">
        <v>6</v>
      </c>
      <c r="E2990" s="70" t="s">
        <v>1605</v>
      </c>
      <c r="F2990" s="70" t="s">
        <v>1606</v>
      </c>
      <c r="G2990" s="70" t="s">
        <v>8366</v>
      </c>
      <c r="H2990" s="70" t="s">
        <v>1453</v>
      </c>
      <c r="I2990" s="70" t="s">
        <v>1397</v>
      </c>
      <c r="J2990" s="70" t="s">
        <v>1396</v>
      </c>
      <c r="K2990" s="70"/>
      <c r="L2990" s="70">
        <v>387</v>
      </c>
      <c r="M2990" s="70">
        <v>0.28</v>
      </c>
      <c r="N2990" s="70"/>
      <c r="O2990" s="70">
        <v>142.8</v>
      </c>
      <c r="P2990" s="70">
        <v>80.64</v>
      </c>
      <c r="Q2990" s="70" t="s">
        <v>1402</v>
      </c>
      <c r="R2990" s="70"/>
      <c r="S2990" s="70"/>
      <c r="T2990" s="70">
        <v>5990</v>
      </c>
      <c r="U2990" s="70" t="s">
        <v>3653</v>
      </c>
      <c r="V2990" s="70" t="s">
        <v>3657</v>
      </c>
      <c r="W2990" s="70">
        <v>4495</v>
      </c>
      <c r="X2990" s="71">
        <v>3100</v>
      </c>
    </row>
    <row r="2991" spans="3:24">
      <c r="C2991" s="69">
        <v>2021</v>
      </c>
      <c r="D2991" s="69">
        <v>6</v>
      </c>
      <c r="E2991" s="70" t="s">
        <v>1680</v>
      </c>
      <c r="F2991" s="70" t="s">
        <v>1409</v>
      </c>
      <c r="G2991" s="70" t="s">
        <v>8367</v>
      </c>
      <c r="H2991" s="70" t="s">
        <v>1440</v>
      </c>
      <c r="I2991" s="70" t="s">
        <v>1397</v>
      </c>
      <c r="J2991" s="70" t="s">
        <v>1396</v>
      </c>
      <c r="K2991" s="70">
        <v>415</v>
      </c>
      <c r="L2991" s="70"/>
      <c r="M2991" s="70"/>
      <c r="N2991" s="70">
        <v>12.3</v>
      </c>
      <c r="O2991" s="70">
        <v>150</v>
      </c>
      <c r="P2991" s="70"/>
      <c r="Q2991" s="70" t="s">
        <v>3828</v>
      </c>
      <c r="R2991" s="70"/>
      <c r="S2991" s="70"/>
      <c r="T2991" s="70" t="s">
        <v>8368</v>
      </c>
      <c r="U2991" s="70">
        <v>1790</v>
      </c>
      <c r="V2991" s="70">
        <v>1550</v>
      </c>
      <c r="W2991" s="70">
        <v>2033</v>
      </c>
      <c r="X2991" s="71">
        <v>1658</v>
      </c>
    </row>
    <row r="2992" spans="3:24">
      <c r="C2992" s="69">
        <v>2021</v>
      </c>
      <c r="D2992" s="69">
        <v>6</v>
      </c>
      <c r="E2992" s="70" t="s">
        <v>1680</v>
      </c>
      <c r="F2992" s="70" t="s">
        <v>1681</v>
      </c>
      <c r="G2992" s="70" t="s">
        <v>8369</v>
      </c>
      <c r="H2992" s="70" t="s">
        <v>1516</v>
      </c>
      <c r="I2992" s="70" t="s">
        <v>1397</v>
      </c>
      <c r="J2992" s="70" t="s">
        <v>1396</v>
      </c>
      <c r="K2992" s="70"/>
      <c r="L2992" s="70" t="s">
        <v>3708</v>
      </c>
      <c r="M2992" s="70" t="s">
        <v>8370</v>
      </c>
      <c r="N2992" s="70"/>
      <c r="O2992" s="70">
        <v>157.57</v>
      </c>
      <c r="P2992" s="70">
        <v>281.92</v>
      </c>
      <c r="Q2992" s="70" t="s">
        <v>1402</v>
      </c>
      <c r="R2992" s="70"/>
      <c r="S2992" s="70"/>
      <c r="T2992" s="70">
        <v>7390</v>
      </c>
      <c r="U2992" s="70">
        <v>2525</v>
      </c>
      <c r="V2992" s="70">
        <v>3715</v>
      </c>
      <c r="W2992" s="70">
        <v>25000</v>
      </c>
      <c r="X2992" s="71" t="s">
        <v>8371</v>
      </c>
    </row>
    <row r="2993" spans="3:24">
      <c r="C2993" s="69">
        <v>2021</v>
      </c>
      <c r="D2993" s="69">
        <v>6</v>
      </c>
      <c r="E2993" s="70" t="s">
        <v>5429</v>
      </c>
      <c r="F2993" s="70" t="s">
        <v>5430</v>
      </c>
      <c r="G2993" s="70" t="s">
        <v>8372</v>
      </c>
      <c r="H2993" s="70" t="s">
        <v>1560</v>
      </c>
      <c r="I2993" s="70" t="s">
        <v>8201</v>
      </c>
      <c r="J2993" s="70" t="s">
        <v>1441</v>
      </c>
      <c r="K2993" s="70"/>
      <c r="L2993" s="70"/>
      <c r="M2993" s="70"/>
      <c r="N2993" s="70"/>
      <c r="O2993" s="70"/>
      <c r="P2993" s="70"/>
      <c r="Q2993" s="70" t="s">
        <v>1499</v>
      </c>
      <c r="R2993" s="70"/>
      <c r="S2993" s="70"/>
      <c r="T2993" s="70">
        <v>5030</v>
      </c>
      <c r="U2993" s="70">
        <v>1960</v>
      </c>
      <c r="V2993" s="70">
        <v>1785</v>
      </c>
      <c r="W2993" s="70">
        <v>2825</v>
      </c>
      <c r="X2993" s="71">
        <v>2300</v>
      </c>
    </row>
    <row r="2994" spans="3:24">
      <c r="C2994" s="69">
        <v>2021</v>
      </c>
      <c r="D2994" s="69">
        <v>6</v>
      </c>
      <c r="E2994" s="70" t="s">
        <v>5429</v>
      </c>
      <c r="F2994" s="70" t="s">
        <v>5430</v>
      </c>
      <c r="G2994" s="70" t="s">
        <v>8373</v>
      </c>
      <c r="H2994" s="70" t="s">
        <v>1560</v>
      </c>
      <c r="I2994" s="70" t="s">
        <v>8201</v>
      </c>
      <c r="J2994" s="70" t="s">
        <v>1441</v>
      </c>
      <c r="K2994" s="70">
        <v>148</v>
      </c>
      <c r="L2994" s="70"/>
      <c r="M2994" s="70"/>
      <c r="N2994" s="70">
        <v>18.9</v>
      </c>
      <c r="O2994" s="70"/>
      <c r="P2994" s="70"/>
      <c r="Q2994" s="70" t="s">
        <v>1499</v>
      </c>
      <c r="R2994" s="70"/>
      <c r="S2994" s="70"/>
      <c r="T2994" s="70">
        <v>5030</v>
      </c>
      <c r="U2994" s="70">
        <v>1960</v>
      </c>
      <c r="V2994" s="70">
        <v>1785</v>
      </c>
      <c r="W2994" s="70">
        <v>2825</v>
      </c>
      <c r="X2994" s="71">
        <v>2300</v>
      </c>
    </row>
    <row r="2995" spans="3:24">
      <c r="C2995" s="69">
        <v>2021</v>
      </c>
      <c r="D2995" s="69">
        <v>6</v>
      </c>
      <c r="E2995" s="70" t="s">
        <v>5429</v>
      </c>
      <c r="F2995" s="70" t="s">
        <v>5430</v>
      </c>
      <c r="G2995" s="70" t="s">
        <v>8374</v>
      </c>
      <c r="H2995" s="70" t="s">
        <v>1560</v>
      </c>
      <c r="I2995" s="70" t="s">
        <v>8201</v>
      </c>
      <c r="J2995" s="70" t="s">
        <v>1441</v>
      </c>
      <c r="K2995" s="70"/>
      <c r="L2995" s="70"/>
      <c r="M2995" s="70"/>
      <c r="N2995" s="70"/>
      <c r="O2995" s="70"/>
      <c r="P2995" s="70"/>
      <c r="Q2995" s="70" t="s">
        <v>1499</v>
      </c>
      <c r="R2995" s="70"/>
      <c r="S2995" s="70"/>
      <c r="T2995" s="70">
        <v>5030</v>
      </c>
      <c r="U2995" s="70">
        <v>1960</v>
      </c>
      <c r="V2995" s="70">
        <v>1785</v>
      </c>
      <c r="W2995" s="70">
        <v>2825</v>
      </c>
      <c r="X2995" s="71">
        <v>2300</v>
      </c>
    </row>
    <row r="2996" spans="3:24">
      <c r="C2996" s="69">
        <v>2021</v>
      </c>
      <c r="D2996" s="69">
        <v>6</v>
      </c>
      <c r="E2996" s="70" t="s">
        <v>5429</v>
      </c>
      <c r="F2996" s="70" t="s">
        <v>5430</v>
      </c>
      <c r="G2996" s="70" t="s">
        <v>8375</v>
      </c>
      <c r="H2996" s="70" t="s">
        <v>1560</v>
      </c>
      <c r="I2996" s="70" t="s">
        <v>8201</v>
      </c>
      <c r="J2996" s="70" t="s">
        <v>1441</v>
      </c>
      <c r="K2996" s="70"/>
      <c r="L2996" s="70"/>
      <c r="M2996" s="70"/>
      <c r="N2996" s="70"/>
      <c r="O2996" s="70"/>
      <c r="P2996" s="70"/>
      <c r="Q2996" s="70" t="s">
        <v>1499</v>
      </c>
      <c r="R2996" s="70"/>
      <c r="S2996" s="70"/>
      <c r="T2996" s="70">
        <v>5030</v>
      </c>
      <c r="U2996" s="70">
        <v>1960</v>
      </c>
      <c r="V2996" s="70">
        <v>1785</v>
      </c>
      <c r="W2996" s="70">
        <v>2825</v>
      </c>
      <c r="X2996" s="71">
        <v>2300</v>
      </c>
    </row>
    <row r="2997" spans="3:24">
      <c r="C2997" s="69">
        <v>2021</v>
      </c>
      <c r="D2997" s="69">
        <v>6</v>
      </c>
      <c r="E2997" s="70" t="s">
        <v>5429</v>
      </c>
      <c r="F2997" s="70" t="s">
        <v>5430</v>
      </c>
      <c r="G2997" s="70" t="s">
        <v>8376</v>
      </c>
      <c r="H2997" s="70" t="s">
        <v>1560</v>
      </c>
      <c r="I2997" s="70" t="s">
        <v>8201</v>
      </c>
      <c r="J2997" s="70" t="s">
        <v>1441</v>
      </c>
      <c r="K2997" s="70"/>
      <c r="L2997" s="70"/>
      <c r="M2997" s="70"/>
      <c r="N2997" s="70"/>
      <c r="O2997" s="70"/>
      <c r="P2997" s="70"/>
      <c r="Q2997" s="70" t="s">
        <v>1499</v>
      </c>
      <c r="R2997" s="70"/>
      <c r="S2997" s="70"/>
      <c r="T2997" s="70">
        <v>5030</v>
      </c>
      <c r="U2997" s="70">
        <v>1960</v>
      </c>
      <c r="V2997" s="70">
        <v>1785</v>
      </c>
      <c r="W2997" s="70">
        <v>2825</v>
      </c>
      <c r="X2997" s="71">
        <v>2300</v>
      </c>
    </row>
    <row r="2998" spans="3:24">
      <c r="C2998" s="69">
        <v>2021</v>
      </c>
      <c r="D2998" s="69">
        <v>6</v>
      </c>
      <c r="E2998" s="70" t="s">
        <v>5429</v>
      </c>
      <c r="F2998" s="70" t="s">
        <v>5430</v>
      </c>
      <c r="G2998" s="70" t="s">
        <v>8377</v>
      </c>
      <c r="H2998" s="70" t="s">
        <v>1560</v>
      </c>
      <c r="I2998" s="70" t="s">
        <v>8201</v>
      </c>
      <c r="J2998" s="70" t="s">
        <v>1441</v>
      </c>
      <c r="K2998" s="70"/>
      <c r="L2998" s="70"/>
      <c r="M2998" s="70"/>
      <c r="N2998" s="70"/>
      <c r="O2998" s="70"/>
      <c r="P2998" s="70"/>
      <c r="Q2998" s="70" t="s">
        <v>1499</v>
      </c>
      <c r="R2998" s="70"/>
      <c r="S2998" s="70"/>
      <c r="T2998" s="70">
        <v>5030</v>
      </c>
      <c r="U2998" s="70">
        <v>1960</v>
      </c>
      <c r="V2998" s="70">
        <v>1785</v>
      </c>
      <c r="W2998" s="70">
        <v>2825</v>
      </c>
      <c r="X2998" s="71">
        <v>2300</v>
      </c>
    </row>
    <row r="2999" spans="3:24">
      <c r="C2999" s="69">
        <v>2021</v>
      </c>
      <c r="D2999" s="69">
        <v>6</v>
      </c>
      <c r="E2999" s="70" t="s">
        <v>5429</v>
      </c>
      <c r="F2999" s="70" t="s">
        <v>5430</v>
      </c>
      <c r="G2999" s="70" t="s">
        <v>8378</v>
      </c>
      <c r="H2999" s="70" t="s">
        <v>1560</v>
      </c>
      <c r="I2999" s="70" t="s">
        <v>8201</v>
      </c>
      <c r="J2999" s="70" t="s">
        <v>1441</v>
      </c>
      <c r="K2999" s="70"/>
      <c r="L2999" s="70"/>
      <c r="M2999" s="70"/>
      <c r="N2999" s="70"/>
      <c r="O2999" s="70"/>
      <c r="P2999" s="70"/>
      <c r="Q2999" s="70" t="s">
        <v>1499</v>
      </c>
      <c r="R2999" s="70"/>
      <c r="S2999" s="70"/>
      <c r="T2999" s="70">
        <v>5030</v>
      </c>
      <c r="U2999" s="70">
        <v>1960</v>
      </c>
      <c r="V2999" s="70">
        <v>1785</v>
      </c>
      <c r="W2999" s="70">
        <v>2825</v>
      </c>
      <c r="X2999" s="71">
        <v>2300</v>
      </c>
    </row>
    <row r="3000" spans="3:24">
      <c r="C3000" s="69">
        <v>2021</v>
      </c>
      <c r="D3000" s="69">
        <v>6</v>
      </c>
      <c r="E3000" s="70" t="s">
        <v>5429</v>
      </c>
      <c r="F3000" s="70" t="s">
        <v>5430</v>
      </c>
      <c r="G3000" s="70" t="s">
        <v>8379</v>
      </c>
      <c r="H3000" s="70" t="s">
        <v>1560</v>
      </c>
      <c r="I3000" s="70" t="s">
        <v>8201</v>
      </c>
      <c r="J3000" s="70" t="s">
        <v>1441</v>
      </c>
      <c r="K3000" s="70"/>
      <c r="L3000" s="70"/>
      <c r="M3000" s="70"/>
      <c r="N3000" s="70"/>
      <c r="O3000" s="70"/>
      <c r="P3000" s="70"/>
      <c r="Q3000" s="70" t="s">
        <v>1499</v>
      </c>
      <c r="R3000" s="70"/>
      <c r="S3000" s="70"/>
      <c r="T3000" s="70">
        <v>5030</v>
      </c>
      <c r="U3000" s="70">
        <v>1960</v>
      </c>
      <c r="V3000" s="70">
        <v>1785</v>
      </c>
      <c r="W3000" s="70">
        <v>2825</v>
      </c>
      <c r="X3000" s="71">
        <v>2300</v>
      </c>
    </row>
    <row r="3001" spans="3:24">
      <c r="C3001" s="69">
        <v>2021</v>
      </c>
      <c r="D3001" s="69">
        <v>6</v>
      </c>
      <c r="E3001" s="70" t="s">
        <v>4512</v>
      </c>
      <c r="F3001" s="70" t="s">
        <v>8380</v>
      </c>
      <c r="G3001" s="70" t="s">
        <v>8381</v>
      </c>
      <c r="H3001" s="70" t="s">
        <v>1446</v>
      </c>
      <c r="I3001" s="70" t="s">
        <v>1397</v>
      </c>
      <c r="J3001" s="70" t="s">
        <v>1396</v>
      </c>
      <c r="K3001" s="70"/>
      <c r="L3001" s="70">
        <v>375</v>
      </c>
      <c r="M3001" s="70">
        <v>0.27</v>
      </c>
      <c r="N3001" s="70"/>
      <c r="O3001" s="70">
        <v>154.59</v>
      </c>
      <c r="P3001" s="70">
        <v>89.12</v>
      </c>
      <c r="Q3001" s="70" t="s">
        <v>1402</v>
      </c>
      <c r="R3001" s="70"/>
      <c r="S3001" s="70"/>
      <c r="T3001" s="70">
        <v>5950</v>
      </c>
      <c r="U3001" s="70">
        <v>1940</v>
      </c>
      <c r="V3001" s="70">
        <v>2300</v>
      </c>
      <c r="W3001" s="70">
        <v>4495</v>
      </c>
      <c r="X3001" s="71">
        <v>2850</v>
      </c>
    </row>
    <row r="3002" spans="3:24">
      <c r="C3002" s="69">
        <v>2021</v>
      </c>
      <c r="D3002" s="69">
        <v>6</v>
      </c>
      <c r="E3002" s="70" t="s">
        <v>4512</v>
      </c>
      <c r="F3002" s="70" t="s">
        <v>6951</v>
      </c>
      <c r="G3002" s="70" t="s">
        <v>8382</v>
      </c>
      <c r="H3002" s="70" t="s">
        <v>6445</v>
      </c>
      <c r="I3002" s="70" t="s">
        <v>1397</v>
      </c>
      <c r="J3002" s="70" t="s">
        <v>1396</v>
      </c>
      <c r="K3002" s="70"/>
      <c r="L3002" s="70">
        <v>252</v>
      </c>
      <c r="M3002" s="70">
        <v>0.19</v>
      </c>
      <c r="N3002" s="70"/>
      <c r="O3002" s="70">
        <v>153.84</v>
      </c>
      <c r="P3002" s="70">
        <v>106.95</v>
      </c>
      <c r="Q3002" s="70" t="s">
        <v>1402</v>
      </c>
      <c r="R3002" s="70"/>
      <c r="S3002" s="70"/>
      <c r="T3002" s="70">
        <v>5995</v>
      </c>
      <c r="U3002" s="70" t="s">
        <v>8383</v>
      </c>
      <c r="V3002" s="70">
        <v>2350</v>
      </c>
      <c r="W3002" s="70">
        <v>7300</v>
      </c>
      <c r="X3002" s="71">
        <v>3190</v>
      </c>
    </row>
    <row r="3003" spans="3:24">
      <c r="C3003" s="69">
        <v>2021</v>
      </c>
      <c r="D3003" s="69">
        <v>6</v>
      </c>
      <c r="E3003" s="70" t="s">
        <v>8384</v>
      </c>
      <c r="F3003" s="70" t="s">
        <v>8385</v>
      </c>
      <c r="G3003" s="70" t="s">
        <v>8386</v>
      </c>
      <c r="H3003" s="70" t="s">
        <v>1440</v>
      </c>
      <c r="I3003" s="70" t="s">
        <v>1397</v>
      </c>
      <c r="J3003" s="70" t="s">
        <v>1396</v>
      </c>
      <c r="K3003" s="70">
        <v>450</v>
      </c>
      <c r="L3003" s="70"/>
      <c r="M3003" s="70"/>
      <c r="N3003" s="70">
        <v>15.3</v>
      </c>
      <c r="O3003" s="70">
        <v>161</v>
      </c>
      <c r="P3003" s="70"/>
      <c r="Q3003" s="70" t="s">
        <v>1733</v>
      </c>
      <c r="R3003" s="70"/>
      <c r="S3003" s="70"/>
      <c r="T3003" s="70">
        <v>4410</v>
      </c>
      <c r="U3003" s="70">
        <v>1852</v>
      </c>
      <c r="V3003" s="70">
        <v>1655</v>
      </c>
      <c r="W3003" s="70">
        <v>2247</v>
      </c>
      <c r="X3003" s="71" t="s">
        <v>8387</v>
      </c>
    </row>
    <row r="3004" spans="3:24">
      <c r="C3004" s="69">
        <v>2021</v>
      </c>
      <c r="D3004" s="69">
        <v>6</v>
      </c>
      <c r="E3004" s="70" t="s">
        <v>4293</v>
      </c>
      <c r="F3004" s="70" t="s">
        <v>1632</v>
      </c>
      <c r="G3004" s="70" t="s">
        <v>8388</v>
      </c>
      <c r="H3004" s="70" t="s">
        <v>1560</v>
      </c>
      <c r="I3004" s="70" t="s">
        <v>8201</v>
      </c>
      <c r="J3004" s="70" t="s">
        <v>1441</v>
      </c>
      <c r="K3004" s="70"/>
      <c r="L3004" s="70"/>
      <c r="M3004" s="70"/>
      <c r="N3004" s="70"/>
      <c r="O3004" s="70"/>
      <c r="P3004" s="70"/>
      <c r="Q3004" s="70" t="s">
        <v>1402</v>
      </c>
      <c r="R3004" s="70"/>
      <c r="S3004" s="70"/>
      <c r="T3004" s="70">
        <v>4650</v>
      </c>
      <c r="U3004" s="70">
        <v>1860</v>
      </c>
      <c r="V3004" s="70">
        <v>1700</v>
      </c>
      <c r="W3004" s="70">
        <v>2055</v>
      </c>
      <c r="X3004" s="71">
        <v>1680</v>
      </c>
    </row>
    <row r="3005" spans="3:24">
      <c r="C3005" s="69">
        <v>2021</v>
      </c>
      <c r="D3005" s="69">
        <v>6</v>
      </c>
      <c r="E3005" s="70" t="s">
        <v>4293</v>
      </c>
      <c r="F3005" s="70" t="s">
        <v>1632</v>
      </c>
      <c r="G3005" s="70" t="s">
        <v>8389</v>
      </c>
      <c r="H3005" s="70" t="s">
        <v>1560</v>
      </c>
      <c r="I3005" s="70" t="s">
        <v>8201</v>
      </c>
      <c r="J3005" s="70" t="s">
        <v>1441</v>
      </c>
      <c r="K3005" s="70"/>
      <c r="L3005" s="70"/>
      <c r="M3005" s="70"/>
      <c r="N3005" s="70"/>
      <c r="O3005" s="70"/>
      <c r="P3005" s="70"/>
      <c r="Q3005" s="70" t="s">
        <v>1402</v>
      </c>
      <c r="R3005" s="70"/>
      <c r="S3005" s="70"/>
      <c r="T3005" s="70">
        <v>4650</v>
      </c>
      <c r="U3005" s="70">
        <v>1860</v>
      </c>
      <c r="V3005" s="70">
        <v>1700</v>
      </c>
      <c r="W3005" s="70">
        <v>2147</v>
      </c>
      <c r="X3005" s="71">
        <v>1772</v>
      </c>
    </row>
    <row r="3006" spans="3:24">
      <c r="C3006" s="69">
        <v>2021</v>
      </c>
      <c r="D3006" s="69">
        <v>6</v>
      </c>
      <c r="E3006" s="70" t="s">
        <v>4293</v>
      </c>
      <c r="F3006" s="70" t="s">
        <v>1632</v>
      </c>
      <c r="G3006" s="70" t="s">
        <v>8390</v>
      </c>
      <c r="H3006" s="70" t="s">
        <v>1560</v>
      </c>
      <c r="I3006" s="70" t="s">
        <v>8201</v>
      </c>
      <c r="J3006" s="70" t="s">
        <v>1441</v>
      </c>
      <c r="K3006" s="70"/>
      <c r="L3006" s="70"/>
      <c r="M3006" s="70"/>
      <c r="N3006" s="70"/>
      <c r="O3006" s="70"/>
      <c r="P3006" s="70"/>
      <c r="Q3006" s="70" t="s">
        <v>1402</v>
      </c>
      <c r="R3006" s="70"/>
      <c r="S3006" s="70"/>
      <c r="T3006" s="70">
        <v>4705</v>
      </c>
      <c r="U3006" s="70">
        <v>1890</v>
      </c>
      <c r="V3006" s="70">
        <v>1670</v>
      </c>
      <c r="W3006" s="70">
        <v>2350</v>
      </c>
      <c r="X3006" s="71">
        <v>1975</v>
      </c>
    </row>
    <row r="3007" spans="3:24">
      <c r="C3007" s="69">
        <v>2021</v>
      </c>
      <c r="D3007" s="69">
        <v>6</v>
      </c>
      <c r="E3007" s="70" t="s">
        <v>4293</v>
      </c>
      <c r="F3007" s="70" t="s">
        <v>1632</v>
      </c>
      <c r="G3007" s="70" t="s">
        <v>8391</v>
      </c>
      <c r="H3007" s="70" t="s">
        <v>1560</v>
      </c>
      <c r="I3007" s="70" t="s">
        <v>8201</v>
      </c>
      <c r="J3007" s="70" t="s">
        <v>1441</v>
      </c>
      <c r="K3007" s="70"/>
      <c r="L3007" s="70"/>
      <c r="M3007" s="70"/>
      <c r="N3007" s="70"/>
      <c r="O3007" s="70"/>
      <c r="P3007" s="70"/>
      <c r="Q3007" s="70" t="s">
        <v>1402</v>
      </c>
      <c r="R3007" s="70"/>
      <c r="S3007" s="70"/>
      <c r="T3007" s="70">
        <v>4705</v>
      </c>
      <c r="U3007" s="70">
        <v>1890</v>
      </c>
      <c r="V3007" s="70">
        <v>1680</v>
      </c>
      <c r="W3007" s="70">
        <v>2075</v>
      </c>
      <c r="X3007" s="71">
        <v>1700</v>
      </c>
    </row>
    <row r="3008" spans="3:24">
      <c r="C3008" s="69">
        <v>2021</v>
      </c>
      <c r="D3008" s="69">
        <v>6</v>
      </c>
      <c r="E3008" s="70" t="s">
        <v>4293</v>
      </c>
      <c r="F3008" s="70" t="s">
        <v>1632</v>
      </c>
      <c r="G3008" s="70" t="s">
        <v>8392</v>
      </c>
      <c r="H3008" s="70" t="s">
        <v>1560</v>
      </c>
      <c r="I3008" s="70" t="s">
        <v>8201</v>
      </c>
      <c r="J3008" s="70" t="s">
        <v>1441</v>
      </c>
      <c r="K3008" s="70"/>
      <c r="L3008" s="70"/>
      <c r="M3008" s="70"/>
      <c r="N3008" s="70"/>
      <c r="O3008" s="70"/>
      <c r="P3008" s="70"/>
      <c r="Q3008" s="70" t="s">
        <v>1402</v>
      </c>
      <c r="R3008" s="70"/>
      <c r="S3008" s="70"/>
      <c r="T3008" s="70">
        <v>4705</v>
      </c>
      <c r="U3008" s="70">
        <v>1890</v>
      </c>
      <c r="V3008" s="70">
        <v>1680</v>
      </c>
      <c r="W3008" s="70">
        <v>2165</v>
      </c>
      <c r="X3008" s="71">
        <v>1790</v>
      </c>
    </row>
    <row r="3009" spans="3:24">
      <c r="C3009" s="69">
        <v>2021</v>
      </c>
      <c r="D3009" s="69">
        <v>6</v>
      </c>
      <c r="E3009" s="70" t="s">
        <v>4293</v>
      </c>
      <c r="F3009" s="70" t="s">
        <v>1632</v>
      </c>
      <c r="G3009" s="70" t="s">
        <v>8393</v>
      </c>
      <c r="H3009" s="70" t="s">
        <v>1560</v>
      </c>
      <c r="I3009" s="70" t="s">
        <v>8201</v>
      </c>
      <c r="J3009" s="70" t="s">
        <v>1441</v>
      </c>
      <c r="K3009" s="70"/>
      <c r="L3009" s="70"/>
      <c r="M3009" s="70"/>
      <c r="N3009" s="70"/>
      <c r="O3009" s="70"/>
      <c r="P3009" s="70"/>
      <c r="Q3009" s="70" t="s">
        <v>1402</v>
      </c>
      <c r="R3009" s="70"/>
      <c r="S3009" s="70"/>
      <c r="T3009" s="70">
        <v>4705</v>
      </c>
      <c r="U3009" s="70">
        <v>1890</v>
      </c>
      <c r="V3009" s="70">
        <v>1680</v>
      </c>
      <c r="W3009" s="70">
        <v>2165</v>
      </c>
      <c r="X3009" s="71">
        <v>1790</v>
      </c>
    </row>
    <row r="3010" spans="3:24">
      <c r="C3010" s="69">
        <v>2021</v>
      </c>
      <c r="D3010" s="69">
        <v>6</v>
      </c>
      <c r="E3010" s="70" t="s">
        <v>4293</v>
      </c>
      <c r="F3010" s="70" t="s">
        <v>1632</v>
      </c>
      <c r="G3010" s="70" t="s">
        <v>8394</v>
      </c>
      <c r="H3010" s="70" t="s">
        <v>1560</v>
      </c>
      <c r="I3010" s="70" t="s">
        <v>8201</v>
      </c>
      <c r="J3010" s="70" t="s">
        <v>1441</v>
      </c>
      <c r="K3010" s="70"/>
      <c r="L3010" s="70"/>
      <c r="M3010" s="70"/>
      <c r="N3010" s="70"/>
      <c r="O3010" s="70"/>
      <c r="P3010" s="70"/>
      <c r="Q3010" s="70" t="s">
        <v>1402</v>
      </c>
      <c r="R3010" s="70"/>
      <c r="S3010" s="70"/>
      <c r="T3010" s="70">
        <v>4705</v>
      </c>
      <c r="U3010" s="70">
        <v>1890</v>
      </c>
      <c r="V3010" s="70">
        <v>1680</v>
      </c>
      <c r="W3010" s="70">
        <v>2165</v>
      </c>
      <c r="X3010" s="71">
        <v>1790</v>
      </c>
    </row>
    <row r="3011" spans="3:24">
      <c r="C3011" s="69">
        <v>2021</v>
      </c>
      <c r="D3011" s="69">
        <v>6</v>
      </c>
      <c r="E3011" s="70" t="s">
        <v>4293</v>
      </c>
      <c r="F3011" s="70" t="s">
        <v>1632</v>
      </c>
      <c r="G3011" s="70" t="s">
        <v>8395</v>
      </c>
      <c r="H3011" s="70" t="s">
        <v>4220</v>
      </c>
      <c r="I3011" s="70" t="s">
        <v>8201</v>
      </c>
      <c r="J3011" s="70" t="s">
        <v>1396</v>
      </c>
      <c r="K3011" s="70"/>
      <c r="L3011" s="70"/>
      <c r="M3011" s="70"/>
      <c r="N3011" s="70"/>
      <c r="O3011" s="70"/>
      <c r="P3011" s="70"/>
      <c r="Q3011" s="70" t="s">
        <v>1402</v>
      </c>
      <c r="R3011" s="70"/>
      <c r="S3011" s="70"/>
      <c r="T3011" s="70">
        <v>4765</v>
      </c>
      <c r="U3011" s="70">
        <v>1837</v>
      </c>
      <c r="V3011" s="70">
        <v>1495</v>
      </c>
      <c r="W3011" s="70">
        <v>1875</v>
      </c>
      <c r="X3011" s="71">
        <v>1500</v>
      </c>
    </row>
    <row r="3012" spans="3:24">
      <c r="C3012" s="69">
        <v>2021</v>
      </c>
      <c r="D3012" s="69">
        <v>6</v>
      </c>
      <c r="E3012" s="70" t="s">
        <v>4293</v>
      </c>
      <c r="F3012" s="70" t="s">
        <v>1632</v>
      </c>
      <c r="G3012" s="70" t="s">
        <v>8396</v>
      </c>
      <c r="H3012" s="70" t="s">
        <v>4220</v>
      </c>
      <c r="I3012" s="70" t="s">
        <v>8201</v>
      </c>
      <c r="J3012" s="70" t="s">
        <v>1396</v>
      </c>
      <c r="K3012" s="70"/>
      <c r="L3012" s="70"/>
      <c r="M3012" s="70"/>
      <c r="N3012" s="70"/>
      <c r="O3012" s="70"/>
      <c r="P3012" s="70"/>
      <c r="Q3012" s="70" t="s">
        <v>1402</v>
      </c>
      <c r="R3012" s="70"/>
      <c r="S3012" s="70"/>
      <c r="T3012" s="70">
        <v>4765</v>
      </c>
      <c r="U3012" s="70">
        <v>1837</v>
      </c>
      <c r="V3012" s="70">
        <v>1495</v>
      </c>
      <c r="W3012" s="70">
        <v>1995</v>
      </c>
      <c r="X3012" s="71">
        <v>1620</v>
      </c>
    </row>
    <row r="3013" spans="3:24">
      <c r="C3013" s="69">
        <v>2021</v>
      </c>
      <c r="D3013" s="69">
        <v>6</v>
      </c>
      <c r="E3013" s="70" t="s">
        <v>4293</v>
      </c>
      <c r="F3013" s="70" t="s">
        <v>1632</v>
      </c>
      <c r="G3013" s="70" t="s">
        <v>8397</v>
      </c>
      <c r="H3013" s="70" t="s">
        <v>4220</v>
      </c>
      <c r="I3013" s="70" t="s">
        <v>8201</v>
      </c>
      <c r="J3013" s="70" t="s">
        <v>1396</v>
      </c>
      <c r="K3013" s="70"/>
      <c r="L3013" s="70"/>
      <c r="M3013" s="70"/>
      <c r="N3013" s="70"/>
      <c r="O3013" s="70"/>
      <c r="P3013" s="70"/>
      <c r="Q3013" s="70" t="s">
        <v>1402</v>
      </c>
      <c r="R3013" s="70"/>
      <c r="S3013" s="70"/>
      <c r="T3013" s="70">
        <v>4765</v>
      </c>
      <c r="U3013" s="70">
        <v>1837</v>
      </c>
      <c r="V3013" s="70">
        <v>1495</v>
      </c>
      <c r="W3013" s="70">
        <v>1875</v>
      </c>
      <c r="X3013" s="71">
        <v>1500</v>
      </c>
    </row>
    <row r="3014" spans="3:24">
      <c r="C3014" s="69">
        <v>2021</v>
      </c>
      <c r="D3014" s="69">
        <v>6</v>
      </c>
      <c r="E3014" s="70" t="s">
        <v>4311</v>
      </c>
      <c r="F3014" s="70" t="s">
        <v>4312</v>
      </c>
      <c r="G3014" s="70" t="s">
        <v>8398</v>
      </c>
      <c r="H3014" s="70" t="s">
        <v>4118</v>
      </c>
      <c r="I3014" s="70" t="s">
        <v>1397</v>
      </c>
      <c r="J3014" s="70" t="s">
        <v>1412</v>
      </c>
      <c r="K3014" s="70"/>
      <c r="L3014" s="70"/>
      <c r="M3014" s="70">
        <v>0.139</v>
      </c>
      <c r="N3014" s="70"/>
      <c r="O3014" s="70" t="s">
        <v>1799</v>
      </c>
      <c r="P3014" s="70">
        <v>186.7</v>
      </c>
      <c r="Q3014" s="70" t="s">
        <v>1402</v>
      </c>
      <c r="R3014" s="70"/>
      <c r="S3014" s="70"/>
      <c r="T3014" s="70">
        <v>10995</v>
      </c>
      <c r="U3014" s="70">
        <v>2550</v>
      </c>
      <c r="V3014" s="70" t="s">
        <v>7003</v>
      </c>
      <c r="W3014" s="70">
        <v>18000</v>
      </c>
      <c r="X3014" s="71" t="s">
        <v>8399</v>
      </c>
    </row>
    <row r="3015" spans="3:24">
      <c r="C3015" s="69">
        <v>2021</v>
      </c>
      <c r="D3015" s="69">
        <v>6</v>
      </c>
      <c r="E3015" s="70" t="s">
        <v>4311</v>
      </c>
      <c r="F3015" s="70" t="s">
        <v>4312</v>
      </c>
      <c r="G3015" s="70" t="s">
        <v>8400</v>
      </c>
      <c r="H3015" s="70" t="s">
        <v>1433</v>
      </c>
      <c r="I3015" s="70" t="s">
        <v>1397</v>
      </c>
      <c r="J3015" s="70" t="s">
        <v>1412</v>
      </c>
      <c r="K3015" s="70"/>
      <c r="L3015" s="70"/>
      <c r="M3015" s="70">
        <v>0.139</v>
      </c>
      <c r="N3015" s="70"/>
      <c r="O3015" s="70" t="s">
        <v>1799</v>
      </c>
      <c r="P3015" s="70">
        <v>186.7</v>
      </c>
      <c r="Q3015" s="70" t="s">
        <v>1402</v>
      </c>
      <c r="R3015" s="70"/>
      <c r="S3015" s="70"/>
      <c r="T3015" s="70">
        <v>10995</v>
      </c>
      <c r="U3015" s="70">
        <v>2550</v>
      </c>
      <c r="V3015" s="70" t="s">
        <v>7003</v>
      </c>
      <c r="W3015" s="70">
        <v>18000</v>
      </c>
      <c r="X3015" s="71" t="s">
        <v>8399</v>
      </c>
    </row>
    <row r="3016" spans="3:24">
      <c r="C3016" s="69">
        <v>2021</v>
      </c>
      <c r="D3016" s="69">
        <v>6</v>
      </c>
      <c r="E3016" s="70" t="s">
        <v>4311</v>
      </c>
      <c r="F3016" s="70" t="s">
        <v>4312</v>
      </c>
      <c r="G3016" s="70" t="s">
        <v>8401</v>
      </c>
      <c r="H3016" s="70" t="s">
        <v>4118</v>
      </c>
      <c r="I3016" s="70" t="s">
        <v>1397</v>
      </c>
      <c r="J3016" s="70" t="s">
        <v>1412</v>
      </c>
      <c r="K3016" s="70"/>
      <c r="L3016" s="70"/>
      <c r="M3016" s="70">
        <v>0.179</v>
      </c>
      <c r="N3016" s="70"/>
      <c r="O3016" s="70">
        <v>161.27</v>
      </c>
      <c r="P3016" s="70">
        <v>350.07</v>
      </c>
      <c r="Q3016" s="70" t="s">
        <v>1402</v>
      </c>
      <c r="R3016" s="70"/>
      <c r="S3016" s="70"/>
      <c r="T3016" s="70">
        <v>11950</v>
      </c>
      <c r="U3016" s="70">
        <v>2550</v>
      </c>
      <c r="V3016" s="70" t="s">
        <v>5437</v>
      </c>
      <c r="W3016" s="70">
        <v>18000</v>
      </c>
      <c r="X3016" s="71" t="s">
        <v>6134</v>
      </c>
    </row>
    <row r="3017" spans="3:24">
      <c r="C3017" s="69">
        <v>2021</v>
      </c>
      <c r="D3017" s="69">
        <v>6</v>
      </c>
      <c r="E3017" s="70" t="s">
        <v>8000</v>
      </c>
      <c r="F3017" s="70" t="s">
        <v>1921</v>
      </c>
      <c r="G3017" s="70" t="s">
        <v>8402</v>
      </c>
      <c r="H3017" s="70" t="s">
        <v>1560</v>
      </c>
      <c r="I3017" s="70" t="s">
        <v>8201</v>
      </c>
      <c r="J3017" s="70" t="s">
        <v>1441</v>
      </c>
      <c r="K3017" s="70"/>
      <c r="L3017" s="70"/>
      <c r="M3017" s="70"/>
      <c r="N3017" s="70"/>
      <c r="O3017" s="70"/>
      <c r="P3017" s="70"/>
      <c r="Q3017" s="70" t="s">
        <v>4013</v>
      </c>
      <c r="R3017" s="70"/>
      <c r="S3017" s="70"/>
      <c r="T3017" s="70">
        <v>4722</v>
      </c>
      <c r="U3017" s="70">
        <v>1860</v>
      </c>
      <c r="V3017" s="70">
        <v>1747</v>
      </c>
      <c r="W3017" s="70">
        <v>2323</v>
      </c>
      <c r="X3017" s="71" t="s">
        <v>8403</v>
      </c>
    </row>
    <row r="3018" spans="3:24">
      <c r="C3018" s="69">
        <v>2021</v>
      </c>
      <c r="D3018" s="69">
        <v>6</v>
      </c>
      <c r="E3018" s="70" t="s">
        <v>4322</v>
      </c>
      <c r="F3018" s="70" t="s">
        <v>4323</v>
      </c>
      <c r="G3018" s="70" t="s">
        <v>8404</v>
      </c>
      <c r="H3018" s="70" t="s">
        <v>1898</v>
      </c>
      <c r="I3018" s="70" t="s">
        <v>1397</v>
      </c>
      <c r="J3018" s="70" t="s">
        <v>1396</v>
      </c>
      <c r="K3018" s="70">
        <v>275</v>
      </c>
      <c r="L3018" s="70"/>
      <c r="M3018" s="70">
        <v>0.242</v>
      </c>
      <c r="N3018" s="70"/>
      <c r="O3018" s="70">
        <v>133.3</v>
      </c>
      <c r="P3018" s="70">
        <v>38.64</v>
      </c>
      <c r="Q3018" s="70" t="s">
        <v>1402</v>
      </c>
      <c r="R3018" s="70"/>
      <c r="S3018" s="70"/>
      <c r="T3018" s="70" t="s">
        <v>8405</v>
      </c>
      <c r="U3018" s="70">
        <v>1677</v>
      </c>
      <c r="V3018" s="70">
        <v>1920</v>
      </c>
      <c r="W3018" s="70">
        <v>2550</v>
      </c>
      <c r="X3018" s="71">
        <v>1410</v>
      </c>
    </row>
    <row r="3019" spans="3:24">
      <c r="C3019" s="69">
        <v>2021</v>
      </c>
      <c r="D3019" s="69">
        <v>6</v>
      </c>
      <c r="E3019" s="70" t="s">
        <v>5908</v>
      </c>
      <c r="F3019" s="70" t="s">
        <v>5909</v>
      </c>
      <c r="G3019" s="70" t="s">
        <v>8406</v>
      </c>
      <c r="H3019" s="70" t="s">
        <v>1433</v>
      </c>
      <c r="I3019" s="70" t="s">
        <v>1397</v>
      </c>
      <c r="J3019" s="70" t="s">
        <v>1412</v>
      </c>
      <c r="K3019" s="70"/>
      <c r="L3019" s="70"/>
      <c r="M3019" s="70">
        <v>0.143</v>
      </c>
      <c r="N3019" s="70"/>
      <c r="O3019" s="70" t="s">
        <v>6141</v>
      </c>
      <c r="P3019" s="70">
        <v>305.41</v>
      </c>
      <c r="Q3019" s="70" t="s">
        <v>1402</v>
      </c>
      <c r="R3019" s="70"/>
      <c r="S3019" s="70"/>
      <c r="T3019" s="70">
        <v>10500</v>
      </c>
      <c r="U3019" s="70">
        <v>2550</v>
      </c>
      <c r="V3019" s="70" t="s">
        <v>8407</v>
      </c>
      <c r="W3019" s="70">
        <v>18000</v>
      </c>
      <c r="X3019" s="71" t="s">
        <v>8408</v>
      </c>
    </row>
    <row r="3020" spans="3:24">
      <c r="C3020" s="69">
        <v>2021</v>
      </c>
      <c r="D3020" s="69">
        <v>6</v>
      </c>
      <c r="E3020" s="70" t="s">
        <v>5908</v>
      </c>
      <c r="F3020" s="70" t="s">
        <v>5909</v>
      </c>
      <c r="G3020" s="70" t="s">
        <v>8409</v>
      </c>
      <c r="H3020" s="70" t="s">
        <v>4118</v>
      </c>
      <c r="I3020" s="70" t="s">
        <v>1397</v>
      </c>
      <c r="J3020" s="70" t="s">
        <v>1412</v>
      </c>
      <c r="K3020" s="70"/>
      <c r="L3020" s="70"/>
      <c r="M3020" s="70">
        <v>0.149</v>
      </c>
      <c r="N3020" s="70"/>
      <c r="O3020" s="70" t="s">
        <v>1799</v>
      </c>
      <c r="P3020" s="70">
        <v>180.87</v>
      </c>
      <c r="Q3020" s="70" t="s">
        <v>1402</v>
      </c>
      <c r="R3020" s="70"/>
      <c r="S3020" s="70"/>
      <c r="T3020" s="70">
        <v>11145</v>
      </c>
      <c r="U3020" s="70">
        <v>2500</v>
      </c>
      <c r="V3020" s="70" t="s">
        <v>8010</v>
      </c>
      <c r="W3020" s="70">
        <v>18000</v>
      </c>
      <c r="X3020" s="71" t="s">
        <v>8408</v>
      </c>
    </row>
    <row r="3021" spans="3:24">
      <c r="C3021" s="69">
        <v>2021</v>
      </c>
      <c r="D3021" s="69">
        <v>6</v>
      </c>
      <c r="E3021" s="70" t="s">
        <v>5908</v>
      </c>
      <c r="F3021" s="70" t="s">
        <v>5909</v>
      </c>
      <c r="G3021" s="70" t="s">
        <v>8410</v>
      </c>
      <c r="H3021" s="70" t="s">
        <v>4118</v>
      </c>
      <c r="I3021" s="70" t="s">
        <v>1397</v>
      </c>
      <c r="J3021" s="70" t="s">
        <v>1412</v>
      </c>
      <c r="K3021" s="70"/>
      <c r="L3021" s="70"/>
      <c r="M3021" s="70">
        <v>0.16</v>
      </c>
      <c r="N3021" s="70"/>
      <c r="O3021" s="70">
        <v>161.27</v>
      </c>
      <c r="P3021" s="70">
        <v>350.07</v>
      </c>
      <c r="Q3021" s="70" t="s">
        <v>1402</v>
      </c>
      <c r="R3021" s="70"/>
      <c r="S3021" s="70"/>
      <c r="T3021" s="70">
        <v>11145</v>
      </c>
      <c r="U3021" s="70">
        <v>2500</v>
      </c>
      <c r="V3021" s="70" t="s">
        <v>8010</v>
      </c>
      <c r="W3021" s="70">
        <v>18000</v>
      </c>
      <c r="X3021" s="71" t="s">
        <v>7992</v>
      </c>
    </row>
    <row r="3022" spans="3:24">
      <c r="C3022" s="69">
        <v>2021</v>
      </c>
      <c r="D3022" s="69">
        <v>6</v>
      </c>
      <c r="E3022" s="70" t="s">
        <v>5908</v>
      </c>
      <c r="F3022" s="70" t="s">
        <v>5909</v>
      </c>
      <c r="G3022" s="70" t="s">
        <v>8411</v>
      </c>
      <c r="H3022" s="70" t="s">
        <v>1433</v>
      </c>
      <c r="I3022" s="70" t="s">
        <v>1397</v>
      </c>
      <c r="J3022" s="70" t="s">
        <v>1412</v>
      </c>
      <c r="K3022" s="70"/>
      <c r="L3022" s="70"/>
      <c r="M3022" s="70">
        <v>0.13</v>
      </c>
      <c r="N3022" s="70"/>
      <c r="O3022" s="70" t="s">
        <v>5912</v>
      </c>
      <c r="P3022" s="70">
        <v>127.74</v>
      </c>
      <c r="Q3022" s="70" t="s">
        <v>1402</v>
      </c>
      <c r="R3022" s="70"/>
      <c r="S3022" s="70"/>
      <c r="T3022" s="70">
        <v>6700</v>
      </c>
      <c r="U3022" s="70" t="s">
        <v>3799</v>
      </c>
      <c r="V3022" s="70" t="s">
        <v>3800</v>
      </c>
      <c r="W3022" s="70">
        <v>9500</v>
      </c>
      <c r="X3022" s="71" t="s">
        <v>8412</v>
      </c>
    </row>
    <row r="3023" spans="3:24">
      <c r="C3023" s="69">
        <v>2021</v>
      </c>
      <c r="D3023" s="69">
        <v>6</v>
      </c>
      <c r="E3023" s="70" t="s">
        <v>5908</v>
      </c>
      <c r="F3023" s="70" t="s">
        <v>5909</v>
      </c>
      <c r="G3023" s="70" t="s">
        <v>8413</v>
      </c>
      <c r="H3023" s="70" t="s">
        <v>1433</v>
      </c>
      <c r="I3023" s="70" t="s">
        <v>1397</v>
      </c>
      <c r="J3023" s="70" t="s">
        <v>1412</v>
      </c>
      <c r="K3023" s="70"/>
      <c r="L3023" s="70"/>
      <c r="M3023" s="70">
        <v>0.13</v>
      </c>
      <c r="N3023" s="70"/>
      <c r="O3023" s="70" t="s">
        <v>5912</v>
      </c>
      <c r="P3023" s="70">
        <v>134.35</v>
      </c>
      <c r="Q3023" s="70" t="s">
        <v>1402</v>
      </c>
      <c r="R3023" s="70"/>
      <c r="S3023" s="70"/>
      <c r="T3023" s="70">
        <v>8040</v>
      </c>
      <c r="U3023" s="70" t="s">
        <v>3799</v>
      </c>
      <c r="V3023" s="70" t="s">
        <v>8013</v>
      </c>
      <c r="W3023" s="70">
        <v>12400</v>
      </c>
      <c r="X3023" s="71" t="s">
        <v>8414</v>
      </c>
    </row>
    <row r="3024" spans="3:24">
      <c r="C3024" s="69">
        <v>2021</v>
      </c>
      <c r="D3024" s="69">
        <v>6</v>
      </c>
      <c r="E3024" s="70" t="s">
        <v>5908</v>
      </c>
      <c r="F3024" s="70" t="s">
        <v>5909</v>
      </c>
      <c r="G3024" s="70" t="s">
        <v>8415</v>
      </c>
      <c r="H3024" s="70" t="s">
        <v>4118</v>
      </c>
      <c r="I3024" s="70" t="s">
        <v>1397</v>
      </c>
      <c r="J3024" s="70" t="s">
        <v>1412</v>
      </c>
      <c r="K3024" s="70"/>
      <c r="L3024" s="70"/>
      <c r="M3024" s="70">
        <v>0.179</v>
      </c>
      <c r="N3024" s="70"/>
      <c r="O3024" s="70">
        <v>161.27</v>
      </c>
      <c r="P3024" s="70">
        <v>350.07</v>
      </c>
      <c r="Q3024" s="70" t="s">
        <v>1402</v>
      </c>
      <c r="R3024" s="70"/>
      <c r="S3024" s="70"/>
      <c r="T3024" s="70">
        <v>8980</v>
      </c>
      <c r="U3024" s="70">
        <v>2480</v>
      </c>
      <c r="V3024" s="70" t="s">
        <v>3224</v>
      </c>
      <c r="W3024" s="70">
        <v>15200</v>
      </c>
      <c r="X3024" s="71" t="s">
        <v>8416</v>
      </c>
    </row>
    <row r="3025" spans="3:24">
      <c r="C3025" s="69">
        <v>2021</v>
      </c>
      <c r="D3025" s="69">
        <v>6</v>
      </c>
      <c r="E3025" s="70" t="s">
        <v>7444</v>
      </c>
      <c r="F3025" s="70" t="s">
        <v>7445</v>
      </c>
      <c r="G3025" s="70" t="s">
        <v>8417</v>
      </c>
      <c r="H3025" s="70" t="s">
        <v>6162</v>
      </c>
      <c r="I3025" s="70" t="s">
        <v>8201</v>
      </c>
      <c r="J3025" s="70" t="s">
        <v>1412</v>
      </c>
      <c r="K3025" s="70"/>
      <c r="L3025" s="70"/>
      <c r="M3025" s="70"/>
      <c r="N3025" s="70"/>
      <c r="O3025" s="70"/>
      <c r="P3025" s="70">
        <v>59.17</v>
      </c>
      <c r="Q3025" s="70" t="s">
        <v>1402</v>
      </c>
      <c r="R3025" s="70"/>
      <c r="S3025" s="70"/>
      <c r="T3025" s="70">
        <v>11980</v>
      </c>
      <c r="U3025" s="70">
        <v>2540</v>
      </c>
      <c r="V3025" s="70">
        <v>3180</v>
      </c>
      <c r="W3025" s="70">
        <v>18000</v>
      </c>
      <c r="X3025" s="71" t="s">
        <v>8418</v>
      </c>
    </row>
    <row r="3026" spans="3:24">
      <c r="C3026" s="69">
        <v>2021</v>
      </c>
      <c r="D3026" s="69">
        <v>6</v>
      </c>
      <c r="E3026" s="70" t="s">
        <v>1808</v>
      </c>
      <c r="F3026" s="70" t="s">
        <v>1809</v>
      </c>
      <c r="G3026" s="70" t="s">
        <v>8419</v>
      </c>
      <c r="H3026" s="70" t="s">
        <v>1440</v>
      </c>
      <c r="I3026" s="70" t="s">
        <v>1397</v>
      </c>
      <c r="J3026" s="70" t="s">
        <v>1396</v>
      </c>
      <c r="K3026" s="70">
        <v>470</v>
      </c>
      <c r="L3026" s="70"/>
      <c r="M3026" s="70"/>
      <c r="N3026" s="70">
        <v>470</v>
      </c>
      <c r="O3026" s="70">
        <v>140</v>
      </c>
      <c r="P3026" s="70"/>
      <c r="Q3026" s="70" t="s">
        <v>1414</v>
      </c>
      <c r="R3026" s="70"/>
      <c r="S3026" s="70"/>
      <c r="T3026" s="70">
        <v>4808</v>
      </c>
      <c r="U3026" s="70">
        <v>1840</v>
      </c>
      <c r="V3026" s="70">
        <v>1520</v>
      </c>
      <c r="W3026" s="70">
        <v>2055</v>
      </c>
      <c r="X3026" s="71">
        <v>1680</v>
      </c>
    </row>
    <row r="3027" spans="3:24">
      <c r="C3027" s="69">
        <v>2021</v>
      </c>
      <c r="D3027" s="69">
        <v>6</v>
      </c>
      <c r="E3027" s="70" t="s">
        <v>1808</v>
      </c>
      <c r="F3027" s="70" t="s">
        <v>1809</v>
      </c>
      <c r="G3027" s="70" t="s">
        <v>8420</v>
      </c>
      <c r="H3027" s="70" t="s">
        <v>1440</v>
      </c>
      <c r="I3027" s="70" t="s">
        <v>1397</v>
      </c>
      <c r="J3027" s="70" t="s">
        <v>1396</v>
      </c>
      <c r="K3027" s="70">
        <v>460</v>
      </c>
      <c r="L3027" s="70"/>
      <c r="M3027" s="70"/>
      <c r="N3027" s="70">
        <v>13.4</v>
      </c>
      <c r="O3027" s="70">
        <v>140</v>
      </c>
      <c r="P3027" s="70"/>
      <c r="Q3027" s="70" t="s">
        <v>1414</v>
      </c>
      <c r="R3027" s="70"/>
      <c r="S3027" s="70"/>
      <c r="T3027" s="70">
        <v>4808</v>
      </c>
      <c r="U3027" s="70">
        <v>1840</v>
      </c>
      <c r="V3027" s="70">
        <v>1520</v>
      </c>
      <c r="W3027" s="70">
        <v>2110</v>
      </c>
      <c r="X3027" s="71">
        <v>1735</v>
      </c>
    </row>
    <row r="3028" spans="3:24">
      <c r="C3028" s="69">
        <v>2021</v>
      </c>
      <c r="D3028" s="69">
        <v>6</v>
      </c>
      <c r="E3028" s="70" t="s">
        <v>1808</v>
      </c>
      <c r="F3028" s="70" t="s">
        <v>1809</v>
      </c>
      <c r="G3028" s="70" t="s">
        <v>8420</v>
      </c>
      <c r="H3028" s="70" t="s">
        <v>1440</v>
      </c>
      <c r="I3028" s="70" t="s">
        <v>1397</v>
      </c>
      <c r="J3028" s="70" t="s">
        <v>1396</v>
      </c>
      <c r="K3028" s="70">
        <v>450</v>
      </c>
      <c r="L3028" s="70"/>
      <c r="M3028" s="70"/>
      <c r="N3028" s="70">
        <v>13.6</v>
      </c>
      <c r="O3028" s="70">
        <v>140</v>
      </c>
      <c r="P3028" s="70"/>
      <c r="Q3028" s="70" t="s">
        <v>1414</v>
      </c>
      <c r="R3028" s="70"/>
      <c r="S3028" s="70"/>
      <c r="T3028" s="70">
        <v>4808</v>
      </c>
      <c r="U3028" s="70">
        <v>1840</v>
      </c>
      <c r="V3028" s="70">
        <v>1520</v>
      </c>
      <c r="W3028" s="70">
        <v>2110</v>
      </c>
      <c r="X3028" s="71">
        <v>1735</v>
      </c>
    </row>
    <row r="3029" spans="3:24">
      <c r="C3029" s="69">
        <v>2021</v>
      </c>
      <c r="D3029" s="69">
        <v>6</v>
      </c>
      <c r="E3029" s="70" t="s">
        <v>1808</v>
      </c>
      <c r="F3029" s="70" t="s">
        <v>1809</v>
      </c>
      <c r="G3029" s="70" t="s">
        <v>8421</v>
      </c>
      <c r="H3029" s="70" t="s">
        <v>1440</v>
      </c>
      <c r="I3029" s="70" t="s">
        <v>1397</v>
      </c>
      <c r="J3029" s="70" t="s">
        <v>1396</v>
      </c>
      <c r="K3029" s="70">
        <v>550</v>
      </c>
      <c r="L3029" s="70"/>
      <c r="M3029" s="70"/>
      <c r="N3029" s="70">
        <v>13.3</v>
      </c>
      <c r="O3029" s="70">
        <v>170</v>
      </c>
      <c r="P3029" s="70"/>
      <c r="Q3029" s="70" t="s">
        <v>8028</v>
      </c>
      <c r="R3029" s="70"/>
      <c r="S3029" s="70"/>
      <c r="T3029" s="70">
        <v>4808</v>
      </c>
      <c r="U3029" s="70">
        <v>1840</v>
      </c>
      <c r="V3029" s="70">
        <v>1520</v>
      </c>
      <c r="W3029" s="70">
        <v>2090</v>
      </c>
      <c r="X3029" s="71">
        <v>1715</v>
      </c>
    </row>
    <row r="3030" spans="3:24">
      <c r="C3030" s="69">
        <v>2021</v>
      </c>
      <c r="D3030" s="69">
        <v>6</v>
      </c>
      <c r="E3030" s="70" t="s">
        <v>1808</v>
      </c>
      <c r="F3030" s="70" t="s">
        <v>1809</v>
      </c>
      <c r="G3030" s="70" t="s">
        <v>8421</v>
      </c>
      <c r="H3030" s="70" t="s">
        <v>1440</v>
      </c>
      <c r="I3030" s="70" t="s">
        <v>1397</v>
      </c>
      <c r="J3030" s="70" t="s">
        <v>1396</v>
      </c>
      <c r="K3030" s="70">
        <v>535</v>
      </c>
      <c r="L3030" s="70"/>
      <c r="M3030" s="70"/>
      <c r="N3030" s="70">
        <v>13.6</v>
      </c>
      <c r="O3030" s="70">
        <v>170</v>
      </c>
      <c r="P3030" s="70"/>
      <c r="Q3030" s="70" t="s">
        <v>8028</v>
      </c>
      <c r="R3030" s="70"/>
      <c r="S3030" s="70"/>
      <c r="T3030" s="70">
        <v>4808</v>
      </c>
      <c r="U3030" s="70">
        <v>1840</v>
      </c>
      <c r="V3030" s="70">
        <v>1520</v>
      </c>
      <c r="W3030" s="70">
        <v>2090</v>
      </c>
      <c r="X3030" s="71">
        <v>1715</v>
      </c>
    </row>
    <row r="3031" spans="3:24">
      <c r="C3031" s="69">
        <v>2021</v>
      </c>
      <c r="D3031" s="69">
        <v>6</v>
      </c>
      <c r="E3031" s="70" t="s">
        <v>1808</v>
      </c>
      <c r="F3031" s="70" t="s">
        <v>1809</v>
      </c>
      <c r="G3031" s="70" t="s">
        <v>8422</v>
      </c>
      <c r="H3031" s="70" t="s">
        <v>1440</v>
      </c>
      <c r="I3031" s="70" t="s">
        <v>1397</v>
      </c>
      <c r="J3031" s="70" t="s">
        <v>1396</v>
      </c>
      <c r="K3031" s="70">
        <v>600</v>
      </c>
      <c r="L3031" s="70"/>
      <c r="M3031" s="70"/>
      <c r="N3031" s="70">
        <v>13.2</v>
      </c>
      <c r="O3031" s="70">
        <v>180</v>
      </c>
      <c r="P3031" s="70"/>
      <c r="Q3031" s="70" t="s">
        <v>8028</v>
      </c>
      <c r="R3031" s="70"/>
      <c r="S3031" s="70"/>
      <c r="T3031" s="70">
        <v>4808</v>
      </c>
      <c r="U3031" s="70">
        <v>1840</v>
      </c>
      <c r="V3031" s="70">
        <v>1520</v>
      </c>
      <c r="W3031" s="70">
        <v>2100</v>
      </c>
      <c r="X3031" s="71">
        <v>1725</v>
      </c>
    </row>
    <row r="3032" spans="3:24">
      <c r="C3032" s="69">
        <v>2021</v>
      </c>
      <c r="D3032" s="69">
        <v>6</v>
      </c>
      <c r="E3032" s="70" t="s">
        <v>1808</v>
      </c>
      <c r="F3032" s="70" t="s">
        <v>1809</v>
      </c>
      <c r="G3032" s="70" t="s">
        <v>8422</v>
      </c>
      <c r="H3032" s="70" t="s">
        <v>1440</v>
      </c>
      <c r="I3032" s="70" t="s">
        <v>1397</v>
      </c>
      <c r="J3032" s="70" t="s">
        <v>1396</v>
      </c>
      <c r="K3032" s="70">
        <v>570</v>
      </c>
      <c r="L3032" s="70"/>
      <c r="M3032" s="70"/>
      <c r="N3032" s="70">
        <v>13.6</v>
      </c>
      <c r="O3032" s="70">
        <v>180</v>
      </c>
      <c r="P3032" s="70"/>
      <c r="Q3032" s="70" t="s">
        <v>8028</v>
      </c>
      <c r="R3032" s="70"/>
      <c r="S3032" s="70"/>
      <c r="T3032" s="70">
        <v>4808</v>
      </c>
      <c r="U3032" s="70">
        <v>1840</v>
      </c>
      <c r="V3032" s="70">
        <v>1520</v>
      </c>
      <c r="W3032" s="70">
        <v>2100</v>
      </c>
      <c r="X3032" s="71">
        <v>1725</v>
      </c>
    </row>
    <row r="3033" spans="3:24">
      <c r="C3033" s="69">
        <v>2021</v>
      </c>
      <c r="D3033" s="69">
        <v>6</v>
      </c>
      <c r="E3033" s="70" t="s">
        <v>1866</v>
      </c>
      <c r="F3033" s="70" t="s">
        <v>1867</v>
      </c>
      <c r="G3033" s="70" t="s">
        <v>8423</v>
      </c>
      <c r="H3033" s="70" t="s">
        <v>1886</v>
      </c>
      <c r="I3033" s="70" t="s">
        <v>1397</v>
      </c>
      <c r="J3033" s="70" t="s">
        <v>1396</v>
      </c>
      <c r="K3033" s="70"/>
      <c r="L3033" s="70">
        <v>400</v>
      </c>
      <c r="M3033" s="70"/>
      <c r="N3033" s="70"/>
      <c r="O3033" s="70">
        <v>140</v>
      </c>
      <c r="P3033" s="70">
        <v>217.19</v>
      </c>
      <c r="Q3033" s="70" t="s">
        <v>1402</v>
      </c>
      <c r="R3033" s="70"/>
      <c r="S3033" s="70"/>
      <c r="T3033" s="70" t="s">
        <v>8424</v>
      </c>
      <c r="U3033" s="70">
        <v>2450</v>
      </c>
      <c r="V3033" s="70">
        <v>2750</v>
      </c>
      <c r="W3033" s="70">
        <v>12490</v>
      </c>
      <c r="X3033" s="71">
        <v>8690</v>
      </c>
    </row>
    <row r="3034" spans="3:24">
      <c r="C3034" s="69">
        <v>2021</v>
      </c>
      <c r="D3034" s="69">
        <v>6</v>
      </c>
      <c r="E3034" s="70" t="s">
        <v>8425</v>
      </c>
      <c r="F3034" s="70" t="s">
        <v>8426</v>
      </c>
      <c r="G3034" s="70" t="s">
        <v>8427</v>
      </c>
      <c r="H3034" s="70" t="s">
        <v>1440</v>
      </c>
      <c r="I3034" s="70" t="s">
        <v>1397</v>
      </c>
      <c r="J3034" s="70" t="s">
        <v>1396</v>
      </c>
      <c r="K3034" s="70">
        <v>450</v>
      </c>
      <c r="L3034" s="70"/>
      <c r="M3034" s="70"/>
      <c r="N3034" s="70">
        <v>14.8</v>
      </c>
      <c r="O3034" s="70">
        <v>180.59</v>
      </c>
      <c r="P3034" s="70"/>
      <c r="Q3034" s="70" t="s">
        <v>3814</v>
      </c>
      <c r="R3034" s="70"/>
      <c r="S3034" s="70"/>
      <c r="T3034" s="70">
        <v>4675</v>
      </c>
      <c r="U3034" s="70">
        <v>1835</v>
      </c>
      <c r="V3034" s="70">
        <v>1480</v>
      </c>
      <c r="W3034" s="70">
        <v>2055</v>
      </c>
      <c r="X3034" s="71">
        <v>1680</v>
      </c>
    </row>
    <row r="3035" spans="3:24">
      <c r="C3035" s="69">
        <v>2021</v>
      </c>
      <c r="D3035" s="69">
        <v>6</v>
      </c>
      <c r="E3035" s="70" t="s">
        <v>5732</v>
      </c>
      <c r="F3035" s="70" t="s">
        <v>5733</v>
      </c>
      <c r="G3035" s="70" t="s">
        <v>8428</v>
      </c>
      <c r="H3035" s="70" t="s">
        <v>5221</v>
      </c>
      <c r="I3035" s="70" t="s">
        <v>8201</v>
      </c>
      <c r="J3035" s="70" t="s">
        <v>1441</v>
      </c>
      <c r="K3035" s="70"/>
      <c r="L3035" s="70"/>
      <c r="M3035" s="70"/>
      <c r="N3035" s="70"/>
      <c r="O3035" s="70"/>
      <c r="P3035" s="70"/>
      <c r="Q3035" s="70" t="s">
        <v>5736</v>
      </c>
      <c r="R3035" s="70"/>
      <c r="S3035" s="70"/>
      <c r="T3035" s="70">
        <v>4700</v>
      </c>
      <c r="U3035" s="70">
        <v>1930</v>
      </c>
      <c r="V3035" s="70">
        <v>1625</v>
      </c>
      <c r="W3035" s="70">
        <v>2725</v>
      </c>
      <c r="X3035" s="71">
        <v>2350</v>
      </c>
    </row>
    <row r="3036" spans="3:24">
      <c r="C3036" s="69">
        <v>2021</v>
      </c>
      <c r="D3036" s="69">
        <v>6</v>
      </c>
      <c r="E3036" s="70" t="s">
        <v>5732</v>
      </c>
      <c r="F3036" s="70" t="s">
        <v>5733</v>
      </c>
      <c r="G3036" s="70" t="s">
        <v>8428</v>
      </c>
      <c r="H3036" s="70" t="s">
        <v>5221</v>
      </c>
      <c r="I3036" s="70" t="s">
        <v>8201</v>
      </c>
      <c r="J3036" s="70" t="s">
        <v>1441</v>
      </c>
      <c r="K3036" s="70"/>
      <c r="L3036" s="70"/>
      <c r="M3036" s="70"/>
      <c r="N3036" s="70"/>
      <c r="O3036" s="70"/>
      <c r="P3036" s="70"/>
      <c r="Q3036" s="70" t="s">
        <v>5736</v>
      </c>
      <c r="R3036" s="70"/>
      <c r="S3036" s="70"/>
      <c r="T3036" s="70">
        <v>4700</v>
      </c>
      <c r="U3036" s="70">
        <v>1930</v>
      </c>
      <c r="V3036" s="70">
        <v>1625</v>
      </c>
      <c r="W3036" s="70">
        <v>2725</v>
      </c>
      <c r="X3036" s="71">
        <v>2350</v>
      </c>
    </row>
    <row r="3037" spans="3:24">
      <c r="C3037" s="69">
        <v>2021</v>
      </c>
      <c r="D3037" s="69">
        <v>6</v>
      </c>
      <c r="E3037" s="70" t="s">
        <v>8429</v>
      </c>
      <c r="F3037" s="70" t="s">
        <v>8430</v>
      </c>
      <c r="G3037" s="70" t="s">
        <v>8431</v>
      </c>
      <c r="H3037" s="70" t="s">
        <v>1531</v>
      </c>
      <c r="I3037" s="70" t="s">
        <v>1397</v>
      </c>
      <c r="J3037" s="70" t="s">
        <v>1412</v>
      </c>
      <c r="K3037" s="70"/>
      <c r="L3037" s="70"/>
      <c r="M3037" s="70">
        <v>0.146</v>
      </c>
      <c r="N3037" s="70"/>
      <c r="O3037" s="70">
        <v>158.98</v>
      </c>
      <c r="P3037" s="70">
        <v>105.28</v>
      </c>
      <c r="Q3037" s="70" t="s">
        <v>1402</v>
      </c>
      <c r="R3037" s="70"/>
      <c r="S3037" s="70"/>
      <c r="T3037" s="70">
        <v>6090</v>
      </c>
      <c r="U3037" s="70">
        <v>2300</v>
      </c>
      <c r="V3037" s="70">
        <v>3060</v>
      </c>
      <c r="W3037" s="70">
        <v>9500</v>
      </c>
      <c r="X3037" s="71">
        <v>6000</v>
      </c>
    </row>
    <row r="3038" spans="3:24">
      <c r="C3038" s="69">
        <v>2021</v>
      </c>
      <c r="D3038" s="69">
        <v>6</v>
      </c>
      <c r="E3038" s="70" t="s">
        <v>6196</v>
      </c>
      <c r="F3038" s="70" t="s">
        <v>6197</v>
      </c>
      <c r="G3038" s="70" t="s">
        <v>8432</v>
      </c>
      <c r="H3038" s="70" t="s">
        <v>1453</v>
      </c>
      <c r="I3038" s="70" t="s">
        <v>1397</v>
      </c>
      <c r="J3038" s="70" t="s">
        <v>1396</v>
      </c>
      <c r="K3038" s="70">
        <v>270</v>
      </c>
      <c r="L3038" s="70"/>
      <c r="M3038" s="70">
        <v>0.285</v>
      </c>
      <c r="N3038" s="70"/>
      <c r="O3038" s="70">
        <v>136.6</v>
      </c>
      <c r="P3038" s="70">
        <v>41.86</v>
      </c>
      <c r="Q3038" s="70" t="s">
        <v>1402</v>
      </c>
      <c r="R3038" s="70"/>
      <c r="S3038" s="70"/>
      <c r="T3038" s="70">
        <v>4498</v>
      </c>
      <c r="U3038" s="70">
        <v>1715</v>
      </c>
      <c r="V3038" s="70">
        <v>1990</v>
      </c>
      <c r="W3038" s="70">
        <v>2580</v>
      </c>
      <c r="X3038" s="71">
        <v>1500</v>
      </c>
    </row>
    <row r="3039" spans="3:24">
      <c r="C3039" s="69">
        <v>2021</v>
      </c>
      <c r="D3039" s="69">
        <v>6</v>
      </c>
      <c r="E3039" s="70" t="s">
        <v>1924</v>
      </c>
      <c r="F3039" s="70" t="s">
        <v>1925</v>
      </c>
      <c r="G3039" s="70" t="s">
        <v>8433</v>
      </c>
      <c r="H3039" s="70" t="s">
        <v>1433</v>
      </c>
      <c r="I3039" s="70" t="s">
        <v>1397</v>
      </c>
      <c r="J3039" s="70" t="s">
        <v>1412</v>
      </c>
      <c r="K3039" s="70"/>
      <c r="L3039" s="70"/>
      <c r="M3039" s="70">
        <v>0.179</v>
      </c>
      <c r="N3039" s="70"/>
      <c r="O3039" s="70">
        <v>157</v>
      </c>
      <c r="P3039" s="70">
        <v>70.18</v>
      </c>
      <c r="Q3039" s="70" t="s">
        <v>1402</v>
      </c>
      <c r="R3039" s="70"/>
      <c r="S3039" s="70"/>
      <c r="T3039" s="70">
        <v>6005</v>
      </c>
      <c r="U3039" s="70">
        <v>1875</v>
      </c>
      <c r="V3039" s="70" t="s">
        <v>8434</v>
      </c>
      <c r="W3039" s="70">
        <v>5490</v>
      </c>
      <c r="X3039" s="71" t="s">
        <v>5716</v>
      </c>
    </row>
    <row r="3040" spans="3:24">
      <c r="C3040" s="69">
        <v>2021</v>
      </c>
      <c r="D3040" s="69">
        <v>6</v>
      </c>
      <c r="E3040" s="70" t="s">
        <v>1924</v>
      </c>
      <c r="F3040" s="70" t="s">
        <v>1925</v>
      </c>
      <c r="G3040" s="70" t="s">
        <v>8435</v>
      </c>
      <c r="H3040" s="70" t="s">
        <v>1411</v>
      </c>
      <c r="I3040" s="70" t="s">
        <v>1397</v>
      </c>
      <c r="J3040" s="70" t="s">
        <v>1412</v>
      </c>
      <c r="K3040" s="70"/>
      <c r="L3040" s="70"/>
      <c r="M3040" s="70">
        <v>0.145</v>
      </c>
      <c r="N3040" s="70"/>
      <c r="O3040" s="70">
        <v>158</v>
      </c>
      <c r="P3040" s="70">
        <v>210.56</v>
      </c>
      <c r="Q3040" s="70" t="s">
        <v>1402</v>
      </c>
      <c r="R3040" s="70"/>
      <c r="S3040" s="70"/>
      <c r="T3040" s="70">
        <v>8850</v>
      </c>
      <c r="U3040" s="70">
        <v>2520</v>
      </c>
      <c r="V3040" s="70">
        <v>3250</v>
      </c>
      <c r="W3040" s="70">
        <v>14000</v>
      </c>
      <c r="X3040" s="71" t="s">
        <v>8436</v>
      </c>
    </row>
    <row r="3041" spans="3:24">
      <c r="C3041" s="69">
        <v>2021</v>
      </c>
      <c r="D3041" s="69">
        <v>6</v>
      </c>
      <c r="E3041" s="70" t="s">
        <v>1931</v>
      </c>
      <c r="F3041" s="70" t="s">
        <v>1932</v>
      </c>
      <c r="G3041" s="70" t="s">
        <v>8437</v>
      </c>
      <c r="H3041" s="70" t="s">
        <v>1433</v>
      </c>
      <c r="I3041" s="70" t="s">
        <v>1397</v>
      </c>
      <c r="J3041" s="70" t="s">
        <v>1412</v>
      </c>
      <c r="K3041" s="70"/>
      <c r="L3041" s="70"/>
      <c r="M3041" s="70">
        <v>0.149</v>
      </c>
      <c r="N3041" s="70"/>
      <c r="O3041" s="70">
        <v>158.98</v>
      </c>
      <c r="P3041" s="70">
        <v>315.85</v>
      </c>
      <c r="Q3041" s="70" t="s">
        <v>1402</v>
      </c>
      <c r="R3041" s="70"/>
      <c r="S3041" s="70"/>
      <c r="T3041" s="70" t="s">
        <v>6644</v>
      </c>
      <c r="U3041" s="70">
        <v>2550</v>
      </c>
      <c r="V3041" s="70">
        <v>3230</v>
      </c>
      <c r="W3041" s="70">
        <v>17900</v>
      </c>
      <c r="X3041" s="71" t="s">
        <v>8438</v>
      </c>
    </row>
    <row r="3042" spans="3:24">
      <c r="C3042" s="69">
        <v>2021</v>
      </c>
      <c r="D3042" s="69">
        <v>6</v>
      </c>
      <c r="E3042" s="70" t="s">
        <v>7513</v>
      </c>
      <c r="F3042" s="70" t="s">
        <v>7514</v>
      </c>
      <c r="G3042" s="70" t="s">
        <v>8439</v>
      </c>
      <c r="H3042" s="70" t="s">
        <v>1433</v>
      </c>
      <c r="I3042" s="70" t="s">
        <v>1397</v>
      </c>
      <c r="J3042" s="70" t="s">
        <v>1412</v>
      </c>
      <c r="K3042" s="70"/>
      <c r="L3042" s="70"/>
      <c r="M3042" s="70">
        <v>0.148</v>
      </c>
      <c r="N3042" s="70"/>
      <c r="O3042" s="70" t="s">
        <v>1799</v>
      </c>
      <c r="P3042" s="70">
        <v>163.36</v>
      </c>
      <c r="Q3042" s="70" t="s">
        <v>1402</v>
      </c>
      <c r="R3042" s="70"/>
      <c r="S3042" s="70"/>
      <c r="T3042" s="70">
        <v>10995</v>
      </c>
      <c r="U3042" s="70">
        <v>2500</v>
      </c>
      <c r="V3042" s="70" t="s">
        <v>8440</v>
      </c>
      <c r="W3042" s="70">
        <v>18000</v>
      </c>
      <c r="X3042" s="71" t="s">
        <v>8441</v>
      </c>
    </row>
    <row r="3043" spans="3:24">
      <c r="C3043" s="69">
        <v>2021</v>
      </c>
      <c r="D3043" s="69">
        <v>6</v>
      </c>
      <c r="E3043" s="70" t="s">
        <v>1990</v>
      </c>
      <c r="F3043" s="70" t="s">
        <v>1991</v>
      </c>
      <c r="G3043" s="70" t="s">
        <v>8442</v>
      </c>
      <c r="H3043" s="70" t="s">
        <v>5403</v>
      </c>
      <c r="I3043" s="70" t="s">
        <v>1397</v>
      </c>
      <c r="J3043" s="70" t="s">
        <v>1396</v>
      </c>
      <c r="K3043" s="70"/>
      <c r="L3043" s="70">
        <v>250</v>
      </c>
      <c r="M3043" s="70"/>
      <c r="N3043" s="70"/>
      <c r="O3043" s="70">
        <v>130.8</v>
      </c>
      <c r="P3043" s="70">
        <v>217.6</v>
      </c>
      <c r="Q3043" s="70" t="s">
        <v>1402</v>
      </c>
      <c r="R3043" s="70"/>
      <c r="S3043" s="70"/>
      <c r="T3043" s="70" t="s">
        <v>8443</v>
      </c>
      <c r="U3043" s="70">
        <v>2550</v>
      </c>
      <c r="V3043" s="70">
        <v>3060</v>
      </c>
      <c r="W3043" s="70">
        <v>18000</v>
      </c>
      <c r="X3043" s="71">
        <v>10345</v>
      </c>
    </row>
    <row r="3044" spans="3:24">
      <c r="C3044" s="69">
        <v>2021</v>
      </c>
      <c r="D3044" s="69">
        <v>6</v>
      </c>
      <c r="E3044" s="70" t="s">
        <v>6669</v>
      </c>
      <c r="F3044" s="70" t="s">
        <v>6670</v>
      </c>
      <c r="G3044" s="70" t="s">
        <v>8444</v>
      </c>
      <c r="H3044" s="70" t="s">
        <v>1886</v>
      </c>
      <c r="I3044" s="70" t="s">
        <v>1397</v>
      </c>
      <c r="J3044" s="70" t="s">
        <v>1396</v>
      </c>
      <c r="K3044" s="70"/>
      <c r="L3044" s="70">
        <v>480</v>
      </c>
      <c r="M3044" s="70"/>
      <c r="N3044" s="70"/>
      <c r="O3044" s="70">
        <v>142.82</v>
      </c>
      <c r="P3044" s="70">
        <v>222.18</v>
      </c>
      <c r="Q3044" s="70" t="s">
        <v>1402</v>
      </c>
      <c r="R3044" s="70"/>
      <c r="S3044" s="70"/>
      <c r="T3044" s="70">
        <v>7580</v>
      </c>
      <c r="U3044" s="70">
        <v>2340</v>
      </c>
      <c r="V3044" s="70">
        <v>2530</v>
      </c>
      <c r="W3044" s="70">
        <v>11800</v>
      </c>
      <c r="X3044" s="71">
        <v>9160</v>
      </c>
    </row>
    <row r="3045" spans="3:24">
      <c r="C3045" s="69">
        <v>2021</v>
      </c>
      <c r="D3045" s="69">
        <v>6</v>
      </c>
      <c r="E3045" s="70" t="s">
        <v>7549</v>
      </c>
      <c r="F3045" s="70" t="s">
        <v>7550</v>
      </c>
      <c r="G3045" s="70" t="s">
        <v>8445</v>
      </c>
      <c r="H3045" s="70" t="s">
        <v>1886</v>
      </c>
      <c r="I3045" s="70" t="s">
        <v>1397</v>
      </c>
      <c r="J3045" s="70" t="s">
        <v>1396</v>
      </c>
      <c r="K3045" s="70"/>
      <c r="L3045" s="70">
        <v>320</v>
      </c>
      <c r="M3045" s="70"/>
      <c r="N3045" s="70"/>
      <c r="O3045" s="70">
        <v>126.4</v>
      </c>
      <c r="P3045" s="70">
        <v>158.72</v>
      </c>
      <c r="Q3045" s="70" t="s">
        <v>1421</v>
      </c>
      <c r="R3045" s="70"/>
      <c r="S3045" s="70"/>
      <c r="T3045" s="70">
        <v>6753</v>
      </c>
      <c r="U3045" s="70">
        <v>2220</v>
      </c>
      <c r="V3045" s="70">
        <v>2660</v>
      </c>
      <c r="W3045" s="70">
        <v>8995</v>
      </c>
      <c r="X3045" s="71">
        <v>7250</v>
      </c>
    </row>
    <row r="3046" spans="3:24">
      <c r="C3046" s="69">
        <v>2021</v>
      </c>
      <c r="D3046" s="69">
        <v>6</v>
      </c>
      <c r="E3046" s="70" t="s">
        <v>2002</v>
      </c>
      <c r="F3046" s="70" t="s">
        <v>2003</v>
      </c>
      <c r="G3046" s="70" t="s">
        <v>8446</v>
      </c>
      <c r="H3046" s="70" t="s">
        <v>2018</v>
      </c>
      <c r="I3046" s="70" t="s">
        <v>1397</v>
      </c>
      <c r="J3046" s="70" t="s">
        <v>1396</v>
      </c>
      <c r="K3046" s="70"/>
      <c r="L3046" s="70">
        <v>276</v>
      </c>
      <c r="M3046" s="70">
        <v>0.285</v>
      </c>
      <c r="N3046" s="70"/>
      <c r="O3046" s="70">
        <v>154</v>
      </c>
      <c r="P3046" s="70">
        <v>66.84</v>
      </c>
      <c r="Q3046" s="70" t="s">
        <v>1402</v>
      </c>
      <c r="R3046" s="70"/>
      <c r="S3046" s="70"/>
      <c r="T3046" s="70">
        <v>5180</v>
      </c>
      <c r="U3046" s="70">
        <v>1790</v>
      </c>
      <c r="V3046" s="70">
        <v>2160</v>
      </c>
      <c r="W3046" s="70">
        <v>4495</v>
      </c>
      <c r="X3046" s="71">
        <v>2880</v>
      </c>
    </row>
    <row r="3047" spans="3:24">
      <c r="C3047" s="69">
        <v>2021</v>
      </c>
      <c r="D3047" s="69">
        <v>6</v>
      </c>
      <c r="E3047" s="70" t="s">
        <v>8048</v>
      </c>
      <c r="F3047" s="70" t="s">
        <v>8049</v>
      </c>
      <c r="G3047" s="70" t="s">
        <v>8447</v>
      </c>
      <c r="H3047" s="70" t="s">
        <v>4118</v>
      </c>
      <c r="I3047" s="70" t="s">
        <v>1397</v>
      </c>
      <c r="J3047" s="70" t="s">
        <v>1412</v>
      </c>
      <c r="K3047" s="70"/>
      <c r="L3047" s="70"/>
      <c r="M3047" s="70">
        <v>0.18</v>
      </c>
      <c r="N3047" s="70"/>
      <c r="O3047" s="70" t="s">
        <v>1799</v>
      </c>
      <c r="P3047" s="70">
        <v>169.2</v>
      </c>
      <c r="Q3047" s="70" t="s">
        <v>1402</v>
      </c>
      <c r="R3047" s="70"/>
      <c r="S3047" s="70"/>
      <c r="T3047" s="70">
        <v>7490</v>
      </c>
      <c r="U3047" s="70">
        <v>2200</v>
      </c>
      <c r="V3047" s="70">
        <v>2840</v>
      </c>
      <c r="W3047" s="70">
        <v>9000</v>
      </c>
      <c r="X3047" s="71">
        <v>6000</v>
      </c>
    </row>
    <row r="3048" spans="3:24">
      <c r="C3048" s="69">
        <v>2021</v>
      </c>
      <c r="D3048" s="69">
        <v>6</v>
      </c>
      <c r="E3048" s="70" t="s">
        <v>8048</v>
      </c>
      <c r="F3048" s="70" t="s">
        <v>8049</v>
      </c>
      <c r="G3048" s="70" t="s">
        <v>8448</v>
      </c>
      <c r="H3048" s="70" t="s">
        <v>4118</v>
      </c>
      <c r="I3048" s="70" t="s">
        <v>1397</v>
      </c>
      <c r="J3048" s="70" t="s">
        <v>1412</v>
      </c>
      <c r="K3048" s="70"/>
      <c r="L3048" s="70"/>
      <c r="M3048" s="70">
        <v>0.18</v>
      </c>
      <c r="N3048" s="70"/>
      <c r="O3048" s="70" t="s">
        <v>1799</v>
      </c>
      <c r="P3048" s="70">
        <v>169.2</v>
      </c>
      <c r="Q3048" s="70" t="s">
        <v>1402</v>
      </c>
      <c r="R3048" s="70"/>
      <c r="S3048" s="70"/>
      <c r="T3048" s="70">
        <v>7490</v>
      </c>
      <c r="U3048" s="70">
        <v>2200</v>
      </c>
      <c r="V3048" s="70">
        <v>2840</v>
      </c>
      <c r="W3048" s="70">
        <v>9000</v>
      </c>
      <c r="X3048" s="71">
        <v>6000</v>
      </c>
    </row>
    <row r="3049" spans="3:24">
      <c r="C3049" s="69">
        <v>2021</v>
      </c>
      <c r="D3049" s="69">
        <v>6</v>
      </c>
      <c r="E3049" s="70" t="s">
        <v>8056</v>
      </c>
      <c r="F3049" s="70" t="s">
        <v>8057</v>
      </c>
      <c r="G3049" s="70" t="s">
        <v>8449</v>
      </c>
      <c r="H3049" s="70" t="s">
        <v>1433</v>
      </c>
      <c r="I3049" s="70" t="s">
        <v>1397</v>
      </c>
      <c r="J3049" s="70" t="s">
        <v>1412</v>
      </c>
      <c r="K3049" s="70"/>
      <c r="L3049" s="70"/>
      <c r="M3049" s="70">
        <v>0.141</v>
      </c>
      <c r="N3049" s="70"/>
      <c r="O3049" s="70" t="s">
        <v>1799</v>
      </c>
      <c r="P3049" s="70">
        <v>186.7</v>
      </c>
      <c r="Q3049" s="70" t="s">
        <v>1402</v>
      </c>
      <c r="R3049" s="70"/>
      <c r="S3049" s="70"/>
      <c r="T3049" s="70">
        <v>8545</v>
      </c>
      <c r="U3049" s="70">
        <v>2470</v>
      </c>
      <c r="V3049" s="70" t="s">
        <v>2422</v>
      </c>
      <c r="W3049" s="70">
        <v>14200</v>
      </c>
      <c r="X3049" s="71" t="s">
        <v>8450</v>
      </c>
    </row>
    <row r="3050" spans="3:24">
      <c r="C3050" s="69">
        <v>2021</v>
      </c>
      <c r="D3050" s="69">
        <v>6</v>
      </c>
      <c r="E3050" s="70" t="s">
        <v>2026</v>
      </c>
      <c r="F3050" s="70" t="s">
        <v>1507</v>
      </c>
      <c r="G3050" s="70" t="s">
        <v>8451</v>
      </c>
      <c r="H3050" s="70" t="s">
        <v>1886</v>
      </c>
      <c r="I3050" s="70" t="s">
        <v>1397</v>
      </c>
      <c r="J3050" s="70" t="s">
        <v>1396</v>
      </c>
      <c r="K3050" s="70"/>
      <c r="L3050" s="70">
        <v>280</v>
      </c>
      <c r="M3050" s="70"/>
      <c r="N3050" s="70"/>
      <c r="O3050" s="70">
        <v>146.7</v>
      </c>
      <c r="P3050" s="70">
        <v>162.28</v>
      </c>
      <c r="Q3050" s="70" t="s">
        <v>1402</v>
      </c>
      <c r="R3050" s="70"/>
      <c r="S3050" s="70"/>
      <c r="T3050" s="70">
        <v>6865</v>
      </c>
      <c r="U3050" s="70">
        <v>2200</v>
      </c>
      <c r="V3050" s="70">
        <v>2765</v>
      </c>
      <c r="W3050" s="70">
        <v>8495</v>
      </c>
      <c r="X3050" s="71">
        <v>6860</v>
      </c>
    </row>
    <row r="3051" spans="3:24">
      <c r="C3051" s="69">
        <v>2021</v>
      </c>
      <c r="D3051" s="69">
        <v>6</v>
      </c>
      <c r="E3051" s="70" t="s">
        <v>2026</v>
      </c>
      <c r="F3051" s="70" t="s">
        <v>1507</v>
      </c>
      <c r="G3051" s="70" t="s">
        <v>8452</v>
      </c>
      <c r="H3051" s="70" t="s">
        <v>1869</v>
      </c>
      <c r="I3051" s="70" t="s">
        <v>1397</v>
      </c>
      <c r="J3051" s="70" t="s">
        <v>1396</v>
      </c>
      <c r="K3051" s="70"/>
      <c r="L3051" s="70">
        <v>390</v>
      </c>
      <c r="M3051" s="70"/>
      <c r="N3051" s="70"/>
      <c r="O3051" s="70">
        <v>140.7</v>
      </c>
      <c r="P3051" s="70">
        <v>314.14</v>
      </c>
      <c r="Q3051" s="70" t="s">
        <v>1402</v>
      </c>
      <c r="R3051" s="70"/>
      <c r="S3051" s="70"/>
      <c r="T3051" s="70">
        <v>8730</v>
      </c>
      <c r="U3051" s="70">
        <v>2500</v>
      </c>
      <c r="V3051" s="70">
        <v>3000</v>
      </c>
      <c r="W3051" s="70">
        <v>18000</v>
      </c>
      <c r="X3051" s="71">
        <v>11600</v>
      </c>
    </row>
    <row r="3052" spans="3:24">
      <c r="C3052" s="69">
        <v>2021</v>
      </c>
      <c r="D3052" s="69">
        <v>6</v>
      </c>
      <c r="E3052" s="70" t="s">
        <v>5326</v>
      </c>
      <c r="F3052" s="70" t="s">
        <v>5327</v>
      </c>
      <c r="G3052" s="70" t="s">
        <v>8453</v>
      </c>
      <c r="H3052" s="70" t="s">
        <v>1474</v>
      </c>
      <c r="I3052" s="70" t="s">
        <v>1397</v>
      </c>
      <c r="J3052" s="70" t="s">
        <v>1396</v>
      </c>
      <c r="K3052" s="70"/>
      <c r="L3052" s="70">
        <v>430</v>
      </c>
      <c r="M3052" s="70"/>
      <c r="N3052" s="70"/>
      <c r="O3052" s="70">
        <v>160.13</v>
      </c>
      <c r="P3052" s="70">
        <v>229.632</v>
      </c>
      <c r="Q3052" s="70" t="s">
        <v>1402</v>
      </c>
      <c r="R3052" s="70"/>
      <c r="S3052" s="70"/>
      <c r="T3052" s="70">
        <v>7230</v>
      </c>
      <c r="U3052" s="70">
        <v>2450</v>
      </c>
      <c r="V3052" s="70">
        <v>3000</v>
      </c>
      <c r="W3052" s="70">
        <v>12495</v>
      </c>
      <c r="X3052" s="71">
        <v>8800</v>
      </c>
    </row>
    <row r="3053" spans="3:24">
      <c r="C3053" s="69">
        <v>2021</v>
      </c>
      <c r="D3053" s="69">
        <v>6</v>
      </c>
      <c r="E3053" s="70" t="s">
        <v>5326</v>
      </c>
      <c r="F3053" s="70" t="s">
        <v>5327</v>
      </c>
      <c r="G3053" s="70" t="s">
        <v>8454</v>
      </c>
      <c r="H3053" s="70" t="s">
        <v>1474</v>
      </c>
      <c r="I3053" s="70" t="s">
        <v>1397</v>
      </c>
      <c r="J3053" s="70" t="s">
        <v>1396</v>
      </c>
      <c r="K3053" s="70"/>
      <c r="L3053" s="70">
        <v>300</v>
      </c>
      <c r="M3053" s="70"/>
      <c r="N3053" s="70"/>
      <c r="O3053" s="70">
        <v>160.13</v>
      </c>
      <c r="P3053" s="70">
        <v>229.632</v>
      </c>
      <c r="Q3053" s="70" t="s">
        <v>1402</v>
      </c>
      <c r="R3053" s="70"/>
      <c r="S3053" s="70"/>
      <c r="T3053" s="70">
        <v>8280</v>
      </c>
      <c r="U3053" s="70">
        <v>2530</v>
      </c>
      <c r="V3053" s="70">
        <v>3090</v>
      </c>
      <c r="W3053" s="70">
        <v>18000</v>
      </c>
      <c r="X3053" s="71">
        <v>10200</v>
      </c>
    </row>
    <row r="3054" spans="3:24">
      <c r="C3054" s="69">
        <v>2021</v>
      </c>
      <c r="D3054" s="69">
        <v>6</v>
      </c>
      <c r="E3054" s="70" t="s">
        <v>2056</v>
      </c>
      <c r="F3054" s="70" t="s">
        <v>2057</v>
      </c>
      <c r="G3054" s="70" t="s">
        <v>8455</v>
      </c>
      <c r="H3054" s="70" t="s">
        <v>7592</v>
      </c>
      <c r="I3054" s="70" t="s">
        <v>1397</v>
      </c>
      <c r="J3054" s="70" t="s">
        <v>1396</v>
      </c>
      <c r="K3054" s="70">
        <v>300</v>
      </c>
      <c r="L3054" s="70"/>
      <c r="M3054" s="70">
        <v>0.24</v>
      </c>
      <c r="N3054" s="70"/>
      <c r="O3054" s="70">
        <v>137.6</v>
      </c>
      <c r="P3054" s="70">
        <v>41.86</v>
      </c>
      <c r="Q3054" s="70" t="s">
        <v>1402</v>
      </c>
      <c r="R3054" s="70"/>
      <c r="S3054" s="70"/>
      <c r="T3054" s="70">
        <v>4850</v>
      </c>
      <c r="U3054" s="70">
        <v>1685</v>
      </c>
      <c r="V3054" s="70">
        <v>1930</v>
      </c>
      <c r="W3054" s="70">
        <v>2840</v>
      </c>
      <c r="X3054" s="71">
        <v>1675</v>
      </c>
    </row>
    <row r="3055" spans="3:24">
      <c r="C3055" s="69">
        <v>2021</v>
      </c>
      <c r="D3055" s="69">
        <v>6</v>
      </c>
      <c r="E3055" s="70" t="s">
        <v>7274</v>
      </c>
      <c r="F3055" s="70" t="s">
        <v>2062</v>
      </c>
      <c r="G3055" s="70" t="s">
        <v>8456</v>
      </c>
      <c r="H3055" s="70" t="s">
        <v>8457</v>
      </c>
      <c r="I3055" s="70" t="s">
        <v>1397</v>
      </c>
      <c r="J3055" s="70" t="s">
        <v>1396</v>
      </c>
      <c r="K3055" s="70">
        <v>300</v>
      </c>
      <c r="L3055" s="70"/>
      <c r="M3055" s="70"/>
      <c r="N3055" s="70"/>
      <c r="O3055" s="70">
        <v>157.18</v>
      </c>
      <c r="P3055" s="70">
        <v>60.16</v>
      </c>
      <c r="Q3055" s="70" t="s">
        <v>1421</v>
      </c>
      <c r="R3055" s="70"/>
      <c r="S3055" s="70"/>
      <c r="T3055" s="70">
        <v>5945</v>
      </c>
      <c r="U3055" s="70">
        <v>1850</v>
      </c>
      <c r="V3055" s="70">
        <v>1820</v>
      </c>
      <c r="W3055" s="70">
        <v>3200</v>
      </c>
      <c r="X3055" s="71">
        <v>2140</v>
      </c>
    </row>
    <row r="3056" spans="3:24">
      <c r="C3056" s="69">
        <v>2021</v>
      </c>
      <c r="D3056" s="69">
        <v>6</v>
      </c>
      <c r="E3056" s="70" t="s">
        <v>7274</v>
      </c>
      <c r="F3056" s="70" t="s">
        <v>2062</v>
      </c>
      <c r="G3056" s="70" t="s">
        <v>8458</v>
      </c>
      <c r="H3056" s="70" t="s">
        <v>1575</v>
      </c>
      <c r="I3056" s="70" t="s">
        <v>1397</v>
      </c>
      <c r="J3056" s="70" t="s">
        <v>1396</v>
      </c>
      <c r="K3056" s="70"/>
      <c r="L3056" s="70">
        <v>205</v>
      </c>
      <c r="M3056" s="70">
        <v>0.21</v>
      </c>
      <c r="N3056" s="70"/>
      <c r="O3056" s="70">
        <v>154.59</v>
      </c>
      <c r="P3056" s="70">
        <v>89.13</v>
      </c>
      <c r="Q3056" s="70" t="s">
        <v>1402</v>
      </c>
      <c r="R3056" s="70"/>
      <c r="S3056" s="70"/>
      <c r="T3056" s="70">
        <v>7290</v>
      </c>
      <c r="U3056" s="70">
        <v>2335</v>
      </c>
      <c r="V3056" s="70">
        <v>2505</v>
      </c>
      <c r="W3056" s="70">
        <v>8495</v>
      </c>
      <c r="X3056" s="71">
        <v>4750</v>
      </c>
    </row>
    <row r="3057" spans="3:24">
      <c r="C3057" s="69">
        <v>2021</v>
      </c>
      <c r="D3057" s="69">
        <v>6</v>
      </c>
      <c r="E3057" s="70" t="s">
        <v>7274</v>
      </c>
      <c r="F3057" s="70" t="s">
        <v>2062</v>
      </c>
      <c r="G3057" s="70" t="s">
        <v>8459</v>
      </c>
      <c r="H3057" s="70" t="s">
        <v>1474</v>
      </c>
      <c r="I3057" s="70" t="s">
        <v>1397</v>
      </c>
      <c r="J3057" s="70" t="s">
        <v>1396</v>
      </c>
      <c r="K3057" s="70"/>
      <c r="L3057" s="70">
        <v>481</v>
      </c>
      <c r="M3057" s="70"/>
      <c r="N3057" s="70"/>
      <c r="O3057" s="70">
        <v>142.82</v>
      </c>
      <c r="P3057" s="70">
        <v>222.18</v>
      </c>
      <c r="Q3057" s="70" t="s">
        <v>1402</v>
      </c>
      <c r="R3057" s="70"/>
      <c r="S3057" s="70"/>
      <c r="T3057" s="70">
        <v>7055</v>
      </c>
      <c r="U3057" s="70">
        <v>2375</v>
      </c>
      <c r="V3057" s="70">
        <v>2840</v>
      </c>
      <c r="W3057" s="70">
        <v>11800</v>
      </c>
      <c r="X3057" s="71" t="s">
        <v>5742</v>
      </c>
    </row>
    <row r="3058" spans="3:24">
      <c r="C3058" s="69">
        <v>2021</v>
      </c>
      <c r="D3058" s="69">
        <v>6</v>
      </c>
      <c r="E3058" s="70" t="s">
        <v>7274</v>
      </c>
      <c r="F3058" s="70" t="s">
        <v>2062</v>
      </c>
      <c r="G3058" s="70" t="s">
        <v>8460</v>
      </c>
      <c r="H3058" s="70" t="s">
        <v>1474</v>
      </c>
      <c r="I3058" s="70" t="s">
        <v>1397</v>
      </c>
      <c r="J3058" s="70" t="s">
        <v>1396</v>
      </c>
      <c r="K3058" s="70"/>
      <c r="L3058" s="70">
        <v>200</v>
      </c>
      <c r="M3058" s="70"/>
      <c r="N3058" s="70"/>
      <c r="O3058" s="70" t="s">
        <v>8461</v>
      </c>
      <c r="P3058" s="70">
        <v>108.59</v>
      </c>
      <c r="Q3058" s="70" t="s">
        <v>3832</v>
      </c>
      <c r="R3058" s="70"/>
      <c r="S3058" s="70"/>
      <c r="T3058" s="70">
        <v>6670</v>
      </c>
      <c r="U3058" s="70">
        <v>2360</v>
      </c>
      <c r="V3058" s="70">
        <v>2880</v>
      </c>
      <c r="W3058" s="70">
        <v>11950</v>
      </c>
      <c r="X3058" s="71" t="s">
        <v>8462</v>
      </c>
    </row>
    <row r="3059" spans="3:24">
      <c r="C3059" s="69">
        <v>2021</v>
      </c>
      <c r="D3059" s="69">
        <v>6</v>
      </c>
      <c r="E3059" s="70" t="s">
        <v>7274</v>
      </c>
      <c r="F3059" s="70" t="s">
        <v>2062</v>
      </c>
      <c r="G3059" s="70" t="s">
        <v>8463</v>
      </c>
      <c r="H3059" s="70" t="s">
        <v>1474</v>
      </c>
      <c r="I3059" s="70" t="s">
        <v>1397</v>
      </c>
      <c r="J3059" s="70" t="s">
        <v>1396</v>
      </c>
      <c r="K3059" s="70"/>
      <c r="L3059" s="70">
        <v>369</v>
      </c>
      <c r="M3059" s="70"/>
      <c r="N3059" s="70"/>
      <c r="O3059" s="70">
        <v>161</v>
      </c>
      <c r="P3059" s="70">
        <v>350.08</v>
      </c>
      <c r="Q3059" s="70" t="s">
        <v>1402</v>
      </c>
      <c r="R3059" s="70"/>
      <c r="S3059" s="70"/>
      <c r="T3059" s="70">
        <v>8440</v>
      </c>
      <c r="U3059" s="70">
        <v>2475</v>
      </c>
      <c r="V3059" s="70">
        <v>3160</v>
      </c>
      <c r="W3059" s="70">
        <v>18000</v>
      </c>
      <c r="X3059" s="71" t="s">
        <v>8464</v>
      </c>
    </row>
    <row r="3060" spans="3:24">
      <c r="C3060" s="69">
        <v>2021</v>
      </c>
      <c r="D3060" s="69">
        <v>6</v>
      </c>
      <c r="E3060" s="70" t="s">
        <v>4421</v>
      </c>
      <c r="F3060" s="70" t="s">
        <v>4422</v>
      </c>
      <c r="G3060" s="70" t="s">
        <v>8465</v>
      </c>
      <c r="H3060" s="70" t="s">
        <v>1886</v>
      </c>
      <c r="I3060" s="70" t="s">
        <v>1397</v>
      </c>
      <c r="J3060" s="70" t="s">
        <v>1396</v>
      </c>
      <c r="K3060" s="70"/>
      <c r="L3060" s="70">
        <v>320</v>
      </c>
      <c r="M3060" s="70"/>
      <c r="N3060" s="70"/>
      <c r="O3060" s="70" t="s">
        <v>8074</v>
      </c>
      <c r="P3060" s="70">
        <v>192.54</v>
      </c>
      <c r="Q3060" s="70" t="s">
        <v>1402</v>
      </c>
      <c r="R3060" s="70"/>
      <c r="S3060" s="70"/>
      <c r="T3060" s="70">
        <v>7745</v>
      </c>
      <c r="U3060" s="70">
        <v>2350</v>
      </c>
      <c r="V3060" s="70">
        <v>2766</v>
      </c>
      <c r="W3060" s="70">
        <v>12495</v>
      </c>
      <c r="X3060" s="71">
        <v>9810</v>
      </c>
    </row>
    <row r="3061" spans="3:24">
      <c r="C3061" s="69">
        <v>2021</v>
      </c>
      <c r="D3061" s="69">
        <v>6</v>
      </c>
      <c r="E3061" s="70" t="s">
        <v>4457</v>
      </c>
      <c r="F3061" s="70" t="s">
        <v>7746</v>
      </c>
      <c r="G3061" s="70" t="s">
        <v>8466</v>
      </c>
      <c r="H3061" s="70" t="s">
        <v>4118</v>
      </c>
      <c r="I3061" s="70" t="s">
        <v>1397</v>
      </c>
      <c r="J3061" s="70" t="s">
        <v>1412</v>
      </c>
      <c r="K3061" s="70"/>
      <c r="L3061" s="70"/>
      <c r="M3061" s="70">
        <v>0.149</v>
      </c>
      <c r="N3061" s="70"/>
      <c r="O3061" s="70" t="s">
        <v>5691</v>
      </c>
      <c r="P3061" s="70">
        <v>256.128</v>
      </c>
      <c r="Q3061" s="70" t="s">
        <v>1402</v>
      </c>
      <c r="R3061" s="70"/>
      <c r="S3061" s="70"/>
      <c r="T3061" s="70">
        <v>10990</v>
      </c>
      <c r="U3061" s="70">
        <v>2500</v>
      </c>
      <c r="V3061" s="70" t="s">
        <v>7750</v>
      </c>
      <c r="W3061" s="70">
        <v>18000</v>
      </c>
      <c r="X3061" s="71" t="s">
        <v>8467</v>
      </c>
    </row>
    <row r="3062" spans="3:24">
      <c r="C3062" s="69">
        <v>2021</v>
      </c>
      <c r="D3062" s="69">
        <v>6</v>
      </c>
      <c r="E3062" s="70" t="s">
        <v>6708</v>
      </c>
      <c r="F3062" s="70" t="s">
        <v>6709</v>
      </c>
      <c r="G3062" s="70" t="s">
        <v>8468</v>
      </c>
      <c r="H3062" s="70" t="s">
        <v>1433</v>
      </c>
      <c r="I3062" s="70" t="s">
        <v>1397</v>
      </c>
      <c r="J3062" s="70" t="s">
        <v>1412</v>
      </c>
      <c r="K3062" s="70"/>
      <c r="L3062" s="70"/>
      <c r="M3062" s="70">
        <v>0.14</v>
      </c>
      <c r="N3062" s="70"/>
      <c r="O3062" s="70">
        <v>158.98</v>
      </c>
      <c r="P3062" s="70">
        <v>105.28</v>
      </c>
      <c r="Q3062" s="70" t="s">
        <v>1402</v>
      </c>
      <c r="R3062" s="70"/>
      <c r="S3062" s="70"/>
      <c r="T3062" s="70">
        <v>6795</v>
      </c>
      <c r="U3062" s="70">
        <v>2250</v>
      </c>
      <c r="V3062" s="70" t="s">
        <v>8469</v>
      </c>
      <c r="W3062" s="70">
        <v>9500</v>
      </c>
      <c r="X3062" s="71" t="s">
        <v>8470</v>
      </c>
    </row>
    <row r="3063" spans="3:24">
      <c r="C3063" s="69">
        <v>2021</v>
      </c>
      <c r="D3063" s="69">
        <v>6</v>
      </c>
      <c r="E3063" s="70" t="s">
        <v>5826</v>
      </c>
      <c r="F3063" s="70" t="s">
        <v>5827</v>
      </c>
      <c r="G3063" s="70" t="s">
        <v>8471</v>
      </c>
      <c r="H3063" s="70" t="s">
        <v>1433</v>
      </c>
      <c r="I3063" s="70" t="s">
        <v>1397</v>
      </c>
      <c r="J3063" s="70" t="s">
        <v>1412</v>
      </c>
      <c r="K3063" s="70"/>
      <c r="L3063" s="70"/>
      <c r="M3063" s="70">
        <v>0.14</v>
      </c>
      <c r="N3063" s="70"/>
      <c r="O3063" s="70" t="s">
        <v>1799</v>
      </c>
      <c r="P3063" s="70">
        <v>151.694</v>
      </c>
      <c r="Q3063" s="70" t="s">
        <v>1483</v>
      </c>
      <c r="R3063" s="70"/>
      <c r="S3063" s="70"/>
      <c r="T3063" s="70">
        <v>8545</v>
      </c>
      <c r="U3063" s="70">
        <v>2440</v>
      </c>
      <c r="V3063" s="70" t="s">
        <v>8472</v>
      </c>
      <c r="W3063" s="70">
        <v>14000</v>
      </c>
      <c r="X3063" s="71" t="s">
        <v>8473</v>
      </c>
    </row>
    <row r="3064" spans="3:24">
      <c r="C3064" s="69">
        <v>2021</v>
      </c>
      <c r="D3064" s="69">
        <v>6</v>
      </c>
      <c r="E3064" s="70" t="s">
        <v>5392</v>
      </c>
      <c r="F3064" s="70" t="s">
        <v>5393</v>
      </c>
      <c r="G3064" s="70" t="s">
        <v>8474</v>
      </c>
      <c r="H3064" s="70" t="s">
        <v>1433</v>
      </c>
      <c r="I3064" s="70" t="s">
        <v>1397</v>
      </c>
      <c r="J3064" s="70" t="s">
        <v>1412</v>
      </c>
      <c r="K3064" s="70"/>
      <c r="L3064" s="70"/>
      <c r="M3064" s="70">
        <v>0.179</v>
      </c>
      <c r="N3064" s="70"/>
      <c r="O3064" s="70">
        <v>157</v>
      </c>
      <c r="P3064" s="70">
        <v>90.24</v>
      </c>
      <c r="Q3064" s="70" t="s">
        <v>1402</v>
      </c>
      <c r="R3064" s="70"/>
      <c r="S3064" s="70"/>
      <c r="T3064" s="70">
        <v>6045</v>
      </c>
      <c r="U3064" s="70">
        <v>2020</v>
      </c>
      <c r="V3064" s="70" t="s">
        <v>8475</v>
      </c>
      <c r="W3064" s="70">
        <v>5980</v>
      </c>
      <c r="X3064" s="71" t="s">
        <v>6792</v>
      </c>
    </row>
    <row r="3065" spans="3:24">
      <c r="C3065" s="69">
        <v>2021</v>
      </c>
      <c r="D3065" s="69">
        <v>6</v>
      </c>
      <c r="E3065" s="70" t="s">
        <v>6378</v>
      </c>
      <c r="F3065" s="70" t="s">
        <v>6379</v>
      </c>
      <c r="G3065" s="70" t="s">
        <v>8476</v>
      </c>
      <c r="H3065" s="70" t="s">
        <v>1433</v>
      </c>
      <c r="I3065" s="70" t="s">
        <v>1397</v>
      </c>
      <c r="J3065" s="70" t="s">
        <v>1412</v>
      </c>
      <c r="K3065" s="70"/>
      <c r="L3065" s="70"/>
      <c r="M3065" s="70">
        <v>0.166</v>
      </c>
      <c r="N3065" s="70"/>
      <c r="O3065" s="70">
        <v>158.98</v>
      </c>
      <c r="P3065" s="70">
        <v>105.28</v>
      </c>
      <c r="Q3065" s="70" t="s">
        <v>1402</v>
      </c>
      <c r="R3065" s="70"/>
      <c r="S3065" s="70"/>
      <c r="T3065" s="70">
        <v>6660</v>
      </c>
      <c r="U3065" s="70">
        <v>2160</v>
      </c>
      <c r="V3065" s="70">
        <v>2950</v>
      </c>
      <c r="W3065" s="70">
        <v>8500</v>
      </c>
      <c r="X3065" s="71" t="s">
        <v>8477</v>
      </c>
    </row>
    <row r="3066" spans="3:24">
      <c r="C3066" s="69">
        <v>2021</v>
      </c>
      <c r="D3066" s="69">
        <v>6</v>
      </c>
      <c r="E3066" s="70" t="s">
        <v>1416</v>
      </c>
      <c r="F3066" s="70" t="s">
        <v>1409</v>
      </c>
      <c r="G3066" s="70" t="s">
        <v>8478</v>
      </c>
      <c r="H3066" s="70" t="s">
        <v>1453</v>
      </c>
      <c r="I3066" s="70" t="s">
        <v>1397</v>
      </c>
      <c r="J3066" s="70" t="s">
        <v>1396</v>
      </c>
      <c r="K3066" s="70"/>
      <c r="L3066" s="70">
        <v>475</v>
      </c>
      <c r="M3066" s="70">
        <v>0.29</v>
      </c>
      <c r="N3066" s="70"/>
      <c r="O3066" s="70">
        <v>153.84</v>
      </c>
      <c r="P3066" s="70">
        <v>106.95</v>
      </c>
      <c r="Q3066" s="70" t="s">
        <v>1421</v>
      </c>
      <c r="R3066" s="70"/>
      <c r="S3066" s="70"/>
      <c r="T3066" s="70" t="s">
        <v>6832</v>
      </c>
      <c r="U3066" s="70" t="s">
        <v>8479</v>
      </c>
      <c r="V3066" s="70" t="s">
        <v>8480</v>
      </c>
      <c r="W3066" s="70">
        <v>4495</v>
      </c>
      <c r="X3066" s="71">
        <v>3250</v>
      </c>
    </row>
    <row r="3067" spans="3:24">
      <c r="C3067" s="69">
        <v>2021</v>
      </c>
      <c r="D3067" s="69">
        <v>6</v>
      </c>
      <c r="E3067" s="70" t="s">
        <v>4524</v>
      </c>
      <c r="F3067" s="70" t="s">
        <v>4525</v>
      </c>
      <c r="G3067" s="70" t="s">
        <v>8481</v>
      </c>
      <c r="H3067" s="70" t="s">
        <v>2036</v>
      </c>
      <c r="I3067" s="70" t="s">
        <v>1397</v>
      </c>
      <c r="J3067" s="70" t="s">
        <v>1396</v>
      </c>
      <c r="K3067" s="70"/>
      <c r="L3067" s="70">
        <v>300</v>
      </c>
      <c r="M3067" s="70"/>
      <c r="N3067" s="70"/>
      <c r="O3067" s="70">
        <v>160.13</v>
      </c>
      <c r="P3067" s="70">
        <v>287.04</v>
      </c>
      <c r="Q3067" s="70" t="s">
        <v>1421</v>
      </c>
      <c r="R3067" s="70"/>
      <c r="S3067" s="70"/>
      <c r="T3067" s="70">
        <v>8960</v>
      </c>
      <c r="U3067" s="70">
        <v>2530</v>
      </c>
      <c r="V3067" s="70">
        <v>3475</v>
      </c>
      <c r="W3067" s="70">
        <v>18000</v>
      </c>
      <c r="X3067" s="71">
        <v>10860</v>
      </c>
    </row>
    <row r="3068" spans="3:24">
      <c r="C3068" s="69">
        <v>2021</v>
      </c>
      <c r="D3068" s="69">
        <v>6</v>
      </c>
      <c r="E3068" s="70" t="s">
        <v>8482</v>
      </c>
      <c r="F3068" s="70" t="s">
        <v>5105</v>
      </c>
      <c r="G3068" s="70" t="s">
        <v>8483</v>
      </c>
      <c r="H3068" s="70" t="s">
        <v>1440</v>
      </c>
      <c r="I3068" s="70" t="s">
        <v>1397</v>
      </c>
      <c r="J3068" s="70" t="s">
        <v>1396</v>
      </c>
      <c r="K3068" s="70">
        <v>170</v>
      </c>
      <c r="L3068" s="70"/>
      <c r="M3068" s="70"/>
      <c r="N3068" s="70">
        <v>12</v>
      </c>
      <c r="O3068" s="70">
        <v>120</v>
      </c>
      <c r="P3068" s="70"/>
      <c r="Q3068" s="70" t="s">
        <v>5953</v>
      </c>
      <c r="R3068" s="70"/>
      <c r="S3068" s="70"/>
      <c r="T3068" s="70">
        <v>3684</v>
      </c>
      <c r="U3068" s="70">
        <v>1630</v>
      </c>
      <c r="V3068" s="70">
        <v>1518</v>
      </c>
      <c r="W3068" s="70">
        <v>1270</v>
      </c>
      <c r="X3068" s="71">
        <v>970</v>
      </c>
    </row>
    <row r="3069" spans="3:24">
      <c r="C3069" s="69">
        <v>2021</v>
      </c>
      <c r="D3069" s="69">
        <v>6</v>
      </c>
      <c r="E3069" s="70" t="s">
        <v>1920</v>
      </c>
      <c r="F3069" s="70" t="s">
        <v>1921</v>
      </c>
      <c r="G3069" s="70" t="s">
        <v>8484</v>
      </c>
      <c r="H3069" s="70" t="s">
        <v>1440</v>
      </c>
      <c r="I3069" s="70" t="s">
        <v>1397</v>
      </c>
      <c r="J3069" s="70" t="s">
        <v>1396</v>
      </c>
      <c r="K3069" s="70">
        <v>125</v>
      </c>
      <c r="L3069" s="70"/>
      <c r="M3069" s="70"/>
      <c r="N3069" s="70">
        <v>9.1</v>
      </c>
      <c r="O3069" s="70">
        <v>100</v>
      </c>
      <c r="P3069" s="70"/>
      <c r="Q3069" s="70" t="s">
        <v>1402</v>
      </c>
      <c r="R3069" s="70"/>
      <c r="S3069" s="70"/>
      <c r="T3069" s="70">
        <v>3226</v>
      </c>
      <c r="U3069" s="70">
        <v>1676</v>
      </c>
      <c r="V3069" s="70">
        <v>1556</v>
      </c>
      <c r="W3069" s="70">
        <v>1045</v>
      </c>
      <c r="X3069" s="71">
        <v>745</v>
      </c>
    </row>
    <row r="3070" spans="3:24">
      <c r="C3070" s="69">
        <v>2021</v>
      </c>
      <c r="D3070" s="69">
        <v>6</v>
      </c>
      <c r="E3070" s="70" t="s">
        <v>1920</v>
      </c>
      <c r="F3070" s="70" t="s">
        <v>1921</v>
      </c>
      <c r="G3070" s="70" t="s">
        <v>8485</v>
      </c>
      <c r="H3070" s="70" t="s">
        <v>1440</v>
      </c>
      <c r="I3070" s="70" t="s">
        <v>1397</v>
      </c>
      <c r="J3070" s="70" t="s">
        <v>1396</v>
      </c>
      <c r="K3070" s="70">
        <v>200</v>
      </c>
      <c r="L3070" s="70"/>
      <c r="M3070" s="70"/>
      <c r="N3070" s="70">
        <v>9.2</v>
      </c>
      <c r="O3070" s="70">
        <v>115</v>
      </c>
      <c r="P3070" s="70"/>
      <c r="Q3070" s="70" t="s">
        <v>1402</v>
      </c>
      <c r="R3070" s="70"/>
      <c r="S3070" s="70"/>
      <c r="T3070" s="70">
        <v>3226</v>
      </c>
      <c r="U3070" s="70">
        <v>1676</v>
      </c>
      <c r="V3070" s="70">
        <v>1556</v>
      </c>
      <c r="W3070" s="70">
        <v>1095</v>
      </c>
      <c r="X3070" s="71">
        <v>795</v>
      </c>
    </row>
    <row r="3071" spans="3:24">
      <c r="C3071" s="69">
        <v>2021</v>
      </c>
      <c r="D3071" s="69">
        <v>6</v>
      </c>
      <c r="E3071" s="70" t="s">
        <v>1920</v>
      </c>
      <c r="F3071" s="70" t="s">
        <v>1921</v>
      </c>
      <c r="G3071" s="70" t="s">
        <v>8486</v>
      </c>
      <c r="H3071" s="70" t="s">
        <v>1440</v>
      </c>
      <c r="I3071" s="70" t="s">
        <v>1397</v>
      </c>
      <c r="J3071" s="70" t="s">
        <v>1396</v>
      </c>
      <c r="K3071" s="70">
        <v>200</v>
      </c>
      <c r="L3071" s="70"/>
      <c r="M3071" s="70"/>
      <c r="N3071" s="70">
        <v>9.2</v>
      </c>
      <c r="O3071" s="70">
        <v>116</v>
      </c>
      <c r="P3071" s="70"/>
      <c r="Q3071" s="70" t="s">
        <v>1402</v>
      </c>
      <c r="R3071" s="70"/>
      <c r="S3071" s="70"/>
      <c r="T3071" s="70">
        <v>3226</v>
      </c>
      <c r="U3071" s="70">
        <v>1676</v>
      </c>
      <c r="V3071" s="70">
        <v>1556</v>
      </c>
      <c r="W3071" s="70">
        <v>1095</v>
      </c>
      <c r="X3071" s="71">
        <v>795</v>
      </c>
    </row>
    <row r="3072" spans="3:24">
      <c r="C3072" s="69">
        <v>2021</v>
      </c>
      <c r="D3072" s="69">
        <v>6</v>
      </c>
      <c r="E3072" s="70" t="s">
        <v>1920</v>
      </c>
      <c r="F3072" s="70" t="s">
        <v>1921</v>
      </c>
      <c r="G3072" s="70" t="s">
        <v>8487</v>
      </c>
      <c r="H3072" s="70" t="s">
        <v>5490</v>
      </c>
      <c r="I3072" s="70" t="s">
        <v>1397</v>
      </c>
      <c r="J3072" s="70" t="s">
        <v>1396</v>
      </c>
      <c r="K3072" s="70">
        <v>401</v>
      </c>
      <c r="L3072" s="70"/>
      <c r="M3072" s="70"/>
      <c r="N3072" s="70">
        <v>13.9</v>
      </c>
      <c r="O3072" s="70">
        <v>141</v>
      </c>
      <c r="P3072" s="70"/>
      <c r="Q3072" s="70" t="s">
        <v>1442</v>
      </c>
      <c r="R3072" s="70"/>
      <c r="S3072" s="70"/>
      <c r="T3072" s="70">
        <v>4572</v>
      </c>
      <c r="U3072" s="70">
        <v>1825</v>
      </c>
      <c r="V3072" s="70">
        <v>1496</v>
      </c>
      <c r="W3072" s="70">
        <v>1885</v>
      </c>
      <c r="X3072" s="71">
        <v>1510</v>
      </c>
    </row>
    <row r="3073" spans="3:24">
      <c r="C3073" s="69">
        <v>2021</v>
      </c>
      <c r="D3073" s="69">
        <v>6</v>
      </c>
      <c r="E3073" s="70" t="s">
        <v>7831</v>
      </c>
      <c r="F3073" s="70" t="s">
        <v>1621</v>
      </c>
      <c r="G3073" s="70" t="s">
        <v>8488</v>
      </c>
      <c r="H3073" s="70" t="s">
        <v>1433</v>
      </c>
      <c r="I3073" s="70" t="s">
        <v>1397</v>
      </c>
      <c r="J3073" s="70" t="s">
        <v>1412</v>
      </c>
      <c r="K3073" s="70"/>
      <c r="L3073" s="70"/>
      <c r="M3073" s="70">
        <v>0.19</v>
      </c>
      <c r="N3073" s="70"/>
      <c r="O3073" s="70">
        <v>160.4</v>
      </c>
      <c r="P3073" s="70">
        <v>105.7</v>
      </c>
      <c r="Q3073" s="70" t="s">
        <v>1402</v>
      </c>
      <c r="R3073" s="70"/>
      <c r="S3073" s="70"/>
      <c r="T3073" s="70">
        <v>5995</v>
      </c>
      <c r="U3073" s="70">
        <v>2240</v>
      </c>
      <c r="V3073" s="70" t="s">
        <v>8226</v>
      </c>
      <c r="W3073" s="70">
        <v>8000</v>
      </c>
      <c r="X3073" s="71" t="s">
        <v>8489</v>
      </c>
    </row>
    <row r="3074" spans="3:24">
      <c r="C3074" s="69">
        <v>2021</v>
      </c>
      <c r="D3074" s="69">
        <v>6</v>
      </c>
      <c r="E3074" s="70" t="s">
        <v>7831</v>
      </c>
      <c r="F3074" s="70" t="s">
        <v>1621</v>
      </c>
      <c r="G3074" s="70" t="s">
        <v>8490</v>
      </c>
      <c r="H3074" s="70" t="s">
        <v>1531</v>
      </c>
      <c r="I3074" s="70" t="s">
        <v>1397</v>
      </c>
      <c r="J3074" s="70" t="s">
        <v>1412</v>
      </c>
      <c r="K3074" s="70"/>
      <c r="L3074" s="70"/>
      <c r="M3074" s="70">
        <v>0.198</v>
      </c>
      <c r="N3074" s="70"/>
      <c r="O3074" s="70" t="s">
        <v>1895</v>
      </c>
      <c r="P3074" s="70">
        <v>100.27</v>
      </c>
      <c r="Q3074" s="70" t="s">
        <v>1402</v>
      </c>
      <c r="R3074" s="70"/>
      <c r="S3074" s="70"/>
      <c r="T3074" s="70">
        <v>5970</v>
      </c>
      <c r="U3074" s="70">
        <v>2060</v>
      </c>
      <c r="V3074" s="70">
        <v>2885</v>
      </c>
      <c r="W3074" s="70">
        <v>6500</v>
      </c>
      <c r="X3074" s="71" t="s">
        <v>8491</v>
      </c>
    </row>
    <row r="3075" spans="3:24">
      <c r="C3075" s="69">
        <v>2021</v>
      </c>
      <c r="D3075" s="69">
        <v>6</v>
      </c>
      <c r="E3075" s="70" t="s">
        <v>1819</v>
      </c>
      <c r="F3075" s="70" t="s">
        <v>1820</v>
      </c>
      <c r="G3075" s="70" t="s">
        <v>8492</v>
      </c>
      <c r="H3075" s="70" t="s">
        <v>4535</v>
      </c>
      <c r="I3075" s="70" t="s">
        <v>2881</v>
      </c>
      <c r="J3075" s="70" t="s">
        <v>1412</v>
      </c>
      <c r="K3075" s="70"/>
      <c r="L3075" s="70" t="s">
        <v>8493</v>
      </c>
      <c r="M3075" s="70"/>
      <c r="N3075" s="70"/>
      <c r="O3075" s="70"/>
      <c r="P3075" s="70"/>
      <c r="Q3075" s="70"/>
      <c r="R3075" s="70">
        <v>60</v>
      </c>
      <c r="S3075" s="70">
        <v>60.5</v>
      </c>
      <c r="T3075" s="70">
        <v>10490</v>
      </c>
      <c r="U3075" s="70">
        <v>2550</v>
      </c>
      <c r="V3075" s="70">
        <v>3470</v>
      </c>
      <c r="W3075" s="70">
        <v>18000</v>
      </c>
      <c r="X3075" s="71" t="s">
        <v>4554</v>
      </c>
    </row>
    <row r="3076" spans="3:24">
      <c r="C3076" s="69">
        <v>2021</v>
      </c>
      <c r="D3076" s="69">
        <v>6</v>
      </c>
      <c r="E3076" s="70" t="s">
        <v>2130</v>
      </c>
      <c r="F3076" s="70" t="s">
        <v>1507</v>
      </c>
      <c r="G3076" s="70" t="s">
        <v>8494</v>
      </c>
      <c r="H3076" s="70" t="s">
        <v>8495</v>
      </c>
      <c r="I3076" s="70" t="s">
        <v>8201</v>
      </c>
      <c r="J3076" s="70" t="s">
        <v>1396</v>
      </c>
      <c r="K3076" s="70"/>
      <c r="L3076" s="70"/>
      <c r="M3076" s="70"/>
      <c r="N3076" s="70"/>
      <c r="O3076" s="70"/>
      <c r="P3076" s="70">
        <v>25.9</v>
      </c>
      <c r="Q3076" s="70" t="s">
        <v>1499</v>
      </c>
      <c r="R3076" s="70"/>
      <c r="S3076" s="70"/>
      <c r="T3076" s="70">
        <v>6470</v>
      </c>
      <c r="U3076" s="70">
        <v>2170</v>
      </c>
      <c r="V3076" s="70">
        <v>2790</v>
      </c>
      <c r="W3076" s="70">
        <v>9995</v>
      </c>
      <c r="X3076" s="71" t="s">
        <v>8496</v>
      </c>
    </row>
    <row r="3077" spans="3:24">
      <c r="C3077" s="69">
        <v>2021</v>
      </c>
      <c r="D3077" s="69">
        <v>6</v>
      </c>
      <c r="E3077" s="70" t="s">
        <v>4547</v>
      </c>
      <c r="F3077" s="70" t="s">
        <v>5913</v>
      </c>
      <c r="G3077" s="70" t="s">
        <v>8497</v>
      </c>
      <c r="H3077" s="70" t="s">
        <v>1440</v>
      </c>
      <c r="I3077" s="70" t="s">
        <v>1397</v>
      </c>
      <c r="J3077" s="70" t="s">
        <v>1396</v>
      </c>
      <c r="K3077" s="70">
        <v>138</v>
      </c>
      <c r="L3077" s="70"/>
      <c r="M3077" s="70"/>
      <c r="N3077" s="70">
        <v>8.8</v>
      </c>
      <c r="O3077" s="70">
        <v>104</v>
      </c>
      <c r="P3077" s="70"/>
      <c r="Q3077" s="70" t="s">
        <v>1402</v>
      </c>
      <c r="R3077" s="70"/>
      <c r="S3077" s="70"/>
      <c r="T3077" s="70">
        <v>3025</v>
      </c>
      <c r="U3077" s="70">
        <v>1500</v>
      </c>
      <c r="V3077" s="70">
        <v>1515</v>
      </c>
      <c r="W3077" s="70">
        <v>900</v>
      </c>
      <c r="X3077" s="71">
        <v>750</v>
      </c>
    </row>
    <row r="3078" spans="3:24">
      <c r="C3078" s="69">
        <v>2021</v>
      </c>
      <c r="D3078" s="69">
        <v>6</v>
      </c>
      <c r="E3078" s="70" t="s">
        <v>4547</v>
      </c>
      <c r="F3078" s="70" t="s">
        <v>5913</v>
      </c>
      <c r="G3078" s="70" t="s">
        <v>8498</v>
      </c>
      <c r="H3078" s="70" t="s">
        <v>1440</v>
      </c>
      <c r="I3078" s="70" t="s">
        <v>1397</v>
      </c>
      <c r="J3078" s="70" t="s">
        <v>1396</v>
      </c>
      <c r="K3078" s="70">
        <v>128</v>
      </c>
      <c r="L3078" s="70"/>
      <c r="M3078" s="70"/>
      <c r="N3078" s="70">
        <v>9.4</v>
      </c>
      <c r="O3078" s="70">
        <v>103.4</v>
      </c>
      <c r="P3078" s="70"/>
      <c r="Q3078" s="70" t="s">
        <v>1402</v>
      </c>
      <c r="R3078" s="70"/>
      <c r="S3078" s="70"/>
      <c r="T3078" s="70">
        <v>3310</v>
      </c>
      <c r="U3078" s="70">
        <v>1500</v>
      </c>
      <c r="V3078" s="70">
        <v>1588</v>
      </c>
      <c r="W3078" s="70">
        <v>1050</v>
      </c>
      <c r="X3078" s="71">
        <v>750</v>
      </c>
    </row>
    <row r="3079" spans="3:24">
      <c r="C3079" s="69">
        <v>2021</v>
      </c>
      <c r="D3079" s="69">
        <v>6</v>
      </c>
      <c r="E3079" s="70" t="s">
        <v>8499</v>
      </c>
      <c r="F3079" s="70" t="s">
        <v>1632</v>
      </c>
      <c r="G3079" s="70" t="s">
        <v>8500</v>
      </c>
      <c r="H3079" s="70" t="s">
        <v>2018</v>
      </c>
      <c r="I3079" s="70" t="s">
        <v>1397</v>
      </c>
      <c r="J3079" s="70" t="s">
        <v>1396</v>
      </c>
      <c r="K3079" s="70"/>
      <c r="L3079" s="70">
        <v>260</v>
      </c>
      <c r="M3079" s="70">
        <v>0.432</v>
      </c>
      <c r="N3079" s="70"/>
      <c r="O3079" s="70" t="s">
        <v>7890</v>
      </c>
      <c r="P3079" s="70">
        <v>63.872</v>
      </c>
      <c r="Q3079" s="70" t="s">
        <v>1402</v>
      </c>
      <c r="R3079" s="70"/>
      <c r="S3079" s="70"/>
      <c r="T3079" s="70">
        <v>5340</v>
      </c>
      <c r="U3079" s="70">
        <v>1750</v>
      </c>
      <c r="V3079" s="70">
        <v>2400</v>
      </c>
      <c r="W3079" s="70">
        <v>4495</v>
      </c>
      <c r="X3079" s="71">
        <v>3360</v>
      </c>
    </row>
    <row r="3080" spans="3:24">
      <c r="C3080" s="69">
        <v>2021</v>
      </c>
      <c r="D3080" s="69">
        <v>6</v>
      </c>
      <c r="E3080" s="70" t="s">
        <v>1443</v>
      </c>
      <c r="F3080" s="70" t="s">
        <v>1444</v>
      </c>
      <c r="G3080" s="70" t="s">
        <v>8501</v>
      </c>
      <c r="H3080" s="70" t="s">
        <v>5453</v>
      </c>
      <c r="I3080" s="70" t="s">
        <v>2881</v>
      </c>
      <c r="J3080" s="70" t="s">
        <v>1396</v>
      </c>
      <c r="K3080" s="70"/>
      <c r="L3080" s="70" t="s">
        <v>8502</v>
      </c>
      <c r="M3080" s="70"/>
      <c r="N3080" s="70"/>
      <c r="O3080" s="70"/>
      <c r="P3080" s="70"/>
      <c r="Q3080" s="70"/>
      <c r="R3080" s="70">
        <v>120.2</v>
      </c>
      <c r="S3080" s="70">
        <v>122.2</v>
      </c>
      <c r="T3080" s="70" t="s">
        <v>8503</v>
      </c>
      <c r="U3080" s="70">
        <v>2550</v>
      </c>
      <c r="V3080" s="70">
        <v>3600</v>
      </c>
      <c r="W3080" s="70">
        <v>31000</v>
      </c>
      <c r="X3080" s="71">
        <v>17880</v>
      </c>
    </row>
    <row r="3081" spans="3:24">
      <c r="C3081" s="69">
        <v>2021</v>
      </c>
      <c r="D3081" s="69">
        <v>6</v>
      </c>
      <c r="E3081" s="70" t="s">
        <v>1443</v>
      </c>
      <c r="F3081" s="70" t="s">
        <v>1444</v>
      </c>
      <c r="G3081" s="70" t="s">
        <v>8504</v>
      </c>
      <c r="H3081" s="70" t="s">
        <v>4546</v>
      </c>
      <c r="I3081" s="70" t="s">
        <v>2881</v>
      </c>
      <c r="J3081" s="70" t="s">
        <v>1412</v>
      </c>
      <c r="K3081" s="70"/>
      <c r="L3081" s="70" t="s">
        <v>8505</v>
      </c>
      <c r="M3081" s="70"/>
      <c r="N3081" s="70"/>
      <c r="O3081" s="70"/>
      <c r="P3081" s="70"/>
      <c r="Q3081" s="70"/>
      <c r="R3081" s="70">
        <v>150</v>
      </c>
      <c r="S3081" s="70">
        <v>186</v>
      </c>
      <c r="T3081" s="70">
        <v>12000</v>
      </c>
      <c r="U3081" s="70">
        <v>2550</v>
      </c>
      <c r="V3081" s="70" t="s">
        <v>8506</v>
      </c>
      <c r="W3081" s="70">
        <v>18000</v>
      </c>
      <c r="X3081" s="71">
        <v>14300</v>
      </c>
    </row>
    <row r="3082" spans="3:24">
      <c r="C3082" s="69">
        <v>2021</v>
      </c>
      <c r="D3082" s="69">
        <v>6</v>
      </c>
      <c r="E3082" s="70" t="s">
        <v>1701</v>
      </c>
      <c r="F3082" s="70" t="s">
        <v>1702</v>
      </c>
      <c r="G3082" s="70" t="s">
        <v>8507</v>
      </c>
      <c r="H3082" s="70" t="s">
        <v>1516</v>
      </c>
      <c r="I3082" s="70" t="s">
        <v>1397</v>
      </c>
      <c r="J3082" s="70" t="s">
        <v>1396</v>
      </c>
      <c r="K3082" s="70"/>
      <c r="L3082" s="70">
        <v>230</v>
      </c>
      <c r="M3082" s="70">
        <v>0.151</v>
      </c>
      <c r="N3082" s="70"/>
      <c r="O3082" s="70">
        <v>160.26</v>
      </c>
      <c r="P3082" s="70">
        <v>281.91</v>
      </c>
      <c r="Q3082" s="70" t="s">
        <v>1402</v>
      </c>
      <c r="R3082" s="70"/>
      <c r="S3082" s="70"/>
      <c r="T3082" s="70">
        <v>7460</v>
      </c>
      <c r="U3082" s="70">
        <v>2550</v>
      </c>
      <c r="V3082" s="70" t="s">
        <v>8508</v>
      </c>
      <c r="W3082" s="70">
        <v>25000</v>
      </c>
      <c r="X3082" s="71">
        <v>11000</v>
      </c>
    </row>
    <row r="3083" spans="3:24">
      <c r="C3083" s="69">
        <v>2021</v>
      </c>
      <c r="D3083" s="69">
        <v>6</v>
      </c>
      <c r="E3083" s="70" t="s">
        <v>1701</v>
      </c>
      <c r="F3083" s="70" t="s">
        <v>1702</v>
      </c>
      <c r="G3083" s="70" t="s">
        <v>8509</v>
      </c>
      <c r="H3083" s="70" t="s">
        <v>4497</v>
      </c>
      <c r="I3083" s="70" t="s">
        <v>2881</v>
      </c>
      <c r="J3083" s="70" t="s">
        <v>1396</v>
      </c>
      <c r="K3083" s="70"/>
      <c r="L3083" s="70" t="s">
        <v>8510</v>
      </c>
      <c r="M3083" s="70"/>
      <c r="N3083" s="70"/>
      <c r="O3083" s="70"/>
      <c r="P3083" s="70"/>
      <c r="Q3083" s="70"/>
      <c r="R3083" s="70">
        <v>92</v>
      </c>
      <c r="S3083" s="70">
        <v>98</v>
      </c>
      <c r="T3083" s="70">
        <v>7660</v>
      </c>
      <c r="U3083" s="70">
        <v>2550</v>
      </c>
      <c r="V3083" s="70" t="s">
        <v>8511</v>
      </c>
      <c r="W3083" s="70">
        <v>25000</v>
      </c>
      <c r="X3083" s="71">
        <v>10800</v>
      </c>
    </row>
    <row r="3084" spans="3:24">
      <c r="C3084" s="69">
        <v>2021</v>
      </c>
      <c r="D3084" s="69">
        <v>6</v>
      </c>
      <c r="E3084" s="70" t="s">
        <v>8512</v>
      </c>
      <c r="F3084" s="70" t="s">
        <v>1393</v>
      </c>
      <c r="G3084" s="70" t="s">
        <v>8513</v>
      </c>
      <c r="H3084" s="70" t="s">
        <v>1453</v>
      </c>
      <c r="I3084" s="70" t="s">
        <v>1397</v>
      </c>
      <c r="J3084" s="70" t="s">
        <v>1396</v>
      </c>
      <c r="K3084" s="70">
        <v>305</v>
      </c>
      <c r="L3084" s="70"/>
      <c r="M3084" s="70">
        <v>0.26</v>
      </c>
      <c r="N3084" s="70"/>
      <c r="O3084" s="70">
        <v>141.1</v>
      </c>
      <c r="P3084" s="70">
        <v>41.6</v>
      </c>
      <c r="Q3084" s="70" t="s">
        <v>1402</v>
      </c>
      <c r="R3084" s="70"/>
      <c r="S3084" s="70"/>
      <c r="T3084" s="70">
        <v>4405</v>
      </c>
      <c r="U3084" s="70">
        <v>1680</v>
      </c>
      <c r="V3084" s="70">
        <v>1910</v>
      </c>
      <c r="W3084" s="70">
        <v>2615</v>
      </c>
      <c r="X3084" s="71">
        <v>1450</v>
      </c>
    </row>
    <row r="3085" spans="3:24">
      <c r="C3085" s="69">
        <v>2021</v>
      </c>
      <c r="D3085" s="69">
        <v>6</v>
      </c>
      <c r="E3085" s="70" t="s">
        <v>4334</v>
      </c>
      <c r="F3085" s="70" t="s">
        <v>1617</v>
      </c>
      <c r="G3085" s="70" t="s">
        <v>8514</v>
      </c>
      <c r="H3085" s="70" t="s">
        <v>4535</v>
      </c>
      <c r="I3085" s="70" t="s">
        <v>2881</v>
      </c>
      <c r="J3085" s="70" t="s">
        <v>1412</v>
      </c>
      <c r="K3085" s="70"/>
      <c r="L3085" s="70"/>
      <c r="M3085" s="70"/>
      <c r="N3085" s="70"/>
      <c r="O3085" s="70"/>
      <c r="P3085" s="70"/>
      <c r="Q3085" s="70"/>
      <c r="R3085" s="70">
        <v>84</v>
      </c>
      <c r="S3085" s="70">
        <v>85</v>
      </c>
      <c r="T3085" s="70">
        <v>10490</v>
      </c>
      <c r="U3085" s="70">
        <v>2550</v>
      </c>
      <c r="V3085" s="70">
        <v>3330</v>
      </c>
      <c r="W3085" s="70">
        <v>16500</v>
      </c>
      <c r="X3085" s="71" t="s">
        <v>7692</v>
      </c>
    </row>
    <row r="3086" spans="3:24">
      <c r="C3086" s="69">
        <v>2021</v>
      </c>
      <c r="D3086" s="69">
        <v>6</v>
      </c>
      <c r="E3086" s="70" t="s">
        <v>1670</v>
      </c>
      <c r="F3086" s="70" t="s">
        <v>1617</v>
      </c>
      <c r="G3086" s="70" t="s">
        <v>8515</v>
      </c>
      <c r="H3086" s="70" t="s">
        <v>5415</v>
      </c>
      <c r="I3086" s="70" t="s">
        <v>2881</v>
      </c>
      <c r="J3086" s="70" t="s">
        <v>1396</v>
      </c>
      <c r="K3086" s="70"/>
      <c r="L3086" s="70" t="s">
        <v>8516</v>
      </c>
      <c r="M3086" s="70"/>
      <c r="N3086" s="70"/>
      <c r="O3086" s="70"/>
      <c r="P3086" s="70"/>
      <c r="Q3086" s="70"/>
      <c r="R3086" s="70">
        <v>80</v>
      </c>
      <c r="S3086" s="70">
        <v>81</v>
      </c>
      <c r="T3086" s="70">
        <v>5995</v>
      </c>
      <c r="U3086" s="70">
        <v>2150</v>
      </c>
      <c r="V3086" s="70">
        <v>3130</v>
      </c>
      <c r="W3086" s="70">
        <v>4495</v>
      </c>
      <c r="X3086" s="71">
        <v>3205</v>
      </c>
    </row>
    <row r="3087" spans="3:24">
      <c r="C3087" s="69">
        <v>2021</v>
      </c>
      <c r="D3087" s="69">
        <v>6</v>
      </c>
      <c r="E3087" s="70" t="s">
        <v>1760</v>
      </c>
      <c r="F3087" s="70" t="s">
        <v>1606</v>
      </c>
      <c r="G3087" s="70" t="s">
        <v>8517</v>
      </c>
      <c r="H3087" s="70" t="s">
        <v>5485</v>
      </c>
      <c r="I3087" s="70" t="s">
        <v>2881</v>
      </c>
      <c r="J3087" s="70" t="s">
        <v>1396</v>
      </c>
      <c r="K3087" s="70"/>
      <c r="L3087" s="70" t="s">
        <v>8518</v>
      </c>
      <c r="M3087" s="70"/>
      <c r="N3087" s="70"/>
      <c r="O3087" s="70"/>
      <c r="P3087" s="70"/>
      <c r="Q3087" s="70"/>
      <c r="R3087" s="70">
        <v>162</v>
      </c>
      <c r="S3087" s="70">
        <v>163</v>
      </c>
      <c r="T3087" s="70">
        <v>7460</v>
      </c>
      <c r="U3087" s="70">
        <v>2550</v>
      </c>
      <c r="V3087" s="70">
        <v>3985</v>
      </c>
      <c r="W3087" s="70">
        <v>25000</v>
      </c>
      <c r="X3087" s="71">
        <v>11400</v>
      </c>
    </row>
    <row r="3088" spans="3:24">
      <c r="C3088" s="69">
        <v>2021</v>
      </c>
      <c r="D3088" s="69">
        <v>6</v>
      </c>
      <c r="E3088" s="70" t="s">
        <v>5979</v>
      </c>
      <c r="F3088" s="70" t="s">
        <v>8519</v>
      </c>
      <c r="G3088" s="70" t="s">
        <v>8520</v>
      </c>
      <c r="H3088" s="70" t="s">
        <v>1579</v>
      </c>
      <c r="I3088" s="70" t="s">
        <v>1397</v>
      </c>
      <c r="J3088" s="70" t="s">
        <v>1441</v>
      </c>
      <c r="K3088" s="70" t="s">
        <v>8521</v>
      </c>
      <c r="L3088" s="70"/>
      <c r="M3088" s="70"/>
      <c r="N3088" s="70" t="s">
        <v>3076</v>
      </c>
      <c r="O3088" s="70">
        <v>188</v>
      </c>
      <c r="P3088" s="70"/>
      <c r="Q3088" s="70" t="s">
        <v>4013</v>
      </c>
      <c r="R3088" s="70"/>
      <c r="S3088" s="70"/>
      <c r="T3088" s="70">
        <v>4684</v>
      </c>
      <c r="U3088" s="70">
        <v>1834</v>
      </c>
      <c r="V3088" s="70">
        <v>1706</v>
      </c>
      <c r="W3088" s="70">
        <v>2770</v>
      </c>
      <c r="X3088" s="71">
        <v>2207</v>
      </c>
    </row>
    <row r="3089" spans="3:24">
      <c r="C3089" s="69">
        <v>2021</v>
      </c>
      <c r="D3089" s="69">
        <v>6</v>
      </c>
      <c r="E3089" s="70" t="s">
        <v>5979</v>
      </c>
      <c r="F3089" s="70" t="s">
        <v>8519</v>
      </c>
      <c r="G3089" s="70" t="s">
        <v>8522</v>
      </c>
      <c r="H3089" s="70" t="s">
        <v>1440</v>
      </c>
      <c r="I3089" s="70" t="s">
        <v>1397</v>
      </c>
      <c r="J3089" s="70" t="s">
        <v>1396</v>
      </c>
      <c r="K3089" s="70" t="s">
        <v>8523</v>
      </c>
      <c r="L3089" s="70"/>
      <c r="M3089" s="70"/>
      <c r="N3089" s="70" t="s">
        <v>1544</v>
      </c>
      <c r="O3089" s="70">
        <v>188</v>
      </c>
      <c r="P3089" s="70"/>
      <c r="Q3089" s="70" t="s">
        <v>4013</v>
      </c>
      <c r="R3089" s="70"/>
      <c r="S3089" s="70"/>
      <c r="T3089" s="70">
        <v>4463</v>
      </c>
      <c r="U3089" s="70">
        <v>1834</v>
      </c>
      <c r="V3089" s="70">
        <v>1624</v>
      </c>
      <c r="W3089" s="70">
        <v>2535</v>
      </c>
      <c r="X3089" s="71">
        <v>2078</v>
      </c>
    </row>
    <row r="3090" spans="3:24">
      <c r="C3090" s="69">
        <v>2021</v>
      </c>
      <c r="D3090" s="69">
        <v>6</v>
      </c>
      <c r="E3090" s="70" t="s">
        <v>8524</v>
      </c>
      <c r="F3090" s="70" t="s">
        <v>8525</v>
      </c>
      <c r="G3090" s="70" t="s">
        <v>8526</v>
      </c>
      <c r="H3090" s="70" t="s">
        <v>8527</v>
      </c>
      <c r="I3090" s="70" t="s">
        <v>2881</v>
      </c>
      <c r="J3090" s="70" t="s">
        <v>1396</v>
      </c>
      <c r="K3090" s="70"/>
      <c r="L3090" s="70">
        <v>610</v>
      </c>
      <c r="M3090" s="70"/>
      <c r="N3090" s="70"/>
      <c r="O3090" s="70"/>
      <c r="P3090" s="70"/>
      <c r="Q3090" s="70"/>
      <c r="R3090" s="70">
        <v>74.6</v>
      </c>
      <c r="S3090" s="70">
        <v>96.8</v>
      </c>
      <c r="T3090" s="70">
        <v>7005</v>
      </c>
      <c r="U3090" s="70">
        <v>2040</v>
      </c>
      <c r="V3090" s="70">
        <v>2751</v>
      </c>
      <c r="W3090" s="70">
        <v>5540</v>
      </c>
      <c r="X3090" s="71">
        <v>4283</v>
      </c>
    </row>
    <row r="3091" spans="3:24">
      <c r="C3091" s="69">
        <v>2021</v>
      </c>
      <c r="D3091" s="69">
        <v>6</v>
      </c>
      <c r="E3091" s="70" t="s">
        <v>8524</v>
      </c>
      <c r="F3091" s="70" t="s">
        <v>8525</v>
      </c>
      <c r="G3091" s="70" t="s">
        <v>8528</v>
      </c>
      <c r="H3091" s="70" t="s">
        <v>5435</v>
      </c>
      <c r="I3091" s="70" t="s">
        <v>2881</v>
      </c>
      <c r="J3091" s="70" t="s">
        <v>1412</v>
      </c>
      <c r="K3091" s="70"/>
      <c r="L3091" s="70">
        <v>610</v>
      </c>
      <c r="M3091" s="70"/>
      <c r="N3091" s="70"/>
      <c r="O3091" s="70"/>
      <c r="P3091" s="70"/>
      <c r="Q3091" s="70"/>
      <c r="R3091" s="70">
        <v>74.6</v>
      </c>
      <c r="S3091" s="70">
        <v>96.8</v>
      </c>
      <c r="T3091" s="70">
        <v>7005</v>
      </c>
      <c r="U3091" s="70">
        <v>2040</v>
      </c>
      <c r="V3091" s="70">
        <v>2751</v>
      </c>
      <c r="W3091" s="70">
        <v>5540</v>
      </c>
      <c r="X3091" s="71">
        <v>4288</v>
      </c>
    </row>
    <row r="3092" spans="3:24">
      <c r="C3092" s="69">
        <v>2021</v>
      </c>
      <c r="D3092" s="69">
        <v>6</v>
      </c>
      <c r="E3092" s="70" t="s">
        <v>4311</v>
      </c>
      <c r="F3092" s="70" t="s">
        <v>4312</v>
      </c>
      <c r="G3092" s="70" t="s">
        <v>8529</v>
      </c>
      <c r="H3092" s="70" t="s">
        <v>1531</v>
      </c>
      <c r="I3092" s="70" t="s">
        <v>1397</v>
      </c>
      <c r="J3092" s="70" t="s">
        <v>1412</v>
      </c>
      <c r="K3092" s="70"/>
      <c r="L3092" s="70"/>
      <c r="M3092" s="70">
        <v>0.204</v>
      </c>
      <c r="N3092" s="70"/>
      <c r="O3092" s="70">
        <v>136.5</v>
      </c>
      <c r="P3092" s="70">
        <v>89.16</v>
      </c>
      <c r="Q3092" s="70" t="s">
        <v>1402</v>
      </c>
      <c r="R3092" s="70"/>
      <c r="S3092" s="70"/>
      <c r="T3092" s="70">
        <v>5995</v>
      </c>
      <c r="U3092" s="70" t="s">
        <v>8530</v>
      </c>
      <c r="V3092" s="70" t="s">
        <v>8531</v>
      </c>
      <c r="W3092" s="70">
        <v>5800</v>
      </c>
      <c r="X3092" s="71" t="s">
        <v>8532</v>
      </c>
    </row>
    <row r="3093" spans="3:24">
      <c r="C3093" s="69">
        <v>2021</v>
      </c>
      <c r="D3093" s="69">
        <v>6</v>
      </c>
      <c r="E3093" s="70" t="s">
        <v>4311</v>
      </c>
      <c r="F3093" s="70" t="s">
        <v>4312</v>
      </c>
      <c r="G3093" s="70" t="s">
        <v>8533</v>
      </c>
      <c r="H3093" s="70" t="s">
        <v>4546</v>
      </c>
      <c r="I3093" s="70" t="s">
        <v>2881</v>
      </c>
      <c r="J3093" s="70" t="s">
        <v>1412</v>
      </c>
      <c r="K3093" s="70"/>
      <c r="L3093" s="70" t="s">
        <v>8534</v>
      </c>
      <c r="M3093" s="70"/>
      <c r="N3093" s="70"/>
      <c r="O3093" s="70"/>
      <c r="P3093" s="70"/>
      <c r="Q3093" s="70"/>
      <c r="R3093" s="70">
        <v>50.5</v>
      </c>
      <c r="S3093" s="70">
        <v>52</v>
      </c>
      <c r="T3093" s="70">
        <v>8545</v>
      </c>
      <c r="U3093" s="70" t="s">
        <v>8535</v>
      </c>
      <c r="V3093" s="70" t="s">
        <v>8536</v>
      </c>
      <c r="W3093" s="70">
        <v>14000</v>
      </c>
      <c r="X3093" s="71" t="s">
        <v>8537</v>
      </c>
    </row>
    <row r="3094" spans="3:24">
      <c r="C3094" s="69">
        <v>2021</v>
      </c>
      <c r="D3094" s="69">
        <v>6</v>
      </c>
      <c r="E3094" s="70" t="s">
        <v>1774</v>
      </c>
      <c r="F3094" s="70" t="s">
        <v>1775</v>
      </c>
      <c r="G3094" s="70" t="s">
        <v>8538</v>
      </c>
      <c r="H3094" s="70" t="s">
        <v>1470</v>
      </c>
      <c r="I3094" s="70" t="s">
        <v>1397</v>
      </c>
      <c r="J3094" s="70" t="s">
        <v>1396</v>
      </c>
      <c r="K3094" s="70"/>
      <c r="L3094" s="70">
        <v>300</v>
      </c>
      <c r="M3094" s="70" t="s">
        <v>8539</v>
      </c>
      <c r="N3094" s="70"/>
      <c r="O3094" s="70">
        <v>153.84</v>
      </c>
      <c r="P3094" s="70">
        <v>106.95</v>
      </c>
      <c r="Q3094" s="70" t="s">
        <v>1402</v>
      </c>
      <c r="R3094" s="70"/>
      <c r="S3094" s="70"/>
      <c r="T3094" s="70" t="s">
        <v>8540</v>
      </c>
      <c r="U3094" s="70">
        <v>2150</v>
      </c>
      <c r="V3094" s="70">
        <v>2480</v>
      </c>
      <c r="W3094" s="70">
        <v>8495</v>
      </c>
      <c r="X3094" s="71" t="s">
        <v>8541</v>
      </c>
    </row>
    <row r="3095" spans="3:24">
      <c r="C3095" s="69">
        <v>2021</v>
      </c>
      <c r="D3095" s="69">
        <v>6</v>
      </c>
      <c r="E3095" s="70" t="s">
        <v>5908</v>
      </c>
      <c r="F3095" s="70" t="s">
        <v>5909</v>
      </c>
      <c r="G3095" s="70" t="s">
        <v>8542</v>
      </c>
      <c r="H3095" s="70" t="s">
        <v>5911</v>
      </c>
      <c r="I3095" s="70" t="s">
        <v>1397</v>
      </c>
      <c r="J3095" s="70" t="s">
        <v>1412</v>
      </c>
      <c r="K3095" s="70"/>
      <c r="L3095" s="70"/>
      <c r="M3095" s="70">
        <v>0.239</v>
      </c>
      <c r="N3095" s="70"/>
      <c r="O3095" s="70">
        <v>160.26</v>
      </c>
      <c r="P3095" s="70">
        <v>105.71</v>
      </c>
      <c r="Q3095" s="70" t="s">
        <v>1402</v>
      </c>
      <c r="R3095" s="70"/>
      <c r="S3095" s="70"/>
      <c r="T3095" s="70">
        <v>5930</v>
      </c>
      <c r="U3095" s="70">
        <v>2040</v>
      </c>
      <c r="V3095" s="70" t="s">
        <v>5025</v>
      </c>
      <c r="W3095" s="70">
        <v>4950</v>
      </c>
      <c r="X3095" s="71">
        <v>3450</v>
      </c>
    </row>
    <row r="3096" spans="3:24">
      <c r="C3096" s="69">
        <v>2021</v>
      </c>
      <c r="D3096" s="69">
        <v>6</v>
      </c>
      <c r="E3096" s="70" t="s">
        <v>5908</v>
      </c>
      <c r="F3096" s="70" t="s">
        <v>5909</v>
      </c>
      <c r="G3096" s="70" t="s">
        <v>8543</v>
      </c>
      <c r="H3096" s="70" t="s">
        <v>5911</v>
      </c>
      <c r="I3096" s="70" t="s">
        <v>1397</v>
      </c>
      <c r="J3096" s="70" t="s">
        <v>1412</v>
      </c>
      <c r="K3096" s="70"/>
      <c r="L3096" s="70"/>
      <c r="M3096" s="70">
        <v>0.239</v>
      </c>
      <c r="N3096" s="70"/>
      <c r="O3096" s="70">
        <v>160.26</v>
      </c>
      <c r="P3096" s="70">
        <v>105.71</v>
      </c>
      <c r="Q3096" s="70" t="s">
        <v>1402</v>
      </c>
      <c r="R3096" s="70"/>
      <c r="S3096" s="70"/>
      <c r="T3096" s="70">
        <v>5930</v>
      </c>
      <c r="U3096" s="70">
        <v>2040</v>
      </c>
      <c r="V3096" s="70" t="s">
        <v>5025</v>
      </c>
      <c r="W3096" s="70">
        <v>4950</v>
      </c>
      <c r="X3096" s="71">
        <v>3450</v>
      </c>
    </row>
    <row r="3097" spans="3:24">
      <c r="C3097" s="69">
        <v>2021</v>
      </c>
      <c r="D3097" s="69">
        <v>6</v>
      </c>
      <c r="E3097" s="70" t="s">
        <v>7086</v>
      </c>
      <c r="F3097" s="70" t="s">
        <v>2114</v>
      </c>
      <c r="G3097" s="70" t="s">
        <v>8544</v>
      </c>
      <c r="H3097" s="70" t="s">
        <v>4546</v>
      </c>
      <c r="I3097" s="70" t="s">
        <v>2881</v>
      </c>
      <c r="J3097" s="70" t="s">
        <v>1412</v>
      </c>
      <c r="K3097" s="70"/>
      <c r="L3097" s="70" t="s">
        <v>8545</v>
      </c>
      <c r="M3097" s="70"/>
      <c r="N3097" s="70"/>
      <c r="O3097" s="70"/>
      <c r="P3097" s="70"/>
      <c r="Q3097" s="70"/>
      <c r="R3097" s="70">
        <v>51.7</v>
      </c>
      <c r="S3097" s="70">
        <v>52.3</v>
      </c>
      <c r="T3097" s="70">
        <v>8500</v>
      </c>
      <c r="U3097" s="70">
        <v>2540</v>
      </c>
      <c r="V3097" s="70">
        <v>3360</v>
      </c>
      <c r="W3097" s="70">
        <v>13500</v>
      </c>
      <c r="X3097" s="71">
        <v>9590</v>
      </c>
    </row>
    <row r="3098" spans="3:24">
      <c r="C3098" s="69">
        <v>2021</v>
      </c>
      <c r="D3098" s="69">
        <v>6</v>
      </c>
      <c r="E3098" s="70" t="s">
        <v>1931</v>
      </c>
      <c r="F3098" s="70" t="s">
        <v>1932</v>
      </c>
      <c r="G3098" s="70" t="s">
        <v>8546</v>
      </c>
      <c r="H3098" s="70" t="s">
        <v>4546</v>
      </c>
      <c r="I3098" s="70" t="s">
        <v>2881</v>
      </c>
      <c r="J3098" s="70" t="s">
        <v>1412</v>
      </c>
      <c r="K3098" s="70"/>
      <c r="L3098" s="70" t="s">
        <v>8547</v>
      </c>
      <c r="M3098" s="70"/>
      <c r="N3098" s="70"/>
      <c r="O3098" s="70"/>
      <c r="P3098" s="70"/>
      <c r="Q3098" s="70"/>
      <c r="R3098" s="70">
        <v>60.5</v>
      </c>
      <c r="S3098" s="70">
        <v>62.5</v>
      </c>
      <c r="T3098" s="70">
        <v>10740</v>
      </c>
      <c r="U3098" s="70">
        <v>2550</v>
      </c>
      <c r="V3098" s="70">
        <v>3410</v>
      </c>
      <c r="W3098" s="70">
        <v>17900</v>
      </c>
      <c r="X3098" s="71" t="s">
        <v>8548</v>
      </c>
    </row>
    <row r="3099" spans="3:24">
      <c r="C3099" s="69">
        <v>2021</v>
      </c>
      <c r="D3099" s="69">
        <v>6</v>
      </c>
      <c r="E3099" s="70" t="s">
        <v>1931</v>
      </c>
      <c r="F3099" s="70" t="s">
        <v>1932</v>
      </c>
      <c r="G3099" s="70" t="s">
        <v>8549</v>
      </c>
      <c r="H3099" s="70" t="s">
        <v>4546</v>
      </c>
      <c r="I3099" s="70" t="s">
        <v>2881</v>
      </c>
      <c r="J3099" s="70" t="s">
        <v>1412</v>
      </c>
      <c r="K3099" s="70"/>
      <c r="L3099" s="70" t="s">
        <v>8547</v>
      </c>
      <c r="M3099" s="70"/>
      <c r="N3099" s="70"/>
      <c r="O3099" s="70"/>
      <c r="P3099" s="70"/>
      <c r="Q3099" s="70"/>
      <c r="R3099" s="70">
        <v>68</v>
      </c>
      <c r="S3099" s="70">
        <v>68.5</v>
      </c>
      <c r="T3099" s="70">
        <v>10740</v>
      </c>
      <c r="U3099" s="70">
        <v>2550</v>
      </c>
      <c r="V3099" s="70">
        <v>3410</v>
      </c>
      <c r="W3099" s="70">
        <v>17900</v>
      </c>
      <c r="X3099" s="71" t="s">
        <v>8548</v>
      </c>
    </row>
    <row r="3100" spans="3:24">
      <c r="C3100" s="69">
        <v>2021</v>
      </c>
      <c r="D3100" s="69">
        <v>6</v>
      </c>
      <c r="E3100" s="70" t="s">
        <v>5326</v>
      </c>
      <c r="F3100" s="70" t="s">
        <v>5327</v>
      </c>
      <c r="G3100" s="70" t="s">
        <v>8550</v>
      </c>
      <c r="H3100" s="70" t="s">
        <v>1470</v>
      </c>
      <c r="I3100" s="70" t="s">
        <v>1397</v>
      </c>
      <c r="J3100" s="70" t="s">
        <v>1396</v>
      </c>
      <c r="K3100" s="70"/>
      <c r="L3100" s="70">
        <v>300</v>
      </c>
      <c r="M3100" s="70">
        <v>0.394</v>
      </c>
      <c r="N3100" s="70"/>
      <c r="O3100" s="70">
        <v>130.8</v>
      </c>
      <c r="P3100" s="70">
        <v>348</v>
      </c>
      <c r="Q3100" s="70" t="s">
        <v>1402</v>
      </c>
      <c r="R3100" s="70"/>
      <c r="S3100" s="70"/>
      <c r="T3100" s="70">
        <v>10945</v>
      </c>
      <c r="U3100" s="70">
        <v>2545</v>
      </c>
      <c r="V3100" s="70">
        <v>3720</v>
      </c>
      <c r="W3100" s="70">
        <v>25000</v>
      </c>
      <c r="X3100" s="71">
        <v>19460</v>
      </c>
    </row>
    <row r="3101" spans="3:24">
      <c r="C3101" s="69">
        <v>2021</v>
      </c>
      <c r="D3101" s="69">
        <v>6</v>
      </c>
      <c r="E3101" s="70" t="s">
        <v>2056</v>
      </c>
      <c r="F3101" s="70" t="s">
        <v>2057</v>
      </c>
      <c r="G3101" s="70" t="s">
        <v>8551</v>
      </c>
      <c r="H3101" s="70" t="s">
        <v>5266</v>
      </c>
      <c r="I3101" s="70" t="s">
        <v>1397</v>
      </c>
      <c r="J3101" s="70" t="s">
        <v>1396</v>
      </c>
      <c r="K3101" s="70"/>
      <c r="L3101" s="70">
        <v>295</v>
      </c>
      <c r="M3101" s="70">
        <v>0.365</v>
      </c>
      <c r="N3101" s="70"/>
      <c r="O3101" s="70">
        <v>154.59</v>
      </c>
      <c r="P3101" s="70">
        <v>66.84</v>
      </c>
      <c r="Q3101" s="70" t="s">
        <v>1402</v>
      </c>
      <c r="R3101" s="70"/>
      <c r="S3101" s="70"/>
      <c r="T3101" s="70">
        <v>5490</v>
      </c>
      <c r="U3101" s="70">
        <v>1780</v>
      </c>
      <c r="V3101" s="70">
        <v>2220</v>
      </c>
      <c r="W3101" s="70">
        <v>4200</v>
      </c>
      <c r="X3101" s="71">
        <v>3000</v>
      </c>
    </row>
    <row r="3102" spans="3:24">
      <c r="C3102" s="69">
        <v>2021</v>
      </c>
      <c r="D3102" s="69">
        <v>6</v>
      </c>
      <c r="E3102" s="70" t="s">
        <v>4461</v>
      </c>
      <c r="F3102" s="70" t="s">
        <v>4462</v>
      </c>
      <c r="G3102" s="70" t="s">
        <v>8552</v>
      </c>
      <c r="H3102" s="70" t="s">
        <v>1886</v>
      </c>
      <c r="I3102" s="70" t="s">
        <v>1397</v>
      </c>
      <c r="J3102" s="70" t="s">
        <v>1396</v>
      </c>
      <c r="K3102" s="70"/>
      <c r="L3102" s="70">
        <v>400</v>
      </c>
      <c r="M3102" s="70"/>
      <c r="N3102" s="70"/>
      <c r="O3102" s="70">
        <v>140.7</v>
      </c>
      <c r="P3102" s="70">
        <v>314.14</v>
      </c>
      <c r="Q3102" s="70" t="s">
        <v>1421</v>
      </c>
      <c r="R3102" s="70"/>
      <c r="S3102" s="70"/>
      <c r="T3102" s="70">
        <v>8780</v>
      </c>
      <c r="U3102" s="70">
        <v>2500</v>
      </c>
      <c r="V3102" s="70" t="s">
        <v>8553</v>
      </c>
      <c r="W3102" s="70">
        <v>18000</v>
      </c>
      <c r="X3102" s="71">
        <v>13300</v>
      </c>
    </row>
    <row r="3103" spans="3:24">
      <c r="C3103" s="69">
        <v>2021</v>
      </c>
      <c r="D3103" s="69">
        <v>6</v>
      </c>
      <c r="E3103" s="70" t="s">
        <v>5481</v>
      </c>
      <c r="F3103" s="70" t="s">
        <v>1695</v>
      </c>
      <c r="G3103" s="70" t="s">
        <v>8554</v>
      </c>
      <c r="H3103" s="70" t="s">
        <v>2018</v>
      </c>
      <c r="I3103" s="70" t="s">
        <v>1397</v>
      </c>
      <c r="J3103" s="70" t="s">
        <v>1396</v>
      </c>
      <c r="K3103" s="70">
        <v>220</v>
      </c>
      <c r="L3103" s="70"/>
      <c r="M3103" s="70">
        <v>0.47</v>
      </c>
      <c r="N3103" s="70"/>
      <c r="O3103" s="70">
        <v>137.6</v>
      </c>
      <c r="P3103" s="70">
        <v>41.86</v>
      </c>
      <c r="Q3103" s="70" t="s">
        <v>1402</v>
      </c>
      <c r="R3103" s="70"/>
      <c r="S3103" s="70"/>
      <c r="T3103" s="70">
        <v>4790</v>
      </c>
      <c r="U3103" s="70" t="s">
        <v>8555</v>
      </c>
      <c r="V3103" s="70">
        <v>1970</v>
      </c>
      <c r="W3103" s="70">
        <v>2690</v>
      </c>
      <c r="X3103" s="71">
        <v>1900</v>
      </c>
    </row>
    <row r="3104" spans="3:24">
      <c r="C3104" s="69">
        <v>2021</v>
      </c>
      <c r="D3104" s="69">
        <v>6</v>
      </c>
      <c r="E3104" s="70" t="s">
        <v>1392</v>
      </c>
      <c r="F3104" s="70" t="s">
        <v>5486</v>
      </c>
      <c r="G3104" s="70" t="s">
        <v>8556</v>
      </c>
      <c r="H3104" s="70" t="s">
        <v>1440</v>
      </c>
      <c r="I3104" s="70" t="s">
        <v>1397</v>
      </c>
      <c r="J3104" s="70" t="s">
        <v>1396</v>
      </c>
      <c r="K3104" s="70">
        <v>410</v>
      </c>
      <c r="L3104" s="70"/>
      <c r="M3104" s="70"/>
      <c r="N3104" s="70">
        <v>13.2</v>
      </c>
      <c r="O3104" s="70">
        <v>140</v>
      </c>
      <c r="P3104" s="70"/>
      <c r="Q3104" s="70" t="s">
        <v>1402</v>
      </c>
      <c r="R3104" s="70"/>
      <c r="S3104" s="70"/>
      <c r="T3104" s="70">
        <v>4450</v>
      </c>
      <c r="U3104" s="70">
        <v>1840</v>
      </c>
      <c r="V3104" s="70">
        <v>1680</v>
      </c>
      <c r="W3104" s="70">
        <v>2075</v>
      </c>
      <c r="X3104" s="71">
        <v>1700</v>
      </c>
    </row>
    <row r="3105" spans="3:24">
      <c r="C3105" s="69">
        <v>2021</v>
      </c>
      <c r="D3105" s="69">
        <v>6</v>
      </c>
      <c r="E3105" s="70" t="s">
        <v>7115</v>
      </c>
      <c r="F3105" s="70" t="s">
        <v>7116</v>
      </c>
      <c r="G3105" s="70" t="s">
        <v>8557</v>
      </c>
      <c r="H3105" s="70" t="s">
        <v>1433</v>
      </c>
      <c r="I3105" s="70" t="s">
        <v>1397</v>
      </c>
      <c r="J3105" s="70" t="s">
        <v>1412</v>
      </c>
      <c r="K3105" s="70"/>
      <c r="L3105" s="70"/>
      <c r="M3105" s="70" t="s">
        <v>7390</v>
      </c>
      <c r="N3105" s="70"/>
      <c r="O3105" s="70">
        <v>159</v>
      </c>
      <c r="P3105" s="70">
        <v>210.56</v>
      </c>
      <c r="Q3105" s="70" t="s">
        <v>1402</v>
      </c>
      <c r="R3105" s="70"/>
      <c r="S3105" s="70"/>
      <c r="T3105" s="70">
        <v>8990</v>
      </c>
      <c r="U3105" s="70">
        <v>2500</v>
      </c>
      <c r="V3105" s="70">
        <v>3210</v>
      </c>
      <c r="W3105" s="70">
        <v>15500</v>
      </c>
      <c r="X3105" s="71" t="s">
        <v>8558</v>
      </c>
    </row>
    <row r="3106" spans="3:24">
      <c r="C3106" s="69">
        <v>2021</v>
      </c>
      <c r="D3106" s="69">
        <v>6</v>
      </c>
      <c r="E3106" s="70" t="s">
        <v>1408</v>
      </c>
      <c r="F3106" s="70" t="s">
        <v>1409</v>
      </c>
      <c r="G3106" s="70" t="s">
        <v>8559</v>
      </c>
      <c r="H3106" s="70" t="s">
        <v>1453</v>
      </c>
      <c r="I3106" s="70" t="s">
        <v>1397</v>
      </c>
      <c r="J3106" s="70" t="s">
        <v>1396</v>
      </c>
      <c r="K3106" s="70">
        <v>220</v>
      </c>
      <c r="L3106" s="70"/>
      <c r="M3106" s="70">
        <v>0.274</v>
      </c>
      <c r="N3106" s="70"/>
      <c r="O3106" s="70">
        <v>142.77</v>
      </c>
      <c r="P3106" s="70">
        <v>41.472</v>
      </c>
      <c r="Q3106" s="70" t="s">
        <v>1414</v>
      </c>
      <c r="R3106" s="70"/>
      <c r="S3106" s="70"/>
      <c r="T3106" s="70">
        <v>4865</v>
      </c>
      <c r="U3106" s="70">
        <v>1715</v>
      </c>
      <c r="V3106" s="70">
        <v>1995</v>
      </c>
      <c r="W3106" s="70">
        <v>3000</v>
      </c>
      <c r="X3106" s="71">
        <v>1640</v>
      </c>
    </row>
    <row r="3107" spans="3:24">
      <c r="C3107" s="69">
        <v>2021</v>
      </c>
      <c r="D3107" s="69">
        <v>6</v>
      </c>
      <c r="E3107" s="70" t="s">
        <v>1408</v>
      </c>
      <c r="F3107" s="70" t="s">
        <v>1409</v>
      </c>
      <c r="G3107" s="70" t="s">
        <v>8559</v>
      </c>
      <c r="H3107" s="70" t="s">
        <v>1453</v>
      </c>
      <c r="I3107" s="70" t="s">
        <v>1397</v>
      </c>
      <c r="J3107" s="70" t="s">
        <v>1396</v>
      </c>
      <c r="K3107" s="70">
        <v>220</v>
      </c>
      <c r="L3107" s="70"/>
      <c r="M3107" s="70">
        <v>0.268</v>
      </c>
      <c r="N3107" s="70"/>
      <c r="O3107" s="70">
        <v>142.77</v>
      </c>
      <c r="P3107" s="70">
        <v>41.472</v>
      </c>
      <c r="Q3107" s="70" t="s">
        <v>1414</v>
      </c>
      <c r="R3107" s="70"/>
      <c r="S3107" s="70"/>
      <c r="T3107" s="70">
        <v>4865</v>
      </c>
      <c r="U3107" s="70">
        <v>1715</v>
      </c>
      <c r="V3107" s="70">
        <v>2060</v>
      </c>
      <c r="W3107" s="70">
        <v>3000</v>
      </c>
      <c r="X3107" s="71">
        <v>1640</v>
      </c>
    </row>
    <row r="3108" spans="3:24">
      <c r="C3108" s="69">
        <v>2021</v>
      </c>
      <c r="D3108" s="69">
        <v>6</v>
      </c>
      <c r="E3108" s="70" t="s">
        <v>1408</v>
      </c>
      <c r="F3108" s="70" t="s">
        <v>1409</v>
      </c>
      <c r="G3108" s="70" t="s">
        <v>8559</v>
      </c>
      <c r="H3108" s="70" t="s">
        <v>1453</v>
      </c>
      <c r="I3108" s="70" t="s">
        <v>1397</v>
      </c>
      <c r="J3108" s="70" t="s">
        <v>1396</v>
      </c>
      <c r="K3108" s="70">
        <v>220</v>
      </c>
      <c r="L3108" s="70"/>
      <c r="M3108" s="70">
        <v>0.256</v>
      </c>
      <c r="N3108" s="70"/>
      <c r="O3108" s="70">
        <v>140.1</v>
      </c>
      <c r="P3108" s="70">
        <v>41.932</v>
      </c>
      <c r="Q3108" s="70" t="s">
        <v>1414</v>
      </c>
      <c r="R3108" s="70"/>
      <c r="S3108" s="70"/>
      <c r="T3108" s="70">
        <v>4865</v>
      </c>
      <c r="U3108" s="70">
        <v>1715</v>
      </c>
      <c r="V3108" s="70">
        <v>2060</v>
      </c>
      <c r="W3108" s="70">
        <v>3000</v>
      </c>
      <c r="X3108" s="71">
        <v>1640</v>
      </c>
    </row>
    <row r="3109" spans="3:24">
      <c r="C3109" s="69">
        <v>2021</v>
      </c>
      <c r="D3109" s="69">
        <v>6</v>
      </c>
      <c r="E3109" s="70" t="s">
        <v>1408</v>
      </c>
      <c r="F3109" s="70" t="s">
        <v>1409</v>
      </c>
      <c r="G3109" s="70" t="s">
        <v>8559</v>
      </c>
      <c r="H3109" s="70" t="s">
        <v>1453</v>
      </c>
      <c r="I3109" s="70" t="s">
        <v>1397</v>
      </c>
      <c r="J3109" s="70" t="s">
        <v>1396</v>
      </c>
      <c r="K3109" s="70">
        <v>220</v>
      </c>
      <c r="L3109" s="70"/>
      <c r="M3109" s="70">
        <v>0.26</v>
      </c>
      <c r="N3109" s="70"/>
      <c r="O3109" s="70">
        <v>140.1</v>
      </c>
      <c r="P3109" s="70">
        <v>41.932</v>
      </c>
      <c r="Q3109" s="70" t="s">
        <v>1414</v>
      </c>
      <c r="R3109" s="70"/>
      <c r="S3109" s="70"/>
      <c r="T3109" s="70">
        <v>4865</v>
      </c>
      <c r="U3109" s="70">
        <v>1715</v>
      </c>
      <c r="V3109" s="70">
        <v>2060</v>
      </c>
      <c r="W3109" s="70">
        <v>3000</v>
      </c>
      <c r="X3109" s="71">
        <v>1640</v>
      </c>
    </row>
    <row r="3110" spans="3:24">
      <c r="C3110" s="69">
        <v>2021</v>
      </c>
      <c r="D3110" s="69">
        <v>6</v>
      </c>
      <c r="E3110" s="70" t="s">
        <v>1408</v>
      </c>
      <c r="F3110" s="70" t="s">
        <v>1409</v>
      </c>
      <c r="G3110" s="70" t="s">
        <v>8560</v>
      </c>
      <c r="H3110" s="70" t="s">
        <v>1433</v>
      </c>
      <c r="I3110" s="70" t="s">
        <v>1397</v>
      </c>
      <c r="J3110" s="70" t="s">
        <v>1412</v>
      </c>
      <c r="K3110" s="70"/>
      <c r="L3110" s="70"/>
      <c r="M3110" s="70">
        <v>0.143</v>
      </c>
      <c r="N3110" s="70"/>
      <c r="O3110" s="70" t="s">
        <v>1835</v>
      </c>
      <c r="P3110" s="70">
        <v>300.81</v>
      </c>
      <c r="Q3110" s="70" t="s">
        <v>1414</v>
      </c>
      <c r="R3110" s="70"/>
      <c r="S3110" s="70"/>
      <c r="T3110" s="70">
        <v>10500</v>
      </c>
      <c r="U3110" s="70" t="s">
        <v>1525</v>
      </c>
      <c r="V3110" s="70" t="s">
        <v>8561</v>
      </c>
      <c r="W3110" s="70">
        <v>18000</v>
      </c>
      <c r="X3110" s="71" t="s">
        <v>8359</v>
      </c>
    </row>
    <row r="3111" spans="3:24">
      <c r="C3111" s="69">
        <v>2021</v>
      </c>
      <c r="D3111" s="69">
        <v>6</v>
      </c>
      <c r="E3111" s="70" t="s">
        <v>1408</v>
      </c>
      <c r="F3111" s="70" t="s">
        <v>1409</v>
      </c>
      <c r="G3111" s="70" t="s">
        <v>8560</v>
      </c>
      <c r="H3111" s="70" t="s">
        <v>1433</v>
      </c>
      <c r="I3111" s="70" t="s">
        <v>1397</v>
      </c>
      <c r="J3111" s="70" t="s">
        <v>1412</v>
      </c>
      <c r="K3111" s="70"/>
      <c r="L3111" s="70"/>
      <c r="M3111" s="70">
        <v>0.143</v>
      </c>
      <c r="N3111" s="70"/>
      <c r="O3111" s="70" t="s">
        <v>1835</v>
      </c>
      <c r="P3111" s="70">
        <v>300.81</v>
      </c>
      <c r="Q3111" s="70" t="s">
        <v>1414</v>
      </c>
      <c r="R3111" s="70"/>
      <c r="S3111" s="70"/>
      <c r="T3111" s="70">
        <v>10500</v>
      </c>
      <c r="U3111" s="70" t="s">
        <v>1525</v>
      </c>
      <c r="V3111" s="70" t="s">
        <v>8561</v>
      </c>
      <c r="W3111" s="70">
        <v>18000</v>
      </c>
      <c r="X3111" s="71" t="s">
        <v>8359</v>
      </c>
    </row>
    <row r="3112" spans="3:24">
      <c r="C3112" s="69">
        <v>2021</v>
      </c>
      <c r="D3112" s="69">
        <v>6</v>
      </c>
      <c r="E3112" s="70" t="s">
        <v>1416</v>
      </c>
      <c r="F3112" s="70" t="s">
        <v>1409</v>
      </c>
      <c r="G3112" s="70" t="s">
        <v>8562</v>
      </c>
      <c r="H3112" s="70" t="s">
        <v>1482</v>
      </c>
      <c r="I3112" s="70" t="s">
        <v>1397</v>
      </c>
      <c r="J3112" s="70" t="s">
        <v>1396</v>
      </c>
      <c r="K3112" s="70"/>
      <c r="L3112" s="70">
        <v>330</v>
      </c>
      <c r="M3112" s="70" t="s">
        <v>8563</v>
      </c>
      <c r="N3112" s="70"/>
      <c r="O3112" s="70">
        <v>146.7</v>
      </c>
      <c r="P3112" s="70">
        <v>81.14</v>
      </c>
      <c r="Q3112" s="70" t="s">
        <v>4354</v>
      </c>
      <c r="R3112" s="70"/>
      <c r="S3112" s="70"/>
      <c r="T3112" s="70" t="s">
        <v>8564</v>
      </c>
      <c r="U3112" s="70" t="s">
        <v>8565</v>
      </c>
      <c r="V3112" s="70" t="s">
        <v>8566</v>
      </c>
      <c r="W3112" s="70">
        <v>4495</v>
      </c>
      <c r="X3112" s="71" t="s">
        <v>2907</v>
      </c>
    </row>
    <row r="3113" spans="3:24">
      <c r="C3113" s="69">
        <v>2021</v>
      </c>
      <c r="D3113" s="69">
        <v>6</v>
      </c>
      <c r="E3113" s="70" t="s">
        <v>1416</v>
      </c>
      <c r="F3113" s="70" t="s">
        <v>1409</v>
      </c>
      <c r="G3113" s="70" t="s">
        <v>8567</v>
      </c>
      <c r="H3113" s="70" t="s">
        <v>1453</v>
      </c>
      <c r="I3113" s="70" t="s">
        <v>1397</v>
      </c>
      <c r="J3113" s="70" t="s">
        <v>1396</v>
      </c>
      <c r="K3113" s="70"/>
      <c r="L3113" s="70">
        <v>330</v>
      </c>
      <c r="M3113" s="70" t="s">
        <v>8563</v>
      </c>
      <c r="N3113" s="70"/>
      <c r="O3113" s="70">
        <v>146.7</v>
      </c>
      <c r="P3113" s="70">
        <v>81.14</v>
      </c>
      <c r="Q3113" s="70" t="s">
        <v>4354</v>
      </c>
      <c r="R3113" s="70"/>
      <c r="S3113" s="70"/>
      <c r="T3113" s="70" t="s">
        <v>6832</v>
      </c>
      <c r="U3113" s="70" t="s">
        <v>8568</v>
      </c>
      <c r="V3113" s="70" t="s">
        <v>8480</v>
      </c>
      <c r="W3113" s="70">
        <v>4495</v>
      </c>
      <c r="X3113" s="71" t="s">
        <v>2907</v>
      </c>
    </row>
    <row r="3114" spans="3:24">
      <c r="C3114" s="69">
        <v>2021</v>
      </c>
      <c r="D3114" s="69">
        <v>6</v>
      </c>
      <c r="E3114" s="70" t="s">
        <v>7796</v>
      </c>
      <c r="F3114" s="70" t="s">
        <v>7797</v>
      </c>
      <c r="G3114" s="70" t="s">
        <v>8569</v>
      </c>
      <c r="H3114" s="70" t="s">
        <v>5403</v>
      </c>
      <c r="I3114" s="70" t="s">
        <v>1397</v>
      </c>
      <c r="J3114" s="70" t="s">
        <v>1396</v>
      </c>
      <c r="K3114" s="70"/>
      <c r="L3114" s="70">
        <v>321</v>
      </c>
      <c r="M3114" s="70"/>
      <c r="N3114" s="70"/>
      <c r="O3114" s="70">
        <v>126.4</v>
      </c>
      <c r="P3114" s="70">
        <v>158.72</v>
      </c>
      <c r="Q3114" s="70" t="s">
        <v>1421</v>
      </c>
      <c r="R3114" s="70"/>
      <c r="S3114" s="70"/>
      <c r="T3114" s="70">
        <v>6400</v>
      </c>
      <c r="U3114" s="70">
        <v>2170</v>
      </c>
      <c r="V3114" s="70">
        <v>2480</v>
      </c>
      <c r="W3114" s="70">
        <v>8995</v>
      </c>
      <c r="X3114" s="71">
        <v>5080</v>
      </c>
    </row>
    <row r="3115" spans="3:24">
      <c r="C3115" s="69">
        <v>2021</v>
      </c>
      <c r="D3115" s="69">
        <v>6</v>
      </c>
      <c r="E3115" s="70" t="s">
        <v>7796</v>
      </c>
      <c r="F3115" s="70" t="s">
        <v>7797</v>
      </c>
      <c r="G3115" s="70" t="s">
        <v>8569</v>
      </c>
      <c r="H3115" s="70" t="s">
        <v>5403</v>
      </c>
      <c r="I3115" s="70" t="s">
        <v>1397</v>
      </c>
      <c r="J3115" s="70" t="s">
        <v>1396</v>
      </c>
      <c r="K3115" s="70"/>
      <c r="L3115" s="70">
        <v>320</v>
      </c>
      <c r="M3115" s="70"/>
      <c r="N3115" s="70"/>
      <c r="O3115" s="70" t="s">
        <v>2059</v>
      </c>
      <c r="P3115" s="70">
        <v>144.86</v>
      </c>
      <c r="Q3115" s="70" t="s">
        <v>1421</v>
      </c>
      <c r="R3115" s="70"/>
      <c r="S3115" s="70"/>
      <c r="T3115" s="70"/>
      <c r="U3115" s="70">
        <v>2170</v>
      </c>
      <c r="V3115" s="70">
        <v>2480</v>
      </c>
      <c r="W3115" s="70">
        <v>8995</v>
      </c>
      <c r="X3115" s="71">
        <v>5080</v>
      </c>
    </row>
    <row r="3116" spans="3:24">
      <c r="C3116" s="69">
        <v>2021</v>
      </c>
      <c r="D3116" s="69">
        <v>6</v>
      </c>
      <c r="E3116" s="70" t="s">
        <v>8570</v>
      </c>
      <c r="F3116" s="70" t="s">
        <v>5105</v>
      </c>
      <c r="G3116" s="70" t="s">
        <v>8571</v>
      </c>
      <c r="H3116" s="70" t="s">
        <v>1440</v>
      </c>
      <c r="I3116" s="70" t="s">
        <v>1397</v>
      </c>
      <c r="J3116" s="70" t="s">
        <v>1396</v>
      </c>
      <c r="K3116" s="70">
        <v>501</v>
      </c>
      <c r="L3116" s="70"/>
      <c r="M3116" s="70"/>
      <c r="N3116" s="70">
        <v>13.4</v>
      </c>
      <c r="O3116" s="70">
        <v>190.1</v>
      </c>
      <c r="P3116" s="70"/>
      <c r="Q3116" s="70" t="s">
        <v>1442</v>
      </c>
      <c r="R3116" s="70"/>
      <c r="S3116" s="70"/>
      <c r="T3116" s="70" t="s">
        <v>8572</v>
      </c>
      <c r="U3116" s="70">
        <v>1820</v>
      </c>
      <c r="V3116" s="70">
        <v>1520</v>
      </c>
      <c r="W3116" s="70">
        <v>1955</v>
      </c>
      <c r="X3116" s="71">
        <v>1620</v>
      </c>
    </row>
    <row r="3117" spans="3:24">
      <c r="C3117" s="69">
        <v>2021</v>
      </c>
      <c r="D3117" s="69">
        <v>6</v>
      </c>
      <c r="E3117" s="70" t="s">
        <v>8570</v>
      </c>
      <c r="F3117" s="70" t="s">
        <v>5105</v>
      </c>
      <c r="G3117" s="70" t="s">
        <v>8573</v>
      </c>
      <c r="H3117" s="70" t="s">
        <v>1440</v>
      </c>
      <c r="I3117" s="70" t="s">
        <v>1397</v>
      </c>
      <c r="J3117" s="70" t="s">
        <v>1396</v>
      </c>
      <c r="K3117" s="70">
        <v>416</v>
      </c>
      <c r="L3117" s="70"/>
      <c r="M3117" s="70"/>
      <c r="N3117" s="70">
        <v>13.3</v>
      </c>
      <c r="O3117" s="70">
        <v>170.75</v>
      </c>
      <c r="P3117" s="70"/>
      <c r="Q3117" s="70" t="s">
        <v>1442</v>
      </c>
      <c r="R3117" s="70"/>
      <c r="S3117" s="70"/>
      <c r="T3117" s="70">
        <v>4650</v>
      </c>
      <c r="U3117" s="70">
        <v>1820</v>
      </c>
      <c r="V3117" s="70">
        <v>1520</v>
      </c>
      <c r="W3117" s="70">
        <v>1955</v>
      </c>
      <c r="X3117" s="71">
        <v>1580</v>
      </c>
    </row>
    <row r="3118" spans="3:24">
      <c r="C3118" s="69">
        <v>2021</v>
      </c>
      <c r="D3118" s="69">
        <v>6</v>
      </c>
      <c r="E3118" s="70" t="s">
        <v>8570</v>
      </c>
      <c r="F3118" s="70" t="s">
        <v>5105</v>
      </c>
      <c r="G3118" s="70" t="s">
        <v>8573</v>
      </c>
      <c r="H3118" s="70" t="s">
        <v>1440</v>
      </c>
      <c r="I3118" s="70" t="s">
        <v>1397</v>
      </c>
      <c r="J3118" s="70" t="s">
        <v>1396</v>
      </c>
      <c r="K3118" s="70">
        <v>416</v>
      </c>
      <c r="L3118" s="70"/>
      <c r="M3118" s="70"/>
      <c r="N3118" s="70">
        <v>13.3</v>
      </c>
      <c r="O3118" s="70">
        <v>164.41</v>
      </c>
      <c r="P3118" s="70"/>
      <c r="Q3118" s="70" t="s">
        <v>1442</v>
      </c>
      <c r="R3118" s="70"/>
      <c r="S3118" s="70"/>
      <c r="T3118" s="70" t="s">
        <v>8574</v>
      </c>
      <c r="U3118" s="70">
        <v>1820</v>
      </c>
      <c r="V3118" s="70">
        <v>1520</v>
      </c>
      <c r="W3118" s="70">
        <v>1955</v>
      </c>
      <c r="X3118" s="71">
        <v>1580</v>
      </c>
    </row>
    <row r="3119" spans="3:24">
      <c r="C3119" s="69">
        <v>2021</v>
      </c>
      <c r="D3119" s="69">
        <v>6</v>
      </c>
      <c r="E3119" s="70" t="s">
        <v>1670</v>
      </c>
      <c r="F3119" s="70" t="s">
        <v>4264</v>
      </c>
      <c r="G3119" s="70" t="s">
        <v>8575</v>
      </c>
      <c r="H3119" s="70" t="s">
        <v>1768</v>
      </c>
      <c r="I3119" s="70" t="s">
        <v>1397</v>
      </c>
      <c r="J3119" s="70" t="s">
        <v>1396</v>
      </c>
      <c r="K3119" s="70"/>
      <c r="L3119" s="70">
        <v>190</v>
      </c>
      <c r="M3119" s="70">
        <v>0.195</v>
      </c>
      <c r="N3119" s="70"/>
      <c r="O3119" s="70">
        <v>159</v>
      </c>
      <c r="P3119" s="70">
        <v>281.92</v>
      </c>
      <c r="Q3119" s="70" t="s">
        <v>1402</v>
      </c>
      <c r="R3119" s="70"/>
      <c r="S3119" s="70"/>
      <c r="T3119" s="70" t="s">
        <v>2468</v>
      </c>
      <c r="U3119" s="70">
        <v>2550</v>
      </c>
      <c r="V3119" s="70" t="s">
        <v>2469</v>
      </c>
      <c r="W3119" s="70">
        <v>25000</v>
      </c>
      <c r="X3119" s="71" t="s">
        <v>6060</v>
      </c>
    </row>
    <row r="3120" spans="3:24">
      <c r="C3120" s="69">
        <v>2021</v>
      </c>
      <c r="D3120" s="69">
        <v>6</v>
      </c>
      <c r="E3120" s="70" t="s">
        <v>1670</v>
      </c>
      <c r="F3120" s="70" t="s">
        <v>4264</v>
      </c>
      <c r="G3120" s="70" t="s">
        <v>8575</v>
      </c>
      <c r="H3120" s="70" t="s">
        <v>1768</v>
      </c>
      <c r="I3120" s="70" t="s">
        <v>1397</v>
      </c>
      <c r="J3120" s="70" t="s">
        <v>1396</v>
      </c>
      <c r="K3120" s="70"/>
      <c r="L3120" s="70">
        <v>190</v>
      </c>
      <c r="M3120" s="70">
        <v>0.195</v>
      </c>
      <c r="N3120" s="70"/>
      <c r="O3120" s="70">
        <v>159</v>
      </c>
      <c r="P3120" s="70">
        <v>281.92</v>
      </c>
      <c r="Q3120" s="70" t="s">
        <v>1402</v>
      </c>
      <c r="R3120" s="70"/>
      <c r="S3120" s="70"/>
      <c r="T3120" s="70" t="s">
        <v>2468</v>
      </c>
      <c r="U3120" s="70">
        <v>2550</v>
      </c>
      <c r="V3120" s="70" t="s">
        <v>2469</v>
      </c>
      <c r="W3120" s="70">
        <v>25000</v>
      </c>
      <c r="X3120" s="71" t="s">
        <v>6060</v>
      </c>
    </row>
    <row r="3121" spans="3:24">
      <c r="C3121" s="69">
        <v>2021</v>
      </c>
      <c r="D3121" s="69">
        <v>6</v>
      </c>
      <c r="E3121" s="70" t="s">
        <v>1920</v>
      </c>
      <c r="F3121" s="70" t="s">
        <v>1921</v>
      </c>
      <c r="G3121" s="70" t="s">
        <v>8576</v>
      </c>
      <c r="H3121" s="70" t="s">
        <v>1440</v>
      </c>
      <c r="I3121" s="70" t="s">
        <v>1397</v>
      </c>
      <c r="J3121" s="70" t="s">
        <v>1396</v>
      </c>
      <c r="K3121" s="70">
        <v>401</v>
      </c>
      <c r="L3121" s="70"/>
      <c r="M3121" s="70"/>
      <c r="N3121" s="70">
        <v>14.1</v>
      </c>
      <c r="O3121" s="70">
        <v>160.1</v>
      </c>
      <c r="P3121" s="70"/>
      <c r="Q3121" s="70" t="s">
        <v>1499</v>
      </c>
      <c r="R3121" s="70"/>
      <c r="S3121" s="70"/>
      <c r="T3121" s="70" t="s">
        <v>3435</v>
      </c>
      <c r="U3121" s="70">
        <v>1825</v>
      </c>
      <c r="V3121" s="70">
        <v>1496</v>
      </c>
      <c r="W3121" s="70">
        <v>1920</v>
      </c>
      <c r="X3121" s="71">
        <v>1545</v>
      </c>
    </row>
    <row r="3122" spans="3:24">
      <c r="C3122" s="69">
        <v>2021</v>
      </c>
      <c r="D3122" s="69">
        <v>6</v>
      </c>
      <c r="E3122" s="70" t="s">
        <v>1920</v>
      </c>
      <c r="F3122" s="70" t="s">
        <v>1921</v>
      </c>
      <c r="G3122" s="70" t="s">
        <v>8577</v>
      </c>
      <c r="H3122" s="70" t="s">
        <v>1440</v>
      </c>
      <c r="I3122" s="70" t="s">
        <v>1397</v>
      </c>
      <c r="J3122" s="70" t="s">
        <v>1396</v>
      </c>
      <c r="K3122" s="70">
        <v>401</v>
      </c>
      <c r="L3122" s="70"/>
      <c r="M3122" s="70"/>
      <c r="N3122" s="70">
        <v>14.1</v>
      </c>
      <c r="O3122" s="70">
        <v>160.1</v>
      </c>
      <c r="P3122" s="70"/>
      <c r="Q3122" s="70" t="s">
        <v>1499</v>
      </c>
      <c r="R3122" s="70"/>
      <c r="S3122" s="70"/>
      <c r="T3122" s="70" t="s">
        <v>3435</v>
      </c>
      <c r="U3122" s="70">
        <v>1825</v>
      </c>
      <c r="V3122" s="70">
        <v>1496</v>
      </c>
      <c r="W3122" s="70">
        <v>1920</v>
      </c>
      <c r="X3122" s="71">
        <v>1545</v>
      </c>
    </row>
    <row r="3123" spans="3:24">
      <c r="C3123" s="69">
        <v>2021</v>
      </c>
      <c r="D3123" s="69">
        <v>6</v>
      </c>
      <c r="E3123" s="70" t="s">
        <v>1920</v>
      </c>
      <c r="F3123" s="70" t="s">
        <v>1921</v>
      </c>
      <c r="G3123" s="70" t="s">
        <v>8578</v>
      </c>
      <c r="H3123" s="70" t="s">
        <v>1440</v>
      </c>
      <c r="I3123" s="70" t="s">
        <v>1397</v>
      </c>
      <c r="J3123" s="70" t="s">
        <v>1396</v>
      </c>
      <c r="K3123" s="70">
        <v>301</v>
      </c>
      <c r="L3123" s="70"/>
      <c r="M3123" s="70"/>
      <c r="N3123" s="70">
        <v>9.4</v>
      </c>
      <c r="O3123" s="70">
        <v>140.1</v>
      </c>
      <c r="P3123" s="70"/>
      <c r="Q3123" s="70" t="s">
        <v>1442</v>
      </c>
      <c r="R3123" s="70"/>
      <c r="S3123" s="70"/>
      <c r="T3123" s="70">
        <v>3385</v>
      </c>
      <c r="U3123" s="70">
        <v>1680</v>
      </c>
      <c r="V3123" s="70" t="s">
        <v>1923</v>
      </c>
      <c r="W3123" s="70">
        <v>1275</v>
      </c>
      <c r="X3123" s="71">
        <v>975</v>
      </c>
    </row>
    <row r="3124" spans="3:24">
      <c r="C3124" s="69">
        <v>2021</v>
      </c>
      <c r="D3124" s="69">
        <v>6</v>
      </c>
      <c r="E3124" s="70" t="s">
        <v>4123</v>
      </c>
      <c r="F3124" s="70" t="s">
        <v>4124</v>
      </c>
      <c r="G3124" s="70" t="s">
        <v>8579</v>
      </c>
      <c r="H3124" s="70" t="s">
        <v>1579</v>
      </c>
      <c r="I3124" s="70" t="s">
        <v>1397</v>
      </c>
      <c r="J3124" s="70" t="s">
        <v>1441</v>
      </c>
      <c r="K3124" s="70">
        <v>500</v>
      </c>
      <c r="L3124" s="70"/>
      <c r="M3124" s="70"/>
      <c r="N3124" s="70">
        <v>19.4</v>
      </c>
      <c r="O3124" s="70">
        <v>142</v>
      </c>
      <c r="P3124" s="70"/>
      <c r="Q3124" s="70" t="s">
        <v>1499</v>
      </c>
      <c r="R3124" s="70"/>
      <c r="S3124" s="70"/>
      <c r="T3124" s="70">
        <v>4901</v>
      </c>
      <c r="U3124" s="70">
        <v>1935</v>
      </c>
      <c r="V3124" s="70">
        <v>1640</v>
      </c>
      <c r="W3124" s="70">
        <v>3120</v>
      </c>
      <c r="X3124" s="71">
        <v>2625</v>
      </c>
    </row>
    <row r="3125" spans="3:24">
      <c r="C3125" s="69">
        <v>2021</v>
      </c>
      <c r="D3125" s="69">
        <v>6</v>
      </c>
      <c r="E3125" s="70" t="s">
        <v>2097</v>
      </c>
      <c r="F3125" s="70" t="s">
        <v>1621</v>
      </c>
      <c r="G3125" s="70" t="s">
        <v>8580</v>
      </c>
      <c r="H3125" s="70" t="s">
        <v>1474</v>
      </c>
      <c r="I3125" s="70" t="s">
        <v>1397</v>
      </c>
      <c r="J3125" s="70" t="s">
        <v>1396</v>
      </c>
      <c r="K3125" s="70"/>
      <c r="L3125" s="70">
        <v>300</v>
      </c>
      <c r="M3125" s="70"/>
      <c r="N3125" s="70"/>
      <c r="O3125" s="70" t="s">
        <v>8581</v>
      </c>
      <c r="P3125" s="70">
        <v>157.53</v>
      </c>
      <c r="Q3125" s="70" t="s">
        <v>1402</v>
      </c>
      <c r="R3125" s="70"/>
      <c r="S3125" s="70"/>
      <c r="T3125" s="70">
        <v>6175</v>
      </c>
      <c r="U3125" s="70" t="s">
        <v>6695</v>
      </c>
      <c r="V3125" s="70">
        <v>2855</v>
      </c>
      <c r="W3125" s="70">
        <v>10490</v>
      </c>
      <c r="X3125" s="71" t="s">
        <v>8582</v>
      </c>
    </row>
    <row r="3126" spans="3:24">
      <c r="C3126" s="69">
        <v>2021</v>
      </c>
      <c r="D3126" s="69">
        <v>6</v>
      </c>
      <c r="E3126" s="70" t="s">
        <v>2097</v>
      </c>
      <c r="F3126" s="70" t="s">
        <v>1621</v>
      </c>
      <c r="G3126" s="70" t="s">
        <v>8583</v>
      </c>
      <c r="H3126" s="70" t="s">
        <v>1862</v>
      </c>
      <c r="I3126" s="70" t="s">
        <v>1397</v>
      </c>
      <c r="J3126" s="70" t="s">
        <v>1396</v>
      </c>
      <c r="K3126" s="70"/>
      <c r="L3126" s="70">
        <v>300</v>
      </c>
      <c r="M3126" s="70" t="s">
        <v>8584</v>
      </c>
      <c r="N3126" s="70"/>
      <c r="O3126" s="70" t="s">
        <v>7184</v>
      </c>
      <c r="P3126" s="70">
        <v>157.53</v>
      </c>
      <c r="Q3126" s="70" t="s">
        <v>1402</v>
      </c>
      <c r="R3126" s="70"/>
      <c r="S3126" s="70"/>
      <c r="T3126" s="70" t="s">
        <v>8585</v>
      </c>
      <c r="U3126" s="70" t="s">
        <v>8586</v>
      </c>
      <c r="V3126" s="70">
        <v>2435</v>
      </c>
      <c r="W3126" s="70">
        <v>10490</v>
      </c>
      <c r="X3126" s="71" t="s">
        <v>8587</v>
      </c>
    </row>
    <row r="3127" spans="3:24">
      <c r="C3127" s="69">
        <v>2021</v>
      </c>
      <c r="D3127" s="69">
        <v>6</v>
      </c>
      <c r="E3127" s="70" t="s">
        <v>1888</v>
      </c>
      <c r="F3127" s="70" t="s">
        <v>1621</v>
      </c>
      <c r="G3127" s="70" t="s">
        <v>8588</v>
      </c>
      <c r="H3127" s="70" t="s">
        <v>1453</v>
      </c>
      <c r="I3127" s="70" t="s">
        <v>1397</v>
      </c>
      <c r="J3127" s="70" t="s">
        <v>1396</v>
      </c>
      <c r="K3127" s="70"/>
      <c r="L3127" s="70">
        <v>440</v>
      </c>
      <c r="M3127" s="70" t="s">
        <v>8589</v>
      </c>
      <c r="N3127" s="70"/>
      <c r="O3127" s="70">
        <v>157.18</v>
      </c>
      <c r="P3127" s="70">
        <v>90.24</v>
      </c>
      <c r="Q3127" s="70" t="s">
        <v>1402</v>
      </c>
      <c r="R3127" s="70"/>
      <c r="S3127" s="70"/>
      <c r="T3127" s="70">
        <v>5995</v>
      </c>
      <c r="U3127" s="70" t="s">
        <v>7844</v>
      </c>
      <c r="V3127" s="70" t="s">
        <v>6353</v>
      </c>
      <c r="W3127" s="70">
        <v>4495</v>
      </c>
      <c r="X3127" s="71" t="s">
        <v>8590</v>
      </c>
    </row>
    <row r="3128" spans="3:24">
      <c r="C3128" s="69">
        <v>2021</v>
      </c>
      <c r="D3128" s="69">
        <v>6</v>
      </c>
      <c r="E3128" s="70" t="s">
        <v>1888</v>
      </c>
      <c r="F3128" s="70" t="s">
        <v>1621</v>
      </c>
      <c r="G3128" s="70" t="s">
        <v>8588</v>
      </c>
      <c r="H3128" s="70" t="s">
        <v>1453</v>
      </c>
      <c r="I3128" s="70" t="s">
        <v>1397</v>
      </c>
      <c r="J3128" s="70" t="s">
        <v>1396</v>
      </c>
      <c r="K3128" s="70"/>
      <c r="L3128" s="70">
        <v>490</v>
      </c>
      <c r="M3128" s="70" t="s">
        <v>8591</v>
      </c>
      <c r="N3128" s="70"/>
      <c r="O3128" s="70" t="s">
        <v>1895</v>
      </c>
      <c r="P3128" s="70">
        <v>100.27</v>
      </c>
      <c r="Q3128" s="70" t="s">
        <v>1402</v>
      </c>
      <c r="R3128" s="70"/>
      <c r="S3128" s="70"/>
      <c r="T3128" s="70">
        <v>5995</v>
      </c>
      <c r="U3128" s="70" t="s">
        <v>7844</v>
      </c>
      <c r="V3128" s="70" t="s">
        <v>6353</v>
      </c>
      <c r="W3128" s="70">
        <v>4495</v>
      </c>
      <c r="X3128" s="71" t="s">
        <v>8592</v>
      </c>
    </row>
    <row r="3129" spans="3:24">
      <c r="C3129" s="69">
        <v>2021</v>
      </c>
      <c r="D3129" s="69">
        <v>6</v>
      </c>
      <c r="E3129" s="70" t="s">
        <v>7384</v>
      </c>
      <c r="F3129" s="70" t="s">
        <v>7385</v>
      </c>
      <c r="G3129" s="70" t="s">
        <v>8593</v>
      </c>
      <c r="H3129" s="70" t="s">
        <v>1531</v>
      </c>
      <c r="I3129" s="70" t="s">
        <v>1397</v>
      </c>
      <c r="J3129" s="70" t="s">
        <v>1412</v>
      </c>
      <c r="K3129" s="70"/>
      <c r="L3129" s="70"/>
      <c r="M3129" s="70">
        <v>0.15</v>
      </c>
      <c r="N3129" s="70"/>
      <c r="O3129" s="70">
        <v>151.7</v>
      </c>
      <c r="P3129" s="70">
        <v>319.936</v>
      </c>
      <c r="Q3129" s="70" t="s">
        <v>1402</v>
      </c>
      <c r="R3129" s="70"/>
      <c r="S3129" s="70"/>
      <c r="T3129" s="70" t="s">
        <v>8594</v>
      </c>
      <c r="U3129" s="70">
        <v>2550</v>
      </c>
      <c r="V3129" s="70">
        <v>3270</v>
      </c>
      <c r="W3129" s="70">
        <v>18000</v>
      </c>
      <c r="X3129" s="71" t="s">
        <v>8595</v>
      </c>
    </row>
    <row r="3130" spans="3:24">
      <c r="C3130" s="69">
        <v>2021</v>
      </c>
      <c r="D3130" s="69">
        <v>6</v>
      </c>
      <c r="E3130" s="70" t="s">
        <v>1506</v>
      </c>
      <c r="F3130" s="70" t="s">
        <v>1507</v>
      </c>
      <c r="G3130" s="70" t="s">
        <v>8596</v>
      </c>
      <c r="H3130" s="70" t="s">
        <v>1478</v>
      </c>
      <c r="I3130" s="70" t="s">
        <v>1397</v>
      </c>
      <c r="J3130" s="70" t="s">
        <v>1396</v>
      </c>
      <c r="K3130" s="70"/>
      <c r="L3130" s="70">
        <v>190</v>
      </c>
      <c r="M3130" s="70">
        <v>0.2</v>
      </c>
      <c r="N3130" s="70"/>
      <c r="O3130" s="70">
        <v>157.57</v>
      </c>
      <c r="P3130" s="70">
        <v>281.91</v>
      </c>
      <c r="Q3130" s="70" t="s">
        <v>1402</v>
      </c>
      <c r="R3130" s="70"/>
      <c r="S3130" s="70"/>
      <c r="T3130" s="70">
        <v>7510</v>
      </c>
      <c r="U3130" s="70">
        <v>2550</v>
      </c>
      <c r="V3130" s="70">
        <v>3750</v>
      </c>
      <c r="W3130" s="70">
        <v>25000</v>
      </c>
      <c r="X3130" s="71">
        <v>10730</v>
      </c>
    </row>
    <row r="3131" spans="3:24">
      <c r="C3131" s="69">
        <v>2021</v>
      </c>
      <c r="D3131" s="69">
        <v>6</v>
      </c>
      <c r="E3131" s="70" t="s">
        <v>1506</v>
      </c>
      <c r="F3131" s="70" t="s">
        <v>1507</v>
      </c>
      <c r="G3131" s="70" t="s">
        <v>8596</v>
      </c>
      <c r="H3131" s="70" t="s">
        <v>1478</v>
      </c>
      <c r="I3131" s="70" t="s">
        <v>1397</v>
      </c>
      <c r="J3131" s="70" t="s">
        <v>1396</v>
      </c>
      <c r="K3131" s="70"/>
      <c r="L3131" s="70">
        <v>190</v>
      </c>
      <c r="M3131" s="70">
        <v>0.2</v>
      </c>
      <c r="N3131" s="70"/>
      <c r="O3131" s="70">
        <v>157.57</v>
      </c>
      <c r="P3131" s="70">
        <v>281.91</v>
      </c>
      <c r="Q3131" s="70" t="s">
        <v>1402</v>
      </c>
      <c r="R3131" s="70"/>
      <c r="S3131" s="70"/>
      <c r="T3131" s="70">
        <v>7510</v>
      </c>
      <c r="U3131" s="70">
        <v>2550</v>
      </c>
      <c r="V3131" s="70">
        <v>3750</v>
      </c>
      <c r="W3131" s="70">
        <v>25000</v>
      </c>
      <c r="X3131" s="71">
        <v>10730</v>
      </c>
    </row>
    <row r="3132" spans="3:24">
      <c r="C3132" s="69">
        <v>2021</v>
      </c>
      <c r="D3132" s="69">
        <v>6</v>
      </c>
      <c r="E3132" s="70" t="s">
        <v>1506</v>
      </c>
      <c r="F3132" s="70" t="s">
        <v>1507</v>
      </c>
      <c r="G3132" s="70" t="s">
        <v>8597</v>
      </c>
      <c r="H3132" s="70" t="s">
        <v>1516</v>
      </c>
      <c r="I3132" s="70" t="s">
        <v>1397</v>
      </c>
      <c r="J3132" s="70" t="s">
        <v>1396</v>
      </c>
      <c r="K3132" s="70"/>
      <c r="L3132" s="70">
        <v>190</v>
      </c>
      <c r="M3132" s="70">
        <v>0.2</v>
      </c>
      <c r="N3132" s="70"/>
      <c r="O3132" s="70">
        <v>157.57</v>
      </c>
      <c r="P3132" s="70">
        <v>281.91</v>
      </c>
      <c r="Q3132" s="70" t="s">
        <v>1402</v>
      </c>
      <c r="R3132" s="70"/>
      <c r="S3132" s="70"/>
      <c r="T3132" s="70">
        <v>7420</v>
      </c>
      <c r="U3132" s="70">
        <v>2550</v>
      </c>
      <c r="V3132" s="70" t="s">
        <v>8598</v>
      </c>
      <c r="W3132" s="70">
        <v>25000</v>
      </c>
      <c r="X3132" s="71">
        <v>10800</v>
      </c>
    </row>
    <row r="3133" spans="3:24">
      <c r="C3133" s="69">
        <v>2021</v>
      </c>
      <c r="D3133" s="69">
        <v>6</v>
      </c>
      <c r="E3133" s="70" t="s">
        <v>1506</v>
      </c>
      <c r="F3133" s="70" t="s">
        <v>1507</v>
      </c>
      <c r="G3133" s="70" t="s">
        <v>8597</v>
      </c>
      <c r="H3133" s="70" t="s">
        <v>1516</v>
      </c>
      <c r="I3133" s="70" t="s">
        <v>1397</v>
      </c>
      <c r="J3133" s="70" t="s">
        <v>1396</v>
      </c>
      <c r="K3133" s="70"/>
      <c r="L3133" s="70">
        <v>190</v>
      </c>
      <c r="M3133" s="70">
        <v>0.2</v>
      </c>
      <c r="N3133" s="70"/>
      <c r="O3133" s="70">
        <v>157.57</v>
      </c>
      <c r="P3133" s="70">
        <v>281.91</v>
      </c>
      <c r="Q3133" s="70" t="s">
        <v>1402</v>
      </c>
      <c r="R3133" s="70"/>
      <c r="S3133" s="70"/>
      <c r="T3133" s="70">
        <v>7420</v>
      </c>
      <c r="U3133" s="70">
        <v>2550</v>
      </c>
      <c r="V3133" s="70" t="s">
        <v>8598</v>
      </c>
      <c r="W3133" s="70">
        <v>25000</v>
      </c>
      <c r="X3133" s="71">
        <v>10800</v>
      </c>
    </row>
    <row r="3134" spans="3:24">
      <c r="C3134" s="69">
        <v>2021</v>
      </c>
      <c r="D3134" s="69">
        <v>6</v>
      </c>
      <c r="E3134" s="70" t="s">
        <v>1506</v>
      </c>
      <c r="F3134" s="70" t="s">
        <v>1507</v>
      </c>
      <c r="G3134" s="70" t="s">
        <v>8597</v>
      </c>
      <c r="H3134" s="70" t="s">
        <v>1516</v>
      </c>
      <c r="I3134" s="70" t="s">
        <v>1397</v>
      </c>
      <c r="J3134" s="70" t="s">
        <v>1396</v>
      </c>
      <c r="K3134" s="70"/>
      <c r="L3134" s="70">
        <v>190</v>
      </c>
      <c r="M3134" s="70">
        <v>0.2</v>
      </c>
      <c r="N3134" s="70"/>
      <c r="O3134" s="70">
        <v>157.57</v>
      </c>
      <c r="P3134" s="70">
        <v>281.91</v>
      </c>
      <c r="Q3134" s="70" t="s">
        <v>1402</v>
      </c>
      <c r="R3134" s="70"/>
      <c r="S3134" s="70"/>
      <c r="T3134" s="70">
        <v>7420</v>
      </c>
      <c r="U3134" s="70">
        <v>2550</v>
      </c>
      <c r="V3134" s="70" t="s">
        <v>8598</v>
      </c>
      <c r="W3134" s="70">
        <v>25000</v>
      </c>
      <c r="X3134" s="71">
        <v>10800</v>
      </c>
    </row>
    <row r="3135" spans="3:24">
      <c r="C3135" s="69">
        <v>2021</v>
      </c>
      <c r="D3135" s="69">
        <v>6</v>
      </c>
      <c r="E3135" s="70" t="s">
        <v>8250</v>
      </c>
      <c r="F3135" s="70" t="s">
        <v>8599</v>
      </c>
      <c r="G3135" s="70" t="s">
        <v>8600</v>
      </c>
      <c r="H3135" s="70" t="s">
        <v>1474</v>
      </c>
      <c r="I3135" s="70" t="s">
        <v>1397</v>
      </c>
      <c r="J3135" s="70" t="s">
        <v>1396</v>
      </c>
      <c r="K3135" s="70"/>
      <c r="L3135" s="70">
        <v>240</v>
      </c>
      <c r="M3135" s="70"/>
      <c r="N3135" s="70"/>
      <c r="O3135" s="70">
        <v>130.33</v>
      </c>
      <c r="P3135" s="70">
        <v>96.768</v>
      </c>
      <c r="Q3135" s="70" t="s">
        <v>1822</v>
      </c>
      <c r="R3135" s="70"/>
      <c r="S3135" s="70"/>
      <c r="T3135" s="70">
        <v>5930</v>
      </c>
      <c r="U3135" s="70">
        <v>2260</v>
      </c>
      <c r="V3135" s="70">
        <v>2450</v>
      </c>
      <c r="W3135" s="70">
        <v>8495</v>
      </c>
      <c r="X3135" s="71">
        <v>5300</v>
      </c>
    </row>
    <row r="3136" spans="3:24">
      <c r="C3136" s="69">
        <v>2021</v>
      </c>
      <c r="D3136" s="69">
        <v>6</v>
      </c>
      <c r="E3136" s="70" t="s">
        <v>1631</v>
      </c>
      <c r="F3136" s="70" t="s">
        <v>1632</v>
      </c>
      <c r="G3136" s="70" t="s">
        <v>8601</v>
      </c>
      <c r="H3136" s="70" t="s">
        <v>4483</v>
      </c>
      <c r="I3136" s="70" t="s">
        <v>1397</v>
      </c>
      <c r="J3136" s="70" t="s">
        <v>1396</v>
      </c>
      <c r="K3136" s="70"/>
      <c r="L3136" s="70">
        <v>480</v>
      </c>
      <c r="M3136" s="70">
        <v>0.288</v>
      </c>
      <c r="N3136" s="70"/>
      <c r="O3136" s="70">
        <v>141.25</v>
      </c>
      <c r="P3136" s="70">
        <v>105.6</v>
      </c>
      <c r="Q3136" s="70" t="s">
        <v>1402</v>
      </c>
      <c r="R3136" s="70"/>
      <c r="S3136" s="70"/>
      <c r="T3136" s="70">
        <v>5995</v>
      </c>
      <c r="U3136" s="70">
        <v>2240</v>
      </c>
      <c r="V3136" s="70" t="s">
        <v>8602</v>
      </c>
      <c r="W3136" s="70">
        <v>4495</v>
      </c>
      <c r="X3136" s="71">
        <v>3050</v>
      </c>
    </row>
    <row r="3137" spans="3:24">
      <c r="C3137" s="69">
        <v>2021</v>
      </c>
      <c r="D3137" s="69">
        <v>6</v>
      </c>
      <c r="E3137" s="70" t="s">
        <v>1631</v>
      </c>
      <c r="F3137" s="70" t="s">
        <v>1632</v>
      </c>
      <c r="G3137" s="70" t="s">
        <v>8603</v>
      </c>
      <c r="H3137" s="70" t="s">
        <v>1453</v>
      </c>
      <c r="I3137" s="70" t="s">
        <v>1397</v>
      </c>
      <c r="J3137" s="70" t="s">
        <v>1396</v>
      </c>
      <c r="K3137" s="70"/>
      <c r="L3137" s="70">
        <v>480</v>
      </c>
      <c r="M3137" s="70">
        <v>0.288</v>
      </c>
      <c r="N3137" s="70"/>
      <c r="O3137" s="70">
        <v>141.25</v>
      </c>
      <c r="P3137" s="70">
        <v>105.6</v>
      </c>
      <c r="Q3137" s="70" t="s">
        <v>1402</v>
      </c>
      <c r="R3137" s="70"/>
      <c r="S3137" s="70"/>
      <c r="T3137" s="70">
        <v>5995</v>
      </c>
      <c r="U3137" s="70" t="s">
        <v>8604</v>
      </c>
      <c r="V3137" s="70" t="s">
        <v>7897</v>
      </c>
      <c r="W3137" s="70">
        <v>4495</v>
      </c>
      <c r="X3137" s="71">
        <v>3050</v>
      </c>
    </row>
    <row r="3138" spans="3:24">
      <c r="C3138" s="69">
        <v>2021</v>
      </c>
      <c r="D3138" s="69">
        <v>6</v>
      </c>
      <c r="E3138" s="70" t="s">
        <v>1631</v>
      </c>
      <c r="F3138" s="70" t="s">
        <v>1632</v>
      </c>
      <c r="G3138" s="70" t="s">
        <v>8605</v>
      </c>
      <c r="H3138" s="70" t="s">
        <v>1453</v>
      </c>
      <c r="I3138" s="70" t="s">
        <v>1397</v>
      </c>
      <c r="J3138" s="70" t="s">
        <v>1396</v>
      </c>
      <c r="K3138" s="70"/>
      <c r="L3138" s="70">
        <v>385</v>
      </c>
      <c r="M3138" s="70">
        <v>0.285</v>
      </c>
      <c r="N3138" s="70"/>
      <c r="O3138" s="70">
        <v>141.25</v>
      </c>
      <c r="P3138" s="70">
        <v>84.4</v>
      </c>
      <c r="Q3138" s="70" t="s">
        <v>1402</v>
      </c>
      <c r="R3138" s="70"/>
      <c r="S3138" s="70"/>
      <c r="T3138" s="70">
        <v>5995</v>
      </c>
      <c r="U3138" s="70" t="s">
        <v>8606</v>
      </c>
      <c r="V3138" s="70" t="s">
        <v>7897</v>
      </c>
      <c r="W3138" s="70">
        <v>4495</v>
      </c>
      <c r="X3138" s="71">
        <v>3050</v>
      </c>
    </row>
    <row r="3139" spans="3:24">
      <c r="C3139" s="69">
        <v>2021</v>
      </c>
      <c r="D3139" s="69">
        <v>6</v>
      </c>
      <c r="E3139" s="70" t="s">
        <v>1631</v>
      </c>
      <c r="F3139" s="70" t="s">
        <v>1632</v>
      </c>
      <c r="G3139" s="70" t="s">
        <v>8607</v>
      </c>
      <c r="H3139" s="70" t="s">
        <v>1453</v>
      </c>
      <c r="I3139" s="70" t="s">
        <v>1397</v>
      </c>
      <c r="J3139" s="70" t="s">
        <v>1396</v>
      </c>
      <c r="K3139" s="70"/>
      <c r="L3139" s="70">
        <v>485</v>
      </c>
      <c r="M3139" s="70">
        <v>0.286</v>
      </c>
      <c r="N3139" s="70"/>
      <c r="O3139" s="70">
        <v>150.75</v>
      </c>
      <c r="P3139" s="70">
        <v>106.3</v>
      </c>
      <c r="Q3139" s="70" t="s">
        <v>1402</v>
      </c>
      <c r="R3139" s="70"/>
      <c r="S3139" s="70"/>
      <c r="T3139" s="70">
        <v>5995</v>
      </c>
      <c r="U3139" s="70" t="s">
        <v>8608</v>
      </c>
      <c r="V3139" s="70" t="s">
        <v>7897</v>
      </c>
      <c r="W3139" s="70">
        <v>4495</v>
      </c>
      <c r="X3139" s="71">
        <v>3050</v>
      </c>
    </row>
    <row r="3140" spans="3:24">
      <c r="C3140" s="69">
        <v>2021</v>
      </c>
      <c r="D3140" s="69">
        <v>6</v>
      </c>
      <c r="E3140" s="70" t="s">
        <v>1631</v>
      </c>
      <c r="F3140" s="70" t="s">
        <v>1632</v>
      </c>
      <c r="G3140" s="70" t="s">
        <v>8609</v>
      </c>
      <c r="H3140" s="70" t="s">
        <v>1453</v>
      </c>
      <c r="I3140" s="70" t="s">
        <v>1397</v>
      </c>
      <c r="J3140" s="70" t="s">
        <v>1396</v>
      </c>
      <c r="K3140" s="70"/>
      <c r="L3140" s="70">
        <v>385</v>
      </c>
      <c r="M3140" s="70">
        <v>0.287</v>
      </c>
      <c r="N3140" s="70"/>
      <c r="O3140" s="70">
        <v>150.75</v>
      </c>
      <c r="P3140" s="70">
        <v>85</v>
      </c>
      <c r="Q3140" s="70" t="s">
        <v>1402</v>
      </c>
      <c r="R3140" s="70"/>
      <c r="S3140" s="70"/>
      <c r="T3140" s="70">
        <v>5995</v>
      </c>
      <c r="U3140" s="70" t="s">
        <v>8608</v>
      </c>
      <c r="V3140" s="70" t="s">
        <v>7897</v>
      </c>
      <c r="W3140" s="70">
        <v>4495</v>
      </c>
      <c r="X3140" s="71">
        <v>3050</v>
      </c>
    </row>
    <row r="3141" spans="3:24">
      <c r="C3141" s="69">
        <v>2021</v>
      </c>
      <c r="D3141" s="69">
        <v>6</v>
      </c>
      <c r="E3141" s="70" t="s">
        <v>3628</v>
      </c>
      <c r="F3141" s="70" t="s">
        <v>1573</v>
      </c>
      <c r="G3141" s="70" t="s">
        <v>8610</v>
      </c>
      <c r="H3141" s="70" t="s">
        <v>5168</v>
      </c>
      <c r="I3141" s="70" t="s">
        <v>1397</v>
      </c>
      <c r="J3141" s="70" t="s">
        <v>1396</v>
      </c>
      <c r="K3141" s="70">
        <v>330</v>
      </c>
      <c r="L3141" s="70"/>
      <c r="M3141" s="70"/>
      <c r="N3141" s="70"/>
      <c r="O3141" s="70">
        <v>142.4</v>
      </c>
      <c r="P3141" s="70">
        <v>65.318</v>
      </c>
      <c r="Q3141" s="70" t="s">
        <v>1402</v>
      </c>
      <c r="R3141" s="70"/>
      <c r="S3141" s="70"/>
      <c r="T3141" s="70">
        <v>5325</v>
      </c>
      <c r="U3141" s="70">
        <v>1880</v>
      </c>
      <c r="V3141" s="70">
        <v>1850</v>
      </c>
      <c r="W3141" s="70">
        <v>2575</v>
      </c>
      <c r="X3141" s="71">
        <v>2250</v>
      </c>
    </row>
    <row r="3142" spans="3:24">
      <c r="C3142" s="69">
        <v>2021</v>
      </c>
      <c r="D3142" s="69">
        <v>6</v>
      </c>
      <c r="E3142" s="70" t="s">
        <v>5144</v>
      </c>
      <c r="F3142" s="70" t="s">
        <v>5145</v>
      </c>
      <c r="G3142" s="70" t="s">
        <v>8611</v>
      </c>
      <c r="H3142" s="70" t="s">
        <v>4483</v>
      </c>
      <c r="I3142" s="70" t="s">
        <v>1397</v>
      </c>
      <c r="J3142" s="70" t="s">
        <v>1396</v>
      </c>
      <c r="K3142" s="70"/>
      <c r="L3142" s="70">
        <v>460</v>
      </c>
      <c r="M3142" s="70" t="s">
        <v>6609</v>
      </c>
      <c r="N3142" s="70"/>
      <c r="O3142" s="70">
        <v>154.59</v>
      </c>
      <c r="P3142" s="70">
        <v>89.13</v>
      </c>
      <c r="Q3142" s="70" t="s">
        <v>1402</v>
      </c>
      <c r="R3142" s="70"/>
      <c r="S3142" s="70"/>
      <c r="T3142" s="70">
        <v>5995</v>
      </c>
      <c r="U3142" s="70">
        <v>2050</v>
      </c>
      <c r="V3142" s="70" t="s">
        <v>8612</v>
      </c>
      <c r="W3142" s="70">
        <v>4495</v>
      </c>
      <c r="X3142" s="71" t="s">
        <v>8613</v>
      </c>
    </row>
    <row r="3143" spans="3:24">
      <c r="C3143" s="69">
        <v>2021</v>
      </c>
      <c r="D3143" s="69">
        <v>6</v>
      </c>
      <c r="E3143" s="70" t="s">
        <v>1443</v>
      </c>
      <c r="F3143" s="70" t="s">
        <v>1444</v>
      </c>
      <c r="G3143" s="70" t="s">
        <v>8614</v>
      </c>
      <c r="H3143" s="70" t="s">
        <v>1433</v>
      </c>
      <c r="I3143" s="70" t="s">
        <v>1397</v>
      </c>
      <c r="J3143" s="70" t="s">
        <v>1412</v>
      </c>
      <c r="K3143" s="70"/>
      <c r="L3143" s="70"/>
      <c r="M3143" s="70">
        <v>0.146</v>
      </c>
      <c r="N3143" s="70"/>
      <c r="O3143" s="70" t="s">
        <v>7635</v>
      </c>
      <c r="P3143" s="70">
        <v>163.29</v>
      </c>
      <c r="Q3143" s="70" t="s">
        <v>1402</v>
      </c>
      <c r="R3143" s="70"/>
      <c r="S3143" s="70"/>
      <c r="T3143" s="70">
        <v>8540</v>
      </c>
      <c r="U3143" s="70">
        <v>2450</v>
      </c>
      <c r="V3143" s="70" t="s">
        <v>3889</v>
      </c>
      <c r="W3143" s="70">
        <v>14000</v>
      </c>
      <c r="X3143" s="71" t="s">
        <v>5205</v>
      </c>
    </row>
    <row r="3144" spans="3:24">
      <c r="C3144" s="69">
        <v>2021</v>
      </c>
      <c r="D3144" s="69">
        <v>6</v>
      </c>
      <c r="E3144" s="70" t="s">
        <v>1443</v>
      </c>
      <c r="F3144" s="70" t="s">
        <v>1444</v>
      </c>
      <c r="G3144" s="70" t="s">
        <v>8614</v>
      </c>
      <c r="H3144" s="70" t="s">
        <v>1433</v>
      </c>
      <c r="I3144" s="70" t="s">
        <v>1397</v>
      </c>
      <c r="J3144" s="70" t="s">
        <v>1412</v>
      </c>
      <c r="K3144" s="70"/>
      <c r="L3144" s="70"/>
      <c r="M3144" s="70">
        <v>0.146</v>
      </c>
      <c r="N3144" s="70"/>
      <c r="O3144" s="70" t="s">
        <v>6141</v>
      </c>
      <c r="P3144" s="70">
        <v>182.07</v>
      </c>
      <c r="Q3144" s="70" t="s">
        <v>1402</v>
      </c>
      <c r="R3144" s="70"/>
      <c r="S3144" s="70"/>
      <c r="T3144" s="70">
        <v>8540</v>
      </c>
      <c r="U3144" s="70">
        <v>2450</v>
      </c>
      <c r="V3144" s="70" t="s">
        <v>3889</v>
      </c>
      <c r="W3144" s="70">
        <v>14000</v>
      </c>
      <c r="X3144" s="71" t="s">
        <v>5205</v>
      </c>
    </row>
    <row r="3145" spans="3:24">
      <c r="C3145" s="69">
        <v>2021</v>
      </c>
      <c r="D3145" s="69">
        <v>6</v>
      </c>
      <c r="E3145" s="70" t="s">
        <v>3628</v>
      </c>
      <c r="F3145" s="70" t="s">
        <v>6893</v>
      </c>
      <c r="G3145" s="70" t="s">
        <v>8615</v>
      </c>
      <c r="H3145" s="70" t="s">
        <v>1847</v>
      </c>
      <c r="I3145" s="70" t="s">
        <v>1397</v>
      </c>
      <c r="J3145" s="70" t="s">
        <v>1441</v>
      </c>
      <c r="K3145" s="70">
        <v>430</v>
      </c>
      <c r="L3145" s="70"/>
      <c r="M3145" s="70"/>
      <c r="N3145" s="70">
        <v>18.1</v>
      </c>
      <c r="O3145" s="70">
        <v>135.08</v>
      </c>
      <c r="P3145" s="70"/>
      <c r="Q3145" s="70" t="s">
        <v>1499</v>
      </c>
      <c r="R3145" s="70"/>
      <c r="S3145" s="70"/>
      <c r="T3145" s="70">
        <v>4850</v>
      </c>
      <c r="U3145" s="70">
        <v>1965</v>
      </c>
      <c r="V3145" s="70">
        <v>1731</v>
      </c>
      <c r="W3145" s="70">
        <v>2820</v>
      </c>
      <c r="X3145" s="71">
        <v>2345</v>
      </c>
    </row>
    <row r="3146" spans="3:24">
      <c r="C3146" s="69">
        <v>2021</v>
      </c>
      <c r="D3146" s="69">
        <v>6</v>
      </c>
      <c r="E3146" s="70" t="s">
        <v>3628</v>
      </c>
      <c r="F3146" s="70" t="s">
        <v>6893</v>
      </c>
      <c r="G3146" s="70" t="s">
        <v>8615</v>
      </c>
      <c r="H3146" s="70" t="s">
        <v>1847</v>
      </c>
      <c r="I3146" s="70" t="s">
        <v>1397</v>
      </c>
      <c r="J3146" s="70" t="s">
        <v>1441</v>
      </c>
      <c r="K3146" s="70">
        <v>430</v>
      </c>
      <c r="L3146" s="70"/>
      <c r="M3146" s="70"/>
      <c r="N3146" s="70">
        <v>18.1</v>
      </c>
      <c r="O3146" s="70">
        <v>135.65</v>
      </c>
      <c r="P3146" s="70"/>
      <c r="Q3146" s="70" t="s">
        <v>1499</v>
      </c>
      <c r="R3146" s="70"/>
      <c r="S3146" s="70"/>
      <c r="T3146" s="70">
        <v>4850</v>
      </c>
      <c r="U3146" s="70">
        <v>1965</v>
      </c>
      <c r="V3146" s="70">
        <v>1731</v>
      </c>
      <c r="W3146" s="70">
        <v>2820</v>
      </c>
      <c r="X3146" s="71">
        <v>2345</v>
      </c>
    </row>
    <row r="3147" spans="3:24">
      <c r="C3147" s="69">
        <v>2021</v>
      </c>
      <c r="D3147" s="69">
        <v>6</v>
      </c>
      <c r="E3147" s="70" t="s">
        <v>3628</v>
      </c>
      <c r="F3147" s="70" t="s">
        <v>6893</v>
      </c>
      <c r="G3147" s="70" t="s">
        <v>8615</v>
      </c>
      <c r="H3147" s="70" t="s">
        <v>1847</v>
      </c>
      <c r="I3147" s="70" t="s">
        <v>1397</v>
      </c>
      <c r="J3147" s="70" t="s">
        <v>1441</v>
      </c>
      <c r="K3147" s="70">
        <v>610</v>
      </c>
      <c r="L3147" s="70"/>
      <c r="M3147" s="70"/>
      <c r="N3147" s="70">
        <v>17.4</v>
      </c>
      <c r="O3147" s="70">
        <v>135.44</v>
      </c>
      <c r="P3147" s="70"/>
      <c r="Q3147" s="70" t="s">
        <v>1499</v>
      </c>
      <c r="R3147" s="70"/>
      <c r="S3147" s="70"/>
      <c r="T3147" s="70">
        <v>4850</v>
      </c>
      <c r="U3147" s="70">
        <v>1965</v>
      </c>
      <c r="V3147" s="70">
        <v>1731</v>
      </c>
      <c r="W3147" s="70">
        <v>2840</v>
      </c>
      <c r="X3147" s="71">
        <v>2345</v>
      </c>
    </row>
    <row r="3148" spans="3:24">
      <c r="C3148" s="69">
        <v>2021</v>
      </c>
      <c r="D3148" s="69">
        <v>6</v>
      </c>
      <c r="E3148" s="70" t="s">
        <v>3628</v>
      </c>
      <c r="F3148" s="70" t="s">
        <v>6893</v>
      </c>
      <c r="G3148" s="70" t="s">
        <v>8615</v>
      </c>
      <c r="H3148" s="70" t="s">
        <v>1847</v>
      </c>
      <c r="I3148" s="70" t="s">
        <v>1397</v>
      </c>
      <c r="J3148" s="70" t="s">
        <v>1441</v>
      </c>
      <c r="K3148" s="70">
        <v>430</v>
      </c>
      <c r="L3148" s="70"/>
      <c r="M3148" s="70"/>
      <c r="N3148" s="70">
        <v>17.4</v>
      </c>
      <c r="O3148" s="70">
        <v>136.67</v>
      </c>
      <c r="P3148" s="70"/>
      <c r="Q3148" s="70" t="s">
        <v>1499</v>
      </c>
      <c r="R3148" s="70"/>
      <c r="S3148" s="70"/>
      <c r="T3148" s="70">
        <v>4850</v>
      </c>
      <c r="U3148" s="70">
        <v>1965</v>
      </c>
      <c r="V3148" s="70">
        <v>1731</v>
      </c>
      <c r="W3148" s="70">
        <v>2840</v>
      </c>
      <c r="X3148" s="71">
        <v>2345</v>
      </c>
    </row>
    <row r="3149" spans="3:24">
      <c r="C3149" s="69">
        <v>2021</v>
      </c>
      <c r="D3149" s="69">
        <v>6</v>
      </c>
      <c r="E3149" s="70" t="s">
        <v>3628</v>
      </c>
      <c r="F3149" s="70" t="s">
        <v>6893</v>
      </c>
      <c r="G3149" s="70" t="s">
        <v>8615</v>
      </c>
      <c r="H3149" s="70" t="s">
        <v>1847</v>
      </c>
      <c r="I3149" s="70" t="s">
        <v>1397</v>
      </c>
      <c r="J3149" s="70" t="s">
        <v>1441</v>
      </c>
      <c r="K3149" s="70">
        <v>465</v>
      </c>
      <c r="L3149" s="70"/>
      <c r="M3149" s="70"/>
      <c r="N3149" s="70">
        <v>17.2</v>
      </c>
      <c r="O3149" s="70">
        <v>142.1</v>
      </c>
      <c r="P3149" s="70"/>
      <c r="Q3149" s="70" t="s">
        <v>8616</v>
      </c>
      <c r="R3149" s="70"/>
      <c r="S3149" s="70"/>
      <c r="T3149" s="70">
        <v>4850</v>
      </c>
      <c r="U3149" s="70">
        <v>1965</v>
      </c>
      <c r="V3149" s="70">
        <v>1731</v>
      </c>
      <c r="W3149" s="70">
        <v>2820</v>
      </c>
      <c r="X3149" s="71">
        <v>2345</v>
      </c>
    </row>
    <row r="3150" spans="3:24">
      <c r="C3150" s="69">
        <v>2021</v>
      </c>
      <c r="D3150" s="69">
        <v>6</v>
      </c>
      <c r="E3150" s="70" t="s">
        <v>3628</v>
      </c>
      <c r="F3150" s="70" t="s">
        <v>6893</v>
      </c>
      <c r="G3150" s="70" t="s">
        <v>8617</v>
      </c>
      <c r="H3150" s="70" t="s">
        <v>1847</v>
      </c>
      <c r="I3150" s="70" t="s">
        <v>1397</v>
      </c>
      <c r="J3150" s="70" t="s">
        <v>1441</v>
      </c>
      <c r="K3150" s="70">
        <v>420</v>
      </c>
      <c r="L3150" s="70"/>
      <c r="M3150" s="70"/>
      <c r="N3150" s="70">
        <v>18.1</v>
      </c>
      <c r="O3150" s="70">
        <v>135.08</v>
      </c>
      <c r="P3150" s="70"/>
      <c r="Q3150" s="70" t="s">
        <v>1499</v>
      </c>
      <c r="R3150" s="70"/>
      <c r="S3150" s="70"/>
      <c r="T3150" s="70">
        <v>4850</v>
      </c>
      <c r="U3150" s="70">
        <v>1965</v>
      </c>
      <c r="V3150" s="70">
        <v>1758</v>
      </c>
      <c r="W3150" s="70">
        <v>2780</v>
      </c>
      <c r="X3150" s="71">
        <v>2290</v>
      </c>
    </row>
    <row r="3151" spans="3:24">
      <c r="C3151" s="69">
        <v>2021</v>
      </c>
      <c r="D3151" s="69">
        <v>6</v>
      </c>
      <c r="E3151" s="70" t="s">
        <v>3628</v>
      </c>
      <c r="F3151" s="70" t="s">
        <v>6893</v>
      </c>
      <c r="G3151" s="70" t="s">
        <v>8617</v>
      </c>
      <c r="H3151" s="70" t="s">
        <v>1847</v>
      </c>
      <c r="I3151" s="70" t="s">
        <v>1397</v>
      </c>
      <c r="J3151" s="70" t="s">
        <v>1441</v>
      </c>
      <c r="K3151" s="70">
        <v>420</v>
      </c>
      <c r="L3151" s="70"/>
      <c r="M3151" s="70"/>
      <c r="N3151" s="70">
        <v>18.1</v>
      </c>
      <c r="O3151" s="70">
        <v>135.65</v>
      </c>
      <c r="P3151" s="70"/>
      <c r="Q3151" s="70" t="s">
        <v>1499</v>
      </c>
      <c r="R3151" s="70"/>
      <c r="S3151" s="70"/>
      <c r="T3151" s="70">
        <v>4850</v>
      </c>
      <c r="U3151" s="70">
        <v>1965</v>
      </c>
      <c r="V3151" s="70">
        <v>1758</v>
      </c>
      <c r="W3151" s="70">
        <v>2780</v>
      </c>
      <c r="X3151" s="71">
        <v>2290</v>
      </c>
    </row>
    <row r="3152" spans="3:24">
      <c r="C3152" s="69">
        <v>2021</v>
      </c>
      <c r="D3152" s="69">
        <v>6</v>
      </c>
      <c r="E3152" s="70" t="s">
        <v>3628</v>
      </c>
      <c r="F3152" s="70" t="s">
        <v>6893</v>
      </c>
      <c r="G3152" s="70" t="s">
        <v>8617</v>
      </c>
      <c r="H3152" s="70" t="s">
        <v>1847</v>
      </c>
      <c r="I3152" s="70" t="s">
        <v>1397</v>
      </c>
      <c r="J3152" s="70" t="s">
        <v>1441</v>
      </c>
      <c r="K3152" s="70">
        <v>420</v>
      </c>
      <c r="L3152" s="70"/>
      <c r="M3152" s="70"/>
      <c r="N3152" s="70">
        <v>17.4</v>
      </c>
      <c r="O3152" s="70">
        <v>135.67</v>
      </c>
      <c r="P3152" s="70"/>
      <c r="Q3152" s="70" t="s">
        <v>1499</v>
      </c>
      <c r="R3152" s="70"/>
      <c r="S3152" s="70"/>
      <c r="T3152" s="70">
        <v>4850</v>
      </c>
      <c r="U3152" s="70">
        <v>1965</v>
      </c>
      <c r="V3152" s="70">
        <v>1758</v>
      </c>
      <c r="W3152" s="70">
        <v>2800</v>
      </c>
      <c r="X3152" s="71">
        <v>2310</v>
      </c>
    </row>
    <row r="3153" spans="3:24">
      <c r="C3153" s="69">
        <v>2021</v>
      </c>
      <c r="D3153" s="69">
        <v>6</v>
      </c>
      <c r="E3153" s="70" t="s">
        <v>3628</v>
      </c>
      <c r="F3153" s="70" t="s">
        <v>6893</v>
      </c>
      <c r="G3153" s="70" t="s">
        <v>8617</v>
      </c>
      <c r="H3153" s="70" t="s">
        <v>1847</v>
      </c>
      <c r="I3153" s="70" t="s">
        <v>1397</v>
      </c>
      <c r="J3153" s="70" t="s">
        <v>1441</v>
      </c>
      <c r="K3153" s="70">
        <v>600</v>
      </c>
      <c r="L3153" s="70"/>
      <c r="M3153" s="70"/>
      <c r="N3153" s="70">
        <v>17.4</v>
      </c>
      <c r="O3153" s="70">
        <v>185.44</v>
      </c>
      <c r="P3153" s="70"/>
      <c r="Q3153" s="70" t="s">
        <v>1499</v>
      </c>
      <c r="R3153" s="70"/>
      <c r="S3153" s="70"/>
      <c r="T3153" s="70">
        <v>4850</v>
      </c>
      <c r="U3153" s="70">
        <v>1965</v>
      </c>
      <c r="V3153" s="70">
        <v>1758</v>
      </c>
      <c r="W3153" s="70">
        <v>2800</v>
      </c>
      <c r="X3153" s="71">
        <v>2310</v>
      </c>
    </row>
    <row r="3154" spans="3:24">
      <c r="C3154" s="69">
        <v>2021</v>
      </c>
      <c r="D3154" s="69">
        <v>6</v>
      </c>
      <c r="E3154" s="70" t="s">
        <v>3628</v>
      </c>
      <c r="F3154" s="70" t="s">
        <v>6893</v>
      </c>
      <c r="G3154" s="70" t="s">
        <v>8617</v>
      </c>
      <c r="H3154" s="70" t="s">
        <v>1847</v>
      </c>
      <c r="I3154" s="70" t="s">
        <v>1397</v>
      </c>
      <c r="J3154" s="70" t="s">
        <v>1441</v>
      </c>
      <c r="K3154" s="70">
        <v>455</v>
      </c>
      <c r="L3154" s="70"/>
      <c r="M3154" s="70"/>
      <c r="N3154" s="70">
        <v>17.3</v>
      </c>
      <c r="O3154" s="70">
        <v>142.1</v>
      </c>
      <c r="P3154" s="70"/>
      <c r="Q3154" s="70" t="s">
        <v>8616</v>
      </c>
      <c r="R3154" s="70"/>
      <c r="S3154" s="70"/>
      <c r="T3154" s="70">
        <v>4850</v>
      </c>
      <c r="U3154" s="70">
        <v>1965</v>
      </c>
      <c r="V3154" s="70">
        <v>1758</v>
      </c>
      <c r="W3154" s="70">
        <v>2780</v>
      </c>
      <c r="X3154" s="71">
        <v>2290</v>
      </c>
    </row>
    <row r="3155" spans="3:24">
      <c r="C3155" s="69">
        <v>2021</v>
      </c>
      <c r="D3155" s="69">
        <v>6</v>
      </c>
      <c r="E3155" s="70" t="s">
        <v>3628</v>
      </c>
      <c r="F3155" s="70" t="s">
        <v>6893</v>
      </c>
      <c r="G3155" s="70" t="s">
        <v>8618</v>
      </c>
      <c r="H3155" s="70" t="s">
        <v>1847</v>
      </c>
      <c r="I3155" s="70" t="s">
        <v>1397</v>
      </c>
      <c r="J3155" s="70" t="s">
        <v>1441</v>
      </c>
      <c r="K3155" s="70">
        <v>440</v>
      </c>
      <c r="L3155" s="70"/>
      <c r="M3155" s="70"/>
      <c r="N3155" s="70">
        <v>17.4</v>
      </c>
      <c r="O3155" s="70">
        <v>135.65</v>
      </c>
      <c r="P3155" s="70"/>
      <c r="Q3155" s="70" t="s">
        <v>1499</v>
      </c>
      <c r="R3155" s="70"/>
      <c r="S3155" s="70"/>
      <c r="T3155" s="70">
        <v>4850</v>
      </c>
      <c r="U3155" s="70">
        <v>1965</v>
      </c>
      <c r="V3155" s="70">
        <v>1714</v>
      </c>
      <c r="W3155" s="70">
        <v>2799</v>
      </c>
      <c r="X3155" s="71">
        <v>2299</v>
      </c>
    </row>
    <row r="3156" spans="3:24">
      <c r="C3156" s="69">
        <v>2021</v>
      </c>
      <c r="D3156" s="69">
        <v>6</v>
      </c>
      <c r="E3156" s="70" t="s">
        <v>3628</v>
      </c>
      <c r="F3156" s="70" t="s">
        <v>6893</v>
      </c>
      <c r="G3156" s="70" t="s">
        <v>8618</v>
      </c>
      <c r="H3156" s="70" t="s">
        <v>1847</v>
      </c>
      <c r="I3156" s="70" t="s">
        <v>1397</v>
      </c>
      <c r="J3156" s="70" t="s">
        <v>1441</v>
      </c>
      <c r="K3156" s="70">
        <v>615</v>
      </c>
      <c r="L3156" s="70"/>
      <c r="M3156" s="70"/>
      <c r="N3156" s="70">
        <v>17.3</v>
      </c>
      <c r="O3156" s="70">
        <v>185.44</v>
      </c>
      <c r="P3156" s="70"/>
      <c r="Q3156" s="70" t="s">
        <v>1499</v>
      </c>
      <c r="R3156" s="70"/>
      <c r="S3156" s="70"/>
      <c r="T3156" s="70">
        <v>4850</v>
      </c>
      <c r="U3156" s="70">
        <v>1965</v>
      </c>
      <c r="V3156" s="70">
        <v>1714</v>
      </c>
      <c r="W3156" s="70">
        <v>2799</v>
      </c>
      <c r="X3156" s="71">
        <v>2329</v>
      </c>
    </row>
    <row r="3157" spans="3:24">
      <c r="C3157" s="69">
        <v>2021</v>
      </c>
      <c r="D3157" s="69">
        <v>6</v>
      </c>
      <c r="E3157" s="70" t="s">
        <v>3628</v>
      </c>
      <c r="F3157" s="70" t="s">
        <v>6893</v>
      </c>
      <c r="G3157" s="70" t="s">
        <v>8618</v>
      </c>
      <c r="H3157" s="70" t="s">
        <v>1847</v>
      </c>
      <c r="I3157" s="70" t="s">
        <v>1397</v>
      </c>
      <c r="J3157" s="70" t="s">
        <v>1441</v>
      </c>
      <c r="K3157" s="70">
        <v>440</v>
      </c>
      <c r="L3157" s="70"/>
      <c r="M3157" s="70"/>
      <c r="N3157" s="70">
        <v>17.3</v>
      </c>
      <c r="O3157" s="70">
        <v>135.67</v>
      </c>
      <c r="P3157" s="70"/>
      <c r="Q3157" s="70" t="s">
        <v>1499</v>
      </c>
      <c r="R3157" s="70"/>
      <c r="S3157" s="70"/>
      <c r="T3157" s="70">
        <v>4850</v>
      </c>
      <c r="U3157" s="70">
        <v>1965</v>
      </c>
      <c r="V3157" s="70">
        <v>1714</v>
      </c>
      <c r="W3157" s="70">
        <v>2799</v>
      </c>
      <c r="X3157" s="71">
        <v>2329</v>
      </c>
    </row>
    <row r="3158" spans="3:24">
      <c r="C3158" s="69">
        <v>2021</v>
      </c>
      <c r="D3158" s="69">
        <v>6</v>
      </c>
      <c r="E3158" s="70" t="s">
        <v>3628</v>
      </c>
      <c r="F3158" s="70" t="s">
        <v>6893</v>
      </c>
      <c r="G3158" s="70" t="s">
        <v>8618</v>
      </c>
      <c r="H3158" s="70" t="s">
        <v>1847</v>
      </c>
      <c r="I3158" s="70" t="s">
        <v>1397</v>
      </c>
      <c r="J3158" s="70" t="s">
        <v>1441</v>
      </c>
      <c r="K3158" s="70">
        <v>475</v>
      </c>
      <c r="L3158" s="70"/>
      <c r="M3158" s="70"/>
      <c r="N3158" s="70">
        <v>17.1</v>
      </c>
      <c r="O3158" s="70">
        <v>142.1</v>
      </c>
      <c r="P3158" s="70"/>
      <c r="Q3158" s="70" t="s">
        <v>8616</v>
      </c>
      <c r="R3158" s="70"/>
      <c r="S3158" s="70"/>
      <c r="T3158" s="70">
        <v>4850</v>
      </c>
      <c r="U3158" s="70">
        <v>1965</v>
      </c>
      <c r="V3158" s="70">
        <v>1714</v>
      </c>
      <c r="W3158" s="70">
        <v>2799</v>
      </c>
      <c r="X3158" s="71">
        <v>2299</v>
      </c>
    </row>
    <row r="3159" spans="3:24">
      <c r="C3159" s="69">
        <v>2021</v>
      </c>
      <c r="D3159" s="69">
        <v>6</v>
      </c>
      <c r="E3159" s="70" t="s">
        <v>3628</v>
      </c>
      <c r="F3159" s="70" t="s">
        <v>6893</v>
      </c>
      <c r="G3159" s="70" t="s">
        <v>8619</v>
      </c>
      <c r="H3159" s="70" t="s">
        <v>1847</v>
      </c>
      <c r="I3159" s="70" t="s">
        <v>1397</v>
      </c>
      <c r="J3159" s="70" t="s">
        <v>1441</v>
      </c>
      <c r="K3159" s="70">
        <v>430</v>
      </c>
      <c r="L3159" s="70"/>
      <c r="M3159" s="70"/>
      <c r="N3159" s="70">
        <v>17.2</v>
      </c>
      <c r="O3159" s="70">
        <v>135.65</v>
      </c>
      <c r="P3159" s="70"/>
      <c r="Q3159" s="70" t="s">
        <v>1499</v>
      </c>
      <c r="R3159" s="70"/>
      <c r="S3159" s="70"/>
      <c r="T3159" s="70">
        <v>4850</v>
      </c>
      <c r="U3159" s="70">
        <v>1965</v>
      </c>
      <c r="V3159" s="70">
        <v>1731</v>
      </c>
      <c r="W3159" s="70">
        <v>2750</v>
      </c>
      <c r="X3159" s="71">
        <v>2250</v>
      </c>
    </row>
    <row r="3160" spans="3:24">
      <c r="C3160" s="69">
        <v>2021</v>
      </c>
      <c r="D3160" s="69">
        <v>6</v>
      </c>
      <c r="E3160" s="70" t="s">
        <v>3628</v>
      </c>
      <c r="F3160" s="70" t="s">
        <v>6893</v>
      </c>
      <c r="G3160" s="70" t="s">
        <v>8619</v>
      </c>
      <c r="H3160" s="70" t="s">
        <v>1847</v>
      </c>
      <c r="I3160" s="70" t="s">
        <v>1397</v>
      </c>
      <c r="J3160" s="70" t="s">
        <v>1441</v>
      </c>
      <c r="K3160" s="70">
        <v>605</v>
      </c>
      <c r="L3160" s="70"/>
      <c r="M3160" s="70"/>
      <c r="N3160" s="70">
        <v>17.3</v>
      </c>
      <c r="O3160" s="70">
        <v>185.44</v>
      </c>
      <c r="P3160" s="70"/>
      <c r="Q3160" s="70" t="s">
        <v>1499</v>
      </c>
      <c r="R3160" s="70"/>
      <c r="S3160" s="70"/>
      <c r="T3160" s="70">
        <v>4850</v>
      </c>
      <c r="U3160" s="70">
        <v>1965</v>
      </c>
      <c r="V3160" s="70">
        <v>1731</v>
      </c>
      <c r="W3160" s="70">
        <v>2750</v>
      </c>
      <c r="X3160" s="71">
        <v>2280</v>
      </c>
    </row>
    <row r="3161" spans="3:24">
      <c r="C3161" s="69">
        <v>2021</v>
      </c>
      <c r="D3161" s="69">
        <v>6</v>
      </c>
      <c r="E3161" s="70" t="s">
        <v>3628</v>
      </c>
      <c r="F3161" s="70" t="s">
        <v>6893</v>
      </c>
      <c r="G3161" s="70" t="s">
        <v>8619</v>
      </c>
      <c r="H3161" s="70" t="s">
        <v>1847</v>
      </c>
      <c r="I3161" s="70" t="s">
        <v>1397</v>
      </c>
      <c r="J3161" s="70" t="s">
        <v>1441</v>
      </c>
      <c r="K3161" s="70">
        <v>430</v>
      </c>
      <c r="L3161" s="70"/>
      <c r="M3161" s="70"/>
      <c r="N3161" s="70">
        <v>17.3</v>
      </c>
      <c r="O3161" s="70">
        <v>135.67</v>
      </c>
      <c r="P3161" s="70"/>
      <c r="Q3161" s="70" t="s">
        <v>1499</v>
      </c>
      <c r="R3161" s="70"/>
      <c r="S3161" s="70"/>
      <c r="T3161" s="70">
        <v>4850</v>
      </c>
      <c r="U3161" s="70">
        <v>1965</v>
      </c>
      <c r="V3161" s="70">
        <v>1731</v>
      </c>
      <c r="W3161" s="70">
        <v>2750</v>
      </c>
      <c r="X3161" s="71">
        <v>2280</v>
      </c>
    </row>
    <row r="3162" spans="3:24">
      <c r="C3162" s="69">
        <v>2021</v>
      </c>
      <c r="D3162" s="69">
        <v>6</v>
      </c>
      <c r="E3162" s="70" t="s">
        <v>3628</v>
      </c>
      <c r="F3162" s="70" t="s">
        <v>6893</v>
      </c>
      <c r="G3162" s="70" t="s">
        <v>8619</v>
      </c>
      <c r="H3162" s="70" t="s">
        <v>1847</v>
      </c>
      <c r="I3162" s="70" t="s">
        <v>1397</v>
      </c>
      <c r="J3162" s="70" t="s">
        <v>1441</v>
      </c>
      <c r="K3162" s="70">
        <v>465</v>
      </c>
      <c r="L3162" s="70"/>
      <c r="M3162" s="70"/>
      <c r="N3162" s="70">
        <v>17.2</v>
      </c>
      <c r="O3162" s="70">
        <v>142.1</v>
      </c>
      <c r="P3162" s="70"/>
      <c r="Q3162" s="70" t="s">
        <v>8616</v>
      </c>
      <c r="R3162" s="70"/>
      <c r="S3162" s="70"/>
      <c r="T3162" s="70">
        <v>4850</v>
      </c>
      <c r="U3162" s="70">
        <v>1965</v>
      </c>
      <c r="V3162" s="70">
        <v>1731</v>
      </c>
      <c r="W3162" s="70">
        <v>2750</v>
      </c>
      <c r="X3162" s="71">
        <v>2250</v>
      </c>
    </row>
    <row r="3163" spans="3:24">
      <c r="C3163" s="69">
        <v>2021</v>
      </c>
      <c r="D3163" s="69">
        <v>6</v>
      </c>
      <c r="E3163" s="70" t="s">
        <v>3628</v>
      </c>
      <c r="F3163" s="70" t="s">
        <v>6893</v>
      </c>
      <c r="G3163" s="70" t="s">
        <v>8620</v>
      </c>
      <c r="H3163" s="70" t="s">
        <v>1847</v>
      </c>
      <c r="I3163" s="70" t="s">
        <v>1397</v>
      </c>
      <c r="J3163" s="70" t="s">
        <v>1441</v>
      </c>
      <c r="K3163" s="70">
        <v>415</v>
      </c>
      <c r="L3163" s="70"/>
      <c r="M3163" s="70"/>
      <c r="N3163" s="70">
        <v>17.4</v>
      </c>
      <c r="O3163" s="70">
        <v>135.08</v>
      </c>
      <c r="P3163" s="70"/>
      <c r="Q3163" s="70" t="s">
        <v>1499</v>
      </c>
      <c r="R3163" s="70"/>
      <c r="S3163" s="70"/>
      <c r="T3163" s="70">
        <v>5022</v>
      </c>
      <c r="U3163" s="70">
        <v>1962</v>
      </c>
      <c r="V3163" s="70">
        <v>1756</v>
      </c>
      <c r="W3163" s="70">
        <v>3099</v>
      </c>
      <c r="X3163" s="71">
        <v>2425</v>
      </c>
    </row>
    <row r="3164" spans="3:24">
      <c r="C3164" s="69">
        <v>2021</v>
      </c>
      <c r="D3164" s="69">
        <v>6</v>
      </c>
      <c r="E3164" s="70" t="s">
        <v>3628</v>
      </c>
      <c r="F3164" s="70" t="s">
        <v>6893</v>
      </c>
      <c r="G3164" s="70" t="s">
        <v>8620</v>
      </c>
      <c r="H3164" s="70" t="s">
        <v>1847</v>
      </c>
      <c r="I3164" s="70" t="s">
        <v>1397</v>
      </c>
      <c r="J3164" s="70" t="s">
        <v>1441</v>
      </c>
      <c r="K3164" s="70">
        <v>580</v>
      </c>
      <c r="L3164" s="70"/>
      <c r="M3164" s="70"/>
      <c r="N3164" s="70">
        <v>17.7</v>
      </c>
      <c r="O3164" s="70">
        <v>185.44</v>
      </c>
      <c r="P3164" s="70"/>
      <c r="Q3164" s="70" t="s">
        <v>1499</v>
      </c>
      <c r="R3164" s="70"/>
      <c r="S3164" s="70"/>
      <c r="T3164" s="70">
        <v>5022</v>
      </c>
      <c r="U3164" s="70">
        <v>1962</v>
      </c>
      <c r="V3164" s="70">
        <v>1756</v>
      </c>
      <c r="W3164" s="70">
        <v>3099</v>
      </c>
      <c r="X3164" s="71">
        <v>2445</v>
      </c>
    </row>
    <row r="3165" spans="3:24">
      <c r="C3165" s="69">
        <v>2021</v>
      </c>
      <c r="D3165" s="69">
        <v>6</v>
      </c>
      <c r="E3165" s="70" t="s">
        <v>3628</v>
      </c>
      <c r="F3165" s="70" t="s">
        <v>6893</v>
      </c>
      <c r="G3165" s="70" t="s">
        <v>8620</v>
      </c>
      <c r="H3165" s="70" t="s">
        <v>1847</v>
      </c>
      <c r="I3165" s="70" t="s">
        <v>1397</v>
      </c>
      <c r="J3165" s="70" t="s">
        <v>1441</v>
      </c>
      <c r="K3165" s="70">
        <v>450</v>
      </c>
      <c r="L3165" s="70"/>
      <c r="M3165" s="70"/>
      <c r="N3165" s="70">
        <v>17.7</v>
      </c>
      <c r="O3165" s="70">
        <v>142.1</v>
      </c>
      <c r="P3165" s="70"/>
      <c r="Q3165" s="70" t="s">
        <v>8621</v>
      </c>
      <c r="R3165" s="70"/>
      <c r="S3165" s="70"/>
      <c r="T3165" s="70">
        <v>5022</v>
      </c>
      <c r="U3165" s="70">
        <v>1962</v>
      </c>
      <c r="V3165" s="70">
        <v>1756</v>
      </c>
      <c r="W3165" s="70">
        <v>3099</v>
      </c>
      <c r="X3165" s="71">
        <v>2425</v>
      </c>
    </row>
    <row r="3166" spans="3:24">
      <c r="C3166" s="69">
        <v>2021</v>
      </c>
      <c r="D3166" s="69">
        <v>6</v>
      </c>
      <c r="E3166" s="70" t="s">
        <v>4334</v>
      </c>
      <c r="F3166" s="70" t="s">
        <v>1617</v>
      </c>
      <c r="G3166" s="70" t="s">
        <v>8622</v>
      </c>
      <c r="H3166" s="70" t="s">
        <v>4336</v>
      </c>
      <c r="I3166" s="70" t="s">
        <v>8201</v>
      </c>
      <c r="J3166" s="70" t="s">
        <v>1396</v>
      </c>
      <c r="K3166" s="70"/>
      <c r="L3166" s="70"/>
      <c r="M3166" s="70"/>
      <c r="N3166" s="70"/>
      <c r="O3166" s="70"/>
      <c r="P3166" s="70">
        <v>54.72</v>
      </c>
      <c r="Q3166" s="70" t="s">
        <v>1421</v>
      </c>
      <c r="R3166" s="70"/>
      <c r="S3166" s="70"/>
      <c r="T3166" s="70">
        <v>5995</v>
      </c>
      <c r="U3166" s="70" t="s">
        <v>8623</v>
      </c>
      <c r="V3166" s="70" t="s">
        <v>7048</v>
      </c>
      <c r="W3166" s="70">
        <v>4495</v>
      </c>
      <c r="X3166" s="71" t="s">
        <v>8624</v>
      </c>
    </row>
    <row r="3167" spans="3:24">
      <c r="C3167" s="69">
        <v>2021</v>
      </c>
      <c r="D3167" s="69">
        <v>6</v>
      </c>
      <c r="E3167" s="70" t="s">
        <v>4334</v>
      </c>
      <c r="F3167" s="70" t="s">
        <v>1617</v>
      </c>
      <c r="G3167" s="70" t="s">
        <v>8625</v>
      </c>
      <c r="H3167" s="70" t="s">
        <v>7252</v>
      </c>
      <c r="I3167" s="70" t="s">
        <v>8201</v>
      </c>
      <c r="J3167" s="70" t="s">
        <v>1396</v>
      </c>
      <c r="K3167" s="70"/>
      <c r="L3167" s="70"/>
      <c r="M3167" s="70"/>
      <c r="N3167" s="70"/>
      <c r="O3167" s="70"/>
      <c r="P3167" s="70">
        <v>54.72</v>
      </c>
      <c r="Q3167" s="70" t="s">
        <v>1421</v>
      </c>
      <c r="R3167" s="70"/>
      <c r="S3167" s="70"/>
      <c r="T3167" s="70">
        <v>5995</v>
      </c>
      <c r="U3167" s="70" t="s">
        <v>8626</v>
      </c>
      <c r="V3167" s="70" t="s">
        <v>8627</v>
      </c>
      <c r="W3167" s="70">
        <v>4495</v>
      </c>
      <c r="X3167" s="71" t="s">
        <v>8628</v>
      </c>
    </row>
    <row r="3168" spans="3:24">
      <c r="C3168" s="69">
        <v>2021</v>
      </c>
      <c r="D3168" s="69">
        <v>6</v>
      </c>
      <c r="E3168" s="70" t="s">
        <v>4334</v>
      </c>
      <c r="F3168" s="70" t="s">
        <v>1617</v>
      </c>
      <c r="G3168" s="70" t="s">
        <v>8629</v>
      </c>
      <c r="H3168" s="70" t="s">
        <v>4336</v>
      </c>
      <c r="I3168" s="70" t="s">
        <v>8201</v>
      </c>
      <c r="J3168" s="70" t="s">
        <v>1396</v>
      </c>
      <c r="K3168" s="70"/>
      <c r="L3168" s="70"/>
      <c r="M3168" s="70"/>
      <c r="N3168" s="70"/>
      <c r="O3168" s="70"/>
      <c r="P3168" s="70">
        <v>53.58</v>
      </c>
      <c r="Q3168" s="70" t="s">
        <v>1483</v>
      </c>
      <c r="R3168" s="70"/>
      <c r="S3168" s="70"/>
      <c r="T3168" s="70">
        <v>5995</v>
      </c>
      <c r="U3168" s="70" t="s">
        <v>8623</v>
      </c>
      <c r="V3168" s="70" t="s">
        <v>7048</v>
      </c>
      <c r="W3168" s="70">
        <v>4495</v>
      </c>
      <c r="X3168" s="71" t="s">
        <v>8624</v>
      </c>
    </row>
    <row r="3169" spans="3:24">
      <c r="C3169" s="69">
        <v>2021</v>
      </c>
      <c r="D3169" s="69">
        <v>6</v>
      </c>
      <c r="E3169" s="70" t="s">
        <v>4334</v>
      </c>
      <c r="F3169" s="70" t="s">
        <v>1617</v>
      </c>
      <c r="G3169" s="70" t="s">
        <v>8630</v>
      </c>
      <c r="H3169" s="70" t="s">
        <v>7252</v>
      </c>
      <c r="I3169" s="70" t="s">
        <v>8201</v>
      </c>
      <c r="J3169" s="70" t="s">
        <v>1396</v>
      </c>
      <c r="K3169" s="70"/>
      <c r="L3169" s="70"/>
      <c r="M3169" s="70"/>
      <c r="N3169" s="70"/>
      <c r="O3169" s="70"/>
      <c r="P3169" s="70">
        <v>53.58</v>
      </c>
      <c r="Q3169" s="70" t="s">
        <v>1483</v>
      </c>
      <c r="R3169" s="70"/>
      <c r="S3169" s="70"/>
      <c r="T3169" s="70">
        <v>5995</v>
      </c>
      <c r="U3169" s="70" t="s">
        <v>8626</v>
      </c>
      <c r="V3169" s="70" t="s">
        <v>8631</v>
      </c>
      <c r="W3169" s="70">
        <v>4495</v>
      </c>
      <c r="X3169" s="71" t="s">
        <v>8628</v>
      </c>
    </row>
    <row r="3170" spans="3:24">
      <c r="C3170" s="69">
        <v>2021</v>
      </c>
      <c r="D3170" s="69">
        <v>6</v>
      </c>
      <c r="E3170" s="70" t="s">
        <v>1789</v>
      </c>
      <c r="F3170" s="70" t="s">
        <v>1790</v>
      </c>
      <c r="G3170" s="70" t="s">
        <v>8632</v>
      </c>
      <c r="H3170" s="70" t="s">
        <v>1433</v>
      </c>
      <c r="I3170" s="70" t="s">
        <v>1397</v>
      </c>
      <c r="J3170" s="70" t="s">
        <v>1412</v>
      </c>
      <c r="K3170" s="70"/>
      <c r="L3170" s="70"/>
      <c r="M3170" s="70">
        <v>0.136</v>
      </c>
      <c r="N3170" s="70"/>
      <c r="O3170" s="70" t="s">
        <v>1799</v>
      </c>
      <c r="P3170" s="70">
        <v>180.87</v>
      </c>
      <c r="Q3170" s="70" t="s">
        <v>1402</v>
      </c>
      <c r="R3170" s="70"/>
      <c r="S3170" s="70"/>
      <c r="T3170" s="70">
        <v>10500</v>
      </c>
      <c r="U3170" s="70" t="s">
        <v>1525</v>
      </c>
      <c r="V3170" s="70" t="s">
        <v>8633</v>
      </c>
      <c r="W3170" s="70">
        <v>18000</v>
      </c>
      <c r="X3170" s="71" t="s">
        <v>8634</v>
      </c>
    </row>
    <row r="3171" spans="3:24">
      <c r="C3171" s="69">
        <v>2021</v>
      </c>
      <c r="D3171" s="69">
        <v>6</v>
      </c>
      <c r="E3171" s="70" t="s">
        <v>1789</v>
      </c>
      <c r="F3171" s="70" t="s">
        <v>1790</v>
      </c>
      <c r="G3171" s="70" t="s">
        <v>8635</v>
      </c>
      <c r="H3171" s="70" t="s">
        <v>1433</v>
      </c>
      <c r="I3171" s="70" t="s">
        <v>1397</v>
      </c>
      <c r="J3171" s="70" t="s">
        <v>1412</v>
      </c>
      <c r="K3171" s="70"/>
      <c r="L3171" s="70"/>
      <c r="M3171" s="70">
        <v>0.14</v>
      </c>
      <c r="N3171" s="70"/>
      <c r="O3171" s="70">
        <v>158.98</v>
      </c>
      <c r="P3171" s="70">
        <v>210.56</v>
      </c>
      <c r="Q3171" s="70" t="s">
        <v>1402</v>
      </c>
      <c r="R3171" s="70"/>
      <c r="S3171" s="70"/>
      <c r="T3171" s="70">
        <v>10745</v>
      </c>
      <c r="U3171" s="70">
        <v>2550</v>
      </c>
      <c r="V3171" s="70" t="s">
        <v>8636</v>
      </c>
      <c r="W3171" s="70">
        <v>14000</v>
      </c>
      <c r="X3171" s="71" t="s">
        <v>8637</v>
      </c>
    </row>
    <row r="3172" spans="3:24">
      <c r="C3172" s="69">
        <v>2021</v>
      </c>
      <c r="D3172" s="69">
        <v>6</v>
      </c>
      <c r="E3172" s="70" t="s">
        <v>1789</v>
      </c>
      <c r="F3172" s="70" t="s">
        <v>1790</v>
      </c>
      <c r="G3172" s="70" t="s">
        <v>8638</v>
      </c>
      <c r="H3172" s="70" t="s">
        <v>1433</v>
      </c>
      <c r="I3172" s="70" t="s">
        <v>1397</v>
      </c>
      <c r="J3172" s="70" t="s">
        <v>1412</v>
      </c>
      <c r="K3172" s="70"/>
      <c r="L3172" s="70"/>
      <c r="M3172" s="70">
        <v>0.147</v>
      </c>
      <c r="N3172" s="70"/>
      <c r="O3172" s="70" t="s">
        <v>1835</v>
      </c>
      <c r="P3172" s="70">
        <v>95.25</v>
      </c>
      <c r="Q3172" s="70" t="s">
        <v>1402</v>
      </c>
      <c r="R3172" s="70"/>
      <c r="S3172" s="70"/>
      <c r="T3172" s="70">
        <v>6520</v>
      </c>
      <c r="U3172" s="70">
        <v>2100</v>
      </c>
      <c r="V3172" s="70" t="s">
        <v>7963</v>
      </c>
      <c r="W3172" s="70">
        <v>9000</v>
      </c>
      <c r="X3172" s="71" t="s">
        <v>8639</v>
      </c>
    </row>
    <row r="3173" spans="3:24">
      <c r="C3173" s="69">
        <v>2021</v>
      </c>
      <c r="D3173" s="69">
        <v>6</v>
      </c>
      <c r="E3173" s="70" t="s">
        <v>1725</v>
      </c>
      <c r="F3173" s="70" t="s">
        <v>1728</v>
      </c>
      <c r="G3173" s="70" t="s">
        <v>8640</v>
      </c>
      <c r="H3173" s="70" t="s">
        <v>4483</v>
      </c>
      <c r="I3173" s="70" t="s">
        <v>1397</v>
      </c>
      <c r="J3173" s="70" t="s">
        <v>1396</v>
      </c>
      <c r="K3173" s="70">
        <v>263</v>
      </c>
      <c r="L3173" s="70"/>
      <c r="M3173" s="70">
        <v>0.284</v>
      </c>
      <c r="N3173" s="70"/>
      <c r="O3173" s="70">
        <v>137.6</v>
      </c>
      <c r="P3173" s="70">
        <v>41.86</v>
      </c>
      <c r="Q3173" s="70" t="s">
        <v>1402</v>
      </c>
      <c r="R3173" s="70"/>
      <c r="S3173" s="70"/>
      <c r="T3173" s="70">
        <v>5130</v>
      </c>
      <c r="U3173" s="70">
        <v>1600</v>
      </c>
      <c r="V3173" s="70">
        <v>2665</v>
      </c>
      <c r="W3173" s="70">
        <v>2840</v>
      </c>
      <c r="X3173" s="71">
        <v>1750</v>
      </c>
    </row>
    <row r="3174" spans="3:24">
      <c r="C3174" s="69">
        <v>2021</v>
      </c>
      <c r="D3174" s="69">
        <v>6</v>
      </c>
      <c r="E3174" s="70" t="s">
        <v>1725</v>
      </c>
      <c r="F3174" s="70" t="s">
        <v>1728</v>
      </c>
      <c r="G3174" s="70" t="s">
        <v>8640</v>
      </c>
      <c r="H3174" s="70" t="s">
        <v>4483</v>
      </c>
      <c r="I3174" s="70" t="s">
        <v>1397</v>
      </c>
      <c r="J3174" s="70" t="s">
        <v>1396</v>
      </c>
      <c r="K3174" s="70">
        <v>263</v>
      </c>
      <c r="L3174" s="70"/>
      <c r="M3174" s="70">
        <v>0.27</v>
      </c>
      <c r="N3174" s="70"/>
      <c r="O3174" s="70">
        <v>137.6</v>
      </c>
      <c r="P3174" s="70">
        <v>41.86</v>
      </c>
      <c r="Q3174" s="70" t="s">
        <v>1402</v>
      </c>
      <c r="R3174" s="70"/>
      <c r="S3174" s="70"/>
      <c r="T3174" s="70">
        <v>5130</v>
      </c>
      <c r="U3174" s="70">
        <v>1600</v>
      </c>
      <c r="V3174" s="70">
        <v>1900</v>
      </c>
      <c r="W3174" s="70">
        <v>2840</v>
      </c>
      <c r="X3174" s="71">
        <v>1690</v>
      </c>
    </row>
    <row r="3175" spans="3:24">
      <c r="C3175" s="69">
        <v>2021</v>
      </c>
      <c r="D3175" s="69">
        <v>6</v>
      </c>
      <c r="E3175" s="70" t="s">
        <v>1725</v>
      </c>
      <c r="F3175" s="70" t="s">
        <v>1728</v>
      </c>
      <c r="G3175" s="70" t="s">
        <v>8640</v>
      </c>
      <c r="H3175" s="70" t="s">
        <v>4483</v>
      </c>
      <c r="I3175" s="70" t="s">
        <v>1397</v>
      </c>
      <c r="J3175" s="70" t="s">
        <v>1396</v>
      </c>
      <c r="K3175" s="70">
        <v>263</v>
      </c>
      <c r="L3175" s="70"/>
      <c r="M3175" s="70">
        <v>0.27</v>
      </c>
      <c r="N3175" s="70"/>
      <c r="O3175" s="70">
        <v>137.6</v>
      </c>
      <c r="P3175" s="70">
        <v>41.86</v>
      </c>
      <c r="Q3175" s="70" t="s">
        <v>1402</v>
      </c>
      <c r="R3175" s="70"/>
      <c r="S3175" s="70"/>
      <c r="T3175" s="70">
        <v>5130</v>
      </c>
      <c r="U3175" s="70">
        <v>1600</v>
      </c>
      <c r="V3175" s="70">
        <v>1975</v>
      </c>
      <c r="W3175" s="70">
        <v>2840</v>
      </c>
      <c r="X3175" s="71">
        <v>1690</v>
      </c>
    </row>
    <row r="3176" spans="3:24">
      <c r="C3176" s="69">
        <v>2021</v>
      </c>
      <c r="D3176" s="69">
        <v>6</v>
      </c>
      <c r="E3176" s="70" t="s">
        <v>1725</v>
      </c>
      <c r="F3176" s="70" t="s">
        <v>1728</v>
      </c>
      <c r="G3176" s="70" t="s">
        <v>8640</v>
      </c>
      <c r="H3176" s="70" t="s">
        <v>4483</v>
      </c>
      <c r="I3176" s="70" t="s">
        <v>1397</v>
      </c>
      <c r="J3176" s="70" t="s">
        <v>1396</v>
      </c>
      <c r="K3176" s="70">
        <v>263</v>
      </c>
      <c r="L3176" s="70"/>
      <c r="M3176" s="70">
        <v>0.284</v>
      </c>
      <c r="N3176" s="70"/>
      <c r="O3176" s="70">
        <v>137.6</v>
      </c>
      <c r="P3176" s="70">
        <v>41.86</v>
      </c>
      <c r="Q3176" s="70" t="s">
        <v>1402</v>
      </c>
      <c r="R3176" s="70"/>
      <c r="S3176" s="70"/>
      <c r="T3176" s="70">
        <v>5130</v>
      </c>
      <c r="U3176" s="70">
        <v>1600</v>
      </c>
      <c r="V3176" s="70">
        <v>2475</v>
      </c>
      <c r="W3176" s="70">
        <v>2840</v>
      </c>
      <c r="X3176" s="71">
        <v>1750</v>
      </c>
    </row>
    <row r="3177" spans="3:24">
      <c r="C3177" s="69">
        <v>2021</v>
      </c>
      <c r="D3177" s="69">
        <v>6</v>
      </c>
      <c r="E3177" s="70" t="s">
        <v>1416</v>
      </c>
      <c r="F3177" s="70" t="s">
        <v>4149</v>
      </c>
      <c r="G3177" s="70" t="s">
        <v>8641</v>
      </c>
      <c r="H3177" s="70" t="s">
        <v>1440</v>
      </c>
      <c r="I3177" s="70" t="s">
        <v>1397</v>
      </c>
      <c r="J3177" s="70" t="s">
        <v>1396</v>
      </c>
      <c r="K3177" s="70">
        <v>401</v>
      </c>
      <c r="L3177" s="70"/>
      <c r="M3177" s="70"/>
      <c r="N3177" s="70">
        <v>13.6</v>
      </c>
      <c r="O3177" s="70">
        <v>125</v>
      </c>
      <c r="P3177" s="70"/>
      <c r="Q3177" s="70" t="s">
        <v>1421</v>
      </c>
      <c r="R3177" s="70"/>
      <c r="S3177" s="70"/>
      <c r="T3177" s="70">
        <v>4680</v>
      </c>
      <c r="U3177" s="70">
        <v>1720</v>
      </c>
      <c r="V3177" s="70">
        <v>1530</v>
      </c>
      <c r="W3177" s="70">
        <v>1969</v>
      </c>
      <c r="X3177" s="71">
        <v>1550</v>
      </c>
    </row>
    <row r="3178" spans="3:24">
      <c r="C3178" s="69">
        <v>2021</v>
      </c>
      <c r="D3178" s="69">
        <v>6</v>
      </c>
      <c r="E3178" s="70" t="s">
        <v>1416</v>
      </c>
      <c r="F3178" s="70" t="s">
        <v>4149</v>
      </c>
      <c r="G3178" s="70" t="s">
        <v>8641</v>
      </c>
      <c r="H3178" s="70" t="s">
        <v>1440</v>
      </c>
      <c r="I3178" s="70" t="s">
        <v>1397</v>
      </c>
      <c r="J3178" s="70" t="s">
        <v>1396</v>
      </c>
      <c r="K3178" s="70">
        <v>401</v>
      </c>
      <c r="L3178" s="70"/>
      <c r="M3178" s="70"/>
      <c r="N3178" s="70">
        <v>13.6</v>
      </c>
      <c r="O3178" s="70">
        <v>140</v>
      </c>
      <c r="P3178" s="70"/>
      <c r="Q3178" s="70" t="s">
        <v>1421</v>
      </c>
      <c r="R3178" s="70"/>
      <c r="S3178" s="70"/>
      <c r="T3178" s="70">
        <v>4680</v>
      </c>
      <c r="U3178" s="70">
        <v>1720</v>
      </c>
      <c r="V3178" s="70">
        <v>1530</v>
      </c>
      <c r="W3178" s="70">
        <v>1969</v>
      </c>
      <c r="X3178" s="71">
        <v>1550</v>
      </c>
    </row>
    <row r="3179" spans="3:24">
      <c r="C3179" s="69">
        <v>2021</v>
      </c>
      <c r="D3179" s="69">
        <v>6</v>
      </c>
      <c r="E3179" s="70" t="s">
        <v>1416</v>
      </c>
      <c r="F3179" s="70" t="s">
        <v>4149</v>
      </c>
      <c r="G3179" s="70" t="s">
        <v>8641</v>
      </c>
      <c r="H3179" s="70" t="s">
        <v>1440</v>
      </c>
      <c r="I3179" s="70" t="s">
        <v>1397</v>
      </c>
      <c r="J3179" s="70" t="s">
        <v>1396</v>
      </c>
      <c r="K3179" s="70">
        <v>401</v>
      </c>
      <c r="L3179" s="70"/>
      <c r="M3179" s="70"/>
      <c r="N3179" s="70">
        <v>13.6</v>
      </c>
      <c r="O3179" s="70">
        <v>125</v>
      </c>
      <c r="P3179" s="70"/>
      <c r="Q3179" s="70" t="s">
        <v>1421</v>
      </c>
      <c r="R3179" s="70"/>
      <c r="S3179" s="70"/>
      <c r="T3179" s="70">
        <v>4680</v>
      </c>
      <c r="U3179" s="70">
        <v>1720</v>
      </c>
      <c r="V3179" s="70">
        <v>1530</v>
      </c>
      <c r="W3179" s="70">
        <v>1969</v>
      </c>
      <c r="X3179" s="71">
        <v>1550</v>
      </c>
    </row>
    <row r="3180" spans="3:24">
      <c r="C3180" s="69">
        <v>2021</v>
      </c>
      <c r="D3180" s="69">
        <v>6</v>
      </c>
      <c r="E3180" s="70" t="s">
        <v>1488</v>
      </c>
      <c r="F3180" s="70" t="s">
        <v>5539</v>
      </c>
      <c r="G3180" s="70" t="s">
        <v>8642</v>
      </c>
      <c r="H3180" s="70" t="s">
        <v>5643</v>
      </c>
      <c r="I3180" s="70" t="s">
        <v>1397</v>
      </c>
      <c r="J3180" s="70" t="s">
        <v>1412</v>
      </c>
      <c r="K3180" s="70">
        <v>535</v>
      </c>
      <c r="L3180" s="70"/>
      <c r="M3180" s="70">
        <v>0.278</v>
      </c>
      <c r="N3180" s="70"/>
      <c r="O3180" s="70">
        <v>140.72</v>
      </c>
      <c r="P3180" s="70">
        <v>88.55</v>
      </c>
      <c r="Q3180" s="70" t="s">
        <v>1402</v>
      </c>
      <c r="R3180" s="70"/>
      <c r="S3180" s="70"/>
      <c r="T3180" s="70">
        <v>5365</v>
      </c>
      <c r="U3180" s="70">
        <v>1960</v>
      </c>
      <c r="V3180" s="70" t="s">
        <v>8643</v>
      </c>
      <c r="W3180" s="70">
        <v>3495</v>
      </c>
      <c r="X3180" s="71">
        <v>2270</v>
      </c>
    </row>
    <row r="3181" spans="3:24">
      <c r="C3181" s="69">
        <v>2021</v>
      </c>
      <c r="D3181" s="69">
        <v>6</v>
      </c>
      <c r="E3181" s="70" t="s">
        <v>1535</v>
      </c>
      <c r="F3181" s="70" t="s">
        <v>1541</v>
      </c>
      <c r="G3181" s="70" t="s">
        <v>8644</v>
      </c>
      <c r="H3181" s="70" t="s">
        <v>1440</v>
      </c>
      <c r="I3181" s="70" t="s">
        <v>1397</v>
      </c>
      <c r="J3181" s="70" t="s">
        <v>1396</v>
      </c>
      <c r="K3181" s="70">
        <v>421</v>
      </c>
      <c r="L3181" s="70"/>
      <c r="M3181" s="70"/>
      <c r="N3181" s="70">
        <v>13.6</v>
      </c>
      <c r="O3181" s="70">
        <v>160.28</v>
      </c>
      <c r="P3181" s="70"/>
      <c r="Q3181" s="70" t="s">
        <v>1504</v>
      </c>
      <c r="R3181" s="70"/>
      <c r="S3181" s="70"/>
      <c r="T3181" s="70">
        <v>4755</v>
      </c>
      <c r="U3181" s="70">
        <v>1802</v>
      </c>
      <c r="V3181" s="70">
        <v>1503</v>
      </c>
      <c r="W3181" s="70">
        <v>1985</v>
      </c>
      <c r="X3181" s="71">
        <v>1535</v>
      </c>
    </row>
    <row r="3182" spans="3:24">
      <c r="C3182" s="69">
        <v>2021</v>
      </c>
      <c r="D3182" s="69">
        <v>6</v>
      </c>
      <c r="E3182" s="70" t="s">
        <v>1564</v>
      </c>
      <c r="F3182" s="70" t="s">
        <v>1565</v>
      </c>
      <c r="G3182" s="70" t="s">
        <v>8645</v>
      </c>
      <c r="H3182" s="70" t="s">
        <v>1433</v>
      </c>
      <c r="I3182" s="70" t="s">
        <v>1397</v>
      </c>
      <c r="J3182" s="70" t="s">
        <v>1412</v>
      </c>
      <c r="K3182" s="70"/>
      <c r="L3182" s="70"/>
      <c r="M3182" s="70">
        <v>0.148</v>
      </c>
      <c r="N3182" s="70"/>
      <c r="O3182" s="70" t="s">
        <v>1799</v>
      </c>
      <c r="P3182" s="70">
        <v>180.87</v>
      </c>
      <c r="Q3182" s="70" t="s">
        <v>1421</v>
      </c>
      <c r="R3182" s="70"/>
      <c r="S3182" s="70"/>
      <c r="T3182" s="70">
        <v>8005</v>
      </c>
      <c r="U3182" s="70">
        <v>2350</v>
      </c>
      <c r="V3182" s="70" t="s">
        <v>1686</v>
      </c>
      <c r="W3182" s="70">
        <v>13000</v>
      </c>
      <c r="X3182" s="71" t="s">
        <v>8646</v>
      </c>
    </row>
    <row r="3183" spans="3:24">
      <c r="C3183" s="69">
        <v>2021</v>
      </c>
      <c r="D3183" s="69">
        <v>6</v>
      </c>
      <c r="E3183" s="70" t="s">
        <v>1680</v>
      </c>
      <c r="F3183" s="70" t="s">
        <v>1409</v>
      </c>
      <c r="G3183" s="70" t="s">
        <v>8647</v>
      </c>
      <c r="H3183" s="70" t="s">
        <v>1440</v>
      </c>
      <c r="I3183" s="70" t="s">
        <v>1397</v>
      </c>
      <c r="J3183" s="70" t="s">
        <v>1396</v>
      </c>
      <c r="K3183" s="70">
        <v>415</v>
      </c>
      <c r="L3183" s="70"/>
      <c r="M3183" s="70"/>
      <c r="N3183" s="70">
        <v>12.3</v>
      </c>
      <c r="O3183" s="70">
        <v>150</v>
      </c>
      <c r="P3183" s="70"/>
      <c r="Q3183" s="70" t="s">
        <v>1940</v>
      </c>
      <c r="R3183" s="70"/>
      <c r="S3183" s="70"/>
      <c r="T3183" s="70" t="s">
        <v>8648</v>
      </c>
      <c r="U3183" s="70">
        <v>1790</v>
      </c>
      <c r="V3183" s="70">
        <v>1550</v>
      </c>
      <c r="W3183" s="70">
        <v>2033</v>
      </c>
      <c r="X3183" s="71">
        <v>1658</v>
      </c>
    </row>
    <row r="3184" spans="3:24">
      <c r="C3184" s="69">
        <v>2021</v>
      </c>
      <c r="D3184" s="69">
        <v>6</v>
      </c>
      <c r="E3184" s="70" t="s">
        <v>1680</v>
      </c>
      <c r="F3184" s="70" t="s">
        <v>1409</v>
      </c>
      <c r="G3184" s="70" t="s">
        <v>8649</v>
      </c>
      <c r="H3184" s="70" t="s">
        <v>1440</v>
      </c>
      <c r="I3184" s="70" t="s">
        <v>1397</v>
      </c>
      <c r="J3184" s="70" t="s">
        <v>1396</v>
      </c>
      <c r="K3184" s="70">
        <v>415</v>
      </c>
      <c r="L3184" s="70"/>
      <c r="M3184" s="70"/>
      <c r="N3184" s="70">
        <v>12.3</v>
      </c>
      <c r="O3184" s="70">
        <v>150</v>
      </c>
      <c r="P3184" s="70"/>
      <c r="Q3184" s="70" t="s">
        <v>1940</v>
      </c>
      <c r="R3184" s="70"/>
      <c r="S3184" s="70"/>
      <c r="T3184" s="70" t="s">
        <v>8648</v>
      </c>
      <c r="U3184" s="70">
        <v>1790</v>
      </c>
      <c r="V3184" s="70">
        <v>1550</v>
      </c>
      <c r="W3184" s="70">
        <v>2021</v>
      </c>
      <c r="X3184" s="71">
        <v>1646</v>
      </c>
    </row>
    <row r="3185" spans="3:24">
      <c r="C3185" s="69">
        <v>2021</v>
      </c>
      <c r="D3185" s="69">
        <v>6</v>
      </c>
      <c r="E3185" s="70" t="s">
        <v>4311</v>
      </c>
      <c r="F3185" s="70" t="s">
        <v>4312</v>
      </c>
      <c r="G3185" s="70" t="s">
        <v>8650</v>
      </c>
      <c r="H3185" s="70" t="s">
        <v>1433</v>
      </c>
      <c r="I3185" s="70" t="s">
        <v>1397</v>
      </c>
      <c r="J3185" s="70" t="s">
        <v>1412</v>
      </c>
      <c r="K3185" s="70"/>
      <c r="L3185" s="70"/>
      <c r="M3185" s="70">
        <v>0.148</v>
      </c>
      <c r="N3185" s="70"/>
      <c r="O3185" s="70" t="s">
        <v>1799</v>
      </c>
      <c r="P3185" s="70">
        <v>186.7</v>
      </c>
      <c r="Q3185" s="70" t="s">
        <v>1402</v>
      </c>
      <c r="R3185" s="70"/>
      <c r="S3185" s="70"/>
      <c r="T3185" s="70">
        <v>8140</v>
      </c>
      <c r="U3185" s="70" t="s">
        <v>3206</v>
      </c>
      <c r="V3185" s="70" t="s">
        <v>3207</v>
      </c>
      <c r="W3185" s="70">
        <v>14000</v>
      </c>
      <c r="X3185" s="71" t="s">
        <v>8651</v>
      </c>
    </row>
    <row r="3186" spans="3:24">
      <c r="C3186" s="69">
        <v>2021</v>
      </c>
      <c r="D3186" s="69">
        <v>6</v>
      </c>
      <c r="E3186" s="70" t="s">
        <v>4311</v>
      </c>
      <c r="F3186" s="70" t="s">
        <v>4312</v>
      </c>
      <c r="G3186" s="70" t="s">
        <v>8652</v>
      </c>
      <c r="H3186" s="70" t="s">
        <v>1433</v>
      </c>
      <c r="I3186" s="70" t="s">
        <v>1397</v>
      </c>
      <c r="J3186" s="70" t="s">
        <v>1412</v>
      </c>
      <c r="K3186" s="70"/>
      <c r="L3186" s="70"/>
      <c r="M3186" s="70">
        <v>0.139</v>
      </c>
      <c r="N3186" s="70"/>
      <c r="O3186" s="70" t="s">
        <v>1799</v>
      </c>
      <c r="P3186" s="70">
        <v>186.7</v>
      </c>
      <c r="Q3186" s="70" t="s">
        <v>1402</v>
      </c>
      <c r="R3186" s="70"/>
      <c r="S3186" s="70"/>
      <c r="T3186" s="70">
        <v>8140</v>
      </c>
      <c r="U3186" s="70" t="s">
        <v>3206</v>
      </c>
      <c r="V3186" s="70" t="s">
        <v>3207</v>
      </c>
      <c r="W3186" s="70">
        <v>14000</v>
      </c>
      <c r="X3186" s="71" t="s">
        <v>8653</v>
      </c>
    </row>
    <row r="3187" spans="3:24">
      <c r="C3187" s="69">
        <v>2021</v>
      </c>
      <c r="D3187" s="69">
        <v>6</v>
      </c>
      <c r="E3187" s="70" t="s">
        <v>4311</v>
      </c>
      <c r="F3187" s="70" t="s">
        <v>4312</v>
      </c>
      <c r="G3187" s="70" t="s">
        <v>8654</v>
      </c>
      <c r="H3187" s="70" t="s">
        <v>1433</v>
      </c>
      <c r="I3187" s="70" t="s">
        <v>1397</v>
      </c>
      <c r="J3187" s="70" t="s">
        <v>1412</v>
      </c>
      <c r="K3187" s="70"/>
      <c r="L3187" s="70"/>
      <c r="M3187" s="70">
        <v>0.133</v>
      </c>
      <c r="N3187" s="70"/>
      <c r="O3187" s="70" t="s">
        <v>1434</v>
      </c>
      <c r="P3187" s="70">
        <v>134.35</v>
      </c>
      <c r="Q3187" s="70" t="s">
        <v>1402</v>
      </c>
      <c r="R3187" s="70"/>
      <c r="S3187" s="70"/>
      <c r="T3187" s="70">
        <v>8140</v>
      </c>
      <c r="U3187" s="70" t="s">
        <v>3206</v>
      </c>
      <c r="V3187" s="70" t="s">
        <v>3207</v>
      </c>
      <c r="W3187" s="70">
        <v>14000</v>
      </c>
      <c r="X3187" s="71" t="s">
        <v>3222</v>
      </c>
    </row>
    <row r="3188" spans="3:24">
      <c r="C3188" s="69">
        <v>2021</v>
      </c>
      <c r="D3188" s="69">
        <v>6</v>
      </c>
      <c r="E3188" s="70" t="s">
        <v>4311</v>
      </c>
      <c r="F3188" s="70" t="s">
        <v>4312</v>
      </c>
      <c r="G3188" s="70" t="s">
        <v>8655</v>
      </c>
      <c r="H3188" s="70" t="s">
        <v>1433</v>
      </c>
      <c r="I3188" s="70" t="s">
        <v>1397</v>
      </c>
      <c r="J3188" s="70" t="s">
        <v>1412</v>
      </c>
      <c r="K3188" s="70"/>
      <c r="L3188" s="70"/>
      <c r="M3188" s="70">
        <v>0.131</v>
      </c>
      <c r="N3188" s="70"/>
      <c r="O3188" s="70" t="s">
        <v>1799</v>
      </c>
      <c r="P3188" s="70">
        <v>163.36</v>
      </c>
      <c r="Q3188" s="70" t="s">
        <v>1402</v>
      </c>
      <c r="R3188" s="70"/>
      <c r="S3188" s="70"/>
      <c r="T3188" s="70">
        <v>8140</v>
      </c>
      <c r="U3188" s="70" t="s">
        <v>3206</v>
      </c>
      <c r="V3188" s="70" t="s">
        <v>3207</v>
      </c>
      <c r="W3188" s="70">
        <v>14000</v>
      </c>
      <c r="X3188" s="71" t="s">
        <v>8653</v>
      </c>
    </row>
    <row r="3189" spans="3:24">
      <c r="C3189" s="69">
        <v>2021</v>
      </c>
      <c r="D3189" s="69">
        <v>6</v>
      </c>
      <c r="E3189" s="70" t="s">
        <v>4311</v>
      </c>
      <c r="F3189" s="70" t="s">
        <v>4312</v>
      </c>
      <c r="G3189" s="70" t="s">
        <v>8656</v>
      </c>
      <c r="H3189" s="70" t="s">
        <v>1433</v>
      </c>
      <c r="I3189" s="70" t="s">
        <v>1397</v>
      </c>
      <c r="J3189" s="70" t="s">
        <v>1412</v>
      </c>
      <c r="K3189" s="70"/>
      <c r="L3189" s="70"/>
      <c r="M3189" s="70">
        <v>0.114</v>
      </c>
      <c r="N3189" s="70"/>
      <c r="O3189" s="70">
        <v>159.75</v>
      </c>
      <c r="P3189" s="70">
        <v>114.52</v>
      </c>
      <c r="Q3189" s="70" t="s">
        <v>1402</v>
      </c>
      <c r="R3189" s="70"/>
      <c r="S3189" s="70"/>
      <c r="T3189" s="70">
        <v>8140</v>
      </c>
      <c r="U3189" s="70" t="s">
        <v>3206</v>
      </c>
      <c r="V3189" s="70" t="s">
        <v>3207</v>
      </c>
      <c r="W3189" s="70">
        <v>14000</v>
      </c>
      <c r="X3189" s="71" t="s">
        <v>8657</v>
      </c>
    </row>
    <row r="3190" spans="3:24">
      <c r="C3190" s="69">
        <v>2021</v>
      </c>
      <c r="D3190" s="69">
        <v>6</v>
      </c>
      <c r="E3190" s="70" t="s">
        <v>4311</v>
      </c>
      <c r="F3190" s="70" t="s">
        <v>4312</v>
      </c>
      <c r="G3190" s="70" t="s">
        <v>8656</v>
      </c>
      <c r="H3190" s="70" t="s">
        <v>1433</v>
      </c>
      <c r="I3190" s="70" t="s">
        <v>1397</v>
      </c>
      <c r="J3190" s="70" t="s">
        <v>1412</v>
      </c>
      <c r="K3190" s="70"/>
      <c r="L3190" s="70"/>
      <c r="M3190" s="70">
        <v>0.114</v>
      </c>
      <c r="N3190" s="70"/>
      <c r="O3190" s="70">
        <v>159.75</v>
      </c>
      <c r="P3190" s="70">
        <v>114.52</v>
      </c>
      <c r="Q3190" s="70" t="s">
        <v>1402</v>
      </c>
      <c r="R3190" s="70"/>
      <c r="S3190" s="70"/>
      <c r="T3190" s="70">
        <v>8140</v>
      </c>
      <c r="U3190" s="70" t="s">
        <v>3206</v>
      </c>
      <c r="V3190" s="70" t="s">
        <v>8658</v>
      </c>
      <c r="W3190" s="70">
        <v>14000</v>
      </c>
      <c r="X3190" s="71" t="s">
        <v>8659</v>
      </c>
    </row>
    <row r="3191" spans="3:24">
      <c r="C3191" s="69">
        <v>2021</v>
      </c>
      <c r="D3191" s="69">
        <v>6</v>
      </c>
      <c r="E3191" s="70" t="s">
        <v>8000</v>
      </c>
      <c r="F3191" s="70" t="s">
        <v>7803</v>
      </c>
      <c r="G3191" s="70" t="s">
        <v>8660</v>
      </c>
      <c r="H3191" s="70" t="s">
        <v>1440</v>
      </c>
      <c r="I3191" s="70" t="s">
        <v>1397</v>
      </c>
      <c r="J3191" s="70" t="s">
        <v>1396</v>
      </c>
      <c r="K3191" s="70">
        <v>401</v>
      </c>
      <c r="L3191" s="70"/>
      <c r="M3191" s="70"/>
      <c r="N3191" s="70">
        <v>14.1</v>
      </c>
      <c r="O3191" s="70">
        <v>144.05</v>
      </c>
      <c r="P3191" s="70"/>
      <c r="Q3191" s="70" t="s">
        <v>1442</v>
      </c>
      <c r="R3191" s="70"/>
      <c r="S3191" s="70"/>
      <c r="T3191" s="70">
        <v>4572</v>
      </c>
      <c r="U3191" s="70">
        <v>1825</v>
      </c>
      <c r="V3191" s="70">
        <v>1496</v>
      </c>
      <c r="W3191" s="70">
        <v>1935</v>
      </c>
      <c r="X3191" s="71">
        <v>1560</v>
      </c>
    </row>
    <row r="3192" spans="3:24">
      <c r="C3192" s="69">
        <v>2021</v>
      </c>
      <c r="D3192" s="69">
        <v>6</v>
      </c>
      <c r="E3192" s="70" t="s">
        <v>8000</v>
      </c>
      <c r="F3192" s="70" t="s">
        <v>1921</v>
      </c>
      <c r="G3192" s="70" t="s">
        <v>8661</v>
      </c>
      <c r="H3192" s="70" t="s">
        <v>1440</v>
      </c>
      <c r="I3192" s="70" t="s">
        <v>1397</v>
      </c>
      <c r="J3192" s="70" t="s">
        <v>1396</v>
      </c>
      <c r="K3192" s="70">
        <v>401</v>
      </c>
      <c r="L3192" s="70"/>
      <c r="M3192" s="70"/>
      <c r="N3192" s="70">
        <v>14.1</v>
      </c>
      <c r="O3192" s="70">
        <v>144.05</v>
      </c>
      <c r="P3192" s="70"/>
      <c r="Q3192" s="70" t="s">
        <v>1499</v>
      </c>
      <c r="R3192" s="70"/>
      <c r="S3192" s="70"/>
      <c r="T3192" s="70">
        <v>4572</v>
      </c>
      <c r="U3192" s="70">
        <v>1825</v>
      </c>
      <c r="V3192" s="70">
        <v>1496</v>
      </c>
      <c r="W3192" s="70">
        <v>1935</v>
      </c>
      <c r="X3192" s="71">
        <v>1560</v>
      </c>
    </row>
    <row r="3193" spans="3:24">
      <c r="C3193" s="69">
        <v>2021</v>
      </c>
      <c r="D3193" s="69">
        <v>6</v>
      </c>
      <c r="E3193" s="70" t="s">
        <v>4322</v>
      </c>
      <c r="F3193" s="70" t="s">
        <v>4323</v>
      </c>
      <c r="G3193" s="70" t="s">
        <v>8662</v>
      </c>
      <c r="H3193" s="70" t="s">
        <v>4118</v>
      </c>
      <c r="I3193" s="70" t="s">
        <v>1397</v>
      </c>
      <c r="J3193" s="70" t="s">
        <v>1412</v>
      </c>
      <c r="K3193" s="70"/>
      <c r="L3193" s="70"/>
      <c r="M3193" s="70">
        <v>0.149</v>
      </c>
      <c r="N3193" s="70"/>
      <c r="O3193" s="70" t="s">
        <v>3219</v>
      </c>
      <c r="P3193" s="70">
        <v>180.87</v>
      </c>
      <c r="Q3193" s="70" t="s">
        <v>1402</v>
      </c>
      <c r="R3193" s="70"/>
      <c r="S3193" s="70"/>
      <c r="T3193" s="70">
        <v>10990</v>
      </c>
      <c r="U3193" s="70" t="s">
        <v>1876</v>
      </c>
      <c r="V3193" s="70" t="s">
        <v>1934</v>
      </c>
      <c r="W3193" s="70">
        <v>18000</v>
      </c>
      <c r="X3193" s="71" t="s">
        <v>8663</v>
      </c>
    </row>
    <row r="3194" spans="3:24">
      <c r="C3194" s="69">
        <v>2021</v>
      </c>
      <c r="D3194" s="69">
        <v>6</v>
      </c>
      <c r="E3194" s="70" t="s">
        <v>5908</v>
      </c>
      <c r="F3194" s="70" t="s">
        <v>5909</v>
      </c>
      <c r="G3194" s="70" t="s">
        <v>8664</v>
      </c>
      <c r="H3194" s="70" t="s">
        <v>1433</v>
      </c>
      <c r="I3194" s="70" t="s">
        <v>1397</v>
      </c>
      <c r="J3194" s="70" t="s">
        <v>1412</v>
      </c>
      <c r="K3194" s="70"/>
      <c r="L3194" s="70"/>
      <c r="M3194" s="70">
        <v>0.17</v>
      </c>
      <c r="N3194" s="70"/>
      <c r="O3194" s="70">
        <v>158.98</v>
      </c>
      <c r="P3194" s="70">
        <v>70.18</v>
      </c>
      <c r="Q3194" s="70" t="s">
        <v>1402</v>
      </c>
      <c r="R3194" s="70"/>
      <c r="S3194" s="70"/>
      <c r="T3194" s="70">
        <v>6045</v>
      </c>
      <c r="U3194" s="70">
        <v>2095</v>
      </c>
      <c r="V3194" s="70" t="s">
        <v>8665</v>
      </c>
      <c r="W3194" s="70">
        <v>6000</v>
      </c>
      <c r="X3194" s="71">
        <v>3750</v>
      </c>
    </row>
    <row r="3195" spans="3:24">
      <c r="C3195" s="69">
        <v>2021</v>
      </c>
      <c r="D3195" s="69">
        <v>6</v>
      </c>
      <c r="E3195" s="70" t="s">
        <v>1931</v>
      </c>
      <c r="F3195" s="70" t="s">
        <v>1932</v>
      </c>
      <c r="G3195" s="70" t="s">
        <v>8666</v>
      </c>
      <c r="H3195" s="70" t="s">
        <v>1433</v>
      </c>
      <c r="I3195" s="70" t="s">
        <v>1397</v>
      </c>
      <c r="J3195" s="70" t="s">
        <v>1412</v>
      </c>
      <c r="K3195" s="70"/>
      <c r="L3195" s="70"/>
      <c r="M3195" s="70">
        <v>0.149</v>
      </c>
      <c r="N3195" s="70"/>
      <c r="O3195" s="70" t="s">
        <v>1835</v>
      </c>
      <c r="P3195" s="70">
        <v>95.2</v>
      </c>
      <c r="Q3195" s="70" t="s">
        <v>1402</v>
      </c>
      <c r="R3195" s="70"/>
      <c r="S3195" s="70"/>
      <c r="T3195" s="70">
        <v>6650</v>
      </c>
      <c r="U3195" s="70">
        <v>2365</v>
      </c>
      <c r="V3195" s="70" t="s">
        <v>8667</v>
      </c>
      <c r="W3195" s="70" t="s">
        <v>8668</v>
      </c>
      <c r="X3195" s="71" t="s">
        <v>8669</v>
      </c>
    </row>
    <row r="3196" spans="3:24">
      <c r="C3196" s="69">
        <v>2021</v>
      </c>
      <c r="D3196" s="69">
        <v>6</v>
      </c>
      <c r="E3196" s="70" t="s">
        <v>1931</v>
      </c>
      <c r="F3196" s="70" t="s">
        <v>1932</v>
      </c>
      <c r="G3196" s="70" t="s">
        <v>8670</v>
      </c>
      <c r="H3196" s="70" t="s">
        <v>1433</v>
      </c>
      <c r="I3196" s="70" t="s">
        <v>1397</v>
      </c>
      <c r="J3196" s="70" t="s">
        <v>1412</v>
      </c>
      <c r="K3196" s="70"/>
      <c r="L3196" s="70"/>
      <c r="M3196" s="70">
        <v>0.148</v>
      </c>
      <c r="N3196" s="70"/>
      <c r="O3196" s="70" t="s">
        <v>1570</v>
      </c>
      <c r="P3196" s="70">
        <v>127.74</v>
      </c>
      <c r="Q3196" s="70" t="s">
        <v>1402</v>
      </c>
      <c r="R3196" s="70"/>
      <c r="S3196" s="70"/>
      <c r="T3196" s="70">
        <v>6640</v>
      </c>
      <c r="U3196" s="70">
        <v>2090</v>
      </c>
      <c r="V3196" s="70" t="s">
        <v>6651</v>
      </c>
      <c r="W3196" s="70">
        <v>9500</v>
      </c>
      <c r="X3196" s="71">
        <v>5450</v>
      </c>
    </row>
    <row r="3197" spans="3:24">
      <c r="C3197" s="69">
        <v>2021</v>
      </c>
      <c r="D3197" s="69">
        <v>6</v>
      </c>
      <c r="E3197" s="70" t="s">
        <v>1931</v>
      </c>
      <c r="F3197" s="70" t="s">
        <v>1932</v>
      </c>
      <c r="G3197" s="70" t="s">
        <v>8671</v>
      </c>
      <c r="H3197" s="70" t="s">
        <v>1433</v>
      </c>
      <c r="I3197" s="70" t="s">
        <v>1397</v>
      </c>
      <c r="J3197" s="70" t="s">
        <v>1412</v>
      </c>
      <c r="K3197" s="70"/>
      <c r="L3197" s="70"/>
      <c r="M3197" s="70">
        <v>0.144</v>
      </c>
      <c r="N3197" s="70"/>
      <c r="O3197" s="70" t="s">
        <v>1799</v>
      </c>
      <c r="P3197" s="70">
        <v>169.2</v>
      </c>
      <c r="Q3197" s="70" t="s">
        <v>1402</v>
      </c>
      <c r="R3197" s="70"/>
      <c r="S3197" s="70"/>
      <c r="T3197" s="70">
        <v>8640</v>
      </c>
      <c r="U3197" s="70">
        <v>2365</v>
      </c>
      <c r="V3197" s="70" t="s">
        <v>8672</v>
      </c>
      <c r="W3197" s="70">
        <v>14000</v>
      </c>
      <c r="X3197" s="71" t="s">
        <v>8673</v>
      </c>
    </row>
    <row r="3198" spans="3:24">
      <c r="C3198" s="69">
        <v>2021</v>
      </c>
      <c r="D3198" s="69">
        <v>6</v>
      </c>
      <c r="E3198" s="70" t="s">
        <v>5755</v>
      </c>
      <c r="F3198" s="70" t="s">
        <v>1695</v>
      </c>
      <c r="G3198" s="70" t="s">
        <v>8674</v>
      </c>
      <c r="H3198" s="70" t="s">
        <v>1446</v>
      </c>
      <c r="I3198" s="70" t="s">
        <v>1397</v>
      </c>
      <c r="J3198" s="70" t="s">
        <v>1396</v>
      </c>
      <c r="K3198" s="70">
        <v>300</v>
      </c>
      <c r="L3198" s="70"/>
      <c r="M3198" s="70">
        <v>0.25</v>
      </c>
      <c r="N3198" s="70"/>
      <c r="O3198" s="70">
        <v>130</v>
      </c>
      <c r="P3198" s="70">
        <v>43.2</v>
      </c>
      <c r="Q3198" s="70" t="s">
        <v>1402</v>
      </c>
      <c r="R3198" s="70"/>
      <c r="S3198" s="70"/>
      <c r="T3198" s="70">
        <v>4845</v>
      </c>
      <c r="U3198" s="70">
        <v>1610</v>
      </c>
      <c r="V3198" s="70">
        <v>1920</v>
      </c>
      <c r="W3198" s="70">
        <v>2510</v>
      </c>
      <c r="X3198" s="71">
        <v>1360</v>
      </c>
    </row>
    <row r="3199" spans="3:24">
      <c r="C3199" s="69">
        <v>2021</v>
      </c>
      <c r="D3199" s="69">
        <v>6</v>
      </c>
      <c r="E3199" s="70" t="s">
        <v>5755</v>
      </c>
      <c r="F3199" s="70" t="s">
        <v>1695</v>
      </c>
      <c r="G3199" s="70" t="s">
        <v>8675</v>
      </c>
      <c r="H3199" s="70" t="s">
        <v>1446</v>
      </c>
      <c r="I3199" s="70" t="s">
        <v>1397</v>
      </c>
      <c r="J3199" s="70" t="s">
        <v>1396</v>
      </c>
      <c r="K3199" s="70">
        <v>300</v>
      </c>
      <c r="L3199" s="70"/>
      <c r="M3199" s="70">
        <v>0.233</v>
      </c>
      <c r="N3199" s="70"/>
      <c r="O3199" s="70">
        <v>137.6</v>
      </c>
      <c r="P3199" s="70">
        <v>41.86</v>
      </c>
      <c r="Q3199" s="70" t="s">
        <v>1402</v>
      </c>
      <c r="R3199" s="70"/>
      <c r="S3199" s="70"/>
      <c r="T3199" s="70">
        <v>4845</v>
      </c>
      <c r="U3199" s="70">
        <v>1610</v>
      </c>
      <c r="V3199" s="70">
        <v>1920</v>
      </c>
      <c r="W3199" s="70">
        <v>2510</v>
      </c>
      <c r="X3199" s="71">
        <v>1335</v>
      </c>
    </row>
    <row r="3200" spans="3:24">
      <c r="C3200" s="69">
        <v>2021</v>
      </c>
      <c r="D3200" s="69">
        <v>6</v>
      </c>
      <c r="E3200" s="70" t="s">
        <v>5755</v>
      </c>
      <c r="F3200" s="70" t="s">
        <v>1695</v>
      </c>
      <c r="G3200" s="70" t="s">
        <v>8676</v>
      </c>
      <c r="H3200" s="70" t="s">
        <v>1446</v>
      </c>
      <c r="I3200" s="70" t="s">
        <v>1397</v>
      </c>
      <c r="J3200" s="70" t="s">
        <v>1396</v>
      </c>
      <c r="K3200" s="70">
        <v>300</v>
      </c>
      <c r="L3200" s="70"/>
      <c r="M3200" s="70">
        <v>0.233</v>
      </c>
      <c r="N3200" s="70"/>
      <c r="O3200" s="70">
        <v>137.6</v>
      </c>
      <c r="P3200" s="70">
        <v>41.86</v>
      </c>
      <c r="Q3200" s="70" t="s">
        <v>1402</v>
      </c>
      <c r="R3200" s="70"/>
      <c r="S3200" s="70"/>
      <c r="T3200" s="70">
        <v>4845</v>
      </c>
      <c r="U3200" s="70">
        <v>1610</v>
      </c>
      <c r="V3200" s="70">
        <v>1920</v>
      </c>
      <c r="W3200" s="70">
        <v>2510</v>
      </c>
      <c r="X3200" s="71">
        <v>1335</v>
      </c>
    </row>
    <row r="3201" spans="3:24">
      <c r="C3201" s="69">
        <v>2021</v>
      </c>
      <c r="D3201" s="69">
        <v>6</v>
      </c>
      <c r="E3201" s="70" t="s">
        <v>5755</v>
      </c>
      <c r="F3201" s="70" t="s">
        <v>1695</v>
      </c>
      <c r="G3201" s="70" t="s">
        <v>8677</v>
      </c>
      <c r="H3201" s="70" t="s">
        <v>1446</v>
      </c>
      <c r="I3201" s="70" t="s">
        <v>1397</v>
      </c>
      <c r="J3201" s="70" t="s">
        <v>1396</v>
      </c>
      <c r="K3201" s="70">
        <v>301</v>
      </c>
      <c r="L3201" s="70"/>
      <c r="M3201" s="70">
        <v>0.23</v>
      </c>
      <c r="N3201" s="70"/>
      <c r="O3201" s="70">
        <v>141.1</v>
      </c>
      <c r="P3201" s="70">
        <v>41.6</v>
      </c>
      <c r="Q3201" s="70" t="s">
        <v>1402</v>
      </c>
      <c r="R3201" s="70"/>
      <c r="S3201" s="70"/>
      <c r="T3201" s="70">
        <v>4845</v>
      </c>
      <c r="U3201" s="70">
        <v>1610</v>
      </c>
      <c r="V3201" s="70">
        <v>1920</v>
      </c>
      <c r="W3201" s="70">
        <v>2510</v>
      </c>
      <c r="X3201" s="71">
        <v>1335</v>
      </c>
    </row>
    <row r="3202" spans="3:24">
      <c r="C3202" s="69">
        <v>2021</v>
      </c>
      <c r="D3202" s="69">
        <v>6</v>
      </c>
      <c r="E3202" s="70" t="s">
        <v>5755</v>
      </c>
      <c r="F3202" s="70" t="s">
        <v>1695</v>
      </c>
      <c r="G3202" s="70" t="s">
        <v>8678</v>
      </c>
      <c r="H3202" s="70" t="s">
        <v>1482</v>
      </c>
      <c r="I3202" s="70" t="s">
        <v>1397</v>
      </c>
      <c r="J3202" s="70" t="s">
        <v>1396</v>
      </c>
      <c r="K3202" s="70">
        <v>300</v>
      </c>
      <c r="L3202" s="70"/>
      <c r="M3202" s="70" t="s">
        <v>5132</v>
      </c>
      <c r="N3202" s="70"/>
      <c r="O3202" s="70">
        <v>137.6</v>
      </c>
      <c r="P3202" s="70">
        <v>41.86</v>
      </c>
      <c r="Q3202" s="70" t="s">
        <v>1402</v>
      </c>
      <c r="R3202" s="70"/>
      <c r="S3202" s="70"/>
      <c r="T3202" s="70">
        <v>4845</v>
      </c>
      <c r="U3202" s="70">
        <v>1610</v>
      </c>
      <c r="V3202" s="70">
        <v>2490</v>
      </c>
      <c r="W3202" s="70">
        <v>2510</v>
      </c>
      <c r="X3202" s="71" t="s">
        <v>8679</v>
      </c>
    </row>
    <row r="3203" spans="3:24">
      <c r="C3203" s="69">
        <v>2021</v>
      </c>
      <c r="D3203" s="69">
        <v>6</v>
      </c>
      <c r="E3203" s="70" t="s">
        <v>5755</v>
      </c>
      <c r="F3203" s="70" t="s">
        <v>1695</v>
      </c>
      <c r="G3203" s="70" t="s">
        <v>8680</v>
      </c>
      <c r="H3203" s="70" t="s">
        <v>1453</v>
      </c>
      <c r="I3203" s="70" t="s">
        <v>1397</v>
      </c>
      <c r="J3203" s="70" t="s">
        <v>1396</v>
      </c>
      <c r="K3203" s="70">
        <v>300</v>
      </c>
      <c r="L3203" s="70"/>
      <c r="M3203" s="70" t="s">
        <v>8681</v>
      </c>
      <c r="N3203" s="70"/>
      <c r="O3203" s="70">
        <v>137.6</v>
      </c>
      <c r="P3203" s="70">
        <v>41.86</v>
      </c>
      <c r="Q3203" s="70" t="s">
        <v>1402</v>
      </c>
      <c r="R3203" s="70"/>
      <c r="S3203" s="70"/>
      <c r="T3203" s="70">
        <v>4880</v>
      </c>
      <c r="U3203" s="70" t="s">
        <v>7103</v>
      </c>
      <c r="V3203" s="70" t="s">
        <v>7104</v>
      </c>
      <c r="W3203" s="70">
        <v>2510</v>
      </c>
      <c r="X3203" s="71" t="s">
        <v>8682</v>
      </c>
    </row>
    <row r="3204" spans="3:24">
      <c r="C3204" s="69">
        <v>2021</v>
      </c>
      <c r="D3204" s="69">
        <v>6</v>
      </c>
      <c r="E3204" s="70" t="s">
        <v>7274</v>
      </c>
      <c r="F3204" s="70" t="s">
        <v>2062</v>
      </c>
      <c r="G3204" s="70" t="s">
        <v>8683</v>
      </c>
      <c r="H3204" s="70" t="s">
        <v>1886</v>
      </c>
      <c r="I3204" s="70" t="s">
        <v>1397</v>
      </c>
      <c r="J3204" s="70" t="s">
        <v>1396</v>
      </c>
      <c r="K3204" s="70"/>
      <c r="L3204" s="70">
        <v>300</v>
      </c>
      <c r="M3204" s="70"/>
      <c r="N3204" s="70"/>
      <c r="O3204" s="70">
        <v>140.13</v>
      </c>
      <c r="P3204" s="70">
        <v>218.54</v>
      </c>
      <c r="Q3204" s="70" t="s">
        <v>1421</v>
      </c>
      <c r="R3204" s="70"/>
      <c r="S3204" s="70"/>
      <c r="T3204" s="70">
        <v>7175</v>
      </c>
      <c r="U3204" s="70" t="s">
        <v>8684</v>
      </c>
      <c r="V3204" s="70">
        <v>2630</v>
      </c>
      <c r="W3204" s="70">
        <v>11990</v>
      </c>
      <c r="X3204" s="71">
        <v>8460</v>
      </c>
    </row>
    <row r="3205" spans="3:24">
      <c r="C3205" s="69">
        <v>2021</v>
      </c>
      <c r="D3205" s="69">
        <v>6</v>
      </c>
      <c r="E3205" s="70" t="s">
        <v>4123</v>
      </c>
      <c r="F3205" s="70" t="s">
        <v>4124</v>
      </c>
      <c r="G3205" s="70" t="s">
        <v>8685</v>
      </c>
      <c r="H3205" s="70" t="s">
        <v>1579</v>
      </c>
      <c r="I3205" s="70" t="s">
        <v>1397</v>
      </c>
      <c r="J3205" s="70" t="s">
        <v>1441</v>
      </c>
      <c r="K3205" s="70">
        <v>465</v>
      </c>
      <c r="L3205" s="70"/>
      <c r="M3205" s="70"/>
      <c r="N3205" s="70">
        <v>21</v>
      </c>
      <c r="O3205" s="70">
        <v>142</v>
      </c>
      <c r="P3205" s="70"/>
      <c r="Q3205" s="70" t="s">
        <v>1499</v>
      </c>
      <c r="R3205" s="70"/>
      <c r="S3205" s="70"/>
      <c r="T3205" s="70">
        <v>4901</v>
      </c>
      <c r="U3205" s="70">
        <v>1935</v>
      </c>
      <c r="V3205" s="70">
        <v>1640</v>
      </c>
      <c r="W3205" s="70">
        <v>3120</v>
      </c>
      <c r="X3205" s="71">
        <v>2625</v>
      </c>
    </row>
    <row r="3206" spans="3:24">
      <c r="C3206" s="69">
        <v>2021</v>
      </c>
      <c r="D3206" s="69">
        <v>6</v>
      </c>
      <c r="E3206" s="70" t="s">
        <v>1701</v>
      </c>
      <c r="F3206" s="70" t="s">
        <v>1702</v>
      </c>
      <c r="G3206" s="70" t="s">
        <v>8686</v>
      </c>
      <c r="H3206" s="70" t="s">
        <v>1395</v>
      </c>
      <c r="I3206" s="70" t="s">
        <v>1397</v>
      </c>
      <c r="J3206" s="70" t="s">
        <v>1396</v>
      </c>
      <c r="K3206" s="70"/>
      <c r="L3206" s="70">
        <v>300</v>
      </c>
      <c r="M3206" s="70" t="s">
        <v>8687</v>
      </c>
      <c r="N3206" s="70"/>
      <c r="O3206" s="70">
        <v>160.26</v>
      </c>
      <c r="P3206" s="70">
        <v>281.91</v>
      </c>
      <c r="Q3206" s="70" t="s">
        <v>1402</v>
      </c>
      <c r="R3206" s="70"/>
      <c r="S3206" s="70"/>
      <c r="T3206" s="70" t="s">
        <v>8688</v>
      </c>
      <c r="U3206" s="70">
        <v>2550</v>
      </c>
      <c r="V3206" s="70" t="s">
        <v>2111</v>
      </c>
      <c r="W3206" s="70">
        <v>31000</v>
      </c>
      <c r="X3206" s="71" t="s">
        <v>2112</v>
      </c>
    </row>
    <row r="3207" spans="3:24">
      <c r="C3207" s="69">
        <v>2021</v>
      </c>
      <c r="D3207" s="69">
        <v>6</v>
      </c>
      <c r="E3207" s="70" t="s">
        <v>1701</v>
      </c>
      <c r="F3207" s="70" t="s">
        <v>1702</v>
      </c>
      <c r="G3207" s="70" t="s">
        <v>8686</v>
      </c>
      <c r="H3207" s="70" t="s">
        <v>1395</v>
      </c>
      <c r="I3207" s="70" t="s">
        <v>1397</v>
      </c>
      <c r="J3207" s="70" t="s">
        <v>1396</v>
      </c>
      <c r="K3207" s="70"/>
      <c r="L3207" s="70">
        <v>300</v>
      </c>
      <c r="M3207" s="70" t="s">
        <v>8687</v>
      </c>
      <c r="N3207" s="70"/>
      <c r="O3207" s="70">
        <v>160.26</v>
      </c>
      <c r="P3207" s="70">
        <v>281.91</v>
      </c>
      <c r="Q3207" s="70" t="s">
        <v>1402</v>
      </c>
      <c r="R3207" s="70"/>
      <c r="S3207" s="70"/>
      <c r="T3207" s="70" t="s">
        <v>8689</v>
      </c>
      <c r="U3207" s="70">
        <v>2550</v>
      </c>
      <c r="V3207" s="70" t="s">
        <v>2111</v>
      </c>
      <c r="W3207" s="70">
        <v>31000</v>
      </c>
      <c r="X3207" s="71" t="s">
        <v>2112</v>
      </c>
    </row>
    <row r="3208" spans="3:24">
      <c r="C3208" s="69">
        <v>2021</v>
      </c>
      <c r="D3208" s="69">
        <v>6</v>
      </c>
      <c r="E3208" s="70" t="s">
        <v>1701</v>
      </c>
      <c r="F3208" s="70" t="s">
        <v>1702</v>
      </c>
      <c r="G3208" s="70" t="s">
        <v>8690</v>
      </c>
      <c r="H3208" s="70" t="s">
        <v>1516</v>
      </c>
      <c r="I3208" s="70" t="s">
        <v>1397</v>
      </c>
      <c r="J3208" s="70" t="s">
        <v>1396</v>
      </c>
      <c r="K3208" s="70"/>
      <c r="L3208" s="70">
        <v>250</v>
      </c>
      <c r="M3208" s="70">
        <v>0.225</v>
      </c>
      <c r="N3208" s="70"/>
      <c r="O3208" s="70">
        <v>160.26</v>
      </c>
      <c r="P3208" s="70">
        <v>281.91</v>
      </c>
      <c r="Q3208" s="70" t="s">
        <v>1402</v>
      </c>
      <c r="R3208" s="70"/>
      <c r="S3208" s="70"/>
      <c r="T3208" s="70">
        <v>6910</v>
      </c>
      <c r="U3208" s="70">
        <v>2550</v>
      </c>
      <c r="V3208" s="70" t="s">
        <v>8691</v>
      </c>
      <c r="W3208" s="70">
        <v>18000</v>
      </c>
      <c r="X3208" s="71">
        <v>9400</v>
      </c>
    </row>
    <row r="3209" spans="3:24">
      <c r="C3209" s="69">
        <v>2021</v>
      </c>
      <c r="D3209" s="69">
        <v>6</v>
      </c>
      <c r="E3209" s="70" t="s">
        <v>1701</v>
      </c>
      <c r="F3209" s="70" t="s">
        <v>1702</v>
      </c>
      <c r="G3209" s="70" t="s">
        <v>8690</v>
      </c>
      <c r="H3209" s="70" t="s">
        <v>1516</v>
      </c>
      <c r="I3209" s="70" t="s">
        <v>1397</v>
      </c>
      <c r="J3209" s="70" t="s">
        <v>1396</v>
      </c>
      <c r="K3209" s="70"/>
      <c r="L3209" s="70">
        <v>250</v>
      </c>
      <c r="M3209" s="70">
        <v>0.225</v>
      </c>
      <c r="N3209" s="70"/>
      <c r="O3209" s="70">
        <v>160.26</v>
      </c>
      <c r="P3209" s="70">
        <v>281.91</v>
      </c>
      <c r="Q3209" s="70" t="s">
        <v>1402</v>
      </c>
      <c r="R3209" s="70"/>
      <c r="S3209" s="70"/>
      <c r="T3209" s="70">
        <v>6910</v>
      </c>
      <c r="U3209" s="70">
        <v>2550</v>
      </c>
      <c r="V3209" s="70" t="s">
        <v>8691</v>
      </c>
      <c r="W3209" s="70">
        <v>18000</v>
      </c>
      <c r="X3209" s="71">
        <v>9400</v>
      </c>
    </row>
    <row r="3210" spans="3:24">
      <c r="C3210" s="69">
        <v>2021</v>
      </c>
      <c r="D3210" s="69">
        <v>6</v>
      </c>
      <c r="E3210" s="70" t="s">
        <v>1701</v>
      </c>
      <c r="F3210" s="70" t="s">
        <v>1702</v>
      </c>
      <c r="G3210" s="70" t="s">
        <v>8692</v>
      </c>
      <c r="H3210" s="70" t="s">
        <v>1516</v>
      </c>
      <c r="I3210" s="70" t="s">
        <v>1397</v>
      </c>
      <c r="J3210" s="70" t="s">
        <v>1396</v>
      </c>
      <c r="K3210" s="70"/>
      <c r="L3210" s="70">
        <v>230</v>
      </c>
      <c r="M3210" s="70">
        <v>0.151</v>
      </c>
      <c r="N3210" s="70"/>
      <c r="O3210" s="70">
        <v>160.26</v>
      </c>
      <c r="P3210" s="70">
        <v>281.91</v>
      </c>
      <c r="Q3210" s="70" t="s">
        <v>1402</v>
      </c>
      <c r="R3210" s="70"/>
      <c r="S3210" s="70"/>
      <c r="T3210" s="70">
        <v>7460</v>
      </c>
      <c r="U3210" s="70">
        <v>2550</v>
      </c>
      <c r="V3210" s="70" t="s">
        <v>8691</v>
      </c>
      <c r="W3210" s="70">
        <v>25000</v>
      </c>
      <c r="X3210" s="71">
        <v>11000</v>
      </c>
    </row>
    <row r="3211" spans="3:24">
      <c r="C3211" s="69">
        <v>2021</v>
      </c>
      <c r="D3211" s="69">
        <v>6</v>
      </c>
      <c r="E3211" s="70" t="s">
        <v>1701</v>
      </c>
      <c r="F3211" s="70" t="s">
        <v>1702</v>
      </c>
      <c r="G3211" s="70" t="s">
        <v>8692</v>
      </c>
      <c r="H3211" s="70" t="s">
        <v>1516</v>
      </c>
      <c r="I3211" s="70" t="s">
        <v>1397</v>
      </c>
      <c r="J3211" s="70" t="s">
        <v>1396</v>
      </c>
      <c r="K3211" s="70"/>
      <c r="L3211" s="70">
        <v>230</v>
      </c>
      <c r="M3211" s="70">
        <v>0.151</v>
      </c>
      <c r="N3211" s="70"/>
      <c r="O3211" s="70">
        <v>160.26</v>
      </c>
      <c r="P3211" s="70">
        <v>281.91</v>
      </c>
      <c r="Q3211" s="70" t="s">
        <v>1402</v>
      </c>
      <c r="R3211" s="70"/>
      <c r="S3211" s="70"/>
      <c r="T3211" s="70">
        <v>7460</v>
      </c>
      <c r="U3211" s="70">
        <v>2550</v>
      </c>
      <c r="V3211" s="70" t="s">
        <v>8693</v>
      </c>
      <c r="W3211" s="70">
        <v>25000</v>
      </c>
      <c r="X3211" s="71">
        <v>11000</v>
      </c>
    </row>
    <row r="3212" spans="3:24">
      <c r="C3212" s="69">
        <v>2021</v>
      </c>
      <c r="D3212" s="69">
        <v>6</v>
      </c>
      <c r="E3212" s="70" t="s">
        <v>3628</v>
      </c>
      <c r="F3212" s="70" t="s">
        <v>6893</v>
      </c>
      <c r="G3212" s="70" t="s">
        <v>8694</v>
      </c>
      <c r="H3212" s="70" t="s">
        <v>1847</v>
      </c>
      <c r="I3212" s="70" t="s">
        <v>1397</v>
      </c>
      <c r="J3212" s="70" t="s">
        <v>1441</v>
      </c>
      <c r="K3212" s="70">
        <v>500</v>
      </c>
      <c r="L3212" s="70"/>
      <c r="M3212" s="70"/>
      <c r="N3212" s="70">
        <v>20</v>
      </c>
      <c r="O3212" s="70">
        <v>185.44</v>
      </c>
      <c r="P3212" s="70"/>
      <c r="Q3212" s="70" t="s">
        <v>1499</v>
      </c>
      <c r="R3212" s="70"/>
      <c r="S3212" s="70"/>
      <c r="T3212" s="70">
        <v>5022</v>
      </c>
      <c r="U3212" s="70">
        <v>1962</v>
      </c>
      <c r="V3212" s="70">
        <v>1756</v>
      </c>
      <c r="W3212" s="70">
        <v>3099</v>
      </c>
      <c r="X3212" s="71">
        <v>2460</v>
      </c>
    </row>
    <row r="3213" spans="3:24">
      <c r="C3213" s="69">
        <v>2021</v>
      </c>
      <c r="D3213" s="69">
        <v>6</v>
      </c>
      <c r="E3213" s="70" t="s">
        <v>3628</v>
      </c>
      <c r="F3213" s="70" t="s">
        <v>6893</v>
      </c>
      <c r="G3213" s="70" t="s">
        <v>8694</v>
      </c>
      <c r="H3213" s="70" t="s">
        <v>1847</v>
      </c>
      <c r="I3213" s="70" t="s">
        <v>1397</v>
      </c>
      <c r="J3213" s="70" t="s">
        <v>1441</v>
      </c>
      <c r="K3213" s="70">
        <v>385</v>
      </c>
      <c r="L3213" s="70"/>
      <c r="M3213" s="70"/>
      <c r="N3213" s="70">
        <v>21</v>
      </c>
      <c r="O3213" s="70">
        <v>142.1</v>
      </c>
      <c r="P3213" s="70"/>
      <c r="Q3213" s="70" t="s">
        <v>8695</v>
      </c>
      <c r="R3213" s="70"/>
      <c r="S3213" s="70"/>
      <c r="T3213" s="70">
        <v>5022</v>
      </c>
      <c r="U3213" s="70">
        <v>1962</v>
      </c>
      <c r="V3213" s="70">
        <v>1756</v>
      </c>
      <c r="W3213" s="70">
        <v>3099</v>
      </c>
      <c r="X3213" s="71">
        <v>2460</v>
      </c>
    </row>
    <row r="3214" spans="3:24">
      <c r="C3214" s="69">
        <v>2021</v>
      </c>
      <c r="D3214" s="69">
        <v>6</v>
      </c>
      <c r="E3214" s="70" t="s">
        <v>8696</v>
      </c>
      <c r="F3214" s="70" t="s">
        <v>8697</v>
      </c>
      <c r="G3214" s="70" t="s">
        <v>8698</v>
      </c>
      <c r="H3214" s="70" t="s">
        <v>4586</v>
      </c>
      <c r="I3214" s="70" t="s">
        <v>2881</v>
      </c>
      <c r="J3214" s="70" t="s">
        <v>1396</v>
      </c>
      <c r="K3214" s="70"/>
      <c r="L3214" s="70" t="s">
        <v>8699</v>
      </c>
      <c r="M3214" s="70"/>
      <c r="N3214" s="70"/>
      <c r="O3214" s="70"/>
      <c r="P3214" s="70"/>
      <c r="Q3214" s="70"/>
      <c r="R3214" s="70"/>
      <c r="S3214" s="70">
        <v>85.5</v>
      </c>
      <c r="T3214" s="70" t="s">
        <v>8700</v>
      </c>
      <c r="U3214" s="70">
        <v>2550</v>
      </c>
      <c r="V3214" s="70">
        <v>3220</v>
      </c>
      <c r="W3214" s="70">
        <v>18000</v>
      </c>
      <c r="X3214" s="71">
        <v>10795</v>
      </c>
    </row>
    <row r="3215" spans="3:24">
      <c r="C3215" s="69">
        <v>2021</v>
      </c>
      <c r="D3215" s="69">
        <v>6</v>
      </c>
      <c r="E3215" s="70" t="s">
        <v>5201</v>
      </c>
      <c r="F3215" s="70" t="s">
        <v>5202</v>
      </c>
      <c r="G3215" s="70" t="s">
        <v>8701</v>
      </c>
      <c r="H3215" s="70" t="s">
        <v>1440</v>
      </c>
      <c r="I3215" s="70" t="s">
        <v>1397</v>
      </c>
      <c r="J3215" s="70" t="s">
        <v>1396</v>
      </c>
      <c r="K3215" s="70">
        <v>130</v>
      </c>
      <c r="L3215" s="70"/>
      <c r="M3215" s="70"/>
      <c r="N3215" s="70">
        <v>9.5</v>
      </c>
      <c r="O3215" s="70">
        <v>95.27</v>
      </c>
      <c r="P3215" s="70"/>
      <c r="Q3215" s="70" t="s">
        <v>1483</v>
      </c>
      <c r="R3215" s="70"/>
      <c r="S3215" s="70"/>
      <c r="T3215" s="70">
        <v>3620</v>
      </c>
      <c r="U3215" s="70">
        <v>1610</v>
      </c>
      <c r="V3215" s="70">
        <v>1525</v>
      </c>
      <c r="W3215" s="70">
        <v>1220</v>
      </c>
      <c r="X3215" s="71">
        <v>820</v>
      </c>
    </row>
    <row r="3216" spans="3:24">
      <c r="C3216" s="69">
        <v>2021</v>
      </c>
      <c r="D3216" s="69">
        <v>6</v>
      </c>
      <c r="E3216" s="70" t="s">
        <v>5201</v>
      </c>
      <c r="F3216" s="70" t="s">
        <v>5202</v>
      </c>
      <c r="G3216" s="70" t="s">
        <v>8701</v>
      </c>
      <c r="H3216" s="70" t="s">
        <v>1440</v>
      </c>
      <c r="I3216" s="70" t="s">
        <v>1397</v>
      </c>
      <c r="J3216" s="70" t="s">
        <v>1396</v>
      </c>
      <c r="K3216" s="70">
        <v>130</v>
      </c>
      <c r="L3216" s="70"/>
      <c r="M3216" s="70"/>
      <c r="N3216" s="70">
        <v>9.5</v>
      </c>
      <c r="O3216" s="70">
        <v>95.27</v>
      </c>
      <c r="P3216" s="70"/>
      <c r="Q3216" s="70" t="s">
        <v>1483</v>
      </c>
      <c r="R3216" s="70"/>
      <c r="S3216" s="70"/>
      <c r="T3216" s="70">
        <v>3620</v>
      </c>
      <c r="U3216" s="70">
        <v>1610</v>
      </c>
      <c r="V3216" s="70">
        <v>1525</v>
      </c>
      <c r="W3216" s="70">
        <v>1220</v>
      </c>
      <c r="X3216" s="71">
        <v>820</v>
      </c>
    </row>
    <row r="3217" spans="3:24">
      <c r="C3217" s="69">
        <v>2021</v>
      </c>
      <c r="D3217" s="69">
        <v>6</v>
      </c>
      <c r="E3217" s="70" t="s">
        <v>5201</v>
      </c>
      <c r="F3217" s="70" t="s">
        <v>5202</v>
      </c>
      <c r="G3217" s="70" t="s">
        <v>8702</v>
      </c>
      <c r="H3217" s="70" t="s">
        <v>1440</v>
      </c>
      <c r="I3217" s="70" t="s">
        <v>1397</v>
      </c>
      <c r="J3217" s="70" t="s">
        <v>1396</v>
      </c>
      <c r="K3217" s="70">
        <v>200</v>
      </c>
      <c r="L3217" s="70"/>
      <c r="M3217" s="70"/>
      <c r="N3217" s="70">
        <v>9.3</v>
      </c>
      <c r="O3217" s="70">
        <v>110.76</v>
      </c>
      <c r="P3217" s="70"/>
      <c r="Q3217" s="70" t="s">
        <v>1483</v>
      </c>
      <c r="R3217" s="70"/>
      <c r="S3217" s="70"/>
      <c r="T3217" s="70">
        <v>3620</v>
      </c>
      <c r="U3217" s="70">
        <v>1610</v>
      </c>
      <c r="V3217" s="70">
        <v>1525</v>
      </c>
      <c r="W3217" s="70">
        <v>1220</v>
      </c>
      <c r="X3217" s="71">
        <v>860</v>
      </c>
    </row>
    <row r="3218" spans="3:24">
      <c r="C3218" s="69">
        <v>2021</v>
      </c>
      <c r="D3218" s="69">
        <v>6</v>
      </c>
      <c r="E3218" s="70" t="s">
        <v>5201</v>
      </c>
      <c r="F3218" s="70" t="s">
        <v>5202</v>
      </c>
      <c r="G3218" s="70" t="s">
        <v>8702</v>
      </c>
      <c r="H3218" s="70" t="s">
        <v>1440</v>
      </c>
      <c r="I3218" s="70" t="s">
        <v>1397</v>
      </c>
      <c r="J3218" s="70" t="s">
        <v>1396</v>
      </c>
      <c r="K3218" s="70">
        <v>200</v>
      </c>
      <c r="L3218" s="70"/>
      <c r="M3218" s="70"/>
      <c r="N3218" s="70">
        <v>9.3</v>
      </c>
      <c r="O3218" s="70">
        <v>110.76</v>
      </c>
      <c r="P3218" s="70"/>
      <c r="Q3218" s="70" t="s">
        <v>1483</v>
      </c>
      <c r="R3218" s="70"/>
      <c r="S3218" s="70"/>
      <c r="T3218" s="70">
        <v>3620</v>
      </c>
      <c r="U3218" s="70">
        <v>1610</v>
      </c>
      <c r="V3218" s="70">
        <v>1525</v>
      </c>
      <c r="W3218" s="70">
        <v>1220</v>
      </c>
      <c r="X3218" s="71">
        <v>860</v>
      </c>
    </row>
    <row r="3219" spans="3:24">
      <c r="C3219" s="69">
        <v>2021</v>
      </c>
      <c r="D3219" s="69">
        <v>6</v>
      </c>
      <c r="E3219" s="70" t="s">
        <v>5201</v>
      </c>
      <c r="F3219" s="70" t="s">
        <v>5202</v>
      </c>
      <c r="G3219" s="70" t="s">
        <v>8702</v>
      </c>
      <c r="H3219" s="70" t="s">
        <v>1440</v>
      </c>
      <c r="I3219" s="70" t="s">
        <v>1397</v>
      </c>
      <c r="J3219" s="70" t="s">
        <v>1396</v>
      </c>
      <c r="K3219" s="70">
        <v>200</v>
      </c>
      <c r="L3219" s="70"/>
      <c r="M3219" s="70"/>
      <c r="N3219" s="70">
        <v>9.3</v>
      </c>
      <c r="O3219" s="70">
        <v>110.76</v>
      </c>
      <c r="P3219" s="70"/>
      <c r="Q3219" s="70" t="s">
        <v>1483</v>
      </c>
      <c r="R3219" s="70"/>
      <c r="S3219" s="70"/>
      <c r="T3219" s="70">
        <v>3620</v>
      </c>
      <c r="U3219" s="70">
        <v>1610</v>
      </c>
      <c r="V3219" s="70">
        <v>1525</v>
      </c>
      <c r="W3219" s="70">
        <v>1220</v>
      </c>
      <c r="X3219" s="71">
        <v>860</v>
      </c>
    </row>
    <row r="3220" spans="3:24">
      <c r="C3220" s="69">
        <v>2021</v>
      </c>
      <c r="D3220" s="69">
        <v>6</v>
      </c>
      <c r="E3220" s="70" t="s">
        <v>5201</v>
      </c>
      <c r="F3220" s="70" t="s">
        <v>5202</v>
      </c>
      <c r="G3220" s="70" t="s">
        <v>8703</v>
      </c>
      <c r="H3220" s="70" t="s">
        <v>1440</v>
      </c>
      <c r="I3220" s="70" t="s">
        <v>1397</v>
      </c>
      <c r="J3220" s="70" t="s">
        <v>1396</v>
      </c>
      <c r="K3220" s="70">
        <v>130</v>
      </c>
      <c r="L3220" s="70"/>
      <c r="M3220" s="70"/>
      <c r="N3220" s="70">
        <v>9.5</v>
      </c>
      <c r="O3220" s="70">
        <v>95.1</v>
      </c>
      <c r="P3220" s="70"/>
      <c r="Q3220" s="70" t="s">
        <v>1483</v>
      </c>
      <c r="R3220" s="70"/>
      <c r="S3220" s="70"/>
      <c r="T3220" s="70">
        <v>3620</v>
      </c>
      <c r="U3220" s="70">
        <v>1610</v>
      </c>
      <c r="V3220" s="70">
        <v>1525</v>
      </c>
      <c r="W3220" s="70">
        <v>1220</v>
      </c>
      <c r="X3220" s="71">
        <v>820</v>
      </c>
    </row>
    <row r="3221" spans="3:24">
      <c r="C3221" s="69">
        <v>2021</v>
      </c>
      <c r="D3221" s="69">
        <v>6</v>
      </c>
      <c r="E3221" s="70" t="s">
        <v>5201</v>
      </c>
      <c r="F3221" s="70" t="s">
        <v>5202</v>
      </c>
      <c r="G3221" s="70" t="s">
        <v>8703</v>
      </c>
      <c r="H3221" s="70" t="s">
        <v>1440</v>
      </c>
      <c r="I3221" s="70" t="s">
        <v>1397</v>
      </c>
      <c r="J3221" s="70" t="s">
        <v>1396</v>
      </c>
      <c r="K3221" s="70">
        <v>130</v>
      </c>
      <c r="L3221" s="70"/>
      <c r="M3221" s="70"/>
      <c r="N3221" s="70">
        <v>9.5</v>
      </c>
      <c r="O3221" s="70">
        <v>95.1</v>
      </c>
      <c r="P3221" s="70"/>
      <c r="Q3221" s="70" t="s">
        <v>1483</v>
      </c>
      <c r="R3221" s="70"/>
      <c r="S3221" s="70"/>
      <c r="T3221" s="70">
        <v>3620</v>
      </c>
      <c r="U3221" s="70">
        <v>1610</v>
      </c>
      <c r="V3221" s="70">
        <v>1525</v>
      </c>
      <c r="W3221" s="70">
        <v>1220</v>
      </c>
      <c r="X3221" s="71">
        <v>820</v>
      </c>
    </row>
    <row r="3222" spans="3:24">
      <c r="C3222" s="69">
        <v>2021</v>
      </c>
      <c r="D3222" s="69">
        <v>6</v>
      </c>
      <c r="E3222" s="70" t="s">
        <v>5201</v>
      </c>
      <c r="F3222" s="70" t="s">
        <v>5202</v>
      </c>
      <c r="G3222" s="70" t="s">
        <v>8703</v>
      </c>
      <c r="H3222" s="70" t="s">
        <v>1440</v>
      </c>
      <c r="I3222" s="70" t="s">
        <v>1397</v>
      </c>
      <c r="J3222" s="70" t="s">
        <v>1396</v>
      </c>
      <c r="K3222" s="70">
        <v>130</v>
      </c>
      <c r="L3222" s="70"/>
      <c r="M3222" s="70"/>
      <c r="N3222" s="70">
        <v>9.5</v>
      </c>
      <c r="O3222" s="70">
        <v>95.1</v>
      </c>
      <c r="P3222" s="70"/>
      <c r="Q3222" s="70" t="s">
        <v>1483</v>
      </c>
      <c r="R3222" s="70"/>
      <c r="S3222" s="70"/>
      <c r="T3222" s="70">
        <v>3620</v>
      </c>
      <c r="U3222" s="70">
        <v>1610</v>
      </c>
      <c r="V3222" s="70">
        <v>1525</v>
      </c>
      <c r="W3222" s="70">
        <v>1220</v>
      </c>
      <c r="X3222" s="71">
        <v>820</v>
      </c>
    </row>
    <row r="3223" spans="3:24">
      <c r="C3223" s="69">
        <v>2021</v>
      </c>
      <c r="D3223" s="69">
        <v>6</v>
      </c>
      <c r="E3223" s="70" t="s">
        <v>5201</v>
      </c>
      <c r="F3223" s="70" t="s">
        <v>5202</v>
      </c>
      <c r="G3223" s="70" t="s">
        <v>8704</v>
      </c>
      <c r="H3223" s="70" t="s">
        <v>1440</v>
      </c>
      <c r="I3223" s="70" t="s">
        <v>1397</v>
      </c>
      <c r="J3223" s="70" t="s">
        <v>1396</v>
      </c>
      <c r="K3223" s="70">
        <v>200</v>
      </c>
      <c r="L3223" s="70"/>
      <c r="M3223" s="70"/>
      <c r="N3223" s="70">
        <v>9.3</v>
      </c>
      <c r="O3223" s="70">
        <v>105</v>
      </c>
      <c r="P3223" s="70"/>
      <c r="Q3223" s="70" t="s">
        <v>1483</v>
      </c>
      <c r="R3223" s="70"/>
      <c r="S3223" s="70"/>
      <c r="T3223" s="70">
        <v>3620</v>
      </c>
      <c r="U3223" s="70">
        <v>1610</v>
      </c>
      <c r="V3223" s="70">
        <v>1525</v>
      </c>
      <c r="W3223" s="70">
        <v>1220</v>
      </c>
      <c r="X3223" s="71">
        <v>860</v>
      </c>
    </row>
    <row r="3224" spans="3:24">
      <c r="C3224" s="69">
        <v>2021</v>
      </c>
      <c r="D3224" s="69">
        <v>6</v>
      </c>
      <c r="E3224" s="70" t="s">
        <v>5201</v>
      </c>
      <c r="F3224" s="70" t="s">
        <v>5202</v>
      </c>
      <c r="G3224" s="70" t="s">
        <v>8704</v>
      </c>
      <c r="H3224" s="70" t="s">
        <v>1440</v>
      </c>
      <c r="I3224" s="70" t="s">
        <v>1397</v>
      </c>
      <c r="J3224" s="70" t="s">
        <v>1396</v>
      </c>
      <c r="K3224" s="70">
        <v>200</v>
      </c>
      <c r="L3224" s="70"/>
      <c r="M3224" s="70"/>
      <c r="N3224" s="70">
        <v>9.3</v>
      </c>
      <c r="O3224" s="70">
        <v>105</v>
      </c>
      <c r="P3224" s="70"/>
      <c r="Q3224" s="70" t="s">
        <v>1483</v>
      </c>
      <c r="R3224" s="70"/>
      <c r="S3224" s="70"/>
      <c r="T3224" s="70">
        <v>3620</v>
      </c>
      <c r="U3224" s="70">
        <v>1610</v>
      </c>
      <c r="V3224" s="70">
        <v>1525</v>
      </c>
      <c r="W3224" s="70">
        <v>1220</v>
      </c>
      <c r="X3224" s="71">
        <v>860</v>
      </c>
    </row>
    <row r="3225" spans="3:24">
      <c r="C3225" s="69">
        <v>2021</v>
      </c>
      <c r="D3225" s="69">
        <v>6</v>
      </c>
      <c r="E3225" s="70" t="s">
        <v>5201</v>
      </c>
      <c r="F3225" s="70" t="s">
        <v>5202</v>
      </c>
      <c r="G3225" s="70" t="s">
        <v>8704</v>
      </c>
      <c r="H3225" s="70" t="s">
        <v>1440</v>
      </c>
      <c r="I3225" s="70" t="s">
        <v>1397</v>
      </c>
      <c r="J3225" s="70" t="s">
        <v>1396</v>
      </c>
      <c r="K3225" s="70">
        <v>200</v>
      </c>
      <c r="L3225" s="70"/>
      <c r="M3225" s="70"/>
      <c r="N3225" s="70">
        <v>9.3</v>
      </c>
      <c r="O3225" s="70">
        <v>105</v>
      </c>
      <c r="P3225" s="70"/>
      <c r="Q3225" s="70" t="s">
        <v>1483</v>
      </c>
      <c r="R3225" s="70"/>
      <c r="S3225" s="70"/>
      <c r="T3225" s="70">
        <v>3620</v>
      </c>
      <c r="U3225" s="70">
        <v>1610</v>
      </c>
      <c r="V3225" s="70">
        <v>1525</v>
      </c>
      <c r="W3225" s="70">
        <v>1220</v>
      </c>
      <c r="X3225" s="71">
        <v>860</v>
      </c>
    </row>
    <row r="3226" spans="3:24">
      <c r="C3226" s="69">
        <v>2021</v>
      </c>
      <c r="D3226" s="69">
        <v>6</v>
      </c>
      <c r="E3226" s="70" t="s">
        <v>6193</v>
      </c>
      <c r="F3226" s="70" t="s">
        <v>6194</v>
      </c>
      <c r="G3226" s="70" t="s">
        <v>8705</v>
      </c>
      <c r="H3226" s="70" t="s">
        <v>5415</v>
      </c>
      <c r="I3226" s="70" t="s">
        <v>2881</v>
      </c>
      <c r="J3226" s="70" t="s">
        <v>1396</v>
      </c>
      <c r="K3226" s="70"/>
      <c r="L3226" s="70">
        <v>500</v>
      </c>
      <c r="M3226" s="70"/>
      <c r="N3226" s="70"/>
      <c r="O3226" s="70"/>
      <c r="P3226" s="70"/>
      <c r="Q3226" s="70"/>
      <c r="R3226" s="70">
        <v>110</v>
      </c>
      <c r="S3226" s="70">
        <v>110</v>
      </c>
      <c r="T3226" s="70">
        <v>9000</v>
      </c>
      <c r="U3226" s="70">
        <v>2550</v>
      </c>
      <c r="V3226" s="70">
        <v>3850</v>
      </c>
      <c r="W3226" s="70">
        <v>12050</v>
      </c>
      <c r="X3226" s="71">
        <v>8020</v>
      </c>
    </row>
    <row r="3227" spans="3:24">
      <c r="C3227" s="69">
        <v>2021</v>
      </c>
      <c r="D3227" s="69">
        <v>6</v>
      </c>
      <c r="E3227" s="70" t="s">
        <v>6193</v>
      </c>
      <c r="F3227" s="70" t="s">
        <v>6194</v>
      </c>
      <c r="G3227" s="70" t="s">
        <v>8706</v>
      </c>
      <c r="H3227" s="70" t="s">
        <v>4546</v>
      </c>
      <c r="I3227" s="70" t="s">
        <v>2881</v>
      </c>
      <c r="J3227" s="70" t="s">
        <v>1412</v>
      </c>
      <c r="K3227" s="70"/>
      <c r="L3227" s="70">
        <v>600</v>
      </c>
      <c r="M3227" s="70"/>
      <c r="N3227" s="70"/>
      <c r="O3227" s="70"/>
      <c r="P3227" s="70"/>
      <c r="Q3227" s="70"/>
      <c r="R3227" s="70">
        <v>67</v>
      </c>
      <c r="S3227" s="70">
        <v>67</v>
      </c>
      <c r="T3227" s="70">
        <v>8645</v>
      </c>
      <c r="U3227" s="70">
        <v>2550</v>
      </c>
      <c r="V3227" s="70">
        <v>3320</v>
      </c>
      <c r="W3227" s="70">
        <v>14000</v>
      </c>
      <c r="X3227" s="71" t="s">
        <v>4081</v>
      </c>
    </row>
    <row r="3228" spans="3:24">
      <c r="C3228" s="72">
        <v>2021</v>
      </c>
      <c r="D3228" s="73">
        <v>5</v>
      </c>
      <c r="E3228" s="70" t="s">
        <v>1392</v>
      </c>
      <c r="F3228" s="70" t="s">
        <v>5486</v>
      </c>
      <c r="G3228" s="70" t="s">
        <v>8707</v>
      </c>
      <c r="H3228" s="70" t="s">
        <v>5490</v>
      </c>
      <c r="I3228" s="70" t="s">
        <v>1397</v>
      </c>
      <c r="J3228" s="70" t="s">
        <v>1441</v>
      </c>
      <c r="K3228" s="70">
        <v>414</v>
      </c>
      <c r="L3228" s="70"/>
      <c r="M3228" s="70"/>
      <c r="N3228" s="70">
        <v>13.6</v>
      </c>
      <c r="O3228" s="70">
        <v>160</v>
      </c>
      <c r="P3228" s="70"/>
      <c r="Q3228" s="70" t="s">
        <v>3828</v>
      </c>
      <c r="R3228" s="70"/>
      <c r="S3228" s="70" t="s">
        <v>8708</v>
      </c>
      <c r="T3228" s="70">
        <v>4450</v>
      </c>
      <c r="U3228" s="70">
        <v>1840</v>
      </c>
      <c r="V3228" s="70">
        <v>1680</v>
      </c>
      <c r="W3228" s="70">
        <v>2075</v>
      </c>
      <c r="X3228" s="71">
        <v>1700</v>
      </c>
    </row>
    <row r="3229" spans="3:24">
      <c r="C3229" s="72">
        <v>2021</v>
      </c>
      <c r="D3229" s="73">
        <v>5</v>
      </c>
      <c r="E3229" s="70" t="s">
        <v>1408</v>
      </c>
      <c r="F3229" s="70" t="s">
        <v>1409</v>
      </c>
      <c r="G3229" s="70" t="s">
        <v>8709</v>
      </c>
      <c r="H3229" s="70" t="s">
        <v>1446</v>
      </c>
      <c r="I3229" s="70" t="s">
        <v>1397</v>
      </c>
      <c r="J3229" s="70" t="s">
        <v>1396</v>
      </c>
      <c r="K3229" s="70"/>
      <c r="L3229" s="70">
        <v>355</v>
      </c>
      <c r="M3229" s="70">
        <v>0.264</v>
      </c>
      <c r="N3229" s="70"/>
      <c r="O3229" s="70">
        <v>146.7</v>
      </c>
      <c r="P3229" s="70">
        <v>81.14</v>
      </c>
      <c r="Q3229" s="70" t="s">
        <v>1402</v>
      </c>
      <c r="R3229" s="70"/>
      <c r="S3229" s="70" t="s">
        <v>8710</v>
      </c>
      <c r="T3229" s="70">
        <v>5995</v>
      </c>
      <c r="U3229" s="70">
        <v>2140</v>
      </c>
      <c r="V3229" s="70">
        <v>2340</v>
      </c>
      <c r="W3229" s="70">
        <v>4495</v>
      </c>
      <c r="X3229" s="71">
        <v>2950</v>
      </c>
    </row>
    <row r="3230" spans="3:24">
      <c r="C3230" s="72">
        <v>2021</v>
      </c>
      <c r="D3230" s="73">
        <v>5</v>
      </c>
      <c r="E3230" s="70" t="s">
        <v>1408</v>
      </c>
      <c r="F3230" s="70" t="s">
        <v>1409</v>
      </c>
      <c r="G3230" s="70" t="s">
        <v>8711</v>
      </c>
      <c r="H3230" s="70" t="s">
        <v>1482</v>
      </c>
      <c r="I3230" s="70" t="s">
        <v>1397</v>
      </c>
      <c r="J3230" s="70" t="s">
        <v>1396</v>
      </c>
      <c r="K3230" s="70"/>
      <c r="L3230" s="70">
        <v>475</v>
      </c>
      <c r="M3230" s="70">
        <v>0.29</v>
      </c>
      <c r="N3230" s="70"/>
      <c r="O3230" s="70">
        <v>153.84</v>
      </c>
      <c r="P3230" s="70">
        <v>106.95</v>
      </c>
      <c r="Q3230" s="70" t="s">
        <v>1421</v>
      </c>
      <c r="R3230" s="70"/>
      <c r="S3230" s="70" t="s">
        <v>8712</v>
      </c>
      <c r="T3230" s="70" t="s">
        <v>6832</v>
      </c>
      <c r="U3230" s="70" t="s">
        <v>6833</v>
      </c>
      <c r="V3230" s="70" t="s">
        <v>8566</v>
      </c>
      <c r="W3230" s="70">
        <v>4495</v>
      </c>
      <c r="X3230" s="71">
        <v>3250</v>
      </c>
    </row>
    <row r="3231" spans="3:24">
      <c r="C3231" s="72">
        <v>2021</v>
      </c>
      <c r="D3231" s="73">
        <v>5</v>
      </c>
      <c r="E3231" s="70" t="s">
        <v>1408</v>
      </c>
      <c r="F3231" s="70" t="s">
        <v>1409</v>
      </c>
      <c r="G3231" s="70" t="s">
        <v>8713</v>
      </c>
      <c r="H3231" s="70" t="s">
        <v>4483</v>
      </c>
      <c r="I3231" s="70" t="s">
        <v>1397</v>
      </c>
      <c r="J3231" s="70" t="s">
        <v>1396</v>
      </c>
      <c r="K3231" s="70"/>
      <c r="L3231" s="70">
        <v>475</v>
      </c>
      <c r="M3231" s="70">
        <v>0.29</v>
      </c>
      <c r="N3231" s="70"/>
      <c r="O3231" s="70">
        <v>153.84</v>
      </c>
      <c r="P3231" s="70">
        <v>106.95</v>
      </c>
      <c r="Q3231" s="70" t="s">
        <v>1421</v>
      </c>
      <c r="R3231" s="70"/>
      <c r="S3231" s="70" t="s">
        <v>8712</v>
      </c>
      <c r="T3231" s="70" t="s">
        <v>6832</v>
      </c>
      <c r="U3231" s="70" t="s">
        <v>8714</v>
      </c>
      <c r="V3231" s="70" t="s">
        <v>8715</v>
      </c>
      <c r="W3231" s="70">
        <v>4495</v>
      </c>
      <c r="X3231" s="71">
        <v>3250</v>
      </c>
    </row>
    <row r="3232" spans="3:24">
      <c r="C3232" s="72">
        <v>2021</v>
      </c>
      <c r="D3232" s="73">
        <v>5</v>
      </c>
      <c r="E3232" s="70" t="s">
        <v>1859</v>
      </c>
      <c r="F3232" s="70" t="s">
        <v>1860</v>
      </c>
      <c r="G3232" s="70" t="s">
        <v>8716</v>
      </c>
      <c r="H3232" s="70" t="s">
        <v>4406</v>
      </c>
      <c r="I3232" s="70" t="s">
        <v>1397</v>
      </c>
      <c r="J3232" s="70" t="s">
        <v>1396</v>
      </c>
      <c r="K3232" s="70"/>
      <c r="L3232" s="70">
        <v>360</v>
      </c>
      <c r="M3232" s="70"/>
      <c r="N3232" s="70"/>
      <c r="O3232" s="70">
        <v>146.7</v>
      </c>
      <c r="P3232" s="70">
        <v>162.28</v>
      </c>
      <c r="Q3232" s="70" t="s">
        <v>1402</v>
      </c>
      <c r="R3232" s="70"/>
      <c r="S3232" s="70"/>
      <c r="T3232" s="70">
        <v>6950</v>
      </c>
      <c r="U3232" s="70">
        <v>2180</v>
      </c>
      <c r="V3232" s="70">
        <v>2790</v>
      </c>
      <c r="W3232" s="70">
        <v>9995</v>
      </c>
      <c r="X3232" s="71">
        <v>6400</v>
      </c>
    </row>
    <row r="3233" spans="3:24">
      <c r="C3233" s="72">
        <v>2021</v>
      </c>
      <c r="D3233" s="73">
        <v>5</v>
      </c>
      <c r="E3233" s="70" t="s">
        <v>2139</v>
      </c>
      <c r="F3233" s="70" t="s">
        <v>2140</v>
      </c>
      <c r="G3233" s="70" t="s">
        <v>8717</v>
      </c>
      <c r="H3233" s="70" t="s">
        <v>1470</v>
      </c>
      <c r="I3233" s="70" t="s">
        <v>1397</v>
      </c>
      <c r="J3233" s="70" t="s">
        <v>1396</v>
      </c>
      <c r="K3233" s="70"/>
      <c r="L3233" s="70">
        <v>430</v>
      </c>
      <c r="M3233" s="70">
        <v>0.214</v>
      </c>
      <c r="N3233" s="70"/>
      <c r="O3233" s="70">
        <v>146</v>
      </c>
      <c r="P3233" s="70">
        <v>162.28</v>
      </c>
      <c r="Q3233" s="70" t="s">
        <v>1402</v>
      </c>
      <c r="R3233" s="70"/>
      <c r="S3233" s="70" t="s">
        <v>8718</v>
      </c>
      <c r="T3233" s="70">
        <v>6243</v>
      </c>
      <c r="U3233" s="70">
        <v>2150</v>
      </c>
      <c r="V3233" s="70">
        <v>2765</v>
      </c>
      <c r="W3233" s="70">
        <v>9995</v>
      </c>
      <c r="X3233" s="71">
        <v>6645</v>
      </c>
    </row>
    <row r="3234" spans="3:24">
      <c r="C3234" s="72">
        <v>2021</v>
      </c>
      <c r="D3234" s="73">
        <v>5</v>
      </c>
      <c r="E3234" s="70" t="s">
        <v>2139</v>
      </c>
      <c r="F3234" s="70" t="s">
        <v>2140</v>
      </c>
      <c r="G3234" s="70" t="s">
        <v>8719</v>
      </c>
      <c r="H3234" s="70" t="s">
        <v>1886</v>
      </c>
      <c r="I3234" s="70" t="s">
        <v>1397</v>
      </c>
      <c r="J3234" s="70" t="s">
        <v>1396</v>
      </c>
      <c r="K3234" s="70"/>
      <c r="L3234" s="70">
        <v>250</v>
      </c>
      <c r="M3234" s="70"/>
      <c r="N3234" s="70"/>
      <c r="O3234" s="70">
        <v>140.13</v>
      </c>
      <c r="P3234" s="70">
        <v>218.55</v>
      </c>
      <c r="Q3234" s="70" t="s">
        <v>1421</v>
      </c>
      <c r="R3234" s="70"/>
      <c r="S3234" s="70" t="s">
        <v>8720</v>
      </c>
      <c r="T3234" s="70">
        <v>8990</v>
      </c>
      <c r="U3234" s="70">
        <v>2500</v>
      </c>
      <c r="V3234" s="70">
        <v>3145</v>
      </c>
      <c r="W3234" s="70">
        <v>18000</v>
      </c>
      <c r="X3234" s="71">
        <v>13000</v>
      </c>
    </row>
    <row r="3235" spans="3:24">
      <c r="C3235" s="72">
        <v>2021</v>
      </c>
      <c r="D3235" s="73">
        <v>5</v>
      </c>
      <c r="E3235" s="70" t="s">
        <v>2139</v>
      </c>
      <c r="F3235" s="70" t="s">
        <v>2140</v>
      </c>
      <c r="G3235" s="70" t="s">
        <v>8721</v>
      </c>
      <c r="H3235" s="70" t="s">
        <v>1886</v>
      </c>
      <c r="I3235" s="70" t="s">
        <v>1397</v>
      </c>
      <c r="J3235" s="70" t="s">
        <v>1396</v>
      </c>
      <c r="K3235" s="70"/>
      <c r="L3235" s="70">
        <v>250</v>
      </c>
      <c r="M3235" s="70"/>
      <c r="N3235" s="70"/>
      <c r="O3235" s="70">
        <v>140.13</v>
      </c>
      <c r="P3235" s="70">
        <v>218.55</v>
      </c>
      <c r="Q3235" s="70" t="s">
        <v>1421</v>
      </c>
      <c r="R3235" s="70"/>
      <c r="S3235" s="70" t="s">
        <v>8720</v>
      </c>
      <c r="T3235" s="70">
        <v>8990</v>
      </c>
      <c r="U3235" s="70">
        <v>2500</v>
      </c>
      <c r="V3235" s="70">
        <v>3145</v>
      </c>
      <c r="W3235" s="70">
        <v>18000</v>
      </c>
      <c r="X3235" s="71">
        <v>13000</v>
      </c>
    </row>
    <row r="3236" spans="3:24">
      <c r="C3236" s="72">
        <v>2021</v>
      </c>
      <c r="D3236" s="73">
        <v>5</v>
      </c>
      <c r="E3236" s="70" t="s">
        <v>1694</v>
      </c>
      <c r="F3236" s="70" t="s">
        <v>1695</v>
      </c>
      <c r="G3236" s="70" t="s">
        <v>8722</v>
      </c>
      <c r="H3236" s="70" t="s">
        <v>1440</v>
      </c>
      <c r="I3236" s="70" t="s">
        <v>1397</v>
      </c>
      <c r="J3236" s="70" t="s">
        <v>1441</v>
      </c>
      <c r="K3236" s="70">
        <v>305</v>
      </c>
      <c r="L3236" s="70"/>
      <c r="M3236" s="70"/>
      <c r="N3236" s="70">
        <v>9.9</v>
      </c>
      <c r="O3236" s="70">
        <v>140</v>
      </c>
      <c r="P3236" s="70"/>
      <c r="Q3236" s="70" t="s">
        <v>1402</v>
      </c>
      <c r="R3236" s="70"/>
      <c r="S3236" s="70" t="s">
        <v>8723</v>
      </c>
      <c r="T3236" s="70">
        <v>2500</v>
      </c>
      <c r="U3236" s="70">
        <v>1526</v>
      </c>
      <c r="V3236" s="70">
        <v>1616</v>
      </c>
      <c r="W3236" s="70">
        <v>1015</v>
      </c>
      <c r="X3236" s="71">
        <v>850</v>
      </c>
    </row>
    <row r="3237" spans="3:24">
      <c r="C3237" s="72">
        <v>2021</v>
      </c>
      <c r="D3237" s="73">
        <v>5</v>
      </c>
      <c r="E3237" s="70" t="s">
        <v>1694</v>
      </c>
      <c r="F3237" s="70" t="s">
        <v>1695</v>
      </c>
      <c r="G3237" s="70" t="s">
        <v>8722</v>
      </c>
      <c r="H3237" s="70" t="s">
        <v>1440</v>
      </c>
      <c r="I3237" s="70" t="s">
        <v>1397</v>
      </c>
      <c r="J3237" s="70" t="s">
        <v>1441</v>
      </c>
      <c r="K3237" s="70">
        <v>305</v>
      </c>
      <c r="L3237" s="70"/>
      <c r="M3237" s="70"/>
      <c r="N3237" s="70">
        <v>9.9</v>
      </c>
      <c r="O3237" s="70">
        <v>140</v>
      </c>
      <c r="P3237" s="70"/>
      <c r="Q3237" s="70" t="s">
        <v>1402</v>
      </c>
      <c r="R3237" s="70"/>
      <c r="S3237" s="70" t="s">
        <v>8723</v>
      </c>
      <c r="T3237" s="70">
        <v>2500</v>
      </c>
      <c r="U3237" s="70">
        <v>1526</v>
      </c>
      <c r="V3237" s="70">
        <v>1616</v>
      </c>
      <c r="W3237" s="70">
        <v>1015</v>
      </c>
      <c r="X3237" s="71">
        <v>850</v>
      </c>
    </row>
    <row r="3238" spans="3:24">
      <c r="C3238" s="72">
        <v>2021</v>
      </c>
      <c r="D3238" s="73">
        <v>5</v>
      </c>
      <c r="E3238" s="70" t="s">
        <v>1694</v>
      </c>
      <c r="F3238" s="70" t="s">
        <v>1695</v>
      </c>
      <c r="G3238" s="70" t="s">
        <v>8724</v>
      </c>
      <c r="H3238" s="70" t="s">
        <v>1440</v>
      </c>
      <c r="I3238" s="70" t="s">
        <v>1397</v>
      </c>
      <c r="J3238" s="70" t="s">
        <v>1441</v>
      </c>
      <c r="K3238" s="70">
        <v>305</v>
      </c>
      <c r="L3238" s="70"/>
      <c r="M3238" s="70"/>
      <c r="N3238" s="70">
        <v>9.9</v>
      </c>
      <c r="O3238" s="70">
        <v>140</v>
      </c>
      <c r="P3238" s="70"/>
      <c r="Q3238" s="70" t="s">
        <v>1402</v>
      </c>
      <c r="R3238" s="70"/>
      <c r="S3238" s="70" t="s">
        <v>8723</v>
      </c>
      <c r="T3238" s="70">
        <v>2500</v>
      </c>
      <c r="U3238" s="70">
        <v>1526</v>
      </c>
      <c r="V3238" s="70">
        <v>1616</v>
      </c>
      <c r="W3238" s="70">
        <v>1015</v>
      </c>
      <c r="X3238" s="71">
        <v>850</v>
      </c>
    </row>
    <row r="3239" spans="3:24">
      <c r="C3239" s="72">
        <v>2021</v>
      </c>
      <c r="D3239" s="73">
        <v>5</v>
      </c>
      <c r="E3239" s="70" t="s">
        <v>1694</v>
      </c>
      <c r="F3239" s="70" t="s">
        <v>1695</v>
      </c>
      <c r="G3239" s="70" t="s">
        <v>8724</v>
      </c>
      <c r="H3239" s="70" t="s">
        <v>1440</v>
      </c>
      <c r="I3239" s="70" t="s">
        <v>1397</v>
      </c>
      <c r="J3239" s="70" t="s">
        <v>1441</v>
      </c>
      <c r="K3239" s="70">
        <v>305</v>
      </c>
      <c r="L3239" s="70"/>
      <c r="M3239" s="70"/>
      <c r="N3239" s="70">
        <v>9.9</v>
      </c>
      <c r="O3239" s="70">
        <v>140</v>
      </c>
      <c r="P3239" s="70"/>
      <c r="Q3239" s="70" t="s">
        <v>1402</v>
      </c>
      <c r="R3239" s="70"/>
      <c r="S3239" s="70" t="s">
        <v>8723</v>
      </c>
      <c r="T3239" s="70">
        <v>2500</v>
      </c>
      <c r="U3239" s="70">
        <v>1526</v>
      </c>
      <c r="V3239" s="70">
        <v>1616</v>
      </c>
      <c r="W3239" s="70">
        <v>1015</v>
      </c>
      <c r="X3239" s="71">
        <v>850</v>
      </c>
    </row>
    <row r="3240" spans="3:24">
      <c r="C3240" s="72">
        <v>2021</v>
      </c>
      <c r="D3240" s="73">
        <v>5</v>
      </c>
      <c r="E3240" s="70" t="s">
        <v>1694</v>
      </c>
      <c r="F3240" s="70" t="s">
        <v>1695</v>
      </c>
      <c r="G3240" s="70" t="s">
        <v>8725</v>
      </c>
      <c r="H3240" s="70" t="s">
        <v>1440</v>
      </c>
      <c r="I3240" s="70" t="s">
        <v>1397</v>
      </c>
      <c r="J3240" s="70" t="s">
        <v>1441</v>
      </c>
      <c r="K3240" s="70">
        <v>305</v>
      </c>
      <c r="L3240" s="70"/>
      <c r="M3240" s="70"/>
      <c r="N3240" s="70">
        <v>9.9</v>
      </c>
      <c r="O3240" s="70">
        <v>140</v>
      </c>
      <c r="P3240" s="70"/>
      <c r="Q3240" s="70" t="s">
        <v>1402</v>
      </c>
      <c r="R3240" s="70"/>
      <c r="S3240" s="70" t="s">
        <v>8726</v>
      </c>
      <c r="T3240" s="70">
        <v>2500</v>
      </c>
      <c r="U3240" s="70">
        <v>1526</v>
      </c>
      <c r="V3240" s="70">
        <v>1616</v>
      </c>
      <c r="W3240" s="70">
        <v>1015</v>
      </c>
      <c r="X3240" s="71">
        <v>850</v>
      </c>
    </row>
    <row r="3241" spans="3:24">
      <c r="C3241" s="72">
        <v>2021</v>
      </c>
      <c r="D3241" s="73">
        <v>5</v>
      </c>
      <c r="E3241" s="70" t="s">
        <v>1694</v>
      </c>
      <c r="F3241" s="70" t="s">
        <v>1695</v>
      </c>
      <c r="G3241" s="70" t="s">
        <v>8727</v>
      </c>
      <c r="H3241" s="70" t="s">
        <v>1440</v>
      </c>
      <c r="I3241" s="70" t="s">
        <v>1397</v>
      </c>
      <c r="J3241" s="70" t="s">
        <v>1441</v>
      </c>
      <c r="K3241" s="70">
        <v>305</v>
      </c>
      <c r="L3241" s="70"/>
      <c r="M3241" s="70"/>
      <c r="N3241" s="70">
        <v>9.9</v>
      </c>
      <c r="O3241" s="70">
        <v>140</v>
      </c>
      <c r="P3241" s="70"/>
      <c r="Q3241" s="70" t="s">
        <v>1402</v>
      </c>
      <c r="R3241" s="70"/>
      <c r="S3241" s="70" t="s">
        <v>8726</v>
      </c>
      <c r="T3241" s="70">
        <v>2500</v>
      </c>
      <c r="U3241" s="70">
        <v>1526</v>
      </c>
      <c r="V3241" s="70">
        <v>1616</v>
      </c>
      <c r="W3241" s="70">
        <v>1015</v>
      </c>
      <c r="X3241" s="71">
        <v>850</v>
      </c>
    </row>
    <row r="3242" spans="3:24">
      <c r="C3242" s="72">
        <v>2021</v>
      </c>
      <c r="D3242" s="73">
        <v>5</v>
      </c>
      <c r="E3242" s="70" t="s">
        <v>7796</v>
      </c>
      <c r="F3242" s="70" t="s">
        <v>7797</v>
      </c>
      <c r="G3242" s="70" t="s">
        <v>8728</v>
      </c>
      <c r="H3242" s="70" t="s">
        <v>8729</v>
      </c>
      <c r="I3242" s="70" t="s">
        <v>1397</v>
      </c>
      <c r="J3242" s="70" t="s">
        <v>1396</v>
      </c>
      <c r="K3242" s="70"/>
      <c r="L3242" s="70">
        <v>314</v>
      </c>
      <c r="M3242" s="70">
        <v>0.18</v>
      </c>
      <c r="N3242" s="70"/>
      <c r="O3242" s="70" t="s">
        <v>8730</v>
      </c>
      <c r="P3242" s="70">
        <v>241.96</v>
      </c>
      <c r="Q3242" s="70" t="s">
        <v>1421</v>
      </c>
      <c r="R3242" s="70"/>
      <c r="S3242" s="70" t="s">
        <v>8720</v>
      </c>
      <c r="T3242" s="70" t="s">
        <v>8731</v>
      </c>
      <c r="U3242" s="70">
        <v>2510</v>
      </c>
      <c r="V3242" s="70" t="s">
        <v>8732</v>
      </c>
      <c r="W3242" s="70">
        <v>18000</v>
      </c>
      <c r="X3242" s="71">
        <v>11100</v>
      </c>
    </row>
    <row r="3243" spans="3:24">
      <c r="C3243" s="72">
        <v>2021</v>
      </c>
      <c r="D3243" s="73">
        <v>5</v>
      </c>
      <c r="E3243" s="70" t="s">
        <v>7796</v>
      </c>
      <c r="F3243" s="70" t="s">
        <v>7797</v>
      </c>
      <c r="G3243" s="70" t="s">
        <v>8733</v>
      </c>
      <c r="H3243" s="70" t="s">
        <v>1862</v>
      </c>
      <c r="I3243" s="70" t="s">
        <v>1397</v>
      </c>
      <c r="J3243" s="70" t="s">
        <v>1396</v>
      </c>
      <c r="K3243" s="70"/>
      <c r="L3243" s="70">
        <v>329</v>
      </c>
      <c r="M3243" s="70" t="s">
        <v>8734</v>
      </c>
      <c r="N3243" s="70"/>
      <c r="O3243" s="70">
        <v>142.82</v>
      </c>
      <c r="P3243" s="70">
        <v>444</v>
      </c>
      <c r="Q3243" s="70" t="s">
        <v>1421</v>
      </c>
      <c r="R3243" s="70"/>
      <c r="S3243" s="70" t="s">
        <v>8735</v>
      </c>
      <c r="T3243" s="70">
        <v>9800</v>
      </c>
      <c r="U3243" s="70">
        <v>2550</v>
      </c>
      <c r="V3243" s="70" t="s">
        <v>8736</v>
      </c>
      <c r="W3243" s="70">
        <v>31000</v>
      </c>
      <c r="X3243" s="71" t="s">
        <v>8737</v>
      </c>
    </row>
    <row r="3244" spans="3:24">
      <c r="C3244" s="72">
        <v>2021</v>
      </c>
      <c r="D3244" s="73">
        <v>5</v>
      </c>
      <c r="E3244" s="70" t="s">
        <v>4249</v>
      </c>
      <c r="F3244" s="70" t="s">
        <v>4250</v>
      </c>
      <c r="G3244" s="70" t="s">
        <v>8738</v>
      </c>
      <c r="H3244" s="70" t="s">
        <v>4483</v>
      </c>
      <c r="I3244" s="70" t="s">
        <v>1397</v>
      </c>
      <c r="J3244" s="70" t="s">
        <v>1396</v>
      </c>
      <c r="K3244" s="70"/>
      <c r="L3244" s="70">
        <v>335</v>
      </c>
      <c r="M3244" s="70">
        <v>0.287</v>
      </c>
      <c r="N3244" s="70"/>
      <c r="O3244" s="70">
        <v>146.7</v>
      </c>
      <c r="P3244" s="70">
        <v>81.14</v>
      </c>
      <c r="Q3244" s="70" t="s">
        <v>1402</v>
      </c>
      <c r="R3244" s="70"/>
      <c r="S3244" s="70" t="s">
        <v>8710</v>
      </c>
      <c r="T3244" s="70">
        <v>5995</v>
      </c>
      <c r="U3244" s="70" t="s">
        <v>8739</v>
      </c>
      <c r="V3244" s="70" t="s">
        <v>8740</v>
      </c>
      <c r="W3244" s="70">
        <v>4495</v>
      </c>
      <c r="X3244" s="71">
        <v>3150</v>
      </c>
    </row>
    <row r="3245" spans="3:24">
      <c r="C3245" s="72">
        <v>2021</v>
      </c>
      <c r="D3245" s="73">
        <v>5</v>
      </c>
      <c r="E3245" s="70" t="s">
        <v>1911</v>
      </c>
      <c r="F3245" s="70" t="s">
        <v>1912</v>
      </c>
      <c r="G3245" s="70" t="s">
        <v>8741</v>
      </c>
      <c r="H3245" s="70" t="s">
        <v>8742</v>
      </c>
      <c r="I3245" s="70" t="s">
        <v>1397</v>
      </c>
      <c r="J3245" s="70" t="s">
        <v>1441</v>
      </c>
      <c r="K3245" s="70">
        <v>420</v>
      </c>
      <c r="L3245" s="70"/>
      <c r="M3245" s="70"/>
      <c r="N3245" s="70">
        <v>14.5</v>
      </c>
      <c r="O3245" s="70">
        <v>166</v>
      </c>
      <c r="P3245" s="70"/>
      <c r="Q3245" s="70" t="s">
        <v>4377</v>
      </c>
      <c r="R3245" s="70"/>
      <c r="S3245" s="70" t="s">
        <v>8743</v>
      </c>
      <c r="T3245" s="70">
        <v>4530</v>
      </c>
      <c r="U3245" s="70">
        <v>1860</v>
      </c>
      <c r="V3245" s="70">
        <v>1628</v>
      </c>
      <c r="W3245" s="70">
        <v>2010</v>
      </c>
      <c r="X3245" s="71">
        <v>1630</v>
      </c>
    </row>
    <row r="3246" spans="3:24">
      <c r="C3246" s="72">
        <v>2021</v>
      </c>
      <c r="D3246" s="73">
        <v>5</v>
      </c>
      <c r="E3246" s="70" t="s">
        <v>4268</v>
      </c>
      <c r="F3246" s="70" t="s">
        <v>6526</v>
      </c>
      <c r="G3246" s="70" t="s">
        <v>8744</v>
      </c>
      <c r="H3246" s="70" t="s">
        <v>1440</v>
      </c>
      <c r="I3246" s="70" t="s">
        <v>1397</v>
      </c>
      <c r="J3246" s="70" t="s">
        <v>1441</v>
      </c>
      <c r="K3246" s="70">
        <v>602</v>
      </c>
      <c r="L3246" s="70"/>
      <c r="M3246" s="70"/>
      <c r="N3246" s="70">
        <v>13.1</v>
      </c>
      <c r="O3246" s="70">
        <v>170</v>
      </c>
      <c r="P3246" s="70"/>
      <c r="Q3246" s="70" t="s">
        <v>1499</v>
      </c>
      <c r="R3246" s="70"/>
      <c r="S3246" s="70" t="s">
        <v>8745</v>
      </c>
      <c r="T3246" s="70">
        <v>4810</v>
      </c>
      <c r="U3246" s="70">
        <v>1880</v>
      </c>
      <c r="V3246" s="70">
        <v>1515</v>
      </c>
      <c r="W3246" s="70">
        <v>2180</v>
      </c>
      <c r="X3246" s="71" t="s">
        <v>8746</v>
      </c>
    </row>
    <row r="3247" spans="3:24">
      <c r="C3247" s="72">
        <v>2021</v>
      </c>
      <c r="D3247" s="73">
        <v>5</v>
      </c>
      <c r="E3247" s="70" t="s">
        <v>4268</v>
      </c>
      <c r="F3247" s="70" t="s">
        <v>6526</v>
      </c>
      <c r="G3247" s="70" t="s">
        <v>8747</v>
      </c>
      <c r="H3247" s="70" t="s">
        <v>1440</v>
      </c>
      <c r="I3247" s="70" t="s">
        <v>1397</v>
      </c>
      <c r="J3247" s="70" t="s">
        <v>1441</v>
      </c>
      <c r="K3247" s="70">
        <v>410</v>
      </c>
      <c r="L3247" s="70"/>
      <c r="M3247" s="70"/>
      <c r="N3247" s="70">
        <v>12.9</v>
      </c>
      <c r="O3247" s="70">
        <v>125</v>
      </c>
      <c r="P3247" s="70"/>
      <c r="Q3247" s="70" t="s">
        <v>1402</v>
      </c>
      <c r="R3247" s="70"/>
      <c r="S3247" s="70" t="s">
        <v>8748</v>
      </c>
      <c r="T3247" s="70">
        <v>4768</v>
      </c>
      <c r="U3247" s="70">
        <v>1880</v>
      </c>
      <c r="V3247" s="70">
        <v>1530</v>
      </c>
      <c r="W3247" s="70">
        <v>2075</v>
      </c>
      <c r="X3247" s="71" t="s">
        <v>3699</v>
      </c>
    </row>
    <row r="3248" spans="3:24">
      <c r="C3248" s="72">
        <v>2021</v>
      </c>
      <c r="D3248" s="73">
        <v>5</v>
      </c>
      <c r="E3248" s="70" t="s">
        <v>4123</v>
      </c>
      <c r="F3248" s="70" t="s">
        <v>5967</v>
      </c>
      <c r="G3248" s="70" t="s">
        <v>8749</v>
      </c>
      <c r="H3248" s="70" t="s">
        <v>1579</v>
      </c>
      <c r="I3248" s="70" t="s">
        <v>1397</v>
      </c>
      <c r="J3248" s="70" t="s">
        <v>1441</v>
      </c>
      <c r="K3248" s="70">
        <v>405</v>
      </c>
      <c r="L3248" s="70"/>
      <c r="M3248" s="70"/>
      <c r="N3248" s="70">
        <v>14.6</v>
      </c>
      <c r="O3248" s="70">
        <v>165</v>
      </c>
      <c r="P3248" s="70"/>
      <c r="Q3248" s="70" t="s">
        <v>3828</v>
      </c>
      <c r="R3248" s="70"/>
      <c r="S3248" s="70" t="s">
        <v>8750</v>
      </c>
      <c r="T3248" s="70">
        <v>4592</v>
      </c>
      <c r="U3248" s="70">
        <v>1852</v>
      </c>
      <c r="V3248" s="70">
        <v>1629</v>
      </c>
      <c r="W3248" s="70">
        <v>2420</v>
      </c>
      <c r="X3248" s="71">
        <v>1945</v>
      </c>
    </row>
    <row r="3249" spans="3:24">
      <c r="C3249" s="72">
        <v>2021</v>
      </c>
      <c r="D3249" s="73">
        <v>5</v>
      </c>
      <c r="E3249" s="70" t="s">
        <v>1735</v>
      </c>
      <c r="F3249" s="70" t="s">
        <v>1736</v>
      </c>
      <c r="G3249" s="70" t="s">
        <v>8751</v>
      </c>
      <c r="H3249" s="70" t="s">
        <v>1768</v>
      </c>
      <c r="I3249" s="70" t="s">
        <v>1397</v>
      </c>
      <c r="J3249" s="70" t="s">
        <v>1396</v>
      </c>
      <c r="K3249" s="74"/>
      <c r="L3249" s="74">
        <v>167</v>
      </c>
      <c r="M3249" s="74" t="s">
        <v>8752</v>
      </c>
      <c r="N3249" s="74"/>
      <c r="O3249" s="74">
        <v>160.26</v>
      </c>
      <c r="P3249" s="74">
        <v>281.92</v>
      </c>
      <c r="Q3249" s="74" t="s">
        <v>1402</v>
      </c>
      <c r="R3249" s="74"/>
      <c r="S3249" s="74" t="s">
        <v>8753</v>
      </c>
      <c r="T3249" s="74" t="s">
        <v>8754</v>
      </c>
      <c r="U3249" s="74" t="s">
        <v>1525</v>
      </c>
      <c r="V3249" s="74" t="s">
        <v>8755</v>
      </c>
      <c r="W3249" s="74">
        <v>25000</v>
      </c>
      <c r="X3249" s="75" t="s">
        <v>8756</v>
      </c>
    </row>
    <row r="3250" spans="3:24">
      <c r="C3250" s="72">
        <v>2021</v>
      </c>
      <c r="D3250" s="73">
        <v>5</v>
      </c>
      <c r="E3250" s="70" t="s">
        <v>1920</v>
      </c>
      <c r="F3250" s="70" t="s">
        <v>1921</v>
      </c>
      <c r="G3250" s="70" t="s">
        <v>8757</v>
      </c>
      <c r="H3250" s="70" t="s">
        <v>1440</v>
      </c>
      <c r="I3250" s="70" t="s">
        <v>1397</v>
      </c>
      <c r="J3250" s="70" t="s">
        <v>1441</v>
      </c>
      <c r="K3250" s="74">
        <v>408</v>
      </c>
      <c r="L3250" s="74"/>
      <c r="M3250" s="74"/>
      <c r="N3250" s="74">
        <v>9.7</v>
      </c>
      <c r="O3250" s="74">
        <v>170.1</v>
      </c>
      <c r="P3250" s="74"/>
      <c r="Q3250" s="74" t="s">
        <v>1442</v>
      </c>
      <c r="R3250" s="74"/>
      <c r="S3250" s="74" t="s">
        <v>8758</v>
      </c>
      <c r="T3250" s="74">
        <v>3200</v>
      </c>
      <c r="U3250" s="74">
        <v>1670</v>
      </c>
      <c r="V3250" s="74" t="s">
        <v>1923</v>
      </c>
      <c r="W3250" s="74">
        <v>1285</v>
      </c>
      <c r="X3250" s="75">
        <v>985</v>
      </c>
    </row>
    <row r="3251" spans="3:24">
      <c r="C3251" s="72">
        <v>2021</v>
      </c>
      <c r="D3251" s="73">
        <v>5</v>
      </c>
      <c r="E3251" s="70" t="s">
        <v>8759</v>
      </c>
      <c r="F3251" s="70" t="s">
        <v>4189</v>
      </c>
      <c r="G3251" s="70" t="s">
        <v>8760</v>
      </c>
      <c r="H3251" s="70" t="s">
        <v>1579</v>
      </c>
      <c r="I3251" s="70" t="s">
        <v>1397</v>
      </c>
      <c r="J3251" s="70" t="s">
        <v>1441</v>
      </c>
      <c r="K3251" s="74">
        <v>520</v>
      </c>
      <c r="L3251" s="74"/>
      <c r="M3251" s="74"/>
      <c r="N3251" s="74">
        <v>14.1</v>
      </c>
      <c r="O3251" s="74">
        <v>163.49</v>
      </c>
      <c r="P3251" s="74"/>
      <c r="Q3251" s="74" t="s">
        <v>1499</v>
      </c>
      <c r="R3251" s="74"/>
      <c r="S3251" s="74" t="s">
        <v>8761</v>
      </c>
      <c r="T3251" s="74">
        <v>4620</v>
      </c>
      <c r="U3251" s="74">
        <v>1847</v>
      </c>
      <c r="V3251" s="74">
        <v>1730</v>
      </c>
      <c r="W3251" s="74">
        <v>2190</v>
      </c>
      <c r="X3251" s="75">
        <v>1815</v>
      </c>
    </row>
    <row r="3252" spans="3:24">
      <c r="C3252" s="72">
        <v>2021</v>
      </c>
      <c r="D3252" s="73">
        <v>5</v>
      </c>
      <c r="E3252" s="70" t="s">
        <v>5995</v>
      </c>
      <c r="F3252" s="70" t="s">
        <v>4189</v>
      </c>
      <c r="G3252" s="70" t="s">
        <v>8762</v>
      </c>
      <c r="H3252" s="70" t="s">
        <v>1440</v>
      </c>
      <c r="I3252" s="70" t="s">
        <v>1397</v>
      </c>
      <c r="J3252" s="70" t="s">
        <v>1441</v>
      </c>
      <c r="K3252" s="74">
        <v>505</v>
      </c>
      <c r="L3252" s="74"/>
      <c r="M3252" s="74"/>
      <c r="N3252" s="74">
        <v>13.1</v>
      </c>
      <c r="O3252" s="74">
        <v>160.85</v>
      </c>
      <c r="P3252" s="74"/>
      <c r="Q3252" s="74" t="s">
        <v>1499</v>
      </c>
      <c r="R3252" s="74"/>
      <c r="S3252" s="74" t="s">
        <v>8763</v>
      </c>
      <c r="T3252" s="74">
        <v>4718</v>
      </c>
      <c r="U3252" s="74">
        <v>1838</v>
      </c>
      <c r="V3252" s="74">
        <v>1535</v>
      </c>
      <c r="W3252" s="74">
        <v>2024</v>
      </c>
      <c r="X3252" s="75">
        <v>1649</v>
      </c>
    </row>
    <row r="3253" spans="3:24">
      <c r="C3253" s="72">
        <v>2021</v>
      </c>
      <c r="D3253" s="73">
        <v>5</v>
      </c>
      <c r="E3253" s="70" t="s">
        <v>2097</v>
      </c>
      <c r="F3253" s="70" t="s">
        <v>1621</v>
      </c>
      <c r="G3253" s="70" t="s">
        <v>8764</v>
      </c>
      <c r="H3253" s="70" t="s">
        <v>1575</v>
      </c>
      <c r="I3253" s="70" t="s">
        <v>1397</v>
      </c>
      <c r="J3253" s="70" t="s">
        <v>1396</v>
      </c>
      <c r="K3253" s="74"/>
      <c r="L3253" s="74">
        <v>220</v>
      </c>
      <c r="M3253" s="74">
        <v>0.222</v>
      </c>
      <c r="N3253" s="74"/>
      <c r="O3253" s="74">
        <v>157.2</v>
      </c>
      <c r="P3253" s="74">
        <v>90.24</v>
      </c>
      <c r="Q3253" s="74" t="s">
        <v>1402</v>
      </c>
      <c r="R3253" s="74"/>
      <c r="S3253" s="74" t="s">
        <v>8765</v>
      </c>
      <c r="T3253" s="74" t="s">
        <v>8766</v>
      </c>
      <c r="U3253" s="74">
        <v>2240</v>
      </c>
      <c r="V3253" s="74">
        <v>2890</v>
      </c>
      <c r="W3253" s="74">
        <v>8495</v>
      </c>
      <c r="X3253" s="75">
        <v>4810</v>
      </c>
    </row>
    <row r="3254" spans="3:24">
      <c r="C3254" s="72">
        <v>2021</v>
      </c>
      <c r="D3254" s="73">
        <v>5</v>
      </c>
      <c r="E3254" s="70" t="s">
        <v>2097</v>
      </c>
      <c r="F3254" s="70" t="s">
        <v>1621</v>
      </c>
      <c r="G3254" s="70" t="s">
        <v>8767</v>
      </c>
      <c r="H3254" s="70" t="s">
        <v>8768</v>
      </c>
      <c r="I3254" s="70" t="s">
        <v>1397</v>
      </c>
      <c r="J3254" s="70" t="s">
        <v>1396</v>
      </c>
      <c r="K3254" s="74"/>
      <c r="L3254" s="74">
        <v>370</v>
      </c>
      <c r="M3254" s="74"/>
      <c r="N3254" s="74"/>
      <c r="O3254" s="74">
        <v>161.29</v>
      </c>
      <c r="P3254" s="74">
        <v>175.03</v>
      </c>
      <c r="Q3254" s="74" t="s">
        <v>1402</v>
      </c>
      <c r="R3254" s="74"/>
      <c r="S3254" s="74" t="s">
        <v>8769</v>
      </c>
      <c r="T3254" s="74">
        <v>6835</v>
      </c>
      <c r="U3254" s="74">
        <v>2105</v>
      </c>
      <c r="V3254" s="74">
        <v>2960</v>
      </c>
      <c r="W3254" s="74">
        <v>10490</v>
      </c>
      <c r="X3254" s="75" t="s">
        <v>8770</v>
      </c>
    </row>
    <row r="3255" spans="3:24">
      <c r="C3255" s="72">
        <v>2021</v>
      </c>
      <c r="D3255" s="73">
        <v>5</v>
      </c>
      <c r="E3255" s="70" t="s">
        <v>2097</v>
      </c>
      <c r="F3255" s="70" t="s">
        <v>1621</v>
      </c>
      <c r="G3255" s="70" t="s">
        <v>8771</v>
      </c>
      <c r="H3255" s="70" t="s">
        <v>1886</v>
      </c>
      <c r="I3255" s="70" t="s">
        <v>1397</v>
      </c>
      <c r="J3255" s="70" t="s">
        <v>1396</v>
      </c>
      <c r="K3255" s="74"/>
      <c r="L3255" s="74">
        <v>370</v>
      </c>
      <c r="M3255" s="74"/>
      <c r="N3255" s="74"/>
      <c r="O3255" s="74">
        <v>161.29</v>
      </c>
      <c r="P3255" s="74">
        <v>175.03</v>
      </c>
      <c r="Q3255" s="74" t="s">
        <v>1402</v>
      </c>
      <c r="R3255" s="74"/>
      <c r="S3255" s="74" t="s">
        <v>8769</v>
      </c>
      <c r="T3255" s="74">
        <v>7085</v>
      </c>
      <c r="U3255" s="74">
        <v>2200</v>
      </c>
      <c r="V3255" s="74" t="s">
        <v>8772</v>
      </c>
      <c r="W3255" s="74">
        <v>10490</v>
      </c>
      <c r="X3255" s="75">
        <v>7950</v>
      </c>
    </row>
    <row r="3256" spans="3:24">
      <c r="C3256" s="72">
        <v>2021</v>
      </c>
      <c r="D3256" s="73">
        <v>5</v>
      </c>
      <c r="E3256" s="70" t="s">
        <v>2097</v>
      </c>
      <c r="F3256" s="70" t="s">
        <v>1621</v>
      </c>
      <c r="G3256" s="70" t="s">
        <v>8773</v>
      </c>
      <c r="H3256" s="70" t="s">
        <v>8774</v>
      </c>
      <c r="I3256" s="70" t="s">
        <v>1397</v>
      </c>
      <c r="J3256" s="70" t="s">
        <v>1396</v>
      </c>
      <c r="K3256" s="74"/>
      <c r="L3256" s="74">
        <v>310</v>
      </c>
      <c r="M3256" s="74"/>
      <c r="N3256" s="74"/>
      <c r="O3256" s="74" t="s">
        <v>7184</v>
      </c>
      <c r="P3256" s="74">
        <v>157.53</v>
      </c>
      <c r="Q3256" s="74" t="s">
        <v>1402</v>
      </c>
      <c r="R3256" s="74"/>
      <c r="S3256" s="74" t="s">
        <v>8769</v>
      </c>
      <c r="T3256" s="74">
        <v>6140</v>
      </c>
      <c r="U3256" s="74" t="s">
        <v>6695</v>
      </c>
      <c r="V3256" s="74">
        <v>2855</v>
      </c>
      <c r="W3256" s="74">
        <v>11995</v>
      </c>
      <c r="X3256" s="75" t="s">
        <v>8775</v>
      </c>
    </row>
    <row r="3257" spans="3:24">
      <c r="C3257" s="72">
        <v>2021</v>
      </c>
      <c r="D3257" s="73">
        <v>5</v>
      </c>
      <c r="E3257" s="70" t="s">
        <v>2097</v>
      </c>
      <c r="F3257" s="70" t="s">
        <v>1621</v>
      </c>
      <c r="G3257" s="70" t="s">
        <v>8776</v>
      </c>
      <c r="H3257" s="70" t="s">
        <v>8777</v>
      </c>
      <c r="I3257" s="70" t="s">
        <v>1397</v>
      </c>
      <c r="J3257" s="70" t="s">
        <v>1396</v>
      </c>
      <c r="K3257" s="74"/>
      <c r="L3257" s="74">
        <v>310</v>
      </c>
      <c r="M3257" s="74" t="s">
        <v>8778</v>
      </c>
      <c r="N3257" s="74"/>
      <c r="O3257" s="74" t="s">
        <v>7184</v>
      </c>
      <c r="P3257" s="74">
        <v>157.53</v>
      </c>
      <c r="Q3257" s="74" t="s">
        <v>1402</v>
      </c>
      <c r="R3257" s="74"/>
      <c r="S3257" s="74" t="s">
        <v>8769</v>
      </c>
      <c r="T3257" s="74" t="s">
        <v>6698</v>
      </c>
      <c r="U3257" s="74">
        <v>2120</v>
      </c>
      <c r="V3257" s="74" t="s">
        <v>6699</v>
      </c>
      <c r="W3257" s="74">
        <v>11995</v>
      </c>
      <c r="X3257" s="75" t="s">
        <v>6700</v>
      </c>
    </row>
    <row r="3258" spans="3:24">
      <c r="C3258" s="72">
        <v>2021</v>
      </c>
      <c r="D3258" s="73">
        <v>5</v>
      </c>
      <c r="E3258" s="70" t="s">
        <v>2097</v>
      </c>
      <c r="F3258" s="70" t="s">
        <v>1621</v>
      </c>
      <c r="G3258" s="70" t="s">
        <v>8779</v>
      </c>
      <c r="H3258" s="70" t="s">
        <v>8777</v>
      </c>
      <c r="I3258" s="70" t="s">
        <v>1397</v>
      </c>
      <c r="J3258" s="70" t="s">
        <v>1396</v>
      </c>
      <c r="K3258" s="74"/>
      <c r="L3258" s="74">
        <v>310</v>
      </c>
      <c r="M3258" s="74">
        <v>0.259</v>
      </c>
      <c r="N3258" s="74"/>
      <c r="O3258" s="74" t="s">
        <v>7184</v>
      </c>
      <c r="P3258" s="74">
        <v>157.53</v>
      </c>
      <c r="Q3258" s="74" t="s">
        <v>1402</v>
      </c>
      <c r="R3258" s="74"/>
      <c r="S3258" s="74" t="s">
        <v>8769</v>
      </c>
      <c r="T3258" s="74">
        <v>7050</v>
      </c>
      <c r="U3258" s="74">
        <v>2100</v>
      </c>
      <c r="V3258" s="74">
        <v>2990</v>
      </c>
      <c r="W3258" s="74">
        <v>11995</v>
      </c>
      <c r="X3258" s="75">
        <v>8100</v>
      </c>
    </row>
    <row r="3259" spans="3:24">
      <c r="C3259" s="72">
        <v>2021</v>
      </c>
      <c r="D3259" s="73">
        <v>5</v>
      </c>
      <c r="E3259" s="70" t="s">
        <v>2097</v>
      </c>
      <c r="F3259" s="70" t="s">
        <v>1621</v>
      </c>
      <c r="G3259" s="70" t="s">
        <v>8780</v>
      </c>
      <c r="H3259" s="70" t="s">
        <v>6239</v>
      </c>
      <c r="I3259" s="70" t="s">
        <v>1397</v>
      </c>
      <c r="J3259" s="70" t="s">
        <v>1396</v>
      </c>
      <c r="K3259" s="74"/>
      <c r="L3259" s="74">
        <v>480</v>
      </c>
      <c r="M3259" s="74"/>
      <c r="N3259" s="74"/>
      <c r="O3259" s="74">
        <v>161.29</v>
      </c>
      <c r="P3259" s="74">
        <v>350.07</v>
      </c>
      <c r="Q3259" s="74" t="s">
        <v>1402</v>
      </c>
      <c r="R3259" s="74"/>
      <c r="S3259" s="74" t="s">
        <v>8781</v>
      </c>
      <c r="T3259" s="74">
        <v>8650</v>
      </c>
      <c r="U3259" s="74">
        <v>2510</v>
      </c>
      <c r="V3259" s="74">
        <v>3185</v>
      </c>
      <c r="W3259" s="74">
        <v>18000</v>
      </c>
      <c r="X3259" s="75">
        <v>13800</v>
      </c>
    </row>
    <row r="3260" spans="3:24">
      <c r="C3260" s="72">
        <v>2021</v>
      </c>
      <c r="D3260" s="73">
        <v>5</v>
      </c>
      <c r="E3260" s="70" t="s">
        <v>2097</v>
      </c>
      <c r="F3260" s="70" t="s">
        <v>1621</v>
      </c>
      <c r="G3260" s="70" t="s">
        <v>8782</v>
      </c>
      <c r="H3260" s="70" t="s">
        <v>8783</v>
      </c>
      <c r="I3260" s="70" t="s">
        <v>1397</v>
      </c>
      <c r="J3260" s="70" t="s">
        <v>1396</v>
      </c>
      <c r="K3260" s="74"/>
      <c r="L3260" s="74">
        <v>480</v>
      </c>
      <c r="M3260" s="74"/>
      <c r="N3260" s="74"/>
      <c r="O3260" s="74">
        <v>161.27</v>
      </c>
      <c r="P3260" s="74">
        <v>350.07</v>
      </c>
      <c r="Q3260" s="74" t="s">
        <v>1402</v>
      </c>
      <c r="R3260" s="74"/>
      <c r="S3260" s="74" t="s">
        <v>8781</v>
      </c>
      <c r="T3260" s="74">
        <v>10140</v>
      </c>
      <c r="U3260" s="74">
        <v>2510</v>
      </c>
      <c r="V3260" s="74">
        <v>3845</v>
      </c>
      <c r="W3260" s="74">
        <v>18000</v>
      </c>
      <c r="X3260" s="75" t="s">
        <v>8784</v>
      </c>
    </row>
    <row r="3261" spans="3:24">
      <c r="C3261" s="72">
        <v>2021</v>
      </c>
      <c r="D3261" s="73">
        <v>5</v>
      </c>
      <c r="E3261" s="70" t="s">
        <v>2097</v>
      </c>
      <c r="F3261" s="70" t="s">
        <v>1621</v>
      </c>
      <c r="G3261" s="70" t="s">
        <v>8785</v>
      </c>
      <c r="H3261" s="70" t="s">
        <v>1433</v>
      </c>
      <c r="I3261" s="70" t="s">
        <v>1397</v>
      </c>
      <c r="J3261" s="70" t="s">
        <v>1412</v>
      </c>
      <c r="K3261" s="74"/>
      <c r="L3261" s="74">
        <v>645</v>
      </c>
      <c r="M3261" s="74">
        <v>0.144</v>
      </c>
      <c r="N3261" s="74"/>
      <c r="O3261" s="74" t="s">
        <v>1895</v>
      </c>
      <c r="P3261" s="74">
        <v>300.812</v>
      </c>
      <c r="Q3261" s="74" t="s">
        <v>1402</v>
      </c>
      <c r="R3261" s="74"/>
      <c r="S3261" s="74" t="s">
        <v>8786</v>
      </c>
      <c r="T3261" s="74">
        <v>10500</v>
      </c>
      <c r="U3261" s="74">
        <v>2550</v>
      </c>
      <c r="V3261" s="74" t="s">
        <v>6024</v>
      </c>
      <c r="W3261" s="74">
        <v>18000</v>
      </c>
      <c r="X3261" s="75" t="s">
        <v>8787</v>
      </c>
    </row>
    <row r="3262" spans="3:24">
      <c r="C3262" s="72">
        <v>2021</v>
      </c>
      <c r="D3262" s="73">
        <v>5</v>
      </c>
      <c r="E3262" s="70" t="s">
        <v>2097</v>
      </c>
      <c r="F3262" s="70" t="s">
        <v>1621</v>
      </c>
      <c r="G3262" s="70" t="s">
        <v>8788</v>
      </c>
      <c r="H3262" s="70" t="s">
        <v>1531</v>
      </c>
      <c r="I3262" s="70" t="s">
        <v>1397</v>
      </c>
      <c r="J3262" s="70" t="s">
        <v>1412</v>
      </c>
      <c r="K3262" s="74"/>
      <c r="L3262" s="74">
        <v>580</v>
      </c>
      <c r="M3262" s="74">
        <v>0.179</v>
      </c>
      <c r="N3262" s="74"/>
      <c r="O3262" s="74" t="s">
        <v>1895</v>
      </c>
      <c r="P3262" s="74">
        <v>300.812</v>
      </c>
      <c r="Q3262" s="74" t="s">
        <v>1402</v>
      </c>
      <c r="R3262" s="74"/>
      <c r="S3262" s="74" t="s">
        <v>8786</v>
      </c>
      <c r="T3262" s="74">
        <v>12000</v>
      </c>
      <c r="U3262" s="74">
        <v>2550</v>
      </c>
      <c r="V3262" s="74">
        <v>3305</v>
      </c>
      <c r="W3262" s="74">
        <v>18000</v>
      </c>
      <c r="X3262" s="75" t="s">
        <v>8789</v>
      </c>
    </row>
    <row r="3263" spans="3:24">
      <c r="C3263" s="72">
        <v>2021</v>
      </c>
      <c r="D3263" s="73">
        <v>5</v>
      </c>
      <c r="E3263" s="70" t="s">
        <v>2097</v>
      </c>
      <c r="F3263" s="70" t="s">
        <v>1621</v>
      </c>
      <c r="G3263" s="70" t="s">
        <v>8790</v>
      </c>
      <c r="H3263" s="70" t="s">
        <v>4118</v>
      </c>
      <c r="I3263" s="70" t="s">
        <v>1397</v>
      </c>
      <c r="J3263" s="70" t="s">
        <v>1412</v>
      </c>
      <c r="K3263" s="74"/>
      <c r="L3263" s="74">
        <v>530</v>
      </c>
      <c r="M3263" s="74">
        <v>0.166</v>
      </c>
      <c r="N3263" s="74"/>
      <c r="O3263" s="74" t="s">
        <v>2678</v>
      </c>
      <c r="P3263" s="74">
        <v>163.351</v>
      </c>
      <c r="Q3263" s="74" t="s">
        <v>1402</v>
      </c>
      <c r="R3263" s="74"/>
      <c r="S3263" s="74" t="s">
        <v>8791</v>
      </c>
      <c r="T3263" s="74">
        <v>7345</v>
      </c>
      <c r="U3263" s="74">
        <v>2240</v>
      </c>
      <c r="V3263" s="74" t="s">
        <v>8792</v>
      </c>
      <c r="W3263" s="74">
        <v>9900</v>
      </c>
      <c r="X3263" s="75" t="s">
        <v>6489</v>
      </c>
    </row>
    <row r="3264" spans="3:24">
      <c r="C3264" s="72">
        <v>2021</v>
      </c>
      <c r="D3264" s="73">
        <v>5</v>
      </c>
      <c r="E3264" s="70" t="s">
        <v>2097</v>
      </c>
      <c r="F3264" s="70" t="s">
        <v>1621</v>
      </c>
      <c r="G3264" s="70" t="s">
        <v>8793</v>
      </c>
      <c r="H3264" s="70" t="s">
        <v>1418</v>
      </c>
      <c r="I3264" s="70" t="s">
        <v>1397</v>
      </c>
      <c r="J3264" s="70" t="s">
        <v>1396</v>
      </c>
      <c r="K3264" s="74"/>
      <c r="L3264" s="74">
        <v>260</v>
      </c>
      <c r="M3264" s="74" t="s">
        <v>8794</v>
      </c>
      <c r="N3264" s="74"/>
      <c r="O3264" s="74">
        <v>161.2</v>
      </c>
      <c r="P3264" s="74">
        <v>350.078</v>
      </c>
      <c r="Q3264" s="74" t="s">
        <v>1402</v>
      </c>
      <c r="R3264" s="74"/>
      <c r="S3264" s="74" t="s">
        <v>8795</v>
      </c>
      <c r="T3264" s="74" t="s">
        <v>1650</v>
      </c>
      <c r="U3264" s="74">
        <v>2550</v>
      </c>
      <c r="V3264" s="74" t="s">
        <v>3839</v>
      </c>
      <c r="W3264" s="74">
        <v>31000</v>
      </c>
      <c r="X3264" s="75" t="s">
        <v>3840</v>
      </c>
    </row>
    <row r="3265" spans="3:24">
      <c r="C3265" s="72">
        <v>2021</v>
      </c>
      <c r="D3265" s="73">
        <v>5</v>
      </c>
      <c r="E3265" s="70" t="s">
        <v>2097</v>
      </c>
      <c r="F3265" s="70" t="s">
        <v>1621</v>
      </c>
      <c r="G3265" s="70" t="s">
        <v>8796</v>
      </c>
      <c r="H3265" s="70" t="s">
        <v>1478</v>
      </c>
      <c r="I3265" s="70" t="s">
        <v>1397</v>
      </c>
      <c r="J3265" s="70" t="s">
        <v>1396</v>
      </c>
      <c r="K3265" s="74"/>
      <c r="L3265" s="74">
        <v>295</v>
      </c>
      <c r="M3265" s="74" t="s">
        <v>8797</v>
      </c>
      <c r="N3265" s="74"/>
      <c r="O3265" s="74">
        <v>160.4</v>
      </c>
      <c r="P3265" s="74">
        <v>422.848</v>
      </c>
      <c r="Q3265" s="74" t="s">
        <v>1402</v>
      </c>
      <c r="R3265" s="74"/>
      <c r="S3265" s="74" t="s">
        <v>8795</v>
      </c>
      <c r="T3265" s="74" t="s">
        <v>4368</v>
      </c>
      <c r="U3265" s="74" t="s">
        <v>2673</v>
      </c>
      <c r="V3265" s="74" t="s">
        <v>4372</v>
      </c>
      <c r="W3265" s="74">
        <v>25000</v>
      </c>
      <c r="X3265" s="75" t="s">
        <v>8798</v>
      </c>
    </row>
    <row r="3266" spans="3:24">
      <c r="C3266" s="72">
        <v>2021</v>
      </c>
      <c r="D3266" s="73">
        <v>5</v>
      </c>
      <c r="E3266" s="70" t="s">
        <v>2097</v>
      </c>
      <c r="F3266" s="70" t="s">
        <v>1621</v>
      </c>
      <c r="G3266" s="70" t="s">
        <v>8799</v>
      </c>
      <c r="H3266" s="70" t="s">
        <v>1521</v>
      </c>
      <c r="I3266" s="70" t="s">
        <v>1397</v>
      </c>
      <c r="J3266" s="70" t="s">
        <v>1396</v>
      </c>
      <c r="K3266" s="74"/>
      <c r="L3266" s="74">
        <v>270</v>
      </c>
      <c r="M3266" s="74">
        <v>0.172</v>
      </c>
      <c r="N3266" s="74"/>
      <c r="O3266" s="74" t="s">
        <v>3999</v>
      </c>
      <c r="P3266" s="74">
        <v>361.735</v>
      </c>
      <c r="Q3266" s="74" t="s">
        <v>1402</v>
      </c>
      <c r="R3266" s="74"/>
      <c r="S3266" s="74" t="s">
        <v>8800</v>
      </c>
      <c r="T3266" s="74">
        <v>10700</v>
      </c>
      <c r="U3266" s="74">
        <v>2550</v>
      </c>
      <c r="V3266" s="74" t="s">
        <v>5853</v>
      </c>
      <c r="W3266" s="74">
        <v>31000</v>
      </c>
      <c r="X3266" s="75">
        <v>15600</v>
      </c>
    </row>
    <row r="3267" spans="3:24">
      <c r="C3267" s="72">
        <v>2021</v>
      </c>
      <c r="D3267" s="73">
        <v>5</v>
      </c>
      <c r="E3267" s="70" t="s">
        <v>2097</v>
      </c>
      <c r="F3267" s="70" t="s">
        <v>1621</v>
      </c>
      <c r="G3267" s="70" t="s">
        <v>8801</v>
      </c>
      <c r="H3267" s="70" t="s">
        <v>1523</v>
      </c>
      <c r="I3267" s="70" t="s">
        <v>1397</v>
      </c>
      <c r="J3267" s="70" t="s">
        <v>1396</v>
      </c>
      <c r="K3267" s="74"/>
      <c r="L3267" s="74">
        <v>210</v>
      </c>
      <c r="M3267" s="74" t="s">
        <v>8802</v>
      </c>
      <c r="N3267" s="74"/>
      <c r="O3267" s="74">
        <v>160.2</v>
      </c>
      <c r="P3267" s="74">
        <v>281.899</v>
      </c>
      <c r="Q3267" s="74" t="s">
        <v>1402</v>
      </c>
      <c r="R3267" s="74"/>
      <c r="S3267" s="74" t="s">
        <v>8795</v>
      </c>
      <c r="T3267" s="74" t="s">
        <v>1891</v>
      </c>
      <c r="U3267" s="74">
        <v>2550</v>
      </c>
      <c r="V3267" s="74" t="s">
        <v>8803</v>
      </c>
      <c r="W3267" s="74">
        <v>31000</v>
      </c>
      <c r="X3267" s="75" t="s">
        <v>8804</v>
      </c>
    </row>
    <row r="3268" spans="3:24">
      <c r="C3268" s="72">
        <v>2021</v>
      </c>
      <c r="D3268" s="73">
        <v>5</v>
      </c>
      <c r="E3268" s="70" t="s">
        <v>6218</v>
      </c>
      <c r="F3268" s="70" t="s">
        <v>2114</v>
      </c>
      <c r="G3268" s="70" t="s">
        <v>8805</v>
      </c>
      <c r="H3268" s="70" t="s">
        <v>1453</v>
      </c>
      <c r="I3268" s="70" t="s">
        <v>1397</v>
      </c>
      <c r="J3268" s="70" t="s">
        <v>1396</v>
      </c>
      <c r="K3268" s="74">
        <v>230</v>
      </c>
      <c r="L3268" s="74"/>
      <c r="M3268" s="74">
        <v>0.27</v>
      </c>
      <c r="N3268" s="74"/>
      <c r="O3268" s="74">
        <v>141.1</v>
      </c>
      <c r="P3268" s="74">
        <v>41.6</v>
      </c>
      <c r="Q3268" s="74" t="s">
        <v>1421</v>
      </c>
      <c r="R3268" s="74"/>
      <c r="S3268" s="74" t="s">
        <v>8806</v>
      </c>
      <c r="T3268" s="74">
        <v>4990</v>
      </c>
      <c r="U3268" s="74">
        <v>1758</v>
      </c>
      <c r="V3268" s="74">
        <v>2176</v>
      </c>
      <c r="W3268" s="74">
        <v>3100</v>
      </c>
      <c r="X3268" s="75">
        <v>1900</v>
      </c>
    </row>
    <row r="3269" spans="3:24">
      <c r="C3269" s="72">
        <v>2021</v>
      </c>
      <c r="D3269" s="73">
        <v>5</v>
      </c>
      <c r="E3269" s="70" t="s">
        <v>1506</v>
      </c>
      <c r="F3269" s="70" t="s">
        <v>1507</v>
      </c>
      <c r="G3269" s="70" t="s">
        <v>8807</v>
      </c>
      <c r="H3269" s="70" t="s">
        <v>1862</v>
      </c>
      <c r="I3269" s="70" t="s">
        <v>1397</v>
      </c>
      <c r="J3269" s="70" t="s">
        <v>1396</v>
      </c>
      <c r="K3269" s="74"/>
      <c r="L3269" s="74">
        <v>305</v>
      </c>
      <c r="M3269" s="74" t="s">
        <v>8808</v>
      </c>
      <c r="N3269" s="74"/>
      <c r="O3269" s="74">
        <v>155</v>
      </c>
      <c r="P3269" s="74">
        <v>422.88</v>
      </c>
      <c r="Q3269" s="74" t="s">
        <v>1402</v>
      </c>
      <c r="R3269" s="74"/>
      <c r="S3269" s="74" t="s">
        <v>8809</v>
      </c>
      <c r="T3269" s="74">
        <v>9600</v>
      </c>
      <c r="U3269" s="74">
        <v>2550</v>
      </c>
      <c r="V3269" s="74" t="s">
        <v>7542</v>
      </c>
      <c r="W3269" s="74">
        <v>31000</v>
      </c>
      <c r="X3269" s="75" t="s">
        <v>8810</v>
      </c>
    </row>
    <row r="3270" spans="3:24">
      <c r="C3270" s="72">
        <v>2021</v>
      </c>
      <c r="D3270" s="73">
        <v>5</v>
      </c>
      <c r="E3270" s="70" t="s">
        <v>1494</v>
      </c>
      <c r="F3270" s="70" t="s">
        <v>1495</v>
      </c>
      <c r="G3270" s="70" t="s">
        <v>8811</v>
      </c>
      <c r="H3270" s="70" t="s">
        <v>1440</v>
      </c>
      <c r="I3270" s="70" t="s">
        <v>1397</v>
      </c>
      <c r="J3270" s="70" t="s">
        <v>1441</v>
      </c>
      <c r="K3270" s="74">
        <v>500</v>
      </c>
      <c r="L3270" s="74"/>
      <c r="M3270" s="74"/>
      <c r="N3270" s="74">
        <v>16.6</v>
      </c>
      <c r="O3270" s="74">
        <v>181</v>
      </c>
      <c r="P3270" s="74"/>
      <c r="Q3270" s="74" t="s">
        <v>1442</v>
      </c>
      <c r="R3270" s="74"/>
      <c r="S3270" s="74" t="s">
        <v>8812</v>
      </c>
      <c r="T3270" s="74">
        <v>4980</v>
      </c>
      <c r="U3270" s="74">
        <v>1960</v>
      </c>
      <c r="V3270" s="74">
        <v>1599</v>
      </c>
      <c r="W3270" s="74">
        <v>2565</v>
      </c>
      <c r="X3270" s="75">
        <v>2115</v>
      </c>
    </row>
    <row r="3271" spans="3:24">
      <c r="C3271" s="72">
        <v>2021</v>
      </c>
      <c r="D3271" s="73">
        <v>5</v>
      </c>
      <c r="E3271" s="70" t="s">
        <v>1956</v>
      </c>
      <c r="F3271" s="70" t="s">
        <v>1957</v>
      </c>
      <c r="G3271" s="70" t="s">
        <v>8813</v>
      </c>
      <c r="H3271" s="70" t="s">
        <v>1898</v>
      </c>
      <c r="I3271" s="70" t="s">
        <v>1397</v>
      </c>
      <c r="J3271" s="70" t="s">
        <v>1396</v>
      </c>
      <c r="K3271" s="74">
        <v>120</v>
      </c>
      <c r="L3271" s="74"/>
      <c r="M3271" s="74">
        <v>0.27</v>
      </c>
      <c r="N3271" s="74"/>
      <c r="O3271" s="74">
        <v>128.5</v>
      </c>
      <c r="P3271" s="74">
        <v>10.37</v>
      </c>
      <c r="Q3271" s="74" t="s">
        <v>1483</v>
      </c>
      <c r="R3271" s="74"/>
      <c r="S3271" s="74" t="s">
        <v>8814</v>
      </c>
      <c r="T3271" s="74">
        <v>3490</v>
      </c>
      <c r="U3271" s="74">
        <v>1490</v>
      </c>
      <c r="V3271" s="76">
        <v>19451685</v>
      </c>
      <c r="W3271" s="74">
        <v>1450</v>
      </c>
      <c r="X3271" s="75">
        <v>815</v>
      </c>
    </row>
    <row r="3272" spans="3:24">
      <c r="C3272" s="72">
        <v>2021</v>
      </c>
      <c r="D3272" s="73">
        <v>5</v>
      </c>
      <c r="E3272" s="70" t="s">
        <v>4156</v>
      </c>
      <c r="F3272" s="70" t="s">
        <v>4157</v>
      </c>
      <c r="G3272" s="70" t="s">
        <v>8815</v>
      </c>
      <c r="H3272" s="70" t="s">
        <v>1440</v>
      </c>
      <c r="I3272" s="70" t="s">
        <v>1397</v>
      </c>
      <c r="J3272" s="70" t="s">
        <v>1441</v>
      </c>
      <c r="K3272" s="74">
        <v>401</v>
      </c>
      <c r="L3272" s="74"/>
      <c r="M3272" s="74"/>
      <c r="N3272" s="74">
        <v>13.1</v>
      </c>
      <c r="O3272" s="74">
        <v>151.64</v>
      </c>
      <c r="P3272" s="74"/>
      <c r="Q3272" s="74" t="s">
        <v>1499</v>
      </c>
      <c r="R3272" s="74"/>
      <c r="S3272" s="74" t="s">
        <v>8816</v>
      </c>
      <c r="T3272" s="74">
        <v>4235</v>
      </c>
      <c r="U3272" s="74">
        <v>1825</v>
      </c>
      <c r="V3272" s="74">
        <v>1596</v>
      </c>
      <c r="W3272" s="74">
        <v>1885</v>
      </c>
      <c r="X3272" s="75" t="s">
        <v>7111</v>
      </c>
    </row>
    <row r="3273" spans="3:24">
      <c r="C3273" s="72">
        <v>2021</v>
      </c>
      <c r="D3273" s="73">
        <v>5</v>
      </c>
      <c r="E3273" s="70" t="s">
        <v>4156</v>
      </c>
      <c r="F3273" s="70" t="s">
        <v>4157</v>
      </c>
      <c r="G3273" s="70" t="s">
        <v>8817</v>
      </c>
      <c r="H3273" s="70" t="s">
        <v>1440</v>
      </c>
      <c r="I3273" s="70" t="s">
        <v>1397</v>
      </c>
      <c r="J3273" s="70" t="s">
        <v>1441</v>
      </c>
      <c r="K3273" s="74">
        <v>480</v>
      </c>
      <c r="L3273" s="74"/>
      <c r="M3273" s="74"/>
      <c r="N3273" s="74">
        <v>13.5</v>
      </c>
      <c r="O3273" s="74">
        <v>177.2</v>
      </c>
      <c r="P3273" s="74"/>
      <c r="Q3273" s="74" t="s">
        <v>1499</v>
      </c>
      <c r="R3273" s="74"/>
      <c r="S3273" s="74" t="s">
        <v>8818</v>
      </c>
      <c r="T3273" s="74">
        <v>4254</v>
      </c>
      <c r="U3273" s="74">
        <v>1848</v>
      </c>
      <c r="V3273" s="74">
        <v>1596</v>
      </c>
      <c r="W3273" s="74">
        <v>1930</v>
      </c>
      <c r="X3273" s="75">
        <v>1555</v>
      </c>
    </row>
    <row r="3274" spans="3:24">
      <c r="C3274" s="72">
        <v>2021</v>
      </c>
      <c r="D3274" s="73">
        <v>5</v>
      </c>
      <c r="E3274" s="70" t="s">
        <v>4156</v>
      </c>
      <c r="F3274" s="70" t="s">
        <v>4157</v>
      </c>
      <c r="G3274" s="70" t="s">
        <v>8819</v>
      </c>
      <c r="H3274" s="70" t="s">
        <v>1440</v>
      </c>
      <c r="I3274" s="70" t="s">
        <v>1397</v>
      </c>
      <c r="J3274" s="70" t="s">
        <v>1441</v>
      </c>
      <c r="K3274" s="74">
        <v>480</v>
      </c>
      <c r="L3274" s="74"/>
      <c r="M3274" s="74"/>
      <c r="N3274" s="74">
        <v>13.5</v>
      </c>
      <c r="O3274" s="74">
        <v>177.2</v>
      </c>
      <c r="P3274" s="74"/>
      <c r="Q3274" s="74" t="s">
        <v>1499</v>
      </c>
      <c r="R3274" s="74"/>
      <c r="S3274" s="74"/>
      <c r="T3274" s="74">
        <v>4254</v>
      </c>
      <c r="U3274" s="74">
        <v>1848</v>
      </c>
      <c r="V3274" s="74">
        <v>1596</v>
      </c>
      <c r="W3274" s="74">
        <v>1930</v>
      </c>
      <c r="X3274" s="75">
        <v>1555</v>
      </c>
    </row>
    <row r="3275" spans="3:24">
      <c r="C3275" s="72">
        <v>2021</v>
      </c>
      <c r="D3275" s="73">
        <v>5</v>
      </c>
      <c r="E3275" s="70" t="s">
        <v>1631</v>
      </c>
      <c r="F3275" s="70" t="s">
        <v>1632</v>
      </c>
      <c r="G3275" s="70" t="s">
        <v>8820</v>
      </c>
      <c r="H3275" s="70" t="s">
        <v>1446</v>
      </c>
      <c r="I3275" s="70" t="s">
        <v>1397</v>
      </c>
      <c r="J3275" s="70" t="s">
        <v>1396</v>
      </c>
      <c r="K3275" s="74"/>
      <c r="L3275" s="74">
        <v>410</v>
      </c>
      <c r="M3275" s="74">
        <v>0.154</v>
      </c>
      <c r="N3275" s="74"/>
      <c r="O3275" s="74">
        <v>161.42</v>
      </c>
      <c r="P3275" s="74">
        <v>175.039</v>
      </c>
      <c r="Q3275" s="74" t="s">
        <v>1402</v>
      </c>
      <c r="R3275" s="74"/>
      <c r="S3275" s="74" t="s">
        <v>8821</v>
      </c>
      <c r="T3275" s="74">
        <v>6095</v>
      </c>
      <c r="U3275" s="74">
        <v>2250</v>
      </c>
      <c r="V3275" s="74">
        <v>2470</v>
      </c>
      <c r="W3275" s="74">
        <v>10495</v>
      </c>
      <c r="X3275" s="75">
        <v>5000</v>
      </c>
    </row>
    <row r="3276" spans="3:24">
      <c r="C3276" s="72">
        <v>2021</v>
      </c>
      <c r="D3276" s="73">
        <v>5</v>
      </c>
      <c r="E3276" s="70" t="s">
        <v>1631</v>
      </c>
      <c r="F3276" s="70" t="s">
        <v>1632</v>
      </c>
      <c r="G3276" s="70" t="s">
        <v>8822</v>
      </c>
      <c r="H3276" s="70" t="s">
        <v>8823</v>
      </c>
      <c r="I3276" s="70" t="s">
        <v>1397</v>
      </c>
      <c r="J3276" s="70" t="s">
        <v>1396</v>
      </c>
      <c r="K3276" s="74"/>
      <c r="L3276" s="74">
        <v>240</v>
      </c>
      <c r="M3276" s="74"/>
      <c r="N3276" s="74"/>
      <c r="O3276" s="74">
        <v>150.75</v>
      </c>
      <c r="P3276" s="74">
        <v>85</v>
      </c>
      <c r="Q3276" s="74" t="s">
        <v>1402</v>
      </c>
      <c r="R3276" s="74"/>
      <c r="S3276" s="74" t="s">
        <v>8824</v>
      </c>
      <c r="T3276" s="74">
        <v>5995</v>
      </c>
      <c r="U3276" s="74">
        <v>2240</v>
      </c>
      <c r="V3276" s="74">
        <v>3230</v>
      </c>
      <c r="W3276" s="74">
        <v>4495</v>
      </c>
      <c r="X3276" s="75">
        <v>4300</v>
      </c>
    </row>
    <row r="3277" spans="3:24">
      <c r="C3277" s="72">
        <v>2021</v>
      </c>
      <c r="D3277" s="73">
        <v>5</v>
      </c>
      <c r="E3277" s="70" t="s">
        <v>1631</v>
      </c>
      <c r="F3277" s="70" t="s">
        <v>1632</v>
      </c>
      <c r="G3277" s="70" t="s">
        <v>8825</v>
      </c>
      <c r="H3277" s="70" t="s">
        <v>1531</v>
      </c>
      <c r="I3277" s="70" t="s">
        <v>1397</v>
      </c>
      <c r="J3277" s="70" t="s">
        <v>1412</v>
      </c>
      <c r="K3277" s="74"/>
      <c r="L3277" s="74">
        <v>690</v>
      </c>
      <c r="M3277" s="74">
        <v>0.168</v>
      </c>
      <c r="N3277" s="74"/>
      <c r="O3277" s="74" t="s">
        <v>8826</v>
      </c>
      <c r="P3277" s="74">
        <v>363.409</v>
      </c>
      <c r="Q3277" s="74" t="s">
        <v>1402</v>
      </c>
      <c r="R3277" s="74"/>
      <c r="S3277" s="74" t="s">
        <v>8827</v>
      </c>
      <c r="T3277" s="74">
        <v>12000</v>
      </c>
      <c r="U3277" s="74">
        <v>2550</v>
      </c>
      <c r="V3277" s="74">
        <v>3270</v>
      </c>
      <c r="W3277" s="74">
        <v>18000</v>
      </c>
      <c r="X3277" s="75" t="s">
        <v>8828</v>
      </c>
    </row>
    <row r="3278" spans="3:24">
      <c r="C3278" s="72">
        <v>2021</v>
      </c>
      <c r="D3278" s="73">
        <v>5</v>
      </c>
      <c r="E3278" s="70" t="s">
        <v>5144</v>
      </c>
      <c r="F3278" s="70" t="s">
        <v>4414</v>
      </c>
      <c r="G3278" s="70" t="s">
        <v>8829</v>
      </c>
      <c r="H3278" s="70" t="s">
        <v>1453</v>
      </c>
      <c r="I3278" s="70" t="s">
        <v>1397</v>
      </c>
      <c r="J3278" s="70" t="s">
        <v>1396</v>
      </c>
      <c r="K3278" s="74"/>
      <c r="L3278" s="74">
        <v>474</v>
      </c>
      <c r="M3278" s="74">
        <v>0.21</v>
      </c>
      <c r="N3278" s="74"/>
      <c r="O3278" s="74">
        <v>157.32</v>
      </c>
      <c r="P3278" s="74">
        <v>85.89</v>
      </c>
      <c r="Q3278" s="74" t="s">
        <v>1483</v>
      </c>
      <c r="R3278" s="74"/>
      <c r="S3278" s="74" t="s">
        <v>8710</v>
      </c>
      <c r="T3278" s="74">
        <v>5998</v>
      </c>
      <c r="U3278" s="74">
        <v>2098</v>
      </c>
      <c r="V3278" s="74" t="s">
        <v>6753</v>
      </c>
      <c r="W3278" s="74">
        <v>4350</v>
      </c>
      <c r="X3278" s="75">
        <v>2710</v>
      </c>
    </row>
    <row r="3279" spans="3:24">
      <c r="C3279" s="72">
        <v>2021</v>
      </c>
      <c r="D3279" s="73">
        <v>5</v>
      </c>
      <c r="E3279" s="70" t="s">
        <v>5144</v>
      </c>
      <c r="F3279" s="70" t="s">
        <v>4414</v>
      </c>
      <c r="G3279" s="70" t="s">
        <v>8830</v>
      </c>
      <c r="H3279" s="70" t="s">
        <v>1453</v>
      </c>
      <c r="I3279" s="70" t="s">
        <v>1397</v>
      </c>
      <c r="J3279" s="70" t="s">
        <v>1396</v>
      </c>
      <c r="K3279" s="74"/>
      <c r="L3279" s="74">
        <v>340</v>
      </c>
      <c r="M3279" s="74">
        <v>0.21</v>
      </c>
      <c r="N3279" s="74"/>
      <c r="O3279" s="74">
        <v>158.18</v>
      </c>
      <c r="P3279" s="74">
        <v>60.16</v>
      </c>
      <c r="Q3279" s="74" t="s">
        <v>1483</v>
      </c>
      <c r="R3279" s="74"/>
      <c r="S3279" s="74" t="s">
        <v>8710</v>
      </c>
      <c r="T3279" s="74">
        <v>5998</v>
      </c>
      <c r="U3279" s="74">
        <v>2098</v>
      </c>
      <c r="V3279" s="74" t="s">
        <v>6753</v>
      </c>
      <c r="W3279" s="74">
        <v>4150</v>
      </c>
      <c r="X3279" s="75">
        <v>2580</v>
      </c>
    </row>
    <row r="3280" spans="3:24">
      <c r="C3280" s="72">
        <v>2021</v>
      </c>
      <c r="D3280" s="73">
        <v>5</v>
      </c>
      <c r="E3280" s="70" t="s">
        <v>5144</v>
      </c>
      <c r="F3280" s="70" t="s">
        <v>4414</v>
      </c>
      <c r="G3280" s="70" t="s">
        <v>8831</v>
      </c>
      <c r="H3280" s="70" t="s">
        <v>4118</v>
      </c>
      <c r="I3280" s="70" t="s">
        <v>1397</v>
      </c>
      <c r="J3280" s="70" t="s">
        <v>1412</v>
      </c>
      <c r="K3280" s="74"/>
      <c r="L3280" s="74">
        <v>471</v>
      </c>
      <c r="M3280" s="74">
        <v>0.28</v>
      </c>
      <c r="N3280" s="74"/>
      <c r="O3280" s="74">
        <v>157.32</v>
      </c>
      <c r="P3280" s="74">
        <v>85.89</v>
      </c>
      <c r="Q3280" s="74" t="s">
        <v>1483</v>
      </c>
      <c r="R3280" s="74"/>
      <c r="S3280" s="74" t="s">
        <v>8710</v>
      </c>
      <c r="T3280" s="74">
        <v>5998</v>
      </c>
      <c r="U3280" s="74">
        <v>2098</v>
      </c>
      <c r="V3280" s="74" t="s">
        <v>6753</v>
      </c>
      <c r="W3280" s="74">
        <v>4250</v>
      </c>
      <c r="X3280" s="75" t="s">
        <v>6756</v>
      </c>
    </row>
    <row r="3281" spans="3:24">
      <c r="C3281" s="72">
        <v>2021</v>
      </c>
      <c r="D3281" s="73">
        <v>5</v>
      </c>
      <c r="E3281" s="70" t="s">
        <v>5144</v>
      </c>
      <c r="F3281" s="70" t="s">
        <v>5145</v>
      </c>
      <c r="G3281" s="70" t="s">
        <v>8832</v>
      </c>
      <c r="H3281" s="70" t="s">
        <v>1898</v>
      </c>
      <c r="I3281" s="70" t="s">
        <v>1397</v>
      </c>
      <c r="J3281" s="70" t="s">
        <v>1396</v>
      </c>
      <c r="K3281" s="74"/>
      <c r="L3281" s="74">
        <v>460</v>
      </c>
      <c r="M3281" s="74">
        <v>0.247</v>
      </c>
      <c r="N3281" s="74"/>
      <c r="O3281" s="74">
        <v>154.59</v>
      </c>
      <c r="P3281" s="74">
        <v>89.13</v>
      </c>
      <c r="Q3281" s="74" t="s">
        <v>1402</v>
      </c>
      <c r="R3281" s="74"/>
      <c r="S3281" s="74" t="s">
        <v>8833</v>
      </c>
      <c r="T3281" s="74">
        <v>5990</v>
      </c>
      <c r="U3281" s="74" t="s">
        <v>8834</v>
      </c>
      <c r="V3281" s="74" t="s">
        <v>8835</v>
      </c>
      <c r="W3281" s="74">
        <v>4495</v>
      </c>
      <c r="X3281" s="75">
        <v>2995</v>
      </c>
    </row>
    <row r="3282" spans="3:24">
      <c r="C3282" s="72">
        <v>2021</v>
      </c>
      <c r="D3282" s="73">
        <v>5</v>
      </c>
      <c r="E3282" s="70" t="s">
        <v>5144</v>
      </c>
      <c r="F3282" s="70" t="s">
        <v>5145</v>
      </c>
      <c r="G3282" s="70" t="s">
        <v>8836</v>
      </c>
      <c r="H3282" s="70" t="s">
        <v>1453</v>
      </c>
      <c r="I3282" s="70" t="s">
        <v>1397</v>
      </c>
      <c r="J3282" s="70" t="s">
        <v>1396</v>
      </c>
      <c r="K3282" s="74"/>
      <c r="L3282" s="74">
        <v>368</v>
      </c>
      <c r="M3282" s="74">
        <v>0.163</v>
      </c>
      <c r="N3282" s="74"/>
      <c r="O3282" s="74">
        <v>153.84</v>
      </c>
      <c r="P3282" s="74">
        <v>106.95</v>
      </c>
      <c r="Q3282" s="74" t="s">
        <v>1402</v>
      </c>
      <c r="R3282" s="74"/>
      <c r="S3282" s="74" t="s">
        <v>8833</v>
      </c>
      <c r="T3282" s="74" t="s">
        <v>8837</v>
      </c>
      <c r="U3282" s="74" t="s">
        <v>8838</v>
      </c>
      <c r="V3282" s="74" t="s">
        <v>8839</v>
      </c>
      <c r="W3282" s="74">
        <v>7300</v>
      </c>
      <c r="X3282" s="75">
        <v>3860</v>
      </c>
    </row>
    <row r="3283" spans="3:24">
      <c r="C3283" s="72">
        <v>2021</v>
      </c>
      <c r="D3283" s="73">
        <v>5</v>
      </c>
      <c r="E3283" s="70" t="s">
        <v>6304</v>
      </c>
      <c r="F3283" s="70" t="s">
        <v>6305</v>
      </c>
      <c r="G3283" s="70" t="s">
        <v>8840</v>
      </c>
      <c r="H3283" s="70" t="s">
        <v>1440</v>
      </c>
      <c r="I3283" s="70" t="s">
        <v>1397</v>
      </c>
      <c r="J3283" s="70" t="s">
        <v>1441</v>
      </c>
      <c r="K3283" s="74">
        <v>420</v>
      </c>
      <c r="L3283" s="74"/>
      <c r="M3283" s="74"/>
      <c r="N3283" s="74">
        <v>13.9</v>
      </c>
      <c r="O3283" s="74">
        <v>171.83</v>
      </c>
      <c r="P3283" s="74"/>
      <c r="Q3283" s="74" t="s">
        <v>3828</v>
      </c>
      <c r="R3283" s="74"/>
      <c r="S3283" s="74" t="s">
        <v>8841</v>
      </c>
      <c r="T3283" s="74">
        <v>4473</v>
      </c>
      <c r="U3283" s="74">
        <v>1822</v>
      </c>
      <c r="V3283" s="74">
        <v>1538</v>
      </c>
      <c r="W3283" s="74">
        <v>1940</v>
      </c>
      <c r="X3283" s="75">
        <v>1535</v>
      </c>
    </row>
    <row r="3284" spans="3:24">
      <c r="C3284" s="72">
        <v>2021</v>
      </c>
      <c r="D3284" s="73">
        <v>5</v>
      </c>
      <c r="E3284" s="70" t="s">
        <v>6779</v>
      </c>
      <c r="F3284" s="70" t="s">
        <v>6780</v>
      </c>
      <c r="G3284" s="70" t="s">
        <v>8842</v>
      </c>
      <c r="H3284" s="70" t="s">
        <v>1453</v>
      </c>
      <c r="I3284" s="70" t="s">
        <v>1397</v>
      </c>
      <c r="J3284" s="70" t="s">
        <v>1396</v>
      </c>
      <c r="K3284" s="74">
        <v>300</v>
      </c>
      <c r="L3284" s="74"/>
      <c r="M3284" s="74">
        <v>0.26</v>
      </c>
      <c r="N3284" s="74"/>
      <c r="O3284" s="74">
        <v>137.6</v>
      </c>
      <c r="P3284" s="74">
        <v>41.86</v>
      </c>
      <c r="Q3284" s="74" t="s">
        <v>4354</v>
      </c>
      <c r="R3284" s="74"/>
      <c r="S3284" s="74" t="s">
        <v>8843</v>
      </c>
      <c r="T3284" s="74">
        <v>4495</v>
      </c>
      <c r="U3284" s="74">
        <v>1680</v>
      </c>
      <c r="V3284" s="74">
        <v>1990</v>
      </c>
      <c r="W3284" s="74">
        <v>2510</v>
      </c>
      <c r="X3284" s="75" t="s">
        <v>8844</v>
      </c>
    </row>
    <row r="3285" spans="3:24">
      <c r="C3285" s="72">
        <v>2021</v>
      </c>
      <c r="D3285" s="73">
        <v>5</v>
      </c>
      <c r="E3285" s="70" t="s">
        <v>1443</v>
      </c>
      <c r="F3285" s="70" t="s">
        <v>1444</v>
      </c>
      <c r="G3285" s="70" t="s">
        <v>8845</v>
      </c>
      <c r="H3285" s="70" t="s">
        <v>5168</v>
      </c>
      <c r="I3285" s="70" t="s">
        <v>1397</v>
      </c>
      <c r="J3285" s="70" t="s">
        <v>1396</v>
      </c>
      <c r="K3285" s="74">
        <v>500</v>
      </c>
      <c r="L3285" s="74"/>
      <c r="M3285" s="74"/>
      <c r="N3285" s="74"/>
      <c r="O3285" s="74">
        <v>140.72</v>
      </c>
      <c r="P3285" s="74">
        <v>88.55</v>
      </c>
      <c r="Q3285" s="74" t="s">
        <v>1402</v>
      </c>
      <c r="R3285" s="74"/>
      <c r="S3285" s="74" t="s">
        <v>8846</v>
      </c>
      <c r="T3285" s="74">
        <v>5340</v>
      </c>
      <c r="U3285" s="74">
        <v>1940</v>
      </c>
      <c r="V3285" s="74">
        <v>2080</v>
      </c>
      <c r="W3285" s="74">
        <v>2900</v>
      </c>
      <c r="X3285" s="75">
        <v>2435</v>
      </c>
    </row>
    <row r="3286" spans="3:24">
      <c r="C3286" s="72">
        <v>2021</v>
      </c>
      <c r="D3286" s="73">
        <v>5</v>
      </c>
      <c r="E3286" s="70" t="s">
        <v>1443</v>
      </c>
      <c r="F3286" s="70" t="s">
        <v>1444</v>
      </c>
      <c r="G3286" s="70" t="s">
        <v>8847</v>
      </c>
      <c r="H3286" s="70" t="s">
        <v>1579</v>
      </c>
      <c r="I3286" s="70" t="s">
        <v>1397</v>
      </c>
      <c r="J3286" s="70" t="s">
        <v>1441</v>
      </c>
      <c r="K3286" s="74">
        <v>500</v>
      </c>
      <c r="L3286" s="74"/>
      <c r="M3286" s="74"/>
      <c r="N3286" s="74">
        <v>18.2</v>
      </c>
      <c r="O3286" s="74">
        <v>140.72</v>
      </c>
      <c r="P3286" s="74"/>
      <c r="Q3286" s="74" t="s">
        <v>1402</v>
      </c>
      <c r="R3286" s="74"/>
      <c r="S3286" s="74" t="s">
        <v>8846</v>
      </c>
      <c r="T3286" s="74">
        <v>5340</v>
      </c>
      <c r="U3286" s="74">
        <v>1940</v>
      </c>
      <c r="V3286" s="74">
        <v>2080</v>
      </c>
      <c r="W3286" s="74">
        <v>2900</v>
      </c>
      <c r="X3286" s="75">
        <v>2435</v>
      </c>
    </row>
    <row r="3287" spans="3:24">
      <c r="C3287" s="72">
        <v>2021</v>
      </c>
      <c r="D3287" s="73">
        <v>5</v>
      </c>
      <c r="E3287" s="70" t="s">
        <v>1906</v>
      </c>
      <c r="F3287" s="70" t="s">
        <v>1907</v>
      </c>
      <c r="G3287" s="70" t="s">
        <v>8848</v>
      </c>
      <c r="H3287" s="70" t="s">
        <v>1411</v>
      </c>
      <c r="I3287" s="70" t="s">
        <v>1397</v>
      </c>
      <c r="J3287" s="70" t="s">
        <v>1412</v>
      </c>
      <c r="K3287" s="74"/>
      <c r="L3287" s="74">
        <v>593</v>
      </c>
      <c r="M3287" s="74">
        <v>0.15</v>
      </c>
      <c r="N3287" s="74"/>
      <c r="O3287" s="74">
        <v>158.98</v>
      </c>
      <c r="P3287" s="74">
        <v>315.8</v>
      </c>
      <c r="Q3287" s="74" t="s">
        <v>1402</v>
      </c>
      <c r="R3287" s="74"/>
      <c r="S3287" s="74" t="s">
        <v>8849</v>
      </c>
      <c r="T3287" s="74">
        <v>10500</v>
      </c>
      <c r="U3287" s="74">
        <v>2550</v>
      </c>
      <c r="V3287" s="74">
        <v>3200</v>
      </c>
      <c r="W3287" s="74">
        <v>18000</v>
      </c>
      <c r="X3287" s="75">
        <v>11900</v>
      </c>
    </row>
    <row r="3288" spans="3:24">
      <c r="C3288" s="72">
        <v>2021</v>
      </c>
      <c r="D3288" s="73">
        <v>5</v>
      </c>
      <c r="E3288" s="70" t="s">
        <v>1906</v>
      </c>
      <c r="F3288" s="70" t="s">
        <v>1907</v>
      </c>
      <c r="G3288" s="70" t="s">
        <v>8848</v>
      </c>
      <c r="H3288" s="70" t="s">
        <v>1411</v>
      </c>
      <c r="I3288" s="70" t="s">
        <v>1397</v>
      </c>
      <c r="J3288" s="70" t="s">
        <v>1412</v>
      </c>
      <c r="K3288" s="74"/>
      <c r="L3288" s="74">
        <v>593</v>
      </c>
      <c r="M3288" s="74">
        <v>0.15</v>
      </c>
      <c r="N3288" s="74"/>
      <c r="O3288" s="74">
        <v>158.98</v>
      </c>
      <c r="P3288" s="74">
        <v>315.8</v>
      </c>
      <c r="Q3288" s="74" t="s">
        <v>1402</v>
      </c>
      <c r="R3288" s="74"/>
      <c r="S3288" s="74" t="s">
        <v>8850</v>
      </c>
      <c r="T3288" s="74">
        <v>10500</v>
      </c>
      <c r="U3288" s="74">
        <v>2550</v>
      </c>
      <c r="V3288" s="74">
        <v>3200</v>
      </c>
      <c r="W3288" s="74">
        <v>18000</v>
      </c>
      <c r="X3288" s="75">
        <v>11900</v>
      </c>
    </row>
    <row r="3289" spans="3:24">
      <c r="C3289" s="72">
        <v>2021</v>
      </c>
      <c r="D3289" s="73">
        <v>5</v>
      </c>
      <c r="E3289" s="70" t="s">
        <v>4334</v>
      </c>
      <c r="F3289" s="70" t="s">
        <v>1617</v>
      </c>
      <c r="G3289" s="70" t="s">
        <v>8851</v>
      </c>
      <c r="H3289" s="70" t="s">
        <v>1482</v>
      </c>
      <c r="I3289" s="70" t="s">
        <v>1397</v>
      </c>
      <c r="J3289" s="70" t="s">
        <v>1396</v>
      </c>
      <c r="K3289" s="74"/>
      <c r="L3289" s="74">
        <v>480</v>
      </c>
      <c r="M3289" s="74">
        <v>0.289</v>
      </c>
      <c r="N3289" s="74"/>
      <c r="O3289" s="74">
        <v>153.84</v>
      </c>
      <c r="P3289" s="74">
        <v>106.95</v>
      </c>
      <c r="Q3289" s="74" t="s">
        <v>1402</v>
      </c>
      <c r="R3289" s="74"/>
      <c r="S3289" s="74" t="s">
        <v>8852</v>
      </c>
      <c r="T3289" s="74">
        <v>5995</v>
      </c>
      <c r="U3289" s="74">
        <v>2150</v>
      </c>
      <c r="V3289" s="74">
        <v>3130</v>
      </c>
      <c r="W3289" s="74">
        <v>4495</v>
      </c>
      <c r="X3289" s="75">
        <v>3020</v>
      </c>
    </row>
    <row r="3290" spans="3:24">
      <c r="C3290" s="72">
        <v>2021</v>
      </c>
      <c r="D3290" s="73">
        <v>5</v>
      </c>
      <c r="E3290" s="70" t="s">
        <v>4334</v>
      </c>
      <c r="F3290" s="70" t="s">
        <v>1617</v>
      </c>
      <c r="G3290" s="70" t="s">
        <v>8853</v>
      </c>
      <c r="H3290" s="70" t="s">
        <v>1453</v>
      </c>
      <c r="I3290" s="70" t="s">
        <v>1397</v>
      </c>
      <c r="J3290" s="70" t="s">
        <v>1396</v>
      </c>
      <c r="K3290" s="74"/>
      <c r="L3290" s="74">
        <v>360</v>
      </c>
      <c r="M3290" s="74">
        <v>0.28</v>
      </c>
      <c r="N3290" s="74"/>
      <c r="O3290" s="74">
        <v>146.7</v>
      </c>
      <c r="P3290" s="74">
        <v>81.14</v>
      </c>
      <c r="Q3290" s="74" t="s">
        <v>1402</v>
      </c>
      <c r="R3290" s="74"/>
      <c r="S3290" s="74" t="s">
        <v>8854</v>
      </c>
      <c r="T3290" s="74">
        <v>5995</v>
      </c>
      <c r="U3290" s="74" t="s">
        <v>1587</v>
      </c>
      <c r="V3290" s="74" t="s">
        <v>7052</v>
      </c>
      <c r="W3290" s="74">
        <v>4495</v>
      </c>
      <c r="X3290" s="75">
        <v>2950</v>
      </c>
    </row>
    <row r="3291" spans="3:24">
      <c r="C3291" s="72">
        <v>2021</v>
      </c>
      <c r="D3291" s="73">
        <v>5</v>
      </c>
      <c r="E3291" s="70" t="s">
        <v>4334</v>
      </c>
      <c r="F3291" s="70" t="s">
        <v>1617</v>
      </c>
      <c r="G3291" s="70" t="s">
        <v>8855</v>
      </c>
      <c r="H3291" s="70" t="s">
        <v>1531</v>
      </c>
      <c r="I3291" s="70" t="s">
        <v>1397</v>
      </c>
      <c r="J3291" s="70" t="s">
        <v>1412</v>
      </c>
      <c r="K3291" s="74"/>
      <c r="L3291" s="74">
        <v>460</v>
      </c>
      <c r="M3291" s="74">
        <v>0.142</v>
      </c>
      <c r="N3291" s="74"/>
      <c r="O3291" s="74" t="s">
        <v>5691</v>
      </c>
      <c r="P3291" s="74">
        <v>256.128</v>
      </c>
      <c r="Q3291" s="74" t="s">
        <v>1402</v>
      </c>
      <c r="R3291" s="74"/>
      <c r="S3291" s="74" t="s">
        <v>8856</v>
      </c>
      <c r="T3291" s="74">
        <v>10490</v>
      </c>
      <c r="U3291" s="74">
        <v>2550</v>
      </c>
      <c r="V3291" s="74">
        <v>3225</v>
      </c>
      <c r="W3291" s="74">
        <v>18000</v>
      </c>
      <c r="X3291" s="75" t="s">
        <v>6101</v>
      </c>
    </row>
    <row r="3292" spans="3:24">
      <c r="C3292" s="72">
        <v>2021</v>
      </c>
      <c r="D3292" s="73">
        <v>5</v>
      </c>
      <c r="E3292" s="70" t="s">
        <v>4334</v>
      </c>
      <c r="F3292" s="70" t="s">
        <v>1617</v>
      </c>
      <c r="G3292" s="70" t="s">
        <v>8857</v>
      </c>
      <c r="H3292" s="70" t="s">
        <v>1531</v>
      </c>
      <c r="I3292" s="70" t="s">
        <v>1397</v>
      </c>
      <c r="J3292" s="70" t="s">
        <v>1412</v>
      </c>
      <c r="K3292" s="74"/>
      <c r="L3292" s="74">
        <v>520</v>
      </c>
      <c r="M3292" s="74">
        <v>0.149</v>
      </c>
      <c r="N3292" s="74"/>
      <c r="O3292" s="74" t="s">
        <v>1799</v>
      </c>
      <c r="P3292" s="74">
        <v>303.401</v>
      </c>
      <c r="Q3292" s="74" t="s">
        <v>1402</v>
      </c>
      <c r="R3292" s="74"/>
      <c r="S3292" s="74" t="s">
        <v>8856</v>
      </c>
      <c r="T3292" s="74">
        <v>10490</v>
      </c>
      <c r="U3292" s="74">
        <v>2550</v>
      </c>
      <c r="V3292" s="74">
        <v>3225</v>
      </c>
      <c r="W3292" s="74">
        <v>18000</v>
      </c>
      <c r="X3292" s="75" t="s">
        <v>7692</v>
      </c>
    </row>
    <row r="3293" spans="3:24">
      <c r="C3293" s="72">
        <v>2021</v>
      </c>
      <c r="D3293" s="73">
        <v>5</v>
      </c>
      <c r="E3293" s="70" t="s">
        <v>4334</v>
      </c>
      <c r="F3293" s="70" t="s">
        <v>1617</v>
      </c>
      <c r="G3293" s="70" t="s">
        <v>8858</v>
      </c>
      <c r="H3293" s="70" t="s">
        <v>1531</v>
      </c>
      <c r="I3293" s="70" t="s">
        <v>1397</v>
      </c>
      <c r="J3293" s="70" t="s">
        <v>1412</v>
      </c>
      <c r="K3293" s="74"/>
      <c r="L3293" s="74">
        <v>500</v>
      </c>
      <c r="M3293" s="74">
        <v>0.159</v>
      </c>
      <c r="N3293" s="74"/>
      <c r="O3293" s="74" t="s">
        <v>7096</v>
      </c>
      <c r="P3293" s="74">
        <v>303.513</v>
      </c>
      <c r="Q3293" s="74" t="s">
        <v>1402</v>
      </c>
      <c r="R3293" s="74"/>
      <c r="S3293" s="74" t="s">
        <v>8856</v>
      </c>
      <c r="T3293" s="74">
        <v>12000</v>
      </c>
      <c r="U3293" s="74">
        <v>2550</v>
      </c>
      <c r="V3293" s="74">
        <v>3225</v>
      </c>
      <c r="W3293" s="74">
        <v>18000</v>
      </c>
      <c r="X3293" s="75" t="s">
        <v>8324</v>
      </c>
    </row>
    <row r="3294" spans="3:24">
      <c r="C3294" s="72">
        <v>2021</v>
      </c>
      <c r="D3294" s="73">
        <v>5</v>
      </c>
      <c r="E3294" s="70" t="s">
        <v>5111</v>
      </c>
      <c r="F3294" s="70" t="s">
        <v>1617</v>
      </c>
      <c r="G3294" s="70" t="s">
        <v>8859</v>
      </c>
      <c r="H3294" s="70" t="s">
        <v>1531</v>
      </c>
      <c r="I3294" s="70" t="s">
        <v>1397</v>
      </c>
      <c r="J3294" s="70" t="s">
        <v>1412</v>
      </c>
      <c r="K3294" s="74"/>
      <c r="L3294" s="74">
        <v>545</v>
      </c>
      <c r="M3294" s="74">
        <v>0.158</v>
      </c>
      <c r="N3294" s="74"/>
      <c r="O3294" s="74" t="s">
        <v>1799</v>
      </c>
      <c r="P3294" s="74">
        <v>338.409</v>
      </c>
      <c r="Q3294" s="74" t="s">
        <v>1402</v>
      </c>
      <c r="R3294" s="74"/>
      <c r="S3294" s="74" t="s">
        <v>8856</v>
      </c>
      <c r="T3294" s="74">
        <v>12000</v>
      </c>
      <c r="U3294" s="74">
        <v>2550</v>
      </c>
      <c r="V3294" s="74">
        <v>3225</v>
      </c>
      <c r="W3294" s="74">
        <v>18000</v>
      </c>
      <c r="X3294" s="75" t="s">
        <v>3909</v>
      </c>
    </row>
    <row r="3295" spans="3:24">
      <c r="C3295" s="72">
        <v>2021</v>
      </c>
      <c r="D3295" s="73">
        <v>5</v>
      </c>
      <c r="E3295" s="70" t="s">
        <v>1789</v>
      </c>
      <c r="F3295" s="70" t="s">
        <v>1790</v>
      </c>
      <c r="G3295" s="70" t="s">
        <v>8860</v>
      </c>
      <c r="H3295" s="70" t="s">
        <v>1433</v>
      </c>
      <c r="I3295" s="70" t="s">
        <v>1397</v>
      </c>
      <c r="J3295" s="70" t="s">
        <v>1412</v>
      </c>
      <c r="K3295" s="74"/>
      <c r="L3295" s="74">
        <v>495</v>
      </c>
      <c r="M3295" s="74">
        <v>0.145</v>
      </c>
      <c r="N3295" s="74"/>
      <c r="O3295" s="74" t="s">
        <v>8861</v>
      </c>
      <c r="P3295" s="74">
        <v>257.728</v>
      </c>
      <c r="Q3295" s="74" t="s">
        <v>1402</v>
      </c>
      <c r="R3295" s="74"/>
      <c r="S3295" s="74" t="s">
        <v>8862</v>
      </c>
      <c r="T3295" s="74">
        <v>10500</v>
      </c>
      <c r="U3295" s="74" t="s">
        <v>2673</v>
      </c>
      <c r="V3295" s="74" t="s">
        <v>8863</v>
      </c>
      <c r="W3295" s="74">
        <v>18000</v>
      </c>
      <c r="X3295" s="75" t="s">
        <v>8864</v>
      </c>
    </row>
    <row r="3296" spans="3:24">
      <c r="C3296" s="72">
        <v>2021</v>
      </c>
      <c r="D3296" s="73">
        <v>5</v>
      </c>
      <c r="E3296" s="70" t="s">
        <v>1789</v>
      </c>
      <c r="F3296" s="70" t="s">
        <v>1790</v>
      </c>
      <c r="G3296" s="70" t="s">
        <v>8865</v>
      </c>
      <c r="H3296" s="70" t="s">
        <v>1433</v>
      </c>
      <c r="I3296" s="70" t="s">
        <v>1397</v>
      </c>
      <c r="J3296" s="70" t="s">
        <v>1412</v>
      </c>
      <c r="K3296" s="74"/>
      <c r="L3296" s="74">
        <v>650</v>
      </c>
      <c r="M3296" s="74">
        <v>0.149</v>
      </c>
      <c r="N3296" s="74"/>
      <c r="O3296" s="74">
        <v>151.4</v>
      </c>
      <c r="P3296" s="74">
        <v>282.624</v>
      </c>
      <c r="Q3296" s="74" t="s">
        <v>1402</v>
      </c>
      <c r="R3296" s="74"/>
      <c r="S3296" s="74" t="s">
        <v>8866</v>
      </c>
      <c r="T3296" s="74">
        <v>10745</v>
      </c>
      <c r="U3296" s="74">
        <v>2550</v>
      </c>
      <c r="V3296" s="74">
        <v>3320</v>
      </c>
      <c r="W3296" s="74">
        <v>16500</v>
      </c>
      <c r="X3296" s="75" t="s">
        <v>8867</v>
      </c>
    </row>
    <row r="3297" spans="3:24">
      <c r="C3297" s="72">
        <v>2021</v>
      </c>
      <c r="D3297" s="73">
        <v>5</v>
      </c>
      <c r="E3297" s="70" t="s">
        <v>1789</v>
      </c>
      <c r="F3297" s="70" t="s">
        <v>1790</v>
      </c>
      <c r="G3297" s="70" t="s">
        <v>8868</v>
      </c>
      <c r="H3297" s="70" t="s">
        <v>1433</v>
      </c>
      <c r="I3297" s="70" t="s">
        <v>1397</v>
      </c>
      <c r="J3297" s="70" t="s">
        <v>1412</v>
      </c>
      <c r="K3297" s="74"/>
      <c r="L3297" s="74">
        <v>605</v>
      </c>
      <c r="M3297" s="74">
        <v>0.149</v>
      </c>
      <c r="N3297" s="74"/>
      <c r="O3297" s="74" t="s">
        <v>8869</v>
      </c>
      <c r="P3297" s="74">
        <v>231.067</v>
      </c>
      <c r="Q3297" s="74" t="s">
        <v>1402</v>
      </c>
      <c r="R3297" s="74"/>
      <c r="S3297" s="74" t="s">
        <v>8870</v>
      </c>
      <c r="T3297" s="74">
        <v>8545</v>
      </c>
      <c r="U3297" s="74" t="s">
        <v>1800</v>
      </c>
      <c r="V3297" s="74" t="s">
        <v>8871</v>
      </c>
      <c r="W3297" s="74">
        <v>14000</v>
      </c>
      <c r="X3297" s="75" t="s">
        <v>4321</v>
      </c>
    </row>
    <row r="3298" spans="3:24">
      <c r="C3298" s="72">
        <v>2021</v>
      </c>
      <c r="D3298" s="73">
        <v>5</v>
      </c>
      <c r="E3298" s="70" t="s">
        <v>1856</v>
      </c>
      <c r="F3298" s="70" t="s">
        <v>5262</v>
      </c>
      <c r="G3298" s="70" t="s">
        <v>8872</v>
      </c>
      <c r="H3298" s="70" t="s">
        <v>1579</v>
      </c>
      <c r="I3298" s="70" t="s">
        <v>1397</v>
      </c>
      <c r="J3298" s="70" t="s">
        <v>1441</v>
      </c>
      <c r="K3298" s="74">
        <v>305</v>
      </c>
      <c r="L3298" s="74"/>
      <c r="M3298" s="74"/>
      <c r="N3298" s="74">
        <v>11.9</v>
      </c>
      <c r="O3298" s="74">
        <v>133.38</v>
      </c>
      <c r="P3298" s="74"/>
      <c r="Q3298" s="74" t="s">
        <v>1402</v>
      </c>
      <c r="R3298" s="74"/>
      <c r="S3298" s="74" t="s">
        <v>8843</v>
      </c>
      <c r="T3298" s="74">
        <v>4200</v>
      </c>
      <c r="U3298" s="74">
        <v>1680</v>
      </c>
      <c r="V3298" s="74">
        <v>1930</v>
      </c>
      <c r="W3298" s="74">
        <v>1960</v>
      </c>
      <c r="X3298" s="75">
        <v>1320</v>
      </c>
    </row>
    <row r="3299" spans="3:24">
      <c r="C3299" s="72">
        <v>2021</v>
      </c>
      <c r="D3299" s="73">
        <v>5</v>
      </c>
      <c r="E3299" s="70" t="s">
        <v>1488</v>
      </c>
      <c r="F3299" s="70" t="s">
        <v>1489</v>
      </c>
      <c r="G3299" s="70" t="s">
        <v>8873</v>
      </c>
      <c r="H3299" s="70" t="s">
        <v>1453</v>
      </c>
      <c r="I3299" s="70" t="s">
        <v>1397</v>
      </c>
      <c r="J3299" s="70" t="s">
        <v>1396</v>
      </c>
      <c r="K3299" s="74"/>
      <c r="L3299" s="74">
        <v>410</v>
      </c>
      <c r="M3299" s="74">
        <v>0.132</v>
      </c>
      <c r="N3299" s="74"/>
      <c r="O3299" s="74">
        <v>146</v>
      </c>
      <c r="P3299" s="74">
        <v>162.28</v>
      </c>
      <c r="Q3299" s="74" t="s">
        <v>1402</v>
      </c>
      <c r="R3299" s="74"/>
      <c r="S3299" s="74" t="s">
        <v>8718</v>
      </c>
      <c r="T3299" s="74">
        <v>6990</v>
      </c>
      <c r="U3299" s="74">
        <v>2170</v>
      </c>
      <c r="V3299" s="74">
        <v>3210</v>
      </c>
      <c r="W3299" s="74">
        <v>9995</v>
      </c>
      <c r="X3299" s="75">
        <v>4575</v>
      </c>
    </row>
    <row r="3300" spans="3:24">
      <c r="C3300" s="72">
        <v>2021</v>
      </c>
      <c r="D3300" s="73">
        <v>5</v>
      </c>
      <c r="E3300" s="70" t="s">
        <v>1488</v>
      </c>
      <c r="F3300" s="70" t="s">
        <v>1489</v>
      </c>
      <c r="G3300" s="70" t="s">
        <v>8874</v>
      </c>
      <c r="H3300" s="70" t="s">
        <v>1523</v>
      </c>
      <c r="I3300" s="70" t="s">
        <v>1397</v>
      </c>
      <c r="J3300" s="70" t="s">
        <v>1396</v>
      </c>
      <c r="K3300" s="74"/>
      <c r="L3300" s="74">
        <v>300</v>
      </c>
      <c r="M3300" s="74" t="s">
        <v>8687</v>
      </c>
      <c r="N3300" s="74"/>
      <c r="O3300" s="74">
        <v>160.26</v>
      </c>
      <c r="P3300" s="74">
        <v>281.91</v>
      </c>
      <c r="Q3300" s="74" t="s">
        <v>1402</v>
      </c>
      <c r="R3300" s="74"/>
      <c r="S3300" s="74" t="s">
        <v>8875</v>
      </c>
      <c r="T3300" s="74" t="s">
        <v>8876</v>
      </c>
      <c r="U3300" s="74">
        <v>2550</v>
      </c>
      <c r="V3300" s="74" t="s">
        <v>2111</v>
      </c>
      <c r="W3300" s="74">
        <v>31000</v>
      </c>
      <c r="X3300" s="75" t="s">
        <v>2112</v>
      </c>
    </row>
    <row r="3301" spans="3:24">
      <c r="C3301" s="72">
        <v>2021</v>
      </c>
      <c r="D3301" s="73">
        <v>5</v>
      </c>
      <c r="E3301" s="70" t="s">
        <v>4193</v>
      </c>
      <c r="F3301" s="70" t="s">
        <v>4194</v>
      </c>
      <c r="G3301" s="70" t="s">
        <v>8877</v>
      </c>
      <c r="H3301" s="70" t="s">
        <v>1411</v>
      </c>
      <c r="I3301" s="70" t="s">
        <v>1397</v>
      </c>
      <c r="J3301" s="70" t="s">
        <v>1412</v>
      </c>
      <c r="K3301" s="74"/>
      <c r="L3301" s="74">
        <v>562</v>
      </c>
      <c r="M3301" s="74">
        <v>0.14</v>
      </c>
      <c r="N3301" s="74"/>
      <c r="O3301" s="74">
        <v>160</v>
      </c>
      <c r="P3301" s="74">
        <v>316.8</v>
      </c>
      <c r="Q3301" s="74" t="s">
        <v>1402</v>
      </c>
      <c r="R3301" s="74"/>
      <c r="S3301" s="74" t="s">
        <v>8878</v>
      </c>
      <c r="T3301" s="74">
        <v>10500</v>
      </c>
      <c r="U3301" s="74">
        <v>2550</v>
      </c>
      <c r="V3301" s="74">
        <v>3200</v>
      </c>
      <c r="W3301" s="74">
        <v>18000</v>
      </c>
      <c r="X3301" s="75">
        <v>11700</v>
      </c>
    </row>
    <row r="3302" spans="3:24">
      <c r="C3302" s="72">
        <v>2021</v>
      </c>
      <c r="D3302" s="73">
        <v>5</v>
      </c>
      <c r="E3302" s="70" t="s">
        <v>4193</v>
      </c>
      <c r="F3302" s="70" t="s">
        <v>4194</v>
      </c>
      <c r="G3302" s="70" t="s">
        <v>8879</v>
      </c>
      <c r="H3302" s="70" t="s">
        <v>1433</v>
      </c>
      <c r="I3302" s="70" t="s">
        <v>1397</v>
      </c>
      <c r="J3302" s="70" t="s">
        <v>1412</v>
      </c>
      <c r="K3302" s="74"/>
      <c r="L3302" s="74">
        <v>516</v>
      </c>
      <c r="M3302" s="74">
        <v>0.15</v>
      </c>
      <c r="N3302" s="74"/>
      <c r="O3302" s="74" t="s">
        <v>8880</v>
      </c>
      <c r="P3302" s="74">
        <v>217.728</v>
      </c>
      <c r="Q3302" s="74" t="s">
        <v>8881</v>
      </c>
      <c r="R3302" s="74"/>
      <c r="S3302" s="74" t="s">
        <v>8882</v>
      </c>
      <c r="T3302" s="74">
        <v>8020</v>
      </c>
      <c r="U3302" s="74">
        <v>2420</v>
      </c>
      <c r="V3302" s="74">
        <v>3000</v>
      </c>
      <c r="W3302" s="74">
        <v>13000</v>
      </c>
      <c r="X3302" s="75">
        <v>8500</v>
      </c>
    </row>
    <row r="3303" spans="3:24">
      <c r="C3303" s="72">
        <v>2021</v>
      </c>
      <c r="D3303" s="73">
        <v>5</v>
      </c>
      <c r="E3303" s="70" t="s">
        <v>4193</v>
      </c>
      <c r="F3303" s="70" t="s">
        <v>4194</v>
      </c>
      <c r="G3303" s="70" t="s">
        <v>8883</v>
      </c>
      <c r="H3303" s="70" t="s">
        <v>1433</v>
      </c>
      <c r="I3303" s="70" t="s">
        <v>1397</v>
      </c>
      <c r="J3303" s="70" t="s">
        <v>1412</v>
      </c>
      <c r="K3303" s="74"/>
      <c r="L3303" s="74">
        <v>551</v>
      </c>
      <c r="M3303" s="74">
        <v>0.14</v>
      </c>
      <c r="N3303" s="74"/>
      <c r="O3303" s="74" t="s">
        <v>1434</v>
      </c>
      <c r="P3303" s="74">
        <v>242.273</v>
      </c>
      <c r="Q3303" s="74" t="s">
        <v>1402</v>
      </c>
      <c r="R3303" s="74"/>
      <c r="S3303" s="74" t="s">
        <v>8884</v>
      </c>
      <c r="T3303" s="74">
        <v>8600</v>
      </c>
      <c r="U3303" s="74">
        <v>2500</v>
      </c>
      <c r="V3303" s="74">
        <v>3200</v>
      </c>
      <c r="W3303" s="74">
        <v>14000</v>
      </c>
      <c r="X3303" s="75">
        <v>9000</v>
      </c>
    </row>
    <row r="3304" spans="3:24">
      <c r="C3304" s="72">
        <v>2021</v>
      </c>
      <c r="D3304" s="73">
        <v>5</v>
      </c>
      <c r="E3304" s="70" t="s">
        <v>4193</v>
      </c>
      <c r="F3304" s="70" t="s">
        <v>4194</v>
      </c>
      <c r="G3304" s="70" t="s">
        <v>8885</v>
      </c>
      <c r="H3304" s="70" t="s">
        <v>1411</v>
      </c>
      <c r="I3304" s="70" t="s">
        <v>1397</v>
      </c>
      <c r="J3304" s="70" t="s">
        <v>1412</v>
      </c>
      <c r="K3304" s="74"/>
      <c r="L3304" s="74">
        <v>463</v>
      </c>
      <c r="M3304" s="74">
        <v>0.15</v>
      </c>
      <c r="N3304" s="74"/>
      <c r="O3304" s="74" t="s">
        <v>8880</v>
      </c>
      <c r="P3304" s="74">
        <v>237.888</v>
      </c>
      <c r="Q3304" s="74" t="s">
        <v>1402</v>
      </c>
      <c r="R3304" s="74"/>
      <c r="S3304" s="74" t="s">
        <v>8884</v>
      </c>
      <c r="T3304" s="74">
        <v>9048</v>
      </c>
      <c r="U3304" s="74">
        <v>2550</v>
      </c>
      <c r="V3304" s="74">
        <v>3200</v>
      </c>
      <c r="W3304" s="74">
        <v>16500</v>
      </c>
      <c r="X3304" s="75">
        <v>10900</v>
      </c>
    </row>
    <row r="3305" spans="3:24">
      <c r="C3305" s="72">
        <v>2021</v>
      </c>
      <c r="D3305" s="73">
        <v>5</v>
      </c>
      <c r="E3305" s="70" t="s">
        <v>1535</v>
      </c>
      <c r="F3305" s="70" t="s">
        <v>4214</v>
      </c>
      <c r="G3305" s="70" t="s">
        <v>8886</v>
      </c>
      <c r="H3305" s="70" t="s">
        <v>1440</v>
      </c>
      <c r="I3305" s="70" t="s">
        <v>1397</v>
      </c>
      <c r="J3305" s="70" t="s">
        <v>1441</v>
      </c>
      <c r="K3305" s="74">
        <v>485</v>
      </c>
      <c r="L3305" s="74"/>
      <c r="M3305" s="74"/>
      <c r="N3305" s="74">
        <v>14.7</v>
      </c>
      <c r="O3305" s="74">
        <v>143.8</v>
      </c>
      <c r="P3305" s="74"/>
      <c r="Q3305" s="74" t="s">
        <v>1499</v>
      </c>
      <c r="R3305" s="74"/>
      <c r="S3305" s="74" t="s">
        <v>8887</v>
      </c>
      <c r="T3305" s="74">
        <v>4606</v>
      </c>
      <c r="U3305" s="74">
        <v>1859</v>
      </c>
      <c r="V3305" s="74">
        <v>1482</v>
      </c>
      <c r="W3305" s="74">
        <v>2390</v>
      </c>
      <c r="X3305" s="75">
        <v>1958</v>
      </c>
    </row>
    <row r="3306" spans="3:24">
      <c r="C3306" s="72">
        <v>2021</v>
      </c>
      <c r="D3306" s="73">
        <v>5</v>
      </c>
      <c r="E3306" s="70" t="s">
        <v>1535</v>
      </c>
      <c r="F3306" s="70" t="s">
        <v>4214</v>
      </c>
      <c r="G3306" s="70" t="s">
        <v>8888</v>
      </c>
      <c r="H3306" s="70" t="s">
        <v>1440</v>
      </c>
      <c r="I3306" s="70" t="s">
        <v>1397</v>
      </c>
      <c r="J3306" s="70" t="s">
        <v>1441</v>
      </c>
      <c r="K3306" s="74">
        <v>565</v>
      </c>
      <c r="L3306" s="74"/>
      <c r="M3306" s="74"/>
      <c r="N3306" s="74">
        <v>14.9</v>
      </c>
      <c r="O3306" s="74">
        <v>157.5</v>
      </c>
      <c r="P3306" s="74"/>
      <c r="Q3306" s="74" t="s">
        <v>1499</v>
      </c>
      <c r="R3306" s="74"/>
      <c r="S3306" s="74" t="s">
        <v>8889</v>
      </c>
      <c r="T3306" s="74">
        <v>4606</v>
      </c>
      <c r="U3306" s="74">
        <v>1859</v>
      </c>
      <c r="V3306" s="74">
        <v>1482</v>
      </c>
      <c r="W3306" s="74">
        <v>2490</v>
      </c>
      <c r="X3306" s="75">
        <v>2012</v>
      </c>
    </row>
    <row r="3307" spans="3:24">
      <c r="C3307" s="72">
        <v>2021</v>
      </c>
      <c r="D3307" s="73">
        <v>5</v>
      </c>
      <c r="E3307" s="70" t="s">
        <v>1535</v>
      </c>
      <c r="F3307" s="70" t="s">
        <v>4214</v>
      </c>
      <c r="G3307" s="70" t="s">
        <v>8890</v>
      </c>
      <c r="H3307" s="70" t="s">
        <v>1440</v>
      </c>
      <c r="I3307" s="70" t="s">
        <v>1397</v>
      </c>
      <c r="J3307" s="70" t="s">
        <v>1441</v>
      </c>
      <c r="K3307" s="74">
        <v>512</v>
      </c>
      <c r="L3307" s="74"/>
      <c r="M3307" s="74"/>
      <c r="N3307" s="74">
        <v>16.5</v>
      </c>
      <c r="O3307" s="74">
        <v>157.5</v>
      </c>
      <c r="P3307" s="74"/>
      <c r="Q3307" s="74" t="s">
        <v>1499</v>
      </c>
      <c r="R3307" s="74"/>
      <c r="S3307" s="74" t="s">
        <v>8891</v>
      </c>
      <c r="T3307" s="74">
        <v>4606</v>
      </c>
      <c r="U3307" s="74">
        <v>1859</v>
      </c>
      <c r="V3307" s="74">
        <v>1482</v>
      </c>
      <c r="W3307" s="74">
        <v>2600</v>
      </c>
      <c r="X3307" s="75">
        <v>2109</v>
      </c>
    </row>
    <row r="3308" spans="3:24">
      <c r="C3308" s="72">
        <v>2021</v>
      </c>
      <c r="D3308" s="73">
        <v>5</v>
      </c>
      <c r="E3308" s="70" t="s">
        <v>1535</v>
      </c>
      <c r="F3308" s="70" t="s">
        <v>4214</v>
      </c>
      <c r="G3308" s="70" t="s">
        <v>8892</v>
      </c>
      <c r="H3308" s="70" t="s">
        <v>1440</v>
      </c>
      <c r="I3308" s="70" t="s">
        <v>1397</v>
      </c>
      <c r="J3308" s="70" t="s">
        <v>1441</v>
      </c>
      <c r="K3308" s="74">
        <v>460</v>
      </c>
      <c r="L3308" s="74"/>
      <c r="M3308" s="74"/>
      <c r="N3308" s="74">
        <v>18.2</v>
      </c>
      <c r="O3308" s="74">
        <v>157.5</v>
      </c>
      <c r="P3308" s="74"/>
      <c r="Q3308" s="74" t="s">
        <v>1499</v>
      </c>
      <c r="R3308" s="74"/>
      <c r="S3308" s="74" t="s">
        <v>8891</v>
      </c>
      <c r="T3308" s="74">
        <v>4606</v>
      </c>
      <c r="U3308" s="74">
        <v>1859</v>
      </c>
      <c r="V3308" s="74">
        <v>1482</v>
      </c>
      <c r="W3308" s="74">
        <v>2600</v>
      </c>
      <c r="X3308" s="75">
        <v>2113</v>
      </c>
    </row>
    <row r="3309" spans="3:24">
      <c r="C3309" s="72">
        <v>2021</v>
      </c>
      <c r="D3309" s="73">
        <v>5</v>
      </c>
      <c r="E3309" s="70" t="s">
        <v>1535</v>
      </c>
      <c r="F3309" s="70" t="s">
        <v>4214</v>
      </c>
      <c r="G3309" s="70" t="s">
        <v>8893</v>
      </c>
      <c r="H3309" s="70" t="s">
        <v>1440</v>
      </c>
      <c r="I3309" s="70" t="s">
        <v>1397</v>
      </c>
      <c r="J3309" s="70" t="s">
        <v>1441</v>
      </c>
      <c r="K3309" s="74">
        <v>540</v>
      </c>
      <c r="L3309" s="74"/>
      <c r="M3309" s="74"/>
      <c r="N3309" s="74">
        <v>15.9</v>
      </c>
      <c r="O3309" s="74">
        <v>157.5</v>
      </c>
      <c r="P3309" s="74"/>
      <c r="Q3309" s="74" t="s">
        <v>1499</v>
      </c>
      <c r="R3309" s="74"/>
      <c r="S3309" s="74" t="s">
        <v>8889</v>
      </c>
      <c r="T3309" s="74">
        <v>4606</v>
      </c>
      <c r="U3309" s="74">
        <v>1859</v>
      </c>
      <c r="V3309" s="74">
        <v>1482</v>
      </c>
      <c r="W3309" s="74">
        <v>2490</v>
      </c>
      <c r="X3309" s="75">
        <v>2016</v>
      </c>
    </row>
    <row r="3310" spans="3:24">
      <c r="C3310" s="72">
        <v>2021</v>
      </c>
      <c r="D3310" s="73">
        <v>5</v>
      </c>
      <c r="E3310" s="70" t="s">
        <v>1535</v>
      </c>
      <c r="F3310" s="70" t="s">
        <v>4214</v>
      </c>
      <c r="G3310" s="70" t="s">
        <v>8894</v>
      </c>
      <c r="H3310" s="70" t="s">
        <v>1440</v>
      </c>
      <c r="I3310" s="70" t="s">
        <v>1397</v>
      </c>
      <c r="J3310" s="70" t="s">
        <v>1441</v>
      </c>
      <c r="K3310" s="74">
        <v>460</v>
      </c>
      <c r="L3310" s="74"/>
      <c r="M3310" s="74"/>
      <c r="N3310" s="74">
        <v>15.7</v>
      </c>
      <c r="O3310" s="74">
        <v>143.8</v>
      </c>
      <c r="P3310" s="74"/>
      <c r="Q3310" s="74" t="s">
        <v>1499</v>
      </c>
      <c r="R3310" s="74"/>
      <c r="S3310" s="74" t="s">
        <v>8887</v>
      </c>
      <c r="T3310" s="74">
        <v>4606</v>
      </c>
      <c r="U3310" s="74">
        <v>1859</v>
      </c>
      <c r="V3310" s="74">
        <v>1482</v>
      </c>
      <c r="W3310" s="74">
        <v>2390</v>
      </c>
      <c r="X3310" s="75">
        <v>1962</v>
      </c>
    </row>
    <row r="3311" spans="3:24">
      <c r="C3311" s="72">
        <v>2021</v>
      </c>
      <c r="D3311" s="73">
        <v>5</v>
      </c>
      <c r="E3311" s="70" t="s">
        <v>1564</v>
      </c>
      <c r="F3311" s="70" t="s">
        <v>1565</v>
      </c>
      <c r="G3311" s="70" t="s">
        <v>8895</v>
      </c>
      <c r="H3311" s="70" t="s">
        <v>1411</v>
      </c>
      <c r="I3311" s="70" t="s">
        <v>1397</v>
      </c>
      <c r="J3311" s="70" t="s">
        <v>1412</v>
      </c>
      <c r="K3311" s="74"/>
      <c r="L3311" s="74">
        <v>642</v>
      </c>
      <c r="M3311" s="74">
        <v>0.139</v>
      </c>
      <c r="N3311" s="74"/>
      <c r="O3311" s="74" t="s">
        <v>1835</v>
      </c>
      <c r="P3311" s="74">
        <v>300.81</v>
      </c>
      <c r="Q3311" s="74" t="s">
        <v>1421</v>
      </c>
      <c r="R3311" s="74"/>
      <c r="S3311" s="74" t="s">
        <v>8896</v>
      </c>
      <c r="T3311" s="74">
        <v>10450</v>
      </c>
      <c r="U3311" s="74">
        <v>2550</v>
      </c>
      <c r="V3311" s="74">
        <v>3250</v>
      </c>
      <c r="W3311" s="74">
        <v>18000</v>
      </c>
      <c r="X3311" s="75" t="s">
        <v>4554</v>
      </c>
    </row>
    <row r="3312" spans="3:24">
      <c r="C3312" s="72">
        <v>2021</v>
      </c>
      <c r="D3312" s="73">
        <v>5</v>
      </c>
      <c r="E3312" s="70" t="s">
        <v>1564</v>
      </c>
      <c r="F3312" s="70" t="s">
        <v>1565</v>
      </c>
      <c r="G3312" s="70" t="s">
        <v>8897</v>
      </c>
      <c r="H3312" s="70" t="s">
        <v>1411</v>
      </c>
      <c r="I3312" s="70" t="s">
        <v>1397</v>
      </c>
      <c r="J3312" s="70" t="s">
        <v>1412</v>
      </c>
      <c r="K3312" s="74"/>
      <c r="L3312" s="74">
        <v>692</v>
      </c>
      <c r="M3312" s="74">
        <v>0.164</v>
      </c>
      <c r="N3312" s="74"/>
      <c r="O3312" s="74">
        <v>161.27</v>
      </c>
      <c r="P3312" s="74">
        <v>350.07</v>
      </c>
      <c r="Q3312" s="74" t="s">
        <v>1421</v>
      </c>
      <c r="R3312" s="74"/>
      <c r="S3312" s="74" t="s">
        <v>8896</v>
      </c>
      <c r="T3312" s="74">
        <v>12000</v>
      </c>
      <c r="U3312" s="74">
        <v>2550</v>
      </c>
      <c r="V3312" s="74">
        <v>3250</v>
      </c>
      <c r="W3312" s="74">
        <v>18000</v>
      </c>
      <c r="X3312" s="75" t="s">
        <v>8898</v>
      </c>
    </row>
    <row r="3313" spans="3:24">
      <c r="C3313" s="72">
        <v>2021</v>
      </c>
      <c r="D3313" s="73">
        <v>5</v>
      </c>
      <c r="E3313" s="70" t="s">
        <v>1605</v>
      </c>
      <c r="F3313" s="70" t="s">
        <v>1606</v>
      </c>
      <c r="G3313" s="70" t="s">
        <v>8899</v>
      </c>
      <c r="H3313" s="70" t="s">
        <v>1453</v>
      </c>
      <c r="I3313" s="70" t="s">
        <v>1397</v>
      </c>
      <c r="J3313" s="70" t="s">
        <v>1396</v>
      </c>
      <c r="K3313" s="74"/>
      <c r="L3313" s="74">
        <v>399</v>
      </c>
      <c r="M3313" s="74">
        <v>0.287</v>
      </c>
      <c r="N3313" s="74"/>
      <c r="O3313" s="74">
        <v>146.7</v>
      </c>
      <c r="P3313" s="74">
        <v>81.14</v>
      </c>
      <c r="Q3313" s="74" t="s">
        <v>1402</v>
      </c>
      <c r="R3313" s="74"/>
      <c r="S3313" s="74" t="s">
        <v>8900</v>
      </c>
      <c r="T3313" s="74">
        <v>5990</v>
      </c>
      <c r="U3313" s="74" t="s">
        <v>3653</v>
      </c>
      <c r="V3313" s="74" t="s">
        <v>3657</v>
      </c>
      <c r="W3313" s="74">
        <v>4495</v>
      </c>
      <c r="X3313" s="75">
        <v>3200</v>
      </c>
    </row>
    <row r="3314" spans="3:24">
      <c r="C3314" s="72">
        <v>2021</v>
      </c>
      <c r="D3314" s="73">
        <v>5</v>
      </c>
      <c r="E3314" s="70" t="s">
        <v>4311</v>
      </c>
      <c r="F3314" s="70" t="s">
        <v>4312</v>
      </c>
      <c r="G3314" s="70" t="s">
        <v>8901</v>
      </c>
      <c r="H3314" s="70" t="s">
        <v>1433</v>
      </c>
      <c r="I3314" s="70" t="s">
        <v>1397</v>
      </c>
      <c r="J3314" s="70" t="s">
        <v>1412</v>
      </c>
      <c r="K3314" s="74"/>
      <c r="L3314" s="74">
        <v>60</v>
      </c>
      <c r="M3314" s="74">
        <v>0.139</v>
      </c>
      <c r="N3314" s="74"/>
      <c r="O3314" s="74"/>
      <c r="P3314" s="74">
        <v>33.6</v>
      </c>
      <c r="Q3314" s="74" t="s">
        <v>8902</v>
      </c>
      <c r="R3314" s="74"/>
      <c r="S3314" s="74" t="s">
        <v>8903</v>
      </c>
      <c r="T3314" s="74">
        <v>10500</v>
      </c>
      <c r="U3314" s="74">
        <v>2550</v>
      </c>
      <c r="V3314" s="74" t="s">
        <v>8904</v>
      </c>
      <c r="W3314" s="74">
        <v>18000</v>
      </c>
      <c r="X3314" s="75" t="s">
        <v>8905</v>
      </c>
    </row>
    <row r="3315" spans="3:24">
      <c r="C3315" s="72">
        <v>2021</v>
      </c>
      <c r="D3315" s="73">
        <v>5</v>
      </c>
      <c r="E3315" s="70" t="s">
        <v>4311</v>
      </c>
      <c r="F3315" s="70" t="s">
        <v>4312</v>
      </c>
      <c r="G3315" s="70" t="s">
        <v>8906</v>
      </c>
      <c r="H3315" s="70" t="s">
        <v>1433</v>
      </c>
      <c r="I3315" s="70" t="s">
        <v>1397</v>
      </c>
      <c r="J3315" s="70" t="s">
        <v>1412</v>
      </c>
      <c r="K3315" s="74"/>
      <c r="L3315" s="74">
        <v>345</v>
      </c>
      <c r="M3315" s="74">
        <v>0.135</v>
      </c>
      <c r="N3315" s="74"/>
      <c r="O3315" s="74" t="s">
        <v>7006</v>
      </c>
      <c r="P3315" s="74">
        <v>127.74</v>
      </c>
      <c r="Q3315" s="74" t="s">
        <v>1402</v>
      </c>
      <c r="R3315" s="74"/>
      <c r="S3315" s="74" t="s">
        <v>8907</v>
      </c>
      <c r="T3315" s="74">
        <v>8195</v>
      </c>
      <c r="U3315" s="74">
        <v>2480</v>
      </c>
      <c r="V3315" s="74" t="s">
        <v>8908</v>
      </c>
      <c r="W3315" s="74">
        <v>13700</v>
      </c>
      <c r="X3315" s="75" t="s">
        <v>8909</v>
      </c>
    </row>
    <row r="3316" spans="3:24">
      <c r="C3316" s="72">
        <v>2021</v>
      </c>
      <c r="D3316" s="73">
        <v>5</v>
      </c>
      <c r="E3316" s="70" t="s">
        <v>1774</v>
      </c>
      <c r="F3316" s="70" t="s">
        <v>1775</v>
      </c>
      <c r="G3316" s="70" t="s">
        <v>8910</v>
      </c>
      <c r="H3316" s="70" t="s">
        <v>8911</v>
      </c>
      <c r="I3316" s="70" t="s">
        <v>1397</v>
      </c>
      <c r="J3316" s="70" t="s">
        <v>1396</v>
      </c>
      <c r="K3316" s="74"/>
      <c r="L3316" s="74">
        <v>315</v>
      </c>
      <c r="M3316" s="74"/>
      <c r="N3316" s="74"/>
      <c r="O3316" s="74" t="s">
        <v>1799</v>
      </c>
      <c r="P3316" s="74">
        <v>163.36</v>
      </c>
      <c r="Q3316" s="74" t="s">
        <v>1402</v>
      </c>
      <c r="R3316" s="74"/>
      <c r="S3316" s="74" t="s">
        <v>8720</v>
      </c>
      <c r="T3316" s="74">
        <v>6500</v>
      </c>
      <c r="U3316" s="74">
        <v>2300</v>
      </c>
      <c r="V3316" s="74">
        <v>2800</v>
      </c>
      <c r="W3316" s="74">
        <v>10495</v>
      </c>
      <c r="X3316" s="75">
        <v>6830</v>
      </c>
    </row>
    <row r="3317" spans="3:24">
      <c r="C3317" s="72">
        <v>2021</v>
      </c>
      <c r="D3317" s="73">
        <v>5</v>
      </c>
      <c r="E3317" s="70" t="s">
        <v>4322</v>
      </c>
      <c r="F3317" s="70" t="s">
        <v>4323</v>
      </c>
      <c r="G3317" s="70" t="s">
        <v>8912</v>
      </c>
      <c r="H3317" s="70" t="s">
        <v>1453</v>
      </c>
      <c r="I3317" s="70" t="s">
        <v>1397</v>
      </c>
      <c r="J3317" s="70" t="s">
        <v>1396</v>
      </c>
      <c r="K3317" s="74">
        <v>230</v>
      </c>
      <c r="L3317" s="74"/>
      <c r="M3317" s="74">
        <v>0.23</v>
      </c>
      <c r="N3317" s="74"/>
      <c r="O3317" s="74">
        <v>149.8</v>
      </c>
      <c r="P3317" s="74">
        <v>50.38</v>
      </c>
      <c r="Q3317" s="74" t="s">
        <v>1402</v>
      </c>
      <c r="R3317" s="74"/>
      <c r="S3317" s="74" t="s">
        <v>8913</v>
      </c>
      <c r="T3317" s="74"/>
      <c r="U3317" s="74">
        <v>1700</v>
      </c>
      <c r="V3317" s="74" t="s">
        <v>3793</v>
      </c>
      <c r="W3317" s="74">
        <v>3490</v>
      </c>
      <c r="X3317" s="75">
        <v>1820</v>
      </c>
    </row>
    <row r="3318" spans="3:24">
      <c r="C3318" s="72">
        <v>2021</v>
      </c>
      <c r="D3318" s="73">
        <v>5</v>
      </c>
      <c r="E3318" s="70" t="s">
        <v>5908</v>
      </c>
      <c r="F3318" s="70" t="s">
        <v>5909</v>
      </c>
      <c r="G3318" s="70" t="s">
        <v>8914</v>
      </c>
      <c r="H3318" s="70" t="s">
        <v>1453</v>
      </c>
      <c r="I3318" s="70" t="s">
        <v>1397</v>
      </c>
      <c r="J3318" s="70" t="s">
        <v>1396</v>
      </c>
      <c r="K3318" s="74">
        <v>305</v>
      </c>
      <c r="L3318" s="74"/>
      <c r="M3318" s="74">
        <v>0.23</v>
      </c>
      <c r="N3318" s="74"/>
      <c r="O3318" s="74">
        <v>137.6</v>
      </c>
      <c r="P3318" s="74">
        <v>41.86</v>
      </c>
      <c r="Q3318" s="74" t="s">
        <v>1402</v>
      </c>
      <c r="R3318" s="74"/>
      <c r="S3318" s="74" t="s">
        <v>8843</v>
      </c>
      <c r="T3318" s="74">
        <v>4495</v>
      </c>
      <c r="U3318" s="74">
        <v>1680</v>
      </c>
      <c r="V3318" s="74">
        <v>1990</v>
      </c>
      <c r="W3318" s="74">
        <v>2510</v>
      </c>
      <c r="X3318" s="75">
        <v>1390</v>
      </c>
    </row>
    <row r="3319" spans="3:24">
      <c r="C3319" s="72">
        <v>2021</v>
      </c>
      <c r="D3319" s="73">
        <v>5</v>
      </c>
      <c r="E3319" s="70" t="s">
        <v>5908</v>
      </c>
      <c r="F3319" s="70" t="s">
        <v>5909</v>
      </c>
      <c r="G3319" s="70" t="s">
        <v>8915</v>
      </c>
      <c r="H3319" s="70" t="s">
        <v>1453</v>
      </c>
      <c r="I3319" s="70" t="s">
        <v>1397</v>
      </c>
      <c r="J3319" s="70" t="s">
        <v>1396</v>
      </c>
      <c r="K3319" s="74">
        <v>277</v>
      </c>
      <c r="L3319" s="74"/>
      <c r="M3319" s="74">
        <v>0.24</v>
      </c>
      <c r="N3319" s="74"/>
      <c r="O3319" s="74">
        <v>137.6</v>
      </c>
      <c r="P3319" s="74">
        <v>41.86</v>
      </c>
      <c r="Q3319" s="74" t="s">
        <v>1402</v>
      </c>
      <c r="R3319" s="74"/>
      <c r="S3319" s="74" t="s">
        <v>8843</v>
      </c>
      <c r="T3319" s="74">
        <v>4495</v>
      </c>
      <c r="U3319" s="74">
        <v>1680</v>
      </c>
      <c r="V3319" s="74">
        <v>1990</v>
      </c>
      <c r="W3319" s="74">
        <v>2510</v>
      </c>
      <c r="X3319" s="75">
        <v>1390</v>
      </c>
    </row>
    <row r="3320" spans="3:24">
      <c r="C3320" s="72">
        <v>2021</v>
      </c>
      <c r="D3320" s="73">
        <v>5</v>
      </c>
      <c r="E3320" s="70" t="s">
        <v>5908</v>
      </c>
      <c r="F3320" s="70" t="s">
        <v>5909</v>
      </c>
      <c r="G3320" s="70" t="s">
        <v>8916</v>
      </c>
      <c r="H3320" s="70" t="s">
        <v>1433</v>
      </c>
      <c r="I3320" s="70" t="s">
        <v>1397</v>
      </c>
      <c r="J3320" s="70" t="s">
        <v>1412</v>
      </c>
      <c r="K3320" s="74"/>
      <c r="L3320" s="74">
        <v>510</v>
      </c>
      <c r="M3320" s="74">
        <v>0.135</v>
      </c>
      <c r="N3320" s="74"/>
      <c r="O3320" s="74" t="s">
        <v>8280</v>
      </c>
      <c r="P3320" s="74">
        <v>257.72</v>
      </c>
      <c r="Q3320" s="74" t="s">
        <v>1402</v>
      </c>
      <c r="R3320" s="74"/>
      <c r="S3320" s="74" t="s">
        <v>8917</v>
      </c>
      <c r="T3320" s="74">
        <v>10500</v>
      </c>
      <c r="U3320" s="74">
        <v>2550</v>
      </c>
      <c r="V3320" s="74" t="s">
        <v>8407</v>
      </c>
      <c r="W3320" s="74">
        <v>18000</v>
      </c>
      <c r="X3320" s="75" t="s">
        <v>7941</v>
      </c>
    </row>
    <row r="3321" spans="3:24">
      <c r="C3321" s="72">
        <v>2021</v>
      </c>
      <c r="D3321" s="73">
        <v>5</v>
      </c>
      <c r="E3321" s="70" t="s">
        <v>5908</v>
      </c>
      <c r="F3321" s="70" t="s">
        <v>5909</v>
      </c>
      <c r="G3321" s="70" t="s">
        <v>8918</v>
      </c>
      <c r="H3321" s="70" t="s">
        <v>1433</v>
      </c>
      <c r="I3321" s="70" t="s">
        <v>1397</v>
      </c>
      <c r="J3321" s="70" t="s">
        <v>1412</v>
      </c>
      <c r="K3321" s="74"/>
      <c r="L3321" s="74">
        <v>345</v>
      </c>
      <c r="M3321" s="74">
        <v>0.149</v>
      </c>
      <c r="N3321" s="74"/>
      <c r="O3321" s="74">
        <v>161.27</v>
      </c>
      <c r="P3321" s="74">
        <v>175.03</v>
      </c>
      <c r="Q3321" s="74" t="s">
        <v>1402</v>
      </c>
      <c r="R3321" s="74"/>
      <c r="S3321" s="74" t="s">
        <v>8919</v>
      </c>
      <c r="T3321" s="74" t="s">
        <v>8009</v>
      </c>
      <c r="U3321" s="74">
        <v>2540</v>
      </c>
      <c r="V3321" s="74" t="s">
        <v>8010</v>
      </c>
      <c r="W3321" s="74">
        <v>18000</v>
      </c>
      <c r="X3321" s="75" t="s">
        <v>4552</v>
      </c>
    </row>
    <row r="3322" spans="3:24">
      <c r="C3322" s="72">
        <v>2021</v>
      </c>
      <c r="D3322" s="73">
        <v>5</v>
      </c>
      <c r="E3322" s="70" t="s">
        <v>5908</v>
      </c>
      <c r="F3322" s="70" t="s">
        <v>5909</v>
      </c>
      <c r="G3322" s="70" t="s">
        <v>8920</v>
      </c>
      <c r="H3322" s="70" t="s">
        <v>1433</v>
      </c>
      <c r="I3322" s="70" t="s">
        <v>1397</v>
      </c>
      <c r="J3322" s="70" t="s">
        <v>1412</v>
      </c>
      <c r="K3322" s="74"/>
      <c r="L3322" s="74">
        <v>285</v>
      </c>
      <c r="M3322" s="74">
        <v>0.133</v>
      </c>
      <c r="N3322" s="74"/>
      <c r="O3322" s="74" t="s">
        <v>1570</v>
      </c>
      <c r="P3322" s="74">
        <v>121.13</v>
      </c>
      <c r="Q3322" s="74" t="s">
        <v>1402</v>
      </c>
      <c r="R3322" s="74"/>
      <c r="S3322" s="74" t="s">
        <v>8921</v>
      </c>
      <c r="T3322" s="74">
        <v>8190</v>
      </c>
      <c r="U3322" s="74">
        <v>2430</v>
      </c>
      <c r="V3322" s="74" t="s">
        <v>2596</v>
      </c>
      <c r="W3322" s="74">
        <v>13600</v>
      </c>
      <c r="X3322" s="75" t="s">
        <v>8922</v>
      </c>
    </row>
    <row r="3323" spans="3:24">
      <c r="C3323" s="72">
        <v>2021</v>
      </c>
      <c r="D3323" s="73">
        <v>5</v>
      </c>
      <c r="E3323" s="70" t="s">
        <v>5908</v>
      </c>
      <c r="F3323" s="70" t="s">
        <v>5909</v>
      </c>
      <c r="G3323" s="70" t="s">
        <v>8923</v>
      </c>
      <c r="H3323" s="70" t="s">
        <v>1433</v>
      </c>
      <c r="I3323" s="70" t="s">
        <v>1397</v>
      </c>
      <c r="J3323" s="70" t="s">
        <v>1412</v>
      </c>
      <c r="K3323" s="74"/>
      <c r="L3323" s="74">
        <v>412</v>
      </c>
      <c r="M3323" s="74">
        <v>0.147</v>
      </c>
      <c r="N3323" s="74"/>
      <c r="O3323" s="74">
        <v>159.79</v>
      </c>
      <c r="P3323" s="74">
        <v>229.05</v>
      </c>
      <c r="Q3323" s="74" t="s">
        <v>1402</v>
      </c>
      <c r="R3323" s="74"/>
      <c r="S3323" s="74" t="s">
        <v>8924</v>
      </c>
      <c r="T3323" s="74">
        <v>8545</v>
      </c>
      <c r="U3323" s="74">
        <v>2430</v>
      </c>
      <c r="V3323" s="74" t="s">
        <v>1974</v>
      </c>
      <c r="W3323" s="74">
        <v>14600</v>
      </c>
      <c r="X3323" s="75" t="s">
        <v>7443</v>
      </c>
    </row>
    <row r="3324" spans="3:24">
      <c r="C3324" s="72">
        <v>2021</v>
      </c>
      <c r="D3324" s="73">
        <v>5</v>
      </c>
      <c r="E3324" s="70" t="s">
        <v>8925</v>
      </c>
      <c r="F3324" s="70" t="s">
        <v>8926</v>
      </c>
      <c r="G3324" s="70" t="s">
        <v>8927</v>
      </c>
      <c r="H3324" s="70" t="s">
        <v>1453</v>
      </c>
      <c r="I3324" s="70" t="s">
        <v>1397</v>
      </c>
      <c r="J3324" s="70" t="s">
        <v>1396</v>
      </c>
      <c r="K3324" s="74">
        <v>300</v>
      </c>
      <c r="L3324" s="74"/>
      <c r="M3324" s="74">
        <v>0.241</v>
      </c>
      <c r="N3324" s="74"/>
      <c r="O3324" s="74">
        <v>137.6</v>
      </c>
      <c r="P3324" s="74">
        <v>41.86</v>
      </c>
      <c r="Q3324" s="74" t="s">
        <v>1402</v>
      </c>
      <c r="R3324" s="74"/>
      <c r="S3324" s="74" t="s">
        <v>8843</v>
      </c>
      <c r="T3324" s="74">
        <v>4400</v>
      </c>
      <c r="U3324" s="74">
        <v>1650</v>
      </c>
      <c r="V3324" s="74">
        <v>1920</v>
      </c>
      <c r="W3324" s="74">
        <v>2505</v>
      </c>
      <c r="X3324" s="75">
        <v>1375</v>
      </c>
    </row>
    <row r="3325" spans="3:24">
      <c r="C3325" s="72">
        <v>2021</v>
      </c>
      <c r="D3325" s="73">
        <v>5</v>
      </c>
      <c r="E3325" s="70" t="s">
        <v>8925</v>
      </c>
      <c r="F3325" s="70" t="s">
        <v>8926</v>
      </c>
      <c r="G3325" s="70" t="s">
        <v>8928</v>
      </c>
      <c r="H3325" s="70" t="s">
        <v>1453</v>
      </c>
      <c r="I3325" s="70" t="s">
        <v>1397</v>
      </c>
      <c r="J3325" s="70" t="s">
        <v>1396</v>
      </c>
      <c r="K3325" s="74">
        <v>270</v>
      </c>
      <c r="L3325" s="74"/>
      <c r="M3325" s="74" t="s">
        <v>8929</v>
      </c>
      <c r="N3325" s="74"/>
      <c r="O3325" s="74">
        <v>137.6</v>
      </c>
      <c r="P3325" s="74">
        <v>41.86</v>
      </c>
      <c r="Q3325" s="74" t="s">
        <v>1402</v>
      </c>
      <c r="R3325" s="74"/>
      <c r="S3325" s="74" t="s">
        <v>8843</v>
      </c>
      <c r="T3325" s="74">
        <v>5435</v>
      </c>
      <c r="U3325" s="74">
        <v>1780</v>
      </c>
      <c r="V3325" s="74" t="s">
        <v>8930</v>
      </c>
      <c r="W3325" s="74">
        <v>2505</v>
      </c>
      <c r="X3325" s="75" t="s">
        <v>8931</v>
      </c>
    </row>
    <row r="3326" spans="3:24">
      <c r="C3326" s="72">
        <v>2021</v>
      </c>
      <c r="D3326" s="73">
        <v>5</v>
      </c>
      <c r="E3326" s="70" t="s">
        <v>1866</v>
      </c>
      <c r="F3326" s="70" t="s">
        <v>1867</v>
      </c>
      <c r="G3326" s="70" t="s">
        <v>8932</v>
      </c>
      <c r="H3326" s="70" t="s">
        <v>1873</v>
      </c>
      <c r="I3326" s="70" t="s">
        <v>1397</v>
      </c>
      <c r="J3326" s="70" t="s">
        <v>1396</v>
      </c>
      <c r="K3326" s="74"/>
      <c r="L3326" s="74">
        <v>280</v>
      </c>
      <c r="M3326" s="74">
        <v>0.23</v>
      </c>
      <c r="N3326" s="74"/>
      <c r="O3326" s="74">
        <v>150.75</v>
      </c>
      <c r="P3326" s="74">
        <v>63.75</v>
      </c>
      <c r="Q3326" s="74" t="s">
        <v>1402</v>
      </c>
      <c r="R3326" s="74"/>
      <c r="S3326" s="74" t="s">
        <v>8933</v>
      </c>
      <c r="T3326" s="74" t="s">
        <v>8934</v>
      </c>
      <c r="U3326" s="74">
        <v>1920</v>
      </c>
      <c r="V3326" s="74">
        <v>2040</v>
      </c>
      <c r="W3326" s="74">
        <v>4300</v>
      </c>
      <c r="X3326" s="75">
        <v>2440</v>
      </c>
    </row>
    <row r="3327" spans="3:24">
      <c r="C3327" s="72">
        <v>2021</v>
      </c>
      <c r="D3327" s="73">
        <v>5</v>
      </c>
      <c r="E3327" s="70" t="s">
        <v>1866</v>
      </c>
      <c r="F3327" s="70" t="s">
        <v>1867</v>
      </c>
      <c r="G3327" s="70" t="s">
        <v>8935</v>
      </c>
      <c r="H3327" s="70" t="s">
        <v>8768</v>
      </c>
      <c r="I3327" s="70" t="s">
        <v>1397</v>
      </c>
      <c r="J3327" s="70" t="s">
        <v>1396</v>
      </c>
      <c r="K3327" s="74"/>
      <c r="L3327" s="74">
        <v>480</v>
      </c>
      <c r="M3327" s="74"/>
      <c r="N3327" s="74"/>
      <c r="O3327" s="74">
        <v>142.82</v>
      </c>
      <c r="P3327" s="74">
        <v>222.18</v>
      </c>
      <c r="Q3327" s="74" t="s">
        <v>1402</v>
      </c>
      <c r="R3327" s="74"/>
      <c r="S3327" s="74" t="s">
        <v>8936</v>
      </c>
      <c r="T3327" s="74">
        <v>7200</v>
      </c>
      <c r="U3327" s="74">
        <v>2410</v>
      </c>
      <c r="V3327" s="74">
        <v>2820</v>
      </c>
      <c r="W3327" s="74">
        <v>11800</v>
      </c>
      <c r="X3327" s="75">
        <v>8700</v>
      </c>
    </row>
    <row r="3328" spans="3:24">
      <c r="C3328" s="72">
        <v>2021</v>
      </c>
      <c r="D3328" s="73">
        <v>5</v>
      </c>
      <c r="E3328" s="70" t="s">
        <v>1866</v>
      </c>
      <c r="F3328" s="70" t="s">
        <v>1867</v>
      </c>
      <c r="G3328" s="70" t="s">
        <v>8937</v>
      </c>
      <c r="H3328" s="70" t="s">
        <v>1873</v>
      </c>
      <c r="I3328" s="70" t="s">
        <v>1397</v>
      </c>
      <c r="J3328" s="70" t="s">
        <v>1396</v>
      </c>
      <c r="K3328" s="74"/>
      <c r="L3328" s="74">
        <v>300</v>
      </c>
      <c r="M3328" s="74">
        <v>0.2</v>
      </c>
      <c r="N3328" s="74"/>
      <c r="O3328" s="74">
        <v>130.8</v>
      </c>
      <c r="P3328" s="74">
        <v>348</v>
      </c>
      <c r="Q3328" s="74" t="s">
        <v>1402</v>
      </c>
      <c r="R3328" s="74"/>
      <c r="S3328" s="74" t="s">
        <v>8938</v>
      </c>
      <c r="T3328" s="74">
        <v>9540</v>
      </c>
      <c r="U3328" s="74">
        <v>2550</v>
      </c>
      <c r="V3328" s="74">
        <v>3150</v>
      </c>
      <c r="W3328" s="74">
        <v>25000</v>
      </c>
      <c r="X3328" s="75">
        <v>14510</v>
      </c>
    </row>
    <row r="3329" spans="3:24">
      <c r="C3329" s="72">
        <v>2021</v>
      </c>
      <c r="D3329" s="73">
        <v>5</v>
      </c>
      <c r="E3329" s="70" t="s">
        <v>7086</v>
      </c>
      <c r="F3329" s="70" t="s">
        <v>2114</v>
      </c>
      <c r="G3329" s="70" t="s">
        <v>8939</v>
      </c>
      <c r="H3329" s="70" t="s">
        <v>1453</v>
      </c>
      <c r="I3329" s="70" t="s">
        <v>1397</v>
      </c>
      <c r="J3329" s="70" t="s">
        <v>1396</v>
      </c>
      <c r="K3329" s="74">
        <v>230</v>
      </c>
      <c r="L3329" s="74"/>
      <c r="M3329" s="74">
        <v>0.27</v>
      </c>
      <c r="N3329" s="74"/>
      <c r="O3329" s="74">
        <v>141.1</v>
      </c>
      <c r="P3329" s="74">
        <v>41.6</v>
      </c>
      <c r="Q3329" s="74" t="s">
        <v>1421</v>
      </c>
      <c r="R3329" s="74"/>
      <c r="S3329" s="74" t="s">
        <v>8806</v>
      </c>
      <c r="T3329" s="74">
        <v>4990</v>
      </c>
      <c r="U3329" s="74">
        <v>1758</v>
      </c>
      <c r="V3329" s="74">
        <v>2176</v>
      </c>
      <c r="W3329" s="74">
        <v>3100</v>
      </c>
      <c r="X3329" s="75">
        <v>1900</v>
      </c>
    </row>
    <row r="3330" spans="3:24">
      <c r="C3330" s="72">
        <v>2021</v>
      </c>
      <c r="D3330" s="73">
        <v>5</v>
      </c>
      <c r="E3330" s="70" t="s">
        <v>7086</v>
      </c>
      <c r="F3330" s="70" t="s">
        <v>2114</v>
      </c>
      <c r="G3330" s="70" t="s">
        <v>8940</v>
      </c>
      <c r="H3330" s="70" t="s">
        <v>7038</v>
      </c>
      <c r="I3330" s="70" t="s">
        <v>1397</v>
      </c>
      <c r="J3330" s="70" t="s">
        <v>1412</v>
      </c>
      <c r="K3330" s="74"/>
      <c r="L3330" s="74">
        <v>200</v>
      </c>
      <c r="M3330" s="74" t="s">
        <v>8941</v>
      </c>
      <c r="N3330" s="74"/>
      <c r="O3330" s="74"/>
      <c r="P3330" s="74">
        <v>168.912</v>
      </c>
      <c r="Q3330" s="74" t="s">
        <v>8942</v>
      </c>
      <c r="R3330" s="74"/>
      <c r="S3330" s="74" t="s">
        <v>8943</v>
      </c>
      <c r="T3330" s="74">
        <v>12850</v>
      </c>
      <c r="U3330" s="74">
        <v>2520</v>
      </c>
      <c r="V3330" s="74">
        <v>4200</v>
      </c>
      <c r="W3330" s="74">
        <v>25500</v>
      </c>
      <c r="X3330" s="75" t="s">
        <v>8944</v>
      </c>
    </row>
    <row r="3331" spans="3:24">
      <c r="C3331" s="72">
        <v>2021</v>
      </c>
      <c r="D3331" s="73">
        <v>5</v>
      </c>
      <c r="E3331" s="70" t="s">
        <v>1924</v>
      </c>
      <c r="F3331" s="70" t="s">
        <v>1925</v>
      </c>
      <c r="G3331" s="70" t="s">
        <v>8945</v>
      </c>
      <c r="H3331" s="70" t="s">
        <v>1433</v>
      </c>
      <c r="I3331" s="70" t="s">
        <v>1397</v>
      </c>
      <c r="J3331" s="70" t="s">
        <v>1412</v>
      </c>
      <c r="K3331" s="74"/>
      <c r="L3331" s="74">
        <v>455</v>
      </c>
      <c r="M3331" s="74">
        <v>0.147</v>
      </c>
      <c r="N3331" s="74"/>
      <c r="O3331" s="74" t="s">
        <v>8946</v>
      </c>
      <c r="P3331" s="74">
        <v>269.376</v>
      </c>
      <c r="Q3331" s="74" t="s">
        <v>1402</v>
      </c>
      <c r="R3331" s="74"/>
      <c r="S3331" s="74" t="s">
        <v>8947</v>
      </c>
      <c r="T3331" s="74">
        <v>10500</v>
      </c>
      <c r="U3331" s="74">
        <v>2500</v>
      </c>
      <c r="V3331" s="74" t="s">
        <v>5296</v>
      </c>
      <c r="W3331" s="74">
        <v>18000</v>
      </c>
      <c r="X3331" s="75" t="s">
        <v>4552</v>
      </c>
    </row>
    <row r="3332" spans="3:24">
      <c r="C3332" s="72">
        <v>2021</v>
      </c>
      <c r="D3332" s="73">
        <v>5</v>
      </c>
      <c r="E3332" s="70" t="s">
        <v>5755</v>
      </c>
      <c r="F3332" s="70" t="s">
        <v>1695</v>
      </c>
      <c r="G3332" s="70" t="s">
        <v>8948</v>
      </c>
      <c r="H3332" s="70" t="s">
        <v>1446</v>
      </c>
      <c r="I3332" s="70" t="s">
        <v>1397</v>
      </c>
      <c r="J3332" s="70" t="s">
        <v>1396</v>
      </c>
      <c r="K3332" s="74">
        <v>300</v>
      </c>
      <c r="L3332" s="74"/>
      <c r="M3332" s="74">
        <v>0.24</v>
      </c>
      <c r="N3332" s="74"/>
      <c r="O3332" s="74">
        <v>141.1</v>
      </c>
      <c r="P3332" s="74">
        <v>41.6</v>
      </c>
      <c r="Q3332" s="74" t="s">
        <v>1402</v>
      </c>
      <c r="R3332" s="74"/>
      <c r="S3332" s="74" t="s">
        <v>8843</v>
      </c>
      <c r="T3332" s="74">
        <v>4845</v>
      </c>
      <c r="U3332" s="74">
        <v>1610</v>
      </c>
      <c r="V3332" s="74">
        <v>1920</v>
      </c>
      <c r="W3332" s="74">
        <v>2510</v>
      </c>
      <c r="X3332" s="75">
        <v>1335</v>
      </c>
    </row>
    <row r="3333" spans="3:24">
      <c r="C3333" s="72">
        <v>2021</v>
      </c>
      <c r="D3333" s="73">
        <v>5</v>
      </c>
      <c r="E3333" s="70" t="s">
        <v>5755</v>
      </c>
      <c r="F3333" s="70" t="s">
        <v>1695</v>
      </c>
      <c r="G3333" s="70" t="s">
        <v>8949</v>
      </c>
      <c r="H3333" s="70" t="s">
        <v>1453</v>
      </c>
      <c r="I3333" s="70" t="s">
        <v>1397</v>
      </c>
      <c r="J3333" s="70" t="s">
        <v>1396</v>
      </c>
      <c r="K3333" s="74">
        <v>300</v>
      </c>
      <c r="L3333" s="74"/>
      <c r="M3333" s="74">
        <v>0.27</v>
      </c>
      <c r="N3333" s="74"/>
      <c r="O3333" s="74">
        <v>141.1</v>
      </c>
      <c r="P3333" s="74">
        <v>41.6</v>
      </c>
      <c r="Q3333" s="74" t="s">
        <v>1402</v>
      </c>
      <c r="R3333" s="74"/>
      <c r="S3333" s="74" t="s">
        <v>8843</v>
      </c>
      <c r="T3333" s="74">
        <v>4880</v>
      </c>
      <c r="U3333" s="74" t="s">
        <v>7103</v>
      </c>
      <c r="V3333" s="74" t="s">
        <v>7104</v>
      </c>
      <c r="W3333" s="74">
        <v>2510</v>
      </c>
      <c r="X3333" s="75" t="s">
        <v>8682</v>
      </c>
    </row>
    <row r="3334" spans="3:24">
      <c r="C3334" s="72">
        <v>2021</v>
      </c>
      <c r="D3334" s="73">
        <v>5</v>
      </c>
      <c r="E3334" s="70" t="s">
        <v>7513</v>
      </c>
      <c r="F3334" s="70" t="s">
        <v>7514</v>
      </c>
      <c r="G3334" s="70" t="s">
        <v>8950</v>
      </c>
      <c r="H3334" s="70" t="s">
        <v>4118</v>
      </c>
      <c r="I3334" s="70" t="s">
        <v>1397</v>
      </c>
      <c r="J3334" s="70" t="s">
        <v>1412</v>
      </c>
      <c r="K3334" s="74"/>
      <c r="L3334" s="74">
        <v>295</v>
      </c>
      <c r="M3334" s="74">
        <v>0.148</v>
      </c>
      <c r="N3334" s="74"/>
      <c r="O3334" s="74" t="s">
        <v>1799</v>
      </c>
      <c r="P3334" s="74">
        <v>163.36</v>
      </c>
      <c r="Q3334" s="74" t="s">
        <v>1402</v>
      </c>
      <c r="R3334" s="74"/>
      <c r="S3334" s="74" t="s">
        <v>8951</v>
      </c>
      <c r="T3334" s="74">
        <v>10995</v>
      </c>
      <c r="U3334" s="74">
        <v>2500</v>
      </c>
      <c r="V3334" s="74" t="s">
        <v>8440</v>
      </c>
      <c r="W3334" s="74">
        <v>18000</v>
      </c>
      <c r="X3334" s="75" t="s">
        <v>8441</v>
      </c>
    </row>
    <row r="3335" spans="3:24">
      <c r="C3335" s="72">
        <v>2021</v>
      </c>
      <c r="D3335" s="73">
        <v>5</v>
      </c>
      <c r="E3335" s="70" t="s">
        <v>1947</v>
      </c>
      <c r="F3335" s="70" t="s">
        <v>1948</v>
      </c>
      <c r="G3335" s="70" t="s">
        <v>8952</v>
      </c>
      <c r="H3335" s="70" t="s">
        <v>1453</v>
      </c>
      <c r="I3335" s="70" t="s">
        <v>1397</v>
      </c>
      <c r="J3335" s="70" t="s">
        <v>1396</v>
      </c>
      <c r="K3335" s="74"/>
      <c r="L3335" s="74">
        <v>440</v>
      </c>
      <c r="M3335" s="74">
        <v>0.289</v>
      </c>
      <c r="N3335" s="74"/>
      <c r="O3335" s="74">
        <v>153.84</v>
      </c>
      <c r="P3335" s="74">
        <v>98.04</v>
      </c>
      <c r="Q3335" s="74" t="s">
        <v>1402</v>
      </c>
      <c r="R3335" s="74"/>
      <c r="S3335" s="74" t="s">
        <v>8953</v>
      </c>
      <c r="T3335" s="74">
        <v>5995</v>
      </c>
      <c r="U3335" s="74" t="s">
        <v>8954</v>
      </c>
      <c r="V3335" s="74" t="s">
        <v>1955</v>
      </c>
      <c r="W3335" s="74">
        <v>4495</v>
      </c>
      <c r="X3335" s="75">
        <v>3150</v>
      </c>
    </row>
    <row r="3336" spans="3:24">
      <c r="C3336" s="72">
        <v>2021</v>
      </c>
      <c r="D3336" s="73">
        <v>5</v>
      </c>
      <c r="E3336" s="70" t="s">
        <v>8955</v>
      </c>
      <c r="F3336" s="70" t="s">
        <v>8956</v>
      </c>
      <c r="G3336" s="70" t="s">
        <v>8957</v>
      </c>
      <c r="H3336" s="70" t="s">
        <v>2064</v>
      </c>
      <c r="I3336" s="70" t="s">
        <v>1397</v>
      </c>
      <c r="J3336" s="70" t="s">
        <v>1396</v>
      </c>
      <c r="K3336" s="74"/>
      <c r="L3336" s="74">
        <v>220</v>
      </c>
      <c r="M3336" s="74"/>
      <c r="N3336" s="74"/>
      <c r="O3336" s="74">
        <v>146.3</v>
      </c>
      <c r="P3336" s="74">
        <v>55.7</v>
      </c>
      <c r="Q3336" s="74" t="s">
        <v>1483</v>
      </c>
      <c r="R3336" s="74"/>
      <c r="S3336" s="74" t="s">
        <v>8958</v>
      </c>
      <c r="T3336" s="74" t="s">
        <v>8959</v>
      </c>
      <c r="U3336" s="74">
        <v>1805</v>
      </c>
      <c r="V3336" s="74" t="s">
        <v>8960</v>
      </c>
      <c r="W3336" s="74">
        <v>4495</v>
      </c>
      <c r="X3336" s="75">
        <v>2900</v>
      </c>
    </row>
    <row r="3337" spans="3:24">
      <c r="C3337" s="72">
        <v>2021</v>
      </c>
      <c r="D3337" s="73">
        <v>5</v>
      </c>
      <c r="E3337" s="70" t="s">
        <v>8955</v>
      </c>
      <c r="F3337" s="70" t="s">
        <v>8956</v>
      </c>
      <c r="G3337" s="70" t="s">
        <v>8961</v>
      </c>
      <c r="H3337" s="70" t="s">
        <v>1862</v>
      </c>
      <c r="I3337" s="70" t="s">
        <v>1397</v>
      </c>
      <c r="J3337" s="70" t="s">
        <v>1396</v>
      </c>
      <c r="K3337" s="74"/>
      <c r="L3337" s="74">
        <v>220</v>
      </c>
      <c r="M3337" s="74">
        <v>0.257</v>
      </c>
      <c r="N3337" s="74"/>
      <c r="O3337" s="74">
        <v>146.3</v>
      </c>
      <c r="P3337" s="74">
        <v>55.7</v>
      </c>
      <c r="Q3337" s="74" t="s">
        <v>1483</v>
      </c>
      <c r="R3337" s="74"/>
      <c r="S3337" s="74" t="s">
        <v>8958</v>
      </c>
      <c r="T3337" s="74" t="s">
        <v>8962</v>
      </c>
      <c r="U3337" s="74">
        <v>1840</v>
      </c>
      <c r="V3337" s="74" t="s">
        <v>8963</v>
      </c>
      <c r="W3337" s="74">
        <v>4495</v>
      </c>
      <c r="X3337" s="75">
        <v>2620</v>
      </c>
    </row>
    <row r="3338" spans="3:24">
      <c r="C3338" s="72">
        <v>2021</v>
      </c>
      <c r="D3338" s="73">
        <v>5</v>
      </c>
      <c r="E3338" s="70" t="s">
        <v>1990</v>
      </c>
      <c r="F3338" s="70" t="s">
        <v>1991</v>
      </c>
      <c r="G3338" s="70" t="s">
        <v>8964</v>
      </c>
      <c r="H3338" s="70" t="s">
        <v>1873</v>
      </c>
      <c r="I3338" s="70" t="s">
        <v>1397</v>
      </c>
      <c r="J3338" s="70" t="s">
        <v>1396</v>
      </c>
      <c r="K3338" s="74"/>
      <c r="L3338" s="74">
        <v>275</v>
      </c>
      <c r="M3338" s="74">
        <v>0.21</v>
      </c>
      <c r="N3338" s="74"/>
      <c r="O3338" s="74">
        <v>154</v>
      </c>
      <c r="P3338" s="74">
        <v>66.84</v>
      </c>
      <c r="Q3338" s="74" t="s">
        <v>1421</v>
      </c>
      <c r="R3338" s="74"/>
      <c r="S3338" s="74" t="s">
        <v>8965</v>
      </c>
      <c r="T3338" s="74">
        <v>4940</v>
      </c>
      <c r="U3338" s="74">
        <v>1665</v>
      </c>
      <c r="V3338" s="74">
        <v>2055</v>
      </c>
      <c r="W3338" s="74">
        <v>4495</v>
      </c>
      <c r="X3338" s="75">
        <v>2270</v>
      </c>
    </row>
    <row r="3339" spans="3:24">
      <c r="C3339" s="72">
        <v>2021</v>
      </c>
      <c r="D3339" s="73">
        <v>5</v>
      </c>
      <c r="E3339" s="70" t="s">
        <v>6669</v>
      </c>
      <c r="F3339" s="70" t="s">
        <v>6670</v>
      </c>
      <c r="G3339" s="70" t="s">
        <v>8966</v>
      </c>
      <c r="H3339" s="70" t="s">
        <v>4406</v>
      </c>
      <c r="I3339" s="70" t="s">
        <v>1397</v>
      </c>
      <c r="J3339" s="70" t="s">
        <v>1396</v>
      </c>
      <c r="K3339" s="74"/>
      <c r="L3339" s="74">
        <v>280</v>
      </c>
      <c r="M3339" s="74"/>
      <c r="N3339" s="74"/>
      <c r="O3339" s="74">
        <v>150.75</v>
      </c>
      <c r="P3339" s="74">
        <v>63.75</v>
      </c>
      <c r="Q3339" s="74" t="s">
        <v>1402</v>
      </c>
      <c r="R3339" s="74"/>
      <c r="S3339" s="74" t="s">
        <v>8933</v>
      </c>
      <c r="T3339" s="74">
        <v>5200</v>
      </c>
      <c r="U3339" s="74">
        <v>1950</v>
      </c>
      <c r="V3339" s="74">
        <v>2150</v>
      </c>
      <c r="W3339" s="74">
        <v>4300</v>
      </c>
      <c r="X3339" s="75">
        <v>2900</v>
      </c>
    </row>
    <row r="3340" spans="3:24">
      <c r="C3340" s="72">
        <v>2021</v>
      </c>
      <c r="D3340" s="73">
        <v>5</v>
      </c>
      <c r="E3340" s="70" t="s">
        <v>8056</v>
      </c>
      <c r="F3340" s="70" t="s">
        <v>8057</v>
      </c>
      <c r="G3340" s="70" t="s">
        <v>8967</v>
      </c>
      <c r="H3340" s="70" t="s">
        <v>1433</v>
      </c>
      <c r="I3340" s="70" t="s">
        <v>1397</v>
      </c>
      <c r="J3340" s="70" t="s">
        <v>1412</v>
      </c>
      <c r="K3340" s="74"/>
      <c r="L3340" s="74">
        <v>540</v>
      </c>
      <c r="M3340" s="74">
        <v>0.144</v>
      </c>
      <c r="N3340" s="74"/>
      <c r="O3340" s="74">
        <v>159.79</v>
      </c>
      <c r="P3340" s="74">
        <v>229.05</v>
      </c>
      <c r="Q3340" s="74" t="s">
        <v>1402</v>
      </c>
      <c r="R3340" s="74"/>
      <c r="S3340" s="74" t="s">
        <v>8968</v>
      </c>
      <c r="T3340" s="74">
        <v>8545</v>
      </c>
      <c r="U3340" s="74">
        <v>2470</v>
      </c>
      <c r="V3340" s="74" t="s">
        <v>2422</v>
      </c>
      <c r="W3340" s="74">
        <v>14200</v>
      </c>
      <c r="X3340" s="75" t="s">
        <v>8969</v>
      </c>
    </row>
    <row r="3341" spans="3:24">
      <c r="C3341" s="72">
        <v>2021</v>
      </c>
      <c r="D3341" s="73">
        <v>5</v>
      </c>
      <c r="E3341" s="70" t="s">
        <v>4563</v>
      </c>
      <c r="F3341" s="70" t="s">
        <v>1502</v>
      </c>
      <c r="G3341" s="70" t="s">
        <v>8970</v>
      </c>
      <c r="H3341" s="70" t="s">
        <v>2018</v>
      </c>
      <c r="I3341" s="70" t="s">
        <v>1397</v>
      </c>
      <c r="J3341" s="70" t="s">
        <v>1396</v>
      </c>
      <c r="K3341" s="74"/>
      <c r="L3341" s="74">
        <v>276</v>
      </c>
      <c r="M3341" s="74">
        <v>0.289</v>
      </c>
      <c r="N3341" s="74"/>
      <c r="O3341" s="74">
        <v>154</v>
      </c>
      <c r="P3341" s="74">
        <v>66.84</v>
      </c>
      <c r="Q3341" s="74" t="s">
        <v>1402</v>
      </c>
      <c r="R3341" s="74"/>
      <c r="S3341" s="74" t="s">
        <v>8965</v>
      </c>
      <c r="T3341" s="74" t="s">
        <v>8971</v>
      </c>
      <c r="U3341" s="74">
        <v>1650</v>
      </c>
      <c r="V3341" s="74">
        <v>2150</v>
      </c>
      <c r="W3341" s="74">
        <v>4495</v>
      </c>
      <c r="X3341" s="75">
        <v>2900</v>
      </c>
    </row>
    <row r="3342" spans="3:24">
      <c r="C3342" s="72">
        <v>2021</v>
      </c>
      <c r="D3342" s="73">
        <v>5</v>
      </c>
      <c r="E3342" s="70" t="s">
        <v>4563</v>
      </c>
      <c r="F3342" s="70" t="s">
        <v>1502</v>
      </c>
      <c r="G3342" s="70" t="s">
        <v>8972</v>
      </c>
      <c r="H3342" s="70" t="s">
        <v>1886</v>
      </c>
      <c r="I3342" s="70" t="s">
        <v>1397</v>
      </c>
      <c r="J3342" s="70" t="s">
        <v>1396</v>
      </c>
      <c r="K3342" s="74"/>
      <c r="L3342" s="74">
        <v>400</v>
      </c>
      <c r="M3342" s="74"/>
      <c r="N3342" s="74"/>
      <c r="O3342" s="74">
        <v>140.7</v>
      </c>
      <c r="P3342" s="74">
        <v>314.14</v>
      </c>
      <c r="Q3342" s="74" t="s">
        <v>1421</v>
      </c>
      <c r="R3342" s="74"/>
      <c r="S3342" s="74" t="s">
        <v>8720</v>
      </c>
      <c r="T3342" s="74">
        <v>9050</v>
      </c>
      <c r="U3342" s="74">
        <v>2530</v>
      </c>
      <c r="V3342" s="74">
        <v>3060</v>
      </c>
      <c r="W3342" s="74">
        <v>18000</v>
      </c>
      <c r="X3342" s="75">
        <v>12800</v>
      </c>
    </row>
    <row r="3343" spans="3:24">
      <c r="C3343" s="72">
        <v>2021</v>
      </c>
      <c r="D3343" s="73">
        <v>5</v>
      </c>
      <c r="E3343" s="70" t="s">
        <v>2026</v>
      </c>
      <c r="F3343" s="70" t="s">
        <v>1507</v>
      </c>
      <c r="G3343" s="70" t="s">
        <v>8973</v>
      </c>
      <c r="H3343" s="70" t="s">
        <v>1886</v>
      </c>
      <c r="I3343" s="70" t="s">
        <v>1397</v>
      </c>
      <c r="J3343" s="70" t="s">
        <v>1396</v>
      </c>
      <c r="K3343" s="74"/>
      <c r="L3343" s="74">
        <v>220</v>
      </c>
      <c r="M3343" s="74"/>
      <c r="N3343" s="74"/>
      <c r="O3343" s="74">
        <v>153.6</v>
      </c>
      <c r="P3343" s="74">
        <v>66.84</v>
      </c>
      <c r="Q3343" s="74" t="s">
        <v>1402</v>
      </c>
      <c r="R3343" s="74"/>
      <c r="S3343" s="74"/>
      <c r="T3343" s="74">
        <v>5760</v>
      </c>
      <c r="U3343" s="74">
        <v>1730</v>
      </c>
      <c r="V3343" s="74" t="s">
        <v>8974</v>
      </c>
      <c r="W3343" s="74">
        <v>4495</v>
      </c>
      <c r="X3343" s="75">
        <v>3570</v>
      </c>
    </row>
    <row r="3344" spans="3:24">
      <c r="C3344" s="72">
        <v>2021</v>
      </c>
      <c r="D3344" s="73">
        <v>5</v>
      </c>
      <c r="E3344" s="70" t="s">
        <v>2026</v>
      </c>
      <c r="F3344" s="70" t="s">
        <v>1507</v>
      </c>
      <c r="G3344" s="70" t="s">
        <v>8975</v>
      </c>
      <c r="H3344" s="70" t="s">
        <v>1886</v>
      </c>
      <c r="I3344" s="70" t="s">
        <v>1397</v>
      </c>
      <c r="J3344" s="70" t="s">
        <v>1396</v>
      </c>
      <c r="K3344" s="74"/>
      <c r="L3344" s="74">
        <v>275</v>
      </c>
      <c r="M3344" s="74"/>
      <c r="N3344" s="74"/>
      <c r="O3344" s="74">
        <v>154</v>
      </c>
      <c r="P3344" s="74">
        <v>66.84</v>
      </c>
      <c r="Q3344" s="74" t="s">
        <v>1402</v>
      </c>
      <c r="R3344" s="74"/>
      <c r="S3344" s="74" t="s">
        <v>8965</v>
      </c>
      <c r="T3344" s="74">
        <v>5500</v>
      </c>
      <c r="U3344" s="74">
        <v>1730</v>
      </c>
      <c r="V3344" s="74" t="s">
        <v>8976</v>
      </c>
      <c r="W3344" s="74">
        <v>4495</v>
      </c>
      <c r="X3344" s="75">
        <v>3450</v>
      </c>
    </row>
    <row r="3345" spans="3:24">
      <c r="C3345" s="72">
        <v>2021</v>
      </c>
      <c r="D3345" s="73">
        <v>5</v>
      </c>
      <c r="E3345" s="70" t="s">
        <v>5329</v>
      </c>
      <c r="F3345" s="70" t="s">
        <v>1860</v>
      </c>
      <c r="G3345" s="70" t="s">
        <v>8977</v>
      </c>
      <c r="H3345" s="70" t="s">
        <v>1433</v>
      </c>
      <c r="I3345" s="70" t="s">
        <v>1397</v>
      </c>
      <c r="J3345" s="70" t="s">
        <v>1412</v>
      </c>
      <c r="K3345" s="74"/>
      <c r="L3345" s="74">
        <v>650</v>
      </c>
      <c r="M3345" s="74">
        <v>0.169</v>
      </c>
      <c r="N3345" s="74"/>
      <c r="O3345" s="74">
        <v>161.27</v>
      </c>
      <c r="P3345" s="74">
        <v>350.07</v>
      </c>
      <c r="Q3345" s="74" t="s">
        <v>1402</v>
      </c>
      <c r="R3345" s="74"/>
      <c r="S3345" s="74" t="s">
        <v>8978</v>
      </c>
      <c r="T3345" s="74">
        <v>12000</v>
      </c>
      <c r="U3345" s="74">
        <v>2550</v>
      </c>
      <c r="V3345" s="74" t="s">
        <v>8051</v>
      </c>
      <c r="W3345" s="74">
        <v>18000</v>
      </c>
      <c r="X3345" s="75" t="s">
        <v>7992</v>
      </c>
    </row>
    <row r="3346" spans="3:24">
      <c r="C3346" s="72">
        <v>2021</v>
      </c>
      <c r="D3346" s="73">
        <v>5</v>
      </c>
      <c r="E3346" s="70" t="s">
        <v>2056</v>
      </c>
      <c r="F3346" s="70" t="s">
        <v>2057</v>
      </c>
      <c r="G3346" s="70" t="s">
        <v>8979</v>
      </c>
      <c r="H3346" s="70" t="s">
        <v>7592</v>
      </c>
      <c r="I3346" s="70" t="s">
        <v>1397</v>
      </c>
      <c r="J3346" s="70" t="s">
        <v>1396</v>
      </c>
      <c r="K3346" s="74"/>
      <c r="L3346" s="74">
        <v>295</v>
      </c>
      <c r="M3346" s="74">
        <v>0.27</v>
      </c>
      <c r="N3346" s="74"/>
      <c r="O3346" s="74">
        <v>154.59</v>
      </c>
      <c r="P3346" s="74">
        <v>66.84</v>
      </c>
      <c r="Q3346" s="74" t="s">
        <v>1402</v>
      </c>
      <c r="R3346" s="74"/>
      <c r="S3346" s="74" t="s">
        <v>8980</v>
      </c>
      <c r="T3346" s="74">
        <v>5610</v>
      </c>
      <c r="U3346" s="74">
        <v>1870</v>
      </c>
      <c r="V3346" s="74">
        <v>2235</v>
      </c>
      <c r="W3346" s="74">
        <v>4200</v>
      </c>
      <c r="X3346" s="75">
        <v>2580</v>
      </c>
    </row>
    <row r="3347" spans="3:24">
      <c r="C3347" s="72">
        <v>2021</v>
      </c>
      <c r="D3347" s="73">
        <v>5</v>
      </c>
      <c r="E3347" s="70" t="s">
        <v>2056</v>
      </c>
      <c r="F3347" s="70" t="s">
        <v>2057</v>
      </c>
      <c r="G3347" s="70" t="s">
        <v>8981</v>
      </c>
      <c r="H3347" s="70" t="s">
        <v>2036</v>
      </c>
      <c r="I3347" s="70" t="s">
        <v>1397</v>
      </c>
      <c r="J3347" s="70" t="s">
        <v>1396</v>
      </c>
      <c r="K3347" s="74"/>
      <c r="L3347" s="74">
        <v>380</v>
      </c>
      <c r="M3347" s="74"/>
      <c r="N3347" s="74"/>
      <c r="O3347" s="74">
        <v>160.13</v>
      </c>
      <c r="P3347" s="74">
        <v>287.04</v>
      </c>
      <c r="Q3347" s="74" t="s">
        <v>1402</v>
      </c>
      <c r="R3347" s="74"/>
      <c r="S3347" s="74" t="s">
        <v>8982</v>
      </c>
      <c r="T3347" s="74">
        <v>9520</v>
      </c>
      <c r="U3347" s="74">
        <v>2530</v>
      </c>
      <c r="V3347" s="74" t="s">
        <v>8983</v>
      </c>
      <c r="W3347" s="74">
        <v>18000</v>
      </c>
      <c r="X3347" s="75">
        <v>10850</v>
      </c>
    </row>
    <row r="3348" spans="3:24">
      <c r="C3348" s="72">
        <v>2021</v>
      </c>
      <c r="D3348" s="73">
        <v>5</v>
      </c>
      <c r="E3348" s="70" t="s">
        <v>7274</v>
      </c>
      <c r="F3348" s="70" t="s">
        <v>2062</v>
      </c>
      <c r="G3348" s="70" t="s">
        <v>8984</v>
      </c>
      <c r="H3348" s="70" t="s">
        <v>1886</v>
      </c>
      <c r="I3348" s="70" t="s">
        <v>1397</v>
      </c>
      <c r="J3348" s="70" t="s">
        <v>1396</v>
      </c>
      <c r="K3348" s="74"/>
      <c r="L3348" s="74">
        <v>481</v>
      </c>
      <c r="M3348" s="74"/>
      <c r="N3348" s="74"/>
      <c r="O3348" s="74">
        <v>142.82</v>
      </c>
      <c r="P3348" s="74">
        <v>222.18</v>
      </c>
      <c r="Q3348" s="74" t="s">
        <v>1402</v>
      </c>
      <c r="R3348" s="74"/>
      <c r="S3348" s="74" t="s">
        <v>8936</v>
      </c>
      <c r="T3348" s="74">
        <v>7200</v>
      </c>
      <c r="U3348" s="74">
        <v>2340</v>
      </c>
      <c r="V3348" s="74">
        <v>2675</v>
      </c>
      <c r="W3348" s="74">
        <v>11800</v>
      </c>
      <c r="X3348" s="75">
        <v>8720</v>
      </c>
    </row>
    <row r="3349" spans="3:24">
      <c r="C3349" s="72">
        <v>2021</v>
      </c>
      <c r="D3349" s="73">
        <v>5</v>
      </c>
      <c r="E3349" s="70" t="s">
        <v>8985</v>
      </c>
      <c r="F3349" s="70" t="s">
        <v>8986</v>
      </c>
      <c r="G3349" s="70" t="s">
        <v>8987</v>
      </c>
      <c r="H3349" s="70" t="s">
        <v>1433</v>
      </c>
      <c r="I3349" s="70" t="s">
        <v>1397</v>
      </c>
      <c r="J3349" s="70" t="s">
        <v>1412</v>
      </c>
      <c r="K3349" s="74"/>
      <c r="L3349" s="74">
        <v>420</v>
      </c>
      <c r="M3349" s="74">
        <v>0.143</v>
      </c>
      <c r="N3349" s="74"/>
      <c r="O3349" s="74" t="s">
        <v>3219</v>
      </c>
      <c r="P3349" s="74">
        <v>186.7</v>
      </c>
      <c r="Q3349" s="74" t="s">
        <v>1402</v>
      </c>
      <c r="R3349" s="74"/>
      <c r="S3349" s="74" t="s">
        <v>8988</v>
      </c>
      <c r="T3349" s="74">
        <v>8560</v>
      </c>
      <c r="U3349" s="74">
        <v>2410</v>
      </c>
      <c r="V3349" s="74" t="s">
        <v>8989</v>
      </c>
      <c r="W3349" s="74">
        <v>14000</v>
      </c>
      <c r="X3349" s="75" t="s">
        <v>3747</v>
      </c>
    </row>
    <row r="3350" spans="3:24">
      <c r="C3350" s="72">
        <v>2021</v>
      </c>
      <c r="D3350" s="73">
        <v>5</v>
      </c>
      <c r="E3350" s="70" t="s">
        <v>8990</v>
      </c>
      <c r="F3350" s="70" t="s">
        <v>8991</v>
      </c>
      <c r="G3350" s="70" t="s">
        <v>8992</v>
      </c>
      <c r="H3350" s="70" t="s">
        <v>1433</v>
      </c>
      <c r="I3350" s="70" t="s">
        <v>1397</v>
      </c>
      <c r="J3350" s="70" t="s">
        <v>1412</v>
      </c>
      <c r="K3350" s="74"/>
      <c r="L3350" s="74">
        <v>357</v>
      </c>
      <c r="M3350" s="74">
        <v>0.126</v>
      </c>
      <c r="N3350" s="74"/>
      <c r="O3350" s="74" t="s">
        <v>8993</v>
      </c>
      <c r="P3350" s="74">
        <v>163.36</v>
      </c>
      <c r="Q3350" s="74" t="s">
        <v>1421</v>
      </c>
      <c r="R3350" s="74"/>
      <c r="S3350" s="74" t="s">
        <v>8994</v>
      </c>
      <c r="T3350" s="74">
        <v>8280</v>
      </c>
      <c r="U3350" s="74">
        <v>2400</v>
      </c>
      <c r="V3350" s="74" t="s">
        <v>8995</v>
      </c>
      <c r="W3350" s="74">
        <v>13500</v>
      </c>
      <c r="X3350" s="75" t="s">
        <v>8996</v>
      </c>
    </row>
    <row r="3351" spans="3:24">
      <c r="C3351" s="72">
        <v>2021</v>
      </c>
      <c r="D3351" s="73">
        <v>5</v>
      </c>
      <c r="E3351" s="70" t="s">
        <v>4421</v>
      </c>
      <c r="F3351" s="70" t="s">
        <v>4422</v>
      </c>
      <c r="G3351" s="70" t="s">
        <v>8997</v>
      </c>
      <c r="H3351" s="70" t="s">
        <v>1886</v>
      </c>
      <c r="I3351" s="70" t="s">
        <v>1397</v>
      </c>
      <c r="J3351" s="70" t="s">
        <v>1396</v>
      </c>
      <c r="K3351" s="74"/>
      <c r="L3351" s="74">
        <v>406</v>
      </c>
      <c r="M3351" s="74"/>
      <c r="N3351" s="74"/>
      <c r="O3351" s="74">
        <v>140</v>
      </c>
      <c r="P3351" s="74">
        <v>218.54</v>
      </c>
      <c r="Q3351" s="74" t="s">
        <v>1402</v>
      </c>
      <c r="R3351" s="74"/>
      <c r="S3351" s="74" t="s">
        <v>8998</v>
      </c>
      <c r="T3351" s="74">
        <v>7757</v>
      </c>
      <c r="U3351" s="74">
        <v>2350</v>
      </c>
      <c r="V3351" s="74">
        <v>2780</v>
      </c>
      <c r="W3351" s="74">
        <v>12495</v>
      </c>
      <c r="X3351" s="75">
        <v>9990</v>
      </c>
    </row>
    <row r="3352" spans="3:24">
      <c r="C3352" s="72">
        <v>2021</v>
      </c>
      <c r="D3352" s="73">
        <v>5</v>
      </c>
      <c r="E3352" s="70" t="s">
        <v>8075</v>
      </c>
      <c r="F3352" s="70" t="s">
        <v>8076</v>
      </c>
      <c r="G3352" s="70" t="s">
        <v>8999</v>
      </c>
      <c r="H3352" s="70" t="s">
        <v>1862</v>
      </c>
      <c r="I3352" s="70" t="s">
        <v>1397</v>
      </c>
      <c r="J3352" s="70" t="s">
        <v>1396</v>
      </c>
      <c r="K3352" s="74"/>
      <c r="L3352" s="74">
        <v>360</v>
      </c>
      <c r="M3352" s="74" t="s">
        <v>9000</v>
      </c>
      <c r="N3352" s="74"/>
      <c r="O3352" s="74" t="s">
        <v>5706</v>
      </c>
      <c r="P3352" s="74">
        <v>422.88</v>
      </c>
      <c r="Q3352" s="74" t="s">
        <v>1946</v>
      </c>
      <c r="R3352" s="74"/>
      <c r="S3352" s="74" t="s">
        <v>9001</v>
      </c>
      <c r="T3352" s="74">
        <v>9530</v>
      </c>
      <c r="U3352" s="74">
        <v>2540</v>
      </c>
      <c r="V3352" s="74">
        <v>3420</v>
      </c>
      <c r="W3352" s="74">
        <v>31000</v>
      </c>
      <c r="X3352" s="75" t="s">
        <v>5707</v>
      </c>
    </row>
    <row r="3353" spans="3:24">
      <c r="C3353" s="72">
        <v>2021</v>
      </c>
      <c r="D3353" s="73">
        <v>5</v>
      </c>
      <c r="E3353" s="70" t="s">
        <v>7172</v>
      </c>
      <c r="F3353" s="70" t="s">
        <v>7173</v>
      </c>
      <c r="G3353" s="70" t="s">
        <v>9002</v>
      </c>
      <c r="H3353" s="70" t="s">
        <v>1470</v>
      </c>
      <c r="I3353" s="70" t="s">
        <v>1397</v>
      </c>
      <c r="J3353" s="70" t="s">
        <v>1396</v>
      </c>
      <c r="K3353" s="74"/>
      <c r="L3353" s="74">
        <v>430</v>
      </c>
      <c r="M3353" s="74">
        <v>0.27</v>
      </c>
      <c r="N3353" s="74"/>
      <c r="O3353" s="74">
        <v>160.13</v>
      </c>
      <c r="P3353" s="74">
        <v>229.632</v>
      </c>
      <c r="Q3353" s="74" t="s">
        <v>1402</v>
      </c>
      <c r="R3353" s="74"/>
      <c r="S3353" s="74" t="s">
        <v>9003</v>
      </c>
      <c r="T3353" s="74">
        <v>8780</v>
      </c>
      <c r="U3353" s="74">
        <v>2400</v>
      </c>
      <c r="V3353" s="74">
        <v>2520</v>
      </c>
      <c r="W3353" s="74">
        <v>12495</v>
      </c>
      <c r="X3353" s="75">
        <v>8790</v>
      </c>
    </row>
    <row r="3354" spans="3:24">
      <c r="C3354" s="72">
        <v>2021</v>
      </c>
      <c r="D3354" s="73">
        <v>5</v>
      </c>
      <c r="E3354" s="70" t="s">
        <v>9004</v>
      </c>
      <c r="F3354" s="70" t="s">
        <v>9005</v>
      </c>
      <c r="G3354" s="70" t="s">
        <v>9006</v>
      </c>
      <c r="H3354" s="70" t="s">
        <v>2036</v>
      </c>
      <c r="I3354" s="70" t="s">
        <v>1397</v>
      </c>
      <c r="J3354" s="70" t="s">
        <v>1396</v>
      </c>
      <c r="K3354" s="74"/>
      <c r="L3354" s="74">
        <v>365</v>
      </c>
      <c r="M3354" s="74"/>
      <c r="N3354" s="74"/>
      <c r="O3354" s="74">
        <v>140.7</v>
      </c>
      <c r="P3354" s="74">
        <v>314.14</v>
      </c>
      <c r="Q3354" s="74" t="s">
        <v>1421</v>
      </c>
      <c r="R3354" s="74"/>
      <c r="S3354" s="74" t="s">
        <v>8720</v>
      </c>
      <c r="T3354" s="74" t="s">
        <v>9007</v>
      </c>
      <c r="U3354" s="74">
        <v>2520</v>
      </c>
      <c r="V3354" s="74" t="s">
        <v>9008</v>
      </c>
      <c r="W3354" s="74">
        <v>18000</v>
      </c>
      <c r="X3354" s="75">
        <v>12750</v>
      </c>
    </row>
    <row r="3355" spans="3:24">
      <c r="C3355" s="72">
        <v>2021</v>
      </c>
      <c r="D3355" s="73">
        <v>5</v>
      </c>
      <c r="E3355" s="70" t="s">
        <v>9004</v>
      </c>
      <c r="F3355" s="70" t="s">
        <v>9005</v>
      </c>
      <c r="G3355" s="70" t="s">
        <v>9009</v>
      </c>
      <c r="H3355" s="70" t="s">
        <v>6239</v>
      </c>
      <c r="I3355" s="70" t="s">
        <v>1397</v>
      </c>
      <c r="J3355" s="70" t="s">
        <v>1396</v>
      </c>
      <c r="K3355" s="74"/>
      <c r="L3355" s="74">
        <v>365</v>
      </c>
      <c r="M3355" s="74"/>
      <c r="N3355" s="74"/>
      <c r="O3355" s="74">
        <v>140.7</v>
      </c>
      <c r="P3355" s="74">
        <v>314.14</v>
      </c>
      <c r="Q3355" s="74" t="s">
        <v>1421</v>
      </c>
      <c r="R3355" s="74"/>
      <c r="S3355" s="74" t="s">
        <v>8720</v>
      </c>
      <c r="T3355" s="74">
        <v>9620</v>
      </c>
      <c r="U3355" s="74">
        <v>2500</v>
      </c>
      <c r="V3355" s="74">
        <v>3520</v>
      </c>
      <c r="W3355" s="74">
        <v>18000</v>
      </c>
      <c r="X3355" s="75">
        <v>13950</v>
      </c>
    </row>
    <row r="3356" spans="3:24">
      <c r="C3356" s="72">
        <v>2021</v>
      </c>
      <c r="D3356" s="73">
        <v>5</v>
      </c>
      <c r="E3356" s="70" t="s">
        <v>4457</v>
      </c>
      <c r="F3356" s="70" t="s">
        <v>7746</v>
      </c>
      <c r="G3356" s="70" t="s">
        <v>9010</v>
      </c>
      <c r="H3356" s="70" t="s">
        <v>4118</v>
      </c>
      <c r="I3356" s="70" t="s">
        <v>1397</v>
      </c>
      <c r="J3356" s="70" t="s">
        <v>1412</v>
      </c>
      <c r="K3356" s="74"/>
      <c r="L3356" s="74">
        <v>510</v>
      </c>
      <c r="M3356" s="74">
        <v>0.149</v>
      </c>
      <c r="N3356" s="74"/>
      <c r="O3356" s="74" t="s">
        <v>5691</v>
      </c>
      <c r="P3356" s="74">
        <v>256.128</v>
      </c>
      <c r="Q3356" s="74" t="s">
        <v>1402</v>
      </c>
      <c r="R3356" s="74"/>
      <c r="S3356" s="74" t="s">
        <v>9011</v>
      </c>
      <c r="T3356" s="74">
        <v>10990</v>
      </c>
      <c r="U3356" s="74">
        <v>2500</v>
      </c>
      <c r="V3356" s="74">
        <v>3640</v>
      </c>
      <c r="W3356" s="74">
        <v>18000</v>
      </c>
      <c r="X3356" s="75" t="s">
        <v>8467</v>
      </c>
    </row>
    <row r="3357" spans="3:24">
      <c r="C3357" s="72">
        <v>2021</v>
      </c>
      <c r="D3357" s="73">
        <v>5</v>
      </c>
      <c r="E3357" s="70" t="s">
        <v>4457</v>
      </c>
      <c r="F3357" s="70" t="s">
        <v>7746</v>
      </c>
      <c r="G3357" s="70" t="s">
        <v>9012</v>
      </c>
      <c r="H3357" s="70" t="s">
        <v>1433</v>
      </c>
      <c r="I3357" s="70" t="s">
        <v>1397</v>
      </c>
      <c r="J3357" s="70" t="s">
        <v>1412</v>
      </c>
      <c r="K3357" s="74"/>
      <c r="L3357" s="74">
        <v>510</v>
      </c>
      <c r="M3357" s="74">
        <v>0.149</v>
      </c>
      <c r="N3357" s="74"/>
      <c r="O3357" s="74" t="s">
        <v>5691</v>
      </c>
      <c r="P3357" s="74">
        <v>256.128</v>
      </c>
      <c r="Q3357" s="74" t="s">
        <v>1402</v>
      </c>
      <c r="R3357" s="74"/>
      <c r="S3357" s="74" t="s">
        <v>9011</v>
      </c>
      <c r="T3357" s="74">
        <v>10990</v>
      </c>
      <c r="U3357" s="74">
        <v>2500</v>
      </c>
      <c r="V3357" s="74" t="s">
        <v>7750</v>
      </c>
      <c r="W3357" s="74">
        <v>18000</v>
      </c>
      <c r="X3357" s="75" t="s">
        <v>8467</v>
      </c>
    </row>
    <row r="3358" spans="3:24">
      <c r="C3358" s="72">
        <v>2021</v>
      </c>
      <c r="D3358" s="73">
        <v>5</v>
      </c>
      <c r="E3358" s="70" t="s">
        <v>9013</v>
      </c>
      <c r="F3358" s="70" t="s">
        <v>9014</v>
      </c>
      <c r="G3358" s="70" t="s">
        <v>9015</v>
      </c>
      <c r="H3358" s="70" t="s">
        <v>5403</v>
      </c>
      <c r="I3358" s="70" t="s">
        <v>1397</v>
      </c>
      <c r="J3358" s="70" t="s">
        <v>1396</v>
      </c>
      <c r="K3358" s="74"/>
      <c r="L3358" s="74">
        <v>300</v>
      </c>
      <c r="M3358" s="74"/>
      <c r="N3358" s="74"/>
      <c r="O3358" s="74">
        <v>140.13</v>
      </c>
      <c r="P3358" s="74">
        <v>218.5</v>
      </c>
      <c r="Q3358" s="74" t="s">
        <v>1402</v>
      </c>
      <c r="R3358" s="74"/>
      <c r="S3358" s="74" t="s">
        <v>8720</v>
      </c>
      <c r="T3358" s="74">
        <v>7935</v>
      </c>
      <c r="U3358" s="74">
        <v>2505</v>
      </c>
      <c r="V3358" s="74">
        <v>2900</v>
      </c>
      <c r="W3358" s="74">
        <v>18000</v>
      </c>
      <c r="X3358" s="75">
        <v>8930</v>
      </c>
    </row>
    <row r="3359" spans="3:24">
      <c r="C3359" s="72">
        <v>2021</v>
      </c>
      <c r="D3359" s="73">
        <v>5</v>
      </c>
      <c r="E3359" s="70" t="s">
        <v>9013</v>
      </c>
      <c r="F3359" s="70" t="s">
        <v>9014</v>
      </c>
      <c r="G3359" s="70" t="s">
        <v>9016</v>
      </c>
      <c r="H3359" s="70" t="s">
        <v>4447</v>
      </c>
      <c r="I3359" s="70" t="s">
        <v>1397</v>
      </c>
      <c r="J3359" s="70" t="s">
        <v>1396</v>
      </c>
      <c r="K3359" s="74"/>
      <c r="L3359" s="74">
        <v>300</v>
      </c>
      <c r="M3359" s="74">
        <v>0.18</v>
      </c>
      <c r="N3359" s="74"/>
      <c r="O3359" s="74">
        <v>140.13</v>
      </c>
      <c r="P3359" s="74">
        <v>218.5</v>
      </c>
      <c r="Q3359" s="74" t="s">
        <v>1402</v>
      </c>
      <c r="R3359" s="74"/>
      <c r="S3359" s="74" t="s">
        <v>8720</v>
      </c>
      <c r="T3359" s="74">
        <v>7800</v>
      </c>
      <c r="U3359" s="74">
        <v>2540</v>
      </c>
      <c r="V3359" s="74">
        <v>3230</v>
      </c>
      <c r="W3359" s="74">
        <v>18000</v>
      </c>
      <c r="X3359" s="75">
        <v>9850</v>
      </c>
    </row>
    <row r="3360" spans="3:24">
      <c r="C3360" s="72">
        <v>2021</v>
      </c>
      <c r="D3360" s="73">
        <v>5</v>
      </c>
      <c r="E3360" s="70" t="s">
        <v>5392</v>
      </c>
      <c r="F3360" s="70" t="s">
        <v>5393</v>
      </c>
      <c r="G3360" s="70" t="s">
        <v>9017</v>
      </c>
      <c r="H3360" s="70" t="s">
        <v>1433</v>
      </c>
      <c r="I3360" s="70" t="s">
        <v>1397</v>
      </c>
      <c r="J3360" s="70" t="s">
        <v>1412</v>
      </c>
      <c r="K3360" s="74"/>
      <c r="L3360" s="74">
        <v>377</v>
      </c>
      <c r="M3360" s="74">
        <v>0.149</v>
      </c>
      <c r="N3360" s="74"/>
      <c r="O3360" s="74" t="s">
        <v>9018</v>
      </c>
      <c r="P3360" s="74">
        <v>134.35</v>
      </c>
      <c r="Q3360" s="74" t="s">
        <v>1402</v>
      </c>
      <c r="R3360" s="74"/>
      <c r="S3360" s="74" t="s">
        <v>8720</v>
      </c>
      <c r="T3360" s="74">
        <v>6990</v>
      </c>
      <c r="U3360" s="74">
        <v>2320</v>
      </c>
      <c r="V3360" s="74">
        <v>3260</v>
      </c>
      <c r="W3360" s="74">
        <v>10600</v>
      </c>
      <c r="X3360" s="75" t="s">
        <v>9019</v>
      </c>
    </row>
    <row r="3361" spans="3:24">
      <c r="C3361" s="72">
        <v>2021</v>
      </c>
      <c r="D3361" s="73">
        <v>5</v>
      </c>
      <c r="E3361" s="70" t="s">
        <v>5392</v>
      </c>
      <c r="F3361" s="70" t="s">
        <v>5393</v>
      </c>
      <c r="G3361" s="70" t="s">
        <v>9020</v>
      </c>
      <c r="H3361" s="70" t="s">
        <v>1433</v>
      </c>
      <c r="I3361" s="70" t="s">
        <v>1397</v>
      </c>
      <c r="J3361" s="70" t="s">
        <v>1412</v>
      </c>
      <c r="K3361" s="74"/>
      <c r="L3361" s="74">
        <v>295</v>
      </c>
      <c r="M3361" s="74">
        <v>0.144</v>
      </c>
      <c r="N3361" s="74"/>
      <c r="O3361" s="74">
        <v>160.26</v>
      </c>
      <c r="P3361" s="74">
        <v>140.95</v>
      </c>
      <c r="Q3361" s="74" t="s">
        <v>1402</v>
      </c>
      <c r="R3361" s="74"/>
      <c r="S3361" s="74" t="s">
        <v>9021</v>
      </c>
      <c r="T3361" s="74">
        <v>8145</v>
      </c>
      <c r="U3361" s="74">
        <v>2365</v>
      </c>
      <c r="V3361" s="74" t="s">
        <v>9022</v>
      </c>
      <c r="W3361" s="74">
        <v>13800</v>
      </c>
      <c r="X3361" s="75" t="s">
        <v>9023</v>
      </c>
    </row>
    <row r="3362" spans="3:24">
      <c r="C3362" s="72">
        <v>2021</v>
      </c>
      <c r="D3362" s="73">
        <v>5</v>
      </c>
      <c r="E3362" s="70" t="s">
        <v>5165</v>
      </c>
      <c r="F3362" s="70" t="s">
        <v>5166</v>
      </c>
      <c r="G3362" s="70" t="s">
        <v>9024</v>
      </c>
      <c r="H3362" s="70" t="s">
        <v>6865</v>
      </c>
      <c r="I3362" s="70" t="s">
        <v>1397</v>
      </c>
      <c r="J3362" s="70" t="s">
        <v>1396</v>
      </c>
      <c r="K3362" s="74"/>
      <c r="L3362" s="74">
        <v>252</v>
      </c>
      <c r="M3362" s="74">
        <v>0.256</v>
      </c>
      <c r="N3362" s="74"/>
      <c r="O3362" s="74">
        <v>153.84</v>
      </c>
      <c r="P3362" s="74">
        <v>106.95</v>
      </c>
      <c r="Q3362" s="74" t="s">
        <v>1402</v>
      </c>
      <c r="R3362" s="74"/>
      <c r="S3362" s="74" t="s">
        <v>9025</v>
      </c>
      <c r="T3362" s="74">
        <v>5995</v>
      </c>
      <c r="U3362" s="74" t="s">
        <v>9026</v>
      </c>
      <c r="V3362" s="74">
        <v>3110</v>
      </c>
      <c r="W3362" s="74">
        <v>7300</v>
      </c>
      <c r="X3362" s="75">
        <v>4100</v>
      </c>
    </row>
    <row r="3363" spans="3:24">
      <c r="C3363" s="72">
        <v>2021</v>
      </c>
      <c r="D3363" s="73">
        <v>5</v>
      </c>
      <c r="E3363" s="70" t="s">
        <v>5397</v>
      </c>
      <c r="F3363" s="70" t="s">
        <v>5398</v>
      </c>
      <c r="G3363" s="70" t="s">
        <v>9027</v>
      </c>
      <c r="H3363" s="70" t="s">
        <v>1433</v>
      </c>
      <c r="I3363" s="70" t="s">
        <v>1397</v>
      </c>
      <c r="J3363" s="70" t="s">
        <v>1412</v>
      </c>
      <c r="K3363" s="74"/>
      <c r="L3363" s="74">
        <v>385</v>
      </c>
      <c r="M3363" s="74">
        <v>0.147</v>
      </c>
      <c r="N3363" s="74"/>
      <c r="O3363" s="74" t="s">
        <v>1799</v>
      </c>
      <c r="P3363" s="74">
        <v>163.36</v>
      </c>
      <c r="Q3363" s="74" t="s">
        <v>1402</v>
      </c>
      <c r="R3363" s="74"/>
      <c r="S3363" s="74" t="s">
        <v>9028</v>
      </c>
      <c r="T3363" s="74">
        <v>8145</v>
      </c>
      <c r="U3363" s="74">
        <v>2360</v>
      </c>
      <c r="V3363" s="74" t="s">
        <v>6293</v>
      </c>
      <c r="W3363" s="74">
        <v>13300</v>
      </c>
      <c r="X3363" s="75" t="s">
        <v>6294</v>
      </c>
    </row>
    <row r="3364" spans="3:24">
      <c r="C3364" s="72">
        <v>2021</v>
      </c>
      <c r="D3364" s="73">
        <v>5</v>
      </c>
      <c r="E3364" s="70" t="s">
        <v>5847</v>
      </c>
      <c r="F3364" s="70" t="s">
        <v>5848</v>
      </c>
      <c r="G3364" s="70" t="s">
        <v>9029</v>
      </c>
      <c r="H3364" s="70" t="s">
        <v>1474</v>
      </c>
      <c r="I3364" s="70" t="s">
        <v>1397</v>
      </c>
      <c r="J3364" s="70" t="s">
        <v>1396</v>
      </c>
      <c r="K3364" s="74"/>
      <c r="L3364" s="74">
        <v>260</v>
      </c>
      <c r="M3364" s="74"/>
      <c r="N3364" s="74"/>
      <c r="O3364" s="74">
        <v>136.3</v>
      </c>
      <c r="P3364" s="74">
        <v>102.5</v>
      </c>
      <c r="Q3364" s="74" t="s">
        <v>1402</v>
      </c>
      <c r="R3364" s="74"/>
      <c r="S3364" s="74"/>
      <c r="T3364" s="74">
        <v>5850</v>
      </c>
      <c r="U3364" s="74">
        <v>2390</v>
      </c>
      <c r="V3364" s="74">
        <v>2625</v>
      </c>
      <c r="W3364" s="74">
        <v>8995</v>
      </c>
      <c r="X3364" s="75">
        <v>5700</v>
      </c>
    </row>
    <row r="3365" spans="3:24">
      <c r="C3365" s="72">
        <v>2021</v>
      </c>
      <c r="D3365" s="73">
        <v>5</v>
      </c>
      <c r="E3365" s="70" t="s">
        <v>9030</v>
      </c>
      <c r="F3365" s="70" t="s">
        <v>9031</v>
      </c>
      <c r="G3365" s="70" t="s">
        <v>9032</v>
      </c>
      <c r="H3365" s="70" t="s">
        <v>1433</v>
      </c>
      <c r="I3365" s="70" t="s">
        <v>1397</v>
      </c>
      <c r="J3365" s="70" t="s">
        <v>1412</v>
      </c>
      <c r="K3365" s="74"/>
      <c r="L3365" s="74">
        <v>470</v>
      </c>
      <c r="M3365" s="74">
        <v>0.139</v>
      </c>
      <c r="N3365" s="74"/>
      <c r="O3365" s="74" t="s">
        <v>4792</v>
      </c>
      <c r="P3365" s="74">
        <v>180.873</v>
      </c>
      <c r="Q3365" s="74" t="s">
        <v>1402</v>
      </c>
      <c r="R3365" s="74"/>
      <c r="S3365" s="74" t="s">
        <v>9033</v>
      </c>
      <c r="T3365" s="74">
        <v>8545</v>
      </c>
      <c r="U3365" s="74">
        <v>2450</v>
      </c>
      <c r="V3365" s="74" t="s">
        <v>9034</v>
      </c>
      <c r="W3365" s="74">
        <v>14000</v>
      </c>
      <c r="X3365" s="75" t="s">
        <v>9035</v>
      </c>
    </row>
    <row r="3366" spans="3:24">
      <c r="C3366" s="72">
        <v>2021</v>
      </c>
      <c r="D3366" s="73">
        <v>5</v>
      </c>
      <c r="E3366" s="70" t="s">
        <v>2139</v>
      </c>
      <c r="F3366" s="70" t="s">
        <v>2140</v>
      </c>
      <c r="G3366" s="70" t="s">
        <v>9036</v>
      </c>
      <c r="H3366" s="70" t="s">
        <v>4584</v>
      </c>
      <c r="I3366" s="70" t="s">
        <v>2881</v>
      </c>
      <c r="J3366" s="70" t="s">
        <v>1396</v>
      </c>
      <c r="K3366" s="74"/>
      <c r="L3366" s="74">
        <v>450</v>
      </c>
      <c r="M3366" s="74"/>
      <c r="N3366" s="74"/>
      <c r="O3366" s="74"/>
      <c r="P3366" s="74"/>
      <c r="Q3366" s="74"/>
      <c r="R3366" s="74">
        <v>52</v>
      </c>
      <c r="S3366" s="74">
        <v>52.1</v>
      </c>
      <c r="T3366" s="74">
        <v>8975</v>
      </c>
      <c r="U3366" s="74">
        <v>2500</v>
      </c>
      <c r="V3366" s="74">
        <v>3180</v>
      </c>
      <c r="W3366" s="74">
        <v>18000</v>
      </c>
      <c r="X3366" s="75">
        <v>13220</v>
      </c>
    </row>
    <row r="3367" spans="3:24">
      <c r="C3367" s="72">
        <v>2021</v>
      </c>
      <c r="D3367" s="73">
        <v>5</v>
      </c>
      <c r="E3367" s="70" t="s">
        <v>2139</v>
      </c>
      <c r="F3367" s="70" t="s">
        <v>2140</v>
      </c>
      <c r="G3367" s="70" t="s">
        <v>9037</v>
      </c>
      <c r="H3367" s="70" t="s">
        <v>4586</v>
      </c>
      <c r="I3367" s="70" t="s">
        <v>2881</v>
      </c>
      <c r="J3367" s="70" t="s">
        <v>1396</v>
      </c>
      <c r="K3367" s="74"/>
      <c r="L3367" s="74">
        <v>450</v>
      </c>
      <c r="M3367" s="74"/>
      <c r="N3367" s="74"/>
      <c r="O3367" s="74"/>
      <c r="P3367" s="74"/>
      <c r="Q3367" s="74"/>
      <c r="R3367" s="74">
        <v>52</v>
      </c>
      <c r="S3367" s="74">
        <v>52.1</v>
      </c>
      <c r="T3367" s="74" t="s">
        <v>9038</v>
      </c>
      <c r="U3367" s="74">
        <v>2520</v>
      </c>
      <c r="V3367" s="74">
        <v>3160</v>
      </c>
      <c r="W3367" s="74">
        <v>18000</v>
      </c>
      <c r="X3367" s="75">
        <v>9530</v>
      </c>
    </row>
    <row r="3368" spans="3:24">
      <c r="C3368" s="72">
        <v>2021</v>
      </c>
      <c r="D3368" s="73">
        <v>5</v>
      </c>
      <c r="E3368" s="70" t="s">
        <v>1694</v>
      </c>
      <c r="F3368" s="70" t="s">
        <v>1695</v>
      </c>
      <c r="G3368" s="70" t="s">
        <v>9039</v>
      </c>
      <c r="H3368" s="70" t="s">
        <v>1440</v>
      </c>
      <c r="I3368" s="70" t="s">
        <v>1397</v>
      </c>
      <c r="J3368" s="70" t="s">
        <v>1441</v>
      </c>
      <c r="K3368" s="74">
        <v>170</v>
      </c>
      <c r="L3368" s="74"/>
      <c r="M3368" s="74"/>
      <c r="N3368" s="74">
        <v>9.3</v>
      </c>
      <c r="O3368" s="74">
        <v>114</v>
      </c>
      <c r="P3368" s="74"/>
      <c r="Q3368" s="74" t="s">
        <v>1402</v>
      </c>
      <c r="R3368" s="74"/>
      <c r="S3368" s="74" t="s">
        <v>9040</v>
      </c>
      <c r="T3368" s="74">
        <v>2920</v>
      </c>
      <c r="U3368" s="74">
        <v>1493</v>
      </c>
      <c r="V3368" s="74">
        <v>1621</v>
      </c>
      <c r="W3368" s="74">
        <v>1020</v>
      </c>
      <c r="X3368" s="75">
        <v>705</v>
      </c>
    </row>
    <row r="3369" spans="3:24">
      <c r="C3369" s="72">
        <v>2021</v>
      </c>
      <c r="D3369" s="73">
        <v>5</v>
      </c>
      <c r="E3369" s="70" t="s">
        <v>1694</v>
      </c>
      <c r="F3369" s="70" t="s">
        <v>1695</v>
      </c>
      <c r="G3369" s="70" t="s">
        <v>9041</v>
      </c>
      <c r="H3369" s="70" t="s">
        <v>1440</v>
      </c>
      <c r="I3369" s="70" t="s">
        <v>1397</v>
      </c>
      <c r="J3369" s="70" t="s">
        <v>1441</v>
      </c>
      <c r="K3369" s="74">
        <v>170</v>
      </c>
      <c r="L3369" s="74"/>
      <c r="M3369" s="74"/>
      <c r="N3369" s="74">
        <v>9.3</v>
      </c>
      <c r="O3369" s="74">
        <v>120</v>
      </c>
      <c r="P3369" s="74"/>
      <c r="Q3369" s="74" t="s">
        <v>1402</v>
      </c>
      <c r="R3369" s="74"/>
      <c r="S3369" s="74" t="s">
        <v>9040</v>
      </c>
      <c r="T3369" s="74">
        <v>2920</v>
      </c>
      <c r="U3369" s="74">
        <v>1493</v>
      </c>
      <c r="V3369" s="74">
        <v>1621</v>
      </c>
      <c r="W3369" s="74">
        <v>1020</v>
      </c>
      <c r="X3369" s="75">
        <v>705</v>
      </c>
    </row>
    <row r="3370" spans="3:24">
      <c r="C3370" s="72">
        <v>2021</v>
      </c>
      <c r="D3370" s="73">
        <v>5</v>
      </c>
      <c r="E3370" s="70" t="s">
        <v>1694</v>
      </c>
      <c r="F3370" s="70" t="s">
        <v>1695</v>
      </c>
      <c r="G3370" s="70" t="s">
        <v>9041</v>
      </c>
      <c r="H3370" s="70" t="s">
        <v>1440</v>
      </c>
      <c r="I3370" s="70" t="s">
        <v>1397</v>
      </c>
      <c r="J3370" s="70" t="s">
        <v>1441</v>
      </c>
      <c r="K3370" s="74">
        <v>170</v>
      </c>
      <c r="L3370" s="74"/>
      <c r="M3370" s="74"/>
      <c r="N3370" s="74">
        <v>9.3</v>
      </c>
      <c r="O3370" s="74">
        <v>120</v>
      </c>
      <c r="P3370" s="74"/>
      <c r="Q3370" s="74" t="s">
        <v>1402</v>
      </c>
      <c r="R3370" s="74"/>
      <c r="S3370" s="74" t="s">
        <v>9040</v>
      </c>
      <c r="T3370" s="74">
        <v>2920</v>
      </c>
      <c r="U3370" s="74">
        <v>1493</v>
      </c>
      <c r="V3370" s="74">
        <v>1621</v>
      </c>
      <c r="W3370" s="74">
        <v>1020</v>
      </c>
      <c r="X3370" s="75">
        <v>705</v>
      </c>
    </row>
    <row r="3371" spans="3:24">
      <c r="C3371" s="72">
        <v>2021</v>
      </c>
      <c r="D3371" s="73">
        <v>5</v>
      </c>
      <c r="E3371" s="70" t="s">
        <v>7831</v>
      </c>
      <c r="F3371" s="70" t="s">
        <v>1621</v>
      </c>
      <c r="G3371" s="70" t="s">
        <v>9042</v>
      </c>
      <c r="H3371" s="70" t="s">
        <v>4118</v>
      </c>
      <c r="I3371" s="70" t="s">
        <v>1397</v>
      </c>
      <c r="J3371" s="70" t="s">
        <v>1412</v>
      </c>
      <c r="K3371" s="74"/>
      <c r="L3371" s="74">
        <v>380</v>
      </c>
      <c r="M3371" s="74">
        <v>0.208</v>
      </c>
      <c r="N3371" s="74"/>
      <c r="O3371" s="74">
        <v>160.4</v>
      </c>
      <c r="P3371" s="74">
        <v>105.7</v>
      </c>
      <c r="Q3371" s="74" t="s">
        <v>1402</v>
      </c>
      <c r="R3371" s="74"/>
      <c r="S3371" s="74" t="s">
        <v>9043</v>
      </c>
      <c r="T3371" s="74">
        <v>5995</v>
      </c>
      <c r="U3371" s="74">
        <v>2240</v>
      </c>
      <c r="V3371" s="74" t="s">
        <v>9044</v>
      </c>
      <c r="W3371" s="74">
        <v>8000</v>
      </c>
      <c r="X3371" s="75" t="s">
        <v>8489</v>
      </c>
    </row>
    <row r="3372" spans="3:24">
      <c r="C3372" s="72">
        <v>2021</v>
      </c>
      <c r="D3372" s="73">
        <v>5</v>
      </c>
      <c r="E3372" s="70" t="s">
        <v>5536</v>
      </c>
      <c r="F3372" s="70" t="s">
        <v>9045</v>
      </c>
      <c r="G3372" s="70" t="s">
        <v>9046</v>
      </c>
      <c r="H3372" s="70" t="s">
        <v>1579</v>
      </c>
      <c r="I3372" s="70" t="s">
        <v>1397</v>
      </c>
      <c r="J3372" s="70" t="s">
        <v>1441</v>
      </c>
      <c r="K3372" s="74">
        <v>500</v>
      </c>
      <c r="L3372" s="74"/>
      <c r="M3372" s="74"/>
      <c r="N3372" s="74">
        <v>16.7</v>
      </c>
      <c r="O3372" s="74">
        <v>154</v>
      </c>
      <c r="P3372" s="74"/>
      <c r="Q3372" s="74" t="s">
        <v>5222</v>
      </c>
      <c r="R3372" s="74"/>
      <c r="S3372" s="74" t="s">
        <v>9047</v>
      </c>
      <c r="T3372" s="74">
        <v>4746</v>
      </c>
      <c r="U3372" s="74">
        <v>1891</v>
      </c>
      <c r="V3372" s="74">
        <v>1683</v>
      </c>
      <c r="W3372" s="74">
        <v>2725</v>
      </c>
      <c r="X3372" s="75">
        <v>2190</v>
      </c>
    </row>
    <row r="3373" spans="3:24">
      <c r="C3373" s="72">
        <v>2021</v>
      </c>
      <c r="D3373" s="73">
        <v>5</v>
      </c>
      <c r="E3373" s="70" t="s">
        <v>5536</v>
      </c>
      <c r="F3373" s="70" t="s">
        <v>9045</v>
      </c>
      <c r="G3373" s="70" t="s">
        <v>9048</v>
      </c>
      <c r="H3373" s="70" t="s">
        <v>1579</v>
      </c>
      <c r="I3373" s="70" t="s">
        <v>1397</v>
      </c>
      <c r="J3373" s="70" t="s">
        <v>1441</v>
      </c>
      <c r="K3373" s="74">
        <v>490</v>
      </c>
      <c r="L3373" s="74"/>
      <c r="M3373" s="74"/>
      <c r="N3373" s="74">
        <v>16.9</v>
      </c>
      <c r="O3373" s="74">
        <v>154</v>
      </c>
      <c r="P3373" s="74"/>
      <c r="Q3373" s="74" t="s">
        <v>5222</v>
      </c>
      <c r="R3373" s="74"/>
      <c r="S3373" s="74"/>
      <c r="T3373" s="74">
        <v>4746</v>
      </c>
      <c r="U3373" s="74">
        <v>1891</v>
      </c>
      <c r="V3373" s="74">
        <v>1683</v>
      </c>
      <c r="W3373" s="74">
        <v>2725</v>
      </c>
      <c r="X3373" s="75">
        <v>2190</v>
      </c>
    </row>
    <row r="3374" spans="3:24">
      <c r="C3374" s="72">
        <v>2021</v>
      </c>
      <c r="D3374" s="73">
        <v>5</v>
      </c>
      <c r="E3374" s="70" t="s">
        <v>1819</v>
      </c>
      <c r="F3374" s="70" t="s">
        <v>1820</v>
      </c>
      <c r="G3374" s="70" t="s">
        <v>9049</v>
      </c>
      <c r="H3374" s="70" t="s">
        <v>4535</v>
      </c>
      <c r="I3374" s="70" t="s">
        <v>2881</v>
      </c>
      <c r="J3374" s="70" t="s">
        <v>1412</v>
      </c>
      <c r="K3374" s="74"/>
      <c r="L3374" s="74" t="s">
        <v>9050</v>
      </c>
      <c r="M3374" s="74"/>
      <c r="N3374" s="74"/>
      <c r="O3374" s="74"/>
      <c r="P3374" s="74"/>
      <c r="Q3374" s="74"/>
      <c r="R3374" s="74">
        <v>70</v>
      </c>
      <c r="S3374" s="74">
        <v>75</v>
      </c>
      <c r="T3374" s="74">
        <v>10490</v>
      </c>
      <c r="U3374" s="74">
        <v>2550</v>
      </c>
      <c r="V3374" s="74">
        <v>3510</v>
      </c>
      <c r="W3374" s="74">
        <v>18000</v>
      </c>
      <c r="X3374" s="75" t="s">
        <v>9051</v>
      </c>
    </row>
    <row r="3375" spans="3:24">
      <c r="C3375" s="72">
        <v>2021</v>
      </c>
      <c r="D3375" s="73">
        <v>5</v>
      </c>
      <c r="E3375" s="70" t="s">
        <v>1585</v>
      </c>
      <c r="F3375" s="70" t="s">
        <v>1591</v>
      </c>
      <c r="G3375" s="70" t="s">
        <v>9052</v>
      </c>
      <c r="H3375" s="70" t="s">
        <v>5485</v>
      </c>
      <c r="I3375" s="70" t="s">
        <v>2881</v>
      </c>
      <c r="J3375" s="70" t="s">
        <v>1396</v>
      </c>
      <c r="K3375" s="74"/>
      <c r="L3375" s="74">
        <v>420</v>
      </c>
      <c r="M3375" s="74"/>
      <c r="N3375" s="74"/>
      <c r="O3375" s="74"/>
      <c r="P3375" s="74"/>
      <c r="Q3375" s="74"/>
      <c r="R3375" s="74">
        <v>162</v>
      </c>
      <c r="S3375" s="74">
        <v>163</v>
      </c>
      <c r="T3375" s="74">
        <v>7717</v>
      </c>
      <c r="U3375" s="74" t="s">
        <v>4758</v>
      </c>
      <c r="V3375" s="74" t="s">
        <v>9053</v>
      </c>
      <c r="W3375" s="74">
        <v>25000</v>
      </c>
      <c r="X3375" s="75">
        <v>12150</v>
      </c>
    </row>
    <row r="3376" spans="3:24">
      <c r="C3376" s="72">
        <v>2021</v>
      </c>
      <c r="D3376" s="73">
        <v>5</v>
      </c>
      <c r="E3376" s="70" t="s">
        <v>6304</v>
      </c>
      <c r="F3376" s="70" t="s">
        <v>6305</v>
      </c>
      <c r="G3376" s="70" t="s">
        <v>9054</v>
      </c>
      <c r="H3376" s="70" t="s">
        <v>1440</v>
      </c>
      <c r="I3376" s="70" t="s">
        <v>1397</v>
      </c>
      <c r="J3376" s="70" t="s">
        <v>1441</v>
      </c>
      <c r="K3376" s="74">
        <v>120</v>
      </c>
      <c r="L3376" s="74"/>
      <c r="M3376" s="74"/>
      <c r="N3376" s="74">
        <v>7.7</v>
      </c>
      <c r="O3376" s="74">
        <v>114</v>
      </c>
      <c r="P3376" s="74"/>
      <c r="Q3376" s="74" t="s">
        <v>3689</v>
      </c>
      <c r="R3376" s="74"/>
      <c r="S3376" s="74" t="s">
        <v>9055</v>
      </c>
      <c r="T3376" s="74">
        <v>2240</v>
      </c>
      <c r="U3376" s="74">
        <v>1400</v>
      </c>
      <c r="V3376" s="74">
        <v>1680</v>
      </c>
      <c r="W3376" s="74">
        <v>710</v>
      </c>
      <c r="X3376" s="75">
        <v>555</v>
      </c>
    </row>
    <row r="3377" spans="3:24">
      <c r="C3377" s="72">
        <v>2021</v>
      </c>
      <c r="D3377" s="73">
        <v>5</v>
      </c>
      <c r="E3377" s="70" t="s">
        <v>1443</v>
      </c>
      <c r="F3377" s="70" t="s">
        <v>1444</v>
      </c>
      <c r="G3377" s="70" t="s">
        <v>9056</v>
      </c>
      <c r="H3377" s="70" t="s">
        <v>5643</v>
      </c>
      <c r="I3377" s="70" t="s">
        <v>1397</v>
      </c>
      <c r="J3377" s="70" t="s">
        <v>1396</v>
      </c>
      <c r="K3377" s="74">
        <v>536</v>
      </c>
      <c r="L3377" s="74"/>
      <c r="M3377" s="74">
        <v>0.374</v>
      </c>
      <c r="N3377" s="74"/>
      <c r="O3377" s="74">
        <v>140.72</v>
      </c>
      <c r="P3377" s="74">
        <v>88.55</v>
      </c>
      <c r="Q3377" s="74" t="s">
        <v>1402</v>
      </c>
      <c r="R3377" s="74"/>
      <c r="S3377" s="74" t="s">
        <v>8846</v>
      </c>
      <c r="T3377" s="74">
        <v>5340</v>
      </c>
      <c r="U3377" s="74">
        <v>1940</v>
      </c>
      <c r="V3377" s="74">
        <v>1870</v>
      </c>
      <c r="W3377" s="74">
        <v>3200</v>
      </c>
      <c r="X3377" s="75">
        <v>2285</v>
      </c>
    </row>
    <row r="3378" spans="3:24">
      <c r="C3378" s="72">
        <v>2021</v>
      </c>
      <c r="D3378" s="73">
        <v>5</v>
      </c>
      <c r="E3378" s="70" t="s">
        <v>1443</v>
      </c>
      <c r="F3378" s="70" t="s">
        <v>1444</v>
      </c>
      <c r="G3378" s="70" t="s">
        <v>9057</v>
      </c>
      <c r="H3378" s="70" t="s">
        <v>4497</v>
      </c>
      <c r="I3378" s="70" t="s">
        <v>2881</v>
      </c>
      <c r="J3378" s="70" t="s">
        <v>1396</v>
      </c>
      <c r="K3378" s="74"/>
      <c r="L3378" s="74" t="s">
        <v>9058</v>
      </c>
      <c r="M3378" s="74"/>
      <c r="N3378" s="74"/>
      <c r="O3378" s="74"/>
      <c r="P3378" s="74"/>
      <c r="Q3378" s="74"/>
      <c r="R3378" s="74">
        <v>120.2</v>
      </c>
      <c r="S3378" s="74">
        <v>122.2</v>
      </c>
      <c r="T3378" s="74">
        <v>7570</v>
      </c>
      <c r="U3378" s="74" t="s">
        <v>3492</v>
      </c>
      <c r="V3378" s="74" t="s">
        <v>9059</v>
      </c>
      <c r="W3378" s="74">
        <v>25000</v>
      </c>
      <c r="X3378" s="75">
        <v>11100</v>
      </c>
    </row>
    <row r="3379" spans="3:24">
      <c r="C3379" s="72">
        <v>2021</v>
      </c>
      <c r="D3379" s="73">
        <v>5</v>
      </c>
      <c r="E3379" s="70" t="s">
        <v>1443</v>
      </c>
      <c r="F3379" s="70" t="s">
        <v>1444</v>
      </c>
      <c r="G3379" s="70" t="s">
        <v>9060</v>
      </c>
      <c r="H3379" s="70" t="s">
        <v>5411</v>
      </c>
      <c r="I3379" s="70" t="s">
        <v>2881</v>
      </c>
      <c r="J3379" s="70" t="s">
        <v>1396</v>
      </c>
      <c r="K3379" s="74"/>
      <c r="L3379" s="74" t="s">
        <v>8112</v>
      </c>
      <c r="M3379" s="74"/>
      <c r="N3379" s="74"/>
      <c r="O3379" s="74"/>
      <c r="P3379" s="74"/>
      <c r="Q3379" s="74"/>
      <c r="R3379" s="74">
        <v>80.5</v>
      </c>
      <c r="S3379" s="74">
        <v>82</v>
      </c>
      <c r="T3379" s="74">
        <v>5995</v>
      </c>
      <c r="U3379" s="74">
        <v>2260</v>
      </c>
      <c r="V3379" s="74">
        <v>3160</v>
      </c>
      <c r="W3379" s="74">
        <v>4495</v>
      </c>
      <c r="X3379" s="75">
        <v>3500</v>
      </c>
    </row>
    <row r="3380" spans="3:24">
      <c r="C3380" s="72">
        <v>2021</v>
      </c>
      <c r="D3380" s="73">
        <v>5</v>
      </c>
      <c r="E3380" s="70" t="s">
        <v>1443</v>
      </c>
      <c r="F3380" s="70" t="s">
        <v>1444</v>
      </c>
      <c r="G3380" s="70" t="s">
        <v>9061</v>
      </c>
      <c r="H3380" s="70" t="s">
        <v>4546</v>
      </c>
      <c r="I3380" s="70" t="s">
        <v>2881</v>
      </c>
      <c r="J3380" s="70" t="s">
        <v>1412</v>
      </c>
      <c r="K3380" s="74"/>
      <c r="L3380" s="74" t="s">
        <v>9062</v>
      </c>
      <c r="M3380" s="74"/>
      <c r="N3380" s="74"/>
      <c r="O3380" s="74"/>
      <c r="P3380" s="74"/>
      <c r="Q3380" s="74"/>
      <c r="R3380" s="74">
        <v>80</v>
      </c>
      <c r="S3380" s="74">
        <v>93</v>
      </c>
      <c r="T3380" s="74">
        <v>8995</v>
      </c>
      <c r="U3380" s="74">
        <v>2500</v>
      </c>
      <c r="V3380" s="74">
        <v>3630</v>
      </c>
      <c r="W3380" s="74">
        <v>13800</v>
      </c>
      <c r="X3380" s="75" t="s">
        <v>9063</v>
      </c>
    </row>
    <row r="3381" spans="3:24">
      <c r="C3381" s="72">
        <v>2021</v>
      </c>
      <c r="D3381" s="73">
        <v>5</v>
      </c>
      <c r="E3381" s="70" t="s">
        <v>1906</v>
      </c>
      <c r="F3381" s="70" t="s">
        <v>1907</v>
      </c>
      <c r="G3381" s="70" t="s">
        <v>9064</v>
      </c>
      <c r="H3381" s="70" t="s">
        <v>4535</v>
      </c>
      <c r="I3381" s="70" t="s">
        <v>2881</v>
      </c>
      <c r="J3381" s="70" t="s">
        <v>1412</v>
      </c>
      <c r="K3381" s="74"/>
      <c r="L3381" s="74" t="s">
        <v>5938</v>
      </c>
      <c r="M3381" s="74"/>
      <c r="N3381" s="74"/>
      <c r="O3381" s="74"/>
      <c r="P3381" s="74"/>
      <c r="Q3381" s="74"/>
      <c r="R3381" s="74">
        <v>97</v>
      </c>
      <c r="S3381" s="74">
        <v>102</v>
      </c>
      <c r="T3381" s="74">
        <v>10790</v>
      </c>
      <c r="U3381" s="74">
        <v>2550</v>
      </c>
      <c r="V3381" s="74">
        <v>3390</v>
      </c>
      <c r="W3381" s="74">
        <v>18000</v>
      </c>
      <c r="X3381" s="75">
        <v>11700</v>
      </c>
    </row>
    <row r="3382" spans="3:24">
      <c r="C3382" s="72">
        <v>2021</v>
      </c>
      <c r="D3382" s="73">
        <v>5</v>
      </c>
      <c r="E3382" s="70" t="s">
        <v>1564</v>
      </c>
      <c r="F3382" s="70" t="s">
        <v>1565</v>
      </c>
      <c r="G3382" s="70" t="s">
        <v>9065</v>
      </c>
      <c r="H3382" s="70" t="s">
        <v>4546</v>
      </c>
      <c r="I3382" s="70" t="s">
        <v>2881</v>
      </c>
      <c r="J3382" s="70" t="s">
        <v>1412</v>
      </c>
      <c r="K3382" s="74"/>
      <c r="L3382" s="74" t="s">
        <v>9066</v>
      </c>
      <c r="M3382" s="74"/>
      <c r="N3382" s="74"/>
      <c r="O3382" s="74"/>
      <c r="P3382" s="74"/>
      <c r="Q3382" s="74"/>
      <c r="R3382" s="74">
        <v>80.5</v>
      </c>
      <c r="S3382" s="74">
        <v>85</v>
      </c>
      <c r="T3382" s="74">
        <v>10450</v>
      </c>
      <c r="U3382" s="74">
        <v>2550</v>
      </c>
      <c r="V3382" s="74">
        <v>3400</v>
      </c>
      <c r="W3382" s="74">
        <v>18000</v>
      </c>
      <c r="X3382" s="75" t="s">
        <v>6750</v>
      </c>
    </row>
    <row r="3383" spans="3:24">
      <c r="C3383" s="72">
        <v>2021</v>
      </c>
      <c r="D3383" s="73">
        <v>5</v>
      </c>
      <c r="E3383" s="70" t="s">
        <v>4311</v>
      </c>
      <c r="F3383" s="70" t="s">
        <v>4312</v>
      </c>
      <c r="G3383" s="70" t="s">
        <v>9067</v>
      </c>
      <c r="H3383" s="70" t="s">
        <v>4497</v>
      </c>
      <c r="I3383" s="70" t="s">
        <v>2881</v>
      </c>
      <c r="J3383" s="70" t="s">
        <v>1396</v>
      </c>
      <c r="K3383" s="74"/>
      <c r="L3383" s="74" t="s">
        <v>9068</v>
      </c>
      <c r="M3383" s="74"/>
      <c r="N3383" s="74"/>
      <c r="O3383" s="74"/>
      <c r="P3383" s="74"/>
      <c r="Q3383" s="74"/>
      <c r="R3383" s="74">
        <v>135</v>
      </c>
      <c r="S3383" s="74">
        <v>137</v>
      </c>
      <c r="T3383" s="74">
        <v>7550</v>
      </c>
      <c r="U3383" s="74">
        <v>2535</v>
      </c>
      <c r="V3383" s="74" t="s">
        <v>4530</v>
      </c>
      <c r="W3383" s="74">
        <v>25000</v>
      </c>
      <c r="X3383" s="75">
        <v>11000</v>
      </c>
    </row>
    <row r="3384" spans="3:24">
      <c r="C3384" s="72">
        <v>2021</v>
      </c>
      <c r="D3384" s="73">
        <v>5</v>
      </c>
      <c r="E3384" s="70" t="s">
        <v>1866</v>
      </c>
      <c r="F3384" s="70" t="s">
        <v>1867</v>
      </c>
      <c r="G3384" s="70" t="s">
        <v>9069</v>
      </c>
      <c r="H3384" s="70" t="s">
        <v>1474</v>
      </c>
      <c r="I3384" s="70" t="s">
        <v>1397</v>
      </c>
      <c r="J3384" s="70" t="s">
        <v>1396</v>
      </c>
      <c r="K3384" s="74"/>
      <c r="L3384" s="74">
        <v>480</v>
      </c>
      <c r="M3384" s="74"/>
      <c r="N3384" s="74"/>
      <c r="O3384" s="74">
        <v>142.82</v>
      </c>
      <c r="P3384" s="74">
        <v>222.18</v>
      </c>
      <c r="Q3384" s="74" t="s">
        <v>1421</v>
      </c>
      <c r="R3384" s="74"/>
      <c r="S3384" s="74" t="s">
        <v>8936</v>
      </c>
      <c r="T3384" s="74">
        <v>7350</v>
      </c>
      <c r="U3384" s="74">
        <v>2360</v>
      </c>
      <c r="V3384" s="74">
        <v>2820</v>
      </c>
      <c r="W3384" s="74">
        <v>11800</v>
      </c>
      <c r="X3384" s="75">
        <v>7640</v>
      </c>
    </row>
    <row r="3385" spans="3:24">
      <c r="C3385" s="72">
        <v>2021</v>
      </c>
      <c r="D3385" s="73">
        <v>5</v>
      </c>
      <c r="E3385" s="70" t="s">
        <v>1990</v>
      </c>
      <c r="F3385" s="70" t="s">
        <v>1991</v>
      </c>
      <c r="G3385" s="70" t="s">
        <v>9070</v>
      </c>
      <c r="H3385" s="70" t="s">
        <v>2018</v>
      </c>
      <c r="I3385" s="70" t="s">
        <v>1397</v>
      </c>
      <c r="J3385" s="70" t="s">
        <v>1396</v>
      </c>
      <c r="K3385" s="74"/>
      <c r="L3385" s="74">
        <v>275</v>
      </c>
      <c r="M3385" s="74">
        <v>0.29</v>
      </c>
      <c r="N3385" s="74"/>
      <c r="O3385" s="74">
        <v>154</v>
      </c>
      <c r="P3385" s="74">
        <v>66.84</v>
      </c>
      <c r="Q3385" s="74" t="s">
        <v>1421</v>
      </c>
      <c r="R3385" s="74"/>
      <c r="S3385" s="74" t="s">
        <v>8965</v>
      </c>
      <c r="T3385" s="74">
        <v>4890</v>
      </c>
      <c r="U3385" s="74">
        <v>1885</v>
      </c>
      <c r="V3385" s="74">
        <v>2290</v>
      </c>
      <c r="W3385" s="74">
        <v>4495</v>
      </c>
      <c r="X3385" s="75">
        <v>2895</v>
      </c>
    </row>
    <row r="3386" spans="3:24">
      <c r="C3386" s="72">
        <v>2021</v>
      </c>
      <c r="D3386" s="73">
        <v>5</v>
      </c>
      <c r="E3386" s="70" t="s">
        <v>1990</v>
      </c>
      <c r="F3386" s="70" t="s">
        <v>1991</v>
      </c>
      <c r="G3386" s="70" t="s">
        <v>9071</v>
      </c>
      <c r="H3386" s="70" t="s">
        <v>1470</v>
      </c>
      <c r="I3386" s="70" t="s">
        <v>1397</v>
      </c>
      <c r="J3386" s="70" t="s">
        <v>1396</v>
      </c>
      <c r="K3386" s="74"/>
      <c r="L3386" s="74">
        <v>250</v>
      </c>
      <c r="M3386" s="74">
        <v>0.28</v>
      </c>
      <c r="N3386" s="74"/>
      <c r="O3386" s="74">
        <v>130.8</v>
      </c>
      <c r="P3386" s="74">
        <v>217.6</v>
      </c>
      <c r="Q3386" s="74" t="s">
        <v>1402</v>
      </c>
      <c r="R3386" s="74"/>
      <c r="S3386" s="74" t="s">
        <v>9072</v>
      </c>
      <c r="T3386" s="74">
        <v>8480</v>
      </c>
      <c r="U3386" s="74">
        <v>2540</v>
      </c>
      <c r="V3386" s="74">
        <v>3080</v>
      </c>
      <c r="W3386" s="74">
        <v>18000</v>
      </c>
      <c r="X3386" s="75">
        <v>12100</v>
      </c>
    </row>
    <row r="3387" spans="3:24">
      <c r="C3387" s="72">
        <v>2021</v>
      </c>
      <c r="D3387" s="73">
        <v>5</v>
      </c>
      <c r="E3387" s="70" t="s">
        <v>6680</v>
      </c>
      <c r="F3387" s="70" t="s">
        <v>6681</v>
      </c>
      <c r="G3387" s="70" t="s">
        <v>9073</v>
      </c>
      <c r="H3387" s="70" t="s">
        <v>2064</v>
      </c>
      <c r="I3387" s="70" t="s">
        <v>1397</v>
      </c>
      <c r="J3387" s="70" t="s">
        <v>1396</v>
      </c>
      <c r="K3387" s="74">
        <v>258</v>
      </c>
      <c r="L3387" s="74"/>
      <c r="M3387" s="74"/>
      <c r="N3387" s="74"/>
      <c r="O3387" s="74">
        <v>137.6</v>
      </c>
      <c r="P3387" s="74">
        <v>41.86</v>
      </c>
      <c r="Q3387" s="74" t="s">
        <v>1402</v>
      </c>
      <c r="R3387" s="74"/>
      <c r="S3387" s="74" t="s">
        <v>8843</v>
      </c>
      <c r="T3387" s="74">
        <v>4780</v>
      </c>
      <c r="U3387" s="74">
        <v>1580</v>
      </c>
      <c r="V3387" s="74">
        <v>2130</v>
      </c>
      <c r="W3387" s="74">
        <v>2840</v>
      </c>
      <c r="X3387" s="75">
        <v>1775</v>
      </c>
    </row>
    <row r="3388" spans="3:24">
      <c r="C3388" s="72">
        <v>2021</v>
      </c>
      <c r="D3388" s="73">
        <v>5</v>
      </c>
      <c r="E3388" s="70" t="s">
        <v>2056</v>
      </c>
      <c r="F3388" s="70" t="s">
        <v>2057</v>
      </c>
      <c r="G3388" s="70" t="s">
        <v>9074</v>
      </c>
      <c r="H3388" s="70" t="s">
        <v>2018</v>
      </c>
      <c r="I3388" s="70" t="s">
        <v>1397</v>
      </c>
      <c r="J3388" s="70" t="s">
        <v>1396</v>
      </c>
      <c r="K3388" s="74"/>
      <c r="L3388" s="74">
        <v>295</v>
      </c>
      <c r="M3388" s="74">
        <v>0.61</v>
      </c>
      <c r="N3388" s="74"/>
      <c r="O3388" s="74">
        <v>154.59</v>
      </c>
      <c r="P3388" s="74">
        <v>66.84</v>
      </c>
      <c r="Q3388" s="74" t="s">
        <v>1402</v>
      </c>
      <c r="R3388" s="74"/>
      <c r="S3388" s="74" t="s">
        <v>9075</v>
      </c>
      <c r="T3388" s="74">
        <v>5615</v>
      </c>
      <c r="U3388" s="74">
        <v>1830</v>
      </c>
      <c r="V3388" s="74">
        <v>2285</v>
      </c>
      <c r="W3388" s="74">
        <v>4200</v>
      </c>
      <c r="X3388" s="75">
        <v>3490</v>
      </c>
    </row>
    <row r="3389" spans="3:24">
      <c r="C3389" s="72">
        <v>2021</v>
      </c>
      <c r="D3389" s="73">
        <v>5</v>
      </c>
      <c r="E3389" s="70" t="s">
        <v>2056</v>
      </c>
      <c r="F3389" s="70" t="s">
        <v>2057</v>
      </c>
      <c r="G3389" s="70" t="s">
        <v>9076</v>
      </c>
      <c r="H3389" s="70" t="s">
        <v>8495</v>
      </c>
      <c r="I3389" s="70" t="s">
        <v>8201</v>
      </c>
      <c r="J3389" s="70" t="s">
        <v>1396</v>
      </c>
      <c r="K3389" s="74"/>
      <c r="L3389" s="74"/>
      <c r="M3389" s="74"/>
      <c r="N3389" s="74"/>
      <c r="O3389" s="74"/>
      <c r="P3389" s="74">
        <v>25.9</v>
      </c>
      <c r="Q3389" s="74" t="s">
        <v>1499</v>
      </c>
      <c r="R3389" s="74"/>
      <c r="S3389" s="74" t="s">
        <v>9077</v>
      </c>
      <c r="T3389" s="74" t="s">
        <v>9078</v>
      </c>
      <c r="U3389" s="74">
        <v>2215</v>
      </c>
      <c r="V3389" s="74">
        <v>2985</v>
      </c>
      <c r="W3389" s="74">
        <v>9995</v>
      </c>
      <c r="X3389" s="75" t="s">
        <v>9079</v>
      </c>
    </row>
    <row r="3390" spans="3:24">
      <c r="C3390" s="72">
        <v>2021</v>
      </c>
      <c r="D3390" s="73">
        <v>5</v>
      </c>
      <c r="E3390" s="70" t="s">
        <v>9080</v>
      </c>
      <c r="F3390" s="70" t="s">
        <v>4571</v>
      </c>
      <c r="G3390" s="70" t="s">
        <v>9081</v>
      </c>
      <c r="H3390" s="70" t="s">
        <v>2018</v>
      </c>
      <c r="I3390" s="70" t="s">
        <v>1397</v>
      </c>
      <c r="J3390" s="70" t="s">
        <v>1396</v>
      </c>
      <c r="K3390" s="74">
        <v>260</v>
      </c>
      <c r="L3390" s="74"/>
      <c r="M3390" s="74">
        <v>0.55</v>
      </c>
      <c r="N3390" s="74"/>
      <c r="O3390" s="74">
        <v>137.6</v>
      </c>
      <c r="P3390" s="74">
        <v>41.86</v>
      </c>
      <c r="Q3390" s="74" t="s">
        <v>1402</v>
      </c>
      <c r="R3390" s="74"/>
      <c r="S3390" s="74" t="s">
        <v>8843</v>
      </c>
      <c r="T3390" s="74">
        <v>4870</v>
      </c>
      <c r="U3390" s="74">
        <v>1650</v>
      </c>
      <c r="V3390" s="74">
        <v>2130</v>
      </c>
      <c r="W3390" s="74">
        <v>2840</v>
      </c>
      <c r="X3390" s="75">
        <v>2230</v>
      </c>
    </row>
    <row r="3391" spans="3:24">
      <c r="C3391" s="72">
        <v>2021</v>
      </c>
      <c r="D3391" s="73">
        <v>5</v>
      </c>
      <c r="E3391" s="70" t="s">
        <v>7274</v>
      </c>
      <c r="F3391" s="70" t="s">
        <v>2062</v>
      </c>
      <c r="G3391" s="70" t="s">
        <v>9082</v>
      </c>
      <c r="H3391" s="70" t="s">
        <v>9083</v>
      </c>
      <c r="I3391" s="70" t="s">
        <v>2881</v>
      </c>
      <c r="J3391" s="70" t="s">
        <v>1396</v>
      </c>
      <c r="K3391" s="74"/>
      <c r="L3391" s="74" t="s">
        <v>9084</v>
      </c>
      <c r="M3391" s="74"/>
      <c r="N3391" s="74"/>
      <c r="O3391" s="74"/>
      <c r="P3391" s="74"/>
      <c r="Q3391" s="74"/>
      <c r="R3391" s="74">
        <v>52</v>
      </c>
      <c r="S3391" s="74">
        <v>52.1</v>
      </c>
      <c r="T3391" s="74">
        <v>7570</v>
      </c>
      <c r="U3391" s="74">
        <v>2240</v>
      </c>
      <c r="V3391" s="74">
        <v>2840</v>
      </c>
      <c r="W3391" s="74">
        <v>9000</v>
      </c>
      <c r="X3391" s="75">
        <v>6150</v>
      </c>
    </row>
    <row r="3392" spans="3:24">
      <c r="C3392" s="72">
        <v>2021</v>
      </c>
      <c r="D3392" s="73">
        <v>5</v>
      </c>
      <c r="E3392" s="70" t="s">
        <v>7274</v>
      </c>
      <c r="F3392" s="70" t="s">
        <v>2062</v>
      </c>
      <c r="G3392" s="70" t="s">
        <v>9085</v>
      </c>
      <c r="H3392" s="70" t="s">
        <v>4586</v>
      </c>
      <c r="I3392" s="70" t="s">
        <v>2881</v>
      </c>
      <c r="J3392" s="70" t="s">
        <v>1396</v>
      </c>
      <c r="K3392" s="74"/>
      <c r="L3392" s="74" t="s">
        <v>9086</v>
      </c>
      <c r="M3392" s="74"/>
      <c r="N3392" s="74"/>
      <c r="O3392" s="74"/>
      <c r="P3392" s="74"/>
      <c r="Q3392" s="74"/>
      <c r="R3392" s="74">
        <v>60.5</v>
      </c>
      <c r="S3392" s="74">
        <v>61</v>
      </c>
      <c r="T3392" s="74">
        <v>8900</v>
      </c>
      <c r="U3392" s="74">
        <v>2500</v>
      </c>
      <c r="V3392" s="74">
        <v>3350</v>
      </c>
      <c r="W3392" s="74">
        <v>18000</v>
      </c>
      <c r="X3392" s="75">
        <v>9600</v>
      </c>
    </row>
    <row r="3393" spans="3:24">
      <c r="C3393" s="72">
        <v>2021</v>
      </c>
      <c r="D3393" s="73">
        <v>5</v>
      </c>
      <c r="E3393" s="70" t="s">
        <v>4461</v>
      </c>
      <c r="F3393" s="70" t="s">
        <v>4462</v>
      </c>
      <c r="G3393" s="70" t="s">
        <v>9087</v>
      </c>
      <c r="H3393" s="70" t="s">
        <v>2135</v>
      </c>
      <c r="I3393" s="70" t="s">
        <v>1397</v>
      </c>
      <c r="J3393" s="70" t="s">
        <v>1396</v>
      </c>
      <c r="K3393" s="74"/>
      <c r="L3393" s="74">
        <v>320</v>
      </c>
      <c r="M3393" s="74"/>
      <c r="N3393" s="74"/>
      <c r="O3393" s="74">
        <v>126.4</v>
      </c>
      <c r="P3393" s="74">
        <v>158.72</v>
      </c>
      <c r="Q3393" s="74" t="s">
        <v>1421</v>
      </c>
      <c r="R3393" s="74"/>
      <c r="S3393" s="74" t="s">
        <v>9088</v>
      </c>
      <c r="T3393" s="74" t="s">
        <v>9089</v>
      </c>
      <c r="U3393" s="74">
        <v>2150</v>
      </c>
      <c r="V3393" s="74" t="s">
        <v>9090</v>
      </c>
      <c r="W3393" s="74">
        <v>8995</v>
      </c>
      <c r="X3393" s="75">
        <v>5040</v>
      </c>
    </row>
    <row r="3394" spans="3:24">
      <c r="C3394" s="72">
        <v>2021</v>
      </c>
      <c r="D3394" s="73">
        <v>5</v>
      </c>
      <c r="E3394" s="70" t="s">
        <v>7209</v>
      </c>
      <c r="F3394" s="70" t="s">
        <v>5148</v>
      </c>
      <c r="G3394" s="70" t="s">
        <v>9091</v>
      </c>
      <c r="H3394" s="70" t="s">
        <v>1873</v>
      </c>
      <c r="I3394" s="70" t="s">
        <v>1397</v>
      </c>
      <c r="J3394" s="70" t="s">
        <v>1396</v>
      </c>
      <c r="K3394" s="74">
        <v>210</v>
      </c>
      <c r="L3394" s="74"/>
      <c r="M3394" s="74">
        <v>0.247</v>
      </c>
      <c r="N3394" s="74"/>
      <c r="O3394" s="74">
        <v>130</v>
      </c>
      <c r="P3394" s="74">
        <v>53</v>
      </c>
      <c r="Q3394" s="74" t="s">
        <v>9092</v>
      </c>
      <c r="R3394" s="74"/>
      <c r="S3394" s="74" t="s">
        <v>9093</v>
      </c>
      <c r="T3394" s="74">
        <v>4460</v>
      </c>
      <c r="U3394" s="74">
        <v>1760</v>
      </c>
      <c r="V3394" s="74">
        <v>2000</v>
      </c>
      <c r="W3394" s="74">
        <v>3495</v>
      </c>
      <c r="X3394" s="75">
        <v>1920</v>
      </c>
    </row>
    <row r="3395" spans="3:24">
      <c r="C3395" s="72">
        <v>2021</v>
      </c>
      <c r="D3395" s="73">
        <v>5</v>
      </c>
      <c r="E3395" s="70" t="s">
        <v>1392</v>
      </c>
      <c r="F3395" s="70" t="s">
        <v>5486</v>
      </c>
      <c r="G3395" s="70" t="s">
        <v>9094</v>
      </c>
      <c r="H3395" s="70" t="s">
        <v>1440</v>
      </c>
      <c r="I3395" s="70" t="s">
        <v>1397</v>
      </c>
      <c r="J3395" s="70" t="s">
        <v>1441</v>
      </c>
      <c r="K3395" s="74">
        <v>419</v>
      </c>
      <c r="L3395" s="74"/>
      <c r="M3395" s="74"/>
      <c r="N3395" s="74">
        <v>13.2</v>
      </c>
      <c r="O3395" s="74">
        <v>140</v>
      </c>
      <c r="P3395" s="74"/>
      <c r="Q3395" s="74" t="s">
        <v>1402</v>
      </c>
      <c r="R3395" s="74"/>
      <c r="S3395" s="74" t="s">
        <v>8708</v>
      </c>
      <c r="T3395" s="74">
        <v>4450</v>
      </c>
      <c r="U3395" s="74">
        <v>1840</v>
      </c>
      <c r="V3395" s="74">
        <v>1680</v>
      </c>
      <c r="W3395" s="74">
        <v>2075</v>
      </c>
      <c r="X3395" s="75">
        <v>1700</v>
      </c>
    </row>
    <row r="3396" spans="3:24">
      <c r="C3396" s="72">
        <v>2021</v>
      </c>
      <c r="D3396" s="73">
        <v>5</v>
      </c>
      <c r="E3396" s="70" t="s">
        <v>1644</v>
      </c>
      <c r="F3396" s="70" t="s">
        <v>1645</v>
      </c>
      <c r="G3396" s="70" t="s">
        <v>9095</v>
      </c>
      <c r="H3396" s="70" t="s">
        <v>1418</v>
      </c>
      <c r="I3396" s="70" t="s">
        <v>1397</v>
      </c>
      <c r="J3396" s="70" t="s">
        <v>1396</v>
      </c>
      <c r="K3396" s="74"/>
      <c r="L3396" s="74">
        <v>360</v>
      </c>
      <c r="M3396" s="74">
        <v>0.179</v>
      </c>
      <c r="N3396" s="74"/>
      <c r="O3396" s="74" t="s">
        <v>9096</v>
      </c>
      <c r="P3396" s="74">
        <v>422.88</v>
      </c>
      <c r="Q3396" s="74" t="s">
        <v>1402</v>
      </c>
      <c r="R3396" s="74"/>
      <c r="S3396" s="74" t="s">
        <v>9001</v>
      </c>
      <c r="T3396" s="74">
        <v>9530</v>
      </c>
      <c r="U3396" s="74">
        <v>2540</v>
      </c>
      <c r="V3396" s="74">
        <v>3420</v>
      </c>
      <c r="W3396" s="74">
        <v>31000</v>
      </c>
      <c r="X3396" s="75">
        <v>17500</v>
      </c>
    </row>
    <row r="3397" spans="3:24">
      <c r="C3397" s="72">
        <v>2021</v>
      </c>
      <c r="D3397" s="73">
        <v>5</v>
      </c>
      <c r="E3397" s="70" t="s">
        <v>1644</v>
      </c>
      <c r="F3397" s="70" t="s">
        <v>1645</v>
      </c>
      <c r="G3397" s="70" t="s">
        <v>9095</v>
      </c>
      <c r="H3397" s="70" t="s">
        <v>1418</v>
      </c>
      <c r="I3397" s="70" t="s">
        <v>1397</v>
      </c>
      <c r="J3397" s="70" t="s">
        <v>1396</v>
      </c>
      <c r="K3397" s="74"/>
      <c r="L3397" s="74">
        <v>360</v>
      </c>
      <c r="M3397" s="74">
        <v>0.158</v>
      </c>
      <c r="N3397" s="74"/>
      <c r="O3397" s="74" t="s">
        <v>9097</v>
      </c>
      <c r="P3397" s="74">
        <v>422.88</v>
      </c>
      <c r="Q3397" s="74" t="s">
        <v>1402</v>
      </c>
      <c r="R3397" s="74"/>
      <c r="S3397" s="74" t="s">
        <v>9098</v>
      </c>
      <c r="T3397" s="74">
        <v>9530</v>
      </c>
      <c r="U3397" s="74">
        <v>2540</v>
      </c>
      <c r="V3397" s="74">
        <v>3420</v>
      </c>
      <c r="W3397" s="74">
        <v>31000</v>
      </c>
      <c r="X3397" s="75" t="s">
        <v>5707</v>
      </c>
    </row>
    <row r="3398" spans="3:24">
      <c r="C3398" s="72">
        <v>2021</v>
      </c>
      <c r="D3398" s="73">
        <v>5</v>
      </c>
      <c r="E3398" s="70" t="s">
        <v>1644</v>
      </c>
      <c r="F3398" s="70" t="s">
        <v>1645</v>
      </c>
      <c r="G3398" s="70" t="s">
        <v>9095</v>
      </c>
      <c r="H3398" s="70" t="s">
        <v>1418</v>
      </c>
      <c r="I3398" s="70" t="s">
        <v>1397</v>
      </c>
      <c r="J3398" s="70" t="s">
        <v>1396</v>
      </c>
      <c r="K3398" s="74"/>
      <c r="L3398" s="74">
        <v>360</v>
      </c>
      <c r="M3398" s="74">
        <v>0.156</v>
      </c>
      <c r="N3398" s="74"/>
      <c r="O3398" s="74" t="s">
        <v>9097</v>
      </c>
      <c r="P3398" s="74">
        <v>422.88</v>
      </c>
      <c r="Q3398" s="74" t="s">
        <v>1402</v>
      </c>
      <c r="R3398" s="74"/>
      <c r="S3398" s="74" t="s">
        <v>9099</v>
      </c>
      <c r="T3398" s="74">
        <v>9530</v>
      </c>
      <c r="U3398" s="74">
        <v>2540</v>
      </c>
      <c r="V3398" s="74">
        <v>3420</v>
      </c>
      <c r="W3398" s="74">
        <v>31000</v>
      </c>
      <c r="X3398" s="75" t="s">
        <v>5707</v>
      </c>
    </row>
    <row r="3399" spans="3:24">
      <c r="C3399" s="72">
        <v>2021</v>
      </c>
      <c r="D3399" s="73">
        <v>5</v>
      </c>
      <c r="E3399" s="70" t="s">
        <v>1408</v>
      </c>
      <c r="F3399" s="70" t="s">
        <v>1409</v>
      </c>
      <c r="G3399" s="70" t="s">
        <v>9100</v>
      </c>
      <c r="H3399" s="70" t="s">
        <v>1446</v>
      </c>
      <c r="I3399" s="70" t="s">
        <v>1397</v>
      </c>
      <c r="J3399" s="70" t="s">
        <v>1396</v>
      </c>
      <c r="K3399" s="74"/>
      <c r="L3399" s="74">
        <v>365</v>
      </c>
      <c r="M3399" s="74" t="s">
        <v>9101</v>
      </c>
      <c r="N3399" s="74"/>
      <c r="O3399" s="74">
        <v>136.74</v>
      </c>
      <c r="P3399" s="74">
        <v>86.016</v>
      </c>
      <c r="Q3399" s="74" t="s">
        <v>1402</v>
      </c>
      <c r="R3399" s="74"/>
      <c r="S3399" s="74" t="s">
        <v>8710</v>
      </c>
      <c r="T3399" s="74">
        <v>5995</v>
      </c>
      <c r="U3399" s="74">
        <v>2100</v>
      </c>
      <c r="V3399" s="74">
        <v>2340</v>
      </c>
      <c r="W3399" s="74">
        <v>4495</v>
      </c>
      <c r="X3399" s="75" t="s">
        <v>9102</v>
      </c>
    </row>
    <row r="3400" spans="3:24">
      <c r="C3400" s="72">
        <v>2021</v>
      </c>
      <c r="D3400" s="73">
        <v>5</v>
      </c>
      <c r="E3400" s="70" t="s">
        <v>1408</v>
      </c>
      <c r="F3400" s="70" t="s">
        <v>1409</v>
      </c>
      <c r="G3400" s="70" t="s">
        <v>9100</v>
      </c>
      <c r="H3400" s="70" t="s">
        <v>1446</v>
      </c>
      <c r="I3400" s="70" t="s">
        <v>1397</v>
      </c>
      <c r="J3400" s="70" t="s">
        <v>1396</v>
      </c>
      <c r="K3400" s="74"/>
      <c r="L3400" s="74">
        <v>355</v>
      </c>
      <c r="M3400" s="74" t="s">
        <v>9103</v>
      </c>
      <c r="N3400" s="74"/>
      <c r="O3400" s="74">
        <v>146.7</v>
      </c>
      <c r="P3400" s="74">
        <v>81.14</v>
      </c>
      <c r="Q3400" s="74" t="s">
        <v>1402</v>
      </c>
      <c r="R3400" s="74"/>
      <c r="S3400" s="74" t="s">
        <v>8710</v>
      </c>
      <c r="T3400" s="74">
        <v>5995</v>
      </c>
      <c r="U3400" s="74">
        <v>2100</v>
      </c>
      <c r="V3400" s="74">
        <v>2340</v>
      </c>
      <c r="W3400" s="74">
        <v>4495</v>
      </c>
      <c r="X3400" s="75" t="s">
        <v>9102</v>
      </c>
    </row>
    <row r="3401" spans="3:24">
      <c r="C3401" s="72">
        <v>2021</v>
      </c>
      <c r="D3401" s="73">
        <v>5</v>
      </c>
      <c r="E3401" s="70" t="s">
        <v>1408</v>
      </c>
      <c r="F3401" s="70" t="s">
        <v>1409</v>
      </c>
      <c r="G3401" s="70" t="s">
        <v>9100</v>
      </c>
      <c r="H3401" s="70" t="s">
        <v>1446</v>
      </c>
      <c r="I3401" s="70" t="s">
        <v>1397</v>
      </c>
      <c r="J3401" s="70" t="s">
        <v>1396</v>
      </c>
      <c r="K3401" s="74"/>
      <c r="L3401" s="74">
        <v>365</v>
      </c>
      <c r="M3401" s="74" t="s">
        <v>9101</v>
      </c>
      <c r="N3401" s="74"/>
      <c r="O3401" s="74">
        <v>136.74</v>
      </c>
      <c r="P3401" s="74">
        <v>86.016</v>
      </c>
      <c r="Q3401" s="74" t="s">
        <v>1402</v>
      </c>
      <c r="R3401" s="74"/>
      <c r="S3401" s="74" t="s">
        <v>8712</v>
      </c>
      <c r="T3401" s="74">
        <v>5995</v>
      </c>
      <c r="U3401" s="74">
        <v>2100</v>
      </c>
      <c r="V3401" s="74">
        <v>2340</v>
      </c>
      <c r="W3401" s="74">
        <v>4495</v>
      </c>
      <c r="X3401" s="75" t="s">
        <v>9102</v>
      </c>
    </row>
    <row r="3402" spans="3:24">
      <c r="C3402" s="72">
        <v>2021</v>
      </c>
      <c r="D3402" s="73">
        <v>5</v>
      </c>
      <c r="E3402" s="70" t="s">
        <v>1408</v>
      </c>
      <c r="F3402" s="70" t="s">
        <v>1409</v>
      </c>
      <c r="G3402" s="70" t="s">
        <v>9100</v>
      </c>
      <c r="H3402" s="70" t="s">
        <v>1446</v>
      </c>
      <c r="I3402" s="70" t="s">
        <v>1397</v>
      </c>
      <c r="J3402" s="70" t="s">
        <v>1396</v>
      </c>
      <c r="K3402" s="74"/>
      <c r="L3402" s="74">
        <v>355</v>
      </c>
      <c r="M3402" s="74" t="s">
        <v>9101</v>
      </c>
      <c r="N3402" s="74"/>
      <c r="O3402" s="74">
        <v>141.59</v>
      </c>
      <c r="P3402" s="74">
        <v>80.64</v>
      </c>
      <c r="Q3402" s="74" t="s">
        <v>1402</v>
      </c>
      <c r="R3402" s="74"/>
      <c r="S3402" s="74" t="s">
        <v>8710</v>
      </c>
      <c r="T3402" s="74">
        <v>5995</v>
      </c>
      <c r="U3402" s="74">
        <v>2100</v>
      </c>
      <c r="V3402" s="74">
        <v>2340</v>
      </c>
      <c r="W3402" s="74">
        <v>4495</v>
      </c>
      <c r="X3402" s="75" t="s">
        <v>9102</v>
      </c>
    </row>
    <row r="3403" spans="3:24">
      <c r="C3403" s="72">
        <v>2021</v>
      </c>
      <c r="D3403" s="73">
        <v>5</v>
      </c>
      <c r="E3403" s="70" t="s">
        <v>1408</v>
      </c>
      <c r="F3403" s="70" t="s">
        <v>1409</v>
      </c>
      <c r="G3403" s="70" t="s">
        <v>9104</v>
      </c>
      <c r="H3403" s="70" t="s">
        <v>1453</v>
      </c>
      <c r="I3403" s="70" t="s">
        <v>1397</v>
      </c>
      <c r="J3403" s="70" t="s">
        <v>1396</v>
      </c>
      <c r="K3403" s="74"/>
      <c r="L3403" s="74">
        <v>365</v>
      </c>
      <c r="M3403" s="74" t="s">
        <v>9105</v>
      </c>
      <c r="N3403" s="74"/>
      <c r="O3403" s="74">
        <v>140.81</v>
      </c>
      <c r="P3403" s="74">
        <v>86.016</v>
      </c>
      <c r="Q3403" s="74" t="s">
        <v>1402</v>
      </c>
      <c r="R3403" s="74"/>
      <c r="S3403" s="74" t="s">
        <v>9106</v>
      </c>
      <c r="T3403" s="74">
        <v>5995</v>
      </c>
      <c r="U3403" s="74" t="s">
        <v>6020</v>
      </c>
      <c r="V3403" s="74" t="s">
        <v>9107</v>
      </c>
      <c r="W3403" s="74">
        <v>4495</v>
      </c>
      <c r="X3403" s="75" t="s">
        <v>9108</v>
      </c>
    </row>
    <row r="3404" spans="3:24">
      <c r="C3404" s="72">
        <v>2021</v>
      </c>
      <c r="D3404" s="73">
        <v>5</v>
      </c>
      <c r="E3404" s="70" t="s">
        <v>1408</v>
      </c>
      <c r="F3404" s="70" t="s">
        <v>1409</v>
      </c>
      <c r="G3404" s="70" t="s">
        <v>9104</v>
      </c>
      <c r="H3404" s="70" t="s">
        <v>1453</v>
      </c>
      <c r="I3404" s="70" t="s">
        <v>1397</v>
      </c>
      <c r="J3404" s="70" t="s">
        <v>1396</v>
      </c>
      <c r="K3404" s="74"/>
      <c r="L3404" s="74">
        <v>345</v>
      </c>
      <c r="M3404" s="74" t="s">
        <v>9109</v>
      </c>
      <c r="N3404" s="74"/>
      <c r="O3404" s="74">
        <v>140.31</v>
      </c>
      <c r="P3404" s="74">
        <v>79.872</v>
      </c>
      <c r="Q3404" s="74" t="s">
        <v>1402</v>
      </c>
      <c r="R3404" s="74"/>
      <c r="S3404" s="74" t="s">
        <v>9106</v>
      </c>
      <c r="T3404" s="74">
        <v>5995</v>
      </c>
      <c r="U3404" s="74" t="s">
        <v>6020</v>
      </c>
      <c r="V3404" s="74" t="s">
        <v>9107</v>
      </c>
      <c r="W3404" s="74">
        <v>4495</v>
      </c>
      <c r="X3404" s="75" t="s">
        <v>9108</v>
      </c>
    </row>
    <row r="3405" spans="3:24">
      <c r="C3405" s="72">
        <v>2021</v>
      </c>
      <c r="D3405" s="73">
        <v>5</v>
      </c>
      <c r="E3405" s="70" t="s">
        <v>1408</v>
      </c>
      <c r="F3405" s="70" t="s">
        <v>1409</v>
      </c>
      <c r="G3405" s="70" t="s">
        <v>9104</v>
      </c>
      <c r="H3405" s="70" t="s">
        <v>1453</v>
      </c>
      <c r="I3405" s="70" t="s">
        <v>1397</v>
      </c>
      <c r="J3405" s="70" t="s">
        <v>1396</v>
      </c>
      <c r="K3405" s="74"/>
      <c r="L3405" s="74">
        <v>355</v>
      </c>
      <c r="M3405" s="74" t="s">
        <v>9110</v>
      </c>
      <c r="N3405" s="74"/>
      <c r="O3405" s="74">
        <v>146.7</v>
      </c>
      <c r="P3405" s="74">
        <v>81.14</v>
      </c>
      <c r="Q3405" s="74" t="s">
        <v>1402</v>
      </c>
      <c r="R3405" s="74"/>
      <c r="S3405" s="74" t="s">
        <v>9106</v>
      </c>
      <c r="T3405" s="74">
        <v>5995</v>
      </c>
      <c r="U3405" s="74" t="s">
        <v>6020</v>
      </c>
      <c r="V3405" s="74" t="s">
        <v>9107</v>
      </c>
      <c r="W3405" s="74">
        <v>4495</v>
      </c>
      <c r="X3405" s="75" t="s">
        <v>9111</v>
      </c>
    </row>
    <row r="3406" spans="3:24">
      <c r="C3406" s="72">
        <v>2021</v>
      </c>
      <c r="D3406" s="73">
        <v>5</v>
      </c>
      <c r="E3406" s="70" t="s">
        <v>1408</v>
      </c>
      <c r="F3406" s="70" t="s">
        <v>1409</v>
      </c>
      <c r="G3406" s="70" t="s">
        <v>9112</v>
      </c>
      <c r="H3406" s="70" t="s">
        <v>1453</v>
      </c>
      <c r="I3406" s="70" t="s">
        <v>1397</v>
      </c>
      <c r="J3406" s="70" t="s">
        <v>1396</v>
      </c>
      <c r="K3406" s="74"/>
      <c r="L3406" s="74">
        <v>380</v>
      </c>
      <c r="M3406" s="74" t="s">
        <v>9113</v>
      </c>
      <c r="N3406" s="74"/>
      <c r="O3406" s="74">
        <v>140.81</v>
      </c>
      <c r="P3406" s="74">
        <v>86.016</v>
      </c>
      <c r="Q3406" s="74" t="s">
        <v>1402</v>
      </c>
      <c r="R3406" s="74"/>
      <c r="S3406" s="74" t="s">
        <v>8710</v>
      </c>
      <c r="T3406" s="74">
        <v>5995</v>
      </c>
      <c r="U3406" s="74" t="s">
        <v>6020</v>
      </c>
      <c r="V3406" s="74"/>
      <c r="W3406" s="74">
        <v>4495</v>
      </c>
      <c r="X3406" s="75" t="s">
        <v>9114</v>
      </c>
    </row>
    <row r="3407" spans="3:24">
      <c r="C3407" s="72">
        <v>2021</v>
      </c>
      <c r="D3407" s="73">
        <v>5</v>
      </c>
      <c r="E3407" s="70" t="s">
        <v>1408</v>
      </c>
      <c r="F3407" s="70" t="s">
        <v>1409</v>
      </c>
      <c r="G3407" s="70" t="s">
        <v>9112</v>
      </c>
      <c r="H3407" s="70" t="s">
        <v>1453</v>
      </c>
      <c r="I3407" s="70" t="s">
        <v>1397</v>
      </c>
      <c r="J3407" s="70" t="s">
        <v>1396</v>
      </c>
      <c r="K3407" s="74"/>
      <c r="L3407" s="74">
        <v>345</v>
      </c>
      <c r="M3407" s="74" t="s">
        <v>9115</v>
      </c>
      <c r="N3407" s="74"/>
      <c r="O3407" s="74">
        <v>140.31</v>
      </c>
      <c r="P3407" s="74">
        <v>79.872</v>
      </c>
      <c r="Q3407" s="74" t="s">
        <v>1402</v>
      </c>
      <c r="R3407" s="74"/>
      <c r="S3407" s="74" t="s">
        <v>8710</v>
      </c>
      <c r="T3407" s="74">
        <v>5995</v>
      </c>
      <c r="U3407" s="74" t="s">
        <v>6020</v>
      </c>
      <c r="V3407" s="74" t="s">
        <v>9116</v>
      </c>
      <c r="W3407" s="74">
        <v>4495</v>
      </c>
      <c r="X3407" s="75" t="s">
        <v>9117</v>
      </c>
    </row>
    <row r="3408" spans="3:24">
      <c r="C3408" s="72">
        <v>2021</v>
      </c>
      <c r="D3408" s="73">
        <v>5</v>
      </c>
      <c r="E3408" s="70" t="s">
        <v>1408</v>
      </c>
      <c r="F3408" s="70" t="s">
        <v>1409</v>
      </c>
      <c r="G3408" s="70" t="s">
        <v>9112</v>
      </c>
      <c r="H3408" s="70" t="s">
        <v>1453</v>
      </c>
      <c r="I3408" s="70" t="s">
        <v>1397</v>
      </c>
      <c r="J3408" s="70" t="s">
        <v>1396</v>
      </c>
      <c r="K3408" s="74"/>
      <c r="L3408" s="74">
        <v>355</v>
      </c>
      <c r="M3408" s="74" t="s">
        <v>9118</v>
      </c>
      <c r="N3408" s="74"/>
      <c r="O3408" s="74">
        <v>146.7</v>
      </c>
      <c r="P3408" s="74">
        <v>81.14</v>
      </c>
      <c r="Q3408" s="74" t="s">
        <v>1402</v>
      </c>
      <c r="R3408" s="74"/>
      <c r="S3408" s="74" t="s">
        <v>8710</v>
      </c>
      <c r="T3408" s="74">
        <v>5995</v>
      </c>
      <c r="U3408" s="74" t="s">
        <v>6020</v>
      </c>
      <c r="V3408" s="74"/>
      <c r="W3408" s="74">
        <v>4495</v>
      </c>
      <c r="X3408" s="75" t="s">
        <v>9114</v>
      </c>
    </row>
    <row r="3409" spans="3:24">
      <c r="C3409" s="72">
        <v>2021</v>
      </c>
      <c r="D3409" s="73">
        <v>5</v>
      </c>
      <c r="E3409" s="70" t="s">
        <v>1408</v>
      </c>
      <c r="F3409" s="70" t="s">
        <v>1409</v>
      </c>
      <c r="G3409" s="70" t="s">
        <v>9119</v>
      </c>
      <c r="H3409" s="70" t="s">
        <v>1453</v>
      </c>
      <c r="I3409" s="70" t="s">
        <v>1397</v>
      </c>
      <c r="J3409" s="70" t="s">
        <v>1396</v>
      </c>
      <c r="K3409" s="74"/>
      <c r="L3409" s="74">
        <v>355</v>
      </c>
      <c r="M3409" s="74" t="s">
        <v>9120</v>
      </c>
      <c r="N3409" s="74"/>
      <c r="O3409" s="74"/>
      <c r="P3409" s="74">
        <v>81.14</v>
      </c>
      <c r="Q3409" s="74" t="s">
        <v>1402</v>
      </c>
      <c r="R3409" s="74"/>
      <c r="S3409" s="74" t="s">
        <v>8710</v>
      </c>
      <c r="T3409" s="74">
        <v>5995</v>
      </c>
      <c r="U3409" s="74"/>
      <c r="V3409" s="74" t="s">
        <v>9121</v>
      </c>
      <c r="W3409" s="74">
        <v>4495</v>
      </c>
      <c r="X3409" s="75" t="s">
        <v>9122</v>
      </c>
    </row>
    <row r="3410" spans="3:24">
      <c r="C3410" s="72">
        <v>2021</v>
      </c>
      <c r="D3410" s="73">
        <v>5</v>
      </c>
      <c r="E3410" s="70" t="s">
        <v>1408</v>
      </c>
      <c r="F3410" s="70" t="s">
        <v>1409</v>
      </c>
      <c r="G3410" s="70" t="s">
        <v>9119</v>
      </c>
      <c r="H3410" s="70" t="s">
        <v>1453</v>
      </c>
      <c r="I3410" s="70" t="s">
        <v>1397</v>
      </c>
      <c r="J3410" s="70" t="s">
        <v>1396</v>
      </c>
      <c r="K3410" s="74"/>
      <c r="L3410" s="74">
        <v>365</v>
      </c>
      <c r="M3410" s="74" t="s">
        <v>9123</v>
      </c>
      <c r="N3410" s="74"/>
      <c r="O3410" s="74"/>
      <c r="P3410" s="74">
        <v>86.016</v>
      </c>
      <c r="Q3410" s="74" t="s">
        <v>1402</v>
      </c>
      <c r="R3410" s="74"/>
      <c r="S3410" s="74" t="s">
        <v>8712</v>
      </c>
      <c r="T3410" s="74">
        <v>5995</v>
      </c>
      <c r="U3410" s="74" t="s">
        <v>9124</v>
      </c>
      <c r="V3410" s="74" t="s">
        <v>9121</v>
      </c>
      <c r="W3410" s="74">
        <v>4495</v>
      </c>
      <c r="X3410" s="75" t="s">
        <v>9122</v>
      </c>
    </row>
    <row r="3411" spans="3:24">
      <c r="C3411" s="72">
        <v>2021</v>
      </c>
      <c r="D3411" s="73">
        <v>5</v>
      </c>
      <c r="E3411" s="70" t="s">
        <v>1408</v>
      </c>
      <c r="F3411" s="70" t="s">
        <v>1409</v>
      </c>
      <c r="G3411" s="70" t="s">
        <v>9119</v>
      </c>
      <c r="H3411" s="70" t="s">
        <v>1453</v>
      </c>
      <c r="I3411" s="70" t="s">
        <v>1397</v>
      </c>
      <c r="J3411" s="70" t="s">
        <v>1396</v>
      </c>
      <c r="K3411" s="74"/>
      <c r="L3411" s="74">
        <v>365</v>
      </c>
      <c r="M3411" s="74" t="s">
        <v>9123</v>
      </c>
      <c r="N3411" s="74"/>
      <c r="O3411" s="74"/>
      <c r="P3411" s="74">
        <v>86.016</v>
      </c>
      <c r="Q3411" s="74" t="s">
        <v>1402</v>
      </c>
      <c r="R3411" s="74"/>
      <c r="S3411" s="74" t="s">
        <v>8710</v>
      </c>
      <c r="T3411" s="74">
        <v>5995</v>
      </c>
      <c r="U3411" s="74"/>
      <c r="V3411" s="74" t="s">
        <v>9121</v>
      </c>
      <c r="W3411" s="74">
        <v>4495</v>
      </c>
      <c r="X3411" s="75" t="s">
        <v>9122</v>
      </c>
    </row>
    <row r="3412" spans="3:24">
      <c r="C3412" s="72">
        <v>2021</v>
      </c>
      <c r="D3412" s="73">
        <v>5</v>
      </c>
      <c r="E3412" s="70" t="s">
        <v>1408</v>
      </c>
      <c r="F3412" s="70" t="s">
        <v>1409</v>
      </c>
      <c r="G3412" s="70" t="s">
        <v>9119</v>
      </c>
      <c r="H3412" s="70" t="s">
        <v>1453</v>
      </c>
      <c r="I3412" s="70" t="s">
        <v>1397</v>
      </c>
      <c r="J3412" s="70" t="s">
        <v>1396</v>
      </c>
      <c r="K3412" s="74"/>
      <c r="L3412" s="74">
        <v>355</v>
      </c>
      <c r="M3412" s="74" t="s">
        <v>9123</v>
      </c>
      <c r="N3412" s="74"/>
      <c r="O3412" s="74"/>
      <c r="P3412" s="74">
        <v>80.64</v>
      </c>
      <c r="Q3412" s="74" t="s">
        <v>1402</v>
      </c>
      <c r="R3412" s="74"/>
      <c r="S3412" s="74" t="s">
        <v>8710</v>
      </c>
      <c r="T3412" s="74">
        <v>5995</v>
      </c>
      <c r="U3412" s="74"/>
      <c r="V3412" s="74" t="s">
        <v>9121</v>
      </c>
      <c r="W3412" s="74">
        <v>4495</v>
      </c>
      <c r="X3412" s="75" t="s">
        <v>9122</v>
      </c>
    </row>
    <row r="3413" spans="3:24">
      <c r="C3413" s="72">
        <v>2021</v>
      </c>
      <c r="D3413" s="73">
        <v>5</v>
      </c>
      <c r="E3413" s="70" t="s">
        <v>1408</v>
      </c>
      <c r="F3413" s="70" t="s">
        <v>1409</v>
      </c>
      <c r="G3413" s="70" t="s">
        <v>9125</v>
      </c>
      <c r="H3413" s="70" t="s">
        <v>1898</v>
      </c>
      <c r="I3413" s="70" t="s">
        <v>1397</v>
      </c>
      <c r="J3413" s="70" t="s">
        <v>1396</v>
      </c>
      <c r="K3413" s="74"/>
      <c r="L3413" s="74">
        <v>355</v>
      </c>
      <c r="M3413" s="74" t="s">
        <v>9120</v>
      </c>
      <c r="N3413" s="74"/>
      <c r="O3413" s="74"/>
      <c r="P3413" s="74">
        <v>81.14</v>
      </c>
      <c r="Q3413" s="74" t="s">
        <v>1402</v>
      </c>
      <c r="R3413" s="74"/>
      <c r="S3413" s="74" t="s">
        <v>8710</v>
      </c>
      <c r="T3413" s="74">
        <v>5995</v>
      </c>
      <c r="U3413" s="74"/>
      <c r="V3413" s="74"/>
      <c r="W3413" s="74">
        <v>4495</v>
      </c>
      <c r="X3413" s="75" t="s">
        <v>9122</v>
      </c>
    </row>
    <row r="3414" spans="3:24">
      <c r="C3414" s="72">
        <v>2021</v>
      </c>
      <c r="D3414" s="73">
        <v>5</v>
      </c>
      <c r="E3414" s="70" t="s">
        <v>1408</v>
      </c>
      <c r="F3414" s="70" t="s">
        <v>1409</v>
      </c>
      <c r="G3414" s="70" t="s">
        <v>9125</v>
      </c>
      <c r="H3414" s="70" t="s">
        <v>1898</v>
      </c>
      <c r="I3414" s="70" t="s">
        <v>1397</v>
      </c>
      <c r="J3414" s="70" t="s">
        <v>1396</v>
      </c>
      <c r="K3414" s="74"/>
      <c r="L3414" s="74">
        <v>365</v>
      </c>
      <c r="M3414" s="74" t="s">
        <v>9126</v>
      </c>
      <c r="N3414" s="74"/>
      <c r="O3414" s="74">
        <v>136.74</v>
      </c>
      <c r="P3414" s="74">
        <v>86.016</v>
      </c>
      <c r="Q3414" s="74" t="s">
        <v>1402</v>
      </c>
      <c r="R3414" s="74"/>
      <c r="S3414" s="74" t="s">
        <v>8712</v>
      </c>
      <c r="T3414" s="74">
        <v>5995</v>
      </c>
      <c r="U3414" s="74" t="s">
        <v>9124</v>
      </c>
      <c r="V3414" s="74" t="s">
        <v>9127</v>
      </c>
      <c r="W3414" s="74">
        <v>4495</v>
      </c>
      <c r="X3414" s="75" t="s">
        <v>9122</v>
      </c>
    </row>
    <row r="3415" spans="3:24">
      <c r="C3415" s="72">
        <v>2021</v>
      </c>
      <c r="D3415" s="73">
        <v>5</v>
      </c>
      <c r="E3415" s="70" t="s">
        <v>1408</v>
      </c>
      <c r="F3415" s="70" t="s">
        <v>1409</v>
      </c>
      <c r="G3415" s="70" t="s">
        <v>9125</v>
      </c>
      <c r="H3415" s="70" t="s">
        <v>1898</v>
      </c>
      <c r="I3415" s="70" t="s">
        <v>1397</v>
      </c>
      <c r="J3415" s="70" t="s">
        <v>1396</v>
      </c>
      <c r="K3415" s="74"/>
      <c r="L3415" s="74">
        <v>355</v>
      </c>
      <c r="M3415" s="74" t="s">
        <v>9126</v>
      </c>
      <c r="N3415" s="74"/>
      <c r="O3415" s="74">
        <v>141.59</v>
      </c>
      <c r="P3415" s="74">
        <v>80.64</v>
      </c>
      <c r="Q3415" s="74" t="s">
        <v>1402</v>
      </c>
      <c r="R3415" s="74"/>
      <c r="S3415" s="74" t="s">
        <v>8710</v>
      </c>
      <c r="T3415" s="74">
        <v>5995</v>
      </c>
      <c r="U3415" s="74"/>
      <c r="V3415" s="74"/>
      <c r="W3415" s="74">
        <v>4495</v>
      </c>
      <c r="X3415" s="75" t="s">
        <v>9122</v>
      </c>
    </row>
    <row r="3416" spans="3:24">
      <c r="C3416" s="72">
        <v>2021</v>
      </c>
      <c r="D3416" s="73">
        <v>5</v>
      </c>
      <c r="E3416" s="70" t="s">
        <v>1408</v>
      </c>
      <c r="F3416" s="70" t="s">
        <v>1409</v>
      </c>
      <c r="G3416" s="70" t="s">
        <v>9125</v>
      </c>
      <c r="H3416" s="70" t="s">
        <v>1898</v>
      </c>
      <c r="I3416" s="70" t="s">
        <v>1397</v>
      </c>
      <c r="J3416" s="70" t="s">
        <v>1396</v>
      </c>
      <c r="K3416" s="74"/>
      <c r="L3416" s="74">
        <v>365</v>
      </c>
      <c r="M3416" s="74" t="s">
        <v>9126</v>
      </c>
      <c r="N3416" s="74"/>
      <c r="O3416" s="74">
        <v>136.74</v>
      </c>
      <c r="P3416" s="74">
        <v>86.016</v>
      </c>
      <c r="Q3416" s="74" t="s">
        <v>1402</v>
      </c>
      <c r="R3416" s="74"/>
      <c r="S3416" s="74" t="s">
        <v>8710</v>
      </c>
      <c r="T3416" s="74">
        <v>5995</v>
      </c>
      <c r="U3416" s="74"/>
      <c r="V3416" s="74"/>
      <c r="W3416" s="74">
        <v>4495</v>
      </c>
      <c r="X3416" s="75" t="s">
        <v>9122</v>
      </c>
    </row>
    <row r="3417" spans="3:24">
      <c r="C3417" s="72">
        <v>2021</v>
      </c>
      <c r="D3417" s="73">
        <v>5</v>
      </c>
      <c r="E3417" s="70" t="s">
        <v>4268</v>
      </c>
      <c r="F3417" s="70" t="s">
        <v>9128</v>
      </c>
      <c r="G3417" s="70" t="s">
        <v>9129</v>
      </c>
      <c r="H3417" s="70" t="s">
        <v>1560</v>
      </c>
      <c r="I3417" s="70" t="s">
        <v>8201</v>
      </c>
      <c r="J3417" s="70" t="s">
        <v>1441</v>
      </c>
      <c r="K3417" s="74">
        <v>61</v>
      </c>
      <c r="L3417" s="74"/>
      <c r="M3417" s="74"/>
      <c r="N3417" s="74"/>
      <c r="O3417" s="74"/>
      <c r="P3417" s="74"/>
      <c r="Q3417" s="74" t="s">
        <v>9130</v>
      </c>
      <c r="R3417" s="74"/>
      <c r="S3417" s="74" t="s">
        <v>9131</v>
      </c>
      <c r="T3417" s="74">
        <v>4545</v>
      </c>
      <c r="U3417" s="74">
        <v>1856</v>
      </c>
      <c r="V3417" s="74" t="s">
        <v>9132</v>
      </c>
      <c r="W3417" s="74">
        <v>2135</v>
      </c>
      <c r="X3417" s="75"/>
    </row>
    <row r="3418" spans="3:24">
      <c r="C3418" s="72">
        <v>2021</v>
      </c>
      <c r="D3418" s="73">
        <v>5</v>
      </c>
      <c r="E3418" s="70" t="s">
        <v>4268</v>
      </c>
      <c r="F3418" s="70" t="s">
        <v>9128</v>
      </c>
      <c r="G3418" s="70" t="s">
        <v>9129</v>
      </c>
      <c r="H3418" s="70" t="s">
        <v>1560</v>
      </c>
      <c r="I3418" s="70" t="s">
        <v>8201</v>
      </c>
      <c r="J3418" s="70" t="s">
        <v>1441</v>
      </c>
      <c r="K3418" s="74">
        <v>61</v>
      </c>
      <c r="L3418" s="74"/>
      <c r="M3418" s="74"/>
      <c r="N3418" s="74"/>
      <c r="O3418" s="74"/>
      <c r="P3418" s="74"/>
      <c r="Q3418" s="74" t="s">
        <v>9130</v>
      </c>
      <c r="R3418" s="74"/>
      <c r="S3418" s="74" t="s">
        <v>9131</v>
      </c>
      <c r="T3418" s="74">
        <v>4545</v>
      </c>
      <c r="U3418" s="74">
        <v>1856</v>
      </c>
      <c r="V3418" s="74" t="s">
        <v>9132</v>
      </c>
      <c r="W3418" s="74">
        <v>2135</v>
      </c>
      <c r="X3418" s="75" t="s">
        <v>9133</v>
      </c>
    </row>
    <row r="3419" spans="3:24">
      <c r="C3419" s="72">
        <v>2021</v>
      </c>
      <c r="D3419" s="73">
        <v>5</v>
      </c>
      <c r="E3419" s="70" t="s">
        <v>1784</v>
      </c>
      <c r="F3419" s="70" t="s">
        <v>9134</v>
      </c>
      <c r="G3419" s="70" t="s">
        <v>9135</v>
      </c>
      <c r="H3419" s="70" t="s">
        <v>4220</v>
      </c>
      <c r="I3419" s="70" t="s">
        <v>8201</v>
      </c>
      <c r="J3419" s="70" t="s">
        <v>1441</v>
      </c>
      <c r="K3419" s="74">
        <v>70</v>
      </c>
      <c r="L3419" s="74"/>
      <c r="M3419" s="74"/>
      <c r="N3419" s="74"/>
      <c r="O3419" s="74"/>
      <c r="P3419" s="74"/>
      <c r="Q3419" s="74" t="s">
        <v>3832</v>
      </c>
      <c r="R3419" s="74"/>
      <c r="S3419" s="74" t="s">
        <v>8958</v>
      </c>
      <c r="T3419" s="74" t="s">
        <v>9136</v>
      </c>
      <c r="U3419" s="74" t="s">
        <v>9137</v>
      </c>
      <c r="V3419" s="74" t="s">
        <v>9138</v>
      </c>
      <c r="W3419" s="74" t="s">
        <v>9139</v>
      </c>
      <c r="X3419" s="75" t="s">
        <v>9140</v>
      </c>
    </row>
    <row r="3420" spans="3:24">
      <c r="C3420" s="72">
        <v>2021</v>
      </c>
      <c r="D3420" s="73">
        <v>5</v>
      </c>
      <c r="E3420" s="70" t="s">
        <v>1784</v>
      </c>
      <c r="F3420" s="70" t="s">
        <v>9134</v>
      </c>
      <c r="G3420" s="70" t="s">
        <v>9135</v>
      </c>
      <c r="H3420" s="70" t="s">
        <v>4220</v>
      </c>
      <c r="I3420" s="70" t="s">
        <v>8201</v>
      </c>
      <c r="J3420" s="70" t="s">
        <v>1441</v>
      </c>
      <c r="K3420" s="74">
        <v>70</v>
      </c>
      <c r="L3420" s="74"/>
      <c r="M3420" s="74"/>
      <c r="N3420" s="74"/>
      <c r="O3420" s="74"/>
      <c r="P3420" s="74"/>
      <c r="Q3420" s="74" t="s">
        <v>3832</v>
      </c>
      <c r="R3420" s="74"/>
      <c r="S3420" s="74" t="s">
        <v>8958</v>
      </c>
      <c r="T3420" s="74" t="s">
        <v>9136</v>
      </c>
      <c r="U3420" s="74" t="s">
        <v>9137</v>
      </c>
      <c r="V3420" s="74" t="s">
        <v>9138</v>
      </c>
      <c r="W3420" s="74" t="s">
        <v>9139</v>
      </c>
      <c r="X3420" s="75" t="s">
        <v>9140</v>
      </c>
    </row>
    <row r="3421" spans="3:24">
      <c r="C3421" s="72">
        <v>2021</v>
      </c>
      <c r="D3421" s="73">
        <v>5</v>
      </c>
      <c r="E3421" s="70" t="s">
        <v>1784</v>
      </c>
      <c r="F3421" s="70" t="s">
        <v>9134</v>
      </c>
      <c r="G3421" s="70" t="s">
        <v>9141</v>
      </c>
      <c r="H3421" s="70" t="s">
        <v>4220</v>
      </c>
      <c r="I3421" s="70" t="s">
        <v>8201</v>
      </c>
      <c r="J3421" s="70" t="s">
        <v>1441</v>
      </c>
      <c r="K3421" s="74">
        <v>70</v>
      </c>
      <c r="L3421" s="74"/>
      <c r="M3421" s="74"/>
      <c r="N3421" s="74"/>
      <c r="O3421" s="74"/>
      <c r="P3421" s="74"/>
      <c r="Q3421" s="74" t="s">
        <v>3832</v>
      </c>
      <c r="R3421" s="74"/>
      <c r="S3421" s="74" t="s">
        <v>8958</v>
      </c>
      <c r="T3421" s="74">
        <v>4704</v>
      </c>
      <c r="U3421" s="74">
        <v>1848</v>
      </c>
      <c r="V3421" s="74">
        <v>1463</v>
      </c>
      <c r="W3421" s="74">
        <v>1950</v>
      </c>
      <c r="X3421" s="75">
        <v>1530</v>
      </c>
    </row>
    <row r="3422" spans="3:24">
      <c r="C3422" s="72">
        <v>2021</v>
      </c>
      <c r="D3422" s="73">
        <v>5</v>
      </c>
      <c r="E3422" s="70" t="s">
        <v>1735</v>
      </c>
      <c r="F3422" s="70" t="s">
        <v>1736</v>
      </c>
      <c r="G3422" s="70" t="s">
        <v>9142</v>
      </c>
      <c r="H3422" s="70" t="s">
        <v>1579</v>
      </c>
      <c r="I3422" s="70" t="s">
        <v>1397</v>
      </c>
      <c r="J3422" s="70" t="s">
        <v>1441</v>
      </c>
      <c r="K3422" s="74">
        <v>405</v>
      </c>
      <c r="L3422" s="74"/>
      <c r="M3422" s="74"/>
      <c r="N3422" s="74">
        <v>17.1</v>
      </c>
      <c r="O3422" s="74">
        <v>141.7</v>
      </c>
      <c r="P3422" s="74"/>
      <c r="Q3422" s="74" t="s">
        <v>9143</v>
      </c>
      <c r="R3422" s="74"/>
      <c r="S3422" s="74" t="s">
        <v>9144</v>
      </c>
      <c r="T3422" s="74">
        <v>4850</v>
      </c>
      <c r="U3422" s="74">
        <v>1860</v>
      </c>
      <c r="V3422" s="74">
        <v>1780</v>
      </c>
      <c r="W3422" s="76">
        <v>25752535</v>
      </c>
      <c r="X3422" s="77">
        <v>20502010</v>
      </c>
    </row>
    <row r="3423" spans="3:24">
      <c r="C3423" s="72">
        <v>2021</v>
      </c>
      <c r="D3423" s="73">
        <v>5</v>
      </c>
      <c r="E3423" s="70" t="s">
        <v>1735</v>
      </c>
      <c r="F3423" s="70" t="s">
        <v>1736</v>
      </c>
      <c r="G3423" s="70" t="s">
        <v>9142</v>
      </c>
      <c r="H3423" s="70" t="s">
        <v>1579</v>
      </c>
      <c r="I3423" s="70" t="s">
        <v>1397</v>
      </c>
      <c r="J3423" s="70" t="s">
        <v>1441</v>
      </c>
      <c r="K3423" s="74">
        <v>405</v>
      </c>
      <c r="L3423" s="74"/>
      <c r="M3423" s="74"/>
      <c r="N3423" s="74">
        <v>17.1</v>
      </c>
      <c r="O3423" s="74">
        <v>140</v>
      </c>
      <c r="P3423" s="74"/>
      <c r="Q3423" s="74"/>
      <c r="R3423" s="74"/>
      <c r="S3423" s="74" t="s">
        <v>9144</v>
      </c>
      <c r="T3423" s="74">
        <v>4850</v>
      </c>
      <c r="U3423" s="74">
        <v>1860</v>
      </c>
      <c r="V3423" s="74">
        <v>1780</v>
      </c>
      <c r="W3423" s="76">
        <v>25752535</v>
      </c>
      <c r="X3423" s="77">
        <v>20502010</v>
      </c>
    </row>
    <row r="3424" spans="3:24">
      <c r="C3424" s="72">
        <v>2021</v>
      </c>
      <c r="D3424" s="73">
        <v>5</v>
      </c>
      <c r="E3424" s="70" t="s">
        <v>1735</v>
      </c>
      <c r="F3424" s="70" t="s">
        <v>1736</v>
      </c>
      <c r="G3424" s="70" t="s">
        <v>9142</v>
      </c>
      <c r="H3424" s="70" t="s">
        <v>1579</v>
      </c>
      <c r="I3424" s="70" t="s">
        <v>1397</v>
      </c>
      <c r="J3424" s="70" t="s">
        <v>1441</v>
      </c>
      <c r="K3424" s="74">
        <v>550</v>
      </c>
      <c r="L3424" s="74"/>
      <c r="M3424" s="74"/>
      <c r="N3424" s="74">
        <v>17.1</v>
      </c>
      <c r="O3424" s="74">
        <v>167.74</v>
      </c>
      <c r="P3424" s="74"/>
      <c r="Q3424" s="74" t="s">
        <v>1442</v>
      </c>
      <c r="R3424" s="74"/>
      <c r="S3424" s="74" t="s">
        <v>9144</v>
      </c>
      <c r="T3424" s="74">
        <v>4850</v>
      </c>
      <c r="U3424" s="74">
        <v>1860</v>
      </c>
      <c r="V3424" s="74">
        <v>1780</v>
      </c>
      <c r="W3424" s="74" t="s">
        <v>9145</v>
      </c>
      <c r="X3424" s="75" t="s">
        <v>9146</v>
      </c>
    </row>
    <row r="3425" spans="3:24">
      <c r="C3425" s="72">
        <v>2021</v>
      </c>
      <c r="D3425" s="73">
        <v>5</v>
      </c>
      <c r="E3425" s="70" t="s">
        <v>7831</v>
      </c>
      <c r="F3425" s="70" t="s">
        <v>1621</v>
      </c>
      <c r="G3425" s="70" t="s">
        <v>9147</v>
      </c>
      <c r="H3425" s="70" t="s">
        <v>1433</v>
      </c>
      <c r="I3425" s="70" t="s">
        <v>1397</v>
      </c>
      <c r="J3425" s="70" t="s">
        <v>1412</v>
      </c>
      <c r="K3425" s="74"/>
      <c r="L3425" s="74">
        <v>400</v>
      </c>
      <c r="M3425" s="74">
        <v>0.135</v>
      </c>
      <c r="N3425" s="74"/>
      <c r="O3425" s="74">
        <v>160.4</v>
      </c>
      <c r="P3425" s="74">
        <v>211.43</v>
      </c>
      <c r="Q3425" s="74" t="s">
        <v>1402</v>
      </c>
      <c r="R3425" s="74"/>
      <c r="S3425" s="74"/>
      <c r="T3425" s="74">
        <v>10500</v>
      </c>
      <c r="U3425" s="74">
        <v>2550</v>
      </c>
      <c r="V3425" s="74" t="s">
        <v>6024</v>
      </c>
      <c r="W3425" s="74">
        <v>18000</v>
      </c>
      <c r="X3425" s="75" t="s">
        <v>9148</v>
      </c>
    </row>
    <row r="3426" spans="3:24">
      <c r="C3426" s="72">
        <v>2021</v>
      </c>
      <c r="D3426" s="73">
        <v>5</v>
      </c>
      <c r="E3426" s="70" t="s">
        <v>7831</v>
      </c>
      <c r="F3426" s="70" t="s">
        <v>1621</v>
      </c>
      <c r="G3426" s="70" t="s">
        <v>9149</v>
      </c>
      <c r="H3426" s="70" t="s">
        <v>1433</v>
      </c>
      <c r="I3426" s="70" t="s">
        <v>1397</v>
      </c>
      <c r="J3426" s="70" t="s">
        <v>1412</v>
      </c>
      <c r="K3426" s="74"/>
      <c r="L3426" s="74">
        <v>570</v>
      </c>
      <c r="M3426" s="74">
        <v>0.149</v>
      </c>
      <c r="N3426" s="74"/>
      <c r="O3426" s="74" t="s">
        <v>1835</v>
      </c>
      <c r="P3426" s="74">
        <v>300.81</v>
      </c>
      <c r="Q3426" s="74" t="s">
        <v>1402</v>
      </c>
      <c r="R3426" s="74"/>
      <c r="S3426" s="74" t="s">
        <v>8786</v>
      </c>
      <c r="T3426" s="74">
        <v>12000</v>
      </c>
      <c r="U3426" s="74">
        <v>2550</v>
      </c>
      <c r="V3426" s="74" t="s">
        <v>6024</v>
      </c>
      <c r="W3426" s="74">
        <v>18000</v>
      </c>
      <c r="X3426" s="75" t="s">
        <v>9150</v>
      </c>
    </row>
    <row r="3427" spans="3:24">
      <c r="C3427" s="72">
        <v>2021</v>
      </c>
      <c r="D3427" s="73">
        <v>5</v>
      </c>
      <c r="E3427" s="70" t="s">
        <v>7831</v>
      </c>
      <c r="F3427" s="70" t="s">
        <v>1621</v>
      </c>
      <c r="G3427" s="70" t="s">
        <v>9151</v>
      </c>
      <c r="H3427" s="70" t="s">
        <v>1433</v>
      </c>
      <c r="I3427" s="70" t="s">
        <v>1397</v>
      </c>
      <c r="J3427" s="70" t="s">
        <v>1412</v>
      </c>
      <c r="K3427" s="74"/>
      <c r="L3427" s="74">
        <v>335</v>
      </c>
      <c r="M3427" s="74">
        <v>0.143</v>
      </c>
      <c r="N3427" s="74"/>
      <c r="O3427" s="74">
        <v>160.26</v>
      </c>
      <c r="P3427" s="74">
        <v>140.95</v>
      </c>
      <c r="Q3427" s="74" t="s">
        <v>1402</v>
      </c>
      <c r="R3427" s="74"/>
      <c r="S3427" s="74" t="s">
        <v>9152</v>
      </c>
      <c r="T3427" s="74">
        <v>8145</v>
      </c>
      <c r="U3427" s="74">
        <v>2420</v>
      </c>
      <c r="V3427" s="74" t="s">
        <v>4247</v>
      </c>
      <c r="W3427" s="74">
        <v>13700</v>
      </c>
      <c r="X3427" s="75" t="s">
        <v>6033</v>
      </c>
    </row>
    <row r="3428" spans="3:24">
      <c r="C3428" s="72">
        <v>2021</v>
      </c>
      <c r="D3428" s="73">
        <v>5</v>
      </c>
      <c r="E3428" s="70" t="s">
        <v>7831</v>
      </c>
      <c r="F3428" s="70" t="s">
        <v>1621</v>
      </c>
      <c r="G3428" s="70" t="s">
        <v>9153</v>
      </c>
      <c r="H3428" s="70" t="s">
        <v>1433</v>
      </c>
      <c r="I3428" s="70" t="s">
        <v>1397</v>
      </c>
      <c r="J3428" s="70" t="s">
        <v>1412</v>
      </c>
      <c r="K3428" s="74"/>
      <c r="L3428" s="74">
        <v>400</v>
      </c>
      <c r="M3428" s="74">
        <v>0.139</v>
      </c>
      <c r="N3428" s="74"/>
      <c r="O3428" s="74">
        <v>161.27</v>
      </c>
      <c r="P3428" s="74">
        <v>175.03</v>
      </c>
      <c r="Q3428" s="74" t="s">
        <v>1402</v>
      </c>
      <c r="R3428" s="74"/>
      <c r="S3428" s="74" t="s">
        <v>9152</v>
      </c>
      <c r="T3428" s="74">
        <v>8145</v>
      </c>
      <c r="U3428" s="74">
        <v>2420</v>
      </c>
      <c r="V3428" s="74" t="s">
        <v>4247</v>
      </c>
      <c r="W3428" s="74">
        <v>13700</v>
      </c>
      <c r="X3428" s="75" t="s">
        <v>9154</v>
      </c>
    </row>
    <row r="3429" spans="3:24">
      <c r="C3429" s="72">
        <v>2021</v>
      </c>
      <c r="D3429" s="73">
        <v>5</v>
      </c>
      <c r="E3429" s="70" t="s">
        <v>7831</v>
      </c>
      <c r="F3429" s="70" t="s">
        <v>1621</v>
      </c>
      <c r="G3429" s="70" t="s">
        <v>9155</v>
      </c>
      <c r="H3429" s="70" t="s">
        <v>1433</v>
      </c>
      <c r="I3429" s="70" t="s">
        <v>1397</v>
      </c>
      <c r="J3429" s="70" t="s">
        <v>1412</v>
      </c>
      <c r="K3429" s="74"/>
      <c r="L3429" s="74">
        <v>335</v>
      </c>
      <c r="M3429" s="74">
        <v>0.137</v>
      </c>
      <c r="N3429" s="74"/>
      <c r="O3429" s="74">
        <v>160.4</v>
      </c>
      <c r="P3429" s="74">
        <v>140.95</v>
      </c>
      <c r="Q3429" s="74" t="s">
        <v>1402</v>
      </c>
      <c r="R3429" s="74"/>
      <c r="S3429" s="74" t="s">
        <v>9152</v>
      </c>
      <c r="T3429" s="74">
        <v>8145</v>
      </c>
      <c r="U3429" s="74">
        <v>2420</v>
      </c>
      <c r="V3429" s="74" t="s">
        <v>4247</v>
      </c>
      <c r="W3429" s="74">
        <v>13700</v>
      </c>
      <c r="X3429" s="75" t="s">
        <v>6033</v>
      </c>
    </row>
    <row r="3430" spans="3:24">
      <c r="C3430" s="72">
        <v>2021</v>
      </c>
      <c r="D3430" s="73">
        <v>5</v>
      </c>
      <c r="E3430" s="70" t="s">
        <v>7831</v>
      </c>
      <c r="F3430" s="70" t="s">
        <v>1621</v>
      </c>
      <c r="G3430" s="70" t="s">
        <v>9156</v>
      </c>
      <c r="H3430" s="70" t="s">
        <v>1433</v>
      </c>
      <c r="I3430" s="70" t="s">
        <v>1397</v>
      </c>
      <c r="J3430" s="70" t="s">
        <v>1412</v>
      </c>
      <c r="K3430" s="74"/>
      <c r="L3430" s="74">
        <v>400</v>
      </c>
      <c r="M3430" s="74">
        <v>0.139</v>
      </c>
      <c r="N3430" s="74"/>
      <c r="O3430" s="74">
        <v>161.29</v>
      </c>
      <c r="P3430" s="74">
        <v>175.03</v>
      </c>
      <c r="Q3430" s="74" t="s">
        <v>1402</v>
      </c>
      <c r="R3430" s="74"/>
      <c r="S3430" s="74" t="s">
        <v>9152</v>
      </c>
      <c r="T3430" s="74">
        <v>8145</v>
      </c>
      <c r="U3430" s="74">
        <v>2420</v>
      </c>
      <c r="V3430" s="74" t="s">
        <v>4247</v>
      </c>
      <c r="W3430" s="74">
        <v>13700</v>
      </c>
      <c r="X3430" s="75" t="s">
        <v>9154</v>
      </c>
    </row>
    <row r="3431" spans="3:24">
      <c r="C3431" s="72">
        <v>2021</v>
      </c>
      <c r="D3431" s="73">
        <v>5</v>
      </c>
      <c r="E3431" s="70" t="s">
        <v>7831</v>
      </c>
      <c r="F3431" s="70" t="s">
        <v>1621</v>
      </c>
      <c r="G3431" s="70" t="s">
        <v>9157</v>
      </c>
      <c r="H3431" s="70" t="s">
        <v>1433</v>
      </c>
      <c r="I3431" s="70" t="s">
        <v>1397</v>
      </c>
      <c r="J3431" s="70" t="s">
        <v>1412</v>
      </c>
      <c r="K3431" s="74"/>
      <c r="L3431" s="74">
        <v>390</v>
      </c>
      <c r="M3431" s="74">
        <v>0.138</v>
      </c>
      <c r="N3431" s="74"/>
      <c r="O3431" s="74">
        <v>161.29</v>
      </c>
      <c r="P3431" s="74">
        <v>175.03</v>
      </c>
      <c r="Q3431" s="74" t="s">
        <v>1402</v>
      </c>
      <c r="R3431" s="74"/>
      <c r="S3431" s="74" t="s">
        <v>9158</v>
      </c>
      <c r="T3431" s="74">
        <v>8545</v>
      </c>
      <c r="U3431" s="74">
        <v>2420</v>
      </c>
      <c r="V3431" s="74" t="s">
        <v>2422</v>
      </c>
      <c r="W3431" s="74">
        <v>14500</v>
      </c>
      <c r="X3431" s="75" t="s">
        <v>6497</v>
      </c>
    </row>
    <row r="3432" spans="3:24">
      <c r="C3432" s="72">
        <v>2021</v>
      </c>
      <c r="D3432" s="73">
        <v>5</v>
      </c>
      <c r="E3432" s="70" t="s">
        <v>7831</v>
      </c>
      <c r="F3432" s="70" t="s">
        <v>1621</v>
      </c>
      <c r="G3432" s="70" t="s">
        <v>9159</v>
      </c>
      <c r="H3432" s="70" t="s">
        <v>1433</v>
      </c>
      <c r="I3432" s="70" t="s">
        <v>1397</v>
      </c>
      <c r="J3432" s="70" t="s">
        <v>1412</v>
      </c>
      <c r="K3432" s="74"/>
      <c r="L3432" s="74">
        <v>515</v>
      </c>
      <c r="M3432" s="74">
        <v>0.149</v>
      </c>
      <c r="N3432" s="74"/>
      <c r="O3432" s="74">
        <v>160.3</v>
      </c>
      <c r="P3432" s="74">
        <v>229.05</v>
      </c>
      <c r="Q3432" s="74" t="s">
        <v>1402</v>
      </c>
      <c r="R3432" s="74"/>
      <c r="S3432" s="74" t="s">
        <v>9158</v>
      </c>
      <c r="T3432" s="74">
        <v>8545</v>
      </c>
      <c r="U3432" s="74">
        <v>2420</v>
      </c>
      <c r="V3432" s="74" t="s">
        <v>2422</v>
      </c>
      <c r="W3432" s="74">
        <v>14500</v>
      </c>
      <c r="X3432" s="75" t="s">
        <v>5591</v>
      </c>
    </row>
    <row r="3433" spans="3:24">
      <c r="C3433" s="72">
        <v>2021</v>
      </c>
      <c r="D3433" s="73">
        <v>5</v>
      </c>
      <c r="E3433" s="70" t="s">
        <v>1506</v>
      </c>
      <c r="F3433" s="70" t="s">
        <v>1507</v>
      </c>
      <c r="G3433" s="70" t="s">
        <v>9160</v>
      </c>
      <c r="H3433" s="70" t="s">
        <v>9161</v>
      </c>
      <c r="I3433" s="70" t="s">
        <v>1397</v>
      </c>
      <c r="J3433" s="70" t="s">
        <v>1396</v>
      </c>
      <c r="K3433" s="74"/>
      <c r="L3433" s="74">
        <v>305</v>
      </c>
      <c r="M3433" s="74">
        <v>0.17</v>
      </c>
      <c r="N3433" s="74"/>
      <c r="O3433" s="74">
        <v>142</v>
      </c>
      <c r="P3433" s="74">
        <v>367.72</v>
      </c>
      <c r="Q3433" s="74" t="s">
        <v>1402</v>
      </c>
      <c r="R3433" s="74"/>
      <c r="S3433" s="74" t="s">
        <v>8875</v>
      </c>
      <c r="T3433" s="74">
        <v>9600</v>
      </c>
      <c r="U3433" s="74">
        <v>2550</v>
      </c>
      <c r="V3433" s="76">
        <v>32003500</v>
      </c>
      <c r="W3433" s="74">
        <v>31000</v>
      </c>
      <c r="X3433" s="75">
        <v>18000</v>
      </c>
    </row>
    <row r="3434" spans="3:24">
      <c r="C3434" s="72">
        <v>2021</v>
      </c>
      <c r="D3434" s="73">
        <v>5</v>
      </c>
      <c r="E3434" s="70" t="s">
        <v>1506</v>
      </c>
      <c r="F3434" s="70" t="s">
        <v>1507</v>
      </c>
      <c r="G3434" s="70" t="s">
        <v>9160</v>
      </c>
      <c r="H3434" s="70" t="s">
        <v>9161</v>
      </c>
      <c r="I3434" s="70" t="s">
        <v>1397</v>
      </c>
      <c r="J3434" s="70" t="s">
        <v>1396</v>
      </c>
      <c r="K3434" s="74"/>
      <c r="L3434" s="74">
        <v>305</v>
      </c>
      <c r="M3434" s="74">
        <v>0.2</v>
      </c>
      <c r="N3434" s="74"/>
      <c r="O3434" s="74">
        <v>140.72</v>
      </c>
      <c r="P3434" s="74">
        <v>387.07</v>
      </c>
      <c r="Q3434" s="74" t="s">
        <v>9162</v>
      </c>
      <c r="R3434" s="74"/>
      <c r="S3434" s="74" t="s">
        <v>9001</v>
      </c>
      <c r="T3434" s="74">
        <v>9600</v>
      </c>
      <c r="U3434" s="74">
        <v>2550</v>
      </c>
      <c r="V3434" s="76">
        <v>32003500</v>
      </c>
      <c r="W3434" s="74">
        <v>31000</v>
      </c>
      <c r="X3434" s="75">
        <v>18000</v>
      </c>
    </row>
    <row r="3435" spans="3:24">
      <c r="C3435" s="72">
        <v>2021</v>
      </c>
      <c r="D3435" s="73">
        <v>5</v>
      </c>
      <c r="E3435" s="70" t="s">
        <v>1506</v>
      </c>
      <c r="F3435" s="70" t="s">
        <v>1507</v>
      </c>
      <c r="G3435" s="70" t="s">
        <v>9160</v>
      </c>
      <c r="H3435" s="70" t="s">
        <v>9161</v>
      </c>
      <c r="I3435" s="70" t="s">
        <v>1397</v>
      </c>
      <c r="J3435" s="70" t="s">
        <v>1396</v>
      </c>
      <c r="K3435" s="74"/>
      <c r="L3435" s="74">
        <v>305</v>
      </c>
      <c r="M3435" s="74">
        <v>0.22</v>
      </c>
      <c r="N3435" s="74"/>
      <c r="O3435" s="74">
        <v>160.08</v>
      </c>
      <c r="P3435" s="74">
        <v>422.87</v>
      </c>
      <c r="Q3435" s="74"/>
      <c r="R3435" s="74"/>
      <c r="S3435" s="74" t="s">
        <v>9001</v>
      </c>
      <c r="T3435" s="74">
        <v>9600</v>
      </c>
      <c r="U3435" s="74">
        <v>2550</v>
      </c>
      <c r="V3435" s="74" t="s">
        <v>7542</v>
      </c>
      <c r="W3435" s="74">
        <v>31000</v>
      </c>
      <c r="X3435" s="75">
        <v>18500</v>
      </c>
    </row>
    <row r="3436" spans="3:24">
      <c r="C3436" s="72">
        <v>2021</v>
      </c>
      <c r="D3436" s="73">
        <v>5</v>
      </c>
      <c r="E3436" s="70" t="s">
        <v>1506</v>
      </c>
      <c r="F3436" s="70" t="s">
        <v>1507</v>
      </c>
      <c r="G3436" s="70" t="s">
        <v>9160</v>
      </c>
      <c r="H3436" s="70" t="s">
        <v>9161</v>
      </c>
      <c r="I3436" s="70" t="s">
        <v>1397</v>
      </c>
      <c r="J3436" s="70" t="s">
        <v>1396</v>
      </c>
      <c r="K3436" s="74"/>
      <c r="L3436" s="74">
        <v>305</v>
      </c>
      <c r="M3436" s="74">
        <v>0.2</v>
      </c>
      <c r="N3436" s="74"/>
      <c r="O3436" s="74">
        <v>160.08</v>
      </c>
      <c r="P3436" s="74">
        <v>422.87</v>
      </c>
      <c r="Q3436" s="74" t="s">
        <v>1402</v>
      </c>
      <c r="R3436" s="74"/>
      <c r="S3436" s="74" t="s">
        <v>9001</v>
      </c>
      <c r="T3436" s="74">
        <v>9600</v>
      </c>
      <c r="U3436" s="74">
        <v>2550</v>
      </c>
      <c r="V3436" s="74" t="s">
        <v>7542</v>
      </c>
      <c r="W3436" s="74">
        <v>31000</v>
      </c>
      <c r="X3436" s="75">
        <v>17300</v>
      </c>
    </row>
    <row r="3437" spans="3:24">
      <c r="C3437" s="72">
        <v>2021</v>
      </c>
      <c r="D3437" s="73">
        <v>5</v>
      </c>
      <c r="E3437" s="70" t="s">
        <v>1631</v>
      </c>
      <c r="F3437" s="70" t="s">
        <v>1632</v>
      </c>
      <c r="G3437" s="70" t="s">
        <v>9163</v>
      </c>
      <c r="H3437" s="70" t="s">
        <v>9164</v>
      </c>
      <c r="I3437" s="70" t="s">
        <v>8201</v>
      </c>
      <c r="J3437" s="70" t="s">
        <v>1441</v>
      </c>
      <c r="K3437" s="74">
        <v>105</v>
      </c>
      <c r="L3437" s="74"/>
      <c r="M3437" s="74"/>
      <c r="N3437" s="74"/>
      <c r="O3437" s="74"/>
      <c r="P3437" s="74"/>
      <c r="Q3437" s="74" t="s">
        <v>1402</v>
      </c>
      <c r="R3437" s="74"/>
      <c r="S3437" s="74" t="s">
        <v>9165</v>
      </c>
      <c r="T3437" s="74">
        <v>4710</v>
      </c>
      <c r="U3437" s="74">
        <v>1810</v>
      </c>
      <c r="V3437" s="74" t="s">
        <v>8261</v>
      </c>
      <c r="W3437" s="74">
        <v>2332</v>
      </c>
      <c r="X3437" s="75">
        <v>1807</v>
      </c>
    </row>
    <row r="3438" spans="3:24">
      <c r="C3438" s="72">
        <v>2021</v>
      </c>
      <c r="D3438" s="73">
        <v>5</v>
      </c>
      <c r="E3438" s="70" t="s">
        <v>1631</v>
      </c>
      <c r="F3438" s="70" t="s">
        <v>1632</v>
      </c>
      <c r="G3438" s="70" t="s">
        <v>9163</v>
      </c>
      <c r="H3438" s="70" t="s">
        <v>9164</v>
      </c>
      <c r="I3438" s="70" t="s">
        <v>8201</v>
      </c>
      <c r="J3438" s="70" t="s">
        <v>1441</v>
      </c>
      <c r="K3438" s="74">
        <v>105</v>
      </c>
      <c r="L3438" s="74"/>
      <c r="M3438" s="74"/>
      <c r="N3438" s="74"/>
      <c r="O3438" s="74"/>
      <c r="P3438" s="74"/>
      <c r="Q3438" s="74" t="s">
        <v>1402</v>
      </c>
      <c r="R3438" s="74"/>
      <c r="S3438" s="74" t="s">
        <v>9165</v>
      </c>
      <c r="T3438" s="74">
        <v>4710</v>
      </c>
      <c r="U3438" s="74">
        <v>1810</v>
      </c>
      <c r="V3438" s="74" t="s">
        <v>8261</v>
      </c>
      <c r="W3438" s="74">
        <v>2332</v>
      </c>
      <c r="X3438" s="75">
        <v>1807</v>
      </c>
    </row>
    <row r="3439" spans="3:24">
      <c r="C3439" s="72">
        <v>2021</v>
      </c>
      <c r="D3439" s="73">
        <v>5</v>
      </c>
      <c r="E3439" s="70" t="s">
        <v>1631</v>
      </c>
      <c r="F3439" s="70" t="s">
        <v>1632</v>
      </c>
      <c r="G3439" s="70" t="s">
        <v>9166</v>
      </c>
      <c r="H3439" s="70" t="s">
        <v>9164</v>
      </c>
      <c r="I3439" s="70" t="s">
        <v>8201</v>
      </c>
      <c r="J3439" s="70" t="s">
        <v>1441</v>
      </c>
      <c r="K3439" s="74">
        <v>51</v>
      </c>
      <c r="L3439" s="74"/>
      <c r="M3439" s="74"/>
      <c r="N3439" s="74"/>
      <c r="O3439" s="74"/>
      <c r="P3439" s="74"/>
      <c r="Q3439" s="74" t="s">
        <v>1402</v>
      </c>
      <c r="R3439" s="74"/>
      <c r="S3439" s="74" t="s">
        <v>9167</v>
      </c>
      <c r="T3439" s="74">
        <v>4710</v>
      </c>
      <c r="U3439" s="74">
        <v>1810</v>
      </c>
      <c r="V3439" s="74" t="s">
        <v>8261</v>
      </c>
      <c r="W3439" s="74">
        <v>2240</v>
      </c>
      <c r="X3439" s="75">
        <v>1715</v>
      </c>
    </row>
    <row r="3440" spans="3:24">
      <c r="C3440" s="72">
        <v>2021</v>
      </c>
      <c r="D3440" s="73">
        <v>5</v>
      </c>
      <c r="E3440" s="70" t="s">
        <v>1631</v>
      </c>
      <c r="F3440" s="70" t="s">
        <v>1632</v>
      </c>
      <c r="G3440" s="70" t="s">
        <v>9166</v>
      </c>
      <c r="H3440" s="70" t="s">
        <v>9164</v>
      </c>
      <c r="I3440" s="70" t="s">
        <v>8201</v>
      </c>
      <c r="J3440" s="70" t="s">
        <v>1441</v>
      </c>
      <c r="K3440" s="74">
        <v>51</v>
      </c>
      <c r="L3440" s="74"/>
      <c r="M3440" s="74"/>
      <c r="N3440" s="74"/>
      <c r="O3440" s="74"/>
      <c r="P3440" s="74"/>
      <c r="Q3440" s="74" t="s">
        <v>1402</v>
      </c>
      <c r="R3440" s="74"/>
      <c r="S3440" s="74" t="s">
        <v>9167</v>
      </c>
      <c r="T3440" s="74">
        <v>4710</v>
      </c>
      <c r="U3440" s="74">
        <v>1810</v>
      </c>
      <c r="V3440" s="74" t="s">
        <v>8261</v>
      </c>
      <c r="W3440" s="74">
        <v>2240</v>
      </c>
      <c r="X3440" s="75">
        <v>1715</v>
      </c>
    </row>
    <row r="3441" spans="3:24">
      <c r="C3441" s="72">
        <v>2021</v>
      </c>
      <c r="D3441" s="73">
        <v>5</v>
      </c>
      <c r="E3441" s="70" t="s">
        <v>1631</v>
      </c>
      <c r="F3441" s="70" t="s">
        <v>1632</v>
      </c>
      <c r="G3441" s="70" t="s">
        <v>9168</v>
      </c>
      <c r="H3441" s="70" t="s">
        <v>9164</v>
      </c>
      <c r="I3441" s="70" t="s">
        <v>8201</v>
      </c>
      <c r="J3441" s="70" t="s">
        <v>1441</v>
      </c>
      <c r="K3441" s="74">
        <v>112</v>
      </c>
      <c r="L3441" s="74"/>
      <c r="M3441" s="74"/>
      <c r="N3441" s="74"/>
      <c r="O3441" s="74"/>
      <c r="P3441" s="74"/>
      <c r="Q3441" s="74" t="s">
        <v>1421</v>
      </c>
      <c r="R3441" s="74"/>
      <c r="S3441" s="74" t="s">
        <v>9169</v>
      </c>
      <c r="T3441" s="74">
        <v>4870</v>
      </c>
      <c r="U3441" s="74">
        <v>1950</v>
      </c>
      <c r="V3441" s="74">
        <v>1725</v>
      </c>
      <c r="W3441" s="74">
        <v>2755</v>
      </c>
      <c r="X3441" s="75">
        <v>2150</v>
      </c>
    </row>
    <row r="3442" spans="3:24">
      <c r="C3442" s="72">
        <v>2021</v>
      </c>
      <c r="D3442" s="73">
        <v>5</v>
      </c>
      <c r="E3442" s="70" t="s">
        <v>1631</v>
      </c>
      <c r="F3442" s="70" t="s">
        <v>1632</v>
      </c>
      <c r="G3442" s="70" t="s">
        <v>9168</v>
      </c>
      <c r="H3442" s="70" t="s">
        <v>9164</v>
      </c>
      <c r="I3442" s="70" t="s">
        <v>8201</v>
      </c>
      <c r="J3442" s="70" t="s">
        <v>1441</v>
      </c>
      <c r="K3442" s="74">
        <v>112</v>
      </c>
      <c r="L3442" s="74"/>
      <c r="M3442" s="74"/>
      <c r="N3442" s="74"/>
      <c r="O3442" s="74"/>
      <c r="P3442" s="74"/>
      <c r="Q3442" s="74" t="s">
        <v>1421</v>
      </c>
      <c r="R3442" s="74"/>
      <c r="S3442" s="74" t="s">
        <v>9169</v>
      </c>
      <c r="T3442" s="74">
        <v>4870</v>
      </c>
      <c r="U3442" s="74">
        <v>1950</v>
      </c>
      <c r="V3442" s="74">
        <v>1725</v>
      </c>
      <c r="W3442" s="74">
        <v>2755</v>
      </c>
      <c r="X3442" s="75">
        <v>2130</v>
      </c>
    </row>
    <row r="3443" spans="3:24">
      <c r="C3443" s="72">
        <v>2021</v>
      </c>
      <c r="D3443" s="73">
        <v>5</v>
      </c>
      <c r="E3443" s="70" t="s">
        <v>1631</v>
      </c>
      <c r="F3443" s="70" t="s">
        <v>1632</v>
      </c>
      <c r="G3443" s="70" t="s">
        <v>9168</v>
      </c>
      <c r="H3443" s="70" t="s">
        <v>9164</v>
      </c>
      <c r="I3443" s="70" t="s">
        <v>8201</v>
      </c>
      <c r="J3443" s="70" t="s">
        <v>1441</v>
      </c>
      <c r="K3443" s="74">
        <v>112</v>
      </c>
      <c r="L3443" s="74"/>
      <c r="M3443" s="74"/>
      <c r="N3443" s="74"/>
      <c r="O3443" s="74"/>
      <c r="P3443" s="74"/>
      <c r="Q3443" s="74" t="s">
        <v>1421</v>
      </c>
      <c r="R3443" s="74"/>
      <c r="S3443" s="74" t="s">
        <v>9169</v>
      </c>
      <c r="T3443" s="74">
        <v>4870</v>
      </c>
      <c r="U3443" s="74">
        <v>1950</v>
      </c>
      <c r="V3443" s="74">
        <v>1725</v>
      </c>
      <c r="W3443" s="74">
        <v>2755</v>
      </c>
      <c r="X3443" s="75">
        <v>2150</v>
      </c>
    </row>
    <row r="3444" spans="3:24">
      <c r="C3444" s="72">
        <v>2021</v>
      </c>
      <c r="D3444" s="73">
        <v>5</v>
      </c>
      <c r="E3444" s="70" t="s">
        <v>1631</v>
      </c>
      <c r="F3444" s="70" t="s">
        <v>1632</v>
      </c>
      <c r="G3444" s="70" t="s">
        <v>9168</v>
      </c>
      <c r="H3444" s="70" t="s">
        <v>9164</v>
      </c>
      <c r="I3444" s="70" t="s">
        <v>8201</v>
      </c>
      <c r="J3444" s="70" t="s">
        <v>1441</v>
      </c>
      <c r="K3444" s="74">
        <v>112</v>
      </c>
      <c r="L3444" s="74"/>
      <c r="M3444" s="74"/>
      <c r="N3444" s="74"/>
      <c r="O3444" s="74"/>
      <c r="P3444" s="74"/>
      <c r="Q3444" s="74" t="s">
        <v>1421</v>
      </c>
      <c r="R3444" s="74"/>
      <c r="S3444" s="74" t="s">
        <v>9169</v>
      </c>
      <c r="T3444" s="74">
        <v>4870</v>
      </c>
      <c r="U3444" s="74">
        <v>1950</v>
      </c>
      <c r="V3444" s="74">
        <v>1725</v>
      </c>
      <c r="W3444" s="74">
        <v>2755</v>
      </c>
      <c r="X3444" s="75">
        <v>2130</v>
      </c>
    </row>
    <row r="3445" spans="3:24">
      <c r="C3445" s="72">
        <v>2021</v>
      </c>
      <c r="D3445" s="73">
        <v>5</v>
      </c>
      <c r="E3445" s="70" t="s">
        <v>1631</v>
      </c>
      <c r="F3445" s="70" t="s">
        <v>1632</v>
      </c>
      <c r="G3445" s="70" t="s">
        <v>9170</v>
      </c>
      <c r="H3445" s="70" t="s">
        <v>9164</v>
      </c>
      <c r="I3445" s="70" t="s">
        <v>8201</v>
      </c>
      <c r="J3445" s="70" t="s">
        <v>1441</v>
      </c>
      <c r="K3445" s="74">
        <v>52</v>
      </c>
      <c r="L3445" s="74"/>
      <c r="M3445" s="74"/>
      <c r="N3445" s="74"/>
      <c r="O3445" s="74"/>
      <c r="P3445" s="74"/>
      <c r="Q3445" s="74" t="s">
        <v>1421</v>
      </c>
      <c r="R3445" s="74"/>
      <c r="S3445" s="74" t="s">
        <v>9171</v>
      </c>
      <c r="T3445" s="74">
        <v>4870</v>
      </c>
      <c r="U3445" s="74">
        <v>1950</v>
      </c>
      <c r="V3445" s="74">
        <v>1725</v>
      </c>
      <c r="W3445" s="74">
        <v>2615</v>
      </c>
      <c r="X3445" s="75">
        <v>2010</v>
      </c>
    </row>
    <row r="3446" spans="3:24">
      <c r="C3446" s="72">
        <v>2021</v>
      </c>
      <c r="D3446" s="73">
        <v>5</v>
      </c>
      <c r="E3446" s="70" t="s">
        <v>1631</v>
      </c>
      <c r="F3446" s="70" t="s">
        <v>1632</v>
      </c>
      <c r="G3446" s="70" t="s">
        <v>9170</v>
      </c>
      <c r="H3446" s="70" t="s">
        <v>9164</v>
      </c>
      <c r="I3446" s="70" t="s">
        <v>8201</v>
      </c>
      <c r="J3446" s="70" t="s">
        <v>1441</v>
      </c>
      <c r="K3446" s="74">
        <v>52</v>
      </c>
      <c r="L3446" s="74"/>
      <c r="M3446" s="74"/>
      <c r="N3446" s="74"/>
      <c r="O3446" s="74"/>
      <c r="P3446" s="74"/>
      <c r="Q3446" s="74" t="s">
        <v>1421</v>
      </c>
      <c r="R3446" s="74"/>
      <c r="S3446" s="74" t="s">
        <v>9171</v>
      </c>
      <c r="T3446" s="74">
        <v>4870</v>
      </c>
      <c r="U3446" s="74">
        <v>1950</v>
      </c>
      <c r="V3446" s="74">
        <v>1725</v>
      </c>
      <c r="W3446" s="74">
        <v>2615</v>
      </c>
      <c r="X3446" s="75">
        <v>2010</v>
      </c>
    </row>
    <row r="3447" spans="3:24">
      <c r="C3447" s="72">
        <v>2021</v>
      </c>
      <c r="D3447" s="73">
        <v>5</v>
      </c>
      <c r="E3447" s="70" t="s">
        <v>5144</v>
      </c>
      <c r="F3447" s="70" t="s">
        <v>5145</v>
      </c>
      <c r="G3447" s="70" t="s">
        <v>9172</v>
      </c>
      <c r="H3447" s="70" t="s">
        <v>1453</v>
      </c>
      <c r="I3447" s="70" t="s">
        <v>1397</v>
      </c>
      <c r="J3447" s="70" t="s">
        <v>1396</v>
      </c>
      <c r="K3447" s="74"/>
      <c r="L3447" s="74">
        <v>460</v>
      </c>
      <c r="M3447" s="74">
        <v>0.265</v>
      </c>
      <c r="N3447" s="74"/>
      <c r="O3447" s="74">
        <v>154.59</v>
      </c>
      <c r="P3447" s="74">
        <v>89.13</v>
      </c>
      <c r="Q3447" s="74" t="s">
        <v>1402</v>
      </c>
      <c r="R3447" s="74"/>
      <c r="S3447" s="74" t="s">
        <v>8833</v>
      </c>
      <c r="T3447" s="74">
        <v>5995</v>
      </c>
      <c r="U3447" s="74" t="s">
        <v>9173</v>
      </c>
      <c r="V3447" s="74" t="s">
        <v>9174</v>
      </c>
      <c r="W3447" s="74">
        <v>4495</v>
      </c>
      <c r="X3447" s="75">
        <v>3100</v>
      </c>
    </row>
    <row r="3448" spans="3:24">
      <c r="C3448" s="72">
        <v>2021</v>
      </c>
      <c r="D3448" s="73">
        <v>5</v>
      </c>
      <c r="E3448" s="70" t="s">
        <v>5144</v>
      </c>
      <c r="F3448" s="70" t="s">
        <v>5145</v>
      </c>
      <c r="G3448" s="70" t="s">
        <v>9175</v>
      </c>
      <c r="H3448" s="70" t="s">
        <v>9176</v>
      </c>
      <c r="I3448" s="70" t="s">
        <v>1397</v>
      </c>
      <c r="J3448" s="70" t="s">
        <v>1396</v>
      </c>
      <c r="K3448" s="74"/>
      <c r="L3448" s="74">
        <v>333</v>
      </c>
      <c r="M3448" s="74">
        <v>0.273</v>
      </c>
      <c r="N3448" s="74"/>
      <c r="O3448" s="74">
        <v>154.59</v>
      </c>
      <c r="P3448" s="74">
        <v>66.84</v>
      </c>
      <c r="Q3448" s="74" t="s">
        <v>1402</v>
      </c>
      <c r="R3448" s="74"/>
      <c r="S3448" s="74" t="s">
        <v>8833</v>
      </c>
      <c r="T3448" s="74">
        <v>5995</v>
      </c>
      <c r="U3448" s="74" t="s">
        <v>9173</v>
      </c>
      <c r="V3448" s="74" t="s">
        <v>9174</v>
      </c>
      <c r="W3448" s="74">
        <v>4495</v>
      </c>
      <c r="X3448" s="75">
        <v>3025</v>
      </c>
    </row>
    <row r="3449" spans="3:24">
      <c r="C3449" s="72">
        <v>2021</v>
      </c>
      <c r="D3449" s="73">
        <v>5</v>
      </c>
      <c r="E3449" s="70" t="s">
        <v>1936</v>
      </c>
      <c r="F3449" s="70" t="s">
        <v>1937</v>
      </c>
      <c r="G3449" s="70" t="s">
        <v>9177</v>
      </c>
      <c r="H3449" s="70" t="s">
        <v>9178</v>
      </c>
      <c r="I3449" s="70" t="s">
        <v>1397</v>
      </c>
      <c r="J3449" s="70" t="s">
        <v>1396</v>
      </c>
      <c r="K3449" s="74">
        <v>300</v>
      </c>
      <c r="L3449" s="74"/>
      <c r="M3449" s="74">
        <v>0.25</v>
      </c>
      <c r="N3449" s="74"/>
      <c r="O3449" s="74">
        <v>140.1</v>
      </c>
      <c r="P3449" s="74">
        <v>41.932</v>
      </c>
      <c r="Q3449" s="74" t="s">
        <v>1402</v>
      </c>
      <c r="R3449" s="74"/>
      <c r="S3449" s="74" t="s">
        <v>9179</v>
      </c>
      <c r="T3449" s="74">
        <v>4730</v>
      </c>
      <c r="U3449" s="74">
        <v>1635</v>
      </c>
      <c r="V3449" s="74">
        <v>1985</v>
      </c>
      <c r="W3449" s="74">
        <v>2600</v>
      </c>
      <c r="X3449" s="75">
        <v>1320</v>
      </c>
    </row>
    <row r="3450" spans="3:24">
      <c r="C3450" s="72">
        <v>2021</v>
      </c>
      <c r="D3450" s="73">
        <v>5</v>
      </c>
      <c r="E3450" s="70" t="s">
        <v>1631</v>
      </c>
      <c r="F3450" s="70" t="s">
        <v>1641</v>
      </c>
      <c r="G3450" s="70" t="s">
        <v>9180</v>
      </c>
      <c r="H3450" s="70" t="s">
        <v>1579</v>
      </c>
      <c r="I3450" s="70" t="s">
        <v>1397</v>
      </c>
      <c r="J3450" s="70" t="s">
        <v>1441</v>
      </c>
      <c r="K3450" s="74">
        <v>520</v>
      </c>
      <c r="L3450" s="74"/>
      <c r="M3450" s="74"/>
      <c r="N3450" s="74">
        <v>17.3</v>
      </c>
      <c r="O3450" s="74">
        <v>161</v>
      </c>
      <c r="P3450" s="74"/>
      <c r="Q3450" s="74" t="s">
        <v>9181</v>
      </c>
      <c r="R3450" s="74"/>
      <c r="S3450" s="74" t="s">
        <v>9182</v>
      </c>
      <c r="T3450" s="74">
        <v>4890</v>
      </c>
      <c r="U3450" s="74">
        <v>1950</v>
      </c>
      <c r="V3450" s="74">
        <v>1725</v>
      </c>
      <c r="W3450" s="74">
        <v>2700</v>
      </c>
      <c r="X3450" s="75">
        <v>2175</v>
      </c>
    </row>
    <row r="3451" spans="3:24">
      <c r="C3451" s="72">
        <v>2021</v>
      </c>
      <c r="D3451" s="73">
        <v>5</v>
      </c>
      <c r="E3451" s="70" t="s">
        <v>1631</v>
      </c>
      <c r="F3451" s="70" t="s">
        <v>1641</v>
      </c>
      <c r="G3451" s="70" t="s">
        <v>9180</v>
      </c>
      <c r="H3451" s="70" t="s">
        <v>1579</v>
      </c>
      <c r="I3451" s="70" t="s">
        <v>1397</v>
      </c>
      <c r="J3451" s="70" t="s">
        <v>1441</v>
      </c>
      <c r="K3451" s="74">
        <v>520</v>
      </c>
      <c r="L3451" s="74"/>
      <c r="M3451" s="74"/>
      <c r="N3451" s="74">
        <v>17.3</v>
      </c>
      <c r="O3451" s="74">
        <v>161</v>
      </c>
      <c r="P3451" s="74"/>
      <c r="Q3451" s="74" t="s">
        <v>9181</v>
      </c>
      <c r="R3451" s="74"/>
      <c r="S3451" s="74" t="s">
        <v>9182</v>
      </c>
      <c r="T3451" s="74">
        <v>4890</v>
      </c>
      <c r="U3451" s="74">
        <v>1950</v>
      </c>
      <c r="V3451" s="74">
        <v>1725</v>
      </c>
      <c r="W3451" s="74">
        <v>2700</v>
      </c>
      <c r="X3451" s="75">
        <v>2175</v>
      </c>
    </row>
    <row r="3452" spans="3:24">
      <c r="C3452" s="72">
        <v>2021</v>
      </c>
      <c r="D3452" s="73">
        <v>5</v>
      </c>
      <c r="E3452" s="70" t="s">
        <v>1631</v>
      </c>
      <c r="F3452" s="70" t="s">
        <v>1641</v>
      </c>
      <c r="G3452" s="70" t="s">
        <v>9183</v>
      </c>
      <c r="H3452" s="70" t="s">
        <v>1579</v>
      </c>
      <c r="I3452" s="70" t="s">
        <v>1397</v>
      </c>
      <c r="J3452" s="70" t="s">
        <v>1441</v>
      </c>
      <c r="K3452" s="74">
        <v>500</v>
      </c>
      <c r="L3452" s="74"/>
      <c r="M3452" s="74"/>
      <c r="N3452" s="74">
        <v>17.9</v>
      </c>
      <c r="O3452" s="74">
        <v>161</v>
      </c>
      <c r="P3452" s="74"/>
      <c r="Q3452" s="74" t="s">
        <v>9181</v>
      </c>
      <c r="R3452" s="74"/>
      <c r="S3452" s="74" t="s">
        <v>9184</v>
      </c>
      <c r="T3452" s="74">
        <v>4890</v>
      </c>
      <c r="U3452" s="74">
        <v>1950</v>
      </c>
      <c r="V3452" s="74">
        <v>1725</v>
      </c>
      <c r="W3452" s="74">
        <v>2855</v>
      </c>
      <c r="X3452" s="75">
        <v>2330</v>
      </c>
    </row>
    <row r="3453" spans="3:24">
      <c r="C3453" s="72">
        <v>2021</v>
      </c>
      <c r="D3453" s="73">
        <v>5</v>
      </c>
      <c r="E3453" s="70" t="s">
        <v>1631</v>
      </c>
      <c r="F3453" s="70" t="s">
        <v>1641</v>
      </c>
      <c r="G3453" s="70" t="s">
        <v>9183</v>
      </c>
      <c r="H3453" s="70" t="s">
        <v>1579</v>
      </c>
      <c r="I3453" s="70" t="s">
        <v>1397</v>
      </c>
      <c r="J3453" s="70" t="s">
        <v>1441</v>
      </c>
      <c r="K3453" s="74">
        <v>500</v>
      </c>
      <c r="L3453" s="74"/>
      <c r="M3453" s="74"/>
      <c r="N3453" s="74">
        <v>17.9</v>
      </c>
      <c r="O3453" s="74">
        <v>161</v>
      </c>
      <c r="P3453" s="74"/>
      <c r="Q3453" s="74" t="s">
        <v>9181</v>
      </c>
      <c r="R3453" s="74"/>
      <c r="S3453" s="74" t="s">
        <v>9184</v>
      </c>
      <c r="T3453" s="74">
        <v>4890</v>
      </c>
      <c r="U3453" s="74">
        <v>1950</v>
      </c>
      <c r="V3453" s="74">
        <v>1725</v>
      </c>
      <c r="W3453" s="74">
        <v>2855</v>
      </c>
      <c r="X3453" s="75">
        <v>2330</v>
      </c>
    </row>
    <row r="3454" spans="3:24">
      <c r="C3454" s="72">
        <v>2021</v>
      </c>
      <c r="D3454" s="73">
        <v>5</v>
      </c>
      <c r="E3454" s="70" t="s">
        <v>1784</v>
      </c>
      <c r="F3454" s="70" t="s">
        <v>5228</v>
      </c>
      <c r="G3454" s="70" t="s">
        <v>9185</v>
      </c>
      <c r="H3454" s="70" t="s">
        <v>9186</v>
      </c>
      <c r="I3454" s="70" t="s">
        <v>8201</v>
      </c>
      <c r="J3454" s="70" t="s">
        <v>1441</v>
      </c>
      <c r="K3454" s="74">
        <v>70</v>
      </c>
      <c r="L3454" s="74"/>
      <c r="M3454" s="74"/>
      <c r="N3454" s="74"/>
      <c r="O3454" s="74"/>
      <c r="P3454" s="74"/>
      <c r="Q3454" s="74" t="s">
        <v>3832</v>
      </c>
      <c r="R3454" s="74"/>
      <c r="S3454" s="74" t="s">
        <v>8958</v>
      </c>
      <c r="T3454" s="74">
        <v>4722</v>
      </c>
      <c r="U3454" s="74">
        <v>1835</v>
      </c>
      <c r="V3454" s="74">
        <v>1465</v>
      </c>
      <c r="W3454" s="74">
        <v>1940</v>
      </c>
      <c r="X3454" s="75">
        <v>1515</v>
      </c>
    </row>
    <row r="3455" spans="3:24">
      <c r="C3455" s="72">
        <v>2021</v>
      </c>
      <c r="D3455" s="73">
        <v>5</v>
      </c>
      <c r="E3455" s="70" t="s">
        <v>1784</v>
      </c>
      <c r="F3455" s="70" t="s">
        <v>5228</v>
      </c>
      <c r="G3455" s="70" t="s">
        <v>9185</v>
      </c>
      <c r="H3455" s="70" t="s">
        <v>9186</v>
      </c>
      <c r="I3455" s="70" t="s">
        <v>8201</v>
      </c>
      <c r="J3455" s="70" t="s">
        <v>1441</v>
      </c>
      <c r="K3455" s="74">
        <v>70</v>
      </c>
      <c r="L3455" s="74"/>
      <c r="M3455" s="74"/>
      <c r="N3455" s="74"/>
      <c r="O3455" s="74"/>
      <c r="P3455" s="74"/>
      <c r="Q3455" s="74" t="s">
        <v>3832</v>
      </c>
      <c r="R3455" s="74"/>
      <c r="S3455" s="74" t="s">
        <v>8958</v>
      </c>
      <c r="T3455" s="74">
        <v>4722</v>
      </c>
      <c r="U3455" s="74">
        <v>1835</v>
      </c>
      <c r="V3455" s="74">
        <v>1465</v>
      </c>
      <c r="W3455" s="74">
        <v>1940</v>
      </c>
      <c r="X3455" s="75">
        <v>1515</v>
      </c>
    </row>
    <row r="3456" spans="3:24">
      <c r="C3456" s="72">
        <v>2021</v>
      </c>
      <c r="D3456" s="73">
        <v>5</v>
      </c>
      <c r="E3456" s="70" t="s">
        <v>1784</v>
      </c>
      <c r="F3456" s="70" t="s">
        <v>5228</v>
      </c>
      <c r="G3456" s="70" t="s">
        <v>9187</v>
      </c>
      <c r="H3456" s="70" t="s">
        <v>9186</v>
      </c>
      <c r="I3456" s="70" t="s">
        <v>8201</v>
      </c>
      <c r="J3456" s="70" t="s">
        <v>1441</v>
      </c>
      <c r="K3456" s="74">
        <v>70</v>
      </c>
      <c r="L3456" s="74"/>
      <c r="M3456" s="74"/>
      <c r="N3456" s="74"/>
      <c r="O3456" s="74"/>
      <c r="P3456" s="74"/>
      <c r="Q3456" s="74" t="s">
        <v>3832</v>
      </c>
      <c r="R3456" s="74"/>
      <c r="S3456" s="74" t="s">
        <v>8958</v>
      </c>
      <c r="T3456" s="74">
        <v>4722</v>
      </c>
      <c r="U3456" s="74">
        <v>1835</v>
      </c>
      <c r="V3456" s="74">
        <v>1465</v>
      </c>
      <c r="W3456" s="74">
        <v>1940</v>
      </c>
      <c r="X3456" s="75">
        <v>1515</v>
      </c>
    </row>
    <row r="3457" spans="3:24">
      <c r="C3457" s="72">
        <v>2021</v>
      </c>
      <c r="D3457" s="73">
        <v>5</v>
      </c>
      <c r="E3457" s="70" t="s">
        <v>4334</v>
      </c>
      <c r="F3457" s="70" t="s">
        <v>1617</v>
      </c>
      <c r="G3457" s="70" t="s">
        <v>9188</v>
      </c>
      <c r="H3457" s="70" t="s">
        <v>9189</v>
      </c>
      <c r="I3457" s="70" t="s">
        <v>8201</v>
      </c>
      <c r="J3457" s="70" t="s">
        <v>1396</v>
      </c>
      <c r="K3457" s="74"/>
      <c r="L3457" s="74">
        <v>140</v>
      </c>
      <c r="M3457" s="74"/>
      <c r="N3457" s="74"/>
      <c r="O3457" s="74"/>
      <c r="P3457" s="74">
        <v>54.72</v>
      </c>
      <c r="Q3457" s="74" t="s">
        <v>1421</v>
      </c>
      <c r="R3457" s="74"/>
      <c r="S3457" s="74" t="s">
        <v>9190</v>
      </c>
      <c r="T3457" s="74">
        <v>5995</v>
      </c>
      <c r="U3457" s="74" t="s">
        <v>8311</v>
      </c>
      <c r="V3457" s="74" t="s">
        <v>8312</v>
      </c>
      <c r="W3457" s="74">
        <v>4495</v>
      </c>
      <c r="X3457" s="75" t="s">
        <v>9191</v>
      </c>
    </row>
    <row r="3458" spans="3:24">
      <c r="C3458" s="72">
        <v>2021</v>
      </c>
      <c r="D3458" s="73">
        <v>5</v>
      </c>
      <c r="E3458" s="70" t="s">
        <v>1789</v>
      </c>
      <c r="F3458" s="70" t="s">
        <v>1790</v>
      </c>
      <c r="G3458" s="70" t="s">
        <v>9192</v>
      </c>
      <c r="H3458" s="70" t="s">
        <v>9176</v>
      </c>
      <c r="I3458" s="70" t="s">
        <v>1397</v>
      </c>
      <c r="J3458" s="70" t="s">
        <v>1396</v>
      </c>
      <c r="K3458" s="74">
        <v>280</v>
      </c>
      <c r="L3458" s="74"/>
      <c r="M3458" s="74">
        <v>0.271</v>
      </c>
      <c r="N3458" s="74"/>
      <c r="O3458" s="74">
        <v>137.6</v>
      </c>
      <c r="P3458" s="74">
        <v>41.86</v>
      </c>
      <c r="Q3458" s="74" t="s">
        <v>1402</v>
      </c>
      <c r="R3458" s="74"/>
      <c r="S3458" s="74" t="s">
        <v>9193</v>
      </c>
      <c r="T3458" s="74">
        <v>5200</v>
      </c>
      <c r="U3458" s="74">
        <v>1700</v>
      </c>
      <c r="V3458" s="74" t="s">
        <v>7961</v>
      </c>
      <c r="W3458" s="74">
        <v>2840</v>
      </c>
      <c r="X3458" s="75">
        <v>1660</v>
      </c>
    </row>
    <row r="3459" spans="3:24">
      <c r="C3459" s="72">
        <v>2021</v>
      </c>
      <c r="D3459" s="73">
        <v>5</v>
      </c>
      <c r="E3459" s="70" t="s">
        <v>1789</v>
      </c>
      <c r="F3459" s="70" t="s">
        <v>1790</v>
      </c>
      <c r="G3459" s="70" t="s">
        <v>9194</v>
      </c>
      <c r="H3459" s="70" t="s">
        <v>9176</v>
      </c>
      <c r="I3459" s="70" t="s">
        <v>1397</v>
      </c>
      <c r="J3459" s="70" t="s">
        <v>1396</v>
      </c>
      <c r="K3459" s="74">
        <v>320</v>
      </c>
      <c r="L3459" s="74"/>
      <c r="M3459" s="74">
        <v>0.243</v>
      </c>
      <c r="N3459" s="74"/>
      <c r="O3459" s="74">
        <v>140.4</v>
      </c>
      <c r="P3459" s="74">
        <v>50.232</v>
      </c>
      <c r="Q3459" s="74" t="s">
        <v>1402</v>
      </c>
      <c r="R3459" s="74"/>
      <c r="S3459" s="74" t="s">
        <v>9195</v>
      </c>
      <c r="T3459" s="74" t="s">
        <v>9196</v>
      </c>
      <c r="U3459" s="74">
        <v>1700</v>
      </c>
      <c r="V3459" s="74" t="s">
        <v>9197</v>
      </c>
      <c r="W3459" s="74">
        <v>3260</v>
      </c>
      <c r="X3459" s="75">
        <v>1880</v>
      </c>
    </row>
    <row r="3460" spans="3:24">
      <c r="C3460" s="72">
        <v>2021</v>
      </c>
      <c r="D3460" s="73">
        <v>5</v>
      </c>
      <c r="E3460" s="70" t="s">
        <v>1789</v>
      </c>
      <c r="F3460" s="70" t="s">
        <v>1790</v>
      </c>
      <c r="G3460" s="70" t="s">
        <v>9198</v>
      </c>
      <c r="H3460" s="70" t="s">
        <v>9199</v>
      </c>
      <c r="I3460" s="70" t="s">
        <v>1397</v>
      </c>
      <c r="J3460" s="70" t="s">
        <v>1396</v>
      </c>
      <c r="K3460" s="74">
        <v>280</v>
      </c>
      <c r="L3460" s="74"/>
      <c r="M3460" s="74">
        <v>0.271</v>
      </c>
      <c r="N3460" s="74"/>
      <c r="O3460" s="74">
        <v>137.6</v>
      </c>
      <c r="P3460" s="74">
        <v>41.86</v>
      </c>
      <c r="Q3460" s="74" t="s">
        <v>1402</v>
      </c>
      <c r="R3460" s="74"/>
      <c r="S3460" s="74" t="s">
        <v>9193</v>
      </c>
      <c r="T3460" s="74" t="s">
        <v>3820</v>
      </c>
      <c r="U3460" s="74">
        <v>1700</v>
      </c>
      <c r="V3460" s="74" t="s">
        <v>9200</v>
      </c>
      <c r="W3460" s="74">
        <v>2840</v>
      </c>
      <c r="X3460" s="75">
        <v>1660</v>
      </c>
    </row>
    <row r="3461" spans="3:24">
      <c r="C3461" s="72">
        <v>2021</v>
      </c>
      <c r="D3461" s="73">
        <v>5</v>
      </c>
      <c r="E3461" s="70" t="s">
        <v>1789</v>
      </c>
      <c r="F3461" s="70" t="s">
        <v>1790</v>
      </c>
      <c r="G3461" s="70" t="s">
        <v>9201</v>
      </c>
      <c r="H3461" s="70" t="s">
        <v>9199</v>
      </c>
      <c r="I3461" s="70" t="s">
        <v>1397</v>
      </c>
      <c r="J3461" s="70" t="s">
        <v>1396</v>
      </c>
      <c r="K3461" s="74">
        <v>320</v>
      </c>
      <c r="L3461" s="74"/>
      <c r="M3461" s="74">
        <v>0.243</v>
      </c>
      <c r="N3461" s="74"/>
      <c r="O3461" s="74">
        <v>140.4</v>
      </c>
      <c r="P3461" s="74">
        <v>50.232</v>
      </c>
      <c r="Q3461" s="74" t="s">
        <v>1402</v>
      </c>
      <c r="R3461" s="74"/>
      <c r="S3461" s="74" t="s">
        <v>9195</v>
      </c>
      <c r="T3461" s="74" t="s">
        <v>9202</v>
      </c>
      <c r="U3461" s="74">
        <v>1700</v>
      </c>
      <c r="V3461" s="74" t="s">
        <v>9197</v>
      </c>
      <c r="W3461" s="74">
        <v>3260</v>
      </c>
      <c r="X3461" s="75">
        <v>1880</v>
      </c>
    </row>
    <row r="3462" spans="3:24">
      <c r="C3462" s="72">
        <v>2021</v>
      </c>
      <c r="D3462" s="73">
        <v>5</v>
      </c>
      <c r="E3462" s="70" t="s">
        <v>1789</v>
      </c>
      <c r="F3462" s="70" t="s">
        <v>1790</v>
      </c>
      <c r="G3462" s="70" t="s">
        <v>9203</v>
      </c>
      <c r="H3462" s="70" t="s">
        <v>9204</v>
      </c>
      <c r="I3462" s="70" t="s">
        <v>1397</v>
      </c>
      <c r="J3462" s="70" t="s">
        <v>1412</v>
      </c>
      <c r="K3462" s="74"/>
      <c r="L3462" s="74">
        <v>410</v>
      </c>
      <c r="M3462" s="74">
        <v>0.139</v>
      </c>
      <c r="N3462" s="74"/>
      <c r="O3462" s="74">
        <v>158.98</v>
      </c>
      <c r="P3462" s="74">
        <v>210.56</v>
      </c>
      <c r="Q3462" s="74" t="s">
        <v>1402</v>
      </c>
      <c r="R3462" s="74"/>
      <c r="S3462" s="74" t="s">
        <v>8903</v>
      </c>
      <c r="T3462" s="74">
        <v>10500</v>
      </c>
      <c r="U3462" s="74" t="s">
        <v>1525</v>
      </c>
      <c r="V3462" s="74" t="s">
        <v>8633</v>
      </c>
      <c r="W3462" s="74">
        <v>18000</v>
      </c>
      <c r="X3462" s="75" t="s">
        <v>6151</v>
      </c>
    </row>
    <row r="3463" spans="3:24">
      <c r="C3463" s="72">
        <v>2021</v>
      </c>
      <c r="D3463" s="73">
        <v>5</v>
      </c>
      <c r="E3463" s="70" t="s">
        <v>1789</v>
      </c>
      <c r="F3463" s="70" t="s">
        <v>1790</v>
      </c>
      <c r="G3463" s="70" t="s">
        <v>9205</v>
      </c>
      <c r="H3463" s="70" t="s">
        <v>9204</v>
      </c>
      <c r="I3463" s="70" t="s">
        <v>1397</v>
      </c>
      <c r="J3463" s="70" t="s">
        <v>1412</v>
      </c>
      <c r="K3463" s="74"/>
      <c r="L3463" s="74">
        <v>635</v>
      </c>
      <c r="M3463" s="74">
        <v>0.149</v>
      </c>
      <c r="N3463" s="74"/>
      <c r="O3463" s="74" t="s">
        <v>1799</v>
      </c>
      <c r="P3463" s="74">
        <v>326.73</v>
      </c>
      <c r="Q3463" s="74" t="s">
        <v>1402</v>
      </c>
      <c r="R3463" s="74"/>
      <c r="S3463" s="74" t="s">
        <v>8903</v>
      </c>
      <c r="T3463" s="74">
        <v>10500</v>
      </c>
      <c r="U3463" s="74" t="s">
        <v>1525</v>
      </c>
      <c r="V3463" s="74" t="s">
        <v>9206</v>
      </c>
      <c r="W3463" s="74">
        <v>18000</v>
      </c>
      <c r="X3463" s="75" t="s">
        <v>9207</v>
      </c>
    </row>
    <row r="3464" spans="3:24">
      <c r="C3464" s="72">
        <v>2021</v>
      </c>
      <c r="D3464" s="73">
        <v>5</v>
      </c>
      <c r="E3464" s="70" t="s">
        <v>1789</v>
      </c>
      <c r="F3464" s="70" t="s">
        <v>1790</v>
      </c>
      <c r="G3464" s="70" t="s">
        <v>9208</v>
      </c>
      <c r="H3464" s="70" t="s">
        <v>9204</v>
      </c>
      <c r="I3464" s="70" t="s">
        <v>1397</v>
      </c>
      <c r="J3464" s="70" t="s">
        <v>1412</v>
      </c>
      <c r="K3464" s="74"/>
      <c r="L3464" s="74">
        <v>660</v>
      </c>
      <c r="M3464" s="74">
        <v>0.149</v>
      </c>
      <c r="N3464" s="74"/>
      <c r="O3464" s="74">
        <v>147.5</v>
      </c>
      <c r="P3464" s="74">
        <v>322.56</v>
      </c>
      <c r="Q3464" s="74" t="s">
        <v>1402</v>
      </c>
      <c r="R3464" s="74"/>
      <c r="S3464" s="74" t="s">
        <v>8903</v>
      </c>
      <c r="T3464" s="74">
        <v>10500</v>
      </c>
      <c r="U3464" s="74" t="s">
        <v>1525</v>
      </c>
      <c r="V3464" s="74" t="s">
        <v>9206</v>
      </c>
      <c r="W3464" s="74">
        <v>18000</v>
      </c>
      <c r="X3464" s="75" t="s">
        <v>9209</v>
      </c>
    </row>
    <row r="3465" spans="3:24">
      <c r="C3465" s="72">
        <v>2021</v>
      </c>
      <c r="D3465" s="73">
        <v>5</v>
      </c>
      <c r="E3465" s="70" t="s">
        <v>1416</v>
      </c>
      <c r="F3465" s="70" t="s">
        <v>4149</v>
      </c>
      <c r="G3465" s="70" t="s">
        <v>9210</v>
      </c>
      <c r="H3465" s="70" t="s">
        <v>9211</v>
      </c>
      <c r="I3465" s="70" t="s">
        <v>1397</v>
      </c>
      <c r="J3465" s="70" t="s">
        <v>1441</v>
      </c>
      <c r="K3465" s="74">
        <v>420</v>
      </c>
      <c r="L3465" s="74"/>
      <c r="M3465" s="74"/>
      <c r="N3465" s="74">
        <v>13.2</v>
      </c>
      <c r="O3465" s="74">
        <v>160</v>
      </c>
      <c r="P3465" s="74"/>
      <c r="Q3465" s="74" t="s">
        <v>1499</v>
      </c>
      <c r="R3465" s="74"/>
      <c r="S3465" s="74" t="s">
        <v>9212</v>
      </c>
      <c r="T3465" s="74">
        <v>4680</v>
      </c>
      <c r="U3465" s="74">
        <v>1720</v>
      </c>
      <c r="V3465" s="74">
        <v>1530</v>
      </c>
      <c r="W3465" s="74">
        <v>1969</v>
      </c>
      <c r="X3465" s="75">
        <v>1515</v>
      </c>
    </row>
    <row r="3466" spans="3:24">
      <c r="C3466" s="72">
        <v>2021</v>
      </c>
      <c r="D3466" s="73">
        <v>5</v>
      </c>
      <c r="E3466" s="70" t="s">
        <v>1416</v>
      </c>
      <c r="F3466" s="70" t="s">
        <v>4149</v>
      </c>
      <c r="G3466" s="70" t="s">
        <v>9210</v>
      </c>
      <c r="H3466" s="70" t="s">
        <v>9211</v>
      </c>
      <c r="I3466" s="70" t="s">
        <v>1397</v>
      </c>
      <c r="J3466" s="70" t="s">
        <v>1441</v>
      </c>
      <c r="K3466" s="74"/>
      <c r="L3466" s="74">
        <v>250</v>
      </c>
      <c r="M3466" s="74" t="s">
        <v>9213</v>
      </c>
      <c r="N3466" s="74"/>
      <c r="O3466" s="74">
        <v>157.57</v>
      </c>
      <c r="P3466" s="74">
        <v>281.92</v>
      </c>
      <c r="Q3466" s="74" t="s">
        <v>1402</v>
      </c>
      <c r="R3466" s="74"/>
      <c r="S3466" s="74" t="s">
        <v>9214</v>
      </c>
      <c r="T3466" s="74" t="s">
        <v>6572</v>
      </c>
      <c r="U3466" s="74">
        <v>2550</v>
      </c>
      <c r="V3466" s="74">
        <v>3515</v>
      </c>
      <c r="W3466" s="74">
        <v>31000</v>
      </c>
      <c r="X3466" s="75" t="s">
        <v>6573</v>
      </c>
    </row>
    <row r="3467" spans="3:24">
      <c r="C3467" s="72">
        <v>2021</v>
      </c>
      <c r="D3467" s="73">
        <v>5</v>
      </c>
      <c r="E3467" s="70" t="s">
        <v>4172</v>
      </c>
      <c r="F3467" s="70" t="s">
        <v>4173</v>
      </c>
      <c r="G3467" s="70" t="s">
        <v>9215</v>
      </c>
      <c r="H3467" s="70" t="s">
        <v>9216</v>
      </c>
      <c r="I3467" s="70" t="s">
        <v>1397</v>
      </c>
      <c r="J3467" s="70" t="s">
        <v>1396</v>
      </c>
      <c r="K3467" s="74"/>
      <c r="L3467" s="74">
        <v>250</v>
      </c>
      <c r="M3467" s="74" t="s">
        <v>9213</v>
      </c>
      <c r="N3467" s="74"/>
      <c r="O3467" s="74">
        <v>157.57</v>
      </c>
      <c r="P3467" s="74">
        <v>281.92</v>
      </c>
      <c r="Q3467" s="74" t="s">
        <v>1402</v>
      </c>
      <c r="R3467" s="74"/>
      <c r="S3467" s="74" t="s">
        <v>9098</v>
      </c>
      <c r="T3467" s="74" t="s">
        <v>6572</v>
      </c>
      <c r="U3467" s="74">
        <v>2550</v>
      </c>
      <c r="V3467" s="74">
        <v>3515</v>
      </c>
      <c r="W3467" s="74">
        <v>31000</v>
      </c>
      <c r="X3467" s="75" t="s">
        <v>6573</v>
      </c>
    </row>
    <row r="3468" spans="3:24">
      <c r="C3468" s="72">
        <v>2021</v>
      </c>
      <c r="D3468" s="73">
        <v>5</v>
      </c>
      <c r="E3468" s="70" t="s">
        <v>4172</v>
      </c>
      <c r="F3468" s="70" t="s">
        <v>4173</v>
      </c>
      <c r="G3468" s="70" t="s">
        <v>9215</v>
      </c>
      <c r="H3468" s="70" t="s">
        <v>9216</v>
      </c>
      <c r="I3468" s="70" t="s">
        <v>1397</v>
      </c>
      <c r="J3468" s="70" t="s">
        <v>1396</v>
      </c>
      <c r="K3468" s="74">
        <v>339</v>
      </c>
      <c r="L3468" s="74"/>
      <c r="M3468" s="74"/>
      <c r="N3468" s="74">
        <v>21.5</v>
      </c>
      <c r="O3468" s="74">
        <v>135.2</v>
      </c>
      <c r="P3468" s="74"/>
      <c r="Q3468" s="74" t="s">
        <v>1402</v>
      </c>
      <c r="R3468" s="74"/>
      <c r="S3468" s="74" t="s">
        <v>9217</v>
      </c>
      <c r="T3468" s="74">
        <v>5498</v>
      </c>
      <c r="U3468" s="74">
        <v>2062</v>
      </c>
      <c r="V3468" s="74">
        <v>2555</v>
      </c>
      <c r="W3468" s="74">
        <v>3495</v>
      </c>
      <c r="X3468" s="75">
        <v>2820</v>
      </c>
    </row>
    <row r="3469" spans="3:24">
      <c r="C3469" s="72">
        <v>2021</v>
      </c>
      <c r="D3469" s="73">
        <v>5</v>
      </c>
      <c r="E3469" s="70" t="s">
        <v>1488</v>
      </c>
      <c r="F3469" s="70" t="s">
        <v>5539</v>
      </c>
      <c r="G3469" s="70" t="s">
        <v>9218</v>
      </c>
      <c r="H3469" s="70" t="s">
        <v>9219</v>
      </c>
      <c r="I3469" s="70" t="s">
        <v>1397</v>
      </c>
      <c r="J3469" s="70" t="s">
        <v>1441</v>
      </c>
      <c r="K3469" s="74">
        <v>415</v>
      </c>
      <c r="L3469" s="74"/>
      <c r="M3469" s="74"/>
      <c r="N3469" s="74">
        <v>14.2</v>
      </c>
      <c r="O3469" s="74">
        <v>150</v>
      </c>
      <c r="P3469" s="74"/>
      <c r="Q3469" s="74" t="s">
        <v>1504</v>
      </c>
      <c r="R3469" s="74"/>
      <c r="S3469" s="74" t="s">
        <v>8958</v>
      </c>
      <c r="T3469" s="74">
        <v>4706</v>
      </c>
      <c r="U3469" s="74">
        <v>1909</v>
      </c>
      <c r="V3469" s="74">
        <v>1699</v>
      </c>
      <c r="W3469" s="74">
        <v>2075</v>
      </c>
      <c r="X3469" s="75">
        <v>1700</v>
      </c>
    </row>
    <row r="3470" spans="3:24">
      <c r="C3470" s="72">
        <v>2021</v>
      </c>
      <c r="D3470" s="73">
        <v>5</v>
      </c>
      <c r="E3470" s="70" t="s">
        <v>1535</v>
      </c>
      <c r="F3470" s="70" t="s">
        <v>7345</v>
      </c>
      <c r="G3470" s="70" t="s">
        <v>9220</v>
      </c>
      <c r="H3470" s="70" t="s">
        <v>9219</v>
      </c>
      <c r="I3470" s="70" t="s">
        <v>1397</v>
      </c>
      <c r="J3470" s="70" t="s">
        <v>1441</v>
      </c>
      <c r="K3470" s="74">
        <v>410</v>
      </c>
      <c r="L3470" s="74"/>
      <c r="M3470" s="74"/>
      <c r="N3470" s="74">
        <v>14.4</v>
      </c>
      <c r="O3470" s="74">
        <v>150</v>
      </c>
      <c r="P3470" s="74"/>
      <c r="Q3470" s="74" t="s">
        <v>1504</v>
      </c>
      <c r="R3470" s="74"/>
      <c r="S3470" s="74" t="s">
        <v>8958</v>
      </c>
      <c r="T3470" s="74">
        <v>4706</v>
      </c>
      <c r="U3470" s="74">
        <v>1909</v>
      </c>
      <c r="V3470" s="74">
        <v>1699</v>
      </c>
      <c r="W3470" s="74">
        <v>2220</v>
      </c>
      <c r="X3470" s="75">
        <v>1770</v>
      </c>
    </row>
    <row r="3471" spans="3:24">
      <c r="C3471" s="72">
        <v>2021</v>
      </c>
      <c r="D3471" s="73">
        <v>5</v>
      </c>
      <c r="E3471" s="70" t="s">
        <v>1535</v>
      </c>
      <c r="F3471" s="70" t="s">
        <v>7345</v>
      </c>
      <c r="G3471" s="70" t="s">
        <v>9220</v>
      </c>
      <c r="H3471" s="70" t="s">
        <v>9219</v>
      </c>
      <c r="I3471" s="70" t="s">
        <v>1397</v>
      </c>
      <c r="J3471" s="70" t="s">
        <v>1441</v>
      </c>
      <c r="K3471" s="74"/>
      <c r="L3471" s="74">
        <v>526</v>
      </c>
      <c r="M3471" s="74">
        <v>0.148</v>
      </c>
      <c r="N3471" s="74"/>
      <c r="O3471" s="74">
        <v>159.79</v>
      </c>
      <c r="P3471" s="74">
        <v>229.05</v>
      </c>
      <c r="Q3471" s="74" t="s">
        <v>1421</v>
      </c>
      <c r="R3471" s="74"/>
      <c r="S3471" s="74" t="s">
        <v>8896</v>
      </c>
      <c r="T3471" s="74">
        <v>8540</v>
      </c>
      <c r="U3471" s="74">
        <v>2550</v>
      </c>
      <c r="V3471" s="74" t="s">
        <v>9221</v>
      </c>
      <c r="W3471" s="74">
        <v>14500</v>
      </c>
      <c r="X3471" s="75" t="s">
        <v>3274</v>
      </c>
    </row>
    <row r="3472" spans="3:24">
      <c r="C3472" s="72">
        <v>2021</v>
      </c>
      <c r="D3472" s="73">
        <v>5</v>
      </c>
      <c r="E3472" s="70" t="s">
        <v>1564</v>
      </c>
      <c r="F3472" s="70" t="s">
        <v>1565</v>
      </c>
      <c r="G3472" s="70" t="s">
        <v>9222</v>
      </c>
      <c r="H3472" s="70" t="s">
        <v>9204</v>
      </c>
      <c r="I3472" s="70" t="s">
        <v>1397</v>
      </c>
      <c r="J3472" s="70" t="s">
        <v>1412</v>
      </c>
      <c r="K3472" s="74">
        <v>51</v>
      </c>
      <c r="L3472" s="74"/>
      <c r="M3472" s="74"/>
      <c r="N3472" s="74"/>
      <c r="O3472" s="74"/>
      <c r="P3472" s="74"/>
      <c r="Q3472" s="74" t="s">
        <v>1402</v>
      </c>
      <c r="R3472" s="74"/>
      <c r="S3472" s="74" t="s">
        <v>9167</v>
      </c>
      <c r="T3472" s="74">
        <v>4650</v>
      </c>
      <c r="U3472" s="74">
        <v>1860</v>
      </c>
      <c r="V3472" s="74">
        <v>1700</v>
      </c>
      <c r="W3472" s="74">
        <v>2055</v>
      </c>
      <c r="X3472" s="75">
        <v>1680</v>
      </c>
    </row>
    <row r="3473" spans="3:24">
      <c r="C3473" s="72">
        <v>2021</v>
      </c>
      <c r="D3473" s="73">
        <v>5</v>
      </c>
      <c r="E3473" s="70" t="s">
        <v>4293</v>
      </c>
      <c r="F3473" s="70" t="s">
        <v>1632</v>
      </c>
      <c r="G3473" s="70" t="s">
        <v>9223</v>
      </c>
      <c r="H3473" s="70" t="s">
        <v>1560</v>
      </c>
      <c r="I3473" s="70" t="s">
        <v>8201</v>
      </c>
      <c r="J3473" s="70" t="s">
        <v>1441</v>
      </c>
      <c r="K3473" s="74">
        <v>51</v>
      </c>
      <c r="L3473" s="74"/>
      <c r="M3473" s="74"/>
      <c r="N3473" s="74"/>
      <c r="O3473" s="74"/>
      <c r="P3473" s="74"/>
      <c r="Q3473" s="74" t="s">
        <v>1402</v>
      </c>
      <c r="R3473" s="74"/>
      <c r="S3473" s="74" t="s">
        <v>9167</v>
      </c>
      <c r="T3473" s="74">
        <v>4650</v>
      </c>
      <c r="U3473" s="74">
        <v>1860</v>
      </c>
      <c r="V3473" s="74">
        <v>1700</v>
      </c>
      <c r="W3473" s="74">
        <v>2055</v>
      </c>
      <c r="X3473" s="75">
        <v>1680</v>
      </c>
    </row>
    <row r="3474" spans="3:24">
      <c r="C3474" s="72">
        <v>2021</v>
      </c>
      <c r="D3474" s="73">
        <v>5</v>
      </c>
      <c r="E3474" s="70" t="s">
        <v>4293</v>
      </c>
      <c r="F3474" s="70" t="s">
        <v>1632</v>
      </c>
      <c r="G3474" s="70" t="s">
        <v>9223</v>
      </c>
      <c r="H3474" s="70" t="s">
        <v>1560</v>
      </c>
      <c r="I3474" s="70" t="s">
        <v>8201</v>
      </c>
      <c r="J3474" s="70" t="s">
        <v>1441</v>
      </c>
      <c r="K3474" s="74">
        <v>110</v>
      </c>
      <c r="L3474" s="74"/>
      <c r="M3474" s="74"/>
      <c r="N3474" s="74"/>
      <c r="O3474" s="74"/>
      <c r="P3474" s="74"/>
      <c r="Q3474" s="74" t="s">
        <v>1402</v>
      </c>
      <c r="R3474" s="74"/>
      <c r="S3474" s="74" t="s">
        <v>9165</v>
      </c>
      <c r="T3474" s="74">
        <v>4650</v>
      </c>
      <c r="U3474" s="74">
        <v>1860</v>
      </c>
      <c r="V3474" s="74">
        <v>1700</v>
      </c>
      <c r="W3474" s="74">
        <v>2147</v>
      </c>
      <c r="X3474" s="75">
        <v>1772</v>
      </c>
    </row>
    <row r="3475" spans="3:24">
      <c r="C3475" s="72">
        <v>2021</v>
      </c>
      <c r="D3475" s="73">
        <v>5</v>
      </c>
      <c r="E3475" s="70" t="s">
        <v>4293</v>
      </c>
      <c r="F3475" s="70" t="s">
        <v>1632</v>
      </c>
      <c r="G3475" s="70" t="s">
        <v>9224</v>
      </c>
      <c r="H3475" s="70" t="s">
        <v>1560</v>
      </c>
      <c r="I3475" s="70" t="s">
        <v>8201</v>
      </c>
      <c r="J3475" s="70" t="s">
        <v>1441</v>
      </c>
      <c r="K3475" s="74">
        <v>110</v>
      </c>
      <c r="L3475" s="74"/>
      <c r="M3475" s="74"/>
      <c r="N3475" s="74"/>
      <c r="O3475" s="74"/>
      <c r="P3475" s="74"/>
      <c r="Q3475" s="74" t="s">
        <v>1402</v>
      </c>
      <c r="R3475" s="74"/>
      <c r="S3475" s="74" t="s">
        <v>9165</v>
      </c>
      <c r="T3475" s="74">
        <v>4650</v>
      </c>
      <c r="U3475" s="74">
        <v>1860</v>
      </c>
      <c r="V3475" s="74">
        <v>1700</v>
      </c>
      <c r="W3475" s="74">
        <v>2147</v>
      </c>
      <c r="X3475" s="75">
        <v>1772</v>
      </c>
    </row>
    <row r="3476" spans="3:24">
      <c r="C3476" s="72">
        <v>2021</v>
      </c>
      <c r="D3476" s="73">
        <v>5</v>
      </c>
      <c r="E3476" s="70" t="s">
        <v>4293</v>
      </c>
      <c r="F3476" s="70" t="s">
        <v>1632</v>
      </c>
      <c r="G3476" s="70" t="s">
        <v>9224</v>
      </c>
      <c r="H3476" s="70" t="s">
        <v>1560</v>
      </c>
      <c r="I3476" s="70" t="s">
        <v>8201</v>
      </c>
      <c r="J3476" s="70" t="s">
        <v>1441</v>
      </c>
      <c r="K3476" s="74">
        <v>51</v>
      </c>
      <c r="L3476" s="74"/>
      <c r="M3476" s="74"/>
      <c r="N3476" s="74"/>
      <c r="O3476" s="74"/>
      <c r="P3476" s="74"/>
      <c r="Q3476" s="74" t="s">
        <v>1402</v>
      </c>
      <c r="R3476" s="74"/>
      <c r="S3476" s="74" t="s">
        <v>9167</v>
      </c>
      <c r="T3476" s="74">
        <v>4705</v>
      </c>
      <c r="U3476" s="74">
        <v>1890</v>
      </c>
      <c r="V3476" s="74">
        <v>1680</v>
      </c>
      <c r="W3476" s="74">
        <v>2075</v>
      </c>
      <c r="X3476" s="75">
        <v>1700</v>
      </c>
    </row>
    <row r="3477" spans="3:24">
      <c r="C3477" s="72">
        <v>2021</v>
      </c>
      <c r="D3477" s="73">
        <v>5</v>
      </c>
      <c r="E3477" s="70" t="s">
        <v>4293</v>
      </c>
      <c r="F3477" s="70" t="s">
        <v>1632</v>
      </c>
      <c r="G3477" s="70" t="s">
        <v>9225</v>
      </c>
      <c r="H3477" s="70" t="s">
        <v>1560</v>
      </c>
      <c r="I3477" s="70" t="s">
        <v>8201</v>
      </c>
      <c r="J3477" s="70" t="s">
        <v>1441</v>
      </c>
      <c r="K3477" s="74">
        <v>51</v>
      </c>
      <c r="L3477" s="74"/>
      <c r="M3477" s="74"/>
      <c r="N3477" s="74"/>
      <c r="O3477" s="74"/>
      <c r="P3477" s="74"/>
      <c r="Q3477" s="74" t="s">
        <v>1402</v>
      </c>
      <c r="R3477" s="74"/>
      <c r="S3477" s="74" t="s">
        <v>9167</v>
      </c>
      <c r="T3477" s="74">
        <v>4705</v>
      </c>
      <c r="U3477" s="74">
        <v>1890</v>
      </c>
      <c r="V3477" s="74">
        <v>1680</v>
      </c>
      <c r="W3477" s="74">
        <v>2075</v>
      </c>
      <c r="X3477" s="75">
        <v>1700</v>
      </c>
    </row>
    <row r="3478" spans="3:24">
      <c r="C3478" s="72">
        <v>2021</v>
      </c>
      <c r="D3478" s="73">
        <v>5</v>
      </c>
      <c r="E3478" s="70" t="s">
        <v>4293</v>
      </c>
      <c r="F3478" s="70" t="s">
        <v>1632</v>
      </c>
      <c r="G3478" s="70" t="s">
        <v>9225</v>
      </c>
      <c r="H3478" s="70" t="s">
        <v>1560</v>
      </c>
      <c r="I3478" s="70" t="s">
        <v>8201</v>
      </c>
      <c r="J3478" s="70" t="s">
        <v>1441</v>
      </c>
      <c r="K3478" s="74">
        <v>110</v>
      </c>
      <c r="L3478" s="74"/>
      <c r="M3478" s="74"/>
      <c r="N3478" s="74"/>
      <c r="O3478" s="74"/>
      <c r="P3478" s="74"/>
      <c r="Q3478" s="74" t="s">
        <v>1402</v>
      </c>
      <c r="R3478" s="74"/>
      <c r="S3478" s="74" t="s">
        <v>9165</v>
      </c>
      <c r="T3478" s="74">
        <v>4705</v>
      </c>
      <c r="U3478" s="74">
        <v>1890</v>
      </c>
      <c r="V3478" s="74">
        <v>1680</v>
      </c>
      <c r="W3478" s="74">
        <v>2165</v>
      </c>
      <c r="X3478" s="75">
        <v>1790</v>
      </c>
    </row>
    <row r="3479" spans="3:24">
      <c r="C3479" s="72">
        <v>2021</v>
      </c>
      <c r="D3479" s="73">
        <v>5</v>
      </c>
      <c r="E3479" s="70" t="s">
        <v>4293</v>
      </c>
      <c r="F3479" s="70" t="s">
        <v>1632</v>
      </c>
      <c r="G3479" s="70" t="s">
        <v>9226</v>
      </c>
      <c r="H3479" s="70" t="s">
        <v>1560</v>
      </c>
      <c r="I3479" s="70" t="s">
        <v>8201</v>
      </c>
      <c r="J3479" s="70" t="s">
        <v>1441</v>
      </c>
      <c r="K3479" s="74">
        <v>110</v>
      </c>
      <c r="L3479" s="74"/>
      <c r="M3479" s="74"/>
      <c r="N3479" s="74"/>
      <c r="O3479" s="74"/>
      <c r="P3479" s="74"/>
      <c r="Q3479" s="74" t="s">
        <v>1402</v>
      </c>
      <c r="R3479" s="74"/>
      <c r="S3479" s="74" t="s">
        <v>9165</v>
      </c>
      <c r="T3479" s="74">
        <v>4705</v>
      </c>
      <c r="U3479" s="74">
        <v>1890</v>
      </c>
      <c r="V3479" s="74">
        <v>1680</v>
      </c>
      <c r="W3479" s="74">
        <v>2165</v>
      </c>
      <c r="X3479" s="75">
        <v>1790</v>
      </c>
    </row>
    <row r="3480" spans="3:24">
      <c r="C3480" s="72">
        <v>2021</v>
      </c>
      <c r="D3480" s="73">
        <v>5</v>
      </c>
      <c r="E3480" s="70" t="s">
        <v>4293</v>
      </c>
      <c r="F3480" s="70" t="s">
        <v>1632</v>
      </c>
      <c r="G3480" s="70" t="s">
        <v>9226</v>
      </c>
      <c r="H3480" s="70" t="s">
        <v>1560</v>
      </c>
      <c r="I3480" s="70" t="s">
        <v>8201</v>
      </c>
      <c r="J3480" s="70" t="s">
        <v>1441</v>
      </c>
      <c r="K3480" s="74">
        <v>421</v>
      </c>
      <c r="L3480" s="74"/>
      <c r="M3480" s="74"/>
      <c r="N3480" s="74">
        <v>12.9</v>
      </c>
      <c r="O3480" s="74">
        <v>160</v>
      </c>
      <c r="P3480" s="74"/>
      <c r="Q3480" s="74" t="s">
        <v>4377</v>
      </c>
      <c r="R3480" s="74"/>
      <c r="S3480" s="74" t="s">
        <v>9227</v>
      </c>
      <c r="T3480" s="74">
        <v>4675</v>
      </c>
      <c r="U3480" s="74">
        <v>1770</v>
      </c>
      <c r="V3480" s="74">
        <v>1500</v>
      </c>
      <c r="W3480" s="74">
        <v>1895</v>
      </c>
      <c r="X3480" s="75">
        <v>1520</v>
      </c>
    </row>
    <row r="3481" spans="3:24">
      <c r="C3481" s="72">
        <v>2021</v>
      </c>
      <c r="D3481" s="73">
        <v>5</v>
      </c>
      <c r="E3481" s="70" t="s">
        <v>4293</v>
      </c>
      <c r="F3481" s="70" t="s">
        <v>1632</v>
      </c>
      <c r="G3481" s="70" t="s">
        <v>9228</v>
      </c>
      <c r="H3481" s="70" t="s">
        <v>1440</v>
      </c>
      <c r="I3481" s="70" t="s">
        <v>1397</v>
      </c>
      <c r="J3481" s="70" t="s">
        <v>1441</v>
      </c>
      <c r="K3481" s="74">
        <v>421</v>
      </c>
      <c r="L3481" s="74"/>
      <c r="M3481" s="74"/>
      <c r="N3481" s="74">
        <v>12.9</v>
      </c>
      <c r="O3481" s="74">
        <v>160</v>
      </c>
      <c r="P3481" s="74"/>
      <c r="Q3481" s="74" t="s">
        <v>4377</v>
      </c>
      <c r="R3481" s="74"/>
      <c r="S3481" s="74" t="s">
        <v>9227</v>
      </c>
      <c r="T3481" s="74">
        <v>4675</v>
      </c>
      <c r="U3481" s="74">
        <v>1770</v>
      </c>
      <c r="V3481" s="74">
        <v>1500</v>
      </c>
      <c r="W3481" s="74">
        <v>1895</v>
      </c>
      <c r="X3481" s="75">
        <v>1520</v>
      </c>
    </row>
    <row r="3482" spans="3:24">
      <c r="C3482" s="72">
        <v>2021</v>
      </c>
      <c r="D3482" s="73">
        <v>5</v>
      </c>
      <c r="E3482" s="70" t="s">
        <v>4293</v>
      </c>
      <c r="F3482" s="70" t="s">
        <v>1632</v>
      </c>
      <c r="G3482" s="70" t="s">
        <v>9228</v>
      </c>
      <c r="H3482" s="70" t="s">
        <v>1440</v>
      </c>
      <c r="I3482" s="70" t="s">
        <v>1397</v>
      </c>
      <c r="J3482" s="70" t="s">
        <v>1441</v>
      </c>
      <c r="K3482" s="74">
        <v>400</v>
      </c>
      <c r="L3482" s="74"/>
      <c r="M3482" s="74"/>
      <c r="N3482" s="74">
        <v>13.2</v>
      </c>
      <c r="O3482" s="74">
        <v>160</v>
      </c>
      <c r="P3482" s="74"/>
      <c r="Q3482" s="74" t="s">
        <v>4377</v>
      </c>
      <c r="R3482" s="74"/>
      <c r="S3482" s="74" t="s">
        <v>9227</v>
      </c>
      <c r="T3482" s="74">
        <v>4675</v>
      </c>
      <c r="U3482" s="74">
        <v>1770</v>
      </c>
      <c r="V3482" s="74">
        <v>1500</v>
      </c>
      <c r="W3482" s="74">
        <v>1915</v>
      </c>
      <c r="X3482" s="75">
        <v>1540</v>
      </c>
    </row>
    <row r="3483" spans="3:24">
      <c r="C3483" s="72">
        <v>2021</v>
      </c>
      <c r="D3483" s="73">
        <v>5</v>
      </c>
      <c r="E3483" s="70" t="s">
        <v>4293</v>
      </c>
      <c r="F3483" s="70" t="s">
        <v>1632</v>
      </c>
      <c r="G3483" s="70" t="s">
        <v>9229</v>
      </c>
      <c r="H3483" s="70" t="s">
        <v>1440</v>
      </c>
      <c r="I3483" s="70" t="s">
        <v>1397</v>
      </c>
      <c r="J3483" s="70" t="s">
        <v>1441</v>
      </c>
      <c r="K3483" s="74">
        <v>400</v>
      </c>
      <c r="L3483" s="74"/>
      <c r="M3483" s="74"/>
      <c r="N3483" s="74">
        <v>13.2</v>
      </c>
      <c r="O3483" s="74">
        <v>160</v>
      </c>
      <c r="P3483" s="74"/>
      <c r="Q3483" s="74" t="s">
        <v>4377</v>
      </c>
      <c r="R3483" s="74"/>
      <c r="S3483" s="74" t="s">
        <v>9227</v>
      </c>
      <c r="T3483" s="74">
        <v>4675</v>
      </c>
      <c r="U3483" s="74">
        <v>1770</v>
      </c>
      <c r="V3483" s="74">
        <v>1500</v>
      </c>
      <c r="W3483" s="74">
        <v>1895</v>
      </c>
      <c r="X3483" s="75">
        <v>1520</v>
      </c>
    </row>
    <row r="3484" spans="3:24">
      <c r="C3484" s="72">
        <v>2021</v>
      </c>
      <c r="D3484" s="73">
        <v>5</v>
      </c>
      <c r="E3484" s="70" t="s">
        <v>4293</v>
      </c>
      <c r="F3484" s="70" t="s">
        <v>1632</v>
      </c>
      <c r="G3484" s="70" t="s">
        <v>9229</v>
      </c>
      <c r="H3484" s="70" t="s">
        <v>1440</v>
      </c>
      <c r="I3484" s="70" t="s">
        <v>1397</v>
      </c>
      <c r="J3484" s="70" t="s">
        <v>1441</v>
      </c>
      <c r="K3484" s="74">
        <v>400</v>
      </c>
      <c r="L3484" s="74"/>
      <c r="M3484" s="74"/>
      <c r="N3484" s="74">
        <v>13.2</v>
      </c>
      <c r="O3484" s="74">
        <v>160</v>
      </c>
      <c r="P3484" s="74"/>
      <c r="Q3484" s="74" t="s">
        <v>4377</v>
      </c>
      <c r="R3484" s="74"/>
      <c r="S3484" s="74" t="s">
        <v>9227</v>
      </c>
      <c r="T3484" s="74">
        <v>4675</v>
      </c>
      <c r="U3484" s="74">
        <v>1770</v>
      </c>
      <c r="V3484" s="74">
        <v>1500</v>
      </c>
      <c r="W3484" s="74">
        <v>1895</v>
      </c>
      <c r="X3484" s="75">
        <v>1520</v>
      </c>
    </row>
    <row r="3485" spans="3:24">
      <c r="C3485" s="72">
        <v>2021</v>
      </c>
      <c r="D3485" s="73">
        <v>5</v>
      </c>
      <c r="E3485" s="70" t="s">
        <v>4293</v>
      </c>
      <c r="F3485" s="70" t="s">
        <v>1632</v>
      </c>
      <c r="G3485" s="70" t="s">
        <v>9229</v>
      </c>
      <c r="H3485" s="70" t="s">
        <v>1440</v>
      </c>
      <c r="I3485" s="70" t="s">
        <v>1397</v>
      </c>
      <c r="J3485" s="70" t="s">
        <v>1441</v>
      </c>
      <c r="K3485" s="74">
        <v>420</v>
      </c>
      <c r="L3485" s="74"/>
      <c r="M3485" s="74"/>
      <c r="N3485" s="74">
        <v>13.8</v>
      </c>
      <c r="O3485" s="74">
        <v>160</v>
      </c>
      <c r="P3485" s="74"/>
      <c r="Q3485" s="74" t="s">
        <v>9181</v>
      </c>
      <c r="R3485" s="74"/>
      <c r="S3485" s="74" t="s">
        <v>9230</v>
      </c>
      <c r="T3485" s="74">
        <v>4765</v>
      </c>
      <c r="U3485" s="74">
        <v>1837</v>
      </c>
      <c r="V3485" s="74">
        <v>1515</v>
      </c>
      <c r="W3485" s="74">
        <v>2025</v>
      </c>
      <c r="X3485" s="75">
        <v>1650</v>
      </c>
    </row>
    <row r="3486" spans="3:24">
      <c r="C3486" s="72">
        <v>2021</v>
      </c>
      <c r="D3486" s="73">
        <v>5</v>
      </c>
      <c r="E3486" s="70" t="s">
        <v>4293</v>
      </c>
      <c r="F3486" s="70" t="s">
        <v>1632</v>
      </c>
      <c r="G3486" s="70" t="s">
        <v>9231</v>
      </c>
      <c r="H3486" s="70" t="s">
        <v>1440</v>
      </c>
      <c r="I3486" s="70" t="s">
        <v>1397</v>
      </c>
      <c r="J3486" s="70" t="s">
        <v>1441</v>
      </c>
      <c r="K3486" s="74">
        <v>420</v>
      </c>
      <c r="L3486" s="74"/>
      <c r="M3486" s="74"/>
      <c r="N3486" s="74">
        <v>13.8</v>
      </c>
      <c r="O3486" s="74">
        <v>160</v>
      </c>
      <c r="P3486" s="74"/>
      <c r="Q3486" s="74" t="s">
        <v>9181</v>
      </c>
      <c r="R3486" s="74"/>
      <c r="S3486" s="74" t="s">
        <v>9230</v>
      </c>
      <c r="T3486" s="74">
        <v>4765</v>
      </c>
      <c r="U3486" s="74">
        <v>1837</v>
      </c>
      <c r="V3486" s="74">
        <v>1515</v>
      </c>
      <c r="W3486" s="74">
        <v>2025</v>
      </c>
      <c r="X3486" s="75">
        <v>1650</v>
      </c>
    </row>
    <row r="3487" spans="3:24">
      <c r="C3487" s="72">
        <v>2021</v>
      </c>
      <c r="D3487" s="73">
        <v>5</v>
      </c>
      <c r="E3487" s="70" t="s">
        <v>4293</v>
      </c>
      <c r="F3487" s="70" t="s">
        <v>1632</v>
      </c>
      <c r="G3487" s="70" t="s">
        <v>9231</v>
      </c>
      <c r="H3487" s="70" t="s">
        <v>1440</v>
      </c>
      <c r="I3487" s="70" t="s">
        <v>1397</v>
      </c>
      <c r="J3487" s="70" t="s">
        <v>1441</v>
      </c>
      <c r="K3487" s="74">
        <v>520</v>
      </c>
      <c r="L3487" s="74"/>
      <c r="M3487" s="74"/>
      <c r="N3487" s="74">
        <v>13.5</v>
      </c>
      <c r="O3487" s="74">
        <v>160</v>
      </c>
      <c r="P3487" s="74"/>
      <c r="Q3487" s="74" t="s">
        <v>9181</v>
      </c>
      <c r="R3487" s="74"/>
      <c r="S3487" s="74" t="s">
        <v>9232</v>
      </c>
      <c r="T3487" s="74">
        <v>4765</v>
      </c>
      <c r="U3487" s="74">
        <v>1837</v>
      </c>
      <c r="V3487" s="74">
        <v>1515</v>
      </c>
      <c r="W3487" s="74">
        <v>2085</v>
      </c>
      <c r="X3487" s="75">
        <v>1710</v>
      </c>
    </row>
    <row r="3488" spans="3:24">
      <c r="C3488" s="72">
        <v>2021</v>
      </c>
      <c r="D3488" s="73">
        <v>5</v>
      </c>
      <c r="E3488" s="70" t="s">
        <v>4293</v>
      </c>
      <c r="F3488" s="70" t="s">
        <v>1632</v>
      </c>
      <c r="G3488" s="70" t="s">
        <v>9233</v>
      </c>
      <c r="H3488" s="70" t="s">
        <v>1440</v>
      </c>
      <c r="I3488" s="70" t="s">
        <v>1397</v>
      </c>
      <c r="J3488" s="70" t="s">
        <v>1441</v>
      </c>
      <c r="K3488" s="74">
        <v>520</v>
      </c>
      <c r="L3488" s="74"/>
      <c r="M3488" s="74"/>
      <c r="N3488" s="74">
        <v>13.5</v>
      </c>
      <c r="O3488" s="74">
        <v>160</v>
      </c>
      <c r="P3488" s="74"/>
      <c r="Q3488" s="74" t="s">
        <v>9181</v>
      </c>
      <c r="R3488" s="74"/>
      <c r="S3488" s="74" t="s">
        <v>9232</v>
      </c>
      <c r="T3488" s="74">
        <v>4765</v>
      </c>
      <c r="U3488" s="74">
        <v>1837</v>
      </c>
      <c r="V3488" s="74">
        <v>1515</v>
      </c>
      <c r="W3488" s="74">
        <v>2085</v>
      </c>
      <c r="X3488" s="75">
        <v>1710</v>
      </c>
    </row>
    <row r="3489" spans="3:24">
      <c r="C3489" s="72">
        <v>2021</v>
      </c>
      <c r="D3489" s="73">
        <v>5</v>
      </c>
      <c r="E3489" s="70" t="s">
        <v>4293</v>
      </c>
      <c r="F3489" s="70" t="s">
        <v>1632</v>
      </c>
      <c r="G3489" s="70" t="s">
        <v>9233</v>
      </c>
      <c r="H3489" s="70" t="s">
        <v>1440</v>
      </c>
      <c r="I3489" s="70" t="s">
        <v>1397</v>
      </c>
      <c r="J3489" s="70" t="s">
        <v>1441</v>
      </c>
      <c r="K3489" s="74">
        <v>401</v>
      </c>
      <c r="L3489" s="74"/>
      <c r="M3489" s="74"/>
      <c r="N3489" s="74">
        <v>13.4</v>
      </c>
      <c r="O3489" s="74">
        <v>160</v>
      </c>
      <c r="P3489" s="74"/>
      <c r="Q3489" s="74" t="s">
        <v>9181</v>
      </c>
      <c r="R3489" s="74"/>
      <c r="S3489" s="74" t="s">
        <v>9227</v>
      </c>
      <c r="T3489" s="74"/>
      <c r="U3489" s="74">
        <v>1837</v>
      </c>
      <c r="V3489" s="74">
        <v>1515</v>
      </c>
      <c r="W3489" s="74">
        <v>1980</v>
      </c>
      <c r="X3489" s="75">
        <v>1605</v>
      </c>
    </row>
    <row r="3490" spans="3:24">
      <c r="C3490" s="72">
        <v>2021</v>
      </c>
      <c r="D3490" s="73">
        <v>5</v>
      </c>
      <c r="E3490" s="70" t="s">
        <v>4293</v>
      </c>
      <c r="F3490" s="70" t="s">
        <v>1632</v>
      </c>
      <c r="G3490" s="70" t="s">
        <v>9234</v>
      </c>
      <c r="H3490" s="70" t="s">
        <v>1440</v>
      </c>
      <c r="I3490" s="70" t="s">
        <v>1397</v>
      </c>
      <c r="J3490" s="70" t="s">
        <v>1441</v>
      </c>
      <c r="K3490" s="74">
        <v>401</v>
      </c>
      <c r="L3490" s="74"/>
      <c r="M3490" s="74"/>
      <c r="N3490" s="74">
        <v>13.4</v>
      </c>
      <c r="O3490" s="74">
        <v>160</v>
      </c>
      <c r="P3490" s="74"/>
      <c r="Q3490" s="74" t="s">
        <v>9181</v>
      </c>
      <c r="R3490" s="74"/>
      <c r="S3490" s="74" t="s">
        <v>9227</v>
      </c>
      <c r="T3490" s="74"/>
      <c r="U3490" s="74">
        <v>1837</v>
      </c>
      <c r="V3490" s="74">
        <v>1515</v>
      </c>
      <c r="W3490" s="74">
        <v>1980</v>
      </c>
      <c r="X3490" s="75">
        <v>1605</v>
      </c>
    </row>
    <row r="3491" spans="3:24">
      <c r="C3491" s="72">
        <v>2021</v>
      </c>
      <c r="D3491" s="73">
        <v>5</v>
      </c>
      <c r="E3491" s="70" t="s">
        <v>4293</v>
      </c>
      <c r="F3491" s="70" t="s">
        <v>1632</v>
      </c>
      <c r="G3491" s="70" t="s">
        <v>9234</v>
      </c>
      <c r="H3491" s="70" t="s">
        <v>1440</v>
      </c>
      <c r="I3491" s="70" t="s">
        <v>1397</v>
      </c>
      <c r="J3491" s="70" t="s">
        <v>1441</v>
      </c>
      <c r="K3491" s="74">
        <v>120</v>
      </c>
      <c r="L3491" s="74"/>
      <c r="M3491" s="74"/>
      <c r="N3491" s="74"/>
      <c r="O3491" s="74"/>
      <c r="P3491" s="74"/>
      <c r="Q3491" s="74" t="s">
        <v>1402</v>
      </c>
      <c r="R3491" s="74"/>
      <c r="S3491" s="74" t="s">
        <v>9165</v>
      </c>
      <c r="T3491" s="74">
        <v>4765</v>
      </c>
      <c r="U3491" s="74">
        <v>1837</v>
      </c>
      <c r="V3491" s="74">
        <v>1495</v>
      </c>
      <c r="W3491" s="74">
        <v>1995</v>
      </c>
      <c r="X3491" s="75">
        <v>1620</v>
      </c>
    </row>
    <row r="3492" spans="3:24">
      <c r="C3492" s="72">
        <v>2021</v>
      </c>
      <c r="D3492" s="73">
        <v>5</v>
      </c>
      <c r="E3492" s="70" t="s">
        <v>4293</v>
      </c>
      <c r="F3492" s="70" t="s">
        <v>1632</v>
      </c>
      <c r="G3492" s="70" t="s">
        <v>9235</v>
      </c>
      <c r="H3492" s="70" t="s">
        <v>4220</v>
      </c>
      <c r="I3492" s="70" t="s">
        <v>8201</v>
      </c>
      <c r="J3492" s="70" t="s">
        <v>1441</v>
      </c>
      <c r="K3492" s="74">
        <v>120</v>
      </c>
      <c r="L3492" s="74"/>
      <c r="M3492" s="74"/>
      <c r="N3492" s="74"/>
      <c r="O3492" s="74"/>
      <c r="P3492" s="74"/>
      <c r="Q3492" s="74" t="s">
        <v>1402</v>
      </c>
      <c r="R3492" s="74"/>
      <c r="S3492" s="74" t="s">
        <v>9165</v>
      </c>
      <c r="T3492" s="74">
        <v>4765</v>
      </c>
      <c r="U3492" s="74">
        <v>1837</v>
      </c>
      <c r="V3492" s="74">
        <v>1495</v>
      </c>
      <c r="W3492" s="74">
        <v>1995</v>
      </c>
      <c r="X3492" s="75">
        <v>1620</v>
      </c>
    </row>
    <row r="3493" spans="3:24">
      <c r="C3493" s="72">
        <v>2021</v>
      </c>
      <c r="D3493" s="73">
        <v>5</v>
      </c>
      <c r="E3493" s="70" t="s">
        <v>4293</v>
      </c>
      <c r="F3493" s="70" t="s">
        <v>1632</v>
      </c>
      <c r="G3493" s="70" t="s">
        <v>9235</v>
      </c>
      <c r="H3493" s="70" t="s">
        <v>4220</v>
      </c>
      <c r="I3493" s="70" t="s">
        <v>8201</v>
      </c>
      <c r="J3493" s="70" t="s">
        <v>1441</v>
      </c>
      <c r="K3493" s="74">
        <v>55</v>
      </c>
      <c r="L3493" s="74"/>
      <c r="M3493" s="74"/>
      <c r="N3493" s="74"/>
      <c r="O3493" s="74"/>
      <c r="P3493" s="74"/>
      <c r="Q3493" s="74" t="s">
        <v>1402</v>
      </c>
      <c r="R3493" s="74"/>
      <c r="S3493" s="74" t="s">
        <v>9167</v>
      </c>
      <c r="T3493" s="74">
        <v>4765</v>
      </c>
      <c r="U3493" s="74">
        <v>1837</v>
      </c>
      <c r="V3493" s="74">
        <v>1495</v>
      </c>
      <c r="W3493" s="74">
        <v>1875</v>
      </c>
      <c r="X3493" s="75">
        <v>1500</v>
      </c>
    </row>
    <row r="3494" spans="3:24">
      <c r="C3494" s="72">
        <v>2021</v>
      </c>
      <c r="D3494" s="73">
        <v>5</v>
      </c>
      <c r="E3494" s="70" t="s">
        <v>4293</v>
      </c>
      <c r="F3494" s="70" t="s">
        <v>1632</v>
      </c>
      <c r="G3494" s="70" t="s">
        <v>9236</v>
      </c>
      <c r="H3494" s="70" t="s">
        <v>4220</v>
      </c>
      <c r="I3494" s="70" t="s">
        <v>8201</v>
      </c>
      <c r="J3494" s="70" t="s">
        <v>1441</v>
      </c>
      <c r="K3494" s="74">
        <v>55</v>
      </c>
      <c r="L3494" s="74"/>
      <c r="M3494" s="74"/>
      <c r="N3494" s="74"/>
      <c r="O3494" s="74"/>
      <c r="P3494" s="74"/>
      <c r="Q3494" s="74" t="s">
        <v>1402</v>
      </c>
      <c r="R3494" s="74"/>
      <c r="S3494" s="74" t="s">
        <v>9167</v>
      </c>
      <c r="T3494" s="74">
        <v>4765</v>
      </c>
      <c r="U3494" s="74">
        <v>1837</v>
      </c>
      <c r="V3494" s="74">
        <v>1495</v>
      </c>
      <c r="W3494" s="74">
        <v>1875</v>
      </c>
      <c r="X3494" s="75">
        <v>1500</v>
      </c>
    </row>
    <row r="3495" spans="3:24">
      <c r="C3495" s="72">
        <v>2021</v>
      </c>
      <c r="D3495" s="73">
        <v>5</v>
      </c>
      <c r="E3495" s="70" t="s">
        <v>4293</v>
      </c>
      <c r="F3495" s="70" t="s">
        <v>1632</v>
      </c>
      <c r="G3495" s="70" t="s">
        <v>9236</v>
      </c>
      <c r="H3495" s="70" t="s">
        <v>4220</v>
      </c>
      <c r="I3495" s="70" t="s">
        <v>8201</v>
      </c>
      <c r="J3495" s="70" t="s">
        <v>1441</v>
      </c>
      <c r="K3495" s="74"/>
      <c r="L3495" s="74">
        <v>475</v>
      </c>
      <c r="M3495" s="74">
        <v>0.169</v>
      </c>
      <c r="N3495" s="74"/>
      <c r="O3495" s="74">
        <v>159.79</v>
      </c>
      <c r="P3495" s="74">
        <v>229.05</v>
      </c>
      <c r="Q3495" s="74" t="s">
        <v>1402</v>
      </c>
      <c r="R3495" s="74"/>
      <c r="S3495" s="74" t="s">
        <v>9237</v>
      </c>
      <c r="T3495" s="74">
        <v>11600</v>
      </c>
      <c r="U3495" s="74">
        <v>2550</v>
      </c>
      <c r="V3495" s="74">
        <v>3680</v>
      </c>
      <c r="W3495" s="74">
        <v>18000</v>
      </c>
      <c r="X3495" s="75">
        <v>12700</v>
      </c>
    </row>
    <row r="3496" spans="3:24">
      <c r="C3496" s="72">
        <v>2021</v>
      </c>
      <c r="D3496" s="73">
        <v>5</v>
      </c>
      <c r="E3496" s="70" t="s">
        <v>4311</v>
      </c>
      <c r="F3496" s="70" t="s">
        <v>4312</v>
      </c>
      <c r="G3496" s="70" t="s">
        <v>9238</v>
      </c>
      <c r="H3496" s="70" t="s">
        <v>4118</v>
      </c>
      <c r="I3496" s="70" t="s">
        <v>1397</v>
      </c>
      <c r="J3496" s="70" t="s">
        <v>1412</v>
      </c>
      <c r="K3496" s="74"/>
      <c r="L3496" s="74">
        <v>412</v>
      </c>
      <c r="M3496" s="74">
        <v>0.179</v>
      </c>
      <c r="N3496" s="74"/>
      <c r="O3496" s="74">
        <v>136</v>
      </c>
      <c r="P3496" s="74">
        <v>89.16</v>
      </c>
      <c r="Q3496" s="74" t="s">
        <v>1402</v>
      </c>
      <c r="R3496" s="74"/>
      <c r="S3496" s="74" t="s">
        <v>9239</v>
      </c>
      <c r="T3496" s="74">
        <v>6045</v>
      </c>
      <c r="U3496" s="74">
        <v>2095</v>
      </c>
      <c r="V3496" s="74" t="s">
        <v>9240</v>
      </c>
      <c r="W3496" s="74">
        <v>6380</v>
      </c>
      <c r="X3496" s="75">
        <v>3980</v>
      </c>
    </row>
    <row r="3497" spans="3:24">
      <c r="C3497" s="72">
        <v>2021</v>
      </c>
      <c r="D3497" s="73">
        <v>5</v>
      </c>
      <c r="E3497" s="70" t="s">
        <v>5908</v>
      </c>
      <c r="F3497" s="70" t="s">
        <v>5909</v>
      </c>
      <c r="G3497" s="70" t="s">
        <v>9241</v>
      </c>
      <c r="H3497" s="70" t="s">
        <v>1433</v>
      </c>
      <c r="I3497" s="70" t="s">
        <v>1397</v>
      </c>
      <c r="J3497" s="70" t="s">
        <v>1412</v>
      </c>
      <c r="K3497" s="74"/>
      <c r="L3497" s="74">
        <v>487</v>
      </c>
      <c r="M3497" s="74">
        <v>0.179</v>
      </c>
      <c r="N3497" s="74"/>
      <c r="O3497" s="74">
        <v>158.98</v>
      </c>
      <c r="P3497" s="74">
        <v>105.28</v>
      </c>
      <c r="Q3497" s="74" t="s">
        <v>1402</v>
      </c>
      <c r="R3497" s="74"/>
      <c r="S3497" s="74" t="s">
        <v>9239</v>
      </c>
      <c r="T3497" s="74">
        <v>6045</v>
      </c>
      <c r="U3497" s="74">
        <v>2095</v>
      </c>
      <c r="V3497" s="74" t="s">
        <v>9242</v>
      </c>
      <c r="W3497" s="74">
        <v>6380</v>
      </c>
      <c r="X3497" s="75">
        <v>3980</v>
      </c>
    </row>
    <row r="3498" spans="3:24">
      <c r="C3498" s="72">
        <v>2021</v>
      </c>
      <c r="D3498" s="73">
        <v>5</v>
      </c>
      <c r="E3498" s="70" t="s">
        <v>5908</v>
      </c>
      <c r="F3498" s="70" t="s">
        <v>5909</v>
      </c>
      <c r="G3498" s="70" t="s">
        <v>9243</v>
      </c>
      <c r="H3498" s="70" t="s">
        <v>1433</v>
      </c>
      <c r="I3498" s="70" t="s">
        <v>1397</v>
      </c>
      <c r="J3498" s="70" t="s">
        <v>1412</v>
      </c>
      <c r="K3498" s="74"/>
      <c r="L3498" s="74">
        <v>480</v>
      </c>
      <c r="M3498" s="74">
        <v>0.18</v>
      </c>
      <c r="N3498" s="74"/>
      <c r="O3498" s="74">
        <v>159</v>
      </c>
      <c r="P3498" s="74">
        <v>105.71</v>
      </c>
      <c r="Q3498" s="74" t="s">
        <v>1402</v>
      </c>
      <c r="R3498" s="74"/>
      <c r="S3498" s="74" t="s">
        <v>9239</v>
      </c>
      <c r="T3498" s="74">
        <v>6045</v>
      </c>
      <c r="U3498" s="74">
        <v>2095</v>
      </c>
      <c r="V3498" s="74" t="s">
        <v>9244</v>
      </c>
      <c r="W3498" s="74">
        <v>6380</v>
      </c>
      <c r="X3498" s="75">
        <v>4170</v>
      </c>
    </row>
    <row r="3499" spans="3:24">
      <c r="C3499" s="72">
        <v>2021</v>
      </c>
      <c r="D3499" s="73">
        <v>5</v>
      </c>
      <c r="E3499" s="70" t="s">
        <v>5908</v>
      </c>
      <c r="F3499" s="70" t="s">
        <v>5909</v>
      </c>
      <c r="G3499" s="70" t="s">
        <v>9245</v>
      </c>
      <c r="H3499" s="70" t="s">
        <v>1433</v>
      </c>
      <c r="I3499" s="70" t="s">
        <v>1397</v>
      </c>
      <c r="J3499" s="70" t="s">
        <v>1412</v>
      </c>
      <c r="K3499" s="74"/>
      <c r="L3499" s="74" t="s">
        <v>9246</v>
      </c>
      <c r="M3499" s="74"/>
      <c r="N3499" s="74"/>
      <c r="O3499" s="74">
        <v>140.13</v>
      </c>
      <c r="P3499" s="74">
        <v>218.55</v>
      </c>
      <c r="Q3499" s="74" t="s">
        <v>1421</v>
      </c>
      <c r="R3499" s="74"/>
      <c r="S3499" s="74" t="s">
        <v>8720</v>
      </c>
      <c r="T3499" s="74" t="s">
        <v>9247</v>
      </c>
      <c r="U3499" s="74">
        <v>2500</v>
      </c>
      <c r="V3499" s="74">
        <v>3020</v>
      </c>
      <c r="W3499" s="74">
        <v>18000</v>
      </c>
      <c r="X3499" s="75">
        <v>9785</v>
      </c>
    </row>
    <row r="3500" spans="3:24">
      <c r="C3500" s="72">
        <v>2021</v>
      </c>
      <c r="D3500" s="73">
        <v>5</v>
      </c>
      <c r="E3500" s="70" t="s">
        <v>4421</v>
      </c>
      <c r="F3500" s="70" t="s">
        <v>4422</v>
      </c>
      <c r="G3500" s="70" t="s">
        <v>9248</v>
      </c>
      <c r="H3500" s="70" t="s">
        <v>1603</v>
      </c>
      <c r="I3500" s="70" t="s">
        <v>1397</v>
      </c>
      <c r="J3500" s="70" t="s">
        <v>1396</v>
      </c>
      <c r="K3500" s="74"/>
      <c r="L3500" s="74">
        <v>365</v>
      </c>
      <c r="M3500" s="74"/>
      <c r="N3500" s="74"/>
      <c r="O3500" s="74">
        <v>140.7</v>
      </c>
      <c r="P3500" s="74">
        <v>314.14</v>
      </c>
      <c r="Q3500" s="74" t="s">
        <v>1421</v>
      </c>
      <c r="R3500" s="74"/>
      <c r="S3500" s="74" t="s">
        <v>8720</v>
      </c>
      <c r="T3500" s="74" t="s">
        <v>9249</v>
      </c>
      <c r="U3500" s="74">
        <v>2540</v>
      </c>
      <c r="V3500" s="74">
        <v>3390</v>
      </c>
      <c r="W3500" s="74">
        <v>18000</v>
      </c>
      <c r="X3500" s="75">
        <v>12690</v>
      </c>
    </row>
    <row r="3501" spans="3:24">
      <c r="C3501" s="72">
        <v>2021</v>
      </c>
      <c r="D3501" s="73">
        <v>5</v>
      </c>
      <c r="E3501" s="70" t="s">
        <v>4421</v>
      </c>
      <c r="F3501" s="70" t="s">
        <v>4422</v>
      </c>
      <c r="G3501" s="70" t="s">
        <v>9250</v>
      </c>
      <c r="H3501" s="70" t="s">
        <v>2036</v>
      </c>
      <c r="I3501" s="70" t="s">
        <v>1397</v>
      </c>
      <c r="J3501" s="70" t="s">
        <v>1396</v>
      </c>
      <c r="K3501" s="74"/>
      <c r="L3501" s="74">
        <v>445</v>
      </c>
      <c r="M3501" s="74"/>
      <c r="N3501" s="74"/>
      <c r="O3501" s="74">
        <v>140.7</v>
      </c>
      <c r="P3501" s="74">
        <v>314.14</v>
      </c>
      <c r="Q3501" s="74" t="s">
        <v>1421</v>
      </c>
      <c r="R3501" s="74"/>
      <c r="S3501" s="74" t="s">
        <v>8720</v>
      </c>
      <c r="T3501" s="74" t="s">
        <v>9249</v>
      </c>
      <c r="U3501" s="74">
        <v>2540</v>
      </c>
      <c r="V3501" s="74">
        <v>3390</v>
      </c>
      <c r="W3501" s="74">
        <v>18000</v>
      </c>
      <c r="X3501" s="75">
        <v>12690</v>
      </c>
    </row>
    <row r="3502" spans="3:24">
      <c r="C3502" s="72">
        <v>2021</v>
      </c>
      <c r="D3502" s="73">
        <v>5</v>
      </c>
      <c r="E3502" s="70" t="s">
        <v>9251</v>
      </c>
      <c r="F3502" s="70" t="s">
        <v>9252</v>
      </c>
      <c r="G3502" s="70" t="s">
        <v>9253</v>
      </c>
      <c r="H3502" s="70" t="s">
        <v>1433</v>
      </c>
      <c r="I3502" s="70" t="s">
        <v>1397</v>
      </c>
      <c r="J3502" s="70" t="s">
        <v>1412</v>
      </c>
      <c r="K3502" s="74"/>
      <c r="L3502" s="74">
        <v>367</v>
      </c>
      <c r="M3502" s="74">
        <v>0.141</v>
      </c>
      <c r="N3502" s="74"/>
      <c r="O3502" s="74">
        <v>157.18</v>
      </c>
      <c r="P3502" s="74">
        <v>90.24</v>
      </c>
      <c r="Q3502" s="74" t="s">
        <v>1402</v>
      </c>
      <c r="R3502" s="74"/>
      <c r="S3502" s="74" t="s">
        <v>9254</v>
      </c>
      <c r="T3502" s="74">
        <v>5995</v>
      </c>
      <c r="U3502" s="74">
        <v>2230</v>
      </c>
      <c r="V3502" s="74" t="s">
        <v>9255</v>
      </c>
      <c r="W3502" s="74">
        <v>8300</v>
      </c>
      <c r="X3502" s="75" t="s">
        <v>9256</v>
      </c>
    </row>
    <row r="3503" spans="3:24">
      <c r="C3503" s="72">
        <v>2021</v>
      </c>
      <c r="D3503" s="73">
        <v>5</v>
      </c>
      <c r="E3503" s="70" t="s">
        <v>4123</v>
      </c>
      <c r="F3503" s="70" t="s">
        <v>4124</v>
      </c>
      <c r="G3503" s="70" t="s">
        <v>9257</v>
      </c>
      <c r="H3503" s="70" t="s">
        <v>4220</v>
      </c>
      <c r="I3503" s="70" t="s">
        <v>8201</v>
      </c>
      <c r="J3503" s="70" t="s">
        <v>1441</v>
      </c>
      <c r="K3503" s="74">
        <v>54</v>
      </c>
      <c r="L3503" s="74"/>
      <c r="M3503" s="74"/>
      <c r="N3503" s="74"/>
      <c r="O3503" s="74"/>
      <c r="P3503" s="74"/>
      <c r="Q3503" s="74" t="s">
        <v>1499</v>
      </c>
      <c r="R3503" s="74"/>
      <c r="S3503" s="74" t="s">
        <v>9258</v>
      </c>
      <c r="T3503" s="74">
        <v>5050</v>
      </c>
      <c r="U3503" s="74">
        <v>1886</v>
      </c>
      <c r="V3503" s="74">
        <v>1475</v>
      </c>
      <c r="W3503" s="74">
        <v>2645</v>
      </c>
      <c r="X3503" s="75">
        <v>2150</v>
      </c>
    </row>
    <row r="3504" spans="3:24">
      <c r="C3504" s="72">
        <v>2021</v>
      </c>
      <c r="D3504" s="73">
        <v>5</v>
      </c>
      <c r="E3504" s="70" t="s">
        <v>8499</v>
      </c>
      <c r="F3504" s="70" t="s">
        <v>1632</v>
      </c>
      <c r="G3504" s="70" t="s">
        <v>9259</v>
      </c>
      <c r="H3504" s="70" t="s">
        <v>2018</v>
      </c>
      <c r="I3504" s="70" t="s">
        <v>1397</v>
      </c>
      <c r="J3504" s="70" t="s">
        <v>1396</v>
      </c>
      <c r="K3504" s="74"/>
      <c r="L3504" s="74">
        <v>280</v>
      </c>
      <c r="M3504" s="74" t="s">
        <v>9260</v>
      </c>
      <c r="N3504" s="74"/>
      <c r="O3504" s="74">
        <v>150.75</v>
      </c>
      <c r="P3504" s="74">
        <v>63.75</v>
      </c>
      <c r="Q3504" s="74" t="s">
        <v>1402</v>
      </c>
      <c r="R3504" s="74"/>
      <c r="S3504" s="74" t="s">
        <v>8933</v>
      </c>
      <c r="T3504" s="74">
        <v>5305</v>
      </c>
      <c r="U3504" s="74">
        <v>1920</v>
      </c>
      <c r="V3504" s="74">
        <v>2430</v>
      </c>
      <c r="W3504" s="74">
        <v>4300</v>
      </c>
      <c r="X3504" s="75" t="s">
        <v>9261</v>
      </c>
    </row>
    <row r="3505" spans="3:24">
      <c r="C3505" s="72">
        <v>2021</v>
      </c>
      <c r="D3505" s="73">
        <v>5</v>
      </c>
      <c r="E3505" s="70" t="s">
        <v>5908</v>
      </c>
      <c r="F3505" s="70" t="s">
        <v>5909</v>
      </c>
      <c r="G3505" s="70" t="s">
        <v>9262</v>
      </c>
      <c r="H3505" s="70" t="s">
        <v>1433</v>
      </c>
      <c r="I3505" s="70" t="s">
        <v>1397</v>
      </c>
      <c r="J3505" s="70" t="s">
        <v>1412</v>
      </c>
      <c r="K3505" s="74"/>
      <c r="L3505" s="74">
        <v>390</v>
      </c>
      <c r="M3505" s="74">
        <v>0.229</v>
      </c>
      <c r="N3505" s="74"/>
      <c r="O3505" s="74">
        <v>136</v>
      </c>
      <c r="P3505" s="74">
        <v>89.16</v>
      </c>
      <c r="Q3505" s="74" t="s">
        <v>1402</v>
      </c>
      <c r="R3505" s="74"/>
      <c r="S3505" s="74" t="s">
        <v>9239</v>
      </c>
      <c r="T3505" s="74">
        <v>5995</v>
      </c>
      <c r="U3505" s="74">
        <v>2095</v>
      </c>
      <c r="V3505" s="74" t="s">
        <v>9240</v>
      </c>
      <c r="W3505" s="74">
        <v>5800</v>
      </c>
      <c r="X3505" s="75">
        <v>3980</v>
      </c>
    </row>
    <row r="3506" spans="3:24">
      <c r="C3506" s="72">
        <v>2021</v>
      </c>
      <c r="D3506" s="73">
        <v>5</v>
      </c>
      <c r="E3506" s="70" t="s">
        <v>5908</v>
      </c>
      <c r="F3506" s="70" t="s">
        <v>5909</v>
      </c>
      <c r="G3506" s="70" t="s">
        <v>9263</v>
      </c>
      <c r="H3506" s="70" t="s">
        <v>1433</v>
      </c>
      <c r="I3506" s="70" t="s">
        <v>1397</v>
      </c>
      <c r="J3506" s="70" t="s">
        <v>1412</v>
      </c>
      <c r="K3506" s="74"/>
      <c r="L3506" s="74">
        <v>503</v>
      </c>
      <c r="M3506" s="74">
        <v>0.23</v>
      </c>
      <c r="N3506" s="74"/>
      <c r="O3506" s="74">
        <v>159</v>
      </c>
      <c r="P3506" s="74">
        <v>105.71</v>
      </c>
      <c r="Q3506" s="74" t="s">
        <v>1402</v>
      </c>
      <c r="R3506" s="74"/>
      <c r="S3506" s="74" t="s">
        <v>9239</v>
      </c>
      <c r="T3506" s="74">
        <v>5995</v>
      </c>
      <c r="U3506" s="74">
        <v>2095</v>
      </c>
      <c r="V3506" s="74" t="s">
        <v>9240</v>
      </c>
      <c r="W3506" s="74">
        <v>5800</v>
      </c>
      <c r="X3506" s="75">
        <v>3980</v>
      </c>
    </row>
    <row r="3507" spans="3:24">
      <c r="C3507" s="72">
        <v>2021</v>
      </c>
      <c r="D3507" s="73">
        <v>4</v>
      </c>
      <c r="E3507" s="78" t="s">
        <v>9264</v>
      </c>
      <c r="F3507" s="78" t="s">
        <v>9265</v>
      </c>
      <c r="G3507" s="78" t="s">
        <v>9266</v>
      </c>
      <c r="H3507" s="78" t="s">
        <v>9267</v>
      </c>
      <c r="I3507" s="78"/>
      <c r="J3507" s="78" t="s">
        <v>9268</v>
      </c>
      <c r="K3507" s="79"/>
      <c r="L3507" s="79">
        <v>410</v>
      </c>
      <c r="M3507" s="78">
        <v>0.15</v>
      </c>
      <c r="N3507" s="78"/>
      <c r="O3507" s="78" t="s">
        <v>3468</v>
      </c>
      <c r="P3507" s="78">
        <v>121.13</v>
      </c>
      <c r="Q3507" s="78" t="s">
        <v>2221</v>
      </c>
      <c r="R3507" s="78"/>
      <c r="S3507" s="78" t="s">
        <v>9269</v>
      </c>
      <c r="T3507" s="78">
        <v>6645</v>
      </c>
      <c r="U3507" s="78">
        <v>2100</v>
      </c>
      <c r="V3507" s="78" t="s">
        <v>9270</v>
      </c>
      <c r="W3507" s="78">
        <v>9500</v>
      </c>
      <c r="X3507" s="80" t="s">
        <v>9271</v>
      </c>
    </row>
    <row r="3508" spans="3:24">
      <c r="C3508" s="72">
        <v>2021</v>
      </c>
      <c r="D3508" s="73">
        <v>4</v>
      </c>
      <c r="E3508" s="78" t="s">
        <v>9272</v>
      </c>
      <c r="F3508" s="78" t="s">
        <v>9273</v>
      </c>
      <c r="G3508" s="78" t="s">
        <v>9274</v>
      </c>
      <c r="H3508" s="78" t="s">
        <v>9275</v>
      </c>
      <c r="I3508" s="78"/>
      <c r="J3508" s="78" t="s">
        <v>1441</v>
      </c>
      <c r="K3508" s="79">
        <v>320</v>
      </c>
      <c r="L3508" s="79"/>
      <c r="M3508" s="79"/>
      <c r="N3508" s="79">
        <v>16.9</v>
      </c>
      <c r="O3508" s="79">
        <v>157.18</v>
      </c>
      <c r="P3508" s="79"/>
      <c r="Q3508" s="79" t="s">
        <v>9276</v>
      </c>
      <c r="R3508" s="79"/>
      <c r="S3508" s="79" t="s">
        <v>8866</v>
      </c>
      <c r="T3508" s="79">
        <v>5277</v>
      </c>
      <c r="U3508" s="79">
        <v>1864</v>
      </c>
      <c r="V3508" s="79">
        <v>1998</v>
      </c>
      <c r="W3508" s="79">
        <v>2675</v>
      </c>
      <c r="X3508" s="81">
        <v>2070</v>
      </c>
    </row>
    <row r="3509" spans="3:24">
      <c r="C3509" s="72">
        <v>2021</v>
      </c>
      <c r="D3509" s="73">
        <v>4</v>
      </c>
      <c r="E3509" s="78" t="s">
        <v>9277</v>
      </c>
      <c r="F3509" s="78" t="s">
        <v>9278</v>
      </c>
      <c r="G3509" s="78" t="s">
        <v>9279</v>
      </c>
      <c r="H3509" s="78" t="s">
        <v>9280</v>
      </c>
      <c r="I3509" s="78"/>
      <c r="J3509" s="82" t="s">
        <v>9281</v>
      </c>
      <c r="K3509" s="79"/>
      <c r="L3509" s="79">
        <v>373</v>
      </c>
      <c r="M3509" s="79">
        <v>0.238</v>
      </c>
      <c r="N3509" s="79"/>
      <c r="O3509" s="79">
        <v>148.35</v>
      </c>
      <c r="P3509" s="79">
        <v>81.14</v>
      </c>
      <c r="Q3509" s="79" t="s">
        <v>9282</v>
      </c>
      <c r="R3509" s="79"/>
      <c r="S3509" s="79" t="s">
        <v>8833</v>
      </c>
      <c r="T3509" s="79">
        <v>5595</v>
      </c>
      <c r="U3509" s="79">
        <v>2180</v>
      </c>
      <c r="V3509" s="79">
        <v>2995</v>
      </c>
      <c r="W3509" s="79">
        <v>4495</v>
      </c>
      <c r="X3509" s="81">
        <v>2990</v>
      </c>
    </row>
    <row r="3510" spans="3:24">
      <c r="C3510" s="72">
        <v>2021</v>
      </c>
      <c r="D3510" s="73">
        <v>4</v>
      </c>
      <c r="E3510" s="78" t="s">
        <v>9277</v>
      </c>
      <c r="F3510" s="78" t="s">
        <v>9278</v>
      </c>
      <c r="G3510" s="78" t="s">
        <v>9283</v>
      </c>
      <c r="H3510" s="78" t="s">
        <v>9284</v>
      </c>
      <c r="I3510" s="78"/>
      <c r="J3510" s="82" t="s">
        <v>9281</v>
      </c>
      <c r="K3510" s="79"/>
      <c r="L3510" s="79">
        <v>360</v>
      </c>
      <c r="M3510" s="79"/>
      <c r="N3510" s="79"/>
      <c r="O3510" s="79">
        <v>146.7</v>
      </c>
      <c r="P3510" s="79">
        <v>162.28</v>
      </c>
      <c r="Q3510" s="79" t="s">
        <v>9282</v>
      </c>
      <c r="R3510" s="79"/>
      <c r="S3510" s="79" t="s">
        <v>9285</v>
      </c>
      <c r="T3510" s="79">
        <v>6960</v>
      </c>
      <c r="U3510" s="79">
        <v>2160</v>
      </c>
      <c r="V3510" s="79">
        <v>2950</v>
      </c>
      <c r="W3510" s="79">
        <v>9995</v>
      </c>
      <c r="X3510" s="81">
        <v>6910</v>
      </c>
    </row>
    <row r="3511" spans="3:24">
      <c r="C3511" s="72">
        <v>2021</v>
      </c>
      <c r="D3511" s="73">
        <v>4</v>
      </c>
      <c r="E3511" s="78" t="s">
        <v>9277</v>
      </c>
      <c r="F3511" s="78" t="s">
        <v>9278</v>
      </c>
      <c r="G3511" s="78" t="s">
        <v>9286</v>
      </c>
      <c r="H3511" s="78" t="s">
        <v>9287</v>
      </c>
      <c r="I3511" s="78"/>
      <c r="J3511" s="82" t="s">
        <v>9281</v>
      </c>
      <c r="K3511" s="79"/>
      <c r="L3511" s="79">
        <v>480</v>
      </c>
      <c r="M3511" s="79"/>
      <c r="N3511" s="79"/>
      <c r="O3511" s="79">
        <v>140.13</v>
      </c>
      <c r="P3511" s="79">
        <v>327.82</v>
      </c>
      <c r="Q3511" s="79" t="s">
        <v>9282</v>
      </c>
      <c r="R3511" s="79"/>
      <c r="S3511" s="79" t="s">
        <v>8720</v>
      </c>
      <c r="T3511" s="79">
        <v>9280</v>
      </c>
      <c r="U3511" s="79">
        <v>2500</v>
      </c>
      <c r="V3511" s="79">
        <v>3150</v>
      </c>
      <c r="W3511" s="79">
        <v>18000</v>
      </c>
      <c r="X3511" s="81" t="s">
        <v>9288</v>
      </c>
    </row>
    <row r="3512" spans="3:24">
      <c r="C3512" s="72">
        <v>2021</v>
      </c>
      <c r="D3512" s="73">
        <v>4</v>
      </c>
      <c r="E3512" s="78" t="s">
        <v>9277</v>
      </c>
      <c r="F3512" s="78" t="s">
        <v>9278</v>
      </c>
      <c r="G3512" s="78" t="s">
        <v>9286</v>
      </c>
      <c r="H3512" s="78" t="s">
        <v>9287</v>
      </c>
      <c r="I3512" s="78"/>
      <c r="J3512" s="82" t="s">
        <v>9281</v>
      </c>
      <c r="K3512" s="79"/>
      <c r="L3512" s="79">
        <v>480</v>
      </c>
      <c r="M3512" s="79"/>
      <c r="N3512" s="79"/>
      <c r="O3512" s="79">
        <v>140.13</v>
      </c>
      <c r="P3512" s="79">
        <v>327.82</v>
      </c>
      <c r="Q3512" s="79" t="s">
        <v>9282</v>
      </c>
      <c r="R3512" s="79"/>
      <c r="S3512" s="79" t="s">
        <v>8982</v>
      </c>
      <c r="T3512" s="79">
        <v>9280</v>
      </c>
      <c r="U3512" s="79">
        <v>2500</v>
      </c>
      <c r="V3512" s="79">
        <v>3150</v>
      </c>
      <c r="W3512" s="79">
        <v>18000</v>
      </c>
      <c r="X3512" s="81" t="s">
        <v>9288</v>
      </c>
    </row>
    <row r="3513" spans="3:24">
      <c r="C3513" s="72">
        <v>2021</v>
      </c>
      <c r="D3513" s="73">
        <v>4</v>
      </c>
      <c r="E3513" s="78" t="s">
        <v>9277</v>
      </c>
      <c r="F3513" s="78" t="s">
        <v>9278</v>
      </c>
      <c r="G3513" s="78" t="s">
        <v>9289</v>
      </c>
      <c r="H3513" s="78" t="s">
        <v>9290</v>
      </c>
      <c r="I3513" s="78"/>
      <c r="J3513" s="82" t="s">
        <v>9281</v>
      </c>
      <c r="K3513" s="79"/>
      <c r="L3513" s="79">
        <v>300</v>
      </c>
      <c r="M3513" s="79">
        <v>0.229</v>
      </c>
      <c r="N3513" s="79"/>
      <c r="O3513" s="79">
        <v>130.8</v>
      </c>
      <c r="P3513" s="79">
        <v>348</v>
      </c>
      <c r="Q3513" s="79" t="s">
        <v>9282</v>
      </c>
      <c r="R3513" s="79"/>
      <c r="S3513" s="79" t="s">
        <v>8938</v>
      </c>
      <c r="T3513" s="79">
        <v>9550</v>
      </c>
      <c r="U3513" s="79">
        <v>2520</v>
      </c>
      <c r="V3513" s="79">
        <v>3080</v>
      </c>
      <c r="W3513" s="79">
        <v>25000</v>
      </c>
      <c r="X3513" s="81">
        <v>14745</v>
      </c>
    </row>
    <row r="3514" spans="3:24">
      <c r="C3514" s="72">
        <v>2021</v>
      </c>
      <c r="D3514" s="73">
        <v>4</v>
      </c>
      <c r="E3514" s="78" t="s">
        <v>9277</v>
      </c>
      <c r="F3514" s="78" t="s">
        <v>9278</v>
      </c>
      <c r="G3514" s="78" t="s">
        <v>9291</v>
      </c>
      <c r="H3514" s="78" t="s">
        <v>9267</v>
      </c>
      <c r="I3514" s="78"/>
      <c r="J3514" s="78" t="s">
        <v>1412</v>
      </c>
      <c r="K3514" s="79"/>
      <c r="L3514" s="79">
        <v>588</v>
      </c>
      <c r="M3514" s="79">
        <v>0.159</v>
      </c>
      <c r="N3514" s="79"/>
      <c r="O3514" s="79" t="s">
        <v>1799</v>
      </c>
      <c r="P3514" s="79">
        <v>303.4</v>
      </c>
      <c r="Q3514" s="79" t="s">
        <v>9282</v>
      </c>
      <c r="R3514" s="79"/>
      <c r="S3514" s="79" t="s">
        <v>9292</v>
      </c>
      <c r="T3514" s="79">
        <v>10900</v>
      </c>
      <c r="U3514" s="79">
        <v>2540</v>
      </c>
      <c r="V3514" s="79" t="s">
        <v>9293</v>
      </c>
      <c r="W3514" s="79">
        <v>18000</v>
      </c>
      <c r="X3514" s="81" t="s">
        <v>9294</v>
      </c>
    </row>
    <row r="3515" spans="3:24">
      <c r="C3515" s="72">
        <v>2021</v>
      </c>
      <c r="D3515" s="73">
        <v>4</v>
      </c>
      <c r="E3515" s="78" t="s">
        <v>9277</v>
      </c>
      <c r="F3515" s="78" t="s">
        <v>9278</v>
      </c>
      <c r="G3515" s="78" t="s">
        <v>9295</v>
      </c>
      <c r="H3515" s="78" t="s">
        <v>9296</v>
      </c>
      <c r="I3515" s="78"/>
      <c r="J3515" s="78" t="s">
        <v>1412</v>
      </c>
      <c r="K3515" s="79"/>
      <c r="L3515" s="79">
        <v>580</v>
      </c>
      <c r="M3515" s="79">
        <v>0.169</v>
      </c>
      <c r="N3515" s="79"/>
      <c r="O3515" s="79">
        <v>141.21</v>
      </c>
      <c r="P3515" s="79">
        <v>111.51</v>
      </c>
      <c r="Q3515" s="79" t="s">
        <v>9282</v>
      </c>
      <c r="R3515" s="79"/>
      <c r="S3515" s="79" t="s">
        <v>9077</v>
      </c>
      <c r="T3515" s="79">
        <v>6005</v>
      </c>
      <c r="U3515" s="79">
        <v>2050</v>
      </c>
      <c r="V3515" s="79" t="s">
        <v>9297</v>
      </c>
      <c r="W3515" s="79">
        <v>6000</v>
      </c>
      <c r="X3515" s="81" t="s">
        <v>9298</v>
      </c>
    </row>
    <row r="3516" spans="3:24">
      <c r="C3516" s="72">
        <v>2021</v>
      </c>
      <c r="D3516" s="73">
        <v>4</v>
      </c>
      <c r="E3516" s="78" t="s">
        <v>9277</v>
      </c>
      <c r="F3516" s="78" t="s">
        <v>9278</v>
      </c>
      <c r="G3516" s="78" t="s">
        <v>9299</v>
      </c>
      <c r="H3516" s="78" t="s">
        <v>9267</v>
      </c>
      <c r="I3516" s="78"/>
      <c r="J3516" s="78" t="s">
        <v>1412</v>
      </c>
      <c r="K3516" s="79"/>
      <c r="L3516" s="79">
        <v>449</v>
      </c>
      <c r="M3516" s="79">
        <v>0.148</v>
      </c>
      <c r="N3516" s="79"/>
      <c r="O3516" s="79">
        <v>161.27</v>
      </c>
      <c r="P3516" s="79">
        <v>175.03</v>
      </c>
      <c r="Q3516" s="79" t="s">
        <v>9282</v>
      </c>
      <c r="R3516" s="79"/>
      <c r="S3516" s="79" t="s">
        <v>9300</v>
      </c>
      <c r="T3516" s="79">
        <v>8040</v>
      </c>
      <c r="U3516" s="79" t="s">
        <v>7447</v>
      </c>
      <c r="V3516" s="79" t="s">
        <v>7448</v>
      </c>
      <c r="W3516" s="79">
        <v>12500</v>
      </c>
      <c r="X3516" s="81" t="s">
        <v>9301</v>
      </c>
    </row>
    <row r="3517" spans="3:24">
      <c r="C3517" s="72">
        <v>2021</v>
      </c>
      <c r="D3517" s="73">
        <v>4</v>
      </c>
      <c r="E3517" s="78" t="s">
        <v>9302</v>
      </c>
      <c r="F3517" s="78" t="s">
        <v>9303</v>
      </c>
      <c r="G3517" s="78" t="s">
        <v>9304</v>
      </c>
      <c r="H3517" s="78" t="s">
        <v>9290</v>
      </c>
      <c r="I3517" s="78"/>
      <c r="J3517" s="82" t="s">
        <v>9281</v>
      </c>
      <c r="K3517" s="79"/>
      <c r="L3517" s="79">
        <v>275</v>
      </c>
      <c r="M3517" s="79">
        <v>0.194</v>
      </c>
      <c r="N3517" s="79"/>
      <c r="O3517" s="79">
        <v>154</v>
      </c>
      <c r="P3517" s="79">
        <v>66.84</v>
      </c>
      <c r="Q3517" s="79" t="s">
        <v>9282</v>
      </c>
      <c r="R3517" s="79"/>
      <c r="S3517" s="79"/>
      <c r="T3517" s="79">
        <v>4880</v>
      </c>
      <c r="U3517" s="79">
        <v>1640</v>
      </c>
      <c r="V3517" s="79">
        <v>2020</v>
      </c>
      <c r="W3517" s="79">
        <v>4495</v>
      </c>
      <c r="X3517" s="81">
        <v>2120</v>
      </c>
    </row>
    <row r="3518" spans="3:24">
      <c r="C3518" s="72">
        <v>2021</v>
      </c>
      <c r="D3518" s="73">
        <v>4</v>
      </c>
      <c r="E3518" s="78" t="s">
        <v>9302</v>
      </c>
      <c r="F3518" s="78" t="s">
        <v>9303</v>
      </c>
      <c r="G3518" s="78" t="s">
        <v>9305</v>
      </c>
      <c r="H3518" s="78" t="s">
        <v>9306</v>
      </c>
      <c r="I3518" s="78"/>
      <c r="J3518" s="82" t="s">
        <v>9281</v>
      </c>
      <c r="K3518" s="79"/>
      <c r="L3518" s="79">
        <v>275</v>
      </c>
      <c r="M3518" s="79" t="s">
        <v>9307</v>
      </c>
      <c r="N3518" s="79"/>
      <c r="O3518" s="79">
        <v>154</v>
      </c>
      <c r="P3518" s="79">
        <v>66.84</v>
      </c>
      <c r="Q3518" s="79" t="s">
        <v>9282</v>
      </c>
      <c r="R3518" s="79"/>
      <c r="S3518" s="79" t="s">
        <v>8965</v>
      </c>
      <c r="T3518" s="79">
        <v>4775</v>
      </c>
      <c r="U3518" s="79">
        <v>1710</v>
      </c>
      <c r="V3518" s="79">
        <v>2060</v>
      </c>
      <c r="W3518" s="79">
        <v>4495</v>
      </c>
      <c r="X3518" s="81" t="s">
        <v>9308</v>
      </c>
    </row>
    <row r="3519" spans="3:24">
      <c r="C3519" s="72">
        <v>2021</v>
      </c>
      <c r="D3519" s="73">
        <v>4</v>
      </c>
      <c r="E3519" s="78" t="s">
        <v>9302</v>
      </c>
      <c r="F3519" s="78" t="s">
        <v>9303</v>
      </c>
      <c r="G3519" s="78" t="s">
        <v>9309</v>
      </c>
      <c r="H3519" s="78" t="s">
        <v>9310</v>
      </c>
      <c r="I3519" s="78"/>
      <c r="J3519" s="82" t="s">
        <v>9281</v>
      </c>
      <c r="K3519" s="79"/>
      <c r="L3519" s="79">
        <v>430</v>
      </c>
      <c r="M3519" s="79"/>
      <c r="N3519" s="79"/>
      <c r="O3519" s="79">
        <v>146</v>
      </c>
      <c r="P3519" s="79">
        <v>162.28</v>
      </c>
      <c r="Q3519" s="79" t="s">
        <v>9282</v>
      </c>
      <c r="R3519" s="79"/>
      <c r="S3519" s="79" t="s">
        <v>8718</v>
      </c>
      <c r="T3519" s="79">
        <v>6220</v>
      </c>
      <c r="U3519" s="79">
        <v>2360</v>
      </c>
      <c r="V3519" s="79" t="s">
        <v>9311</v>
      </c>
      <c r="W3519" s="79">
        <v>9995</v>
      </c>
      <c r="X3519" s="81" t="s">
        <v>9312</v>
      </c>
    </row>
    <row r="3520" spans="3:24">
      <c r="C3520" s="72">
        <v>2021</v>
      </c>
      <c r="D3520" s="73">
        <v>4</v>
      </c>
      <c r="E3520" s="78" t="s">
        <v>9302</v>
      </c>
      <c r="F3520" s="78" t="s">
        <v>9303</v>
      </c>
      <c r="G3520" s="78" t="s">
        <v>9313</v>
      </c>
      <c r="H3520" s="78" t="s">
        <v>9314</v>
      </c>
      <c r="I3520" s="78"/>
      <c r="J3520" s="82" t="s">
        <v>9281</v>
      </c>
      <c r="K3520" s="79"/>
      <c r="L3520" s="79">
        <v>430</v>
      </c>
      <c r="M3520" s="79" t="s">
        <v>9315</v>
      </c>
      <c r="N3520" s="79"/>
      <c r="O3520" s="79">
        <v>146</v>
      </c>
      <c r="P3520" s="79">
        <v>162.28</v>
      </c>
      <c r="Q3520" s="79" t="s">
        <v>9282</v>
      </c>
      <c r="R3520" s="79"/>
      <c r="S3520" s="79" t="s">
        <v>8718</v>
      </c>
      <c r="T3520" s="79" t="s">
        <v>9316</v>
      </c>
      <c r="U3520" s="79">
        <v>2140</v>
      </c>
      <c r="V3520" s="79">
        <v>2540</v>
      </c>
      <c r="W3520" s="79">
        <v>9995</v>
      </c>
      <c r="X3520" s="81" t="s">
        <v>4959</v>
      </c>
    </row>
    <row r="3521" spans="3:24">
      <c r="C3521" s="72">
        <v>2021</v>
      </c>
      <c r="D3521" s="73">
        <v>4</v>
      </c>
      <c r="E3521" s="78" t="s">
        <v>9302</v>
      </c>
      <c r="F3521" s="78" t="s">
        <v>9303</v>
      </c>
      <c r="G3521" s="78" t="s">
        <v>9317</v>
      </c>
      <c r="H3521" s="78" t="s">
        <v>9314</v>
      </c>
      <c r="I3521" s="78"/>
      <c r="J3521" s="82" t="s">
        <v>9281</v>
      </c>
      <c r="K3521" s="79"/>
      <c r="L3521" s="79">
        <v>430</v>
      </c>
      <c r="M3521" s="79">
        <v>0.24</v>
      </c>
      <c r="N3521" s="79"/>
      <c r="O3521" s="79">
        <v>146</v>
      </c>
      <c r="P3521" s="79">
        <v>162.28</v>
      </c>
      <c r="Q3521" s="79" t="s">
        <v>9282</v>
      </c>
      <c r="R3521" s="79"/>
      <c r="S3521" s="79" t="s">
        <v>8718</v>
      </c>
      <c r="T3521" s="79">
        <v>6466</v>
      </c>
      <c r="U3521" s="79">
        <v>2296</v>
      </c>
      <c r="V3521" s="79" t="s">
        <v>9318</v>
      </c>
      <c r="W3521" s="79">
        <v>9995</v>
      </c>
      <c r="X3521" s="81">
        <v>7010</v>
      </c>
    </row>
    <row r="3522" spans="3:24">
      <c r="C3522" s="72">
        <v>2021</v>
      </c>
      <c r="D3522" s="73">
        <v>4</v>
      </c>
      <c r="E3522" s="78" t="s">
        <v>9302</v>
      </c>
      <c r="F3522" s="78" t="s">
        <v>9303</v>
      </c>
      <c r="G3522" s="78" t="s">
        <v>9319</v>
      </c>
      <c r="H3522" s="78" t="s">
        <v>9320</v>
      </c>
      <c r="I3522" s="78"/>
      <c r="J3522" s="82" t="s">
        <v>9281</v>
      </c>
      <c r="K3522" s="79"/>
      <c r="L3522" s="79">
        <v>440</v>
      </c>
      <c r="M3522" s="79"/>
      <c r="N3522" s="79"/>
      <c r="O3522" s="79">
        <v>146.7</v>
      </c>
      <c r="P3522" s="79">
        <v>162.28</v>
      </c>
      <c r="Q3522" s="79" t="s">
        <v>9282</v>
      </c>
      <c r="R3522" s="79"/>
      <c r="S3522" s="79" t="s">
        <v>9321</v>
      </c>
      <c r="T3522" s="79">
        <v>7520</v>
      </c>
      <c r="U3522" s="79">
        <v>2220</v>
      </c>
      <c r="V3522" s="79">
        <v>2465</v>
      </c>
      <c r="W3522" s="79">
        <v>10495</v>
      </c>
      <c r="X3522" s="81">
        <v>6060</v>
      </c>
    </row>
    <row r="3523" spans="3:24">
      <c r="C3523" s="72">
        <v>2021</v>
      </c>
      <c r="D3523" s="73">
        <v>4</v>
      </c>
      <c r="E3523" s="78" t="s">
        <v>9302</v>
      </c>
      <c r="F3523" s="78" t="s">
        <v>9303</v>
      </c>
      <c r="G3523" s="78" t="s">
        <v>9322</v>
      </c>
      <c r="H3523" s="78" t="s">
        <v>9314</v>
      </c>
      <c r="I3523" s="78"/>
      <c r="J3523" s="82" t="s">
        <v>9281</v>
      </c>
      <c r="K3523" s="79"/>
      <c r="L3523" s="79">
        <v>406</v>
      </c>
      <c r="M3523" s="79">
        <v>0.267</v>
      </c>
      <c r="N3523" s="79"/>
      <c r="O3523" s="79">
        <v>140</v>
      </c>
      <c r="P3523" s="79">
        <v>218.54</v>
      </c>
      <c r="Q3523" s="79" t="s">
        <v>9276</v>
      </c>
      <c r="R3523" s="79"/>
      <c r="S3523" s="79" t="s">
        <v>9323</v>
      </c>
      <c r="T3523" s="79">
        <v>8060</v>
      </c>
      <c r="U3523" s="79">
        <v>2320</v>
      </c>
      <c r="V3523" s="79">
        <v>2870</v>
      </c>
      <c r="W3523" s="79">
        <v>12495</v>
      </c>
      <c r="X3523" s="81">
        <v>8630</v>
      </c>
    </row>
    <row r="3524" spans="3:24">
      <c r="C3524" s="72">
        <v>2021</v>
      </c>
      <c r="D3524" s="73">
        <v>4</v>
      </c>
      <c r="E3524" s="78" t="s">
        <v>9324</v>
      </c>
      <c r="F3524" s="78" t="s">
        <v>9325</v>
      </c>
      <c r="G3524" s="78" t="s">
        <v>9326</v>
      </c>
      <c r="H3524" s="78" t="s">
        <v>9327</v>
      </c>
      <c r="I3524" s="78"/>
      <c r="J3524" s="78" t="s">
        <v>1441</v>
      </c>
      <c r="K3524" s="79">
        <v>305</v>
      </c>
      <c r="L3524" s="79"/>
      <c r="M3524" s="79"/>
      <c r="N3524" s="79">
        <v>9.9</v>
      </c>
      <c r="O3524" s="79">
        <v>140</v>
      </c>
      <c r="P3524" s="79"/>
      <c r="Q3524" s="79" t="s">
        <v>9282</v>
      </c>
      <c r="R3524" s="79"/>
      <c r="S3524" s="79" t="s">
        <v>8723</v>
      </c>
      <c r="T3524" s="79">
        <v>2500</v>
      </c>
      <c r="U3524" s="79">
        <v>1526</v>
      </c>
      <c r="V3524" s="79">
        <v>1616</v>
      </c>
      <c r="W3524" s="79">
        <v>1015</v>
      </c>
      <c r="X3524" s="81">
        <v>850</v>
      </c>
    </row>
    <row r="3525" spans="3:24">
      <c r="C3525" s="72">
        <v>2021</v>
      </c>
      <c r="D3525" s="73">
        <v>4</v>
      </c>
      <c r="E3525" s="78" t="s">
        <v>9328</v>
      </c>
      <c r="F3525" s="78" t="s">
        <v>9329</v>
      </c>
      <c r="G3525" s="78" t="s">
        <v>9330</v>
      </c>
      <c r="H3525" s="78" t="s">
        <v>9327</v>
      </c>
      <c r="I3525" s="78"/>
      <c r="J3525" s="78" t="s">
        <v>1441</v>
      </c>
      <c r="K3525" s="79">
        <v>318</v>
      </c>
      <c r="L3525" s="79"/>
      <c r="M3525" s="79"/>
      <c r="N3525" s="79">
        <v>10.3</v>
      </c>
      <c r="O3525" s="79">
        <v>166.08</v>
      </c>
      <c r="P3525" s="79"/>
      <c r="Q3525" s="79" t="s">
        <v>9331</v>
      </c>
      <c r="R3525" s="79"/>
      <c r="S3525" s="79" t="s">
        <v>9332</v>
      </c>
      <c r="T3525" s="79">
        <v>3288</v>
      </c>
      <c r="U3525" s="79">
        <v>1670</v>
      </c>
      <c r="V3525" s="79">
        <v>1654</v>
      </c>
      <c r="W3525" s="79">
        <v>1310</v>
      </c>
      <c r="X3525" s="81">
        <v>1010</v>
      </c>
    </row>
    <row r="3526" spans="3:24">
      <c r="C3526" s="72">
        <v>2021</v>
      </c>
      <c r="D3526" s="73">
        <v>4</v>
      </c>
      <c r="E3526" s="78" t="s">
        <v>9333</v>
      </c>
      <c r="F3526" s="78" t="s">
        <v>9334</v>
      </c>
      <c r="G3526" s="78" t="s">
        <v>9335</v>
      </c>
      <c r="H3526" s="78" t="s">
        <v>9336</v>
      </c>
      <c r="I3526" s="78"/>
      <c r="J3526" s="82" t="s">
        <v>9281</v>
      </c>
      <c r="K3526" s="79"/>
      <c r="L3526" s="79">
        <v>255</v>
      </c>
      <c r="M3526" s="79" t="s">
        <v>9337</v>
      </c>
      <c r="N3526" s="79"/>
      <c r="O3526" s="79">
        <v>153</v>
      </c>
      <c r="P3526" s="79">
        <v>98.04</v>
      </c>
      <c r="Q3526" s="79" t="s">
        <v>9276</v>
      </c>
      <c r="R3526" s="79"/>
      <c r="S3526" s="79" t="s">
        <v>9338</v>
      </c>
      <c r="T3526" s="79" t="s">
        <v>9339</v>
      </c>
      <c r="U3526" s="79" t="s">
        <v>9340</v>
      </c>
      <c r="V3526" s="79">
        <v>2100</v>
      </c>
      <c r="W3526" s="79">
        <v>9100</v>
      </c>
      <c r="X3526" s="81" t="s">
        <v>9341</v>
      </c>
    </row>
    <row r="3527" spans="3:24">
      <c r="C3527" s="72">
        <v>2021</v>
      </c>
      <c r="D3527" s="73">
        <v>4</v>
      </c>
      <c r="E3527" s="78" t="s">
        <v>9342</v>
      </c>
      <c r="F3527" s="78" t="s">
        <v>9343</v>
      </c>
      <c r="G3527" s="78" t="s">
        <v>9344</v>
      </c>
      <c r="H3527" s="78" t="s">
        <v>9345</v>
      </c>
      <c r="I3527" s="78"/>
      <c r="J3527" s="78" t="s">
        <v>1441</v>
      </c>
      <c r="K3527" s="79">
        <v>415</v>
      </c>
      <c r="L3527" s="79"/>
      <c r="M3527" s="79"/>
      <c r="N3527" s="79">
        <v>13.2</v>
      </c>
      <c r="O3527" s="79">
        <v>150</v>
      </c>
      <c r="P3527" s="79"/>
      <c r="Q3527" s="79" t="s">
        <v>9346</v>
      </c>
      <c r="R3527" s="79"/>
      <c r="S3527" s="79" t="s">
        <v>8958</v>
      </c>
      <c r="T3527" s="79">
        <v>4730</v>
      </c>
      <c r="U3527" s="79">
        <v>1804</v>
      </c>
      <c r="V3527" s="79">
        <v>1530</v>
      </c>
      <c r="W3527" s="79">
        <v>1975</v>
      </c>
      <c r="X3527" s="81">
        <v>1600</v>
      </c>
    </row>
    <row r="3528" spans="3:24">
      <c r="C3528" s="72">
        <v>2021</v>
      </c>
      <c r="D3528" s="73">
        <v>4</v>
      </c>
      <c r="E3528" s="78" t="s">
        <v>9347</v>
      </c>
      <c r="F3528" s="78" t="s">
        <v>9348</v>
      </c>
      <c r="G3528" s="78" t="s">
        <v>9349</v>
      </c>
      <c r="H3528" s="78" t="s">
        <v>9350</v>
      </c>
      <c r="I3528" s="78"/>
      <c r="J3528" s="78" t="s">
        <v>1412</v>
      </c>
      <c r="K3528" s="79"/>
      <c r="L3528" s="79">
        <v>700</v>
      </c>
      <c r="M3528" s="79">
        <v>0.148</v>
      </c>
      <c r="N3528" s="79"/>
      <c r="O3528" s="79">
        <v>161.27</v>
      </c>
      <c r="P3528" s="79">
        <v>350.07</v>
      </c>
      <c r="Q3528" s="79" t="s">
        <v>9282</v>
      </c>
      <c r="R3528" s="79"/>
      <c r="S3528" s="79" t="s">
        <v>8917</v>
      </c>
      <c r="T3528" s="79">
        <v>12000</v>
      </c>
      <c r="U3528" s="79">
        <v>2550</v>
      </c>
      <c r="V3528" s="79">
        <v>3350</v>
      </c>
      <c r="W3528" s="79">
        <v>18000</v>
      </c>
      <c r="X3528" s="81" t="s">
        <v>9351</v>
      </c>
    </row>
    <row r="3529" spans="3:24">
      <c r="C3529" s="72">
        <v>2021</v>
      </c>
      <c r="D3529" s="73">
        <v>4</v>
      </c>
      <c r="E3529" s="78" t="s">
        <v>9352</v>
      </c>
      <c r="F3529" s="78" t="s">
        <v>9353</v>
      </c>
      <c r="G3529" s="78" t="s">
        <v>9354</v>
      </c>
      <c r="H3529" s="78" t="s">
        <v>9355</v>
      </c>
      <c r="I3529" s="78"/>
      <c r="J3529" s="78" t="s">
        <v>1441</v>
      </c>
      <c r="K3529" s="79">
        <v>500</v>
      </c>
      <c r="L3529" s="79"/>
      <c r="M3529" s="79"/>
      <c r="N3529" s="79">
        <v>14.9</v>
      </c>
      <c r="O3529" s="79">
        <v>166</v>
      </c>
      <c r="P3529" s="79"/>
      <c r="Q3529" s="79" t="s">
        <v>9331</v>
      </c>
      <c r="R3529" s="79"/>
      <c r="S3529" s="79" t="s">
        <v>8745</v>
      </c>
      <c r="T3529" s="79">
        <v>4586</v>
      </c>
      <c r="U3529" s="79">
        <v>1920</v>
      </c>
      <c r="V3529" s="79">
        <v>1728</v>
      </c>
      <c r="W3529" s="79">
        <v>2350</v>
      </c>
      <c r="X3529" s="81" t="s">
        <v>9356</v>
      </c>
    </row>
    <row r="3530" spans="3:24">
      <c r="C3530" s="72">
        <v>2021</v>
      </c>
      <c r="D3530" s="73">
        <v>4</v>
      </c>
      <c r="E3530" s="78" t="s">
        <v>9352</v>
      </c>
      <c r="F3530" s="78" t="s">
        <v>9353</v>
      </c>
      <c r="G3530" s="78" t="s">
        <v>9357</v>
      </c>
      <c r="H3530" s="78" t="s">
        <v>9355</v>
      </c>
      <c r="I3530" s="78"/>
      <c r="J3530" s="78" t="s">
        <v>1441</v>
      </c>
      <c r="K3530" s="79">
        <v>500</v>
      </c>
      <c r="L3530" s="79"/>
      <c r="M3530" s="79"/>
      <c r="N3530" s="79">
        <v>15.3</v>
      </c>
      <c r="O3530" s="79">
        <v>141</v>
      </c>
      <c r="P3530" s="79"/>
      <c r="Q3530" s="79" t="s">
        <v>9282</v>
      </c>
      <c r="R3530" s="79"/>
      <c r="S3530" s="79" t="s">
        <v>8745</v>
      </c>
      <c r="T3530" s="79">
        <v>4586</v>
      </c>
      <c r="U3530" s="79">
        <v>1920</v>
      </c>
      <c r="V3530" s="79">
        <v>1728</v>
      </c>
      <c r="W3530" s="79">
        <v>2450</v>
      </c>
      <c r="X3530" s="81" t="s">
        <v>9358</v>
      </c>
    </row>
    <row r="3531" spans="3:24">
      <c r="C3531" s="72">
        <v>2021</v>
      </c>
      <c r="D3531" s="73">
        <v>4</v>
      </c>
      <c r="E3531" s="78" t="s">
        <v>9352</v>
      </c>
      <c r="F3531" s="78" t="s">
        <v>9353</v>
      </c>
      <c r="G3531" s="78" t="s">
        <v>9359</v>
      </c>
      <c r="H3531" s="78" t="s">
        <v>9355</v>
      </c>
      <c r="I3531" s="78"/>
      <c r="J3531" s="78" t="s">
        <v>1441</v>
      </c>
      <c r="K3531" s="79">
        <v>600</v>
      </c>
      <c r="L3531" s="79"/>
      <c r="M3531" s="79"/>
      <c r="N3531" s="79">
        <v>14.8</v>
      </c>
      <c r="O3531" s="79">
        <v>173</v>
      </c>
      <c r="P3531" s="79"/>
      <c r="Q3531" s="79" t="s">
        <v>9331</v>
      </c>
      <c r="R3531" s="79"/>
      <c r="S3531" s="79" t="s">
        <v>8745</v>
      </c>
      <c r="T3531" s="79">
        <v>4586</v>
      </c>
      <c r="U3531" s="79">
        <v>1920</v>
      </c>
      <c r="V3531" s="79">
        <v>1728</v>
      </c>
      <c r="W3531" s="79">
        <v>2420</v>
      </c>
      <c r="X3531" s="81" t="s">
        <v>5401</v>
      </c>
    </row>
    <row r="3532" spans="3:24">
      <c r="C3532" s="72">
        <v>2021</v>
      </c>
      <c r="D3532" s="73">
        <v>4</v>
      </c>
      <c r="E3532" s="78" t="s">
        <v>9352</v>
      </c>
      <c r="F3532" s="78" t="s">
        <v>9353</v>
      </c>
      <c r="G3532" s="78" t="s">
        <v>9360</v>
      </c>
      <c r="H3532" s="78" t="s">
        <v>9327</v>
      </c>
      <c r="I3532" s="78"/>
      <c r="J3532" s="78" t="s">
        <v>1441</v>
      </c>
      <c r="K3532" s="79">
        <v>410</v>
      </c>
      <c r="L3532" s="79"/>
      <c r="M3532" s="79"/>
      <c r="N3532" s="79">
        <v>13.8</v>
      </c>
      <c r="O3532" s="79">
        <v>141</v>
      </c>
      <c r="P3532" s="79"/>
      <c r="Q3532" s="79" t="s">
        <v>9282</v>
      </c>
      <c r="R3532" s="79"/>
      <c r="S3532" s="79" t="s">
        <v>9361</v>
      </c>
      <c r="T3532" s="79">
        <v>4410</v>
      </c>
      <c r="U3532" s="79">
        <v>1870</v>
      </c>
      <c r="V3532" s="79">
        <v>1645</v>
      </c>
      <c r="W3532" s="79">
        <v>2110</v>
      </c>
      <c r="X3532" s="81" t="s">
        <v>9362</v>
      </c>
    </row>
    <row r="3533" spans="3:24">
      <c r="C3533" s="72">
        <v>2021</v>
      </c>
      <c r="D3533" s="73">
        <v>4</v>
      </c>
      <c r="E3533" s="78" t="s">
        <v>9352</v>
      </c>
      <c r="F3533" s="78" t="s">
        <v>9353</v>
      </c>
      <c r="G3533" s="78" t="s">
        <v>9363</v>
      </c>
      <c r="H3533" s="78" t="s">
        <v>9327</v>
      </c>
      <c r="I3533" s="78"/>
      <c r="J3533" s="78" t="s">
        <v>1441</v>
      </c>
      <c r="K3533" s="79">
        <v>460</v>
      </c>
      <c r="L3533" s="79"/>
      <c r="M3533" s="79"/>
      <c r="N3533" s="79">
        <v>12.9</v>
      </c>
      <c r="O3533" s="79">
        <v>170</v>
      </c>
      <c r="P3533" s="79"/>
      <c r="Q3533" s="79" t="s">
        <v>9331</v>
      </c>
      <c r="R3533" s="79"/>
      <c r="S3533" s="79" t="s">
        <v>8748</v>
      </c>
      <c r="T3533" s="79">
        <v>4768</v>
      </c>
      <c r="U3533" s="79">
        <v>1880</v>
      </c>
      <c r="V3533" s="79">
        <v>1530</v>
      </c>
      <c r="W3533" s="79">
        <v>2030</v>
      </c>
      <c r="X3533" s="81" t="s">
        <v>9364</v>
      </c>
    </row>
    <row r="3534" spans="3:24">
      <c r="C3534" s="72">
        <v>2021</v>
      </c>
      <c r="D3534" s="73">
        <v>4</v>
      </c>
      <c r="E3534" s="78" t="s">
        <v>9352</v>
      </c>
      <c r="F3534" s="78" t="s">
        <v>9353</v>
      </c>
      <c r="G3534" s="78" t="s">
        <v>9365</v>
      </c>
      <c r="H3534" s="78" t="s">
        <v>9327</v>
      </c>
      <c r="I3534" s="78"/>
      <c r="J3534" s="78" t="s">
        <v>1441</v>
      </c>
      <c r="K3534" s="79">
        <v>510</v>
      </c>
      <c r="L3534" s="79"/>
      <c r="M3534" s="79"/>
      <c r="N3534" s="79">
        <v>12.9</v>
      </c>
      <c r="O3534" s="79">
        <v>170</v>
      </c>
      <c r="P3534" s="79"/>
      <c r="Q3534" s="79" t="s">
        <v>9331</v>
      </c>
      <c r="R3534" s="79"/>
      <c r="S3534" s="79" t="s">
        <v>9366</v>
      </c>
      <c r="T3534" s="79">
        <v>4810</v>
      </c>
      <c r="U3534" s="79">
        <v>1880</v>
      </c>
      <c r="V3534" s="79">
        <v>1515</v>
      </c>
      <c r="W3534" s="79">
        <v>2125</v>
      </c>
      <c r="X3534" s="81" t="s">
        <v>2526</v>
      </c>
    </row>
    <row r="3535" spans="3:24">
      <c r="C3535" s="72">
        <v>2021</v>
      </c>
      <c r="D3535" s="73">
        <v>4</v>
      </c>
      <c r="E3535" s="78" t="s">
        <v>9367</v>
      </c>
      <c r="F3535" s="78" t="s">
        <v>9368</v>
      </c>
      <c r="G3535" s="78" t="s">
        <v>9369</v>
      </c>
      <c r="H3535" s="78" t="s">
        <v>9355</v>
      </c>
      <c r="I3535" s="78"/>
      <c r="J3535" s="78" t="s">
        <v>1441</v>
      </c>
      <c r="K3535" s="79">
        <v>436</v>
      </c>
      <c r="L3535" s="79"/>
      <c r="M3535" s="79"/>
      <c r="N3535" s="79">
        <v>15.4</v>
      </c>
      <c r="O3535" s="79">
        <v>172</v>
      </c>
      <c r="P3535" s="79"/>
      <c r="Q3535" s="79" t="s">
        <v>9370</v>
      </c>
      <c r="R3535" s="79"/>
      <c r="S3535" s="79" t="s">
        <v>9371</v>
      </c>
      <c r="T3535" s="79">
        <v>4876</v>
      </c>
      <c r="U3535" s="79">
        <v>1848</v>
      </c>
      <c r="V3535" s="79">
        <v>1680</v>
      </c>
      <c r="W3535" s="79">
        <v>2710</v>
      </c>
      <c r="X3535" s="81">
        <v>2150</v>
      </c>
    </row>
    <row r="3536" spans="3:24">
      <c r="C3536" s="72">
        <v>2021</v>
      </c>
      <c r="D3536" s="73">
        <v>4</v>
      </c>
      <c r="E3536" s="78" t="s">
        <v>9367</v>
      </c>
      <c r="F3536" s="78" t="s">
        <v>9368</v>
      </c>
      <c r="G3536" s="78" t="s">
        <v>9372</v>
      </c>
      <c r="H3536" s="78" t="s">
        <v>9355</v>
      </c>
      <c r="I3536" s="78"/>
      <c r="J3536" s="78" t="s">
        <v>1441</v>
      </c>
      <c r="K3536" s="79">
        <v>510</v>
      </c>
      <c r="L3536" s="79"/>
      <c r="M3536" s="79"/>
      <c r="N3536" s="79">
        <v>17.7</v>
      </c>
      <c r="O3536" s="79">
        <v>175</v>
      </c>
      <c r="P3536" s="79"/>
      <c r="Q3536" s="79" t="s">
        <v>9370</v>
      </c>
      <c r="R3536" s="79"/>
      <c r="S3536" s="79" t="s">
        <v>9373</v>
      </c>
      <c r="T3536" s="79">
        <v>4876</v>
      </c>
      <c r="U3536" s="79">
        <v>1848</v>
      </c>
      <c r="V3536" s="79">
        <v>1680</v>
      </c>
      <c r="W3536" s="79">
        <v>2875</v>
      </c>
      <c r="X3536" s="81">
        <v>2395</v>
      </c>
    </row>
    <row r="3537" spans="3:24">
      <c r="C3537" s="72">
        <v>2021</v>
      </c>
      <c r="D3537" s="73">
        <v>4</v>
      </c>
      <c r="E3537" s="78" t="s">
        <v>9367</v>
      </c>
      <c r="F3537" s="78" t="s">
        <v>9368</v>
      </c>
      <c r="G3537" s="78" t="s">
        <v>9374</v>
      </c>
      <c r="H3537" s="78" t="s">
        <v>9355</v>
      </c>
      <c r="I3537" s="78"/>
      <c r="J3537" s="78" t="s">
        <v>1441</v>
      </c>
      <c r="K3537" s="79">
        <v>516</v>
      </c>
      <c r="L3537" s="79"/>
      <c r="M3537" s="79"/>
      <c r="N3537" s="79">
        <v>17.5</v>
      </c>
      <c r="O3537" s="79">
        <v>175</v>
      </c>
      <c r="P3537" s="79"/>
      <c r="Q3537" s="79" t="s">
        <v>9331</v>
      </c>
      <c r="R3537" s="79"/>
      <c r="S3537" s="79" t="s">
        <v>9375</v>
      </c>
      <c r="T3537" s="79">
        <v>4891</v>
      </c>
      <c r="U3537" s="79">
        <v>1848</v>
      </c>
      <c r="V3537" s="79">
        <v>1679</v>
      </c>
      <c r="W3537" s="79">
        <v>2900</v>
      </c>
      <c r="X3537" s="81">
        <v>2383</v>
      </c>
    </row>
    <row r="3538" spans="3:24">
      <c r="C3538" s="72">
        <v>2021</v>
      </c>
      <c r="D3538" s="73">
        <v>4</v>
      </c>
      <c r="E3538" s="78" t="s">
        <v>9376</v>
      </c>
      <c r="F3538" s="78" t="s">
        <v>9377</v>
      </c>
      <c r="G3538" s="78" t="s">
        <v>9378</v>
      </c>
      <c r="H3538" s="78" t="s">
        <v>9355</v>
      </c>
      <c r="I3538" s="78"/>
      <c r="J3538" s="78" t="s">
        <v>1441</v>
      </c>
      <c r="K3538" s="79">
        <v>510</v>
      </c>
      <c r="L3538" s="79"/>
      <c r="M3538" s="79"/>
      <c r="N3538" s="79">
        <v>15</v>
      </c>
      <c r="O3538" s="79">
        <v>160.1</v>
      </c>
      <c r="P3538" s="79"/>
      <c r="Q3538" s="79" t="s">
        <v>9379</v>
      </c>
      <c r="R3538" s="79"/>
      <c r="S3538" s="79" t="s">
        <v>9380</v>
      </c>
      <c r="T3538" s="79">
        <v>4630</v>
      </c>
      <c r="U3538" s="79">
        <v>1910</v>
      </c>
      <c r="V3538" s="79">
        <v>1655</v>
      </c>
      <c r="W3538" s="79">
        <v>2165</v>
      </c>
      <c r="X3538" s="81">
        <v>1790</v>
      </c>
    </row>
    <row r="3539" spans="3:24">
      <c r="C3539" s="72">
        <v>2021</v>
      </c>
      <c r="D3539" s="73">
        <v>4</v>
      </c>
      <c r="E3539" s="78" t="s">
        <v>9376</v>
      </c>
      <c r="F3539" s="78" t="s">
        <v>9377</v>
      </c>
      <c r="G3539" s="78" t="s">
        <v>9381</v>
      </c>
      <c r="H3539" s="78" t="s">
        <v>9327</v>
      </c>
      <c r="I3539" s="78"/>
      <c r="J3539" s="78" t="s">
        <v>1441</v>
      </c>
      <c r="K3539" s="79">
        <v>408</v>
      </c>
      <c r="L3539" s="79"/>
      <c r="M3539" s="79"/>
      <c r="N3539" s="79">
        <v>9.4</v>
      </c>
      <c r="O3539" s="79">
        <v>170.1</v>
      </c>
      <c r="P3539" s="79"/>
      <c r="Q3539" s="79" t="s">
        <v>9379</v>
      </c>
      <c r="R3539" s="79"/>
      <c r="S3539" s="79" t="s">
        <v>9382</v>
      </c>
      <c r="T3539" s="79">
        <v>3200</v>
      </c>
      <c r="U3539" s="79">
        <v>1670</v>
      </c>
      <c r="V3539" s="79" t="s">
        <v>1923</v>
      </c>
      <c r="W3539" s="79" t="s">
        <v>6191</v>
      </c>
      <c r="X3539" s="81" t="s">
        <v>6192</v>
      </c>
    </row>
    <row r="3540" spans="3:24">
      <c r="C3540" s="72">
        <v>2021</v>
      </c>
      <c r="D3540" s="73">
        <v>4</v>
      </c>
      <c r="E3540" s="78" t="s">
        <v>9383</v>
      </c>
      <c r="F3540" s="78" t="s">
        <v>9384</v>
      </c>
      <c r="G3540" s="78" t="s">
        <v>9385</v>
      </c>
      <c r="H3540" s="78" t="s">
        <v>9386</v>
      </c>
      <c r="I3540" s="78"/>
      <c r="J3540" s="82" t="s">
        <v>9281</v>
      </c>
      <c r="K3540" s="79"/>
      <c r="L3540" s="79">
        <v>270</v>
      </c>
      <c r="M3540" s="79"/>
      <c r="N3540" s="79"/>
      <c r="O3540" s="79">
        <v>157.18</v>
      </c>
      <c r="P3540" s="79">
        <v>60.16</v>
      </c>
      <c r="Q3540" s="79" t="s">
        <v>9282</v>
      </c>
      <c r="R3540" s="79"/>
      <c r="S3540" s="79" t="s">
        <v>9387</v>
      </c>
      <c r="T3540" s="79" t="s">
        <v>9388</v>
      </c>
      <c r="U3540" s="79">
        <v>1870</v>
      </c>
      <c r="V3540" s="79" t="s">
        <v>9389</v>
      </c>
      <c r="W3540" s="79">
        <v>4495</v>
      </c>
      <c r="X3540" s="81">
        <v>3480</v>
      </c>
    </row>
    <row r="3541" spans="3:24">
      <c r="C3541" s="72">
        <v>2021</v>
      </c>
      <c r="D3541" s="73">
        <v>4</v>
      </c>
      <c r="E3541" s="78" t="s">
        <v>9383</v>
      </c>
      <c r="F3541" s="78" t="s">
        <v>9384</v>
      </c>
      <c r="G3541" s="78" t="s">
        <v>9390</v>
      </c>
      <c r="H3541" s="78" t="s">
        <v>9391</v>
      </c>
      <c r="I3541" s="78"/>
      <c r="J3541" s="82" t="s">
        <v>9281</v>
      </c>
      <c r="K3541" s="79"/>
      <c r="L3541" s="79">
        <v>255</v>
      </c>
      <c r="M3541" s="79" t="s">
        <v>9392</v>
      </c>
      <c r="N3541" s="79"/>
      <c r="O3541" s="79">
        <v>159.26</v>
      </c>
      <c r="P3541" s="79">
        <v>105.28</v>
      </c>
      <c r="Q3541" s="79" t="s">
        <v>9282</v>
      </c>
      <c r="R3541" s="79"/>
      <c r="S3541" s="79" t="s">
        <v>8765</v>
      </c>
      <c r="T3541" s="79">
        <v>6130</v>
      </c>
      <c r="U3541" s="79">
        <v>2225</v>
      </c>
      <c r="V3541" s="79">
        <v>2785</v>
      </c>
      <c r="W3541" s="79">
        <v>8495</v>
      </c>
      <c r="X3541" s="81" t="s">
        <v>9393</v>
      </c>
    </row>
    <row r="3542" spans="3:24">
      <c r="C3542" s="72">
        <v>2021</v>
      </c>
      <c r="D3542" s="73">
        <v>4</v>
      </c>
      <c r="E3542" s="78" t="s">
        <v>9383</v>
      </c>
      <c r="F3542" s="78" t="s">
        <v>9384</v>
      </c>
      <c r="G3542" s="78" t="s">
        <v>9394</v>
      </c>
      <c r="H3542" s="78" t="s">
        <v>9395</v>
      </c>
      <c r="I3542" s="78"/>
      <c r="J3542" s="82" t="s">
        <v>9281</v>
      </c>
      <c r="K3542" s="79"/>
      <c r="L3542" s="79">
        <v>405</v>
      </c>
      <c r="M3542" s="79"/>
      <c r="N3542" s="79"/>
      <c r="O3542" s="79" t="s">
        <v>2829</v>
      </c>
      <c r="P3542" s="79">
        <v>299.53</v>
      </c>
      <c r="Q3542" s="79" t="s">
        <v>9282</v>
      </c>
      <c r="R3542" s="79"/>
      <c r="S3542" s="79" t="s">
        <v>9396</v>
      </c>
      <c r="T3542" s="79" t="s">
        <v>9397</v>
      </c>
      <c r="U3542" s="79">
        <v>2490</v>
      </c>
      <c r="V3542" s="79" t="s">
        <v>9398</v>
      </c>
      <c r="W3542" s="79">
        <v>18000</v>
      </c>
      <c r="X3542" s="81">
        <v>12550</v>
      </c>
    </row>
    <row r="3543" spans="3:24">
      <c r="C3543" s="72">
        <v>2021</v>
      </c>
      <c r="D3543" s="73">
        <v>4</v>
      </c>
      <c r="E3543" s="78" t="s">
        <v>9399</v>
      </c>
      <c r="F3543" s="78" t="s">
        <v>9400</v>
      </c>
      <c r="G3543" s="78" t="s">
        <v>9401</v>
      </c>
      <c r="H3543" s="78" t="s">
        <v>9402</v>
      </c>
      <c r="I3543" s="78"/>
      <c r="J3543" s="78" t="s">
        <v>1412</v>
      </c>
      <c r="K3543" s="79"/>
      <c r="L3543" s="79">
        <v>360</v>
      </c>
      <c r="M3543" s="79">
        <v>0.149</v>
      </c>
      <c r="N3543" s="79"/>
      <c r="O3543" s="79" t="s">
        <v>8229</v>
      </c>
      <c r="P3543" s="79">
        <v>200.541</v>
      </c>
      <c r="Q3543" s="79" t="s">
        <v>9282</v>
      </c>
      <c r="R3543" s="79"/>
      <c r="S3543" s="79" t="s">
        <v>8786</v>
      </c>
      <c r="T3543" s="79">
        <v>10500</v>
      </c>
      <c r="U3543" s="79">
        <v>2550</v>
      </c>
      <c r="V3543" s="79" t="s">
        <v>6024</v>
      </c>
      <c r="W3543" s="79">
        <v>17900</v>
      </c>
      <c r="X3543" s="81" t="s">
        <v>6027</v>
      </c>
    </row>
    <row r="3544" spans="3:24">
      <c r="C3544" s="72">
        <v>2021</v>
      </c>
      <c r="D3544" s="73">
        <v>4</v>
      </c>
      <c r="E3544" s="78" t="s">
        <v>9399</v>
      </c>
      <c r="F3544" s="78" t="s">
        <v>9400</v>
      </c>
      <c r="G3544" s="78" t="s">
        <v>9403</v>
      </c>
      <c r="H3544" s="78" t="s">
        <v>9267</v>
      </c>
      <c r="I3544" s="78"/>
      <c r="J3544" s="78" t="s">
        <v>1412</v>
      </c>
      <c r="K3544" s="79"/>
      <c r="L3544" s="79">
        <v>410</v>
      </c>
      <c r="M3544" s="79">
        <v>0.137</v>
      </c>
      <c r="N3544" s="79"/>
      <c r="O3544" s="79" t="s">
        <v>8229</v>
      </c>
      <c r="P3544" s="79">
        <v>200.541</v>
      </c>
      <c r="Q3544" s="79" t="s">
        <v>9282</v>
      </c>
      <c r="R3544" s="79"/>
      <c r="S3544" s="79" t="s">
        <v>8786</v>
      </c>
      <c r="T3544" s="79">
        <v>10500</v>
      </c>
      <c r="U3544" s="79">
        <v>2550</v>
      </c>
      <c r="V3544" s="79" t="s">
        <v>6024</v>
      </c>
      <c r="W3544" s="79">
        <v>18000</v>
      </c>
      <c r="X3544" s="81" t="s">
        <v>9404</v>
      </c>
    </row>
    <row r="3545" spans="3:24">
      <c r="C3545" s="72">
        <v>2021</v>
      </c>
      <c r="D3545" s="73">
        <v>4</v>
      </c>
      <c r="E3545" s="78" t="s">
        <v>9399</v>
      </c>
      <c r="F3545" s="78" t="s">
        <v>9400</v>
      </c>
      <c r="G3545" s="78" t="s">
        <v>9405</v>
      </c>
      <c r="H3545" s="78" t="s">
        <v>9267</v>
      </c>
      <c r="I3545" s="78"/>
      <c r="J3545" s="78" t="s">
        <v>1412</v>
      </c>
      <c r="K3545" s="79"/>
      <c r="L3545" s="79">
        <v>560</v>
      </c>
      <c r="M3545" s="79">
        <v>0.149</v>
      </c>
      <c r="N3545" s="79"/>
      <c r="O3545" s="79" t="s">
        <v>3137</v>
      </c>
      <c r="P3545" s="79">
        <v>255.451</v>
      </c>
      <c r="Q3545" s="79" t="s">
        <v>9282</v>
      </c>
      <c r="R3545" s="79"/>
      <c r="S3545" s="79" t="s">
        <v>9158</v>
      </c>
      <c r="T3545" s="79">
        <v>10990</v>
      </c>
      <c r="U3545" s="79">
        <v>2550</v>
      </c>
      <c r="V3545" s="79" t="s">
        <v>4716</v>
      </c>
      <c r="W3545" s="79">
        <v>18000</v>
      </c>
      <c r="X3545" s="81" t="s">
        <v>9406</v>
      </c>
    </row>
    <row r="3546" spans="3:24">
      <c r="C3546" s="72">
        <v>2021</v>
      </c>
      <c r="D3546" s="73">
        <v>4</v>
      </c>
      <c r="E3546" s="78" t="s">
        <v>9399</v>
      </c>
      <c r="F3546" s="78" t="s">
        <v>9400</v>
      </c>
      <c r="G3546" s="78" t="s">
        <v>9407</v>
      </c>
      <c r="H3546" s="78" t="s">
        <v>9402</v>
      </c>
      <c r="I3546" s="78"/>
      <c r="J3546" s="78" t="s">
        <v>1412</v>
      </c>
      <c r="K3546" s="79"/>
      <c r="L3546" s="79">
        <v>440</v>
      </c>
      <c r="M3546" s="79">
        <v>0.149</v>
      </c>
      <c r="N3546" s="79"/>
      <c r="O3546" s="79">
        <v>159.7</v>
      </c>
      <c r="P3546" s="79">
        <v>229.048</v>
      </c>
      <c r="Q3546" s="79" t="s">
        <v>9282</v>
      </c>
      <c r="R3546" s="79"/>
      <c r="S3546" s="79" t="s">
        <v>9408</v>
      </c>
      <c r="T3546" s="79">
        <v>11670</v>
      </c>
      <c r="U3546" s="79">
        <v>2500</v>
      </c>
      <c r="V3546" s="79" t="s">
        <v>9409</v>
      </c>
      <c r="W3546" s="79">
        <v>18000</v>
      </c>
      <c r="X3546" s="81" t="s">
        <v>6778</v>
      </c>
    </row>
    <row r="3547" spans="3:24">
      <c r="C3547" s="72">
        <v>2021</v>
      </c>
      <c r="D3547" s="73">
        <v>4</v>
      </c>
      <c r="E3547" s="78" t="s">
        <v>9399</v>
      </c>
      <c r="F3547" s="78" t="s">
        <v>9400</v>
      </c>
      <c r="G3547" s="78" t="s">
        <v>9410</v>
      </c>
      <c r="H3547" s="78" t="s">
        <v>9267</v>
      </c>
      <c r="I3547" s="78"/>
      <c r="J3547" s="78" t="s">
        <v>1412</v>
      </c>
      <c r="K3547" s="79"/>
      <c r="L3547" s="79">
        <v>770</v>
      </c>
      <c r="M3547" s="79">
        <v>0.179</v>
      </c>
      <c r="N3547" s="79"/>
      <c r="O3547" s="79">
        <v>161.2</v>
      </c>
      <c r="P3547" s="79">
        <v>350.078</v>
      </c>
      <c r="Q3547" s="79" t="s">
        <v>9282</v>
      </c>
      <c r="R3547" s="79"/>
      <c r="S3547" s="79" t="s">
        <v>9408</v>
      </c>
      <c r="T3547" s="79">
        <v>11970</v>
      </c>
      <c r="U3547" s="79">
        <v>2550</v>
      </c>
      <c r="V3547" s="79" t="s">
        <v>8223</v>
      </c>
      <c r="W3547" s="79">
        <v>18000</v>
      </c>
      <c r="X3547" s="81" t="s">
        <v>9411</v>
      </c>
    </row>
    <row r="3548" spans="3:24">
      <c r="C3548" s="72">
        <v>2021</v>
      </c>
      <c r="D3548" s="73">
        <v>4</v>
      </c>
      <c r="E3548" s="78" t="s">
        <v>9399</v>
      </c>
      <c r="F3548" s="78" t="s">
        <v>9400</v>
      </c>
      <c r="G3548" s="78" t="s">
        <v>9412</v>
      </c>
      <c r="H3548" s="78" t="s">
        <v>9402</v>
      </c>
      <c r="I3548" s="78"/>
      <c r="J3548" s="78" t="s">
        <v>1412</v>
      </c>
      <c r="K3548" s="79"/>
      <c r="L3548" s="79">
        <v>750</v>
      </c>
      <c r="M3548" s="79">
        <v>0.178</v>
      </c>
      <c r="N3548" s="79"/>
      <c r="O3548" s="79">
        <v>161.2</v>
      </c>
      <c r="P3548" s="79">
        <v>350.078</v>
      </c>
      <c r="Q3548" s="79" t="s">
        <v>9282</v>
      </c>
      <c r="R3548" s="79"/>
      <c r="S3548" s="79" t="s">
        <v>9408</v>
      </c>
      <c r="T3548" s="79">
        <v>11970</v>
      </c>
      <c r="U3548" s="79">
        <v>2550</v>
      </c>
      <c r="V3548" s="79" t="s">
        <v>8223</v>
      </c>
      <c r="W3548" s="79">
        <v>18000</v>
      </c>
      <c r="X3548" s="81" t="s">
        <v>9413</v>
      </c>
    </row>
    <row r="3549" spans="3:24">
      <c r="C3549" s="72">
        <v>2021</v>
      </c>
      <c r="D3549" s="73">
        <v>4</v>
      </c>
      <c r="E3549" s="78" t="s">
        <v>9399</v>
      </c>
      <c r="F3549" s="78" t="s">
        <v>9400</v>
      </c>
      <c r="G3549" s="78" t="s">
        <v>9414</v>
      </c>
      <c r="H3549" s="78" t="s">
        <v>9415</v>
      </c>
      <c r="I3549" s="78"/>
      <c r="J3549" s="78" t="s">
        <v>1412</v>
      </c>
      <c r="K3549" s="79"/>
      <c r="L3549" s="79">
        <v>450</v>
      </c>
      <c r="M3549" s="79">
        <v>0.178</v>
      </c>
      <c r="N3549" s="79"/>
      <c r="O3549" s="79">
        <v>157.1</v>
      </c>
      <c r="P3549" s="79">
        <v>90.236</v>
      </c>
      <c r="Q3549" s="79" t="s">
        <v>9282</v>
      </c>
      <c r="R3549" s="79"/>
      <c r="S3549" s="79" t="s">
        <v>9416</v>
      </c>
      <c r="T3549" s="79">
        <v>6005</v>
      </c>
      <c r="U3549" s="79">
        <v>2060</v>
      </c>
      <c r="V3549" s="79">
        <v>2885</v>
      </c>
      <c r="W3549" s="79">
        <v>6300</v>
      </c>
      <c r="X3549" s="81" t="s">
        <v>9417</v>
      </c>
    </row>
    <row r="3550" spans="3:24">
      <c r="C3550" s="72">
        <v>2021</v>
      </c>
      <c r="D3550" s="73">
        <v>4</v>
      </c>
      <c r="E3550" s="78" t="s">
        <v>9399</v>
      </c>
      <c r="F3550" s="78" t="s">
        <v>9400</v>
      </c>
      <c r="G3550" s="78" t="s">
        <v>9418</v>
      </c>
      <c r="H3550" s="78" t="s">
        <v>9267</v>
      </c>
      <c r="I3550" s="78"/>
      <c r="J3550" s="78" t="s">
        <v>1412</v>
      </c>
      <c r="K3550" s="79"/>
      <c r="L3550" s="79">
        <v>420</v>
      </c>
      <c r="M3550" s="79">
        <v>0.134</v>
      </c>
      <c r="N3550" s="79"/>
      <c r="O3550" s="79" t="s">
        <v>2678</v>
      </c>
      <c r="P3550" s="79">
        <v>163.351</v>
      </c>
      <c r="Q3550" s="79" t="s">
        <v>9282</v>
      </c>
      <c r="R3550" s="79"/>
      <c r="S3550" s="79" t="s">
        <v>9152</v>
      </c>
      <c r="T3550" s="79">
        <v>8145</v>
      </c>
      <c r="U3550" s="79">
        <v>2420</v>
      </c>
      <c r="V3550" s="79" t="s">
        <v>4247</v>
      </c>
      <c r="W3550" s="79">
        <v>13700</v>
      </c>
      <c r="X3550" s="81" t="s">
        <v>9154</v>
      </c>
    </row>
    <row r="3551" spans="3:24">
      <c r="C3551" s="72">
        <v>2021</v>
      </c>
      <c r="D3551" s="73">
        <v>4</v>
      </c>
      <c r="E3551" s="78" t="s">
        <v>9399</v>
      </c>
      <c r="F3551" s="78" t="s">
        <v>9400</v>
      </c>
      <c r="G3551" s="78" t="s">
        <v>9419</v>
      </c>
      <c r="H3551" s="78" t="s">
        <v>9267</v>
      </c>
      <c r="I3551" s="78"/>
      <c r="J3551" s="78" t="s">
        <v>1412</v>
      </c>
      <c r="K3551" s="79"/>
      <c r="L3551" s="79">
        <v>465</v>
      </c>
      <c r="M3551" s="79">
        <v>0.139</v>
      </c>
      <c r="N3551" s="79"/>
      <c r="O3551" s="79">
        <v>161.2</v>
      </c>
      <c r="P3551" s="79">
        <v>175.039</v>
      </c>
      <c r="Q3551" s="79" t="s">
        <v>9282</v>
      </c>
      <c r="R3551" s="79"/>
      <c r="S3551" s="79" t="s">
        <v>9420</v>
      </c>
      <c r="T3551" s="79">
        <v>8240</v>
      </c>
      <c r="U3551" s="79">
        <v>2430</v>
      </c>
      <c r="V3551" s="79" t="s">
        <v>9421</v>
      </c>
      <c r="W3551" s="79">
        <v>13600</v>
      </c>
      <c r="X3551" s="81" t="s">
        <v>9422</v>
      </c>
    </row>
    <row r="3552" spans="3:24">
      <c r="C3552" s="72">
        <v>2021</v>
      </c>
      <c r="D3552" s="73">
        <v>4</v>
      </c>
      <c r="E3552" s="78" t="s">
        <v>9423</v>
      </c>
      <c r="F3552" s="78" t="s">
        <v>9384</v>
      </c>
      <c r="G3552" s="78" t="s">
        <v>9424</v>
      </c>
      <c r="H3552" s="78" t="s">
        <v>9425</v>
      </c>
      <c r="I3552" s="78"/>
      <c r="J3552" s="82" t="s">
        <v>9281</v>
      </c>
      <c r="K3552" s="79"/>
      <c r="L3552" s="79">
        <v>220</v>
      </c>
      <c r="M3552" s="79" t="s">
        <v>9426</v>
      </c>
      <c r="N3552" s="79"/>
      <c r="O3552" s="79">
        <v>160.4</v>
      </c>
      <c r="P3552" s="79">
        <v>281.899</v>
      </c>
      <c r="Q3552" s="79" t="s">
        <v>9282</v>
      </c>
      <c r="R3552" s="79"/>
      <c r="S3552" s="79" t="s">
        <v>8795</v>
      </c>
      <c r="T3552" s="79" t="s">
        <v>4368</v>
      </c>
      <c r="U3552" s="79" t="s">
        <v>2673</v>
      </c>
      <c r="V3552" s="79" t="s">
        <v>4369</v>
      </c>
      <c r="W3552" s="79">
        <v>25000</v>
      </c>
      <c r="X3552" s="81" t="s">
        <v>6607</v>
      </c>
    </row>
    <row r="3553" spans="3:24">
      <c r="C3553" s="72">
        <v>2021</v>
      </c>
      <c r="D3553" s="73">
        <v>4</v>
      </c>
      <c r="E3553" s="78" t="s">
        <v>9423</v>
      </c>
      <c r="F3553" s="78" t="s">
        <v>9384</v>
      </c>
      <c r="G3553" s="78" t="s">
        <v>9427</v>
      </c>
      <c r="H3553" s="78" t="s">
        <v>9425</v>
      </c>
      <c r="I3553" s="78"/>
      <c r="J3553" s="82" t="s">
        <v>9281</v>
      </c>
      <c r="K3553" s="79"/>
      <c r="L3553" s="79">
        <v>220</v>
      </c>
      <c r="M3553" s="79" t="s">
        <v>9428</v>
      </c>
      <c r="N3553" s="79"/>
      <c r="O3553" s="79">
        <v>160.2</v>
      </c>
      <c r="P3553" s="79">
        <v>281.899</v>
      </c>
      <c r="Q3553" s="79" t="s">
        <v>9282</v>
      </c>
      <c r="R3553" s="79"/>
      <c r="S3553" s="79" t="s">
        <v>8795</v>
      </c>
      <c r="T3553" s="79" t="s">
        <v>4368</v>
      </c>
      <c r="U3553" s="79" t="s">
        <v>2673</v>
      </c>
      <c r="V3553" s="79" t="s">
        <v>4369</v>
      </c>
      <c r="W3553" s="79">
        <v>25000</v>
      </c>
      <c r="X3553" s="81" t="s">
        <v>9429</v>
      </c>
    </row>
    <row r="3554" spans="3:24">
      <c r="C3554" s="72">
        <v>2021</v>
      </c>
      <c r="D3554" s="73">
        <v>4</v>
      </c>
      <c r="E3554" s="78" t="s">
        <v>9423</v>
      </c>
      <c r="F3554" s="78" t="s">
        <v>9384</v>
      </c>
      <c r="G3554" s="78" t="s">
        <v>9430</v>
      </c>
      <c r="H3554" s="78" t="s">
        <v>9431</v>
      </c>
      <c r="I3554" s="78"/>
      <c r="J3554" s="82" t="s">
        <v>9281</v>
      </c>
      <c r="K3554" s="79"/>
      <c r="L3554" s="79">
        <v>220</v>
      </c>
      <c r="M3554" s="79" t="s">
        <v>9432</v>
      </c>
      <c r="N3554" s="79"/>
      <c r="O3554" s="79">
        <v>160.4</v>
      </c>
      <c r="P3554" s="79">
        <v>281.899</v>
      </c>
      <c r="Q3554" s="79" t="s">
        <v>9282</v>
      </c>
      <c r="R3554" s="79"/>
      <c r="S3554" s="79" t="s">
        <v>8795</v>
      </c>
      <c r="T3554" s="79" t="s">
        <v>4368</v>
      </c>
      <c r="U3554" s="79" t="s">
        <v>2673</v>
      </c>
      <c r="V3554" s="79" t="s">
        <v>4372</v>
      </c>
      <c r="W3554" s="79">
        <v>25000</v>
      </c>
      <c r="X3554" s="81" t="s">
        <v>9433</v>
      </c>
    </row>
    <row r="3555" spans="3:24">
      <c r="C3555" s="72">
        <v>2021</v>
      </c>
      <c r="D3555" s="73">
        <v>4</v>
      </c>
      <c r="E3555" s="78" t="s">
        <v>9423</v>
      </c>
      <c r="F3555" s="78" t="s">
        <v>9384</v>
      </c>
      <c r="G3555" s="78" t="s">
        <v>9434</v>
      </c>
      <c r="H3555" s="78" t="s">
        <v>9435</v>
      </c>
      <c r="I3555" s="78"/>
      <c r="J3555" s="82" t="s">
        <v>9281</v>
      </c>
      <c r="K3555" s="79"/>
      <c r="L3555" s="79">
        <v>270</v>
      </c>
      <c r="M3555" s="79">
        <v>0.172</v>
      </c>
      <c r="N3555" s="79"/>
      <c r="O3555" s="79" t="s">
        <v>5364</v>
      </c>
      <c r="P3555" s="79">
        <v>361.735</v>
      </c>
      <c r="Q3555" s="79" t="s">
        <v>9282</v>
      </c>
      <c r="R3555" s="79"/>
      <c r="S3555" s="79" t="s">
        <v>8800</v>
      </c>
      <c r="T3555" s="79">
        <v>10700</v>
      </c>
      <c r="U3555" s="79">
        <v>2550</v>
      </c>
      <c r="V3555" s="79" t="s">
        <v>5853</v>
      </c>
      <c r="W3555" s="79">
        <v>31000</v>
      </c>
      <c r="X3555" s="81">
        <v>15600</v>
      </c>
    </row>
    <row r="3556" spans="3:24">
      <c r="C3556" s="72">
        <v>2021</v>
      </c>
      <c r="D3556" s="73">
        <v>4</v>
      </c>
      <c r="E3556" s="78" t="s">
        <v>9423</v>
      </c>
      <c r="F3556" s="78" t="s">
        <v>9384</v>
      </c>
      <c r="G3556" s="78" t="s">
        <v>9436</v>
      </c>
      <c r="H3556" s="78" t="s">
        <v>9437</v>
      </c>
      <c r="I3556" s="78"/>
      <c r="J3556" s="82" t="s">
        <v>9281</v>
      </c>
      <c r="K3556" s="79"/>
      <c r="L3556" s="79">
        <v>210</v>
      </c>
      <c r="M3556" s="79" t="s">
        <v>9438</v>
      </c>
      <c r="N3556" s="79"/>
      <c r="O3556" s="79">
        <v>160.4</v>
      </c>
      <c r="P3556" s="79">
        <v>281.899</v>
      </c>
      <c r="Q3556" s="79" t="s">
        <v>9282</v>
      </c>
      <c r="R3556" s="79"/>
      <c r="S3556" s="79"/>
      <c r="T3556" s="79" t="s">
        <v>1891</v>
      </c>
      <c r="U3556" s="79">
        <v>2550</v>
      </c>
      <c r="V3556" s="79" t="s">
        <v>8803</v>
      </c>
      <c r="W3556" s="79">
        <v>31000</v>
      </c>
      <c r="X3556" s="81" t="s">
        <v>8804</v>
      </c>
    </row>
    <row r="3557" spans="3:24">
      <c r="C3557" s="72">
        <v>2021</v>
      </c>
      <c r="D3557" s="73">
        <v>4</v>
      </c>
      <c r="E3557" s="78" t="s">
        <v>9439</v>
      </c>
      <c r="F3557" s="78" t="s">
        <v>9440</v>
      </c>
      <c r="G3557" s="78" t="s">
        <v>9441</v>
      </c>
      <c r="H3557" s="78" t="s">
        <v>9442</v>
      </c>
      <c r="I3557" s="78"/>
      <c r="J3557" s="78" t="s">
        <v>1441</v>
      </c>
      <c r="K3557" s="79">
        <v>300</v>
      </c>
      <c r="L3557" s="79"/>
      <c r="M3557" s="79"/>
      <c r="N3557" s="79">
        <v>11.5</v>
      </c>
      <c r="O3557" s="79">
        <v>146</v>
      </c>
      <c r="P3557" s="79"/>
      <c r="Q3557" s="79" t="s">
        <v>9331</v>
      </c>
      <c r="R3557" s="79"/>
      <c r="S3557" s="79" t="s">
        <v>8843</v>
      </c>
      <c r="T3557" s="79">
        <v>4427</v>
      </c>
      <c r="U3557" s="79">
        <v>1748</v>
      </c>
      <c r="V3557" s="79">
        <v>1476</v>
      </c>
      <c r="W3557" s="79">
        <v>1625</v>
      </c>
      <c r="X3557" s="81">
        <v>1230</v>
      </c>
    </row>
    <row r="3558" spans="3:24">
      <c r="C3558" s="72">
        <v>2021</v>
      </c>
      <c r="D3558" s="73">
        <v>4</v>
      </c>
      <c r="E3558" s="78" t="s">
        <v>9439</v>
      </c>
      <c r="F3558" s="78" t="s">
        <v>9440</v>
      </c>
      <c r="G3558" s="78" t="s">
        <v>9443</v>
      </c>
      <c r="H3558" s="78" t="s">
        <v>9442</v>
      </c>
      <c r="I3558" s="78"/>
      <c r="J3558" s="78" t="s">
        <v>1441</v>
      </c>
      <c r="K3558" s="79">
        <v>301</v>
      </c>
      <c r="L3558" s="79"/>
      <c r="M3558" s="79"/>
      <c r="N3558" s="79">
        <v>12.7</v>
      </c>
      <c r="O3558" s="79">
        <v>133.64</v>
      </c>
      <c r="P3558" s="79"/>
      <c r="Q3558" s="79" t="s">
        <v>9282</v>
      </c>
      <c r="R3558" s="79"/>
      <c r="S3558" s="79" t="s">
        <v>8843</v>
      </c>
      <c r="T3558" s="79">
        <v>4427</v>
      </c>
      <c r="U3558" s="79">
        <v>1748</v>
      </c>
      <c r="V3558" s="79">
        <v>1476</v>
      </c>
      <c r="W3558" s="79">
        <v>1700</v>
      </c>
      <c r="X3558" s="81">
        <v>1310</v>
      </c>
    </row>
    <row r="3559" spans="3:24">
      <c r="C3559" s="72">
        <v>2021</v>
      </c>
      <c r="D3559" s="73">
        <v>4</v>
      </c>
      <c r="E3559" s="78" t="s">
        <v>9439</v>
      </c>
      <c r="F3559" s="78" t="s">
        <v>9440</v>
      </c>
      <c r="G3559" s="78" t="s">
        <v>9444</v>
      </c>
      <c r="H3559" s="78" t="s">
        <v>9442</v>
      </c>
      <c r="I3559" s="78"/>
      <c r="J3559" s="78" t="s">
        <v>1441</v>
      </c>
      <c r="K3559" s="79">
        <v>300</v>
      </c>
      <c r="L3559" s="79"/>
      <c r="M3559" s="79"/>
      <c r="N3559" s="79">
        <v>11.8</v>
      </c>
      <c r="O3559" s="79">
        <v>146</v>
      </c>
      <c r="P3559" s="79"/>
      <c r="Q3559" s="79" t="s">
        <v>9331</v>
      </c>
      <c r="R3559" s="79"/>
      <c r="S3559" s="79" t="s">
        <v>9445</v>
      </c>
      <c r="T3559" s="79">
        <v>4427</v>
      </c>
      <c r="U3559" s="79">
        <v>1748</v>
      </c>
      <c r="V3559" s="79">
        <v>1476</v>
      </c>
      <c r="W3559" s="79">
        <v>1656</v>
      </c>
      <c r="X3559" s="81">
        <v>1260</v>
      </c>
    </row>
    <row r="3560" spans="3:24">
      <c r="C3560" s="72">
        <v>2021</v>
      </c>
      <c r="D3560" s="73">
        <v>4</v>
      </c>
      <c r="E3560" s="78" t="s">
        <v>9439</v>
      </c>
      <c r="F3560" s="78" t="s">
        <v>9440</v>
      </c>
      <c r="G3560" s="78" t="s">
        <v>9446</v>
      </c>
      <c r="H3560" s="78" t="s">
        <v>9442</v>
      </c>
      <c r="I3560" s="78"/>
      <c r="J3560" s="78" t="s">
        <v>1441</v>
      </c>
      <c r="K3560" s="79">
        <v>301</v>
      </c>
      <c r="L3560" s="79"/>
      <c r="M3560" s="79"/>
      <c r="N3560" s="79">
        <v>12.6</v>
      </c>
      <c r="O3560" s="79">
        <v>133.64</v>
      </c>
      <c r="P3560" s="79"/>
      <c r="Q3560" s="79" t="s">
        <v>9282</v>
      </c>
      <c r="R3560" s="79"/>
      <c r="S3560" s="79" t="s">
        <v>9445</v>
      </c>
      <c r="T3560" s="79">
        <v>4427</v>
      </c>
      <c r="U3560" s="79">
        <v>1748</v>
      </c>
      <c r="V3560" s="79">
        <v>1476</v>
      </c>
      <c r="W3560" s="79">
        <v>1720</v>
      </c>
      <c r="X3560" s="81">
        <v>1340</v>
      </c>
    </row>
    <row r="3561" spans="3:24">
      <c r="C3561" s="72">
        <v>2021</v>
      </c>
      <c r="D3561" s="73">
        <v>4</v>
      </c>
      <c r="E3561" s="78" t="s">
        <v>9447</v>
      </c>
      <c r="F3561" s="78" t="s">
        <v>9448</v>
      </c>
      <c r="G3561" s="78" t="s">
        <v>9449</v>
      </c>
      <c r="H3561" s="78" t="s">
        <v>9355</v>
      </c>
      <c r="I3561" s="78"/>
      <c r="J3561" s="78" t="s">
        <v>1441</v>
      </c>
      <c r="K3561" s="79">
        <v>505</v>
      </c>
      <c r="L3561" s="79"/>
      <c r="M3561" s="79"/>
      <c r="N3561" s="79">
        <v>18.7</v>
      </c>
      <c r="O3561" s="79">
        <v>150</v>
      </c>
      <c r="P3561" s="79"/>
      <c r="Q3561" s="79" t="s">
        <v>9379</v>
      </c>
      <c r="R3561" s="79"/>
      <c r="S3561" s="79" t="s">
        <v>9450</v>
      </c>
      <c r="T3561" s="79">
        <v>4905</v>
      </c>
      <c r="U3561" s="79">
        <v>1950</v>
      </c>
      <c r="V3561" s="79">
        <v>1660</v>
      </c>
      <c r="W3561" s="79">
        <v>2565</v>
      </c>
      <c r="X3561" s="81">
        <v>2190</v>
      </c>
    </row>
    <row r="3562" spans="3:24">
      <c r="C3562" s="72">
        <v>2021</v>
      </c>
      <c r="D3562" s="73">
        <v>4</v>
      </c>
      <c r="E3562" s="78" t="s">
        <v>9447</v>
      </c>
      <c r="F3562" s="78" t="s">
        <v>9448</v>
      </c>
      <c r="G3562" s="78" t="s">
        <v>9451</v>
      </c>
      <c r="H3562" s="78" t="s">
        <v>9452</v>
      </c>
      <c r="I3562" s="78"/>
      <c r="J3562" s="78" t="s">
        <v>1441</v>
      </c>
      <c r="K3562" s="79">
        <v>150</v>
      </c>
      <c r="L3562" s="79"/>
      <c r="M3562" s="79"/>
      <c r="N3562" s="79"/>
      <c r="O3562" s="79"/>
      <c r="P3562" s="79"/>
      <c r="Q3562" s="79" t="s">
        <v>9379</v>
      </c>
      <c r="R3562" s="79"/>
      <c r="S3562" s="79" t="s">
        <v>9450</v>
      </c>
      <c r="T3562" s="79">
        <v>4905</v>
      </c>
      <c r="U3562" s="79">
        <v>1950</v>
      </c>
      <c r="V3562" s="79">
        <v>1660</v>
      </c>
      <c r="W3562" s="79">
        <v>2525</v>
      </c>
      <c r="X3562" s="81">
        <v>2150</v>
      </c>
    </row>
    <row r="3563" spans="3:24">
      <c r="C3563" s="72">
        <v>2021</v>
      </c>
      <c r="D3563" s="73">
        <v>4</v>
      </c>
      <c r="E3563" s="78" t="s">
        <v>9447</v>
      </c>
      <c r="F3563" s="78" t="s">
        <v>9448</v>
      </c>
      <c r="G3563" s="78" t="s">
        <v>9453</v>
      </c>
      <c r="H3563" s="78" t="s">
        <v>9355</v>
      </c>
      <c r="I3563" s="78"/>
      <c r="J3563" s="78" t="s">
        <v>1441</v>
      </c>
      <c r="K3563" s="79">
        <v>475</v>
      </c>
      <c r="L3563" s="79"/>
      <c r="M3563" s="79"/>
      <c r="N3563" s="79">
        <v>19.3</v>
      </c>
      <c r="O3563" s="79">
        <v>150</v>
      </c>
      <c r="P3563" s="79"/>
      <c r="Q3563" s="79" t="s">
        <v>9379</v>
      </c>
      <c r="R3563" s="79"/>
      <c r="S3563" s="79" t="s">
        <v>9450</v>
      </c>
      <c r="T3563" s="79">
        <v>4905</v>
      </c>
      <c r="U3563" s="79">
        <v>1950</v>
      </c>
      <c r="V3563" s="79" t="s">
        <v>4146</v>
      </c>
      <c r="W3563" s="79">
        <v>2705</v>
      </c>
      <c r="X3563" s="81">
        <v>2330</v>
      </c>
    </row>
    <row r="3564" spans="3:24">
      <c r="C3564" s="72">
        <v>2021</v>
      </c>
      <c r="D3564" s="73">
        <v>4</v>
      </c>
      <c r="E3564" s="78" t="s">
        <v>9447</v>
      </c>
      <c r="F3564" s="78" t="s">
        <v>9448</v>
      </c>
      <c r="G3564" s="78" t="s">
        <v>9454</v>
      </c>
      <c r="H3564" s="78" t="s">
        <v>9452</v>
      </c>
      <c r="I3564" s="78"/>
      <c r="J3564" s="78" t="s">
        <v>1441</v>
      </c>
      <c r="K3564" s="79">
        <v>140</v>
      </c>
      <c r="L3564" s="79"/>
      <c r="M3564" s="79"/>
      <c r="N3564" s="79"/>
      <c r="O3564" s="79"/>
      <c r="P3564" s="79"/>
      <c r="Q3564" s="79" t="s">
        <v>9379</v>
      </c>
      <c r="R3564" s="79"/>
      <c r="S3564" s="79" t="s">
        <v>9450</v>
      </c>
      <c r="T3564" s="79">
        <v>4905</v>
      </c>
      <c r="U3564" s="79">
        <v>1950</v>
      </c>
      <c r="V3564" s="79" t="s">
        <v>4146</v>
      </c>
      <c r="W3564" s="79">
        <v>2665</v>
      </c>
      <c r="X3564" s="81">
        <v>2290</v>
      </c>
    </row>
    <row r="3565" spans="3:24">
      <c r="C3565" s="72">
        <v>2021</v>
      </c>
      <c r="D3565" s="73">
        <v>4</v>
      </c>
      <c r="E3565" s="78" t="s">
        <v>9455</v>
      </c>
      <c r="F3565" s="78" t="s">
        <v>9456</v>
      </c>
      <c r="G3565" s="78" t="s">
        <v>9457</v>
      </c>
      <c r="H3565" s="78" t="s">
        <v>9336</v>
      </c>
      <c r="I3565" s="78"/>
      <c r="J3565" s="82" t="s">
        <v>9281</v>
      </c>
      <c r="K3565" s="79"/>
      <c r="L3565" s="79">
        <v>305</v>
      </c>
      <c r="M3565" s="79">
        <v>0.174</v>
      </c>
      <c r="N3565" s="79"/>
      <c r="O3565" s="79">
        <v>160.3</v>
      </c>
      <c r="P3565" s="79">
        <v>405.504</v>
      </c>
      <c r="Q3565" s="79" t="s">
        <v>9458</v>
      </c>
      <c r="R3565" s="79"/>
      <c r="S3565" s="79" t="s">
        <v>9459</v>
      </c>
      <c r="T3565" s="79">
        <v>9385</v>
      </c>
      <c r="U3565" s="79">
        <v>2550</v>
      </c>
      <c r="V3565" s="79" t="s">
        <v>7542</v>
      </c>
      <c r="W3565" s="79">
        <v>31000</v>
      </c>
      <c r="X3565" s="81" t="s">
        <v>7062</v>
      </c>
    </row>
    <row r="3566" spans="3:24">
      <c r="C3566" s="72">
        <v>2021</v>
      </c>
      <c r="D3566" s="73">
        <v>4</v>
      </c>
      <c r="E3566" s="78" t="s">
        <v>9455</v>
      </c>
      <c r="F3566" s="78" t="s">
        <v>9456</v>
      </c>
      <c r="G3566" s="78" t="s">
        <v>9460</v>
      </c>
      <c r="H3566" s="78" t="s">
        <v>9461</v>
      </c>
      <c r="I3566" s="78"/>
      <c r="J3566" s="82" t="s">
        <v>9281</v>
      </c>
      <c r="K3566" s="79"/>
      <c r="L3566" s="79">
        <v>255</v>
      </c>
      <c r="M3566" s="79">
        <v>0.2</v>
      </c>
      <c r="N3566" s="79"/>
      <c r="O3566" s="79" t="s">
        <v>9462</v>
      </c>
      <c r="P3566" s="79">
        <v>350.07</v>
      </c>
      <c r="Q3566" s="79" t="s">
        <v>9458</v>
      </c>
      <c r="R3566" s="79"/>
      <c r="S3566" s="79" t="s">
        <v>9459</v>
      </c>
      <c r="T3566" s="79">
        <v>9560</v>
      </c>
      <c r="U3566" s="79">
        <v>2550</v>
      </c>
      <c r="V3566" s="79" t="s">
        <v>7061</v>
      </c>
      <c r="W3566" s="79">
        <v>31000</v>
      </c>
      <c r="X3566" s="81" t="s">
        <v>7062</v>
      </c>
    </row>
    <row r="3567" spans="3:24">
      <c r="C3567" s="72">
        <v>2021</v>
      </c>
      <c r="D3567" s="73">
        <v>4</v>
      </c>
      <c r="E3567" s="78" t="s">
        <v>9455</v>
      </c>
      <c r="F3567" s="78" t="s">
        <v>9456</v>
      </c>
      <c r="G3567" s="78" t="s">
        <v>9463</v>
      </c>
      <c r="H3567" s="78" t="s">
        <v>9461</v>
      </c>
      <c r="I3567" s="78"/>
      <c r="J3567" s="82" t="s">
        <v>9281</v>
      </c>
      <c r="K3567" s="79"/>
      <c r="L3567" s="79">
        <v>255</v>
      </c>
      <c r="M3567" s="79">
        <v>0.172</v>
      </c>
      <c r="N3567" s="79"/>
      <c r="O3567" s="79" t="s">
        <v>9462</v>
      </c>
      <c r="P3567" s="79">
        <v>350.07</v>
      </c>
      <c r="Q3567" s="79" t="s">
        <v>9458</v>
      </c>
      <c r="R3567" s="79"/>
      <c r="S3567" s="79" t="s">
        <v>9098</v>
      </c>
      <c r="T3567" s="79">
        <v>9560</v>
      </c>
      <c r="U3567" s="79">
        <v>2550</v>
      </c>
      <c r="V3567" s="79" t="s">
        <v>7061</v>
      </c>
      <c r="W3567" s="79">
        <v>31000</v>
      </c>
      <c r="X3567" s="81" t="s">
        <v>7062</v>
      </c>
    </row>
    <row r="3568" spans="3:24">
      <c r="C3568" s="72">
        <v>2021</v>
      </c>
      <c r="D3568" s="73">
        <v>4</v>
      </c>
      <c r="E3568" s="78" t="s">
        <v>9455</v>
      </c>
      <c r="F3568" s="78" t="s">
        <v>9456</v>
      </c>
      <c r="G3568" s="78" t="s">
        <v>9464</v>
      </c>
      <c r="H3568" s="78" t="s">
        <v>9425</v>
      </c>
      <c r="I3568" s="78"/>
      <c r="J3568" s="82" t="s">
        <v>9281</v>
      </c>
      <c r="K3568" s="79"/>
      <c r="L3568" s="79">
        <v>220</v>
      </c>
      <c r="M3568" s="79">
        <v>0.203</v>
      </c>
      <c r="N3568" s="79"/>
      <c r="O3568" s="79" t="s">
        <v>9462</v>
      </c>
      <c r="P3568" s="79">
        <v>350.07</v>
      </c>
      <c r="Q3568" s="79" t="s">
        <v>9458</v>
      </c>
      <c r="R3568" s="79"/>
      <c r="S3568" s="79" t="s">
        <v>9098</v>
      </c>
      <c r="T3568" s="79">
        <v>7220</v>
      </c>
      <c r="U3568" s="79">
        <v>2550</v>
      </c>
      <c r="V3568" s="79" t="s">
        <v>3817</v>
      </c>
      <c r="W3568" s="79">
        <v>25000</v>
      </c>
      <c r="X3568" s="81" t="s">
        <v>3818</v>
      </c>
    </row>
    <row r="3569" spans="3:24">
      <c r="C3569" s="72">
        <v>2021</v>
      </c>
      <c r="D3569" s="73">
        <v>4</v>
      </c>
      <c r="E3569" s="78" t="s">
        <v>9455</v>
      </c>
      <c r="F3569" s="78" t="s">
        <v>9456</v>
      </c>
      <c r="G3569" s="78" t="s">
        <v>9465</v>
      </c>
      <c r="H3569" s="78" t="s">
        <v>9287</v>
      </c>
      <c r="I3569" s="78"/>
      <c r="J3569" s="82" t="s">
        <v>9281</v>
      </c>
      <c r="K3569" s="79"/>
      <c r="L3569" s="79">
        <v>320</v>
      </c>
      <c r="M3569" s="79"/>
      <c r="N3569" s="79"/>
      <c r="O3569" s="79">
        <v>160.26</v>
      </c>
      <c r="P3569" s="79">
        <v>281.91</v>
      </c>
      <c r="Q3569" s="79" t="s">
        <v>9458</v>
      </c>
      <c r="R3569" s="79"/>
      <c r="S3569" s="79" t="s">
        <v>9466</v>
      </c>
      <c r="T3569" s="79">
        <v>8290</v>
      </c>
      <c r="U3569" s="79">
        <v>2550</v>
      </c>
      <c r="V3569" s="79">
        <v>3050</v>
      </c>
      <c r="W3569" s="79">
        <v>18000</v>
      </c>
      <c r="X3569" s="81">
        <v>12720</v>
      </c>
    </row>
    <row r="3570" spans="3:24">
      <c r="C3570" s="72">
        <v>2021</v>
      </c>
      <c r="D3570" s="73">
        <v>4</v>
      </c>
      <c r="E3570" s="78" t="s">
        <v>9455</v>
      </c>
      <c r="F3570" s="78" t="s">
        <v>9456</v>
      </c>
      <c r="G3570" s="78" t="s">
        <v>9467</v>
      </c>
      <c r="H3570" s="78" t="s">
        <v>9435</v>
      </c>
      <c r="I3570" s="78"/>
      <c r="J3570" s="82" t="s">
        <v>9281</v>
      </c>
      <c r="K3570" s="79"/>
      <c r="L3570" s="79">
        <v>260</v>
      </c>
      <c r="M3570" s="79">
        <v>0.15</v>
      </c>
      <c r="N3570" s="79"/>
      <c r="O3570" s="79" t="s">
        <v>9462</v>
      </c>
      <c r="P3570" s="79">
        <v>350.07</v>
      </c>
      <c r="Q3570" s="79" t="s">
        <v>9458</v>
      </c>
      <c r="R3570" s="79"/>
      <c r="S3570" s="79" t="s">
        <v>9098</v>
      </c>
      <c r="T3570" s="79">
        <v>9865</v>
      </c>
      <c r="U3570" s="79">
        <v>2550</v>
      </c>
      <c r="V3570" s="79">
        <v>3700</v>
      </c>
      <c r="W3570" s="79">
        <v>31000</v>
      </c>
      <c r="X3570" s="81">
        <v>14860</v>
      </c>
    </row>
    <row r="3571" spans="3:24">
      <c r="C3571" s="72">
        <v>2021</v>
      </c>
      <c r="D3571" s="73">
        <v>4</v>
      </c>
      <c r="E3571" s="78" t="s">
        <v>9455</v>
      </c>
      <c r="F3571" s="78" t="s">
        <v>9456</v>
      </c>
      <c r="G3571" s="78" t="s">
        <v>9468</v>
      </c>
      <c r="H3571" s="78" t="s">
        <v>9415</v>
      </c>
      <c r="I3571" s="78"/>
      <c r="J3571" s="78" t="s">
        <v>1412</v>
      </c>
      <c r="K3571" s="79"/>
      <c r="L3571" s="79">
        <v>640</v>
      </c>
      <c r="M3571" s="79">
        <v>0.15</v>
      </c>
      <c r="N3571" s="79"/>
      <c r="O3571" s="79">
        <v>155.26</v>
      </c>
      <c r="P3571" s="79">
        <v>315.853</v>
      </c>
      <c r="Q3571" s="79" t="s">
        <v>9469</v>
      </c>
      <c r="R3571" s="79"/>
      <c r="S3571" s="79"/>
      <c r="T3571" s="79">
        <v>10490</v>
      </c>
      <c r="U3571" s="79">
        <v>2550</v>
      </c>
      <c r="V3571" s="79">
        <v>3320</v>
      </c>
      <c r="W3571" s="79">
        <v>18000</v>
      </c>
      <c r="X3571" s="81" t="s">
        <v>9470</v>
      </c>
    </row>
    <row r="3572" spans="3:24">
      <c r="C3572" s="72">
        <v>2021</v>
      </c>
      <c r="D3572" s="73">
        <v>4</v>
      </c>
      <c r="E3572" s="78" t="s">
        <v>9455</v>
      </c>
      <c r="F3572" s="78" t="s">
        <v>9456</v>
      </c>
      <c r="G3572" s="78" t="s">
        <v>9471</v>
      </c>
      <c r="H3572" s="78" t="s">
        <v>9267</v>
      </c>
      <c r="I3572" s="78"/>
      <c r="J3572" s="78" t="s">
        <v>1412</v>
      </c>
      <c r="K3572" s="79"/>
      <c r="L3572" s="79">
        <v>307</v>
      </c>
      <c r="M3572" s="79">
        <v>0.14</v>
      </c>
      <c r="N3572" s="79"/>
      <c r="O3572" s="79">
        <v>155.19</v>
      </c>
      <c r="P3572" s="79">
        <v>90.236</v>
      </c>
      <c r="Q3572" s="79" t="s">
        <v>9469</v>
      </c>
      <c r="R3572" s="79"/>
      <c r="S3572" s="79" t="s">
        <v>9472</v>
      </c>
      <c r="T3572" s="79">
        <v>6540</v>
      </c>
      <c r="U3572" s="79">
        <v>2145</v>
      </c>
      <c r="V3572" s="79" t="s">
        <v>9473</v>
      </c>
      <c r="W3572" s="79">
        <v>9500</v>
      </c>
      <c r="X3572" s="81" t="s">
        <v>9474</v>
      </c>
    </row>
    <row r="3573" spans="3:24">
      <c r="C3573" s="72">
        <v>2021</v>
      </c>
      <c r="D3573" s="73">
        <v>4</v>
      </c>
      <c r="E3573" s="78" t="s">
        <v>9475</v>
      </c>
      <c r="F3573" s="78" t="s">
        <v>9476</v>
      </c>
      <c r="G3573" s="78" t="s">
        <v>9477</v>
      </c>
      <c r="H3573" s="78" t="s">
        <v>9478</v>
      </c>
      <c r="I3573" s="78"/>
      <c r="J3573" s="82" t="s">
        <v>9281</v>
      </c>
      <c r="K3573" s="79"/>
      <c r="L3573" s="79">
        <v>265</v>
      </c>
      <c r="M3573" s="79" t="s">
        <v>9479</v>
      </c>
      <c r="N3573" s="79"/>
      <c r="O3573" s="79">
        <v>150</v>
      </c>
      <c r="P3573" s="79">
        <v>282.624</v>
      </c>
      <c r="Q3573" s="79" t="s">
        <v>9282</v>
      </c>
      <c r="R3573" s="79"/>
      <c r="S3573" s="79" t="s">
        <v>8875</v>
      </c>
      <c r="T3573" s="79">
        <v>8850</v>
      </c>
      <c r="U3573" s="79" t="s">
        <v>1525</v>
      </c>
      <c r="V3573" s="79">
        <v>3510</v>
      </c>
      <c r="W3573" s="79">
        <v>25000</v>
      </c>
      <c r="X3573" s="81" t="s">
        <v>3855</v>
      </c>
    </row>
    <row r="3574" spans="3:24">
      <c r="C3574" s="73">
        <v>2021</v>
      </c>
      <c r="D3574" s="73">
        <v>4</v>
      </c>
      <c r="E3574" s="78" t="s">
        <v>9480</v>
      </c>
      <c r="F3574" s="78" t="s">
        <v>9481</v>
      </c>
      <c r="G3574" s="78" t="s">
        <v>9482</v>
      </c>
      <c r="H3574" s="78" t="s">
        <v>9483</v>
      </c>
      <c r="I3574" s="78"/>
      <c r="J3574" s="82" t="s">
        <v>9281</v>
      </c>
      <c r="K3574" s="79"/>
      <c r="L3574" s="79">
        <v>60</v>
      </c>
      <c r="M3574" s="79"/>
      <c r="N3574" s="79"/>
      <c r="O3574" s="79"/>
      <c r="P3574" s="79">
        <v>17.52</v>
      </c>
      <c r="Q3574" s="79" t="s">
        <v>9484</v>
      </c>
      <c r="R3574" s="79"/>
      <c r="S3574" s="79" t="s">
        <v>9485</v>
      </c>
      <c r="T3574" s="79">
        <v>5990</v>
      </c>
      <c r="U3574" s="79">
        <v>2240</v>
      </c>
      <c r="V3574" s="79" t="s">
        <v>9486</v>
      </c>
      <c r="W3574" s="79">
        <v>4490</v>
      </c>
      <c r="X3574" s="81">
        <v>3890</v>
      </c>
    </row>
    <row r="3575" spans="3:24">
      <c r="C3575" s="73">
        <v>2021</v>
      </c>
      <c r="D3575" s="73">
        <v>4</v>
      </c>
      <c r="E3575" s="78" t="s">
        <v>9487</v>
      </c>
      <c r="F3575" s="78" t="s">
        <v>9488</v>
      </c>
      <c r="G3575" s="78" t="s">
        <v>9489</v>
      </c>
      <c r="H3575" s="78" t="s">
        <v>9490</v>
      </c>
      <c r="I3575" s="78"/>
      <c r="J3575" s="82" t="s">
        <v>9281</v>
      </c>
      <c r="K3575" s="79"/>
      <c r="L3575" s="79">
        <v>460</v>
      </c>
      <c r="M3575" s="79">
        <v>0.231</v>
      </c>
      <c r="N3575" s="79"/>
      <c r="O3575" s="79">
        <v>154.59</v>
      </c>
      <c r="P3575" s="79">
        <v>89.13</v>
      </c>
      <c r="Q3575" s="79" t="s">
        <v>9282</v>
      </c>
      <c r="R3575" s="79"/>
      <c r="S3575" s="79" t="s">
        <v>8833</v>
      </c>
      <c r="T3575" s="79">
        <v>5985</v>
      </c>
      <c r="U3575" s="79">
        <v>2020</v>
      </c>
      <c r="V3575" s="79">
        <v>2185</v>
      </c>
      <c r="W3575" s="79">
        <v>4495</v>
      </c>
      <c r="X3575" s="81">
        <v>2890</v>
      </c>
    </row>
    <row r="3576" spans="3:24">
      <c r="C3576" s="73">
        <v>2021</v>
      </c>
      <c r="D3576" s="73">
        <v>4</v>
      </c>
      <c r="E3576" s="78" t="s">
        <v>9487</v>
      </c>
      <c r="F3576" s="78" t="s">
        <v>9488</v>
      </c>
      <c r="G3576" s="78" t="s">
        <v>9491</v>
      </c>
      <c r="H3576" s="78" t="s">
        <v>9492</v>
      </c>
      <c r="I3576" s="78"/>
      <c r="J3576" s="82" t="s">
        <v>9281</v>
      </c>
      <c r="K3576" s="79">
        <v>360</v>
      </c>
      <c r="L3576" s="79"/>
      <c r="M3576" s="79">
        <v>0.287</v>
      </c>
      <c r="N3576" s="79"/>
      <c r="O3576" s="79">
        <v>157.18</v>
      </c>
      <c r="P3576" s="79">
        <v>60.16</v>
      </c>
      <c r="Q3576" s="79" t="s">
        <v>9282</v>
      </c>
      <c r="R3576" s="79"/>
      <c r="S3576" s="79" t="s">
        <v>8710</v>
      </c>
      <c r="T3576" s="79">
        <v>5375</v>
      </c>
      <c r="U3576" s="79">
        <v>1905</v>
      </c>
      <c r="V3576" s="79">
        <v>1845</v>
      </c>
      <c r="W3576" s="79">
        <v>3495</v>
      </c>
      <c r="X3576" s="81">
        <v>2200</v>
      </c>
    </row>
    <row r="3577" spans="3:24">
      <c r="C3577" s="73">
        <v>2021</v>
      </c>
      <c r="D3577" s="73">
        <v>4</v>
      </c>
      <c r="E3577" s="78" t="s">
        <v>9493</v>
      </c>
      <c r="F3577" s="78" t="s">
        <v>9494</v>
      </c>
      <c r="G3577" s="78" t="s">
        <v>9495</v>
      </c>
      <c r="H3577" s="78" t="s">
        <v>9327</v>
      </c>
      <c r="I3577" s="78"/>
      <c r="J3577" s="78" t="s">
        <v>1441</v>
      </c>
      <c r="K3577" s="79">
        <v>610</v>
      </c>
      <c r="L3577" s="79"/>
      <c r="M3577" s="79"/>
      <c r="N3577" s="79">
        <v>14.4</v>
      </c>
      <c r="O3577" s="79">
        <v>178.25</v>
      </c>
      <c r="P3577" s="79"/>
      <c r="Q3577" s="79" t="s">
        <v>9496</v>
      </c>
      <c r="R3577" s="79"/>
      <c r="S3577" s="79" t="s">
        <v>8841</v>
      </c>
      <c r="T3577" s="79">
        <v>4473</v>
      </c>
      <c r="U3577" s="79">
        <v>1822</v>
      </c>
      <c r="V3577" s="79" t="s">
        <v>9497</v>
      </c>
      <c r="W3577" s="79" t="s">
        <v>9498</v>
      </c>
      <c r="X3577" s="81" t="s">
        <v>1870</v>
      </c>
    </row>
    <row r="3578" spans="3:24">
      <c r="C3578" s="73">
        <v>2021</v>
      </c>
      <c r="D3578" s="73">
        <v>4</v>
      </c>
      <c r="E3578" s="78" t="s">
        <v>9499</v>
      </c>
      <c r="F3578" s="78" t="s">
        <v>9500</v>
      </c>
      <c r="G3578" s="78" t="s">
        <v>9501</v>
      </c>
      <c r="H3578" s="78" t="s">
        <v>9490</v>
      </c>
      <c r="I3578" s="78"/>
      <c r="J3578" s="82" t="s">
        <v>9281</v>
      </c>
      <c r="K3578" s="79">
        <v>280</v>
      </c>
      <c r="L3578" s="79"/>
      <c r="M3578" s="79">
        <v>0.22</v>
      </c>
      <c r="N3578" s="79"/>
      <c r="O3578" s="79">
        <v>140.4</v>
      </c>
      <c r="P3578" s="79">
        <v>31.25</v>
      </c>
      <c r="Q3578" s="79" t="s">
        <v>9502</v>
      </c>
      <c r="R3578" s="79"/>
      <c r="S3578" s="79" t="s">
        <v>9503</v>
      </c>
      <c r="T3578" s="79">
        <v>4435</v>
      </c>
      <c r="U3578" s="79">
        <v>1560</v>
      </c>
      <c r="V3578" s="79">
        <v>1820</v>
      </c>
      <c r="W3578" s="79">
        <v>2050</v>
      </c>
      <c r="X3578" s="81">
        <v>1070</v>
      </c>
    </row>
    <row r="3579" spans="3:24">
      <c r="C3579" s="73">
        <v>2021</v>
      </c>
      <c r="D3579" s="73">
        <v>4</v>
      </c>
      <c r="E3579" s="78" t="s">
        <v>9499</v>
      </c>
      <c r="F3579" s="78" t="s">
        <v>9500</v>
      </c>
      <c r="G3579" s="78" t="s">
        <v>9504</v>
      </c>
      <c r="H3579" s="78" t="s">
        <v>9505</v>
      </c>
      <c r="I3579" s="78"/>
      <c r="J3579" s="82" t="s">
        <v>9281</v>
      </c>
      <c r="K3579" s="79">
        <v>300</v>
      </c>
      <c r="L3579" s="79"/>
      <c r="M3579" s="79">
        <v>0.23</v>
      </c>
      <c r="N3579" s="79"/>
      <c r="O3579" s="79">
        <v>140.1</v>
      </c>
      <c r="P3579" s="79">
        <v>41.932</v>
      </c>
      <c r="Q3579" s="79" t="s">
        <v>9282</v>
      </c>
      <c r="R3579" s="79"/>
      <c r="S3579" s="79" t="s">
        <v>9179</v>
      </c>
      <c r="T3579" s="79">
        <v>4730</v>
      </c>
      <c r="U3579" s="79">
        <v>1635</v>
      </c>
      <c r="V3579" s="79">
        <v>1985</v>
      </c>
      <c r="W3579" s="79">
        <v>2600</v>
      </c>
      <c r="X3579" s="81">
        <v>1320</v>
      </c>
    </row>
    <row r="3580" spans="3:24">
      <c r="C3580" s="73">
        <v>2021</v>
      </c>
      <c r="D3580" s="73">
        <v>4</v>
      </c>
      <c r="E3580" s="78" t="s">
        <v>9499</v>
      </c>
      <c r="F3580" s="78" t="s">
        <v>9500</v>
      </c>
      <c r="G3580" s="78" t="s">
        <v>9506</v>
      </c>
      <c r="H3580" s="78" t="s">
        <v>9492</v>
      </c>
      <c r="I3580" s="78"/>
      <c r="J3580" s="82" t="s">
        <v>9281</v>
      </c>
      <c r="K3580" s="79">
        <v>280</v>
      </c>
      <c r="L3580" s="79"/>
      <c r="M3580" s="79">
        <v>0.25</v>
      </c>
      <c r="N3580" s="79"/>
      <c r="O3580" s="79">
        <v>140.4</v>
      </c>
      <c r="P3580" s="79">
        <v>31.25</v>
      </c>
      <c r="Q3580" s="79" t="s">
        <v>9502</v>
      </c>
      <c r="R3580" s="79"/>
      <c r="S3580" s="79" t="s">
        <v>9503</v>
      </c>
      <c r="T3580" s="79">
        <v>4465</v>
      </c>
      <c r="U3580" s="79">
        <v>1560</v>
      </c>
      <c r="V3580" s="79">
        <v>2410</v>
      </c>
      <c r="W3580" s="79">
        <v>2050</v>
      </c>
      <c r="X3580" s="81">
        <v>1200</v>
      </c>
    </row>
    <row r="3581" spans="3:24">
      <c r="C3581" s="73">
        <v>2021</v>
      </c>
      <c r="D3581" s="73">
        <v>4</v>
      </c>
      <c r="E3581" s="78" t="s">
        <v>9499</v>
      </c>
      <c r="F3581" s="78" t="s">
        <v>9500</v>
      </c>
      <c r="G3581" s="78" t="s">
        <v>9507</v>
      </c>
      <c r="H3581" s="78" t="s">
        <v>9492</v>
      </c>
      <c r="I3581" s="78"/>
      <c r="J3581" s="82" t="s">
        <v>9281</v>
      </c>
      <c r="K3581" s="79">
        <v>300</v>
      </c>
      <c r="L3581" s="79"/>
      <c r="M3581" s="79">
        <v>0.25</v>
      </c>
      <c r="N3581" s="79"/>
      <c r="O3581" s="79">
        <v>140.1</v>
      </c>
      <c r="P3581" s="79">
        <v>41.932</v>
      </c>
      <c r="Q3581" s="79" t="s">
        <v>9282</v>
      </c>
      <c r="R3581" s="79"/>
      <c r="S3581" s="79" t="s">
        <v>9179</v>
      </c>
      <c r="T3581" s="79">
        <v>4750</v>
      </c>
      <c r="U3581" s="79" t="s">
        <v>9508</v>
      </c>
      <c r="V3581" s="79">
        <v>2430</v>
      </c>
      <c r="W3581" s="79">
        <v>2600</v>
      </c>
      <c r="X3581" s="81" t="s">
        <v>9509</v>
      </c>
    </row>
    <row r="3582" spans="3:24">
      <c r="C3582" s="73">
        <v>2021</v>
      </c>
      <c r="D3582" s="73">
        <v>4</v>
      </c>
      <c r="E3582" s="78" t="s">
        <v>9510</v>
      </c>
      <c r="F3582" s="78" t="s">
        <v>9511</v>
      </c>
      <c r="G3582" s="78" t="s">
        <v>9512</v>
      </c>
      <c r="H3582" s="78" t="s">
        <v>9513</v>
      </c>
      <c r="I3582" s="78"/>
      <c r="J3582" s="82" t="s">
        <v>9281</v>
      </c>
      <c r="K3582" s="79"/>
      <c r="L3582" s="79">
        <v>400</v>
      </c>
      <c r="M3582" s="79">
        <v>0.288</v>
      </c>
      <c r="N3582" s="79"/>
      <c r="O3582" s="79">
        <v>140.4</v>
      </c>
      <c r="P3582" s="79">
        <v>104.7</v>
      </c>
      <c r="Q3582" s="79" t="s">
        <v>9469</v>
      </c>
      <c r="R3582" s="79"/>
      <c r="S3582" s="79" t="s">
        <v>9514</v>
      </c>
      <c r="T3582" s="79">
        <v>5995</v>
      </c>
      <c r="U3582" s="79" t="s">
        <v>3059</v>
      </c>
      <c r="V3582" s="79" t="s">
        <v>9515</v>
      </c>
      <c r="W3582" s="79">
        <v>4495</v>
      </c>
      <c r="X3582" s="81">
        <v>3070</v>
      </c>
    </row>
    <row r="3583" spans="3:24">
      <c r="C3583" s="73">
        <v>2021</v>
      </c>
      <c r="D3583" s="73">
        <v>4</v>
      </c>
      <c r="E3583" s="78" t="s">
        <v>9510</v>
      </c>
      <c r="F3583" s="78" t="s">
        <v>9511</v>
      </c>
      <c r="G3583" s="78" t="s">
        <v>9516</v>
      </c>
      <c r="H3583" s="78" t="s">
        <v>9517</v>
      </c>
      <c r="I3583" s="78"/>
      <c r="J3583" s="82" t="s">
        <v>9281</v>
      </c>
      <c r="K3583" s="79"/>
      <c r="L3583" s="79">
        <v>400</v>
      </c>
      <c r="M3583" s="79">
        <v>0.288</v>
      </c>
      <c r="N3583" s="79"/>
      <c r="O3583" s="79">
        <v>140.4</v>
      </c>
      <c r="P3583" s="79">
        <v>104.7</v>
      </c>
      <c r="Q3583" s="79" t="s">
        <v>9469</v>
      </c>
      <c r="R3583" s="79"/>
      <c r="S3583" s="79" t="s">
        <v>9514</v>
      </c>
      <c r="T3583" s="79">
        <v>5995</v>
      </c>
      <c r="U3583" s="79" t="s">
        <v>9518</v>
      </c>
      <c r="V3583" s="79" t="s">
        <v>9519</v>
      </c>
      <c r="W3583" s="79">
        <v>4495</v>
      </c>
      <c r="X3583" s="81">
        <v>3070</v>
      </c>
    </row>
    <row r="3584" spans="3:24">
      <c r="C3584" s="73">
        <v>2021</v>
      </c>
      <c r="D3584" s="73">
        <v>4</v>
      </c>
      <c r="E3584" s="78" t="s">
        <v>9510</v>
      </c>
      <c r="F3584" s="78" t="s">
        <v>9511</v>
      </c>
      <c r="G3584" s="78" t="s">
        <v>9520</v>
      </c>
      <c r="H3584" s="78" t="s">
        <v>9267</v>
      </c>
      <c r="I3584" s="78"/>
      <c r="J3584" s="78" t="s">
        <v>1412</v>
      </c>
      <c r="K3584" s="79"/>
      <c r="L3584" s="79">
        <v>578</v>
      </c>
      <c r="M3584" s="79">
        <v>0.149</v>
      </c>
      <c r="N3584" s="79"/>
      <c r="O3584" s="79" t="s">
        <v>1799</v>
      </c>
      <c r="P3584" s="79">
        <v>326.73</v>
      </c>
      <c r="Q3584" s="79" t="s">
        <v>9282</v>
      </c>
      <c r="R3584" s="79"/>
      <c r="S3584" s="79" t="s">
        <v>8924</v>
      </c>
      <c r="T3584" s="79">
        <v>10500</v>
      </c>
      <c r="U3584" s="79">
        <v>2550</v>
      </c>
      <c r="V3584" s="79" t="s">
        <v>5102</v>
      </c>
      <c r="W3584" s="79">
        <v>18000</v>
      </c>
      <c r="X3584" s="81" t="s">
        <v>6420</v>
      </c>
    </row>
    <row r="3585" spans="3:24">
      <c r="C3585" s="73">
        <v>2021</v>
      </c>
      <c r="D3585" s="73">
        <v>4</v>
      </c>
      <c r="E3585" s="78" t="s">
        <v>9521</v>
      </c>
      <c r="F3585" s="78" t="s">
        <v>9522</v>
      </c>
      <c r="G3585" s="78" t="s">
        <v>9523</v>
      </c>
      <c r="H3585" s="78" t="s">
        <v>9327</v>
      </c>
      <c r="I3585" s="78"/>
      <c r="J3585" s="78" t="s">
        <v>1441</v>
      </c>
      <c r="K3585" s="79">
        <v>431</v>
      </c>
      <c r="L3585" s="79"/>
      <c r="M3585" s="79"/>
      <c r="N3585" s="79">
        <v>13.5</v>
      </c>
      <c r="O3585" s="79">
        <v>140</v>
      </c>
      <c r="P3585" s="79"/>
      <c r="Q3585" s="79" t="s">
        <v>9282</v>
      </c>
      <c r="R3585" s="79"/>
      <c r="S3585" s="79" t="s">
        <v>8708</v>
      </c>
      <c r="T3585" s="79">
        <v>5040</v>
      </c>
      <c r="U3585" s="79">
        <v>1910</v>
      </c>
      <c r="V3585" s="79">
        <v>1569</v>
      </c>
      <c r="W3585" s="79">
        <v>2260</v>
      </c>
      <c r="X3585" s="81">
        <v>1810</v>
      </c>
    </row>
    <row r="3586" spans="3:24">
      <c r="C3586" s="73">
        <v>2021</v>
      </c>
      <c r="D3586" s="73">
        <v>4</v>
      </c>
      <c r="E3586" s="78" t="s">
        <v>9521</v>
      </c>
      <c r="F3586" s="78" t="s">
        <v>9522</v>
      </c>
      <c r="G3586" s="78" t="s">
        <v>9523</v>
      </c>
      <c r="H3586" s="78" t="s">
        <v>9327</v>
      </c>
      <c r="I3586" s="78"/>
      <c r="J3586" s="78" t="s">
        <v>1441</v>
      </c>
      <c r="K3586" s="79">
        <v>431</v>
      </c>
      <c r="L3586" s="79"/>
      <c r="M3586" s="79"/>
      <c r="N3586" s="79">
        <v>13.5</v>
      </c>
      <c r="O3586" s="79">
        <v>140</v>
      </c>
      <c r="P3586" s="79"/>
      <c r="Q3586" s="79" t="s">
        <v>9282</v>
      </c>
      <c r="R3586" s="79"/>
      <c r="S3586" s="79" t="s">
        <v>8708</v>
      </c>
      <c r="T3586" s="79">
        <v>5040</v>
      </c>
      <c r="U3586" s="79">
        <v>1910</v>
      </c>
      <c r="V3586" s="79">
        <v>1569</v>
      </c>
      <c r="W3586" s="79">
        <v>2260</v>
      </c>
      <c r="X3586" s="81">
        <v>1810</v>
      </c>
    </row>
    <row r="3587" spans="3:24">
      <c r="C3587" s="73">
        <v>2021</v>
      </c>
      <c r="D3587" s="73">
        <v>4</v>
      </c>
      <c r="E3587" s="78" t="s">
        <v>9521</v>
      </c>
      <c r="F3587" s="78" t="s">
        <v>9522</v>
      </c>
      <c r="G3587" s="78" t="s">
        <v>9524</v>
      </c>
      <c r="H3587" s="78" t="s">
        <v>9345</v>
      </c>
      <c r="I3587" s="78"/>
      <c r="J3587" s="78" t="s">
        <v>1441</v>
      </c>
      <c r="K3587" s="79">
        <v>431</v>
      </c>
      <c r="L3587" s="79"/>
      <c r="M3587" s="79"/>
      <c r="N3587" s="79">
        <v>13.5</v>
      </c>
      <c r="O3587" s="79">
        <v>160</v>
      </c>
      <c r="P3587" s="79"/>
      <c r="Q3587" s="79" t="s">
        <v>9379</v>
      </c>
      <c r="R3587" s="79"/>
      <c r="S3587" s="79" t="s">
        <v>8708</v>
      </c>
      <c r="T3587" s="79">
        <v>5040</v>
      </c>
      <c r="U3587" s="79">
        <v>1910</v>
      </c>
      <c r="V3587" s="79">
        <v>1569</v>
      </c>
      <c r="W3587" s="79">
        <v>2250</v>
      </c>
      <c r="X3587" s="81">
        <v>1800</v>
      </c>
    </row>
    <row r="3588" spans="3:24">
      <c r="C3588" s="73">
        <v>2021</v>
      </c>
      <c r="D3588" s="73">
        <v>4</v>
      </c>
      <c r="E3588" s="78" t="s">
        <v>9525</v>
      </c>
      <c r="F3588" s="78" t="s">
        <v>9526</v>
      </c>
      <c r="G3588" s="78" t="s">
        <v>9527</v>
      </c>
      <c r="H3588" s="78" t="s">
        <v>9517</v>
      </c>
      <c r="I3588" s="78"/>
      <c r="J3588" s="82" t="s">
        <v>9281</v>
      </c>
      <c r="K3588" s="79"/>
      <c r="L3588" s="79">
        <v>345</v>
      </c>
      <c r="M3588" s="79">
        <v>0.289</v>
      </c>
      <c r="N3588" s="79"/>
      <c r="O3588" s="79">
        <v>146.7</v>
      </c>
      <c r="P3588" s="79">
        <v>81.14</v>
      </c>
      <c r="Q3588" s="79" t="s">
        <v>9282</v>
      </c>
      <c r="R3588" s="79"/>
      <c r="S3588" s="79" t="s">
        <v>8710</v>
      </c>
      <c r="T3588" s="79">
        <v>5990</v>
      </c>
      <c r="U3588" s="79" t="s">
        <v>6901</v>
      </c>
      <c r="V3588" s="79" t="s">
        <v>2912</v>
      </c>
      <c r="W3588" s="79">
        <v>4490</v>
      </c>
      <c r="X3588" s="81">
        <v>2980</v>
      </c>
    </row>
    <row r="3589" spans="3:24">
      <c r="C3589" s="73">
        <v>2021</v>
      </c>
      <c r="D3589" s="73">
        <v>4</v>
      </c>
      <c r="E3589" s="78" t="s">
        <v>9525</v>
      </c>
      <c r="F3589" s="78" t="s">
        <v>9526</v>
      </c>
      <c r="G3589" s="78" t="s">
        <v>9528</v>
      </c>
      <c r="H3589" s="78" t="s">
        <v>9517</v>
      </c>
      <c r="I3589" s="78"/>
      <c r="J3589" s="82" t="s">
        <v>9281</v>
      </c>
      <c r="K3589" s="79"/>
      <c r="L3589" s="79">
        <v>425</v>
      </c>
      <c r="M3589" s="79">
        <v>0.288</v>
      </c>
      <c r="N3589" s="79"/>
      <c r="O3589" s="79">
        <v>140.7</v>
      </c>
      <c r="P3589" s="79">
        <v>104.7</v>
      </c>
      <c r="Q3589" s="79" t="s">
        <v>9282</v>
      </c>
      <c r="R3589" s="79"/>
      <c r="S3589" s="79" t="s">
        <v>8710</v>
      </c>
      <c r="T3589" s="79">
        <v>5990</v>
      </c>
      <c r="U3589" s="79" t="s">
        <v>6901</v>
      </c>
      <c r="V3589" s="79" t="s">
        <v>2912</v>
      </c>
      <c r="W3589" s="79">
        <v>4490</v>
      </c>
      <c r="X3589" s="81">
        <v>3095</v>
      </c>
    </row>
    <row r="3590" spans="3:24">
      <c r="C3590" s="73">
        <v>2021</v>
      </c>
      <c r="D3590" s="73">
        <v>4</v>
      </c>
      <c r="E3590" s="78" t="s">
        <v>9529</v>
      </c>
      <c r="F3590" s="78" t="s">
        <v>9530</v>
      </c>
      <c r="G3590" s="78" t="s">
        <v>9531</v>
      </c>
      <c r="H3590" s="78" t="s">
        <v>9492</v>
      </c>
      <c r="I3590" s="78"/>
      <c r="J3590" s="82" t="s">
        <v>9281</v>
      </c>
      <c r="K3590" s="79"/>
      <c r="L3590" s="79">
        <v>500</v>
      </c>
      <c r="M3590" s="79">
        <v>0.279</v>
      </c>
      <c r="N3590" s="79"/>
      <c r="O3590" s="79">
        <v>153.84</v>
      </c>
      <c r="P3590" s="79">
        <v>106.95</v>
      </c>
      <c r="Q3590" s="79" t="s">
        <v>9282</v>
      </c>
      <c r="R3590" s="79"/>
      <c r="S3590" s="79"/>
      <c r="T3590" s="79">
        <v>5995</v>
      </c>
      <c r="U3590" s="79" t="s">
        <v>7051</v>
      </c>
      <c r="V3590" s="79" t="s">
        <v>8320</v>
      </c>
      <c r="W3590" s="79">
        <v>4495</v>
      </c>
      <c r="X3590" s="81">
        <v>2960</v>
      </c>
    </row>
    <row r="3591" spans="3:24">
      <c r="C3591" s="73">
        <v>2021</v>
      </c>
      <c r="D3591" s="73">
        <v>4</v>
      </c>
      <c r="E3591" s="78" t="s">
        <v>9529</v>
      </c>
      <c r="F3591" s="78" t="s">
        <v>9530</v>
      </c>
      <c r="G3591" s="78" t="s">
        <v>9532</v>
      </c>
      <c r="H3591" s="78" t="s">
        <v>9533</v>
      </c>
      <c r="I3591" s="78"/>
      <c r="J3591" s="78" t="s">
        <v>1412</v>
      </c>
      <c r="K3591" s="79"/>
      <c r="L3591" s="79">
        <v>580</v>
      </c>
      <c r="M3591" s="79">
        <v>0.148</v>
      </c>
      <c r="N3591" s="79"/>
      <c r="O3591" s="79" t="s">
        <v>1799</v>
      </c>
      <c r="P3591" s="79">
        <v>338.4</v>
      </c>
      <c r="Q3591" s="79" t="s">
        <v>9282</v>
      </c>
      <c r="R3591" s="79"/>
      <c r="S3591" s="79" t="s">
        <v>8856</v>
      </c>
      <c r="T3591" s="79">
        <v>10490</v>
      </c>
      <c r="U3591" s="79">
        <v>2550</v>
      </c>
      <c r="V3591" s="79">
        <v>3225</v>
      </c>
      <c r="W3591" s="79">
        <v>18000</v>
      </c>
      <c r="X3591" s="81" t="s">
        <v>4055</v>
      </c>
    </row>
    <row r="3592" spans="3:24">
      <c r="C3592" s="73">
        <v>2021</v>
      </c>
      <c r="D3592" s="73">
        <v>4</v>
      </c>
      <c r="E3592" s="78" t="s">
        <v>9529</v>
      </c>
      <c r="F3592" s="78" t="s">
        <v>9530</v>
      </c>
      <c r="G3592" s="78" t="s">
        <v>9534</v>
      </c>
      <c r="H3592" s="78" t="s">
        <v>9402</v>
      </c>
      <c r="I3592" s="78"/>
      <c r="J3592" s="78" t="s">
        <v>1412</v>
      </c>
      <c r="K3592" s="79"/>
      <c r="L3592" s="79">
        <v>450</v>
      </c>
      <c r="M3592" s="79">
        <v>0.14</v>
      </c>
      <c r="N3592" s="79"/>
      <c r="O3592" s="79" t="s">
        <v>1570</v>
      </c>
      <c r="P3592" s="79">
        <v>255.48</v>
      </c>
      <c r="Q3592" s="79" t="s">
        <v>9282</v>
      </c>
      <c r="R3592" s="79"/>
      <c r="S3592" s="79" t="s">
        <v>9535</v>
      </c>
      <c r="T3592" s="79">
        <v>10895</v>
      </c>
      <c r="U3592" s="79">
        <v>2550</v>
      </c>
      <c r="V3592" s="79" t="s">
        <v>9536</v>
      </c>
      <c r="W3592" s="79">
        <v>18000</v>
      </c>
      <c r="X3592" s="81">
        <v>11400</v>
      </c>
    </row>
    <row r="3593" spans="3:24">
      <c r="C3593" s="73">
        <v>2021</v>
      </c>
      <c r="D3593" s="73">
        <v>4</v>
      </c>
      <c r="E3593" s="78" t="s">
        <v>9529</v>
      </c>
      <c r="F3593" s="78" t="s">
        <v>9530</v>
      </c>
      <c r="G3593" s="78" t="s">
        <v>9537</v>
      </c>
      <c r="H3593" s="78" t="s">
        <v>9415</v>
      </c>
      <c r="I3593" s="78"/>
      <c r="J3593" s="78" t="s">
        <v>1412</v>
      </c>
      <c r="K3593" s="79"/>
      <c r="L3593" s="79">
        <v>500</v>
      </c>
      <c r="M3593" s="79">
        <v>0.161</v>
      </c>
      <c r="N3593" s="79"/>
      <c r="O3593" s="79" t="s">
        <v>1799</v>
      </c>
      <c r="P3593" s="79">
        <v>303.401</v>
      </c>
      <c r="Q3593" s="79" t="s">
        <v>9282</v>
      </c>
      <c r="R3593" s="79"/>
      <c r="S3593" s="79" t="s">
        <v>8856</v>
      </c>
      <c r="T3593" s="79">
        <v>12000</v>
      </c>
      <c r="U3593" s="79">
        <v>2550</v>
      </c>
      <c r="V3593" s="79">
        <v>3225</v>
      </c>
      <c r="W3593" s="79">
        <v>18000</v>
      </c>
      <c r="X3593" s="81" t="s">
        <v>8324</v>
      </c>
    </row>
    <row r="3594" spans="3:24">
      <c r="C3594" s="73">
        <v>2021</v>
      </c>
      <c r="D3594" s="73">
        <v>4</v>
      </c>
      <c r="E3594" s="78" t="s">
        <v>9529</v>
      </c>
      <c r="F3594" s="78" t="s">
        <v>9530</v>
      </c>
      <c r="G3594" s="78" t="s">
        <v>9538</v>
      </c>
      <c r="H3594" s="78" t="s">
        <v>9415</v>
      </c>
      <c r="I3594" s="78"/>
      <c r="J3594" s="78" t="s">
        <v>1412</v>
      </c>
      <c r="K3594" s="79"/>
      <c r="L3594" s="79">
        <v>545</v>
      </c>
      <c r="M3594" s="79">
        <v>0.168</v>
      </c>
      <c r="N3594" s="79"/>
      <c r="O3594" s="79" t="s">
        <v>1799</v>
      </c>
      <c r="P3594" s="79">
        <v>338.409</v>
      </c>
      <c r="Q3594" s="79" t="s">
        <v>9282</v>
      </c>
      <c r="R3594" s="79"/>
      <c r="S3594" s="79" t="s">
        <v>8856</v>
      </c>
      <c r="T3594" s="79">
        <v>12000</v>
      </c>
      <c r="U3594" s="79">
        <v>2550</v>
      </c>
      <c r="V3594" s="79">
        <v>3225</v>
      </c>
      <c r="W3594" s="79">
        <v>18000</v>
      </c>
      <c r="X3594" s="81" t="s">
        <v>3909</v>
      </c>
    </row>
    <row r="3595" spans="3:24">
      <c r="C3595" s="73">
        <v>2021</v>
      </c>
      <c r="D3595" s="73">
        <v>4</v>
      </c>
      <c r="E3595" s="78" t="s">
        <v>9539</v>
      </c>
      <c r="F3595" s="78" t="s">
        <v>9540</v>
      </c>
      <c r="G3595" s="78" t="s">
        <v>9541</v>
      </c>
      <c r="H3595" s="78" t="s">
        <v>9415</v>
      </c>
      <c r="I3595" s="78"/>
      <c r="J3595" s="78" t="s">
        <v>1412</v>
      </c>
      <c r="K3595" s="79"/>
      <c r="L3595" s="79">
        <v>580</v>
      </c>
      <c r="M3595" s="79">
        <v>0.148</v>
      </c>
      <c r="N3595" s="79"/>
      <c r="O3595" s="79" t="s">
        <v>1799</v>
      </c>
      <c r="P3595" s="79">
        <v>338.409</v>
      </c>
      <c r="Q3595" s="79" t="s">
        <v>9282</v>
      </c>
      <c r="R3595" s="79"/>
      <c r="S3595" s="79" t="s">
        <v>8856</v>
      </c>
      <c r="T3595" s="79">
        <v>10490</v>
      </c>
      <c r="U3595" s="79">
        <v>2550</v>
      </c>
      <c r="V3595" s="79">
        <v>3225</v>
      </c>
      <c r="W3595" s="79">
        <v>18000</v>
      </c>
      <c r="X3595" s="81" t="s">
        <v>4055</v>
      </c>
    </row>
    <row r="3596" spans="3:24">
      <c r="C3596" s="73">
        <v>2021</v>
      </c>
      <c r="D3596" s="73">
        <v>4</v>
      </c>
      <c r="E3596" s="78" t="s">
        <v>9542</v>
      </c>
      <c r="F3596" s="78" t="s">
        <v>9543</v>
      </c>
      <c r="G3596" s="78" t="s">
        <v>9544</v>
      </c>
      <c r="H3596" s="78" t="s">
        <v>9327</v>
      </c>
      <c r="I3596" s="78"/>
      <c r="J3596" s="78" t="s">
        <v>1441</v>
      </c>
      <c r="K3596" s="79">
        <v>300</v>
      </c>
      <c r="L3596" s="79"/>
      <c r="M3596" s="79"/>
      <c r="N3596" s="79">
        <v>10.9</v>
      </c>
      <c r="O3596" s="79">
        <v>125</v>
      </c>
      <c r="P3596" s="79"/>
      <c r="Q3596" s="79" t="s">
        <v>9469</v>
      </c>
      <c r="R3596" s="79"/>
      <c r="S3596" s="79" t="s">
        <v>9545</v>
      </c>
      <c r="T3596" s="79">
        <v>3620</v>
      </c>
      <c r="U3596" s="79">
        <v>1610</v>
      </c>
      <c r="V3596" s="79">
        <v>1525</v>
      </c>
      <c r="W3596" s="79">
        <v>1280</v>
      </c>
      <c r="X3596" s="81">
        <v>975</v>
      </c>
    </row>
    <row r="3597" spans="3:24">
      <c r="C3597" s="73">
        <v>2021</v>
      </c>
      <c r="D3597" s="73">
        <v>4</v>
      </c>
      <c r="E3597" s="78" t="s">
        <v>9542</v>
      </c>
      <c r="F3597" s="78" t="s">
        <v>9543</v>
      </c>
      <c r="G3597" s="78" t="s">
        <v>9546</v>
      </c>
      <c r="H3597" s="78" t="s">
        <v>9327</v>
      </c>
      <c r="I3597" s="78"/>
      <c r="J3597" s="78" t="s">
        <v>1441</v>
      </c>
      <c r="K3597" s="79">
        <v>300</v>
      </c>
      <c r="L3597" s="79"/>
      <c r="M3597" s="79"/>
      <c r="N3597" s="79">
        <v>10.9</v>
      </c>
      <c r="O3597" s="79">
        <v>125</v>
      </c>
      <c r="P3597" s="79"/>
      <c r="Q3597" s="79" t="s">
        <v>9469</v>
      </c>
      <c r="R3597" s="79"/>
      <c r="S3597" s="79" t="s">
        <v>9545</v>
      </c>
      <c r="T3597" s="79">
        <v>3620</v>
      </c>
      <c r="U3597" s="79">
        <v>1610</v>
      </c>
      <c r="V3597" s="79">
        <v>1525</v>
      </c>
      <c r="W3597" s="79">
        <v>1280</v>
      </c>
      <c r="X3597" s="81">
        <v>975</v>
      </c>
    </row>
    <row r="3598" spans="3:24">
      <c r="C3598" s="73">
        <v>2021</v>
      </c>
      <c r="D3598" s="73">
        <v>4</v>
      </c>
      <c r="E3598" s="78" t="s">
        <v>9547</v>
      </c>
      <c r="F3598" s="78" t="s">
        <v>9548</v>
      </c>
      <c r="G3598" s="78" t="s">
        <v>9549</v>
      </c>
      <c r="H3598" s="78" t="s">
        <v>9550</v>
      </c>
      <c r="I3598" s="78"/>
      <c r="J3598" s="78" t="s">
        <v>1412</v>
      </c>
      <c r="K3598" s="79"/>
      <c r="L3598" s="79">
        <v>680</v>
      </c>
      <c r="M3598" s="79">
        <v>0.149</v>
      </c>
      <c r="N3598" s="79"/>
      <c r="O3598" s="79" t="s">
        <v>9551</v>
      </c>
      <c r="P3598" s="79">
        <v>350.078</v>
      </c>
      <c r="Q3598" s="79" t="s">
        <v>9282</v>
      </c>
      <c r="R3598" s="79"/>
      <c r="S3598" s="79" t="s">
        <v>8862</v>
      </c>
      <c r="T3598" s="79">
        <v>10500</v>
      </c>
      <c r="U3598" s="79">
        <v>2550</v>
      </c>
      <c r="V3598" s="79" t="s">
        <v>9552</v>
      </c>
      <c r="W3598" s="79">
        <v>18000</v>
      </c>
      <c r="X3598" s="81" t="s">
        <v>9207</v>
      </c>
    </row>
    <row r="3599" spans="3:24">
      <c r="C3599" s="73">
        <v>2021</v>
      </c>
      <c r="D3599" s="73">
        <v>4</v>
      </c>
      <c r="E3599" s="78" t="s">
        <v>9547</v>
      </c>
      <c r="F3599" s="78" t="s">
        <v>9548</v>
      </c>
      <c r="G3599" s="78" t="s">
        <v>8635</v>
      </c>
      <c r="H3599" s="78" t="s">
        <v>9550</v>
      </c>
      <c r="I3599" s="78"/>
      <c r="J3599" s="78" t="s">
        <v>1412</v>
      </c>
      <c r="K3599" s="79"/>
      <c r="L3599" s="79">
        <v>540</v>
      </c>
      <c r="M3599" s="79">
        <v>0.119</v>
      </c>
      <c r="N3599" s="79"/>
      <c r="O3599" s="79">
        <v>158.98</v>
      </c>
      <c r="P3599" s="79">
        <v>210.56</v>
      </c>
      <c r="Q3599" s="79" t="s">
        <v>9282</v>
      </c>
      <c r="R3599" s="79"/>
      <c r="S3599" s="79" t="s">
        <v>8866</v>
      </c>
      <c r="T3599" s="79">
        <v>10745</v>
      </c>
      <c r="U3599" s="79">
        <v>2550</v>
      </c>
      <c r="V3599" s="79" t="s">
        <v>8636</v>
      </c>
      <c r="W3599" s="79">
        <v>14000</v>
      </c>
      <c r="X3599" s="81">
        <v>8000</v>
      </c>
    </row>
    <row r="3600" spans="3:24">
      <c r="C3600" s="73">
        <v>2021</v>
      </c>
      <c r="D3600" s="73">
        <v>4</v>
      </c>
      <c r="E3600" s="78" t="s">
        <v>9547</v>
      </c>
      <c r="F3600" s="78" t="s">
        <v>9548</v>
      </c>
      <c r="G3600" s="78" t="s">
        <v>9553</v>
      </c>
      <c r="H3600" s="78" t="s">
        <v>9554</v>
      </c>
      <c r="I3600" s="78"/>
      <c r="J3600" s="78" t="s">
        <v>1412</v>
      </c>
      <c r="K3600" s="79"/>
      <c r="L3600" s="79">
        <v>750</v>
      </c>
      <c r="M3600" s="79">
        <v>0.149</v>
      </c>
      <c r="N3600" s="79"/>
      <c r="O3600" s="79" t="s">
        <v>9555</v>
      </c>
      <c r="P3600" s="79">
        <v>281.91</v>
      </c>
      <c r="Q3600" s="79" t="s">
        <v>9282</v>
      </c>
      <c r="R3600" s="79"/>
      <c r="S3600" s="79" t="s">
        <v>9011</v>
      </c>
      <c r="T3600" s="79">
        <v>8995</v>
      </c>
      <c r="U3600" s="79" t="s">
        <v>1525</v>
      </c>
      <c r="V3600" s="79" t="s">
        <v>9556</v>
      </c>
      <c r="W3600" s="79">
        <v>15000</v>
      </c>
      <c r="X3600" s="81" t="s">
        <v>9557</v>
      </c>
    </row>
    <row r="3601" spans="3:24">
      <c r="C3601" s="73">
        <v>2021</v>
      </c>
      <c r="D3601" s="73">
        <v>4</v>
      </c>
      <c r="E3601" s="78" t="s">
        <v>9558</v>
      </c>
      <c r="F3601" s="78" t="s">
        <v>9559</v>
      </c>
      <c r="G3601" s="78" t="s">
        <v>9560</v>
      </c>
      <c r="H3601" s="78" t="s">
        <v>9561</v>
      </c>
      <c r="I3601" s="78"/>
      <c r="J3601" s="82" t="s">
        <v>9281</v>
      </c>
      <c r="K3601" s="79">
        <v>405</v>
      </c>
      <c r="L3601" s="79"/>
      <c r="M3601" s="79">
        <v>0.274</v>
      </c>
      <c r="N3601" s="79"/>
      <c r="O3601" s="79">
        <v>166.4</v>
      </c>
      <c r="P3601" s="79">
        <v>61.5</v>
      </c>
      <c r="Q3601" s="79" t="s">
        <v>9331</v>
      </c>
      <c r="R3601" s="79"/>
      <c r="S3601" s="79" t="s">
        <v>9562</v>
      </c>
      <c r="T3601" s="79">
        <v>5403</v>
      </c>
      <c r="U3601" s="79">
        <v>1934</v>
      </c>
      <c r="V3601" s="79">
        <v>1865</v>
      </c>
      <c r="W3601" s="79">
        <v>3390</v>
      </c>
      <c r="X3601" s="81">
        <v>2100</v>
      </c>
    </row>
    <row r="3602" spans="3:24">
      <c r="C3602" s="73">
        <v>2021</v>
      </c>
      <c r="D3602" s="73">
        <v>4</v>
      </c>
      <c r="E3602" s="78" t="s">
        <v>9558</v>
      </c>
      <c r="F3602" s="78" t="s">
        <v>9559</v>
      </c>
      <c r="G3602" s="78" t="s">
        <v>9563</v>
      </c>
      <c r="H3602" s="78" t="s">
        <v>9492</v>
      </c>
      <c r="I3602" s="78"/>
      <c r="J3602" s="82" t="s">
        <v>9281</v>
      </c>
      <c r="K3602" s="79">
        <v>405</v>
      </c>
      <c r="L3602" s="79"/>
      <c r="M3602" s="79">
        <v>0.277</v>
      </c>
      <c r="N3602" s="79"/>
      <c r="O3602" s="79">
        <v>166.4</v>
      </c>
      <c r="P3602" s="79">
        <v>61.5</v>
      </c>
      <c r="Q3602" s="79" t="s">
        <v>9331</v>
      </c>
      <c r="R3602" s="79"/>
      <c r="S3602" s="79" t="s">
        <v>9562</v>
      </c>
      <c r="T3602" s="79">
        <v>5403</v>
      </c>
      <c r="U3602" s="79">
        <v>1934</v>
      </c>
      <c r="V3602" s="79">
        <v>1865</v>
      </c>
      <c r="W3602" s="79">
        <v>3390</v>
      </c>
      <c r="X3602" s="81">
        <v>2110</v>
      </c>
    </row>
    <row r="3603" spans="3:24">
      <c r="C3603" s="73">
        <v>2021</v>
      </c>
      <c r="D3603" s="73">
        <v>4</v>
      </c>
      <c r="E3603" s="78" t="s">
        <v>9564</v>
      </c>
      <c r="F3603" s="78" t="s">
        <v>9565</v>
      </c>
      <c r="G3603" s="78" t="s">
        <v>9566</v>
      </c>
      <c r="H3603" s="78" t="s">
        <v>9490</v>
      </c>
      <c r="I3603" s="78"/>
      <c r="J3603" s="82" t="s">
        <v>9281</v>
      </c>
      <c r="K3603" s="79">
        <v>190</v>
      </c>
      <c r="L3603" s="79"/>
      <c r="M3603" s="79">
        <v>0.24</v>
      </c>
      <c r="N3603" s="79"/>
      <c r="O3603" s="79">
        <v>126.61</v>
      </c>
      <c r="P3603" s="79">
        <v>33.792</v>
      </c>
      <c r="Q3603" s="79" t="s">
        <v>9567</v>
      </c>
      <c r="R3603" s="79"/>
      <c r="S3603" s="79"/>
      <c r="T3603" s="79">
        <v>4880</v>
      </c>
      <c r="U3603" s="79">
        <v>1600</v>
      </c>
      <c r="V3603" s="79">
        <v>1875</v>
      </c>
      <c r="W3603" s="79">
        <v>2350</v>
      </c>
      <c r="X3603" s="81">
        <v>1270</v>
      </c>
    </row>
    <row r="3604" spans="3:24">
      <c r="C3604" s="73">
        <v>2021</v>
      </c>
      <c r="D3604" s="73">
        <v>4</v>
      </c>
      <c r="E3604" s="78" t="s">
        <v>9564</v>
      </c>
      <c r="F3604" s="78" t="s">
        <v>9565</v>
      </c>
      <c r="G3604" s="78" t="s">
        <v>9568</v>
      </c>
      <c r="H3604" s="78" t="s">
        <v>9490</v>
      </c>
      <c r="I3604" s="78"/>
      <c r="J3604" s="82" t="s">
        <v>9281</v>
      </c>
      <c r="K3604" s="79">
        <v>255</v>
      </c>
      <c r="L3604" s="79"/>
      <c r="M3604" s="79">
        <v>0.225</v>
      </c>
      <c r="N3604" s="79"/>
      <c r="O3604" s="79">
        <v>130.03</v>
      </c>
      <c r="P3604" s="79">
        <v>38.64</v>
      </c>
      <c r="Q3604" s="79" t="s">
        <v>9567</v>
      </c>
      <c r="R3604" s="79"/>
      <c r="S3604" s="79" t="s">
        <v>8843</v>
      </c>
      <c r="T3604" s="79">
        <v>5005</v>
      </c>
      <c r="U3604" s="79">
        <v>1600</v>
      </c>
      <c r="V3604" s="79">
        <v>1965</v>
      </c>
      <c r="W3604" s="79">
        <v>2600</v>
      </c>
      <c r="X3604" s="81">
        <v>1370</v>
      </c>
    </row>
    <row r="3605" spans="3:24">
      <c r="C3605" s="73">
        <v>2021</v>
      </c>
      <c r="D3605" s="73">
        <v>4</v>
      </c>
      <c r="E3605" s="78" t="s">
        <v>9564</v>
      </c>
      <c r="F3605" s="78" t="s">
        <v>9565</v>
      </c>
      <c r="G3605" s="78" t="s">
        <v>9569</v>
      </c>
      <c r="H3605" s="78" t="s">
        <v>9490</v>
      </c>
      <c r="I3605" s="78"/>
      <c r="J3605" s="82" t="s">
        <v>9281</v>
      </c>
      <c r="K3605" s="79">
        <v>290</v>
      </c>
      <c r="L3605" s="79"/>
      <c r="M3605" s="79">
        <v>0.233</v>
      </c>
      <c r="N3605" s="79"/>
      <c r="O3605" s="79">
        <v>134.8</v>
      </c>
      <c r="P3605" s="79">
        <v>46.36</v>
      </c>
      <c r="Q3605" s="79" t="s">
        <v>9567</v>
      </c>
      <c r="R3605" s="79"/>
      <c r="S3605" s="79" t="s">
        <v>8843</v>
      </c>
      <c r="T3605" s="79">
        <v>5005</v>
      </c>
      <c r="U3605" s="79">
        <v>1600</v>
      </c>
      <c r="V3605" s="79">
        <v>1965</v>
      </c>
      <c r="W3605" s="79">
        <v>2600</v>
      </c>
      <c r="X3605" s="81">
        <v>1410</v>
      </c>
    </row>
    <row r="3606" spans="3:24">
      <c r="C3606" s="73">
        <v>2021</v>
      </c>
      <c r="D3606" s="73">
        <v>4</v>
      </c>
      <c r="E3606" s="78" t="s">
        <v>9564</v>
      </c>
      <c r="F3606" s="78" t="s">
        <v>9565</v>
      </c>
      <c r="G3606" s="78" t="s">
        <v>9570</v>
      </c>
      <c r="H3606" s="78" t="s">
        <v>9490</v>
      </c>
      <c r="I3606" s="78"/>
      <c r="J3606" s="82" t="s">
        <v>9281</v>
      </c>
      <c r="K3606" s="79">
        <v>290</v>
      </c>
      <c r="L3606" s="79"/>
      <c r="M3606" s="79">
        <v>0.266</v>
      </c>
      <c r="N3606" s="79"/>
      <c r="O3606" s="79">
        <v>134.8</v>
      </c>
      <c r="P3606" s="79">
        <v>46.36</v>
      </c>
      <c r="Q3606" s="79" t="s">
        <v>9567</v>
      </c>
      <c r="R3606" s="79"/>
      <c r="S3606" s="79" t="s">
        <v>8843</v>
      </c>
      <c r="T3606" s="79">
        <v>5310</v>
      </c>
      <c r="U3606" s="79">
        <v>1600</v>
      </c>
      <c r="V3606" s="79">
        <v>1975</v>
      </c>
      <c r="W3606" s="79">
        <v>2600</v>
      </c>
      <c r="X3606" s="81">
        <v>1495</v>
      </c>
    </row>
    <row r="3607" spans="3:24">
      <c r="C3607" s="73">
        <v>2021</v>
      </c>
      <c r="D3607" s="73">
        <v>4</v>
      </c>
      <c r="E3607" s="78" t="s">
        <v>9571</v>
      </c>
      <c r="F3607" s="78" t="s">
        <v>9565</v>
      </c>
      <c r="G3607" s="78" t="s">
        <v>8640</v>
      </c>
      <c r="H3607" s="78" t="s">
        <v>9572</v>
      </c>
      <c r="I3607" s="78"/>
      <c r="J3607" s="82" t="s">
        <v>9281</v>
      </c>
      <c r="K3607" s="79">
        <v>263</v>
      </c>
      <c r="L3607" s="79"/>
      <c r="M3607" s="79">
        <v>0.27</v>
      </c>
      <c r="N3607" s="79"/>
      <c r="O3607" s="79">
        <v>137.6</v>
      </c>
      <c r="P3607" s="79">
        <v>41.86</v>
      </c>
      <c r="Q3607" s="79" t="s">
        <v>9282</v>
      </c>
      <c r="R3607" s="79"/>
      <c r="S3607" s="79" t="s">
        <v>8843</v>
      </c>
      <c r="T3607" s="79">
        <v>5130</v>
      </c>
      <c r="U3607" s="79">
        <v>1600</v>
      </c>
      <c r="V3607" s="79">
        <v>1900</v>
      </c>
      <c r="W3607" s="79">
        <v>2840</v>
      </c>
      <c r="X3607" s="81">
        <v>1690</v>
      </c>
    </row>
    <row r="3608" spans="3:24">
      <c r="C3608" s="73">
        <v>2021</v>
      </c>
      <c r="D3608" s="73">
        <v>4</v>
      </c>
      <c r="E3608" s="78" t="s">
        <v>9571</v>
      </c>
      <c r="F3608" s="78" t="s">
        <v>9565</v>
      </c>
      <c r="G3608" s="78" t="s">
        <v>8640</v>
      </c>
      <c r="H3608" s="78" t="s">
        <v>9572</v>
      </c>
      <c r="I3608" s="78"/>
      <c r="J3608" s="82" t="s">
        <v>9281</v>
      </c>
      <c r="K3608" s="78">
        <v>263</v>
      </c>
      <c r="L3608" s="78"/>
      <c r="M3608" s="78">
        <v>0.284</v>
      </c>
      <c r="N3608" s="78"/>
      <c r="O3608" s="78">
        <v>137.6</v>
      </c>
      <c r="P3608" s="78">
        <v>41.86</v>
      </c>
      <c r="Q3608" s="78" t="s">
        <v>2210</v>
      </c>
      <c r="R3608" s="78"/>
      <c r="S3608" s="78" t="s">
        <v>8843</v>
      </c>
      <c r="T3608" s="78">
        <v>5130</v>
      </c>
      <c r="U3608" s="78">
        <v>1600</v>
      </c>
      <c r="V3608" s="78">
        <v>2665</v>
      </c>
      <c r="W3608" s="78">
        <v>2840</v>
      </c>
      <c r="X3608" s="80">
        <v>1750</v>
      </c>
    </row>
    <row r="3609" spans="3:24">
      <c r="C3609" s="73">
        <v>2021</v>
      </c>
      <c r="D3609" s="73">
        <v>4</v>
      </c>
      <c r="E3609" s="78" t="s">
        <v>9571</v>
      </c>
      <c r="F3609" s="78" t="s">
        <v>9565</v>
      </c>
      <c r="G3609" s="78" t="s">
        <v>9573</v>
      </c>
      <c r="H3609" s="78" t="s">
        <v>9492</v>
      </c>
      <c r="I3609" s="78"/>
      <c r="J3609" s="82" t="s">
        <v>9281</v>
      </c>
      <c r="K3609" s="78">
        <v>300</v>
      </c>
      <c r="L3609" s="78"/>
      <c r="M3609" s="78">
        <v>0.242</v>
      </c>
      <c r="N3609" s="78"/>
      <c r="O3609" s="78">
        <v>137.6</v>
      </c>
      <c r="P3609" s="78">
        <v>41.86</v>
      </c>
      <c r="Q3609" s="78" t="s">
        <v>2221</v>
      </c>
      <c r="R3609" s="78"/>
      <c r="S3609" s="78" t="s">
        <v>8843</v>
      </c>
      <c r="T3609" s="78">
        <v>4495</v>
      </c>
      <c r="U3609" s="78">
        <v>1680</v>
      </c>
      <c r="V3609" s="78">
        <v>1990</v>
      </c>
      <c r="W3609" s="78">
        <v>2600</v>
      </c>
      <c r="X3609" s="80">
        <v>1500</v>
      </c>
    </row>
    <row r="3610" spans="3:24">
      <c r="C3610" s="73">
        <v>2021</v>
      </c>
      <c r="D3610" s="73">
        <v>4</v>
      </c>
      <c r="E3610" s="78" t="s">
        <v>9571</v>
      </c>
      <c r="F3610" s="78" t="s">
        <v>9565</v>
      </c>
      <c r="G3610" s="78" t="s">
        <v>9574</v>
      </c>
      <c r="H3610" s="78" t="s">
        <v>9492</v>
      </c>
      <c r="I3610" s="78"/>
      <c r="J3610" s="82" t="s">
        <v>9281</v>
      </c>
      <c r="K3610" s="78">
        <v>300</v>
      </c>
      <c r="L3610" s="78"/>
      <c r="M3610" s="78">
        <v>0.25</v>
      </c>
      <c r="N3610" s="78"/>
      <c r="O3610" s="78">
        <v>137.6</v>
      </c>
      <c r="P3610" s="78">
        <v>41.86</v>
      </c>
      <c r="Q3610" s="78" t="s">
        <v>2221</v>
      </c>
      <c r="R3610" s="78"/>
      <c r="S3610" s="78" t="s">
        <v>8843</v>
      </c>
      <c r="T3610" s="78">
        <v>4495</v>
      </c>
      <c r="U3610" s="78">
        <v>1680</v>
      </c>
      <c r="V3610" s="78">
        <v>1990</v>
      </c>
      <c r="W3610" s="78">
        <v>2600</v>
      </c>
      <c r="X3610" s="80">
        <v>1535</v>
      </c>
    </row>
    <row r="3611" spans="3:24">
      <c r="C3611" s="73">
        <v>2021</v>
      </c>
      <c r="D3611" s="73">
        <v>4</v>
      </c>
      <c r="E3611" s="78" t="s">
        <v>9571</v>
      </c>
      <c r="F3611" s="78" t="s">
        <v>9565</v>
      </c>
      <c r="G3611" s="78" t="s">
        <v>9575</v>
      </c>
      <c r="H3611" s="78" t="s">
        <v>9492</v>
      </c>
      <c r="I3611" s="78"/>
      <c r="J3611" s="82" t="s">
        <v>9281</v>
      </c>
      <c r="K3611" s="78">
        <v>300</v>
      </c>
      <c r="L3611" s="78"/>
      <c r="M3611" s="78">
        <v>0.26</v>
      </c>
      <c r="N3611" s="78"/>
      <c r="O3611" s="78">
        <v>137.6</v>
      </c>
      <c r="P3611" s="78">
        <v>41.86</v>
      </c>
      <c r="Q3611" s="78" t="s">
        <v>2221</v>
      </c>
      <c r="R3611" s="78"/>
      <c r="S3611" s="78" t="s">
        <v>8843</v>
      </c>
      <c r="T3611" s="78">
        <v>4495</v>
      </c>
      <c r="U3611" s="78">
        <v>1680</v>
      </c>
      <c r="V3611" s="78">
        <v>1990</v>
      </c>
      <c r="W3611" s="78">
        <v>2600</v>
      </c>
      <c r="X3611" s="80">
        <v>1500</v>
      </c>
    </row>
    <row r="3612" spans="3:24">
      <c r="C3612" s="73">
        <v>2021</v>
      </c>
      <c r="D3612" s="73">
        <v>4</v>
      </c>
      <c r="E3612" s="78" t="s">
        <v>9571</v>
      </c>
      <c r="F3612" s="78" t="s">
        <v>9565</v>
      </c>
      <c r="G3612" s="78" t="s">
        <v>9576</v>
      </c>
      <c r="H3612" s="78" t="s">
        <v>9492</v>
      </c>
      <c r="I3612" s="78"/>
      <c r="J3612" s="82" t="s">
        <v>9281</v>
      </c>
      <c r="K3612" s="78">
        <v>300</v>
      </c>
      <c r="L3612" s="78"/>
      <c r="M3612" s="78">
        <v>0.269</v>
      </c>
      <c r="N3612" s="78"/>
      <c r="O3612" s="78">
        <v>137.6</v>
      </c>
      <c r="P3612" s="78">
        <v>41.86</v>
      </c>
      <c r="Q3612" s="78" t="s">
        <v>2221</v>
      </c>
      <c r="R3612" s="78"/>
      <c r="S3612" s="78" t="s">
        <v>8843</v>
      </c>
      <c r="T3612" s="78">
        <v>4495</v>
      </c>
      <c r="U3612" s="78">
        <v>1680</v>
      </c>
      <c r="V3612" s="78">
        <v>1990</v>
      </c>
      <c r="W3612" s="78">
        <v>2600</v>
      </c>
      <c r="X3612" s="80">
        <v>1535</v>
      </c>
    </row>
    <row r="3613" spans="3:24">
      <c r="C3613" s="73">
        <v>2021</v>
      </c>
      <c r="D3613" s="73">
        <v>4</v>
      </c>
      <c r="E3613" s="78" t="s">
        <v>9577</v>
      </c>
      <c r="F3613" s="78" t="s">
        <v>9565</v>
      </c>
      <c r="G3613" s="78" t="s">
        <v>9578</v>
      </c>
      <c r="H3613" s="78" t="s">
        <v>9513</v>
      </c>
      <c r="I3613" s="78"/>
      <c r="J3613" s="82" t="s">
        <v>9281</v>
      </c>
      <c r="K3613" s="78">
        <v>290</v>
      </c>
      <c r="L3613" s="78"/>
      <c r="M3613" s="78">
        <v>0.241</v>
      </c>
      <c r="N3613" s="78"/>
      <c r="O3613" s="78">
        <v>134.8</v>
      </c>
      <c r="P3613" s="78">
        <v>46.36</v>
      </c>
      <c r="Q3613" s="78" t="s">
        <v>2542</v>
      </c>
      <c r="R3613" s="78"/>
      <c r="S3613" s="78" t="s">
        <v>8843</v>
      </c>
      <c r="T3613" s="78">
        <v>5105</v>
      </c>
      <c r="U3613" s="78">
        <v>1600</v>
      </c>
      <c r="V3613" s="78">
        <v>2410</v>
      </c>
      <c r="W3613" s="78">
        <v>2695</v>
      </c>
      <c r="X3613" s="80">
        <v>1480</v>
      </c>
    </row>
    <row r="3614" spans="3:24">
      <c r="C3614" s="73">
        <v>2021</v>
      </c>
      <c r="D3614" s="73">
        <v>4</v>
      </c>
      <c r="E3614" s="78" t="s">
        <v>9577</v>
      </c>
      <c r="F3614" s="78" t="s">
        <v>9565</v>
      </c>
      <c r="G3614" s="78" t="s">
        <v>9579</v>
      </c>
      <c r="H3614" s="78" t="s">
        <v>9492</v>
      </c>
      <c r="I3614" s="78"/>
      <c r="J3614" s="82" t="s">
        <v>9281</v>
      </c>
      <c r="K3614" s="78">
        <v>255</v>
      </c>
      <c r="L3614" s="78"/>
      <c r="M3614" s="78">
        <v>0.249</v>
      </c>
      <c r="N3614" s="78"/>
      <c r="O3614" s="78">
        <v>130.03</v>
      </c>
      <c r="P3614" s="78">
        <v>38.64</v>
      </c>
      <c r="Q3614" s="78" t="s">
        <v>2542</v>
      </c>
      <c r="R3614" s="78"/>
      <c r="S3614" s="78" t="s">
        <v>8843</v>
      </c>
      <c r="T3614" s="78">
        <v>5080</v>
      </c>
      <c r="U3614" s="78">
        <v>1670</v>
      </c>
      <c r="V3614" s="78">
        <v>2450</v>
      </c>
      <c r="W3614" s="78">
        <v>2695</v>
      </c>
      <c r="X3614" s="80">
        <v>1515</v>
      </c>
    </row>
    <row r="3615" spans="3:24">
      <c r="C3615" s="73">
        <v>2021</v>
      </c>
      <c r="D3615" s="73">
        <v>4</v>
      </c>
      <c r="E3615" s="78" t="s">
        <v>9577</v>
      </c>
      <c r="F3615" s="78" t="s">
        <v>9565</v>
      </c>
      <c r="G3615" s="78" t="s">
        <v>9580</v>
      </c>
      <c r="H3615" s="78" t="s">
        <v>9492</v>
      </c>
      <c r="I3615" s="78"/>
      <c r="J3615" s="82" t="s">
        <v>9281</v>
      </c>
      <c r="K3615" s="78">
        <v>290</v>
      </c>
      <c r="L3615" s="78"/>
      <c r="M3615" s="78">
        <v>0.265</v>
      </c>
      <c r="N3615" s="78"/>
      <c r="O3615" s="78">
        <v>134.8</v>
      </c>
      <c r="P3615" s="78">
        <v>46.36</v>
      </c>
      <c r="Q3615" s="78" t="s">
        <v>2542</v>
      </c>
      <c r="R3615" s="78"/>
      <c r="S3615" s="78" t="s">
        <v>8843</v>
      </c>
      <c r="T3615" s="78">
        <v>5080</v>
      </c>
      <c r="U3615" s="78">
        <v>1670</v>
      </c>
      <c r="V3615" s="78">
        <v>2450</v>
      </c>
      <c r="W3615" s="78">
        <v>2695</v>
      </c>
      <c r="X3615" s="80">
        <v>1565</v>
      </c>
    </row>
    <row r="3616" spans="3:24">
      <c r="C3616" s="73">
        <v>2021</v>
      </c>
      <c r="D3616" s="73">
        <v>4</v>
      </c>
      <c r="E3616" s="78" t="s">
        <v>9571</v>
      </c>
      <c r="F3616" s="78" t="s">
        <v>9565</v>
      </c>
      <c r="G3616" s="78" t="s">
        <v>9581</v>
      </c>
      <c r="H3616" s="78" t="s">
        <v>9355</v>
      </c>
      <c r="I3616" s="78"/>
      <c r="J3616" s="78" t="s">
        <v>1441</v>
      </c>
      <c r="K3616" s="78">
        <v>300</v>
      </c>
      <c r="L3616" s="78"/>
      <c r="M3616" s="78"/>
      <c r="N3616" s="78">
        <v>13.3</v>
      </c>
      <c r="O3616" s="78">
        <v>137.6</v>
      </c>
      <c r="P3616" s="78"/>
      <c r="Q3616" s="78" t="s">
        <v>2221</v>
      </c>
      <c r="R3616" s="78"/>
      <c r="S3616" s="78" t="s">
        <v>8843</v>
      </c>
      <c r="T3616" s="78">
        <v>4495</v>
      </c>
      <c r="U3616" s="78">
        <v>1680</v>
      </c>
      <c r="V3616" s="78">
        <v>1990</v>
      </c>
      <c r="W3616" s="78">
        <v>2600</v>
      </c>
      <c r="X3616" s="80">
        <v>1540</v>
      </c>
    </row>
    <row r="3617" spans="3:24">
      <c r="C3617" s="73">
        <v>2021</v>
      </c>
      <c r="D3617" s="73">
        <v>4</v>
      </c>
      <c r="E3617" s="78" t="s">
        <v>9571</v>
      </c>
      <c r="F3617" s="78" t="s">
        <v>9565</v>
      </c>
      <c r="G3617" s="78" t="s">
        <v>9582</v>
      </c>
      <c r="H3617" s="78" t="s">
        <v>9355</v>
      </c>
      <c r="I3617" s="78"/>
      <c r="J3617" s="78" t="s">
        <v>1441</v>
      </c>
      <c r="K3617" s="78">
        <v>300</v>
      </c>
      <c r="L3617" s="78"/>
      <c r="M3617" s="78"/>
      <c r="N3617" s="78">
        <v>14.3</v>
      </c>
      <c r="O3617" s="78">
        <v>137.6</v>
      </c>
      <c r="P3617" s="78"/>
      <c r="Q3617" s="78" t="s">
        <v>2221</v>
      </c>
      <c r="R3617" s="78"/>
      <c r="S3617" s="78"/>
      <c r="T3617" s="78">
        <v>4495</v>
      </c>
      <c r="U3617" s="78">
        <v>1680</v>
      </c>
      <c r="V3617" s="78">
        <v>1990</v>
      </c>
      <c r="W3617" s="78">
        <v>2600</v>
      </c>
      <c r="X3617" s="80">
        <v>1540</v>
      </c>
    </row>
    <row r="3618" spans="3:24">
      <c r="C3618" s="73">
        <v>2021</v>
      </c>
      <c r="D3618" s="73">
        <v>4</v>
      </c>
      <c r="E3618" s="78" t="s">
        <v>9571</v>
      </c>
      <c r="F3618" s="78" t="s">
        <v>9565</v>
      </c>
      <c r="G3618" s="78" t="s">
        <v>9583</v>
      </c>
      <c r="H3618" s="78" t="s">
        <v>9355</v>
      </c>
      <c r="I3618" s="78"/>
      <c r="J3618" s="78" t="s">
        <v>1441</v>
      </c>
      <c r="K3618" s="78">
        <v>500</v>
      </c>
      <c r="L3618" s="78"/>
      <c r="M3618" s="78"/>
      <c r="N3618" s="78">
        <v>15.5</v>
      </c>
      <c r="O3618" s="78">
        <v>201</v>
      </c>
      <c r="P3618" s="78"/>
      <c r="Q3618" s="78" t="s">
        <v>2360</v>
      </c>
      <c r="R3618" s="78"/>
      <c r="S3618" s="78" t="s">
        <v>9584</v>
      </c>
      <c r="T3618" s="78">
        <v>4840</v>
      </c>
      <c r="U3618" s="78">
        <v>1860</v>
      </c>
      <c r="V3618" s="78" t="s">
        <v>9585</v>
      </c>
      <c r="W3618" s="78">
        <v>2415</v>
      </c>
      <c r="X3618" s="80">
        <v>1890</v>
      </c>
    </row>
    <row r="3619" spans="3:24">
      <c r="C3619" s="73">
        <v>2021</v>
      </c>
      <c r="D3619" s="73">
        <v>4</v>
      </c>
      <c r="E3619" s="78" t="s">
        <v>9571</v>
      </c>
      <c r="F3619" s="78" t="s">
        <v>9565</v>
      </c>
      <c r="G3619" s="78" t="s">
        <v>9586</v>
      </c>
      <c r="H3619" s="78" t="s">
        <v>9327</v>
      </c>
      <c r="I3619" s="78"/>
      <c r="J3619" s="78" t="s">
        <v>1441</v>
      </c>
      <c r="K3619" s="78">
        <v>301</v>
      </c>
      <c r="L3619" s="78"/>
      <c r="M3619" s="78"/>
      <c r="N3619" s="78">
        <v>11.3</v>
      </c>
      <c r="O3619" s="78">
        <v>140.5</v>
      </c>
      <c r="P3619" s="78"/>
      <c r="Q3619" s="78" t="s">
        <v>2210</v>
      </c>
      <c r="R3619" s="78"/>
      <c r="S3619" s="78" t="s">
        <v>9587</v>
      </c>
      <c r="T3619" s="78">
        <v>3730</v>
      </c>
      <c r="U3619" s="78">
        <v>1650</v>
      </c>
      <c r="V3619" s="78">
        <v>1560</v>
      </c>
      <c r="W3619" s="78">
        <v>1525</v>
      </c>
      <c r="X3619" s="80">
        <v>1150</v>
      </c>
    </row>
    <row r="3620" spans="3:24">
      <c r="C3620" s="73">
        <v>2021</v>
      </c>
      <c r="D3620" s="73">
        <v>4</v>
      </c>
      <c r="E3620" s="78" t="s">
        <v>9571</v>
      </c>
      <c r="F3620" s="78" t="s">
        <v>9565</v>
      </c>
      <c r="G3620" s="78" t="s">
        <v>9588</v>
      </c>
      <c r="H3620" s="78" t="s">
        <v>9327</v>
      </c>
      <c r="I3620" s="78"/>
      <c r="J3620" s="78" t="s">
        <v>1441</v>
      </c>
      <c r="K3620" s="79">
        <v>310</v>
      </c>
      <c r="L3620" s="79"/>
      <c r="M3620" s="79"/>
      <c r="N3620" s="79">
        <v>10.6</v>
      </c>
      <c r="O3620" s="79">
        <v>133</v>
      </c>
      <c r="P3620" s="79"/>
      <c r="Q3620" s="79" t="s">
        <v>9282</v>
      </c>
      <c r="R3620" s="79"/>
      <c r="S3620" s="79" t="s">
        <v>9587</v>
      </c>
      <c r="T3620" s="79">
        <v>3770</v>
      </c>
      <c r="U3620" s="79">
        <v>1650</v>
      </c>
      <c r="V3620" s="79">
        <v>1570</v>
      </c>
      <c r="W3620" s="79">
        <v>1535</v>
      </c>
      <c r="X3620" s="81">
        <v>1160</v>
      </c>
    </row>
    <row r="3621" spans="3:24">
      <c r="C3621" s="73">
        <v>2021</v>
      </c>
      <c r="D3621" s="73">
        <v>4</v>
      </c>
      <c r="E3621" s="78" t="s">
        <v>9558</v>
      </c>
      <c r="F3621" s="78" t="s">
        <v>9589</v>
      </c>
      <c r="G3621" s="78" t="s">
        <v>9590</v>
      </c>
      <c r="H3621" s="78" t="s">
        <v>9452</v>
      </c>
      <c r="I3621" s="78"/>
      <c r="J3621" s="78" t="s">
        <v>1441</v>
      </c>
      <c r="K3621" s="79">
        <v>110</v>
      </c>
      <c r="L3621" s="79"/>
      <c r="M3621" s="79"/>
      <c r="N3621" s="79"/>
      <c r="O3621" s="79"/>
      <c r="P3621" s="79"/>
      <c r="Q3621" s="79" t="s">
        <v>9591</v>
      </c>
      <c r="R3621" s="79"/>
      <c r="S3621" s="79" t="s">
        <v>9592</v>
      </c>
      <c r="T3621" s="79">
        <v>4520</v>
      </c>
      <c r="U3621" s="79">
        <v>1855</v>
      </c>
      <c r="V3621" s="79">
        <v>1665</v>
      </c>
      <c r="W3621" s="79">
        <v>2165</v>
      </c>
      <c r="X3621" s="81">
        <v>1790</v>
      </c>
    </row>
    <row r="3622" spans="3:24">
      <c r="C3622" s="73">
        <v>2021</v>
      </c>
      <c r="D3622" s="73">
        <v>4</v>
      </c>
      <c r="E3622" s="78" t="s">
        <v>9593</v>
      </c>
      <c r="F3622" s="78" t="s">
        <v>9594</v>
      </c>
      <c r="G3622" s="78" t="s">
        <v>9595</v>
      </c>
      <c r="H3622" s="78" t="s">
        <v>9355</v>
      </c>
      <c r="I3622" s="78"/>
      <c r="J3622" s="78" t="s">
        <v>1441</v>
      </c>
      <c r="K3622" s="78">
        <v>501</v>
      </c>
      <c r="L3622" s="78"/>
      <c r="M3622" s="78"/>
      <c r="N3622" s="78">
        <v>14.4</v>
      </c>
      <c r="O3622" s="78">
        <v>163.47</v>
      </c>
      <c r="P3622" s="78"/>
      <c r="Q3622" s="78" t="s">
        <v>2280</v>
      </c>
      <c r="R3622" s="78"/>
      <c r="S3622" s="78" t="s">
        <v>9596</v>
      </c>
      <c r="T3622" s="78">
        <v>4802</v>
      </c>
      <c r="U3622" s="78">
        <v>1839</v>
      </c>
      <c r="V3622" s="78">
        <v>1710</v>
      </c>
      <c r="W3622" s="78">
        <v>2359</v>
      </c>
      <c r="X3622" s="80">
        <v>1909</v>
      </c>
    </row>
    <row r="3623" spans="3:24">
      <c r="C3623" s="73">
        <v>2021</v>
      </c>
      <c r="D3623" s="73">
        <v>4</v>
      </c>
      <c r="E3623" s="78" t="s">
        <v>9597</v>
      </c>
      <c r="F3623" s="78" t="s">
        <v>9598</v>
      </c>
      <c r="G3623" s="78" t="s">
        <v>9599</v>
      </c>
      <c r="H3623" s="78" t="s">
        <v>9600</v>
      </c>
      <c r="I3623" s="78"/>
      <c r="J3623" s="82" t="s">
        <v>9281</v>
      </c>
      <c r="K3623" s="78">
        <v>505</v>
      </c>
      <c r="L3623" s="78"/>
      <c r="M3623" s="78"/>
      <c r="N3623" s="78"/>
      <c r="O3623" s="78">
        <v>140.72</v>
      </c>
      <c r="P3623" s="78">
        <v>88.55</v>
      </c>
      <c r="Q3623" s="78" t="s">
        <v>2210</v>
      </c>
      <c r="R3623" s="78"/>
      <c r="S3623" s="78" t="s">
        <v>8712</v>
      </c>
      <c r="T3623" s="78">
        <v>5365</v>
      </c>
      <c r="U3623" s="78">
        <v>1900</v>
      </c>
      <c r="V3623" s="78" t="s">
        <v>9601</v>
      </c>
      <c r="W3623" s="78">
        <v>3495</v>
      </c>
      <c r="X3623" s="80">
        <v>2450</v>
      </c>
    </row>
    <row r="3624" spans="3:24">
      <c r="C3624" s="73">
        <v>2021</v>
      </c>
      <c r="D3624" s="73">
        <v>4</v>
      </c>
      <c r="E3624" s="78" t="s">
        <v>9597</v>
      </c>
      <c r="F3624" s="78" t="s">
        <v>9598</v>
      </c>
      <c r="G3624" s="78" t="s">
        <v>9602</v>
      </c>
      <c r="H3624" s="78" t="s">
        <v>9275</v>
      </c>
      <c r="I3624" s="78"/>
      <c r="J3624" s="78" t="s">
        <v>1441</v>
      </c>
      <c r="K3624" s="78">
        <v>510</v>
      </c>
      <c r="L3624" s="78"/>
      <c r="M3624" s="78"/>
      <c r="N3624" s="78">
        <v>14.9</v>
      </c>
      <c r="O3624" s="78">
        <v>185.88</v>
      </c>
      <c r="P3624" s="78"/>
      <c r="Q3624" s="78" t="s">
        <v>2192</v>
      </c>
      <c r="R3624" s="78"/>
      <c r="S3624" s="78" t="s">
        <v>8712</v>
      </c>
      <c r="T3624" s="78">
        <v>4825</v>
      </c>
      <c r="U3624" s="78">
        <v>1825</v>
      </c>
      <c r="V3624" s="78" t="s">
        <v>9603</v>
      </c>
      <c r="W3624" s="78" t="s">
        <v>9604</v>
      </c>
      <c r="X3624" s="80" t="s">
        <v>9605</v>
      </c>
    </row>
    <row r="3625" spans="3:24">
      <c r="C3625" s="73">
        <v>2021</v>
      </c>
      <c r="D3625" s="73">
        <v>4</v>
      </c>
      <c r="E3625" s="78" t="s">
        <v>9597</v>
      </c>
      <c r="F3625" s="78" t="s">
        <v>9598</v>
      </c>
      <c r="G3625" s="78" t="s">
        <v>9606</v>
      </c>
      <c r="H3625" s="78" t="s">
        <v>9275</v>
      </c>
      <c r="I3625" s="78"/>
      <c r="J3625" s="78" t="s">
        <v>1441</v>
      </c>
      <c r="K3625" s="78">
        <v>350</v>
      </c>
      <c r="L3625" s="78"/>
      <c r="M3625" s="78"/>
      <c r="N3625" s="78">
        <v>20.8</v>
      </c>
      <c r="O3625" s="78">
        <v>135.2</v>
      </c>
      <c r="P3625" s="78"/>
      <c r="Q3625" s="78" t="s">
        <v>2210</v>
      </c>
      <c r="R3625" s="78"/>
      <c r="S3625" s="78" t="s">
        <v>9217</v>
      </c>
      <c r="T3625" s="78">
        <v>5498</v>
      </c>
      <c r="U3625" s="78">
        <v>2062</v>
      </c>
      <c r="V3625" s="78">
        <v>2505</v>
      </c>
      <c r="W3625" s="78">
        <v>3495</v>
      </c>
      <c r="X3625" s="80">
        <v>2670</v>
      </c>
    </row>
    <row r="3626" spans="3:24">
      <c r="C3626" s="73">
        <v>2021</v>
      </c>
      <c r="D3626" s="73">
        <v>4</v>
      </c>
      <c r="E3626" s="78" t="s">
        <v>9597</v>
      </c>
      <c r="F3626" s="78" t="s">
        <v>9607</v>
      </c>
      <c r="G3626" s="78" t="s">
        <v>9608</v>
      </c>
      <c r="H3626" s="78" t="s">
        <v>9492</v>
      </c>
      <c r="I3626" s="78"/>
      <c r="J3626" s="82" t="s">
        <v>9281</v>
      </c>
      <c r="K3626" s="78"/>
      <c r="L3626" s="78">
        <v>400</v>
      </c>
      <c r="M3626" s="78">
        <v>0.265</v>
      </c>
      <c r="N3626" s="78"/>
      <c r="O3626" s="78" t="s">
        <v>3935</v>
      </c>
      <c r="P3626" s="78">
        <v>98.04</v>
      </c>
      <c r="Q3626" s="78" t="s">
        <v>2210</v>
      </c>
      <c r="R3626" s="78"/>
      <c r="S3626" s="78" t="s">
        <v>8710</v>
      </c>
      <c r="T3626" s="78">
        <v>5995</v>
      </c>
      <c r="U3626" s="78">
        <v>2020</v>
      </c>
      <c r="V3626" s="78">
        <v>3100</v>
      </c>
      <c r="W3626" s="78">
        <v>4495</v>
      </c>
      <c r="X3626" s="80">
        <v>2940</v>
      </c>
    </row>
    <row r="3627" spans="3:24">
      <c r="C3627" s="73">
        <v>2021</v>
      </c>
      <c r="D3627" s="73">
        <v>4</v>
      </c>
      <c r="E3627" s="78" t="s">
        <v>9609</v>
      </c>
      <c r="F3627" s="78" t="s">
        <v>9610</v>
      </c>
      <c r="G3627" s="78" t="s">
        <v>9611</v>
      </c>
      <c r="H3627" s="78" t="s">
        <v>9327</v>
      </c>
      <c r="I3627" s="78"/>
      <c r="J3627" s="78" t="s">
        <v>1441</v>
      </c>
      <c r="K3627" s="78">
        <v>420</v>
      </c>
      <c r="L3627" s="78"/>
      <c r="M3627" s="78"/>
      <c r="N3627" s="78">
        <v>18.7</v>
      </c>
      <c r="O3627" s="78">
        <v>148.5</v>
      </c>
      <c r="P3627" s="78"/>
      <c r="Q3627" s="78" t="s">
        <v>2280</v>
      </c>
      <c r="R3627" s="78"/>
      <c r="S3627" s="78"/>
      <c r="T3627" s="78">
        <v>4425</v>
      </c>
      <c r="U3627" s="78">
        <v>1863</v>
      </c>
      <c r="V3627" s="78">
        <v>1651</v>
      </c>
      <c r="W3627" s="78">
        <v>2650</v>
      </c>
      <c r="X3627" s="80">
        <v>2153</v>
      </c>
    </row>
    <row r="3628" spans="3:24">
      <c r="C3628" s="73">
        <v>2021</v>
      </c>
      <c r="D3628" s="73">
        <v>4</v>
      </c>
      <c r="E3628" s="78" t="s">
        <v>9612</v>
      </c>
      <c r="F3628" s="78" t="s">
        <v>9613</v>
      </c>
      <c r="G3628" s="78" t="s">
        <v>9614</v>
      </c>
      <c r="H3628" s="78" t="s">
        <v>9402</v>
      </c>
      <c r="I3628" s="78"/>
      <c r="J3628" s="78" t="s">
        <v>1412</v>
      </c>
      <c r="K3628" s="78"/>
      <c r="L3628" s="78">
        <v>480</v>
      </c>
      <c r="M3628" s="78">
        <v>0.139</v>
      </c>
      <c r="N3628" s="78"/>
      <c r="O3628" s="78">
        <v>159.79</v>
      </c>
      <c r="P3628" s="78">
        <v>229.05</v>
      </c>
      <c r="Q3628" s="78" t="s">
        <v>2221</v>
      </c>
      <c r="R3628" s="78"/>
      <c r="S3628" s="78" t="s">
        <v>8896</v>
      </c>
      <c r="T3628" s="78">
        <v>10990</v>
      </c>
      <c r="U3628" s="78">
        <v>2500</v>
      </c>
      <c r="V3628" s="78" t="s">
        <v>8358</v>
      </c>
      <c r="W3628" s="78">
        <v>18000</v>
      </c>
      <c r="X3628" s="80" t="s">
        <v>9615</v>
      </c>
    </row>
    <row r="3629" spans="3:24">
      <c r="C3629" s="73">
        <v>2021</v>
      </c>
      <c r="D3629" s="73">
        <v>4</v>
      </c>
      <c r="E3629" s="78" t="s">
        <v>9612</v>
      </c>
      <c r="F3629" s="78" t="s">
        <v>9613</v>
      </c>
      <c r="G3629" s="78" t="s">
        <v>9616</v>
      </c>
      <c r="H3629" s="78" t="s">
        <v>9550</v>
      </c>
      <c r="I3629" s="78"/>
      <c r="J3629" s="78" t="s">
        <v>1412</v>
      </c>
      <c r="K3629" s="78"/>
      <c r="L3629" s="78">
        <v>345</v>
      </c>
      <c r="M3629" s="78">
        <v>0.132</v>
      </c>
      <c r="N3629" s="78"/>
      <c r="O3629" s="78">
        <v>160.26</v>
      </c>
      <c r="P3629" s="78">
        <v>140.95</v>
      </c>
      <c r="Q3629" s="78" t="s">
        <v>2221</v>
      </c>
      <c r="R3629" s="78"/>
      <c r="S3629" s="78" t="s">
        <v>8791</v>
      </c>
      <c r="T3629" s="78">
        <v>8005</v>
      </c>
      <c r="U3629" s="78">
        <v>2350</v>
      </c>
      <c r="V3629" s="78" t="s">
        <v>1686</v>
      </c>
      <c r="W3629" s="78">
        <v>13000</v>
      </c>
      <c r="X3629" s="80" t="s">
        <v>9617</v>
      </c>
    </row>
    <row r="3630" spans="3:24">
      <c r="C3630" s="73">
        <v>2021</v>
      </c>
      <c r="D3630" s="73">
        <v>4</v>
      </c>
      <c r="E3630" s="78" t="s">
        <v>9612</v>
      </c>
      <c r="F3630" s="78" t="s">
        <v>9613</v>
      </c>
      <c r="G3630" s="78" t="s">
        <v>9618</v>
      </c>
      <c r="H3630" s="78" t="s">
        <v>9267</v>
      </c>
      <c r="I3630" s="78"/>
      <c r="J3630" s="78" t="s">
        <v>1412</v>
      </c>
      <c r="K3630" s="78"/>
      <c r="L3630" s="78">
        <v>556</v>
      </c>
      <c r="M3630" s="78">
        <v>0.139</v>
      </c>
      <c r="N3630" s="78"/>
      <c r="O3630" s="78">
        <v>158.98</v>
      </c>
      <c r="P3630" s="78">
        <v>210.56</v>
      </c>
      <c r="Q3630" s="78" t="s">
        <v>2221</v>
      </c>
      <c r="R3630" s="78"/>
      <c r="S3630" s="78" t="s">
        <v>8896</v>
      </c>
      <c r="T3630" s="78">
        <v>8245</v>
      </c>
      <c r="U3630" s="78">
        <v>2500</v>
      </c>
      <c r="V3630" s="78" t="s">
        <v>1567</v>
      </c>
      <c r="W3630" s="78">
        <v>14200</v>
      </c>
      <c r="X3630" s="80" t="s">
        <v>9619</v>
      </c>
    </row>
    <row r="3631" spans="3:24">
      <c r="C3631" s="73">
        <v>2021</v>
      </c>
      <c r="D3631" s="73">
        <v>4</v>
      </c>
      <c r="E3631" s="78" t="s">
        <v>9620</v>
      </c>
      <c r="F3631" s="78" t="s">
        <v>9621</v>
      </c>
      <c r="G3631" s="78" t="s">
        <v>9622</v>
      </c>
      <c r="H3631" s="78" t="s">
        <v>9492</v>
      </c>
      <c r="I3631" s="78"/>
      <c r="J3631" s="82" t="s">
        <v>9281</v>
      </c>
      <c r="K3631" s="78"/>
      <c r="L3631" s="78">
        <v>360</v>
      </c>
      <c r="M3631" s="78">
        <v>0.278</v>
      </c>
      <c r="N3631" s="78"/>
      <c r="O3631" s="78">
        <v>135.38</v>
      </c>
      <c r="P3631" s="78">
        <v>80.64</v>
      </c>
      <c r="Q3631" s="78" t="s">
        <v>2210</v>
      </c>
      <c r="R3631" s="78"/>
      <c r="S3631" s="78" t="s">
        <v>9623</v>
      </c>
      <c r="T3631" s="78">
        <v>5995</v>
      </c>
      <c r="U3631" s="78" t="s">
        <v>7351</v>
      </c>
      <c r="V3631" s="78" t="s">
        <v>9624</v>
      </c>
      <c r="W3631" s="78">
        <v>4495</v>
      </c>
      <c r="X3631" s="80">
        <v>2970</v>
      </c>
    </row>
    <row r="3632" spans="3:24">
      <c r="C3632" s="73">
        <v>2021</v>
      </c>
      <c r="D3632" s="73">
        <v>4</v>
      </c>
      <c r="E3632" s="78" t="s">
        <v>9625</v>
      </c>
      <c r="F3632" s="78" t="s">
        <v>9626</v>
      </c>
      <c r="G3632" s="78" t="s">
        <v>9627</v>
      </c>
      <c r="H3632" s="78" t="s">
        <v>9628</v>
      </c>
      <c r="I3632" s="78"/>
      <c r="J3632" s="82" t="s">
        <v>9281</v>
      </c>
      <c r="K3632" s="78"/>
      <c r="L3632" s="78">
        <v>302</v>
      </c>
      <c r="M3632" s="78">
        <v>0.177</v>
      </c>
      <c r="N3632" s="78"/>
      <c r="O3632" s="78" t="s">
        <v>9629</v>
      </c>
      <c r="P3632" s="78">
        <v>98.04</v>
      </c>
      <c r="Q3632" s="78" t="s">
        <v>2210</v>
      </c>
      <c r="R3632" s="78"/>
      <c r="S3632" s="78" t="s">
        <v>8900</v>
      </c>
      <c r="T3632" s="78">
        <v>5995</v>
      </c>
      <c r="U3632" s="78" t="s">
        <v>3502</v>
      </c>
      <c r="V3632" s="78" t="s">
        <v>9630</v>
      </c>
      <c r="W3632" s="78">
        <v>7495</v>
      </c>
      <c r="X3632" s="80">
        <v>3955</v>
      </c>
    </row>
    <row r="3633" spans="3:24">
      <c r="C3633" s="73">
        <v>2021</v>
      </c>
      <c r="D3633" s="73">
        <v>4</v>
      </c>
      <c r="E3633" s="78" t="s">
        <v>9631</v>
      </c>
      <c r="F3633" s="78" t="s">
        <v>9530</v>
      </c>
      <c r="G3633" s="78" t="s">
        <v>9632</v>
      </c>
      <c r="H3633" s="78" t="s">
        <v>9490</v>
      </c>
      <c r="I3633" s="78"/>
      <c r="J3633" s="82" t="s">
        <v>9281</v>
      </c>
      <c r="K3633" s="78">
        <v>310</v>
      </c>
      <c r="L3633" s="78"/>
      <c r="M3633" s="78">
        <v>0.255</v>
      </c>
      <c r="N3633" s="78"/>
      <c r="O3633" s="78">
        <v>142.18</v>
      </c>
      <c r="P3633" s="78">
        <v>61.824</v>
      </c>
      <c r="Q3633" s="78" t="s">
        <v>2210</v>
      </c>
      <c r="R3633" s="78"/>
      <c r="S3633" s="78" t="s">
        <v>9075</v>
      </c>
      <c r="T3633" s="78">
        <v>5760</v>
      </c>
      <c r="U3633" s="78">
        <v>1850</v>
      </c>
      <c r="V3633" s="78">
        <v>2060</v>
      </c>
      <c r="W3633" s="78">
        <v>3495</v>
      </c>
      <c r="X3633" s="80">
        <v>1910</v>
      </c>
    </row>
    <row r="3634" spans="3:24">
      <c r="C3634" s="73">
        <v>2021</v>
      </c>
      <c r="D3634" s="73">
        <v>4</v>
      </c>
      <c r="E3634" s="78" t="s">
        <v>9631</v>
      </c>
      <c r="F3634" s="78" t="s">
        <v>9530</v>
      </c>
      <c r="G3634" s="78" t="s">
        <v>9633</v>
      </c>
      <c r="H3634" s="78" t="s">
        <v>9517</v>
      </c>
      <c r="I3634" s="78"/>
      <c r="J3634" s="82" t="s">
        <v>9281</v>
      </c>
      <c r="K3634" s="78">
        <v>310</v>
      </c>
      <c r="L3634" s="78"/>
      <c r="M3634" s="78">
        <v>0.276</v>
      </c>
      <c r="N3634" s="78"/>
      <c r="O3634" s="78">
        <v>142.18</v>
      </c>
      <c r="P3634" s="78">
        <v>61.824</v>
      </c>
      <c r="Q3634" s="78" t="s">
        <v>2272</v>
      </c>
      <c r="R3634" s="78"/>
      <c r="S3634" s="78" t="s">
        <v>9075</v>
      </c>
      <c r="T3634" s="78">
        <v>5760</v>
      </c>
      <c r="U3634" s="78">
        <v>1800</v>
      </c>
      <c r="V3634" s="78">
        <v>2670</v>
      </c>
      <c r="W3634" s="78">
        <v>3495</v>
      </c>
      <c r="X3634" s="80">
        <v>2050</v>
      </c>
    </row>
    <row r="3635" spans="3:24">
      <c r="C3635" s="73">
        <v>2021</v>
      </c>
      <c r="D3635" s="73">
        <v>4</v>
      </c>
      <c r="E3635" s="78" t="s">
        <v>9634</v>
      </c>
      <c r="F3635" s="78" t="s">
        <v>9635</v>
      </c>
      <c r="G3635" s="78" t="s">
        <v>9636</v>
      </c>
      <c r="H3635" s="78" t="s">
        <v>9637</v>
      </c>
      <c r="I3635" s="78"/>
      <c r="J3635" s="82" t="s">
        <v>9281</v>
      </c>
      <c r="K3635" s="79"/>
      <c r="L3635" s="79">
        <v>170</v>
      </c>
      <c r="M3635" s="79" t="s">
        <v>4885</v>
      </c>
      <c r="N3635" s="79"/>
      <c r="O3635" s="79">
        <v>157.57</v>
      </c>
      <c r="P3635" s="79">
        <v>281.91</v>
      </c>
      <c r="Q3635" s="79" t="s">
        <v>9282</v>
      </c>
      <c r="R3635" s="79"/>
      <c r="S3635" s="79" t="s">
        <v>9001</v>
      </c>
      <c r="T3635" s="79">
        <v>9600</v>
      </c>
      <c r="U3635" s="79">
        <v>2550</v>
      </c>
      <c r="V3635" s="79" t="s">
        <v>1864</v>
      </c>
      <c r="W3635" s="79">
        <v>31000</v>
      </c>
      <c r="X3635" s="81" t="s">
        <v>4886</v>
      </c>
    </row>
    <row r="3636" spans="3:24">
      <c r="C3636" s="73">
        <v>2021</v>
      </c>
      <c r="D3636" s="73">
        <v>4</v>
      </c>
      <c r="E3636" s="78" t="s">
        <v>9638</v>
      </c>
      <c r="F3636" s="78" t="s">
        <v>9639</v>
      </c>
      <c r="G3636" s="78" t="s">
        <v>9640</v>
      </c>
      <c r="H3636" s="78" t="s">
        <v>9641</v>
      </c>
      <c r="I3636" s="78"/>
      <c r="J3636" s="82" t="s">
        <v>9281</v>
      </c>
      <c r="K3636" s="79">
        <v>300</v>
      </c>
      <c r="L3636" s="79">
        <v>0.177</v>
      </c>
      <c r="M3636" s="79"/>
      <c r="N3636" s="79">
        <v>142.82</v>
      </c>
      <c r="O3636" s="79">
        <v>355.49</v>
      </c>
      <c r="P3636" s="79" t="s">
        <v>9282</v>
      </c>
      <c r="Q3636" s="79"/>
      <c r="R3636" s="79" t="s">
        <v>8735</v>
      </c>
      <c r="S3636" s="79">
        <v>9800</v>
      </c>
      <c r="T3636" s="79">
        <v>2550</v>
      </c>
      <c r="U3636" s="79" t="s">
        <v>7539</v>
      </c>
      <c r="V3636" s="79">
        <v>31000</v>
      </c>
      <c r="W3636" s="79" t="s">
        <v>9642</v>
      </c>
      <c r="X3636" s="80"/>
    </row>
    <row r="3637" spans="3:24">
      <c r="C3637" s="73">
        <v>2021</v>
      </c>
      <c r="D3637" s="73">
        <v>4</v>
      </c>
      <c r="E3637" s="78" t="s">
        <v>9638</v>
      </c>
      <c r="F3637" s="78" t="s">
        <v>9639</v>
      </c>
      <c r="G3637" s="78" t="s">
        <v>9643</v>
      </c>
      <c r="H3637" s="78" t="s">
        <v>9517</v>
      </c>
      <c r="I3637" s="78"/>
      <c r="J3637" s="82" t="s">
        <v>9281</v>
      </c>
      <c r="K3637" s="79"/>
      <c r="L3637" s="79">
        <v>420</v>
      </c>
      <c r="M3637" s="79" t="s">
        <v>9644</v>
      </c>
      <c r="N3637" s="79"/>
      <c r="O3637" s="79"/>
      <c r="P3637" s="79"/>
      <c r="Q3637" s="79" t="s">
        <v>9282</v>
      </c>
      <c r="R3637" s="79"/>
      <c r="S3637" s="79"/>
      <c r="T3637" s="79">
        <v>5995</v>
      </c>
      <c r="U3637" s="79" t="s">
        <v>7896</v>
      </c>
      <c r="V3637" s="79" t="s">
        <v>7897</v>
      </c>
      <c r="W3637" s="79">
        <v>4495</v>
      </c>
      <c r="X3637" s="81" t="s">
        <v>7898</v>
      </c>
    </row>
    <row r="3638" spans="3:24">
      <c r="C3638" s="73">
        <v>2021</v>
      </c>
      <c r="D3638" s="73">
        <v>4</v>
      </c>
      <c r="E3638" s="78" t="s">
        <v>9638</v>
      </c>
      <c r="F3638" s="78" t="s">
        <v>9639</v>
      </c>
      <c r="G3638" s="78" t="s">
        <v>9643</v>
      </c>
      <c r="H3638" s="78" t="s">
        <v>9517</v>
      </c>
      <c r="I3638" s="78"/>
      <c r="J3638" s="82" t="s">
        <v>9281</v>
      </c>
      <c r="K3638" s="79"/>
      <c r="L3638" s="79">
        <v>485</v>
      </c>
      <c r="M3638" s="79" t="s">
        <v>9645</v>
      </c>
      <c r="N3638" s="79"/>
      <c r="O3638" s="79"/>
      <c r="P3638" s="79"/>
      <c r="Q3638" s="79" t="s">
        <v>9282</v>
      </c>
      <c r="R3638" s="79"/>
      <c r="S3638" s="79"/>
      <c r="T3638" s="79">
        <v>5995</v>
      </c>
      <c r="U3638" s="79" t="s">
        <v>9646</v>
      </c>
      <c r="V3638" s="79" t="s">
        <v>7897</v>
      </c>
      <c r="W3638" s="79">
        <v>4495</v>
      </c>
      <c r="X3638" s="81" t="s">
        <v>7898</v>
      </c>
    </row>
    <row r="3639" spans="3:24">
      <c r="C3639" s="73">
        <v>2021</v>
      </c>
      <c r="D3639" s="73">
        <v>4</v>
      </c>
      <c r="E3639" s="78" t="s">
        <v>9638</v>
      </c>
      <c r="F3639" s="78" t="s">
        <v>9639</v>
      </c>
      <c r="G3639" s="78" t="s">
        <v>9647</v>
      </c>
      <c r="H3639" s="78" t="s">
        <v>9517</v>
      </c>
      <c r="I3639" s="78"/>
      <c r="J3639" s="82" t="s">
        <v>9281</v>
      </c>
      <c r="K3639" s="79"/>
      <c r="L3639" s="79">
        <v>310</v>
      </c>
      <c r="M3639" s="79">
        <v>0.144</v>
      </c>
      <c r="N3639" s="79"/>
      <c r="O3639" s="79">
        <v>150.8</v>
      </c>
      <c r="P3639" s="79">
        <v>106.26</v>
      </c>
      <c r="Q3639" s="79" t="s">
        <v>1402</v>
      </c>
      <c r="R3639" s="79"/>
      <c r="S3639" s="79" t="s">
        <v>8936</v>
      </c>
      <c r="T3639" s="79">
        <v>5995</v>
      </c>
      <c r="U3639" s="79" t="s">
        <v>9648</v>
      </c>
      <c r="V3639" s="79" t="s">
        <v>9649</v>
      </c>
      <c r="W3639" s="79">
        <v>8495</v>
      </c>
      <c r="X3639" s="81">
        <v>3900</v>
      </c>
    </row>
    <row r="3640" spans="3:24">
      <c r="C3640" s="73">
        <v>2021</v>
      </c>
      <c r="D3640" s="73">
        <v>4</v>
      </c>
      <c r="E3640" s="78" t="s">
        <v>9638</v>
      </c>
      <c r="F3640" s="78" t="s">
        <v>9639</v>
      </c>
      <c r="G3640" s="78" t="s">
        <v>9650</v>
      </c>
      <c r="H3640" s="78" t="s">
        <v>9651</v>
      </c>
      <c r="I3640" s="78"/>
      <c r="J3640" s="82" t="s">
        <v>9281</v>
      </c>
      <c r="K3640" s="83"/>
      <c r="L3640" s="83">
        <v>325</v>
      </c>
      <c r="M3640" s="83">
        <v>0.188</v>
      </c>
      <c r="N3640" s="83"/>
      <c r="O3640" s="83">
        <v>142.82</v>
      </c>
      <c r="P3640" s="83">
        <v>444</v>
      </c>
      <c r="Q3640" s="83" t="s">
        <v>1402</v>
      </c>
      <c r="R3640" s="83"/>
      <c r="S3640" s="83" t="s">
        <v>8735</v>
      </c>
      <c r="T3640" s="83">
        <v>10700</v>
      </c>
      <c r="U3640" s="83">
        <v>2550</v>
      </c>
      <c r="V3640" s="83">
        <v>3885</v>
      </c>
      <c r="W3640" s="83">
        <v>31000</v>
      </c>
      <c r="X3640" s="81">
        <v>16470</v>
      </c>
    </row>
    <row r="3641" spans="3:24">
      <c r="C3641" s="73">
        <v>2021</v>
      </c>
      <c r="D3641" s="73">
        <v>4</v>
      </c>
      <c r="E3641" s="78" t="s">
        <v>9652</v>
      </c>
      <c r="F3641" s="78" t="s">
        <v>9653</v>
      </c>
      <c r="G3641" s="78" t="s">
        <v>9654</v>
      </c>
      <c r="H3641" s="78" t="s">
        <v>9651</v>
      </c>
      <c r="I3641" s="78"/>
      <c r="J3641" s="82" t="s">
        <v>9281</v>
      </c>
      <c r="K3641" s="79"/>
      <c r="L3641" s="79">
        <v>235</v>
      </c>
      <c r="M3641" s="79">
        <v>0.191</v>
      </c>
      <c r="N3641" s="79"/>
      <c r="O3641" s="79">
        <v>155</v>
      </c>
      <c r="P3641" s="79">
        <v>350.07</v>
      </c>
      <c r="Q3641" s="79" t="s">
        <v>9282</v>
      </c>
      <c r="R3641" s="79"/>
      <c r="S3641" s="79" t="s">
        <v>9214</v>
      </c>
      <c r="T3641" s="79">
        <v>10700</v>
      </c>
      <c r="U3641" s="79">
        <v>2525</v>
      </c>
      <c r="V3641" s="79">
        <v>3960</v>
      </c>
      <c r="W3641" s="79">
        <v>31000</v>
      </c>
      <c r="X3641" s="81">
        <v>16310</v>
      </c>
    </row>
    <row r="3642" spans="3:24">
      <c r="C3642" s="73">
        <v>2021</v>
      </c>
      <c r="D3642" s="73">
        <v>4</v>
      </c>
      <c r="E3642" s="78" t="s">
        <v>9652</v>
      </c>
      <c r="F3642" s="78" t="s">
        <v>9653</v>
      </c>
      <c r="G3642" s="78" t="s">
        <v>9655</v>
      </c>
      <c r="H3642" s="78" t="s">
        <v>9656</v>
      </c>
      <c r="I3642" s="78"/>
      <c r="J3642" s="82" t="s">
        <v>9281</v>
      </c>
      <c r="K3642" s="79"/>
      <c r="L3642" s="79">
        <v>220</v>
      </c>
      <c r="M3642" s="79">
        <v>0.165</v>
      </c>
      <c r="N3642" s="79"/>
      <c r="O3642" s="79">
        <v>159</v>
      </c>
      <c r="P3642" s="79">
        <v>281.92</v>
      </c>
      <c r="Q3642" s="79" t="s">
        <v>9282</v>
      </c>
      <c r="R3642" s="79"/>
      <c r="S3642" s="79" t="s">
        <v>9214</v>
      </c>
      <c r="T3642" s="79">
        <v>10700</v>
      </c>
      <c r="U3642" s="79">
        <v>2525</v>
      </c>
      <c r="V3642" s="79">
        <v>3960</v>
      </c>
      <c r="W3642" s="79">
        <v>31000</v>
      </c>
      <c r="X3642" s="81">
        <v>16310</v>
      </c>
    </row>
    <row r="3643" spans="3:24">
      <c r="C3643" s="73">
        <v>2021</v>
      </c>
      <c r="D3643" s="73">
        <v>4</v>
      </c>
      <c r="E3643" s="78" t="s">
        <v>9657</v>
      </c>
      <c r="F3643" s="78" t="s">
        <v>9658</v>
      </c>
      <c r="G3643" s="78" t="s">
        <v>9659</v>
      </c>
      <c r="H3643" s="78" t="s">
        <v>9660</v>
      </c>
      <c r="I3643" s="78"/>
      <c r="J3643" s="78" t="s">
        <v>1441</v>
      </c>
      <c r="K3643" s="79">
        <v>148</v>
      </c>
      <c r="L3643" s="79"/>
      <c r="M3643" s="79"/>
      <c r="N3643" s="79"/>
      <c r="O3643" s="79"/>
      <c r="P3643" s="79"/>
      <c r="Q3643" s="79" t="s">
        <v>9331</v>
      </c>
      <c r="R3643" s="79"/>
      <c r="S3643" s="79" t="s">
        <v>9661</v>
      </c>
      <c r="T3643" s="79">
        <v>5030</v>
      </c>
      <c r="U3643" s="79">
        <v>1960</v>
      </c>
      <c r="V3643" s="79">
        <v>1785</v>
      </c>
      <c r="W3643" s="79">
        <v>2825</v>
      </c>
      <c r="X3643" s="81">
        <v>2300</v>
      </c>
    </row>
    <row r="3644" spans="3:24">
      <c r="C3644" s="73">
        <v>2021</v>
      </c>
      <c r="D3644" s="73">
        <v>4</v>
      </c>
      <c r="E3644" s="78" t="s">
        <v>9657</v>
      </c>
      <c r="F3644" s="78" t="s">
        <v>9658</v>
      </c>
      <c r="G3644" s="78" t="s">
        <v>9662</v>
      </c>
      <c r="H3644" s="78" t="s">
        <v>9452</v>
      </c>
      <c r="I3644" s="78"/>
      <c r="J3644" s="78" t="s">
        <v>1441</v>
      </c>
      <c r="K3644" s="79">
        <v>148</v>
      </c>
      <c r="L3644" s="79"/>
      <c r="M3644" s="79"/>
      <c r="N3644" s="79"/>
      <c r="O3644" s="79"/>
      <c r="P3644" s="79"/>
      <c r="Q3644" s="79" t="s">
        <v>9331</v>
      </c>
      <c r="R3644" s="79"/>
      <c r="S3644" s="79" t="s">
        <v>9661</v>
      </c>
      <c r="T3644" s="79">
        <v>5030</v>
      </c>
      <c r="U3644" s="79">
        <v>1960</v>
      </c>
      <c r="V3644" s="79">
        <v>1785</v>
      </c>
      <c r="W3644" s="79">
        <v>2825</v>
      </c>
      <c r="X3644" s="81">
        <v>2300</v>
      </c>
    </row>
    <row r="3645" spans="3:24">
      <c r="C3645" s="73">
        <v>2021</v>
      </c>
      <c r="D3645" s="73">
        <v>4</v>
      </c>
      <c r="E3645" s="78" t="s">
        <v>9657</v>
      </c>
      <c r="F3645" s="78" t="s">
        <v>9658</v>
      </c>
      <c r="G3645" s="78" t="s">
        <v>9663</v>
      </c>
      <c r="H3645" s="78" t="s">
        <v>9452</v>
      </c>
      <c r="I3645" s="78"/>
      <c r="J3645" s="78" t="s">
        <v>1441</v>
      </c>
      <c r="K3645" s="79">
        <v>148</v>
      </c>
      <c r="L3645" s="79"/>
      <c r="M3645" s="79"/>
      <c r="N3645" s="79"/>
      <c r="O3645" s="79"/>
      <c r="P3645" s="79"/>
      <c r="Q3645" s="79" t="s">
        <v>9331</v>
      </c>
      <c r="R3645" s="79"/>
      <c r="S3645" s="79" t="s">
        <v>9661</v>
      </c>
      <c r="T3645" s="79">
        <v>5030</v>
      </c>
      <c r="U3645" s="79">
        <v>1960</v>
      </c>
      <c r="V3645" s="79">
        <v>1785</v>
      </c>
      <c r="W3645" s="79">
        <v>2825</v>
      </c>
      <c r="X3645" s="81">
        <v>2300</v>
      </c>
    </row>
    <row r="3646" spans="3:24">
      <c r="C3646" s="73">
        <v>2021</v>
      </c>
      <c r="D3646" s="73">
        <v>4</v>
      </c>
      <c r="E3646" s="78" t="s">
        <v>9657</v>
      </c>
      <c r="F3646" s="78" t="s">
        <v>9658</v>
      </c>
      <c r="G3646" s="78" t="s">
        <v>9664</v>
      </c>
      <c r="H3646" s="78" t="s">
        <v>9452</v>
      </c>
      <c r="I3646" s="78"/>
      <c r="J3646" s="78" t="s">
        <v>1441</v>
      </c>
      <c r="K3646" s="79">
        <v>148</v>
      </c>
      <c r="L3646" s="79"/>
      <c r="M3646" s="79"/>
      <c r="N3646" s="79"/>
      <c r="O3646" s="79"/>
      <c r="P3646" s="79"/>
      <c r="Q3646" s="79" t="s">
        <v>9331</v>
      </c>
      <c r="R3646" s="79"/>
      <c r="S3646" s="79" t="s">
        <v>9661</v>
      </c>
      <c r="T3646" s="79">
        <v>5030</v>
      </c>
      <c r="U3646" s="79">
        <v>1960</v>
      </c>
      <c r="V3646" s="79">
        <v>1785</v>
      </c>
      <c r="W3646" s="79">
        <v>2825</v>
      </c>
      <c r="X3646" s="81">
        <v>2300</v>
      </c>
    </row>
    <row r="3647" spans="3:24">
      <c r="C3647" s="73">
        <v>2021</v>
      </c>
      <c r="D3647" s="73">
        <v>4</v>
      </c>
      <c r="E3647" s="78" t="s">
        <v>9657</v>
      </c>
      <c r="F3647" s="78" t="s">
        <v>9658</v>
      </c>
      <c r="G3647" s="78" t="s">
        <v>9665</v>
      </c>
      <c r="H3647" s="78" t="s">
        <v>9452</v>
      </c>
      <c r="I3647" s="78"/>
      <c r="J3647" s="78" t="s">
        <v>1441</v>
      </c>
      <c r="K3647" s="79">
        <v>148</v>
      </c>
      <c r="L3647" s="79"/>
      <c r="M3647" s="79"/>
      <c r="N3647" s="79"/>
      <c r="O3647" s="79"/>
      <c r="P3647" s="79"/>
      <c r="Q3647" s="79" t="s">
        <v>9331</v>
      </c>
      <c r="R3647" s="79"/>
      <c r="S3647" s="79" t="s">
        <v>9661</v>
      </c>
      <c r="T3647" s="79">
        <v>5030</v>
      </c>
      <c r="U3647" s="79">
        <v>1960</v>
      </c>
      <c r="V3647" s="79">
        <v>1785</v>
      </c>
      <c r="W3647" s="79">
        <v>2825</v>
      </c>
      <c r="X3647" s="81">
        <v>2300</v>
      </c>
    </row>
    <row r="3648" spans="3:24">
      <c r="C3648" s="73">
        <v>2021</v>
      </c>
      <c r="D3648" s="73">
        <v>4</v>
      </c>
      <c r="E3648" s="78" t="s">
        <v>9657</v>
      </c>
      <c r="F3648" s="78" t="s">
        <v>9658</v>
      </c>
      <c r="G3648" s="78" t="s">
        <v>9666</v>
      </c>
      <c r="H3648" s="78" t="s">
        <v>9452</v>
      </c>
      <c r="I3648" s="78"/>
      <c r="J3648" s="78" t="s">
        <v>1441</v>
      </c>
      <c r="K3648" s="79">
        <v>148</v>
      </c>
      <c r="L3648" s="79"/>
      <c r="M3648" s="79"/>
      <c r="N3648" s="79"/>
      <c r="O3648" s="79"/>
      <c r="P3648" s="79"/>
      <c r="Q3648" s="79" t="s">
        <v>9331</v>
      </c>
      <c r="R3648" s="79"/>
      <c r="S3648" s="79" t="s">
        <v>9661</v>
      </c>
      <c r="T3648" s="79">
        <v>5030</v>
      </c>
      <c r="U3648" s="79">
        <v>1960</v>
      </c>
      <c r="V3648" s="79">
        <v>1785</v>
      </c>
      <c r="W3648" s="79">
        <v>2825</v>
      </c>
      <c r="X3648" s="81">
        <v>2300</v>
      </c>
    </row>
    <row r="3649" spans="3:24">
      <c r="C3649" s="73">
        <v>2021</v>
      </c>
      <c r="D3649" s="73">
        <v>4</v>
      </c>
      <c r="E3649" s="78" t="s">
        <v>9667</v>
      </c>
      <c r="F3649" s="78" t="s">
        <v>9668</v>
      </c>
      <c r="G3649" s="78" t="s">
        <v>9669</v>
      </c>
      <c r="H3649" s="78" t="s">
        <v>9492</v>
      </c>
      <c r="I3649" s="78"/>
      <c r="J3649" s="82" t="s">
        <v>9281</v>
      </c>
      <c r="K3649" s="79"/>
      <c r="L3649" s="79">
        <v>355</v>
      </c>
      <c r="M3649" s="79">
        <v>0.285</v>
      </c>
      <c r="N3649" s="79"/>
      <c r="O3649" s="79">
        <v>142.8</v>
      </c>
      <c r="P3649" s="79">
        <v>80.64</v>
      </c>
      <c r="Q3649" s="79" t="s">
        <v>9282</v>
      </c>
      <c r="R3649" s="79"/>
      <c r="S3649" s="79" t="s">
        <v>9670</v>
      </c>
      <c r="T3649" s="79">
        <v>5995</v>
      </c>
      <c r="U3649" s="79" t="s">
        <v>9671</v>
      </c>
      <c r="V3649" s="79" t="s">
        <v>9672</v>
      </c>
      <c r="W3649" s="79">
        <v>4495</v>
      </c>
      <c r="X3649" s="81">
        <v>2995</v>
      </c>
    </row>
    <row r="3650" spans="3:24">
      <c r="C3650" s="73">
        <v>2021</v>
      </c>
      <c r="D3650" s="73">
        <v>4</v>
      </c>
      <c r="E3650" s="78" t="s">
        <v>9673</v>
      </c>
      <c r="F3650" s="78" t="s">
        <v>9674</v>
      </c>
      <c r="G3650" s="78" t="s">
        <v>9675</v>
      </c>
      <c r="H3650" s="78" t="s">
        <v>9492</v>
      </c>
      <c r="I3650" s="78"/>
      <c r="J3650" s="82" t="s">
        <v>9281</v>
      </c>
      <c r="K3650" s="79">
        <v>280</v>
      </c>
      <c r="L3650" s="79"/>
      <c r="M3650" s="79">
        <v>0.26</v>
      </c>
      <c r="N3650" s="79"/>
      <c r="O3650" s="79">
        <v>137</v>
      </c>
      <c r="P3650" s="79">
        <v>41.86</v>
      </c>
      <c r="Q3650" s="79" t="s">
        <v>9282</v>
      </c>
      <c r="R3650" s="79"/>
      <c r="S3650" s="79" t="s">
        <v>8843</v>
      </c>
      <c r="T3650" s="79" t="s">
        <v>8405</v>
      </c>
      <c r="U3650" s="79">
        <v>1677</v>
      </c>
      <c r="V3650" s="79">
        <v>1920</v>
      </c>
      <c r="W3650" s="79">
        <v>2550</v>
      </c>
      <c r="X3650" s="81">
        <v>1410</v>
      </c>
    </row>
    <row r="3651" spans="3:24">
      <c r="C3651" s="73">
        <v>2021</v>
      </c>
      <c r="D3651" s="73">
        <v>4</v>
      </c>
      <c r="E3651" s="78" t="s">
        <v>9673</v>
      </c>
      <c r="F3651" s="78" t="s">
        <v>9674</v>
      </c>
      <c r="G3651" s="78" t="s">
        <v>9676</v>
      </c>
      <c r="H3651" s="78" t="s">
        <v>9492</v>
      </c>
      <c r="I3651" s="78"/>
      <c r="J3651" s="82" t="s">
        <v>9281</v>
      </c>
      <c r="K3651" s="79">
        <v>245</v>
      </c>
      <c r="L3651" s="79"/>
      <c r="M3651" s="79">
        <v>0.23</v>
      </c>
      <c r="N3651" s="79"/>
      <c r="O3651" s="79">
        <v>140</v>
      </c>
      <c r="P3651" s="79">
        <v>50.23</v>
      </c>
      <c r="Q3651" s="79" t="s">
        <v>9282</v>
      </c>
      <c r="R3651" s="79"/>
      <c r="S3651" s="79" t="s">
        <v>8913</v>
      </c>
      <c r="T3651" s="79">
        <v>5330</v>
      </c>
      <c r="U3651" s="79">
        <v>1700</v>
      </c>
      <c r="V3651" s="79" t="s">
        <v>3793</v>
      </c>
      <c r="W3651" s="79">
        <v>3490</v>
      </c>
      <c r="X3651" s="81">
        <v>1820</v>
      </c>
    </row>
    <row r="3652" spans="3:24">
      <c r="C3652" s="73">
        <v>2021</v>
      </c>
      <c r="D3652" s="73">
        <v>4</v>
      </c>
      <c r="E3652" s="78" t="s">
        <v>9673</v>
      </c>
      <c r="F3652" s="78" t="s">
        <v>9674</v>
      </c>
      <c r="G3652" s="78" t="s">
        <v>9677</v>
      </c>
      <c r="H3652" s="78" t="s">
        <v>9267</v>
      </c>
      <c r="I3652" s="78"/>
      <c r="J3652" s="78" t="s">
        <v>1412</v>
      </c>
      <c r="K3652" s="79"/>
      <c r="L3652" s="79">
        <v>600</v>
      </c>
      <c r="M3652" s="79">
        <v>0.15</v>
      </c>
      <c r="N3652" s="79"/>
      <c r="O3652" s="79" t="s">
        <v>9678</v>
      </c>
      <c r="P3652" s="79">
        <v>302.16</v>
      </c>
      <c r="Q3652" s="79" t="s">
        <v>9276</v>
      </c>
      <c r="R3652" s="79"/>
      <c r="S3652" s="79" t="s">
        <v>9679</v>
      </c>
      <c r="T3652" s="79">
        <v>10480</v>
      </c>
      <c r="U3652" s="79">
        <v>2550</v>
      </c>
      <c r="V3652" s="79">
        <v>3400</v>
      </c>
      <c r="W3652" s="79">
        <v>18000</v>
      </c>
      <c r="X3652" s="81" t="s">
        <v>5465</v>
      </c>
    </row>
    <row r="3653" spans="3:24">
      <c r="C3653" s="72">
        <v>2021</v>
      </c>
      <c r="D3653" s="73">
        <v>4</v>
      </c>
      <c r="E3653" s="78" t="s">
        <v>9673</v>
      </c>
      <c r="F3653" s="78" t="s">
        <v>9674</v>
      </c>
      <c r="G3653" s="78" t="s">
        <v>9680</v>
      </c>
      <c r="H3653" s="78" t="s">
        <v>9267</v>
      </c>
      <c r="I3653" s="78"/>
      <c r="J3653" s="78" t="s">
        <v>1412</v>
      </c>
      <c r="K3653" s="79"/>
      <c r="L3653" s="79">
        <v>517</v>
      </c>
      <c r="M3653" s="79">
        <v>0.136</v>
      </c>
      <c r="N3653" s="79"/>
      <c r="O3653" s="79" t="s">
        <v>5295</v>
      </c>
      <c r="P3653" s="79">
        <v>255.48</v>
      </c>
      <c r="Q3653" s="79" t="s">
        <v>9282</v>
      </c>
      <c r="R3653" s="79"/>
      <c r="S3653" s="79" t="s">
        <v>9681</v>
      </c>
      <c r="T3653" s="79">
        <v>10990</v>
      </c>
      <c r="U3653" s="79" t="s">
        <v>4758</v>
      </c>
      <c r="V3653" s="79" t="s">
        <v>1934</v>
      </c>
      <c r="W3653" s="79">
        <v>18000</v>
      </c>
      <c r="X3653" s="81" t="s">
        <v>8408</v>
      </c>
    </row>
    <row r="3654" spans="3:24">
      <c r="C3654" s="72">
        <v>2021</v>
      </c>
      <c r="D3654" s="73">
        <v>4</v>
      </c>
      <c r="E3654" s="78" t="s">
        <v>9682</v>
      </c>
      <c r="F3654" s="78" t="s">
        <v>9683</v>
      </c>
      <c r="G3654" s="78" t="s">
        <v>9684</v>
      </c>
      <c r="H3654" s="78" t="s">
        <v>9685</v>
      </c>
      <c r="I3654" s="78"/>
      <c r="J3654" s="78" t="s">
        <v>1412</v>
      </c>
      <c r="K3654" s="79"/>
      <c r="L3654" s="79">
        <v>55</v>
      </c>
      <c r="M3654" s="79"/>
      <c r="N3654" s="79"/>
      <c r="O3654" s="79"/>
      <c r="P3654" s="79">
        <v>50.45</v>
      </c>
      <c r="Q3654" s="79" t="s">
        <v>9686</v>
      </c>
      <c r="R3654" s="79"/>
      <c r="S3654" s="79" t="s">
        <v>9687</v>
      </c>
      <c r="T3654" s="79">
        <v>10500</v>
      </c>
      <c r="U3654" s="79">
        <v>2500</v>
      </c>
      <c r="V3654" s="79" t="s">
        <v>9688</v>
      </c>
      <c r="W3654" s="79">
        <v>16600</v>
      </c>
      <c r="X3654" s="81" t="s">
        <v>9689</v>
      </c>
    </row>
    <row r="3655" spans="3:24">
      <c r="C3655" s="72">
        <v>2021</v>
      </c>
      <c r="D3655" s="73">
        <v>4</v>
      </c>
      <c r="E3655" s="78" t="s">
        <v>9682</v>
      </c>
      <c r="F3655" s="78" t="s">
        <v>9683</v>
      </c>
      <c r="G3655" s="78" t="s">
        <v>9690</v>
      </c>
      <c r="H3655" s="78" t="s">
        <v>9267</v>
      </c>
      <c r="I3655" s="78"/>
      <c r="J3655" s="78" t="s">
        <v>1412</v>
      </c>
      <c r="K3655" s="79"/>
      <c r="L3655" s="79">
        <v>412</v>
      </c>
      <c r="M3655" s="79">
        <v>0.179</v>
      </c>
      <c r="N3655" s="79"/>
      <c r="O3655" s="79">
        <v>136.5</v>
      </c>
      <c r="P3655" s="79">
        <v>89.16</v>
      </c>
      <c r="Q3655" s="79" t="s">
        <v>9282</v>
      </c>
      <c r="R3655" s="79"/>
      <c r="S3655" s="79" t="s">
        <v>9239</v>
      </c>
      <c r="T3655" s="79">
        <v>6045</v>
      </c>
      <c r="U3655" s="79">
        <v>2095</v>
      </c>
      <c r="V3655" s="79" t="s">
        <v>9242</v>
      </c>
      <c r="W3655" s="79">
        <v>6500</v>
      </c>
      <c r="X3655" s="81">
        <v>4170</v>
      </c>
    </row>
    <row r="3656" spans="3:24">
      <c r="C3656" s="72">
        <v>2021</v>
      </c>
      <c r="D3656" s="73">
        <v>4</v>
      </c>
      <c r="E3656" s="78" t="s">
        <v>9682</v>
      </c>
      <c r="F3656" s="78" t="s">
        <v>9683</v>
      </c>
      <c r="G3656" s="78" t="s">
        <v>9691</v>
      </c>
      <c r="H3656" s="78" t="s">
        <v>9267</v>
      </c>
      <c r="I3656" s="78"/>
      <c r="J3656" s="78" t="s">
        <v>1412</v>
      </c>
      <c r="K3656" s="79"/>
      <c r="L3656" s="79">
        <v>475</v>
      </c>
      <c r="M3656" s="79">
        <v>0.13</v>
      </c>
      <c r="N3656" s="79"/>
      <c r="O3656" s="79" t="s">
        <v>5912</v>
      </c>
      <c r="P3656" s="79">
        <v>127.74</v>
      </c>
      <c r="Q3656" s="79" t="s">
        <v>9282</v>
      </c>
      <c r="R3656" s="79"/>
      <c r="S3656" s="79" t="s">
        <v>9692</v>
      </c>
      <c r="T3656" s="79">
        <v>6700</v>
      </c>
      <c r="U3656" s="79" t="s">
        <v>3799</v>
      </c>
      <c r="V3656" s="79" t="s">
        <v>3800</v>
      </c>
      <c r="W3656" s="79">
        <v>9500</v>
      </c>
      <c r="X3656" s="81" t="s">
        <v>9693</v>
      </c>
    </row>
    <row r="3657" spans="3:24">
      <c r="C3657" s="72">
        <v>2021</v>
      </c>
      <c r="D3657" s="73">
        <v>4</v>
      </c>
      <c r="E3657" s="78" t="s">
        <v>9682</v>
      </c>
      <c r="F3657" s="78" t="s">
        <v>9683</v>
      </c>
      <c r="G3657" s="78" t="s">
        <v>9694</v>
      </c>
      <c r="H3657" s="78" t="s">
        <v>9267</v>
      </c>
      <c r="I3657" s="78"/>
      <c r="J3657" s="78" t="s">
        <v>1412</v>
      </c>
      <c r="K3657" s="79"/>
      <c r="L3657" s="79">
        <v>375</v>
      </c>
      <c r="M3657" s="79">
        <v>0.139</v>
      </c>
      <c r="N3657" s="79"/>
      <c r="O3657" s="79" t="s">
        <v>1799</v>
      </c>
      <c r="P3657" s="79">
        <v>157.53</v>
      </c>
      <c r="Q3657" s="79" t="s">
        <v>9282</v>
      </c>
      <c r="R3657" s="79"/>
      <c r="S3657" s="79" t="s">
        <v>9695</v>
      </c>
      <c r="T3657" s="79">
        <v>8190</v>
      </c>
      <c r="U3657" s="79">
        <v>2430</v>
      </c>
      <c r="V3657" s="79" t="s">
        <v>2596</v>
      </c>
      <c r="W3657" s="79">
        <v>13400</v>
      </c>
      <c r="X3657" s="81" t="s">
        <v>9696</v>
      </c>
    </row>
    <row r="3658" spans="3:24">
      <c r="C3658" s="72">
        <v>2021</v>
      </c>
      <c r="D3658" s="73">
        <v>4</v>
      </c>
      <c r="E3658" s="78" t="s">
        <v>9697</v>
      </c>
      <c r="F3658" s="78" t="s">
        <v>9698</v>
      </c>
      <c r="G3658" s="78" t="s">
        <v>9699</v>
      </c>
      <c r="H3658" s="78" t="s">
        <v>9492</v>
      </c>
      <c r="I3658" s="78"/>
      <c r="J3658" s="82" t="s">
        <v>9281</v>
      </c>
      <c r="K3658" s="79"/>
      <c r="L3658" s="79">
        <v>300</v>
      </c>
      <c r="M3658" s="79">
        <v>0.242</v>
      </c>
      <c r="N3658" s="79"/>
      <c r="O3658" s="79">
        <v>150.3</v>
      </c>
      <c r="P3658" s="79">
        <v>60.1</v>
      </c>
      <c r="Q3658" s="79" t="s">
        <v>9469</v>
      </c>
      <c r="R3658" s="79"/>
      <c r="S3658" s="79" t="s">
        <v>9700</v>
      </c>
      <c r="T3658" s="79" t="s">
        <v>9701</v>
      </c>
      <c r="U3658" s="79">
        <v>1880</v>
      </c>
      <c r="V3658" s="79">
        <v>2345</v>
      </c>
      <c r="W3658" s="79">
        <v>3929</v>
      </c>
      <c r="X3658" s="81">
        <v>2300</v>
      </c>
    </row>
    <row r="3659" spans="3:24">
      <c r="C3659" s="72">
        <v>2021</v>
      </c>
      <c r="D3659" s="73">
        <v>4</v>
      </c>
      <c r="E3659" s="78" t="s">
        <v>9702</v>
      </c>
      <c r="F3659" s="78" t="s">
        <v>9703</v>
      </c>
      <c r="G3659" s="78" t="s">
        <v>9704</v>
      </c>
      <c r="H3659" s="78" t="s">
        <v>9267</v>
      </c>
      <c r="I3659" s="78"/>
      <c r="J3659" s="78" t="s">
        <v>1412</v>
      </c>
      <c r="K3659" s="79"/>
      <c r="L3659" s="79">
        <v>470</v>
      </c>
      <c r="M3659" s="79">
        <v>0.15</v>
      </c>
      <c r="N3659" s="79"/>
      <c r="O3659" s="79" t="s">
        <v>5715</v>
      </c>
      <c r="P3659" s="79">
        <v>268.7</v>
      </c>
      <c r="Q3659" s="79" t="s">
        <v>9276</v>
      </c>
      <c r="R3659" s="79"/>
      <c r="S3659" s="79" t="s">
        <v>9705</v>
      </c>
      <c r="T3659" s="79">
        <v>10700</v>
      </c>
      <c r="U3659" s="79">
        <v>2550</v>
      </c>
      <c r="V3659" s="79">
        <v>3400</v>
      </c>
      <c r="W3659" s="79">
        <v>18000</v>
      </c>
      <c r="X3659" s="81" t="s">
        <v>8242</v>
      </c>
    </row>
    <row r="3660" spans="3:24">
      <c r="C3660" s="72">
        <v>2021</v>
      </c>
      <c r="D3660" s="73">
        <v>4</v>
      </c>
      <c r="E3660" s="78" t="s">
        <v>9706</v>
      </c>
      <c r="F3660" s="78" t="s">
        <v>9707</v>
      </c>
      <c r="G3660" s="78" t="s">
        <v>9708</v>
      </c>
      <c r="H3660" s="78" t="s">
        <v>9402</v>
      </c>
      <c r="I3660" s="78"/>
      <c r="J3660" s="78" t="s">
        <v>1412</v>
      </c>
      <c r="K3660" s="79"/>
      <c r="L3660" s="79">
        <v>650</v>
      </c>
      <c r="M3660" s="79" t="s">
        <v>9709</v>
      </c>
      <c r="N3660" s="79"/>
      <c r="O3660" s="79">
        <v>161.27</v>
      </c>
      <c r="P3660" s="79">
        <v>350.078</v>
      </c>
      <c r="Q3660" s="79" t="s">
        <v>9276</v>
      </c>
      <c r="R3660" s="79"/>
      <c r="S3660" s="79" t="s">
        <v>9710</v>
      </c>
      <c r="T3660" s="79">
        <v>11350</v>
      </c>
      <c r="U3660" s="79">
        <v>2550</v>
      </c>
      <c r="V3660" s="79">
        <v>3750</v>
      </c>
      <c r="W3660" s="79">
        <v>18000</v>
      </c>
      <c r="X3660" s="81" t="s">
        <v>8244</v>
      </c>
    </row>
    <row r="3661" spans="3:24">
      <c r="C3661" s="72">
        <v>2021</v>
      </c>
      <c r="D3661" s="73">
        <v>4</v>
      </c>
      <c r="E3661" s="78" t="s">
        <v>9706</v>
      </c>
      <c r="F3661" s="78" t="s">
        <v>9707</v>
      </c>
      <c r="G3661" s="78" t="s">
        <v>9711</v>
      </c>
      <c r="H3661" s="78" t="s">
        <v>9267</v>
      </c>
      <c r="I3661" s="78"/>
      <c r="J3661" s="78" t="s">
        <v>1412</v>
      </c>
      <c r="K3661" s="79"/>
      <c r="L3661" s="79">
        <v>710</v>
      </c>
      <c r="M3661" s="79" t="s">
        <v>7491</v>
      </c>
      <c r="N3661" s="79"/>
      <c r="O3661" s="79">
        <v>161.27</v>
      </c>
      <c r="P3661" s="79">
        <v>350.078</v>
      </c>
      <c r="Q3661" s="79" t="s">
        <v>9276</v>
      </c>
      <c r="R3661" s="79"/>
      <c r="S3661" s="79" t="s">
        <v>9710</v>
      </c>
      <c r="T3661" s="79">
        <v>12000</v>
      </c>
      <c r="U3661" s="79">
        <v>2550</v>
      </c>
      <c r="V3661" s="79">
        <v>3350</v>
      </c>
      <c r="W3661" s="79">
        <v>18000</v>
      </c>
      <c r="X3661" s="81" t="s">
        <v>6510</v>
      </c>
    </row>
    <row r="3662" spans="3:24">
      <c r="C3662" s="72">
        <v>2021</v>
      </c>
      <c r="D3662" s="73">
        <v>4</v>
      </c>
      <c r="E3662" s="78" t="s">
        <v>9712</v>
      </c>
      <c r="F3662" s="78" t="s">
        <v>9713</v>
      </c>
      <c r="G3662" s="78" t="s">
        <v>9714</v>
      </c>
      <c r="H3662" s="78" t="s">
        <v>9415</v>
      </c>
      <c r="I3662" s="78"/>
      <c r="J3662" s="78" t="s">
        <v>1412</v>
      </c>
      <c r="K3662" s="79"/>
      <c r="L3662" s="79">
        <v>495</v>
      </c>
      <c r="M3662" s="79">
        <v>0.149</v>
      </c>
      <c r="N3662" s="79"/>
      <c r="O3662" s="79">
        <v>160.26</v>
      </c>
      <c r="P3662" s="79">
        <v>141</v>
      </c>
      <c r="Q3662" s="79" t="s">
        <v>9282</v>
      </c>
      <c r="R3662" s="79"/>
      <c r="S3662" s="79" t="s">
        <v>9715</v>
      </c>
      <c r="T3662" s="79">
        <v>6990</v>
      </c>
      <c r="U3662" s="79">
        <v>2300</v>
      </c>
      <c r="V3662" s="79">
        <v>2980</v>
      </c>
      <c r="W3662" s="79">
        <v>9500</v>
      </c>
      <c r="X3662" s="81">
        <v>6450</v>
      </c>
    </row>
    <row r="3663" spans="3:24">
      <c r="C3663" s="72">
        <v>2021</v>
      </c>
      <c r="D3663" s="73">
        <v>4</v>
      </c>
      <c r="E3663" s="78" t="s">
        <v>9716</v>
      </c>
      <c r="F3663" s="78" t="s">
        <v>9717</v>
      </c>
      <c r="G3663" s="78" t="s">
        <v>9718</v>
      </c>
      <c r="H3663" s="78" t="s">
        <v>9402</v>
      </c>
      <c r="I3663" s="78"/>
      <c r="J3663" s="78" t="s">
        <v>1412</v>
      </c>
      <c r="K3663" s="79"/>
      <c r="L3663" s="79">
        <v>300</v>
      </c>
      <c r="M3663" s="79">
        <v>0.146</v>
      </c>
      <c r="N3663" s="79"/>
      <c r="O3663" s="79">
        <v>161</v>
      </c>
      <c r="P3663" s="79">
        <v>175.03</v>
      </c>
      <c r="Q3663" s="79" t="s">
        <v>9282</v>
      </c>
      <c r="R3663" s="79"/>
      <c r="S3663" s="79" t="s">
        <v>8924</v>
      </c>
      <c r="T3663" s="79">
        <v>10995</v>
      </c>
      <c r="U3663" s="79">
        <v>2530</v>
      </c>
      <c r="V3663" s="79" t="s">
        <v>9719</v>
      </c>
      <c r="W3663" s="79">
        <v>18000</v>
      </c>
      <c r="X3663" s="81">
        <v>11500</v>
      </c>
    </row>
    <row r="3664" spans="3:24">
      <c r="C3664" s="72">
        <v>2021</v>
      </c>
      <c r="D3664" s="73">
        <v>4</v>
      </c>
      <c r="E3664" s="78" t="s">
        <v>9716</v>
      </c>
      <c r="F3664" s="78" t="s">
        <v>9717</v>
      </c>
      <c r="G3664" s="78" t="s">
        <v>9720</v>
      </c>
      <c r="H3664" s="78" t="s">
        <v>9550</v>
      </c>
      <c r="I3664" s="78"/>
      <c r="J3664" s="78" t="s">
        <v>1412</v>
      </c>
      <c r="K3664" s="79"/>
      <c r="L3664" s="79">
        <v>428</v>
      </c>
      <c r="M3664" s="79">
        <v>0.147</v>
      </c>
      <c r="N3664" s="79"/>
      <c r="O3664" s="79">
        <v>160</v>
      </c>
      <c r="P3664" s="79">
        <v>116.69</v>
      </c>
      <c r="Q3664" s="79" t="s">
        <v>9282</v>
      </c>
      <c r="R3664" s="79"/>
      <c r="S3664" s="79" t="s">
        <v>9721</v>
      </c>
      <c r="T3664" s="79">
        <v>6640</v>
      </c>
      <c r="U3664" s="79">
        <v>2180</v>
      </c>
      <c r="V3664" s="79" t="s">
        <v>9722</v>
      </c>
      <c r="W3664" s="79">
        <v>8500</v>
      </c>
      <c r="X3664" s="81" t="s">
        <v>9723</v>
      </c>
    </row>
    <row r="3665" spans="3:24">
      <c r="C3665" s="72">
        <v>2021</v>
      </c>
      <c r="D3665" s="73">
        <v>4</v>
      </c>
      <c r="E3665" s="78" t="s">
        <v>9716</v>
      </c>
      <c r="F3665" s="78" t="s">
        <v>9717</v>
      </c>
      <c r="G3665" s="78" t="s">
        <v>9724</v>
      </c>
      <c r="H3665" s="78" t="s">
        <v>9550</v>
      </c>
      <c r="I3665" s="78"/>
      <c r="J3665" s="78" t="s">
        <v>1412</v>
      </c>
      <c r="K3665" s="79"/>
      <c r="L3665" s="79">
        <v>433</v>
      </c>
      <c r="M3665" s="79">
        <v>0.148</v>
      </c>
      <c r="N3665" s="79"/>
      <c r="O3665" s="79">
        <v>158</v>
      </c>
      <c r="P3665" s="79">
        <v>210.56</v>
      </c>
      <c r="Q3665" s="79" t="s">
        <v>9282</v>
      </c>
      <c r="R3665" s="79"/>
      <c r="S3665" s="79" t="s">
        <v>9725</v>
      </c>
      <c r="T3665" s="79">
        <v>8545</v>
      </c>
      <c r="U3665" s="79">
        <v>2500</v>
      </c>
      <c r="V3665" s="79" t="s">
        <v>9726</v>
      </c>
      <c r="W3665" s="79">
        <v>14500</v>
      </c>
      <c r="X3665" s="81">
        <v>9200</v>
      </c>
    </row>
    <row r="3666" spans="3:24">
      <c r="C3666" s="72">
        <v>2021</v>
      </c>
      <c r="D3666" s="73">
        <v>4</v>
      </c>
      <c r="E3666" s="78" t="s">
        <v>9716</v>
      </c>
      <c r="F3666" s="78" t="s">
        <v>9717</v>
      </c>
      <c r="G3666" s="78" t="s">
        <v>9727</v>
      </c>
      <c r="H3666" s="78" t="s">
        <v>9550</v>
      </c>
      <c r="I3666" s="78"/>
      <c r="J3666" s="78" t="s">
        <v>1412</v>
      </c>
      <c r="K3666" s="79"/>
      <c r="L3666" s="79">
        <v>390</v>
      </c>
      <c r="M3666" s="79">
        <v>0.142</v>
      </c>
      <c r="N3666" s="79"/>
      <c r="O3666" s="79" t="s">
        <v>3219</v>
      </c>
      <c r="P3666" s="79">
        <v>186.7</v>
      </c>
      <c r="Q3666" s="79" t="s">
        <v>9282</v>
      </c>
      <c r="R3666" s="79"/>
      <c r="S3666" s="79" t="s">
        <v>9728</v>
      </c>
      <c r="T3666" s="79">
        <v>8545</v>
      </c>
      <c r="U3666" s="79">
        <v>2500</v>
      </c>
      <c r="V3666" s="79" t="s">
        <v>9726</v>
      </c>
      <c r="W3666" s="79">
        <v>14500</v>
      </c>
      <c r="X3666" s="81">
        <v>9000</v>
      </c>
    </row>
    <row r="3667" spans="3:24">
      <c r="C3667" s="72">
        <v>2021</v>
      </c>
      <c r="D3667" s="73">
        <v>4</v>
      </c>
      <c r="E3667" s="78" t="s">
        <v>9729</v>
      </c>
      <c r="F3667" s="78" t="s">
        <v>9730</v>
      </c>
      <c r="G3667" s="78" t="s">
        <v>9731</v>
      </c>
      <c r="H3667" s="78" t="s">
        <v>9732</v>
      </c>
      <c r="I3667" s="78"/>
      <c r="J3667" s="82" t="s">
        <v>9281</v>
      </c>
      <c r="K3667" s="79"/>
      <c r="L3667" s="79">
        <v>406</v>
      </c>
      <c r="M3667" s="79"/>
      <c r="N3667" s="79"/>
      <c r="O3667" s="79">
        <v>140</v>
      </c>
      <c r="P3667" s="79">
        <v>218.54</v>
      </c>
      <c r="Q3667" s="79" t="s">
        <v>9282</v>
      </c>
      <c r="R3667" s="79"/>
      <c r="S3667" s="79" t="s">
        <v>9323</v>
      </c>
      <c r="T3667" s="79">
        <v>7300</v>
      </c>
      <c r="U3667" s="79">
        <v>2440</v>
      </c>
      <c r="V3667" s="79">
        <v>2740</v>
      </c>
      <c r="W3667" s="79">
        <v>12495</v>
      </c>
      <c r="X3667" s="81">
        <v>9570</v>
      </c>
    </row>
    <row r="3668" spans="3:24">
      <c r="C3668" s="72">
        <v>2021</v>
      </c>
      <c r="D3668" s="73">
        <v>4</v>
      </c>
      <c r="E3668" s="78" t="s">
        <v>9733</v>
      </c>
      <c r="F3668" s="78" t="s">
        <v>9734</v>
      </c>
      <c r="G3668" s="78" t="s">
        <v>9735</v>
      </c>
      <c r="H3668" s="78" t="s">
        <v>9736</v>
      </c>
      <c r="I3668" s="78"/>
      <c r="J3668" s="82" t="s">
        <v>9281</v>
      </c>
      <c r="K3668" s="79"/>
      <c r="L3668" s="79">
        <v>280</v>
      </c>
      <c r="M3668" s="79">
        <v>0.22</v>
      </c>
      <c r="N3668" s="79"/>
      <c r="O3668" s="79">
        <v>150.75</v>
      </c>
      <c r="P3668" s="79">
        <v>63.75</v>
      </c>
      <c r="Q3668" s="79" t="s">
        <v>9282</v>
      </c>
      <c r="R3668" s="79"/>
      <c r="S3668" s="79" t="s">
        <v>8933</v>
      </c>
      <c r="T3668" s="79">
        <v>5120</v>
      </c>
      <c r="U3668" s="79">
        <v>1915</v>
      </c>
      <c r="V3668" s="79">
        <v>1970</v>
      </c>
      <c r="W3668" s="79">
        <v>4300</v>
      </c>
      <c r="X3668" s="81">
        <v>2320</v>
      </c>
    </row>
    <row r="3669" spans="3:24">
      <c r="C3669" s="72">
        <v>2021</v>
      </c>
      <c r="D3669" s="73">
        <v>4</v>
      </c>
      <c r="E3669" s="78" t="s">
        <v>9733</v>
      </c>
      <c r="F3669" s="78" t="s">
        <v>9734</v>
      </c>
      <c r="G3669" s="78" t="s">
        <v>9737</v>
      </c>
      <c r="H3669" s="78" t="s">
        <v>9738</v>
      </c>
      <c r="I3669" s="78"/>
      <c r="J3669" s="82" t="s">
        <v>9281</v>
      </c>
      <c r="K3669" s="79"/>
      <c r="L3669" s="79">
        <v>280</v>
      </c>
      <c r="M3669" s="79">
        <v>0.22</v>
      </c>
      <c r="N3669" s="79"/>
      <c r="O3669" s="79">
        <v>150.75</v>
      </c>
      <c r="P3669" s="79">
        <v>63.75</v>
      </c>
      <c r="Q3669" s="79" t="s">
        <v>9282</v>
      </c>
      <c r="R3669" s="79"/>
      <c r="S3669" s="79" t="s">
        <v>8933</v>
      </c>
      <c r="T3669" s="79">
        <v>4830</v>
      </c>
      <c r="U3669" s="79">
        <v>1920</v>
      </c>
      <c r="V3669" s="79">
        <v>1970</v>
      </c>
      <c r="W3669" s="79">
        <v>4300</v>
      </c>
      <c r="X3669" s="81">
        <v>2300</v>
      </c>
    </row>
    <row r="3670" spans="3:24">
      <c r="C3670" s="72">
        <v>2021</v>
      </c>
      <c r="D3670" s="73">
        <v>4</v>
      </c>
      <c r="E3670" s="78" t="s">
        <v>9739</v>
      </c>
      <c r="F3670" s="78" t="s">
        <v>9740</v>
      </c>
      <c r="G3670" s="78" t="s">
        <v>9741</v>
      </c>
      <c r="H3670" s="78" t="s">
        <v>9478</v>
      </c>
      <c r="I3670" s="78"/>
      <c r="J3670" s="82" t="s">
        <v>9281</v>
      </c>
      <c r="K3670" s="79"/>
      <c r="L3670" s="79">
        <v>280</v>
      </c>
      <c r="M3670" s="79">
        <v>0.26</v>
      </c>
      <c r="N3670" s="79"/>
      <c r="O3670" s="79">
        <v>150.75</v>
      </c>
      <c r="P3670" s="79">
        <v>63.75</v>
      </c>
      <c r="Q3670" s="79" t="s">
        <v>9282</v>
      </c>
      <c r="R3670" s="79"/>
      <c r="S3670" s="79" t="s">
        <v>8933</v>
      </c>
      <c r="T3670" s="79">
        <v>5070</v>
      </c>
      <c r="U3670" s="79">
        <v>1850</v>
      </c>
      <c r="V3670" s="79">
        <v>2230</v>
      </c>
      <c r="W3670" s="79">
        <v>4300</v>
      </c>
      <c r="X3670" s="81">
        <v>2650</v>
      </c>
    </row>
    <row r="3671" spans="3:24">
      <c r="C3671" s="72">
        <v>2021</v>
      </c>
      <c r="D3671" s="73">
        <v>4</v>
      </c>
      <c r="E3671" s="78" t="s">
        <v>9739</v>
      </c>
      <c r="F3671" s="78" t="s">
        <v>9740</v>
      </c>
      <c r="G3671" s="78" t="s">
        <v>9742</v>
      </c>
      <c r="H3671" s="78" t="s">
        <v>9743</v>
      </c>
      <c r="I3671" s="78"/>
      <c r="J3671" s="82" t="s">
        <v>9281</v>
      </c>
      <c r="K3671" s="79"/>
      <c r="L3671" s="79">
        <v>480</v>
      </c>
      <c r="M3671" s="79"/>
      <c r="N3671" s="79"/>
      <c r="O3671" s="79">
        <v>142.82</v>
      </c>
      <c r="P3671" s="79">
        <v>222.18</v>
      </c>
      <c r="Q3671" s="79" t="s">
        <v>9282</v>
      </c>
      <c r="R3671" s="79"/>
      <c r="S3671" s="79" t="s">
        <v>8936</v>
      </c>
      <c r="T3671" s="79" t="s">
        <v>9744</v>
      </c>
      <c r="U3671" s="79">
        <v>2500</v>
      </c>
      <c r="V3671" s="79" t="s">
        <v>9745</v>
      </c>
      <c r="W3671" s="79">
        <v>11800</v>
      </c>
      <c r="X3671" s="81" t="s">
        <v>9746</v>
      </c>
    </row>
    <row r="3672" spans="3:24">
      <c r="C3672" s="72">
        <v>2021</v>
      </c>
      <c r="D3672" s="73">
        <v>4</v>
      </c>
      <c r="E3672" s="78" t="s">
        <v>9739</v>
      </c>
      <c r="F3672" s="78" t="s">
        <v>9740</v>
      </c>
      <c r="G3672" s="78" t="s">
        <v>9747</v>
      </c>
      <c r="H3672" s="78" t="s">
        <v>9435</v>
      </c>
      <c r="I3672" s="78"/>
      <c r="J3672" s="82" t="s">
        <v>9281</v>
      </c>
      <c r="K3672" s="79"/>
      <c r="L3672" s="79">
        <v>280</v>
      </c>
      <c r="M3672" s="79">
        <v>0.157</v>
      </c>
      <c r="N3672" s="79"/>
      <c r="O3672" s="79">
        <v>158.24</v>
      </c>
      <c r="P3672" s="79">
        <v>367.58</v>
      </c>
      <c r="Q3672" s="79" t="s">
        <v>9282</v>
      </c>
      <c r="R3672" s="79"/>
      <c r="S3672" s="79" t="s">
        <v>9408</v>
      </c>
      <c r="T3672" s="79">
        <v>10255</v>
      </c>
      <c r="U3672" s="79">
        <v>2530</v>
      </c>
      <c r="V3672" s="79">
        <v>3980</v>
      </c>
      <c r="W3672" s="79">
        <v>31000</v>
      </c>
      <c r="X3672" s="81">
        <v>14940</v>
      </c>
    </row>
    <row r="3673" spans="3:24">
      <c r="C3673" s="72">
        <v>2021</v>
      </c>
      <c r="D3673" s="73">
        <v>4</v>
      </c>
      <c r="E3673" s="78" t="s">
        <v>9739</v>
      </c>
      <c r="F3673" s="78" t="s">
        <v>9740</v>
      </c>
      <c r="G3673" s="78" t="s">
        <v>9748</v>
      </c>
      <c r="H3673" s="78" t="s">
        <v>9435</v>
      </c>
      <c r="I3673" s="78"/>
      <c r="J3673" s="82" t="s">
        <v>9281</v>
      </c>
      <c r="K3673" s="79"/>
      <c r="L3673" s="79">
        <v>300</v>
      </c>
      <c r="M3673" s="79">
        <v>0.151</v>
      </c>
      <c r="N3673" s="79"/>
      <c r="O3673" s="79">
        <v>142.82</v>
      </c>
      <c r="P3673" s="79">
        <v>355.49</v>
      </c>
      <c r="Q3673" s="79" t="s">
        <v>9282</v>
      </c>
      <c r="R3673" s="79"/>
      <c r="S3673" s="79" t="s">
        <v>8735</v>
      </c>
      <c r="T3673" s="79">
        <v>10190</v>
      </c>
      <c r="U3673" s="79">
        <v>2550</v>
      </c>
      <c r="V3673" s="79">
        <v>3950</v>
      </c>
      <c r="W3673" s="79">
        <v>31000</v>
      </c>
      <c r="X3673" s="81">
        <v>15580</v>
      </c>
    </row>
    <row r="3674" spans="3:24">
      <c r="C3674" s="72">
        <v>2021</v>
      </c>
      <c r="D3674" s="73">
        <v>4</v>
      </c>
      <c r="E3674" s="78" t="s">
        <v>9749</v>
      </c>
      <c r="F3674" s="78" t="s">
        <v>9750</v>
      </c>
      <c r="G3674" s="78" t="s">
        <v>9751</v>
      </c>
      <c r="H3674" s="78" t="s">
        <v>9752</v>
      </c>
      <c r="I3674" s="78"/>
      <c r="J3674" s="82" t="s">
        <v>9281</v>
      </c>
      <c r="K3674" s="79"/>
      <c r="L3674" s="79">
        <v>400</v>
      </c>
      <c r="M3674" s="79">
        <v>0.22</v>
      </c>
      <c r="N3674" s="79"/>
      <c r="O3674" s="79">
        <v>151.7</v>
      </c>
      <c r="P3674" s="79">
        <v>177.74</v>
      </c>
      <c r="Q3674" s="79" t="s">
        <v>9282</v>
      </c>
      <c r="R3674" s="79"/>
      <c r="S3674" s="79" t="s">
        <v>8936</v>
      </c>
      <c r="T3674" s="79">
        <v>7495</v>
      </c>
      <c r="U3674" s="79">
        <v>2340</v>
      </c>
      <c r="V3674" s="79">
        <v>2530</v>
      </c>
      <c r="W3674" s="79">
        <v>11800</v>
      </c>
      <c r="X3674" s="81">
        <v>7950</v>
      </c>
    </row>
    <row r="3675" spans="3:24">
      <c r="C3675" s="72">
        <v>2021</v>
      </c>
      <c r="D3675" s="73">
        <v>4</v>
      </c>
      <c r="E3675" s="78" t="s">
        <v>9749</v>
      </c>
      <c r="F3675" s="78" t="s">
        <v>9750</v>
      </c>
      <c r="G3675" s="78" t="s">
        <v>9753</v>
      </c>
      <c r="H3675" s="78" t="s">
        <v>9287</v>
      </c>
      <c r="I3675" s="78"/>
      <c r="J3675" s="82" t="s">
        <v>9281</v>
      </c>
      <c r="K3675" s="79"/>
      <c r="L3675" s="79">
        <v>380</v>
      </c>
      <c r="M3675" s="79"/>
      <c r="N3675" s="79"/>
      <c r="O3675" s="79">
        <v>130.8</v>
      </c>
      <c r="P3675" s="79">
        <v>348</v>
      </c>
      <c r="Q3675" s="79" t="s">
        <v>9282</v>
      </c>
      <c r="R3675" s="79"/>
      <c r="S3675" s="79" t="s">
        <v>8938</v>
      </c>
      <c r="T3675" s="79">
        <v>8890</v>
      </c>
      <c r="U3675" s="79">
        <v>2530</v>
      </c>
      <c r="V3675" s="79">
        <v>3130</v>
      </c>
      <c r="W3675" s="79">
        <v>18000</v>
      </c>
      <c r="X3675" s="81">
        <v>14500</v>
      </c>
    </row>
    <row r="3676" spans="3:24">
      <c r="C3676" s="72">
        <v>2021</v>
      </c>
      <c r="D3676" s="73">
        <v>4</v>
      </c>
      <c r="E3676" s="78" t="s">
        <v>9754</v>
      </c>
      <c r="F3676" s="78" t="s">
        <v>9755</v>
      </c>
      <c r="G3676" s="78" t="s">
        <v>9756</v>
      </c>
      <c r="H3676" s="78" t="s">
        <v>9732</v>
      </c>
      <c r="I3676" s="78"/>
      <c r="J3676" s="82" t="s">
        <v>9281</v>
      </c>
      <c r="K3676" s="79"/>
      <c r="L3676" s="79">
        <v>480</v>
      </c>
      <c r="M3676" s="79"/>
      <c r="N3676" s="79"/>
      <c r="O3676" s="79">
        <v>142.82</v>
      </c>
      <c r="P3676" s="79">
        <v>222.18</v>
      </c>
      <c r="Q3676" s="79" t="s">
        <v>9282</v>
      </c>
      <c r="R3676" s="79"/>
      <c r="S3676" s="79" t="s">
        <v>8936</v>
      </c>
      <c r="T3676" s="79">
        <v>7380</v>
      </c>
      <c r="U3676" s="79">
        <v>2330</v>
      </c>
      <c r="V3676" s="79">
        <v>2730</v>
      </c>
      <c r="W3676" s="79">
        <v>11800</v>
      </c>
      <c r="X3676" s="81">
        <v>9060</v>
      </c>
    </row>
    <row r="3677" spans="3:24">
      <c r="C3677" s="72">
        <v>2021</v>
      </c>
      <c r="D3677" s="73">
        <v>4</v>
      </c>
      <c r="E3677" s="78" t="s">
        <v>9754</v>
      </c>
      <c r="F3677" s="78" t="s">
        <v>9755</v>
      </c>
      <c r="G3677" s="78" t="s">
        <v>9757</v>
      </c>
      <c r="H3677" s="78" t="s">
        <v>9758</v>
      </c>
      <c r="I3677" s="78"/>
      <c r="J3677" s="82" t="s">
        <v>9281</v>
      </c>
      <c r="K3677" s="79"/>
      <c r="L3677" s="79">
        <v>380</v>
      </c>
      <c r="M3677" s="79"/>
      <c r="N3677" s="79"/>
      <c r="O3677" s="79">
        <v>130.8</v>
      </c>
      <c r="P3677" s="79">
        <v>348</v>
      </c>
      <c r="Q3677" s="79" t="s">
        <v>9282</v>
      </c>
      <c r="R3677" s="79"/>
      <c r="S3677" s="79" t="s">
        <v>8938</v>
      </c>
      <c r="T3677" s="79" t="s">
        <v>9759</v>
      </c>
      <c r="U3677" s="79">
        <v>2530</v>
      </c>
      <c r="V3677" s="79">
        <v>3080</v>
      </c>
      <c r="W3677" s="79">
        <v>18000</v>
      </c>
      <c r="X3677" s="81">
        <v>11200</v>
      </c>
    </row>
    <row r="3678" spans="3:24">
      <c r="C3678" s="72">
        <v>2021</v>
      </c>
      <c r="D3678" s="73">
        <v>4</v>
      </c>
      <c r="E3678" s="78" t="s">
        <v>9760</v>
      </c>
      <c r="F3678" s="78" t="s">
        <v>9761</v>
      </c>
      <c r="G3678" s="78" t="s">
        <v>9762</v>
      </c>
      <c r="H3678" s="78" t="s">
        <v>9280</v>
      </c>
      <c r="I3678" s="78"/>
      <c r="J3678" s="82" t="s">
        <v>9281</v>
      </c>
      <c r="K3678" s="79"/>
      <c r="L3678" s="79">
        <v>275</v>
      </c>
      <c r="M3678" s="79">
        <v>0.202</v>
      </c>
      <c r="N3678" s="79"/>
      <c r="O3678" s="79">
        <v>154</v>
      </c>
      <c r="P3678" s="79">
        <v>66.84</v>
      </c>
      <c r="Q3678" s="79" t="s">
        <v>9282</v>
      </c>
      <c r="R3678" s="79"/>
      <c r="S3678" s="79" t="s">
        <v>8965</v>
      </c>
      <c r="T3678" s="79">
        <v>5530</v>
      </c>
      <c r="U3678" s="79">
        <v>1660</v>
      </c>
      <c r="V3678" s="79">
        <v>2220</v>
      </c>
      <c r="W3678" s="79">
        <v>4495</v>
      </c>
      <c r="X3678" s="81">
        <v>2435</v>
      </c>
    </row>
    <row r="3679" spans="3:24">
      <c r="C3679" s="72">
        <v>2021</v>
      </c>
      <c r="D3679" s="73">
        <v>4</v>
      </c>
      <c r="E3679" s="78" t="s">
        <v>9763</v>
      </c>
      <c r="F3679" s="78" t="s">
        <v>9476</v>
      </c>
      <c r="G3679" s="78" t="s">
        <v>9764</v>
      </c>
      <c r="H3679" s="78" t="s">
        <v>9765</v>
      </c>
      <c r="I3679" s="78"/>
      <c r="J3679" s="82" t="s">
        <v>9281</v>
      </c>
      <c r="K3679" s="79"/>
      <c r="L3679" s="79">
        <v>280</v>
      </c>
      <c r="M3679" s="79"/>
      <c r="N3679" s="79"/>
      <c r="O3679" s="79">
        <v>146.7</v>
      </c>
      <c r="P3679" s="79">
        <v>162.28</v>
      </c>
      <c r="Q3679" s="79" t="s">
        <v>9282</v>
      </c>
      <c r="R3679" s="79"/>
      <c r="S3679" s="79" t="s">
        <v>9766</v>
      </c>
      <c r="T3679" s="79">
        <v>6550</v>
      </c>
      <c r="U3679" s="79">
        <v>2200</v>
      </c>
      <c r="V3679" s="79">
        <v>2665</v>
      </c>
      <c r="W3679" s="79">
        <v>8495</v>
      </c>
      <c r="X3679" s="81">
        <v>6700</v>
      </c>
    </row>
    <row r="3680" spans="3:24">
      <c r="C3680" s="72">
        <v>2021</v>
      </c>
      <c r="D3680" s="73">
        <v>4</v>
      </c>
      <c r="E3680" s="78" t="s">
        <v>9767</v>
      </c>
      <c r="F3680" s="78" t="s">
        <v>9278</v>
      </c>
      <c r="G3680" s="78" t="s">
        <v>9768</v>
      </c>
      <c r="H3680" s="78" t="s">
        <v>9267</v>
      </c>
      <c r="I3680" s="78"/>
      <c r="J3680" s="78" t="s">
        <v>1412</v>
      </c>
      <c r="K3680" s="79"/>
      <c r="L3680" s="79">
        <v>500</v>
      </c>
      <c r="M3680" s="79">
        <v>0.138</v>
      </c>
      <c r="N3680" s="79"/>
      <c r="O3680" s="79">
        <v>160.26</v>
      </c>
      <c r="P3680" s="79">
        <v>140.95</v>
      </c>
      <c r="Q3680" s="79" t="s">
        <v>9282</v>
      </c>
      <c r="R3680" s="79"/>
      <c r="S3680" s="79" t="s">
        <v>9769</v>
      </c>
      <c r="T3680" s="79">
        <v>6545</v>
      </c>
      <c r="U3680" s="79">
        <v>2100</v>
      </c>
      <c r="V3680" s="79" t="s">
        <v>7686</v>
      </c>
      <c r="W3680" s="79">
        <v>9500</v>
      </c>
      <c r="X3680" s="81" t="s">
        <v>9770</v>
      </c>
    </row>
    <row r="3681" spans="3:24">
      <c r="C3681" s="72">
        <v>2021</v>
      </c>
      <c r="D3681" s="73">
        <v>4</v>
      </c>
      <c r="E3681" s="78" t="s">
        <v>9771</v>
      </c>
      <c r="F3681" s="78" t="s">
        <v>9772</v>
      </c>
      <c r="G3681" s="78" t="s">
        <v>9773</v>
      </c>
      <c r="H3681" s="78" t="s">
        <v>9758</v>
      </c>
      <c r="I3681" s="78"/>
      <c r="J3681" s="82" t="s">
        <v>9281</v>
      </c>
      <c r="K3681" s="79"/>
      <c r="L3681" s="79">
        <v>369</v>
      </c>
      <c r="M3681" s="79"/>
      <c r="N3681" s="79"/>
      <c r="O3681" s="79">
        <v>161</v>
      </c>
      <c r="P3681" s="79">
        <v>350.08</v>
      </c>
      <c r="Q3681" s="79" t="s">
        <v>9282</v>
      </c>
      <c r="R3681" s="79"/>
      <c r="S3681" s="79"/>
      <c r="T3681" s="79">
        <v>8050</v>
      </c>
      <c r="U3681" s="79">
        <v>2520</v>
      </c>
      <c r="V3681" s="79">
        <v>2700</v>
      </c>
      <c r="W3681" s="79">
        <v>18000</v>
      </c>
      <c r="X3681" s="81">
        <v>9610</v>
      </c>
    </row>
    <row r="3682" spans="3:24">
      <c r="C3682" s="72">
        <v>2021</v>
      </c>
      <c r="D3682" s="73">
        <v>4</v>
      </c>
      <c r="E3682" s="78" t="s">
        <v>9771</v>
      </c>
      <c r="F3682" s="78" t="s">
        <v>9772</v>
      </c>
      <c r="G3682" s="78" t="s">
        <v>9774</v>
      </c>
      <c r="H3682" s="78" t="s">
        <v>9758</v>
      </c>
      <c r="I3682" s="78"/>
      <c r="J3682" s="82" t="s">
        <v>9281</v>
      </c>
      <c r="K3682" s="78"/>
      <c r="L3682" s="78">
        <v>365</v>
      </c>
      <c r="M3682" s="78"/>
      <c r="N3682" s="78"/>
      <c r="O3682" s="78">
        <v>140.7</v>
      </c>
      <c r="P3682" s="78">
        <v>314.14</v>
      </c>
      <c r="Q3682" s="78" t="s">
        <v>2221</v>
      </c>
      <c r="R3682" s="78"/>
      <c r="S3682" s="78" t="s">
        <v>8720</v>
      </c>
      <c r="T3682" s="78" t="s">
        <v>9775</v>
      </c>
      <c r="U3682" s="78">
        <v>2520</v>
      </c>
      <c r="V3682" s="78">
        <v>2950</v>
      </c>
      <c r="W3682" s="78">
        <v>18000</v>
      </c>
      <c r="X3682" s="80" t="s">
        <v>9776</v>
      </c>
    </row>
    <row r="3683" spans="3:24">
      <c r="C3683" s="72">
        <v>2021</v>
      </c>
      <c r="D3683" s="73">
        <v>4</v>
      </c>
      <c r="E3683" s="78" t="s">
        <v>9771</v>
      </c>
      <c r="F3683" s="78" t="s">
        <v>9772</v>
      </c>
      <c r="G3683" s="78" t="s">
        <v>9774</v>
      </c>
      <c r="H3683" s="78" t="s">
        <v>9758</v>
      </c>
      <c r="I3683" s="78"/>
      <c r="J3683" s="82" t="s">
        <v>9281</v>
      </c>
      <c r="K3683" s="78"/>
      <c r="L3683" s="78">
        <v>365</v>
      </c>
      <c r="M3683" s="78"/>
      <c r="N3683" s="78"/>
      <c r="O3683" s="78">
        <v>140.7</v>
      </c>
      <c r="P3683" s="78">
        <v>314.14</v>
      </c>
      <c r="Q3683" s="78" t="s">
        <v>2221</v>
      </c>
      <c r="R3683" s="78"/>
      <c r="S3683" s="78" t="s">
        <v>8720</v>
      </c>
      <c r="T3683" s="78" t="s">
        <v>9775</v>
      </c>
      <c r="U3683" s="78">
        <v>2520</v>
      </c>
      <c r="V3683" s="78">
        <v>2950</v>
      </c>
      <c r="W3683" s="78">
        <v>18000</v>
      </c>
      <c r="X3683" s="80" t="s">
        <v>9776</v>
      </c>
    </row>
    <row r="3684" spans="3:24">
      <c r="C3684" s="72">
        <v>2021</v>
      </c>
      <c r="D3684" s="73">
        <v>4</v>
      </c>
      <c r="E3684" s="78" t="s">
        <v>9771</v>
      </c>
      <c r="F3684" s="78" t="s">
        <v>9772</v>
      </c>
      <c r="G3684" s="78" t="s">
        <v>9777</v>
      </c>
      <c r="H3684" s="78" t="s">
        <v>9752</v>
      </c>
      <c r="I3684" s="78"/>
      <c r="J3684" s="82" t="s">
        <v>9281</v>
      </c>
      <c r="K3684" s="79"/>
      <c r="L3684" s="79">
        <v>250</v>
      </c>
      <c r="M3684" s="79" t="s">
        <v>9778</v>
      </c>
      <c r="N3684" s="79"/>
      <c r="O3684" s="79">
        <v>140.7</v>
      </c>
      <c r="P3684" s="79">
        <v>314.14</v>
      </c>
      <c r="Q3684" s="79" t="s">
        <v>9276</v>
      </c>
      <c r="R3684" s="79"/>
      <c r="S3684" s="79" t="s">
        <v>9779</v>
      </c>
      <c r="T3684" s="79" t="s">
        <v>9780</v>
      </c>
      <c r="U3684" s="79">
        <v>2530</v>
      </c>
      <c r="V3684" s="79">
        <v>3590</v>
      </c>
      <c r="W3684" s="79">
        <v>25000</v>
      </c>
      <c r="X3684" s="81" t="s">
        <v>9781</v>
      </c>
    </row>
    <row r="3685" spans="3:24">
      <c r="C3685" s="72">
        <v>2021</v>
      </c>
      <c r="D3685" s="73">
        <v>4</v>
      </c>
      <c r="E3685" s="78" t="s">
        <v>9782</v>
      </c>
      <c r="F3685" s="78" t="s">
        <v>9783</v>
      </c>
      <c r="G3685" s="78" t="s">
        <v>9784</v>
      </c>
      <c r="H3685" s="78" t="s">
        <v>9752</v>
      </c>
      <c r="I3685" s="78"/>
      <c r="J3685" s="82" t="s">
        <v>9281</v>
      </c>
      <c r="K3685" s="79"/>
      <c r="L3685" s="79">
        <v>420</v>
      </c>
      <c r="M3685" s="79">
        <v>0.24</v>
      </c>
      <c r="N3685" s="79"/>
      <c r="O3685" s="79">
        <v>135.1</v>
      </c>
      <c r="P3685" s="79">
        <v>218.54</v>
      </c>
      <c r="Q3685" s="79" t="s">
        <v>9469</v>
      </c>
      <c r="R3685" s="79"/>
      <c r="S3685" s="79" t="s">
        <v>9785</v>
      </c>
      <c r="T3685" s="79">
        <v>7850</v>
      </c>
      <c r="U3685" s="79">
        <v>2210</v>
      </c>
      <c r="V3685" s="79">
        <v>2520</v>
      </c>
      <c r="W3685" s="79">
        <v>11900</v>
      </c>
      <c r="X3685" s="81">
        <v>8050</v>
      </c>
    </row>
    <row r="3686" spans="3:24">
      <c r="C3686" s="72">
        <v>2021</v>
      </c>
      <c r="D3686" s="73">
        <v>4</v>
      </c>
      <c r="E3686" s="78" t="s">
        <v>9782</v>
      </c>
      <c r="F3686" s="78" t="s">
        <v>9783</v>
      </c>
      <c r="G3686" s="78" t="s">
        <v>9786</v>
      </c>
      <c r="H3686" s="78" t="s">
        <v>9752</v>
      </c>
      <c r="I3686" s="78"/>
      <c r="J3686" s="82" t="s">
        <v>9281</v>
      </c>
      <c r="K3686" s="79"/>
      <c r="L3686" s="79">
        <v>385</v>
      </c>
      <c r="M3686" s="79">
        <v>0.14</v>
      </c>
      <c r="N3686" s="79"/>
      <c r="O3686" s="79">
        <v>140.13</v>
      </c>
      <c r="P3686" s="79">
        <v>218.54</v>
      </c>
      <c r="Q3686" s="79" t="s">
        <v>9469</v>
      </c>
      <c r="R3686" s="79"/>
      <c r="S3686" s="79" t="s">
        <v>8720</v>
      </c>
      <c r="T3686" s="79">
        <v>9130</v>
      </c>
      <c r="U3686" s="79">
        <v>2530</v>
      </c>
      <c r="V3686" s="79">
        <v>3030</v>
      </c>
      <c r="W3686" s="79">
        <v>18000</v>
      </c>
      <c r="X3686" s="81">
        <v>10850</v>
      </c>
    </row>
    <row r="3687" spans="3:24">
      <c r="C3687" s="72">
        <v>2021</v>
      </c>
      <c r="D3687" s="73">
        <v>4</v>
      </c>
      <c r="E3687" s="78" t="s">
        <v>9787</v>
      </c>
      <c r="F3687" s="78" t="s">
        <v>9788</v>
      </c>
      <c r="G3687" s="78" t="s">
        <v>9789</v>
      </c>
      <c r="H3687" s="78" t="s">
        <v>9386</v>
      </c>
      <c r="I3687" s="78"/>
      <c r="J3687" s="82" t="s">
        <v>9281</v>
      </c>
      <c r="K3687" s="79"/>
      <c r="L3687" s="79">
        <v>240</v>
      </c>
      <c r="M3687" s="79"/>
      <c r="N3687" s="79"/>
      <c r="O3687" s="79">
        <v>146.7</v>
      </c>
      <c r="P3687" s="79">
        <v>81.144</v>
      </c>
      <c r="Q3687" s="79" t="s">
        <v>9469</v>
      </c>
      <c r="R3687" s="79"/>
      <c r="S3687" s="79" t="s">
        <v>8833</v>
      </c>
      <c r="T3687" s="79">
        <v>6200</v>
      </c>
      <c r="U3687" s="79">
        <v>2180</v>
      </c>
      <c r="V3687" s="79">
        <v>2560</v>
      </c>
      <c r="W3687" s="79">
        <v>7360</v>
      </c>
      <c r="X3687" s="81">
        <v>5480</v>
      </c>
    </row>
    <row r="3688" spans="3:24">
      <c r="C3688" s="72">
        <v>2021</v>
      </c>
      <c r="D3688" s="73">
        <v>4</v>
      </c>
      <c r="E3688" s="78" t="s">
        <v>9790</v>
      </c>
      <c r="F3688" s="78" t="s">
        <v>9791</v>
      </c>
      <c r="G3688" s="78" t="s">
        <v>9792</v>
      </c>
      <c r="H3688" s="78" t="s">
        <v>9415</v>
      </c>
      <c r="I3688" s="78"/>
      <c r="J3688" s="78" t="s">
        <v>1412</v>
      </c>
      <c r="K3688" s="79"/>
      <c r="L3688" s="79">
        <v>490</v>
      </c>
      <c r="M3688" s="79">
        <v>0.147</v>
      </c>
      <c r="N3688" s="79"/>
      <c r="O3688" s="79" t="s">
        <v>5691</v>
      </c>
      <c r="P3688" s="79">
        <v>256.128</v>
      </c>
      <c r="Q3688" s="79" t="s">
        <v>9282</v>
      </c>
      <c r="R3688" s="79"/>
      <c r="S3688" s="79" t="s">
        <v>8903</v>
      </c>
      <c r="T3688" s="79">
        <v>10500</v>
      </c>
      <c r="U3688" s="79">
        <v>2500</v>
      </c>
      <c r="V3688" s="79" t="s">
        <v>1647</v>
      </c>
      <c r="W3688" s="79">
        <v>18000</v>
      </c>
      <c r="X3688" s="81" t="s">
        <v>8864</v>
      </c>
    </row>
    <row r="3689" spans="3:24">
      <c r="C3689" s="72">
        <v>2021</v>
      </c>
      <c r="D3689" s="73">
        <v>4</v>
      </c>
      <c r="E3689" s="78" t="s">
        <v>9790</v>
      </c>
      <c r="F3689" s="78" t="s">
        <v>9791</v>
      </c>
      <c r="G3689" s="78" t="s">
        <v>9793</v>
      </c>
      <c r="H3689" s="78" t="s">
        <v>9415</v>
      </c>
      <c r="I3689" s="78"/>
      <c r="J3689" s="78" t="s">
        <v>1412</v>
      </c>
      <c r="K3689" s="79"/>
      <c r="L3689" s="79">
        <v>635</v>
      </c>
      <c r="M3689" s="79">
        <v>0.149</v>
      </c>
      <c r="N3689" s="79"/>
      <c r="O3689" s="79" t="s">
        <v>7096</v>
      </c>
      <c r="P3689" s="79">
        <v>326.86</v>
      </c>
      <c r="Q3689" s="79" t="s">
        <v>9282</v>
      </c>
      <c r="R3689" s="79"/>
      <c r="S3689" s="79" t="s">
        <v>8903</v>
      </c>
      <c r="T3689" s="79">
        <v>10500</v>
      </c>
      <c r="U3689" s="79">
        <v>2500</v>
      </c>
      <c r="V3689" s="79" t="s">
        <v>1647</v>
      </c>
      <c r="W3689" s="79">
        <v>18000</v>
      </c>
      <c r="X3689" s="81" t="s">
        <v>9207</v>
      </c>
    </row>
    <row r="3690" spans="3:24">
      <c r="C3690" s="72">
        <v>2021</v>
      </c>
      <c r="D3690" s="73">
        <v>4</v>
      </c>
      <c r="E3690" s="78" t="s">
        <v>9794</v>
      </c>
      <c r="F3690" s="78" t="s">
        <v>9795</v>
      </c>
      <c r="G3690" s="78" t="s">
        <v>9796</v>
      </c>
      <c r="H3690" s="78" t="s">
        <v>9758</v>
      </c>
      <c r="I3690" s="78"/>
      <c r="J3690" s="82" t="s">
        <v>9281</v>
      </c>
      <c r="K3690" s="79"/>
      <c r="L3690" s="79">
        <v>300</v>
      </c>
      <c r="M3690" s="79"/>
      <c r="N3690" s="79"/>
      <c r="O3690" s="79">
        <v>140.13</v>
      </c>
      <c r="P3690" s="79">
        <v>218.5</v>
      </c>
      <c r="Q3690" s="79" t="s">
        <v>9282</v>
      </c>
      <c r="R3690" s="79"/>
      <c r="S3690" s="79" t="s">
        <v>8720</v>
      </c>
      <c r="T3690" s="79" t="s">
        <v>9797</v>
      </c>
      <c r="U3690" s="79">
        <v>2505</v>
      </c>
      <c r="V3690" s="79">
        <v>2900</v>
      </c>
      <c r="W3690" s="79">
        <v>18000</v>
      </c>
      <c r="X3690" s="81" t="s">
        <v>9798</v>
      </c>
    </row>
    <row r="3691" spans="3:24">
      <c r="C3691" s="72">
        <v>2021</v>
      </c>
      <c r="D3691" s="73">
        <v>4</v>
      </c>
      <c r="E3691" s="78" t="s">
        <v>9799</v>
      </c>
      <c r="F3691" s="78" t="s">
        <v>9800</v>
      </c>
      <c r="G3691" s="78" t="s">
        <v>9801</v>
      </c>
      <c r="H3691" s="78" t="s">
        <v>9802</v>
      </c>
      <c r="I3691" s="78"/>
      <c r="J3691" s="82" t="s">
        <v>9281</v>
      </c>
      <c r="K3691" s="79"/>
      <c r="L3691" s="79">
        <v>598</v>
      </c>
      <c r="M3691" s="79"/>
      <c r="N3691" s="79"/>
      <c r="O3691" s="79">
        <v>160.26</v>
      </c>
      <c r="P3691" s="79">
        <v>281.91</v>
      </c>
      <c r="Q3691" s="79" t="s">
        <v>9282</v>
      </c>
      <c r="R3691" s="79"/>
      <c r="S3691" s="79" t="s">
        <v>9803</v>
      </c>
      <c r="T3691" s="79">
        <v>10470</v>
      </c>
      <c r="U3691" s="79">
        <v>2550</v>
      </c>
      <c r="V3691" s="79">
        <v>3210</v>
      </c>
      <c r="W3691" s="79">
        <v>12772</v>
      </c>
      <c r="X3691" s="81">
        <v>12500</v>
      </c>
    </row>
    <row r="3692" spans="3:24">
      <c r="C3692" s="72">
        <v>2021</v>
      </c>
      <c r="D3692" s="73">
        <v>4</v>
      </c>
      <c r="E3692" s="78" t="s">
        <v>9799</v>
      </c>
      <c r="F3692" s="78" t="s">
        <v>9800</v>
      </c>
      <c r="G3692" s="78" t="s">
        <v>9804</v>
      </c>
      <c r="H3692" s="78" t="s">
        <v>9437</v>
      </c>
      <c r="I3692" s="78"/>
      <c r="J3692" s="82" t="s">
        <v>9281</v>
      </c>
      <c r="K3692" s="79"/>
      <c r="L3692" s="79">
        <v>170</v>
      </c>
      <c r="M3692" s="79">
        <v>0.26</v>
      </c>
      <c r="N3692" s="79"/>
      <c r="O3692" s="79">
        <v>160.26</v>
      </c>
      <c r="P3692" s="79">
        <v>281.91</v>
      </c>
      <c r="Q3692" s="79" t="s">
        <v>9282</v>
      </c>
      <c r="R3692" s="79"/>
      <c r="S3692" s="79" t="s">
        <v>9805</v>
      </c>
      <c r="T3692" s="79">
        <v>9600</v>
      </c>
      <c r="U3692" s="79">
        <v>2550</v>
      </c>
      <c r="V3692" s="79" t="s">
        <v>1864</v>
      </c>
      <c r="W3692" s="79">
        <v>31000</v>
      </c>
      <c r="X3692" s="81">
        <v>18500</v>
      </c>
    </row>
    <row r="3693" spans="3:24">
      <c r="C3693" s="72">
        <v>2021</v>
      </c>
      <c r="D3693" s="73">
        <v>4</v>
      </c>
      <c r="E3693" s="78" t="s">
        <v>9806</v>
      </c>
      <c r="F3693" s="78" t="s">
        <v>9456</v>
      </c>
      <c r="G3693" s="78" t="s">
        <v>9807</v>
      </c>
      <c r="H3693" s="78" t="s">
        <v>9415</v>
      </c>
      <c r="I3693" s="78"/>
      <c r="J3693" s="78" t="s">
        <v>1412</v>
      </c>
      <c r="K3693" s="79"/>
      <c r="L3693" s="79">
        <v>365</v>
      </c>
      <c r="M3693" s="79">
        <v>0.149</v>
      </c>
      <c r="N3693" s="79"/>
      <c r="O3693" s="79">
        <v>158.98</v>
      </c>
      <c r="P3693" s="79">
        <v>105.27</v>
      </c>
      <c r="Q3693" s="79" t="s">
        <v>9282</v>
      </c>
      <c r="R3693" s="79"/>
      <c r="S3693" s="79" t="s">
        <v>9472</v>
      </c>
      <c r="T3693" s="79">
        <v>6100</v>
      </c>
      <c r="U3693" s="79">
        <v>2130</v>
      </c>
      <c r="V3693" s="79">
        <v>3080</v>
      </c>
      <c r="W3693" s="79">
        <v>9000</v>
      </c>
      <c r="X3693" s="81" t="s">
        <v>9808</v>
      </c>
    </row>
    <row r="3694" spans="3:24">
      <c r="C3694" s="72">
        <v>2021</v>
      </c>
      <c r="D3694" s="73">
        <v>4</v>
      </c>
      <c r="E3694" s="78" t="s">
        <v>9809</v>
      </c>
      <c r="F3694" s="78" t="s">
        <v>9810</v>
      </c>
      <c r="G3694" s="78" t="s">
        <v>9811</v>
      </c>
      <c r="H3694" s="78" t="s">
        <v>9812</v>
      </c>
      <c r="I3694" s="78"/>
      <c r="J3694" s="82" t="s">
        <v>9281</v>
      </c>
      <c r="K3694" s="79"/>
      <c r="L3694" s="79">
        <v>300</v>
      </c>
      <c r="M3694" s="79"/>
      <c r="N3694" s="79"/>
      <c r="O3694" s="79">
        <v>160.13</v>
      </c>
      <c r="P3694" s="79">
        <v>229.632</v>
      </c>
      <c r="Q3694" s="79" t="s">
        <v>9276</v>
      </c>
      <c r="R3694" s="79"/>
      <c r="S3694" s="79" t="s">
        <v>9813</v>
      </c>
      <c r="T3694" s="79">
        <v>8215</v>
      </c>
      <c r="U3694" s="79">
        <v>2510</v>
      </c>
      <c r="V3694" s="79">
        <v>2848</v>
      </c>
      <c r="W3694" s="79">
        <v>18000</v>
      </c>
      <c r="X3694" s="81">
        <v>9050</v>
      </c>
    </row>
    <row r="3695" spans="3:24">
      <c r="C3695" s="72">
        <v>2021</v>
      </c>
      <c r="D3695" s="73">
        <v>4</v>
      </c>
      <c r="E3695" s="78" t="s">
        <v>9814</v>
      </c>
      <c r="F3695" s="78" t="s">
        <v>9265</v>
      </c>
      <c r="G3695" s="78" t="s">
        <v>9815</v>
      </c>
      <c r="H3695" s="78" t="s">
        <v>9267</v>
      </c>
      <c r="I3695" s="78"/>
      <c r="J3695" s="78" t="s">
        <v>1412</v>
      </c>
      <c r="K3695" s="79"/>
      <c r="L3695" s="79">
        <v>320</v>
      </c>
      <c r="M3695" s="79">
        <v>0.17</v>
      </c>
      <c r="N3695" s="79"/>
      <c r="O3695" s="79">
        <v>157</v>
      </c>
      <c r="P3695" s="79">
        <v>90.24</v>
      </c>
      <c r="Q3695" s="79" t="s">
        <v>9276</v>
      </c>
      <c r="R3695" s="79"/>
      <c r="S3695" s="79" t="s">
        <v>9269</v>
      </c>
      <c r="T3695" s="79">
        <v>5990</v>
      </c>
      <c r="U3695" s="79">
        <v>2100</v>
      </c>
      <c r="V3695" s="79" t="s">
        <v>9270</v>
      </c>
      <c r="W3695" s="79">
        <v>8500</v>
      </c>
      <c r="X3695" s="81" t="s">
        <v>9816</v>
      </c>
    </row>
    <row r="3696" spans="3:24">
      <c r="C3696" s="72">
        <v>2021</v>
      </c>
      <c r="D3696" s="73">
        <v>4</v>
      </c>
      <c r="E3696" s="78" t="s">
        <v>9447</v>
      </c>
      <c r="F3696" s="78" t="s">
        <v>9817</v>
      </c>
      <c r="G3696" s="78" t="s">
        <v>9818</v>
      </c>
      <c r="H3696" s="78" t="s">
        <v>9819</v>
      </c>
      <c r="I3696" s="78"/>
      <c r="J3696" s="82" t="s">
        <v>9281</v>
      </c>
      <c r="K3696" s="79"/>
      <c r="L3696" s="79" t="s">
        <v>9820</v>
      </c>
      <c r="M3696" s="79"/>
      <c r="N3696" s="79"/>
      <c r="O3696" s="79"/>
      <c r="P3696" s="79"/>
      <c r="Q3696" s="79"/>
      <c r="R3696" s="79">
        <v>111</v>
      </c>
      <c r="S3696" s="79">
        <v>113</v>
      </c>
      <c r="T3696" s="79">
        <v>7440</v>
      </c>
      <c r="U3696" s="79">
        <v>2550</v>
      </c>
      <c r="V3696" s="79">
        <v>3960</v>
      </c>
      <c r="W3696" s="79">
        <v>25000</v>
      </c>
      <c r="X3696" s="81">
        <v>11300</v>
      </c>
    </row>
    <row r="3697" spans="3:24">
      <c r="C3697" s="72">
        <v>2021</v>
      </c>
      <c r="D3697" s="73">
        <v>4</v>
      </c>
      <c r="E3697" s="78" t="s">
        <v>9447</v>
      </c>
      <c r="F3697" s="78" t="s">
        <v>9817</v>
      </c>
      <c r="G3697" s="78" t="s">
        <v>9821</v>
      </c>
      <c r="H3697" s="78" t="s">
        <v>9822</v>
      </c>
      <c r="I3697" s="78"/>
      <c r="J3697" s="78" t="s">
        <v>1412</v>
      </c>
      <c r="K3697" s="79"/>
      <c r="L3697" s="79" t="s">
        <v>9823</v>
      </c>
      <c r="M3697" s="79"/>
      <c r="N3697" s="79"/>
      <c r="O3697" s="79"/>
      <c r="P3697" s="79"/>
      <c r="Q3697" s="79"/>
      <c r="R3697" s="79">
        <v>51.7</v>
      </c>
      <c r="S3697" s="79">
        <v>52.3</v>
      </c>
      <c r="T3697" s="79">
        <v>10490</v>
      </c>
      <c r="U3697" s="79">
        <v>2500</v>
      </c>
      <c r="V3697" s="79">
        <v>3500</v>
      </c>
      <c r="W3697" s="79">
        <v>18000</v>
      </c>
      <c r="X3697" s="81" t="s">
        <v>9824</v>
      </c>
    </row>
    <row r="3698" spans="3:24">
      <c r="C3698" s="72">
        <v>2021</v>
      </c>
      <c r="D3698" s="73">
        <v>4</v>
      </c>
      <c r="E3698" s="78" t="s">
        <v>9302</v>
      </c>
      <c r="F3698" s="78" t="s">
        <v>9303</v>
      </c>
      <c r="G3698" s="78" t="s">
        <v>9825</v>
      </c>
      <c r="H3698" s="78" t="s">
        <v>9826</v>
      </c>
      <c r="I3698" s="78"/>
      <c r="J3698" s="82" t="s">
        <v>9281</v>
      </c>
      <c r="K3698" s="79"/>
      <c r="L3698" s="79">
        <v>400</v>
      </c>
      <c r="M3698" s="79"/>
      <c r="N3698" s="79"/>
      <c r="O3698" s="79"/>
      <c r="P3698" s="79"/>
      <c r="Q3698" s="79"/>
      <c r="R3698" s="79"/>
      <c r="S3698" s="79"/>
      <c r="T3698" s="79">
        <v>10365</v>
      </c>
      <c r="U3698" s="79">
        <v>2500</v>
      </c>
      <c r="V3698" s="79">
        <v>3955</v>
      </c>
      <c r="W3698" s="79">
        <v>18000</v>
      </c>
      <c r="X3698" s="81">
        <v>10700</v>
      </c>
    </row>
    <row r="3699" spans="3:24">
      <c r="C3699" s="72">
        <v>2021</v>
      </c>
      <c r="D3699" s="73">
        <v>4</v>
      </c>
      <c r="E3699" s="78" t="s">
        <v>9324</v>
      </c>
      <c r="F3699" s="78" t="s">
        <v>9325</v>
      </c>
      <c r="G3699" s="78" t="s">
        <v>9827</v>
      </c>
      <c r="H3699" s="78" t="s">
        <v>9828</v>
      </c>
      <c r="I3699" s="78"/>
      <c r="J3699" s="78" t="s">
        <v>1441</v>
      </c>
      <c r="K3699" s="79">
        <v>170</v>
      </c>
      <c r="L3699" s="79"/>
      <c r="M3699" s="79"/>
      <c r="N3699" s="79">
        <v>9.3</v>
      </c>
      <c r="O3699" s="79">
        <v>117</v>
      </c>
      <c r="P3699" s="79"/>
      <c r="Q3699" s="79" t="s">
        <v>9282</v>
      </c>
      <c r="R3699" s="79"/>
      <c r="S3699" s="79" t="s">
        <v>9040</v>
      </c>
      <c r="T3699" s="79">
        <v>2920</v>
      </c>
      <c r="U3699" s="79">
        <v>1493</v>
      </c>
      <c r="V3699" s="79">
        <v>1621</v>
      </c>
      <c r="W3699" s="79">
        <v>1020</v>
      </c>
      <c r="X3699" s="81">
        <v>700</v>
      </c>
    </row>
    <row r="3700" spans="3:24">
      <c r="C3700" s="72">
        <v>2021</v>
      </c>
      <c r="D3700" s="73">
        <v>4</v>
      </c>
      <c r="E3700" s="78" t="s">
        <v>9324</v>
      </c>
      <c r="F3700" s="78" t="s">
        <v>9325</v>
      </c>
      <c r="G3700" s="78" t="s">
        <v>9827</v>
      </c>
      <c r="H3700" s="78" t="s">
        <v>9828</v>
      </c>
      <c r="I3700" s="78"/>
      <c r="J3700" s="78" t="s">
        <v>1441</v>
      </c>
      <c r="K3700" s="79">
        <v>170</v>
      </c>
      <c r="L3700" s="79"/>
      <c r="M3700" s="79"/>
      <c r="N3700" s="79">
        <v>9.3</v>
      </c>
      <c r="O3700" s="79">
        <v>117</v>
      </c>
      <c r="P3700" s="79"/>
      <c r="Q3700" s="79" t="s">
        <v>9282</v>
      </c>
      <c r="R3700" s="79"/>
      <c r="S3700" s="79" t="s">
        <v>9040</v>
      </c>
      <c r="T3700" s="79">
        <v>2920</v>
      </c>
      <c r="U3700" s="79">
        <v>1493</v>
      </c>
      <c r="V3700" s="79">
        <v>1621</v>
      </c>
      <c r="W3700" s="79">
        <v>1020</v>
      </c>
      <c r="X3700" s="81">
        <v>700</v>
      </c>
    </row>
    <row r="3701" spans="3:24">
      <c r="C3701" s="72">
        <v>2021</v>
      </c>
      <c r="D3701" s="73">
        <v>4</v>
      </c>
      <c r="E3701" s="78" t="s">
        <v>9324</v>
      </c>
      <c r="F3701" s="78" t="s">
        <v>9325</v>
      </c>
      <c r="G3701" s="78" t="s">
        <v>9829</v>
      </c>
      <c r="H3701" s="78" t="s">
        <v>9327</v>
      </c>
      <c r="I3701" s="78"/>
      <c r="J3701" s="78" t="s">
        <v>1441</v>
      </c>
      <c r="K3701" s="79">
        <v>170</v>
      </c>
      <c r="L3701" s="79"/>
      <c r="M3701" s="79"/>
      <c r="N3701" s="79">
        <v>9.3</v>
      </c>
      <c r="O3701" s="79">
        <v>112</v>
      </c>
      <c r="P3701" s="79"/>
      <c r="Q3701" s="79" t="s">
        <v>9282</v>
      </c>
      <c r="R3701" s="79"/>
      <c r="S3701" s="79" t="s">
        <v>9040</v>
      </c>
      <c r="T3701" s="79">
        <v>2920</v>
      </c>
      <c r="U3701" s="79">
        <v>1493</v>
      </c>
      <c r="V3701" s="79">
        <v>1621</v>
      </c>
      <c r="W3701" s="79">
        <v>1020</v>
      </c>
      <c r="X3701" s="81">
        <v>700</v>
      </c>
    </row>
    <row r="3702" spans="3:24">
      <c r="C3702" s="72">
        <v>2021</v>
      </c>
      <c r="D3702" s="73">
        <v>4</v>
      </c>
      <c r="E3702" s="78" t="s">
        <v>9324</v>
      </c>
      <c r="F3702" s="78" t="s">
        <v>9325</v>
      </c>
      <c r="G3702" s="78" t="s">
        <v>9829</v>
      </c>
      <c r="H3702" s="78" t="s">
        <v>9327</v>
      </c>
      <c r="I3702" s="78"/>
      <c r="J3702" s="78" t="s">
        <v>1441</v>
      </c>
      <c r="K3702" s="79">
        <v>170</v>
      </c>
      <c r="L3702" s="79"/>
      <c r="M3702" s="79"/>
      <c r="N3702" s="79">
        <v>9.3</v>
      </c>
      <c r="O3702" s="79">
        <v>112</v>
      </c>
      <c r="P3702" s="79"/>
      <c r="Q3702" s="79" t="s">
        <v>9282</v>
      </c>
      <c r="R3702" s="79"/>
      <c r="S3702" s="79" t="s">
        <v>9040</v>
      </c>
      <c r="T3702" s="79">
        <v>2920</v>
      </c>
      <c r="U3702" s="79">
        <v>1493</v>
      </c>
      <c r="V3702" s="79">
        <v>1621</v>
      </c>
      <c r="W3702" s="79">
        <v>1020</v>
      </c>
      <c r="X3702" s="81">
        <v>700</v>
      </c>
    </row>
    <row r="3703" spans="3:24">
      <c r="C3703" s="72">
        <v>2021</v>
      </c>
      <c r="D3703" s="73">
        <v>4</v>
      </c>
      <c r="E3703" s="78" t="s">
        <v>9830</v>
      </c>
      <c r="F3703" s="78" t="s">
        <v>9831</v>
      </c>
      <c r="G3703" s="78" t="s">
        <v>9832</v>
      </c>
      <c r="H3703" s="78" t="s">
        <v>9327</v>
      </c>
      <c r="I3703" s="78"/>
      <c r="J3703" s="78" t="s">
        <v>1441</v>
      </c>
      <c r="K3703" s="79">
        <v>140</v>
      </c>
      <c r="L3703" s="79"/>
      <c r="M3703" s="79"/>
      <c r="N3703" s="79">
        <v>10.3</v>
      </c>
      <c r="O3703" s="79">
        <v>110</v>
      </c>
      <c r="P3703" s="79"/>
      <c r="Q3703" s="79" t="s">
        <v>9833</v>
      </c>
      <c r="R3703" s="79"/>
      <c r="S3703" s="79" t="s">
        <v>9834</v>
      </c>
      <c r="T3703" s="79">
        <v>3460</v>
      </c>
      <c r="U3703" s="79">
        <v>1475</v>
      </c>
      <c r="V3703" s="79">
        <v>1666</v>
      </c>
      <c r="W3703" s="79">
        <v>1165</v>
      </c>
      <c r="X3703" s="81">
        <v>865</v>
      </c>
    </row>
    <row r="3704" spans="3:24">
      <c r="C3704" s="72">
        <v>2021</v>
      </c>
      <c r="D3704" s="73">
        <v>4</v>
      </c>
      <c r="E3704" s="78" t="s">
        <v>9830</v>
      </c>
      <c r="F3704" s="78" t="s">
        <v>9831</v>
      </c>
      <c r="G3704" s="78" t="s">
        <v>9832</v>
      </c>
      <c r="H3704" s="78" t="s">
        <v>9327</v>
      </c>
      <c r="I3704" s="78"/>
      <c r="J3704" s="78" t="s">
        <v>1441</v>
      </c>
      <c r="K3704" s="79">
        <v>140</v>
      </c>
      <c r="L3704" s="79"/>
      <c r="M3704" s="79"/>
      <c r="N3704" s="79">
        <v>10.3</v>
      </c>
      <c r="O3704" s="79">
        <v>110</v>
      </c>
      <c r="P3704" s="79"/>
      <c r="Q3704" s="79" t="s">
        <v>9833</v>
      </c>
      <c r="R3704" s="79"/>
      <c r="S3704" s="79" t="s">
        <v>9834</v>
      </c>
      <c r="T3704" s="79">
        <v>3460</v>
      </c>
      <c r="U3704" s="79">
        <v>1475</v>
      </c>
      <c r="V3704" s="79">
        <v>1666</v>
      </c>
      <c r="W3704" s="79">
        <v>1165</v>
      </c>
      <c r="X3704" s="81">
        <v>865</v>
      </c>
    </row>
    <row r="3705" spans="3:24">
      <c r="C3705" s="72">
        <v>2021</v>
      </c>
      <c r="D3705" s="73">
        <v>4</v>
      </c>
      <c r="E3705" s="78" t="s">
        <v>9830</v>
      </c>
      <c r="F3705" s="78" t="s">
        <v>9831</v>
      </c>
      <c r="G3705" s="78" t="s">
        <v>9835</v>
      </c>
      <c r="H3705" s="78" t="s">
        <v>9327</v>
      </c>
      <c r="I3705" s="78"/>
      <c r="J3705" s="78" t="s">
        <v>1441</v>
      </c>
      <c r="K3705" s="79">
        <v>130</v>
      </c>
      <c r="L3705" s="79"/>
      <c r="M3705" s="79"/>
      <c r="N3705" s="79">
        <v>10.8</v>
      </c>
      <c r="O3705" s="79">
        <v>120</v>
      </c>
      <c r="P3705" s="79"/>
      <c r="Q3705" s="79" t="s">
        <v>9833</v>
      </c>
      <c r="R3705" s="79"/>
      <c r="S3705" s="79" t="s">
        <v>9834</v>
      </c>
      <c r="T3705" s="79">
        <v>3548</v>
      </c>
      <c r="U3705" s="79">
        <v>1536</v>
      </c>
      <c r="V3705" s="79">
        <v>1588</v>
      </c>
      <c r="W3705" s="79">
        <v>1145</v>
      </c>
      <c r="X3705" s="81">
        <v>845</v>
      </c>
    </row>
    <row r="3706" spans="3:24">
      <c r="C3706" s="72">
        <v>2021</v>
      </c>
      <c r="D3706" s="73">
        <v>4</v>
      </c>
      <c r="E3706" s="78" t="s">
        <v>9830</v>
      </c>
      <c r="F3706" s="78" t="s">
        <v>9831</v>
      </c>
      <c r="G3706" s="78" t="s">
        <v>9836</v>
      </c>
      <c r="H3706" s="78" t="s">
        <v>9327</v>
      </c>
      <c r="I3706" s="78"/>
      <c r="J3706" s="78" t="s">
        <v>1441</v>
      </c>
      <c r="K3706" s="79">
        <v>220</v>
      </c>
      <c r="L3706" s="79"/>
      <c r="M3706" s="79"/>
      <c r="N3706" s="79">
        <v>10.6</v>
      </c>
      <c r="O3706" s="79">
        <v>120</v>
      </c>
      <c r="P3706" s="79"/>
      <c r="Q3706" s="79" t="s">
        <v>9833</v>
      </c>
      <c r="R3706" s="79"/>
      <c r="S3706" s="79" t="s">
        <v>9834</v>
      </c>
      <c r="T3706" s="79">
        <v>3548</v>
      </c>
      <c r="U3706" s="79">
        <v>1536</v>
      </c>
      <c r="V3706" s="79">
        <v>1588</v>
      </c>
      <c r="W3706" s="79">
        <v>1210</v>
      </c>
      <c r="X3706" s="81">
        <v>910</v>
      </c>
    </row>
    <row r="3707" spans="3:24">
      <c r="C3707" s="72">
        <v>2021</v>
      </c>
      <c r="D3707" s="73">
        <v>4</v>
      </c>
      <c r="E3707" s="78" t="s">
        <v>9830</v>
      </c>
      <c r="F3707" s="78" t="s">
        <v>9831</v>
      </c>
      <c r="G3707" s="78" t="s">
        <v>9837</v>
      </c>
      <c r="H3707" s="78" t="s">
        <v>9327</v>
      </c>
      <c r="I3707" s="78"/>
      <c r="J3707" s="78" t="s">
        <v>1441</v>
      </c>
      <c r="K3707" s="79">
        <v>180</v>
      </c>
      <c r="L3707" s="79"/>
      <c r="M3707" s="79"/>
      <c r="N3707" s="79">
        <v>11.3</v>
      </c>
      <c r="O3707" s="79">
        <v>114.89</v>
      </c>
      <c r="P3707" s="79"/>
      <c r="Q3707" s="79" t="s">
        <v>9833</v>
      </c>
      <c r="R3707" s="79"/>
      <c r="S3707" s="79" t="s">
        <v>9834</v>
      </c>
      <c r="T3707" s="79">
        <v>3460</v>
      </c>
      <c r="U3707" s="79">
        <v>1475</v>
      </c>
      <c r="V3707" s="79">
        <v>1666</v>
      </c>
      <c r="W3707" s="79">
        <v>1220</v>
      </c>
      <c r="X3707" s="81">
        <v>920</v>
      </c>
    </row>
    <row r="3708" spans="3:24">
      <c r="C3708" s="72">
        <v>2021</v>
      </c>
      <c r="D3708" s="73">
        <v>4</v>
      </c>
      <c r="E3708" s="78" t="s">
        <v>9838</v>
      </c>
      <c r="F3708" s="78" t="s">
        <v>9839</v>
      </c>
      <c r="G3708" s="78" t="s">
        <v>9840</v>
      </c>
      <c r="H3708" s="78" t="s">
        <v>9738</v>
      </c>
      <c r="I3708" s="78"/>
      <c r="J3708" s="82" t="s">
        <v>9281</v>
      </c>
      <c r="K3708" s="79"/>
      <c r="L3708" s="79">
        <v>220</v>
      </c>
      <c r="M3708" s="79">
        <v>0.198</v>
      </c>
      <c r="N3708" s="79"/>
      <c r="O3708" s="79">
        <v>146.3</v>
      </c>
      <c r="P3708" s="79">
        <v>55.7</v>
      </c>
      <c r="Q3708" s="79" t="s">
        <v>9469</v>
      </c>
      <c r="R3708" s="79"/>
      <c r="S3708" s="79" t="s">
        <v>8958</v>
      </c>
      <c r="T3708" s="79">
        <v>4810</v>
      </c>
      <c r="U3708" s="79">
        <v>1800</v>
      </c>
      <c r="V3708" s="79">
        <v>1960</v>
      </c>
      <c r="W3708" s="79">
        <v>4495</v>
      </c>
      <c r="X3708" s="81">
        <v>2250</v>
      </c>
    </row>
    <row r="3709" spans="3:24">
      <c r="C3709" s="72">
        <v>2021</v>
      </c>
      <c r="D3709" s="73">
        <v>4</v>
      </c>
      <c r="E3709" s="78" t="s">
        <v>9838</v>
      </c>
      <c r="F3709" s="78" t="s">
        <v>9839</v>
      </c>
      <c r="G3709" s="78" t="s">
        <v>9841</v>
      </c>
      <c r="H3709" s="78" t="s">
        <v>9752</v>
      </c>
      <c r="I3709" s="78"/>
      <c r="J3709" s="82" t="s">
        <v>9281</v>
      </c>
      <c r="K3709" s="79"/>
      <c r="L3709" s="79">
        <v>320</v>
      </c>
      <c r="M3709" s="79">
        <v>0.486</v>
      </c>
      <c r="N3709" s="79"/>
      <c r="O3709" s="79">
        <v>126.4</v>
      </c>
      <c r="P3709" s="79">
        <v>158.72</v>
      </c>
      <c r="Q3709" s="79" t="s">
        <v>9458</v>
      </c>
      <c r="R3709" s="79"/>
      <c r="S3709" s="79" t="s">
        <v>9088</v>
      </c>
      <c r="T3709" s="79" t="s">
        <v>9842</v>
      </c>
      <c r="U3709" s="79" t="s">
        <v>9843</v>
      </c>
      <c r="V3709" s="79" t="s">
        <v>9844</v>
      </c>
      <c r="W3709" s="79">
        <v>8995</v>
      </c>
      <c r="X3709" s="81">
        <v>7060</v>
      </c>
    </row>
    <row r="3710" spans="3:24">
      <c r="C3710" s="72">
        <v>2021</v>
      </c>
      <c r="D3710" s="73">
        <v>4</v>
      </c>
      <c r="E3710" s="78" t="s">
        <v>9845</v>
      </c>
      <c r="F3710" s="78" t="s">
        <v>9846</v>
      </c>
      <c r="G3710" s="78" t="s">
        <v>9847</v>
      </c>
      <c r="H3710" s="78" t="s">
        <v>9848</v>
      </c>
      <c r="I3710" s="78"/>
      <c r="J3710" s="82" t="s">
        <v>9281</v>
      </c>
      <c r="K3710" s="79">
        <v>405</v>
      </c>
      <c r="L3710" s="79"/>
      <c r="M3710" s="79"/>
      <c r="N3710" s="79"/>
      <c r="O3710" s="79">
        <v>141.7</v>
      </c>
      <c r="P3710" s="79">
        <v>72.27</v>
      </c>
      <c r="Q3710" s="79" t="s">
        <v>9346</v>
      </c>
      <c r="R3710" s="79"/>
      <c r="S3710" s="79" t="s">
        <v>9144</v>
      </c>
      <c r="T3710" s="79">
        <v>4850</v>
      </c>
      <c r="U3710" s="79">
        <v>1860</v>
      </c>
      <c r="V3710" s="79">
        <v>2105</v>
      </c>
      <c r="W3710" s="79">
        <v>2275</v>
      </c>
      <c r="X3710" s="81">
        <v>2015</v>
      </c>
    </row>
    <row r="3711" spans="3:24">
      <c r="C3711" s="72">
        <v>2021</v>
      </c>
      <c r="D3711" s="73">
        <v>4</v>
      </c>
      <c r="E3711" s="78" t="s">
        <v>9399</v>
      </c>
      <c r="F3711" s="78" t="s">
        <v>9384</v>
      </c>
      <c r="G3711" s="78" t="s">
        <v>9849</v>
      </c>
      <c r="H3711" s="78" t="s">
        <v>9850</v>
      </c>
      <c r="I3711" s="78"/>
      <c r="J3711" s="78" t="s">
        <v>1412</v>
      </c>
      <c r="K3711" s="79"/>
      <c r="L3711" s="79" t="s">
        <v>9851</v>
      </c>
      <c r="M3711" s="79"/>
      <c r="N3711" s="79"/>
      <c r="O3711" s="79"/>
      <c r="P3711" s="79"/>
      <c r="Q3711" s="79"/>
      <c r="R3711" s="79">
        <v>80.5</v>
      </c>
      <c r="S3711" s="79">
        <v>85</v>
      </c>
      <c r="T3711" s="79">
        <v>10500</v>
      </c>
      <c r="U3711" s="79">
        <v>2550</v>
      </c>
      <c r="V3711" s="79">
        <v>3400</v>
      </c>
      <c r="W3711" s="79">
        <v>18000</v>
      </c>
      <c r="X3711" s="81" t="s">
        <v>6320</v>
      </c>
    </row>
    <row r="3712" spans="3:24">
      <c r="C3712" s="72">
        <v>2021</v>
      </c>
      <c r="D3712" s="73">
        <v>4</v>
      </c>
      <c r="E3712" s="78" t="s">
        <v>9399</v>
      </c>
      <c r="F3712" s="78" t="s">
        <v>9384</v>
      </c>
      <c r="G3712" s="78" t="s">
        <v>9852</v>
      </c>
      <c r="H3712" s="78" t="s">
        <v>9267</v>
      </c>
      <c r="I3712" s="78"/>
      <c r="J3712" s="78" t="s">
        <v>1412</v>
      </c>
      <c r="K3712" s="78"/>
      <c r="L3712" s="78">
        <v>370</v>
      </c>
      <c r="M3712" s="78">
        <v>0.169</v>
      </c>
      <c r="N3712" s="78"/>
      <c r="O3712" s="78" t="s">
        <v>2829</v>
      </c>
      <c r="P3712" s="78">
        <v>92.499</v>
      </c>
      <c r="Q3712" s="78" t="s">
        <v>2210</v>
      </c>
      <c r="R3712" s="78"/>
      <c r="S3712" s="78" t="s">
        <v>9043</v>
      </c>
      <c r="T3712" s="78">
        <v>5970</v>
      </c>
      <c r="U3712" s="78">
        <v>2100</v>
      </c>
      <c r="V3712" s="78" t="s">
        <v>3662</v>
      </c>
      <c r="W3712" s="78">
        <v>8500</v>
      </c>
      <c r="X3712" s="81" t="s">
        <v>9853</v>
      </c>
    </row>
    <row r="3713" spans="3:24">
      <c r="C3713" s="72">
        <v>2021</v>
      </c>
      <c r="D3713" s="73">
        <v>4</v>
      </c>
      <c r="E3713" s="78" t="s">
        <v>9399</v>
      </c>
      <c r="F3713" s="78" t="s">
        <v>9384</v>
      </c>
      <c r="G3713" s="78" t="s">
        <v>9854</v>
      </c>
      <c r="H3713" s="78" t="s">
        <v>9415</v>
      </c>
      <c r="I3713" s="78"/>
      <c r="J3713" s="78" t="s">
        <v>1412</v>
      </c>
      <c r="K3713" s="78"/>
      <c r="L3713" s="78">
        <v>450</v>
      </c>
      <c r="M3713" s="78">
        <v>0.209</v>
      </c>
      <c r="N3713" s="78"/>
      <c r="O3713" s="78">
        <v>157.1</v>
      </c>
      <c r="P3713" s="78">
        <v>90.236</v>
      </c>
      <c r="Q3713" s="78" t="s">
        <v>2210</v>
      </c>
      <c r="R3713" s="78"/>
      <c r="S3713" s="78" t="s">
        <v>9416</v>
      </c>
      <c r="T3713" s="78">
        <v>5970</v>
      </c>
      <c r="U3713" s="78">
        <v>2060</v>
      </c>
      <c r="V3713" s="78">
        <v>2885</v>
      </c>
      <c r="W3713" s="78">
        <v>6300</v>
      </c>
      <c r="X3713" s="81" t="s">
        <v>9855</v>
      </c>
    </row>
    <row r="3714" spans="3:24">
      <c r="C3714" s="72">
        <v>2021</v>
      </c>
      <c r="D3714" s="73">
        <v>4</v>
      </c>
      <c r="E3714" s="78" t="s">
        <v>9455</v>
      </c>
      <c r="F3714" s="78" t="s">
        <v>9456</v>
      </c>
      <c r="G3714" s="78" t="s">
        <v>9856</v>
      </c>
      <c r="H3714" s="78" t="s">
        <v>9857</v>
      </c>
      <c r="I3714" s="78"/>
      <c r="J3714" s="82" t="s">
        <v>9281</v>
      </c>
      <c r="K3714" s="78"/>
      <c r="L3714" s="78">
        <v>450</v>
      </c>
      <c r="M3714" s="78"/>
      <c r="N3714" s="78"/>
      <c r="O3714" s="78"/>
      <c r="P3714" s="78"/>
      <c r="Q3714" s="78"/>
      <c r="R3714" s="78">
        <v>122</v>
      </c>
      <c r="S3714" s="78">
        <v>123</v>
      </c>
      <c r="T3714" s="78">
        <v>9930</v>
      </c>
      <c r="U3714" s="78">
        <v>2550</v>
      </c>
      <c r="V3714" s="78">
        <v>3300</v>
      </c>
      <c r="W3714" s="78">
        <v>31000</v>
      </c>
      <c r="X3714" s="81">
        <v>16800</v>
      </c>
    </row>
    <row r="3715" spans="3:24">
      <c r="C3715" s="72">
        <v>2021</v>
      </c>
      <c r="D3715" s="73">
        <v>4</v>
      </c>
      <c r="E3715" s="78" t="s">
        <v>9455</v>
      </c>
      <c r="F3715" s="78" t="s">
        <v>9456</v>
      </c>
      <c r="G3715" s="78" t="s">
        <v>9856</v>
      </c>
      <c r="H3715" s="78" t="s">
        <v>9857</v>
      </c>
      <c r="I3715" s="78"/>
      <c r="J3715" s="82" t="s">
        <v>9281</v>
      </c>
      <c r="K3715" s="78"/>
      <c r="L3715" s="78">
        <v>450</v>
      </c>
      <c r="M3715" s="78"/>
      <c r="N3715" s="78"/>
      <c r="O3715" s="78"/>
      <c r="P3715" s="78"/>
      <c r="Q3715" s="78"/>
      <c r="R3715" s="78">
        <v>120</v>
      </c>
      <c r="S3715" s="78">
        <v>121</v>
      </c>
      <c r="T3715" s="78">
        <v>9930</v>
      </c>
      <c r="U3715" s="78">
        <v>2550</v>
      </c>
      <c r="V3715" s="78">
        <v>3300</v>
      </c>
      <c r="W3715" s="78">
        <v>31000</v>
      </c>
      <c r="X3715" s="81">
        <v>16800</v>
      </c>
    </row>
    <row r="3716" spans="3:24">
      <c r="C3716" s="72">
        <v>2021</v>
      </c>
      <c r="D3716" s="73">
        <v>4</v>
      </c>
      <c r="E3716" s="78" t="s">
        <v>9455</v>
      </c>
      <c r="F3716" s="78" t="s">
        <v>9456</v>
      </c>
      <c r="G3716" s="78" t="s">
        <v>9856</v>
      </c>
      <c r="H3716" s="78" t="s">
        <v>9857</v>
      </c>
      <c r="I3716" s="78"/>
      <c r="J3716" s="82" t="s">
        <v>9281</v>
      </c>
      <c r="K3716" s="78"/>
      <c r="L3716" s="78">
        <v>450</v>
      </c>
      <c r="M3716" s="78"/>
      <c r="N3716" s="78"/>
      <c r="O3716" s="78"/>
      <c r="P3716" s="78"/>
      <c r="Q3716" s="78"/>
      <c r="R3716" s="78">
        <v>132</v>
      </c>
      <c r="S3716" s="78">
        <v>132.5</v>
      </c>
      <c r="T3716" s="78">
        <v>9930</v>
      </c>
      <c r="U3716" s="78">
        <v>2550</v>
      </c>
      <c r="V3716" s="78">
        <v>3300</v>
      </c>
      <c r="W3716" s="78">
        <v>31000</v>
      </c>
      <c r="X3716" s="81">
        <v>16800</v>
      </c>
    </row>
    <row r="3717" spans="3:24">
      <c r="C3717" s="72">
        <v>2021</v>
      </c>
      <c r="D3717" s="73">
        <v>4</v>
      </c>
      <c r="E3717" s="78" t="s">
        <v>9455</v>
      </c>
      <c r="F3717" s="78" t="s">
        <v>9456</v>
      </c>
      <c r="G3717" s="78" t="s">
        <v>9858</v>
      </c>
      <c r="H3717" s="78" t="s">
        <v>9822</v>
      </c>
      <c r="I3717" s="78"/>
      <c r="J3717" s="78" t="s">
        <v>1412</v>
      </c>
      <c r="K3717" s="79"/>
      <c r="L3717" s="79" t="s">
        <v>9859</v>
      </c>
      <c r="M3717" s="79"/>
      <c r="N3717" s="79"/>
      <c r="O3717" s="79"/>
      <c r="P3717" s="79"/>
      <c r="Q3717" s="79"/>
      <c r="R3717" s="79">
        <v>95</v>
      </c>
      <c r="S3717" s="79">
        <v>95.5</v>
      </c>
      <c r="T3717" s="79">
        <v>10490</v>
      </c>
      <c r="U3717" s="79">
        <v>2550</v>
      </c>
      <c r="V3717" s="79">
        <v>3510</v>
      </c>
      <c r="W3717" s="79">
        <v>18000</v>
      </c>
      <c r="X3717" s="81" t="s">
        <v>9860</v>
      </c>
    </row>
    <row r="3718" spans="3:24">
      <c r="C3718" s="72">
        <v>2021</v>
      </c>
      <c r="D3718" s="73">
        <v>4</v>
      </c>
      <c r="E3718" s="78" t="s">
        <v>9861</v>
      </c>
      <c r="F3718" s="78" t="s">
        <v>9862</v>
      </c>
      <c r="G3718" s="78" t="s">
        <v>9863</v>
      </c>
      <c r="H3718" s="78" t="s">
        <v>9864</v>
      </c>
      <c r="I3718" s="78"/>
      <c r="J3718" s="78" t="s">
        <v>1412</v>
      </c>
      <c r="K3718" s="79"/>
      <c r="L3718" s="79" t="s">
        <v>9865</v>
      </c>
      <c r="M3718" s="79"/>
      <c r="N3718" s="79"/>
      <c r="O3718" s="79"/>
      <c r="P3718" s="79"/>
      <c r="Q3718" s="79"/>
      <c r="R3718" s="79">
        <v>109</v>
      </c>
      <c r="S3718" s="79">
        <v>110</v>
      </c>
      <c r="T3718" s="79">
        <v>11995</v>
      </c>
      <c r="U3718" s="79">
        <v>2530</v>
      </c>
      <c r="V3718" s="79">
        <v>3695</v>
      </c>
      <c r="W3718" s="79">
        <v>18000</v>
      </c>
      <c r="X3718" s="81">
        <v>13350</v>
      </c>
    </row>
    <row r="3719" spans="3:24">
      <c r="C3719" s="72">
        <v>2021</v>
      </c>
      <c r="D3719" s="73">
        <v>4</v>
      </c>
      <c r="E3719" s="78" t="s">
        <v>9866</v>
      </c>
      <c r="F3719" s="78" t="s">
        <v>9867</v>
      </c>
      <c r="G3719" s="78" t="s">
        <v>8686</v>
      </c>
      <c r="H3719" s="78" t="s">
        <v>9461</v>
      </c>
      <c r="I3719" s="78"/>
      <c r="J3719" s="82" t="s">
        <v>9281</v>
      </c>
      <c r="K3719" s="79"/>
      <c r="L3719" s="79">
        <v>300</v>
      </c>
      <c r="M3719" s="79" t="s">
        <v>8687</v>
      </c>
      <c r="N3719" s="79"/>
      <c r="O3719" s="79">
        <v>160.26</v>
      </c>
      <c r="P3719" s="79">
        <v>281.91</v>
      </c>
      <c r="Q3719" s="79" t="s">
        <v>9282</v>
      </c>
      <c r="R3719" s="79"/>
      <c r="S3719" s="79" t="s">
        <v>8875</v>
      </c>
      <c r="T3719" s="79" t="s">
        <v>8876</v>
      </c>
      <c r="U3719" s="79">
        <v>2550</v>
      </c>
      <c r="V3719" s="79" t="s">
        <v>2111</v>
      </c>
      <c r="W3719" s="79">
        <v>31000</v>
      </c>
      <c r="X3719" s="81" t="s">
        <v>2112</v>
      </c>
    </row>
    <row r="3720" spans="3:24">
      <c r="C3720" s="72">
        <v>2021</v>
      </c>
      <c r="D3720" s="73">
        <v>4</v>
      </c>
      <c r="E3720" s="78" t="s">
        <v>9866</v>
      </c>
      <c r="F3720" s="78" t="s">
        <v>9867</v>
      </c>
      <c r="G3720" s="78" t="s">
        <v>8692</v>
      </c>
      <c r="H3720" s="78" t="s">
        <v>9425</v>
      </c>
      <c r="I3720" s="78"/>
      <c r="J3720" s="82" t="s">
        <v>9281</v>
      </c>
      <c r="K3720" s="79"/>
      <c r="L3720" s="79">
        <v>230</v>
      </c>
      <c r="M3720" s="79">
        <v>0.151</v>
      </c>
      <c r="N3720" s="79"/>
      <c r="O3720" s="79">
        <v>160.26</v>
      </c>
      <c r="P3720" s="79">
        <v>281.91</v>
      </c>
      <c r="Q3720" s="79" t="s">
        <v>9282</v>
      </c>
      <c r="R3720" s="79"/>
      <c r="S3720" s="79" t="s">
        <v>8875</v>
      </c>
      <c r="T3720" s="79">
        <v>7460</v>
      </c>
      <c r="U3720" s="79">
        <v>2550</v>
      </c>
      <c r="V3720" s="79">
        <v>3785</v>
      </c>
      <c r="W3720" s="79">
        <v>25000</v>
      </c>
      <c r="X3720" s="81">
        <v>11000</v>
      </c>
    </row>
    <row r="3721" spans="3:24">
      <c r="C3721" s="72">
        <v>2021</v>
      </c>
      <c r="D3721" s="73">
        <v>4</v>
      </c>
      <c r="E3721" s="78" t="s">
        <v>9542</v>
      </c>
      <c r="F3721" s="78" t="s">
        <v>9868</v>
      </c>
      <c r="G3721" s="78" t="s">
        <v>9869</v>
      </c>
      <c r="H3721" s="78" t="s">
        <v>9327</v>
      </c>
      <c r="I3721" s="78"/>
      <c r="J3721" s="78" t="s">
        <v>1441</v>
      </c>
      <c r="K3721" s="79">
        <v>185</v>
      </c>
      <c r="L3721" s="79"/>
      <c r="M3721" s="79"/>
      <c r="N3721" s="79">
        <v>10</v>
      </c>
      <c r="O3721" s="79">
        <v>105</v>
      </c>
      <c r="P3721" s="79"/>
      <c r="Q3721" s="79" t="s">
        <v>9469</v>
      </c>
      <c r="R3721" s="79"/>
      <c r="S3721" s="79" t="s">
        <v>9870</v>
      </c>
      <c r="T3721" s="79">
        <v>3620</v>
      </c>
      <c r="U3721" s="79">
        <v>1610</v>
      </c>
      <c r="V3721" s="79">
        <v>1525</v>
      </c>
      <c r="W3721" s="79">
        <v>1220</v>
      </c>
      <c r="X3721" s="81">
        <v>860</v>
      </c>
    </row>
    <row r="3722" spans="3:24">
      <c r="C3722" s="72">
        <v>2021</v>
      </c>
      <c r="D3722" s="73">
        <v>4</v>
      </c>
      <c r="E3722" s="78" t="s">
        <v>9542</v>
      </c>
      <c r="F3722" s="78" t="s">
        <v>9868</v>
      </c>
      <c r="G3722" s="78" t="s">
        <v>8701</v>
      </c>
      <c r="H3722" s="78" t="s">
        <v>9327</v>
      </c>
      <c r="I3722" s="78"/>
      <c r="J3722" s="78" t="s">
        <v>1441</v>
      </c>
      <c r="K3722" s="79">
        <v>130</v>
      </c>
      <c r="L3722" s="79"/>
      <c r="M3722" s="79"/>
      <c r="N3722" s="79">
        <v>9.5</v>
      </c>
      <c r="O3722" s="79">
        <v>95.1</v>
      </c>
      <c r="P3722" s="79"/>
      <c r="Q3722" s="79" t="s">
        <v>9469</v>
      </c>
      <c r="R3722" s="79"/>
      <c r="S3722" s="79" t="s">
        <v>9870</v>
      </c>
      <c r="T3722" s="79">
        <v>3620</v>
      </c>
      <c r="U3722" s="79">
        <v>1610</v>
      </c>
      <c r="V3722" s="79">
        <v>1525</v>
      </c>
      <c r="W3722" s="79">
        <v>1220</v>
      </c>
      <c r="X3722" s="81">
        <v>820</v>
      </c>
    </row>
    <row r="3723" spans="3:24">
      <c r="C3723" s="72">
        <v>2021</v>
      </c>
      <c r="D3723" s="73">
        <v>4</v>
      </c>
      <c r="E3723" s="78" t="s">
        <v>9542</v>
      </c>
      <c r="F3723" s="78" t="s">
        <v>9868</v>
      </c>
      <c r="G3723" s="78" t="s">
        <v>8702</v>
      </c>
      <c r="H3723" s="78" t="s">
        <v>9327</v>
      </c>
      <c r="I3723" s="78"/>
      <c r="J3723" s="78" t="s">
        <v>1441</v>
      </c>
      <c r="K3723" s="79">
        <v>185</v>
      </c>
      <c r="L3723" s="79"/>
      <c r="M3723" s="79"/>
      <c r="N3723" s="79">
        <v>10</v>
      </c>
      <c r="O3723" s="79">
        <v>105</v>
      </c>
      <c r="P3723" s="79"/>
      <c r="Q3723" s="79" t="s">
        <v>9469</v>
      </c>
      <c r="R3723" s="79"/>
      <c r="S3723" s="79" t="s">
        <v>9870</v>
      </c>
      <c r="T3723" s="79">
        <v>3620</v>
      </c>
      <c r="U3723" s="79">
        <v>1610</v>
      </c>
      <c r="V3723" s="79">
        <v>1525</v>
      </c>
      <c r="W3723" s="79">
        <v>1220</v>
      </c>
      <c r="X3723" s="81">
        <v>860</v>
      </c>
    </row>
    <row r="3724" spans="3:24">
      <c r="C3724" s="72">
        <v>2021</v>
      </c>
      <c r="D3724" s="73">
        <v>4</v>
      </c>
      <c r="E3724" s="78" t="s">
        <v>9542</v>
      </c>
      <c r="F3724" s="78" t="s">
        <v>9868</v>
      </c>
      <c r="G3724" s="78" t="s">
        <v>8703</v>
      </c>
      <c r="H3724" s="78" t="s">
        <v>9327</v>
      </c>
      <c r="I3724" s="78"/>
      <c r="J3724" s="78" t="s">
        <v>1441</v>
      </c>
      <c r="K3724" s="79">
        <v>130</v>
      </c>
      <c r="L3724" s="79"/>
      <c r="M3724" s="79"/>
      <c r="N3724" s="79">
        <v>9.5</v>
      </c>
      <c r="O3724" s="79">
        <v>95.1</v>
      </c>
      <c r="P3724" s="79"/>
      <c r="Q3724" s="79" t="s">
        <v>9469</v>
      </c>
      <c r="R3724" s="79"/>
      <c r="S3724" s="79" t="s">
        <v>9870</v>
      </c>
      <c r="T3724" s="79">
        <v>3620</v>
      </c>
      <c r="U3724" s="79">
        <v>1610</v>
      </c>
      <c r="V3724" s="79">
        <v>1525</v>
      </c>
      <c r="W3724" s="79">
        <v>1220</v>
      </c>
      <c r="X3724" s="81">
        <v>820</v>
      </c>
    </row>
    <row r="3725" spans="3:24">
      <c r="C3725" s="72">
        <v>2021</v>
      </c>
      <c r="D3725" s="73">
        <v>4</v>
      </c>
      <c r="E3725" s="78" t="s">
        <v>9542</v>
      </c>
      <c r="F3725" s="78" t="s">
        <v>9868</v>
      </c>
      <c r="G3725" s="78" t="s">
        <v>8704</v>
      </c>
      <c r="H3725" s="78" t="s">
        <v>9327</v>
      </c>
      <c r="I3725" s="78"/>
      <c r="J3725" s="78" t="s">
        <v>1441</v>
      </c>
      <c r="K3725" s="79">
        <v>185</v>
      </c>
      <c r="L3725" s="79"/>
      <c r="M3725" s="79"/>
      <c r="N3725" s="79">
        <v>10</v>
      </c>
      <c r="O3725" s="79">
        <v>105</v>
      </c>
      <c r="P3725" s="79"/>
      <c r="Q3725" s="79" t="s">
        <v>9469</v>
      </c>
      <c r="R3725" s="79"/>
      <c r="S3725" s="79" t="s">
        <v>9870</v>
      </c>
      <c r="T3725" s="79">
        <v>3620</v>
      </c>
      <c r="U3725" s="79">
        <v>1610</v>
      </c>
      <c r="V3725" s="79">
        <v>1525</v>
      </c>
      <c r="W3725" s="79">
        <v>1220</v>
      </c>
      <c r="X3725" s="81">
        <v>860</v>
      </c>
    </row>
    <row r="3726" spans="3:24">
      <c r="C3726" s="72">
        <v>2021</v>
      </c>
      <c r="D3726" s="73">
        <v>4</v>
      </c>
      <c r="E3726" s="78" t="s">
        <v>9612</v>
      </c>
      <c r="F3726" s="78" t="s">
        <v>9613</v>
      </c>
      <c r="G3726" s="78" t="s">
        <v>9871</v>
      </c>
      <c r="H3726" s="78" t="s">
        <v>9267</v>
      </c>
      <c r="I3726" s="78"/>
      <c r="J3726" s="78" t="s">
        <v>1412</v>
      </c>
      <c r="K3726" s="79"/>
      <c r="L3726" s="79">
        <v>502</v>
      </c>
      <c r="M3726" s="79">
        <v>0.159</v>
      </c>
      <c r="N3726" s="79"/>
      <c r="O3726" s="79">
        <v>160.26</v>
      </c>
      <c r="P3726" s="79">
        <v>140.95</v>
      </c>
      <c r="Q3726" s="79" t="s">
        <v>9276</v>
      </c>
      <c r="R3726" s="79"/>
      <c r="S3726" s="79" t="s">
        <v>9043</v>
      </c>
      <c r="T3726" s="79">
        <v>5990</v>
      </c>
      <c r="U3726" s="79">
        <v>2100</v>
      </c>
      <c r="V3726" s="79" t="s">
        <v>2430</v>
      </c>
      <c r="W3726" s="79">
        <v>9000</v>
      </c>
      <c r="X3726" s="81" t="s">
        <v>9872</v>
      </c>
    </row>
    <row r="3727" spans="3:24">
      <c r="C3727" s="72">
        <v>2021</v>
      </c>
      <c r="D3727" s="73">
        <v>4</v>
      </c>
      <c r="E3727" s="78" t="s">
        <v>9652</v>
      </c>
      <c r="F3727" s="78" t="s">
        <v>9653</v>
      </c>
      <c r="G3727" s="78" t="s">
        <v>9873</v>
      </c>
      <c r="H3727" s="78" t="s">
        <v>9874</v>
      </c>
      <c r="I3727" s="78"/>
      <c r="J3727" s="82" t="s">
        <v>9281</v>
      </c>
      <c r="K3727" s="79"/>
      <c r="L3727" s="79" t="s">
        <v>9875</v>
      </c>
      <c r="M3727" s="79"/>
      <c r="N3727" s="79"/>
      <c r="O3727" s="79"/>
      <c r="P3727" s="79"/>
      <c r="Q3727" s="79"/>
      <c r="R3727" s="79">
        <v>75</v>
      </c>
      <c r="S3727" s="79">
        <v>92</v>
      </c>
      <c r="T3727" s="79">
        <v>7000</v>
      </c>
      <c r="U3727" s="79">
        <v>2550</v>
      </c>
      <c r="V3727" s="79" t="s">
        <v>7671</v>
      </c>
      <c r="W3727" s="79">
        <v>18000</v>
      </c>
      <c r="X3727" s="81">
        <v>10100</v>
      </c>
    </row>
    <row r="3728" spans="3:24">
      <c r="C3728" s="72">
        <v>2021</v>
      </c>
      <c r="D3728" s="73">
        <v>4</v>
      </c>
      <c r="E3728" s="78" t="s">
        <v>9876</v>
      </c>
      <c r="F3728" s="78" t="s">
        <v>9877</v>
      </c>
      <c r="G3728" s="78" t="s">
        <v>9878</v>
      </c>
      <c r="H3728" s="78" t="s">
        <v>9879</v>
      </c>
      <c r="I3728" s="78"/>
      <c r="J3728" s="82" t="s">
        <v>9281</v>
      </c>
      <c r="K3728" s="79"/>
      <c r="L3728" s="79">
        <v>500</v>
      </c>
      <c r="M3728" s="79"/>
      <c r="N3728" s="79"/>
      <c r="O3728" s="79"/>
      <c r="P3728" s="79"/>
      <c r="Q3728" s="79"/>
      <c r="R3728" s="79">
        <v>70</v>
      </c>
      <c r="S3728" s="79">
        <v>70.8</v>
      </c>
      <c r="T3728" s="79">
        <v>7083</v>
      </c>
      <c r="U3728" s="79">
        <v>2326</v>
      </c>
      <c r="V3728" s="79">
        <v>3210</v>
      </c>
      <c r="W3728" s="79">
        <v>8280</v>
      </c>
      <c r="X3728" s="81">
        <v>4780</v>
      </c>
    </row>
    <row r="3729" spans="3:24">
      <c r="C3729" s="72">
        <v>2021</v>
      </c>
      <c r="D3729" s="73">
        <v>4</v>
      </c>
      <c r="E3729" s="78" t="s">
        <v>9682</v>
      </c>
      <c r="F3729" s="78" t="s">
        <v>9683</v>
      </c>
      <c r="G3729" s="78" t="s">
        <v>9880</v>
      </c>
      <c r="H3729" s="78" t="s">
        <v>9822</v>
      </c>
      <c r="I3729" s="78"/>
      <c r="J3729" s="78" t="s">
        <v>1412</v>
      </c>
      <c r="K3729" s="79"/>
      <c r="L3729" s="79" t="s">
        <v>9881</v>
      </c>
      <c r="M3729" s="79"/>
      <c r="N3729" s="79"/>
      <c r="O3729" s="79"/>
      <c r="P3729" s="79"/>
      <c r="Q3729" s="79"/>
      <c r="R3729" s="79">
        <v>60</v>
      </c>
      <c r="S3729" s="79">
        <v>60.5</v>
      </c>
      <c r="T3729" s="79">
        <v>8645</v>
      </c>
      <c r="U3729" s="79">
        <v>2550</v>
      </c>
      <c r="V3729" s="79">
        <v>3420</v>
      </c>
      <c r="W3729" s="79">
        <v>13500</v>
      </c>
      <c r="X3729" s="81" t="s">
        <v>9882</v>
      </c>
    </row>
    <row r="3730" spans="3:24">
      <c r="C3730" s="72">
        <v>2021</v>
      </c>
      <c r="D3730" s="73">
        <v>4</v>
      </c>
      <c r="E3730" s="78" t="s">
        <v>9883</v>
      </c>
      <c r="F3730" s="78" t="s">
        <v>9884</v>
      </c>
      <c r="G3730" s="78" t="s">
        <v>9885</v>
      </c>
      <c r="H3730" s="78" t="s">
        <v>9886</v>
      </c>
      <c r="I3730" s="78"/>
      <c r="J3730" s="82" t="s">
        <v>9281</v>
      </c>
      <c r="K3730" s="79"/>
      <c r="L3730" s="79">
        <v>220</v>
      </c>
      <c r="M3730" s="79">
        <v>0.296</v>
      </c>
      <c r="N3730" s="79"/>
      <c r="O3730" s="79">
        <v>146.3</v>
      </c>
      <c r="P3730" s="79">
        <v>55.7</v>
      </c>
      <c r="Q3730" s="79" t="s">
        <v>9276</v>
      </c>
      <c r="R3730" s="79"/>
      <c r="S3730" s="79" t="s">
        <v>8958</v>
      </c>
      <c r="T3730" s="79">
        <v>5620</v>
      </c>
      <c r="U3730" s="79">
        <v>1900</v>
      </c>
      <c r="V3730" s="79">
        <v>2290</v>
      </c>
      <c r="W3730" s="79">
        <v>4495</v>
      </c>
      <c r="X3730" s="81">
        <v>3000</v>
      </c>
    </row>
    <row r="3731" spans="3:24">
      <c r="C3731" s="72">
        <v>2021</v>
      </c>
      <c r="D3731" s="73">
        <v>4</v>
      </c>
      <c r="E3731" s="78" t="s">
        <v>9883</v>
      </c>
      <c r="F3731" s="78" t="s">
        <v>9884</v>
      </c>
      <c r="G3731" s="78" t="s">
        <v>9887</v>
      </c>
      <c r="H3731" s="78" t="s">
        <v>9886</v>
      </c>
      <c r="I3731" s="78"/>
      <c r="J3731" s="82" t="s">
        <v>9281</v>
      </c>
      <c r="K3731" s="79"/>
      <c r="L3731" s="79">
        <v>310</v>
      </c>
      <c r="M3731" s="79">
        <v>0.32</v>
      </c>
      <c r="N3731" s="79"/>
      <c r="O3731" s="79">
        <v>141.25</v>
      </c>
      <c r="P3731" s="79">
        <v>105.6</v>
      </c>
      <c r="Q3731" s="79" t="s">
        <v>9282</v>
      </c>
      <c r="R3731" s="79"/>
      <c r="S3731" s="79" t="s">
        <v>8936</v>
      </c>
      <c r="T3731" s="79">
        <v>7665</v>
      </c>
      <c r="U3731" s="79">
        <v>2380</v>
      </c>
      <c r="V3731" s="79">
        <v>2640</v>
      </c>
      <c r="W3731" s="79">
        <v>7490</v>
      </c>
      <c r="X3731" s="81">
        <v>5420</v>
      </c>
    </row>
    <row r="3732" spans="3:24">
      <c r="C3732" s="72">
        <v>2021</v>
      </c>
      <c r="D3732" s="73">
        <v>4</v>
      </c>
      <c r="E3732" s="78" t="s">
        <v>9888</v>
      </c>
      <c r="F3732" s="78" t="s">
        <v>9889</v>
      </c>
      <c r="G3732" s="78" t="s">
        <v>9890</v>
      </c>
      <c r="H3732" s="78" t="s">
        <v>9822</v>
      </c>
      <c r="I3732" s="78"/>
      <c r="J3732" s="78" t="s">
        <v>1412</v>
      </c>
      <c r="K3732" s="79"/>
      <c r="L3732" s="79" t="s">
        <v>9881</v>
      </c>
      <c r="M3732" s="79"/>
      <c r="N3732" s="79"/>
      <c r="O3732" s="79"/>
      <c r="P3732" s="79"/>
      <c r="Q3732" s="79"/>
      <c r="R3732" s="79">
        <v>68.5</v>
      </c>
      <c r="S3732" s="79">
        <v>69</v>
      </c>
      <c r="T3732" s="79">
        <v>8500</v>
      </c>
      <c r="U3732" s="79">
        <v>2500</v>
      </c>
      <c r="V3732" s="79">
        <v>3380</v>
      </c>
      <c r="W3732" s="79">
        <v>13800</v>
      </c>
      <c r="X3732" s="81">
        <v>9400</v>
      </c>
    </row>
    <row r="3733" spans="3:24">
      <c r="C3733" s="72">
        <v>2021</v>
      </c>
      <c r="D3733" s="73">
        <v>4</v>
      </c>
      <c r="E3733" s="78" t="s">
        <v>9888</v>
      </c>
      <c r="F3733" s="78" t="s">
        <v>9889</v>
      </c>
      <c r="G3733" s="78" t="s">
        <v>9891</v>
      </c>
      <c r="H3733" s="78" t="s">
        <v>9822</v>
      </c>
      <c r="I3733" s="78"/>
      <c r="J3733" s="78" t="s">
        <v>1412</v>
      </c>
      <c r="K3733" s="79"/>
      <c r="L3733" s="79" t="s">
        <v>9881</v>
      </c>
      <c r="M3733" s="79"/>
      <c r="N3733" s="79"/>
      <c r="O3733" s="79"/>
      <c r="P3733" s="79"/>
      <c r="Q3733" s="79"/>
      <c r="R3733" s="79">
        <v>65</v>
      </c>
      <c r="S3733" s="79">
        <v>65.5</v>
      </c>
      <c r="T3733" s="79">
        <v>8500</v>
      </c>
      <c r="U3733" s="79">
        <v>2500</v>
      </c>
      <c r="V3733" s="79">
        <v>3380</v>
      </c>
      <c r="W3733" s="79">
        <v>13800</v>
      </c>
      <c r="X3733" s="81">
        <v>9400</v>
      </c>
    </row>
    <row r="3734" spans="3:24">
      <c r="C3734" s="72">
        <v>2021</v>
      </c>
      <c r="D3734" s="73">
        <v>4</v>
      </c>
      <c r="E3734" s="78" t="s">
        <v>9892</v>
      </c>
      <c r="F3734" s="78" t="s">
        <v>9730</v>
      </c>
      <c r="G3734" s="78" t="s">
        <v>9893</v>
      </c>
      <c r="H3734" s="78" t="s">
        <v>9391</v>
      </c>
      <c r="I3734" s="78"/>
      <c r="J3734" s="82" t="s">
        <v>9281</v>
      </c>
      <c r="K3734" s="79"/>
      <c r="L3734" s="79">
        <v>275</v>
      </c>
      <c r="M3734" s="79">
        <v>0.34</v>
      </c>
      <c r="N3734" s="79"/>
      <c r="O3734" s="79">
        <v>154</v>
      </c>
      <c r="P3734" s="79">
        <v>66.84</v>
      </c>
      <c r="Q3734" s="79" t="s">
        <v>9276</v>
      </c>
      <c r="R3734" s="79"/>
      <c r="S3734" s="79" t="s">
        <v>8965</v>
      </c>
      <c r="T3734" s="79">
        <v>5085</v>
      </c>
      <c r="U3734" s="79">
        <v>1660</v>
      </c>
      <c r="V3734" s="79">
        <v>2150</v>
      </c>
      <c r="W3734" s="79">
        <v>4495</v>
      </c>
      <c r="X3734" s="81">
        <v>3150</v>
      </c>
    </row>
    <row r="3735" spans="3:24">
      <c r="C3735" s="72">
        <v>2021</v>
      </c>
      <c r="D3735" s="73">
        <v>4</v>
      </c>
      <c r="E3735" s="78" t="s">
        <v>9894</v>
      </c>
      <c r="F3735" s="78" t="s">
        <v>9895</v>
      </c>
      <c r="G3735" s="78" t="s">
        <v>9896</v>
      </c>
      <c r="H3735" s="78" t="s">
        <v>9897</v>
      </c>
      <c r="I3735" s="78"/>
      <c r="J3735" s="82" t="s">
        <v>9281</v>
      </c>
      <c r="K3735" s="79">
        <v>250</v>
      </c>
      <c r="L3735" s="79"/>
      <c r="M3735" s="79"/>
      <c r="N3735" s="79"/>
      <c r="O3735" s="79">
        <v>130</v>
      </c>
      <c r="P3735" s="79">
        <v>53</v>
      </c>
      <c r="Q3735" s="79" t="s">
        <v>9898</v>
      </c>
      <c r="R3735" s="79"/>
      <c r="S3735" s="79" t="s">
        <v>9093</v>
      </c>
      <c r="T3735" s="79">
        <v>4820</v>
      </c>
      <c r="U3735" s="79">
        <v>1755</v>
      </c>
      <c r="V3735" s="79">
        <v>2150</v>
      </c>
      <c r="W3735" s="79">
        <v>3495</v>
      </c>
      <c r="X3735" s="81">
        <v>2300</v>
      </c>
    </row>
    <row r="3736" spans="3:24">
      <c r="C3736" s="72">
        <v>2021</v>
      </c>
      <c r="D3736" s="73">
        <v>4</v>
      </c>
      <c r="E3736" s="78" t="s">
        <v>9899</v>
      </c>
      <c r="F3736" s="78" t="s">
        <v>9900</v>
      </c>
      <c r="G3736" s="78" t="s">
        <v>9901</v>
      </c>
      <c r="H3736" s="78" t="s">
        <v>9391</v>
      </c>
      <c r="I3736" s="78"/>
      <c r="J3736" s="82" t="s">
        <v>9281</v>
      </c>
      <c r="K3736" s="79">
        <v>250</v>
      </c>
      <c r="L3736" s="79"/>
      <c r="M3736" s="79" t="s">
        <v>9902</v>
      </c>
      <c r="N3736" s="79"/>
      <c r="O3736" s="79">
        <v>130</v>
      </c>
      <c r="P3736" s="79">
        <v>53</v>
      </c>
      <c r="Q3736" s="79" t="s">
        <v>9898</v>
      </c>
      <c r="R3736" s="79"/>
      <c r="S3736" s="79" t="s">
        <v>9093</v>
      </c>
      <c r="T3736" s="79">
        <v>4990</v>
      </c>
      <c r="U3736" s="79">
        <v>1785</v>
      </c>
      <c r="V3736" s="79">
        <v>2115</v>
      </c>
      <c r="W3736" s="79">
        <v>3495</v>
      </c>
      <c r="X3736" s="81" t="s">
        <v>9903</v>
      </c>
    </row>
    <row r="3737" spans="3:24">
      <c r="C3737" s="72">
        <v>2021</v>
      </c>
      <c r="D3737" s="73">
        <v>4</v>
      </c>
      <c r="E3737" s="78" t="s">
        <v>9899</v>
      </c>
      <c r="F3737" s="78" t="s">
        <v>9900</v>
      </c>
      <c r="G3737" s="78" t="s">
        <v>9904</v>
      </c>
      <c r="H3737" s="78" t="s">
        <v>9314</v>
      </c>
      <c r="I3737" s="78"/>
      <c r="J3737" s="82" t="s">
        <v>9281</v>
      </c>
      <c r="K3737" s="79"/>
      <c r="L3737" s="79">
        <v>320</v>
      </c>
      <c r="M3737" s="79">
        <v>0.486</v>
      </c>
      <c r="N3737" s="79"/>
      <c r="O3737" s="79">
        <v>126.4</v>
      </c>
      <c r="P3737" s="79">
        <v>158.72</v>
      </c>
      <c r="Q3737" s="79" t="s">
        <v>9276</v>
      </c>
      <c r="R3737" s="79"/>
      <c r="S3737" s="79" t="s">
        <v>9088</v>
      </c>
      <c r="T3737" s="79">
        <v>7250</v>
      </c>
      <c r="U3737" s="79">
        <v>2250</v>
      </c>
      <c r="V3737" s="79">
        <v>2720</v>
      </c>
      <c r="W3737" s="79">
        <v>8995</v>
      </c>
      <c r="X3737" s="81">
        <v>7060</v>
      </c>
    </row>
    <row r="3738" spans="3:24">
      <c r="C3738" s="72">
        <v>2021</v>
      </c>
      <c r="D3738" s="73">
        <v>4</v>
      </c>
      <c r="E3738" s="78" t="s">
        <v>9767</v>
      </c>
      <c r="F3738" s="78" t="s">
        <v>9278</v>
      </c>
      <c r="G3738" s="78" t="s">
        <v>9905</v>
      </c>
      <c r="H3738" s="78" t="s">
        <v>9850</v>
      </c>
      <c r="I3738" s="78"/>
      <c r="J3738" s="78" t="s">
        <v>1412</v>
      </c>
      <c r="K3738" s="79"/>
      <c r="L3738" s="79" t="s">
        <v>9906</v>
      </c>
      <c r="M3738" s="79"/>
      <c r="N3738" s="79"/>
      <c r="O3738" s="79"/>
      <c r="P3738" s="79"/>
      <c r="Q3738" s="79"/>
      <c r="R3738" s="79">
        <v>65</v>
      </c>
      <c r="S3738" s="79">
        <v>70</v>
      </c>
      <c r="T3738" s="79">
        <v>10500</v>
      </c>
      <c r="U3738" s="79">
        <v>2550</v>
      </c>
      <c r="V3738" s="79">
        <v>3430</v>
      </c>
      <c r="W3738" s="79">
        <v>18000</v>
      </c>
      <c r="X3738" s="81" t="s">
        <v>9907</v>
      </c>
    </row>
    <row r="3739" spans="3:24">
      <c r="C3739" s="72">
        <v>2021</v>
      </c>
      <c r="D3739" s="73">
        <v>4</v>
      </c>
      <c r="E3739" s="78" t="s">
        <v>9908</v>
      </c>
      <c r="F3739" s="78" t="s">
        <v>9909</v>
      </c>
      <c r="G3739" s="78" t="s">
        <v>9910</v>
      </c>
      <c r="H3739" s="78" t="s">
        <v>9897</v>
      </c>
      <c r="I3739" s="78"/>
      <c r="J3739" s="82" t="s">
        <v>9281</v>
      </c>
      <c r="K3739" s="79">
        <v>254</v>
      </c>
      <c r="L3739" s="79"/>
      <c r="M3739" s="79"/>
      <c r="N3739" s="79"/>
      <c r="O3739" s="79">
        <v>137.6</v>
      </c>
      <c r="P3739" s="79">
        <v>41.86</v>
      </c>
      <c r="Q3739" s="79" t="s">
        <v>9282</v>
      </c>
      <c r="R3739" s="79"/>
      <c r="S3739" s="79" t="s">
        <v>8843</v>
      </c>
      <c r="T3739" s="79">
        <v>5085</v>
      </c>
      <c r="U3739" s="79">
        <v>1650</v>
      </c>
      <c r="V3739" s="79">
        <v>2030</v>
      </c>
      <c r="W3739" s="79">
        <v>2840</v>
      </c>
      <c r="X3739" s="81">
        <v>1920</v>
      </c>
    </row>
    <row r="3740" spans="3:24">
      <c r="C3740" s="72">
        <v>2021</v>
      </c>
      <c r="D3740" s="73">
        <v>4</v>
      </c>
      <c r="E3740" s="78" t="s">
        <v>9911</v>
      </c>
      <c r="F3740" s="78" t="s">
        <v>9912</v>
      </c>
      <c r="G3740" s="78" t="s">
        <v>9913</v>
      </c>
      <c r="H3740" s="78" t="s">
        <v>9732</v>
      </c>
      <c r="I3740" s="78"/>
      <c r="J3740" s="82" t="s">
        <v>9281</v>
      </c>
      <c r="K3740" s="79">
        <v>160</v>
      </c>
      <c r="L3740" s="79"/>
      <c r="M3740" s="79"/>
      <c r="N3740" s="79"/>
      <c r="O3740" s="79">
        <v>122.7</v>
      </c>
      <c r="P3740" s="79">
        <v>25.344</v>
      </c>
      <c r="Q3740" s="79" t="s">
        <v>9276</v>
      </c>
      <c r="R3740" s="79"/>
      <c r="S3740" s="79" t="s">
        <v>9914</v>
      </c>
      <c r="T3740" s="79">
        <v>4378</v>
      </c>
      <c r="U3740" s="79">
        <v>1525</v>
      </c>
      <c r="V3740" s="79">
        <v>2000</v>
      </c>
      <c r="W3740" s="79">
        <v>2510</v>
      </c>
      <c r="X3740" s="81">
        <v>1880</v>
      </c>
    </row>
    <row r="3741" spans="3:24">
      <c r="C3741" s="72">
        <v>2021</v>
      </c>
      <c r="D3741" s="73">
        <v>4</v>
      </c>
      <c r="E3741" s="78" t="s">
        <v>9915</v>
      </c>
      <c r="F3741" s="78" t="s">
        <v>9325</v>
      </c>
      <c r="G3741" s="78" t="s">
        <v>9916</v>
      </c>
      <c r="H3741" s="78" t="s">
        <v>9478</v>
      </c>
      <c r="I3741" s="78"/>
      <c r="J3741" s="82" t="s">
        <v>9281</v>
      </c>
      <c r="K3741" s="79">
        <v>220</v>
      </c>
      <c r="L3741" s="79"/>
      <c r="M3741" s="79">
        <v>0.44</v>
      </c>
      <c r="N3741" s="79"/>
      <c r="O3741" s="79">
        <v>137.6</v>
      </c>
      <c r="P3741" s="79">
        <v>41.86</v>
      </c>
      <c r="Q3741" s="79" t="s">
        <v>9282</v>
      </c>
      <c r="R3741" s="79"/>
      <c r="S3741" s="79" t="s">
        <v>8843</v>
      </c>
      <c r="T3741" s="79">
        <v>4890</v>
      </c>
      <c r="U3741" s="79">
        <v>1630</v>
      </c>
      <c r="V3741" s="79">
        <v>1865</v>
      </c>
      <c r="W3741" s="79">
        <v>2690</v>
      </c>
      <c r="X3741" s="81">
        <v>1840</v>
      </c>
    </row>
    <row r="3742" spans="3:24">
      <c r="C3742" s="72">
        <v>2021</v>
      </c>
      <c r="D3742" s="73">
        <v>4</v>
      </c>
      <c r="E3742" s="78" t="s">
        <v>9917</v>
      </c>
      <c r="F3742" s="78" t="s">
        <v>9273</v>
      </c>
      <c r="G3742" s="78" t="s">
        <v>9918</v>
      </c>
      <c r="H3742" s="78" t="s">
        <v>9641</v>
      </c>
      <c r="I3742" s="78"/>
      <c r="J3742" s="82" t="s">
        <v>9281</v>
      </c>
      <c r="K3742" s="79"/>
      <c r="L3742" s="79">
        <v>300</v>
      </c>
      <c r="M3742" s="79" t="s">
        <v>9919</v>
      </c>
      <c r="N3742" s="79"/>
      <c r="O3742" s="79">
        <v>157.57</v>
      </c>
      <c r="P3742" s="79">
        <v>422.87</v>
      </c>
      <c r="Q3742" s="79" t="s">
        <v>9276</v>
      </c>
      <c r="R3742" s="79"/>
      <c r="S3742" s="79" t="s">
        <v>9920</v>
      </c>
      <c r="T3742" s="79">
        <v>9750</v>
      </c>
      <c r="U3742" s="79">
        <v>2550</v>
      </c>
      <c r="V3742" s="79">
        <v>3450</v>
      </c>
      <c r="W3742" s="79">
        <v>31000</v>
      </c>
      <c r="X3742" s="81" t="s">
        <v>2218</v>
      </c>
    </row>
    <row r="3743" spans="3:24">
      <c r="C3743" s="72">
        <v>2021</v>
      </c>
      <c r="D3743" s="73">
        <v>4</v>
      </c>
      <c r="E3743" s="78" t="s">
        <v>9272</v>
      </c>
      <c r="F3743" s="78" t="s">
        <v>9273</v>
      </c>
      <c r="G3743" s="78" t="s">
        <v>9921</v>
      </c>
      <c r="H3743" s="78" t="s">
        <v>9561</v>
      </c>
      <c r="I3743" s="78"/>
      <c r="J3743" s="82" t="s">
        <v>9281</v>
      </c>
      <c r="K3743" s="79">
        <v>355</v>
      </c>
      <c r="L3743" s="79"/>
      <c r="M3743" s="79">
        <v>0.28</v>
      </c>
      <c r="N3743" s="79"/>
      <c r="O3743" s="79">
        <v>157.18</v>
      </c>
      <c r="P3743" s="79">
        <v>60.16</v>
      </c>
      <c r="Q3743" s="79" t="s">
        <v>9276</v>
      </c>
      <c r="R3743" s="79"/>
      <c r="S3743" s="79" t="s">
        <v>8866</v>
      </c>
      <c r="T3743" s="79">
        <v>5290</v>
      </c>
      <c r="U3743" s="79">
        <v>1850</v>
      </c>
      <c r="V3743" s="79">
        <v>1820</v>
      </c>
      <c r="W3743" s="79">
        <v>3200</v>
      </c>
      <c r="X3743" s="81">
        <v>1970</v>
      </c>
    </row>
    <row r="3744" spans="3:24">
      <c r="C3744" s="72">
        <v>2021</v>
      </c>
      <c r="D3744" s="73">
        <v>4</v>
      </c>
      <c r="E3744" s="78" t="s">
        <v>9277</v>
      </c>
      <c r="F3744" s="78" t="s">
        <v>9278</v>
      </c>
      <c r="G3744" s="78" t="s">
        <v>9922</v>
      </c>
      <c r="H3744" s="78" t="s">
        <v>9923</v>
      </c>
      <c r="I3744" s="78"/>
      <c r="J3744" s="82" t="s">
        <v>9281</v>
      </c>
      <c r="K3744" s="79"/>
      <c r="L3744" s="79">
        <v>365</v>
      </c>
      <c r="M3744" s="79"/>
      <c r="N3744" s="79"/>
      <c r="O3744" s="79">
        <v>140.7</v>
      </c>
      <c r="P3744" s="79">
        <v>314.14</v>
      </c>
      <c r="Q3744" s="79" t="s">
        <v>9276</v>
      </c>
      <c r="R3744" s="79"/>
      <c r="S3744" s="79" t="s">
        <v>8720</v>
      </c>
      <c r="T3744" s="79" t="s">
        <v>9924</v>
      </c>
      <c r="U3744" s="79">
        <v>2500</v>
      </c>
      <c r="V3744" s="79">
        <v>3700</v>
      </c>
      <c r="W3744" s="79">
        <v>18000</v>
      </c>
      <c r="X3744" s="81">
        <v>11900</v>
      </c>
    </row>
    <row r="3745" spans="3:24">
      <c r="C3745" s="72">
        <v>2021</v>
      </c>
      <c r="D3745" s="73">
        <v>4</v>
      </c>
      <c r="E3745" s="78" t="s">
        <v>9277</v>
      </c>
      <c r="F3745" s="78" t="s">
        <v>9278</v>
      </c>
      <c r="G3745" s="78" t="s">
        <v>9925</v>
      </c>
      <c r="H3745" s="78" t="s">
        <v>9314</v>
      </c>
      <c r="I3745" s="78"/>
      <c r="J3745" s="82" t="s">
        <v>9281</v>
      </c>
      <c r="K3745" s="79"/>
      <c r="L3745" s="79">
        <v>310</v>
      </c>
      <c r="M3745" s="79">
        <v>0.196</v>
      </c>
      <c r="N3745" s="79"/>
      <c r="O3745" s="79" t="s">
        <v>9926</v>
      </c>
      <c r="P3745" s="79">
        <v>241.96</v>
      </c>
      <c r="Q3745" s="79" t="s">
        <v>9276</v>
      </c>
      <c r="R3745" s="79"/>
      <c r="S3745" s="79" t="s">
        <v>8720</v>
      </c>
      <c r="T3745" s="79" t="s">
        <v>9927</v>
      </c>
      <c r="U3745" s="79">
        <v>2520</v>
      </c>
      <c r="V3745" s="79">
        <v>3100</v>
      </c>
      <c r="W3745" s="79">
        <v>18000</v>
      </c>
      <c r="X3745" s="81">
        <v>11650</v>
      </c>
    </row>
    <row r="3746" spans="3:24">
      <c r="C3746" s="72">
        <v>2021</v>
      </c>
      <c r="D3746" s="73">
        <v>4</v>
      </c>
      <c r="E3746" s="78" t="s">
        <v>9928</v>
      </c>
      <c r="F3746" s="78" t="s">
        <v>9929</v>
      </c>
      <c r="G3746" s="78" t="s">
        <v>9930</v>
      </c>
      <c r="H3746" s="78" t="s">
        <v>9275</v>
      </c>
      <c r="I3746" s="78"/>
      <c r="J3746" s="78" t="s">
        <v>1441</v>
      </c>
      <c r="K3746" s="79">
        <v>403</v>
      </c>
      <c r="L3746" s="79"/>
      <c r="M3746" s="79"/>
      <c r="N3746" s="79">
        <v>14.7</v>
      </c>
      <c r="O3746" s="79">
        <v>140.54</v>
      </c>
      <c r="P3746" s="79"/>
      <c r="Q3746" s="79" t="s">
        <v>9331</v>
      </c>
      <c r="R3746" s="79"/>
      <c r="S3746" s="79" t="s">
        <v>9596</v>
      </c>
      <c r="T3746" s="79">
        <v>4585</v>
      </c>
      <c r="U3746" s="79">
        <v>1835</v>
      </c>
      <c r="V3746" s="79">
        <v>1672</v>
      </c>
      <c r="W3746" s="79">
        <v>2136</v>
      </c>
      <c r="X3746" s="81">
        <v>1761</v>
      </c>
    </row>
    <row r="3747" spans="3:24">
      <c r="C3747" s="72">
        <v>2021</v>
      </c>
      <c r="D3747" s="73">
        <v>4</v>
      </c>
      <c r="E3747" s="78" t="s">
        <v>9928</v>
      </c>
      <c r="F3747" s="78" t="s">
        <v>9929</v>
      </c>
      <c r="G3747" s="78" t="s">
        <v>9930</v>
      </c>
      <c r="H3747" s="78" t="s">
        <v>9275</v>
      </c>
      <c r="I3747" s="78"/>
      <c r="J3747" s="78" t="s">
        <v>1441</v>
      </c>
      <c r="K3747" s="79">
        <v>403</v>
      </c>
      <c r="L3747" s="79"/>
      <c r="M3747" s="79"/>
      <c r="N3747" s="79">
        <v>14.7</v>
      </c>
      <c r="O3747" s="79">
        <v>140.54</v>
      </c>
      <c r="P3747" s="79"/>
      <c r="Q3747" s="79" t="s">
        <v>9331</v>
      </c>
      <c r="R3747" s="79"/>
      <c r="S3747" s="79" t="s">
        <v>9596</v>
      </c>
      <c r="T3747" s="79">
        <v>4585</v>
      </c>
      <c r="U3747" s="79">
        <v>1835</v>
      </c>
      <c r="V3747" s="79">
        <v>1672</v>
      </c>
      <c r="W3747" s="79">
        <v>2136</v>
      </c>
      <c r="X3747" s="81">
        <v>1761</v>
      </c>
    </row>
    <row r="3748" spans="3:24">
      <c r="C3748" s="72">
        <v>2021</v>
      </c>
      <c r="D3748" s="73">
        <v>4</v>
      </c>
      <c r="E3748" s="78" t="s">
        <v>9928</v>
      </c>
      <c r="F3748" s="78" t="s">
        <v>9929</v>
      </c>
      <c r="G3748" s="78" t="s">
        <v>9930</v>
      </c>
      <c r="H3748" s="78" t="s">
        <v>9275</v>
      </c>
      <c r="I3748" s="78"/>
      <c r="J3748" s="78" t="s">
        <v>1441</v>
      </c>
      <c r="K3748" s="79">
        <v>403</v>
      </c>
      <c r="L3748" s="79"/>
      <c r="M3748" s="79"/>
      <c r="N3748" s="79">
        <v>14.7</v>
      </c>
      <c r="O3748" s="79">
        <v>163.22</v>
      </c>
      <c r="P3748" s="79"/>
      <c r="Q3748" s="79" t="s">
        <v>9331</v>
      </c>
      <c r="R3748" s="79"/>
      <c r="S3748" s="79" t="s">
        <v>9596</v>
      </c>
      <c r="T3748" s="79">
        <v>4585</v>
      </c>
      <c r="U3748" s="79">
        <v>1835</v>
      </c>
      <c r="V3748" s="79">
        <v>1672</v>
      </c>
      <c r="W3748" s="79">
        <v>2136</v>
      </c>
      <c r="X3748" s="81">
        <v>1761</v>
      </c>
    </row>
    <row r="3749" spans="3:24">
      <c r="C3749" s="72">
        <v>2021</v>
      </c>
      <c r="D3749" s="73">
        <v>4</v>
      </c>
      <c r="E3749" s="78" t="s">
        <v>9383</v>
      </c>
      <c r="F3749" s="78" t="s">
        <v>9384</v>
      </c>
      <c r="G3749" s="78" t="s">
        <v>9931</v>
      </c>
      <c r="H3749" s="78" t="s">
        <v>9395</v>
      </c>
      <c r="I3749" s="78"/>
      <c r="J3749" s="82" t="s">
        <v>9281</v>
      </c>
      <c r="K3749" s="79"/>
      <c r="L3749" s="79">
        <v>350</v>
      </c>
      <c r="M3749" s="79"/>
      <c r="N3749" s="79"/>
      <c r="O3749" s="79">
        <v>161.27</v>
      </c>
      <c r="P3749" s="79">
        <v>175.03</v>
      </c>
      <c r="Q3749" s="79" t="s">
        <v>9282</v>
      </c>
      <c r="R3749" s="79"/>
      <c r="S3749" s="79" t="s">
        <v>8769</v>
      </c>
      <c r="T3749" s="79" t="s">
        <v>9932</v>
      </c>
      <c r="U3749" s="79">
        <v>2200</v>
      </c>
      <c r="V3749" s="79" t="s">
        <v>8772</v>
      </c>
      <c r="W3749" s="79">
        <v>10490</v>
      </c>
      <c r="X3749" s="81">
        <v>7750</v>
      </c>
    </row>
    <row r="3750" spans="3:24">
      <c r="C3750" s="72">
        <v>2021</v>
      </c>
      <c r="D3750" s="73">
        <v>4</v>
      </c>
      <c r="E3750" s="78" t="s">
        <v>9383</v>
      </c>
      <c r="F3750" s="78" t="s">
        <v>9384</v>
      </c>
      <c r="G3750" s="78" t="s">
        <v>9933</v>
      </c>
      <c r="H3750" s="78" t="s">
        <v>9934</v>
      </c>
      <c r="I3750" s="78"/>
      <c r="J3750" s="82" t="s">
        <v>9281</v>
      </c>
      <c r="K3750" s="79"/>
      <c r="L3750" s="79">
        <v>480</v>
      </c>
      <c r="M3750" s="79">
        <v>0.2</v>
      </c>
      <c r="N3750" s="79"/>
      <c r="O3750" s="79">
        <v>161.27</v>
      </c>
      <c r="P3750" s="79">
        <v>350.07</v>
      </c>
      <c r="Q3750" s="79" t="s">
        <v>9282</v>
      </c>
      <c r="R3750" s="79"/>
      <c r="S3750" s="79" t="s">
        <v>9935</v>
      </c>
      <c r="T3750" s="79">
        <v>7720</v>
      </c>
      <c r="U3750" s="79">
        <v>2510</v>
      </c>
      <c r="V3750" s="79">
        <v>3200</v>
      </c>
      <c r="W3750" s="79">
        <v>18000</v>
      </c>
      <c r="X3750" s="81">
        <v>11170</v>
      </c>
    </row>
    <row r="3751" spans="3:24">
      <c r="C3751" s="72">
        <v>2021</v>
      </c>
      <c r="D3751" s="73">
        <v>4</v>
      </c>
      <c r="E3751" s="78" t="s">
        <v>9383</v>
      </c>
      <c r="F3751" s="78" t="s">
        <v>9384</v>
      </c>
      <c r="G3751" s="78" t="s">
        <v>9936</v>
      </c>
      <c r="H3751" s="78" t="s">
        <v>9287</v>
      </c>
      <c r="I3751" s="78"/>
      <c r="J3751" s="82" t="s">
        <v>9281</v>
      </c>
      <c r="K3751" s="79"/>
      <c r="L3751" s="79">
        <v>410</v>
      </c>
      <c r="M3751" s="79"/>
      <c r="N3751" s="79"/>
      <c r="O3751" s="79" t="s">
        <v>2829</v>
      </c>
      <c r="P3751" s="79">
        <v>299.53</v>
      </c>
      <c r="Q3751" s="79" t="s">
        <v>9282</v>
      </c>
      <c r="R3751" s="79"/>
      <c r="S3751" s="79" t="s">
        <v>9396</v>
      </c>
      <c r="T3751" s="79" t="s">
        <v>9937</v>
      </c>
      <c r="U3751" s="79">
        <v>2490</v>
      </c>
      <c r="V3751" s="79" t="s">
        <v>9938</v>
      </c>
      <c r="W3751" s="79">
        <v>18000</v>
      </c>
      <c r="X3751" s="81" t="s">
        <v>9939</v>
      </c>
    </row>
    <row r="3752" spans="3:24">
      <c r="C3752" s="72">
        <v>2021</v>
      </c>
      <c r="D3752" s="73">
        <v>4</v>
      </c>
      <c r="E3752" s="78" t="s">
        <v>9383</v>
      </c>
      <c r="F3752" s="78" t="s">
        <v>9384</v>
      </c>
      <c r="G3752" s="78" t="s">
        <v>9940</v>
      </c>
      <c r="H3752" s="78" t="s">
        <v>9287</v>
      </c>
      <c r="I3752" s="78"/>
      <c r="J3752" s="82" t="s">
        <v>9281</v>
      </c>
      <c r="K3752" s="79"/>
      <c r="L3752" s="79">
        <v>410</v>
      </c>
      <c r="M3752" s="79"/>
      <c r="N3752" s="79"/>
      <c r="O3752" s="79" t="s">
        <v>2829</v>
      </c>
      <c r="P3752" s="79">
        <v>299.53</v>
      </c>
      <c r="Q3752" s="79" t="s">
        <v>9282</v>
      </c>
      <c r="R3752" s="79"/>
      <c r="S3752" s="79" t="s">
        <v>9396</v>
      </c>
      <c r="T3752" s="79" t="s">
        <v>9937</v>
      </c>
      <c r="U3752" s="79">
        <v>2490</v>
      </c>
      <c r="V3752" s="79" t="s">
        <v>9938</v>
      </c>
      <c r="W3752" s="79">
        <v>18000</v>
      </c>
      <c r="X3752" s="81" t="s">
        <v>9939</v>
      </c>
    </row>
    <row r="3753" spans="3:24">
      <c r="C3753" s="72">
        <v>2021</v>
      </c>
      <c r="D3753" s="73">
        <v>4</v>
      </c>
      <c r="E3753" s="78" t="s">
        <v>9383</v>
      </c>
      <c r="F3753" s="78" t="s">
        <v>9384</v>
      </c>
      <c r="G3753" s="78" t="s">
        <v>9941</v>
      </c>
      <c r="H3753" s="78" t="s">
        <v>9641</v>
      </c>
      <c r="I3753" s="78"/>
      <c r="J3753" s="82" t="s">
        <v>9281</v>
      </c>
      <c r="K3753" s="79"/>
      <c r="L3753" s="79">
        <v>325</v>
      </c>
      <c r="M3753" s="79" t="s">
        <v>9942</v>
      </c>
      <c r="N3753" s="79"/>
      <c r="O3753" s="79">
        <v>160.4</v>
      </c>
      <c r="P3753" s="79">
        <v>422.848</v>
      </c>
      <c r="Q3753" s="79" t="s">
        <v>9282</v>
      </c>
      <c r="R3753" s="79"/>
      <c r="S3753" s="79"/>
      <c r="T3753" s="79" t="s">
        <v>9943</v>
      </c>
      <c r="U3753" s="79">
        <v>2550</v>
      </c>
      <c r="V3753" s="79" t="s">
        <v>3839</v>
      </c>
      <c r="W3753" s="79">
        <v>31000</v>
      </c>
      <c r="X3753" s="81" t="s">
        <v>3995</v>
      </c>
    </row>
    <row r="3754" spans="3:24">
      <c r="C3754" s="72">
        <v>2021</v>
      </c>
      <c r="D3754" s="73">
        <v>4</v>
      </c>
      <c r="E3754" s="78" t="s">
        <v>9383</v>
      </c>
      <c r="F3754" s="78" t="s">
        <v>9384</v>
      </c>
      <c r="G3754" s="78" t="s">
        <v>9944</v>
      </c>
      <c r="H3754" s="78" t="s">
        <v>9934</v>
      </c>
      <c r="I3754" s="78"/>
      <c r="J3754" s="82" t="s">
        <v>9281</v>
      </c>
      <c r="K3754" s="79"/>
      <c r="L3754" s="79">
        <v>325</v>
      </c>
      <c r="M3754" s="79" t="s">
        <v>9945</v>
      </c>
      <c r="N3754" s="79"/>
      <c r="O3754" s="79">
        <v>160.26</v>
      </c>
      <c r="P3754" s="79">
        <v>422.848</v>
      </c>
      <c r="Q3754" s="79" t="s">
        <v>9282</v>
      </c>
      <c r="R3754" s="79"/>
      <c r="S3754" s="79" t="s">
        <v>8795</v>
      </c>
      <c r="T3754" s="79" t="s">
        <v>9943</v>
      </c>
      <c r="U3754" s="79">
        <v>2550</v>
      </c>
      <c r="V3754" s="79" t="s">
        <v>9946</v>
      </c>
      <c r="W3754" s="79">
        <v>31000</v>
      </c>
      <c r="X3754" s="81" t="s">
        <v>9947</v>
      </c>
    </row>
    <row r="3755" spans="3:24">
      <c r="C3755" s="72">
        <v>2021</v>
      </c>
      <c r="D3755" s="73">
        <v>4</v>
      </c>
      <c r="E3755" s="78" t="s">
        <v>9948</v>
      </c>
      <c r="F3755" s="78" t="s">
        <v>9949</v>
      </c>
      <c r="G3755" s="78" t="s">
        <v>9950</v>
      </c>
      <c r="H3755" s="78" t="s">
        <v>9934</v>
      </c>
      <c r="I3755" s="78"/>
      <c r="J3755" s="82" t="s">
        <v>9281</v>
      </c>
      <c r="K3755" s="79"/>
      <c r="L3755" s="79">
        <v>325</v>
      </c>
      <c r="M3755" s="79">
        <v>0.225</v>
      </c>
      <c r="N3755" s="79"/>
      <c r="O3755" s="79">
        <v>142.82</v>
      </c>
      <c r="P3755" s="79">
        <v>444</v>
      </c>
      <c r="Q3755" s="79" t="s">
        <v>9282</v>
      </c>
      <c r="R3755" s="79"/>
      <c r="S3755" s="79" t="s">
        <v>8735</v>
      </c>
      <c r="T3755" s="79">
        <v>9800</v>
      </c>
      <c r="U3755" s="79">
        <v>2550</v>
      </c>
      <c r="V3755" s="79">
        <v>3320</v>
      </c>
      <c r="W3755" s="79">
        <v>31000</v>
      </c>
      <c r="X3755" s="81" t="s">
        <v>9951</v>
      </c>
    </row>
    <row r="3756" spans="3:24">
      <c r="C3756" s="72">
        <v>2021</v>
      </c>
      <c r="D3756" s="73">
        <v>4</v>
      </c>
      <c r="E3756" s="78" t="s">
        <v>9948</v>
      </c>
      <c r="F3756" s="78" t="s">
        <v>9949</v>
      </c>
      <c r="G3756" s="78" t="s">
        <v>9952</v>
      </c>
      <c r="H3756" s="78" t="s">
        <v>9267</v>
      </c>
      <c r="I3756" s="78"/>
      <c r="J3756" s="78" t="s">
        <v>1412</v>
      </c>
      <c r="K3756" s="79"/>
      <c r="L3756" s="79">
        <v>590</v>
      </c>
      <c r="M3756" s="79">
        <v>0.159</v>
      </c>
      <c r="N3756" s="79"/>
      <c r="O3756" s="79">
        <v>151.7</v>
      </c>
      <c r="P3756" s="79">
        <v>319.936</v>
      </c>
      <c r="Q3756" s="79" t="s">
        <v>9282</v>
      </c>
      <c r="R3756" s="79"/>
      <c r="S3756" s="79" t="s">
        <v>9953</v>
      </c>
      <c r="T3756" s="79" t="s">
        <v>8594</v>
      </c>
      <c r="U3756" s="79">
        <v>2550</v>
      </c>
      <c r="V3756" s="79">
        <v>3180</v>
      </c>
      <c r="W3756" s="79">
        <v>18000</v>
      </c>
      <c r="X3756" s="81">
        <v>12050</v>
      </c>
    </row>
    <row r="3757" spans="3:24">
      <c r="C3757" s="72">
        <v>2021</v>
      </c>
      <c r="D3757" s="73">
        <v>4</v>
      </c>
      <c r="E3757" s="78" t="s">
        <v>9954</v>
      </c>
      <c r="F3757" s="78" t="s">
        <v>9955</v>
      </c>
      <c r="G3757" s="78" t="s">
        <v>9956</v>
      </c>
      <c r="H3757" s="78" t="s">
        <v>9275</v>
      </c>
      <c r="I3757" s="78"/>
      <c r="J3757" s="78" t="s">
        <v>1441</v>
      </c>
      <c r="K3757" s="79">
        <v>550</v>
      </c>
      <c r="L3757" s="79"/>
      <c r="M3757" s="79"/>
      <c r="N3757" s="79">
        <v>17.8</v>
      </c>
      <c r="O3757" s="79">
        <v>180.83</v>
      </c>
      <c r="P3757" s="79"/>
      <c r="Q3757" s="79" t="s">
        <v>9346</v>
      </c>
      <c r="R3757" s="79"/>
      <c r="S3757" s="79" t="s">
        <v>9957</v>
      </c>
      <c r="T3757" s="79">
        <v>5200</v>
      </c>
      <c r="U3757" s="79">
        <v>1990</v>
      </c>
      <c r="V3757" s="79">
        <v>1618</v>
      </c>
      <c r="W3757" s="79">
        <v>3155</v>
      </c>
      <c r="X3757" s="81">
        <v>2580</v>
      </c>
    </row>
    <row r="3758" spans="3:24">
      <c r="C3758" s="72">
        <v>2021</v>
      </c>
      <c r="D3758" s="73">
        <v>4</v>
      </c>
      <c r="E3758" s="78" t="s">
        <v>9954</v>
      </c>
      <c r="F3758" s="78" t="s">
        <v>9955</v>
      </c>
      <c r="G3758" s="78" t="s">
        <v>9956</v>
      </c>
      <c r="H3758" s="78" t="s">
        <v>9275</v>
      </c>
      <c r="I3758" s="78"/>
      <c r="J3758" s="78" t="s">
        <v>1441</v>
      </c>
      <c r="K3758" s="79">
        <v>550</v>
      </c>
      <c r="L3758" s="79"/>
      <c r="M3758" s="79"/>
      <c r="N3758" s="79">
        <v>17.8</v>
      </c>
      <c r="O3758" s="79">
        <v>180.83</v>
      </c>
      <c r="P3758" s="79"/>
      <c r="Q3758" s="79" t="s">
        <v>9346</v>
      </c>
      <c r="R3758" s="79"/>
      <c r="S3758" s="79" t="s">
        <v>9958</v>
      </c>
      <c r="T3758" s="79">
        <v>5200</v>
      </c>
      <c r="U3758" s="79">
        <v>1990</v>
      </c>
      <c r="V3758" s="79">
        <v>1618</v>
      </c>
      <c r="W3758" s="79">
        <v>3155</v>
      </c>
      <c r="X3758" s="81" t="s">
        <v>9959</v>
      </c>
    </row>
    <row r="3759" spans="3:24">
      <c r="C3759" s="72">
        <v>2021</v>
      </c>
      <c r="D3759" s="73">
        <v>4</v>
      </c>
      <c r="E3759" s="78" t="s">
        <v>9487</v>
      </c>
      <c r="F3759" s="78" t="s">
        <v>9488</v>
      </c>
      <c r="G3759" s="78" t="s">
        <v>8611</v>
      </c>
      <c r="H3759" s="78" t="s">
        <v>9628</v>
      </c>
      <c r="I3759" s="78"/>
      <c r="J3759" s="82" t="s">
        <v>9281</v>
      </c>
      <c r="K3759" s="79"/>
      <c r="L3759" s="79">
        <v>460</v>
      </c>
      <c r="M3759" s="79" t="s">
        <v>6609</v>
      </c>
      <c r="N3759" s="79"/>
      <c r="O3759" s="79">
        <v>154.59</v>
      </c>
      <c r="P3759" s="79">
        <v>89.13</v>
      </c>
      <c r="Q3759" s="79" t="s">
        <v>9282</v>
      </c>
      <c r="R3759" s="79"/>
      <c r="S3759" s="79" t="s">
        <v>8833</v>
      </c>
      <c r="T3759" s="79">
        <v>5995</v>
      </c>
      <c r="U3759" s="79">
        <v>2050</v>
      </c>
      <c r="V3759" s="79">
        <v>3070</v>
      </c>
      <c r="W3759" s="79">
        <v>4495</v>
      </c>
      <c r="X3759" s="81" t="s">
        <v>8613</v>
      </c>
    </row>
    <row r="3760" spans="3:24">
      <c r="C3760" s="72">
        <v>2021</v>
      </c>
      <c r="D3760" s="73">
        <v>4</v>
      </c>
      <c r="E3760" s="78" t="s">
        <v>9960</v>
      </c>
      <c r="F3760" s="78" t="s">
        <v>9961</v>
      </c>
      <c r="G3760" s="78" t="s">
        <v>9962</v>
      </c>
      <c r="H3760" s="78" t="s">
        <v>9327</v>
      </c>
      <c r="I3760" s="78"/>
      <c r="J3760" s="78" t="s">
        <v>1441</v>
      </c>
      <c r="K3760" s="79">
        <v>401</v>
      </c>
      <c r="L3760" s="79"/>
      <c r="M3760" s="79"/>
      <c r="N3760" s="79">
        <v>14</v>
      </c>
      <c r="O3760" s="79">
        <v>125.01</v>
      </c>
      <c r="P3760" s="79"/>
      <c r="Q3760" s="79" t="s">
        <v>9282</v>
      </c>
      <c r="R3760" s="79"/>
      <c r="S3760" s="79" t="s">
        <v>9963</v>
      </c>
      <c r="T3760" s="79" t="s">
        <v>9964</v>
      </c>
      <c r="U3760" s="79">
        <v>1818</v>
      </c>
      <c r="V3760" s="79" t="s">
        <v>9965</v>
      </c>
      <c r="W3760" s="79">
        <v>2032</v>
      </c>
      <c r="X3760" s="81">
        <v>1600</v>
      </c>
    </row>
    <row r="3761" spans="3:24">
      <c r="C3761" s="72">
        <v>2021</v>
      </c>
      <c r="D3761" s="73">
        <v>4</v>
      </c>
      <c r="E3761" s="78" t="s">
        <v>9539</v>
      </c>
      <c r="F3761" s="78" t="s">
        <v>9530</v>
      </c>
      <c r="G3761" s="78" t="s">
        <v>9966</v>
      </c>
      <c r="H3761" s="78" t="s">
        <v>9967</v>
      </c>
      <c r="I3761" s="78"/>
      <c r="J3761" s="82" t="s">
        <v>9281</v>
      </c>
      <c r="K3761" s="79">
        <v>280</v>
      </c>
      <c r="L3761" s="79"/>
      <c r="M3761" s="79">
        <v>0.258</v>
      </c>
      <c r="N3761" s="79"/>
      <c r="O3761" s="79">
        <v>137.6</v>
      </c>
      <c r="P3761" s="79">
        <v>41.86</v>
      </c>
      <c r="Q3761" s="79" t="s">
        <v>9282</v>
      </c>
      <c r="R3761" s="79"/>
      <c r="S3761" s="79" t="s">
        <v>9968</v>
      </c>
      <c r="T3761" s="79">
        <v>4495</v>
      </c>
      <c r="U3761" s="79">
        <v>1680</v>
      </c>
      <c r="V3761" s="79">
        <v>1990</v>
      </c>
      <c r="W3761" s="79">
        <v>2510</v>
      </c>
      <c r="X3761" s="81">
        <v>1415</v>
      </c>
    </row>
    <row r="3762" spans="3:24">
      <c r="C3762" s="72">
        <v>2021</v>
      </c>
      <c r="D3762" s="73">
        <v>4</v>
      </c>
      <c r="E3762" s="78" t="s">
        <v>9571</v>
      </c>
      <c r="F3762" s="78" t="s">
        <v>9565</v>
      </c>
      <c r="G3762" s="78" t="s">
        <v>9969</v>
      </c>
      <c r="H3762" s="78" t="s">
        <v>9327</v>
      </c>
      <c r="I3762" s="78"/>
      <c r="J3762" s="78" t="s">
        <v>1441</v>
      </c>
      <c r="K3762" s="79">
        <v>365</v>
      </c>
      <c r="L3762" s="79"/>
      <c r="M3762" s="79"/>
      <c r="N3762" s="79">
        <v>12.3</v>
      </c>
      <c r="O3762" s="79">
        <v>125</v>
      </c>
      <c r="P3762" s="79"/>
      <c r="Q3762" s="79" t="s">
        <v>9276</v>
      </c>
      <c r="R3762" s="79"/>
      <c r="S3762" s="79" t="s">
        <v>9970</v>
      </c>
      <c r="T3762" s="79">
        <v>4740</v>
      </c>
      <c r="U3762" s="79">
        <v>1820</v>
      </c>
      <c r="V3762" s="79" t="s">
        <v>9971</v>
      </c>
      <c r="W3762" s="79">
        <v>2005</v>
      </c>
      <c r="X3762" s="81">
        <v>1630</v>
      </c>
    </row>
    <row r="3763" spans="3:24">
      <c r="C3763" s="72">
        <v>2021</v>
      </c>
      <c r="D3763" s="73">
        <v>4</v>
      </c>
      <c r="E3763" s="78" t="s">
        <v>9447</v>
      </c>
      <c r="F3763" s="78" t="s">
        <v>9972</v>
      </c>
      <c r="G3763" s="78" t="s">
        <v>9973</v>
      </c>
      <c r="H3763" s="78" t="s">
        <v>9345</v>
      </c>
      <c r="I3763" s="78"/>
      <c r="J3763" s="78" t="s">
        <v>1441</v>
      </c>
      <c r="K3763" s="79">
        <v>330</v>
      </c>
      <c r="L3763" s="79"/>
      <c r="M3763" s="79"/>
      <c r="N3763" s="79">
        <v>13</v>
      </c>
      <c r="O3763" s="79">
        <v>125</v>
      </c>
      <c r="P3763" s="79"/>
      <c r="Q3763" s="79" t="s">
        <v>9276</v>
      </c>
      <c r="R3763" s="79"/>
      <c r="S3763" s="79" t="s">
        <v>9212</v>
      </c>
      <c r="T3763" s="79">
        <v>4680</v>
      </c>
      <c r="U3763" s="79">
        <v>1720</v>
      </c>
      <c r="V3763" s="79">
        <v>1530</v>
      </c>
      <c r="W3763" s="79">
        <v>1969</v>
      </c>
      <c r="X3763" s="81">
        <v>1550</v>
      </c>
    </row>
    <row r="3764" spans="3:24">
      <c r="C3764" s="72">
        <v>2021</v>
      </c>
      <c r="D3764" s="73">
        <v>4</v>
      </c>
      <c r="E3764" s="78" t="s">
        <v>9447</v>
      </c>
      <c r="F3764" s="78" t="s">
        <v>9972</v>
      </c>
      <c r="G3764" s="78" t="s">
        <v>9973</v>
      </c>
      <c r="H3764" s="78" t="s">
        <v>9345</v>
      </c>
      <c r="I3764" s="78"/>
      <c r="J3764" s="78" t="s">
        <v>1441</v>
      </c>
      <c r="K3764" s="79">
        <v>330</v>
      </c>
      <c r="L3764" s="79"/>
      <c r="M3764" s="79"/>
      <c r="N3764" s="79">
        <v>13</v>
      </c>
      <c r="O3764" s="79">
        <v>125</v>
      </c>
      <c r="P3764" s="79"/>
      <c r="Q3764" s="79" t="s">
        <v>9276</v>
      </c>
      <c r="R3764" s="79"/>
      <c r="S3764" s="79" t="s">
        <v>9212</v>
      </c>
      <c r="T3764" s="79">
        <v>4680</v>
      </c>
      <c r="U3764" s="79">
        <v>1720</v>
      </c>
      <c r="V3764" s="79">
        <v>1530</v>
      </c>
      <c r="W3764" s="79">
        <v>1969</v>
      </c>
      <c r="X3764" s="81">
        <v>1550</v>
      </c>
    </row>
    <row r="3765" spans="3:24">
      <c r="C3765" s="72">
        <v>2021</v>
      </c>
      <c r="D3765" s="73">
        <v>4</v>
      </c>
      <c r="E3765" s="78" t="s">
        <v>9974</v>
      </c>
      <c r="F3765" s="78" t="s">
        <v>9975</v>
      </c>
      <c r="G3765" s="78" t="s">
        <v>9215</v>
      </c>
      <c r="H3765" s="78" t="s">
        <v>9976</v>
      </c>
      <c r="I3765" s="78"/>
      <c r="J3765" s="82" t="s">
        <v>9281</v>
      </c>
      <c r="K3765" s="79"/>
      <c r="L3765" s="79">
        <v>250</v>
      </c>
      <c r="M3765" s="79" t="s">
        <v>9977</v>
      </c>
      <c r="N3765" s="79"/>
      <c r="O3765" s="79">
        <v>157.57</v>
      </c>
      <c r="P3765" s="79">
        <v>281.92</v>
      </c>
      <c r="Q3765" s="79" t="s">
        <v>9282</v>
      </c>
      <c r="R3765" s="79"/>
      <c r="S3765" s="79" t="s">
        <v>9214</v>
      </c>
      <c r="T3765" s="79" t="s">
        <v>9978</v>
      </c>
      <c r="U3765" s="79">
        <v>2550</v>
      </c>
      <c r="V3765" s="79">
        <v>3515</v>
      </c>
      <c r="W3765" s="79">
        <v>31000</v>
      </c>
      <c r="X3765" s="81" t="s">
        <v>9979</v>
      </c>
    </row>
    <row r="3766" spans="3:24">
      <c r="C3766" s="72">
        <v>2021</v>
      </c>
      <c r="D3766" s="73">
        <v>4</v>
      </c>
      <c r="E3766" s="78" t="s">
        <v>9597</v>
      </c>
      <c r="F3766" s="78" t="s">
        <v>9598</v>
      </c>
      <c r="G3766" s="78" t="s">
        <v>9980</v>
      </c>
      <c r="H3766" s="78" t="s">
        <v>9660</v>
      </c>
      <c r="I3766" s="78"/>
      <c r="J3766" s="78" t="s">
        <v>1441</v>
      </c>
      <c r="K3766" s="79">
        <v>62</v>
      </c>
      <c r="L3766" s="79"/>
      <c r="M3766" s="79"/>
      <c r="N3766" s="79"/>
      <c r="O3766" s="79"/>
      <c r="P3766" s="79"/>
      <c r="Q3766" s="79" t="s">
        <v>9370</v>
      </c>
      <c r="R3766" s="79"/>
      <c r="S3766" s="79" t="s">
        <v>9981</v>
      </c>
      <c r="T3766" s="79">
        <v>4745</v>
      </c>
      <c r="U3766" s="79">
        <v>1880</v>
      </c>
      <c r="V3766" s="79">
        <v>1736</v>
      </c>
      <c r="W3766" s="79">
        <v>2150</v>
      </c>
      <c r="X3766" s="81">
        <v>1775</v>
      </c>
    </row>
    <row r="3767" spans="3:24">
      <c r="C3767" s="72">
        <v>2021</v>
      </c>
      <c r="D3767" s="73">
        <v>4</v>
      </c>
      <c r="E3767" s="78" t="s">
        <v>9982</v>
      </c>
      <c r="F3767" s="78" t="s">
        <v>9983</v>
      </c>
      <c r="G3767" s="78" t="s">
        <v>9984</v>
      </c>
      <c r="H3767" s="78" t="s">
        <v>9267</v>
      </c>
      <c r="I3767" s="78"/>
      <c r="J3767" s="78" t="s">
        <v>1412</v>
      </c>
      <c r="K3767" s="79"/>
      <c r="L3767" s="79">
        <v>371</v>
      </c>
      <c r="M3767" s="79">
        <v>0.149</v>
      </c>
      <c r="N3767" s="79"/>
      <c r="O3767" s="79">
        <v>157.18</v>
      </c>
      <c r="P3767" s="79">
        <v>180.4</v>
      </c>
      <c r="Q3767" s="79" t="s">
        <v>9282</v>
      </c>
      <c r="R3767" s="79"/>
      <c r="S3767" s="79" t="s">
        <v>9985</v>
      </c>
      <c r="T3767" s="79">
        <v>10480</v>
      </c>
      <c r="U3767" s="79" t="s">
        <v>9986</v>
      </c>
      <c r="V3767" s="79" t="s">
        <v>9987</v>
      </c>
      <c r="W3767" s="79">
        <v>15000</v>
      </c>
      <c r="X3767" s="81" t="s">
        <v>9988</v>
      </c>
    </row>
    <row r="3768" spans="3:24">
      <c r="C3768" s="72">
        <v>2021</v>
      </c>
      <c r="D3768" s="73">
        <v>4</v>
      </c>
      <c r="E3768" s="78" t="s">
        <v>9982</v>
      </c>
      <c r="F3768" s="78" t="s">
        <v>9983</v>
      </c>
      <c r="G3768" s="78" t="s">
        <v>9984</v>
      </c>
      <c r="H3768" s="78" t="s">
        <v>9267</v>
      </c>
      <c r="I3768" s="78"/>
      <c r="J3768" s="78" t="s">
        <v>1412</v>
      </c>
      <c r="K3768" s="79"/>
      <c r="L3768" s="79">
        <v>371</v>
      </c>
      <c r="M3768" s="79">
        <v>0.149</v>
      </c>
      <c r="N3768" s="79"/>
      <c r="O3768" s="79">
        <v>157.18</v>
      </c>
      <c r="P3768" s="79">
        <v>180.4</v>
      </c>
      <c r="Q3768" s="79" t="s">
        <v>9282</v>
      </c>
      <c r="R3768" s="79"/>
      <c r="S3768" s="79" t="s">
        <v>9989</v>
      </c>
      <c r="T3768" s="79">
        <v>10480</v>
      </c>
      <c r="U3768" s="79" t="s">
        <v>9986</v>
      </c>
      <c r="V3768" s="79" t="s">
        <v>9987</v>
      </c>
      <c r="W3768" s="79">
        <v>15000</v>
      </c>
      <c r="X3768" s="81" t="s">
        <v>9988</v>
      </c>
    </row>
    <row r="3769" spans="3:24">
      <c r="C3769" s="72">
        <v>2021</v>
      </c>
      <c r="D3769" s="73">
        <v>4</v>
      </c>
      <c r="E3769" s="78" t="s">
        <v>9638</v>
      </c>
      <c r="F3769" s="78" t="s">
        <v>9639</v>
      </c>
      <c r="G3769" s="78" t="s">
        <v>9990</v>
      </c>
      <c r="H3769" s="78" t="s">
        <v>9431</v>
      </c>
      <c r="I3769" s="78"/>
      <c r="J3769" s="82" t="s">
        <v>9281</v>
      </c>
      <c r="K3769" s="79"/>
      <c r="L3769" s="79">
        <v>170</v>
      </c>
      <c r="M3769" s="79" t="s">
        <v>9991</v>
      </c>
      <c r="N3769" s="79"/>
      <c r="O3769" s="79">
        <v>142.82</v>
      </c>
      <c r="P3769" s="79">
        <v>222.18</v>
      </c>
      <c r="Q3769" s="79" t="s">
        <v>9282</v>
      </c>
      <c r="R3769" s="79"/>
      <c r="S3769" s="79" t="s">
        <v>9992</v>
      </c>
      <c r="T3769" s="79">
        <v>6110</v>
      </c>
      <c r="U3769" s="79">
        <v>2550</v>
      </c>
      <c r="V3769" s="79" t="s">
        <v>9993</v>
      </c>
      <c r="W3769" s="79">
        <v>18000</v>
      </c>
      <c r="X3769" s="81" t="s">
        <v>9994</v>
      </c>
    </row>
    <row r="3770" spans="3:24">
      <c r="C3770" s="72">
        <v>2021</v>
      </c>
      <c r="D3770" s="73">
        <v>4</v>
      </c>
      <c r="E3770" s="78" t="s">
        <v>9638</v>
      </c>
      <c r="F3770" s="78" t="s">
        <v>9639</v>
      </c>
      <c r="G3770" s="78" t="s">
        <v>9995</v>
      </c>
      <c r="H3770" s="78" t="s">
        <v>9651</v>
      </c>
      <c r="I3770" s="78"/>
      <c r="J3770" s="82" t="s">
        <v>9281</v>
      </c>
      <c r="K3770" s="79"/>
      <c r="L3770" s="79">
        <v>300</v>
      </c>
      <c r="M3770" s="79">
        <v>0.144</v>
      </c>
      <c r="N3770" s="79"/>
      <c r="O3770" s="79">
        <v>142.82</v>
      </c>
      <c r="P3770" s="79">
        <v>355.49</v>
      </c>
      <c r="Q3770" s="79" t="s">
        <v>9282</v>
      </c>
      <c r="R3770" s="79"/>
      <c r="S3770" s="79" t="s">
        <v>8735</v>
      </c>
      <c r="T3770" s="79" t="s">
        <v>9996</v>
      </c>
      <c r="U3770" s="79">
        <v>2550</v>
      </c>
      <c r="V3770" s="79">
        <v>3950</v>
      </c>
      <c r="W3770" s="79">
        <v>31000</v>
      </c>
      <c r="X3770" s="81">
        <v>15590</v>
      </c>
    </row>
    <row r="3771" spans="3:24">
      <c r="C3771" s="72">
        <v>2021</v>
      </c>
      <c r="D3771" s="73">
        <v>4</v>
      </c>
      <c r="E3771" s="78" t="s">
        <v>9997</v>
      </c>
      <c r="F3771" s="78" t="s">
        <v>9273</v>
      </c>
      <c r="G3771" s="78" t="s">
        <v>9998</v>
      </c>
      <c r="H3771" s="78" t="s">
        <v>9517</v>
      </c>
      <c r="I3771" s="78"/>
      <c r="J3771" s="82" t="s">
        <v>9281</v>
      </c>
      <c r="K3771" s="79">
        <v>300</v>
      </c>
      <c r="L3771" s="79"/>
      <c r="M3771" s="79">
        <v>0.28</v>
      </c>
      <c r="N3771" s="79"/>
      <c r="O3771" s="79">
        <v>162.1</v>
      </c>
      <c r="P3771" s="79">
        <v>50.5</v>
      </c>
      <c r="Q3771" s="79" t="s">
        <v>9496</v>
      </c>
      <c r="R3771" s="79"/>
      <c r="S3771" s="79" t="s">
        <v>9999</v>
      </c>
      <c r="T3771" s="79" t="s">
        <v>10000</v>
      </c>
      <c r="U3771" s="79">
        <v>1720</v>
      </c>
      <c r="V3771" s="79">
        <v>2000</v>
      </c>
      <c r="W3771" s="79">
        <v>2620</v>
      </c>
      <c r="X3771" s="81">
        <v>1600</v>
      </c>
    </row>
    <row r="3772" spans="3:24">
      <c r="C3772" s="72">
        <v>2021</v>
      </c>
      <c r="D3772" s="73">
        <v>4</v>
      </c>
      <c r="E3772" s="78" t="s">
        <v>9997</v>
      </c>
      <c r="F3772" s="78" t="s">
        <v>9273</v>
      </c>
      <c r="G3772" s="78" t="s">
        <v>10001</v>
      </c>
      <c r="H3772" s="78" t="s">
        <v>9275</v>
      </c>
      <c r="I3772" s="78"/>
      <c r="J3772" s="78" t="s">
        <v>1441</v>
      </c>
      <c r="K3772" s="79">
        <v>313</v>
      </c>
      <c r="L3772" s="79"/>
      <c r="M3772" s="79"/>
      <c r="N3772" s="79">
        <v>16.1</v>
      </c>
      <c r="O3772" s="79">
        <v>160</v>
      </c>
      <c r="P3772" s="79"/>
      <c r="Q3772" s="79" t="s">
        <v>10002</v>
      </c>
      <c r="R3772" s="79"/>
      <c r="S3772" s="79" t="s">
        <v>9999</v>
      </c>
      <c r="T3772" s="79" t="s">
        <v>10000</v>
      </c>
      <c r="U3772" s="79">
        <v>1720</v>
      </c>
      <c r="V3772" s="79">
        <v>1995</v>
      </c>
      <c r="W3772" s="79">
        <v>2525</v>
      </c>
      <c r="X3772" s="81">
        <v>1850</v>
      </c>
    </row>
    <row r="3773" spans="3:24">
      <c r="C3773" s="72">
        <v>2021</v>
      </c>
      <c r="D3773" s="73">
        <v>4</v>
      </c>
      <c r="E3773" s="78" t="s">
        <v>9997</v>
      </c>
      <c r="F3773" s="78" t="s">
        <v>9273</v>
      </c>
      <c r="G3773" s="78" t="s">
        <v>10003</v>
      </c>
      <c r="H3773" s="78" t="s">
        <v>9275</v>
      </c>
      <c r="I3773" s="78"/>
      <c r="J3773" s="78" t="s">
        <v>1441</v>
      </c>
      <c r="K3773" s="79">
        <v>420</v>
      </c>
      <c r="L3773" s="79"/>
      <c r="M3773" s="79"/>
      <c r="N3773" s="79">
        <v>16.13</v>
      </c>
      <c r="O3773" s="79">
        <v>160</v>
      </c>
      <c r="P3773" s="79"/>
      <c r="Q3773" s="79" t="s">
        <v>10002</v>
      </c>
      <c r="R3773" s="79"/>
      <c r="S3773" s="79" t="s">
        <v>9999</v>
      </c>
      <c r="T3773" s="79" t="s">
        <v>10000</v>
      </c>
      <c r="U3773" s="79">
        <v>1720</v>
      </c>
      <c r="V3773" s="79">
        <v>1995</v>
      </c>
      <c r="W3773" s="79">
        <v>2580</v>
      </c>
      <c r="X3773" s="81">
        <v>1960</v>
      </c>
    </row>
    <row r="3774" spans="3:24">
      <c r="C3774" s="72">
        <v>2021</v>
      </c>
      <c r="D3774" s="73">
        <v>4</v>
      </c>
      <c r="E3774" s="78" t="s">
        <v>9997</v>
      </c>
      <c r="F3774" s="78" t="s">
        <v>9273</v>
      </c>
      <c r="G3774" s="78" t="s">
        <v>10004</v>
      </c>
      <c r="H3774" s="78" t="s">
        <v>9275</v>
      </c>
      <c r="I3774" s="78"/>
      <c r="J3774" s="78" t="s">
        <v>1441</v>
      </c>
      <c r="K3774" s="79">
        <v>313</v>
      </c>
      <c r="L3774" s="79"/>
      <c r="M3774" s="79"/>
      <c r="N3774" s="79">
        <v>16.05</v>
      </c>
      <c r="O3774" s="79">
        <v>160</v>
      </c>
      <c r="P3774" s="79"/>
      <c r="Q3774" s="79" t="s">
        <v>10002</v>
      </c>
      <c r="R3774" s="79"/>
      <c r="S3774" s="79" t="s">
        <v>9999</v>
      </c>
      <c r="T3774" s="79" t="s">
        <v>10000</v>
      </c>
      <c r="U3774" s="79">
        <v>1720</v>
      </c>
      <c r="V3774" s="79">
        <v>1995</v>
      </c>
      <c r="W3774" s="79">
        <v>2280</v>
      </c>
      <c r="X3774" s="81">
        <v>1720</v>
      </c>
    </row>
    <row r="3775" spans="3:24">
      <c r="C3775" s="72">
        <v>2021</v>
      </c>
      <c r="D3775" s="73">
        <v>4</v>
      </c>
      <c r="E3775" s="78" t="s">
        <v>9997</v>
      </c>
      <c r="F3775" s="78" t="s">
        <v>9273</v>
      </c>
      <c r="G3775" s="78" t="s">
        <v>10005</v>
      </c>
      <c r="H3775" s="78" t="s">
        <v>9275</v>
      </c>
      <c r="I3775" s="78"/>
      <c r="J3775" s="78" t="s">
        <v>1441</v>
      </c>
      <c r="K3775" s="79">
        <v>410</v>
      </c>
      <c r="L3775" s="79"/>
      <c r="M3775" s="79"/>
      <c r="N3775" s="79">
        <v>15.8</v>
      </c>
      <c r="O3775" s="79">
        <v>160</v>
      </c>
      <c r="P3775" s="79"/>
      <c r="Q3775" s="79" t="s">
        <v>10002</v>
      </c>
      <c r="R3775" s="79"/>
      <c r="S3775" s="79" t="s">
        <v>9999</v>
      </c>
      <c r="T3775" s="79" t="s">
        <v>10000</v>
      </c>
      <c r="U3775" s="79">
        <v>1720</v>
      </c>
      <c r="V3775" s="79">
        <v>1995</v>
      </c>
      <c r="W3775" s="79">
        <v>2595</v>
      </c>
      <c r="X3775" s="81">
        <v>1980</v>
      </c>
    </row>
    <row r="3776" spans="3:24">
      <c r="C3776" s="72">
        <v>2021</v>
      </c>
      <c r="D3776" s="73">
        <v>4</v>
      </c>
      <c r="E3776" s="78" t="s">
        <v>9997</v>
      </c>
      <c r="F3776" s="78" t="s">
        <v>9273</v>
      </c>
      <c r="G3776" s="78" t="s">
        <v>10006</v>
      </c>
      <c r="H3776" s="78" t="s">
        <v>9275</v>
      </c>
      <c r="I3776" s="78"/>
      <c r="J3776" s="78" t="s">
        <v>1441</v>
      </c>
      <c r="K3776" s="79">
        <v>313</v>
      </c>
      <c r="L3776" s="79"/>
      <c r="M3776" s="79"/>
      <c r="N3776" s="79">
        <v>16.05</v>
      </c>
      <c r="O3776" s="79">
        <v>160</v>
      </c>
      <c r="P3776" s="79"/>
      <c r="Q3776" s="79" t="s">
        <v>10002</v>
      </c>
      <c r="R3776" s="79"/>
      <c r="S3776" s="79" t="s">
        <v>9999</v>
      </c>
      <c r="T3776" s="79" t="s">
        <v>10000</v>
      </c>
      <c r="U3776" s="79">
        <v>1720</v>
      </c>
      <c r="V3776" s="79">
        <v>1995</v>
      </c>
      <c r="W3776" s="79">
        <v>2525</v>
      </c>
      <c r="X3776" s="81" t="s">
        <v>10007</v>
      </c>
    </row>
    <row r="3777" spans="3:24">
      <c r="C3777" s="72">
        <v>2021</v>
      </c>
      <c r="D3777" s="73">
        <v>4</v>
      </c>
      <c r="E3777" s="78" t="s">
        <v>9997</v>
      </c>
      <c r="F3777" s="78" t="s">
        <v>9273</v>
      </c>
      <c r="G3777" s="78" t="s">
        <v>10008</v>
      </c>
      <c r="H3777" s="78" t="s">
        <v>9275</v>
      </c>
      <c r="I3777" s="78"/>
      <c r="J3777" s="78" t="s">
        <v>1441</v>
      </c>
      <c r="K3777" s="79">
        <v>422</v>
      </c>
      <c r="L3777" s="79"/>
      <c r="M3777" s="79"/>
      <c r="N3777" s="79">
        <v>15.46</v>
      </c>
      <c r="O3777" s="79">
        <v>160</v>
      </c>
      <c r="P3777" s="79"/>
      <c r="Q3777" s="79" t="s">
        <v>10002</v>
      </c>
      <c r="R3777" s="79"/>
      <c r="S3777" s="79" t="s">
        <v>9999</v>
      </c>
      <c r="T3777" s="79" t="s">
        <v>10000</v>
      </c>
      <c r="U3777" s="79">
        <v>1720</v>
      </c>
      <c r="V3777" s="79">
        <v>1995</v>
      </c>
      <c r="W3777" s="79">
        <v>2400</v>
      </c>
      <c r="X3777" s="81">
        <v>1850</v>
      </c>
    </row>
    <row r="3778" spans="3:24">
      <c r="C3778" s="72">
        <v>2021</v>
      </c>
      <c r="D3778" s="73">
        <v>4</v>
      </c>
      <c r="E3778" s="78" t="s">
        <v>9997</v>
      </c>
      <c r="F3778" s="78" t="s">
        <v>9273</v>
      </c>
      <c r="G3778" s="78" t="s">
        <v>10009</v>
      </c>
      <c r="H3778" s="78" t="s">
        <v>9275</v>
      </c>
      <c r="I3778" s="78"/>
      <c r="J3778" s="78" t="s">
        <v>1441</v>
      </c>
      <c r="K3778" s="79">
        <v>420</v>
      </c>
      <c r="L3778" s="79"/>
      <c r="M3778" s="79"/>
      <c r="N3778" s="79">
        <v>16.13</v>
      </c>
      <c r="O3778" s="79">
        <v>160</v>
      </c>
      <c r="P3778" s="79"/>
      <c r="Q3778" s="79" t="s">
        <v>10002</v>
      </c>
      <c r="R3778" s="79"/>
      <c r="S3778" s="79" t="s">
        <v>9999</v>
      </c>
      <c r="T3778" s="79" t="s">
        <v>10000</v>
      </c>
      <c r="U3778" s="79">
        <v>1720</v>
      </c>
      <c r="V3778" s="79">
        <v>1995</v>
      </c>
      <c r="W3778" s="79">
        <v>2525</v>
      </c>
      <c r="X3778" s="81" t="s">
        <v>10010</v>
      </c>
    </row>
    <row r="3779" spans="3:24">
      <c r="C3779" s="72">
        <v>2021</v>
      </c>
      <c r="D3779" s="73">
        <v>4</v>
      </c>
      <c r="E3779" s="78" t="s">
        <v>9997</v>
      </c>
      <c r="F3779" s="78" t="s">
        <v>9273</v>
      </c>
      <c r="G3779" s="78" t="s">
        <v>10011</v>
      </c>
      <c r="H3779" s="78" t="s">
        <v>9275</v>
      </c>
      <c r="I3779" s="78"/>
      <c r="J3779" s="78" t="s">
        <v>1441</v>
      </c>
      <c r="K3779" s="79">
        <v>410</v>
      </c>
      <c r="L3779" s="79"/>
      <c r="M3779" s="79"/>
      <c r="N3779" s="79">
        <v>15.8</v>
      </c>
      <c r="O3779" s="79">
        <v>160</v>
      </c>
      <c r="P3779" s="79"/>
      <c r="Q3779" s="79" t="s">
        <v>10002</v>
      </c>
      <c r="R3779" s="79"/>
      <c r="S3779" s="79" t="s">
        <v>9999</v>
      </c>
      <c r="T3779" s="79" t="s">
        <v>10000</v>
      </c>
      <c r="U3779" s="79">
        <v>1720</v>
      </c>
      <c r="V3779" s="79">
        <v>1995</v>
      </c>
      <c r="W3779" s="79">
        <v>2525</v>
      </c>
      <c r="X3779" s="81">
        <v>1980</v>
      </c>
    </row>
    <row r="3780" spans="3:24">
      <c r="C3780" s="72">
        <v>2021</v>
      </c>
      <c r="D3780" s="73">
        <v>4</v>
      </c>
      <c r="E3780" s="78" t="s">
        <v>9997</v>
      </c>
      <c r="F3780" s="78" t="s">
        <v>9273</v>
      </c>
      <c r="G3780" s="78" t="s">
        <v>10012</v>
      </c>
      <c r="H3780" s="78" t="s">
        <v>9327</v>
      </c>
      <c r="I3780" s="78"/>
      <c r="J3780" s="78" t="s">
        <v>1441</v>
      </c>
      <c r="K3780" s="79">
        <v>401</v>
      </c>
      <c r="L3780" s="79"/>
      <c r="M3780" s="79"/>
      <c r="N3780" s="79">
        <v>12.4</v>
      </c>
      <c r="O3780" s="79">
        <v>145.3</v>
      </c>
      <c r="P3780" s="79"/>
      <c r="Q3780" s="79" t="s">
        <v>9496</v>
      </c>
      <c r="R3780" s="79"/>
      <c r="S3780" s="79" t="s">
        <v>9230</v>
      </c>
      <c r="T3780" s="79">
        <v>4700</v>
      </c>
      <c r="U3780" s="79">
        <v>1790</v>
      </c>
      <c r="V3780" s="79">
        <v>1550</v>
      </c>
      <c r="W3780" s="79">
        <v>2051</v>
      </c>
      <c r="X3780" s="81">
        <v>1676</v>
      </c>
    </row>
    <row r="3781" spans="3:24">
      <c r="C3781" s="72">
        <v>2021</v>
      </c>
      <c r="D3781" s="73">
        <v>4</v>
      </c>
      <c r="E3781" s="78" t="s">
        <v>9673</v>
      </c>
      <c r="F3781" s="78" t="s">
        <v>9674</v>
      </c>
      <c r="G3781" s="78" t="s">
        <v>10013</v>
      </c>
      <c r="H3781" s="78" t="s">
        <v>9267</v>
      </c>
      <c r="I3781" s="78"/>
      <c r="J3781" s="78" t="s">
        <v>1412</v>
      </c>
      <c r="K3781" s="79"/>
      <c r="L3781" s="79">
        <v>575</v>
      </c>
      <c r="M3781" s="79">
        <v>0.145</v>
      </c>
      <c r="N3781" s="79"/>
      <c r="O3781" s="79" t="s">
        <v>3219</v>
      </c>
      <c r="P3781" s="79">
        <v>303.4</v>
      </c>
      <c r="Q3781" s="79" t="s">
        <v>9282</v>
      </c>
      <c r="R3781" s="79"/>
      <c r="S3781" s="79" t="s">
        <v>9679</v>
      </c>
      <c r="T3781" s="79">
        <v>10480</v>
      </c>
      <c r="U3781" s="79">
        <v>2550</v>
      </c>
      <c r="V3781" s="79" t="s">
        <v>10014</v>
      </c>
      <c r="W3781" s="79">
        <v>18000</v>
      </c>
      <c r="X3781" s="81" t="s">
        <v>8043</v>
      </c>
    </row>
    <row r="3782" spans="3:24">
      <c r="C3782" s="72">
        <v>2021</v>
      </c>
      <c r="D3782" s="73">
        <v>4</v>
      </c>
      <c r="E3782" s="78" t="s">
        <v>9673</v>
      </c>
      <c r="F3782" s="78" t="s">
        <v>9674</v>
      </c>
      <c r="G3782" s="78" t="s">
        <v>10013</v>
      </c>
      <c r="H3782" s="78" t="s">
        <v>9267</v>
      </c>
      <c r="I3782" s="78"/>
      <c r="J3782" s="78" t="s">
        <v>1412</v>
      </c>
      <c r="K3782" s="79"/>
      <c r="L3782" s="79">
        <v>575</v>
      </c>
      <c r="M3782" s="79">
        <v>0.145</v>
      </c>
      <c r="N3782" s="79"/>
      <c r="O3782" s="79" t="s">
        <v>3219</v>
      </c>
      <c r="P3782" s="79"/>
      <c r="Q3782" s="79" t="s">
        <v>9282</v>
      </c>
      <c r="R3782" s="79"/>
      <c r="S3782" s="79" t="s">
        <v>8924</v>
      </c>
      <c r="T3782" s="79">
        <v>10480</v>
      </c>
      <c r="U3782" s="79">
        <v>2550</v>
      </c>
      <c r="V3782" s="79" t="s">
        <v>10014</v>
      </c>
      <c r="W3782" s="79">
        <v>18000</v>
      </c>
      <c r="X3782" s="81" t="s">
        <v>8043</v>
      </c>
    </row>
    <row r="3783" spans="3:24">
      <c r="C3783" s="72">
        <v>2021</v>
      </c>
      <c r="D3783" s="73">
        <v>4</v>
      </c>
      <c r="E3783" s="78" t="s">
        <v>9673</v>
      </c>
      <c r="F3783" s="78" t="s">
        <v>9674</v>
      </c>
      <c r="G3783" s="78" t="s">
        <v>10015</v>
      </c>
      <c r="H3783" s="78" t="s">
        <v>9267</v>
      </c>
      <c r="I3783" s="78"/>
      <c r="J3783" s="78" t="s">
        <v>1412</v>
      </c>
      <c r="K3783" s="79"/>
      <c r="L3783" s="79">
        <v>697</v>
      </c>
      <c r="M3783" s="79">
        <v>0.149</v>
      </c>
      <c r="N3783" s="79"/>
      <c r="O3783" s="79">
        <v>161</v>
      </c>
      <c r="P3783" s="79">
        <v>350.07</v>
      </c>
      <c r="Q3783" s="79" t="s">
        <v>9282</v>
      </c>
      <c r="R3783" s="79"/>
      <c r="S3783" s="79" t="s">
        <v>10016</v>
      </c>
      <c r="T3783" s="79">
        <v>12000</v>
      </c>
      <c r="U3783" s="79" t="s">
        <v>1876</v>
      </c>
      <c r="V3783" s="79" t="s">
        <v>10017</v>
      </c>
      <c r="W3783" s="79">
        <v>18000</v>
      </c>
      <c r="X3783" s="81" t="s">
        <v>10018</v>
      </c>
    </row>
    <row r="3784" spans="3:24">
      <c r="C3784" s="72">
        <v>2021</v>
      </c>
      <c r="D3784" s="73">
        <v>4</v>
      </c>
      <c r="E3784" s="78" t="s">
        <v>9673</v>
      </c>
      <c r="F3784" s="78" t="s">
        <v>9674</v>
      </c>
      <c r="G3784" s="78" t="s">
        <v>10019</v>
      </c>
      <c r="H3784" s="78" t="s">
        <v>9267</v>
      </c>
      <c r="I3784" s="78"/>
      <c r="J3784" s="78" t="s">
        <v>1412</v>
      </c>
      <c r="K3784" s="79"/>
      <c r="L3784" s="79">
        <v>439</v>
      </c>
      <c r="M3784" s="79">
        <v>0.131</v>
      </c>
      <c r="N3784" s="79"/>
      <c r="O3784" s="79">
        <v>161</v>
      </c>
      <c r="P3784" s="79">
        <v>175.04</v>
      </c>
      <c r="Q3784" s="79" t="s">
        <v>9282</v>
      </c>
      <c r="R3784" s="79"/>
      <c r="S3784" s="79" t="s">
        <v>10020</v>
      </c>
      <c r="T3784" s="79">
        <v>8050</v>
      </c>
      <c r="U3784" s="79" t="s">
        <v>3220</v>
      </c>
      <c r="V3784" s="79">
        <v>3130</v>
      </c>
      <c r="W3784" s="79">
        <v>13000</v>
      </c>
      <c r="X3784" s="81" t="s">
        <v>10021</v>
      </c>
    </row>
    <row r="3785" spans="3:24">
      <c r="C3785" s="72">
        <v>2021</v>
      </c>
      <c r="D3785" s="73">
        <v>4</v>
      </c>
      <c r="E3785" s="78" t="s">
        <v>9673</v>
      </c>
      <c r="F3785" s="78" t="s">
        <v>9674</v>
      </c>
      <c r="G3785" s="78" t="s">
        <v>10022</v>
      </c>
      <c r="H3785" s="78" t="s">
        <v>9267</v>
      </c>
      <c r="I3785" s="78"/>
      <c r="J3785" s="78" t="s">
        <v>1412</v>
      </c>
      <c r="K3785" s="79"/>
      <c r="L3785" s="79">
        <v>354</v>
      </c>
      <c r="M3785" s="79">
        <v>0.131</v>
      </c>
      <c r="N3785" s="79"/>
      <c r="O3785" s="79">
        <v>160</v>
      </c>
      <c r="P3785" s="79">
        <v>140.95</v>
      </c>
      <c r="Q3785" s="79" t="s">
        <v>9282</v>
      </c>
      <c r="R3785" s="79"/>
      <c r="S3785" s="79" t="s">
        <v>10020</v>
      </c>
      <c r="T3785" s="79">
        <v>8050</v>
      </c>
      <c r="U3785" s="79" t="s">
        <v>3220</v>
      </c>
      <c r="V3785" s="79">
        <v>3210</v>
      </c>
      <c r="W3785" s="79">
        <v>13000</v>
      </c>
      <c r="X3785" s="81" t="s">
        <v>10021</v>
      </c>
    </row>
    <row r="3786" spans="3:24">
      <c r="C3786" s="72">
        <v>2021</v>
      </c>
      <c r="D3786" s="73">
        <v>4</v>
      </c>
      <c r="E3786" s="78" t="s">
        <v>9673</v>
      </c>
      <c r="F3786" s="78" t="s">
        <v>9674</v>
      </c>
      <c r="G3786" s="78" t="s">
        <v>10023</v>
      </c>
      <c r="H3786" s="78" t="s">
        <v>9267</v>
      </c>
      <c r="I3786" s="78"/>
      <c r="J3786" s="78" t="s">
        <v>1412</v>
      </c>
      <c r="K3786" s="79"/>
      <c r="L3786" s="79">
        <v>436</v>
      </c>
      <c r="M3786" s="79">
        <v>0.149</v>
      </c>
      <c r="N3786" s="79"/>
      <c r="O3786" s="79" t="s">
        <v>3219</v>
      </c>
      <c r="P3786" s="79">
        <v>180.87</v>
      </c>
      <c r="Q3786" s="79" t="s">
        <v>9282</v>
      </c>
      <c r="R3786" s="79"/>
      <c r="S3786" s="79" t="s">
        <v>8907</v>
      </c>
      <c r="T3786" s="79">
        <v>8190</v>
      </c>
      <c r="U3786" s="79">
        <v>2500</v>
      </c>
      <c r="V3786" s="79" t="s">
        <v>10024</v>
      </c>
      <c r="W3786" s="79">
        <v>14200</v>
      </c>
      <c r="X3786" s="81">
        <v>9100</v>
      </c>
    </row>
    <row r="3787" spans="3:24">
      <c r="C3787" s="72">
        <v>2021</v>
      </c>
      <c r="D3787" s="73">
        <v>4</v>
      </c>
      <c r="E3787" s="78" t="s">
        <v>9673</v>
      </c>
      <c r="F3787" s="78" t="s">
        <v>9674</v>
      </c>
      <c r="G3787" s="78" t="s">
        <v>10023</v>
      </c>
      <c r="H3787" s="78" t="s">
        <v>9267</v>
      </c>
      <c r="I3787" s="78"/>
      <c r="J3787" s="78" t="s">
        <v>1412</v>
      </c>
      <c r="K3787" s="79"/>
      <c r="L3787" s="79">
        <v>436</v>
      </c>
      <c r="M3787" s="79">
        <v>0.149</v>
      </c>
      <c r="N3787" s="79"/>
      <c r="O3787" s="79" t="s">
        <v>3219</v>
      </c>
      <c r="P3787" s="79">
        <v>180.87</v>
      </c>
      <c r="Q3787" s="79" t="s">
        <v>9282</v>
      </c>
      <c r="R3787" s="79"/>
      <c r="S3787" s="79" t="s">
        <v>10025</v>
      </c>
      <c r="T3787" s="79">
        <v>8190</v>
      </c>
      <c r="U3787" s="79">
        <v>2500</v>
      </c>
      <c r="V3787" s="79" t="s">
        <v>10024</v>
      </c>
      <c r="W3787" s="79">
        <v>14200</v>
      </c>
      <c r="X3787" s="81">
        <v>9100</v>
      </c>
    </row>
    <row r="3788" spans="3:24">
      <c r="C3788" s="72">
        <v>2021</v>
      </c>
      <c r="D3788" s="73">
        <v>4</v>
      </c>
      <c r="E3788" s="78" t="s">
        <v>10026</v>
      </c>
      <c r="F3788" s="78" t="s">
        <v>10027</v>
      </c>
      <c r="G3788" s="78" t="s">
        <v>10028</v>
      </c>
      <c r="H3788" s="78" t="s">
        <v>9327</v>
      </c>
      <c r="I3788" s="78"/>
      <c r="J3788" s="78" t="s">
        <v>1441</v>
      </c>
      <c r="K3788" s="79">
        <v>480</v>
      </c>
      <c r="L3788" s="79"/>
      <c r="M3788" s="79"/>
      <c r="N3788" s="79">
        <v>13.8</v>
      </c>
      <c r="O3788" s="79">
        <v>126</v>
      </c>
      <c r="P3788" s="79"/>
      <c r="Q3788" s="79" t="s">
        <v>9567</v>
      </c>
      <c r="R3788" s="79"/>
      <c r="S3788" s="79"/>
      <c r="T3788" s="79">
        <v>4880</v>
      </c>
      <c r="U3788" s="79">
        <v>1896</v>
      </c>
      <c r="V3788" s="79">
        <v>1450</v>
      </c>
      <c r="W3788" s="79">
        <v>2295</v>
      </c>
      <c r="X3788" s="81" t="s">
        <v>10029</v>
      </c>
    </row>
    <row r="3789" spans="3:24">
      <c r="C3789" s="72">
        <v>2021</v>
      </c>
      <c r="D3789" s="73">
        <v>4</v>
      </c>
      <c r="E3789" s="78" t="s">
        <v>10026</v>
      </c>
      <c r="F3789" s="78" t="s">
        <v>10027</v>
      </c>
      <c r="G3789" s="78" t="s">
        <v>10028</v>
      </c>
      <c r="H3789" s="78" t="s">
        <v>9327</v>
      </c>
      <c r="I3789" s="78"/>
      <c r="J3789" s="78" t="s">
        <v>1441</v>
      </c>
      <c r="K3789" s="79">
        <v>480</v>
      </c>
      <c r="L3789" s="79"/>
      <c r="M3789" s="79"/>
      <c r="N3789" s="79">
        <v>13.8</v>
      </c>
      <c r="O3789" s="79">
        <v>126</v>
      </c>
      <c r="P3789" s="79"/>
      <c r="Q3789" s="79" t="s">
        <v>9567</v>
      </c>
      <c r="R3789" s="79"/>
      <c r="S3789" s="79"/>
      <c r="T3789" s="79">
        <v>4880</v>
      </c>
      <c r="U3789" s="79">
        <v>1896</v>
      </c>
      <c r="V3789" s="79">
        <v>1450</v>
      </c>
      <c r="W3789" s="79">
        <v>2295</v>
      </c>
      <c r="X3789" s="81" t="s">
        <v>10029</v>
      </c>
    </row>
    <row r="3790" spans="3:24">
      <c r="C3790" s="72">
        <v>2021</v>
      </c>
      <c r="D3790" s="73">
        <v>4</v>
      </c>
      <c r="E3790" s="78" t="s">
        <v>10030</v>
      </c>
      <c r="F3790" s="78" t="s">
        <v>9703</v>
      </c>
      <c r="G3790" s="78" t="s">
        <v>10031</v>
      </c>
      <c r="H3790" s="78" t="s">
        <v>9267</v>
      </c>
      <c r="I3790" s="78"/>
      <c r="J3790" s="78" t="s">
        <v>1412</v>
      </c>
      <c r="K3790" s="79"/>
      <c r="L3790" s="79">
        <v>105</v>
      </c>
      <c r="M3790" s="79" t="s">
        <v>10032</v>
      </c>
      <c r="N3790" s="79"/>
      <c r="O3790" s="79"/>
      <c r="P3790" s="79">
        <v>39.744</v>
      </c>
      <c r="Q3790" s="79" t="s">
        <v>10033</v>
      </c>
      <c r="R3790" s="79"/>
      <c r="S3790" s="79" t="s">
        <v>10034</v>
      </c>
      <c r="T3790" s="79">
        <v>6840</v>
      </c>
      <c r="U3790" s="79">
        <v>2290</v>
      </c>
      <c r="V3790" s="79">
        <v>3060</v>
      </c>
      <c r="W3790" s="79">
        <v>9500</v>
      </c>
      <c r="X3790" s="81" t="s">
        <v>10035</v>
      </c>
    </row>
    <row r="3791" spans="3:24">
      <c r="C3791" s="72">
        <v>2021</v>
      </c>
      <c r="D3791" s="73">
        <v>4</v>
      </c>
      <c r="E3791" s="78" t="s">
        <v>10030</v>
      </c>
      <c r="F3791" s="78" t="s">
        <v>9703</v>
      </c>
      <c r="G3791" s="78" t="s">
        <v>10031</v>
      </c>
      <c r="H3791" s="78" t="s">
        <v>9267</v>
      </c>
      <c r="I3791" s="78"/>
      <c r="J3791" s="78" t="s">
        <v>1412</v>
      </c>
      <c r="K3791" s="79"/>
      <c r="L3791" s="79">
        <v>118</v>
      </c>
      <c r="M3791" s="79" t="s">
        <v>10036</v>
      </c>
      <c r="N3791" s="79"/>
      <c r="O3791" s="79"/>
      <c r="P3791" s="79">
        <v>44.712</v>
      </c>
      <c r="Q3791" s="79" t="s">
        <v>10033</v>
      </c>
      <c r="R3791" s="79"/>
      <c r="S3791" s="79" t="s">
        <v>10037</v>
      </c>
      <c r="T3791" s="79">
        <v>6840</v>
      </c>
      <c r="U3791" s="79">
        <v>2290</v>
      </c>
      <c r="V3791" s="79">
        <v>3060</v>
      </c>
      <c r="W3791" s="79">
        <v>9500</v>
      </c>
      <c r="X3791" s="81" t="s">
        <v>10035</v>
      </c>
    </row>
    <row r="3792" spans="3:24">
      <c r="C3792" s="72">
        <v>2021</v>
      </c>
      <c r="D3792" s="73">
        <v>4</v>
      </c>
      <c r="E3792" s="78" t="s">
        <v>10038</v>
      </c>
      <c r="F3792" s="78" t="s">
        <v>10039</v>
      </c>
      <c r="G3792" s="78" t="s">
        <v>10040</v>
      </c>
      <c r="H3792" s="78" t="s">
        <v>9267</v>
      </c>
      <c r="I3792" s="78"/>
      <c r="J3792" s="78" t="s">
        <v>1412</v>
      </c>
      <c r="K3792" s="79"/>
      <c r="L3792" s="79" t="s">
        <v>10041</v>
      </c>
      <c r="M3792" s="79" t="s">
        <v>10042</v>
      </c>
      <c r="N3792" s="79"/>
      <c r="O3792" s="79" t="s">
        <v>10043</v>
      </c>
      <c r="P3792" s="79">
        <v>146.6</v>
      </c>
      <c r="Q3792" s="79" t="s">
        <v>9276</v>
      </c>
      <c r="R3792" s="79"/>
      <c r="S3792" s="79" t="s">
        <v>9721</v>
      </c>
      <c r="T3792" s="79">
        <v>8010</v>
      </c>
      <c r="U3792" s="79">
        <v>2410</v>
      </c>
      <c r="V3792" s="79" t="s">
        <v>10044</v>
      </c>
      <c r="W3792" s="79">
        <v>11200</v>
      </c>
      <c r="X3792" s="81" t="s">
        <v>10045</v>
      </c>
    </row>
    <row r="3793" spans="3:24">
      <c r="C3793" s="72">
        <v>2021</v>
      </c>
      <c r="D3793" s="73">
        <v>4</v>
      </c>
      <c r="E3793" s="78" t="s">
        <v>10038</v>
      </c>
      <c r="F3793" s="78" t="s">
        <v>10039</v>
      </c>
      <c r="G3793" s="78" t="s">
        <v>10046</v>
      </c>
      <c r="H3793" s="78" t="s">
        <v>9267</v>
      </c>
      <c r="I3793" s="78"/>
      <c r="J3793" s="78" t="s">
        <v>1412</v>
      </c>
      <c r="K3793" s="79"/>
      <c r="L3793" s="79">
        <v>287</v>
      </c>
      <c r="M3793" s="79">
        <v>0.159</v>
      </c>
      <c r="N3793" s="79"/>
      <c r="O3793" s="79">
        <v>140.13</v>
      </c>
      <c r="P3793" s="79">
        <v>109.27</v>
      </c>
      <c r="Q3793" s="79" t="s">
        <v>9276</v>
      </c>
      <c r="R3793" s="79"/>
      <c r="S3793" s="79" t="s">
        <v>9721</v>
      </c>
      <c r="T3793" s="79">
        <v>8010</v>
      </c>
      <c r="U3793" s="79">
        <v>2410</v>
      </c>
      <c r="V3793" s="79" t="s">
        <v>10044</v>
      </c>
      <c r="W3793" s="79">
        <v>11200</v>
      </c>
      <c r="X3793" s="81">
        <v>7400</v>
      </c>
    </row>
    <row r="3794" spans="3:24">
      <c r="C3794" s="72">
        <v>2021</v>
      </c>
      <c r="D3794" s="73">
        <v>4</v>
      </c>
      <c r="E3794" s="78" t="s">
        <v>10038</v>
      </c>
      <c r="F3794" s="78" t="s">
        <v>10039</v>
      </c>
      <c r="G3794" s="78" t="s">
        <v>10047</v>
      </c>
      <c r="H3794" s="78" t="s">
        <v>9267</v>
      </c>
      <c r="I3794" s="78"/>
      <c r="J3794" s="78" t="s">
        <v>1412</v>
      </c>
      <c r="K3794" s="79"/>
      <c r="L3794" s="79">
        <v>367</v>
      </c>
      <c r="M3794" s="79">
        <v>0.144</v>
      </c>
      <c r="N3794" s="79"/>
      <c r="O3794" s="79" t="s">
        <v>1570</v>
      </c>
      <c r="P3794" s="79">
        <v>121.13</v>
      </c>
      <c r="Q3794" s="79" t="s">
        <v>9276</v>
      </c>
      <c r="R3794" s="79"/>
      <c r="S3794" s="79" t="s">
        <v>10048</v>
      </c>
      <c r="T3794" s="79">
        <v>8010</v>
      </c>
      <c r="U3794" s="79">
        <v>2410</v>
      </c>
      <c r="V3794" s="79" t="s">
        <v>10044</v>
      </c>
      <c r="W3794" s="79">
        <v>11200</v>
      </c>
      <c r="X3794" s="81">
        <v>7300</v>
      </c>
    </row>
    <row r="3795" spans="3:24">
      <c r="C3795" s="72">
        <v>2021</v>
      </c>
      <c r="D3795" s="73">
        <v>4</v>
      </c>
      <c r="E3795" s="78" t="s">
        <v>10038</v>
      </c>
      <c r="F3795" s="78" t="s">
        <v>10039</v>
      </c>
      <c r="G3795" s="78" t="s">
        <v>10049</v>
      </c>
      <c r="H3795" s="78" t="s">
        <v>9267</v>
      </c>
      <c r="I3795" s="78"/>
      <c r="J3795" s="78" t="s">
        <v>1412</v>
      </c>
      <c r="K3795" s="79"/>
      <c r="L3795" s="79">
        <v>477</v>
      </c>
      <c r="M3795" s="79">
        <v>0.142</v>
      </c>
      <c r="N3795" s="79"/>
      <c r="O3795" s="79" t="s">
        <v>1570</v>
      </c>
      <c r="P3795" s="79">
        <v>149.76</v>
      </c>
      <c r="Q3795" s="79" t="s">
        <v>9276</v>
      </c>
      <c r="R3795" s="79"/>
      <c r="S3795" s="79" t="s">
        <v>10048</v>
      </c>
      <c r="T3795" s="79">
        <v>8010</v>
      </c>
      <c r="U3795" s="79">
        <v>2410</v>
      </c>
      <c r="V3795" s="79" t="s">
        <v>10044</v>
      </c>
      <c r="W3795" s="79">
        <v>11200</v>
      </c>
      <c r="X3795" s="81">
        <v>7450</v>
      </c>
    </row>
    <row r="3796" spans="3:24">
      <c r="C3796" s="72">
        <v>2021</v>
      </c>
      <c r="D3796" s="73">
        <v>4</v>
      </c>
      <c r="E3796" s="78" t="s">
        <v>10038</v>
      </c>
      <c r="F3796" s="78" t="s">
        <v>10039</v>
      </c>
      <c r="G3796" s="78" t="s">
        <v>10049</v>
      </c>
      <c r="H3796" s="78" t="s">
        <v>9267</v>
      </c>
      <c r="I3796" s="78"/>
      <c r="J3796" s="78" t="s">
        <v>1412</v>
      </c>
      <c r="K3796" s="79"/>
      <c r="L3796" s="79">
        <v>477</v>
      </c>
      <c r="M3796" s="79">
        <v>0.142</v>
      </c>
      <c r="N3796" s="79"/>
      <c r="O3796" s="79" t="s">
        <v>1570</v>
      </c>
      <c r="P3796" s="79">
        <v>149.76</v>
      </c>
      <c r="Q3796" s="79" t="s">
        <v>9276</v>
      </c>
      <c r="R3796" s="79"/>
      <c r="S3796" s="79" t="s">
        <v>10050</v>
      </c>
      <c r="T3796" s="79">
        <v>8010</v>
      </c>
      <c r="U3796" s="79">
        <v>2410</v>
      </c>
      <c r="V3796" s="79" t="s">
        <v>10044</v>
      </c>
      <c r="W3796" s="79">
        <v>11200</v>
      </c>
      <c r="X3796" s="81">
        <v>7450</v>
      </c>
    </row>
    <row r="3797" spans="3:24">
      <c r="C3797" s="72">
        <v>2021</v>
      </c>
      <c r="D3797" s="73">
        <v>4</v>
      </c>
      <c r="E3797" s="78" t="s">
        <v>9716</v>
      </c>
      <c r="F3797" s="78" t="s">
        <v>9717</v>
      </c>
      <c r="G3797" s="78" t="s">
        <v>10051</v>
      </c>
      <c r="H3797" s="78" t="s">
        <v>9267</v>
      </c>
      <c r="I3797" s="78"/>
      <c r="J3797" s="78" t="s">
        <v>1412</v>
      </c>
      <c r="K3797" s="79"/>
      <c r="L3797" s="79">
        <v>225</v>
      </c>
      <c r="M3797" s="79">
        <v>0.141</v>
      </c>
      <c r="N3797" s="79"/>
      <c r="O3797" s="79" t="s">
        <v>10052</v>
      </c>
      <c r="P3797" s="79">
        <v>100.7</v>
      </c>
      <c r="Q3797" s="79" t="s">
        <v>10053</v>
      </c>
      <c r="R3797" s="79"/>
      <c r="S3797" s="79" t="s">
        <v>10054</v>
      </c>
      <c r="T3797" s="79">
        <v>8090</v>
      </c>
      <c r="U3797" s="79">
        <v>2350</v>
      </c>
      <c r="V3797" s="79" t="s">
        <v>5741</v>
      </c>
      <c r="W3797" s="79">
        <v>13200</v>
      </c>
      <c r="X3797" s="81" t="s">
        <v>10055</v>
      </c>
    </row>
    <row r="3798" spans="3:24">
      <c r="C3798" s="72">
        <v>2021</v>
      </c>
      <c r="D3798" s="73">
        <v>4</v>
      </c>
      <c r="E3798" s="78" t="s">
        <v>10056</v>
      </c>
      <c r="F3798" s="78" t="s">
        <v>10057</v>
      </c>
      <c r="G3798" s="78" t="s">
        <v>10058</v>
      </c>
      <c r="H3798" s="78" t="s">
        <v>9267</v>
      </c>
      <c r="I3798" s="78"/>
      <c r="J3798" s="78" t="s">
        <v>1412</v>
      </c>
      <c r="K3798" s="79"/>
      <c r="L3798" s="79">
        <v>535</v>
      </c>
      <c r="M3798" s="79">
        <v>0.148</v>
      </c>
      <c r="N3798" s="79"/>
      <c r="O3798" s="79">
        <v>160.26</v>
      </c>
      <c r="P3798" s="79">
        <v>281.9</v>
      </c>
      <c r="Q3798" s="79" t="s">
        <v>9282</v>
      </c>
      <c r="R3798" s="79"/>
      <c r="S3798" s="79" t="s">
        <v>10059</v>
      </c>
      <c r="T3798" s="79">
        <v>10490</v>
      </c>
      <c r="U3798" s="79" t="s">
        <v>1525</v>
      </c>
      <c r="V3798" s="79" t="s">
        <v>10060</v>
      </c>
      <c r="W3798" s="79">
        <v>17500</v>
      </c>
      <c r="X3798" s="81">
        <v>11100</v>
      </c>
    </row>
    <row r="3799" spans="3:24">
      <c r="C3799" s="72">
        <v>2021</v>
      </c>
      <c r="D3799" s="73">
        <v>4</v>
      </c>
      <c r="E3799" s="78" t="s">
        <v>10056</v>
      </c>
      <c r="F3799" s="78" t="s">
        <v>10057</v>
      </c>
      <c r="G3799" s="78" t="s">
        <v>10061</v>
      </c>
      <c r="H3799" s="78" t="s">
        <v>9267</v>
      </c>
      <c r="I3799" s="78"/>
      <c r="J3799" s="78" t="s">
        <v>1412</v>
      </c>
      <c r="K3799" s="79"/>
      <c r="L3799" s="79">
        <v>515</v>
      </c>
      <c r="M3799" s="79">
        <v>0.129</v>
      </c>
      <c r="N3799" s="79"/>
      <c r="O3799" s="79" t="s">
        <v>1570</v>
      </c>
      <c r="P3799" s="79">
        <v>255.48</v>
      </c>
      <c r="Q3799" s="79" t="s">
        <v>9282</v>
      </c>
      <c r="R3799" s="79"/>
      <c r="S3799" s="79" t="s">
        <v>10059</v>
      </c>
      <c r="T3799" s="79">
        <v>10490</v>
      </c>
      <c r="U3799" s="79" t="s">
        <v>4758</v>
      </c>
      <c r="V3799" s="79" t="s">
        <v>10062</v>
      </c>
      <c r="W3799" s="79">
        <v>17400</v>
      </c>
      <c r="X3799" s="81">
        <v>10600</v>
      </c>
    </row>
    <row r="3800" spans="3:24">
      <c r="C3800" s="72">
        <v>2021</v>
      </c>
      <c r="D3800" s="73">
        <v>4</v>
      </c>
      <c r="E3800" s="78" t="s">
        <v>10056</v>
      </c>
      <c r="F3800" s="78" t="s">
        <v>10057</v>
      </c>
      <c r="G3800" s="78" t="s">
        <v>10063</v>
      </c>
      <c r="H3800" s="78" t="s">
        <v>9267</v>
      </c>
      <c r="I3800" s="78"/>
      <c r="J3800" s="78" t="s">
        <v>1412</v>
      </c>
      <c r="K3800" s="79"/>
      <c r="L3800" s="79">
        <v>450</v>
      </c>
      <c r="M3800" s="79">
        <v>0.139</v>
      </c>
      <c r="N3800" s="79"/>
      <c r="O3800" s="79">
        <v>158.98</v>
      </c>
      <c r="P3800" s="79">
        <v>210.56</v>
      </c>
      <c r="Q3800" s="79" t="s">
        <v>9282</v>
      </c>
      <c r="R3800" s="79"/>
      <c r="S3800" s="79" t="s">
        <v>10059</v>
      </c>
      <c r="T3800" s="79">
        <v>10490</v>
      </c>
      <c r="U3800" s="79" t="s">
        <v>1525</v>
      </c>
      <c r="V3800" s="79" t="s">
        <v>10064</v>
      </c>
      <c r="W3800" s="79">
        <v>16500</v>
      </c>
      <c r="X3800" s="81">
        <v>10450</v>
      </c>
    </row>
    <row r="3801" spans="3:24">
      <c r="C3801" s="72">
        <v>2021</v>
      </c>
      <c r="D3801" s="73">
        <v>4</v>
      </c>
      <c r="E3801" s="78" t="s">
        <v>10056</v>
      </c>
      <c r="F3801" s="78" t="s">
        <v>10057</v>
      </c>
      <c r="G3801" s="78" t="s">
        <v>10065</v>
      </c>
      <c r="H3801" s="78" t="s">
        <v>9267</v>
      </c>
      <c r="I3801" s="78"/>
      <c r="J3801" s="78" t="s">
        <v>1412</v>
      </c>
      <c r="K3801" s="79"/>
      <c r="L3801" s="79">
        <v>450</v>
      </c>
      <c r="M3801" s="79" t="s">
        <v>10066</v>
      </c>
      <c r="N3801" s="79"/>
      <c r="O3801" s="79">
        <v>158.98</v>
      </c>
      <c r="P3801" s="79">
        <v>210.56</v>
      </c>
      <c r="Q3801" s="79" t="s">
        <v>9282</v>
      </c>
      <c r="R3801" s="79"/>
      <c r="S3801" s="79" t="s">
        <v>9021</v>
      </c>
      <c r="T3801" s="79">
        <v>8145</v>
      </c>
      <c r="U3801" s="79">
        <v>2365</v>
      </c>
      <c r="V3801" s="79" t="s">
        <v>7099</v>
      </c>
      <c r="W3801" s="79">
        <v>13800</v>
      </c>
      <c r="X3801" s="81" t="s">
        <v>10067</v>
      </c>
    </row>
    <row r="3802" spans="3:24">
      <c r="C3802" s="72">
        <v>2021</v>
      </c>
      <c r="D3802" s="73">
        <v>4</v>
      </c>
      <c r="E3802" s="78" t="s">
        <v>10056</v>
      </c>
      <c r="F3802" s="78" t="s">
        <v>10057</v>
      </c>
      <c r="G3802" s="78" t="s">
        <v>10068</v>
      </c>
      <c r="H3802" s="78" t="s">
        <v>9267</v>
      </c>
      <c r="I3802" s="78"/>
      <c r="J3802" s="78" t="s">
        <v>1412</v>
      </c>
      <c r="K3802" s="79"/>
      <c r="L3802" s="79">
        <v>295</v>
      </c>
      <c r="M3802" s="79">
        <v>0.144</v>
      </c>
      <c r="N3802" s="79"/>
      <c r="O3802" s="79">
        <v>160.26</v>
      </c>
      <c r="P3802" s="79">
        <v>140.95</v>
      </c>
      <c r="Q3802" s="79" t="s">
        <v>9282</v>
      </c>
      <c r="R3802" s="79"/>
      <c r="S3802" s="79" t="s">
        <v>9021</v>
      </c>
      <c r="T3802" s="79">
        <v>8145</v>
      </c>
      <c r="U3802" s="79">
        <v>2365</v>
      </c>
      <c r="V3802" s="79" t="s">
        <v>7099</v>
      </c>
      <c r="W3802" s="79">
        <v>13800</v>
      </c>
      <c r="X3802" s="81" t="s">
        <v>9023</v>
      </c>
    </row>
    <row r="3803" spans="3:24">
      <c r="C3803" s="72">
        <v>2021</v>
      </c>
      <c r="D3803" s="73">
        <v>4</v>
      </c>
      <c r="E3803" s="78" t="s">
        <v>10056</v>
      </c>
      <c r="F3803" s="78" t="s">
        <v>10057</v>
      </c>
      <c r="G3803" s="78" t="s">
        <v>10069</v>
      </c>
      <c r="H3803" s="78" t="s">
        <v>9267</v>
      </c>
      <c r="I3803" s="78"/>
      <c r="J3803" s="78" t="s">
        <v>1412</v>
      </c>
      <c r="K3803" s="79"/>
      <c r="L3803" s="79">
        <v>250</v>
      </c>
      <c r="M3803" s="79" t="s">
        <v>10070</v>
      </c>
      <c r="N3803" s="79"/>
      <c r="O3803" s="79" t="s">
        <v>1570</v>
      </c>
      <c r="P3803" s="79">
        <v>127.74</v>
      </c>
      <c r="Q3803" s="79" t="s">
        <v>9282</v>
      </c>
      <c r="R3803" s="79"/>
      <c r="S3803" s="79" t="s">
        <v>10071</v>
      </c>
      <c r="T3803" s="79">
        <v>8640</v>
      </c>
      <c r="U3803" s="79">
        <v>2365</v>
      </c>
      <c r="V3803" s="79" t="s">
        <v>8672</v>
      </c>
      <c r="W3803" s="79">
        <v>13500</v>
      </c>
      <c r="X3803" s="81" t="s">
        <v>10072</v>
      </c>
    </row>
    <row r="3804" spans="3:24">
      <c r="C3804" s="72">
        <v>2021</v>
      </c>
      <c r="D3804" s="73">
        <v>4</v>
      </c>
      <c r="E3804" s="78" t="s">
        <v>10056</v>
      </c>
      <c r="F3804" s="78" t="s">
        <v>10057</v>
      </c>
      <c r="G3804" s="78" t="s">
        <v>10073</v>
      </c>
      <c r="H3804" s="78" t="s">
        <v>9267</v>
      </c>
      <c r="I3804" s="78"/>
      <c r="J3804" s="78" t="s">
        <v>1412</v>
      </c>
      <c r="K3804" s="79"/>
      <c r="L3804" s="79">
        <v>510</v>
      </c>
      <c r="M3804" s="79" t="s">
        <v>10074</v>
      </c>
      <c r="N3804" s="79"/>
      <c r="O3804" s="79" t="s">
        <v>1570</v>
      </c>
      <c r="P3804" s="79">
        <v>242.27</v>
      </c>
      <c r="Q3804" s="79" t="s">
        <v>9282</v>
      </c>
      <c r="R3804" s="79"/>
      <c r="S3804" s="79" t="s">
        <v>9021</v>
      </c>
      <c r="T3804" s="79">
        <v>8750</v>
      </c>
      <c r="U3804" s="79" t="s">
        <v>10075</v>
      </c>
      <c r="V3804" s="79" t="s">
        <v>10076</v>
      </c>
      <c r="W3804" s="79">
        <v>14500</v>
      </c>
      <c r="X3804" s="81" t="s">
        <v>2623</v>
      </c>
    </row>
    <row r="3805" spans="3:24">
      <c r="C3805" s="72">
        <v>2021</v>
      </c>
      <c r="D3805" s="73">
        <v>4</v>
      </c>
      <c r="E3805" s="78" t="s">
        <v>9763</v>
      </c>
      <c r="F3805" s="78" t="s">
        <v>9476</v>
      </c>
      <c r="G3805" s="78" t="s">
        <v>10077</v>
      </c>
      <c r="H3805" s="78" t="s">
        <v>9287</v>
      </c>
      <c r="I3805" s="78"/>
      <c r="J3805" s="82" t="s">
        <v>9281</v>
      </c>
      <c r="K3805" s="79"/>
      <c r="L3805" s="79">
        <v>390</v>
      </c>
      <c r="M3805" s="79"/>
      <c r="N3805" s="79"/>
      <c r="O3805" s="79">
        <v>140.7</v>
      </c>
      <c r="P3805" s="79">
        <v>314.14</v>
      </c>
      <c r="Q3805" s="79" t="s">
        <v>9282</v>
      </c>
      <c r="R3805" s="79"/>
      <c r="S3805" s="79" t="s">
        <v>9466</v>
      </c>
      <c r="T3805" s="79" t="s">
        <v>10078</v>
      </c>
      <c r="U3805" s="79">
        <v>2500</v>
      </c>
      <c r="V3805" s="79" t="s">
        <v>10079</v>
      </c>
      <c r="W3805" s="79">
        <v>18000</v>
      </c>
      <c r="X3805" s="81" t="s">
        <v>10080</v>
      </c>
    </row>
    <row r="3806" spans="3:24">
      <c r="C3806" s="72">
        <v>2021</v>
      </c>
      <c r="D3806" s="73">
        <v>4</v>
      </c>
      <c r="E3806" s="78" t="s">
        <v>9771</v>
      </c>
      <c r="F3806" s="78" t="s">
        <v>9772</v>
      </c>
      <c r="G3806" s="78" t="s">
        <v>10081</v>
      </c>
      <c r="H3806" s="78" t="s">
        <v>9314</v>
      </c>
      <c r="I3806" s="78"/>
      <c r="J3806" s="82" t="s">
        <v>9281</v>
      </c>
      <c r="K3806" s="79"/>
      <c r="L3806" s="79">
        <v>420</v>
      </c>
      <c r="M3806" s="79" t="s">
        <v>10082</v>
      </c>
      <c r="N3806" s="79"/>
      <c r="O3806" s="79">
        <v>135.1</v>
      </c>
      <c r="P3806" s="79">
        <v>218.54</v>
      </c>
      <c r="Q3806" s="79" t="s">
        <v>9469</v>
      </c>
      <c r="R3806" s="79"/>
      <c r="S3806" s="79" t="s">
        <v>9785</v>
      </c>
      <c r="T3806" s="79" t="s">
        <v>10083</v>
      </c>
      <c r="U3806" s="79">
        <v>2200</v>
      </c>
      <c r="V3806" s="79" t="s">
        <v>10084</v>
      </c>
      <c r="W3806" s="79">
        <v>11900</v>
      </c>
      <c r="X3806" s="81" t="s">
        <v>10085</v>
      </c>
    </row>
    <row r="3807" spans="3:24">
      <c r="C3807" s="72">
        <v>2021</v>
      </c>
      <c r="D3807" s="73">
        <v>4</v>
      </c>
      <c r="E3807" s="78" t="s">
        <v>9771</v>
      </c>
      <c r="F3807" s="78" t="s">
        <v>9772</v>
      </c>
      <c r="G3807" s="78" t="s">
        <v>10086</v>
      </c>
      <c r="H3807" s="78" t="s">
        <v>9314</v>
      </c>
      <c r="I3807" s="78"/>
      <c r="J3807" s="82" t="s">
        <v>9281</v>
      </c>
      <c r="K3807" s="79"/>
      <c r="L3807" s="79">
        <v>406</v>
      </c>
      <c r="M3807" s="79" t="s">
        <v>10087</v>
      </c>
      <c r="N3807" s="79"/>
      <c r="O3807" s="79">
        <v>140</v>
      </c>
      <c r="P3807" s="79">
        <v>218.54</v>
      </c>
      <c r="Q3807" s="79" t="s">
        <v>9282</v>
      </c>
      <c r="R3807" s="79"/>
      <c r="S3807" s="79" t="s">
        <v>9323</v>
      </c>
      <c r="T3807" s="79" t="s">
        <v>10088</v>
      </c>
      <c r="U3807" s="79">
        <v>2350</v>
      </c>
      <c r="V3807" s="79">
        <v>2540</v>
      </c>
      <c r="W3807" s="79">
        <v>12495</v>
      </c>
      <c r="X3807" s="81" t="s">
        <v>10089</v>
      </c>
    </row>
    <row r="3808" spans="3:24">
      <c r="C3808" s="72">
        <v>2021</v>
      </c>
      <c r="D3808" s="73">
        <v>4</v>
      </c>
      <c r="E3808" s="78" t="s">
        <v>9455</v>
      </c>
      <c r="F3808" s="78" t="s">
        <v>9456</v>
      </c>
      <c r="G3808" s="78" t="s">
        <v>10090</v>
      </c>
      <c r="H3808" s="78" t="s">
        <v>10091</v>
      </c>
      <c r="I3808" s="78"/>
      <c r="J3808" s="82" t="s">
        <v>9281</v>
      </c>
      <c r="K3808" s="79"/>
      <c r="L3808" s="79">
        <v>450</v>
      </c>
      <c r="M3808" s="79"/>
      <c r="N3808" s="79"/>
      <c r="O3808" s="79"/>
      <c r="P3808" s="79"/>
      <c r="Q3808" s="79"/>
      <c r="R3808" s="79">
        <v>100</v>
      </c>
      <c r="S3808" s="79">
        <v>111</v>
      </c>
      <c r="T3808" s="79">
        <v>9835</v>
      </c>
      <c r="U3808" s="79">
        <v>2550</v>
      </c>
      <c r="V3808" s="79" t="s">
        <v>1864</v>
      </c>
      <c r="W3808" s="79">
        <v>31000</v>
      </c>
      <c r="X3808" s="81">
        <v>18000</v>
      </c>
    </row>
    <row r="3809" spans="3:24">
      <c r="C3809" s="72">
        <v>2021</v>
      </c>
      <c r="D3809" s="73">
        <v>4</v>
      </c>
      <c r="E3809" s="78" t="s">
        <v>9455</v>
      </c>
      <c r="F3809" s="78" t="s">
        <v>9456</v>
      </c>
      <c r="G3809" s="78" t="s">
        <v>10090</v>
      </c>
      <c r="H3809" s="78" t="s">
        <v>10091</v>
      </c>
      <c r="I3809" s="78"/>
      <c r="J3809" s="82" t="s">
        <v>9281</v>
      </c>
      <c r="K3809" s="79"/>
      <c r="L3809" s="79">
        <v>450</v>
      </c>
      <c r="M3809" s="79"/>
      <c r="N3809" s="79"/>
      <c r="O3809" s="79"/>
      <c r="P3809" s="79"/>
      <c r="Q3809" s="79"/>
      <c r="R3809" s="79">
        <v>120</v>
      </c>
      <c r="S3809" s="79">
        <v>121</v>
      </c>
      <c r="T3809" s="79">
        <v>9835</v>
      </c>
      <c r="U3809" s="79">
        <v>2550</v>
      </c>
      <c r="V3809" s="79" t="s">
        <v>1864</v>
      </c>
      <c r="W3809" s="79">
        <v>31000</v>
      </c>
      <c r="X3809" s="81">
        <v>18000</v>
      </c>
    </row>
    <row r="3810" spans="3:24">
      <c r="C3810" s="72">
        <v>2021</v>
      </c>
      <c r="D3810" s="73">
        <v>4</v>
      </c>
      <c r="E3810" s="78" t="s">
        <v>9455</v>
      </c>
      <c r="F3810" s="78" t="s">
        <v>9456</v>
      </c>
      <c r="G3810" s="78" t="s">
        <v>10090</v>
      </c>
      <c r="H3810" s="78" t="s">
        <v>10091</v>
      </c>
      <c r="I3810" s="78"/>
      <c r="J3810" s="82" t="s">
        <v>9281</v>
      </c>
      <c r="K3810" s="79"/>
      <c r="L3810" s="79">
        <v>450</v>
      </c>
      <c r="M3810" s="79"/>
      <c r="N3810" s="79"/>
      <c r="O3810" s="79"/>
      <c r="P3810" s="79"/>
      <c r="Q3810" s="79"/>
      <c r="R3810" s="79">
        <v>110</v>
      </c>
      <c r="S3810" s="79">
        <v>111</v>
      </c>
      <c r="T3810" s="79">
        <v>9835</v>
      </c>
      <c r="U3810" s="79">
        <v>9835</v>
      </c>
      <c r="V3810" s="79" t="s">
        <v>1864</v>
      </c>
      <c r="W3810" s="79">
        <v>31000</v>
      </c>
      <c r="X3810" s="81">
        <v>18000</v>
      </c>
    </row>
    <row r="3811" spans="3:24">
      <c r="C3811" s="72">
        <v>2021</v>
      </c>
      <c r="D3811" s="73">
        <v>4</v>
      </c>
      <c r="E3811" s="78" t="s">
        <v>9521</v>
      </c>
      <c r="F3811" s="78" t="s">
        <v>10092</v>
      </c>
      <c r="G3811" s="78" t="s">
        <v>10093</v>
      </c>
      <c r="H3811" s="78" t="s">
        <v>10094</v>
      </c>
      <c r="I3811" s="78"/>
      <c r="J3811" s="78" t="s">
        <v>1412</v>
      </c>
      <c r="K3811" s="79"/>
      <c r="L3811" s="79">
        <v>438</v>
      </c>
      <c r="M3811" s="79"/>
      <c r="N3811" s="79"/>
      <c r="O3811" s="79"/>
      <c r="P3811" s="79"/>
      <c r="Q3811" s="79"/>
      <c r="R3811" s="79">
        <v>63</v>
      </c>
      <c r="S3811" s="79"/>
      <c r="T3811" s="79">
        <v>10490</v>
      </c>
      <c r="U3811" s="79">
        <v>2500</v>
      </c>
      <c r="V3811" s="79">
        <v>3560</v>
      </c>
      <c r="W3811" s="79">
        <v>18000</v>
      </c>
      <c r="X3811" s="81">
        <v>10500</v>
      </c>
    </row>
    <row r="3812" spans="3:24">
      <c r="C3812" s="72">
        <v>2021</v>
      </c>
      <c r="D3812" s="73">
        <v>4</v>
      </c>
      <c r="E3812" s="78" t="s">
        <v>10095</v>
      </c>
      <c r="F3812" s="78" t="s">
        <v>10092</v>
      </c>
      <c r="G3812" s="78" t="s">
        <v>10096</v>
      </c>
      <c r="H3812" s="78" t="s">
        <v>10094</v>
      </c>
      <c r="I3812" s="78"/>
      <c r="J3812" s="78" t="s">
        <v>1412</v>
      </c>
      <c r="K3812" s="79"/>
      <c r="L3812" s="79" t="s">
        <v>10097</v>
      </c>
      <c r="M3812" s="79"/>
      <c r="N3812" s="79"/>
      <c r="O3812" s="79"/>
      <c r="P3812" s="79"/>
      <c r="Q3812" s="79"/>
      <c r="R3812" s="79">
        <v>65</v>
      </c>
      <c r="S3812" s="79">
        <v>66.5</v>
      </c>
      <c r="T3812" s="79">
        <v>10495</v>
      </c>
      <c r="U3812" s="79">
        <v>2550</v>
      </c>
      <c r="V3812" s="79">
        <v>3430</v>
      </c>
      <c r="W3812" s="79">
        <v>17000</v>
      </c>
      <c r="X3812" s="81">
        <v>11300</v>
      </c>
    </row>
    <row r="3813" spans="3:24">
      <c r="C3813" s="72">
        <v>2021</v>
      </c>
      <c r="D3813" s="73">
        <v>4</v>
      </c>
      <c r="E3813" s="78" t="s">
        <v>9571</v>
      </c>
      <c r="F3813" s="78" t="s">
        <v>9565</v>
      </c>
      <c r="G3813" s="78" t="s">
        <v>9969</v>
      </c>
      <c r="H3813" s="78" t="s">
        <v>9327</v>
      </c>
      <c r="I3813" s="78"/>
      <c r="J3813" s="78" t="s">
        <v>1441</v>
      </c>
      <c r="K3813" s="79">
        <v>365</v>
      </c>
      <c r="L3813" s="79"/>
      <c r="M3813" s="79"/>
      <c r="N3813" s="79">
        <v>12.3</v>
      </c>
      <c r="O3813" s="79">
        <v>125</v>
      </c>
      <c r="P3813" s="79"/>
      <c r="Q3813" s="79" t="s">
        <v>9276</v>
      </c>
      <c r="R3813" s="79"/>
      <c r="S3813" s="79" t="s">
        <v>9970</v>
      </c>
      <c r="T3813" s="79">
        <v>4740</v>
      </c>
      <c r="U3813" s="79">
        <v>1820</v>
      </c>
      <c r="V3813" s="79" t="s">
        <v>9971</v>
      </c>
      <c r="W3813" s="79">
        <v>2005</v>
      </c>
      <c r="X3813" s="81">
        <v>1630</v>
      </c>
    </row>
    <row r="3814" spans="3:24">
      <c r="C3814" s="72">
        <v>2021</v>
      </c>
      <c r="D3814" s="73">
        <v>3</v>
      </c>
      <c r="E3814" s="78" t="s">
        <v>10098</v>
      </c>
      <c r="F3814" s="78" t="s">
        <v>10099</v>
      </c>
      <c r="G3814" s="78" t="s">
        <v>10100</v>
      </c>
      <c r="H3814" s="78" t="s">
        <v>10101</v>
      </c>
      <c r="I3814" s="73" t="s">
        <v>10102</v>
      </c>
      <c r="J3814" s="84" t="s">
        <v>9281</v>
      </c>
      <c r="K3814" s="78"/>
      <c r="L3814" s="78">
        <v>171</v>
      </c>
      <c r="M3814" s="78"/>
      <c r="N3814" s="78"/>
      <c r="O3814" s="78">
        <v>159.3</v>
      </c>
      <c r="P3814" s="78">
        <v>255.48</v>
      </c>
      <c r="Q3814" s="78" t="s">
        <v>10103</v>
      </c>
      <c r="R3814" s="78"/>
      <c r="S3814" s="78"/>
      <c r="T3814" s="78">
        <v>13640</v>
      </c>
      <c r="U3814" s="78">
        <v>2550</v>
      </c>
      <c r="V3814" s="78">
        <v>3620</v>
      </c>
      <c r="W3814" s="78">
        <v>33600</v>
      </c>
      <c r="X3814" s="80">
        <v>33470</v>
      </c>
    </row>
    <row r="3815" spans="3:24">
      <c r="C3815" s="72">
        <v>2021</v>
      </c>
      <c r="D3815" s="73">
        <v>3</v>
      </c>
      <c r="E3815" s="78" t="s">
        <v>9917</v>
      </c>
      <c r="F3815" s="78" t="s">
        <v>9273</v>
      </c>
      <c r="G3815" s="78" t="s">
        <v>10104</v>
      </c>
      <c r="H3815" s="78" t="s">
        <v>10105</v>
      </c>
      <c r="I3815" s="73" t="s">
        <v>10102</v>
      </c>
      <c r="J3815" s="73" t="s">
        <v>9281</v>
      </c>
      <c r="K3815" s="78"/>
      <c r="L3815" s="78">
        <v>320</v>
      </c>
      <c r="M3815" s="78">
        <v>0.12</v>
      </c>
      <c r="N3815" s="78"/>
      <c r="O3815" s="78">
        <v>160.26</v>
      </c>
      <c r="P3815" s="78">
        <v>281.92</v>
      </c>
      <c r="Q3815" s="78" t="s">
        <v>2210</v>
      </c>
      <c r="R3815" s="78"/>
      <c r="S3815" s="78"/>
      <c r="T3815" s="78">
        <v>7440</v>
      </c>
      <c r="U3815" s="78">
        <v>2550</v>
      </c>
      <c r="V3815" s="78" t="s">
        <v>7301</v>
      </c>
      <c r="W3815" s="78">
        <v>25000</v>
      </c>
      <c r="X3815" s="80">
        <v>10700</v>
      </c>
    </row>
    <row r="3816" spans="3:24">
      <c r="C3816" s="72">
        <v>2021</v>
      </c>
      <c r="D3816" s="73">
        <v>3</v>
      </c>
      <c r="E3816" s="78" t="s">
        <v>9917</v>
      </c>
      <c r="F3816" s="78" t="s">
        <v>9273</v>
      </c>
      <c r="G3816" s="78" t="s">
        <v>10106</v>
      </c>
      <c r="H3816" s="78" t="s">
        <v>9431</v>
      </c>
      <c r="I3816" s="73" t="s">
        <v>10102</v>
      </c>
      <c r="J3816" s="73" t="s">
        <v>9281</v>
      </c>
      <c r="K3816" s="78"/>
      <c r="L3816" s="78">
        <v>320</v>
      </c>
      <c r="M3816" s="78">
        <v>0.12</v>
      </c>
      <c r="N3816" s="78"/>
      <c r="O3816" s="78">
        <v>160.26</v>
      </c>
      <c r="P3816" s="78">
        <v>281.92</v>
      </c>
      <c r="Q3816" s="78" t="s">
        <v>2210</v>
      </c>
      <c r="R3816" s="78"/>
      <c r="S3816" s="78"/>
      <c r="T3816" s="78">
        <v>7440</v>
      </c>
      <c r="U3816" s="78">
        <v>2550</v>
      </c>
      <c r="V3816" s="78" t="s">
        <v>7301</v>
      </c>
      <c r="W3816" s="78">
        <v>25000</v>
      </c>
      <c r="X3816" s="80">
        <v>10700</v>
      </c>
    </row>
    <row r="3817" spans="3:24">
      <c r="C3817" s="72">
        <v>2021</v>
      </c>
      <c r="D3817" s="73">
        <v>3</v>
      </c>
      <c r="E3817" s="78" t="s">
        <v>10107</v>
      </c>
      <c r="F3817" s="78" t="s">
        <v>9273</v>
      </c>
      <c r="G3817" s="78" t="s">
        <v>10108</v>
      </c>
      <c r="H3817" s="78" t="s">
        <v>9275</v>
      </c>
      <c r="I3817" s="73" t="s">
        <v>10102</v>
      </c>
      <c r="J3817" s="73" t="s">
        <v>10109</v>
      </c>
      <c r="K3817" s="78"/>
      <c r="L3817" s="78">
        <v>302</v>
      </c>
      <c r="M3817" s="78"/>
      <c r="N3817" s="78">
        <v>14</v>
      </c>
      <c r="O3817" s="78">
        <v>140.1</v>
      </c>
      <c r="P3817" s="78"/>
      <c r="Q3817" s="78" t="s">
        <v>2210</v>
      </c>
      <c r="R3817" s="78"/>
      <c r="S3817" s="78"/>
      <c r="T3817" s="78">
        <v>4500</v>
      </c>
      <c r="U3817" s="78">
        <v>1680</v>
      </c>
      <c r="V3817" s="78">
        <v>2000</v>
      </c>
      <c r="W3817" s="78">
        <v>2135</v>
      </c>
      <c r="X3817" s="80">
        <v>1575</v>
      </c>
    </row>
    <row r="3818" spans="3:24">
      <c r="C3818" s="72">
        <v>2021</v>
      </c>
      <c r="D3818" s="73">
        <v>3</v>
      </c>
      <c r="E3818" s="78" t="s">
        <v>9447</v>
      </c>
      <c r="F3818" s="78" t="s">
        <v>9273</v>
      </c>
      <c r="G3818" s="78" t="s">
        <v>10110</v>
      </c>
      <c r="H3818" s="78" t="s">
        <v>9490</v>
      </c>
      <c r="I3818" s="73" t="s">
        <v>10102</v>
      </c>
      <c r="J3818" s="73" t="s">
        <v>9281</v>
      </c>
      <c r="K3818" s="78"/>
      <c r="L3818" s="78">
        <v>330</v>
      </c>
      <c r="M3818" s="78">
        <v>0.25</v>
      </c>
      <c r="N3818" s="78"/>
      <c r="O3818" s="78">
        <v>146.7</v>
      </c>
      <c r="P3818" s="78">
        <v>81.14</v>
      </c>
      <c r="Q3818" s="78" t="s">
        <v>10111</v>
      </c>
      <c r="R3818" s="78"/>
      <c r="S3818" s="78"/>
      <c r="T3818" s="78">
        <v>5995</v>
      </c>
      <c r="U3818" s="78" t="s">
        <v>6833</v>
      </c>
      <c r="V3818" s="78" t="s">
        <v>6834</v>
      </c>
      <c r="W3818" s="78">
        <v>4495</v>
      </c>
      <c r="X3818" s="80">
        <v>2950</v>
      </c>
    </row>
    <row r="3819" spans="3:24">
      <c r="C3819" s="72">
        <v>2021</v>
      </c>
      <c r="D3819" s="73">
        <v>3</v>
      </c>
      <c r="E3819" s="78" t="s">
        <v>9447</v>
      </c>
      <c r="F3819" s="78" t="s">
        <v>9273</v>
      </c>
      <c r="G3819" s="78" t="s">
        <v>10112</v>
      </c>
      <c r="H3819" s="78" t="s">
        <v>10113</v>
      </c>
      <c r="I3819" s="73" t="s">
        <v>10102</v>
      </c>
      <c r="J3819" s="73" t="s">
        <v>9281</v>
      </c>
      <c r="K3819" s="78"/>
      <c r="L3819" s="78">
        <v>330</v>
      </c>
      <c r="M3819" s="78">
        <v>0.277</v>
      </c>
      <c r="N3819" s="78"/>
      <c r="O3819" s="78">
        <v>146.7</v>
      </c>
      <c r="P3819" s="78">
        <v>81.14</v>
      </c>
      <c r="Q3819" s="78" t="s">
        <v>10111</v>
      </c>
      <c r="R3819" s="78"/>
      <c r="S3819" s="78"/>
      <c r="T3819" s="78">
        <v>5995</v>
      </c>
      <c r="U3819" s="78" t="s">
        <v>6833</v>
      </c>
      <c r="V3819" s="78" t="s">
        <v>8566</v>
      </c>
      <c r="W3819" s="78">
        <v>4495</v>
      </c>
      <c r="X3819" s="80">
        <v>3100</v>
      </c>
    </row>
    <row r="3820" spans="3:24">
      <c r="C3820" s="72">
        <v>2021</v>
      </c>
      <c r="D3820" s="73">
        <v>3</v>
      </c>
      <c r="E3820" s="78" t="s">
        <v>9447</v>
      </c>
      <c r="F3820" s="78" t="s">
        <v>9273</v>
      </c>
      <c r="G3820" s="78" t="s">
        <v>8567</v>
      </c>
      <c r="H3820" s="78" t="s">
        <v>9517</v>
      </c>
      <c r="I3820" s="73" t="s">
        <v>10102</v>
      </c>
      <c r="J3820" s="73" t="s">
        <v>9281</v>
      </c>
      <c r="K3820" s="78"/>
      <c r="L3820" s="78">
        <v>330</v>
      </c>
      <c r="M3820" s="78">
        <v>0.277</v>
      </c>
      <c r="N3820" s="78"/>
      <c r="O3820" s="78">
        <v>146.7</v>
      </c>
      <c r="P3820" s="78">
        <v>81.14</v>
      </c>
      <c r="Q3820" s="78" t="s">
        <v>10111</v>
      </c>
      <c r="R3820" s="78"/>
      <c r="S3820" s="78"/>
      <c r="T3820" s="78">
        <v>5995</v>
      </c>
      <c r="U3820" s="78" t="s">
        <v>8479</v>
      </c>
      <c r="V3820" s="78" t="s">
        <v>8480</v>
      </c>
      <c r="W3820" s="78">
        <v>4495</v>
      </c>
      <c r="X3820" s="80">
        <v>3100</v>
      </c>
    </row>
    <row r="3821" spans="3:24">
      <c r="C3821" s="72">
        <v>2021</v>
      </c>
      <c r="D3821" s="73">
        <v>3</v>
      </c>
      <c r="E3821" s="78" t="s">
        <v>9277</v>
      </c>
      <c r="F3821" s="78" t="s">
        <v>9278</v>
      </c>
      <c r="G3821" s="78" t="s">
        <v>10114</v>
      </c>
      <c r="H3821" s="78" t="s">
        <v>9287</v>
      </c>
      <c r="I3821" s="73" t="s">
        <v>10102</v>
      </c>
      <c r="J3821" s="73" t="s">
        <v>9281</v>
      </c>
      <c r="K3821" s="78"/>
      <c r="L3821" s="78">
        <v>420</v>
      </c>
      <c r="M3821" s="78"/>
      <c r="N3821" s="78"/>
      <c r="O3821" s="78">
        <v>140.13</v>
      </c>
      <c r="P3821" s="78">
        <v>218.54</v>
      </c>
      <c r="Q3821" s="78" t="s">
        <v>2210</v>
      </c>
      <c r="R3821" s="78"/>
      <c r="S3821" s="78"/>
      <c r="T3821" s="78">
        <v>7220</v>
      </c>
      <c r="U3821" s="78">
        <v>2200</v>
      </c>
      <c r="V3821" s="78">
        <v>2715</v>
      </c>
      <c r="W3821" s="78">
        <v>11900</v>
      </c>
      <c r="X3821" s="80">
        <v>8800</v>
      </c>
    </row>
    <row r="3822" spans="3:24">
      <c r="C3822" s="72">
        <v>2021</v>
      </c>
      <c r="D3822" s="73">
        <v>3</v>
      </c>
      <c r="E3822" s="78" t="s">
        <v>9277</v>
      </c>
      <c r="F3822" s="78" t="s">
        <v>9278</v>
      </c>
      <c r="G3822" s="78" t="s">
        <v>10115</v>
      </c>
      <c r="H3822" s="78" t="s">
        <v>9287</v>
      </c>
      <c r="I3822" s="73" t="s">
        <v>10102</v>
      </c>
      <c r="J3822" s="73" t="s">
        <v>9281</v>
      </c>
      <c r="K3822" s="78"/>
      <c r="L3822" s="78">
        <v>430</v>
      </c>
      <c r="M3822" s="78"/>
      <c r="N3822" s="78"/>
      <c r="O3822" s="78">
        <v>160.13</v>
      </c>
      <c r="P3822" s="78">
        <v>229.632</v>
      </c>
      <c r="Q3822" s="78" t="s">
        <v>2210</v>
      </c>
      <c r="R3822" s="78"/>
      <c r="S3822" s="78"/>
      <c r="T3822" s="78">
        <v>7870</v>
      </c>
      <c r="U3822" s="78">
        <v>2350</v>
      </c>
      <c r="V3822" s="78">
        <v>2835</v>
      </c>
      <c r="W3822" s="78">
        <v>12495</v>
      </c>
      <c r="X3822" s="80">
        <v>9635</v>
      </c>
    </row>
    <row r="3823" spans="3:24">
      <c r="C3823" s="72">
        <v>2021</v>
      </c>
      <c r="D3823" s="73">
        <v>3</v>
      </c>
      <c r="E3823" s="78" t="s">
        <v>9277</v>
      </c>
      <c r="F3823" s="78" t="s">
        <v>9278</v>
      </c>
      <c r="G3823" s="78" t="s">
        <v>10116</v>
      </c>
      <c r="H3823" s="78" t="s">
        <v>9310</v>
      </c>
      <c r="I3823" s="73" t="s">
        <v>10102</v>
      </c>
      <c r="J3823" s="73" t="s">
        <v>9281</v>
      </c>
      <c r="K3823" s="78"/>
      <c r="L3823" s="78">
        <v>480</v>
      </c>
      <c r="M3823" s="78"/>
      <c r="N3823" s="78"/>
      <c r="O3823" s="78">
        <v>140.13</v>
      </c>
      <c r="P3823" s="78">
        <v>327.82</v>
      </c>
      <c r="Q3823" s="78" t="s">
        <v>2210</v>
      </c>
      <c r="R3823" s="78"/>
      <c r="S3823" s="78"/>
      <c r="T3823" s="78">
        <v>9050</v>
      </c>
      <c r="U3823" s="78">
        <v>2510</v>
      </c>
      <c r="V3823" s="78">
        <v>3250</v>
      </c>
      <c r="W3823" s="78">
        <v>18000</v>
      </c>
      <c r="X3823" s="80">
        <v>11500</v>
      </c>
    </row>
    <row r="3824" spans="3:24">
      <c r="C3824" s="72">
        <v>2021</v>
      </c>
      <c r="D3824" s="73">
        <v>3</v>
      </c>
      <c r="E3824" s="78" t="s">
        <v>9277</v>
      </c>
      <c r="F3824" s="78" t="s">
        <v>9278</v>
      </c>
      <c r="G3824" s="78" t="s">
        <v>10116</v>
      </c>
      <c r="H3824" s="78" t="s">
        <v>9310</v>
      </c>
      <c r="I3824" s="73" t="s">
        <v>10102</v>
      </c>
      <c r="J3824" s="73" t="s">
        <v>9281</v>
      </c>
      <c r="K3824" s="78"/>
      <c r="L3824" s="78">
        <v>480</v>
      </c>
      <c r="M3824" s="78"/>
      <c r="N3824" s="78"/>
      <c r="O3824" s="78">
        <v>140.13</v>
      </c>
      <c r="P3824" s="78">
        <v>327.82</v>
      </c>
      <c r="Q3824" s="78" t="s">
        <v>2210</v>
      </c>
      <c r="R3824" s="78"/>
      <c r="S3824" s="78"/>
      <c r="T3824" s="78">
        <v>9050</v>
      </c>
      <c r="U3824" s="78">
        <v>2510</v>
      </c>
      <c r="V3824" s="78">
        <v>3250</v>
      </c>
      <c r="W3824" s="78">
        <v>18000</v>
      </c>
      <c r="X3824" s="80">
        <v>11500</v>
      </c>
    </row>
    <row r="3825" spans="3:24">
      <c r="C3825" s="72">
        <v>2021</v>
      </c>
      <c r="D3825" s="73">
        <v>3</v>
      </c>
      <c r="E3825" s="78" t="s">
        <v>9277</v>
      </c>
      <c r="F3825" s="78" t="s">
        <v>9278</v>
      </c>
      <c r="G3825" s="78" t="s">
        <v>10117</v>
      </c>
      <c r="H3825" s="78" t="s">
        <v>9287</v>
      </c>
      <c r="I3825" s="73" t="s">
        <v>10102</v>
      </c>
      <c r="J3825" s="73" t="s">
        <v>9281</v>
      </c>
      <c r="K3825" s="78"/>
      <c r="L3825" s="78">
        <v>380</v>
      </c>
      <c r="M3825" s="78"/>
      <c r="N3825" s="78"/>
      <c r="O3825" s="78">
        <v>160.13</v>
      </c>
      <c r="P3825" s="78">
        <v>287.04</v>
      </c>
      <c r="Q3825" s="78" t="s">
        <v>2210</v>
      </c>
      <c r="R3825" s="78"/>
      <c r="S3825" s="78"/>
      <c r="T3825" s="78">
        <v>8840</v>
      </c>
      <c r="U3825" s="78">
        <v>2500</v>
      </c>
      <c r="V3825" s="78">
        <v>3150</v>
      </c>
      <c r="W3825" s="78">
        <v>18000</v>
      </c>
      <c r="X3825" s="80">
        <v>13250</v>
      </c>
    </row>
    <row r="3826" spans="3:24">
      <c r="C3826" s="72">
        <v>2021</v>
      </c>
      <c r="D3826" s="73">
        <v>3</v>
      </c>
      <c r="E3826" s="78" t="s">
        <v>9277</v>
      </c>
      <c r="F3826" s="78" t="s">
        <v>9278</v>
      </c>
      <c r="G3826" s="78" t="s">
        <v>10118</v>
      </c>
      <c r="H3826" s="78" t="s">
        <v>9314</v>
      </c>
      <c r="I3826" s="73" t="s">
        <v>10102</v>
      </c>
      <c r="J3826" s="73" t="s">
        <v>9281</v>
      </c>
      <c r="K3826" s="78"/>
      <c r="L3826" s="78">
        <v>300</v>
      </c>
      <c r="M3826" s="78">
        <v>0.213</v>
      </c>
      <c r="N3826" s="78"/>
      <c r="O3826" s="78">
        <v>140.13</v>
      </c>
      <c r="P3826" s="78">
        <v>218.5</v>
      </c>
      <c r="Q3826" s="78" t="s">
        <v>2210</v>
      </c>
      <c r="R3826" s="78"/>
      <c r="S3826" s="78"/>
      <c r="T3826" s="78">
        <v>8920</v>
      </c>
      <c r="U3826" s="78">
        <v>2540</v>
      </c>
      <c r="V3826" s="78">
        <v>3100</v>
      </c>
      <c r="W3826" s="78">
        <v>18000</v>
      </c>
      <c r="X3826" s="80">
        <v>11130</v>
      </c>
    </row>
    <row r="3827" spans="3:24">
      <c r="C3827" s="72">
        <v>2021</v>
      </c>
      <c r="D3827" s="73">
        <v>3</v>
      </c>
      <c r="E3827" s="78" t="s">
        <v>9277</v>
      </c>
      <c r="F3827" s="78" t="s">
        <v>9278</v>
      </c>
      <c r="G3827" s="78" t="s">
        <v>10118</v>
      </c>
      <c r="H3827" s="78" t="s">
        <v>9314</v>
      </c>
      <c r="I3827" s="73" t="s">
        <v>10102</v>
      </c>
      <c r="J3827" s="73" t="s">
        <v>9281</v>
      </c>
      <c r="K3827" s="78"/>
      <c r="L3827" s="78">
        <v>300</v>
      </c>
      <c r="M3827" s="78">
        <v>0.213</v>
      </c>
      <c r="N3827" s="78"/>
      <c r="O3827" s="78">
        <v>140.13</v>
      </c>
      <c r="P3827" s="78">
        <v>218.5</v>
      </c>
      <c r="Q3827" s="78" t="s">
        <v>2210</v>
      </c>
      <c r="R3827" s="78"/>
      <c r="S3827" s="78"/>
      <c r="T3827" s="78">
        <v>8920</v>
      </c>
      <c r="U3827" s="78">
        <v>2540</v>
      </c>
      <c r="V3827" s="78">
        <v>3100</v>
      </c>
      <c r="W3827" s="78">
        <v>18000</v>
      </c>
      <c r="X3827" s="80">
        <v>11130</v>
      </c>
    </row>
    <row r="3828" spans="3:24">
      <c r="C3828" s="72">
        <v>2021</v>
      </c>
      <c r="D3828" s="73">
        <v>3</v>
      </c>
      <c r="E3828" s="78" t="s">
        <v>9277</v>
      </c>
      <c r="F3828" s="78" t="s">
        <v>9278</v>
      </c>
      <c r="G3828" s="78" t="s">
        <v>10119</v>
      </c>
      <c r="H3828" s="78" t="s">
        <v>9320</v>
      </c>
      <c r="I3828" s="73" t="s">
        <v>10102</v>
      </c>
      <c r="J3828" s="73" t="s">
        <v>9281</v>
      </c>
      <c r="K3828" s="78"/>
      <c r="L3828" s="78">
        <v>300</v>
      </c>
      <c r="M3828" s="78"/>
      <c r="N3828" s="78"/>
      <c r="O3828" s="78">
        <v>130.8</v>
      </c>
      <c r="P3828" s="78">
        <v>348</v>
      </c>
      <c r="Q3828" s="78" t="s">
        <v>2210</v>
      </c>
      <c r="R3828" s="78"/>
      <c r="S3828" s="78"/>
      <c r="T3828" s="78" t="s">
        <v>10120</v>
      </c>
      <c r="U3828" s="78">
        <v>2520</v>
      </c>
      <c r="V3828" s="78">
        <v>3080</v>
      </c>
      <c r="W3828" s="78">
        <v>25000</v>
      </c>
      <c r="X3828" s="80">
        <v>14200</v>
      </c>
    </row>
    <row r="3829" spans="3:24">
      <c r="C3829" s="72">
        <v>2021</v>
      </c>
      <c r="D3829" s="73">
        <v>3</v>
      </c>
      <c r="E3829" s="78" t="s">
        <v>9277</v>
      </c>
      <c r="F3829" s="78" t="s">
        <v>9278</v>
      </c>
      <c r="G3829" s="78" t="s">
        <v>10121</v>
      </c>
      <c r="H3829" s="78" t="s">
        <v>9267</v>
      </c>
      <c r="I3829" s="73" t="s">
        <v>10102</v>
      </c>
      <c r="J3829" s="73" t="s">
        <v>9268</v>
      </c>
      <c r="K3829" s="78"/>
      <c r="L3829" s="78">
        <v>608</v>
      </c>
      <c r="M3829" s="78">
        <v>0.144</v>
      </c>
      <c r="N3829" s="78"/>
      <c r="O3829" s="78" t="s">
        <v>10122</v>
      </c>
      <c r="P3829" s="78">
        <v>301.05</v>
      </c>
      <c r="Q3829" s="78" t="s">
        <v>2221</v>
      </c>
      <c r="R3829" s="78"/>
      <c r="S3829" s="78"/>
      <c r="T3829" s="78">
        <v>10500</v>
      </c>
      <c r="U3829" s="78">
        <v>2500</v>
      </c>
      <c r="V3829" s="78" t="s">
        <v>10123</v>
      </c>
      <c r="W3829" s="78">
        <v>18000</v>
      </c>
      <c r="X3829" s="80" t="s">
        <v>10124</v>
      </c>
    </row>
    <row r="3830" spans="3:24">
      <c r="C3830" s="72">
        <v>2021</v>
      </c>
      <c r="D3830" s="73">
        <v>3</v>
      </c>
      <c r="E3830" s="78" t="s">
        <v>9277</v>
      </c>
      <c r="F3830" s="78" t="s">
        <v>9278</v>
      </c>
      <c r="G3830" s="78" t="s">
        <v>10125</v>
      </c>
      <c r="H3830" s="78" t="s">
        <v>9296</v>
      </c>
      <c r="I3830" s="73" t="s">
        <v>10102</v>
      </c>
      <c r="J3830" s="73" t="s">
        <v>9268</v>
      </c>
      <c r="K3830" s="78"/>
      <c r="L3830" s="78">
        <v>620</v>
      </c>
      <c r="M3830" s="78">
        <v>0.137</v>
      </c>
      <c r="N3830" s="78"/>
      <c r="O3830" s="78">
        <v>159.79</v>
      </c>
      <c r="P3830" s="78">
        <v>229.05</v>
      </c>
      <c r="Q3830" s="78" t="s">
        <v>2210</v>
      </c>
      <c r="R3830" s="78"/>
      <c r="S3830" s="78"/>
      <c r="T3830" s="78">
        <v>8545</v>
      </c>
      <c r="U3830" s="78" t="s">
        <v>7447</v>
      </c>
      <c r="V3830" s="78" t="s">
        <v>10126</v>
      </c>
      <c r="W3830" s="78">
        <v>14500</v>
      </c>
      <c r="X3830" s="80" t="s">
        <v>7451</v>
      </c>
    </row>
    <row r="3831" spans="3:24">
      <c r="C3831" s="72">
        <v>2021</v>
      </c>
      <c r="D3831" s="73">
        <v>3</v>
      </c>
      <c r="E3831" s="78" t="s">
        <v>9302</v>
      </c>
      <c r="F3831" s="78" t="s">
        <v>10127</v>
      </c>
      <c r="G3831" s="78" t="s">
        <v>10128</v>
      </c>
      <c r="H3831" s="78" t="s">
        <v>9287</v>
      </c>
      <c r="I3831" s="73" t="s">
        <v>10102</v>
      </c>
      <c r="J3831" s="73" t="s">
        <v>9281</v>
      </c>
      <c r="K3831" s="78"/>
      <c r="L3831" s="78">
        <v>430</v>
      </c>
      <c r="M3831" s="78"/>
      <c r="N3831" s="78"/>
      <c r="O3831" s="78">
        <v>160.13</v>
      </c>
      <c r="P3831" s="78">
        <v>229.632</v>
      </c>
      <c r="Q3831" s="78" t="s">
        <v>2210</v>
      </c>
      <c r="R3831" s="78"/>
      <c r="S3831" s="78"/>
      <c r="T3831" s="78">
        <v>7875</v>
      </c>
      <c r="U3831" s="78">
        <v>2350</v>
      </c>
      <c r="V3831" s="78">
        <v>2840</v>
      </c>
      <c r="W3831" s="78">
        <v>12495</v>
      </c>
      <c r="X3831" s="80">
        <v>9685</v>
      </c>
    </row>
    <row r="3832" spans="3:24">
      <c r="C3832" s="72">
        <v>2021</v>
      </c>
      <c r="D3832" s="73">
        <v>3</v>
      </c>
      <c r="E3832" s="78" t="s">
        <v>9302</v>
      </c>
      <c r="F3832" s="78" t="s">
        <v>10127</v>
      </c>
      <c r="G3832" s="78" t="s">
        <v>10129</v>
      </c>
      <c r="H3832" s="78" t="s">
        <v>9320</v>
      </c>
      <c r="I3832" s="73" t="s">
        <v>10102</v>
      </c>
      <c r="J3832" s="73" t="s">
        <v>9281</v>
      </c>
      <c r="K3832" s="78"/>
      <c r="L3832" s="78">
        <v>300</v>
      </c>
      <c r="M3832" s="78"/>
      <c r="N3832" s="78"/>
      <c r="O3832" s="78">
        <v>160.13</v>
      </c>
      <c r="P3832" s="78">
        <v>229.632</v>
      </c>
      <c r="Q3832" s="78" t="s">
        <v>2210</v>
      </c>
      <c r="R3832" s="78"/>
      <c r="S3832" s="78"/>
      <c r="T3832" s="78">
        <v>9310</v>
      </c>
      <c r="U3832" s="78">
        <v>2510</v>
      </c>
      <c r="V3832" s="78">
        <v>2840</v>
      </c>
      <c r="W3832" s="78">
        <v>18000</v>
      </c>
      <c r="X3832" s="80">
        <v>9530</v>
      </c>
    </row>
    <row r="3833" spans="3:24">
      <c r="C3833" s="72">
        <v>2021</v>
      </c>
      <c r="D3833" s="73">
        <v>3</v>
      </c>
      <c r="E3833" s="78" t="s">
        <v>9302</v>
      </c>
      <c r="F3833" s="78" t="s">
        <v>10127</v>
      </c>
      <c r="G3833" s="78" t="s">
        <v>10130</v>
      </c>
      <c r="H3833" s="78" t="s">
        <v>9395</v>
      </c>
      <c r="I3833" s="73" t="s">
        <v>10102</v>
      </c>
      <c r="J3833" s="73" t="s">
        <v>9281</v>
      </c>
      <c r="K3833" s="78"/>
      <c r="L3833" s="78">
        <v>420</v>
      </c>
      <c r="M3833" s="78"/>
      <c r="N3833" s="78"/>
      <c r="O3833" s="78">
        <v>161.27</v>
      </c>
      <c r="P3833" s="78">
        <v>175.03</v>
      </c>
      <c r="Q3833" s="78" t="s">
        <v>2210</v>
      </c>
      <c r="R3833" s="78"/>
      <c r="S3833" s="78"/>
      <c r="T3833" s="78">
        <v>7030</v>
      </c>
      <c r="U3833" s="78">
        <v>2200</v>
      </c>
      <c r="V3833" s="78">
        <v>2615</v>
      </c>
      <c r="W3833" s="78">
        <v>9900</v>
      </c>
      <c r="X3833" s="80">
        <v>7500</v>
      </c>
    </row>
    <row r="3834" spans="3:24">
      <c r="C3834" s="72">
        <v>2021</v>
      </c>
      <c r="D3834" s="73">
        <v>3</v>
      </c>
      <c r="E3834" s="78" t="s">
        <v>9302</v>
      </c>
      <c r="F3834" s="78" t="s">
        <v>10127</v>
      </c>
      <c r="G3834" s="78" t="s">
        <v>10131</v>
      </c>
      <c r="H3834" s="78" t="s">
        <v>9287</v>
      </c>
      <c r="I3834" s="73" t="s">
        <v>10102</v>
      </c>
      <c r="J3834" s="73" t="s">
        <v>9281</v>
      </c>
      <c r="K3834" s="78"/>
      <c r="L3834" s="78">
        <v>410</v>
      </c>
      <c r="M3834" s="78"/>
      <c r="N3834" s="78"/>
      <c r="O3834" s="78" t="s">
        <v>10132</v>
      </c>
      <c r="P3834" s="78">
        <v>315.07</v>
      </c>
      <c r="Q3834" s="78" t="s">
        <v>2210</v>
      </c>
      <c r="R3834" s="78"/>
      <c r="S3834" s="78"/>
      <c r="T3834" s="78">
        <v>8995</v>
      </c>
      <c r="U3834" s="78">
        <v>2490</v>
      </c>
      <c r="V3834" s="78">
        <v>3180</v>
      </c>
      <c r="W3834" s="78">
        <v>18000</v>
      </c>
      <c r="X3834" s="80">
        <v>13320</v>
      </c>
    </row>
    <row r="3835" spans="3:24">
      <c r="C3835" s="72">
        <v>2021</v>
      </c>
      <c r="D3835" s="73">
        <v>3</v>
      </c>
      <c r="E3835" s="78" t="s">
        <v>10133</v>
      </c>
      <c r="F3835" s="78" t="s">
        <v>10134</v>
      </c>
      <c r="G3835" s="78" t="s">
        <v>10135</v>
      </c>
      <c r="H3835" s="78" t="s">
        <v>9327</v>
      </c>
      <c r="I3835" s="73" t="s">
        <v>10102</v>
      </c>
      <c r="J3835" s="73" t="s">
        <v>10109</v>
      </c>
      <c r="K3835" s="78"/>
      <c r="L3835" s="78">
        <v>351</v>
      </c>
      <c r="M3835" s="78"/>
      <c r="N3835" s="78">
        <v>12.9</v>
      </c>
      <c r="O3835" s="78">
        <v>125</v>
      </c>
      <c r="P3835" s="78"/>
      <c r="Q3835" s="78" t="s">
        <v>2210</v>
      </c>
      <c r="R3835" s="78"/>
      <c r="S3835" s="78"/>
      <c r="T3835" s="78">
        <v>4010</v>
      </c>
      <c r="U3835" s="78">
        <v>1729</v>
      </c>
      <c r="V3835" s="78">
        <v>1621</v>
      </c>
      <c r="W3835" s="78">
        <v>1755</v>
      </c>
      <c r="X3835" s="80">
        <v>1380</v>
      </c>
    </row>
    <row r="3836" spans="3:24">
      <c r="C3836" s="72">
        <v>2021</v>
      </c>
      <c r="D3836" s="73">
        <v>3</v>
      </c>
      <c r="E3836" s="78" t="s">
        <v>9838</v>
      </c>
      <c r="F3836" s="78" t="s">
        <v>9839</v>
      </c>
      <c r="G3836" s="78" t="s">
        <v>10136</v>
      </c>
      <c r="H3836" s="78" t="s">
        <v>9314</v>
      </c>
      <c r="I3836" s="73" t="s">
        <v>10102</v>
      </c>
      <c r="J3836" s="73" t="s">
        <v>9281</v>
      </c>
      <c r="K3836" s="78"/>
      <c r="L3836" s="78">
        <v>300</v>
      </c>
      <c r="M3836" s="78">
        <v>0.25</v>
      </c>
      <c r="N3836" s="78"/>
      <c r="O3836" s="78">
        <v>160.13</v>
      </c>
      <c r="P3836" s="78">
        <v>229.632</v>
      </c>
      <c r="Q3836" s="78" t="s">
        <v>2221</v>
      </c>
      <c r="R3836" s="78"/>
      <c r="S3836" s="78"/>
      <c r="T3836" s="78" t="s">
        <v>10137</v>
      </c>
      <c r="U3836" s="78" t="s">
        <v>10138</v>
      </c>
      <c r="V3836" s="78" t="s">
        <v>10139</v>
      </c>
      <c r="W3836" s="78">
        <v>18000</v>
      </c>
      <c r="X3836" s="80">
        <v>12200</v>
      </c>
    </row>
    <row r="3837" spans="3:24">
      <c r="C3837" s="72">
        <v>2021</v>
      </c>
      <c r="D3837" s="73">
        <v>3</v>
      </c>
      <c r="E3837" s="78" t="s">
        <v>9529</v>
      </c>
      <c r="F3837" s="78" t="s">
        <v>10140</v>
      </c>
      <c r="G3837" s="78" t="s">
        <v>10141</v>
      </c>
      <c r="H3837" s="78" t="s">
        <v>9517</v>
      </c>
      <c r="I3837" s="73" t="s">
        <v>10102</v>
      </c>
      <c r="J3837" s="73" t="s">
        <v>9281</v>
      </c>
      <c r="K3837" s="78"/>
      <c r="L3837" s="78">
        <v>380</v>
      </c>
      <c r="M3837" s="78">
        <v>0.268</v>
      </c>
      <c r="N3837" s="78"/>
      <c r="O3837" s="78">
        <v>146.7</v>
      </c>
      <c r="P3837" s="78">
        <v>81.14</v>
      </c>
      <c r="Q3837" s="78" t="s">
        <v>2210</v>
      </c>
      <c r="R3837" s="78"/>
      <c r="S3837" s="78"/>
      <c r="T3837" s="78">
        <v>5995</v>
      </c>
      <c r="U3837" s="78" t="s">
        <v>10142</v>
      </c>
      <c r="V3837" s="78" t="s">
        <v>10143</v>
      </c>
      <c r="W3837" s="78">
        <v>4495</v>
      </c>
      <c r="X3837" s="80">
        <v>3000</v>
      </c>
    </row>
    <row r="3838" spans="3:24">
      <c r="C3838" s="72">
        <v>2021</v>
      </c>
      <c r="D3838" s="73">
        <v>3</v>
      </c>
      <c r="E3838" s="78" t="s">
        <v>9529</v>
      </c>
      <c r="F3838" s="78" t="s">
        <v>10140</v>
      </c>
      <c r="G3838" s="78" t="s">
        <v>10144</v>
      </c>
      <c r="H3838" s="78" t="s">
        <v>9517</v>
      </c>
      <c r="I3838" s="73" t="s">
        <v>10102</v>
      </c>
      <c r="J3838" s="73" t="s">
        <v>9281</v>
      </c>
      <c r="K3838" s="78"/>
      <c r="L3838" s="78">
        <v>375</v>
      </c>
      <c r="M3838" s="78">
        <v>0.272</v>
      </c>
      <c r="N3838" s="78"/>
      <c r="O3838" s="78">
        <v>146.7</v>
      </c>
      <c r="P3838" s="78">
        <v>81.14</v>
      </c>
      <c r="Q3838" s="78" t="s">
        <v>2210</v>
      </c>
      <c r="R3838" s="78"/>
      <c r="S3838" s="78"/>
      <c r="T3838" s="78">
        <v>5995</v>
      </c>
      <c r="U3838" s="78" t="s">
        <v>8365</v>
      </c>
      <c r="V3838" s="78" t="s">
        <v>10145</v>
      </c>
      <c r="W3838" s="78">
        <v>4495</v>
      </c>
      <c r="X3838" s="80">
        <v>2980</v>
      </c>
    </row>
    <row r="3839" spans="3:24">
      <c r="C3839" s="72">
        <v>2021</v>
      </c>
      <c r="D3839" s="73">
        <v>3</v>
      </c>
      <c r="E3839" s="78" t="s">
        <v>9529</v>
      </c>
      <c r="F3839" s="78" t="s">
        <v>10140</v>
      </c>
      <c r="G3839" s="78" t="s">
        <v>10146</v>
      </c>
      <c r="H3839" s="78" t="s">
        <v>10113</v>
      </c>
      <c r="I3839" s="73" t="s">
        <v>10102</v>
      </c>
      <c r="J3839" s="73" t="s">
        <v>9281</v>
      </c>
      <c r="K3839" s="78"/>
      <c r="L3839" s="78">
        <v>320</v>
      </c>
      <c r="M3839" s="78">
        <v>0.153</v>
      </c>
      <c r="N3839" s="78"/>
      <c r="O3839" s="78" t="s">
        <v>10147</v>
      </c>
      <c r="P3839" s="78">
        <v>237.86</v>
      </c>
      <c r="Q3839" s="78" t="s">
        <v>2210</v>
      </c>
      <c r="R3839" s="78"/>
      <c r="S3839" s="78"/>
      <c r="T3839" s="78">
        <v>8680</v>
      </c>
      <c r="U3839" s="78">
        <v>2550</v>
      </c>
      <c r="V3839" s="78">
        <v>3710</v>
      </c>
      <c r="W3839" s="78">
        <v>17995</v>
      </c>
      <c r="X3839" s="80">
        <v>8540</v>
      </c>
    </row>
    <row r="3840" spans="3:24">
      <c r="C3840" s="72">
        <v>2021</v>
      </c>
      <c r="D3840" s="73">
        <v>3</v>
      </c>
      <c r="E3840" s="78" t="s">
        <v>9352</v>
      </c>
      <c r="F3840" s="78" t="s">
        <v>10148</v>
      </c>
      <c r="G3840" s="78" t="s">
        <v>10149</v>
      </c>
      <c r="H3840" s="78" t="s">
        <v>9327</v>
      </c>
      <c r="I3840" s="73" t="s">
        <v>10102</v>
      </c>
      <c r="J3840" s="73" t="s">
        <v>10109</v>
      </c>
      <c r="K3840" s="78"/>
      <c r="L3840" s="78">
        <v>420</v>
      </c>
      <c r="M3840" s="78"/>
      <c r="N3840" s="78">
        <v>13.8</v>
      </c>
      <c r="O3840" s="78"/>
      <c r="P3840" s="78">
        <v>141</v>
      </c>
      <c r="Q3840" s="78" t="s">
        <v>2210</v>
      </c>
      <c r="R3840" s="78"/>
      <c r="S3840" s="78"/>
      <c r="T3840" s="78">
        <v>4325</v>
      </c>
      <c r="U3840" s="78">
        <v>1850</v>
      </c>
      <c r="V3840" s="78">
        <v>1630</v>
      </c>
      <c r="W3840" s="78">
        <v>2005</v>
      </c>
      <c r="X3840" s="80" t="s">
        <v>10150</v>
      </c>
    </row>
    <row r="3841" spans="3:24">
      <c r="C3841" s="72">
        <v>2021</v>
      </c>
      <c r="D3841" s="73">
        <v>3</v>
      </c>
      <c r="E3841" s="78" t="s">
        <v>9352</v>
      </c>
      <c r="F3841" s="78" t="s">
        <v>10148</v>
      </c>
      <c r="G3841" s="78" t="s">
        <v>10151</v>
      </c>
      <c r="H3841" s="78" t="s">
        <v>9327</v>
      </c>
      <c r="I3841" s="73" t="s">
        <v>10102</v>
      </c>
      <c r="J3841" s="73" t="s">
        <v>10109</v>
      </c>
      <c r="K3841" s="78"/>
      <c r="L3841" s="78">
        <v>410</v>
      </c>
      <c r="M3841" s="78"/>
      <c r="N3841" s="78">
        <v>13.8</v>
      </c>
      <c r="O3841" s="78"/>
      <c r="P3841" s="78">
        <v>141</v>
      </c>
      <c r="Q3841" s="78" t="s">
        <v>2210</v>
      </c>
      <c r="R3841" s="78"/>
      <c r="S3841" s="78"/>
      <c r="T3841" s="78">
        <v>4410</v>
      </c>
      <c r="U3841" s="78">
        <v>1870</v>
      </c>
      <c r="V3841" s="78">
        <v>1645</v>
      </c>
      <c r="W3841" s="78">
        <v>2110</v>
      </c>
      <c r="X3841" s="80" t="s">
        <v>9362</v>
      </c>
    </row>
    <row r="3842" spans="3:24">
      <c r="C3842" s="72">
        <v>2021</v>
      </c>
      <c r="D3842" s="73">
        <v>3</v>
      </c>
      <c r="E3842" s="78" t="s">
        <v>9367</v>
      </c>
      <c r="F3842" s="78" t="s">
        <v>10152</v>
      </c>
      <c r="G3842" s="78" t="s">
        <v>10153</v>
      </c>
      <c r="H3842" s="78" t="s">
        <v>10154</v>
      </c>
      <c r="I3842" s="73" t="s">
        <v>10155</v>
      </c>
      <c r="J3842" s="73" t="s">
        <v>10109</v>
      </c>
      <c r="K3842" s="78"/>
      <c r="L3842" s="78">
        <v>63</v>
      </c>
      <c r="M3842" s="78"/>
      <c r="N3842" s="78"/>
      <c r="O3842" s="78"/>
      <c r="P3842" s="78"/>
      <c r="Q3842" s="78" t="s">
        <v>2247</v>
      </c>
      <c r="R3842" s="78"/>
      <c r="S3842" s="78"/>
      <c r="T3842" s="78">
        <v>4948</v>
      </c>
      <c r="U3842" s="78">
        <v>1836</v>
      </c>
      <c r="V3842" s="78">
        <v>1469</v>
      </c>
      <c r="W3842" s="78">
        <v>2210</v>
      </c>
      <c r="X3842" s="80">
        <v>1750</v>
      </c>
    </row>
    <row r="3843" spans="3:24">
      <c r="C3843" s="72">
        <v>2021</v>
      </c>
      <c r="D3843" s="73">
        <v>3</v>
      </c>
      <c r="E3843" s="78" t="s">
        <v>10156</v>
      </c>
      <c r="F3843" s="78" t="s">
        <v>10157</v>
      </c>
      <c r="G3843" s="78" t="s">
        <v>10158</v>
      </c>
      <c r="H3843" s="78" t="s">
        <v>9275</v>
      </c>
      <c r="I3843" s="73" t="s">
        <v>10102</v>
      </c>
      <c r="J3843" s="73" t="s">
        <v>10109</v>
      </c>
      <c r="K3843" s="78"/>
      <c r="L3843" s="78">
        <v>513</v>
      </c>
      <c r="M3843" s="78"/>
      <c r="N3843" s="78">
        <v>17.1</v>
      </c>
      <c r="O3843" s="78">
        <v>175</v>
      </c>
      <c r="P3843" s="78"/>
      <c r="Q3843" s="78" t="s">
        <v>2280</v>
      </c>
      <c r="R3843" s="78"/>
      <c r="S3843" s="78"/>
      <c r="T3843" s="78">
        <v>4592</v>
      </c>
      <c r="U3843" s="78">
        <v>1852</v>
      </c>
      <c r="V3843" s="78">
        <v>1629</v>
      </c>
      <c r="W3843" s="78">
        <v>2730</v>
      </c>
      <c r="X3843" s="80">
        <v>2254</v>
      </c>
    </row>
    <row r="3844" spans="3:24">
      <c r="C3844" s="72">
        <v>2021</v>
      </c>
      <c r="D3844" s="73">
        <v>3</v>
      </c>
      <c r="E3844" s="78" t="s">
        <v>10156</v>
      </c>
      <c r="F3844" s="78" t="s">
        <v>10157</v>
      </c>
      <c r="G3844" s="78" t="s">
        <v>10159</v>
      </c>
      <c r="H3844" s="78" t="s">
        <v>9275</v>
      </c>
      <c r="I3844" s="73" t="s">
        <v>10102</v>
      </c>
      <c r="J3844" s="73" t="s">
        <v>10109</v>
      </c>
      <c r="K3844" s="78"/>
      <c r="L3844" s="78">
        <v>565</v>
      </c>
      <c r="M3844" s="78"/>
      <c r="N3844" s="78">
        <v>15.5</v>
      </c>
      <c r="O3844" s="78">
        <v>175</v>
      </c>
      <c r="P3844" s="78"/>
      <c r="Q3844" s="78" t="s">
        <v>2280</v>
      </c>
      <c r="R3844" s="78"/>
      <c r="S3844" s="78"/>
      <c r="T3844" s="78">
        <v>4891</v>
      </c>
      <c r="U3844" s="78">
        <v>1848</v>
      </c>
      <c r="V3844" s="78">
        <v>1679</v>
      </c>
      <c r="W3844" s="78">
        <v>2880</v>
      </c>
      <c r="X3844" s="80">
        <v>2293</v>
      </c>
    </row>
    <row r="3845" spans="3:24">
      <c r="C3845" s="72">
        <v>2021</v>
      </c>
      <c r="D3845" s="73">
        <v>3</v>
      </c>
      <c r="E3845" s="78" t="s">
        <v>10156</v>
      </c>
      <c r="F3845" s="78" t="s">
        <v>10160</v>
      </c>
      <c r="G3845" s="78" t="s">
        <v>10161</v>
      </c>
      <c r="H3845" s="78" t="s">
        <v>9327</v>
      </c>
      <c r="I3845" s="73" t="s">
        <v>10102</v>
      </c>
      <c r="J3845" s="73" t="s">
        <v>10109</v>
      </c>
      <c r="K3845" s="78"/>
      <c r="L3845" s="78">
        <v>334</v>
      </c>
      <c r="M3845" s="78"/>
      <c r="N3845" s="78">
        <v>13.5</v>
      </c>
      <c r="O3845" s="78">
        <v>135</v>
      </c>
      <c r="P3845" s="78"/>
      <c r="Q3845" s="78" t="s">
        <v>2280</v>
      </c>
      <c r="R3845" s="78"/>
      <c r="S3845" s="78"/>
      <c r="T3845" s="78">
        <v>4268</v>
      </c>
      <c r="U3845" s="78">
        <v>1785</v>
      </c>
      <c r="V3845" s="78">
        <v>1545</v>
      </c>
      <c r="W3845" s="78">
        <v>2090</v>
      </c>
      <c r="X3845" s="80">
        <v>1610</v>
      </c>
    </row>
    <row r="3846" spans="3:24">
      <c r="C3846" s="72">
        <v>2021</v>
      </c>
      <c r="D3846" s="73">
        <v>3</v>
      </c>
      <c r="E3846" s="78" t="s">
        <v>9928</v>
      </c>
      <c r="F3846" s="78" t="s">
        <v>9929</v>
      </c>
      <c r="G3846" s="78" t="s">
        <v>10162</v>
      </c>
      <c r="H3846" s="78" t="s">
        <v>9275</v>
      </c>
      <c r="I3846" s="73" t="s">
        <v>10102</v>
      </c>
      <c r="J3846" s="73" t="s">
        <v>10109</v>
      </c>
      <c r="K3846" s="78"/>
      <c r="L3846" s="78">
        <v>403</v>
      </c>
      <c r="M3846" s="78"/>
      <c r="N3846" s="78">
        <v>14.1</v>
      </c>
      <c r="O3846" s="78">
        <v>160.94</v>
      </c>
      <c r="P3846" s="78"/>
      <c r="Q3846" s="78" t="s">
        <v>2280</v>
      </c>
      <c r="R3846" s="78"/>
      <c r="S3846" s="78"/>
      <c r="T3846" s="78">
        <v>4585</v>
      </c>
      <c r="U3846" s="78">
        <v>1835</v>
      </c>
      <c r="V3846" s="78">
        <v>1672</v>
      </c>
      <c r="W3846" s="78">
        <v>2093</v>
      </c>
      <c r="X3846" s="80">
        <v>1718</v>
      </c>
    </row>
    <row r="3847" spans="3:24">
      <c r="C3847" s="72">
        <v>2021</v>
      </c>
      <c r="D3847" s="73">
        <v>3</v>
      </c>
      <c r="E3847" s="78" t="s">
        <v>9928</v>
      </c>
      <c r="F3847" s="78" t="s">
        <v>9929</v>
      </c>
      <c r="G3847" s="78" t="s">
        <v>10163</v>
      </c>
      <c r="H3847" s="78" t="s">
        <v>9275</v>
      </c>
      <c r="I3847" s="73" t="s">
        <v>10102</v>
      </c>
      <c r="J3847" s="73" t="s">
        <v>10109</v>
      </c>
      <c r="K3847" s="78"/>
      <c r="L3847" s="78">
        <v>403</v>
      </c>
      <c r="M3847" s="78"/>
      <c r="N3847" s="78">
        <v>14.1</v>
      </c>
      <c r="O3847" s="78">
        <v>144.7</v>
      </c>
      <c r="P3847" s="78"/>
      <c r="Q3847" s="78" t="s">
        <v>2280</v>
      </c>
      <c r="R3847" s="78"/>
      <c r="S3847" s="78"/>
      <c r="T3847" s="78">
        <v>4585</v>
      </c>
      <c r="U3847" s="78">
        <v>1835</v>
      </c>
      <c r="V3847" s="78">
        <v>1672</v>
      </c>
      <c r="W3847" s="78">
        <v>2136</v>
      </c>
      <c r="X3847" s="80">
        <v>1761</v>
      </c>
    </row>
    <row r="3848" spans="3:24">
      <c r="C3848" s="72">
        <v>2021</v>
      </c>
      <c r="D3848" s="73">
        <v>3</v>
      </c>
      <c r="E3848" s="78" t="s">
        <v>9383</v>
      </c>
      <c r="F3848" s="78" t="s">
        <v>9384</v>
      </c>
      <c r="G3848" s="78" t="s">
        <v>10164</v>
      </c>
      <c r="H3848" s="78" t="s">
        <v>10165</v>
      </c>
      <c r="I3848" s="73" t="s">
        <v>10102</v>
      </c>
      <c r="J3848" s="73" t="s">
        <v>9281</v>
      </c>
      <c r="K3848" s="78"/>
      <c r="L3848" s="78">
        <v>270</v>
      </c>
      <c r="M3848" s="78" t="s">
        <v>10166</v>
      </c>
      <c r="N3848" s="78"/>
      <c r="O3848" s="78">
        <v>157.18</v>
      </c>
      <c r="P3848" s="78">
        <v>60.16</v>
      </c>
      <c r="Q3848" s="78" t="s">
        <v>2210</v>
      </c>
      <c r="R3848" s="78"/>
      <c r="S3848" s="78"/>
      <c r="T3848" s="78">
        <v>5025</v>
      </c>
      <c r="U3848" s="78">
        <v>1800</v>
      </c>
      <c r="V3848" s="78">
        <v>2330</v>
      </c>
      <c r="W3848" s="78">
        <v>4495</v>
      </c>
      <c r="X3848" s="80" t="s">
        <v>10167</v>
      </c>
    </row>
    <row r="3849" spans="3:24">
      <c r="C3849" s="72">
        <v>2021</v>
      </c>
      <c r="D3849" s="73">
        <v>3</v>
      </c>
      <c r="E3849" s="78" t="s">
        <v>9383</v>
      </c>
      <c r="F3849" s="78" t="s">
        <v>9384</v>
      </c>
      <c r="G3849" s="78" t="s">
        <v>10168</v>
      </c>
      <c r="H3849" s="78" t="s">
        <v>9320</v>
      </c>
      <c r="I3849" s="73" t="s">
        <v>10102</v>
      </c>
      <c r="J3849" s="73" t="s">
        <v>9281</v>
      </c>
      <c r="K3849" s="78"/>
      <c r="L3849" s="78">
        <v>270</v>
      </c>
      <c r="M3849" s="78"/>
      <c r="N3849" s="78"/>
      <c r="O3849" s="78" t="s">
        <v>2813</v>
      </c>
      <c r="P3849" s="78">
        <v>190.51</v>
      </c>
      <c r="Q3849" s="78" t="s">
        <v>2210</v>
      </c>
      <c r="R3849" s="78"/>
      <c r="S3849" s="78"/>
      <c r="T3849" s="78" t="s">
        <v>2826</v>
      </c>
      <c r="U3849" s="78">
        <v>2510</v>
      </c>
      <c r="V3849" s="78" t="s">
        <v>6702</v>
      </c>
      <c r="W3849" s="78">
        <v>18000</v>
      </c>
      <c r="X3849" s="80" t="s">
        <v>6703</v>
      </c>
    </row>
    <row r="3850" spans="3:24">
      <c r="C3850" s="72">
        <v>2021</v>
      </c>
      <c r="D3850" s="73">
        <v>3</v>
      </c>
      <c r="E3850" s="78" t="s">
        <v>9383</v>
      </c>
      <c r="F3850" s="78" t="s">
        <v>9384</v>
      </c>
      <c r="G3850" s="78" t="s">
        <v>10169</v>
      </c>
      <c r="H3850" s="78" t="s">
        <v>9287</v>
      </c>
      <c r="I3850" s="73" t="s">
        <v>10102</v>
      </c>
      <c r="J3850" s="73" t="s">
        <v>9281</v>
      </c>
      <c r="K3850" s="78"/>
      <c r="L3850" s="78">
        <v>370</v>
      </c>
      <c r="M3850" s="78"/>
      <c r="N3850" s="78"/>
      <c r="O3850" s="78" t="s">
        <v>2829</v>
      </c>
      <c r="P3850" s="78">
        <v>268.7</v>
      </c>
      <c r="Q3850" s="78" t="s">
        <v>2210</v>
      </c>
      <c r="R3850" s="78"/>
      <c r="S3850" s="78"/>
      <c r="T3850" s="78">
        <v>8470</v>
      </c>
      <c r="U3850" s="78">
        <v>2490</v>
      </c>
      <c r="V3850" s="78">
        <v>3120</v>
      </c>
      <c r="W3850" s="78">
        <v>18000</v>
      </c>
      <c r="X3850" s="80">
        <v>11500</v>
      </c>
    </row>
    <row r="3851" spans="3:24">
      <c r="C3851" s="72">
        <v>2021</v>
      </c>
      <c r="D3851" s="73">
        <v>3</v>
      </c>
      <c r="E3851" s="78" t="s">
        <v>9383</v>
      </c>
      <c r="F3851" s="78" t="s">
        <v>9384</v>
      </c>
      <c r="G3851" s="78" t="s">
        <v>10170</v>
      </c>
      <c r="H3851" s="78" t="s">
        <v>9290</v>
      </c>
      <c r="I3851" s="73" t="s">
        <v>10102</v>
      </c>
      <c r="J3851" s="73" t="s">
        <v>9281</v>
      </c>
      <c r="K3851" s="78"/>
      <c r="L3851" s="78">
        <v>340</v>
      </c>
      <c r="M3851" s="78">
        <v>0.126</v>
      </c>
      <c r="N3851" s="78"/>
      <c r="O3851" s="78" t="s">
        <v>2832</v>
      </c>
      <c r="P3851" s="78">
        <v>361.74</v>
      </c>
      <c r="Q3851" s="78" t="s">
        <v>2210</v>
      </c>
      <c r="R3851" s="78"/>
      <c r="S3851" s="78"/>
      <c r="T3851" s="78">
        <v>9780</v>
      </c>
      <c r="U3851" s="78">
        <v>2520</v>
      </c>
      <c r="V3851" s="78">
        <v>3110</v>
      </c>
      <c r="W3851" s="78">
        <v>32000</v>
      </c>
      <c r="X3851" s="80">
        <v>14950</v>
      </c>
    </row>
    <row r="3852" spans="3:24">
      <c r="C3852" s="72">
        <v>2021</v>
      </c>
      <c r="D3852" s="73">
        <v>3</v>
      </c>
      <c r="E3852" s="78" t="s">
        <v>9383</v>
      </c>
      <c r="F3852" s="78" t="s">
        <v>9384</v>
      </c>
      <c r="G3852" s="78" t="s">
        <v>10171</v>
      </c>
      <c r="H3852" s="78" t="s">
        <v>9267</v>
      </c>
      <c r="I3852" s="73" t="s">
        <v>10102</v>
      </c>
      <c r="J3852" s="73" t="s">
        <v>9268</v>
      </c>
      <c r="K3852" s="78"/>
      <c r="L3852" s="78">
        <v>720</v>
      </c>
      <c r="M3852" s="78">
        <v>0.169</v>
      </c>
      <c r="N3852" s="78"/>
      <c r="O3852" s="78">
        <v>161.2</v>
      </c>
      <c r="P3852" s="78">
        <v>350.078</v>
      </c>
      <c r="Q3852" s="78" t="s">
        <v>2210</v>
      </c>
      <c r="R3852" s="78"/>
      <c r="S3852" s="78"/>
      <c r="T3852" s="78">
        <v>12000</v>
      </c>
      <c r="U3852" s="78">
        <v>2550</v>
      </c>
      <c r="V3852" s="78" t="s">
        <v>6024</v>
      </c>
      <c r="W3852" s="78">
        <v>18000</v>
      </c>
      <c r="X3852" s="80" t="s">
        <v>10172</v>
      </c>
    </row>
    <row r="3853" spans="3:24">
      <c r="C3853" s="72">
        <v>2021</v>
      </c>
      <c r="D3853" s="73">
        <v>3</v>
      </c>
      <c r="E3853" s="78" t="s">
        <v>9383</v>
      </c>
      <c r="F3853" s="78" t="s">
        <v>9384</v>
      </c>
      <c r="G3853" s="78" t="s">
        <v>10173</v>
      </c>
      <c r="H3853" s="78" t="s">
        <v>9402</v>
      </c>
      <c r="I3853" s="73" t="s">
        <v>10102</v>
      </c>
      <c r="J3853" s="73" t="s">
        <v>9268</v>
      </c>
      <c r="K3853" s="78"/>
      <c r="L3853" s="78">
        <v>530</v>
      </c>
      <c r="M3853" s="78">
        <v>0.166</v>
      </c>
      <c r="N3853" s="78"/>
      <c r="O3853" s="78" t="s">
        <v>2678</v>
      </c>
      <c r="P3853" s="78">
        <v>163.351</v>
      </c>
      <c r="Q3853" s="78" t="s">
        <v>2210</v>
      </c>
      <c r="R3853" s="78"/>
      <c r="S3853" s="78"/>
      <c r="T3853" s="78">
        <v>7345</v>
      </c>
      <c r="U3853" s="78">
        <v>2240</v>
      </c>
      <c r="V3853" s="78" t="s">
        <v>10174</v>
      </c>
      <c r="W3853" s="78">
        <v>9900</v>
      </c>
      <c r="X3853" s="80" t="s">
        <v>6489</v>
      </c>
    </row>
    <row r="3854" spans="3:24">
      <c r="C3854" s="72">
        <v>2021</v>
      </c>
      <c r="D3854" s="73">
        <v>3</v>
      </c>
      <c r="E3854" s="78" t="s">
        <v>9383</v>
      </c>
      <c r="F3854" s="78" t="s">
        <v>9384</v>
      </c>
      <c r="G3854" s="78" t="s">
        <v>10175</v>
      </c>
      <c r="H3854" s="78" t="s">
        <v>9402</v>
      </c>
      <c r="I3854" s="73" t="s">
        <v>10102</v>
      </c>
      <c r="J3854" s="73" t="s">
        <v>9268</v>
      </c>
      <c r="K3854" s="78"/>
      <c r="L3854" s="78">
        <v>390</v>
      </c>
      <c r="M3854" s="78">
        <v>0.149</v>
      </c>
      <c r="N3854" s="78"/>
      <c r="O3854" s="78" t="s">
        <v>2829</v>
      </c>
      <c r="P3854" s="78">
        <v>121.136</v>
      </c>
      <c r="Q3854" s="78" t="s">
        <v>2210</v>
      </c>
      <c r="R3854" s="78"/>
      <c r="S3854" s="78"/>
      <c r="T3854" s="78">
        <v>7345</v>
      </c>
      <c r="U3854" s="78">
        <v>2240</v>
      </c>
      <c r="V3854" s="78" t="s">
        <v>10174</v>
      </c>
      <c r="W3854" s="78">
        <v>9900</v>
      </c>
      <c r="X3854" s="80" t="s">
        <v>8232</v>
      </c>
    </row>
    <row r="3855" spans="3:24">
      <c r="C3855" s="72">
        <v>2021</v>
      </c>
      <c r="D3855" s="73">
        <v>3</v>
      </c>
      <c r="E3855" s="78" t="s">
        <v>9455</v>
      </c>
      <c r="F3855" s="78" t="s">
        <v>9456</v>
      </c>
      <c r="G3855" s="78" t="s">
        <v>10176</v>
      </c>
      <c r="H3855" s="78" t="s">
        <v>9517</v>
      </c>
      <c r="I3855" s="73" t="s">
        <v>10102</v>
      </c>
      <c r="J3855" s="73" t="s">
        <v>9281</v>
      </c>
      <c r="K3855" s="78"/>
      <c r="L3855" s="78">
        <v>284</v>
      </c>
      <c r="M3855" s="78">
        <v>0.288</v>
      </c>
      <c r="N3855" s="78"/>
      <c r="O3855" s="78">
        <v>134</v>
      </c>
      <c r="P3855" s="78">
        <v>40.32</v>
      </c>
      <c r="Q3855" s="78" t="s">
        <v>2350</v>
      </c>
      <c r="R3855" s="78"/>
      <c r="S3855" s="78"/>
      <c r="T3855" s="78">
        <v>4165</v>
      </c>
      <c r="U3855" s="78">
        <v>1680</v>
      </c>
      <c r="V3855" s="78">
        <v>1930</v>
      </c>
      <c r="W3855" s="78">
        <v>2330</v>
      </c>
      <c r="X3855" s="80">
        <v>1350</v>
      </c>
    </row>
    <row r="3856" spans="3:24">
      <c r="C3856" s="72">
        <v>2021</v>
      </c>
      <c r="D3856" s="73">
        <v>3</v>
      </c>
      <c r="E3856" s="78" t="s">
        <v>9455</v>
      </c>
      <c r="F3856" s="78" t="s">
        <v>9456</v>
      </c>
      <c r="G3856" s="78" t="s">
        <v>10177</v>
      </c>
      <c r="H3856" s="78" t="s">
        <v>9517</v>
      </c>
      <c r="I3856" s="73" t="s">
        <v>10102</v>
      </c>
      <c r="J3856" s="73" t="s">
        <v>9281</v>
      </c>
      <c r="K3856" s="78"/>
      <c r="L3856" s="78">
        <v>257</v>
      </c>
      <c r="M3856" s="78">
        <v>0.288</v>
      </c>
      <c r="N3856" s="78"/>
      <c r="O3856" s="78">
        <v>130</v>
      </c>
      <c r="P3856" s="78">
        <v>35.28</v>
      </c>
      <c r="Q3856" s="78" t="s">
        <v>2350</v>
      </c>
      <c r="R3856" s="78"/>
      <c r="S3856" s="78"/>
      <c r="T3856" s="78">
        <v>4165</v>
      </c>
      <c r="U3856" s="78">
        <v>1680</v>
      </c>
      <c r="V3856" s="78">
        <v>1930</v>
      </c>
      <c r="W3856" s="78">
        <v>2270</v>
      </c>
      <c r="X3856" s="80">
        <v>1320</v>
      </c>
    </row>
    <row r="3857" spans="3:24">
      <c r="C3857" s="72">
        <v>2021</v>
      </c>
      <c r="D3857" s="73">
        <v>3</v>
      </c>
      <c r="E3857" s="78" t="s">
        <v>9455</v>
      </c>
      <c r="F3857" s="78" t="s">
        <v>9456</v>
      </c>
      <c r="G3857" s="78" t="s">
        <v>10178</v>
      </c>
      <c r="H3857" s="78" t="s">
        <v>9517</v>
      </c>
      <c r="I3857" s="73" t="s">
        <v>10102</v>
      </c>
      <c r="J3857" s="73" t="s">
        <v>9281</v>
      </c>
      <c r="K3857" s="78"/>
      <c r="L3857" s="78">
        <v>245</v>
      </c>
      <c r="M3857" s="78">
        <v>0.28</v>
      </c>
      <c r="N3857" s="78"/>
      <c r="O3857" s="78">
        <v>140</v>
      </c>
      <c r="P3857" s="78">
        <v>53.477</v>
      </c>
      <c r="Q3857" s="78" t="s">
        <v>2610</v>
      </c>
      <c r="R3857" s="78"/>
      <c r="S3857" s="78"/>
      <c r="T3857" s="78">
        <v>5200</v>
      </c>
      <c r="U3857" s="78">
        <v>1700</v>
      </c>
      <c r="V3857" s="78" t="s">
        <v>3821</v>
      </c>
      <c r="W3857" s="78">
        <v>3360</v>
      </c>
      <c r="X3857" s="80">
        <v>1810</v>
      </c>
    </row>
    <row r="3858" spans="3:24">
      <c r="C3858" s="72">
        <v>2021</v>
      </c>
      <c r="D3858" s="73">
        <v>3</v>
      </c>
      <c r="E3858" s="78" t="s">
        <v>9455</v>
      </c>
      <c r="F3858" s="78" t="s">
        <v>9456</v>
      </c>
      <c r="G3858" s="78" t="s">
        <v>10179</v>
      </c>
      <c r="H3858" s="78" t="s">
        <v>9517</v>
      </c>
      <c r="I3858" s="73" t="s">
        <v>10102</v>
      </c>
      <c r="J3858" s="73" t="s">
        <v>9281</v>
      </c>
      <c r="K3858" s="78"/>
      <c r="L3858" s="78">
        <v>235</v>
      </c>
      <c r="M3858" s="78">
        <v>0.269</v>
      </c>
      <c r="N3858" s="78"/>
      <c r="O3858" s="78">
        <v>140.4</v>
      </c>
      <c r="P3858" s="78">
        <v>50.232</v>
      </c>
      <c r="Q3858" s="78" t="s">
        <v>2610</v>
      </c>
      <c r="R3858" s="78"/>
      <c r="S3858" s="78"/>
      <c r="T3858" s="78">
        <v>5200</v>
      </c>
      <c r="U3858" s="78">
        <v>1700</v>
      </c>
      <c r="V3858" s="78" t="s">
        <v>3821</v>
      </c>
      <c r="W3858" s="78">
        <v>3360</v>
      </c>
      <c r="X3858" s="80">
        <v>1760</v>
      </c>
    </row>
    <row r="3859" spans="3:24">
      <c r="C3859" s="72">
        <v>2021</v>
      </c>
      <c r="D3859" s="73">
        <v>3</v>
      </c>
      <c r="E3859" s="78" t="s">
        <v>9475</v>
      </c>
      <c r="F3859" s="78" t="s">
        <v>9476</v>
      </c>
      <c r="G3859" s="78" t="s">
        <v>8597</v>
      </c>
      <c r="H3859" s="78" t="s">
        <v>10105</v>
      </c>
      <c r="I3859" s="73" t="s">
        <v>10102</v>
      </c>
      <c r="J3859" s="73" t="s">
        <v>9281</v>
      </c>
      <c r="K3859" s="78"/>
      <c r="L3859" s="78">
        <v>190</v>
      </c>
      <c r="M3859" s="78">
        <v>0.2</v>
      </c>
      <c r="N3859" s="78"/>
      <c r="O3859" s="78">
        <v>157.57</v>
      </c>
      <c r="P3859" s="78">
        <v>281.91</v>
      </c>
      <c r="Q3859" s="78" t="s">
        <v>2210</v>
      </c>
      <c r="R3859" s="78"/>
      <c r="S3859" s="78"/>
      <c r="T3859" s="78">
        <v>7420</v>
      </c>
      <c r="U3859" s="78">
        <v>2550</v>
      </c>
      <c r="V3859" s="78" t="s">
        <v>8598</v>
      </c>
      <c r="W3859" s="78">
        <v>25000</v>
      </c>
      <c r="X3859" s="80">
        <v>10800</v>
      </c>
    </row>
    <row r="3860" spans="3:24">
      <c r="C3860" s="72">
        <v>2021</v>
      </c>
      <c r="D3860" s="73">
        <v>3</v>
      </c>
      <c r="E3860" s="78" t="s">
        <v>9475</v>
      </c>
      <c r="F3860" s="78" t="s">
        <v>9476</v>
      </c>
      <c r="G3860" s="78" t="s">
        <v>10180</v>
      </c>
      <c r="H3860" s="78" t="s">
        <v>9637</v>
      </c>
      <c r="I3860" s="73" t="s">
        <v>10102</v>
      </c>
      <c r="J3860" s="73" t="s">
        <v>9281</v>
      </c>
      <c r="K3860" s="78"/>
      <c r="L3860" s="78">
        <v>170</v>
      </c>
      <c r="M3860" s="78" t="s">
        <v>6002</v>
      </c>
      <c r="N3860" s="78"/>
      <c r="O3860" s="78">
        <v>160.26</v>
      </c>
      <c r="P3860" s="78">
        <v>281.91</v>
      </c>
      <c r="Q3860" s="78" t="s">
        <v>2210</v>
      </c>
      <c r="R3860" s="78"/>
      <c r="S3860" s="78"/>
      <c r="T3860" s="78">
        <v>9600</v>
      </c>
      <c r="U3860" s="78">
        <v>2550</v>
      </c>
      <c r="V3860" s="78" t="s">
        <v>1864</v>
      </c>
      <c r="W3860" s="78">
        <v>31000</v>
      </c>
      <c r="X3860" s="80" t="s">
        <v>4886</v>
      </c>
    </row>
    <row r="3861" spans="3:24">
      <c r="C3861" s="72">
        <v>2021</v>
      </c>
      <c r="D3861" s="73">
        <v>3</v>
      </c>
      <c r="E3861" s="78" t="s">
        <v>9558</v>
      </c>
      <c r="F3861" s="78" t="s">
        <v>10181</v>
      </c>
      <c r="G3861" s="78" t="s">
        <v>10182</v>
      </c>
      <c r="H3861" s="78" t="s">
        <v>9327</v>
      </c>
      <c r="I3861" s="73" t="s">
        <v>10102</v>
      </c>
      <c r="J3861" s="73" t="s">
        <v>10109</v>
      </c>
      <c r="K3861" s="78"/>
      <c r="L3861" s="78">
        <v>301</v>
      </c>
      <c r="M3861" s="78"/>
      <c r="N3861" s="78">
        <v>10.1</v>
      </c>
      <c r="O3861" s="78">
        <v>164.5</v>
      </c>
      <c r="P3861" s="78"/>
      <c r="Q3861" s="78" t="s">
        <v>2280</v>
      </c>
      <c r="R3861" s="78"/>
      <c r="S3861" s="78"/>
      <c r="T3861" s="78">
        <v>3495</v>
      </c>
      <c r="U3861" s="78">
        <v>1660</v>
      </c>
      <c r="V3861" s="78" t="s">
        <v>5110</v>
      </c>
      <c r="W3861" s="78">
        <v>1280</v>
      </c>
      <c r="X3861" s="80">
        <v>970</v>
      </c>
    </row>
    <row r="3862" spans="3:24">
      <c r="C3862" s="72">
        <v>2021</v>
      </c>
      <c r="D3862" s="73">
        <v>3</v>
      </c>
      <c r="E3862" s="78" t="s">
        <v>9487</v>
      </c>
      <c r="F3862" s="78" t="s">
        <v>9488</v>
      </c>
      <c r="G3862" s="78" t="s">
        <v>10183</v>
      </c>
      <c r="H3862" s="78" t="s">
        <v>9275</v>
      </c>
      <c r="I3862" s="73" t="s">
        <v>10102</v>
      </c>
      <c r="J3862" s="73" t="s">
        <v>10109</v>
      </c>
      <c r="K3862" s="78"/>
      <c r="L3862" s="78">
        <v>360</v>
      </c>
      <c r="M3862" s="78"/>
      <c r="N3862" s="78">
        <v>17.1</v>
      </c>
      <c r="O3862" s="78">
        <v>157.18</v>
      </c>
      <c r="P3862" s="78"/>
      <c r="Q3862" s="78" t="s">
        <v>2210</v>
      </c>
      <c r="R3862" s="78"/>
      <c r="S3862" s="78"/>
      <c r="T3862" s="78">
        <v>5375</v>
      </c>
      <c r="U3862" s="78">
        <v>1905</v>
      </c>
      <c r="V3862" s="78">
        <v>1995</v>
      </c>
      <c r="W3862" s="78">
        <v>2830</v>
      </c>
      <c r="X3862" s="80">
        <v>2225</v>
      </c>
    </row>
    <row r="3863" spans="3:24">
      <c r="C3863" s="72">
        <v>2021</v>
      </c>
      <c r="D3863" s="73">
        <v>3</v>
      </c>
      <c r="E3863" s="78" t="s">
        <v>10184</v>
      </c>
      <c r="F3863" s="78" t="s">
        <v>10185</v>
      </c>
      <c r="G3863" s="78" t="s">
        <v>10186</v>
      </c>
      <c r="H3863" s="78" t="s">
        <v>9275</v>
      </c>
      <c r="I3863" s="73" t="s">
        <v>10102</v>
      </c>
      <c r="J3863" s="73" t="s">
        <v>10109</v>
      </c>
      <c r="K3863" s="78"/>
      <c r="L3863" s="78">
        <v>563</v>
      </c>
      <c r="M3863" s="78"/>
      <c r="N3863" s="78">
        <v>14.2</v>
      </c>
      <c r="O3863" s="78">
        <v>182</v>
      </c>
      <c r="P3863" s="78"/>
      <c r="Q3863" s="78" t="s">
        <v>2280</v>
      </c>
      <c r="R3863" s="78"/>
      <c r="S3863" s="78"/>
      <c r="T3863" s="78">
        <v>4680</v>
      </c>
      <c r="U3863" s="78">
        <v>1865</v>
      </c>
      <c r="V3863" s="78">
        <v>1700</v>
      </c>
      <c r="W3863" s="78">
        <v>2185</v>
      </c>
      <c r="X3863" s="80">
        <v>1810</v>
      </c>
    </row>
    <row r="3864" spans="3:24">
      <c r="C3864" s="72">
        <v>2021</v>
      </c>
      <c r="D3864" s="73">
        <v>3</v>
      </c>
      <c r="E3864" s="78" t="s">
        <v>10187</v>
      </c>
      <c r="F3864" s="78" t="s">
        <v>10188</v>
      </c>
      <c r="G3864" s="78" t="s">
        <v>10189</v>
      </c>
      <c r="H3864" s="78" t="s">
        <v>9327</v>
      </c>
      <c r="I3864" s="73" t="s">
        <v>10102</v>
      </c>
      <c r="J3864" s="73" t="s">
        <v>10109</v>
      </c>
      <c r="K3864" s="78"/>
      <c r="L3864" s="78">
        <v>480</v>
      </c>
      <c r="M3864" s="78"/>
      <c r="N3864" s="78">
        <v>14</v>
      </c>
      <c r="O3864" s="78">
        <v>170</v>
      </c>
      <c r="P3864" s="78"/>
      <c r="Q3864" s="78" t="s">
        <v>2280</v>
      </c>
      <c r="R3864" s="78"/>
      <c r="S3864" s="78"/>
      <c r="T3864" s="78">
        <v>4317</v>
      </c>
      <c r="U3864" s="78">
        <v>1789</v>
      </c>
      <c r="V3864" s="78">
        <v>1625</v>
      </c>
      <c r="W3864" s="78">
        <v>1992</v>
      </c>
      <c r="X3864" s="80">
        <v>1574</v>
      </c>
    </row>
    <row r="3865" spans="3:24">
      <c r="C3865" s="72">
        <v>2021</v>
      </c>
      <c r="D3865" s="73">
        <v>3</v>
      </c>
      <c r="E3865" s="78" t="s">
        <v>10187</v>
      </c>
      <c r="F3865" s="78" t="s">
        <v>10188</v>
      </c>
      <c r="G3865" s="78" t="s">
        <v>10189</v>
      </c>
      <c r="H3865" s="78" t="s">
        <v>9327</v>
      </c>
      <c r="I3865" s="73" t="s">
        <v>10102</v>
      </c>
      <c r="J3865" s="73" t="s">
        <v>10109</v>
      </c>
      <c r="K3865" s="78"/>
      <c r="L3865" s="78">
        <v>480</v>
      </c>
      <c r="M3865" s="78"/>
      <c r="N3865" s="78">
        <v>14</v>
      </c>
      <c r="O3865" s="78">
        <v>170</v>
      </c>
      <c r="P3865" s="78"/>
      <c r="Q3865" s="78" t="s">
        <v>2280</v>
      </c>
      <c r="R3865" s="78"/>
      <c r="S3865" s="78"/>
      <c r="T3865" s="78">
        <v>4317</v>
      </c>
      <c r="U3865" s="78">
        <v>1789</v>
      </c>
      <c r="V3865" s="78">
        <v>1625</v>
      </c>
      <c r="W3865" s="78">
        <v>2027</v>
      </c>
      <c r="X3865" s="80">
        <v>1609</v>
      </c>
    </row>
    <row r="3866" spans="3:24">
      <c r="C3866" s="72">
        <v>2021</v>
      </c>
      <c r="D3866" s="73">
        <v>3</v>
      </c>
      <c r="E3866" s="78" t="s">
        <v>9499</v>
      </c>
      <c r="F3866" s="78" t="s">
        <v>9500</v>
      </c>
      <c r="G3866" s="78" t="s">
        <v>9177</v>
      </c>
      <c r="H3866" s="78" t="s">
        <v>9490</v>
      </c>
      <c r="I3866" s="73" t="s">
        <v>10102</v>
      </c>
      <c r="J3866" s="73" t="s">
        <v>9281</v>
      </c>
      <c r="K3866" s="78"/>
      <c r="L3866" s="78">
        <v>300</v>
      </c>
      <c r="M3866" s="78">
        <v>0.25</v>
      </c>
      <c r="N3866" s="78"/>
      <c r="O3866" s="78">
        <v>140.1</v>
      </c>
      <c r="P3866" s="78">
        <v>41.932</v>
      </c>
      <c r="Q3866" s="78" t="s">
        <v>2210</v>
      </c>
      <c r="R3866" s="78"/>
      <c r="S3866" s="78"/>
      <c r="T3866" s="78">
        <v>4730</v>
      </c>
      <c r="U3866" s="78">
        <v>1635</v>
      </c>
      <c r="V3866" s="78">
        <v>1985</v>
      </c>
      <c r="W3866" s="78">
        <v>2600</v>
      </c>
      <c r="X3866" s="80">
        <v>1320</v>
      </c>
    </row>
    <row r="3867" spans="3:24">
      <c r="C3867" s="72">
        <v>2021</v>
      </c>
      <c r="D3867" s="73">
        <v>3</v>
      </c>
      <c r="E3867" s="78" t="s">
        <v>9499</v>
      </c>
      <c r="F3867" s="78" t="s">
        <v>9500</v>
      </c>
      <c r="G3867" s="78" t="s">
        <v>10190</v>
      </c>
      <c r="H3867" s="78" t="s">
        <v>9517</v>
      </c>
      <c r="I3867" s="73" t="s">
        <v>10102</v>
      </c>
      <c r="J3867" s="73" t="s">
        <v>9281</v>
      </c>
      <c r="K3867" s="78"/>
      <c r="L3867" s="78">
        <v>300</v>
      </c>
      <c r="M3867" s="78">
        <v>0.25</v>
      </c>
      <c r="N3867" s="78"/>
      <c r="O3867" s="78">
        <v>140.1</v>
      </c>
      <c r="P3867" s="78">
        <v>41.932</v>
      </c>
      <c r="Q3867" s="78" t="s">
        <v>2210</v>
      </c>
      <c r="R3867" s="78"/>
      <c r="S3867" s="78"/>
      <c r="T3867" s="78">
        <v>4750</v>
      </c>
      <c r="U3867" s="78">
        <v>1635</v>
      </c>
      <c r="V3867" s="78">
        <v>2430</v>
      </c>
      <c r="W3867" s="78">
        <v>2600</v>
      </c>
      <c r="X3867" s="80">
        <v>1435</v>
      </c>
    </row>
    <row r="3868" spans="3:24">
      <c r="C3868" s="72">
        <v>2021</v>
      </c>
      <c r="D3868" s="73">
        <v>3</v>
      </c>
      <c r="E3868" s="78" t="s">
        <v>9499</v>
      </c>
      <c r="F3868" s="78" t="s">
        <v>9500</v>
      </c>
      <c r="G3868" s="78" t="s">
        <v>10191</v>
      </c>
      <c r="H3868" s="78" t="s">
        <v>9517</v>
      </c>
      <c r="I3868" s="73" t="s">
        <v>10102</v>
      </c>
      <c r="J3868" s="73" t="s">
        <v>9281</v>
      </c>
      <c r="K3868" s="78"/>
      <c r="L3868" s="78">
        <v>300</v>
      </c>
      <c r="M3868" s="78">
        <v>0.26</v>
      </c>
      <c r="N3868" s="78"/>
      <c r="O3868" s="78">
        <v>140.1</v>
      </c>
      <c r="P3868" s="78">
        <v>41.932</v>
      </c>
      <c r="Q3868" s="78" t="s">
        <v>2210</v>
      </c>
      <c r="R3868" s="78"/>
      <c r="S3868" s="78"/>
      <c r="T3868" s="78">
        <v>4500</v>
      </c>
      <c r="U3868" s="78">
        <v>1680</v>
      </c>
      <c r="V3868" s="78">
        <v>1985</v>
      </c>
      <c r="W3868" s="78">
        <v>2600</v>
      </c>
      <c r="X3868" s="80" t="s">
        <v>2722</v>
      </c>
    </row>
    <row r="3869" spans="3:24">
      <c r="C3869" s="72">
        <v>2021</v>
      </c>
      <c r="D3869" s="73">
        <v>3</v>
      </c>
      <c r="E3869" s="78" t="s">
        <v>10192</v>
      </c>
      <c r="F3869" s="78" t="s">
        <v>10193</v>
      </c>
      <c r="G3869" s="78" t="s">
        <v>10194</v>
      </c>
      <c r="H3869" s="78" t="s">
        <v>9345</v>
      </c>
      <c r="I3869" s="73" t="s">
        <v>10102</v>
      </c>
      <c r="J3869" s="73" t="s">
        <v>10109</v>
      </c>
      <c r="K3869" s="78">
        <v>450</v>
      </c>
      <c r="L3869" s="78"/>
      <c r="M3869" s="78"/>
      <c r="N3869" s="78">
        <v>13.8</v>
      </c>
      <c r="O3869" s="78"/>
      <c r="P3869" s="78">
        <v>165</v>
      </c>
      <c r="Q3869" s="78" t="s">
        <v>2198</v>
      </c>
      <c r="R3869" s="78"/>
      <c r="S3869" s="78"/>
      <c r="T3869" s="78">
        <v>4677</v>
      </c>
      <c r="U3869" s="78">
        <v>1760</v>
      </c>
      <c r="V3869" s="78">
        <v>1520</v>
      </c>
      <c r="W3869" s="78">
        <v>1975</v>
      </c>
      <c r="X3869" s="80">
        <v>1600</v>
      </c>
    </row>
    <row r="3870" spans="3:24">
      <c r="C3870" s="72">
        <v>2021</v>
      </c>
      <c r="D3870" s="73">
        <v>3</v>
      </c>
      <c r="E3870" s="78" t="s">
        <v>9510</v>
      </c>
      <c r="F3870" s="78" t="s">
        <v>9511</v>
      </c>
      <c r="G3870" s="78" t="s">
        <v>10195</v>
      </c>
      <c r="H3870" s="78" t="s">
        <v>10196</v>
      </c>
      <c r="I3870" s="73" t="s">
        <v>10102</v>
      </c>
      <c r="J3870" s="73" t="s">
        <v>10109</v>
      </c>
      <c r="K3870" s="78"/>
      <c r="L3870" s="78">
        <v>190</v>
      </c>
      <c r="M3870" s="78">
        <v>0.205</v>
      </c>
      <c r="N3870" s="78"/>
      <c r="O3870" s="78">
        <v>160.26</v>
      </c>
      <c r="P3870" s="78">
        <v>281.91</v>
      </c>
      <c r="Q3870" s="78" t="s">
        <v>2210</v>
      </c>
      <c r="R3870" s="78"/>
      <c r="S3870" s="78"/>
      <c r="T3870" s="78" t="s">
        <v>5514</v>
      </c>
      <c r="U3870" s="78">
        <v>2550</v>
      </c>
      <c r="V3870" s="78">
        <v>3550</v>
      </c>
      <c r="W3870" s="78">
        <v>31000</v>
      </c>
      <c r="X3870" s="80">
        <v>18300</v>
      </c>
    </row>
    <row r="3871" spans="3:24">
      <c r="C3871" s="72">
        <v>2021</v>
      </c>
      <c r="D3871" s="73">
        <v>3</v>
      </c>
      <c r="E3871" s="78" t="s">
        <v>9510</v>
      </c>
      <c r="F3871" s="78" t="s">
        <v>9511</v>
      </c>
      <c r="G3871" s="78" t="s">
        <v>10197</v>
      </c>
      <c r="H3871" s="78" t="s">
        <v>10198</v>
      </c>
      <c r="I3871" s="73" t="s">
        <v>10102</v>
      </c>
      <c r="J3871" s="73" t="s">
        <v>10109</v>
      </c>
      <c r="K3871" s="78"/>
      <c r="L3871" s="78">
        <v>400</v>
      </c>
      <c r="M3871" s="78">
        <v>0.288</v>
      </c>
      <c r="N3871" s="78"/>
      <c r="O3871" s="78">
        <v>140.4</v>
      </c>
      <c r="P3871" s="78">
        <v>104.7</v>
      </c>
      <c r="Q3871" s="78" t="s">
        <v>2272</v>
      </c>
      <c r="R3871" s="78"/>
      <c r="S3871" s="78"/>
      <c r="T3871" s="78">
        <v>5960</v>
      </c>
      <c r="U3871" s="78">
        <v>2120</v>
      </c>
      <c r="V3871" s="78" t="s">
        <v>10199</v>
      </c>
      <c r="W3871" s="78">
        <v>4495</v>
      </c>
      <c r="X3871" s="80">
        <v>3050</v>
      </c>
    </row>
    <row r="3872" spans="3:24">
      <c r="C3872" s="72">
        <v>2021</v>
      </c>
      <c r="D3872" s="73">
        <v>3</v>
      </c>
      <c r="E3872" s="78" t="s">
        <v>9510</v>
      </c>
      <c r="F3872" s="78" t="s">
        <v>9511</v>
      </c>
      <c r="G3872" s="78" t="s">
        <v>10200</v>
      </c>
      <c r="H3872" s="78" t="s">
        <v>9275</v>
      </c>
      <c r="I3872" s="73" t="s">
        <v>10102</v>
      </c>
      <c r="J3872" s="73" t="s">
        <v>10109</v>
      </c>
      <c r="K3872" s="78">
        <v>341.5</v>
      </c>
      <c r="L3872" s="78"/>
      <c r="M3872" s="78"/>
      <c r="N3872" s="78">
        <v>21.5</v>
      </c>
      <c r="O3872" s="78">
        <v>144.1</v>
      </c>
      <c r="P3872" s="78"/>
      <c r="Q3872" s="78" t="s">
        <v>2393</v>
      </c>
      <c r="R3872" s="78"/>
      <c r="S3872" s="78"/>
      <c r="T3872" s="78">
        <v>5990</v>
      </c>
      <c r="U3872" s="78">
        <v>2000</v>
      </c>
      <c r="V3872" s="78" t="s">
        <v>10201</v>
      </c>
      <c r="W3872" s="78">
        <v>3495</v>
      </c>
      <c r="X3872" s="80">
        <v>2860</v>
      </c>
    </row>
    <row r="3873" ht="15" spans="3:24">
      <c r="C3873" s="72">
        <v>2021</v>
      </c>
      <c r="D3873" s="73">
        <v>3</v>
      </c>
      <c r="E3873" s="78" t="s">
        <v>10202</v>
      </c>
      <c r="F3873" s="78" t="s">
        <v>10203</v>
      </c>
      <c r="G3873" s="78" t="s">
        <v>10204</v>
      </c>
      <c r="H3873" s="78" t="s">
        <v>9296</v>
      </c>
      <c r="I3873" s="73" t="s">
        <v>10102</v>
      </c>
      <c r="J3873" s="73" t="s">
        <v>9268</v>
      </c>
      <c r="K3873" s="78"/>
      <c r="L3873" s="78">
        <v>630</v>
      </c>
      <c r="M3873" s="78">
        <v>0.15</v>
      </c>
      <c r="N3873" s="78"/>
      <c r="O3873" s="78" t="s">
        <v>10205</v>
      </c>
      <c r="P3873" s="78">
        <v>302.9</v>
      </c>
      <c r="Q3873" s="78" t="s">
        <v>2210</v>
      </c>
      <c r="R3873" s="78"/>
      <c r="S3873" s="78"/>
      <c r="T3873" s="78">
        <v>10500</v>
      </c>
      <c r="U3873" s="78">
        <v>2550</v>
      </c>
      <c r="V3873" s="78">
        <v>3300</v>
      </c>
      <c r="W3873" s="78">
        <v>18000</v>
      </c>
      <c r="X3873" s="80" t="s">
        <v>6104</v>
      </c>
    </row>
    <row r="3874" spans="3:24">
      <c r="C3874" s="72">
        <v>2021</v>
      </c>
      <c r="D3874" s="73">
        <v>3</v>
      </c>
      <c r="E3874" s="78" t="s">
        <v>9960</v>
      </c>
      <c r="F3874" s="78" t="s">
        <v>9961</v>
      </c>
      <c r="G3874" s="78" t="s">
        <v>10206</v>
      </c>
      <c r="H3874" s="78" t="s">
        <v>9327</v>
      </c>
      <c r="I3874" s="73" t="s">
        <v>10102</v>
      </c>
      <c r="J3874" s="73" t="s">
        <v>10109</v>
      </c>
      <c r="K3874" s="78">
        <v>502</v>
      </c>
      <c r="L3874" s="78"/>
      <c r="M3874" s="78"/>
      <c r="N3874" s="78">
        <v>12.9</v>
      </c>
      <c r="O3874" s="78">
        <v>170.1</v>
      </c>
      <c r="P3874" s="78"/>
      <c r="Q3874" s="78" t="s">
        <v>2280</v>
      </c>
      <c r="R3874" s="78"/>
      <c r="S3874" s="78"/>
      <c r="T3874" s="78">
        <v>4722</v>
      </c>
      <c r="U3874" s="78">
        <v>1835</v>
      </c>
      <c r="V3874" s="78">
        <v>1493</v>
      </c>
      <c r="W3874" s="78">
        <v>2025</v>
      </c>
      <c r="X3874" s="80">
        <v>1575</v>
      </c>
    </row>
    <row r="3875" spans="3:24">
      <c r="C3875" s="72">
        <v>2021</v>
      </c>
      <c r="D3875" s="73">
        <v>3</v>
      </c>
      <c r="E3875" s="78" t="s">
        <v>9960</v>
      </c>
      <c r="F3875" s="78" t="s">
        <v>9961</v>
      </c>
      <c r="G3875" s="78" t="s">
        <v>10207</v>
      </c>
      <c r="H3875" s="78" t="s">
        <v>9327</v>
      </c>
      <c r="I3875" s="73" t="s">
        <v>10102</v>
      </c>
      <c r="J3875" s="73" t="s">
        <v>10109</v>
      </c>
      <c r="K3875" s="78">
        <v>416</v>
      </c>
      <c r="L3875" s="78"/>
      <c r="M3875" s="78"/>
      <c r="N3875" s="78">
        <v>13.6</v>
      </c>
      <c r="O3875" s="78">
        <v>140</v>
      </c>
      <c r="P3875" s="78"/>
      <c r="Q3875" s="78" t="s">
        <v>2210</v>
      </c>
      <c r="R3875" s="78"/>
      <c r="S3875" s="78"/>
      <c r="T3875" s="78" t="s">
        <v>9964</v>
      </c>
      <c r="U3875" s="78">
        <v>1818</v>
      </c>
      <c r="V3875" s="78" t="s">
        <v>9965</v>
      </c>
      <c r="W3875" s="78">
        <v>2002</v>
      </c>
      <c r="X3875" s="80">
        <v>1540</v>
      </c>
    </row>
    <row r="3876" spans="3:24">
      <c r="C3876" s="72">
        <v>2021</v>
      </c>
      <c r="D3876" s="73">
        <v>3</v>
      </c>
      <c r="E3876" s="78" t="s">
        <v>10208</v>
      </c>
      <c r="F3876" s="78" t="s">
        <v>10092</v>
      </c>
      <c r="G3876" s="78" t="s">
        <v>10209</v>
      </c>
      <c r="H3876" s="78" t="s">
        <v>9517</v>
      </c>
      <c r="I3876" s="73" t="s">
        <v>10102</v>
      </c>
      <c r="J3876" s="73" t="s">
        <v>9281</v>
      </c>
      <c r="K3876" s="78"/>
      <c r="L3876" s="78">
        <v>340</v>
      </c>
      <c r="M3876" s="78">
        <v>0.278</v>
      </c>
      <c r="N3876" s="78"/>
      <c r="O3876" s="78">
        <v>146.7</v>
      </c>
      <c r="P3876" s="78">
        <v>81.14</v>
      </c>
      <c r="Q3876" s="78" t="s">
        <v>2210</v>
      </c>
      <c r="R3876" s="78"/>
      <c r="S3876" s="78"/>
      <c r="T3876" s="78">
        <v>5995</v>
      </c>
      <c r="U3876" s="78" t="s">
        <v>5171</v>
      </c>
      <c r="V3876" s="78" t="s">
        <v>5172</v>
      </c>
      <c r="W3876" s="78">
        <v>4495</v>
      </c>
      <c r="X3876" s="80">
        <v>2960</v>
      </c>
    </row>
    <row r="3877" spans="3:24">
      <c r="C3877" s="72">
        <v>2021</v>
      </c>
      <c r="D3877" s="73">
        <v>3</v>
      </c>
      <c r="E3877" s="78" t="s">
        <v>9529</v>
      </c>
      <c r="F3877" s="78" t="s">
        <v>9530</v>
      </c>
      <c r="G3877" s="78" t="s">
        <v>10210</v>
      </c>
      <c r="H3877" s="78" t="s">
        <v>9641</v>
      </c>
      <c r="I3877" s="73" t="s">
        <v>10102</v>
      </c>
      <c r="J3877" s="73" t="s">
        <v>10109</v>
      </c>
      <c r="K3877" s="78"/>
      <c r="L3877" s="78">
        <v>267</v>
      </c>
      <c r="M3877" s="78">
        <v>0.245</v>
      </c>
      <c r="N3877" s="78"/>
      <c r="O3877" s="78">
        <v>157.57</v>
      </c>
      <c r="P3877" s="78">
        <v>281.91</v>
      </c>
      <c r="Q3877" s="78" t="s">
        <v>2210</v>
      </c>
      <c r="R3877" s="78"/>
      <c r="S3877" s="78"/>
      <c r="T3877" s="78" t="s">
        <v>10211</v>
      </c>
      <c r="U3877" s="78">
        <v>2550</v>
      </c>
      <c r="V3877" s="78">
        <v>3525</v>
      </c>
      <c r="W3877" s="78">
        <v>25000</v>
      </c>
      <c r="X3877" s="80">
        <v>17270</v>
      </c>
    </row>
    <row r="3878" spans="3:24">
      <c r="C3878" s="72">
        <v>2021</v>
      </c>
      <c r="D3878" s="73">
        <v>3</v>
      </c>
      <c r="E3878" s="78" t="s">
        <v>9529</v>
      </c>
      <c r="F3878" s="78" t="s">
        <v>9530</v>
      </c>
      <c r="G3878" s="78" t="s">
        <v>10212</v>
      </c>
      <c r="H3878" s="78" t="s">
        <v>9296</v>
      </c>
      <c r="I3878" s="73" t="s">
        <v>10102</v>
      </c>
      <c r="J3878" s="73" t="s">
        <v>9268</v>
      </c>
      <c r="K3878" s="78"/>
      <c r="L3878" s="78">
        <v>460</v>
      </c>
      <c r="M3878" s="78">
        <v>0.13</v>
      </c>
      <c r="N3878" s="78"/>
      <c r="O3878" s="78" t="s">
        <v>1570</v>
      </c>
      <c r="P3878" s="78">
        <v>255.488</v>
      </c>
      <c r="Q3878" s="78" t="s">
        <v>2210</v>
      </c>
      <c r="R3878" s="78"/>
      <c r="S3878" s="78"/>
      <c r="T3878" s="78">
        <v>10490</v>
      </c>
      <c r="U3878" s="78">
        <v>2550</v>
      </c>
      <c r="V3878" s="78">
        <v>3225</v>
      </c>
      <c r="W3878" s="78">
        <v>18000</v>
      </c>
      <c r="X3878" s="80" t="s">
        <v>6101</v>
      </c>
    </row>
    <row r="3879" spans="3:24">
      <c r="C3879" s="72">
        <v>2021</v>
      </c>
      <c r="D3879" s="73">
        <v>3</v>
      </c>
      <c r="E3879" s="78" t="s">
        <v>9539</v>
      </c>
      <c r="F3879" s="78" t="s">
        <v>9530</v>
      </c>
      <c r="G3879" s="78" t="s">
        <v>10213</v>
      </c>
      <c r="H3879" s="78" t="s">
        <v>9628</v>
      </c>
      <c r="I3879" s="73" t="s">
        <v>10102</v>
      </c>
      <c r="J3879" s="73" t="s">
        <v>9281</v>
      </c>
      <c r="K3879" s="78"/>
      <c r="L3879" s="78">
        <v>265</v>
      </c>
      <c r="M3879" s="78">
        <v>0.267</v>
      </c>
      <c r="N3879" s="78"/>
      <c r="O3879" s="78">
        <v>140.4</v>
      </c>
      <c r="P3879" s="78">
        <v>50.23</v>
      </c>
      <c r="Q3879" s="78" t="s">
        <v>2210</v>
      </c>
      <c r="R3879" s="78"/>
      <c r="S3879" s="78"/>
      <c r="T3879" s="78">
        <v>5450</v>
      </c>
      <c r="U3879" s="78">
        <v>1700</v>
      </c>
      <c r="V3879" s="78" t="s">
        <v>8318</v>
      </c>
      <c r="W3879" s="78">
        <v>3650</v>
      </c>
      <c r="X3879" s="80">
        <v>2300</v>
      </c>
    </row>
    <row r="3880" spans="3:24">
      <c r="C3880" s="72">
        <v>2021</v>
      </c>
      <c r="D3880" s="73">
        <v>3</v>
      </c>
      <c r="E3880" s="78" t="s">
        <v>9539</v>
      </c>
      <c r="F3880" s="78" t="s">
        <v>9530</v>
      </c>
      <c r="G3880" s="78" t="s">
        <v>10214</v>
      </c>
      <c r="H3880" s="78" t="s">
        <v>9296</v>
      </c>
      <c r="I3880" s="73" t="s">
        <v>10102</v>
      </c>
      <c r="J3880" s="73" t="s">
        <v>9268</v>
      </c>
      <c r="K3880" s="78"/>
      <c r="L3880" s="78">
        <v>500</v>
      </c>
      <c r="M3880" s="78">
        <v>0.161</v>
      </c>
      <c r="N3880" s="78"/>
      <c r="O3880" s="78" t="s">
        <v>1799</v>
      </c>
      <c r="P3880" s="78">
        <v>303.401</v>
      </c>
      <c r="Q3880" s="78" t="s">
        <v>2210</v>
      </c>
      <c r="R3880" s="78"/>
      <c r="S3880" s="78"/>
      <c r="T3880" s="78">
        <v>12000</v>
      </c>
      <c r="U3880" s="78">
        <v>2550</v>
      </c>
      <c r="V3880" s="78">
        <v>3225</v>
      </c>
      <c r="W3880" s="78">
        <v>18000</v>
      </c>
      <c r="X3880" s="80" t="s">
        <v>8324</v>
      </c>
    </row>
    <row r="3881" spans="3:24">
      <c r="C3881" s="72">
        <v>2021</v>
      </c>
      <c r="D3881" s="73">
        <v>3</v>
      </c>
      <c r="E3881" s="78" t="s">
        <v>9542</v>
      </c>
      <c r="F3881" s="78" t="s">
        <v>9868</v>
      </c>
      <c r="G3881" s="78" t="s">
        <v>10215</v>
      </c>
      <c r="H3881" s="78" t="s">
        <v>9267</v>
      </c>
      <c r="I3881" s="73" t="s">
        <v>10102</v>
      </c>
      <c r="J3881" s="73" t="s">
        <v>9268</v>
      </c>
      <c r="K3881" s="78"/>
      <c r="L3881" s="78">
        <v>398</v>
      </c>
      <c r="M3881" s="78">
        <v>0.149</v>
      </c>
      <c r="N3881" s="78"/>
      <c r="O3881" s="78" t="s">
        <v>5715</v>
      </c>
      <c r="P3881" s="78">
        <v>121.13</v>
      </c>
      <c r="Q3881" s="78" t="s">
        <v>2210</v>
      </c>
      <c r="R3881" s="78"/>
      <c r="S3881" s="78"/>
      <c r="T3881" s="78">
        <v>6645</v>
      </c>
      <c r="U3881" s="78">
        <v>2160</v>
      </c>
      <c r="V3881" s="78" t="s">
        <v>10216</v>
      </c>
      <c r="W3881" s="78">
        <v>9500</v>
      </c>
      <c r="X3881" s="80" t="s">
        <v>5833</v>
      </c>
    </row>
    <row r="3882" spans="3:24">
      <c r="C3882" s="72">
        <v>2021</v>
      </c>
      <c r="D3882" s="73">
        <v>3</v>
      </c>
      <c r="E3882" s="78" t="s">
        <v>9542</v>
      </c>
      <c r="F3882" s="78" t="s">
        <v>9868</v>
      </c>
      <c r="G3882" s="78" t="s">
        <v>10217</v>
      </c>
      <c r="H3882" s="78" t="s">
        <v>9327</v>
      </c>
      <c r="I3882" s="73" t="s">
        <v>10102</v>
      </c>
      <c r="J3882" s="73" t="s">
        <v>10109</v>
      </c>
      <c r="K3882" s="78">
        <v>300</v>
      </c>
      <c r="L3882" s="78"/>
      <c r="M3882" s="78"/>
      <c r="N3882" s="78">
        <v>10.9</v>
      </c>
      <c r="O3882" s="78">
        <v>125</v>
      </c>
      <c r="P3882" s="78"/>
      <c r="Q3882" s="78" t="s">
        <v>2272</v>
      </c>
      <c r="R3882" s="78"/>
      <c r="S3882" s="78"/>
      <c r="T3882" s="78">
        <v>3620</v>
      </c>
      <c r="U3882" s="78">
        <v>1610</v>
      </c>
      <c r="V3882" s="78">
        <v>1525</v>
      </c>
      <c r="W3882" s="78">
        <v>1280</v>
      </c>
      <c r="X3882" s="80">
        <v>975</v>
      </c>
    </row>
    <row r="3883" spans="3:24">
      <c r="C3883" s="72">
        <v>2021</v>
      </c>
      <c r="D3883" s="73">
        <v>3</v>
      </c>
      <c r="E3883" s="78" t="s">
        <v>9564</v>
      </c>
      <c r="F3883" s="78" t="s">
        <v>9565</v>
      </c>
      <c r="G3883" s="78" t="s">
        <v>10218</v>
      </c>
      <c r="H3883" s="78" t="s">
        <v>9517</v>
      </c>
      <c r="I3883" s="84" t="s">
        <v>10102</v>
      </c>
      <c r="J3883" s="73" t="s">
        <v>9281</v>
      </c>
      <c r="K3883" s="78">
        <v>276</v>
      </c>
      <c r="L3883" s="78"/>
      <c r="M3883" s="78">
        <v>0.253</v>
      </c>
      <c r="N3883" s="78"/>
      <c r="O3883" s="78">
        <v>136.6</v>
      </c>
      <c r="P3883" s="78">
        <v>41.86</v>
      </c>
      <c r="Q3883" s="78" t="s">
        <v>2210</v>
      </c>
      <c r="R3883" s="78"/>
      <c r="S3883" s="78"/>
      <c r="T3883" s="78">
        <v>4805</v>
      </c>
      <c r="U3883" s="78">
        <v>1715</v>
      </c>
      <c r="V3883" s="78">
        <v>1990</v>
      </c>
      <c r="W3883" s="78">
        <v>2810</v>
      </c>
      <c r="X3883" s="80" t="s">
        <v>3904</v>
      </c>
    </row>
    <row r="3884" spans="3:24">
      <c r="C3884" s="72">
        <v>2021</v>
      </c>
      <c r="D3884" s="73">
        <v>3</v>
      </c>
      <c r="E3884" s="78" t="s">
        <v>9571</v>
      </c>
      <c r="F3884" s="78" t="s">
        <v>9565</v>
      </c>
      <c r="G3884" s="78" t="s">
        <v>10219</v>
      </c>
      <c r="H3884" s="78" t="s">
        <v>9517</v>
      </c>
      <c r="I3884" s="73" t="s">
        <v>10102</v>
      </c>
      <c r="J3884" s="73" t="s">
        <v>9281</v>
      </c>
      <c r="K3884" s="78">
        <v>270</v>
      </c>
      <c r="L3884" s="78"/>
      <c r="M3884" s="78">
        <v>0.261</v>
      </c>
      <c r="N3884" s="78"/>
      <c r="O3884" s="78">
        <v>136.6</v>
      </c>
      <c r="P3884" s="78">
        <v>41.86</v>
      </c>
      <c r="Q3884" s="78" t="s">
        <v>2210</v>
      </c>
      <c r="R3884" s="78"/>
      <c r="S3884" s="78"/>
      <c r="T3884" s="78">
        <v>4498</v>
      </c>
      <c r="U3884" s="78">
        <v>1715</v>
      </c>
      <c r="V3884" s="78">
        <v>1990</v>
      </c>
      <c r="W3884" s="78">
        <v>2580</v>
      </c>
      <c r="X3884" s="80">
        <v>1500</v>
      </c>
    </row>
    <row r="3885" spans="3:24">
      <c r="C3885" s="72">
        <v>2021</v>
      </c>
      <c r="D3885" s="73">
        <v>3</v>
      </c>
      <c r="E3885" s="78" t="s">
        <v>9571</v>
      </c>
      <c r="F3885" s="78" t="s">
        <v>9565</v>
      </c>
      <c r="G3885" s="78" t="s">
        <v>10220</v>
      </c>
      <c r="H3885" s="78" t="s">
        <v>9327</v>
      </c>
      <c r="I3885" s="84" t="s">
        <v>10102</v>
      </c>
      <c r="J3885" s="73" t="s">
        <v>10109</v>
      </c>
      <c r="K3885" s="78">
        <v>301</v>
      </c>
      <c r="L3885" s="78"/>
      <c r="M3885" s="78"/>
      <c r="N3885" s="78">
        <v>11.3</v>
      </c>
      <c r="O3885" s="78">
        <v>133</v>
      </c>
      <c r="P3885" s="78"/>
      <c r="Q3885" s="78" t="s">
        <v>2221</v>
      </c>
      <c r="R3885" s="78"/>
      <c r="S3885" s="78"/>
      <c r="T3885" s="78">
        <v>3730</v>
      </c>
      <c r="U3885" s="78">
        <v>1650</v>
      </c>
      <c r="V3885" s="78">
        <v>1560</v>
      </c>
      <c r="W3885" s="78">
        <v>1525</v>
      </c>
      <c r="X3885" s="80">
        <v>1150</v>
      </c>
    </row>
    <row r="3886" spans="3:24">
      <c r="C3886" s="72">
        <v>2021</v>
      </c>
      <c r="D3886" s="73">
        <v>3</v>
      </c>
      <c r="E3886" s="78" t="s">
        <v>9571</v>
      </c>
      <c r="F3886" s="78" t="s">
        <v>9565</v>
      </c>
      <c r="G3886" s="78" t="s">
        <v>10221</v>
      </c>
      <c r="H3886" s="78" t="s">
        <v>9327</v>
      </c>
      <c r="I3886" s="73" t="s">
        <v>10102</v>
      </c>
      <c r="J3886" s="73" t="s">
        <v>10109</v>
      </c>
      <c r="K3886" s="78">
        <v>401</v>
      </c>
      <c r="L3886" s="78"/>
      <c r="M3886" s="78"/>
      <c r="N3886" s="78">
        <v>13</v>
      </c>
      <c r="O3886" s="78">
        <v>162</v>
      </c>
      <c r="P3886" s="78"/>
      <c r="Q3886" s="78" t="s">
        <v>2530</v>
      </c>
      <c r="R3886" s="78"/>
      <c r="S3886" s="78"/>
      <c r="T3886" s="78">
        <v>4740</v>
      </c>
      <c r="U3886" s="78">
        <v>1820</v>
      </c>
      <c r="V3886" s="78" t="s">
        <v>9971</v>
      </c>
      <c r="W3886" s="78">
        <v>1935</v>
      </c>
      <c r="X3886" s="80">
        <v>1560</v>
      </c>
    </row>
    <row r="3887" spans="3:24">
      <c r="C3887" s="72">
        <v>2021</v>
      </c>
      <c r="D3887" s="73">
        <v>3</v>
      </c>
      <c r="E3887" s="78" t="s">
        <v>10222</v>
      </c>
      <c r="F3887" s="78" t="s">
        <v>9626</v>
      </c>
      <c r="G3887" s="78" t="s">
        <v>10223</v>
      </c>
      <c r="H3887" s="78" t="s">
        <v>9641</v>
      </c>
      <c r="I3887" s="84" t="s">
        <v>10102</v>
      </c>
      <c r="J3887" s="73" t="s">
        <v>10109</v>
      </c>
      <c r="K3887" s="78"/>
      <c r="L3887" s="78">
        <v>245</v>
      </c>
      <c r="M3887" s="78">
        <v>0.258</v>
      </c>
      <c r="N3887" s="78"/>
      <c r="O3887" s="78" t="s">
        <v>1773</v>
      </c>
      <c r="P3887" s="78">
        <v>350.07</v>
      </c>
      <c r="Q3887" s="78" t="s">
        <v>2210</v>
      </c>
      <c r="R3887" s="78"/>
      <c r="S3887" s="78"/>
      <c r="T3887" s="78">
        <v>8460</v>
      </c>
      <c r="U3887" s="78">
        <v>2550</v>
      </c>
      <c r="V3887" s="78">
        <v>3450</v>
      </c>
      <c r="W3887" s="78">
        <v>25000</v>
      </c>
      <c r="X3887" s="80">
        <v>15470</v>
      </c>
    </row>
    <row r="3888" spans="3:24">
      <c r="C3888" s="72">
        <v>2021</v>
      </c>
      <c r="D3888" s="73">
        <v>3</v>
      </c>
      <c r="E3888" s="78" t="s">
        <v>10222</v>
      </c>
      <c r="F3888" s="78" t="s">
        <v>9626</v>
      </c>
      <c r="G3888" s="78" t="s">
        <v>10224</v>
      </c>
      <c r="H3888" s="78" t="s">
        <v>9517</v>
      </c>
      <c r="I3888" s="73" t="s">
        <v>10102</v>
      </c>
      <c r="J3888" s="73" t="s">
        <v>9281</v>
      </c>
      <c r="K3888" s="78"/>
      <c r="L3888" s="78">
        <v>220</v>
      </c>
      <c r="M3888" s="78">
        <v>0.269</v>
      </c>
      <c r="N3888" s="78"/>
      <c r="O3888" s="78" t="s">
        <v>1570</v>
      </c>
      <c r="P3888" s="78">
        <v>255.48</v>
      </c>
      <c r="Q3888" s="78" t="s">
        <v>2210</v>
      </c>
      <c r="R3888" s="78"/>
      <c r="S3888" s="78"/>
      <c r="T3888" s="78">
        <v>9900</v>
      </c>
      <c r="U3888" s="78">
        <v>2550</v>
      </c>
      <c r="V3888" s="78">
        <v>3766</v>
      </c>
      <c r="W3888" s="78">
        <v>16000</v>
      </c>
      <c r="X3888" s="80">
        <v>8620</v>
      </c>
    </row>
    <row r="3889" spans="3:24">
      <c r="C3889" s="72">
        <v>2021</v>
      </c>
      <c r="D3889" s="73">
        <v>3</v>
      </c>
      <c r="E3889" s="78" t="s">
        <v>9558</v>
      </c>
      <c r="F3889" s="78" t="s">
        <v>10225</v>
      </c>
      <c r="G3889" s="78" t="s">
        <v>10226</v>
      </c>
      <c r="H3889" s="78" t="s">
        <v>9660</v>
      </c>
      <c r="I3889" s="73" t="s">
        <v>10155</v>
      </c>
      <c r="J3889" s="73" t="s">
        <v>10109</v>
      </c>
      <c r="K3889" s="78">
        <v>85</v>
      </c>
      <c r="L3889" s="78"/>
      <c r="M3889" s="78"/>
      <c r="N3889" s="78"/>
      <c r="O3889" s="78"/>
      <c r="P3889" s="78"/>
      <c r="Q3889" s="78" t="s">
        <v>2280</v>
      </c>
      <c r="R3889" s="78"/>
      <c r="S3889" s="78"/>
      <c r="T3889" s="78">
        <v>4875</v>
      </c>
      <c r="U3889" s="78">
        <v>1960</v>
      </c>
      <c r="V3889" s="78">
        <v>1690</v>
      </c>
      <c r="W3889" s="78">
        <v>2525</v>
      </c>
      <c r="X3889" s="80">
        <v>2095</v>
      </c>
    </row>
    <row r="3890" spans="3:24">
      <c r="C3890" s="72">
        <v>2021</v>
      </c>
      <c r="D3890" s="73">
        <v>3</v>
      </c>
      <c r="E3890" s="78" t="s">
        <v>9521</v>
      </c>
      <c r="F3890" s="78" t="s">
        <v>10227</v>
      </c>
      <c r="G3890" s="78" t="s">
        <v>8556</v>
      </c>
      <c r="H3890" s="78" t="s">
        <v>9327</v>
      </c>
      <c r="I3890" s="73" t="s">
        <v>10102</v>
      </c>
      <c r="J3890" s="73" t="s">
        <v>10109</v>
      </c>
      <c r="K3890" s="78">
        <v>410</v>
      </c>
      <c r="L3890" s="78"/>
      <c r="M3890" s="78"/>
      <c r="N3890" s="78">
        <v>13.9</v>
      </c>
      <c r="O3890" s="78">
        <v>140</v>
      </c>
      <c r="P3890" s="78"/>
      <c r="Q3890" s="78" t="s">
        <v>2210</v>
      </c>
      <c r="R3890" s="78"/>
      <c r="S3890" s="78"/>
      <c r="T3890" s="78">
        <v>4450</v>
      </c>
      <c r="U3890" s="78">
        <v>1840</v>
      </c>
      <c r="V3890" s="78">
        <v>1680</v>
      </c>
      <c r="W3890" s="78">
        <v>2075</v>
      </c>
      <c r="X3890" s="80">
        <v>1700</v>
      </c>
    </row>
    <row r="3891" ht="15" spans="3:24">
      <c r="C3891" s="72">
        <v>2021</v>
      </c>
      <c r="D3891" s="73">
        <v>3</v>
      </c>
      <c r="E3891" s="78" t="s">
        <v>9521</v>
      </c>
      <c r="F3891" s="78" t="s">
        <v>10228</v>
      </c>
      <c r="G3891" s="78" t="s">
        <v>10229</v>
      </c>
      <c r="H3891" s="78" t="s">
        <v>9327</v>
      </c>
      <c r="I3891" s="84" t="s">
        <v>10102</v>
      </c>
      <c r="J3891" s="73" t="s">
        <v>10109</v>
      </c>
      <c r="K3891" s="78">
        <v>431</v>
      </c>
      <c r="L3891" s="78"/>
      <c r="M3891" s="78"/>
      <c r="N3891" s="78">
        <v>13.5</v>
      </c>
      <c r="O3891" s="78">
        <v>140</v>
      </c>
      <c r="P3891" s="78"/>
      <c r="Q3891" s="78" t="s">
        <v>2210</v>
      </c>
      <c r="R3891" s="78"/>
      <c r="S3891" s="78"/>
      <c r="T3891" s="78">
        <v>5040</v>
      </c>
      <c r="U3891" s="78">
        <v>1910</v>
      </c>
      <c r="V3891" s="78">
        <v>1569</v>
      </c>
      <c r="W3891" s="78">
        <v>2260</v>
      </c>
      <c r="X3891" s="80">
        <v>1810</v>
      </c>
    </row>
    <row r="3892" spans="3:24">
      <c r="C3892" s="72">
        <v>2021</v>
      </c>
      <c r="D3892" s="73">
        <v>3</v>
      </c>
      <c r="E3892" s="78" t="s">
        <v>9521</v>
      </c>
      <c r="F3892" s="78" t="s">
        <v>10092</v>
      </c>
      <c r="G3892" s="78" t="s">
        <v>10230</v>
      </c>
      <c r="H3892" s="78" t="s">
        <v>10105</v>
      </c>
      <c r="I3892" s="73" t="s">
        <v>10102</v>
      </c>
      <c r="J3892" s="73" t="s">
        <v>9281</v>
      </c>
      <c r="K3892" s="78"/>
      <c r="L3892" s="78">
        <v>180</v>
      </c>
      <c r="M3892" s="78">
        <v>0.187</v>
      </c>
      <c r="N3892" s="78"/>
      <c r="O3892" s="78">
        <v>156.27</v>
      </c>
      <c r="P3892" s="78">
        <v>281.92</v>
      </c>
      <c r="Q3892" s="78" t="s">
        <v>2221</v>
      </c>
      <c r="R3892" s="78"/>
      <c r="S3892" s="78"/>
      <c r="T3892" s="78">
        <v>7365</v>
      </c>
      <c r="U3892" s="78">
        <v>2550</v>
      </c>
      <c r="V3892" s="78">
        <v>3560</v>
      </c>
      <c r="W3892" s="78">
        <v>25000</v>
      </c>
      <c r="X3892" s="80">
        <v>10390</v>
      </c>
    </row>
    <row r="3893" spans="3:24">
      <c r="C3893" s="72">
        <v>2021</v>
      </c>
      <c r="D3893" s="73">
        <v>3</v>
      </c>
      <c r="E3893" s="78" t="s">
        <v>9521</v>
      </c>
      <c r="F3893" s="78" t="s">
        <v>10092</v>
      </c>
      <c r="G3893" s="78" t="s">
        <v>10231</v>
      </c>
      <c r="H3893" s="78" t="s">
        <v>9296</v>
      </c>
      <c r="I3893" s="84" t="s">
        <v>10102</v>
      </c>
      <c r="J3893" s="73" t="s">
        <v>9268</v>
      </c>
      <c r="K3893" s="78"/>
      <c r="L3893" s="78">
        <v>444</v>
      </c>
      <c r="M3893" s="78">
        <v>0.15</v>
      </c>
      <c r="N3893" s="78"/>
      <c r="O3893" s="78" t="s">
        <v>1570</v>
      </c>
      <c r="P3893" s="78">
        <v>255.48</v>
      </c>
      <c r="Q3893" s="78" t="s">
        <v>2210</v>
      </c>
      <c r="R3893" s="78"/>
      <c r="S3893" s="78"/>
      <c r="T3893" s="78">
        <v>10490</v>
      </c>
      <c r="U3893" s="78">
        <v>2550</v>
      </c>
      <c r="V3893" s="78">
        <v>3250</v>
      </c>
      <c r="W3893" s="78">
        <v>18000</v>
      </c>
      <c r="X3893" s="80">
        <v>11340</v>
      </c>
    </row>
    <row r="3894" spans="3:24">
      <c r="C3894" s="72">
        <v>2021</v>
      </c>
      <c r="D3894" s="73">
        <v>3</v>
      </c>
      <c r="E3894" s="78" t="s">
        <v>10098</v>
      </c>
      <c r="F3894" s="78" t="s">
        <v>10099</v>
      </c>
      <c r="G3894" s="78" t="s">
        <v>10100</v>
      </c>
      <c r="H3894" s="78" t="s">
        <v>10101</v>
      </c>
      <c r="I3894" s="84" t="s">
        <v>10102</v>
      </c>
      <c r="J3894" s="84" t="s">
        <v>9281</v>
      </c>
      <c r="K3894" s="78"/>
      <c r="L3894" s="78">
        <v>171</v>
      </c>
      <c r="M3894" s="78"/>
      <c r="N3894" s="78"/>
      <c r="O3894" s="85">
        <v>159.3</v>
      </c>
      <c r="P3894" s="85">
        <v>255.48</v>
      </c>
      <c r="Q3894" s="78" t="s">
        <v>10103</v>
      </c>
      <c r="R3894" s="78"/>
      <c r="S3894" s="78"/>
      <c r="T3894" s="78">
        <v>13640</v>
      </c>
      <c r="U3894" s="85">
        <v>2550</v>
      </c>
      <c r="V3894" s="85">
        <v>3620</v>
      </c>
      <c r="W3894" s="78">
        <v>33600</v>
      </c>
      <c r="X3894" s="80">
        <v>33470</v>
      </c>
    </row>
    <row r="3895" spans="3:24">
      <c r="C3895" s="72">
        <v>2021</v>
      </c>
      <c r="D3895" s="73">
        <v>3</v>
      </c>
      <c r="E3895" s="78" t="s">
        <v>9917</v>
      </c>
      <c r="F3895" s="78" t="s">
        <v>9273</v>
      </c>
      <c r="G3895" s="78" t="s">
        <v>10232</v>
      </c>
      <c r="H3895" s="78" t="s">
        <v>10105</v>
      </c>
      <c r="I3895" s="84" t="s">
        <v>10102</v>
      </c>
      <c r="J3895" s="84" t="s">
        <v>9281</v>
      </c>
      <c r="K3895" s="78"/>
      <c r="L3895" s="78">
        <v>320</v>
      </c>
      <c r="M3895" s="78">
        <v>0.12</v>
      </c>
      <c r="N3895" s="78"/>
      <c r="O3895" s="85">
        <v>160.26</v>
      </c>
      <c r="P3895" s="85">
        <v>281.92</v>
      </c>
      <c r="Q3895" s="78" t="s">
        <v>2210</v>
      </c>
      <c r="R3895" s="78"/>
      <c r="S3895" s="78"/>
      <c r="T3895" s="78">
        <v>7440</v>
      </c>
      <c r="U3895" s="85">
        <v>2550</v>
      </c>
      <c r="V3895" s="85" t="s">
        <v>7301</v>
      </c>
      <c r="W3895" s="78">
        <v>25000</v>
      </c>
      <c r="X3895" s="80">
        <v>10700</v>
      </c>
    </row>
    <row r="3896" spans="3:24">
      <c r="C3896" s="72">
        <v>2021</v>
      </c>
      <c r="D3896" s="73">
        <v>3</v>
      </c>
      <c r="E3896" s="78" t="s">
        <v>9917</v>
      </c>
      <c r="F3896" s="78" t="s">
        <v>9273</v>
      </c>
      <c r="G3896" s="78" t="s">
        <v>10233</v>
      </c>
      <c r="H3896" s="78" t="s">
        <v>9431</v>
      </c>
      <c r="I3896" s="84" t="s">
        <v>10102</v>
      </c>
      <c r="J3896" s="84" t="s">
        <v>9281</v>
      </c>
      <c r="K3896" s="78"/>
      <c r="L3896" s="78">
        <v>320</v>
      </c>
      <c r="M3896" s="78">
        <v>0.12</v>
      </c>
      <c r="N3896" s="78"/>
      <c r="O3896" s="85">
        <v>160.26</v>
      </c>
      <c r="P3896" s="85">
        <v>281.92</v>
      </c>
      <c r="Q3896" s="78" t="s">
        <v>2210</v>
      </c>
      <c r="R3896" s="78"/>
      <c r="S3896" s="78"/>
      <c r="T3896" s="78">
        <v>7440</v>
      </c>
      <c r="U3896" s="85">
        <v>2550</v>
      </c>
      <c r="V3896" s="85" t="s">
        <v>10234</v>
      </c>
      <c r="W3896" s="78">
        <v>25000</v>
      </c>
      <c r="X3896" s="80">
        <v>10700</v>
      </c>
    </row>
    <row r="3897" spans="3:24">
      <c r="C3897" s="72">
        <v>2021</v>
      </c>
      <c r="D3897" s="73">
        <v>3</v>
      </c>
      <c r="E3897" s="78" t="s">
        <v>10107</v>
      </c>
      <c r="F3897" s="78" t="s">
        <v>9273</v>
      </c>
      <c r="G3897" s="78" t="s">
        <v>10235</v>
      </c>
      <c r="H3897" s="78" t="s">
        <v>9275</v>
      </c>
      <c r="I3897" s="84" t="s">
        <v>10102</v>
      </c>
      <c r="J3897" s="84" t="s">
        <v>10109</v>
      </c>
      <c r="K3897" s="78">
        <v>302</v>
      </c>
      <c r="L3897" s="78"/>
      <c r="M3897" s="78"/>
      <c r="N3897" s="78">
        <v>14</v>
      </c>
      <c r="O3897" s="85">
        <v>140.1</v>
      </c>
      <c r="P3897" s="85"/>
      <c r="Q3897" s="78" t="s">
        <v>2210</v>
      </c>
      <c r="R3897" s="78"/>
      <c r="S3897" s="78"/>
      <c r="T3897" s="78">
        <v>4500</v>
      </c>
      <c r="U3897" s="85">
        <v>1680</v>
      </c>
      <c r="V3897" s="85">
        <v>2000</v>
      </c>
      <c r="W3897" s="78">
        <v>2135</v>
      </c>
      <c r="X3897" s="80">
        <v>1575</v>
      </c>
    </row>
    <row r="3898" spans="3:24">
      <c r="C3898" s="72">
        <v>2021</v>
      </c>
      <c r="D3898" s="73">
        <v>3</v>
      </c>
      <c r="E3898" s="78" t="s">
        <v>9447</v>
      </c>
      <c r="F3898" s="78" t="s">
        <v>9273</v>
      </c>
      <c r="G3898" s="78" t="s">
        <v>10110</v>
      </c>
      <c r="H3898" s="78" t="s">
        <v>9490</v>
      </c>
      <c r="I3898" s="84" t="s">
        <v>10102</v>
      </c>
      <c r="J3898" s="84" t="s">
        <v>9268</v>
      </c>
      <c r="K3898" s="78"/>
      <c r="L3898" s="78">
        <v>330</v>
      </c>
      <c r="M3898" s="78"/>
      <c r="N3898" s="78"/>
      <c r="O3898" s="85">
        <v>146.7</v>
      </c>
      <c r="P3898" s="85">
        <v>81.14</v>
      </c>
      <c r="Q3898" s="78" t="s">
        <v>10111</v>
      </c>
      <c r="R3898" s="78"/>
      <c r="S3898" s="78"/>
      <c r="T3898" s="78">
        <v>5995</v>
      </c>
      <c r="U3898" s="85" t="s">
        <v>6833</v>
      </c>
      <c r="V3898" s="85" t="s">
        <v>6834</v>
      </c>
      <c r="W3898" s="78">
        <v>4495</v>
      </c>
      <c r="X3898" s="80">
        <v>2950</v>
      </c>
    </row>
    <row r="3899" spans="3:24">
      <c r="C3899" s="72">
        <v>2021</v>
      </c>
      <c r="D3899" s="73">
        <v>3</v>
      </c>
      <c r="E3899" s="78" t="s">
        <v>9447</v>
      </c>
      <c r="F3899" s="78" t="s">
        <v>9273</v>
      </c>
      <c r="G3899" s="78" t="s">
        <v>8562</v>
      </c>
      <c r="H3899" s="78" t="s">
        <v>10113</v>
      </c>
      <c r="I3899" s="84" t="s">
        <v>10102</v>
      </c>
      <c r="J3899" s="84" t="s">
        <v>9281</v>
      </c>
      <c r="K3899" s="78"/>
      <c r="L3899" s="78">
        <v>330</v>
      </c>
      <c r="M3899" s="78">
        <v>0.277</v>
      </c>
      <c r="N3899" s="78"/>
      <c r="O3899" s="85">
        <v>146.7</v>
      </c>
      <c r="P3899" s="85">
        <v>81.14</v>
      </c>
      <c r="Q3899" s="78" t="s">
        <v>10111</v>
      </c>
      <c r="R3899" s="78"/>
      <c r="S3899" s="78"/>
      <c r="T3899" s="78">
        <v>5996</v>
      </c>
      <c r="U3899" s="85" t="s">
        <v>10236</v>
      </c>
      <c r="V3899" s="85" t="s">
        <v>8566</v>
      </c>
      <c r="W3899" s="78">
        <v>4495</v>
      </c>
      <c r="X3899" s="80">
        <v>3100</v>
      </c>
    </row>
    <row r="3900" spans="3:24">
      <c r="C3900" s="72">
        <v>2021</v>
      </c>
      <c r="D3900" s="73">
        <v>3</v>
      </c>
      <c r="E3900" s="78" t="s">
        <v>9447</v>
      </c>
      <c r="F3900" s="78" t="s">
        <v>9273</v>
      </c>
      <c r="G3900" s="78" t="s">
        <v>8567</v>
      </c>
      <c r="H3900" s="78" t="s">
        <v>9517</v>
      </c>
      <c r="I3900" s="84" t="s">
        <v>10102</v>
      </c>
      <c r="J3900" s="84" t="s">
        <v>9281</v>
      </c>
      <c r="K3900" s="78"/>
      <c r="L3900" s="78">
        <v>330</v>
      </c>
      <c r="M3900" s="78">
        <v>0.277</v>
      </c>
      <c r="N3900" s="78"/>
      <c r="O3900" s="85">
        <v>146.7</v>
      </c>
      <c r="P3900" s="85">
        <v>81.14</v>
      </c>
      <c r="Q3900" s="78" t="s">
        <v>10111</v>
      </c>
      <c r="R3900" s="78"/>
      <c r="S3900" s="78"/>
      <c r="T3900" s="78" t="s">
        <v>6832</v>
      </c>
      <c r="U3900" s="85" t="s">
        <v>8479</v>
      </c>
      <c r="V3900" s="85" t="s">
        <v>8480</v>
      </c>
      <c r="W3900" s="78">
        <v>4495</v>
      </c>
      <c r="X3900" s="80">
        <v>3100</v>
      </c>
    </row>
    <row r="3901" spans="3:24">
      <c r="C3901" s="72">
        <v>2021</v>
      </c>
      <c r="D3901" s="73">
        <v>3</v>
      </c>
      <c r="E3901" s="78" t="s">
        <v>9277</v>
      </c>
      <c r="F3901" s="78" t="s">
        <v>9278</v>
      </c>
      <c r="G3901" s="78" t="s">
        <v>10114</v>
      </c>
      <c r="H3901" s="78" t="s">
        <v>9287</v>
      </c>
      <c r="I3901" s="84" t="s">
        <v>10102</v>
      </c>
      <c r="J3901" s="84" t="s">
        <v>9281</v>
      </c>
      <c r="K3901" s="78"/>
      <c r="L3901" s="78">
        <v>420</v>
      </c>
      <c r="M3901" s="78"/>
      <c r="N3901" s="78"/>
      <c r="O3901" s="85">
        <v>140.13</v>
      </c>
      <c r="P3901" s="85">
        <v>218.54</v>
      </c>
      <c r="Q3901" s="78" t="s">
        <v>2210</v>
      </c>
      <c r="R3901" s="78"/>
      <c r="S3901" s="78"/>
      <c r="T3901" s="78">
        <v>7220</v>
      </c>
      <c r="U3901" s="85">
        <v>2200</v>
      </c>
      <c r="V3901" s="85">
        <v>2715</v>
      </c>
      <c r="W3901" s="78">
        <v>11900</v>
      </c>
      <c r="X3901" s="80">
        <v>8800</v>
      </c>
    </row>
    <row r="3902" spans="3:24">
      <c r="C3902" s="72">
        <v>2021</v>
      </c>
      <c r="D3902" s="73">
        <v>3</v>
      </c>
      <c r="E3902" s="78" t="s">
        <v>9277</v>
      </c>
      <c r="F3902" s="78" t="s">
        <v>9278</v>
      </c>
      <c r="G3902" s="78" t="s">
        <v>10115</v>
      </c>
      <c r="H3902" s="78" t="s">
        <v>9287</v>
      </c>
      <c r="I3902" s="84" t="s">
        <v>10102</v>
      </c>
      <c r="J3902" s="84" t="s">
        <v>9281</v>
      </c>
      <c r="K3902" s="78"/>
      <c r="L3902" s="78">
        <v>430</v>
      </c>
      <c r="M3902" s="78"/>
      <c r="N3902" s="78"/>
      <c r="O3902" s="85">
        <v>160.13</v>
      </c>
      <c r="P3902" s="85">
        <v>229.632</v>
      </c>
      <c r="Q3902" s="78" t="s">
        <v>2210</v>
      </c>
      <c r="R3902" s="78"/>
      <c r="S3902" s="78"/>
      <c r="T3902" s="78">
        <v>7870</v>
      </c>
      <c r="U3902" s="85">
        <v>2350</v>
      </c>
      <c r="V3902" s="85">
        <v>2835</v>
      </c>
      <c r="W3902" s="78">
        <v>12495</v>
      </c>
      <c r="X3902" s="80">
        <v>9635</v>
      </c>
    </row>
    <row r="3903" spans="3:24">
      <c r="C3903" s="72">
        <v>2021</v>
      </c>
      <c r="D3903" s="73">
        <v>3</v>
      </c>
      <c r="E3903" s="78" t="s">
        <v>9277</v>
      </c>
      <c r="F3903" s="78" t="s">
        <v>9278</v>
      </c>
      <c r="G3903" s="78" t="s">
        <v>10116</v>
      </c>
      <c r="H3903" s="78" t="s">
        <v>9310</v>
      </c>
      <c r="I3903" s="84" t="s">
        <v>10102</v>
      </c>
      <c r="J3903" s="84" t="s">
        <v>9281</v>
      </c>
      <c r="K3903" s="78"/>
      <c r="L3903" s="78">
        <v>480</v>
      </c>
      <c r="M3903" s="78"/>
      <c r="N3903" s="78"/>
      <c r="O3903" s="85">
        <v>140.13</v>
      </c>
      <c r="P3903" s="85">
        <v>327.82</v>
      </c>
      <c r="Q3903" s="78" t="s">
        <v>2210</v>
      </c>
      <c r="R3903" s="78"/>
      <c r="S3903" s="78"/>
      <c r="T3903" s="78">
        <v>9050</v>
      </c>
      <c r="U3903" s="85">
        <v>2510</v>
      </c>
      <c r="V3903" s="85">
        <v>3250</v>
      </c>
      <c r="W3903" s="78">
        <v>18000</v>
      </c>
      <c r="X3903" s="80">
        <v>11500</v>
      </c>
    </row>
    <row r="3904" spans="3:24">
      <c r="C3904" s="72">
        <v>2021</v>
      </c>
      <c r="D3904" s="73">
        <v>3</v>
      </c>
      <c r="E3904" s="78" t="s">
        <v>9277</v>
      </c>
      <c r="F3904" s="78" t="s">
        <v>9278</v>
      </c>
      <c r="G3904" s="78" t="s">
        <v>10117</v>
      </c>
      <c r="H3904" s="78" t="s">
        <v>9287</v>
      </c>
      <c r="I3904" s="84" t="s">
        <v>10102</v>
      </c>
      <c r="J3904" s="84" t="s">
        <v>9281</v>
      </c>
      <c r="K3904" s="78"/>
      <c r="L3904" s="78">
        <v>380</v>
      </c>
      <c r="M3904" s="78"/>
      <c r="N3904" s="78"/>
      <c r="O3904" s="85">
        <v>160.13</v>
      </c>
      <c r="P3904" s="85">
        <v>287.04</v>
      </c>
      <c r="Q3904" s="78" t="s">
        <v>2210</v>
      </c>
      <c r="R3904" s="78"/>
      <c r="S3904" s="78"/>
      <c r="T3904" s="78">
        <v>8840</v>
      </c>
      <c r="U3904" s="85">
        <v>2500</v>
      </c>
      <c r="V3904" s="85">
        <v>3150</v>
      </c>
      <c r="W3904" s="78">
        <v>18000</v>
      </c>
      <c r="X3904" s="80">
        <v>13250</v>
      </c>
    </row>
    <row r="3905" spans="3:24">
      <c r="C3905" s="72">
        <v>2021</v>
      </c>
      <c r="D3905" s="73">
        <v>3</v>
      </c>
      <c r="E3905" s="78" t="s">
        <v>9277</v>
      </c>
      <c r="F3905" s="78" t="s">
        <v>9278</v>
      </c>
      <c r="G3905" s="78" t="s">
        <v>10118</v>
      </c>
      <c r="H3905" s="78" t="s">
        <v>9314</v>
      </c>
      <c r="I3905" s="84" t="s">
        <v>10102</v>
      </c>
      <c r="J3905" s="84" t="s">
        <v>9281</v>
      </c>
      <c r="K3905" s="78"/>
      <c r="L3905" s="78">
        <v>300</v>
      </c>
      <c r="M3905" s="78">
        <v>0.213</v>
      </c>
      <c r="N3905" s="78"/>
      <c r="O3905" s="85">
        <v>140.13</v>
      </c>
      <c r="P3905" s="85">
        <v>218.5</v>
      </c>
      <c r="Q3905" s="78" t="s">
        <v>2210</v>
      </c>
      <c r="R3905" s="78"/>
      <c r="S3905" s="78"/>
      <c r="T3905" s="78">
        <v>8920</v>
      </c>
      <c r="U3905" s="85">
        <v>2540</v>
      </c>
      <c r="V3905" s="85">
        <v>3100</v>
      </c>
      <c r="W3905" s="78">
        <v>18000</v>
      </c>
      <c r="X3905" s="80">
        <v>11130</v>
      </c>
    </row>
    <row r="3906" spans="3:24">
      <c r="C3906" s="72">
        <v>2021</v>
      </c>
      <c r="D3906" s="73">
        <v>3</v>
      </c>
      <c r="E3906" s="78" t="s">
        <v>9277</v>
      </c>
      <c r="F3906" s="78" t="s">
        <v>9278</v>
      </c>
      <c r="G3906" s="78" t="s">
        <v>10119</v>
      </c>
      <c r="H3906" s="78" t="s">
        <v>9320</v>
      </c>
      <c r="I3906" s="84" t="s">
        <v>10102</v>
      </c>
      <c r="J3906" s="84" t="s">
        <v>9281</v>
      </c>
      <c r="K3906" s="78"/>
      <c r="L3906" s="78">
        <v>300</v>
      </c>
      <c r="M3906" s="78"/>
      <c r="N3906" s="78"/>
      <c r="O3906" s="85">
        <v>130.8</v>
      </c>
      <c r="P3906" s="85">
        <v>348</v>
      </c>
      <c r="Q3906" s="78" t="s">
        <v>2210</v>
      </c>
      <c r="R3906" s="78"/>
      <c r="S3906" s="78"/>
      <c r="T3906" s="78" t="s">
        <v>10120</v>
      </c>
      <c r="U3906" s="85">
        <v>2520</v>
      </c>
      <c r="V3906" s="85">
        <v>3080</v>
      </c>
      <c r="W3906" s="78">
        <v>25000</v>
      </c>
      <c r="X3906" s="80">
        <v>14200</v>
      </c>
    </row>
    <row r="3907" spans="3:24">
      <c r="C3907" s="72">
        <v>2021</v>
      </c>
      <c r="D3907" s="73">
        <v>3</v>
      </c>
      <c r="E3907" s="78" t="s">
        <v>9277</v>
      </c>
      <c r="F3907" s="78" t="s">
        <v>9278</v>
      </c>
      <c r="G3907" s="78" t="s">
        <v>10121</v>
      </c>
      <c r="H3907" s="78" t="s">
        <v>9267</v>
      </c>
      <c r="I3907" s="84" t="s">
        <v>10102</v>
      </c>
      <c r="J3907" s="84" t="s">
        <v>9268</v>
      </c>
      <c r="K3907" s="78"/>
      <c r="L3907" s="78">
        <v>608</v>
      </c>
      <c r="M3907" s="78">
        <v>0.144</v>
      </c>
      <c r="N3907" s="78"/>
      <c r="O3907" s="85" t="s">
        <v>10122</v>
      </c>
      <c r="P3907" s="85">
        <v>301.05</v>
      </c>
      <c r="Q3907" s="78" t="s">
        <v>2221</v>
      </c>
      <c r="R3907" s="78"/>
      <c r="S3907" s="78"/>
      <c r="T3907" s="78">
        <v>10500</v>
      </c>
      <c r="U3907" s="85">
        <v>2500</v>
      </c>
      <c r="V3907" s="85" t="s">
        <v>10123</v>
      </c>
      <c r="W3907" s="78">
        <v>18000</v>
      </c>
      <c r="X3907" s="80" t="s">
        <v>10124</v>
      </c>
    </row>
    <row r="3908" spans="3:24">
      <c r="C3908" s="72">
        <v>2021</v>
      </c>
      <c r="D3908" s="73">
        <v>3</v>
      </c>
      <c r="E3908" s="78" t="s">
        <v>9277</v>
      </c>
      <c r="F3908" s="78" t="s">
        <v>9278</v>
      </c>
      <c r="G3908" s="78" t="s">
        <v>10125</v>
      </c>
      <c r="H3908" s="78" t="s">
        <v>9296</v>
      </c>
      <c r="I3908" s="84" t="s">
        <v>10102</v>
      </c>
      <c r="J3908" s="84" t="s">
        <v>9268</v>
      </c>
      <c r="K3908" s="78"/>
      <c r="L3908" s="78">
        <v>620</v>
      </c>
      <c r="M3908" s="78">
        <v>0.137</v>
      </c>
      <c r="N3908" s="78"/>
      <c r="O3908" s="85">
        <v>159.79</v>
      </c>
      <c r="P3908" s="85">
        <v>229.05</v>
      </c>
      <c r="Q3908" s="78" t="s">
        <v>2210</v>
      </c>
      <c r="R3908" s="78"/>
      <c r="S3908" s="78"/>
      <c r="T3908" s="78">
        <v>8545</v>
      </c>
      <c r="U3908" s="85" t="s">
        <v>7447</v>
      </c>
      <c r="V3908" s="85" t="s">
        <v>10126</v>
      </c>
      <c r="W3908" s="78">
        <v>14500</v>
      </c>
      <c r="X3908" s="80" t="s">
        <v>7451</v>
      </c>
    </row>
    <row r="3909" spans="3:24">
      <c r="C3909" s="72">
        <v>2021</v>
      </c>
      <c r="D3909" s="73">
        <v>3</v>
      </c>
      <c r="E3909" s="78" t="s">
        <v>9302</v>
      </c>
      <c r="F3909" s="78" t="s">
        <v>10127</v>
      </c>
      <c r="G3909" s="78" t="s">
        <v>10128</v>
      </c>
      <c r="H3909" s="78" t="s">
        <v>9287</v>
      </c>
      <c r="I3909" s="84" t="s">
        <v>10102</v>
      </c>
      <c r="J3909" s="84" t="s">
        <v>9281</v>
      </c>
      <c r="K3909" s="78"/>
      <c r="L3909" s="78">
        <v>430</v>
      </c>
      <c r="M3909" s="78"/>
      <c r="N3909" s="78"/>
      <c r="O3909" s="85">
        <v>160.13</v>
      </c>
      <c r="P3909" s="85">
        <v>229.632</v>
      </c>
      <c r="Q3909" s="78" t="s">
        <v>2210</v>
      </c>
      <c r="R3909" s="78"/>
      <c r="S3909" s="78"/>
      <c r="T3909" s="78">
        <v>7875</v>
      </c>
      <c r="U3909" s="85">
        <v>2350</v>
      </c>
      <c r="V3909" s="85">
        <v>2840</v>
      </c>
      <c r="W3909" s="78">
        <v>12495</v>
      </c>
      <c r="X3909" s="80">
        <v>9685</v>
      </c>
    </row>
    <row r="3910" spans="3:24">
      <c r="C3910" s="72">
        <v>2021</v>
      </c>
      <c r="D3910" s="73">
        <v>3</v>
      </c>
      <c r="E3910" s="78" t="s">
        <v>9302</v>
      </c>
      <c r="F3910" s="78" t="s">
        <v>10127</v>
      </c>
      <c r="G3910" s="78" t="s">
        <v>10129</v>
      </c>
      <c r="H3910" s="78" t="s">
        <v>9320</v>
      </c>
      <c r="I3910" s="84" t="s">
        <v>10102</v>
      </c>
      <c r="J3910" s="84" t="s">
        <v>9281</v>
      </c>
      <c r="K3910" s="78"/>
      <c r="L3910" s="78">
        <v>300</v>
      </c>
      <c r="M3910" s="78"/>
      <c r="N3910" s="78"/>
      <c r="O3910" s="85">
        <v>160.13</v>
      </c>
      <c r="P3910" s="85">
        <v>229.632</v>
      </c>
      <c r="Q3910" s="78" t="s">
        <v>2210</v>
      </c>
      <c r="R3910" s="78"/>
      <c r="S3910" s="78"/>
      <c r="T3910" s="78">
        <v>9310</v>
      </c>
      <c r="U3910" s="85">
        <v>2510</v>
      </c>
      <c r="V3910" s="85">
        <v>2840</v>
      </c>
      <c r="W3910" s="78">
        <v>18000</v>
      </c>
      <c r="X3910" s="80">
        <v>9530</v>
      </c>
    </row>
    <row r="3911" spans="3:24">
      <c r="C3911" s="72">
        <v>2021</v>
      </c>
      <c r="D3911" s="73">
        <v>3</v>
      </c>
      <c r="E3911" s="78" t="s">
        <v>9302</v>
      </c>
      <c r="F3911" s="78" t="s">
        <v>9303</v>
      </c>
      <c r="G3911" s="78" t="s">
        <v>10237</v>
      </c>
      <c r="H3911" s="78" t="s">
        <v>9395</v>
      </c>
      <c r="I3911" s="84" t="s">
        <v>10102</v>
      </c>
      <c r="J3911" s="84" t="s">
        <v>9281</v>
      </c>
      <c r="K3911" s="78"/>
      <c r="L3911" s="78">
        <v>420</v>
      </c>
      <c r="M3911" s="78"/>
      <c r="N3911" s="78"/>
      <c r="O3911" s="85">
        <v>161.27</v>
      </c>
      <c r="P3911" s="85">
        <v>175.03</v>
      </c>
      <c r="Q3911" s="78" t="s">
        <v>2210</v>
      </c>
      <c r="R3911" s="78"/>
      <c r="S3911" s="78"/>
      <c r="T3911" s="78">
        <v>7030</v>
      </c>
      <c r="U3911" s="85">
        <v>2200</v>
      </c>
      <c r="V3911" s="85">
        <v>2615</v>
      </c>
      <c r="W3911" s="78">
        <v>9900</v>
      </c>
      <c r="X3911" s="80">
        <v>7500</v>
      </c>
    </row>
    <row r="3912" spans="3:24">
      <c r="C3912" s="72">
        <v>2021</v>
      </c>
      <c r="D3912" s="73">
        <v>3</v>
      </c>
      <c r="E3912" s="78" t="s">
        <v>9302</v>
      </c>
      <c r="F3912" s="78" t="s">
        <v>9303</v>
      </c>
      <c r="G3912" s="78" t="s">
        <v>10131</v>
      </c>
      <c r="H3912" s="78" t="s">
        <v>9287</v>
      </c>
      <c r="I3912" s="84" t="s">
        <v>10102</v>
      </c>
      <c r="J3912" s="84" t="s">
        <v>9281</v>
      </c>
      <c r="K3912" s="78"/>
      <c r="L3912" s="78">
        <v>410</v>
      </c>
      <c r="M3912" s="78"/>
      <c r="N3912" s="78"/>
      <c r="O3912" s="85" t="s">
        <v>10238</v>
      </c>
      <c r="P3912" s="85">
        <v>315.07</v>
      </c>
      <c r="Q3912" s="78" t="s">
        <v>2210</v>
      </c>
      <c r="R3912" s="78"/>
      <c r="S3912" s="78"/>
      <c r="T3912" s="78">
        <v>8995</v>
      </c>
      <c r="U3912" s="85">
        <v>2490</v>
      </c>
      <c r="V3912" s="85">
        <v>3180</v>
      </c>
      <c r="W3912" s="78">
        <v>18000</v>
      </c>
      <c r="X3912" s="80">
        <v>13320</v>
      </c>
    </row>
    <row r="3913" spans="3:24">
      <c r="C3913" s="72">
        <v>2021</v>
      </c>
      <c r="D3913" s="73">
        <v>3</v>
      </c>
      <c r="E3913" s="78" t="s">
        <v>10133</v>
      </c>
      <c r="F3913" s="78" t="s">
        <v>10134</v>
      </c>
      <c r="G3913" s="78" t="s">
        <v>10135</v>
      </c>
      <c r="H3913" s="78" t="s">
        <v>9327</v>
      </c>
      <c r="I3913" s="84" t="s">
        <v>10102</v>
      </c>
      <c r="J3913" s="84" t="s">
        <v>10109</v>
      </c>
      <c r="K3913" s="78">
        <v>351</v>
      </c>
      <c r="L3913" s="78"/>
      <c r="M3913" s="78"/>
      <c r="N3913" s="78">
        <v>12.9</v>
      </c>
      <c r="O3913" s="85">
        <v>125</v>
      </c>
      <c r="P3913" s="85"/>
      <c r="Q3913" s="78" t="s">
        <v>2210</v>
      </c>
      <c r="R3913" s="78"/>
      <c r="S3913" s="78"/>
      <c r="T3913" s="78">
        <v>4010</v>
      </c>
      <c r="U3913" s="85">
        <v>1729</v>
      </c>
      <c r="V3913" s="85">
        <v>1621</v>
      </c>
      <c r="W3913" s="78">
        <v>1755</v>
      </c>
      <c r="X3913" s="80">
        <v>1380</v>
      </c>
    </row>
    <row r="3914" spans="3:24">
      <c r="C3914" s="72">
        <v>2021</v>
      </c>
      <c r="D3914" s="73">
        <v>3</v>
      </c>
      <c r="E3914" s="78" t="s">
        <v>9838</v>
      </c>
      <c r="F3914" s="78" t="s">
        <v>9839</v>
      </c>
      <c r="G3914" s="78" t="s">
        <v>10136</v>
      </c>
      <c r="H3914" s="78" t="s">
        <v>9314</v>
      </c>
      <c r="I3914" s="84" t="s">
        <v>10102</v>
      </c>
      <c r="J3914" s="84" t="s">
        <v>9281</v>
      </c>
      <c r="K3914" s="78"/>
      <c r="L3914" s="78">
        <v>300</v>
      </c>
      <c r="M3914" s="78">
        <v>0.25</v>
      </c>
      <c r="N3914" s="78"/>
      <c r="O3914" s="85">
        <v>160.13</v>
      </c>
      <c r="P3914" s="85">
        <v>229.632</v>
      </c>
      <c r="Q3914" s="78" t="s">
        <v>2221</v>
      </c>
      <c r="R3914" s="78"/>
      <c r="S3914" s="78"/>
      <c r="T3914" s="78" t="s">
        <v>10137</v>
      </c>
      <c r="U3914" s="85" t="s">
        <v>10138</v>
      </c>
      <c r="V3914" s="85" t="s">
        <v>10139</v>
      </c>
      <c r="W3914" s="78">
        <v>18000</v>
      </c>
      <c r="X3914" s="80">
        <v>12200</v>
      </c>
    </row>
    <row r="3915" spans="3:24">
      <c r="C3915" s="72">
        <v>2021</v>
      </c>
      <c r="D3915" s="73">
        <v>3</v>
      </c>
      <c r="E3915" s="78" t="s">
        <v>9529</v>
      </c>
      <c r="F3915" s="78" t="s">
        <v>10140</v>
      </c>
      <c r="G3915" s="78" t="s">
        <v>10141</v>
      </c>
      <c r="H3915" s="78" t="s">
        <v>9517</v>
      </c>
      <c r="I3915" s="84" t="s">
        <v>10102</v>
      </c>
      <c r="J3915" s="84" t="s">
        <v>9281</v>
      </c>
      <c r="K3915" s="78"/>
      <c r="L3915" s="78">
        <v>380</v>
      </c>
      <c r="M3915" s="78">
        <v>0.268</v>
      </c>
      <c r="N3915" s="78"/>
      <c r="O3915" s="85">
        <v>146.7</v>
      </c>
      <c r="P3915" s="85">
        <v>81.14</v>
      </c>
      <c r="Q3915" s="78" t="s">
        <v>2210</v>
      </c>
      <c r="R3915" s="78"/>
      <c r="S3915" s="78"/>
      <c r="T3915" s="78">
        <v>5995</v>
      </c>
      <c r="U3915" s="85" t="s">
        <v>10142</v>
      </c>
      <c r="V3915" s="85" t="s">
        <v>10143</v>
      </c>
      <c r="W3915" s="78">
        <v>4495</v>
      </c>
      <c r="X3915" s="80">
        <v>3000</v>
      </c>
    </row>
    <row r="3916" spans="3:24">
      <c r="C3916" s="72">
        <v>2021</v>
      </c>
      <c r="D3916" s="73">
        <v>3</v>
      </c>
      <c r="E3916" s="78" t="s">
        <v>9529</v>
      </c>
      <c r="F3916" s="78" t="s">
        <v>10140</v>
      </c>
      <c r="G3916" s="78" t="s">
        <v>10144</v>
      </c>
      <c r="H3916" s="78" t="s">
        <v>9517</v>
      </c>
      <c r="I3916" s="84" t="s">
        <v>10102</v>
      </c>
      <c r="J3916" s="84" t="s">
        <v>9281</v>
      </c>
      <c r="K3916" s="78"/>
      <c r="L3916" s="78">
        <v>375</v>
      </c>
      <c r="M3916" s="78">
        <v>0.272</v>
      </c>
      <c r="N3916" s="78"/>
      <c r="O3916" s="85">
        <v>146.7</v>
      </c>
      <c r="P3916" s="85">
        <v>81.14</v>
      </c>
      <c r="Q3916" s="78" t="s">
        <v>2210</v>
      </c>
      <c r="R3916" s="78"/>
      <c r="S3916" s="78"/>
      <c r="T3916" s="78">
        <v>5996</v>
      </c>
      <c r="U3916" s="85" t="s">
        <v>8365</v>
      </c>
      <c r="V3916" s="85" t="s">
        <v>10145</v>
      </c>
      <c r="W3916" s="78">
        <v>4495</v>
      </c>
      <c r="X3916" s="80">
        <v>2980</v>
      </c>
    </row>
    <row r="3917" spans="3:24">
      <c r="C3917" s="72">
        <v>2021</v>
      </c>
      <c r="D3917" s="73">
        <v>3</v>
      </c>
      <c r="E3917" s="78" t="s">
        <v>9529</v>
      </c>
      <c r="F3917" s="78" t="s">
        <v>10140</v>
      </c>
      <c r="G3917" s="78" t="s">
        <v>10146</v>
      </c>
      <c r="H3917" s="78" t="s">
        <v>10113</v>
      </c>
      <c r="I3917" s="84" t="s">
        <v>10102</v>
      </c>
      <c r="J3917" s="84" t="s">
        <v>9281</v>
      </c>
      <c r="K3917" s="78"/>
      <c r="L3917" s="78">
        <v>320</v>
      </c>
      <c r="M3917" s="78">
        <v>0.153</v>
      </c>
      <c r="N3917" s="78"/>
      <c r="O3917" s="85" t="s">
        <v>10239</v>
      </c>
      <c r="P3917" s="85">
        <v>237.86</v>
      </c>
      <c r="Q3917" s="78" t="s">
        <v>2210</v>
      </c>
      <c r="R3917" s="78"/>
      <c r="S3917" s="78"/>
      <c r="T3917" s="78">
        <v>8680</v>
      </c>
      <c r="U3917" s="85">
        <v>2550</v>
      </c>
      <c r="V3917" s="85">
        <v>3710</v>
      </c>
      <c r="W3917" s="78">
        <v>17995</v>
      </c>
      <c r="X3917" s="80">
        <v>8540</v>
      </c>
    </row>
    <row r="3918" spans="3:24">
      <c r="C3918" s="72">
        <v>2021</v>
      </c>
      <c r="D3918" s="73">
        <v>3</v>
      </c>
      <c r="E3918" s="78" t="s">
        <v>10240</v>
      </c>
      <c r="F3918" s="78" t="s">
        <v>9353</v>
      </c>
      <c r="G3918" s="78" t="s">
        <v>10149</v>
      </c>
      <c r="H3918" s="78" t="s">
        <v>9327</v>
      </c>
      <c r="I3918" s="84" t="s">
        <v>10102</v>
      </c>
      <c r="J3918" s="84" t="s">
        <v>10109</v>
      </c>
      <c r="K3918" s="78">
        <v>420</v>
      </c>
      <c r="L3918" s="78"/>
      <c r="M3918" s="78"/>
      <c r="N3918" s="78">
        <v>13.8</v>
      </c>
      <c r="O3918" s="85">
        <v>141</v>
      </c>
      <c r="P3918" s="85"/>
      <c r="Q3918" s="78" t="s">
        <v>2210</v>
      </c>
      <c r="R3918" s="78"/>
      <c r="S3918" s="78"/>
      <c r="T3918" s="78">
        <v>4325</v>
      </c>
      <c r="U3918" s="85">
        <v>1850</v>
      </c>
      <c r="V3918" s="85">
        <v>1630</v>
      </c>
      <c r="W3918" s="78">
        <v>2005</v>
      </c>
      <c r="X3918" s="80" t="s">
        <v>10150</v>
      </c>
    </row>
    <row r="3919" spans="3:24">
      <c r="C3919" s="72">
        <v>2021</v>
      </c>
      <c r="D3919" s="73">
        <v>3</v>
      </c>
      <c r="E3919" s="78" t="s">
        <v>10240</v>
      </c>
      <c r="F3919" s="78" t="s">
        <v>9353</v>
      </c>
      <c r="G3919" s="78" t="s">
        <v>10151</v>
      </c>
      <c r="H3919" s="78" t="s">
        <v>9327</v>
      </c>
      <c r="I3919" s="84" t="s">
        <v>10102</v>
      </c>
      <c r="J3919" s="84" t="s">
        <v>10109</v>
      </c>
      <c r="K3919" s="78">
        <v>410</v>
      </c>
      <c r="L3919" s="78"/>
      <c r="M3919" s="78"/>
      <c r="N3919" s="78">
        <v>13.8</v>
      </c>
      <c r="O3919" s="85">
        <v>141</v>
      </c>
      <c r="P3919" s="85"/>
      <c r="Q3919" s="78" t="s">
        <v>2210</v>
      </c>
      <c r="R3919" s="78"/>
      <c r="S3919" s="78"/>
      <c r="T3919" s="78">
        <v>4410</v>
      </c>
      <c r="U3919" s="85">
        <v>1870</v>
      </c>
      <c r="V3919" s="85">
        <v>1645</v>
      </c>
      <c r="W3919" s="78">
        <v>2110</v>
      </c>
      <c r="X3919" s="80" t="s">
        <v>9362</v>
      </c>
    </row>
    <row r="3920" spans="3:24">
      <c r="C3920" s="72">
        <v>2021</v>
      </c>
      <c r="D3920" s="73">
        <v>3</v>
      </c>
      <c r="E3920" s="78" t="s">
        <v>9367</v>
      </c>
      <c r="F3920" s="78" t="s">
        <v>9368</v>
      </c>
      <c r="G3920" s="78" t="s">
        <v>10153</v>
      </c>
      <c r="H3920" s="78" t="s">
        <v>10154</v>
      </c>
      <c r="I3920" s="84" t="s">
        <v>10155</v>
      </c>
      <c r="J3920" s="84" t="s">
        <v>10109</v>
      </c>
      <c r="K3920" s="78">
        <v>63</v>
      </c>
      <c r="L3920" s="78"/>
      <c r="M3920" s="78"/>
      <c r="N3920" s="78"/>
      <c r="O3920" s="85"/>
      <c r="P3920" s="85"/>
      <c r="Q3920" s="78" t="s">
        <v>2247</v>
      </c>
      <c r="R3920" s="78"/>
      <c r="S3920" s="78"/>
      <c r="T3920" s="78">
        <v>4948</v>
      </c>
      <c r="U3920" s="85">
        <v>1836</v>
      </c>
      <c r="V3920" s="85">
        <v>1469</v>
      </c>
      <c r="W3920" s="78">
        <v>2210</v>
      </c>
      <c r="X3920" s="80">
        <v>1750</v>
      </c>
    </row>
    <row r="3921" spans="3:24">
      <c r="C3921" s="72">
        <v>2021</v>
      </c>
      <c r="D3921" s="73">
        <v>3</v>
      </c>
      <c r="E3921" s="78" t="s">
        <v>10241</v>
      </c>
      <c r="F3921" s="78" t="s">
        <v>10157</v>
      </c>
      <c r="G3921" s="78" t="s">
        <v>10158</v>
      </c>
      <c r="H3921" s="78" t="s">
        <v>9275</v>
      </c>
      <c r="I3921" s="84" t="s">
        <v>10102</v>
      </c>
      <c r="J3921" s="84" t="s">
        <v>10109</v>
      </c>
      <c r="K3921" s="78">
        <v>513</v>
      </c>
      <c r="L3921" s="78"/>
      <c r="M3921" s="78"/>
      <c r="N3921" s="78">
        <v>17.1</v>
      </c>
      <c r="O3921" s="85">
        <v>175</v>
      </c>
      <c r="P3921" s="85"/>
      <c r="Q3921" s="78" t="s">
        <v>2280</v>
      </c>
      <c r="R3921" s="78"/>
      <c r="S3921" s="78"/>
      <c r="T3921" s="78">
        <v>4592</v>
      </c>
      <c r="U3921" s="85">
        <v>1852</v>
      </c>
      <c r="V3921" s="85">
        <v>1629</v>
      </c>
      <c r="W3921" s="78">
        <v>2730</v>
      </c>
      <c r="X3921" s="80">
        <v>2254</v>
      </c>
    </row>
    <row r="3922" spans="3:24">
      <c r="C3922" s="72">
        <v>2021</v>
      </c>
      <c r="D3922" s="73">
        <v>3</v>
      </c>
      <c r="E3922" s="78" t="s">
        <v>10241</v>
      </c>
      <c r="F3922" s="78" t="s">
        <v>10157</v>
      </c>
      <c r="G3922" s="78" t="s">
        <v>10159</v>
      </c>
      <c r="H3922" s="78" t="s">
        <v>9275</v>
      </c>
      <c r="I3922" s="84" t="s">
        <v>10102</v>
      </c>
      <c r="J3922" s="84" t="s">
        <v>10109</v>
      </c>
      <c r="K3922" s="78">
        <v>565</v>
      </c>
      <c r="L3922" s="78"/>
      <c r="M3922" s="78"/>
      <c r="N3922" s="78">
        <v>15.5</v>
      </c>
      <c r="O3922" s="85">
        <v>175</v>
      </c>
      <c r="P3922" s="85"/>
      <c r="Q3922" s="78" t="s">
        <v>2280</v>
      </c>
      <c r="R3922" s="78"/>
      <c r="S3922" s="78"/>
      <c r="T3922" s="78">
        <v>4891</v>
      </c>
      <c r="U3922" s="85">
        <v>1848</v>
      </c>
      <c r="V3922" s="85">
        <v>1679</v>
      </c>
      <c r="W3922" s="78">
        <v>2880</v>
      </c>
      <c r="X3922" s="80">
        <v>2293</v>
      </c>
    </row>
    <row r="3923" spans="3:24">
      <c r="C3923" s="72">
        <v>2021</v>
      </c>
      <c r="D3923" s="73">
        <v>3</v>
      </c>
      <c r="E3923" s="78" t="s">
        <v>10241</v>
      </c>
      <c r="F3923" s="78" t="s">
        <v>10242</v>
      </c>
      <c r="G3923" s="78" t="s">
        <v>10161</v>
      </c>
      <c r="H3923" s="78" t="s">
        <v>9327</v>
      </c>
      <c r="I3923" s="84" t="s">
        <v>10102</v>
      </c>
      <c r="J3923" s="84" t="s">
        <v>10109</v>
      </c>
      <c r="K3923" s="78">
        <v>334</v>
      </c>
      <c r="L3923" s="78"/>
      <c r="M3923" s="78"/>
      <c r="N3923" s="78">
        <v>13.5</v>
      </c>
      <c r="O3923" s="85">
        <v>135</v>
      </c>
      <c r="P3923" s="85"/>
      <c r="Q3923" s="78" t="s">
        <v>2280</v>
      </c>
      <c r="R3923" s="78"/>
      <c r="S3923" s="78"/>
      <c r="T3923" s="78">
        <v>4268</v>
      </c>
      <c r="U3923" s="85">
        <v>1785</v>
      </c>
      <c r="V3923" s="85">
        <v>1545</v>
      </c>
      <c r="W3923" s="78">
        <v>2090</v>
      </c>
      <c r="X3923" s="80">
        <v>1610</v>
      </c>
    </row>
    <row r="3924" spans="3:24">
      <c r="C3924" s="72">
        <v>2021</v>
      </c>
      <c r="D3924" s="73">
        <v>3</v>
      </c>
      <c r="E3924" s="78" t="s">
        <v>9928</v>
      </c>
      <c r="F3924" s="78" t="s">
        <v>9929</v>
      </c>
      <c r="G3924" s="78" t="s">
        <v>10162</v>
      </c>
      <c r="H3924" s="78" t="s">
        <v>9275</v>
      </c>
      <c r="I3924" s="84" t="s">
        <v>10102</v>
      </c>
      <c r="J3924" s="84" t="s">
        <v>10109</v>
      </c>
      <c r="K3924" s="78">
        <v>403</v>
      </c>
      <c r="L3924" s="78"/>
      <c r="M3924" s="78"/>
      <c r="N3924" s="78">
        <v>14.1</v>
      </c>
      <c r="O3924" s="85">
        <v>160.94</v>
      </c>
      <c r="P3924" s="85"/>
      <c r="Q3924" s="78" t="s">
        <v>2280</v>
      </c>
      <c r="R3924" s="78"/>
      <c r="S3924" s="78"/>
      <c r="T3924" s="78">
        <v>4585</v>
      </c>
      <c r="U3924" s="85">
        <v>1835</v>
      </c>
      <c r="V3924" s="85">
        <v>1672</v>
      </c>
      <c r="W3924" s="78">
        <v>2093</v>
      </c>
      <c r="X3924" s="80">
        <v>1718</v>
      </c>
    </row>
    <row r="3925" spans="3:24">
      <c r="C3925" s="72">
        <v>2021</v>
      </c>
      <c r="D3925" s="73">
        <v>3</v>
      </c>
      <c r="E3925" s="78" t="s">
        <v>9928</v>
      </c>
      <c r="F3925" s="78" t="s">
        <v>9929</v>
      </c>
      <c r="G3925" s="78" t="s">
        <v>10163</v>
      </c>
      <c r="H3925" s="78" t="s">
        <v>9275</v>
      </c>
      <c r="I3925" s="84" t="s">
        <v>10102</v>
      </c>
      <c r="J3925" s="84" t="s">
        <v>10109</v>
      </c>
      <c r="K3925" s="78">
        <v>403</v>
      </c>
      <c r="L3925" s="78"/>
      <c r="M3925" s="78"/>
      <c r="N3925" s="78">
        <v>14.1</v>
      </c>
      <c r="O3925" s="85">
        <v>144.7</v>
      </c>
      <c r="P3925" s="85"/>
      <c r="Q3925" s="78" t="s">
        <v>2280</v>
      </c>
      <c r="R3925" s="78"/>
      <c r="S3925" s="78"/>
      <c r="T3925" s="78">
        <v>4585</v>
      </c>
      <c r="U3925" s="85">
        <v>1835</v>
      </c>
      <c r="V3925" s="85">
        <v>1672</v>
      </c>
      <c r="W3925" s="78">
        <v>2136</v>
      </c>
      <c r="X3925" s="80">
        <v>1761</v>
      </c>
    </row>
    <row r="3926" spans="3:24">
      <c r="C3926" s="72">
        <v>2021</v>
      </c>
      <c r="D3926" s="73">
        <v>3</v>
      </c>
      <c r="E3926" s="78" t="s">
        <v>9383</v>
      </c>
      <c r="F3926" s="78" t="s">
        <v>9384</v>
      </c>
      <c r="G3926" s="78" t="s">
        <v>10164</v>
      </c>
      <c r="H3926" s="78" t="s">
        <v>10165</v>
      </c>
      <c r="I3926" s="84" t="s">
        <v>10102</v>
      </c>
      <c r="J3926" s="84" t="s">
        <v>9281</v>
      </c>
      <c r="K3926" s="78"/>
      <c r="L3926" s="78">
        <v>270</v>
      </c>
      <c r="M3926" s="78" t="s">
        <v>10166</v>
      </c>
      <c r="N3926" s="78"/>
      <c r="O3926" s="85">
        <v>157.18</v>
      </c>
      <c r="P3926" s="85">
        <v>60.16</v>
      </c>
      <c r="Q3926" s="78" t="s">
        <v>2210</v>
      </c>
      <c r="R3926" s="78"/>
      <c r="S3926" s="78"/>
      <c r="T3926" s="78">
        <v>5025</v>
      </c>
      <c r="U3926" s="85">
        <v>1800</v>
      </c>
      <c r="V3926" s="85">
        <v>2330</v>
      </c>
      <c r="W3926" s="78">
        <v>4495</v>
      </c>
      <c r="X3926" s="80" t="s">
        <v>10167</v>
      </c>
    </row>
    <row r="3927" spans="3:24">
      <c r="C3927" s="72">
        <v>2021</v>
      </c>
      <c r="D3927" s="73">
        <v>3</v>
      </c>
      <c r="E3927" s="78" t="s">
        <v>9383</v>
      </c>
      <c r="F3927" s="78" t="s">
        <v>9384</v>
      </c>
      <c r="G3927" s="78" t="s">
        <v>10168</v>
      </c>
      <c r="H3927" s="78" t="s">
        <v>9320</v>
      </c>
      <c r="I3927" s="84" t="s">
        <v>10102</v>
      </c>
      <c r="J3927" s="84" t="s">
        <v>9281</v>
      </c>
      <c r="K3927" s="78"/>
      <c r="L3927" s="78">
        <v>270</v>
      </c>
      <c r="M3927" s="78"/>
      <c r="N3927" s="78"/>
      <c r="O3927" s="85" t="s">
        <v>2813</v>
      </c>
      <c r="P3927" s="85">
        <v>190.51</v>
      </c>
      <c r="Q3927" s="78" t="s">
        <v>2210</v>
      </c>
      <c r="R3927" s="78"/>
      <c r="S3927" s="78"/>
      <c r="T3927" s="78" t="s">
        <v>2826</v>
      </c>
      <c r="U3927" s="85">
        <v>2510</v>
      </c>
      <c r="V3927" s="85" t="s">
        <v>6702</v>
      </c>
      <c r="W3927" s="78">
        <v>18000</v>
      </c>
      <c r="X3927" s="80" t="s">
        <v>6703</v>
      </c>
    </row>
    <row r="3928" spans="3:24">
      <c r="C3928" s="72">
        <v>2021</v>
      </c>
      <c r="D3928" s="73">
        <v>3</v>
      </c>
      <c r="E3928" s="78" t="s">
        <v>9383</v>
      </c>
      <c r="F3928" s="78" t="s">
        <v>9384</v>
      </c>
      <c r="G3928" s="78" t="s">
        <v>10243</v>
      </c>
      <c r="H3928" s="78" t="s">
        <v>9287</v>
      </c>
      <c r="I3928" s="84" t="s">
        <v>10102</v>
      </c>
      <c r="J3928" s="84" t="s">
        <v>9281</v>
      </c>
      <c r="K3928" s="78"/>
      <c r="L3928" s="78">
        <v>370</v>
      </c>
      <c r="M3928" s="78"/>
      <c r="N3928" s="78"/>
      <c r="O3928" s="85" t="s">
        <v>2829</v>
      </c>
      <c r="P3928" s="85">
        <v>268.7</v>
      </c>
      <c r="Q3928" s="78" t="s">
        <v>2210</v>
      </c>
      <c r="R3928" s="78"/>
      <c r="S3928" s="78"/>
      <c r="T3928" s="78">
        <v>8470</v>
      </c>
      <c r="U3928" s="85">
        <v>2490</v>
      </c>
      <c r="V3928" s="85">
        <v>3120</v>
      </c>
      <c r="W3928" s="78">
        <v>18000</v>
      </c>
      <c r="X3928" s="80">
        <v>11500</v>
      </c>
    </row>
    <row r="3929" spans="3:24">
      <c r="C3929" s="72">
        <v>2021</v>
      </c>
      <c r="D3929" s="73">
        <v>3</v>
      </c>
      <c r="E3929" s="78" t="s">
        <v>9383</v>
      </c>
      <c r="F3929" s="78" t="s">
        <v>9384</v>
      </c>
      <c r="G3929" s="78" t="s">
        <v>10170</v>
      </c>
      <c r="H3929" s="78" t="s">
        <v>9290</v>
      </c>
      <c r="I3929" s="84" t="s">
        <v>10102</v>
      </c>
      <c r="J3929" s="84" t="s">
        <v>9281</v>
      </c>
      <c r="K3929" s="78"/>
      <c r="L3929" s="78">
        <v>340</v>
      </c>
      <c r="M3929" s="78">
        <v>0.126</v>
      </c>
      <c r="N3929" s="78"/>
      <c r="O3929" s="85" t="s">
        <v>2832</v>
      </c>
      <c r="P3929" s="85">
        <v>361.74</v>
      </c>
      <c r="Q3929" s="78" t="s">
        <v>2210</v>
      </c>
      <c r="R3929" s="78"/>
      <c r="S3929" s="78"/>
      <c r="T3929" s="78">
        <v>9780</v>
      </c>
      <c r="U3929" s="85">
        <v>2520</v>
      </c>
      <c r="V3929" s="85">
        <v>3110</v>
      </c>
      <c r="W3929" s="78">
        <v>32000</v>
      </c>
      <c r="X3929" s="80">
        <v>14950</v>
      </c>
    </row>
    <row r="3930" spans="3:24">
      <c r="C3930" s="72">
        <v>2021</v>
      </c>
      <c r="D3930" s="73">
        <v>3</v>
      </c>
      <c r="E3930" s="78" t="s">
        <v>9383</v>
      </c>
      <c r="F3930" s="78" t="s">
        <v>9384</v>
      </c>
      <c r="G3930" s="78" t="s">
        <v>10171</v>
      </c>
      <c r="H3930" s="78" t="s">
        <v>9267</v>
      </c>
      <c r="I3930" s="84" t="s">
        <v>10102</v>
      </c>
      <c r="J3930" s="84" t="s">
        <v>9268</v>
      </c>
      <c r="K3930" s="78"/>
      <c r="L3930" s="78">
        <v>720</v>
      </c>
      <c r="M3930" s="78">
        <v>0.169</v>
      </c>
      <c r="N3930" s="78"/>
      <c r="O3930" s="85">
        <v>161.2</v>
      </c>
      <c r="P3930" s="85">
        <v>350.078</v>
      </c>
      <c r="Q3930" s="78" t="s">
        <v>2210</v>
      </c>
      <c r="R3930" s="78"/>
      <c r="S3930" s="78"/>
      <c r="T3930" s="78">
        <v>12000</v>
      </c>
      <c r="U3930" s="85">
        <v>2550</v>
      </c>
      <c r="V3930" s="85" t="s">
        <v>6024</v>
      </c>
      <c r="W3930" s="78">
        <v>18000</v>
      </c>
      <c r="X3930" s="80" t="s">
        <v>10172</v>
      </c>
    </row>
    <row r="3931" spans="3:24">
      <c r="C3931" s="72">
        <v>2021</v>
      </c>
      <c r="D3931" s="73">
        <v>3</v>
      </c>
      <c r="E3931" s="78" t="s">
        <v>9383</v>
      </c>
      <c r="F3931" s="78" t="s">
        <v>9384</v>
      </c>
      <c r="G3931" s="78" t="s">
        <v>10244</v>
      </c>
      <c r="H3931" s="78" t="s">
        <v>9402</v>
      </c>
      <c r="I3931" s="84" t="s">
        <v>10102</v>
      </c>
      <c r="J3931" s="84" t="s">
        <v>9268</v>
      </c>
      <c r="K3931" s="78"/>
      <c r="L3931" s="78">
        <v>530</v>
      </c>
      <c r="M3931" s="78">
        <v>0.166</v>
      </c>
      <c r="N3931" s="78"/>
      <c r="O3931" s="85" t="s">
        <v>2678</v>
      </c>
      <c r="P3931" s="85">
        <v>163.351</v>
      </c>
      <c r="Q3931" s="78" t="s">
        <v>2210</v>
      </c>
      <c r="R3931" s="78"/>
      <c r="S3931" s="78"/>
      <c r="T3931" s="78">
        <v>7345</v>
      </c>
      <c r="U3931" s="85">
        <v>2240</v>
      </c>
      <c r="V3931" s="85" t="s">
        <v>10174</v>
      </c>
      <c r="W3931" s="78">
        <v>9900</v>
      </c>
      <c r="X3931" s="80" t="s">
        <v>6489</v>
      </c>
    </row>
    <row r="3932" spans="3:24">
      <c r="C3932" s="72">
        <v>2021</v>
      </c>
      <c r="D3932" s="73">
        <v>3</v>
      </c>
      <c r="E3932" s="78" t="s">
        <v>9383</v>
      </c>
      <c r="F3932" s="78" t="s">
        <v>9384</v>
      </c>
      <c r="G3932" s="78" t="s">
        <v>10175</v>
      </c>
      <c r="H3932" s="78" t="s">
        <v>9402</v>
      </c>
      <c r="I3932" s="84" t="s">
        <v>10102</v>
      </c>
      <c r="J3932" s="84" t="s">
        <v>9268</v>
      </c>
      <c r="K3932" s="78"/>
      <c r="L3932" s="78">
        <v>390</v>
      </c>
      <c r="M3932" s="78">
        <v>0.149</v>
      </c>
      <c r="N3932" s="78"/>
      <c r="O3932" s="85" t="s">
        <v>2829</v>
      </c>
      <c r="P3932" s="85">
        <v>121.136</v>
      </c>
      <c r="Q3932" s="78" t="s">
        <v>2210</v>
      </c>
      <c r="R3932" s="78"/>
      <c r="S3932" s="78"/>
      <c r="T3932" s="78">
        <v>7345</v>
      </c>
      <c r="U3932" s="85">
        <v>2240</v>
      </c>
      <c r="V3932" s="85" t="s">
        <v>10245</v>
      </c>
      <c r="W3932" s="78">
        <v>9901</v>
      </c>
      <c r="X3932" s="80" t="s">
        <v>8232</v>
      </c>
    </row>
    <row r="3933" spans="3:24">
      <c r="C3933" s="72">
        <v>2021</v>
      </c>
      <c r="D3933" s="73">
        <v>3</v>
      </c>
      <c r="E3933" s="78" t="s">
        <v>9455</v>
      </c>
      <c r="F3933" s="78" t="s">
        <v>9456</v>
      </c>
      <c r="G3933" s="78" t="s">
        <v>10176</v>
      </c>
      <c r="H3933" s="78" t="s">
        <v>9517</v>
      </c>
      <c r="I3933" s="84" t="s">
        <v>10102</v>
      </c>
      <c r="J3933" s="84" t="s">
        <v>9281</v>
      </c>
      <c r="K3933" s="78">
        <v>284</v>
      </c>
      <c r="L3933" s="78"/>
      <c r="M3933" s="78">
        <v>0.288</v>
      </c>
      <c r="N3933" s="78"/>
      <c r="O3933" s="85">
        <v>134</v>
      </c>
      <c r="P3933" s="85">
        <v>40.32</v>
      </c>
      <c r="Q3933" s="78" t="s">
        <v>2350</v>
      </c>
      <c r="R3933" s="78"/>
      <c r="S3933" s="78"/>
      <c r="T3933" s="78">
        <v>4165</v>
      </c>
      <c r="U3933" s="85">
        <v>1680</v>
      </c>
      <c r="V3933" s="85">
        <v>1930</v>
      </c>
      <c r="W3933" s="78">
        <v>2330</v>
      </c>
      <c r="X3933" s="80">
        <v>1350</v>
      </c>
    </row>
    <row r="3934" spans="3:24">
      <c r="C3934" s="72">
        <v>2021</v>
      </c>
      <c r="D3934" s="73">
        <v>3</v>
      </c>
      <c r="E3934" s="78" t="s">
        <v>9455</v>
      </c>
      <c r="F3934" s="78" t="s">
        <v>9456</v>
      </c>
      <c r="G3934" s="78" t="s">
        <v>10177</v>
      </c>
      <c r="H3934" s="78" t="s">
        <v>9517</v>
      </c>
      <c r="I3934" s="84" t="s">
        <v>10102</v>
      </c>
      <c r="J3934" s="84" t="s">
        <v>9281</v>
      </c>
      <c r="K3934" s="78">
        <v>257</v>
      </c>
      <c r="L3934" s="78"/>
      <c r="M3934" s="78">
        <v>0.288</v>
      </c>
      <c r="N3934" s="78"/>
      <c r="O3934" s="85">
        <v>130</v>
      </c>
      <c r="P3934" s="85">
        <v>35.28</v>
      </c>
      <c r="Q3934" s="78" t="s">
        <v>2350</v>
      </c>
      <c r="R3934" s="78"/>
      <c r="S3934" s="78"/>
      <c r="T3934" s="78">
        <v>4165</v>
      </c>
      <c r="U3934" s="85">
        <v>1680</v>
      </c>
      <c r="V3934" s="85">
        <v>1930</v>
      </c>
      <c r="W3934" s="78">
        <v>2270</v>
      </c>
      <c r="X3934" s="80">
        <v>1320</v>
      </c>
    </row>
    <row r="3935" spans="3:24">
      <c r="C3935" s="72">
        <v>2021</v>
      </c>
      <c r="D3935" s="73">
        <v>3</v>
      </c>
      <c r="E3935" s="78" t="s">
        <v>9455</v>
      </c>
      <c r="F3935" s="78" t="s">
        <v>9456</v>
      </c>
      <c r="G3935" s="78" t="s">
        <v>10246</v>
      </c>
      <c r="H3935" s="78" t="s">
        <v>9517</v>
      </c>
      <c r="I3935" s="84" t="s">
        <v>10102</v>
      </c>
      <c r="J3935" s="84" t="s">
        <v>9281</v>
      </c>
      <c r="K3935" s="78">
        <v>245</v>
      </c>
      <c r="L3935" s="78"/>
      <c r="M3935" s="78">
        <v>0.28</v>
      </c>
      <c r="N3935" s="78"/>
      <c r="O3935" s="85">
        <v>140</v>
      </c>
      <c r="P3935" s="85">
        <v>53.477</v>
      </c>
      <c r="Q3935" s="78" t="s">
        <v>2350</v>
      </c>
      <c r="R3935" s="78"/>
      <c r="S3935" s="78"/>
      <c r="T3935" s="78">
        <v>5200</v>
      </c>
      <c r="U3935" s="85">
        <v>1700</v>
      </c>
      <c r="V3935" s="85" t="s">
        <v>3821</v>
      </c>
      <c r="W3935" s="78">
        <v>3360</v>
      </c>
      <c r="X3935" s="80">
        <v>1810</v>
      </c>
    </row>
    <row r="3936" spans="3:24">
      <c r="C3936" s="72">
        <v>2021</v>
      </c>
      <c r="D3936" s="73">
        <v>3</v>
      </c>
      <c r="E3936" s="78" t="s">
        <v>9455</v>
      </c>
      <c r="F3936" s="78" t="s">
        <v>9456</v>
      </c>
      <c r="G3936" s="78" t="s">
        <v>10247</v>
      </c>
      <c r="H3936" s="78" t="s">
        <v>9517</v>
      </c>
      <c r="I3936" s="84" t="s">
        <v>10102</v>
      </c>
      <c r="J3936" s="84" t="s">
        <v>9281</v>
      </c>
      <c r="K3936" s="78">
        <v>235</v>
      </c>
      <c r="L3936" s="78"/>
      <c r="M3936" s="78">
        <v>0.269</v>
      </c>
      <c r="N3936" s="78"/>
      <c r="O3936" s="85">
        <v>140.4</v>
      </c>
      <c r="P3936" s="85">
        <v>50.232</v>
      </c>
      <c r="Q3936" s="78" t="s">
        <v>2350</v>
      </c>
      <c r="R3936" s="78"/>
      <c r="S3936" s="78"/>
      <c r="T3936" s="78">
        <v>5200</v>
      </c>
      <c r="U3936" s="85">
        <v>1700</v>
      </c>
      <c r="V3936" s="85" t="s">
        <v>10248</v>
      </c>
      <c r="W3936" s="78">
        <v>3361</v>
      </c>
      <c r="X3936" s="80">
        <v>1760</v>
      </c>
    </row>
    <row r="3937" spans="3:24">
      <c r="C3937" s="72">
        <v>2021</v>
      </c>
      <c r="D3937" s="73">
        <v>3</v>
      </c>
      <c r="E3937" s="78" t="s">
        <v>9475</v>
      </c>
      <c r="F3937" s="78" t="s">
        <v>9476</v>
      </c>
      <c r="G3937" s="78" t="s">
        <v>8597</v>
      </c>
      <c r="H3937" s="78" t="s">
        <v>10105</v>
      </c>
      <c r="I3937" s="84" t="s">
        <v>10102</v>
      </c>
      <c r="J3937" s="84" t="s">
        <v>9281</v>
      </c>
      <c r="K3937" s="78"/>
      <c r="L3937" s="78">
        <v>190</v>
      </c>
      <c r="M3937" s="78">
        <v>0.2</v>
      </c>
      <c r="N3937" s="78"/>
      <c r="O3937" s="85">
        <v>157.57</v>
      </c>
      <c r="P3937" s="85">
        <v>281.91</v>
      </c>
      <c r="Q3937" s="78" t="s">
        <v>2210</v>
      </c>
      <c r="R3937" s="78"/>
      <c r="S3937" s="78"/>
      <c r="T3937" s="78">
        <v>7420</v>
      </c>
      <c r="U3937" s="85">
        <v>2550</v>
      </c>
      <c r="V3937" s="85" t="s">
        <v>8598</v>
      </c>
      <c r="W3937" s="78">
        <v>25000</v>
      </c>
      <c r="X3937" s="80">
        <v>10800</v>
      </c>
    </row>
    <row r="3938" spans="3:24">
      <c r="C3938" s="72">
        <v>2021</v>
      </c>
      <c r="D3938" s="73">
        <v>3</v>
      </c>
      <c r="E3938" s="78" t="s">
        <v>9475</v>
      </c>
      <c r="F3938" s="78" t="s">
        <v>9476</v>
      </c>
      <c r="G3938" s="78" t="s">
        <v>10180</v>
      </c>
      <c r="H3938" s="78" t="s">
        <v>9637</v>
      </c>
      <c r="I3938" s="84" t="s">
        <v>10102</v>
      </c>
      <c r="J3938" s="84" t="s">
        <v>9281</v>
      </c>
      <c r="K3938" s="78"/>
      <c r="L3938" s="78">
        <v>170</v>
      </c>
      <c r="M3938" s="78" t="s">
        <v>6002</v>
      </c>
      <c r="N3938" s="78"/>
      <c r="O3938" s="85">
        <v>160.26</v>
      </c>
      <c r="P3938" s="85">
        <v>282.91</v>
      </c>
      <c r="Q3938" s="78" t="s">
        <v>2210</v>
      </c>
      <c r="R3938" s="78"/>
      <c r="S3938" s="78"/>
      <c r="T3938" s="78">
        <v>9600</v>
      </c>
      <c r="U3938" s="85">
        <v>2550</v>
      </c>
      <c r="V3938" s="85" t="s">
        <v>1864</v>
      </c>
      <c r="W3938" s="78">
        <v>31000</v>
      </c>
      <c r="X3938" s="80" t="s">
        <v>4886</v>
      </c>
    </row>
    <row r="3939" spans="3:24">
      <c r="C3939" s="72">
        <v>2021</v>
      </c>
      <c r="D3939" s="73">
        <v>3</v>
      </c>
      <c r="E3939" s="78" t="s">
        <v>9558</v>
      </c>
      <c r="F3939" s="78" t="s">
        <v>10181</v>
      </c>
      <c r="G3939" s="78" t="s">
        <v>10182</v>
      </c>
      <c r="H3939" s="78" t="s">
        <v>9327</v>
      </c>
      <c r="I3939" s="84" t="s">
        <v>10102</v>
      </c>
      <c r="J3939" s="84" t="s">
        <v>10109</v>
      </c>
      <c r="K3939" s="78">
        <v>301</v>
      </c>
      <c r="L3939" s="78"/>
      <c r="M3939" s="78"/>
      <c r="N3939" s="78">
        <v>10.1</v>
      </c>
      <c r="O3939" s="85">
        <v>164.5</v>
      </c>
      <c r="P3939" s="85"/>
      <c r="Q3939" s="78" t="s">
        <v>2280</v>
      </c>
      <c r="R3939" s="78"/>
      <c r="S3939" s="78"/>
      <c r="T3939" s="78">
        <v>3495</v>
      </c>
      <c r="U3939" s="85">
        <v>1660</v>
      </c>
      <c r="V3939" s="85" t="s">
        <v>5110</v>
      </c>
      <c r="W3939" s="78">
        <v>1280</v>
      </c>
      <c r="X3939" s="80">
        <v>970</v>
      </c>
    </row>
    <row r="3940" spans="3:24">
      <c r="C3940" s="72">
        <v>2021</v>
      </c>
      <c r="D3940" s="73">
        <v>3</v>
      </c>
      <c r="E3940" s="78" t="s">
        <v>9487</v>
      </c>
      <c r="F3940" s="78" t="s">
        <v>10249</v>
      </c>
      <c r="G3940" s="78" t="s">
        <v>10250</v>
      </c>
      <c r="H3940" s="78" t="s">
        <v>9275</v>
      </c>
      <c r="I3940" s="84" t="s">
        <v>10102</v>
      </c>
      <c r="J3940" s="84" t="s">
        <v>10109</v>
      </c>
      <c r="K3940" s="78">
        <v>360</v>
      </c>
      <c r="L3940" s="78"/>
      <c r="M3940" s="78"/>
      <c r="N3940" s="78">
        <v>17.1</v>
      </c>
      <c r="O3940" s="85">
        <v>157.18</v>
      </c>
      <c r="P3940" s="85"/>
      <c r="Q3940" s="78" t="s">
        <v>2210</v>
      </c>
      <c r="R3940" s="78"/>
      <c r="S3940" s="78"/>
      <c r="T3940" s="78">
        <v>5375</v>
      </c>
      <c r="U3940" s="85">
        <v>1905</v>
      </c>
      <c r="V3940" s="85">
        <v>1995</v>
      </c>
      <c r="W3940" s="78">
        <v>2830</v>
      </c>
      <c r="X3940" s="80">
        <v>2225</v>
      </c>
    </row>
    <row r="3941" spans="3:24">
      <c r="C3941" s="72">
        <v>2021</v>
      </c>
      <c r="D3941" s="73">
        <v>3</v>
      </c>
      <c r="E3941" s="78" t="s">
        <v>10184</v>
      </c>
      <c r="F3941" s="78" t="s">
        <v>10185</v>
      </c>
      <c r="G3941" s="78" t="s">
        <v>10251</v>
      </c>
      <c r="H3941" s="78" t="s">
        <v>9275</v>
      </c>
      <c r="I3941" s="84" t="s">
        <v>10102</v>
      </c>
      <c r="J3941" s="84" t="s">
        <v>10109</v>
      </c>
      <c r="K3941" s="78">
        <v>563</v>
      </c>
      <c r="L3941" s="78"/>
      <c r="M3941" s="78"/>
      <c r="N3941" s="78">
        <v>14.2</v>
      </c>
      <c r="O3941" s="85">
        <v>182</v>
      </c>
      <c r="P3941" s="85"/>
      <c r="Q3941" s="78" t="s">
        <v>2280</v>
      </c>
      <c r="R3941" s="78"/>
      <c r="S3941" s="78"/>
      <c r="T3941" s="78">
        <v>4680</v>
      </c>
      <c r="U3941" s="85">
        <v>1865</v>
      </c>
      <c r="V3941" s="85">
        <v>1700</v>
      </c>
      <c r="W3941" s="78">
        <v>2185</v>
      </c>
      <c r="X3941" s="80">
        <v>1810</v>
      </c>
    </row>
    <row r="3942" spans="3:24">
      <c r="C3942" s="72">
        <v>2021</v>
      </c>
      <c r="D3942" s="73">
        <v>3</v>
      </c>
      <c r="E3942" s="78" t="s">
        <v>10187</v>
      </c>
      <c r="F3942" s="78" t="s">
        <v>10252</v>
      </c>
      <c r="G3942" s="78" t="s">
        <v>10189</v>
      </c>
      <c r="H3942" s="78" t="s">
        <v>9327</v>
      </c>
      <c r="I3942" s="84" t="s">
        <v>10102</v>
      </c>
      <c r="J3942" s="84" t="s">
        <v>10109</v>
      </c>
      <c r="K3942" s="78">
        <v>480</v>
      </c>
      <c r="L3942" s="78"/>
      <c r="M3942" s="78"/>
      <c r="N3942" s="78">
        <v>14</v>
      </c>
      <c r="O3942" s="85">
        <v>170</v>
      </c>
      <c r="P3942" s="85"/>
      <c r="Q3942" s="78" t="s">
        <v>2280</v>
      </c>
      <c r="R3942" s="78"/>
      <c r="S3942" s="78"/>
      <c r="T3942" s="78">
        <v>4317</v>
      </c>
      <c r="U3942" s="85">
        <v>1789</v>
      </c>
      <c r="V3942" s="85">
        <v>1625</v>
      </c>
      <c r="W3942" s="78" t="s">
        <v>10253</v>
      </c>
      <c r="X3942" s="80" t="s">
        <v>10254</v>
      </c>
    </row>
    <row r="3943" spans="3:24">
      <c r="C3943" s="72">
        <v>2021</v>
      </c>
      <c r="D3943" s="73">
        <v>3</v>
      </c>
      <c r="E3943" s="78" t="s">
        <v>9499</v>
      </c>
      <c r="F3943" s="78" t="s">
        <v>9500</v>
      </c>
      <c r="G3943" s="78" t="s">
        <v>9177</v>
      </c>
      <c r="H3943" s="78" t="s">
        <v>9490</v>
      </c>
      <c r="I3943" s="84" t="s">
        <v>10102</v>
      </c>
      <c r="J3943" s="84" t="s">
        <v>9268</v>
      </c>
      <c r="K3943" s="78">
        <v>300</v>
      </c>
      <c r="L3943" s="78"/>
      <c r="M3943" s="78">
        <v>0.25</v>
      </c>
      <c r="N3943" s="78"/>
      <c r="O3943" s="85">
        <v>140.1</v>
      </c>
      <c r="P3943" s="85">
        <v>41.932</v>
      </c>
      <c r="Q3943" s="78" t="s">
        <v>2210</v>
      </c>
      <c r="R3943" s="78"/>
      <c r="S3943" s="78"/>
      <c r="T3943" s="78">
        <v>4730</v>
      </c>
      <c r="U3943" s="85">
        <v>1635</v>
      </c>
      <c r="V3943" s="85">
        <v>1985</v>
      </c>
      <c r="W3943" s="78">
        <v>2600</v>
      </c>
      <c r="X3943" s="80">
        <v>1320</v>
      </c>
    </row>
    <row r="3944" spans="3:24">
      <c r="C3944" s="72">
        <v>2021</v>
      </c>
      <c r="D3944" s="73">
        <v>3</v>
      </c>
      <c r="E3944" s="78" t="s">
        <v>9499</v>
      </c>
      <c r="F3944" s="78" t="s">
        <v>9500</v>
      </c>
      <c r="G3944" s="78" t="s">
        <v>10190</v>
      </c>
      <c r="H3944" s="78" t="s">
        <v>9517</v>
      </c>
      <c r="I3944" s="84" t="s">
        <v>10102</v>
      </c>
      <c r="J3944" s="84" t="s">
        <v>9281</v>
      </c>
      <c r="K3944" s="78">
        <v>300</v>
      </c>
      <c r="L3944" s="78"/>
      <c r="M3944" s="78">
        <v>0.25</v>
      </c>
      <c r="N3944" s="78"/>
      <c r="O3944" s="85">
        <v>140.1</v>
      </c>
      <c r="P3944" s="85">
        <v>41.932</v>
      </c>
      <c r="Q3944" s="78" t="s">
        <v>2210</v>
      </c>
      <c r="R3944" s="78"/>
      <c r="S3944" s="78"/>
      <c r="T3944" s="78">
        <v>4750</v>
      </c>
      <c r="U3944" s="85">
        <v>1635</v>
      </c>
      <c r="V3944" s="85">
        <v>2430</v>
      </c>
      <c r="W3944" s="78">
        <v>2600</v>
      </c>
      <c r="X3944" s="80">
        <v>1435</v>
      </c>
    </row>
    <row r="3945" spans="3:24">
      <c r="C3945" s="72">
        <v>2021</v>
      </c>
      <c r="D3945" s="73">
        <v>3</v>
      </c>
      <c r="E3945" s="78" t="s">
        <v>9499</v>
      </c>
      <c r="F3945" s="78" t="s">
        <v>9500</v>
      </c>
      <c r="G3945" s="78" t="s">
        <v>10191</v>
      </c>
      <c r="H3945" s="78" t="s">
        <v>9517</v>
      </c>
      <c r="I3945" s="84" t="s">
        <v>10102</v>
      </c>
      <c r="J3945" s="84" t="s">
        <v>9281</v>
      </c>
      <c r="K3945" s="78">
        <v>300</v>
      </c>
      <c r="L3945" s="78"/>
      <c r="M3945" s="78">
        <v>0.26</v>
      </c>
      <c r="N3945" s="78"/>
      <c r="O3945" s="85"/>
      <c r="P3945" s="85"/>
      <c r="Q3945" s="78"/>
      <c r="R3945" s="78"/>
      <c r="S3945" s="78"/>
      <c r="T3945" s="78">
        <v>4500</v>
      </c>
      <c r="U3945" s="85">
        <v>1680</v>
      </c>
      <c r="V3945" s="85">
        <v>1985</v>
      </c>
      <c r="W3945" s="78">
        <v>2600</v>
      </c>
      <c r="X3945" s="80" t="s">
        <v>2722</v>
      </c>
    </row>
    <row r="3946" spans="3:24">
      <c r="C3946" s="72">
        <v>2021</v>
      </c>
      <c r="D3946" s="73">
        <v>3</v>
      </c>
      <c r="E3946" s="78" t="s">
        <v>10192</v>
      </c>
      <c r="F3946" s="78" t="s">
        <v>10193</v>
      </c>
      <c r="G3946" s="78" t="s">
        <v>10194</v>
      </c>
      <c r="H3946" s="78" t="s">
        <v>9345</v>
      </c>
      <c r="I3946" s="84" t="s">
        <v>10102</v>
      </c>
      <c r="J3946" s="84" t="s">
        <v>10109</v>
      </c>
      <c r="K3946" s="78">
        <v>450</v>
      </c>
      <c r="L3946" s="78"/>
      <c r="M3946" s="78"/>
      <c r="N3946" s="78">
        <v>13.8</v>
      </c>
      <c r="O3946" s="85">
        <v>165</v>
      </c>
      <c r="P3946" s="85"/>
      <c r="Q3946" s="78" t="s">
        <v>2198</v>
      </c>
      <c r="R3946" s="78"/>
      <c r="S3946" s="78"/>
      <c r="T3946" s="78">
        <v>4677</v>
      </c>
      <c r="U3946" s="85">
        <v>1760</v>
      </c>
      <c r="V3946" s="85">
        <v>1520</v>
      </c>
      <c r="W3946" s="78">
        <v>1975</v>
      </c>
      <c r="X3946" s="80">
        <v>1600</v>
      </c>
    </row>
    <row r="3947" spans="3:24">
      <c r="C3947" s="72">
        <v>2021</v>
      </c>
      <c r="D3947" s="73">
        <v>3</v>
      </c>
      <c r="E3947" s="78" t="s">
        <v>9510</v>
      </c>
      <c r="F3947" s="78" t="s">
        <v>9511</v>
      </c>
      <c r="G3947" s="78" t="s">
        <v>10195</v>
      </c>
      <c r="H3947" s="78" t="s">
        <v>10196</v>
      </c>
      <c r="I3947" s="84" t="s">
        <v>10102</v>
      </c>
      <c r="J3947" s="84" t="s">
        <v>9281</v>
      </c>
      <c r="K3947" s="78"/>
      <c r="L3947" s="78">
        <v>190</v>
      </c>
      <c r="M3947" s="78">
        <v>0.205</v>
      </c>
      <c r="N3947" s="78"/>
      <c r="O3947" s="85">
        <v>160.26</v>
      </c>
      <c r="P3947" s="85">
        <v>281.91</v>
      </c>
      <c r="Q3947" s="78" t="s">
        <v>2210</v>
      </c>
      <c r="R3947" s="78"/>
      <c r="S3947" s="78"/>
      <c r="T3947" s="78" t="s">
        <v>5514</v>
      </c>
      <c r="U3947" s="85">
        <v>2550</v>
      </c>
      <c r="V3947" s="85">
        <v>3550</v>
      </c>
      <c r="W3947" s="78">
        <v>31000</v>
      </c>
      <c r="X3947" s="80">
        <v>18300</v>
      </c>
    </row>
    <row r="3948" spans="3:24">
      <c r="C3948" s="72">
        <v>2021</v>
      </c>
      <c r="D3948" s="73">
        <v>3</v>
      </c>
      <c r="E3948" s="78" t="s">
        <v>9510</v>
      </c>
      <c r="F3948" s="78" t="s">
        <v>9511</v>
      </c>
      <c r="G3948" s="78" t="s">
        <v>10255</v>
      </c>
      <c r="H3948" s="78" t="s">
        <v>10198</v>
      </c>
      <c r="I3948" s="84" t="s">
        <v>10102</v>
      </c>
      <c r="J3948" s="84" t="s">
        <v>9281</v>
      </c>
      <c r="K3948" s="78"/>
      <c r="L3948" s="78">
        <v>400</v>
      </c>
      <c r="M3948" s="78">
        <v>0.288</v>
      </c>
      <c r="N3948" s="78"/>
      <c r="O3948" s="85">
        <v>140.4</v>
      </c>
      <c r="P3948" s="85">
        <v>104.7</v>
      </c>
      <c r="Q3948" s="78" t="s">
        <v>2272</v>
      </c>
      <c r="R3948" s="78"/>
      <c r="S3948" s="78"/>
      <c r="T3948" s="78">
        <v>5960</v>
      </c>
      <c r="U3948" s="85">
        <v>2120</v>
      </c>
      <c r="V3948" s="85" t="s">
        <v>10199</v>
      </c>
      <c r="W3948" s="78">
        <v>4495</v>
      </c>
      <c r="X3948" s="80">
        <v>3050</v>
      </c>
    </row>
    <row r="3949" spans="3:24">
      <c r="C3949" s="72">
        <v>2021</v>
      </c>
      <c r="D3949" s="73">
        <v>3</v>
      </c>
      <c r="E3949" s="78" t="s">
        <v>9510</v>
      </c>
      <c r="F3949" s="78" t="s">
        <v>9511</v>
      </c>
      <c r="G3949" s="78" t="s">
        <v>10200</v>
      </c>
      <c r="H3949" s="78" t="s">
        <v>9275</v>
      </c>
      <c r="I3949" s="84" t="s">
        <v>10102</v>
      </c>
      <c r="J3949" s="84" t="s">
        <v>10109</v>
      </c>
      <c r="K3949" s="78">
        <v>341.5</v>
      </c>
      <c r="L3949" s="78"/>
      <c r="M3949" s="78"/>
      <c r="N3949" s="78">
        <v>21.5</v>
      </c>
      <c r="O3949" s="85">
        <v>144.1</v>
      </c>
      <c r="P3949" s="85"/>
      <c r="Q3949" s="78" t="s">
        <v>2393</v>
      </c>
      <c r="R3949" s="78"/>
      <c r="S3949" s="78"/>
      <c r="T3949" s="78">
        <v>5990</v>
      </c>
      <c r="U3949" s="85">
        <v>2000</v>
      </c>
      <c r="V3949" s="85" t="s">
        <v>10201</v>
      </c>
      <c r="W3949" s="78">
        <v>3495</v>
      </c>
      <c r="X3949" s="80">
        <v>2860</v>
      </c>
    </row>
    <row r="3950" spans="3:24">
      <c r="C3950" s="72">
        <v>2021</v>
      </c>
      <c r="D3950" s="73">
        <v>3</v>
      </c>
      <c r="E3950" s="78" t="s">
        <v>10256</v>
      </c>
      <c r="F3950" s="78" t="s">
        <v>10203</v>
      </c>
      <c r="G3950" s="78" t="s">
        <v>10257</v>
      </c>
      <c r="H3950" s="78" t="s">
        <v>9296</v>
      </c>
      <c r="I3950" s="84" t="s">
        <v>10102</v>
      </c>
      <c r="J3950" s="84" t="s">
        <v>9268</v>
      </c>
      <c r="K3950" s="78"/>
      <c r="L3950" s="78">
        <v>630</v>
      </c>
      <c r="M3950" s="78">
        <v>0.15</v>
      </c>
      <c r="N3950" s="78"/>
      <c r="O3950" s="85" t="s">
        <v>10205</v>
      </c>
      <c r="P3950" s="85">
        <v>302.9</v>
      </c>
      <c r="Q3950" s="78" t="s">
        <v>2210</v>
      </c>
      <c r="R3950" s="78"/>
      <c r="S3950" s="78"/>
      <c r="T3950" s="78">
        <v>10500</v>
      </c>
      <c r="U3950" s="85">
        <v>2550</v>
      </c>
      <c r="V3950" s="85">
        <v>3300</v>
      </c>
      <c r="W3950" s="78">
        <v>18000</v>
      </c>
      <c r="X3950" s="80" t="s">
        <v>6104</v>
      </c>
    </row>
    <row r="3951" spans="3:24">
      <c r="C3951" s="72">
        <v>2021</v>
      </c>
      <c r="D3951" s="73">
        <v>3</v>
      </c>
      <c r="E3951" s="78" t="s">
        <v>9960</v>
      </c>
      <c r="F3951" s="78" t="s">
        <v>9961</v>
      </c>
      <c r="G3951" s="78" t="s">
        <v>10206</v>
      </c>
      <c r="H3951" s="78" t="s">
        <v>9327</v>
      </c>
      <c r="I3951" s="84" t="s">
        <v>10102</v>
      </c>
      <c r="J3951" s="84" t="s">
        <v>10109</v>
      </c>
      <c r="K3951" s="78">
        <v>502</v>
      </c>
      <c r="L3951" s="78"/>
      <c r="M3951" s="78"/>
      <c r="N3951" s="78">
        <v>12.9</v>
      </c>
      <c r="O3951" s="85">
        <v>170.1</v>
      </c>
      <c r="P3951" s="85"/>
      <c r="Q3951" s="78" t="s">
        <v>2280</v>
      </c>
      <c r="R3951" s="78"/>
      <c r="S3951" s="78"/>
      <c r="T3951" s="78">
        <v>4722</v>
      </c>
      <c r="U3951" s="85">
        <v>1835</v>
      </c>
      <c r="V3951" s="85">
        <v>1493</v>
      </c>
      <c r="W3951" s="78">
        <v>2025</v>
      </c>
      <c r="X3951" s="80">
        <v>1575</v>
      </c>
    </row>
    <row r="3952" spans="3:24">
      <c r="C3952" s="72">
        <v>2021</v>
      </c>
      <c r="D3952" s="73">
        <v>3</v>
      </c>
      <c r="E3952" s="78" t="s">
        <v>9960</v>
      </c>
      <c r="F3952" s="78" t="s">
        <v>9961</v>
      </c>
      <c r="G3952" s="78" t="s">
        <v>10207</v>
      </c>
      <c r="H3952" s="78" t="s">
        <v>9327</v>
      </c>
      <c r="I3952" s="84" t="s">
        <v>10102</v>
      </c>
      <c r="J3952" s="84" t="s">
        <v>10109</v>
      </c>
      <c r="K3952" s="78">
        <v>416</v>
      </c>
      <c r="L3952" s="78"/>
      <c r="M3952" s="78"/>
      <c r="N3952" s="78">
        <v>13.6</v>
      </c>
      <c r="O3952" s="85">
        <v>140</v>
      </c>
      <c r="P3952" s="85"/>
      <c r="Q3952" s="78" t="s">
        <v>2210</v>
      </c>
      <c r="R3952" s="78"/>
      <c r="S3952" s="78"/>
      <c r="T3952" s="78" t="s">
        <v>9964</v>
      </c>
      <c r="U3952" s="85">
        <v>1818</v>
      </c>
      <c r="V3952" s="85" t="s">
        <v>9965</v>
      </c>
      <c r="W3952" s="78">
        <v>2002</v>
      </c>
      <c r="X3952" s="80">
        <v>1540</v>
      </c>
    </row>
    <row r="3953" spans="3:24">
      <c r="C3953" s="72">
        <v>2021</v>
      </c>
      <c r="D3953" s="73">
        <v>3</v>
      </c>
      <c r="E3953" s="78" t="s">
        <v>10208</v>
      </c>
      <c r="F3953" s="78" t="s">
        <v>10092</v>
      </c>
      <c r="G3953" s="78" t="s">
        <v>10209</v>
      </c>
      <c r="H3953" s="78" t="s">
        <v>9517</v>
      </c>
      <c r="I3953" s="84" t="s">
        <v>10102</v>
      </c>
      <c r="J3953" s="84" t="s">
        <v>9281</v>
      </c>
      <c r="K3953" s="78"/>
      <c r="L3953" s="78">
        <v>340</v>
      </c>
      <c r="M3953" s="78">
        <v>0.278</v>
      </c>
      <c r="N3953" s="78"/>
      <c r="O3953" s="85">
        <v>146.7</v>
      </c>
      <c r="P3953" s="85">
        <v>81.14</v>
      </c>
      <c r="Q3953" s="78" t="s">
        <v>2210</v>
      </c>
      <c r="R3953" s="78"/>
      <c r="S3953" s="78"/>
      <c r="T3953" s="78">
        <v>5995</v>
      </c>
      <c r="U3953" s="85" t="s">
        <v>5171</v>
      </c>
      <c r="V3953" s="85" t="s">
        <v>5172</v>
      </c>
      <c r="W3953" s="78">
        <v>4495</v>
      </c>
      <c r="X3953" s="80">
        <v>2960</v>
      </c>
    </row>
    <row r="3954" spans="3:24">
      <c r="C3954" s="72">
        <v>2021</v>
      </c>
      <c r="D3954" s="73">
        <v>3</v>
      </c>
      <c r="E3954" s="78" t="s">
        <v>9529</v>
      </c>
      <c r="F3954" s="78" t="s">
        <v>9530</v>
      </c>
      <c r="G3954" s="78" t="s">
        <v>10210</v>
      </c>
      <c r="H3954" s="78" t="s">
        <v>9641</v>
      </c>
      <c r="I3954" s="84" t="s">
        <v>10102</v>
      </c>
      <c r="J3954" s="84" t="s">
        <v>9281</v>
      </c>
      <c r="K3954" s="78"/>
      <c r="L3954" s="78">
        <v>267</v>
      </c>
      <c r="M3954" s="78">
        <v>0.245</v>
      </c>
      <c r="N3954" s="78"/>
      <c r="O3954" s="85">
        <v>157.57</v>
      </c>
      <c r="P3954" s="85">
        <v>281.91</v>
      </c>
      <c r="Q3954" s="78" t="s">
        <v>2210</v>
      </c>
      <c r="R3954" s="78"/>
      <c r="S3954" s="78"/>
      <c r="T3954" s="78" t="s">
        <v>10211</v>
      </c>
      <c r="U3954" s="85">
        <v>2550</v>
      </c>
      <c r="V3954" s="85">
        <v>3525</v>
      </c>
      <c r="W3954" s="78">
        <v>25000</v>
      </c>
      <c r="X3954" s="80">
        <v>17270</v>
      </c>
    </row>
    <row r="3955" spans="3:24">
      <c r="C3955" s="72">
        <v>2021</v>
      </c>
      <c r="D3955" s="73">
        <v>3</v>
      </c>
      <c r="E3955" s="78" t="s">
        <v>9529</v>
      </c>
      <c r="F3955" s="78" t="s">
        <v>9530</v>
      </c>
      <c r="G3955" s="78" t="s">
        <v>10212</v>
      </c>
      <c r="H3955" s="78" t="s">
        <v>9296</v>
      </c>
      <c r="I3955" s="84" t="s">
        <v>10102</v>
      </c>
      <c r="J3955" s="84" t="s">
        <v>9268</v>
      </c>
      <c r="K3955" s="78"/>
      <c r="L3955" s="78">
        <v>460</v>
      </c>
      <c r="M3955" s="78">
        <v>0.13</v>
      </c>
      <c r="N3955" s="78"/>
      <c r="O3955" s="85" t="s">
        <v>1570</v>
      </c>
      <c r="P3955" s="85">
        <v>255.488</v>
      </c>
      <c r="Q3955" s="78" t="s">
        <v>2210</v>
      </c>
      <c r="R3955" s="78"/>
      <c r="S3955" s="78"/>
      <c r="T3955" s="78">
        <v>10490</v>
      </c>
      <c r="U3955" s="85">
        <v>2550</v>
      </c>
      <c r="V3955" s="85">
        <v>3225</v>
      </c>
      <c r="W3955" s="78">
        <v>18000</v>
      </c>
      <c r="X3955" s="80" t="s">
        <v>6101</v>
      </c>
    </row>
    <row r="3956" spans="3:24">
      <c r="C3956" s="72">
        <v>2021</v>
      </c>
      <c r="D3956" s="73">
        <v>3</v>
      </c>
      <c r="E3956" s="78" t="s">
        <v>9539</v>
      </c>
      <c r="F3956" s="78" t="s">
        <v>9530</v>
      </c>
      <c r="G3956" s="78" t="s">
        <v>10213</v>
      </c>
      <c r="H3956" s="78" t="s">
        <v>9628</v>
      </c>
      <c r="I3956" s="84" t="s">
        <v>10102</v>
      </c>
      <c r="J3956" s="84" t="s">
        <v>9281</v>
      </c>
      <c r="K3956" s="78"/>
      <c r="L3956" s="78">
        <v>265</v>
      </c>
      <c r="M3956" s="78">
        <v>0.267</v>
      </c>
      <c r="N3956" s="78"/>
      <c r="O3956" s="85">
        <v>140.4</v>
      </c>
      <c r="P3956" s="85">
        <v>50.23</v>
      </c>
      <c r="Q3956" s="78" t="s">
        <v>2210</v>
      </c>
      <c r="R3956" s="78"/>
      <c r="S3956" s="78"/>
      <c r="T3956" s="78">
        <v>5450</v>
      </c>
      <c r="U3956" s="85">
        <v>1700</v>
      </c>
      <c r="V3956" s="85" t="s">
        <v>8318</v>
      </c>
      <c r="W3956" s="78">
        <v>3650</v>
      </c>
      <c r="X3956" s="80">
        <v>2300</v>
      </c>
    </row>
    <row r="3957" spans="3:24">
      <c r="C3957" s="72">
        <v>2021</v>
      </c>
      <c r="D3957" s="73">
        <v>3</v>
      </c>
      <c r="E3957" s="78" t="s">
        <v>9539</v>
      </c>
      <c r="F3957" s="78" t="s">
        <v>9530</v>
      </c>
      <c r="G3957" s="78" t="s">
        <v>10214</v>
      </c>
      <c r="H3957" s="78" t="s">
        <v>9296</v>
      </c>
      <c r="I3957" s="84" t="s">
        <v>10102</v>
      </c>
      <c r="J3957" s="84" t="s">
        <v>9268</v>
      </c>
      <c r="K3957" s="78"/>
      <c r="L3957" s="78">
        <v>500</v>
      </c>
      <c r="M3957" s="78">
        <v>0.161</v>
      </c>
      <c r="N3957" s="78"/>
      <c r="O3957" s="85" t="s">
        <v>1799</v>
      </c>
      <c r="P3957" s="85">
        <v>303.401</v>
      </c>
      <c r="Q3957" s="78" t="s">
        <v>2210</v>
      </c>
      <c r="R3957" s="78"/>
      <c r="S3957" s="78"/>
      <c r="T3957" s="78">
        <v>12000</v>
      </c>
      <c r="U3957" s="85">
        <v>2550</v>
      </c>
      <c r="V3957" s="85">
        <v>3225</v>
      </c>
      <c r="W3957" s="78">
        <v>18000</v>
      </c>
      <c r="X3957" s="80" t="s">
        <v>8324</v>
      </c>
    </row>
    <row r="3958" spans="3:24">
      <c r="C3958" s="72">
        <v>2021</v>
      </c>
      <c r="D3958" s="73">
        <v>3</v>
      </c>
      <c r="E3958" s="78" t="s">
        <v>9542</v>
      </c>
      <c r="F3958" s="78" t="s">
        <v>9868</v>
      </c>
      <c r="G3958" s="78" t="s">
        <v>10215</v>
      </c>
      <c r="H3958" s="78" t="s">
        <v>9267</v>
      </c>
      <c r="I3958" s="84" t="s">
        <v>10102</v>
      </c>
      <c r="J3958" s="84" t="s">
        <v>9268</v>
      </c>
      <c r="K3958" s="78"/>
      <c r="L3958" s="78">
        <v>398</v>
      </c>
      <c r="M3958" s="78">
        <v>0.149</v>
      </c>
      <c r="N3958" s="78"/>
      <c r="O3958" s="85" t="s">
        <v>5715</v>
      </c>
      <c r="P3958" s="85">
        <v>121.13</v>
      </c>
      <c r="Q3958" s="78" t="s">
        <v>2210</v>
      </c>
      <c r="R3958" s="78"/>
      <c r="S3958" s="78"/>
      <c r="T3958" s="78">
        <v>6645</v>
      </c>
      <c r="U3958" s="85">
        <v>2160</v>
      </c>
      <c r="V3958" s="85" t="s">
        <v>10216</v>
      </c>
      <c r="W3958" s="78">
        <v>9500</v>
      </c>
      <c r="X3958" s="80" t="s">
        <v>5833</v>
      </c>
    </row>
    <row r="3959" spans="3:24">
      <c r="C3959" s="72">
        <v>2021</v>
      </c>
      <c r="D3959" s="73">
        <v>3</v>
      </c>
      <c r="E3959" s="78" t="s">
        <v>9542</v>
      </c>
      <c r="F3959" s="78" t="s">
        <v>9868</v>
      </c>
      <c r="G3959" s="78" t="s">
        <v>10217</v>
      </c>
      <c r="H3959" s="78" t="s">
        <v>9327</v>
      </c>
      <c r="I3959" s="84" t="s">
        <v>10102</v>
      </c>
      <c r="J3959" s="84" t="s">
        <v>10109</v>
      </c>
      <c r="K3959" s="78">
        <v>300</v>
      </c>
      <c r="L3959" s="78"/>
      <c r="M3959" s="78"/>
      <c r="N3959" s="78">
        <v>10.9</v>
      </c>
      <c r="O3959" s="85">
        <v>125</v>
      </c>
      <c r="P3959" s="85"/>
      <c r="Q3959" s="78" t="s">
        <v>2272</v>
      </c>
      <c r="R3959" s="78"/>
      <c r="S3959" s="78"/>
      <c r="T3959" s="78">
        <v>3620</v>
      </c>
      <c r="U3959" s="85">
        <v>1610</v>
      </c>
      <c r="V3959" s="85">
        <v>1525</v>
      </c>
      <c r="W3959" s="78">
        <v>1280</v>
      </c>
      <c r="X3959" s="80">
        <v>975</v>
      </c>
    </row>
    <row r="3960" spans="3:24">
      <c r="C3960" s="72">
        <v>2021</v>
      </c>
      <c r="D3960" s="73">
        <v>3</v>
      </c>
      <c r="E3960" s="78" t="s">
        <v>9564</v>
      </c>
      <c r="F3960" s="78" t="s">
        <v>9565</v>
      </c>
      <c r="G3960" s="78" t="s">
        <v>10218</v>
      </c>
      <c r="H3960" s="78" t="s">
        <v>9517</v>
      </c>
      <c r="I3960" s="84" t="s">
        <v>10102</v>
      </c>
      <c r="J3960" s="84" t="s">
        <v>9281</v>
      </c>
      <c r="K3960" s="78">
        <v>276</v>
      </c>
      <c r="L3960" s="78"/>
      <c r="M3960" s="78">
        <v>0.253</v>
      </c>
      <c r="N3960" s="78"/>
      <c r="O3960" s="85">
        <v>136.6</v>
      </c>
      <c r="P3960" s="85">
        <v>41.86</v>
      </c>
      <c r="Q3960" s="78" t="s">
        <v>2210</v>
      </c>
      <c r="R3960" s="78"/>
      <c r="S3960" s="78"/>
      <c r="T3960" s="78">
        <v>4805</v>
      </c>
      <c r="U3960" s="85">
        <v>1715</v>
      </c>
      <c r="V3960" s="85">
        <v>1990</v>
      </c>
      <c r="W3960" s="78">
        <v>2810</v>
      </c>
      <c r="X3960" s="80" t="s">
        <v>3904</v>
      </c>
    </row>
    <row r="3961" spans="3:24">
      <c r="C3961" s="72">
        <v>2021</v>
      </c>
      <c r="D3961" s="73">
        <v>3</v>
      </c>
      <c r="E3961" s="78" t="s">
        <v>9571</v>
      </c>
      <c r="F3961" s="78" t="s">
        <v>9565</v>
      </c>
      <c r="G3961" s="78" t="s">
        <v>10219</v>
      </c>
      <c r="H3961" s="78" t="s">
        <v>9517</v>
      </c>
      <c r="I3961" s="84" t="s">
        <v>10102</v>
      </c>
      <c r="J3961" s="84" t="s">
        <v>9281</v>
      </c>
      <c r="K3961" s="78">
        <v>270</v>
      </c>
      <c r="L3961" s="78"/>
      <c r="M3961" s="78">
        <v>0.261</v>
      </c>
      <c r="N3961" s="78"/>
      <c r="O3961" s="85">
        <v>136.6</v>
      </c>
      <c r="P3961" s="85">
        <v>41.86</v>
      </c>
      <c r="Q3961" s="78" t="s">
        <v>2210</v>
      </c>
      <c r="R3961" s="78"/>
      <c r="S3961" s="78"/>
      <c r="T3961" s="78">
        <v>4498</v>
      </c>
      <c r="U3961" s="85">
        <v>1715</v>
      </c>
      <c r="V3961" s="85">
        <v>1990</v>
      </c>
      <c r="W3961" s="78">
        <v>2580</v>
      </c>
      <c r="X3961" s="80">
        <v>1500</v>
      </c>
    </row>
    <row r="3962" spans="3:24">
      <c r="C3962" s="72">
        <v>2021</v>
      </c>
      <c r="D3962" s="73">
        <v>3</v>
      </c>
      <c r="E3962" s="78" t="s">
        <v>9571</v>
      </c>
      <c r="F3962" s="78" t="s">
        <v>9565</v>
      </c>
      <c r="G3962" s="78" t="s">
        <v>10220</v>
      </c>
      <c r="H3962" s="78" t="s">
        <v>9327</v>
      </c>
      <c r="I3962" s="84" t="s">
        <v>10102</v>
      </c>
      <c r="J3962" s="84" t="s">
        <v>10109</v>
      </c>
      <c r="K3962" s="78">
        <v>301</v>
      </c>
      <c r="L3962" s="78"/>
      <c r="M3962" s="78"/>
      <c r="N3962" s="78">
        <v>11.3</v>
      </c>
      <c r="O3962" s="85">
        <v>133</v>
      </c>
      <c r="P3962" s="85"/>
      <c r="Q3962" s="78" t="s">
        <v>2221</v>
      </c>
      <c r="R3962" s="78"/>
      <c r="S3962" s="78"/>
      <c r="T3962" s="78">
        <v>3730</v>
      </c>
      <c r="U3962" s="85">
        <v>1650</v>
      </c>
      <c r="V3962" s="85">
        <v>1560</v>
      </c>
      <c r="W3962" s="78">
        <v>1525</v>
      </c>
      <c r="X3962" s="80">
        <v>1150</v>
      </c>
    </row>
    <row r="3963" spans="3:24">
      <c r="C3963" s="72">
        <v>2021</v>
      </c>
      <c r="D3963" s="73">
        <v>3</v>
      </c>
      <c r="E3963" s="78" t="s">
        <v>9571</v>
      </c>
      <c r="F3963" s="78" t="s">
        <v>9565</v>
      </c>
      <c r="G3963" s="78" t="s">
        <v>10221</v>
      </c>
      <c r="H3963" s="78" t="s">
        <v>9327</v>
      </c>
      <c r="I3963" s="84" t="s">
        <v>10102</v>
      </c>
      <c r="J3963" s="84" t="s">
        <v>10109</v>
      </c>
      <c r="K3963" s="78">
        <v>401</v>
      </c>
      <c r="L3963" s="78"/>
      <c r="M3963" s="78"/>
      <c r="N3963" s="78">
        <v>13</v>
      </c>
      <c r="O3963" s="85">
        <v>162</v>
      </c>
      <c r="P3963" s="85"/>
      <c r="Q3963" s="78" t="s">
        <v>2530</v>
      </c>
      <c r="R3963" s="78"/>
      <c r="S3963" s="78"/>
      <c r="T3963" s="78">
        <v>4740</v>
      </c>
      <c r="U3963" s="85">
        <v>1820</v>
      </c>
      <c r="V3963" s="85" t="s">
        <v>9971</v>
      </c>
      <c r="W3963" s="78">
        <v>1935</v>
      </c>
      <c r="X3963" s="80">
        <v>1560</v>
      </c>
    </row>
    <row r="3964" spans="3:24">
      <c r="C3964" s="72">
        <v>2021</v>
      </c>
      <c r="D3964" s="73">
        <v>3</v>
      </c>
      <c r="E3964" s="78" t="s">
        <v>10222</v>
      </c>
      <c r="F3964" s="78" t="s">
        <v>9626</v>
      </c>
      <c r="G3964" s="78" t="s">
        <v>10223</v>
      </c>
      <c r="H3964" s="78" t="s">
        <v>9641</v>
      </c>
      <c r="I3964" s="84" t="s">
        <v>10102</v>
      </c>
      <c r="J3964" s="84" t="s">
        <v>9281</v>
      </c>
      <c r="K3964" s="78"/>
      <c r="L3964" s="78">
        <v>245</v>
      </c>
      <c r="M3964" s="78">
        <v>0.258</v>
      </c>
      <c r="N3964" s="78"/>
      <c r="O3964" s="85" t="s">
        <v>1773</v>
      </c>
      <c r="P3964" s="85">
        <v>350.07</v>
      </c>
      <c r="Q3964" s="78" t="s">
        <v>2210</v>
      </c>
      <c r="R3964" s="78"/>
      <c r="S3964" s="78"/>
      <c r="T3964" s="78">
        <v>8460</v>
      </c>
      <c r="U3964" s="85">
        <v>2550</v>
      </c>
      <c r="V3964" s="85">
        <v>3450</v>
      </c>
      <c r="W3964" s="78">
        <v>25000</v>
      </c>
      <c r="X3964" s="80">
        <v>15470</v>
      </c>
    </row>
    <row r="3965" spans="3:24">
      <c r="C3965" s="72">
        <v>2021</v>
      </c>
      <c r="D3965" s="73">
        <v>3</v>
      </c>
      <c r="E3965" s="85" t="s">
        <v>10222</v>
      </c>
      <c r="F3965" s="85" t="s">
        <v>9626</v>
      </c>
      <c r="G3965" s="78" t="s">
        <v>10224</v>
      </c>
      <c r="H3965" s="78" t="s">
        <v>9517</v>
      </c>
      <c r="I3965" s="84" t="s">
        <v>10102</v>
      </c>
      <c r="J3965" s="84" t="s">
        <v>9281</v>
      </c>
      <c r="K3965" s="78"/>
      <c r="L3965" s="78">
        <v>220</v>
      </c>
      <c r="M3965" s="78">
        <v>0.269</v>
      </c>
      <c r="N3965" s="78"/>
      <c r="O3965" s="85" t="s">
        <v>1570</v>
      </c>
      <c r="P3965" s="85">
        <v>255.48</v>
      </c>
      <c r="Q3965" s="78" t="s">
        <v>2210</v>
      </c>
      <c r="R3965" s="78"/>
      <c r="S3965" s="78"/>
      <c r="T3965" s="78">
        <v>9900</v>
      </c>
      <c r="U3965" s="85">
        <v>2550</v>
      </c>
      <c r="V3965" s="85">
        <v>3766</v>
      </c>
      <c r="W3965" s="78">
        <v>16000</v>
      </c>
      <c r="X3965" s="80">
        <v>8620</v>
      </c>
    </row>
    <row r="3966" spans="3:24">
      <c r="C3966" s="72">
        <v>2021</v>
      </c>
      <c r="D3966" s="73">
        <v>3</v>
      </c>
      <c r="E3966" s="78" t="s">
        <v>9558</v>
      </c>
      <c r="F3966" s="78" t="s">
        <v>10225</v>
      </c>
      <c r="G3966" s="78" t="s">
        <v>10226</v>
      </c>
      <c r="H3966" s="78" t="s">
        <v>9660</v>
      </c>
      <c r="I3966" s="84" t="s">
        <v>10155</v>
      </c>
      <c r="J3966" s="84" t="s">
        <v>10109</v>
      </c>
      <c r="K3966" s="78">
        <v>85</v>
      </c>
      <c r="L3966" s="78"/>
      <c r="M3966" s="78"/>
      <c r="N3966" s="78"/>
      <c r="O3966" s="85"/>
      <c r="P3966" s="85"/>
      <c r="Q3966" s="78" t="s">
        <v>2280</v>
      </c>
      <c r="R3966" s="78"/>
      <c r="S3966" s="78"/>
      <c r="T3966" s="78">
        <v>4875</v>
      </c>
      <c r="U3966" s="85">
        <v>1960</v>
      </c>
      <c r="V3966" s="85">
        <v>1690</v>
      </c>
      <c r="W3966" s="78">
        <v>2525</v>
      </c>
      <c r="X3966" s="80">
        <v>2095</v>
      </c>
    </row>
    <row r="3967" spans="3:24">
      <c r="C3967" s="72">
        <v>2021</v>
      </c>
      <c r="D3967" s="73">
        <v>3</v>
      </c>
      <c r="E3967" s="78" t="s">
        <v>9521</v>
      </c>
      <c r="F3967" s="78" t="s">
        <v>10227</v>
      </c>
      <c r="G3967" s="78" t="s">
        <v>8556</v>
      </c>
      <c r="H3967" s="78" t="s">
        <v>9327</v>
      </c>
      <c r="I3967" s="84" t="s">
        <v>10102</v>
      </c>
      <c r="J3967" s="84" t="s">
        <v>10109</v>
      </c>
      <c r="K3967" s="78">
        <v>410</v>
      </c>
      <c r="L3967" s="78"/>
      <c r="M3967" s="78"/>
      <c r="N3967" s="78">
        <v>13.9</v>
      </c>
      <c r="O3967" s="85">
        <v>140</v>
      </c>
      <c r="P3967" s="85"/>
      <c r="Q3967" s="78" t="s">
        <v>2210</v>
      </c>
      <c r="R3967" s="78"/>
      <c r="S3967" s="78"/>
      <c r="T3967" s="78">
        <v>4450</v>
      </c>
      <c r="U3967" s="85">
        <v>1840</v>
      </c>
      <c r="V3967" s="85">
        <v>1680</v>
      </c>
      <c r="W3967" s="78">
        <v>2075</v>
      </c>
      <c r="X3967" s="80">
        <v>1700</v>
      </c>
    </row>
    <row r="3968" spans="3:24">
      <c r="C3968" s="72">
        <v>2021</v>
      </c>
      <c r="D3968" s="73">
        <v>3</v>
      </c>
      <c r="E3968" s="78" t="s">
        <v>9521</v>
      </c>
      <c r="F3968" s="78" t="s">
        <v>9522</v>
      </c>
      <c r="G3968" s="78" t="s">
        <v>10229</v>
      </c>
      <c r="H3968" s="78" t="s">
        <v>9327</v>
      </c>
      <c r="I3968" s="84" t="s">
        <v>10102</v>
      </c>
      <c r="J3968" s="84" t="s">
        <v>10109</v>
      </c>
      <c r="K3968" s="78">
        <v>431</v>
      </c>
      <c r="L3968" s="78"/>
      <c r="M3968" s="78"/>
      <c r="N3968" s="78">
        <v>13.5</v>
      </c>
      <c r="O3968" s="85">
        <v>140</v>
      </c>
      <c r="P3968" s="85"/>
      <c r="Q3968" s="78" t="s">
        <v>2210</v>
      </c>
      <c r="R3968" s="78"/>
      <c r="S3968" s="78"/>
      <c r="T3968" s="78">
        <v>5040</v>
      </c>
      <c r="U3968" s="85">
        <v>1910</v>
      </c>
      <c r="V3968" s="85">
        <v>1569</v>
      </c>
      <c r="W3968" s="78">
        <v>2260</v>
      </c>
      <c r="X3968" s="80">
        <v>1810</v>
      </c>
    </row>
    <row r="3969" spans="3:24">
      <c r="C3969" s="72">
        <v>2021</v>
      </c>
      <c r="D3969" s="73">
        <v>3</v>
      </c>
      <c r="E3969" s="78" t="s">
        <v>9521</v>
      </c>
      <c r="F3969" s="78" t="s">
        <v>10092</v>
      </c>
      <c r="G3969" s="78" t="s">
        <v>10230</v>
      </c>
      <c r="H3969" s="78" t="s">
        <v>10105</v>
      </c>
      <c r="I3969" s="84" t="s">
        <v>10102</v>
      </c>
      <c r="J3969" s="84" t="s">
        <v>9281</v>
      </c>
      <c r="K3969" s="78"/>
      <c r="L3969" s="78">
        <v>180</v>
      </c>
      <c r="M3969" s="78">
        <v>0.187</v>
      </c>
      <c r="N3969" s="78"/>
      <c r="O3969" s="85">
        <v>156.27</v>
      </c>
      <c r="P3969" s="85">
        <v>281.92</v>
      </c>
      <c r="Q3969" s="78" t="s">
        <v>2221</v>
      </c>
      <c r="R3969" s="78"/>
      <c r="S3969" s="78"/>
      <c r="T3969" s="78">
        <v>7365</v>
      </c>
      <c r="U3969" s="85">
        <v>2550</v>
      </c>
      <c r="V3969" s="85">
        <v>3560</v>
      </c>
      <c r="W3969" s="78">
        <v>25000</v>
      </c>
      <c r="X3969" s="80">
        <v>10390</v>
      </c>
    </row>
    <row r="3970" spans="3:24">
      <c r="C3970" s="72">
        <v>2021</v>
      </c>
      <c r="D3970" s="73">
        <v>3</v>
      </c>
      <c r="E3970" s="78" t="s">
        <v>9521</v>
      </c>
      <c r="F3970" s="78" t="s">
        <v>10092</v>
      </c>
      <c r="G3970" s="78" t="s">
        <v>10231</v>
      </c>
      <c r="H3970" s="78" t="s">
        <v>9296</v>
      </c>
      <c r="I3970" s="84" t="s">
        <v>10102</v>
      </c>
      <c r="J3970" s="84" t="s">
        <v>9268</v>
      </c>
      <c r="K3970" s="78"/>
      <c r="L3970" s="78">
        <v>444</v>
      </c>
      <c r="M3970" s="78">
        <v>0.15</v>
      </c>
      <c r="N3970" s="78"/>
      <c r="O3970" s="85" t="s">
        <v>1570</v>
      </c>
      <c r="P3970" s="85">
        <v>255.48</v>
      </c>
      <c r="Q3970" s="78" t="s">
        <v>2210</v>
      </c>
      <c r="R3970" s="78"/>
      <c r="S3970" s="78"/>
      <c r="T3970" s="78">
        <v>10490</v>
      </c>
      <c r="U3970" s="85">
        <v>2550</v>
      </c>
      <c r="V3970" s="85">
        <v>3250</v>
      </c>
      <c r="W3970" s="78">
        <v>18000</v>
      </c>
      <c r="X3970" s="80">
        <v>11340</v>
      </c>
    </row>
    <row r="3971" spans="3:24">
      <c r="C3971" s="72">
        <v>2020</v>
      </c>
      <c r="D3971" s="73">
        <v>3</v>
      </c>
      <c r="E3971" s="78" t="s">
        <v>10258</v>
      </c>
      <c r="F3971" s="78" t="s">
        <v>10259</v>
      </c>
      <c r="G3971" s="78" t="s">
        <v>10260</v>
      </c>
      <c r="H3971" s="78" t="s">
        <v>10261</v>
      </c>
      <c r="I3971" s="78" t="s">
        <v>10102</v>
      </c>
      <c r="J3971" s="78" t="s">
        <v>9268</v>
      </c>
      <c r="K3971" s="78"/>
      <c r="L3971" s="78">
        <v>320</v>
      </c>
      <c r="M3971" s="78" t="s">
        <v>10262</v>
      </c>
      <c r="N3971" s="78"/>
      <c r="O3971" s="78" t="s">
        <v>1570</v>
      </c>
      <c r="P3971" s="78">
        <v>134.35</v>
      </c>
      <c r="Q3971" s="78" t="s">
        <v>2210</v>
      </c>
      <c r="R3971" s="78"/>
      <c r="S3971" s="78"/>
      <c r="T3971" s="78">
        <v>8100</v>
      </c>
      <c r="U3971" s="78">
        <v>2380</v>
      </c>
      <c r="V3971" s="78" t="s">
        <v>10263</v>
      </c>
      <c r="W3971" s="78">
        <v>13000</v>
      </c>
      <c r="X3971" s="80" t="s">
        <v>10264</v>
      </c>
    </row>
    <row r="3972" spans="3:24">
      <c r="C3972" s="72">
        <v>2020</v>
      </c>
      <c r="D3972" s="73">
        <v>3</v>
      </c>
      <c r="E3972" s="78" t="s">
        <v>10265</v>
      </c>
      <c r="F3972" s="78" t="s">
        <v>10266</v>
      </c>
      <c r="G3972" s="78" t="s">
        <v>10260</v>
      </c>
      <c r="H3972" s="78" t="s">
        <v>9550</v>
      </c>
      <c r="I3972" s="78" t="s">
        <v>10102</v>
      </c>
      <c r="J3972" s="78" t="s">
        <v>9268</v>
      </c>
      <c r="K3972" s="78"/>
      <c r="L3972" s="78">
        <v>320</v>
      </c>
      <c r="M3972" s="78" t="s">
        <v>10267</v>
      </c>
      <c r="N3972" s="78"/>
      <c r="O3972" s="78" t="s">
        <v>1570</v>
      </c>
      <c r="P3972" s="78">
        <v>134.35</v>
      </c>
      <c r="Q3972" s="78" t="s">
        <v>2210</v>
      </c>
      <c r="R3972" s="78"/>
      <c r="S3972" s="78"/>
      <c r="T3972" s="78">
        <v>8100</v>
      </c>
      <c r="U3972" s="78">
        <v>2380</v>
      </c>
      <c r="V3972" s="78" t="s">
        <v>10263</v>
      </c>
      <c r="W3972" s="78">
        <v>13000</v>
      </c>
      <c r="X3972" s="80" t="s">
        <v>10264</v>
      </c>
    </row>
    <row r="3973" spans="3:24">
      <c r="C3973" s="72">
        <v>2020</v>
      </c>
      <c r="D3973" s="73">
        <v>3</v>
      </c>
      <c r="E3973" s="78" t="s">
        <v>10258</v>
      </c>
      <c r="F3973" s="78" t="s">
        <v>10266</v>
      </c>
      <c r="G3973" s="78" t="s">
        <v>10268</v>
      </c>
      <c r="H3973" s="78" t="s">
        <v>9550</v>
      </c>
      <c r="I3973" s="78" t="s">
        <v>10102</v>
      </c>
      <c r="J3973" s="78" t="s">
        <v>9268</v>
      </c>
      <c r="K3973" s="78"/>
      <c r="L3973" s="78">
        <v>375</v>
      </c>
      <c r="M3973" s="78" t="s">
        <v>10269</v>
      </c>
      <c r="N3973" s="78"/>
      <c r="O3973" s="78" t="s">
        <v>1799</v>
      </c>
      <c r="P3973" s="78">
        <v>163.37</v>
      </c>
      <c r="Q3973" s="78" t="s">
        <v>2210</v>
      </c>
      <c r="R3973" s="78"/>
      <c r="S3973" s="78"/>
      <c r="T3973" s="78">
        <v>8500</v>
      </c>
      <c r="U3973" s="78">
        <v>2380</v>
      </c>
      <c r="V3973" s="78" t="s">
        <v>10263</v>
      </c>
      <c r="W3973" s="78">
        <v>13500</v>
      </c>
      <c r="X3973" s="80" t="s">
        <v>10270</v>
      </c>
    </row>
    <row r="3974" spans="3:24">
      <c r="C3974" s="72">
        <v>2020</v>
      </c>
      <c r="D3974" s="73">
        <v>3</v>
      </c>
      <c r="E3974" s="78" t="s">
        <v>10258</v>
      </c>
      <c r="F3974" s="78" t="s">
        <v>10266</v>
      </c>
      <c r="G3974" s="78" t="s">
        <v>10271</v>
      </c>
      <c r="H3974" s="78" t="s">
        <v>9550</v>
      </c>
      <c r="I3974" s="78" t="s">
        <v>10102</v>
      </c>
      <c r="J3974" s="78" t="s">
        <v>9268</v>
      </c>
      <c r="K3974" s="78"/>
      <c r="L3974" s="78">
        <v>550</v>
      </c>
      <c r="M3974" s="78" t="s">
        <v>10272</v>
      </c>
      <c r="N3974" s="78"/>
      <c r="O3974" s="78">
        <v>159.79</v>
      </c>
      <c r="P3974" s="78">
        <v>229.1</v>
      </c>
      <c r="Q3974" s="78" t="s">
        <v>2210</v>
      </c>
      <c r="R3974" s="78"/>
      <c r="S3974" s="78"/>
      <c r="T3974" s="78">
        <v>8500</v>
      </c>
      <c r="U3974" s="78">
        <v>2380</v>
      </c>
      <c r="V3974" s="78" t="s">
        <v>10273</v>
      </c>
      <c r="W3974" s="78">
        <v>14000</v>
      </c>
      <c r="X3974" s="80" t="s">
        <v>10274</v>
      </c>
    </row>
    <row r="3975" spans="3:24">
      <c r="C3975" s="72">
        <v>2020</v>
      </c>
      <c r="D3975" s="73">
        <v>3</v>
      </c>
      <c r="E3975" s="78" t="s">
        <v>9383</v>
      </c>
      <c r="F3975" s="78" t="s">
        <v>10275</v>
      </c>
      <c r="G3975" s="78" t="s">
        <v>10276</v>
      </c>
      <c r="H3975" s="78" t="s">
        <v>9280</v>
      </c>
      <c r="I3975" s="78" t="s">
        <v>10102</v>
      </c>
      <c r="J3975" s="78" t="s">
        <v>1396</v>
      </c>
      <c r="K3975" s="78"/>
      <c r="L3975" s="78">
        <v>255</v>
      </c>
      <c r="M3975" s="78">
        <v>0.221</v>
      </c>
      <c r="N3975" s="78"/>
      <c r="O3975" s="78">
        <v>158.98</v>
      </c>
      <c r="P3975" s="78">
        <v>105.28</v>
      </c>
      <c r="Q3975" s="78" t="s">
        <v>2210</v>
      </c>
      <c r="R3975" s="78"/>
      <c r="S3975" s="78"/>
      <c r="T3975" s="78" t="s">
        <v>10277</v>
      </c>
      <c r="U3975" s="78">
        <v>2240</v>
      </c>
      <c r="V3975" s="78">
        <v>2890</v>
      </c>
      <c r="W3975" s="78">
        <v>8495</v>
      </c>
      <c r="X3975" s="80">
        <v>4900</v>
      </c>
    </row>
    <row r="3976" spans="3:24">
      <c r="C3976" s="72">
        <v>2020</v>
      </c>
      <c r="D3976" s="73">
        <v>3</v>
      </c>
      <c r="E3976" s="78" t="s">
        <v>9383</v>
      </c>
      <c r="F3976" s="78" t="s">
        <v>10275</v>
      </c>
      <c r="G3976" s="78" t="s">
        <v>10278</v>
      </c>
      <c r="H3976" s="78" t="s">
        <v>10261</v>
      </c>
      <c r="I3976" s="78" t="s">
        <v>10102</v>
      </c>
      <c r="J3976" s="78" t="s">
        <v>9268</v>
      </c>
      <c r="K3976" s="78"/>
      <c r="L3976" s="78">
        <v>580</v>
      </c>
      <c r="M3976" s="78">
        <v>0.145</v>
      </c>
      <c r="N3976" s="78"/>
      <c r="O3976" s="78" t="s">
        <v>1835</v>
      </c>
      <c r="P3976" s="78">
        <v>300.81</v>
      </c>
      <c r="Q3976" s="78" t="s">
        <v>2210</v>
      </c>
      <c r="R3976" s="78"/>
      <c r="S3976" s="78"/>
      <c r="T3976" s="78">
        <v>10500</v>
      </c>
      <c r="U3976" s="78">
        <v>2550</v>
      </c>
      <c r="V3976" s="78" t="s">
        <v>6024</v>
      </c>
      <c r="W3976" s="78">
        <v>18000</v>
      </c>
      <c r="X3976" s="80" t="s">
        <v>10279</v>
      </c>
    </row>
    <row r="3977" spans="3:24">
      <c r="C3977" s="72">
        <v>2020</v>
      </c>
      <c r="D3977" s="73">
        <v>3</v>
      </c>
      <c r="E3977" s="78" t="s">
        <v>10280</v>
      </c>
      <c r="F3977" s="78" t="s">
        <v>10281</v>
      </c>
      <c r="G3977" s="78" t="s">
        <v>10282</v>
      </c>
      <c r="H3977" s="78" t="s">
        <v>9327</v>
      </c>
      <c r="I3977" s="78" t="s">
        <v>10102</v>
      </c>
      <c r="J3977" s="78" t="s">
        <v>10109</v>
      </c>
      <c r="K3977" s="78">
        <v>510</v>
      </c>
      <c r="L3977" s="78"/>
      <c r="M3977" s="78"/>
      <c r="N3977" s="78">
        <v>13.1</v>
      </c>
      <c r="O3977" s="78">
        <v>170</v>
      </c>
      <c r="P3977" s="78"/>
      <c r="Q3977" s="78" t="s">
        <v>2280</v>
      </c>
      <c r="R3977" s="78"/>
      <c r="S3977" s="78"/>
      <c r="T3977" s="78">
        <v>4800</v>
      </c>
      <c r="U3977" s="78">
        <v>1880</v>
      </c>
      <c r="V3977" s="78">
        <v>1530</v>
      </c>
      <c r="W3977" s="78">
        <v>2090</v>
      </c>
      <c r="X3977" s="80" t="s">
        <v>10283</v>
      </c>
    </row>
    <row r="3978" spans="3:24">
      <c r="C3978" s="72">
        <v>2020</v>
      </c>
      <c r="D3978" s="73">
        <v>3</v>
      </c>
      <c r="E3978" s="78" t="s">
        <v>10284</v>
      </c>
      <c r="F3978" s="78" t="s">
        <v>10285</v>
      </c>
      <c r="G3978" s="78" t="s">
        <v>10286</v>
      </c>
      <c r="H3978" s="78" t="s">
        <v>10287</v>
      </c>
      <c r="I3978" s="78" t="s">
        <v>10102</v>
      </c>
      <c r="J3978" s="78" t="s">
        <v>9268</v>
      </c>
      <c r="K3978" s="78"/>
      <c r="L3978" s="78">
        <v>460</v>
      </c>
      <c r="M3978" s="78">
        <v>0.149</v>
      </c>
      <c r="N3978" s="78"/>
      <c r="O3978" s="78">
        <v>140.5</v>
      </c>
      <c r="P3978" s="78">
        <v>258.05</v>
      </c>
      <c r="Q3978" s="78" t="s">
        <v>10288</v>
      </c>
      <c r="R3978" s="78"/>
      <c r="S3978" s="78"/>
      <c r="T3978" s="78">
        <v>10490</v>
      </c>
      <c r="U3978" s="78">
        <v>2550</v>
      </c>
      <c r="V3978" s="78">
        <v>3150</v>
      </c>
      <c r="W3978" s="78">
        <v>17900</v>
      </c>
      <c r="X3978" s="80">
        <v>11100</v>
      </c>
    </row>
    <row r="3979" spans="3:24">
      <c r="C3979" s="72">
        <v>2020</v>
      </c>
      <c r="D3979" s="73">
        <v>3</v>
      </c>
      <c r="E3979" s="78" t="s">
        <v>9455</v>
      </c>
      <c r="F3979" s="78" t="s">
        <v>9456</v>
      </c>
      <c r="G3979" s="78" t="s">
        <v>10289</v>
      </c>
      <c r="H3979" s="78" t="s">
        <v>10287</v>
      </c>
      <c r="I3979" s="78" t="s">
        <v>10102</v>
      </c>
      <c r="J3979" s="78" t="s">
        <v>9268</v>
      </c>
      <c r="K3979" s="78"/>
      <c r="L3979" s="78">
        <v>562</v>
      </c>
      <c r="M3979" s="78" t="s">
        <v>10290</v>
      </c>
      <c r="N3979" s="78"/>
      <c r="O3979" s="78" t="s">
        <v>10291</v>
      </c>
      <c r="P3979" s="78">
        <v>301.056</v>
      </c>
      <c r="Q3979" s="78" t="s">
        <v>2272</v>
      </c>
      <c r="R3979" s="78"/>
      <c r="S3979" s="78"/>
      <c r="T3979" s="78">
        <v>10490</v>
      </c>
      <c r="U3979" s="78">
        <v>2550</v>
      </c>
      <c r="V3979" s="78" t="s">
        <v>6024</v>
      </c>
      <c r="W3979" s="78">
        <v>18000</v>
      </c>
      <c r="X3979" s="80" t="s">
        <v>10292</v>
      </c>
    </row>
    <row r="3980" spans="3:24">
      <c r="C3980" s="72">
        <v>2020</v>
      </c>
      <c r="D3980" s="73">
        <v>3</v>
      </c>
      <c r="E3980" s="78" t="s">
        <v>9954</v>
      </c>
      <c r="F3980" s="78" t="s">
        <v>9955</v>
      </c>
      <c r="G3980" s="78" t="s">
        <v>10293</v>
      </c>
      <c r="H3980" s="78" t="s">
        <v>9275</v>
      </c>
      <c r="I3980" s="78" t="s">
        <v>10102</v>
      </c>
      <c r="J3980" s="78" t="s">
        <v>10109</v>
      </c>
      <c r="K3980" s="78">
        <v>550</v>
      </c>
      <c r="L3980" s="78"/>
      <c r="M3980" s="78"/>
      <c r="N3980" s="78">
        <v>17.8</v>
      </c>
      <c r="O3980" s="78">
        <v>180.83</v>
      </c>
      <c r="P3980" s="78"/>
      <c r="Q3980" s="78" t="s">
        <v>3110</v>
      </c>
      <c r="R3980" s="78"/>
      <c r="S3980" s="78"/>
      <c r="T3980" s="78">
        <v>5200</v>
      </c>
      <c r="U3980" s="78">
        <v>1990</v>
      </c>
      <c r="V3980" s="78">
        <v>1618</v>
      </c>
      <c r="W3980" s="78">
        <v>3155</v>
      </c>
      <c r="X3980" s="80">
        <v>2580</v>
      </c>
    </row>
    <row r="3981" spans="3:24">
      <c r="C3981" s="72">
        <v>2020</v>
      </c>
      <c r="D3981" s="73">
        <v>3</v>
      </c>
      <c r="E3981" s="78" t="s">
        <v>10294</v>
      </c>
      <c r="F3981" s="78" t="s">
        <v>9955</v>
      </c>
      <c r="G3981" s="78" t="s">
        <v>10295</v>
      </c>
      <c r="H3981" s="78" t="s">
        <v>10296</v>
      </c>
      <c r="I3981" s="78" t="s">
        <v>10102</v>
      </c>
      <c r="J3981" s="78" t="s">
        <v>10109</v>
      </c>
      <c r="K3981" s="78">
        <v>610</v>
      </c>
      <c r="L3981" s="78"/>
      <c r="M3981" s="78"/>
      <c r="N3981" s="78">
        <v>16.1</v>
      </c>
      <c r="O3981" s="78">
        <v>180.83</v>
      </c>
      <c r="P3981" s="78"/>
      <c r="Q3981" s="78" t="s">
        <v>3110</v>
      </c>
      <c r="R3981" s="78"/>
      <c r="S3981" s="78"/>
      <c r="T3981" s="78">
        <v>5200</v>
      </c>
      <c r="U3981" s="78">
        <v>1990</v>
      </c>
      <c r="V3981" s="78">
        <v>1618</v>
      </c>
      <c r="W3981" s="78">
        <v>3015</v>
      </c>
      <c r="X3981" s="80">
        <v>2440</v>
      </c>
    </row>
    <row r="3982" spans="3:24">
      <c r="C3982" s="72">
        <v>2020</v>
      </c>
      <c r="D3982" s="73">
        <v>3</v>
      </c>
      <c r="E3982" s="78" t="s">
        <v>9954</v>
      </c>
      <c r="F3982" s="78" t="s">
        <v>9955</v>
      </c>
      <c r="G3982" s="78" t="s">
        <v>10297</v>
      </c>
      <c r="H3982" s="78" t="s">
        <v>9275</v>
      </c>
      <c r="I3982" s="78" t="s">
        <v>10102</v>
      </c>
      <c r="J3982" s="78" t="s">
        <v>10109</v>
      </c>
      <c r="K3982" s="78">
        <v>520</v>
      </c>
      <c r="L3982" s="78"/>
      <c r="M3982" s="78"/>
      <c r="N3982" s="78">
        <v>16</v>
      </c>
      <c r="O3982" s="78">
        <v>175.84</v>
      </c>
      <c r="P3982" s="78"/>
      <c r="Q3982" s="78" t="s">
        <v>3110</v>
      </c>
      <c r="R3982" s="78"/>
      <c r="S3982" s="78"/>
      <c r="T3982" s="78">
        <v>5200</v>
      </c>
      <c r="U3982" s="78">
        <v>1990</v>
      </c>
      <c r="V3982" s="78">
        <v>1618</v>
      </c>
      <c r="W3982" s="78">
        <v>2955</v>
      </c>
      <c r="X3982" s="80">
        <v>2380</v>
      </c>
    </row>
    <row r="3983" spans="3:24">
      <c r="C3983" s="72">
        <v>2020</v>
      </c>
      <c r="D3983" s="73">
        <v>3</v>
      </c>
      <c r="E3983" s="78" t="s">
        <v>9954</v>
      </c>
      <c r="F3983" s="78" t="s">
        <v>9955</v>
      </c>
      <c r="G3983" s="78" t="s">
        <v>10298</v>
      </c>
      <c r="H3983" s="78" t="s">
        <v>9275</v>
      </c>
      <c r="I3983" s="78" t="s">
        <v>10102</v>
      </c>
      <c r="J3983" s="78" t="s">
        <v>10109</v>
      </c>
      <c r="K3983" s="78">
        <v>630</v>
      </c>
      <c r="L3983" s="78"/>
      <c r="M3983" s="78"/>
      <c r="N3983" s="78">
        <v>16</v>
      </c>
      <c r="O3983" s="78">
        <v>180.83</v>
      </c>
      <c r="P3983" s="78"/>
      <c r="Q3983" s="78" t="s">
        <v>3110</v>
      </c>
      <c r="R3983" s="78"/>
      <c r="S3983" s="78"/>
      <c r="T3983" s="78">
        <v>5200</v>
      </c>
      <c r="U3983" s="78">
        <v>1990</v>
      </c>
      <c r="V3983" s="78">
        <v>1618</v>
      </c>
      <c r="W3983" s="78">
        <v>3015</v>
      </c>
      <c r="X3983" s="80">
        <v>2440</v>
      </c>
    </row>
    <row r="3984" spans="3:24">
      <c r="C3984" s="72">
        <v>2021</v>
      </c>
      <c r="D3984" s="73">
        <v>3</v>
      </c>
      <c r="E3984" s="78" t="s">
        <v>10299</v>
      </c>
      <c r="F3984" s="78" t="s">
        <v>10300</v>
      </c>
      <c r="G3984" s="78" t="s">
        <v>9172</v>
      </c>
      <c r="H3984" s="78" t="s">
        <v>9517</v>
      </c>
      <c r="I3984" s="78" t="s">
        <v>10102</v>
      </c>
      <c r="J3984" s="78" t="s">
        <v>9281</v>
      </c>
      <c r="K3984" s="78"/>
      <c r="L3984" s="78">
        <v>460</v>
      </c>
      <c r="M3984" s="78">
        <v>0.265</v>
      </c>
      <c r="N3984" s="78"/>
      <c r="O3984" s="78">
        <v>154.59</v>
      </c>
      <c r="P3984" s="78">
        <v>89.13</v>
      </c>
      <c r="Q3984" s="78" t="s">
        <v>2210</v>
      </c>
      <c r="R3984" s="78"/>
      <c r="S3984" s="78"/>
      <c r="T3984" s="78">
        <v>5995</v>
      </c>
      <c r="U3984" s="78" t="s">
        <v>10301</v>
      </c>
      <c r="V3984" s="78" t="s">
        <v>10302</v>
      </c>
      <c r="W3984" s="78">
        <v>4495</v>
      </c>
      <c r="X3984" s="80">
        <v>3100</v>
      </c>
    </row>
    <row r="3985" spans="3:24">
      <c r="C3985" s="72">
        <v>2021</v>
      </c>
      <c r="D3985" s="73">
        <v>3</v>
      </c>
      <c r="E3985" s="78" t="s">
        <v>10299</v>
      </c>
      <c r="F3985" s="78" t="s">
        <v>10300</v>
      </c>
      <c r="G3985" s="78" t="s">
        <v>10303</v>
      </c>
      <c r="H3985" s="78" t="s">
        <v>9517</v>
      </c>
      <c r="I3985" s="78" t="s">
        <v>10102</v>
      </c>
      <c r="J3985" s="78" t="s">
        <v>9281</v>
      </c>
      <c r="K3985" s="78"/>
      <c r="L3985" s="78">
        <v>333</v>
      </c>
      <c r="M3985" s="78">
        <v>0.273</v>
      </c>
      <c r="N3985" s="78"/>
      <c r="O3985" s="78">
        <v>154.59</v>
      </c>
      <c r="P3985" s="78">
        <v>66.84</v>
      </c>
      <c r="Q3985" s="78" t="s">
        <v>2210</v>
      </c>
      <c r="R3985" s="78"/>
      <c r="S3985" s="78"/>
      <c r="T3985" s="78">
        <v>5995</v>
      </c>
      <c r="U3985" s="78" t="s">
        <v>10301</v>
      </c>
      <c r="V3985" s="78" t="s">
        <v>10302</v>
      </c>
      <c r="W3985" s="78">
        <v>4495</v>
      </c>
      <c r="X3985" s="80">
        <v>3025</v>
      </c>
    </row>
    <row r="3986" spans="3:24">
      <c r="C3986" s="72">
        <v>2020</v>
      </c>
      <c r="D3986" s="73">
        <v>3</v>
      </c>
      <c r="E3986" s="78" t="s">
        <v>10299</v>
      </c>
      <c r="F3986" s="78" t="s">
        <v>10300</v>
      </c>
      <c r="G3986" s="78" t="s">
        <v>10304</v>
      </c>
      <c r="H3986" s="78" t="s">
        <v>9517</v>
      </c>
      <c r="I3986" s="78" t="s">
        <v>10102</v>
      </c>
      <c r="J3986" s="78" t="s">
        <v>9281</v>
      </c>
      <c r="K3986" s="78"/>
      <c r="L3986" s="78">
        <v>475</v>
      </c>
      <c r="M3986" s="78">
        <v>0.288</v>
      </c>
      <c r="N3986" s="78"/>
      <c r="O3986" s="78">
        <v>153.84</v>
      </c>
      <c r="P3986" s="78">
        <v>106.95</v>
      </c>
      <c r="Q3986" s="78" t="s">
        <v>2318</v>
      </c>
      <c r="R3986" s="78"/>
      <c r="S3986" s="78"/>
      <c r="T3986" s="78">
        <v>5995</v>
      </c>
      <c r="U3986" s="78" t="s">
        <v>10305</v>
      </c>
      <c r="V3986" s="78" t="s">
        <v>10306</v>
      </c>
      <c r="W3986" s="78">
        <v>4495</v>
      </c>
      <c r="X3986" s="80">
        <v>2995</v>
      </c>
    </row>
    <row r="3987" spans="3:24">
      <c r="C3987" s="72">
        <v>2020</v>
      </c>
      <c r="D3987" s="73">
        <v>3</v>
      </c>
      <c r="E3987" s="78" t="s">
        <v>10307</v>
      </c>
      <c r="F3987" s="78" t="s">
        <v>10308</v>
      </c>
      <c r="G3987" s="78" t="s">
        <v>10309</v>
      </c>
      <c r="H3987" s="78" t="s">
        <v>10310</v>
      </c>
      <c r="I3987" s="78" t="s">
        <v>10155</v>
      </c>
      <c r="J3987" s="78" t="s">
        <v>10109</v>
      </c>
      <c r="K3987" s="78">
        <v>53</v>
      </c>
      <c r="L3987" s="78"/>
      <c r="M3987" s="78"/>
      <c r="N3987" s="78"/>
      <c r="O3987" s="78"/>
      <c r="P3987" s="78"/>
      <c r="Q3987" s="78" t="s">
        <v>10311</v>
      </c>
      <c r="R3987" s="78"/>
      <c r="S3987" s="78"/>
      <c r="T3987" s="78" t="s">
        <v>10312</v>
      </c>
      <c r="U3987" s="78">
        <v>1879</v>
      </c>
      <c r="V3987" s="78">
        <v>1450</v>
      </c>
      <c r="W3987" s="78">
        <v>2620</v>
      </c>
      <c r="X3987" s="80">
        <v>2090</v>
      </c>
    </row>
    <row r="3988" spans="3:24">
      <c r="C3988" s="72">
        <v>2020</v>
      </c>
      <c r="D3988" s="73">
        <v>3</v>
      </c>
      <c r="E3988" s="78" t="s">
        <v>10313</v>
      </c>
      <c r="F3988" s="78" t="s">
        <v>10308</v>
      </c>
      <c r="G3988" s="78" t="s">
        <v>10314</v>
      </c>
      <c r="H3988" s="78" t="s">
        <v>10310</v>
      </c>
      <c r="I3988" s="78" t="s">
        <v>10155</v>
      </c>
      <c r="J3988" s="78" t="s">
        <v>10109</v>
      </c>
      <c r="K3988" s="78">
        <v>52</v>
      </c>
      <c r="L3988" s="78"/>
      <c r="M3988" s="78"/>
      <c r="N3988" s="78"/>
      <c r="O3988" s="78"/>
      <c r="P3988" s="78"/>
      <c r="Q3988" s="78" t="s">
        <v>10311</v>
      </c>
      <c r="R3988" s="78"/>
      <c r="S3988" s="78"/>
      <c r="T3988" s="78">
        <v>4761</v>
      </c>
      <c r="U3988" s="78">
        <v>1850</v>
      </c>
      <c r="V3988" s="78">
        <v>1437</v>
      </c>
      <c r="W3988" s="78">
        <v>2510</v>
      </c>
      <c r="X3988" s="80">
        <v>2030</v>
      </c>
    </row>
    <row r="3989" spans="3:24">
      <c r="C3989" s="72">
        <v>2020</v>
      </c>
      <c r="D3989" s="73">
        <v>3</v>
      </c>
      <c r="E3989" s="78" t="s">
        <v>10315</v>
      </c>
      <c r="F3989" s="78" t="s">
        <v>10316</v>
      </c>
      <c r="G3989" s="78" t="s">
        <v>10317</v>
      </c>
      <c r="H3989" s="78" t="s">
        <v>9267</v>
      </c>
      <c r="I3989" s="78" t="s">
        <v>10102</v>
      </c>
      <c r="J3989" s="78" t="s">
        <v>9268</v>
      </c>
      <c r="K3989" s="78"/>
      <c r="L3989" s="78">
        <v>700</v>
      </c>
      <c r="M3989" s="78">
        <v>0.148</v>
      </c>
      <c r="N3989" s="78"/>
      <c r="O3989" s="78">
        <v>161.27</v>
      </c>
      <c r="P3989" s="78">
        <v>350.1</v>
      </c>
      <c r="Q3989" s="78" t="s">
        <v>2210</v>
      </c>
      <c r="R3989" s="78"/>
      <c r="S3989" s="78"/>
      <c r="T3989" s="78">
        <v>12000</v>
      </c>
      <c r="U3989" s="78">
        <v>2500</v>
      </c>
      <c r="V3989" s="78" t="s">
        <v>10318</v>
      </c>
      <c r="W3989" s="78">
        <v>18000</v>
      </c>
      <c r="X3989" s="80">
        <v>12610</v>
      </c>
    </row>
    <row r="3990" spans="3:24">
      <c r="C3990" s="72">
        <v>2021</v>
      </c>
      <c r="D3990" s="73">
        <v>3</v>
      </c>
      <c r="E3990" s="78" t="s">
        <v>10319</v>
      </c>
      <c r="F3990" s="78" t="s">
        <v>10320</v>
      </c>
      <c r="G3990" s="78" t="s">
        <v>10321</v>
      </c>
      <c r="H3990" s="78" t="s">
        <v>9267</v>
      </c>
      <c r="I3990" s="78" t="s">
        <v>10102</v>
      </c>
      <c r="J3990" s="78" t="s">
        <v>9268</v>
      </c>
      <c r="K3990" s="78"/>
      <c r="L3990" s="78">
        <v>606</v>
      </c>
      <c r="M3990" s="78">
        <v>0.148</v>
      </c>
      <c r="N3990" s="78"/>
      <c r="O3990" s="78" t="s">
        <v>10322</v>
      </c>
      <c r="P3990" s="78">
        <v>303.4</v>
      </c>
      <c r="Q3990" s="78" t="s">
        <v>2210</v>
      </c>
      <c r="R3990" s="78"/>
      <c r="S3990" s="78"/>
      <c r="T3990" s="78">
        <v>10500</v>
      </c>
      <c r="U3990" s="78" t="s">
        <v>1525</v>
      </c>
      <c r="V3990" s="78" t="s">
        <v>10323</v>
      </c>
      <c r="W3990" s="78">
        <v>18000</v>
      </c>
      <c r="X3990" s="80" t="s">
        <v>4554</v>
      </c>
    </row>
    <row r="3991" spans="3:24">
      <c r="C3991" s="72">
        <v>2020</v>
      </c>
      <c r="D3991" s="73">
        <v>3</v>
      </c>
      <c r="E3991" s="78" t="s">
        <v>10324</v>
      </c>
      <c r="F3991" s="78" t="s">
        <v>10325</v>
      </c>
      <c r="G3991" s="78" t="s">
        <v>10326</v>
      </c>
      <c r="H3991" s="78" t="s">
        <v>10261</v>
      </c>
      <c r="I3991" s="78" t="s">
        <v>10102</v>
      </c>
      <c r="J3991" s="78" t="s">
        <v>9268</v>
      </c>
      <c r="K3991" s="78"/>
      <c r="L3991" s="78">
        <v>540</v>
      </c>
      <c r="M3991" s="78">
        <v>0.149</v>
      </c>
      <c r="N3991" s="78"/>
      <c r="O3991" s="78">
        <v>140.7</v>
      </c>
      <c r="P3991" s="78">
        <v>234.15</v>
      </c>
      <c r="Q3991" s="78" t="s">
        <v>2210</v>
      </c>
      <c r="R3991" s="78"/>
      <c r="S3991" s="78"/>
      <c r="T3991" s="78">
        <v>8150</v>
      </c>
      <c r="U3991" s="78">
        <v>2390</v>
      </c>
      <c r="V3991" s="78">
        <v>3160</v>
      </c>
      <c r="W3991" s="78">
        <v>13000</v>
      </c>
      <c r="X3991" s="80">
        <v>8650</v>
      </c>
    </row>
    <row r="3992" spans="3:24">
      <c r="C3992" s="72">
        <v>2020</v>
      </c>
      <c r="D3992" s="73">
        <v>3</v>
      </c>
      <c r="E3992" s="78" t="s">
        <v>10327</v>
      </c>
      <c r="F3992" s="78" t="s">
        <v>10328</v>
      </c>
      <c r="G3992" s="78" t="s">
        <v>10329</v>
      </c>
      <c r="H3992" s="78" t="s">
        <v>9517</v>
      </c>
      <c r="I3992" s="78" t="s">
        <v>10102</v>
      </c>
      <c r="J3992" s="78" t="s">
        <v>9281</v>
      </c>
      <c r="K3992" s="78"/>
      <c r="L3992" s="78">
        <v>300</v>
      </c>
      <c r="M3992" s="78">
        <v>0.153</v>
      </c>
      <c r="N3992" s="78"/>
      <c r="O3992" s="78">
        <v>153.84</v>
      </c>
      <c r="P3992" s="78">
        <v>106.95</v>
      </c>
      <c r="Q3992" s="78" t="s">
        <v>2210</v>
      </c>
      <c r="R3992" s="78"/>
      <c r="S3992" s="78"/>
      <c r="T3992" s="78">
        <v>5995</v>
      </c>
      <c r="U3992" s="78" t="s">
        <v>10330</v>
      </c>
      <c r="V3992" s="78" t="s">
        <v>10331</v>
      </c>
      <c r="W3992" s="78">
        <v>8495</v>
      </c>
      <c r="X3992" s="80">
        <v>4000</v>
      </c>
    </row>
    <row r="3993" spans="3:24">
      <c r="C3993" s="72">
        <v>2020</v>
      </c>
      <c r="D3993" s="73">
        <v>3</v>
      </c>
      <c r="E3993" s="78" t="s">
        <v>10332</v>
      </c>
      <c r="F3993" s="78" t="s">
        <v>10333</v>
      </c>
      <c r="G3993" s="78" t="s">
        <v>10334</v>
      </c>
      <c r="H3993" s="78" t="s">
        <v>9517</v>
      </c>
      <c r="I3993" s="78" t="s">
        <v>10102</v>
      </c>
      <c r="J3993" s="78" t="s">
        <v>9281</v>
      </c>
      <c r="K3993" s="78">
        <v>280</v>
      </c>
      <c r="L3993" s="78"/>
      <c r="M3993" s="78">
        <v>0.258</v>
      </c>
      <c r="N3993" s="78"/>
      <c r="O3993" s="78">
        <v>130</v>
      </c>
      <c r="P3993" s="78">
        <v>39.936</v>
      </c>
      <c r="Q3993" s="78" t="s">
        <v>10288</v>
      </c>
      <c r="R3993" s="78"/>
      <c r="S3993" s="78"/>
      <c r="T3993" s="78">
        <v>4495</v>
      </c>
      <c r="U3993" s="78">
        <v>1680</v>
      </c>
      <c r="V3993" s="78">
        <v>1990</v>
      </c>
      <c r="W3993" s="78">
        <v>2510</v>
      </c>
      <c r="X3993" s="80">
        <v>1415</v>
      </c>
    </row>
    <row r="3994" spans="3:24">
      <c r="C3994" s="72">
        <v>2020</v>
      </c>
      <c r="D3994" s="73">
        <v>3</v>
      </c>
      <c r="E3994" s="78" t="s">
        <v>10332</v>
      </c>
      <c r="F3994" s="78" t="s">
        <v>10333</v>
      </c>
      <c r="G3994" s="78" t="s">
        <v>10335</v>
      </c>
      <c r="H3994" s="78" t="s">
        <v>9517</v>
      </c>
      <c r="I3994" s="78" t="s">
        <v>10102</v>
      </c>
      <c r="J3994" s="78" t="s">
        <v>9281</v>
      </c>
      <c r="K3994" s="78">
        <v>280</v>
      </c>
      <c r="L3994" s="78"/>
      <c r="M3994" s="78">
        <v>0.258</v>
      </c>
      <c r="N3994" s="78"/>
      <c r="O3994" s="78">
        <v>130</v>
      </c>
      <c r="P3994" s="78">
        <v>39.936</v>
      </c>
      <c r="Q3994" s="78" t="s">
        <v>10288</v>
      </c>
      <c r="R3994" s="78"/>
      <c r="S3994" s="78"/>
      <c r="T3994" s="78">
        <v>4495</v>
      </c>
      <c r="U3994" s="78">
        <v>1680</v>
      </c>
      <c r="V3994" s="78">
        <v>1990</v>
      </c>
      <c r="W3994" s="78">
        <v>2510</v>
      </c>
      <c r="X3994" s="80">
        <v>1415</v>
      </c>
    </row>
    <row r="3995" spans="3:24">
      <c r="C3995" s="72">
        <v>2020</v>
      </c>
      <c r="D3995" s="73">
        <v>3</v>
      </c>
      <c r="E3995" s="78" t="s">
        <v>10336</v>
      </c>
      <c r="F3995" s="78" t="s">
        <v>10337</v>
      </c>
      <c r="G3995" s="78" t="s">
        <v>10338</v>
      </c>
      <c r="H3995" s="78" t="s">
        <v>9517</v>
      </c>
      <c r="I3995" s="78" t="s">
        <v>10102</v>
      </c>
      <c r="J3995" s="78" t="s">
        <v>9281</v>
      </c>
      <c r="K3995" s="78">
        <v>285</v>
      </c>
      <c r="L3995" s="78"/>
      <c r="M3995" s="78">
        <v>0.252</v>
      </c>
      <c r="N3995" s="78"/>
      <c r="O3995" s="78">
        <v>137.6</v>
      </c>
      <c r="P3995" s="78">
        <v>41.86</v>
      </c>
      <c r="Q3995" s="78" t="s">
        <v>10288</v>
      </c>
      <c r="R3995" s="78"/>
      <c r="S3995" s="78"/>
      <c r="T3995" s="78" t="s">
        <v>10339</v>
      </c>
      <c r="U3995" s="78">
        <v>1725</v>
      </c>
      <c r="V3995" s="78" t="s">
        <v>10340</v>
      </c>
      <c r="W3995" s="78">
        <v>2635</v>
      </c>
      <c r="X3995" s="80">
        <v>1480</v>
      </c>
    </row>
    <row r="3996" spans="3:24">
      <c r="C3996" s="72">
        <v>2021</v>
      </c>
      <c r="D3996" s="73">
        <v>3</v>
      </c>
      <c r="E3996" s="78" t="s">
        <v>10341</v>
      </c>
      <c r="F3996" s="78" t="s">
        <v>10342</v>
      </c>
      <c r="G3996" s="78" t="s">
        <v>10343</v>
      </c>
      <c r="H3996" s="78" t="s">
        <v>10344</v>
      </c>
      <c r="I3996" s="78" t="s">
        <v>10155</v>
      </c>
      <c r="J3996" s="78" t="s">
        <v>9281</v>
      </c>
      <c r="K3996" s="78">
        <v>75</v>
      </c>
      <c r="L3996" s="78"/>
      <c r="M3996" s="78"/>
      <c r="N3996" s="78"/>
      <c r="O3996" s="78"/>
      <c r="P3996" s="78"/>
      <c r="Q3996" s="78" t="s">
        <v>10345</v>
      </c>
      <c r="R3996" s="78"/>
      <c r="S3996" s="78"/>
      <c r="T3996" s="78">
        <v>4875</v>
      </c>
      <c r="U3996" s="78">
        <v>1960</v>
      </c>
      <c r="V3996" s="78">
        <v>1690</v>
      </c>
      <c r="W3996" s="78">
        <v>2415</v>
      </c>
      <c r="X3996" s="80">
        <v>1985</v>
      </c>
    </row>
    <row r="3997" spans="3:24">
      <c r="C3997" s="72">
        <v>2020</v>
      </c>
      <c r="D3997" s="73">
        <v>3</v>
      </c>
      <c r="E3997" s="78" t="s">
        <v>10346</v>
      </c>
      <c r="F3997" s="78" t="s">
        <v>10347</v>
      </c>
      <c r="G3997" s="78" t="s">
        <v>10348</v>
      </c>
      <c r="H3997" s="78" t="s">
        <v>10349</v>
      </c>
      <c r="I3997" s="78" t="s">
        <v>10102</v>
      </c>
      <c r="J3997" s="78" t="s">
        <v>9281</v>
      </c>
      <c r="K3997" s="78"/>
      <c r="L3997" s="78">
        <v>210</v>
      </c>
      <c r="M3997" s="78">
        <v>0.17</v>
      </c>
      <c r="N3997" s="78"/>
      <c r="O3997" s="78">
        <v>157.57</v>
      </c>
      <c r="P3997" s="78">
        <v>281.92</v>
      </c>
      <c r="Q3997" s="78" t="s">
        <v>2210</v>
      </c>
      <c r="R3997" s="78"/>
      <c r="S3997" s="78"/>
      <c r="T3997" s="78">
        <v>7615</v>
      </c>
      <c r="U3997" s="78">
        <v>2550</v>
      </c>
      <c r="V3997" s="78">
        <v>3475</v>
      </c>
      <c r="W3997" s="78">
        <v>25000</v>
      </c>
      <c r="X3997" s="80">
        <v>12800</v>
      </c>
    </row>
    <row r="3998" spans="3:24">
      <c r="C3998" s="72">
        <v>2020</v>
      </c>
      <c r="D3998" s="73">
        <v>3</v>
      </c>
      <c r="E3998" s="78" t="s">
        <v>10350</v>
      </c>
      <c r="F3998" s="78" t="s">
        <v>10351</v>
      </c>
      <c r="G3998" s="78" t="s">
        <v>10352</v>
      </c>
      <c r="H3998" s="78" t="s">
        <v>9517</v>
      </c>
      <c r="I3998" s="78" t="s">
        <v>10102</v>
      </c>
      <c r="J3998" s="78" t="s">
        <v>9281</v>
      </c>
      <c r="K3998" s="78">
        <v>200</v>
      </c>
      <c r="L3998" s="78"/>
      <c r="M3998" s="78">
        <v>0.231</v>
      </c>
      <c r="N3998" s="78"/>
      <c r="O3998" s="78">
        <v>141.27</v>
      </c>
      <c r="P3998" s="78">
        <v>42.509</v>
      </c>
      <c r="Q3998" s="78" t="s">
        <v>2210</v>
      </c>
      <c r="R3998" s="78"/>
      <c r="S3998" s="78"/>
      <c r="T3998" s="78">
        <v>4865</v>
      </c>
      <c r="U3998" s="78">
        <v>1715</v>
      </c>
      <c r="V3998" s="78">
        <v>1995</v>
      </c>
      <c r="W3998" s="78">
        <v>3150</v>
      </c>
      <c r="X3998" s="80">
        <v>1660</v>
      </c>
    </row>
    <row r="3999" spans="3:24">
      <c r="C3999" s="72">
        <v>2020</v>
      </c>
      <c r="D3999" s="73">
        <v>3</v>
      </c>
      <c r="E3999" s="78" t="s">
        <v>10353</v>
      </c>
      <c r="F3999" s="78" t="s">
        <v>10354</v>
      </c>
      <c r="G3999" s="78" t="s">
        <v>10355</v>
      </c>
      <c r="H3999" s="78" t="s">
        <v>10356</v>
      </c>
      <c r="I3999" s="78" t="s">
        <v>10102</v>
      </c>
      <c r="J3999" s="78" t="s">
        <v>9268</v>
      </c>
      <c r="K3999" s="78"/>
      <c r="L3999" s="78">
        <v>630</v>
      </c>
      <c r="M3999" s="78">
        <v>0.17</v>
      </c>
      <c r="N3999" s="78"/>
      <c r="O3999" s="78">
        <v>161.27</v>
      </c>
      <c r="P3999" s="78">
        <v>350</v>
      </c>
      <c r="Q3999" s="78" t="s">
        <v>2210</v>
      </c>
      <c r="R3999" s="78"/>
      <c r="S3999" s="78"/>
      <c r="T3999" s="78">
        <v>12000</v>
      </c>
      <c r="U3999" s="78">
        <v>2550</v>
      </c>
      <c r="V3999" s="78">
        <v>3420</v>
      </c>
      <c r="W3999" s="78">
        <v>18000</v>
      </c>
      <c r="X3999" s="80" t="s">
        <v>4187</v>
      </c>
    </row>
    <row r="4000" spans="3:24">
      <c r="C4000" s="72">
        <v>2020</v>
      </c>
      <c r="D4000" s="73">
        <v>3</v>
      </c>
      <c r="E4000" s="78" t="s">
        <v>10353</v>
      </c>
      <c r="F4000" s="78" t="s">
        <v>10354</v>
      </c>
      <c r="G4000" s="78" t="s">
        <v>10357</v>
      </c>
      <c r="H4000" s="78" t="s">
        <v>10356</v>
      </c>
      <c r="I4000" s="78" t="s">
        <v>10102</v>
      </c>
      <c r="J4000" s="78" t="s">
        <v>9268</v>
      </c>
      <c r="K4000" s="78"/>
      <c r="L4000" s="78">
        <v>400</v>
      </c>
      <c r="M4000" s="78">
        <v>0.149</v>
      </c>
      <c r="N4000" s="78"/>
      <c r="O4000" s="78" t="s">
        <v>10358</v>
      </c>
      <c r="P4000" s="78">
        <v>180.9</v>
      </c>
      <c r="Q4000" s="78" t="s">
        <v>2210</v>
      </c>
      <c r="R4000" s="78"/>
      <c r="S4000" s="78"/>
      <c r="T4000" s="78">
        <v>8145</v>
      </c>
      <c r="U4000" s="78">
        <v>2430</v>
      </c>
      <c r="V4000" s="78" t="s">
        <v>4208</v>
      </c>
      <c r="W4000" s="78">
        <v>13000</v>
      </c>
      <c r="X4000" s="80" t="s">
        <v>10359</v>
      </c>
    </row>
    <row r="4001" spans="3:24">
      <c r="C4001" s="72">
        <v>2020</v>
      </c>
      <c r="D4001" s="73">
        <v>3</v>
      </c>
      <c r="E4001" s="78" t="s">
        <v>10360</v>
      </c>
      <c r="F4001" s="78" t="s">
        <v>10308</v>
      </c>
      <c r="G4001" s="78" t="s">
        <v>10361</v>
      </c>
      <c r="H4001" s="78" t="s">
        <v>10362</v>
      </c>
      <c r="I4001" s="78" t="s">
        <v>10155</v>
      </c>
      <c r="J4001" s="78" t="s">
        <v>10109</v>
      </c>
      <c r="K4001" s="78">
        <v>50</v>
      </c>
      <c r="L4001" s="78"/>
      <c r="M4001" s="78"/>
      <c r="N4001" s="78"/>
      <c r="O4001" s="78"/>
      <c r="P4001" s="78"/>
      <c r="Q4001" s="78" t="s">
        <v>10345</v>
      </c>
      <c r="R4001" s="78"/>
      <c r="S4001" s="78"/>
      <c r="T4001" s="78" t="s">
        <v>10363</v>
      </c>
      <c r="U4001" s="78">
        <v>1902</v>
      </c>
      <c r="V4001" s="78">
        <v>1658</v>
      </c>
      <c r="W4001" s="78">
        <v>2660</v>
      </c>
      <c r="X4001" s="80">
        <v>2186</v>
      </c>
    </row>
    <row r="4002" spans="3:24">
      <c r="C4002" s="72">
        <v>2021</v>
      </c>
      <c r="D4002" s="73">
        <v>3</v>
      </c>
      <c r="E4002" s="78" t="s">
        <v>10364</v>
      </c>
      <c r="F4002" s="78" t="s">
        <v>10365</v>
      </c>
      <c r="G4002" s="78" t="s">
        <v>10366</v>
      </c>
      <c r="H4002" s="78" t="s">
        <v>10367</v>
      </c>
      <c r="I4002" s="78" t="s">
        <v>10368</v>
      </c>
      <c r="J4002" s="78" t="s">
        <v>10109</v>
      </c>
      <c r="K4002" s="78"/>
      <c r="L4002" s="78">
        <v>110</v>
      </c>
      <c r="M4002" s="78">
        <v>0.214</v>
      </c>
      <c r="N4002" s="78"/>
      <c r="O4002" s="78">
        <v>133.3</v>
      </c>
      <c r="P4002" s="78">
        <v>16.9</v>
      </c>
      <c r="Q4002" s="78" t="s">
        <v>2210</v>
      </c>
      <c r="R4002" s="78"/>
      <c r="S4002" s="78"/>
      <c r="T4002" s="78">
        <v>4650</v>
      </c>
      <c r="U4002" s="78">
        <v>1550</v>
      </c>
      <c r="V4002" s="78">
        <v>2600</v>
      </c>
      <c r="W4002" s="78">
        <v>2510</v>
      </c>
      <c r="X4002" s="80">
        <v>1150</v>
      </c>
    </row>
    <row r="4003" spans="3:24">
      <c r="C4003" s="72">
        <v>2020</v>
      </c>
      <c r="D4003" s="73">
        <v>3</v>
      </c>
      <c r="E4003" s="78" t="s">
        <v>10369</v>
      </c>
      <c r="F4003" s="78" t="s">
        <v>10370</v>
      </c>
      <c r="G4003" s="78" t="s">
        <v>9163</v>
      </c>
      <c r="H4003" s="78" t="s">
        <v>10362</v>
      </c>
      <c r="I4003" s="78" t="s">
        <v>10155</v>
      </c>
      <c r="J4003" s="78" t="s">
        <v>10109</v>
      </c>
      <c r="K4003" s="78">
        <v>105</v>
      </c>
      <c r="L4003" s="78"/>
      <c r="M4003" s="78"/>
      <c r="N4003" s="78"/>
      <c r="O4003" s="78"/>
      <c r="P4003" s="78"/>
      <c r="Q4003" s="78" t="s">
        <v>2210</v>
      </c>
      <c r="R4003" s="78"/>
      <c r="S4003" s="78"/>
      <c r="T4003" s="78">
        <v>4710</v>
      </c>
      <c r="U4003" s="78">
        <v>1810</v>
      </c>
      <c r="V4003" s="78" t="s">
        <v>8261</v>
      </c>
      <c r="W4003" s="78">
        <v>2332</v>
      </c>
      <c r="X4003" s="80">
        <v>1807</v>
      </c>
    </row>
    <row r="4004" spans="3:24">
      <c r="C4004" s="72">
        <v>2020</v>
      </c>
      <c r="D4004" s="73">
        <v>3</v>
      </c>
      <c r="E4004" s="78" t="s">
        <v>10369</v>
      </c>
      <c r="F4004" s="78" t="s">
        <v>10370</v>
      </c>
      <c r="G4004" s="78" t="s">
        <v>10371</v>
      </c>
      <c r="H4004" s="78" t="s">
        <v>10362</v>
      </c>
      <c r="I4004" s="78" t="s">
        <v>10155</v>
      </c>
      <c r="J4004" s="78" t="s">
        <v>10109</v>
      </c>
      <c r="K4004" s="78">
        <v>51</v>
      </c>
      <c r="L4004" s="78"/>
      <c r="M4004" s="78"/>
      <c r="N4004" s="78"/>
      <c r="O4004" s="78"/>
      <c r="P4004" s="78"/>
      <c r="Q4004" s="78" t="s">
        <v>2210</v>
      </c>
      <c r="R4004" s="78"/>
      <c r="S4004" s="78"/>
      <c r="T4004" s="78">
        <v>4710</v>
      </c>
      <c r="U4004" s="78">
        <v>1810</v>
      </c>
      <c r="V4004" s="78" t="s">
        <v>8261</v>
      </c>
      <c r="W4004" s="78">
        <v>2240</v>
      </c>
      <c r="X4004" s="80">
        <v>1715</v>
      </c>
    </row>
    <row r="4005" spans="3:24">
      <c r="C4005" s="72">
        <v>2021</v>
      </c>
      <c r="D4005" s="73">
        <v>3</v>
      </c>
      <c r="E4005" s="78" t="s">
        <v>10372</v>
      </c>
      <c r="F4005" s="78" t="s">
        <v>10373</v>
      </c>
      <c r="G4005" s="78" t="s">
        <v>10374</v>
      </c>
      <c r="H4005" s="78" t="s">
        <v>10375</v>
      </c>
      <c r="I4005" s="78" t="s">
        <v>10155</v>
      </c>
      <c r="J4005" s="78" t="s">
        <v>10109</v>
      </c>
      <c r="K4005" s="78">
        <v>95</v>
      </c>
      <c r="L4005" s="78"/>
      <c r="M4005" s="78"/>
      <c r="N4005" s="78"/>
      <c r="O4005" s="78"/>
      <c r="P4005" s="78"/>
      <c r="Q4005" s="78" t="s">
        <v>10376</v>
      </c>
      <c r="R4005" s="78"/>
      <c r="S4005" s="78"/>
      <c r="T4005" s="78">
        <v>4600</v>
      </c>
      <c r="U4005" s="78">
        <v>1855</v>
      </c>
      <c r="V4005" s="78" t="s">
        <v>10377</v>
      </c>
      <c r="W4005" s="78">
        <v>2435</v>
      </c>
      <c r="X4005" s="80">
        <v>1870</v>
      </c>
    </row>
    <row r="4006" spans="3:24">
      <c r="C4006" s="72">
        <v>2020</v>
      </c>
      <c r="D4006" s="73">
        <v>3</v>
      </c>
      <c r="E4006" s="78" t="s">
        <v>10378</v>
      </c>
      <c r="F4006" s="78" t="s">
        <v>10379</v>
      </c>
      <c r="G4006" s="78" t="s">
        <v>10380</v>
      </c>
      <c r="H4006" s="78" t="s">
        <v>9267</v>
      </c>
      <c r="I4006" s="78" t="s">
        <v>10102</v>
      </c>
      <c r="J4006" s="78" t="s">
        <v>9268</v>
      </c>
      <c r="K4006" s="78"/>
      <c r="L4006" s="78">
        <v>350</v>
      </c>
      <c r="M4006" s="78">
        <v>0.147</v>
      </c>
      <c r="N4006" s="78"/>
      <c r="O4006" s="78" t="s">
        <v>10381</v>
      </c>
      <c r="P4006" s="78">
        <v>134.35</v>
      </c>
      <c r="Q4006" s="78" t="s">
        <v>10382</v>
      </c>
      <c r="R4006" s="78"/>
      <c r="S4006" s="78"/>
      <c r="T4006" s="78">
        <v>8100</v>
      </c>
      <c r="U4006" s="78" t="s">
        <v>10383</v>
      </c>
      <c r="V4006" s="78" t="s">
        <v>10384</v>
      </c>
      <c r="W4006" s="78">
        <v>13500</v>
      </c>
      <c r="X4006" s="80" t="s">
        <v>10385</v>
      </c>
    </row>
    <row r="4007" spans="3:24">
      <c r="C4007" s="72">
        <v>2020</v>
      </c>
      <c r="D4007" s="73">
        <v>3</v>
      </c>
      <c r="E4007" s="78" t="s">
        <v>10378</v>
      </c>
      <c r="F4007" s="78" t="s">
        <v>10379</v>
      </c>
      <c r="G4007" s="78" t="s">
        <v>10386</v>
      </c>
      <c r="H4007" s="78" t="s">
        <v>9267</v>
      </c>
      <c r="I4007" s="78" t="s">
        <v>10102</v>
      </c>
      <c r="J4007" s="78" t="s">
        <v>9268</v>
      </c>
      <c r="K4007" s="78"/>
      <c r="L4007" s="78">
        <v>350</v>
      </c>
      <c r="M4007" s="78">
        <v>0.142</v>
      </c>
      <c r="N4007" s="78"/>
      <c r="O4007" s="78">
        <v>160.26</v>
      </c>
      <c r="P4007" s="78">
        <v>140.95</v>
      </c>
      <c r="Q4007" s="78" t="s">
        <v>10382</v>
      </c>
      <c r="R4007" s="78"/>
      <c r="S4007" s="78"/>
      <c r="T4007" s="78">
        <v>8100</v>
      </c>
      <c r="U4007" s="78" t="s">
        <v>10383</v>
      </c>
      <c r="V4007" s="78" t="s">
        <v>10384</v>
      </c>
      <c r="W4007" s="78">
        <v>13500</v>
      </c>
      <c r="X4007" s="80" t="s">
        <v>10387</v>
      </c>
    </row>
    <row r="4008" spans="3:24">
      <c r="C4008" s="72">
        <v>2020</v>
      </c>
      <c r="D4008" s="73">
        <v>3</v>
      </c>
      <c r="E4008" s="78" t="s">
        <v>10378</v>
      </c>
      <c r="F4008" s="78" t="s">
        <v>10379</v>
      </c>
      <c r="G4008" s="78" t="s">
        <v>10388</v>
      </c>
      <c r="H4008" s="78" t="s">
        <v>9267</v>
      </c>
      <c r="I4008" s="78" t="s">
        <v>10102</v>
      </c>
      <c r="J4008" s="78" t="s">
        <v>9268</v>
      </c>
      <c r="K4008" s="78"/>
      <c r="L4008" s="78">
        <v>480</v>
      </c>
      <c r="M4008" s="78">
        <v>0.139</v>
      </c>
      <c r="N4008" s="78"/>
      <c r="O4008" s="78" t="s">
        <v>10389</v>
      </c>
      <c r="P4008" s="78">
        <v>180.87</v>
      </c>
      <c r="Q4008" s="78" t="s">
        <v>10382</v>
      </c>
      <c r="R4008" s="78"/>
      <c r="S4008" s="78"/>
      <c r="T4008" s="78">
        <v>8100</v>
      </c>
      <c r="U4008" s="78" t="s">
        <v>10383</v>
      </c>
      <c r="V4008" s="78" t="s">
        <v>10384</v>
      </c>
      <c r="W4008" s="78">
        <v>13500</v>
      </c>
      <c r="X4008" s="80" t="s">
        <v>10390</v>
      </c>
    </row>
    <row r="4009" spans="3:24">
      <c r="C4009" s="72">
        <v>2020</v>
      </c>
      <c r="D4009" s="73">
        <v>3</v>
      </c>
      <c r="E4009" s="78" t="s">
        <v>10378</v>
      </c>
      <c r="F4009" s="78" t="s">
        <v>10379</v>
      </c>
      <c r="G4009" s="78" t="s">
        <v>10391</v>
      </c>
      <c r="H4009" s="78" t="s">
        <v>9267</v>
      </c>
      <c r="I4009" s="78" t="s">
        <v>10102</v>
      </c>
      <c r="J4009" s="78" t="s">
        <v>9268</v>
      </c>
      <c r="K4009" s="78"/>
      <c r="L4009" s="78">
        <v>400</v>
      </c>
      <c r="M4009" s="78">
        <v>0.142</v>
      </c>
      <c r="N4009" s="78"/>
      <c r="O4009" s="78">
        <v>160.43</v>
      </c>
      <c r="P4009" s="78">
        <v>163.36</v>
      </c>
      <c r="Q4009" s="78" t="s">
        <v>10382</v>
      </c>
      <c r="R4009" s="78"/>
      <c r="S4009" s="78"/>
      <c r="T4009" s="78">
        <v>8545</v>
      </c>
      <c r="U4009" s="78" t="s">
        <v>10383</v>
      </c>
      <c r="V4009" s="78" t="s">
        <v>10384</v>
      </c>
      <c r="W4009" s="78">
        <v>14000</v>
      </c>
      <c r="X4009" s="80" t="s">
        <v>5872</v>
      </c>
    </row>
    <row r="4010" spans="3:24">
      <c r="C4010" s="72">
        <v>2020</v>
      </c>
      <c r="D4010" s="73">
        <v>3</v>
      </c>
      <c r="E4010" s="78" t="s">
        <v>10378</v>
      </c>
      <c r="F4010" s="78" t="s">
        <v>10379</v>
      </c>
      <c r="G4010" s="78" t="s">
        <v>10392</v>
      </c>
      <c r="H4010" s="78" t="s">
        <v>9267</v>
      </c>
      <c r="I4010" s="78" t="s">
        <v>10102</v>
      </c>
      <c r="J4010" s="78" t="s">
        <v>9268</v>
      </c>
      <c r="K4010" s="78"/>
      <c r="L4010" s="78">
        <v>450</v>
      </c>
      <c r="M4010" s="78">
        <v>0.144</v>
      </c>
      <c r="N4010" s="78"/>
      <c r="O4010" s="78" t="s">
        <v>1799</v>
      </c>
      <c r="P4010" s="78">
        <v>180.87</v>
      </c>
      <c r="Q4010" s="78" t="s">
        <v>10382</v>
      </c>
      <c r="R4010" s="78"/>
      <c r="S4010" s="78"/>
      <c r="T4010" s="78">
        <v>8545</v>
      </c>
      <c r="U4010" s="78" t="s">
        <v>10383</v>
      </c>
      <c r="V4010" s="78" t="s">
        <v>10384</v>
      </c>
      <c r="W4010" s="78">
        <v>14000</v>
      </c>
      <c r="X4010" s="80" t="s">
        <v>10393</v>
      </c>
    </row>
    <row r="4011" spans="3:24">
      <c r="C4011" s="72">
        <v>2020</v>
      </c>
      <c r="D4011" s="73">
        <v>3</v>
      </c>
      <c r="E4011" s="78" t="s">
        <v>10378</v>
      </c>
      <c r="F4011" s="78" t="s">
        <v>10379</v>
      </c>
      <c r="G4011" s="78" t="s">
        <v>10394</v>
      </c>
      <c r="H4011" s="78" t="s">
        <v>9267</v>
      </c>
      <c r="I4011" s="78" t="s">
        <v>10102</v>
      </c>
      <c r="J4011" s="78" t="s">
        <v>9268</v>
      </c>
      <c r="K4011" s="78"/>
      <c r="L4011" s="78">
        <v>525</v>
      </c>
      <c r="M4011" s="78">
        <v>0.149</v>
      </c>
      <c r="N4011" s="78"/>
      <c r="O4011" s="78">
        <v>158.98</v>
      </c>
      <c r="P4011" s="78">
        <v>210.56</v>
      </c>
      <c r="Q4011" s="78" t="s">
        <v>10382</v>
      </c>
      <c r="R4011" s="78"/>
      <c r="S4011" s="78"/>
      <c r="T4011" s="78">
        <v>8545</v>
      </c>
      <c r="U4011" s="78" t="s">
        <v>10383</v>
      </c>
      <c r="V4011" s="78" t="s">
        <v>10384</v>
      </c>
      <c r="W4011" s="78">
        <v>14000</v>
      </c>
      <c r="X4011" s="80" t="s">
        <v>10395</v>
      </c>
    </row>
    <row r="4012" spans="3:24">
      <c r="C4012" s="72">
        <v>2020</v>
      </c>
      <c r="D4012" s="73">
        <v>3</v>
      </c>
      <c r="E4012" s="78" t="s">
        <v>10378</v>
      </c>
      <c r="F4012" s="78" t="s">
        <v>10379</v>
      </c>
      <c r="G4012" s="78" t="s">
        <v>10396</v>
      </c>
      <c r="H4012" s="78" t="s">
        <v>9267</v>
      </c>
      <c r="I4012" s="78" t="s">
        <v>10102</v>
      </c>
      <c r="J4012" s="78" t="s">
        <v>9268</v>
      </c>
      <c r="K4012" s="78"/>
      <c r="L4012" s="78">
        <v>600</v>
      </c>
      <c r="M4012" s="78">
        <v>0.148</v>
      </c>
      <c r="N4012" s="78"/>
      <c r="O4012" s="78">
        <v>159.79</v>
      </c>
      <c r="P4012" s="78">
        <v>229.05</v>
      </c>
      <c r="Q4012" s="78" t="s">
        <v>10382</v>
      </c>
      <c r="R4012" s="78"/>
      <c r="S4012" s="78"/>
      <c r="T4012" s="78">
        <v>8545</v>
      </c>
      <c r="U4012" s="78" t="s">
        <v>10383</v>
      </c>
      <c r="V4012" s="78" t="s">
        <v>10384</v>
      </c>
      <c r="W4012" s="78">
        <v>14000</v>
      </c>
      <c r="X4012" s="80" t="s">
        <v>10397</v>
      </c>
    </row>
    <row r="4013" spans="3:24">
      <c r="C4013" s="72">
        <v>2020</v>
      </c>
      <c r="D4013" s="73">
        <v>3</v>
      </c>
      <c r="E4013" s="78" t="s">
        <v>10378</v>
      </c>
      <c r="F4013" s="78" t="s">
        <v>10379</v>
      </c>
      <c r="G4013" s="78" t="s">
        <v>10398</v>
      </c>
      <c r="H4013" s="78" t="s">
        <v>9267</v>
      </c>
      <c r="I4013" s="78" t="s">
        <v>10102</v>
      </c>
      <c r="J4013" s="78" t="s">
        <v>9268</v>
      </c>
      <c r="K4013" s="78"/>
      <c r="L4013" s="78">
        <v>430</v>
      </c>
      <c r="M4013" s="78">
        <v>0.139</v>
      </c>
      <c r="N4013" s="78"/>
      <c r="O4013" s="78" t="s">
        <v>10399</v>
      </c>
      <c r="P4013" s="78">
        <v>166.6</v>
      </c>
      <c r="Q4013" s="78" t="s">
        <v>10382</v>
      </c>
      <c r="R4013" s="78"/>
      <c r="S4013" s="78"/>
      <c r="T4013" s="78">
        <v>8545</v>
      </c>
      <c r="U4013" s="78" t="s">
        <v>10383</v>
      </c>
      <c r="V4013" s="78" t="s">
        <v>10384</v>
      </c>
      <c r="W4013" s="78">
        <v>14000</v>
      </c>
      <c r="X4013" s="80" t="s">
        <v>10400</v>
      </c>
    </row>
    <row r="4014" spans="3:24">
      <c r="C4014" s="72">
        <v>2020</v>
      </c>
      <c r="D4014" s="73">
        <v>3</v>
      </c>
      <c r="E4014" s="78" t="s">
        <v>10401</v>
      </c>
      <c r="F4014" s="78" t="s">
        <v>10402</v>
      </c>
      <c r="G4014" s="78" t="s">
        <v>10403</v>
      </c>
      <c r="H4014" s="78" t="s">
        <v>9267</v>
      </c>
      <c r="I4014" s="78" t="s">
        <v>10102</v>
      </c>
      <c r="J4014" s="78" t="s">
        <v>9268</v>
      </c>
      <c r="K4014" s="78"/>
      <c r="L4014" s="78">
        <v>434</v>
      </c>
      <c r="M4014" s="78">
        <v>0.169</v>
      </c>
      <c r="N4014" s="78"/>
      <c r="O4014" s="78">
        <v>156</v>
      </c>
      <c r="P4014" s="78">
        <v>94.47</v>
      </c>
      <c r="Q4014" s="78" t="s">
        <v>10382</v>
      </c>
      <c r="R4014" s="78"/>
      <c r="S4014" s="78"/>
      <c r="T4014" s="78">
        <v>6045</v>
      </c>
      <c r="U4014" s="78">
        <v>2020</v>
      </c>
      <c r="V4014" s="78">
        <v>2775</v>
      </c>
      <c r="W4014" s="78">
        <v>5800</v>
      </c>
      <c r="X4014" s="80">
        <v>3440</v>
      </c>
    </row>
    <row r="4015" spans="3:24">
      <c r="C4015" s="72">
        <v>2020</v>
      </c>
      <c r="D4015" s="73">
        <v>3</v>
      </c>
      <c r="E4015" s="78" t="s">
        <v>10401</v>
      </c>
      <c r="F4015" s="78" t="s">
        <v>10402</v>
      </c>
      <c r="G4015" s="78" t="s">
        <v>10404</v>
      </c>
      <c r="H4015" s="78" t="s">
        <v>9267</v>
      </c>
      <c r="I4015" s="78" t="s">
        <v>10102</v>
      </c>
      <c r="J4015" s="78" t="s">
        <v>9268</v>
      </c>
      <c r="K4015" s="78"/>
      <c r="L4015" s="78">
        <v>315.2</v>
      </c>
      <c r="M4015" s="78">
        <v>0.167</v>
      </c>
      <c r="N4015" s="78"/>
      <c r="O4015" s="78">
        <v>160</v>
      </c>
      <c r="P4015" s="78">
        <v>70.47</v>
      </c>
      <c r="Q4015" s="78" t="s">
        <v>10382</v>
      </c>
      <c r="R4015" s="78"/>
      <c r="S4015" s="78"/>
      <c r="T4015" s="78">
        <v>6045</v>
      </c>
      <c r="U4015" s="78">
        <v>2020</v>
      </c>
      <c r="V4015" s="78">
        <v>2775</v>
      </c>
      <c r="W4015" s="78">
        <v>5800</v>
      </c>
      <c r="X4015" s="80">
        <v>3440</v>
      </c>
    </row>
    <row r="4016" spans="3:24">
      <c r="C4016" s="72">
        <v>2020</v>
      </c>
      <c r="D4016" s="73">
        <v>3</v>
      </c>
      <c r="E4016" s="78" t="s">
        <v>10405</v>
      </c>
      <c r="F4016" s="78" t="s">
        <v>10406</v>
      </c>
      <c r="G4016" s="78" t="s">
        <v>10407</v>
      </c>
      <c r="H4016" s="78" t="s">
        <v>9327</v>
      </c>
      <c r="I4016" s="78" t="s">
        <v>10102</v>
      </c>
      <c r="J4016" s="78" t="s">
        <v>10109</v>
      </c>
      <c r="K4016" s="78">
        <v>706</v>
      </c>
      <c r="L4016" s="78"/>
      <c r="M4016" s="78"/>
      <c r="N4016" s="78">
        <v>12.5</v>
      </c>
      <c r="O4016" s="78">
        <v>170</v>
      </c>
      <c r="P4016" s="78"/>
      <c r="Q4016" s="78" t="s">
        <v>10408</v>
      </c>
      <c r="R4016" s="78"/>
      <c r="S4016" s="78"/>
      <c r="T4016" s="78">
        <v>4880</v>
      </c>
      <c r="U4016" s="78">
        <v>1896</v>
      </c>
      <c r="V4016" s="78">
        <v>1450</v>
      </c>
      <c r="W4016" s="78">
        <v>2310</v>
      </c>
      <c r="X4016" s="80" t="s">
        <v>10409</v>
      </c>
    </row>
    <row r="4017" spans="3:24">
      <c r="C4017" s="72">
        <v>2020</v>
      </c>
      <c r="D4017" s="73">
        <v>3</v>
      </c>
      <c r="E4017" s="78" t="s">
        <v>10405</v>
      </c>
      <c r="F4017" s="78" t="s">
        <v>10406</v>
      </c>
      <c r="G4017" s="78" t="s">
        <v>10410</v>
      </c>
      <c r="H4017" s="78" t="s">
        <v>9327</v>
      </c>
      <c r="I4017" s="78" t="s">
        <v>10102</v>
      </c>
      <c r="J4017" s="78" t="s">
        <v>10109</v>
      </c>
      <c r="K4017" s="78">
        <v>670</v>
      </c>
      <c r="L4017" s="78"/>
      <c r="M4017" s="78"/>
      <c r="N4017" s="78">
        <v>13.5</v>
      </c>
      <c r="O4017" s="78">
        <v>170</v>
      </c>
      <c r="P4017" s="78"/>
      <c r="Q4017" s="78" t="s">
        <v>10408</v>
      </c>
      <c r="R4017" s="78"/>
      <c r="S4017" s="78"/>
      <c r="T4017" s="78">
        <v>4880</v>
      </c>
      <c r="U4017" s="78">
        <v>1896</v>
      </c>
      <c r="V4017" s="78">
        <v>1450</v>
      </c>
      <c r="W4017" s="78">
        <v>2310</v>
      </c>
      <c r="X4017" s="80" t="s">
        <v>10409</v>
      </c>
    </row>
    <row r="4018" spans="3:24">
      <c r="C4018" s="72">
        <v>2020</v>
      </c>
      <c r="D4018" s="73">
        <v>3</v>
      </c>
      <c r="E4018" s="78" t="s">
        <v>10405</v>
      </c>
      <c r="F4018" s="78" t="s">
        <v>10406</v>
      </c>
      <c r="G4018" s="78" t="s">
        <v>10411</v>
      </c>
      <c r="H4018" s="78" t="s">
        <v>9327</v>
      </c>
      <c r="I4018" s="78" t="s">
        <v>10102</v>
      </c>
      <c r="J4018" s="78" t="s">
        <v>10109</v>
      </c>
      <c r="K4018" s="78">
        <v>562</v>
      </c>
      <c r="L4018" s="78"/>
      <c r="M4018" s="78"/>
      <c r="N4018" s="78">
        <v>16</v>
      </c>
      <c r="O4018" s="78">
        <v>170</v>
      </c>
      <c r="P4018" s="78"/>
      <c r="Q4018" s="78" t="s">
        <v>10408</v>
      </c>
      <c r="R4018" s="78"/>
      <c r="S4018" s="78"/>
      <c r="T4018" s="78">
        <v>4880</v>
      </c>
      <c r="U4018" s="78">
        <v>1896</v>
      </c>
      <c r="V4018" s="78">
        <v>1450</v>
      </c>
      <c r="W4018" s="78">
        <v>2435</v>
      </c>
      <c r="X4018" s="80">
        <v>2060</v>
      </c>
    </row>
    <row r="4019" spans="3:24">
      <c r="C4019" s="72">
        <v>2020</v>
      </c>
      <c r="D4019" s="73">
        <v>3</v>
      </c>
      <c r="E4019" s="78" t="s">
        <v>10412</v>
      </c>
      <c r="F4019" s="78" t="s">
        <v>10413</v>
      </c>
      <c r="G4019" s="78" t="s">
        <v>10414</v>
      </c>
      <c r="H4019" s="78" t="s">
        <v>10415</v>
      </c>
      <c r="I4019" s="78" t="s">
        <v>10155</v>
      </c>
      <c r="J4019" s="78" t="s">
        <v>10109</v>
      </c>
      <c r="K4019" s="78">
        <v>150</v>
      </c>
      <c r="L4019" s="78"/>
      <c r="M4019" s="78"/>
      <c r="N4019" s="78"/>
      <c r="O4019" s="78"/>
      <c r="P4019" s="78"/>
      <c r="Q4019" s="78" t="s">
        <v>10416</v>
      </c>
      <c r="R4019" s="78"/>
      <c r="S4019" s="78"/>
      <c r="T4019" s="78">
        <v>4700</v>
      </c>
      <c r="U4019" s="78">
        <v>1930</v>
      </c>
      <c r="V4019" s="78">
        <v>1625</v>
      </c>
      <c r="W4019" s="78">
        <v>2725</v>
      </c>
      <c r="X4019" s="80">
        <v>2350</v>
      </c>
    </row>
    <row r="4020" spans="3:24">
      <c r="C4020" s="72">
        <v>2020</v>
      </c>
      <c r="D4020" s="73">
        <v>3</v>
      </c>
      <c r="E4020" s="78" t="s">
        <v>10417</v>
      </c>
      <c r="F4020" s="78" t="s">
        <v>10418</v>
      </c>
      <c r="G4020" s="78" t="s">
        <v>10419</v>
      </c>
      <c r="H4020" s="78" t="s">
        <v>9267</v>
      </c>
      <c r="I4020" s="78" t="s">
        <v>10102</v>
      </c>
      <c r="J4020" s="78" t="s">
        <v>9268</v>
      </c>
      <c r="K4020" s="78"/>
      <c r="L4020" s="78">
        <v>230</v>
      </c>
      <c r="M4020" s="78" t="s">
        <v>10420</v>
      </c>
      <c r="N4020" s="78"/>
      <c r="O4020" s="78"/>
      <c r="P4020" s="78">
        <v>101.844</v>
      </c>
      <c r="Q4020" s="78" t="s">
        <v>10421</v>
      </c>
      <c r="R4020" s="78"/>
      <c r="S4020" s="78"/>
      <c r="T4020" s="78">
        <v>10200</v>
      </c>
      <c r="U4020" s="78">
        <v>2500</v>
      </c>
      <c r="V4020" s="78" t="s">
        <v>10422</v>
      </c>
      <c r="W4020" s="78">
        <v>16000</v>
      </c>
      <c r="X4020" s="80" t="s">
        <v>10423</v>
      </c>
    </row>
    <row r="4021" spans="3:24">
      <c r="C4021" s="72">
        <v>2020</v>
      </c>
      <c r="D4021" s="73">
        <v>3</v>
      </c>
      <c r="E4021" s="78" t="s">
        <v>10417</v>
      </c>
      <c r="F4021" s="78" t="s">
        <v>10418</v>
      </c>
      <c r="G4021" s="78" t="s">
        <v>10424</v>
      </c>
      <c r="H4021" s="78" t="s">
        <v>10425</v>
      </c>
      <c r="I4021" s="78" t="s">
        <v>10102</v>
      </c>
      <c r="J4021" s="78" t="s">
        <v>9268</v>
      </c>
      <c r="K4021" s="78"/>
      <c r="L4021" s="78">
        <v>190</v>
      </c>
      <c r="M4021" s="78">
        <v>0.202</v>
      </c>
      <c r="N4021" s="78"/>
      <c r="O4021" s="78"/>
      <c r="P4021" s="78">
        <v>150.144</v>
      </c>
      <c r="Q4021" s="78" t="s">
        <v>10426</v>
      </c>
      <c r="R4021" s="78"/>
      <c r="S4021" s="78"/>
      <c r="T4021" s="78">
        <v>18000</v>
      </c>
      <c r="U4021" s="78">
        <v>2550</v>
      </c>
      <c r="V4021" s="78">
        <v>3350</v>
      </c>
      <c r="W4021" s="78">
        <v>28000</v>
      </c>
      <c r="X4021" s="80">
        <v>20300</v>
      </c>
    </row>
    <row r="4022" spans="3:24">
      <c r="C4022" s="72">
        <v>2020</v>
      </c>
      <c r="D4022" s="73">
        <v>3</v>
      </c>
      <c r="E4022" s="78" t="s">
        <v>10427</v>
      </c>
      <c r="F4022" s="78" t="s">
        <v>10428</v>
      </c>
      <c r="G4022" s="78" t="s">
        <v>10429</v>
      </c>
      <c r="H4022" s="78" t="s">
        <v>10430</v>
      </c>
      <c r="I4022" s="78" t="s">
        <v>10102</v>
      </c>
      <c r="J4022" s="78" t="s">
        <v>9281</v>
      </c>
      <c r="K4022" s="78">
        <v>301</v>
      </c>
      <c r="L4022" s="78"/>
      <c r="M4022" s="78">
        <v>0.27</v>
      </c>
      <c r="N4022" s="78"/>
      <c r="O4022" s="78">
        <v>137.6</v>
      </c>
      <c r="P4022" s="78">
        <v>41.86</v>
      </c>
      <c r="Q4022" s="78" t="s">
        <v>2210</v>
      </c>
      <c r="R4022" s="78"/>
      <c r="S4022" s="78"/>
      <c r="T4022" s="78">
        <v>4895</v>
      </c>
      <c r="U4022" s="78" t="s">
        <v>10431</v>
      </c>
      <c r="V4022" s="78">
        <v>2420</v>
      </c>
      <c r="W4022" s="78">
        <v>2510</v>
      </c>
      <c r="X4022" s="80" t="s">
        <v>10432</v>
      </c>
    </row>
    <row r="4023" spans="3:24">
      <c r="C4023" s="72">
        <v>2020</v>
      </c>
      <c r="D4023" s="73">
        <v>3</v>
      </c>
      <c r="E4023" s="78" t="s">
        <v>10427</v>
      </c>
      <c r="F4023" s="78" t="s">
        <v>10428</v>
      </c>
      <c r="G4023" s="78" t="s">
        <v>10433</v>
      </c>
      <c r="H4023" s="78" t="s">
        <v>10430</v>
      </c>
      <c r="I4023" s="78" t="s">
        <v>10102</v>
      </c>
      <c r="J4023" s="78" t="s">
        <v>9281</v>
      </c>
      <c r="K4023" s="78">
        <v>300</v>
      </c>
      <c r="L4023" s="78"/>
      <c r="M4023" s="78">
        <v>0.27</v>
      </c>
      <c r="N4023" s="78"/>
      <c r="O4023" s="78">
        <v>137.6</v>
      </c>
      <c r="P4023" s="78">
        <v>41.86</v>
      </c>
      <c r="Q4023" s="78" t="s">
        <v>10288</v>
      </c>
      <c r="R4023" s="78"/>
      <c r="S4023" s="78"/>
      <c r="T4023" s="78">
        <v>4895</v>
      </c>
      <c r="U4023" s="78" t="s">
        <v>10431</v>
      </c>
      <c r="V4023" s="78">
        <v>2420</v>
      </c>
      <c r="W4023" s="78">
        <v>2510</v>
      </c>
      <c r="X4023" s="80" t="s">
        <v>10432</v>
      </c>
    </row>
    <row r="4024" spans="3:24">
      <c r="C4024" s="72">
        <v>2020</v>
      </c>
      <c r="D4024" s="73">
        <v>3</v>
      </c>
      <c r="E4024" s="78" t="s">
        <v>10427</v>
      </c>
      <c r="F4024" s="78" t="s">
        <v>10428</v>
      </c>
      <c r="G4024" s="78" t="s">
        <v>10434</v>
      </c>
      <c r="H4024" s="78" t="s">
        <v>10430</v>
      </c>
      <c r="I4024" s="78" t="s">
        <v>10102</v>
      </c>
      <c r="J4024" s="78" t="s">
        <v>9281</v>
      </c>
      <c r="K4024" s="78">
        <v>301</v>
      </c>
      <c r="L4024" s="78"/>
      <c r="M4024" s="78">
        <v>0.27</v>
      </c>
      <c r="N4024" s="78"/>
      <c r="O4024" s="78">
        <v>141.1</v>
      </c>
      <c r="P4024" s="78">
        <v>41.6</v>
      </c>
      <c r="Q4024" s="78" t="s">
        <v>10288</v>
      </c>
      <c r="R4024" s="78"/>
      <c r="S4024" s="78"/>
      <c r="T4024" s="78">
        <v>4895</v>
      </c>
      <c r="U4024" s="78" t="s">
        <v>10431</v>
      </c>
      <c r="V4024" s="78">
        <v>2420</v>
      </c>
      <c r="W4024" s="78">
        <v>2510</v>
      </c>
      <c r="X4024" s="80" t="s">
        <v>10432</v>
      </c>
    </row>
    <row r="4025" spans="3:24">
      <c r="C4025" s="72">
        <v>2020</v>
      </c>
      <c r="D4025" s="73">
        <v>3</v>
      </c>
      <c r="E4025" s="78" t="s">
        <v>10435</v>
      </c>
      <c r="F4025" s="78" t="s">
        <v>10436</v>
      </c>
      <c r="G4025" s="78" t="s">
        <v>10437</v>
      </c>
      <c r="H4025" s="78" t="s">
        <v>10438</v>
      </c>
      <c r="I4025" s="78" t="s">
        <v>10102</v>
      </c>
      <c r="J4025" s="78" t="s">
        <v>9281</v>
      </c>
      <c r="K4025" s="78"/>
      <c r="L4025" s="78">
        <v>250</v>
      </c>
      <c r="M4025" s="78"/>
      <c r="N4025" s="78"/>
      <c r="O4025" s="78">
        <v>140.1</v>
      </c>
      <c r="P4025" s="78">
        <v>218.55</v>
      </c>
      <c r="Q4025" s="78" t="s">
        <v>10439</v>
      </c>
      <c r="R4025" s="78"/>
      <c r="S4025" s="78"/>
      <c r="T4025" s="78">
        <v>8430</v>
      </c>
      <c r="U4025" s="78">
        <v>2530</v>
      </c>
      <c r="V4025" s="78">
        <v>3350</v>
      </c>
      <c r="W4025" s="78">
        <v>18000</v>
      </c>
      <c r="X4025" s="80">
        <v>9960</v>
      </c>
    </row>
    <row r="4026" spans="3:24">
      <c r="C4026" s="72">
        <v>2020</v>
      </c>
      <c r="D4026" s="73">
        <v>3</v>
      </c>
      <c r="E4026" s="78" t="s">
        <v>10440</v>
      </c>
      <c r="F4026" s="78" t="s">
        <v>10441</v>
      </c>
      <c r="G4026" s="78" t="s">
        <v>10442</v>
      </c>
      <c r="H4026" s="78" t="s">
        <v>10443</v>
      </c>
      <c r="I4026" s="78" t="s">
        <v>10102</v>
      </c>
      <c r="J4026" s="78" t="s">
        <v>9281</v>
      </c>
      <c r="K4026" s="78"/>
      <c r="L4026" s="78">
        <v>275</v>
      </c>
      <c r="M4026" s="78"/>
      <c r="N4026" s="78"/>
      <c r="O4026" s="78">
        <v>154</v>
      </c>
      <c r="P4026" s="78">
        <v>66.84</v>
      </c>
      <c r="Q4026" s="78" t="s">
        <v>2210</v>
      </c>
      <c r="R4026" s="78"/>
      <c r="S4026" s="78"/>
      <c r="T4026" s="78">
        <v>5335</v>
      </c>
      <c r="U4026" s="78">
        <v>1730</v>
      </c>
      <c r="V4026" s="78">
        <v>2315</v>
      </c>
      <c r="W4026" s="78">
        <v>4495</v>
      </c>
      <c r="X4026" s="80">
        <v>3000</v>
      </c>
    </row>
    <row r="4027" spans="3:24">
      <c r="C4027" s="72">
        <v>2020</v>
      </c>
      <c r="D4027" s="73">
        <v>3</v>
      </c>
      <c r="E4027" s="78" t="s">
        <v>10440</v>
      </c>
      <c r="F4027" s="78" t="s">
        <v>10441</v>
      </c>
      <c r="G4027" s="78" t="s">
        <v>10444</v>
      </c>
      <c r="H4027" s="78" t="s">
        <v>9287</v>
      </c>
      <c r="I4027" s="78" t="s">
        <v>10102</v>
      </c>
      <c r="J4027" s="78" t="s">
        <v>9281</v>
      </c>
      <c r="K4027" s="78"/>
      <c r="L4027" s="78">
        <v>365</v>
      </c>
      <c r="M4027" s="78"/>
      <c r="N4027" s="78"/>
      <c r="O4027" s="78">
        <v>140.7</v>
      </c>
      <c r="P4027" s="78">
        <v>314.14</v>
      </c>
      <c r="Q4027" s="78" t="s">
        <v>10445</v>
      </c>
      <c r="R4027" s="78"/>
      <c r="S4027" s="78"/>
      <c r="T4027" s="78">
        <v>9090</v>
      </c>
      <c r="U4027" s="78">
        <v>2550</v>
      </c>
      <c r="V4027" s="78">
        <v>3140</v>
      </c>
      <c r="W4027" s="78">
        <v>18000</v>
      </c>
      <c r="X4027" s="80">
        <v>13300</v>
      </c>
    </row>
    <row r="4028" spans="3:24">
      <c r="C4028" s="72">
        <v>2020</v>
      </c>
      <c r="D4028" s="73">
        <v>3</v>
      </c>
      <c r="E4028" s="78" t="s">
        <v>10446</v>
      </c>
      <c r="F4028" s="78" t="s">
        <v>10447</v>
      </c>
      <c r="G4028" s="78" t="s">
        <v>10448</v>
      </c>
      <c r="H4028" s="78" t="s">
        <v>9296</v>
      </c>
      <c r="I4028" s="78" t="s">
        <v>10102</v>
      </c>
      <c r="J4028" s="78" t="s">
        <v>9268</v>
      </c>
      <c r="K4028" s="78"/>
      <c r="L4028" s="78">
        <v>467</v>
      </c>
      <c r="M4028" s="78">
        <v>0.146</v>
      </c>
      <c r="N4028" s="78"/>
      <c r="O4028" s="78" t="s">
        <v>10449</v>
      </c>
      <c r="P4028" s="78">
        <v>255.48</v>
      </c>
      <c r="Q4028" s="78" t="s">
        <v>10445</v>
      </c>
      <c r="R4028" s="78"/>
      <c r="S4028" s="78"/>
      <c r="T4028" s="78">
        <v>10500</v>
      </c>
      <c r="U4028" s="78">
        <v>2550</v>
      </c>
      <c r="V4028" s="78">
        <v>3300</v>
      </c>
      <c r="W4028" s="78">
        <v>18000</v>
      </c>
      <c r="X4028" s="80" t="s">
        <v>10450</v>
      </c>
    </row>
    <row r="4029" spans="3:24">
      <c r="C4029" s="72">
        <v>2020</v>
      </c>
      <c r="D4029" s="73">
        <v>3</v>
      </c>
      <c r="E4029" s="78" t="s">
        <v>10451</v>
      </c>
      <c r="F4029" s="78" t="s">
        <v>10452</v>
      </c>
      <c r="G4029" s="78" t="s">
        <v>10453</v>
      </c>
      <c r="H4029" s="78" t="s">
        <v>9822</v>
      </c>
      <c r="I4029" s="78" t="s">
        <v>10454</v>
      </c>
      <c r="J4029" s="78" t="s">
        <v>9268</v>
      </c>
      <c r="K4029" s="78"/>
      <c r="L4029" s="78" t="s">
        <v>10455</v>
      </c>
      <c r="M4029" s="78"/>
      <c r="N4029" s="78"/>
      <c r="O4029" s="78"/>
      <c r="P4029" s="78"/>
      <c r="Q4029" s="78"/>
      <c r="R4029" s="78">
        <v>84</v>
      </c>
      <c r="S4029" s="78">
        <v>85</v>
      </c>
      <c r="T4029" s="78">
        <v>10500</v>
      </c>
      <c r="U4029" s="78">
        <v>2500</v>
      </c>
      <c r="V4029" s="78">
        <v>3490</v>
      </c>
      <c r="W4029" s="78">
        <v>18000</v>
      </c>
      <c r="X4029" s="80" t="s">
        <v>10456</v>
      </c>
    </row>
    <row r="4030" spans="3:24">
      <c r="C4030" s="72">
        <v>2020</v>
      </c>
      <c r="D4030" s="73">
        <v>3</v>
      </c>
      <c r="E4030" s="78" t="s">
        <v>10451</v>
      </c>
      <c r="F4030" s="78" t="s">
        <v>10457</v>
      </c>
      <c r="G4030" s="78" t="s">
        <v>10458</v>
      </c>
      <c r="H4030" s="78" t="s">
        <v>9822</v>
      </c>
      <c r="I4030" s="78" t="s">
        <v>10454</v>
      </c>
      <c r="J4030" s="78" t="s">
        <v>9268</v>
      </c>
      <c r="K4030" s="78"/>
      <c r="L4030" s="78" t="s">
        <v>10455</v>
      </c>
      <c r="M4030" s="78"/>
      <c r="N4030" s="78"/>
      <c r="O4030" s="78"/>
      <c r="P4030" s="78"/>
      <c r="Q4030" s="78"/>
      <c r="R4030" s="78">
        <v>57.5</v>
      </c>
      <c r="S4030" s="78">
        <v>56</v>
      </c>
      <c r="T4030" s="78">
        <v>10500</v>
      </c>
      <c r="U4030" s="78">
        <v>2500</v>
      </c>
      <c r="V4030" s="78">
        <v>3490</v>
      </c>
      <c r="W4030" s="78">
        <v>18000</v>
      </c>
      <c r="X4030" s="80" t="s">
        <v>10456</v>
      </c>
    </row>
    <row r="4031" spans="3:24">
      <c r="C4031" s="72">
        <v>2020</v>
      </c>
      <c r="D4031" s="73">
        <v>3</v>
      </c>
      <c r="E4031" s="78" t="s">
        <v>10459</v>
      </c>
      <c r="F4031" s="78" t="s">
        <v>10460</v>
      </c>
      <c r="G4031" s="78" t="s">
        <v>10461</v>
      </c>
      <c r="H4031" s="78" t="s">
        <v>10462</v>
      </c>
      <c r="I4031" s="78" t="s">
        <v>10102</v>
      </c>
      <c r="J4031" s="78" t="s">
        <v>9281</v>
      </c>
      <c r="K4031" s="78"/>
      <c r="L4031" s="78">
        <v>275</v>
      </c>
      <c r="M4031" s="78">
        <v>0.342</v>
      </c>
      <c r="N4031" s="78"/>
      <c r="O4031" s="78">
        <v>154</v>
      </c>
      <c r="P4031" s="78">
        <v>66.84</v>
      </c>
      <c r="Q4031" s="78" t="s">
        <v>10288</v>
      </c>
      <c r="R4031" s="78"/>
      <c r="S4031" s="78"/>
      <c r="T4031" s="78">
        <v>5100</v>
      </c>
      <c r="U4031" s="78">
        <v>1680</v>
      </c>
      <c r="V4031" s="78">
        <v>2280</v>
      </c>
      <c r="W4031" s="78">
        <v>4495</v>
      </c>
      <c r="X4031" s="80" t="s">
        <v>10463</v>
      </c>
    </row>
    <row r="4032" spans="3:24">
      <c r="C4032" s="72">
        <v>2020</v>
      </c>
      <c r="D4032" s="73">
        <v>3</v>
      </c>
      <c r="E4032" s="78" t="s">
        <v>10464</v>
      </c>
      <c r="F4032" s="78" t="s">
        <v>10428</v>
      </c>
      <c r="G4032" s="78" t="s">
        <v>10465</v>
      </c>
      <c r="H4032" s="78" t="s">
        <v>9327</v>
      </c>
      <c r="I4032" s="78" t="s">
        <v>10102</v>
      </c>
      <c r="J4032" s="78" t="s">
        <v>10109</v>
      </c>
      <c r="K4032" s="78">
        <v>120</v>
      </c>
      <c r="L4032" s="78"/>
      <c r="M4032" s="78"/>
      <c r="N4032" s="78">
        <v>8.8</v>
      </c>
      <c r="O4032" s="78">
        <v>95</v>
      </c>
      <c r="P4032" s="78"/>
      <c r="Q4032" s="78" t="s">
        <v>10288</v>
      </c>
      <c r="R4032" s="78"/>
      <c r="S4032" s="78"/>
      <c r="T4032" s="78">
        <v>2920</v>
      </c>
      <c r="U4032" s="78">
        <v>1493</v>
      </c>
      <c r="V4032" s="78">
        <v>1621</v>
      </c>
      <c r="W4032" s="78">
        <v>980</v>
      </c>
      <c r="X4032" s="80">
        <v>665</v>
      </c>
    </row>
    <row r="4033" spans="3:24">
      <c r="C4033" s="72">
        <v>2020</v>
      </c>
      <c r="D4033" s="73">
        <v>3</v>
      </c>
      <c r="E4033" s="78" t="s">
        <v>10466</v>
      </c>
      <c r="F4033" s="78" t="s">
        <v>10467</v>
      </c>
      <c r="G4033" s="78" t="s">
        <v>10468</v>
      </c>
      <c r="H4033" s="78" t="s">
        <v>10469</v>
      </c>
      <c r="I4033" s="78" t="s">
        <v>10454</v>
      </c>
      <c r="J4033" s="78" t="s">
        <v>10109</v>
      </c>
      <c r="K4033" s="78"/>
      <c r="L4033" s="78"/>
      <c r="M4033" s="78"/>
      <c r="N4033" s="78"/>
      <c r="O4033" s="78"/>
      <c r="P4033" s="78"/>
      <c r="Q4033" s="78"/>
      <c r="R4033" s="78">
        <v>70</v>
      </c>
      <c r="S4033" s="78">
        <v>70</v>
      </c>
      <c r="T4033" s="78">
        <v>4814</v>
      </c>
      <c r="U4033" s="78">
        <v>1935</v>
      </c>
      <c r="V4033" s="78">
        <v>1685</v>
      </c>
      <c r="W4033" s="78">
        <v>2395</v>
      </c>
      <c r="X4033" s="80">
        <v>2000</v>
      </c>
    </row>
    <row r="4034" spans="3:24">
      <c r="C4034" s="72">
        <v>2020</v>
      </c>
      <c r="D4034" s="73">
        <v>3</v>
      </c>
      <c r="E4034" s="78" t="s">
        <v>10470</v>
      </c>
      <c r="F4034" s="78" t="s">
        <v>10275</v>
      </c>
      <c r="G4034" s="78" t="s">
        <v>10471</v>
      </c>
      <c r="H4034" s="78" t="s">
        <v>10472</v>
      </c>
      <c r="I4034" s="78" t="s">
        <v>10473</v>
      </c>
      <c r="J4034" s="78" t="s">
        <v>9268</v>
      </c>
      <c r="K4034" s="78"/>
      <c r="L4034" s="78"/>
      <c r="M4034" s="78"/>
      <c r="N4034" s="78"/>
      <c r="O4034" s="78"/>
      <c r="P4034" s="78">
        <v>30.134</v>
      </c>
      <c r="Q4034" s="78" t="s">
        <v>10474</v>
      </c>
      <c r="R4034" s="78"/>
      <c r="S4034" s="78"/>
      <c r="T4034" s="78">
        <v>9545</v>
      </c>
      <c r="U4034" s="78">
        <v>2450</v>
      </c>
      <c r="V4034" s="78" t="s">
        <v>2422</v>
      </c>
      <c r="W4034" s="78">
        <v>13300</v>
      </c>
      <c r="X4034" s="80" t="s">
        <v>10475</v>
      </c>
    </row>
    <row r="4035" spans="3:24">
      <c r="C4035" s="72">
        <v>2020</v>
      </c>
      <c r="D4035" s="73">
        <v>3</v>
      </c>
      <c r="E4035" s="78" t="s">
        <v>10476</v>
      </c>
      <c r="F4035" s="78" t="s">
        <v>10418</v>
      </c>
      <c r="G4035" s="78" t="s">
        <v>10477</v>
      </c>
      <c r="H4035" s="78" t="s">
        <v>10478</v>
      </c>
      <c r="I4035" s="78" t="s">
        <v>10473</v>
      </c>
      <c r="J4035" s="78" t="s">
        <v>9268</v>
      </c>
      <c r="K4035" s="78"/>
      <c r="L4035" s="78"/>
      <c r="M4035" s="78"/>
      <c r="N4035" s="78"/>
      <c r="O4035" s="78"/>
      <c r="P4035" s="78">
        <v>38.64</v>
      </c>
      <c r="Q4035" s="78" t="s">
        <v>10479</v>
      </c>
      <c r="R4035" s="78"/>
      <c r="S4035" s="78"/>
      <c r="T4035" s="78">
        <v>10500</v>
      </c>
      <c r="U4035" s="78">
        <v>2540</v>
      </c>
      <c r="V4035" s="78">
        <v>3280</v>
      </c>
      <c r="W4035" s="78">
        <v>16550</v>
      </c>
      <c r="X4035" s="80" t="s">
        <v>10480</v>
      </c>
    </row>
    <row r="4036" spans="3:24">
      <c r="C4036" s="72">
        <v>2020</v>
      </c>
      <c r="D4036" s="73">
        <v>3</v>
      </c>
      <c r="E4036" s="78" t="s">
        <v>10481</v>
      </c>
      <c r="F4036" s="78" t="s">
        <v>10482</v>
      </c>
      <c r="G4036" s="78" t="s">
        <v>10483</v>
      </c>
      <c r="H4036" s="78" t="s">
        <v>9819</v>
      </c>
      <c r="I4036" s="78" t="s">
        <v>10454</v>
      </c>
      <c r="J4036" s="78" t="s">
        <v>9281</v>
      </c>
      <c r="K4036" s="78"/>
      <c r="L4036" s="78">
        <v>390</v>
      </c>
      <c r="M4036" s="78"/>
      <c r="N4036" s="78"/>
      <c r="O4036" s="78"/>
      <c r="P4036" s="78"/>
      <c r="Q4036" s="78"/>
      <c r="R4036" s="78">
        <v>100</v>
      </c>
      <c r="S4036" s="78">
        <v>102</v>
      </c>
      <c r="T4036" s="78">
        <v>7040</v>
      </c>
      <c r="U4036" s="78">
        <v>2550</v>
      </c>
      <c r="V4036" s="78" t="s">
        <v>10484</v>
      </c>
      <c r="W4036" s="78">
        <v>25000</v>
      </c>
      <c r="X4036" s="80">
        <v>11000</v>
      </c>
    </row>
    <row r="4037" spans="3:24">
      <c r="C4037" s="72">
        <v>2020</v>
      </c>
      <c r="D4037" s="73">
        <v>3</v>
      </c>
      <c r="E4037" s="78" t="s">
        <v>10481</v>
      </c>
      <c r="F4037" s="78" t="s">
        <v>10485</v>
      </c>
      <c r="G4037" s="78" t="s">
        <v>10486</v>
      </c>
      <c r="H4037" s="78" t="s">
        <v>10487</v>
      </c>
      <c r="I4037" s="78" t="s">
        <v>10454</v>
      </c>
      <c r="J4037" s="78" t="s">
        <v>9281</v>
      </c>
      <c r="K4037" s="78"/>
      <c r="L4037" s="78">
        <v>480</v>
      </c>
      <c r="M4037" s="78"/>
      <c r="N4037" s="78"/>
      <c r="O4037" s="78"/>
      <c r="P4037" s="78"/>
      <c r="Q4037" s="78"/>
      <c r="R4037" s="78">
        <v>110</v>
      </c>
      <c r="S4037" s="78">
        <v>111</v>
      </c>
      <c r="T4037" s="78">
        <v>7040</v>
      </c>
      <c r="U4037" s="78">
        <v>2550</v>
      </c>
      <c r="V4037" s="78" t="s">
        <v>10484</v>
      </c>
      <c r="W4037" s="78">
        <v>25000</v>
      </c>
      <c r="X4037" s="80">
        <v>11000</v>
      </c>
    </row>
    <row r="4038" spans="3:24">
      <c r="C4038" s="72">
        <v>2020</v>
      </c>
      <c r="D4038" s="73">
        <v>3</v>
      </c>
      <c r="E4038" s="78" t="s">
        <v>10360</v>
      </c>
      <c r="F4038" s="78" t="s">
        <v>10488</v>
      </c>
      <c r="G4038" s="78" t="s">
        <v>10489</v>
      </c>
      <c r="H4038" s="78" t="s">
        <v>10154</v>
      </c>
      <c r="I4038" s="78" t="s">
        <v>10155</v>
      </c>
      <c r="J4038" s="78" t="s">
        <v>10109</v>
      </c>
      <c r="K4038" s="78">
        <v>135</v>
      </c>
      <c r="L4038" s="78"/>
      <c r="M4038" s="78"/>
      <c r="N4038" s="78"/>
      <c r="O4038" s="78"/>
      <c r="P4038" s="78"/>
      <c r="Q4038" s="78" t="s">
        <v>10490</v>
      </c>
      <c r="R4038" s="78"/>
      <c r="S4038" s="78"/>
      <c r="T4038" s="78">
        <v>4586</v>
      </c>
      <c r="U4038" s="78">
        <v>1958</v>
      </c>
      <c r="V4038" s="78">
        <v>1352</v>
      </c>
      <c r="W4038" s="78">
        <v>2670</v>
      </c>
      <c r="X4038" s="80">
        <v>2349</v>
      </c>
    </row>
    <row r="4039" spans="3:24">
      <c r="C4039" s="72">
        <v>2020</v>
      </c>
      <c r="D4039" s="73">
        <v>3</v>
      </c>
      <c r="E4039" s="78" t="s">
        <v>10360</v>
      </c>
      <c r="F4039" s="78" t="s">
        <v>10488</v>
      </c>
      <c r="G4039" s="78" t="s">
        <v>10491</v>
      </c>
      <c r="H4039" s="78" t="s">
        <v>10154</v>
      </c>
      <c r="I4039" s="78" t="s">
        <v>10102</v>
      </c>
      <c r="J4039" s="78" t="s">
        <v>10109</v>
      </c>
      <c r="K4039" s="78">
        <v>420</v>
      </c>
      <c r="L4039" s="78"/>
      <c r="M4039" s="78"/>
      <c r="N4039" s="78">
        <v>18.9</v>
      </c>
      <c r="O4039" s="78">
        <v>148.5</v>
      </c>
      <c r="P4039" s="78"/>
      <c r="Q4039" s="78" t="s">
        <v>10490</v>
      </c>
      <c r="R4039" s="78"/>
      <c r="S4039" s="78"/>
      <c r="T4039" s="78">
        <v>4425</v>
      </c>
      <c r="U4039" s="78">
        <v>1863</v>
      </c>
      <c r="V4039" s="78">
        <v>1651</v>
      </c>
      <c r="W4039" s="78">
        <v>2650</v>
      </c>
      <c r="X4039" s="80">
        <v>2157</v>
      </c>
    </row>
    <row r="4040" spans="3:24">
      <c r="C4040" s="72">
        <v>2021</v>
      </c>
      <c r="D4040" s="73">
        <v>3</v>
      </c>
      <c r="E4040" s="78" t="s">
        <v>10492</v>
      </c>
      <c r="F4040" s="78" t="s">
        <v>10493</v>
      </c>
      <c r="G4040" s="78" t="s">
        <v>10494</v>
      </c>
      <c r="H4040" s="78" t="s">
        <v>9402</v>
      </c>
      <c r="I4040" s="78" t="s">
        <v>10102</v>
      </c>
      <c r="J4040" s="78" t="s">
        <v>9268</v>
      </c>
      <c r="K4040" s="78"/>
      <c r="L4040" s="78">
        <v>360</v>
      </c>
      <c r="M4040" s="78">
        <v>0.233</v>
      </c>
      <c r="N4040" s="78"/>
      <c r="O4040" s="78">
        <v>157.18</v>
      </c>
      <c r="P4040" s="78">
        <v>90.24</v>
      </c>
      <c r="Q4040" s="78" t="s">
        <v>10439</v>
      </c>
      <c r="R4040" s="78"/>
      <c r="S4040" s="78"/>
      <c r="T4040" s="78">
        <v>5990</v>
      </c>
      <c r="U4040" s="78">
        <v>2250</v>
      </c>
      <c r="V4040" s="78">
        <v>3130</v>
      </c>
      <c r="W4040" s="78">
        <v>7000</v>
      </c>
      <c r="X4040" s="80" t="s">
        <v>10495</v>
      </c>
    </row>
    <row r="4041" spans="3:24">
      <c r="C4041" s="72">
        <v>2020</v>
      </c>
      <c r="D4041" s="73">
        <v>3</v>
      </c>
      <c r="E4041" s="78" t="s">
        <v>10378</v>
      </c>
      <c r="F4041" s="78" t="s">
        <v>10379</v>
      </c>
      <c r="G4041" s="78" t="s">
        <v>10496</v>
      </c>
      <c r="H4041" s="78" t="s">
        <v>10497</v>
      </c>
      <c r="I4041" s="78" t="s">
        <v>10454</v>
      </c>
      <c r="J4041" s="78" t="s">
        <v>9268</v>
      </c>
      <c r="K4041" s="78"/>
      <c r="L4041" s="78" t="s">
        <v>10498</v>
      </c>
      <c r="M4041" s="78"/>
      <c r="N4041" s="78"/>
      <c r="O4041" s="78"/>
      <c r="P4041" s="78"/>
      <c r="Q4041" s="78"/>
      <c r="R4041" s="78">
        <v>40.5</v>
      </c>
      <c r="S4041" s="78">
        <v>42.5</v>
      </c>
      <c r="T4041" s="78">
        <v>8545</v>
      </c>
      <c r="U4041" s="78" t="s">
        <v>10383</v>
      </c>
      <c r="V4041" s="78" t="s">
        <v>10499</v>
      </c>
      <c r="W4041" s="78">
        <v>14000</v>
      </c>
      <c r="X4041" s="80" t="s">
        <v>10500</v>
      </c>
    </row>
    <row r="4042" spans="3:24">
      <c r="C4042" s="72">
        <v>2020</v>
      </c>
      <c r="D4042" s="73">
        <v>3</v>
      </c>
      <c r="E4042" s="78" t="s">
        <v>10378</v>
      </c>
      <c r="F4042" s="78" t="s">
        <v>10379</v>
      </c>
      <c r="G4042" s="78" t="s">
        <v>10501</v>
      </c>
      <c r="H4042" s="78" t="s">
        <v>10497</v>
      </c>
      <c r="I4042" s="78" t="s">
        <v>10454</v>
      </c>
      <c r="J4042" s="78" t="s">
        <v>9268</v>
      </c>
      <c r="K4042" s="78"/>
      <c r="L4042" s="78" t="s">
        <v>10502</v>
      </c>
      <c r="M4042" s="78"/>
      <c r="N4042" s="78"/>
      <c r="O4042" s="78"/>
      <c r="P4042" s="78"/>
      <c r="Q4042" s="78"/>
      <c r="R4042" s="78">
        <v>52</v>
      </c>
      <c r="S4042" s="78">
        <v>52.1</v>
      </c>
      <c r="T4042" s="78">
        <v>8545</v>
      </c>
      <c r="U4042" s="78" t="s">
        <v>10383</v>
      </c>
      <c r="V4042" s="78" t="s">
        <v>10499</v>
      </c>
      <c r="W4042" s="78">
        <v>14000</v>
      </c>
      <c r="X4042" s="80" t="s">
        <v>10503</v>
      </c>
    </row>
    <row r="4043" spans="3:24">
      <c r="C4043" s="72">
        <v>2020</v>
      </c>
      <c r="D4043" s="73">
        <v>3</v>
      </c>
      <c r="E4043" s="78" t="s">
        <v>10378</v>
      </c>
      <c r="F4043" s="78" t="s">
        <v>10379</v>
      </c>
      <c r="G4043" s="78" t="s">
        <v>10504</v>
      </c>
      <c r="H4043" s="78" t="s">
        <v>9850</v>
      </c>
      <c r="I4043" s="78" t="s">
        <v>10454</v>
      </c>
      <c r="J4043" s="78" t="s">
        <v>9268</v>
      </c>
      <c r="K4043" s="78"/>
      <c r="L4043" s="78" t="s">
        <v>10505</v>
      </c>
      <c r="M4043" s="78"/>
      <c r="N4043" s="78"/>
      <c r="O4043" s="78"/>
      <c r="P4043" s="78"/>
      <c r="Q4043" s="78"/>
      <c r="R4043" s="78">
        <v>62.5</v>
      </c>
      <c r="S4043" s="78">
        <v>65</v>
      </c>
      <c r="T4043" s="78">
        <v>8545</v>
      </c>
      <c r="U4043" s="78" t="s">
        <v>10383</v>
      </c>
      <c r="V4043" s="78" t="s">
        <v>10499</v>
      </c>
      <c r="W4043" s="78">
        <v>14000</v>
      </c>
      <c r="X4043" s="80" t="s">
        <v>10500</v>
      </c>
    </row>
    <row r="4044" spans="3:24">
      <c r="C4044" s="72">
        <v>2020</v>
      </c>
      <c r="D4044" s="73">
        <v>3</v>
      </c>
      <c r="E4044" s="78" t="s">
        <v>10378</v>
      </c>
      <c r="F4044" s="78" t="s">
        <v>10506</v>
      </c>
      <c r="G4044" s="78" t="s">
        <v>10507</v>
      </c>
      <c r="H4044" s="78" t="s">
        <v>9267</v>
      </c>
      <c r="I4044" s="78" t="s">
        <v>10102</v>
      </c>
      <c r="J4044" s="78" t="s">
        <v>9268</v>
      </c>
      <c r="K4044" s="78"/>
      <c r="L4044" s="78">
        <v>351</v>
      </c>
      <c r="M4044" s="78"/>
      <c r="N4044" s="78">
        <v>0.182</v>
      </c>
      <c r="O4044" s="78">
        <v>160</v>
      </c>
      <c r="P4044" s="78">
        <v>70.47</v>
      </c>
      <c r="Q4044" s="78" t="s">
        <v>10288</v>
      </c>
      <c r="R4044" s="78"/>
      <c r="S4044" s="78"/>
      <c r="T4044" s="78">
        <v>5995</v>
      </c>
      <c r="U4044" s="78">
        <v>2020</v>
      </c>
      <c r="V4044" s="78">
        <v>2775</v>
      </c>
      <c r="W4044" s="78">
        <v>5440</v>
      </c>
      <c r="X4044" s="80">
        <v>3310</v>
      </c>
    </row>
    <row r="4045" spans="3:24">
      <c r="C4045" s="72">
        <v>2020</v>
      </c>
      <c r="D4045" s="73">
        <v>3</v>
      </c>
      <c r="E4045" s="78" t="s">
        <v>10508</v>
      </c>
      <c r="F4045" s="78" t="s">
        <v>10509</v>
      </c>
      <c r="G4045" s="78" t="s">
        <v>10510</v>
      </c>
      <c r="H4045" s="78" t="s">
        <v>10511</v>
      </c>
      <c r="I4045" s="78" t="s">
        <v>10454</v>
      </c>
      <c r="J4045" s="78" t="s">
        <v>9281</v>
      </c>
      <c r="K4045" s="78"/>
      <c r="L4045" s="78">
        <v>420</v>
      </c>
      <c r="M4045" s="78"/>
      <c r="N4045" s="78"/>
      <c r="O4045" s="78"/>
      <c r="P4045" s="78"/>
      <c r="Q4045" s="78"/>
      <c r="R4045" s="78">
        <v>45</v>
      </c>
      <c r="S4045" s="78">
        <v>46</v>
      </c>
      <c r="T4045" s="78">
        <v>7630</v>
      </c>
      <c r="U4045" s="78">
        <v>2370</v>
      </c>
      <c r="V4045" s="78">
        <v>3060</v>
      </c>
      <c r="W4045" s="78">
        <v>9000</v>
      </c>
      <c r="X4045" s="80" t="s">
        <v>10512</v>
      </c>
    </row>
    <row r="4046" spans="3:24">
      <c r="C4046" s="72">
        <v>2020</v>
      </c>
      <c r="D4046" s="73">
        <v>3</v>
      </c>
      <c r="E4046" s="78" t="s">
        <v>10513</v>
      </c>
      <c r="F4046" s="78" t="s">
        <v>10514</v>
      </c>
      <c r="G4046" s="78" t="s">
        <v>10515</v>
      </c>
      <c r="H4046" s="78" t="s">
        <v>9864</v>
      </c>
      <c r="I4046" s="78" t="s">
        <v>10454</v>
      </c>
      <c r="J4046" s="78" t="s">
        <v>9268</v>
      </c>
      <c r="K4046" s="78"/>
      <c r="L4046" s="78" t="s">
        <v>10516</v>
      </c>
      <c r="M4046" s="78"/>
      <c r="N4046" s="78"/>
      <c r="O4046" s="78"/>
      <c r="P4046" s="78"/>
      <c r="Q4046" s="78"/>
      <c r="R4046" s="78">
        <v>65</v>
      </c>
      <c r="S4046" s="78">
        <v>70</v>
      </c>
      <c r="T4046" s="78">
        <v>10900</v>
      </c>
      <c r="U4046" s="78">
        <v>2540</v>
      </c>
      <c r="V4046" s="78">
        <v>3650</v>
      </c>
      <c r="W4046" s="78">
        <v>17300</v>
      </c>
      <c r="X4046" s="80" t="s">
        <v>10517</v>
      </c>
    </row>
    <row r="4047" spans="3:24">
      <c r="C4047" s="72">
        <v>2020</v>
      </c>
      <c r="D4047" s="73">
        <v>3</v>
      </c>
      <c r="E4047" s="78" t="s">
        <v>10518</v>
      </c>
      <c r="F4047" s="78" t="s">
        <v>10519</v>
      </c>
      <c r="G4047" s="78" t="s">
        <v>10520</v>
      </c>
      <c r="H4047" s="78" t="s">
        <v>10521</v>
      </c>
      <c r="I4047" s="78" t="s">
        <v>10102</v>
      </c>
      <c r="J4047" s="78" t="s">
        <v>9281</v>
      </c>
      <c r="K4047" s="78"/>
      <c r="L4047" s="78">
        <v>260</v>
      </c>
      <c r="M4047" s="78">
        <v>0.395</v>
      </c>
      <c r="N4047" s="78"/>
      <c r="O4047" s="78">
        <v>102.5</v>
      </c>
      <c r="P4047" s="78">
        <v>136.3</v>
      </c>
      <c r="Q4047" s="78" t="s">
        <v>10288</v>
      </c>
      <c r="R4047" s="78"/>
      <c r="S4047" s="78"/>
      <c r="T4047" s="78">
        <v>7520</v>
      </c>
      <c r="U4047" s="78">
        <v>2195</v>
      </c>
      <c r="V4047" s="78">
        <v>2825</v>
      </c>
      <c r="W4047" s="78">
        <v>8995</v>
      </c>
      <c r="X4047" s="80">
        <v>7300</v>
      </c>
    </row>
    <row r="4048" spans="3:24">
      <c r="C4048" s="72">
        <v>2021</v>
      </c>
      <c r="D4048" s="73">
        <v>3</v>
      </c>
      <c r="E4048" s="78" t="s">
        <v>9013</v>
      </c>
      <c r="F4048" s="78" t="s">
        <v>9014</v>
      </c>
      <c r="G4048" s="78" t="s">
        <v>10522</v>
      </c>
      <c r="H4048" s="78" t="s">
        <v>1474</v>
      </c>
      <c r="I4048" s="78" t="s">
        <v>1397</v>
      </c>
      <c r="J4048" s="78" t="s">
        <v>9281</v>
      </c>
      <c r="K4048" s="78"/>
      <c r="L4048" s="78">
        <v>406</v>
      </c>
      <c r="M4048" s="78"/>
      <c r="N4048" s="78"/>
      <c r="O4048" s="78">
        <v>140</v>
      </c>
      <c r="P4048" s="78">
        <v>218.54</v>
      </c>
      <c r="Q4048" s="78" t="s">
        <v>2210</v>
      </c>
      <c r="R4048" s="78"/>
      <c r="S4048" s="78"/>
      <c r="T4048" s="78">
        <v>7085</v>
      </c>
      <c r="U4048" s="78">
        <v>2500</v>
      </c>
      <c r="V4048" s="78">
        <v>2880</v>
      </c>
      <c r="W4048" s="78">
        <v>12495</v>
      </c>
      <c r="X4048" s="80">
        <v>8500</v>
      </c>
    </row>
    <row r="4049" spans="3:24">
      <c r="C4049" s="72">
        <v>2021</v>
      </c>
      <c r="D4049" s="73">
        <v>3</v>
      </c>
      <c r="E4049" s="78" t="s">
        <v>10523</v>
      </c>
      <c r="F4049" s="78" t="s">
        <v>9014</v>
      </c>
      <c r="G4049" s="78" t="s">
        <v>10524</v>
      </c>
      <c r="H4049" s="78" t="s">
        <v>1886</v>
      </c>
      <c r="I4049" s="78" t="s">
        <v>1397</v>
      </c>
      <c r="J4049" s="78" t="s">
        <v>9281</v>
      </c>
      <c r="K4049" s="78"/>
      <c r="L4049" s="78">
        <v>90</v>
      </c>
      <c r="M4049" s="78"/>
      <c r="N4049" s="78"/>
      <c r="O4049" s="78">
        <v>140</v>
      </c>
      <c r="P4049" s="78">
        <v>218.54</v>
      </c>
      <c r="Q4049" s="78" t="s">
        <v>1402</v>
      </c>
      <c r="R4049" s="78"/>
      <c r="S4049" s="78"/>
      <c r="T4049" s="78">
        <v>7640</v>
      </c>
      <c r="U4049" s="78">
        <v>2320</v>
      </c>
      <c r="V4049" s="78">
        <v>2750</v>
      </c>
      <c r="W4049" s="78">
        <v>12495</v>
      </c>
      <c r="X4049" s="80">
        <v>9500</v>
      </c>
    </row>
    <row r="4050" spans="3:24">
      <c r="C4050" s="72">
        <v>2021</v>
      </c>
      <c r="D4050" s="73">
        <v>3</v>
      </c>
      <c r="E4050" s="78" t="s">
        <v>10525</v>
      </c>
      <c r="F4050" s="78" t="s">
        <v>5393</v>
      </c>
      <c r="G4050" s="78" t="s">
        <v>10526</v>
      </c>
      <c r="H4050" s="78" t="s">
        <v>1433</v>
      </c>
      <c r="I4050" s="78" t="s">
        <v>1397</v>
      </c>
      <c r="J4050" s="78" t="s">
        <v>9268</v>
      </c>
      <c r="K4050" s="78"/>
      <c r="L4050" s="78">
        <v>380</v>
      </c>
      <c r="M4050" s="78">
        <v>0.134</v>
      </c>
      <c r="N4050" s="78"/>
      <c r="O4050" s="78">
        <v>161.27</v>
      </c>
      <c r="P4050" s="78">
        <v>175.03</v>
      </c>
      <c r="Q4050" s="78" t="s">
        <v>1402</v>
      </c>
      <c r="R4050" s="78"/>
      <c r="S4050" s="78"/>
      <c r="T4050" s="78">
        <v>8510</v>
      </c>
      <c r="U4050" s="78">
        <v>2365</v>
      </c>
      <c r="V4050" s="78" t="s">
        <v>7099</v>
      </c>
      <c r="W4050" s="78">
        <v>14000</v>
      </c>
      <c r="X4050" s="80" t="s">
        <v>10527</v>
      </c>
    </row>
    <row r="4051" spans="3:24">
      <c r="C4051" s="72">
        <v>2021</v>
      </c>
      <c r="D4051" s="73">
        <v>3</v>
      </c>
      <c r="E4051" s="78" t="s">
        <v>8084</v>
      </c>
      <c r="F4051" s="78" t="s">
        <v>1820</v>
      </c>
      <c r="G4051" s="78" t="s">
        <v>10528</v>
      </c>
      <c r="H4051" s="78" t="s">
        <v>1523</v>
      </c>
      <c r="I4051" s="78" t="s">
        <v>1397</v>
      </c>
      <c r="J4051" s="78" t="s">
        <v>9281</v>
      </c>
      <c r="K4051" s="78"/>
      <c r="L4051" s="78">
        <v>235</v>
      </c>
      <c r="M4051" s="78">
        <v>0.175</v>
      </c>
      <c r="N4051" s="78"/>
      <c r="O4051" s="78">
        <v>145.83</v>
      </c>
      <c r="P4051" s="78">
        <v>321.1</v>
      </c>
      <c r="Q4051" s="78" t="s">
        <v>1822</v>
      </c>
      <c r="R4051" s="78"/>
      <c r="S4051" s="78"/>
      <c r="T4051" s="78">
        <v>9560</v>
      </c>
      <c r="U4051" s="78">
        <v>2550</v>
      </c>
      <c r="V4051" s="78" t="s">
        <v>7061</v>
      </c>
      <c r="W4051" s="78">
        <v>31000</v>
      </c>
      <c r="X4051" s="80" t="s">
        <v>7062</v>
      </c>
    </row>
    <row r="4052" spans="3:24">
      <c r="C4052" s="72">
        <v>2021</v>
      </c>
      <c r="D4052" s="73">
        <v>3</v>
      </c>
      <c r="E4052" s="78" t="s">
        <v>8084</v>
      </c>
      <c r="F4052" s="78" t="s">
        <v>1820</v>
      </c>
      <c r="G4052" s="78" t="s">
        <v>10529</v>
      </c>
      <c r="H4052" s="78" t="s">
        <v>1531</v>
      </c>
      <c r="I4052" s="78" t="s">
        <v>1397</v>
      </c>
      <c r="J4052" s="78" t="s">
        <v>9268</v>
      </c>
      <c r="K4052" s="78"/>
      <c r="L4052" s="78">
        <v>350</v>
      </c>
      <c r="M4052" s="78">
        <v>0.149</v>
      </c>
      <c r="N4052" s="78"/>
      <c r="O4052" s="78">
        <v>157.18</v>
      </c>
      <c r="P4052" s="78">
        <v>90.236</v>
      </c>
      <c r="Q4052" s="78" t="s">
        <v>1483</v>
      </c>
      <c r="R4052" s="78"/>
      <c r="S4052" s="78"/>
      <c r="T4052" s="78">
        <v>6100</v>
      </c>
      <c r="U4052" s="78">
        <v>2130</v>
      </c>
      <c r="V4052" s="78" t="s">
        <v>10530</v>
      </c>
      <c r="W4052" s="78">
        <v>8500</v>
      </c>
      <c r="X4052" s="80" t="s">
        <v>10531</v>
      </c>
    </row>
    <row r="4053" spans="3:24">
      <c r="C4053" s="72">
        <v>2021</v>
      </c>
      <c r="D4053" s="73">
        <v>3</v>
      </c>
      <c r="E4053" s="78" t="s">
        <v>8084</v>
      </c>
      <c r="F4053" s="78" t="s">
        <v>1820</v>
      </c>
      <c r="G4053" s="78" t="s">
        <v>10532</v>
      </c>
      <c r="H4053" s="78" t="s">
        <v>1531</v>
      </c>
      <c r="I4053" s="78" t="s">
        <v>1397</v>
      </c>
      <c r="J4053" s="78" t="s">
        <v>9268</v>
      </c>
      <c r="K4053" s="78"/>
      <c r="L4053" s="78">
        <v>470</v>
      </c>
      <c r="M4053" s="78">
        <v>0.149</v>
      </c>
      <c r="N4053" s="78"/>
      <c r="O4053" s="78" t="s">
        <v>1434</v>
      </c>
      <c r="P4053" s="78">
        <v>127.725</v>
      </c>
      <c r="Q4053" s="78" t="s">
        <v>1483</v>
      </c>
      <c r="R4053" s="78"/>
      <c r="S4053" s="78"/>
      <c r="T4053" s="78">
        <v>7345</v>
      </c>
      <c r="U4053" s="78">
        <v>2310</v>
      </c>
      <c r="V4053" s="78" t="s">
        <v>10533</v>
      </c>
      <c r="W4053" s="78">
        <v>10000</v>
      </c>
      <c r="X4053" s="80" t="s">
        <v>10534</v>
      </c>
    </row>
    <row r="4054" spans="3:24">
      <c r="C4054" s="72">
        <v>2021</v>
      </c>
      <c r="D4054" s="73">
        <v>3</v>
      </c>
      <c r="E4054" s="78" t="s">
        <v>8084</v>
      </c>
      <c r="F4054" s="78" t="s">
        <v>1820</v>
      </c>
      <c r="G4054" s="78" t="s">
        <v>10535</v>
      </c>
      <c r="H4054" s="78" t="s">
        <v>1531</v>
      </c>
      <c r="I4054" s="78" t="s">
        <v>1397</v>
      </c>
      <c r="J4054" s="78" t="s">
        <v>9268</v>
      </c>
      <c r="K4054" s="78"/>
      <c r="L4054" s="78">
        <v>525</v>
      </c>
      <c r="M4054" s="78">
        <v>0.149</v>
      </c>
      <c r="N4054" s="78"/>
      <c r="O4054" s="78">
        <v>159.79</v>
      </c>
      <c r="P4054" s="78">
        <v>229.048</v>
      </c>
      <c r="Q4054" s="78" t="s">
        <v>1483</v>
      </c>
      <c r="R4054" s="78"/>
      <c r="S4054" s="78"/>
      <c r="T4054" s="78">
        <v>8545</v>
      </c>
      <c r="U4054" s="78">
        <v>2440</v>
      </c>
      <c r="V4054" s="78" t="s">
        <v>10536</v>
      </c>
      <c r="W4054" s="78">
        <v>14500</v>
      </c>
      <c r="X4054" s="80" t="s">
        <v>2623</v>
      </c>
    </row>
    <row r="4055" spans="3:24">
      <c r="C4055" s="72">
        <v>2021</v>
      </c>
      <c r="D4055" s="73">
        <v>3</v>
      </c>
      <c r="E4055" s="78" t="s">
        <v>5481</v>
      </c>
      <c r="F4055" s="78" t="s">
        <v>1695</v>
      </c>
      <c r="G4055" s="78" t="s">
        <v>10537</v>
      </c>
      <c r="H4055" s="78" t="s">
        <v>7592</v>
      </c>
      <c r="I4055" s="78" t="s">
        <v>1397</v>
      </c>
      <c r="J4055" s="78" t="s">
        <v>9281</v>
      </c>
      <c r="K4055" s="78"/>
      <c r="L4055" s="78">
        <v>270</v>
      </c>
      <c r="M4055" s="78">
        <v>0.22</v>
      </c>
      <c r="N4055" s="78"/>
      <c r="O4055" s="78">
        <v>137.6</v>
      </c>
      <c r="P4055" s="78">
        <v>41.86</v>
      </c>
      <c r="Q4055" s="78" t="s">
        <v>1402</v>
      </c>
      <c r="R4055" s="78"/>
      <c r="S4055" s="78"/>
      <c r="T4055" s="78">
        <v>4865</v>
      </c>
      <c r="U4055" s="78">
        <v>1635</v>
      </c>
      <c r="V4055" s="78">
        <v>1850</v>
      </c>
      <c r="W4055" s="78">
        <v>2690</v>
      </c>
      <c r="X4055" s="80">
        <v>1320</v>
      </c>
    </row>
    <row r="4056" spans="3:24">
      <c r="C4056" s="72">
        <v>2021</v>
      </c>
      <c r="D4056" s="73">
        <v>3</v>
      </c>
      <c r="E4056" s="78" t="s">
        <v>5481</v>
      </c>
      <c r="F4056" s="78" t="s">
        <v>1695</v>
      </c>
      <c r="G4056" s="78" t="s">
        <v>10538</v>
      </c>
      <c r="H4056" s="78" t="s">
        <v>1873</v>
      </c>
      <c r="I4056" s="78" t="s">
        <v>1397</v>
      </c>
      <c r="J4056" s="78" t="s">
        <v>9281</v>
      </c>
      <c r="K4056" s="78"/>
      <c r="L4056" s="78">
        <v>265</v>
      </c>
      <c r="M4056" s="78">
        <v>0.28</v>
      </c>
      <c r="N4056" s="78"/>
      <c r="O4056" s="78">
        <v>137.6</v>
      </c>
      <c r="P4056" s="78">
        <v>41.86</v>
      </c>
      <c r="Q4056" s="78" t="s">
        <v>1402</v>
      </c>
      <c r="R4056" s="78"/>
      <c r="S4056" s="78"/>
      <c r="T4056" s="78">
        <v>4635</v>
      </c>
      <c r="U4056" s="78">
        <v>1670</v>
      </c>
      <c r="V4056" s="78">
        <v>1965</v>
      </c>
      <c r="W4056" s="78">
        <v>2690</v>
      </c>
      <c r="X4056" s="80">
        <v>1580</v>
      </c>
    </row>
    <row r="4057" spans="3:24">
      <c r="C4057" s="72">
        <v>2021</v>
      </c>
      <c r="D4057" s="73">
        <v>3</v>
      </c>
      <c r="E4057" s="78" t="s">
        <v>4524</v>
      </c>
      <c r="F4057" s="78" t="s">
        <v>4525</v>
      </c>
      <c r="G4057" s="78" t="s">
        <v>10539</v>
      </c>
      <c r="H4057" s="78" t="s">
        <v>2064</v>
      </c>
      <c r="I4057" s="78" t="s">
        <v>1397</v>
      </c>
      <c r="J4057" s="78" t="s">
        <v>9281</v>
      </c>
      <c r="K4057" s="78">
        <v>250</v>
      </c>
      <c r="L4057" s="78"/>
      <c r="M4057" s="78"/>
      <c r="N4057" s="78"/>
      <c r="O4057" s="78">
        <v>130</v>
      </c>
      <c r="P4057" s="78">
        <v>53</v>
      </c>
      <c r="Q4057" s="78" t="s">
        <v>9092</v>
      </c>
      <c r="R4057" s="78"/>
      <c r="S4057" s="78"/>
      <c r="T4057" s="78">
        <v>4810</v>
      </c>
      <c r="U4057" s="78">
        <v>1755</v>
      </c>
      <c r="V4057" s="78">
        <v>2140</v>
      </c>
      <c r="W4057" s="78">
        <v>3495</v>
      </c>
      <c r="X4057" s="80">
        <v>2300</v>
      </c>
    </row>
    <row r="4058" spans="3:24">
      <c r="C4058" s="72">
        <v>2021</v>
      </c>
      <c r="D4058" s="73">
        <v>3</v>
      </c>
      <c r="E4058" s="78" t="s">
        <v>7650</v>
      </c>
      <c r="F4058" s="78" t="s">
        <v>8210</v>
      </c>
      <c r="G4058" s="78" t="s">
        <v>10540</v>
      </c>
      <c r="H4058" s="78" t="s">
        <v>1560</v>
      </c>
      <c r="I4058" s="78" t="s">
        <v>1561</v>
      </c>
      <c r="J4058" s="78" t="s">
        <v>10109</v>
      </c>
      <c r="K4058" s="78">
        <v>55</v>
      </c>
      <c r="L4058" s="78"/>
      <c r="M4058" s="78"/>
      <c r="N4058" s="78"/>
      <c r="O4058" s="78"/>
      <c r="P4058" s="78"/>
      <c r="Q4058" s="78" t="s">
        <v>3814</v>
      </c>
      <c r="R4058" s="78"/>
      <c r="S4058" s="78"/>
      <c r="T4058" s="78">
        <v>4733</v>
      </c>
      <c r="U4058" s="78">
        <v>1859</v>
      </c>
      <c r="V4058" s="78">
        <v>1673</v>
      </c>
      <c r="W4058" s="78">
        <v>2340</v>
      </c>
      <c r="X4058" s="80">
        <v>1870</v>
      </c>
    </row>
    <row r="4059" spans="3:24">
      <c r="C4059" s="72">
        <v>2021</v>
      </c>
      <c r="D4059" s="73">
        <v>3</v>
      </c>
      <c r="E4059" s="78" t="s">
        <v>1735</v>
      </c>
      <c r="F4059" s="78" t="s">
        <v>1736</v>
      </c>
      <c r="G4059" s="78" t="s">
        <v>10541</v>
      </c>
      <c r="H4059" s="78" t="s">
        <v>5485</v>
      </c>
      <c r="I4059" s="78" t="s">
        <v>2881</v>
      </c>
      <c r="J4059" s="78" t="s">
        <v>9281</v>
      </c>
      <c r="K4059" s="78"/>
      <c r="L4059" s="78" t="s">
        <v>10542</v>
      </c>
      <c r="M4059" s="78"/>
      <c r="N4059" s="78"/>
      <c r="O4059" s="78"/>
      <c r="P4059" s="78"/>
      <c r="Q4059" s="78"/>
      <c r="R4059" s="78">
        <v>111</v>
      </c>
      <c r="S4059" s="78">
        <v>113</v>
      </c>
      <c r="T4059" s="78">
        <v>7395</v>
      </c>
      <c r="U4059" s="78" t="s">
        <v>1525</v>
      </c>
      <c r="V4059" s="78" t="s">
        <v>10543</v>
      </c>
      <c r="W4059" s="78">
        <v>25000</v>
      </c>
      <c r="X4059" s="80">
        <v>11200</v>
      </c>
    </row>
    <row r="4060" spans="3:24">
      <c r="C4060" s="72">
        <v>2021</v>
      </c>
      <c r="D4060" s="73">
        <v>3</v>
      </c>
      <c r="E4060" s="78" t="s">
        <v>1735</v>
      </c>
      <c r="F4060" s="78" t="s">
        <v>1736</v>
      </c>
      <c r="G4060" s="78" t="s">
        <v>10544</v>
      </c>
      <c r="H4060" s="78" t="s">
        <v>5485</v>
      </c>
      <c r="I4060" s="78" t="s">
        <v>2881</v>
      </c>
      <c r="J4060" s="78" t="s">
        <v>9281</v>
      </c>
      <c r="K4060" s="78"/>
      <c r="L4060" s="78" t="s">
        <v>10545</v>
      </c>
      <c r="M4060" s="78"/>
      <c r="N4060" s="78"/>
      <c r="O4060" s="78"/>
      <c r="P4060" s="78"/>
      <c r="Q4060" s="78"/>
      <c r="R4060" s="78">
        <v>110</v>
      </c>
      <c r="S4060" s="78">
        <v>111</v>
      </c>
      <c r="T4060" s="78">
        <v>7375</v>
      </c>
      <c r="U4060" s="78">
        <v>2550</v>
      </c>
      <c r="V4060" s="78">
        <v>3925</v>
      </c>
      <c r="W4060" s="78">
        <v>25000</v>
      </c>
      <c r="X4060" s="80">
        <v>11700</v>
      </c>
    </row>
    <row r="4061" spans="3:24">
      <c r="C4061" s="72">
        <v>2021</v>
      </c>
      <c r="D4061" s="73">
        <v>3</v>
      </c>
      <c r="E4061" s="78" t="s">
        <v>2097</v>
      </c>
      <c r="F4061" s="78" t="s">
        <v>1621</v>
      </c>
      <c r="G4061" s="78" t="s">
        <v>10546</v>
      </c>
      <c r="H4061" s="78" t="s">
        <v>1470</v>
      </c>
      <c r="I4061" s="78" t="s">
        <v>1397</v>
      </c>
      <c r="J4061" s="78" t="s">
        <v>9281</v>
      </c>
      <c r="K4061" s="78"/>
      <c r="L4061" s="78">
        <v>300</v>
      </c>
      <c r="M4061" s="78">
        <v>0.456</v>
      </c>
      <c r="N4061" s="78"/>
      <c r="O4061" s="78" t="s">
        <v>4792</v>
      </c>
      <c r="P4061" s="78">
        <v>157.53</v>
      </c>
      <c r="Q4061" s="78" t="s">
        <v>1402</v>
      </c>
      <c r="R4061" s="78"/>
      <c r="S4061" s="78"/>
      <c r="T4061" s="78">
        <v>7050</v>
      </c>
      <c r="U4061" s="78">
        <v>2100</v>
      </c>
      <c r="V4061" s="78">
        <v>2990</v>
      </c>
      <c r="W4061" s="78">
        <v>10490</v>
      </c>
      <c r="X4061" s="80">
        <v>8230</v>
      </c>
    </row>
    <row r="4062" spans="3:24">
      <c r="C4062" s="72">
        <v>2021</v>
      </c>
      <c r="D4062" s="73">
        <v>3</v>
      </c>
      <c r="E4062" s="78" t="s">
        <v>7831</v>
      </c>
      <c r="F4062" s="78"/>
      <c r="G4062" s="78" t="s">
        <v>10547</v>
      </c>
      <c r="H4062" s="78" t="s">
        <v>4483</v>
      </c>
      <c r="I4062" s="78" t="s">
        <v>1397</v>
      </c>
      <c r="J4062" s="78" t="s">
        <v>9281</v>
      </c>
      <c r="K4062" s="78"/>
      <c r="L4062" s="78">
        <v>490</v>
      </c>
      <c r="M4062" s="78">
        <v>0.481</v>
      </c>
      <c r="N4062" s="78"/>
      <c r="O4062" s="78" t="s">
        <v>1895</v>
      </c>
      <c r="P4062" s="78">
        <v>100.27</v>
      </c>
      <c r="Q4062" s="78" t="s">
        <v>1402</v>
      </c>
      <c r="R4062" s="78"/>
      <c r="S4062" s="78"/>
      <c r="T4062" s="78">
        <v>5995</v>
      </c>
      <c r="U4062" s="78">
        <v>2250</v>
      </c>
      <c r="V4062" s="78">
        <v>3170</v>
      </c>
      <c r="W4062" s="78">
        <v>4495</v>
      </c>
      <c r="X4062" s="80" t="s">
        <v>6792</v>
      </c>
    </row>
    <row r="4063" spans="3:24">
      <c r="C4063" s="72">
        <v>2021</v>
      </c>
      <c r="D4063" s="73">
        <v>3</v>
      </c>
      <c r="E4063" s="78" t="s">
        <v>1819</v>
      </c>
      <c r="F4063" s="78" t="s">
        <v>1820</v>
      </c>
      <c r="G4063" s="78" t="s">
        <v>10548</v>
      </c>
      <c r="H4063" s="78" t="s">
        <v>1579</v>
      </c>
      <c r="I4063" s="78" t="s">
        <v>1397</v>
      </c>
      <c r="J4063" s="78" t="s">
        <v>10109</v>
      </c>
      <c r="K4063" s="78">
        <v>270</v>
      </c>
      <c r="L4063" s="78"/>
      <c r="M4063" s="78"/>
      <c r="N4063" s="78">
        <v>14.93</v>
      </c>
      <c r="O4063" s="78">
        <v>134</v>
      </c>
      <c r="P4063" s="78"/>
      <c r="Q4063" s="78" t="s">
        <v>1822</v>
      </c>
      <c r="R4063" s="78"/>
      <c r="S4063" s="78"/>
      <c r="T4063" s="78">
        <v>4165</v>
      </c>
      <c r="U4063" s="78">
        <v>1680</v>
      </c>
      <c r="V4063" s="78">
        <v>1930</v>
      </c>
      <c r="W4063" s="78">
        <v>2330</v>
      </c>
      <c r="X4063" s="80">
        <v>1450</v>
      </c>
    </row>
    <row r="4064" spans="3:24">
      <c r="C4064" s="72">
        <v>2021</v>
      </c>
      <c r="D4064" s="73">
        <v>3</v>
      </c>
      <c r="E4064" s="78" t="s">
        <v>1819</v>
      </c>
      <c r="F4064" s="78" t="s">
        <v>1820</v>
      </c>
      <c r="G4064" s="78" t="s">
        <v>10549</v>
      </c>
      <c r="H4064" s="78" t="s">
        <v>1579</v>
      </c>
      <c r="I4064" s="78" t="s">
        <v>1397</v>
      </c>
      <c r="J4064" s="78" t="s">
        <v>10109</v>
      </c>
      <c r="K4064" s="78">
        <v>240</v>
      </c>
      <c r="L4064" s="78"/>
      <c r="M4064" s="78"/>
      <c r="N4064" s="78">
        <v>14.58</v>
      </c>
      <c r="O4064" s="78">
        <v>130</v>
      </c>
      <c r="P4064" s="78"/>
      <c r="Q4064" s="78" t="s">
        <v>1946</v>
      </c>
      <c r="R4064" s="78"/>
      <c r="S4064" s="78"/>
      <c r="T4064" s="78">
        <v>4165</v>
      </c>
      <c r="U4064" s="78">
        <v>1680</v>
      </c>
      <c r="V4064" s="78">
        <v>1930</v>
      </c>
      <c r="W4064" s="78">
        <v>2270</v>
      </c>
      <c r="X4064" s="80">
        <v>1390</v>
      </c>
    </row>
    <row r="4065" spans="3:24">
      <c r="C4065" s="72">
        <v>2021</v>
      </c>
      <c r="D4065" s="73">
        <v>3</v>
      </c>
      <c r="E4065" s="78" t="s">
        <v>4547</v>
      </c>
      <c r="F4065" s="78" t="s">
        <v>5913</v>
      </c>
      <c r="G4065" s="78" t="s">
        <v>10550</v>
      </c>
      <c r="H4065" s="78" t="s">
        <v>1440</v>
      </c>
      <c r="I4065" s="78" t="s">
        <v>1397</v>
      </c>
      <c r="J4065" s="78" t="s">
        <v>10109</v>
      </c>
      <c r="K4065" s="78">
        <v>116</v>
      </c>
      <c r="L4065" s="78"/>
      <c r="M4065" s="78"/>
      <c r="N4065" s="78">
        <v>9.2</v>
      </c>
      <c r="O4065" s="78">
        <v>99.54</v>
      </c>
      <c r="P4065" s="78"/>
      <c r="Q4065" s="78" t="s">
        <v>1402</v>
      </c>
      <c r="R4065" s="78"/>
      <c r="S4065" s="78"/>
      <c r="T4065" s="78">
        <v>3025</v>
      </c>
      <c r="U4065" s="78">
        <v>1500</v>
      </c>
      <c r="V4065" s="78">
        <v>1515</v>
      </c>
      <c r="W4065" s="78">
        <v>900</v>
      </c>
      <c r="X4065" s="80">
        <v>750</v>
      </c>
    </row>
    <row r="4066" spans="3:24">
      <c r="C4066" s="72">
        <v>2021</v>
      </c>
      <c r="D4066" s="73">
        <v>3</v>
      </c>
      <c r="E4066" s="78" t="s">
        <v>1947</v>
      </c>
      <c r="F4066" s="78" t="s">
        <v>1948</v>
      </c>
      <c r="G4066" s="78" t="s">
        <v>10551</v>
      </c>
      <c r="H4066" s="78" t="s">
        <v>1446</v>
      </c>
      <c r="I4066" s="78" t="s">
        <v>1397</v>
      </c>
      <c r="J4066" s="78" t="s">
        <v>9281</v>
      </c>
      <c r="K4066" s="78"/>
      <c r="L4066" s="78">
        <v>330</v>
      </c>
      <c r="M4066" s="78">
        <v>0.287</v>
      </c>
      <c r="N4066" s="78"/>
      <c r="O4066" s="78">
        <v>135.05</v>
      </c>
      <c r="P4066" s="78">
        <v>86.016</v>
      </c>
      <c r="Q4066" s="78" t="s">
        <v>1402</v>
      </c>
      <c r="R4066" s="78"/>
      <c r="S4066" s="78"/>
      <c r="T4066" s="78">
        <v>5995</v>
      </c>
      <c r="U4066" s="78" t="s">
        <v>5780</v>
      </c>
      <c r="V4066" s="78" t="s">
        <v>10552</v>
      </c>
      <c r="W4066" s="78">
        <v>4495</v>
      </c>
      <c r="X4066" s="80">
        <v>2990</v>
      </c>
    </row>
    <row r="4067" spans="3:24">
      <c r="C4067" s="72">
        <v>2021</v>
      </c>
      <c r="D4067" s="73">
        <v>3</v>
      </c>
      <c r="E4067" s="78" t="s">
        <v>1947</v>
      </c>
      <c r="F4067" s="78" t="s">
        <v>1948</v>
      </c>
      <c r="G4067" s="78" t="s">
        <v>10553</v>
      </c>
      <c r="H4067" s="78" t="s">
        <v>1482</v>
      </c>
      <c r="I4067" s="78" t="s">
        <v>1397</v>
      </c>
      <c r="J4067" s="78" t="s">
        <v>9281</v>
      </c>
      <c r="K4067" s="78"/>
      <c r="L4067" s="78">
        <v>330</v>
      </c>
      <c r="M4067" s="78">
        <v>0.287</v>
      </c>
      <c r="N4067" s="78"/>
      <c r="O4067" s="78">
        <v>135.05</v>
      </c>
      <c r="P4067" s="78">
        <v>86.016</v>
      </c>
      <c r="Q4067" s="78" t="s">
        <v>1402</v>
      </c>
      <c r="R4067" s="78"/>
      <c r="S4067" s="78"/>
      <c r="T4067" s="78">
        <v>5995</v>
      </c>
      <c r="U4067" s="78" t="s">
        <v>4876</v>
      </c>
      <c r="V4067" s="78" t="s">
        <v>4877</v>
      </c>
      <c r="W4067" s="78">
        <v>4495</v>
      </c>
      <c r="X4067" s="80">
        <v>2990</v>
      </c>
    </row>
    <row r="4068" spans="3:24">
      <c r="C4068" s="72">
        <v>2021</v>
      </c>
      <c r="D4068" s="73">
        <v>3</v>
      </c>
      <c r="E4068" s="78" t="s">
        <v>1443</v>
      </c>
      <c r="F4068" s="78" t="s">
        <v>1444</v>
      </c>
      <c r="G4068" s="78" t="s">
        <v>10554</v>
      </c>
      <c r="H4068" s="78" t="s">
        <v>1433</v>
      </c>
      <c r="I4068" s="78" t="s">
        <v>1397</v>
      </c>
      <c r="J4068" s="78" t="s">
        <v>9268</v>
      </c>
      <c r="K4068" s="78"/>
      <c r="L4068" s="78">
        <v>310</v>
      </c>
      <c r="M4068" s="78">
        <v>0.149</v>
      </c>
      <c r="N4068" s="78"/>
      <c r="O4068" s="78">
        <v>157.18</v>
      </c>
      <c r="P4068" s="78">
        <v>90.24</v>
      </c>
      <c r="Q4068" s="78" t="s">
        <v>1402</v>
      </c>
      <c r="R4068" s="78"/>
      <c r="S4068" s="78"/>
      <c r="T4068" s="78">
        <v>5980</v>
      </c>
      <c r="U4068" s="78">
        <v>2080</v>
      </c>
      <c r="V4068" s="78" t="s">
        <v>10555</v>
      </c>
      <c r="W4068" s="78">
        <v>8500</v>
      </c>
      <c r="X4068" s="80" t="s">
        <v>10556</v>
      </c>
    </row>
    <row r="4069" spans="3:24">
      <c r="C4069" s="72">
        <v>2021</v>
      </c>
      <c r="D4069" s="73">
        <v>3</v>
      </c>
      <c r="E4069" s="78" t="s">
        <v>1701</v>
      </c>
      <c r="F4069" s="78" t="s">
        <v>1702</v>
      </c>
      <c r="G4069" s="78" t="s">
        <v>8690</v>
      </c>
      <c r="H4069" s="78" t="s">
        <v>1516</v>
      </c>
      <c r="I4069" s="78" t="s">
        <v>1397</v>
      </c>
      <c r="J4069" s="78" t="s">
        <v>9281</v>
      </c>
      <c r="K4069" s="78"/>
      <c r="L4069" s="78">
        <v>250</v>
      </c>
      <c r="M4069" s="78">
        <v>0.225</v>
      </c>
      <c r="N4069" s="78"/>
      <c r="O4069" s="78">
        <v>160.26</v>
      </c>
      <c r="P4069" s="78">
        <v>281.91</v>
      </c>
      <c r="Q4069" s="78" t="s">
        <v>1402</v>
      </c>
      <c r="R4069" s="78"/>
      <c r="S4069" s="78"/>
      <c r="T4069" s="78">
        <v>6910</v>
      </c>
      <c r="U4069" s="78">
        <v>2550</v>
      </c>
      <c r="V4069" s="78">
        <v>3785</v>
      </c>
      <c r="W4069" s="78">
        <v>18000</v>
      </c>
      <c r="X4069" s="80">
        <v>9400</v>
      </c>
    </row>
    <row r="4070" spans="3:24">
      <c r="C4070" s="72">
        <v>2021</v>
      </c>
      <c r="D4070" s="73">
        <v>3</v>
      </c>
      <c r="E4070" s="78" t="s">
        <v>5201</v>
      </c>
      <c r="F4070" s="78" t="s">
        <v>5202</v>
      </c>
      <c r="G4070" s="78" t="s">
        <v>10557</v>
      </c>
      <c r="H4070" s="78" t="s">
        <v>1440</v>
      </c>
      <c r="I4070" s="78" t="s">
        <v>1397</v>
      </c>
      <c r="J4070" s="78" t="s">
        <v>10109</v>
      </c>
      <c r="K4070" s="78">
        <v>130</v>
      </c>
      <c r="L4070" s="78"/>
      <c r="M4070" s="78"/>
      <c r="N4070" s="78">
        <v>9.5</v>
      </c>
      <c r="O4070" s="78">
        <v>95.1</v>
      </c>
      <c r="P4070" s="78"/>
      <c r="Q4070" s="78" t="s">
        <v>1483</v>
      </c>
      <c r="R4070" s="78"/>
      <c r="S4070" s="78"/>
      <c r="T4070" s="78">
        <v>3620</v>
      </c>
      <c r="U4070" s="78">
        <v>1610</v>
      </c>
      <c r="V4070" s="78">
        <v>1525</v>
      </c>
      <c r="W4070" s="78">
        <v>1220</v>
      </c>
      <c r="X4070" s="80">
        <v>820</v>
      </c>
    </row>
    <row r="4071" spans="3:24">
      <c r="C4071" s="72">
        <v>2021</v>
      </c>
      <c r="D4071" s="73">
        <v>3</v>
      </c>
      <c r="E4071" s="78" t="s">
        <v>5868</v>
      </c>
      <c r="F4071" s="78" t="s">
        <v>1728</v>
      </c>
      <c r="G4071" s="78" t="s">
        <v>10558</v>
      </c>
      <c r="H4071" s="78" t="s">
        <v>1579</v>
      </c>
      <c r="I4071" s="78" t="s">
        <v>1397</v>
      </c>
      <c r="J4071" s="78" t="s">
        <v>10109</v>
      </c>
      <c r="K4071" s="78">
        <v>260</v>
      </c>
      <c r="L4071" s="78"/>
      <c r="M4071" s="78"/>
      <c r="N4071" s="78">
        <v>14.5</v>
      </c>
      <c r="O4071" s="78">
        <v>133.38</v>
      </c>
      <c r="P4071" s="78"/>
      <c r="Q4071" s="78" t="s">
        <v>1402</v>
      </c>
      <c r="R4071" s="78"/>
      <c r="S4071" s="78"/>
      <c r="T4071" s="78">
        <v>4430</v>
      </c>
      <c r="U4071" s="78">
        <v>1655</v>
      </c>
      <c r="V4071" s="78">
        <v>1950</v>
      </c>
      <c r="W4071" s="78">
        <v>2480</v>
      </c>
      <c r="X4071" s="80">
        <v>1600</v>
      </c>
    </row>
    <row r="4072" spans="3:24">
      <c r="C4072" s="72">
        <v>2021</v>
      </c>
      <c r="D4072" s="73">
        <v>3</v>
      </c>
      <c r="E4072" s="78" t="s">
        <v>1416</v>
      </c>
      <c r="F4072" s="78" t="s">
        <v>4149</v>
      </c>
      <c r="G4072" s="78" t="s">
        <v>10559</v>
      </c>
      <c r="H4072" s="78" t="s">
        <v>1440</v>
      </c>
      <c r="I4072" s="78" t="s">
        <v>1397</v>
      </c>
      <c r="J4072" s="78" t="s">
        <v>10109</v>
      </c>
      <c r="K4072" s="78">
        <v>130</v>
      </c>
      <c r="L4072" s="78"/>
      <c r="M4072" s="78"/>
      <c r="N4072" s="78">
        <v>11.9</v>
      </c>
      <c r="O4072" s="78">
        <v>115.43</v>
      </c>
      <c r="P4072" s="78"/>
      <c r="Q4072" s="78" t="s">
        <v>1402</v>
      </c>
      <c r="R4072" s="78"/>
      <c r="S4072" s="78"/>
      <c r="T4072" s="78">
        <v>4619</v>
      </c>
      <c r="U4072" s="78">
        <v>1718</v>
      </c>
      <c r="V4072" s="78">
        <v>1515</v>
      </c>
      <c r="W4072" s="78">
        <v>1624</v>
      </c>
      <c r="X4072" s="80">
        <v>1249</v>
      </c>
    </row>
    <row r="4073" spans="3:24">
      <c r="C4073" s="72">
        <v>2021</v>
      </c>
      <c r="D4073" s="73">
        <v>3</v>
      </c>
      <c r="E4073" s="78" t="s">
        <v>5629</v>
      </c>
      <c r="F4073" s="78" t="s">
        <v>1409</v>
      </c>
      <c r="G4073" s="78" t="s">
        <v>10560</v>
      </c>
      <c r="H4073" s="78" t="s">
        <v>2018</v>
      </c>
      <c r="I4073" s="78" t="s">
        <v>1397</v>
      </c>
      <c r="J4073" s="78" t="s">
        <v>9281</v>
      </c>
      <c r="K4073" s="78"/>
      <c r="L4073" s="78">
        <v>220</v>
      </c>
      <c r="M4073" s="78" t="s">
        <v>10561</v>
      </c>
      <c r="N4073" s="78"/>
      <c r="O4073" s="78">
        <v>145</v>
      </c>
      <c r="P4073" s="78">
        <v>55.7</v>
      </c>
      <c r="Q4073" s="78" t="s">
        <v>1483</v>
      </c>
      <c r="R4073" s="78"/>
      <c r="S4073" s="78"/>
      <c r="T4073" s="78">
        <v>5450</v>
      </c>
      <c r="U4073" s="78">
        <v>1860</v>
      </c>
      <c r="V4073" s="78">
        <v>2530</v>
      </c>
      <c r="W4073" s="78">
        <v>4495</v>
      </c>
      <c r="X4073" s="80" t="s">
        <v>10562</v>
      </c>
    </row>
    <row r="4074" spans="3:24">
      <c r="C4074" s="72">
        <v>2021</v>
      </c>
      <c r="D4074" s="73">
        <v>3</v>
      </c>
      <c r="E4074" s="78" t="s">
        <v>1392</v>
      </c>
      <c r="F4074" s="78" t="s">
        <v>1393</v>
      </c>
      <c r="G4074" s="78" t="s">
        <v>10093</v>
      </c>
      <c r="H4074" s="78" t="s">
        <v>4535</v>
      </c>
      <c r="I4074" s="78" t="s">
        <v>2881</v>
      </c>
      <c r="J4074" s="78" t="s">
        <v>9268</v>
      </c>
      <c r="K4074" s="78"/>
      <c r="L4074" s="78" t="s">
        <v>10563</v>
      </c>
      <c r="M4074" s="78"/>
      <c r="N4074" s="78"/>
      <c r="O4074" s="78"/>
      <c r="P4074" s="78"/>
      <c r="Q4074" s="78"/>
      <c r="R4074" s="78">
        <v>63</v>
      </c>
      <c r="S4074" s="78">
        <v>67</v>
      </c>
      <c r="T4074" s="78">
        <v>10490</v>
      </c>
      <c r="U4074" s="78">
        <v>2500</v>
      </c>
      <c r="V4074" s="78">
        <v>3560</v>
      </c>
      <c r="W4074" s="78">
        <v>18000</v>
      </c>
      <c r="X4074" s="80">
        <v>10500</v>
      </c>
    </row>
    <row r="4075" spans="3:24">
      <c r="C4075" s="72">
        <v>2021</v>
      </c>
      <c r="D4075" s="73">
        <v>3</v>
      </c>
      <c r="E4075" s="78" t="s">
        <v>4311</v>
      </c>
      <c r="F4075" s="78" t="s">
        <v>4312</v>
      </c>
      <c r="G4075" s="78" t="s">
        <v>10564</v>
      </c>
      <c r="H4075" s="78" t="s">
        <v>1433</v>
      </c>
      <c r="I4075" s="78" t="s">
        <v>1397</v>
      </c>
      <c r="J4075" s="78" t="s">
        <v>9268</v>
      </c>
      <c r="K4075" s="78"/>
      <c r="L4075" s="78">
        <v>475</v>
      </c>
      <c r="M4075" s="78">
        <v>0.219</v>
      </c>
      <c r="N4075" s="78"/>
      <c r="O4075" s="78" t="s">
        <v>7006</v>
      </c>
      <c r="P4075" s="78">
        <v>134.35</v>
      </c>
      <c r="Q4075" s="78" t="s">
        <v>1402</v>
      </c>
      <c r="R4075" s="78"/>
      <c r="S4075" s="78"/>
      <c r="T4075" s="78">
        <v>5995</v>
      </c>
      <c r="U4075" s="78">
        <v>2100</v>
      </c>
      <c r="V4075" s="78" t="s">
        <v>10565</v>
      </c>
      <c r="W4075" s="78">
        <v>8500</v>
      </c>
      <c r="X4075" s="80" t="s">
        <v>10566</v>
      </c>
    </row>
    <row r="4076" spans="3:24">
      <c r="C4076" s="72">
        <v>2021</v>
      </c>
      <c r="D4076" s="73">
        <v>3</v>
      </c>
      <c r="E4076" s="78" t="s">
        <v>4311</v>
      </c>
      <c r="F4076" s="78" t="s">
        <v>4312</v>
      </c>
      <c r="G4076" s="78" t="s">
        <v>10567</v>
      </c>
      <c r="H4076" s="78" t="s">
        <v>1433</v>
      </c>
      <c r="I4076" s="78" t="s">
        <v>1397</v>
      </c>
      <c r="J4076" s="78" t="s">
        <v>9268</v>
      </c>
      <c r="K4076" s="78"/>
      <c r="L4076" s="78">
        <v>400</v>
      </c>
      <c r="M4076" s="78">
        <v>0.217</v>
      </c>
      <c r="N4076" s="78"/>
      <c r="O4076" s="78" t="s">
        <v>1835</v>
      </c>
      <c r="P4076" s="78">
        <v>95.25</v>
      </c>
      <c r="Q4076" s="78" t="s">
        <v>1402</v>
      </c>
      <c r="R4076" s="78"/>
      <c r="S4076" s="78"/>
      <c r="T4076" s="78">
        <v>5995</v>
      </c>
      <c r="U4076" s="78">
        <v>2020</v>
      </c>
      <c r="V4076" s="78" t="s">
        <v>10568</v>
      </c>
      <c r="W4076" s="78">
        <v>5800</v>
      </c>
      <c r="X4076" s="80" t="s">
        <v>10569</v>
      </c>
    </row>
    <row r="4077" spans="3:24">
      <c r="C4077" s="72">
        <v>2021</v>
      </c>
      <c r="D4077" s="73">
        <v>3</v>
      </c>
      <c r="E4077" s="78" t="s">
        <v>6135</v>
      </c>
      <c r="F4077" s="78" t="s">
        <v>6136</v>
      </c>
      <c r="G4077" s="78" t="s">
        <v>10570</v>
      </c>
      <c r="H4077" s="78" t="s">
        <v>1453</v>
      </c>
      <c r="I4077" s="78" t="s">
        <v>1397</v>
      </c>
      <c r="J4077" s="78" t="s">
        <v>9281</v>
      </c>
      <c r="K4077" s="78"/>
      <c r="L4077" s="78">
        <v>430</v>
      </c>
      <c r="M4077" s="78" t="s">
        <v>10571</v>
      </c>
      <c r="N4077" s="78"/>
      <c r="O4077" s="78">
        <v>140</v>
      </c>
      <c r="P4077" s="78">
        <v>115</v>
      </c>
      <c r="Q4077" s="78" t="s">
        <v>10572</v>
      </c>
      <c r="R4077" s="78"/>
      <c r="S4077" s="78"/>
      <c r="T4077" s="78" t="s">
        <v>7244</v>
      </c>
      <c r="U4077" s="78" t="s">
        <v>10573</v>
      </c>
      <c r="V4077" s="78" t="s">
        <v>10574</v>
      </c>
      <c r="W4077" s="78">
        <v>4495</v>
      </c>
      <c r="X4077" s="80" t="s">
        <v>10575</v>
      </c>
    </row>
    <row r="4078" spans="3:24">
      <c r="C4078" s="72">
        <v>2021</v>
      </c>
      <c r="D4078" s="73">
        <v>3</v>
      </c>
      <c r="E4078" s="78" t="s">
        <v>4322</v>
      </c>
      <c r="F4078" s="78" t="s">
        <v>4323</v>
      </c>
      <c r="G4078" s="78" t="s">
        <v>10576</v>
      </c>
      <c r="H4078" s="78" t="s">
        <v>1433</v>
      </c>
      <c r="I4078" s="78" t="s">
        <v>1397</v>
      </c>
      <c r="J4078" s="78" t="s">
        <v>9268</v>
      </c>
      <c r="K4078" s="78"/>
      <c r="L4078" s="78">
        <v>370</v>
      </c>
      <c r="M4078" s="78">
        <v>0.203</v>
      </c>
      <c r="N4078" s="78"/>
      <c r="O4078" s="78" t="s">
        <v>5295</v>
      </c>
      <c r="P4078" s="78">
        <v>121.13</v>
      </c>
      <c r="Q4078" s="78" t="s">
        <v>1402</v>
      </c>
      <c r="R4078" s="78"/>
      <c r="S4078" s="78"/>
      <c r="T4078" s="78">
        <v>5995</v>
      </c>
      <c r="U4078" s="78">
        <v>2100</v>
      </c>
      <c r="V4078" s="78" t="s">
        <v>2446</v>
      </c>
      <c r="W4078" s="78">
        <v>8500</v>
      </c>
      <c r="X4078" s="80" t="s">
        <v>10577</v>
      </c>
    </row>
    <row r="4079" spans="3:24">
      <c r="C4079" s="72">
        <v>2021</v>
      </c>
      <c r="D4079" s="73">
        <v>3</v>
      </c>
      <c r="E4079" s="78" t="s">
        <v>4322</v>
      </c>
      <c r="F4079" s="78" t="s">
        <v>4323</v>
      </c>
      <c r="G4079" s="78" t="s">
        <v>10578</v>
      </c>
      <c r="H4079" s="78" t="s">
        <v>1433</v>
      </c>
      <c r="I4079" s="78" t="s">
        <v>1397</v>
      </c>
      <c r="J4079" s="78" t="s">
        <v>9268</v>
      </c>
      <c r="K4079" s="78"/>
      <c r="L4079" s="78">
        <v>334</v>
      </c>
      <c r="M4079" s="78">
        <v>0.169</v>
      </c>
      <c r="N4079" s="78"/>
      <c r="O4079" s="78">
        <v>138</v>
      </c>
      <c r="P4079" s="78">
        <v>73.67</v>
      </c>
      <c r="Q4079" s="78" t="s">
        <v>1402</v>
      </c>
      <c r="R4079" s="78"/>
      <c r="S4079" s="78"/>
      <c r="T4079" s="78">
        <v>5995</v>
      </c>
      <c r="U4079" s="78">
        <v>2020</v>
      </c>
      <c r="V4079" s="78" t="s">
        <v>10579</v>
      </c>
      <c r="W4079" s="78">
        <v>5800</v>
      </c>
      <c r="X4079" s="80" t="s">
        <v>10580</v>
      </c>
    </row>
    <row r="4080" spans="3:24">
      <c r="C4080" s="72">
        <v>2021</v>
      </c>
      <c r="D4080" s="73">
        <v>3</v>
      </c>
      <c r="E4080" s="78" t="s">
        <v>7444</v>
      </c>
      <c r="F4080" s="78" t="s">
        <v>7445</v>
      </c>
      <c r="G4080" s="78" t="s">
        <v>10581</v>
      </c>
      <c r="H4080" s="78" t="s">
        <v>1433</v>
      </c>
      <c r="I4080" s="78" t="s">
        <v>1397</v>
      </c>
      <c r="J4080" s="78" t="s">
        <v>9268</v>
      </c>
      <c r="K4080" s="78"/>
      <c r="L4080" s="78">
        <v>368</v>
      </c>
      <c r="M4080" s="78">
        <v>0.239</v>
      </c>
      <c r="N4080" s="78"/>
      <c r="O4080" s="78">
        <v>158.98</v>
      </c>
      <c r="P4080" s="78">
        <v>70.18</v>
      </c>
      <c r="Q4080" s="78" t="s">
        <v>1402</v>
      </c>
      <c r="R4080" s="78"/>
      <c r="S4080" s="78"/>
      <c r="T4080" s="78">
        <v>5330</v>
      </c>
      <c r="U4080" s="78">
        <v>1999</v>
      </c>
      <c r="V4080" s="78" t="s">
        <v>10582</v>
      </c>
      <c r="W4080" s="78">
        <v>5000</v>
      </c>
      <c r="X4080" s="80">
        <v>3660</v>
      </c>
    </row>
    <row r="4081" spans="3:24">
      <c r="C4081" s="72">
        <v>2021</v>
      </c>
      <c r="D4081" s="73">
        <v>3</v>
      </c>
      <c r="E4081" s="78" t="s">
        <v>8151</v>
      </c>
      <c r="F4081" s="78" t="s">
        <v>8152</v>
      </c>
      <c r="G4081" s="78" t="s">
        <v>10583</v>
      </c>
      <c r="H4081" s="78" t="s">
        <v>1579</v>
      </c>
      <c r="I4081" s="78" t="s">
        <v>1397</v>
      </c>
      <c r="J4081" s="78" t="s">
        <v>10109</v>
      </c>
      <c r="K4081" s="78">
        <v>405</v>
      </c>
      <c r="L4081" s="78"/>
      <c r="M4081" s="78"/>
      <c r="N4081" s="78">
        <v>22.4</v>
      </c>
      <c r="O4081" s="78">
        <v>156</v>
      </c>
      <c r="P4081" s="78"/>
      <c r="Q4081" s="78" t="s">
        <v>1414</v>
      </c>
      <c r="R4081" s="78"/>
      <c r="S4081" s="78"/>
      <c r="T4081" s="78">
        <v>5150</v>
      </c>
      <c r="U4081" s="78">
        <v>1835</v>
      </c>
      <c r="V4081" s="78">
        <v>1920</v>
      </c>
      <c r="W4081" s="78">
        <v>2999</v>
      </c>
      <c r="X4081" s="80">
        <v>2390</v>
      </c>
    </row>
    <row r="4082" spans="3:24">
      <c r="C4082" s="72">
        <v>2021</v>
      </c>
      <c r="D4082" s="73">
        <v>3</v>
      </c>
      <c r="E4082" s="78" t="s">
        <v>1879</v>
      </c>
      <c r="F4082" s="78" t="s">
        <v>1880</v>
      </c>
      <c r="G4082" s="78" t="s">
        <v>10584</v>
      </c>
      <c r="H4082" s="78" t="s">
        <v>1440</v>
      </c>
      <c r="I4082" s="78" t="s">
        <v>1397</v>
      </c>
      <c r="J4082" s="78" t="s">
        <v>10109</v>
      </c>
      <c r="K4082" s="78">
        <v>140</v>
      </c>
      <c r="L4082" s="78"/>
      <c r="M4082" s="78"/>
      <c r="N4082" s="78">
        <v>10.3</v>
      </c>
      <c r="O4082" s="78">
        <v>103</v>
      </c>
      <c r="P4082" s="78"/>
      <c r="Q4082" s="78" t="s">
        <v>1946</v>
      </c>
      <c r="R4082" s="78"/>
      <c r="S4082" s="78"/>
      <c r="T4082" s="78">
        <v>3460</v>
      </c>
      <c r="U4082" s="78">
        <v>1475</v>
      </c>
      <c r="V4082" s="78">
        <v>1666</v>
      </c>
      <c r="W4082" s="78">
        <v>1165</v>
      </c>
      <c r="X4082" s="80">
        <v>865</v>
      </c>
    </row>
    <row r="4083" spans="3:24">
      <c r="C4083" s="72">
        <v>2021</v>
      </c>
      <c r="D4083" s="73">
        <v>3</v>
      </c>
      <c r="E4083" s="78" t="s">
        <v>10585</v>
      </c>
      <c r="F4083" s="78" t="s">
        <v>6194</v>
      </c>
      <c r="G4083" s="78" t="s">
        <v>10586</v>
      </c>
      <c r="H4083" s="78" t="s">
        <v>4497</v>
      </c>
      <c r="I4083" s="78" t="s">
        <v>2881</v>
      </c>
      <c r="J4083" s="78" t="s">
        <v>9281</v>
      </c>
      <c r="K4083" s="78"/>
      <c r="L4083" s="78">
        <v>450</v>
      </c>
      <c r="M4083" s="78"/>
      <c r="N4083" s="78"/>
      <c r="O4083" s="78"/>
      <c r="P4083" s="78"/>
      <c r="Q4083" s="78"/>
      <c r="R4083" s="78">
        <v>110</v>
      </c>
      <c r="S4083" s="78">
        <v>110</v>
      </c>
      <c r="T4083" s="78">
        <v>7565</v>
      </c>
      <c r="U4083" s="78">
        <v>2550</v>
      </c>
      <c r="V4083" s="78">
        <v>3780</v>
      </c>
      <c r="W4083" s="78">
        <v>25000</v>
      </c>
      <c r="X4083" s="80">
        <v>10490</v>
      </c>
    </row>
    <row r="4084" spans="3:24">
      <c r="C4084" s="72">
        <v>2021</v>
      </c>
      <c r="D4084" s="73">
        <v>3</v>
      </c>
      <c r="E4084" s="78" t="s">
        <v>10585</v>
      </c>
      <c r="F4084" s="78" t="s">
        <v>6194</v>
      </c>
      <c r="G4084" s="78" t="s">
        <v>8705</v>
      </c>
      <c r="H4084" s="78" t="s">
        <v>5415</v>
      </c>
      <c r="I4084" s="78" t="s">
        <v>2881</v>
      </c>
      <c r="J4084" s="78" t="s">
        <v>9281</v>
      </c>
      <c r="K4084" s="78"/>
      <c r="L4084" s="78">
        <v>500</v>
      </c>
      <c r="M4084" s="78"/>
      <c r="N4084" s="78"/>
      <c r="O4084" s="78"/>
      <c r="P4084" s="78"/>
      <c r="Q4084" s="78"/>
      <c r="R4084" s="78">
        <v>110</v>
      </c>
      <c r="S4084" s="78">
        <v>110</v>
      </c>
      <c r="T4084" s="78">
        <v>9000</v>
      </c>
      <c r="U4084" s="78">
        <v>2550</v>
      </c>
      <c r="V4084" s="78">
        <v>3850</v>
      </c>
      <c r="W4084" s="78">
        <v>12050</v>
      </c>
      <c r="X4084" s="80">
        <v>8020</v>
      </c>
    </row>
    <row r="4085" spans="3:24">
      <c r="C4085" s="72">
        <v>2021</v>
      </c>
      <c r="D4085" s="73">
        <v>3</v>
      </c>
      <c r="E4085" s="78" t="s">
        <v>10585</v>
      </c>
      <c r="F4085" s="78" t="s">
        <v>6194</v>
      </c>
      <c r="G4085" s="78" t="s">
        <v>10587</v>
      </c>
      <c r="H4085" s="78" t="s">
        <v>5415</v>
      </c>
      <c r="I4085" s="78" t="s">
        <v>2881</v>
      </c>
      <c r="J4085" s="78" t="s">
        <v>9281</v>
      </c>
      <c r="K4085" s="78"/>
      <c r="L4085" s="78">
        <v>480</v>
      </c>
      <c r="M4085" s="78"/>
      <c r="N4085" s="78"/>
      <c r="O4085" s="78"/>
      <c r="P4085" s="78"/>
      <c r="Q4085" s="78"/>
      <c r="R4085" s="78">
        <v>110</v>
      </c>
      <c r="S4085" s="78">
        <v>110</v>
      </c>
      <c r="T4085" s="78">
        <v>12000</v>
      </c>
      <c r="U4085" s="78">
        <v>2550</v>
      </c>
      <c r="V4085" s="78">
        <v>3950</v>
      </c>
      <c r="W4085" s="78">
        <v>18000</v>
      </c>
      <c r="X4085" s="80">
        <v>9850</v>
      </c>
    </row>
    <row r="4086" spans="3:24">
      <c r="C4086" s="72">
        <v>2021</v>
      </c>
      <c r="D4086" s="73">
        <v>3</v>
      </c>
      <c r="E4086" s="78" t="s">
        <v>10585</v>
      </c>
      <c r="F4086" s="78" t="s">
        <v>6194</v>
      </c>
      <c r="G4086" s="78" t="s">
        <v>8706</v>
      </c>
      <c r="H4086" s="78" t="s">
        <v>4546</v>
      </c>
      <c r="I4086" s="78"/>
      <c r="J4086" s="78" t="s">
        <v>9268</v>
      </c>
      <c r="K4086" s="78"/>
      <c r="L4086" s="78">
        <v>600</v>
      </c>
      <c r="M4086" s="78"/>
      <c r="N4086" s="78"/>
      <c r="O4086" s="78"/>
      <c r="P4086" s="78"/>
      <c r="Q4086" s="78"/>
      <c r="R4086" s="78">
        <v>67</v>
      </c>
      <c r="S4086" s="78">
        <v>67</v>
      </c>
      <c r="T4086" s="78">
        <v>8645</v>
      </c>
      <c r="U4086" s="78">
        <v>2500</v>
      </c>
      <c r="V4086" s="78">
        <v>3320</v>
      </c>
      <c r="W4086" s="78">
        <v>14000</v>
      </c>
      <c r="X4086" s="80" t="s">
        <v>4081</v>
      </c>
    </row>
    <row r="4087" spans="3:24">
      <c r="C4087" s="72">
        <v>2021</v>
      </c>
      <c r="D4087" s="73">
        <v>3</v>
      </c>
      <c r="E4087" s="78" t="s">
        <v>6196</v>
      </c>
      <c r="F4087" s="78" t="s">
        <v>6197</v>
      </c>
      <c r="G4087" s="78" t="s">
        <v>10588</v>
      </c>
      <c r="H4087" s="78" t="s">
        <v>4118</v>
      </c>
      <c r="I4087" s="78"/>
      <c r="J4087" s="78" t="s">
        <v>9268</v>
      </c>
      <c r="K4087" s="78"/>
      <c r="L4087" s="78">
        <v>401</v>
      </c>
      <c r="M4087" s="78">
        <v>0.16</v>
      </c>
      <c r="N4087" s="78"/>
      <c r="O4087" s="78" t="s">
        <v>1835</v>
      </c>
      <c r="P4087" s="78">
        <v>95.25</v>
      </c>
      <c r="Q4087" s="78" t="s">
        <v>1402</v>
      </c>
      <c r="R4087" s="78"/>
      <c r="S4087" s="78"/>
      <c r="T4087" s="78">
        <v>5990</v>
      </c>
      <c r="U4087" s="78">
        <v>2250</v>
      </c>
      <c r="V4087" s="78" t="s">
        <v>10589</v>
      </c>
      <c r="W4087" s="78">
        <v>8500</v>
      </c>
      <c r="X4087" s="80" t="s">
        <v>6474</v>
      </c>
    </row>
    <row r="4088" spans="3:24">
      <c r="C4088" s="72">
        <v>2021</v>
      </c>
      <c r="D4088" s="73">
        <v>3</v>
      </c>
      <c r="E4088" s="78" t="s">
        <v>7532</v>
      </c>
      <c r="F4088" s="78" t="s">
        <v>7533</v>
      </c>
      <c r="G4088" s="78" t="s">
        <v>10590</v>
      </c>
      <c r="H4088" s="78" t="s">
        <v>4584</v>
      </c>
      <c r="I4088" s="78"/>
      <c r="J4088" s="78" t="s">
        <v>9281</v>
      </c>
      <c r="K4088" s="78"/>
      <c r="L4088" s="78">
        <v>400</v>
      </c>
      <c r="M4088" s="78"/>
      <c r="N4088" s="78"/>
      <c r="O4088" s="78"/>
      <c r="P4088" s="78"/>
      <c r="Q4088" s="78"/>
      <c r="R4088" s="78">
        <v>86</v>
      </c>
      <c r="S4088" s="78">
        <v>86.8</v>
      </c>
      <c r="T4088" s="78">
        <v>9500</v>
      </c>
      <c r="U4088" s="78">
        <v>2500</v>
      </c>
      <c r="V4088" s="78">
        <v>3700</v>
      </c>
      <c r="W4088" s="78">
        <v>18000</v>
      </c>
      <c r="X4088" s="80">
        <v>12850</v>
      </c>
    </row>
    <row r="4089" spans="3:24">
      <c r="C4089" s="72">
        <v>2021</v>
      </c>
      <c r="D4089" s="73">
        <v>3</v>
      </c>
      <c r="E4089" s="78" t="s">
        <v>2026</v>
      </c>
      <c r="F4089" s="78" t="s">
        <v>1507</v>
      </c>
      <c r="G4089" s="78" t="s">
        <v>10591</v>
      </c>
      <c r="H4089" s="78" t="s">
        <v>1470</v>
      </c>
      <c r="I4089" s="78"/>
      <c r="J4089" s="78" t="s">
        <v>9281</v>
      </c>
      <c r="K4089" s="78"/>
      <c r="L4089" s="78">
        <v>300</v>
      </c>
      <c r="M4089" s="78" t="s">
        <v>10592</v>
      </c>
      <c r="N4089" s="78"/>
      <c r="O4089" s="78">
        <v>140.13</v>
      </c>
      <c r="P4089" s="78">
        <v>218.54</v>
      </c>
      <c r="Q4089" s="78" t="s">
        <v>1402</v>
      </c>
      <c r="R4089" s="78"/>
      <c r="S4089" s="78"/>
      <c r="T4089" s="78" t="s">
        <v>10593</v>
      </c>
      <c r="U4089" s="78">
        <v>2300</v>
      </c>
      <c r="V4089" s="78">
        <v>2685</v>
      </c>
      <c r="W4089" s="78">
        <v>11990</v>
      </c>
      <c r="X4089" s="80" t="s">
        <v>10594</v>
      </c>
    </row>
    <row r="4090" spans="3:24">
      <c r="C4090" s="72">
        <v>2021</v>
      </c>
      <c r="D4090" s="73">
        <v>3</v>
      </c>
      <c r="E4090" s="78" t="s">
        <v>9080</v>
      </c>
      <c r="F4090" s="78" t="s">
        <v>4571</v>
      </c>
      <c r="G4090" s="78" t="s">
        <v>10595</v>
      </c>
      <c r="H4090" s="78" t="s">
        <v>5266</v>
      </c>
      <c r="I4090" s="78"/>
      <c r="J4090" s="78" t="s">
        <v>9281</v>
      </c>
      <c r="K4090" s="78">
        <v>160</v>
      </c>
      <c r="L4090" s="78"/>
      <c r="M4090" s="78">
        <v>0.36</v>
      </c>
      <c r="N4090" s="78"/>
      <c r="O4090" s="78">
        <v>137.6</v>
      </c>
      <c r="P4090" s="78">
        <v>25.344</v>
      </c>
      <c r="Q4090" s="78" t="s">
        <v>1402</v>
      </c>
      <c r="R4090" s="78"/>
      <c r="S4090" s="78"/>
      <c r="T4090" s="78">
        <v>4605</v>
      </c>
      <c r="U4090" s="78">
        <v>1610</v>
      </c>
      <c r="V4090" s="78">
        <v>2050</v>
      </c>
      <c r="W4090" s="78">
        <v>2510</v>
      </c>
      <c r="X4090" s="80">
        <v>1690</v>
      </c>
    </row>
    <row r="4091" spans="3:24">
      <c r="C4091" s="72">
        <v>2021</v>
      </c>
      <c r="D4091" s="73">
        <v>3</v>
      </c>
      <c r="E4091" s="78" t="s">
        <v>7274</v>
      </c>
      <c r="F4091" s="78" t="s">
        <v>2062</v>
      </c>
      <c r="G4091" s="78" t="s">
        <v>10596</v>
      </c>
      <c r="H4091" s="78" t="s">
        <v>10597</v>
      </c>
      <c r="I4091" s="78"/>
      <c r="J4091" s="78" t="s">
        <v>1396</v>
      </c>
      <c r="K4091" s="78"/>
      <c r="L4091" s="78">
        <v>500</v>
      </c>
      <c r="M4091" s="78"/>
      <c r="N4091" s="78"/>
      <c r="O4091" s="78"/>
      <c r="P4091" s="78"/>
      <c r="Q4091" s="78"/>
      <c r="R4091" s="78">
        <v>83.5</v>
      </c>
      <c r="S4091" s="78">
        <v>92</v>
      </c>
      <c r="T4091" s="78">
        <v>7045</v>
      </c>
      <c r="U4091" s="78">
        <v>2390</v>
      </c>
      <c r="V4091" s="78">
        <v>2770</v>
      </c>
      <c r="W4091" s="78">
        <v>12495</v>
      </c>
      <c r="X4091" s="80">
        <v>8060</v>
      </c>
    </row>
    <row r="4092" spans="3:24">
      <c r="C4092" s="72">
        <v>2021</v>
      </c>
      <c r="D4092" s="73">
        <v>3</v>
      </c>
      <c r="E4092" s="78" t="s">
        <v>7274</v>
      </c>
      <c r="F4092" s="78" t="s">
        <v>2062</v>
      </c>
      <c r="G4092" s="78" t="s">
        <v>10598</v>
      </c>
      <c r="H4092" s="78" t="s">
        <v>10597</v>
      </c>
      <c r="I4092" s="78"/>
      <c r="J4092" s="78" t="s">
        <v>9281</v>
      </c>
      <c r="K4092" s="78"/>
      <c r="L4092" s="78">
        <v>500</v>
      </c>
      <c r="M4092" s="78"/>
      <c r="N4092" s="78"/>
      <c r="O4092" s="78"/>
      <c r="P4092" s="78"/>
      <c r="Q4092" s="78"/>
      <c r="R4092" s="78">
        <v>83.5</v>
      </c>
      <c r="S4092" s="78">
        <v>92</v>
      </c>
      <c r="T4092" s="78">
        <v>8620</v>
      </c>
      <c r="U4092" s="78">
        <v>2500</v>
      </c>
      <c r="V4092" s="78">
        <v>3170</v>
      </c>
      <c r="W4092" s="78">
        <v>18000</v>
      </c>
      <c r="X4092" s="80">
        <v>11450</v>
      </c>
    </row>
    <row r="4093" spans="3:24">
      <c r="C4093" s="72">
        <v>2021</v>
      </c>
      <c r="D4093" s="73">
        <v>3</v>
      </c>
      <c r="E4093" s="78" t="s">
        <v>7274</v>
      </c>
      <c r="F4093" s="78" t="s">
        <v>2062</v>
      </c>
      <c r="G4093" s="78" t="s">
        <v>10599</v>
      </c>
      <c r="H4093" s="78" t="s">
        <v>4584</v>
      </c>
      <c r="I4093" s="78"/>
      <c r="J4093" s="78" t="s">
        <v>9281</v>
      </c>
      <c r="K4093" s="78"/>
      <c r="L4093" s="78">
        <v>500</v>
      </c>
      <c r="M4093" s="78"/>
      <c r="N4093" s="78"/>
      <c r="O4093" s="78"/>
      <c r="P4093" s="78"/>
      <c r="Q4093" s="78"/>
      <c r="R4093" s="78">
        <v>83.5</v>
      </c>
      <c r="S4093" s="78">
        <v>92</v>
      </c>
      <c r="T4093" s="78">
        <v>8550</v>
      </c>
      <c r="U4093" s="78">
        <v>2520</v>
      </c>
      <c r="V4093" s="78">
        <v>3030</v>
      </c>
      <c r="W4093" s="78">
        <v>18000</v>
      </c>
      <c r="X4093" s="80">
        <v>11640</v>
      </c>
    </row>
    <row r="4094" spans="3:24">
      <c r="C4094" s="72">
        <v>2021</v>
      </c>
      <c r="D4094" s="73">
        <v>3</v>
      </c>
      <c r="E4094" s="78" t="s">
        <v>10600</v>
      </c>
      <c r="F4094" s="78" t="s">
        <v>5951</v>
      </c>
      <c r="G4094" s="78" t="s">
        <v>10601</v>
      </c>
      <c r="H4094" s="78" t="s">
        <v>1601</v>
      </c>
      <c r="I4094" s="78"/>
      <c r="J4094" s="78" t="s">
        <v>9281</v>
      </c>
      <c r="K4094" s="78">
        <v>270</v>
      </c>
      <c r="L4094" s="78"/>
      <c r="M4094" s="78"/>
      <c r="N4094" s="78"/>
      <c r="O4094" s="78">
        <v>129.4</v>
      </c>
      <c r="P4094" s="78">
        <v>41.165</v>
      </c>
      <c r="Q4094" s="78" t="s">
        <v>1483</v>
      </c>
      <c r="R4094" s="78"/>
      <c r="S4094" s="78"/>
      <c r="T4094" s="78">
        <v>3696</v>
      </c>
      <c r="U4094" s="78">
        <v>1475</v>
      </c>
      <c r="V4094" s="78">
        <v>1885</v>
      </c>
      <c r="W4094" s="78">
        <v>2510</v>
      </c>
      <c r="X4094" s="80">
        <v>1600</v>
      </c>
    </row>
    <row r="4095" spans="3:24">
      <c r="C4095" s="72">
        <v>2021</v>
      </c>
      <c r="D4095" s="73">
        <v>3</v>
      </c>
      <c r="E4095" s="78" t="s">
        <v>7172</v>
      </c>
      <c r="F4095" s="78" t="s">
        <v>7173</v>
      </c>
      <c r="G4095" s="78" t="s">
        <v>10602</v>
      </c>
      <c r="H4095" s="78" t="s">
        <v>1470</v>
      </c>
      <c r="I4095" s="78"/>
      <c r="J4095" s="78" t="s">
        <v>9281</v>
      </c>
      <c r="K4095" s="78"/>
      <c r="L4095" s="78">
        <v>320</v>
      </c>
      <c r="M4095" s="78">
        <v>0.486</v>
      </c>
      <c r="N4095" s="78"/>
      <c r="O4095" s="78">
        <v>126.4</v>
      </c>
      <c r="P4095" s="78">
        <v>158.72</v>
      </c>
      <c r="Q4095" s="78" t="s">
        <v>1421</v>
      </c>
      <c r="R4095" s="78"/>
      <c r="S4095" s="78"/>
      <c r="T4095" s="78">
        <v>7270</v>
      </c>
      <c r="U4095" s="78">
        <v>2250</v>
      </c>
      <c r="V4095" s="78">
        <v>2760</v>
      </c>
      <c r="W4095" s="78">
        <v>8995</v>
      </c>
      <c r="X4095" s="80">
        <v>7060</v>
      </c>
    </row>
    <row r="4096" spans="3:24">
      <c r="C4096" s="72">
        <v>2021</v>
      </c>
      <c r="D4096" s="73">
        <v>3</v>
      </c>
      <c r="E4096" s="78" t="s">
        <v>5923</v>
      </c>
      <c r="F4096" s="78" t="s">
        <v>5924</v>
      </c>
      <c r="G4096" s="78" t="s">
        <v>10603</v>
      </c>
      <c r="H4096" s="78" t="s">
        <v>5471</v>
      </c>
      <c r="I4096" s="78"/>
      <c r="J4096" s="78" t="s">
        <v>9281</v>
      </c>
      <c r="K4096" s="78"/>
      <c r="L4096" s="78">
        <v>480</v>
      </c>
      <c r="M4096" s="78"/>
      <c r="N4096" s="78"/>
      <c r="O4096" s="78"/>
      <c r="P4096" s="78"/>
      <c r="Q4096" s="78"/>
      <c r="R4096" s="78">
        <v>56</v>
      </c>
      <c r="S4096" s="78">
        <v>57</v>
      </c>
      <c r="T4096" s="78">
        <v>7630</v>
      </c>
      <c r="U4096" s="78">
        <v>2260</v>
      </c>
      <c r="V4096" s="78">
        <v>3193</v>
      </c>
      <c r="W4096" s="78">
        <v>9000</v>
      </c>
      <c r="X4096" s="80">
        <v>5495</v>
      </c>
    </row>
    <row r="4097" spans="3:24">
      <c r="C4097" s="72">
        <v>2021</v>
      </c>
      <c r="D4097" s="73">
        <v>3</v>
      </c>
      <c r="E4097" s="78" t="s">
        <v>8696</v>
      </c>
      <c r="F4097" s="78" t="s">
        <v>8697</v>
      </c>
      <c r="G4097" s="78" t="s">
        <v>10604</v>
      </c>
      <c r="H4097" s="78" t="s">
        <v>5471</v>
      </c>
      <c r="I4097" s="78"/>
      <c r="J4097" s="78" t="s">
        <v>9281</v>
      </c>
      <c r="K4097" s="78"/>
      <c r="L4097" s="78" t="s">
        <v>10605</v>
      </c>
      <c r="M4097" s="78"/>
      <c r="N4097" s="78"/>
      <c r="O4097" s="78"/>
      <c r="P4097" s="78"/>
      <c r="Q4097" s="78"/>
      <c r="R4097" s="78">
        <v>51</v>
      </c>
      <c r="S4097" s="78">
        <v>51.5</v>
      </c>
      <c r="T4097" s="78">
        <v>7580</v>
      </c>
      <c r="U4097" s="78">
        <v>2360</v>
      </c>
      <c r="V4097" s="78">
        <v>3030</v>
      </c>
      <c r="W4097" s="78">
        <v>9000</v>
      </c>
      <c r="X4097" s="80">
        <v>5450</v>
      </c>
    </row>
    <row r="4098" spans="3:24">
      <c r="C4098" s="72">
        <v>2021</v>
      </c>
      <c r="D4098" s="73">
        <v>3</v>
      </c>
      <c r="E4098" s="78" t="s">
        <v>8696</v>
      </c>
      <c r="F4098" s="78" t="s">
        <v>8697</v>
      </c>
      <c r="G4098" s="78" t="s">
        <v>8698</v>
      </c>
      <c r="H4098" s="78" t="s">
        <v>4586</v>
      </c>
      <c r="I4098" s="78"/>
      <c r="J4098" s="78" t="s">
        <v>9281</v>
      </c>
      <c r="K4098" s="78"/>
      <c r="L4098" s="78" t="s">
        <v>10606</v>
      </c>
      <c r="M4098" s="78"/>
      <c r="N4098" s="78"/>
      <c r="O4098" s="78"/>
      <c r="P4098" s="78"/>
      <c r="Q4098" s="78"/>
      <c r="R4098" s="78">
        <v>80</v>
      </c>
      <c r="S4098" s="78">
        <v>85.5</v>
      </c>
      <c r="T4098" s="78">
        <v>9150</v>
      </c>
      <c r="U4098" s="78">
        <v>2550</v>
      </c>
      <c r="V4098" s="78">
        <v>3220</v>
      </c>
      <c r="W4098" s="78">
        <v>18000</v>
      </c>
      <c r="X4098" s="80">
        <v>10795</v>
      </c>
    </row>
    <row r="4099" spans="3:24">
      <c r="C4099" s="72">
        <v>2021</v>
      </c>
      <c r="D4099" s="73">
        <v>3</v>
      </c>
      <c r="E4099" s="78" t="s">
        <v>1408</v>
      </c>
      <c r="F4099" s="78" t="s">
        <v>1409</v>
      </c>
      <c r="G4099" s="78" t="s">
        <v>10607</v>
      </c>
      <c r="H4099" s="78" t="s">
        <v>10608</v>
      </c>
      <c r="I4099" s="78"/>
      <c r="J4099" s="78" t="s">
        <v>9281</v>
      </c>
      <c r="K4099" s="78">
        <v>370</v>
      </c>
      <c r="L4099" s="78"/>
      <c r="M4099" s="78"/>
      <c r="N4099" s="78">
        <v>6.68</v>
      </c>
      <c r="O4099" s="78">
        <v>161.87</v>
      </c>
      <c r="P4099" s="78">
        <v>75.569</v>
      </c>
      <c r="Q4099" s="78" t="s">
        <v>10609</v>
      </c>
      <c r="R4099" s="78"/>
      <c r="S4099" s="78"/>
      <c r="T4099" s="78" t="s">
        <v>10610</v>
      </c>
      <c r="U4099" s="78">
        <v>1870</v>
      </c>
      <c r="V4099" s="78" t="s">
        <v>10611</v>
      </c>
      <c r="W4099" s="78">
        <v>3300</v>
      </c>
      <c r="X4099" s="80">
        <v>2200</v>
      </c>
    </row>
    <row r="4100" spans="3:24">
      <c r="C4100" s="72">
        <v>2021</v>
      </c>
      <c r="D4100" s="73">
        <v>3</v>
      </c>
      <c r="E4100" s="78" t="s">
        <v>1408</v>
      </c>
      <c r="F4100" s="78" t="s">
        <v>1409</v>
      </c>
      <c r="G4100" s="78" t="s">
        <v>10612</v>
      </c>
      <c r="H4100" s="78" t="s">
        <v>1482</v>
      </c>
      <c r="I4100" s="78"/>
      <c r="J4100" s="78" t="s">
        <v>9281</v>
      </c>
      <c r="K4100" s="78"/>
      <c r="L4100" s="78">
        <v>365</v>
      </c>
      <c r="M4100" s="78">
        <v>0.288</v>
      </c>
      <c r="N4100" s="78"/>
      <c r="O4100" s="78">
        <v>136.74</v>
      </c>
      <c r="P4100" s="78">
        <v>86.016</v>
      </c>
      <c r="Q4100" s="78" t="s">
        <v>1402</v>
      </c>
      <c r="R4100" s="78"/>
      <c r="S4100" s="78"/>
      <c r="T4100" s="78">
        <v>5995</v>
      </c>
      <c r="U4100" s="78" t="s">
        <v>10613</v>
      </c>
      <c r="V4100" s="78" t="s">
        <v>10614</v>
      </c>
      <c r="W4100" s="78">
        <v>4495</v>
      </c>
      <c r="X4100" s="80">
        <v>3035</v>
      </c>
    </row>
    <row r="4101" spans="3:24">
      <c r="C4101" s="72">
        <v>2021</v>
      </c>
      <c r="D4101" s="73">
        <v>3</v>
      </c>
      <c r="E4101" s="78" t="s">
        <v>1408</v>
      </c>
      <c r="F4101" s="78" t="s">
        <v>1409</v>
      </c>
      <c r="G4101" s="78" t="s">
        <v>9119</v>
      </c>
      <c r="H4101" s="78" t="s">
        <v>1453</v>
      </c>
      <c r="I4101" s="78"/>
      <c r="J4101" s="78" t="s">
        <v>9281</v>
      </c>
      <c r="K4101" s="78"/>
      <c r="L4101" s="78">
        <v>365</v>
      </c>
      <c r="M4101" s="78" t="s">
        <v>10615</v>
      </c>
      <c r="N4101" s="78"/>
      <c r="O4101" s="78" t="s">
        <v>10616</v>
      </c>
      <c r="P4101" s="78" t="s">
        <v>10617</v>
      </c>
      <c r="Q4101" s="78" t="s">
        <v>1402</v>
      </c>
      <c r="R4101" s="78"/>
      <c r="S4101" s="78"/>
      <c r="T4101" s="78">
        <v>5995</v>
      </c>
      <c r="U4101" s="78" t="s">
        <v>10618</v>
      </c>
      <c r="V4101" s="78" t="s">
        <v>10614</v>
      </c>
      <c r="W4101" s="78">
        <v>4495</v>
      </c>
      <c r="X4101" s="80" t="s">
        <v>9122</v>
      </c>
    </row>
    <row r="4102" spans="3:24">
      <c r="C4102" s="72">
        <v>2021</v>
      </c>
      <c r="D4102" s="73">
        <v>3</v>
      </c>
      <c r="E4102" s="78" t="s">
        <v>1408</v>
      </c>
      <c r="F4102" s="78" t="s">
        <v>1409</v>
      </c>
      <c r="G4102" s="78" t="s">
        <v>10619</v>
      </c>
      <c r="H4102" s="78" t="s">
        <v>1433</v>
      </c>
      <c r="I4102" s="78"/>
      <c r="J4102" s="78" t="s">
        <v>9268</v>
      </c>
      <c r="K4102" s="78"/>
      <c r="L4102" s="78">
        <v>590</v>
      </c>
      <c r="M4102" s="78">
        <v>0.146</v>
      </c>
      <c r="N4102" s="78"/>
      <c r="O4102" s="78" t="s">
        <v>10620</v>
      </c>
      <c r="P4102" s="78">
        <v>301.056</v>
      </c>
      <c r="Q4102" s="78" t="s">
        <v>1414</v>
      </c>
      <c r="R4102" s="78"/>
      <c r="S4102" s="78"/>
      <c r="T4102" s="78">
        <v>10500</v>
      </c>
      <c r="U4102" s="78">
        <v>2500</v>
      </c>
      <c r="V4102" s="78" t="s">
        <v>8561</v>
      </c>
      <c r="W4102" s="78">
        <v>18000</v>
      </c>
      <c r="X4102" s="80" t="s">
        <v>9615</v>
      </c>
    </row>
    <row r="4103" spans="3:24">
      <c r="C4103" s="72">
        <v>2021</v>
      </c>
      <c r="D4103" s="73">
        <v>3</v>
      </c>
      <c r="E4103" s="78" t="s">
        <v>1416</v>
      </c>
      <c r="F4103" s="78" t="s">
        <v>1409</v>
      </c>
      <c r="G4103" s="78" t="s">
        <v>10621</v>
      </c>
      <c r="H4103" s="78" t="s">
        <v>1446</v>
      </c>
      <c r="I4103" s="78"/>
      <c r="J4103" s="78" t="s">
        <v>9268</v>
      </c>
      <c r="K4103" s="78"/>
      <c r="L4103" s="78">
        <v>320</v>
      </c>
      <c r="M4103" s="78">
        <v>0.28</v>
      </c>
      <c r="N4103" s="78"/>
      <c r="O4103" s="78">
        <v>146.7</v>
      </c>
      <c r="P4103" s="78">
        <v>81.14</v>
      </c>
      <c r="Q4103" s="78" t="s">
        <v>1421</v>
      </c>
      <c r="R4103" s="78"/>
      <c r="S4103" s="78"/>
      <c r="T4103" s="78" t="s">
        <v>6832</v>
      </c>
      <c r="U4103" s="78" t="s">
        <v>10622</v>
      </c>
      <c r="V4103" s="78" t="s">
        <v>10623</v>
      </c>
      <c r="W4103" s="78">
        <v>4495</v>
      </c>
      <c r="X4103" s="80">
        <v>2960</v>
      </c>
    </row>
    <row r="4104" spans="3:24">
      <c r="C4104" s="72">
        <v>2021</v>
      </c>
      <c r="D4104" s="73">
        <v>3</v>
      </c>
      <c r="E4104" s="78" t="s">
        <v>1416</v>
      </c>
      <c r="F4104" s="78" t="s">
        <v>1409</v>
      </c>
      <c r="G4104" s="78" t="s">
        <v>10624</v>
      </c>
      <c r="H4104" s="78" t="s">
        <v>1453</v>
      </c>
      <c r="I4104" s="78"/>
      <c r="J4104" s="78" t="s">
        <v>9281</v>
      </c>
      <c r="K4104" s="78"/>
      <c r="L4104" s="78">
        <v>320</v>
      </c>
      <c r="M4104" s="78" t="s">
        <v>10625</v>
      </c>
      <c r="N4104" s="78"/>
      <c r="O4104" s="78">
        <v>146.7</v>
      </c>
      <c r="P4104" s="78">
        <v>81.14</v>
      </c>
      <c r="Q4104" s="78" t="s">
        <v>1421</v>
      </c>
      <c r="R4104" s="78"/>
      <c r="S4104" s="78"/>
      <c r="T4104" s="78" t="s">
        <v>6832</v>
      </c>
      <c r="U4104" s="78" t="s">
        <v>10626</v>
      </c>
      <c r="V4104" s="78" t="s">
        <v>10627</v>
      </c>
      <c r="W4104" s="78">
        <v>4495</v>
      </c>
      <c r="X4104" s="80" t="s">
        <v>10628</v>
      </c>
    </row>
    <row r="4105" spans="3:24">
      <c r="C4105" s="72">
        <v>2021</v>
      </c>
      <c r="D4105" s="73">
        <v>3</v>
      </c>
      <c r="E4105" s="78" t="s">
        <v>1416</v>
      </c>
      <c r="F4105" s="78" t="s">
        <v>1409</v>
      </c>
      <c r="G4105" s="78" t="s">
        <v>10629</v>
      </c>
      <c r="H4105" s="78" t="s">
        <v>10630</v>
      </c>
      <c r="I4105" s="78"/>
      <c r="J4105" s="78" t="s">
        <v>9281</v>
      </c>
      <c r="K4105" s="78"/>
      <c r="L4105" s="78">
        <v>52</v>
      </c>
      <c r="M4105" s="78"/>
      <c r="N4105" s="78"/>
      <c r="O4105" s="78"/>
      <c r="P4105" s="78">
        <v>106.95</v>
      </c>
      <c r="Q4105" s="78" t="s">
        <v>1421</v>
      </c>
      <c r="R4105" s="78"/>
      <c r="S4105" s="78"/>
      <c r="T4105" s="78" t="s">
        <v>10631</v>
      </c>
      <c r="U4105" s="78" t="s">
        <v>2673</v>
      </c>
      <c r="V4105" s="78" t="s">
        <v>10632</v>
      </c>
      <c r="W4105" s="78">
        <v>31000</v>
      </c>
      <c r="X4105" s="80" t="s">
        <v>10633</v>
      </c>
    </row>
    <row r="4106" spans="3:24">
      <c r="C4106" s="72">
        <v>2021</v>
      </c>
      <c r="D4106" s="73">
        <v>3</v>
      </c>
      <c r="E4106" s="78" t="s">
        <v>1859</v>
      </c>
      <c r="F4106" s="78" t="s">
        <v>1860</v>
      </c>
      <c r="G4106" s="78" t="s">
        <v>10634</v>
      </c>
      <c r="H4106" s="78" t="s">
        <v>1470</v>
      </c>
      <c r="I4106" s="78"/>
      <c r="J4106" s="78" t="s">
        <v>9281</v>
      </c>
      <c r="K4106" s="78"/>
      <c r="L4106" s="78">
        <v>430</v>
      </c>
      <c r="M4106" s="78">
        <v>0.228</v>
      </c>
      <c r="N4106" s="78"/>
      <c r="O4106" s="78">
        <v>146</v>
      </c>
      <c r="P4106" s="78">
        <v>162.28</v>
      </c>
      <c r="Q4106" s="78" t="s">
        <v>1402</v>
      </c>
      <c r="R4106" s="78"/>
      <c r="S4106" s="78"/>
      <c r="T4106" s="78" t="s">
        <v>10635</v>
      </c>
      <c r="U4106" s="78">
        <v>2160</v>
      </c>
      <c r="V4106" s="78" t="s">
        <v>10636</v>
      </c>
      <c r="W4106" s="78">
        <v>9995</v>
      </c>
      <c r="X4106" s="80">
        <v>6855</v>
      </c>
    </row>
    <row r="4107" spans="3:24">
      <c r="C4107" s="72">
        <v>2021</v>
      </c>
      <c r="D4107" s="73">
        <v>3</v>
      </c>
      <c r="E4107" s="78" t="s">
        <v>7379</v>
      </c>
      <c r="F4107" s="78" t="s">
        <v>10637</v>
      </c>
      <c r="G4107" s="78" t="s">
        <v>10638</v>
      </c>
      <c r="H4107" s="78" t="s">
        <v>1560</v>
      </c>
      <c r="I4107" s="78"/>
      <c r="J4107" s="78" t="s">
        <v>1441</v>
      </c>
      <c r="K4107" s="78">
        <v>95</v>
      </c>
      <c r="L4107" s="78"/>
      <c r="M4107" s="78"/>
      <c r="N4107" s="78"/>
      <c r="O4107" s="78"/>
      <c r="P4107" s="78"/>
      <c r="Q4107" s="78" t="s">
        <v>3814</v>
      </c>
      <c r="R4107" s="78"/>
      <c r="S4107" s="78"/>
      <c r="T4107" s="78">
        <v>4665</v>
      </c>
      <c r="U4107" s="78">
        <v>1855</v>
      </c>
      <c r="V4107" s="78" t="s">
        <v>10639</v>
      </c>
      <c r="W4107" s="78">
        <v>2435</v>
      </c>
      <c r="X4107" s="80">
        <v>1885</v>
      </c>
    </row>
    <row r="4108" spans="3:24">
      <c r="C4108" s="72">
        <v>2021</v>
      </c>
      <c r="D4108" s="73">
        <v>3</v>
      </c>
      <c r="E4108" s="78" t="s">
        <v>7379</v>
      </c>
      <c r="F4108" s="78" t="s">
        <v>10637</v>
      </c>
      <c r="G4108" s="78" t="s">
        <v>10640</v>
      </c>
      <c r="H4108" s="78" t="s">
        <v>10641</v>
      </c>
      <c r="I4108" s="78"/>
      <c r="J4108" s="78" t="s">
        <v>1441</v>
      </c>
      <c r="K4108" s="78">
        <v>87</v>
      </c>
      <c r="L4108" s="78"/>
      <c r="M4108" s="78"/>
      <c r="N4108" s="78"/>
      <c r="O4108" s="78"/>
      <c r="P4108" s="78"/>
      <c r="Q4108" s="78" t="s">
        <v>3814</v>
      </c>
      <c r="R4108" s="78"/>
      <c r="S4108" s="78"/>
      <c r="T4108" s="78">
        <v>4665</v>
      </c>
      <c r="U4108" s="78">
        <v>1855</v>
      </c>
      <c r="V4108" s="78" t="s">
        <v>10639</v>
      </c>
      <c r="W4108" s="78">
        <v>2510</v>
      </c>
      <c r="X4108" s="80" t="s">
        <v>10642</v>
      </c>
    </row>
    <row r="4109" spans="3:24">
      <c r="C4109" s="72">
        <v>2021</v>
      </c>
      <c r="D4109" s="73">
        <v>3</v>
      </c>
      <c r="E4109" s="78" t="s">
        <v>10643</v>
      </c>
      <c r="F4109" s="78" t="s">
        <v>9128</v>
      </c>
      <c r="G4109" s="78" t="s">
        <v>10644</v>
      </c>
      <c r="H4109" s="78" t="s">
        <v>1440</v>
      </c>
      <c r="I4109" s="78"/>
      <c r="J4109" s="78" t="s">
        <v>1441</v>
      </c>
      <c r="K4109" s="78">
        <v>410</v>
      </c>
      <c r="L4109" s="78"/>
      <c r="M4109" s="78"/>
      <c r="N4109" s="78">
        <v>13.6</v>
      </c>
      <c r="O4109" s="78">
        <v>160</v>
      </c>
      <c r="P4109" s="78"/>
      <c r="Q4109" s="78" t="s">
        <v>1504</v>
      </c>
      <c r="R4109" s="78"/>
      <c r="S4109" s="78"/>
      <c r="T4109" s="78">
        <v>4337</v>
      </c>
      <c r="U4109" s="78">
        <v>1825</v>
      </c>
      <c r="V4109" s="78" t="s">
        <v>10645</v>
      </c>
      <c r="W4109" s="78">
        <v>2080</v>
      </c>
      <c r="X4109" s="80" t="s">
        <v>10646</v>
      </c>
    </row>
    <row r="4110" spans="3:24">
      <c r="C4110" s="72">
        <v>2021</v>
      </c>
      <c r="D4110" s="73">
        <v>3</v>
      </c>
      <c r="E4110" s="78" t="s">
        <v>10647</v>
      </c>
      <c r="F4110" s="78" t="s">
        <v>9128</v>
      </c>
      <c r="G4110" s="78" t="s">
        <v>10648</v>
      </c>
      <c r="H4110" s="78" t="s">
        <v>1440</v>
      </c>
      <c r="I4110" s="78"/>
      <c r="J4110" s="78" t="s">
        <v>1441</v>
      </c>
      <c r="K4110" s="78">
        <v>410</v>
      </c>
      <c r="L4110" s="78"/>
      <c r="M4110" s="78"/>
      <c r="N4110" s="78">
        <v>13.6</v>
      </c>
      <c r="O4110" s="78">
        <v>160</v>
      </c>
      <c r="P4110" s="78"/>
      <c r="Q4110" s="78" t="s">
        <v>1504</v>
      </c>
      <c r="R4110" s="78"/>
      <c r="S4110" s="78"/>
      <c r="T4110" s="78">
        <v>4337</v>
      </c>
      <c r="U4110" s="78">
        <v>1825</v>
      </c>
      <c r="V4110" s="78" t="s">
        <v>10645</v>
      </c>
      <c r="W4110" s="78">
        <v>2080</v>
      </c>
      <c r="X4110" s="80" t="s">
        <v>10649</v>
      </c>
    </row>
    <row r="4111" spans="3:24">
      <c r="C4111" s="72">
        <v>2021</v>
      </c>
      <c r="D4111" s="73">
        <v>3</v>
      </c>
      <c r="E4111" s="78" t="s">
        <v>6304</v>
      </c>
      <c r="F4111" s="78" t="s">
        <v>10650</v>
      </c>
      <c r="G4111" s="78" t="s">
        <v>10651</v>
      </c>
      <c r="H4111" s="78" t="s">
        <v>1453</v>
      </c>
      <c r="I4111" s="78"/>
      <c r="J4111" s="78" t="s">
        <v>9281</v>
      </c>
      <c r="K4111" s="78">
        <v>255</v>
      </c>
      <c r="L4111" s="78"/>
      <c r="M4111" s="78">
        <v>0.254</v>
      </c>
      <c r="N4111" s="78"/>
      <c r="O4111" s="78">
        <v>130.08</v>
      </c>
      <c r="P4111" s="78">
        <v>43.2</v>
      </c>
      <c r="Q4111" s="78" t="s">
        <v>1402</v>
      </c>
      <c r="R4111" s="78"/>
      <c r="S4111" s="78"/>
      <c r="T4111" s="78">
        <v>4490</v>
      </c>
      <c r="U4111" s="78">
        <v>1610</v>
      </c>
      <c r="V4111" s="78">
        <v>1900</v>
      </c>
      <c r="W4111" s="78">
        <v>2510</v>
      </c>
      <c r="X4111" s="80">
        <v>1445</v>
      </c>
    </row>
    <row r="4112" spans="3:24">
      <c r="C4112" s="72">
        <v>2021</v>
      </c>
      <c r="D4112" s="73">
        <v>3</v>
      </c>
      <c r="E4112" s="78" t="s">
        <v>10652</v>
      </c>
      <c r="F4112" s="78" t="s">
        <v>1912</v>
      </c>
      <c r="G4112" s="78" t="s">
        <v>10653</v>
      </c>
      <c r="H4112" s="78" t="s">
        <v>1440</v>
      </c>
      <c r="I4112" s="78"/>
      <c r="J4112" s="78" t="s">
        <v>1441</v>
      </c>
      <c r="K4112" s="78">
        <v>301</v>
      </c>
      <c r="L4112" s="78"/>
      <c r="M4112" s="78"/>
      <c r="N4112" s="78">
        <v>11.2</v>
      </c>
      <c r="O4112" s="78">
        <v>141</v>
      </c>
      <c r="P4112" s="78"/>
      <c r="Q4112" s="78" t="s">
        <v>1402</v>
      </c>
      <c r="R4112" s="78"/>
      <c r="S4112" s="78"/>
      <c r="T4112" s="78">
        <v>4070</v>
      </c>
      <c r="U4112" s="78">
        <v>1690</v>
      </c>
      <c r="V4112" s="78">
        <v>1540</v>
      </c>
      <c r="W4112" s="78" t="s">
        <v>10654</v>
      </c>
      <c r="X4112" s="80">
        <v>1110</v>
      </c>
    </row>
    <row r="4113" spans="3:24">
      <c r="C4113" s="72">
        <v>2021</v>
      </c>
      <c r="D4113" s="73">
        <v>3</v>
      </c>
      <c r="E4113" s="78" t="s">
        <v>10652</v>
      </c>
      <c r="F4113" s="78" t="s">
        <v>1912</v>
      </c>
      <c r="G4113" s="78" t="s">
        <v>10655</v>
      </c>
      <c r="H4113" s="78" t="s">
        <v>1440</v>
      </c>
      <c r="I4113" s="78"/>
      <c r="J4113" s="78" t="s">
        <v>1441</v>
      </c>
      <c r="K4113" s="78">
        <v>401</v>
      </c>
      <c r="L4113" s="78"/>
      <c r="M4113" s="78"/>
      <c r="N4113" s="78">
        <v>11.3</v>
      </c>
      <c r="O4113" s="78">
        <v>160</v>
      </c>
      <c r="P4113" s="78"/>
      <c r="Q4113" s="78" t="s">
        <v>4377</v>
      </c>
      <c r="R4113" s="78"/>
      <c r="S4113" s="78"/>
      <c r="T4113" s="78">
        <v>4070</v>
      </c>
      <c r="U4113" s="78">
        <v>1690</v>
      </c>
      <c r="V4113" s="78">
        <v>1540</v>
      </c>
      <c r="W4113" s="78">
        <v>1500</v>
      </c>
      <c r="X4113" s="80">
        <v>1125</v>
      </c>
    </row>
    <row r="4114" spans="3:24">
      <c r="C4114" s="72">
        <v>2021</v>
      </c>
      <c r="D4114" s="73">
        <v>3</v>
      </c>
      <c r="E4114" s="78" t="s">
        <v>4268</v>
      </c>
      <c r="F4114" s="78" t="s">
        <v>6526</v>
      </c>
      <c r="G4114" s="78" t="s">
        <v>10656</v>
      </c>
      <c r="H4114" s="78" t="s">
        <v>1440</v>
      </c>
      <c r="I4114" s="78"/>
      <c r="J4114" s="78" t="s">
        <v>1441</v>
      </c>
      <c r="K4114" s="78">
        <v>510</v>
      </c>
      <c r="L4114" s="78"/>
      <c r="M4114" s="78"/>
      <c r="N4114" s="78">
        <v>13.1</v>
      </c>
      <c r="O4114" s="78">
        <v>170</v>
      </c>
      <c r="P4114" s="78"/>
      <c r="Q4114" s="78" t="s">
        <v>1499</v>
      </c>
      <c r="R4114" s="78"/>
      <c r="S4114" s="78"/>
      <c r="T4114" s="78">
        <v>4768</v>
      </c>
      <c r="U4114" s="78">
        <v>1880</v>
      </c>
      <c r="V4114" s="78">
        <v>1530</v>
      </c>
      <c r="W4114" s="78">
        <v>2035</v>
      </c>
      <c r="X4114" s="80">
        <v>1625</v>
      </c>
    </row>
    <row r="4115" spans="3:24">
      <c r="C4115" s="72">
        <v>2021</v>
      </c>
      <c r="D4115" s="73">
        <v>3</v>
      </c>
      <c r="E4115" s="78" t="s">
        <v>1735</v>
      </c>
      <c r="F4115" s="78" t="s">
        <v>1736</v>
      </c>
      <c r="G4115" s="78" t="s">
        <v>9142</v>
      </c>
      <c r="H4115" s="78" t="s">
        <v>1579</v>
      </c>
      <c r="I4115" s="78"/>
      <c r="J4115" s="78" t="s">
        <v>1441</v>
      </c>
      <c r="K4115" s="78">
        <v>405</v>
      </c>
      <c r="L4115" s="78"/>
      <c r="M4115" s="78"/>
      <c r="N4115" s="78">
        <v>17.1</v>
      </c>
      <c r="O4115" s="78">
        <v>140</v>
      </c>
      <c r="P4115" s="78"/>
      <c r="Q4115" s="78" t="s">
        <v>1442</v>
      </c>
      <c r="R4115" s="78"/>
      <c r="S4115" s="78"/>
      <c r="T4115" s="78">
        <v>4850</v>
      </c>
      <c r="U4115" s="78">
        <v>1860</v>
      </c>
      <c r="V4115" s="78">
        <v>1780</v>
      </c>
      <c r="W4115" s="78" t="s">
        <v>10657</v>
      </c>
      <c r="X4115" s="80" t="s">
        <v>10658</v>
      </c>
    </row>
    <row r="4116" spans="3:24">
      <c r="C4116" s="72">
        <v>2021</v>
      </c>
      <c r="D4116" s="73">
        <v>3</v>
      </c>
      <c r="E4116" s="78" t="s">
        <v>5995</v>
      </c>
      <c r="F4116" s="78" t="s">
        <v>10659</v>
      </c>
      <c r="G4116" s="78" t="s">
        <v>10660</v>
      </c>
      <c r="H4116" s="78" t="s">
        <v>1579</v>
      </c>
      <c r="I4116" s="78"/>
      <c r="J4116" s="78" t="s">
        <v>1441</v>
      </c>
      <c r="K4116" s="78">
        <v>475</v>
      </c>
      <c r="L4116" s="78"/>
      <c r="M4116" s="78"/>
      <c r="N4116" s="78">
        <v>13.6</v>
      </c>
      <c r="O4116" s="78">
        <v>144.32</v>
      </c>
      <c r="P4116" s="78"/>
      <c r="Q4116" s="78" t="s">
        <v>1499</v>
      </c>
      <c r="R4116" s="78"/>
      <c r="S4116" s="78"/>
      <c r="T4116" s="78">
        <v>4585</v>
      </c>
      <c r="U4116" s="78">
        <v>1835</v>
      </c>
      <c r="V4116" s="78">
        <v>1672</v>
      </c>
      <c r="W4116" s="78">
        <v>2119</v>
      </c>
      <c r="X4116" s="80">
        <v>1744</v>
      </c>
    </row>
    <row r="4117" spans="3:24">
      <c r="C4117" s="72">
        <v>2021</v>
      </c>
      <c r="D4117" s="73">
        <v>3</v>
      </c>
      <c r="E4117" s="78" t="s">
        <v>5995</v>
      </c>
      <c r="F4117" s="78" t="s">
        <v>10659</v>
      </c>
      <c r="G4117" s="78" t="s">
        <v>10661</v>
      </c>
      <c r="H4117" s="78" t="s">
        <v>1579</v>
      </c>
      <c r="I4117" s="78"/>
      <c r="J4117" s="78" t="s">
        <v>1441</v>
      </c>
      <c r="K4117" s="78">
        <v>403</v>
      </c>
      <c r="L4117" s="78"/>
      <c r="M4117" s="78"/>
      <c r="N4117" s="78">
        <v>14.7</v>
      </c>
      <c r="O4117" s="78">
        <v>140.54</v>
      </c>
      <c r="P4117" s="78"/>
      <c r="Q4117" s="78" t="s">
        <v>1499</v>
      </c>
      <c r="R4117" s="78"/>
      <c r="S4117" s="78"/>
      <c r="T4117" s="78">
        <v>4585</v>
      </c>
      <c r="U4117" s="78">
        <v>1835</v>
      </c>
      <c r="V4117" s="78">
        <v>1672</v>
      </c>
      <c r="W4117" s="78">
        <v>2120</v>
      </c>
      <c r="X4117" s="80">
        <v>1745</v>
      </c>
    </row>
    <row r="4118" spans="3:24">
      <c r="C4118" s="72">
        <v>2021</v>
      </c>
      <c r="D4118" s="73">
        <v>3</v>
      </c>
      <c r="E4118" s="78" t="s">
        <v>10662</v>
      </c>
      <c r="F4118" s="78" t="s">
        <v>10663</v>
      </c>
      <c r="G4118" s="78" t="s">
        <v>10664</v>
      </c>
      <c r="H4118" s="78" t="s">
        <v>1531</v>
      </c>
      <c r="I4118" s="78"/>
      <c r="J4118" s="78" t="s">
        <v>1412</v>
      </c>
      <c r="K4118" s="78"/>
      <c r="L4118" s="78">
        <v>355</v>
      </c>
      <c r="M4118" s="78" t="s">
        <v>10665</v>
      </c>
      <c r="N4118" s="78"/>
      <c r="O4118" s="78" t="s">
        <v>1835</v>
      </c>
      <c r="P4118" s="78">
        <v>200.54</v>
      </c>
      <c r="Q4118" s="78" t="s">
        <v>1402</v>
      </c>
      <c r="R4118" s="78"/>
      <c r="S4118" s="78"/>
      <c r="T4118" s="78">
        <v>10480</v>
      </c>
      <c r="U4118" s="78">
        <v>2500</v>
      </c>
      <c r="V4118" s="78" t="s">
        <v>10666</v>
      </c>
      <c r="W4118" s="78">
        <v>18000</v>
      </c>
      <c r="X4118" s="80" t="s">
        <v>10667</v>
      </c>
    </row>
    <row r="4119" spans="3:24">
      <c r="C4119" s="72">
        <v>2021</v>
      </c>
      <c r="D4119" s="73">
        <v>3</v>
      </c>
      <c r="E4119" s="78" t="s">
        <v>10662</v>
      </c>
      <c r="F4119" s="78" t="s">
        <v>10663</v>
      </c>
      <c r="G4119" s="78" t="s">
        <v>10668</v>
      </c>
      <c r="H4119" s="78" t="s">
        <v>1531</v>
      </c>
      <c r="I4119" s="78"/>
      <c r="J4119" s="78" t="s">
        <v>1412</v>
      </c>
      <c r="K4119" s="78"/>
      <c r="L4119" s="78">
        <v>580</v>
      </c>
      <c r="M4119" s="78" t="s">
        <v>10669</v>
      </c>
      <c r="N4119" s="78"/>
      <c r="O4119" s="78" t="s">
        <v>1799</v>
      </c>
      <c r="P4119" s="78">
        <v>303.4</v>
      </c>
      <c r="Q4119" s="78" t="s">
        <v>1402</v>
      </c>
      <c r="R4119" s="78"/>
      <c r="S4119" s="78"/>
      <c r="T4119" s="78">
        <v>10480</v>
      </c>
      <c r="U4119" s="78" t="s">
        <v>1525</v>
      </c>
      <c r="V4119" s="78" t="s">
        <v>10666</v>
      </c>
      <c r="W4119" s="78">
        <v>18000</v>
      </c>
      <c r="X4119" s="80" t="s">
        <v>10670</v>
      </c>
    </row>
    <row r="4120" spans="3:24">
      <c r="C4120" s="72">
        <v>2021</v>
      </c>
      <c r="D4120" s="73">
        <v>3</v>
      </c>
      <c r="E4120" s="78" t="s">
        <v>10662</v>
      </c>
      <c r="F4120" s="78" t="s">
        <v>10663</v>
      </c>
      <c r="G4120" s="78" t="s">
        <v>10671</v>
      </c>
      <c r="H4120" s="78" t="s">
        <v>1411</v>
      </c>
      <c r="I4120" s="78"/>
      <c r="J4120" s="78" t="s">
        <v>1412</v>
      </c>
      <c r="K4120" s="78"/>
      <c r="L4120" s="78">
        <v>600</v>
      </c>
      <c r="M4120" s="78" t="s">
        <v>10672</v>
      </c>
      <c r="N4120" s="78"/>
      <c r="O4120" s="78" t="s">
        <v>1799</v>
      </c>
      <c r="P4120" s="78">
        <v>338.4</v>
      </c>
      <c r="Q4120" s="78" t="s">
        <v>1402</v>
      </c>
      <c r="R4120" s="78"/>
      <c r="S4120" s="78"/>
      <c r="T4120" s="78">
        <v>12000</v>
      </c>
      <c r="U4120" s="78">
        <v>2550</v>
      </c>
      <c r="V4120" s="78" t="s">
        <v>10673</v>
      </c>
      <c r="W4120" s="78">
        <v>18000</v>
      </c>
      <c r="X4120" s="80" t="s">
        <v>10674</v>
      </c>
    </row>
    <row r="4121" spans="3:24">
      <c r="C4121" s="72">
        <v>2021</v>
      </c>
      <c r="D4121" s="73">
        <v>3</v>
      </c>
      <c r="E4121" s="78" t="s">
        <v>10662</v>
      </c>
      <c r="F4121" s="78" t="s">
        <v>10663</v>
      </c>
      <c r="G4121" s="78" t="s">
        <v>10675</v>
      </c>
      <c r="H4121" s="78" t="s">
        <v>1411</v>
      </c>
      <c r="I4121" s="78"/>
      <c r="J4121" s="78" t="s">
        <v>1412</v>
      </c>
      <c r="K4121" s="78"/>
      <c r="L4121" s="78">
        <v>350</v>
      </c>
      <c r="M4121" s="78" t="s">
        <v>10676</v>
      </c>
      <c r="N4121" s="78"/>
      <c r="O4121" s="78">
        <v>159</v>
      </c>
      <c r="P4121" s="78">
        <v>85.89</v>
      </c>
      <c r="Q4121" s="78" t="s">
        <v>1402</v>
      </c>
      <c r="R4121" s="78"/>
      <c r="S4121" s="78"/>
      <c r="T4121" s="78">
        <v>6710</v>
      </c>
      <c r="U4121" s="78">
        <v>2280</v>
      </c>
      <c r="V4121" s="78" t="s">
        <v>10677</v>
      </c>
      <c r="W4121" s="78">
        <v>8500</v>
      </c>
      <c r="X4121" s="80" t="s">
        <v>10678</v>
      </c>
    </row>
    <row r="4122" spans="3:24">
      <c r="C4122" s="72">
        <v>2021</v>
      </c>
      <c r="D4122" s="73">
        <v>3</v>
      </c>
      <c r="E4122" s="78" t="s">
        <v>10662</v>
      </c>
      <c r="F4122" s="78" t="s">
        <v>10663</v>
      </c>
      <c r="G4122" s="78" t="s">
        <v>10679</v>
      </c>
      <c r="H4122" s="78" t="s">
        <v>4118</v>
      </c>
      <c r="I4122" s="78"/>
      <c r="J4122" s="78" t="s">
        <v>1412</v>
      </c>
      <c r="K4122" s="78"/>
      <c r="L4122" s="78">
        <v>490</v>
      </c>
      <c r="M4122" s="78" t="s">
        <v>10680</v>
      </c>
      <c r="N4122" s="78"/>
      <c r="O4122" s="78">
        <v>159.79</v>
      </c>
      <c r="P4122" s="78">
        <v>143.2</v>
      </c>
      <c r="Q4122" s="78" t="s">
        <v>1402</v>
      </c>
      <c r="R4122" s="78"/>
      <c r="S4122" s="78"/>
      <c r="T4122" s="78">
        <v>7225</v>
      </c>
      <c r="U4122" s="78">
        <v>2250</v>
      </c>
      <c r="V4122" s="78" t="s">
        <v>10681</v>
      </c>
      <c r="W4122" s="78">
        <v>9900</v>
      </c>
      <c r="X4122" s="80" t="s">
        <v>10682</v>
      </c>
    </row>
    <row r="4123" spans="3:24">
      <c r="C4123" s="72">
        <v>2021</v>
      </c>
      <c r="D4123" s="73">
        <v>3</v>
      </c>
      <c r="E4123" s="78" t="s">
        <v>9324</v>
      </c>
      <c r="F4123" s="78" t="s">
        <v>9325</v>
      </c>
      <c r="G4123" s="78" t="s">
        <v>10683</v>
      </c>
      <c r="H4123" s="78" t="s">
        <v>9327</v>
      </c>
      <c r="I4123" s="78"/>
      <c r="J4123" s="78" t="s">
        <v>1441</v>
      </c>
      <c r="K4123" s="79">
        <v>305</v>
      </c>
      <c r="L4123" s="79"/>
      <c r="M4123" s="79"/>
      <c r="N4123" s="79">
        <v>9.9</v>
      </c>
      <c r="O4123" s="79">
        <v>140</v>
      </c>
      <c r="P4123" s="79"/>
      <c r="Q4123" s="79" t="s">
        <v>9282</v>
      </c>
      <c r="R4123" s="79"/>
      <c r="S4123" s="79" t="s">
        <v>8723</v>
      </c>
      <c r="T4123" s="79">
        <v>2500</v>
      </c>
      <c r="U4123" s="79">
        <v>1526</v>
      </c>
      <c r="V4123" s="79">
        <v>1616</v>
      </c>
      <c r="W4123" s="79">
        <v>1015</v>
      </c>
      <c r="X4123" s="81">
        <v>850</v>
      </c>
    </row>
    <row r="4124" spans="3:24">
      <c r="C4124" s="72">
        <v>2021</v>
      </c>
      <c r="D4124" s="73">
        <v>2</v>
      </c>
      <c r="E4124" s="78" t="s">
        <v>10684</v>
      </c>
      <c r="F4124" s="78" t="s">
        <v>9278</v>
      </c>
      <c r="G4124" s="78" t="s">
        <v>10685</v>
      </c>
      <c r="H4124" s="78" t="s">
        <v>10686</v>
      </c>
      <c r="I4124" s="84" t="s">
        <v>10102</v>
      </c>
      <c r="J4124" s="84" t="s">
        <v>9281</v>
      </c>
      <c r="K4124" s="78"/>
      <c r="L4124" s="78">
        <v>430</v>
      </c>
      <c r="M4124" s="78"/>
      <c r="N4124" s="78"/>
      <c r="O4124" s="85">
        <v>146</v>
      </c>
      <c r="P4124" s="85">
        <v>162.28</v>
      </c>
      <c r="Q4124" s="78" t="s">
        <v>2210</v>
      </c>
      <c r="R4124" s="78"/>
      <c r="S4124" s="78"/>
      <c r="T4124" s="78">
        <v>6100</v>
      </c>
      <c r="U4124" s="85">
        <v>2160</v>
      </c>
      <c r="V4124" s="85">
        <v>2520</v>
      </c>
      <c r="W4124" s="78">
        <v>9995</v>
      </c>
      <c r="X4124" s="80">
        <v>4940</v>
      </c>
    </row>
    <row r="4125" spans="3:24">
      <c r="C4125" s="72">
        <v>2021</v>
      </c>
      <c r="D4125" s="73">
        <v>2</v>
      </c>
      <c r="E4125" s="78" t="s">
        <v>10687</v>
      </c>
      <c r="F4125" s="78" t="s">
        <v>9303</v>
      </c>
      <c r="G4125" s="78" t="s">
        <v>10688</v>
      </c>
      <c r="H4125" s="78" t="s">
        <v>10689</v>
      </c>
      <c r="I4125" s="84" t="s">
        <v>10102</v>
      </c>
      <c r="J4125" s="84" t="s">
        <v>9281</v>
      </c>
      <c r="K4125" s="78"/>
      <c r="L4125" s="78">
        <v>280</v>
      </c>
      <c r="M4125" s="78">
        <v>0.127</v>
      </c>
      <c r="N4125" s="78"/>
      <c r="O4125" s="85">
        <v>161.27</v>
      </c>
      <c r="P4125" s="85">
        <v>350.07</v>
      </c>
      <c r="Q4125" s="78" t="s">
        <v>2210</v>
      </c>
      <c r="R4125" s="78"/>
      <c r="S4125" s="78"/>
      <c r="T4125" s="78">
        <v>9850</v>
      </c>
      <c r="U4125" s="85">
        <v>2500</v>
      </c>
      <c r="V4125" s="85">
        <v>3900</v>
      </c>
      <c r="W4125" s="78">
        <v>31000</v>
      </c>
      <c r="X4125" s="80">
        <v>15500</v>
      </c>
    </row>
    <row r="4126" spans="3:24">
      <c r="C4126" s="72">
        <v>2021</v>
      </c>
      <c r="D4126" s="73">
        <v>2</v>
      </c>
      <c r="E4126" s="78" t="s">
        <v>10687</v>
      </c>
      <c r="F4126" s="78" t="s">
        <v>9303</v>
      </c>
      <c r="G4126" s="78" t="s">
        <v>10688</v>
      </c>
      <c r="H4126" s="78" t="s">
        <v>10689</v>
      </c>
      <c r="I4126" s="84" t="s">
        <v>10102</v>
      </c>
      <c r="J4126" s="84" t="s">
        <v>9281</v>
      </c>
      <c r="K4126" s="78"/>
      <c r="L4126" s="78">
        <v>280</v>
      </c>
      <c r="M4126" s="78">
        <v>0.127</v>
      </c>
      <c r="N4126" s="78"/>
      <c r="O4126" s="85">
        <v>158.08</v>
      </c>
      <c r="P4126" s="85">
        <v>350.07</v>
      </c>
      <c r="Q4126" s="78" t="s">
        <v>2210</v>
      </c>
      <c r="R4126" s="78"/>
      <c r="S4126" s="78"/>
      <c r="T4126" s="78">
        <v>9850</v>
      </c>
      <c r="U4126" s="85">
        <v>2500</v>
      </c>
      <c r="V4126" s="85">
        <v>3900</v>
      </c>
      <c r="W4126" s="78">
        <v>31000</v>
      </c>
      <c r="X4126" s="80">
        <v>15500</v>
      </c>
    </row>
    <row r="4127" spans="3:24">
      <c r="C4127" s="72">
        <v>2021</v>
      </c>
      <c r="D4127" s="73">
        <v>2</v>
      </c>
      <c r="E4127" s="78" t="s">
        <v>9838</v>
      </c>
      <c r="F4127" s="78" t="s">
        <v>9839</v>
      </c>
      <c r="G4127" s="78" t="s">
        <v>10690</v>
      </c>
      <c r="H4127" s="78" t="s">
        <v>10691</v>
      </c>
      <c r="I4127" s="84" t="s">
        <v>10102</v>
      </c>
      <c r="J4127" s="84" t="s">
        <v>9281</v>
      </c>
      <c r="K4127" s="78"/>
      <c r="L4127" s="78">
        <v>320</v>
      </c>
      <c r="M4127" s="78"/>
      <c r="N4127" s="78"/>
      <c r="O4127" s="85">
        <v>126.4</v>
      </c>
      <c r="P4127" s="85">
        <v>158.72</v>
      </c>
      <c r="Q4127" s="78" t="s">
        <v>2221</v>
      </c>
      <c r="R4127" s="78"/>
      <c r="S4127" s="78"/>
      <c r="T4127" s="78">
        <v>6673</v>
      </c>
      <c r="U4127" s="85">
        <v>2160</v>
      </c>
      <c r="V4127" s="85">
        <v>2900</v>
      </c>
      <c r="W4127" s="78">
        <v>8995</v>
      </c>
      <c r="X4127" s="80">
        <v>6070</v>
      </c>
    </row>
    <row r="4128" spans="3:24">
      <c r="C4128" s="72">
        <v>2021</v>
      </c>
      <c r="D4128" s="73">
        <v>2</v>
      </c>
      <c r="E4128" s="78" t="s">
        <v>9493</v>
      </c>
      <c r="F4128" s="78" t="s">
        <v>10692</v>
      </c>
      <c r="G4128" s="78" t="s">
        <v>10693</v>
      </c>
      <c r="H4128" s="78" t="s">
        <v>10694</v>
      </c>
      <c r="I4128" s="84" t="s">
        <v>10102</v>
      </c>
      <c r="J4128" s="84" t="s">
        <v>9281</v>
      </c>
      <c r="K4128" s="78"/>
      <c r="L4128" s="78">
        <v>390</v>
      </c>
      <c r="M4128" s="78">
        <v>0.252</v>
      </c>
      <c r="N4128" s="78"/>
      <c r="O4128" s="85">
        <v>135</v>
      </c>
      <c r="P4128" s="85">
        <v>86.016</v>
      </c>
      <c r="Q4128" s="78" t="s">
        <v>2210</v>
      </c>
      <c r="R4128" s="78"/>
      <c r="S4128" s="78"/>
      <c r="T4128" s="78">
        <v>5995</v>
      </c>
      <c r="U4128" s="85" t="s">
        <v>10695</v>
      </c>
      <c r="V4128" s="85" t="s">
        <v>10696</v>
      </c>
      <c r="W4128" s="78">
        <v>4495</v>
      </c>
      <c r="X4128" s="80">
        <v>3100</v>
      </c>
    </row>
    <row r="4129" spans="3:24">
      <c r="C4129" s="72">
        <v>2021</v>
      </c>
      <c r="D4129" s="73">
        <v>2</v>
      </c>
      <c r="E4129" s="78" t="s">
        <v>10697</v>
      </c>
      <c r="F4129" s="78" t="s">
        <v>10698</v>
      </c>
      <c r="G4129" s="78" t="s">
        <v>10699</v>
      </c>
      <c r="H4129" s="78" t="s">
        <v>10700</v>
      </c>
      <c r="I4129" s="84" t="s">
        <v>10102</v>
      </c>
      <c r="J4129" s="84" t="s">
        <v>10109</v>
      </c>
      <c r="K4129" s="78">
        <v>470</v>
      </c>
      <c r="L4129" s="78"/>
      <c r="M4129" s="78"/>
      <c r="N4129" s="78"/>
      <c r="O4129" s="85">
        <v>200.22</v>
      </c>
      <c r="P4129" s="85"/>
      <c r="Q4129" s="78" t="s">
        <v>2192</v>
      </c>
      <c r="R4129" s="78"/>
      <c r="S4129" s="78"/>
      <c r="T4129" s="78">
        <v>4200</v>
      </c>
      <c r="U4129" s="85">
        <v>1780</v>
      </c>
      <c r="V4129" s="85">
        <v>1638</v>
      </c>
      <c r="W4129" s="78">
        <v>1940</v>
      </c>
      <c r="X4129" s="80">
        <v>1540</v>
      </c>
    </row>
    <row r="4130" spans="3:24">
      <c r="C4130" s="72">
        <v>2021</v>
      </c>
      <c r="D4130" s="73">
        <v>2</v>
      </c>
      <c r="E4130" s="78" t="s">
        <v>10701</v>
      </c>
      <c r="F4130" s="78" t="s">
        <v>10702</v>
      </c>
      <c r="G4130" s="78" t="s">
        <v>10703</v>
      </c>
      <c r="H4130" s="78" t="s">
        <v>10704</v>
      </c>
      <c r="I4130" s="84" t="s">
        <v>10102</v>
      </c>
      <c r="J4130" s="84" t="s">
        <v>9281</v>
      </c>
      <c r="K4130" s="78"/>
      <c r="L4130" s="78">
        <v>310</v>
      </c>
      <c r="M4130" s="78">
        <v>0.28</v>
      </c>
      <c r="N4130" s="78"/>
      <c r="O4130" s="85">
        <v>146.7</v>
      </c>
      <c r="P4130" s="85">
        <v>81.14</v>
      </c>
      <c r="Q4130" s="78" t="s">
        <v>2210</v>
      </c>
      <c r="R4130" s="78"/>
      <c r="S4130" s="78"/>
      <c r="T4130" s="78">
        <v>5995</v>
      </c>
      <c r="U4130" s="85" t="s">
        <v>10705</v>
      </c>
      <c r="V4130" s="85" t="s">
        <v>2429</v>
      </c>
      <c r="W4130" s="78">
        <v>4495</v>
      </c>
      <c r="X4130" s="80">
        <v>2990</v>
      </c>
    </row>
    <row r="4131" spans="3:24">
      <c r="C4131" s="72">
        <v>2021</v>
      </c>
      <c r="D4131" s="73">
        <v>2</v>
      </c>
      <c r="E4131" s="78" t="s">
        <v>9367</v>
      </c>
      <c r="F4131" s="78" t="s">
        <v>9368</v>
      </c>
      <c r="G4131" s="78" t="s">
        <v>10706</v>
      </c>
      <c r="H4131" s="78" t="s">
        <v>10707</v>
      </c>
      <c r="I4131" s="84" t="s">
        <v>10102</v>
      </c>
      <c r="J4131" s="84" t="s">
        <v>10109</v>
      </c>
      <c r="K4131" s="78">
        <v>520</v>
      </c>
      <c r="L4131" s="78"/>
      <c r="M4131" s="78"/>
      <c r="N4131" s="78"/>
      <c r="O4131" s="85">
        <v>175</v>
      </c>
      <c r="P4131" s="85"/>
      <c r="Q4131" s="78" t="s">
        <v>2247</v>
      </c>
      <c r="R4131" s="78"/>
      <c r="S4131" s="78"/>
      <c r="T4131" s="78">
        <v>4612</v>
      </c>
      <c r="U4131" s="85">
        <v>1852</v>
      </c>
      <c r="V4131" s="85">
        <v>1640</v>
      </c>
      <c r="W4131" s="78">
        <v>2710</v>
      </c>
      <c r="X4131" s="80">
        <v>2250</v>
      </c>
    </row>
    <row r="4132" spans="3:24">
      <c r="C4132" s="72">
        <v>2021</v>
      </c>
      <c r="D4132" s="73">
        <v>2</v>
      </c>
      <c r="E4132" s="78" t="s">
        <v>9367</v>
      </c>
      <c r="F4132" s="78" t="s">
        <v>9368</v>
      </c>
      <c r="G4132" s="78" t="s">
        <v>10708</v>
      </c>
      <c r="H4132" s="78" t="s">
        <v>10707</v>
      </c>
      <c r="I4132" s="84" t="s">
        <v>10102</v>
      </c>
      <c r="J4132" s="84" t="s">
        <v>10109</v>
      </c>
      <c r="K4132" s="78">
        <v>588</v>
      </c>
      <c r="L4132" s="78"/>
      <c r="M4132" s="78"/>
      <c r="N4132" s="78"/>
      <c r="O4132" s="85">
        <v>175</v>
      </c>
      <c r="P4132" s="85"/>
      <c r="Q4132" s="78" t="s">
        <v>2247</v>
      </c>
      <c r="R4132" s="78"/>
      <c r="S4132" s="78"/>
      <c r="T4132" s="78">
        <v>4876</v>
      </c>
      <c r="U4132" s="85">
        <v>1848</v>
      </c>
      <c r="V4132" s="85">
        <v>1680</v>
      </c>
      <c r="W4132" s="78">
        <v>2840</v>
      </c>
      <c r="X4132" s="80">
        <v>2280</v>
      </c>
    </row>
    <row r="4133" spans="3:24">
      <c r="C4133" s="72">
        <v>2021</v>
      </c>
      <c r="D4133" s="73">
        <v>2</v>
      </c>
      <c r="E4133" s="78" t="s">
        <v>9845</v>
      </c>
      <c r="F4133" s="78" t="s">
        <v>10709</v>
      </c>
      <c r="G4133" s="78" t="s">
        <v>10710</v>
      </c>
      <c r="H4133" s="78" t="s">
        <v>10700</v>
      </c>
      <c r="I4133" s="84" t="s">
        <v>10102</v>
      </c>
      <c r="J4133" s="84" t="s">
        <v>10109</v>
      </c>
      <c r="K4133" s="78">
        <v>350</v>
      </c>
      <c r="L4133" s="78"/>
      <c r="M4133" s="78"/>
      <c r="N4133" s="78">
        <v>11.2</v>
      </c>
      <c r="O4133" s="85">
        <v>150.54</v>
      </c>
      <c r="P4133" s="85"/>
      <c r="Q4133" s="78" t="s">
        <v>2280</v>
      </c>
      <c r="R4133" s="78"/>
      <c r="S4133" s="78"/>
      <c r="T4133" s="78">
        <v>3695</v>
      </c>
      <c r="U4133" s="85">
        <v>1685</v>
      </c>
      <c r="V4133" s="85">
        <v>1595</v>
      </c>
      <c r="W4133" s="78">
        <v>1595</v>
      </c>
      <c r="X4133" s="80">
        <v>1220</v>
      </c>
    </row>
    <row r="4134" spans="3:24">
      <c r="C4134" s="72">
        <v>2021</v>
      </c>
      <c r="D4134" s="73">
        <v>2</v>
      </c>
      <c r="E4134" s="78" t="s">
        <v>9423</v>
      </c>
      <c r="F4134" s="78" t="s">
        <v>9384</v>
      </c>
      <c r="G4134" s="78" t="s">
        <v>9941</v>
      </c>
      <c r="H4134" s="78" t="s">
        <v>10711</v>
      </c>
      <c r="I4134" s="84" t="s">
        <v>10102</v>
      </c>
      <c r="J4134" s="84" t="s">
        <v>9281</v>
      </c>
      <c r="K4134" s="78"/>
      <c r="L4134" s="78">
        <v>325</v>
      </c>
      <c r="M4134" s="78" t="s">
        <v>10712</v>
      </c>
      <c r="N4134" s="78"/>
      <c r="O4134" s="85">
        <v>160.4</v>
      </c>
      <c r="P4134" s="85">
        <v>422.848</v>
      </c>
      <c r="Q4134" s="78" t="s">
        <v>2210</v>
      </c>
      <c r="R4134" s="78"/>
      <c r="S4134" s="78"/>
      <c r="T4134" s="78" t="s">
        <v>10713</v>
      </c>
      <c r="U4134" s="85">
        <v>2550</v>
      </c>
      <c r="V4134" s="85">
        <v>3560</v>
      </c>
      <c r="W4134" s="78">
        <v>31000</v>
      </c>
      <c r="X4134" s="80" t="s">
        <v>10714</v>
      </c>
    </row>
    <row r="4135" spans="3:24">
      <c r="C4135" s="72">
        <v>2021</v>
      </c>
      <c r="D4135" s="73">
        <v>2</v>
      </c>
      <c r="E4135" s="78" t="s">
        <v>9423</v>
      </c>
      <c r="F4135" s="78" t="s">
        <v>9384</v>
      </c>
      <c r="G4135" s="78" t="s">
        <v>8588</v>
      </c>
      <c r="H4135" s="78" t="s">
        <v>10704</v>
      </c>
      <c r="I4135" s="84" t="s">
        <v>10102</v>
      </c>
      <c r="J4135" s="84" t="s">
        <v>9281</v>
      </c>
      <c r="K4135" s="78"/>
      <c r="L4135" s="78">
        <v>440</v>
      </c>
      <c r="M4135" s="78">
        <v>0.264</v>
      </c>
      <c r="N4135" s="78"/>
      <c r="O4135" s="85">
        <v>157.18</v>
      </c>
      <c r="P4135" s="85">
        <v>90.24</v>
      </c>
      <c r="Q4135" s="78" t="s">
        <v>2210</v>
      </c>
      <c r="R4135" s="78"/>
      <c r="S4135" s="78"/>
      <c r="T4135" s="78">
        <v>5995</v>
      </c>
      <c r="U4135" s="85" t="s">
        <v>10715</v>
      </c>
      <c r="V4135" s="85" t="s">
        <v>6353</v>
      </c>
      <c r="W4135" s="78">
        <v>4495</v>
      </c>
      <c r="X4135" s="80">
        <v>3050</v>
      </c>
    </row>
    <row r="4136" spans="3:24">
      <c r="C4136" s="72">
        <v>2021</v>
      </c>
      <c r="D4136" s="73">
        <v>2</v>
      </c>
      <c r="E4136" s="78" t="s">
        <v>9423</v>
      </c>
      <c r="F4136" s="78" t="s">
        <v>9384</v>
      </c>
      <c r="G4136" s="78" t="s">
        <v>8588</v>
      </c>
      <c r="H4136" s="78" t="s">
        <v>10704</v>
      </c>
      <c r="I4136" s="84" t="s">
        <v>10102</v>
      </c>
      <c r="J4136" s="84" t="s">
        <v>9281</v>
      </c>
      <c r="K4136" s="78"/>
      <c r="L4136" s="78">
        <v>490</v>
      </c>
      <c r="M4136" s="78">
        <v>0.278</v>
      </c>
      <c r="N4136" s="78"/>
      <c r="O4136" s="85" t="s">
        <v>1895</v>
      </c>
      <c r="P4136" s="85">
        <v>100.27</v>
      </c>
      <c r="Q4136" s="78" t="s">
        <v>2210</v>
      </c>
      <c r="R4136" s="78"/>
      <c r="S4136" s="78"/>
      <c r="T4136" s="78">
        <v>5995</v>
      </c>
      <c r="U4136" s="85" t="s">
        <v>10715</v>
      </c>
      <c r="V4136" s="85" t="s">
        <v>6353</v>
      </c>
      <c r="W4136" s="78">
        <v>4495</v>
      </c>
      <c r="X4136" s="80">
        <v>3120</v>
      </c>
    </row>
    <row r="4137" spans="3:24">
      <c r="C4137" s="72">
        <v>2021</v>
      </c>
      <c r="D4137" s="73">
        <v>2</v>
      </c>
      <c r="E4137" s="78" t="s">
        <v>9423</v>
      </c>
      <c r="F4137" s="78" t="s">
        <v>9384</v>
      </c>
      <c r="G4137" s="78" t="s">
        <v>9944</v>
      </c>
      <c r="H4137" s="78" t="s">
        <v>10716</v>
      </c>
      <c r="I4137" s="84" t="s">
        <v>10102</v>
      </c>
      <c r="J4137" s="84" t="s">
        <v>9281</v>
      </c>
      <c r="K4137" s="78"/>
      <c r="L4137" s="78">
        <v>325</v>
      </c>
      <c r="M4137" s="78" t="s">
        <v>10717</v>
      </c>
      <c r="N4137" s="78"/>
      <c r="O4137" s="85">
        <v>160.26</v>
      </c>
      <c r="P4137" s="85">
        <v>422.848</v>
      </c>
      <c r="Q4137" s="78" t="s">
        <v>2210</v>
      </c>
      <c r="R4137" s="78"/>
      <c r="S4137" s="78"/>
      <c r="T4137" s="78">
        <v>9445</v>
      </c>
      <c r="U4137" s="85">
        <v>2550</v>
      </c>
      <c r="V4137" s="85">
        <v>3560</v>
      </c>
      <c r="W4137" s="78">
        <v>31000</v>
      </c>
      <c r="X4137" s="80" t="s">
        <v>10718</v>
      </c>
    </row>
    <row r="4138" spans="3:24">
      <c r="C4138" s="72">
        <v>2021</v>
      </c>
      <c r="D4138" s="73">
        <v>2</v>
      </c>
      <c r="E4138" s="78" t="s">
        <v>9423</v>
      </c>
      <c r="F4138" s="78" t="s">
        <v>9384</v>
      </c>
      <c r="G4138" s="78" t="s">
        <v>10719</v>
      </c>
      <c r="H4138" s="78" t="s">
        <v>10720</v>
      </c>
      <c r="I4138" s="84" t="s">
        <v>10102</v>
      </c>
      <c r="J4138" s="84" t="s">
        <v>9281</v>
      </c>
      <c r="K4138" s="78"/>
      <c r="L4138" s="78">
        <v>210</v>
      </c>
      <c r="M4138" s="78">
        <v>0.197</v>
      </c>
      <c r="N4138" s="78"/>
      <c r="O4138" s="85">
        <v>160.4</v>
      </c>
      <c r="P4138" s="85">
        <v>281.899</v>
      </c>
      <c r="Q4138" s="78" t="s">
        <v>2210</v>
      </c>
      <c r="R4138" s="78"/>
      <c r="S4138" s="78"/>
      <c r="T4138" s="78">
        <v>9565</v>
      </c>
      <c r="U4138" s="85">
        <v>2550</v>
      </c>
      <c r="V4138" s="85">
        <v>3560</v>
      </c>
      <c r="W4138" s="78">
        <v>31000</v>
      </c>
      <c r="X4138" s="80">
        <v>17500</v>
      </c>
    </row>
    <row r="4139" spans="3:24">
      <c r="C4139" s="72">
        <v>2021</v>
      </c>
      <c r="D4139" s="73">
        <v>2</v>
      </c>
      <c r="E4139" s="78" t="s">
        <v>9455</v>
      </c>
      <c r="F4139" s="78" t="s">
        <v>9456</v>
      </c>
      <c r="G4139" s="78" t="s">
        <v>10721</v>
      </c>
      <c r="H4139" s="78" t="s">
        <v>10704</v>
      </c>
      <c r="I4139" s="84" t="s">
        <v>10102</v>
      </c>
      <c r="J4139" s="84" t="s">
        <v>9281</v>
      </c>
      <c r="K4139" s="78">
        <v>210</v>
      </c>
      <c r="L4139" s="78"/>
      <c r="M4139" s="78">
        <v>0.27</v>
      </c>
      <c r="N4139" s="78"/>
      <c r="O4139" s="85">
        <v>130</v>
      </c>
      <c r="P4139" s="85">
        <v>45.33</v>
      </c>
      <c r="Q4139" s="78" t="s">
        <v>2610</v>
      </c>
      <c r="R4139" s="78"/>
      <c r="S4139" s="78"/>
      <c r="T4139" s="78">
        <v>5200</v>
      </c>
      <c r="U4139" s="85">
        <v>1700</v>
      </c>
      <c r="V4139" s="85" t="s">
        <v>3821</v>
      </c>
      <c r="W4139" s="78">
        <v>3360</v>
      </c>
      <c r="X4139" s="80">
        <v>1760</v>
      </c>
    </row>
    <row r="4140" spans="3:24">
      <c r="C4140" s="72">
        <v>2021</v>
      </c>
      <c r="D4140" s="73">
        <v>2</v>
      </c>
      <c r="E4140" s="78" t="s">
        <v>9558</v>
      </c>
      <c r="F4140" s="78" t="s">
        <v>10181</v>
      </c>
      <c r="G4140" s="78" t="s">
        <v>10722</v>
      </c>
      <c r="H4140" s="78" t="s">
        <v>10700</v>
      </c>
      <c r="I4140" s="84" t="s">
        <v>10102</v>
      </c>
      <c r="J4140" s="84" t="s">
        <v>10109</v>
      </c>
      <c r="K4140" s="78">
        <v>401</v>
      </c>
      <c r="L4140" s="78"/>
      <c r="M4140" s="78"/>
      <c r="N4140" s="78">
        <v>13.3</v>
      </c>
      <c r="O4140" s="85">
        <v>165.4</v>
      </c>
      <c r="P4140" s="85"/>
      <c r="Q4140" s="78" t="s">
        <v>2280</v>
      </c>
      <c r="R4140" s="78"/>
      <c r="S4140" s="78"/>
      <c r="T4140" s="78">
        <v>4235</v>
      </c>
      <c r="U4140" s="85">
        <v>1825</v>
      </c>
      <c r="V4140" s="85">
        <v>1596</v>
      </c>
      <c r="W4140" s="78">
        <v>1845</v>
      </c>
      <c r="X4140" s="80" t="s">
        <v>10723</v>
      </c>
    </row>
    <row r="4141" spans="3:24">
      <c r="C4141" s="72">
        <v>2021</v>
      </c>
      <c r="D4141" s="73">
        <v>2</v>
      </c>
      <c r="E4141" s="78" t="s">
        <v>9558</v>
      </c>
      <c r="F4141" s="78" t="s">
        <v>10181</v>
      </c>
      <c r="G4141" s="78" t="s">
        <v>10724</v>
      </c>
      <c r="H4141" s="78" t="s">
        <v>10700</v>
      </c>
      <c r="I4141" s="84" t="s">
        <v>10102</v>
      </c>
      <c r="J4141" s="84" t="s">
        <v>10109</v>
      </c>
      <c r="K4141" s="78">
        <v>305</v>
      </c>
      <c r="L4141" s="78"/>
      <c r="M4141" s="78"/>
      <c r="N4141" s="78"/>
      <c r="O4141" s="85">
        <v>164.5</v>
      </c>
      <c r="P4141" s="85"/>
      <c r="Q4141" s="78" t="s">
        <v>2280</v>
      </c>
      <c r="R4141" s="78"/>
      <c r="S4141" s="78"/>
      <c r="T4141" s="78">
        <v>3625</v>
      </c>
      <c r="U4141" s="85">
        <v>1660</v>
      </c>
      <c r="V4141" s="85">
        <v>1530</v>
      </c>
      <c r="W4141" s="78">
        <v>1287</v>
      </c>
      <c r="X4141" s="80">
        <v>977</v>
      </c>
    </row>
    <row r="4142" spans="3:24">
      <c r="C4142" s="72">
        <v>2021</v>
      </c>
      <c r="D4142" s="73">
        <v>2</v>
      </c>
      <c r="E4142" s="78" t="s">
        <v>9487</v>
      </c>
      <c r="F4142" s="78" t="s">
        <v>9488</v>
      </c>
      <c r="G4142" s="78" t="s">
        <v>10725</v>
      </c>
      <c r="H4142" s="78" t="s">
        <v>10726</v>
      </c>
      <c r="I4142" s="84" t="s">
        <v>10102</v>
      </c>
      <c r="J4142" s="84" t="s">
        <v>9281</v>
      </c>
      <c r="K4142" s="78">
        <v>360</v>
      </c>
      <c r="L4142" s="78"/>
      <c r="M4142" s="78">
        <v>0.262</v>
      </c>
      <c r="N4142" s="78"/>
      <c r="O4142" s="85">
        <v>157.18</v>
      </c>
      <c r="P4142" s="85">
        <v>60.16</v>
      </c>
      <c r="Q4142" s="78" t="s">
        <v>2210</v>
      </c>
      <c r="R4142" s="78"/>
      <c r="S4142" s="78"/>
      <c r="T4142" s="78">
        <v>5375</v>
      </c>
      <c r="U4142" s="85">
        <v>1905</v>
      </c>
      <c r="V4142" s="85">
        <v>1835</v>
      </c>
      <c r="W4142" s="78">
        <v>3495</v>
      </c>
      <c r="X4142" s="80">
        <v>2105</v>
      </c>
    </row>
    <row r="4143" spans="3:24">
      <c r="C4143" s="72">
        <v>2021</v>
      </c>
      <c r="D4143" s="73">
        <v>2</v>
      </c>
      <c r="E4143" s="78" t="s">
        <v>9487</v>
      </c>
      <c r="F4143" s="78" t="s">
        <v>9488</v>
      </c>
      <c r="G4143" s="78" t="s">
        <v>10727</v>
      </c>
      <c r="H4143" s="78" t="s">
        <v>10728</v>
      </c>
      <c r="I4143" s="84" t="s">
        <v>10102</v>
      </c>
      <c r="J4143" s="84" t="s">
        <v>9281</v>
      </c>
      <c r="K4143" s="78"/>
      <c r="L4143" s="78">
        <v>460</v>
      </c>
      <c r="M4143" s="78">
        <v>0.231</v>
      </c>
      <c r="N4143" s="78"/>
      <c r="O4143" s="85">
        <v>154.59</v>
      </c>
      <c r="P4143" s="85">
        <v>89.13</v>
      </c>
      <c r="Q4143" s="78" t="s">
        <v>2210</v>
      </c>
      <c r="R4143" s="78"/>
      <c r="S4143" s="78"/>
      <c r="T4143" s="78">
        <v>5995</v>
      </c>
      <c r="U4143" s="85">
        <v>2020</v>
      </c>
      <c r="V4143" s="85">
        <v>2170</v>
      </c>
      <c r="W4143" s="78">
        <v>4495</v>
      </c>
      <c r="X4143" s="80">
        <v>2890</v>
      </c>
    </row>
    <row r="4144" spans="3:24">
      <c r="C4144" s="72">
        <v>2021</v>
      </c>
      <c r="D4144" s="73">
        <v>2</v>
      </c>
      <c r="E4144" s="78" t="s">
        <v>9487</v>
      </c>
      <c r="F4144" s="78" t="s">
        <v>9488</v>
      </c>
      <c r="G4144" s="78" t="s">
        <v>10729</v>
      </c>
      <c r="H4144" s="78" t="s">
        <v>10694</v>
      </c>
      <c r="I4144" s="84" t="s">
        <v>10102</v>
      </c>
      <c r="J4144" s="84" t="s">
        <v>9281</v>
      </c>
      <c r="K4144" s="78"/>
      <c r="L4144" s="78">
        <v>460</v>
      </c>
      <c r="M4144" s="78">
        <v>0.268</v>
      </c>
      <c r="N4144" s="78"/>
      <c r="O4144" s="85">
        <v>154.59</v>
      </c>
      <c r="P4144" s="85">
        <v>89.13</v>
      </c>
      <c r="Q4144" s="78" t="s">
        <v>2210</v>
      </c>
      <c r="R4144" s="78"/>
      <c r="S4144" s="78"/>
      <c r="T4144" s="78">
        <v>5995</v>
      </c>
      <c r="U4144" s="85" t="s">
        <v>10301</v>
      </c>
      <c r="V4144" s="85">
        <v>3140</v>
      </c>
      <c r="W4144" s="78">
        <v>4495</v>
      </c>
      <c r="X4144" s="80">
        <v>3115</v>
      </c>
    </row>
    <row r="4145" spans="3:24">
      <c r="C4145" s="72">
        <v>2021</v>
      </c>
      <c r="D4145" s="73">
        <v>2</v>
      </c>
      <c r="E4145" s="78" t="s">
        <v>9487</v>
      </c>
      <c r="F4145" s="78" t="s">
        <v>9488</v>
      </c>
      <c r="G4145" s="78" t="s">
        <v>8611</v>
      </c>
      <c r="H4145" s="78" t="s">
        <v>10730</v>
      </c>
      <c r="I4145" s="84" t="s">
        <v>10102</v>
      </c>
      <c r="J4145" s="84" t="s">
        <v>9281</v>
      </c>
      <c r="K4145" s="78"/>
      <c r="L4145" s="78">
        <v>460</v>
      </c>
      <c r="M4145" s="78">
        <v>0.288</v>
      </c>
      <c r="N4145" s="78"/>
      <c r="O4145" s="85">
        <v>154.59</v>
      </c>
      <c r="P4145" s="85">
        <v>89.13</v>
      </c>
      <c r="Q4145" s="78" t="s">
        <v>2210</v>
      </c>
      <c r="R4145" s="78"/>
      <c r="S4145" s="78"/>
      <c r="T4145" s="78">
        <v>5995</v>
      </c>
      <c r="U4145" s="85">
        <v>2050</v>
      </c>
      <c r="V4145" s="85">
        <v>3070</v>
      </c>
      <c r="W4145" s="78">
        <v>4495</v>
      </c>
      <c r="X4145" s="80">
        <v>3210</v>
      </c>
    </row>
    <row r="4146" spans="3:24">
      <c r="C4146" s="72">
        <v>2021</v>
      </c>
      <c r="D4146" s="73">
        <v>2</v>
      </c>
      <c r="E4146" s="78" t="s">
        <v>9499</v>
      </c>
      <c r="F4146" s="78" t="s">
        <v>9500</v>
      </c>
      <c r="G4146" s="78" t="s">
        <v>10731</v>
      </c>
      <c r="H4146" s="78" t="s">
        <v>10704</v>
      </c>
      <c r="I4146" s="84" t="s">
        <v>10102</v>
      </c>
      <c r="J4146" s="84" t="s">
        <v>9281</v>
      </c>
      <c r="K4146" s="78">
        <v>300</v>
      </c>
      <c r="L4146" s="78"/>
      <c r="M4146" s="78">
        <v>0.24</v>
      </c>
      <c r="N4146" s="78"/>
      <c r="O4146" s="85">
        <v>144.1</v>
      </c>
      <c r="P4146" s="85">
        <v>41.113</v>
      </c>
      <c r="Q4146" s="78" t="s">
        <v>2192</v>
      </c>
      <c r="R4146" s="78"/>
      <c r="S4146" s="78"/>
      <c r="T4146" s="78">
        <v>4750</v>
      </c>
      <c r="U4146" s="85" t="s">
        <v>9508</v>
      </c>
      <c r="V4146" s="85">
        <v>2430</v>
      </c>
      <c r="W4146" s="78">
        <v>2600</v>
      </c>
      <c r="X4146" s="80">
        <v>1410</v>
      </c>
    </row>
    <row r="4147" spans="3:24">
      <c r="C4147" s="72">
        <v>2021</v>
      </c>
      <c r="D4147" s="73">
        <v>2</v>
      </c>
      <c r="E4147" s="78" t="s">
        <v>9499</v>
      </c>
      <c r="F4147" s="78" t="s">
        <v>9500</v>
      </c>
      <c r="G4147" s="78" t="s">
        <v>10732</v>
      </c>
      <c r="H4147" s="78" t="s">
        <v>10704</v>
      </c>
      <c r="I4147" s="84" t="s">
        <v>10102</v>
      </c>
      <c r="J4147" s="84" t="s">
        <v>9281</v>
      </c>
      <c r="K4147" s="78">
        <v>275</v>
      </c>
      <c r="L4147" s="78"/>
      <c r="M4147" s="78">
        <v>0.25</v>
      </c>
      <c r="N4147" s="78"/>
      <c r="O4147" s="85">
        <v>136.3</v>
      </c>
      <c r="P4147" s="85">
        <v>38.4</v>
      </c>
      <c r="Q4147" s="78" t="s">
        <v>2210</v>
      </c>
      <c r="R4147" s="78"/>
      <c r="S4147" s="78"/>
      <c r="T4147" s="78">
        <v>4500</v>
      </c>
      <c r="U4147" s="85">
        <v>1680</v>
      </c>
      <c r="V4147" s="85">
        <v>1985</v>
      </c>
      <c r="W4147" s="78">
        <v>2600</v>
      </c>
      <c r="X4147" s="80">
        <v>1490</v>
      </c>
    </row>
    <row r="4148" spans="3:24">
      <c r="C4148" s="72">
        <v>2021</v>
      </c>
      <c r="D4148" s="73">
        <v>2</v>
      </c>
      <c r="E4148" s="78" t="s">
        <v>9499</v>
      </c>
      <c r="F4148" s="78" t="s">
        <v>9500</v>
      </c>
      <c r="G4148" s="78" t="s">
        <v>10733</v>
      </c>
      <c r="H4148" s="78" t="s">
        <v>10704</v>
      </c>
      <c r="I4148" s="84" t="s">
        <v>10102</v>
      </c>
      <c r="J4148" s="84" t="s">
        <v>9281</v>
      </c>
      <c r="K4148" s="78">
        <v>285</v>
      </c>
      <c r="L4148" s="78"/>
      <c r="M4148" s="78">
        <v>0.25</v>
      </c>
      <c r="N4148" s="78"/>
      <c r="O4148" s="85">
        <v>133.38</v>
      </c>
      <c r="P4148" s="85">
        <v>38.64</v>
      </c>
      <c r="Q4148" s="78" t="s">
        <v>2210</v>
      </c>
      <c r="R4148" s="78"/>
      <c r="S4148" s="78"/>
      <c r="T4148" s="78">
        <v>4500</v>
      </c>
      <c r="U4148" s="85">
        <v>1680</v>
      </c>
      <c r="V4148" s="85">
        <v>1985</v>
      </c>
      <c r="W4148" s="78">
        <v>2600</v>
      </c>
      <c r="X4148" s="80">
        <v>1500</v>
      </c>
    </row>
    <row r="4149" spans="3:24">
      <c r="C4149" s="72">
        <v>2021</v>
      </c>
      <c r="D4149" s="73">
        <v>2</v>
      </c>
      <c r="E4149" s="78" t="s">
        <v>9499</v>
      </c>
      <c r="F4149" s="78" t="s">
        <v>9500</v>
      </c>
      <c r="G4149" s="78" t="s">
        <v>10734</v>
      </c>
      <c r="H4149" s="78" t="s">
        <v>10704</v>
      </c>
      <c r="I4149" s="84" t="s">
        <v>10102</v>
      </c>
      <c r="J4149" s="84" t="s">
        <v>9281</v>
      </c>
      <c r="K4149" s="78">
        <v>225</v>
      </c>
      <c r="L4149" s="78"/>
      <c r="M4149" s="78">
        <v>0.25</v>
      </c>
      <c r="N4149" s="78"/>
      <c r="O4149" s="85">
        <v>130.6</v>
      </c>
      <c r="P4149" s="85">
        <v>32.148</v>
      </c>
      <c r="Q4149" s="78" t="s">
        <v>2210</v>
      </c>
      <c r="R4149" s="78"/>
      <c r="S4149" s="78"/>
      <c r="T4149" s="78">
        <v>4500</v>
      </c>
      <c r="U4149" s="85">
        <v>1680</v>
      </c>
      <c r="V4149" s="85">
        <v>1985</v>
      </c>
      <c r="W4149" s="78">
        <v>2600</v>
      </c>
      <c r="X4149" s="80">
        <v>1450</v>
      </c>
    </row>
    <row r="4150" spans="3:24">
      <c r="C4150" s="72">
        <v>2021</v>
      </c>
      <c r="D4150" s="73">
        <v>2</v>
      </c>
      <c r="E4150" s="78" t="s">
        <v>9510</v>
      </c>
      <c r="F4150" s="78" t="s">
        <v>9511</v>
      </c>
      <c r="G4150" s="78" t="s">
        <v>10735</v>
      </c>
      <c r="H4150" s="78" t="s">
        <v>10736</v>
      </c>
      <c r="I4150" s="84" t="s">
        <v>10102</v>
      </c>
      <c r="J4150" s="84" t="s">
        <v>9268</v>
      </c>
      <c r="K4150" s="78"/>
      <c r="L4150" s="78"/>
      <c r="M4150" s="78">
        <v>0.179</v>
      </c>
      <c r="N4150" s="78"/>
      <c r="O4150" s="85" t="s">
        <v>1799</v>
      </c>
      <c r="P4150" s="85">
        <v>338.4</v>
      </c>
      <c r="Q4150" s="78" t="s">
        <v>2210</v>
      </c>
      <c r="R4150" s="78"/>
      <c r="S4150" s="78"/>
      <c r="T4150" s="78">
        <v>12000</v>
      </c>
      <c r="U4150" s="85">
        <v>2500</v>
      </c>
      <c r="V4150" s="85" t="s">
        <v>8285</v>
      </c>
      <c r="W4150" s="78">
        <v>18000</v>
      </c>
      <c r="X4150" s="80" t="s">
        <v>10737</v>
      </c>
    </row>
    <row r="4151" spans="3:24">
      <c r="C4151" s="72">
        <v>2021</v>
      </c>
      <c r="D4151" s="73">
        <v>2</v>
      </c>
      <c r="E4151" s="78" t="s">
        <v>9510</v>
      </c>
      <c r="F4151" s="78" t="s">
        <v>9511</v>
      </c>
      <c r="G4151" s="78" t="s">
        <v>10738</v>
      </c>
      <c r="H4151" s="78" t="s">
        <v>10739</v>
      </c>
      <c r="I4151" s="84" t="s">
        <v>10102</v>
      </c>
      <c r="J4151" s="84" t="s">
        <v>9268</v>
      </c>
      <c r="K4151" s="78"/>
      <c r="L4151" s="78"/>
      <c r="M4151" s="78">
        <v>0.159</v>
      </c>
      <c r="N4151" s="78"/>
      <c r="O4151" s="85" t="s">
        <v>1799</v>
      </c>
      <c r="P4151" s="85">
        <v>326.73</v>
      </c>
      <c r="Q4151" s="78" t="s">
        <v>2210</v>
      </c>
      <c r="R4151" s="78"/>
      <c r="S4151" s="78"/>
      <c r="T4151" s="78">
        <v>12000</v>
      </c>
      <c r="U4151" s="85">
        <v>2550</v>
      </c>
      <c r="V4151" s="85" t="s">
        <v>5102</v>
      </c>
      <c r="W4151" s="78">
        <v>18000</v>
      </c>
      <c r="X4151" s="80" t="s">
        <v>10740</v>
      </c>
    </row>
    <row r="4152" spans="3:24">
      <c r="C4152" s="72">
        <v>2021</v>
      </c>
      <c r="D4152" s="73">
        <v>2</v>
      </c>
      <c r="E4152" s="78" t="s">
        <v>9510</v>
      </c>
      <c r="F4152" s="78" t="s">
        <v>9511</v>
      </c>
      <c r="G4152" s="78" t="s">
        <v>10741</v>
      </c>
      <c r="H4152" s="78" t="s">
        <v>10739</v>
      </c>
      <c r="I4152" s="84" t="s">
        <v>10102</v>
      </c>
      <c r="J4152" s="84" t="s">
        <v>9268</v>
      </c>
      <c r="K4152" s="78"/>
      <c r="L4152" s="78"/>
      <c r="M4152" s="78">
        <v>0.147</v>
      </c>
      <c r="N4152" s="78"/>
      <c r="O4152" s="85">
        <v>157.18</v>
      </c>
      <c r="P4152" s="85">
        <v>90.24</v>
      </c>
      <c r="Q4152" s="78" t="s">
        <v>2210</v>
      </c>
      <c r="R4152" s="78"/>
      <c r="S4152" s="78"/>
      <c r="T4152" s="78">
        <v>6025</v>
      </c>
      <c r="U4152" s="85">
        <v>2080</v>
      </c>
      <c r="V4152" s="85" t="s">
        <v>10555</v>
      </c>
      <c r="W4152" s="78">
        <v>9000</v>
      </c>
      <c r="X4152" s="80" t="s">
        <v>10742</v>
      </c>
    </row>
    <row r="4153" spans="3:24">
      <c r="C4153" s="72">
        <v>2021</v>
      </c>
      <c r="D4153" s="73">
        <v>2</v>
      </c>
      <c r="E4153" s="78" t="s">
        <v>9529</v>
      </c>
      <c r="F4153" s="78" t="s">
        <v>9530</v>
      </c>
      <c r="G4153" s="78" t="s">
        <v>10743</v>
      </c>
      <c r="H4153" s="78" t="s">
        <v>10744</v>
      </c>
      <c r="I4153" s="84" t="s">
        <v>10102</v>
      </c>
      <c r="J4153" s="84" t="s">
        <v>9268</v>
      </c>
      <c r="K4153" s="78"/>
      <c r="L4153" s="78"/>
      <c r="M4153" s="78">
        <v>0.149</v>
      </c>
      <c r="N4153" s="78"/>
      <c r="O4153" s="85" t="s">
        <v>1799</v>
      </c>
      <c r="P4153" s="85">
        <v>338.4</v>
      </c>
      <c r="Q4153" s="78" t="s">
        <v>2210</v>
      </c>
      <c r="R4153" s="78"/>
      <c r="S4153" s="78"/>
      <c r="T4153" s="78">
        <v>10490</v>
      </c>
      <c r="U4153" s="85">
        <v>2550</v>
      </c>
      <c r="V4153" s="85">
        <v>3225</v>
      </c>
      <c r="W4153" s="78">
        <v>18000</v>
      </c>
      <c r="X4153" s="80" t="s">
        <v>4055</v>
      </c>
    </row>
    <row r="4154" spans="3:24">
      <c r="C4154" s="72">
        <v>2021</v>
      </c>
      <c r="D4154" s="73">
        <v>2</v>
      </c>
      <c r="E4154" s="78" t="s">
        <v>9529</v>
      </c>
      <c r="F4154" s="78" t="s">
        <v>9530</v>
      </c>
      <c r="G4154" s="78" t="s">
        <v>10745</v>
      </c>
      <c r="H4154" s="78" t="s">
        <v>10744</v>
      </c>
      <c r="I4154" s="84" t="s">
        <v>10102</v>
      </c>
      <c r="J4154" s="84" t="s">
        <v>9268</v>
      </c>
      <c r="K4154" s="78"/>
      <c r="L4154" s="78"/>
      <c r="M4154" s="78">
        <v>0.149</v>
      </c>
      <c r="N4154" s="78"/>
      <c r="O4154" s="85">
        <v>159.79</v>
      </c>
      <c r="P4154" s="85">
        <v>229.05</v>
      </c>
      <c r="Q4154" s="78" t="s">
        <v>2210</v>
      </c>
      <c r="R4154" s="78"/>
      <c r="S4154" s="78"/>
      <c r="T4154" s="78">
        <v>8545</v>
      </c>
      <c r="U4154" s="85">
        <v>2550</v>
      </c>
      <c r="V4154" s="85">
        <v>3330</v>
      </c>
      <c r="W4154" s="78">
        <v>14000</v>
      </c>
      <c r="X4154" s="80" t="s">
        <v>6110</v>
      </c>
    </row>
    <row r="4155" spans="3:24">
      <c r="C4155" s="72">
        <v>2021</v>
      </c>
      <c r="D4155" s="73">
        <v>2</v>
      </c>
      <c r="E4155" s="78" t="s">
        <v>9539</v>
      </c>
      <c r="F4155" s="78" t="s">
        <v>9530</v>
      </c>
      <c r="G4155" s="78" t="s">
        <v>10746</v>
      </c>
      <c r="H4155" s="78" t="s">
        <v>10744</v>
      </c>
      <c r="I4155" s="84" t="s">
        <v>10102</v>
      </c>
      <c r="J4155" s="84" t="s">
        <v>9268</v>
      </c>
      <c r="K4155" s="78"/>
      <c r="L4155" s="78"/>
      <c r="M4155" s="78">
        <v>0.145</v>
      </c>
      <c r="N4155" s="78"/>
      <c r="O4155" s="85" t="s">
        <v>1570</v>
      </c>
      <c r="P4155" s="85">
        <v>255.487</v>
      </c>
      <c r="Q4155" s="78" t="s">
        <v>2210</v>
      </c>
      <c r="R4155" s="78"/>
      <c r="S4155" s="78"/>
      <c r="T4155" s="78">
        <v>10490</v>
      </c>
      <c r="U4155" s="85">
        <v>2550</v>
      </c>
      <c r="V4155" s="85">
        <v>3225</v>
      </c>
      <c r="W4155" s="78">
        <v>18000</v>
      </c>
      <c r="X4155" s="80" t="s">
        <v>6101</v>
      </c>
    </row>
    <row r="4156" spans="3:24">
      <c r="C4156" s="72">
        <v>2021</v>
      </c>
      <c r="D4156" s="73">
        <v>2</v>
      </c>
      <c r="E4156" s="78" t="s">
        <v>10747</v>
      </c>
      <c r="F4156" s="78" t="s">
        <v>10748</v>
      </c>
      <c r="G4156" s="78" t="s">
        <v>10749</v>
      </c>
      <c r="H4156" s="78" t="s">
        <v>10707</v>
      </c>
      <c r="I4156" s="84" t="s">
        <v>10750</v>
      </c>
      <c r="J4156" s="84" t="s">
        <v>10109</v>
      </c>
      <c r="K4156" s="78"/>
      <c r="L4156" s="78"/>
      <c r="M4156" s="78"/>
      <c r="N4156" s="78"/>
      <c r="O4156" s="85"/>
      <c r="P4156" s="85"/>
      <c r="Q4156" s="78" t="s">
        <v>10751</v>
      </c>
      <c r="R4156" s="78"/>
      <c r="S4156" s="78"/>
      <c r="T4156" s="78">
        <v>4592</v>
      </c>
      <c r="U4156" s="85">
        <v>1879</v>
      </c>
      <c r="V4156" s="85">
        <v>1628</v>
      </c>
      <c r="W4156" s="78">
        <v>2273</v>
      </c>
      <c r="X4156" s="80">
        <v>1898</v>
      </c>
    </row>
    <row r="4157" spans="3:24">
      <c r="C4157" s="72">
        <v>2021</v>
      </c>
      <c r="D4157" s="73">
        <v>2</v>
      </c>
      <c r="E4157" s="78" t="s">
        <v>9521</v>
      </c>
      <c r="F4157" s="78" t="s">
        <v>10092</v>
      </c>
      <c r="G4157" s="78" t="s">
        <v>10752</v>
      </c>
      <c r="H4157" s="78" t="s">
        <v>10689</v>
      </c>
      <c r="I4157" s="84" t="s">
        <v>10102</v>
      </c>
      <c r="J4157" s="84" t="s">
        <v>9281</v>
      </c>
      <c r="K4157" s="78"/>
      <c r="L4157" s="78">
        <v>340</v>
      </c>
      <c r="M4157" s="78">
        <v>0.136</v>
      </c>
      <c r="N4157" s="78"/>
      <c r="O4157" s="85">
        <v>160.26</v>
      </c>
      <c r="P4157" s="85">
        <v>422.87</v>
      </c>
      <c r="Q4157" s="78" t="s">
        <v>2210</v>
      </c>
      <c r="R4157" s="78"/>
      <c r="S4157" s="78"/>
      <c r="T4157" s="78">
        <v>9900</v>
      </c>
      <c r="U4157" s="85">
        <v>2550</v>
      </c>
      <c r="V4157" s="85">
        <v>3850</v>
      </c>
      <c r="W4157" s="78">
        <v>31000</v>
      </c>
      <c r="X4157" s="80">
        <v>16405</v>
      </c>
    </row>
    <row r="4158" spans="3:24">
      <c r="C4158" s="72">
        <v>2021</v>
      </c>
      <c r="D4158" s="73">
        <v>2</v>
      </c>
      <c r="E4158" s="78" t="s">
        <v>9521</v>
      </c>
      <c r="F4158" s="78" t="s">
        <v>10092</v>
      </c>
      <c r="G4158" s="78" t="s">
        <v>10753</v>
      </c>
      <c r="H4158" s="78" t="s">
        <v>10739</v>
      </c>
      <c r="I4158" s="84" t="s">
        <v>10102</v>
      </c>
      <c r="J4158" s="84" t="s">
        <v>9268</v>
      </c>
      <c r="K4158" s="78"/>
      <c r="L4158" s="78"/>
      <c r="M4158" s="78">
        <v>0.15</v>
      </c>
      <c r="N4158" s="78"/>
      <c r="O4158" s="85" t="s">
        <v>10754</v>
      </c>
      <c r="P4158" s="85">
        <v>186.7</v>
      </c>
      <c r="Q4158" s="78" t="s">
        <v>2210</v>
      </c>
      <c r="R4158" s="78"/>
      <c r="S4158" s="78"/>
      <c r="T4158" s="78">
        <v>8520</v>
      </c>
      <c r="U4158" s="85">
        <v>2460</v>
      </c>
      <c r="V4158" s="85" t="s">
        <v>3140</v>
      </c>
      <c r="W4158" s="78">
        <v>14200</v>
      </c>
      <c r="X4158" s="80" t="s">
        <v>10755</v>
      </c>
    </row>
    <row r="4159" spans="3:24">
      <c r="C4159" s="72">
        <v>2021</v>
      </c>
      <c r="D4159" s="73">
        <v>2</v>
      </c>
      <c r="E4159" s="78" t="s">
        <v>10756</v>
      </c>
      <c r="F4159" s="78" t="s">
        <v>10757</v>
      </c>
      <c r="G4159" s="78" t="s">
        <v>10758</v>
      </c>
      <c r="H4159" s="78" t="s">
        <v>10728</v>
      </c>
      <c r="I4159" s="84" t="s">
        <v>10102</v>
      </c>
      <c r="J4159" s="84" t="s">
        <v>9281</v>
      </c>
      <c r="K4159" s="78"/>
      <c r="L4159" s="78">
        <v>310</v>
      </c>
      <c r="M4159" s="78">
        <v>0.218</v>
      </c>
      <c r="N4159" s="78"/>
      <c r="O4159" s="85" t="s">
        <v>10759</v>
      </c>
      <c r="P4159" s="85">
        <v>67.968</v>
      </c>
      <c r="Q4159" s="78" t="s">
        <v>2298</v>
      </c>
      <c r="R4159" s="78"/>
      <c r="S4159" s="78"/>
      <c r="T4159" s="78" t="s">
        <v>10760</v>
      </c>
      <c r="U4159" s="85" t="s">
        <v>10761</v>
      </c>
      <c r="V4159" s="85">
        <v>2120</v>
      </c>
      <c r="W4159" s="78">
        <v>4260</v>
      </c>
      <c r="X4159" s="80">
        <v>2230</v>
      </c>
    </row>
    <row r="4160" spans="3:24">
      <c r="C4160" s="72">
        <v>2021</v>
      </c>
      <c r="D4160" s="73">
        <v>2</v>
      </c>
      <c r="E4160" s="78" t="s">
        <v>10756</v>
      </c>
      <c r="F4160" s="78" t="s">
        <v>10757</v>
      </c>
      <c r="G4160" s="78" t="s">
        <v>10762</v>
      </c>
      <c r="H4160" s="78" t="s">
        <v>10730</v>
      </c>
      <c r="I4160" s="84" t="s">
        <v>10102</v>
      </c>
      <c r="J4160" s="84" t="s">
        <v>9281</v>
      </c>
      <c r="K4160" s="78"/>
      <c r="L4160" s="78">
        <v>310</v>
      </c>
      <c r="M4160" s="78">
        <v>0.283</v>
      </c>
      <c r="N4160" s="78"/>
      <c r="O4160" s="85" t="s">
        <v>10759</v>
      </c>
      <c r="P4160" s="85">
        <v>67.968</v>
      </c>
      <c r="Q4160" s="78" t="s">
        <v>2298</v>
      </c>
      <c r="R4160" s="78"/>
      <c r="S4160" s="78"/>
      <c r="T4160" s="78" t="s">
        <v>10763</v>
      </c>
      <c r="U4160" s="85" t="s">
        <v>10764</v>
      </c>
      <c r="V4160" s="85" t="s">
        <v>10765</v>
      </c>
      <c r="W4160" s="78">
        <v>4260</v>
      </c>
      <c r="X4160" s="80">
        <v>2700</v>
      </c>
    </row>
    <row r="4161" spans="3:24">
      <c r="C4161" s="72">
        <v>2021</v>
      </c>
      <c r="D4161" s="73">
        <v>2</v>
      </c>
      <c r="E4161" s="78" t="s">
        <v>10766</v>
      </c>
      <c r="F4161" s="78" t="s">
        <v>10767</v>
      </c>
      <c r="G4161" s="78" t="s">
        <v>10768</v>
      </c>
      <c r="H4161" s="78" t="s">
        <v>10769</v>
      </c>
      <c r="I4161" s="84" t="s">
        <v>10102</v>
      </c>
      <c r="J4161" s="84" t="s">
        <v>9268</v>
      </c>
      <c r="K4161" s="78"/>
      <c r="L4161" s="78"/>
      <c r="M4161" s="78">
        <v>0.14</v>
      </c>
      <c r="N4161" s="78"/>
      <c r="O4161" s="85">
        <v>158.98</v>
      </c>
      <c r="P4161" s="85">
        <v>315.863</v>
      </c>
      <c r="Q4161" s="78" t="s">
        <v>2210</v>
      </c>
      <c r="R4161" s="78"/>
      <c r="S4161" s="78"/>
      <c r="T4161" s="78">
        <v>10500</v>
      </c>
      <c r="U4161" s="85">
        <v>2550</v>
      </c>
      <c r="V4161" s="85">
        <v>3200</v>
      </c>
      <c r="W4161" s="78">
        <v>18000</v>
      </c>
      <c r="X4161" s="80">
        <v>11560</v>
      </c>
    </row>
    <row r="4162" spans="3:24">
      <c r="C4162" s="72">
        <v>2021</v>
      </c>
      <c r="D4162" s="73">
        <v>2</v>
      </c>
      <c r="E4162" s="78" t="s">
        <v>10766</v>
      </c>
      <c r="F4162" s="78" t="s">
        <v>10767</v>
      </c>
      <c r="G4162" s="78" t="s">
        <v>10770</v>
      </c>
      <c r="H4162" s="78" t="s">
        <v>10769</v>
      </c>
      <c r="I4162" s="84" t="s">
        <v>10102</v>
      </c>
      <c r="J4162" s="84" t="s">
        <v>9268</v>
      </c>
      <c r="K4162" s="78"/>
      <c r="L4162" s="78"/>
      <c r="M4162" s="78">
        <v>0.15</v>
      </c>
      <c r="N4162" s="78"/>
      <c r="O4162" s="85">
        <v>161.27</v>
      </c>
      <c r="P4162" s="85">
        <v>350.078</v>
      </c>
      <c r="Q4162" s="78" t="s">
        <v>2210</v>
      </c>
      <c r="R4162" s="78"/>
      <c r="S4162" s="78"/>
      <c r="T4162" s="78">
        <v>12000</v>
      </c>
      <c r="U4162" s="85">
        <v>2550</v>
      </c>
      <c r="V4162" s="85">
        <v>3200</v>
      </c>
      <c r="W4162" s="78">
        <v>18000</v>
      </c>
      <c r="X4162" s="80">
        <v>11900</v>
      </c>
    </row>
    <row r="4163" spans="3:24">
      <c r="C4163" s="72">
        <v>2021</v>
      </c>
      <c r="D4163" s="73">
        <v>2</v>
      </c>
      <c r="E4163" s="78" t="s">
        <v>9609</v>
      </c>
      <c r="F4163" s="78" t="s">
        <v>10771</v>
      </c>
      <c r="G4163" s="78" t="s">
        <v>10772</v>
      </c>
      <c r="H4163" s="78" t="s">
        <v>10700</v>
      </c>
      <c r="I4163" s="84" t="s">
        <v>10102</v>
      </c>
      <c r="J4163" s="84" t="s">
        <v>10109</v>
      </c>
      <c r="K4163" s="78">
        <v>400</v>
      </c>
      <c r="L4163" s="78"/>
      <c r="M4163" s="78"/>
      <c r="N4163" s="78"/>
      <c r="O4163" s="85">
        <v>160.28</v>
      </c>
      <c r="P4163" s="85"/>
      <c r="Q4163" s="78" t="s">
        <v>3110</v>
      </c>
      <c r="R4163" s="78"/>
      <c r="S4163" s="78"/>
      <c r="T4163" s="78">
        <v>4432</v>
      </c>
      <c r="U4163" s="85">
        <v>1833</v>
      </c>
      <c r="V4163" s="85">
        <v>1560</v>
      </c>
      <c r="W4163" s="78">
        <v>2015</v>
      </c>
      <c r="X4163" s="80" t="s">
        <v>10773</v>
      </c>
    </row>
    <row r="4164" spans="3:24">
      <c r="C4164" s="72">
        <v>2021</v>
      </c>
      <c r="D4164" s="73">
        <v>2</v>
      </c>
      <c r="E4164" s="78" t="s">
        <v>9609</v>
      </c>
      <c r="F4164" s="78" t="s">
        <v>10771</v>
      </c>
      <c r="G4164" s="78" t="s">
        <v>10774</v>
      </c>
      <c r="H4164" s="78" t="s">
        <v>10700</v>
      </c>
      <c r="I4164" s="84" t="s">
        <v>10102</v>
      </c>
      <c r="J4164" s="84" t="s">
        <v>10109</v>
      </c>
      <c r="K4164" s="78">
        <v>400</v>
      </c>
      <c r="L4164" s="78"/>
      <c r="M4164" s="78"/>
      <c r="N4164" s="78"/>
      <c r="O4164" s="85">
        <v>160.03</v>
      </c>
      <c r="P4164" s="85"/>
      <c r="Q4164" s="78" t="s">
        <v>3110</v>
      </c>
      <c r="R4164" s="78"/>
      <c r="S4164" s="78"/>
      <c r="T4164" s="78">
        <v>4432</v>
      </c>
      <c r="U4164" s="85">
        <v>1833</v>
      </c>
      <c r="V4164" s="85">
        <v>1560</v>
      </c>
      <c r="W4164" s="78">
        <v>2015</v>
      </c>
      <c r="X4164" s="80" t="s">
        <v>10773</v>
      </c>
    </row>
    <row r="4165" spans="3:24">
      <c r="C4165" s="72">
        <v>2021</v>
      </c>
      <c r="D4165" s="73">
        <v>2</v>
      </c>
      <c r="E4165" s="78" t="s">
        <v>9609</v>
      </c>
      <c r="F4165" s="78" t="s">
        <v>10771</v>
      </c>
      <c r="G4165" s="78" t="s">
        <v>10775</v>
      </c>
      <c r="H4165" s="78" t="s">
        <v>10700</v>
      </c>
      <c r="I4165" s="84" t="s">
        <v>10102</v>
      </c>
      <c r="J4165" s="84" t="s">
        <v>10109</v>
      </c>
      <c r="K4165" s="78">
        <v>550</v>
      </c>
      <c r="L4165" s="78"/>
      <c r="M4165" s="78"/>
      <c r="N4165" s="78"/>
      <c r="O4165" s="85">
        <v>183.23</v>
      </c>
      <c r="P4165" s="85"/>
      <c r="Q4165" s="78" t="s">
        <v>3110</v>
      </c>
      <c r="R4165" s="78"/>
      <c r="S4165" s="78"/>
      <c r="T4165" s="78">
        <v>4432</v>
      </c>
      <c r="U4165" s="85">
        <v>1833</v>
      </c>
      <c r="V4165" s="85">
        <v>1560</v>
      </c>
      <c r="W4165" s="78">
        <v>2065</v>
      </c>
      <c r="X4165" s="80">
        <v>1665</v>
      </c>
    </row>
    <row r="4166" spans="3:24">
      <c r="C4166" s="72">
        <v>2021</v>
      </c>
      <c r="D4166" s="73">
        <v>2</v>
      </c>
      <c r="E4166" s="78" t="s">
        <v>9609</v>
      </c>
      <c r="F4166" s="78" t="s">
        <v>10776</v>
      </c>
      <c r="G4166" s="78" t="s">
        <v>8644</v>
      </c>
      <c r="H4166" s="78" t="s">
        <v>10700</v>
      </c>
      <c r="I4166" s="84" t="s">
        <v>10102</v>
      </c>
      <c r="J4166" s="84" t="s">
        <v>10109</v>
      </c>
      <c r="K4166" s="78">
        <v>421</v>
      </c>
      <c r="L4166" s="78"/>
      <c r="M4166" s="78"/>
      <c r="N4166" s="78"/>
      <c r="O4166" s="85">
        <v>160.28</v>
      </c>
      <c r="P4166" s="85"/>
      <c r="Q4166" s="78" t="s">
        <v>3110</v>
      </c>
      <c r="R4166" s="78"/>
      <c r="S4166" s="78"/>
      <c r="T4166" s="78">
        <v>4755</v>
      </c>
      <c r="U4166" s="85">
        <v>1802</v>
      </c>
      <c r="V4166" s="85">
        <v>1503</v>
      </c>
      <c r="W4166" s="78">
        <v>1985</v>
      </c>
      <c r="X4166" s="80">
        <v>1535</v>
      </c>
    </row>
    <row r="4167" spans="3:24">
      <c r="C4167" s="72">
        <v>2021</v>
      </c>
      <c r="D4167" s="73">
        <v>2</v>
      </c>
      <c r="E4167" s="78" t="s">
        <v>9609</v>
      </c>
      <c r="F4167" s="78" t="s">
        <v>10776</v>
      </c>
      <c r="G4167" s="78" t="s">
        <v>10777</v>
      </c>
      <c r="H4167" s="78" t="s">
        <v>10700</v>
      </c>
      <c r="I4167" s="84" t="s">
        <v>10102</v>
      </c>
      <c r="J4167" s="84" t="s">
        <v>10109</v>
      </c>
      <c r="K4167" s="78">
        <v>400</v>
      </c>
      <c r="L4167" s="78"/>
      <c r="M4167" s="78"/>
      <c r="N4167" s="78"/>
      <c r="O4167" s="85">
        <v>140.94</v>
      </c>
      <c r="P4167" s="85"/>
      <c r="Q4167" s="78" t="s">
        <v>3110</v>
      </c>
      <c r="R4167" s="78"/>
      <c r="S4167" s="78"/>
      <c r="T4167" s="78">
        <v>4631</v>
      </c>
      <c r="U4167" s="85">
        <v>1789</v>
      </c>
      <c r="V4167" s="85">
        <v>1495</v>
      </c>
      <c r="W4167" s="78">
        <v>1970</v>
      </c>
      <c r="X4167" s="80">
        <v>1570</v>
      </c>
    </row>
    <row r="4168" spans="3:24">
      <c r="C4168" s="72">
        <v>2021</v>
      </c>
      <c r="D4168" s="73">
        <v>2</v>
      </c>
      <c r="E4168" s="78" t="s">
        <v>9609</v>
      </c>
      <c r="F4168" s="78" t="s">
        <v>10776</v>
      </c>
      <c r="G4168" s="78" t="s">
        <v>10777</v>
      </c>
      <c r="H4168" s="78" t="s">
        <v>10700</v>
      </c>
      <c r="I4168" s="84" t="s">
        <v>10102</v>
      </c>
      <c r="J4168" s="84" t="s">
        <v>10109</v>
      </c>
      <c r="K4168" s="78">
        <v>400</v>
      </c>
      <c r="L4168" s="78"/>
      <c r="M4168" s="78"/>
      <c r="N4168" s="78"/>
      <c r="O4168" s="85">
        <v>140.94</v>
      </c>
      <c r="P4168" s="85"/>
      <c r="Q4168" s="78" t="s">
        <v>3110</v>
      </c>
      <c r="R4168" s="78"/>
      <c r="S4168" s="78"/>
      <c r="T4168" s="78">
        <v>4631</v>
      </c>
      <c r="U4168" s="85">
        <v>1789</v>
      </c>
      <c r="V4168" s="85">
        <v>1495</v>
      </c>
      <c r="W4168" s="78">
        <v>1970</v>
      </c>
      <c r="X4168" s="80">
        <v>1570</v>
      </c>
    </row>
    <row r="4169" spans="3:24">
      <c r="C4169" s="72">
        <v>2021</v>
      </c>
      <c r="D4169" s="73">
        <v>2</v>
      </c>
      <c r="E4169" s="78" t="s">
        <v>9609</v>
      </c>
      <c r="F4169" s="78" t="s">
        <v>10776</v>
      </c>
      <c r="G4169" s="78" t="s">
        <v>10778</v>
      </c>
      <c r="H4169" s="78" t="s">
        <v>10700</v>
      </c>
      <c r="I4169" s="84" t="s">
        <v>10102</v>
      </c>
      <c r="J4169" s="84" t="s">
        <v>10109</v>
      </c>
      <c r="K4169" s="78">
        <v>402</v>
      </c>
      <c r="L4169" s="78"/>
      <c r="M4169" s="78"/>
      <c r="N4169" s="78"/>
      <c r="O4169" s="85">
        <v>160.61</v>
      </c>
      <c r="P4169" s="85"/>
      <c r="Q4169" s="78" t="s">
        <v>3110</v>
      </c>
      <c r="R4169" s="78"/>
      <c r="S4169" s="78"/>
      <c r="T4169" s="78">
        <v>4631</v>
      </c>
      <c r="U4169" s="85">
        <v>1789</v>
      </c>
      <c r="V4169" s="85">
        <v>1495</v>
      </c>
      <c r="W4169" s="78">
        <v>1970</v>
      </c>
      <c r="X4169" s="80">
        <v>1530</v>
      </c>
    </row>
    <row r="4170" spans="3:24">
      <c r="C4170" s="72">
        <v>2021</v>
      </c>
      <c r="D4170" s="73">
        <v>2</v>
      </c>
      <c r="E4170" s="78" t="s">
        <v>9609</v>
      </c>
      <c r="F4170" s="78" t="s">
        <v>10776</v>
      </c>
      <c r="G4170" s="78" t="s">
        <v>10779</v>
      </c>
      <c r="H4170" s="78" t="s">
        <v>10700</v>
      </c>
      <c r="I4170" s="84" t="s">
        <v>10102</v>
      </c>
      <c r="J4170" s="84" t="s">
        <v>10109</v>
      </c>
      <c r="K4170" s="78">
        <v>400</v>
      </c>
      <c r="L4170" s="78"/>
      <c r="M4170" s="78"/>
      <c r="N4170" s="78"/>
      <c r="O4170" s="85">
        <v>160.22</v>
      </c>
      <c r="P4170" s="85"/>
      <c r="Q4170" s="78" t="s">
        <v>3110</v>
      </c>
      <c r="R4170" s="78"/>
      <c r="S4170" s="78"/>
      <c r="T4170" s="78">
        <v>4440</v>
      </c>
      <c r="U4170" s="85">
        <v>1833</v>
      </c>
      <c r="V4170" s="85">
        <v>1560</v>
      </c>
      <c r="W4170" s="78">
        <v>2010</v>
      </c>
      <c r="X4170" s="80" t="s">
        <v>10780</v>
      </c>
    </row>
    <row r="4171" spans="3:24">
      <c r="C4171" s="72">
        <v>2021</v>
      </c>
      <c r="D4171" s="73">
        <v>2</v>
      </c>
      <c r="E4171" s="78" t="s">
        <v>9609</v>
      </c>
      <c r="F4171" s="78" t="s">
        <v>10776</v>
      </c>
      <c r="G4171" s="78" t="s">
        <v>10779</v>
      </c>
      <c r="H4171" s="78" t="s">
        <v>10700</v>
      </c>
      <c r="I4171" s="84" t="s">
        <v>10102</v>
      </c>
      <c r="J4171" s="84" t="s">
        <v>10109</v>
      </c>
      <c r="K4171" s="78">
        <v>400</v>
      </c>
      <c r="L4171" s="78"/>
      <c r="M4171" s="78"/>
      <c r="N4171" s="78"/>
      <c r="O4171" s="85">
        <v>160.22</v>
      </c>
      <c r="P4171" s="85"/>
      <c r="Q4171" s="78" t="s">
        <v>3110</v>
      </c>
      <c r="R4171" s="78"/>
      <c r="S4171" s="78"/>
      <c r="T4171" s="78">
        <v>4440</v>
      </c>
      <c r="U4171" s="85">
        <v>1833</v>
      </c>
      <c r="V4171" s="85">
        <v>1560</v>
      </c>
      <c r="W4171" s="78">
        <v>2010</v>
      </c>
      <c r="X4171" s="80" t="s">
        <v>10780</v>
      </c>
    </row>
    <row r="4172" spans="3:24">
      <c r="C4172" s="72">
        <v>2021</v>
      </c>
      <c r="D4172" s="73">
        <v>2</v>
      </c>
      <c r="E4172" s="78" t="s">
        <v>9609</v>
      </c>
      <c r="F4172" s="78" t="s">
        <v>10776</v>
      </c>
      <c r="G4172" s="78" t="s">
        <v>10781</v>
      </c>
      <c r="H4172" s="78" t="s">
        <v>10700</v>
      </c>
      <c r="I4172" s="84" t="s">
        <v>10102</v>
      </c>
      <c r="J4172" s="84" t="s">
        <v>10109</v>
      </c>
      <c r="K4172" s="78">
        <v>410</v>
      </c>
      <c r="L4172" s="78"/>
      <c r="M4172" s="78"/>
      <c r="N4172" s="78"/>
      <c r="O4172" s="85">
        <v>160.61</v>
      </c>
      <c r="P4172" s="85"/>
      <c r="Q4172" s="78" t="s">
        <v>3110</v>
      </c>
      <c r="R4172" s="78"/>
      <c r="S4172" s="78"/>
      <c r="T4172" s="78">
        <v>4752</v>
      </c>
      <c r="U4172" s="85">
        <v>1804</v>
      </c>
      <c r="V4172" s="85">
        <v>1503</v>
      </c>
      <c r="W4172" s="78">
        <v>2025</v>
      </c>
      <c r="X4172" s="80" t="s">
        <v>10782</v>
      </c>
    </row>
    <row r="4173" spans="3:24">
      <c r="C4173" s="72">
        <v>2021</v>
      </c>
      <c r="D4173" s="73">
        <v>2</v>
      </c>
      <c r="E4173" s="78" t="s">
        <v>9609</v>
      </c>
      <c r="F4173" s="78" t="s">
        <v>10776</v>
      </c>
      <c r="G4173" s="78" t="s">
        <v>10781</v>
      </c>
      <c r="H4173" s="78" t="s">
        <v>10700</v>
      </c>
      <c r="I4173" s="84" t="s">
        <v>10102</v>
      </c>
      <c r="J4173" s="84" t="s">
        <v>10109</v>
      </c>
      <c r="K4173" s="78">
        <v>410</v>
      </c>
      <c r="L4173" s="78"/>
      <c r="M4173" s="78"/>
      <c r="N4173" s="78"/>
      <c r="O4173" s="85">
        <v>160.61</v>
      </c>
      <c r="P4173" s="85"/>
      <c r="Q4173" s="78" t="s">
        <v>3110</v>
      </c>
      <c r="R4173" s="78"/>
      <c r="S4173" s="78"/>
      <c r="T4173" s="78">
        <v>4752</v>
      </c>
      <c r="U4173" s="85">
        <v>1804</v>
      </c>
      <c r="V4173" s="85">
        <v>1503</v>
      </c>
      <c r="W4173" s="78">
        <v>2025</v>
      </c>
      <c r="X4173" s="80" t="s">
        <v>10782</v>
      </c>
    </row>
    <row r="4174" spans="3:24">
      <c r="C4174" s="72">
        <v>2021</v>
      </c>
      <c r="D4174" s="73">
        <v>2</v>
      </c>
      <c r="E4174" s="78" t="s">
        <v>9609</v>
      </c>
      <c r="F4174" s="78" t="s">
        <v>10776</v>
      </c>
      <c r="G4174" s="78" t="s">
        <v>10783</v>
      </c>
      <c r="H4174" s="78" t="s">
        <v>10700</v>
      </c>
      <c r="I4174" s="84" t="s">
        <v>10102</v>
      </c>
      <c r="J4174" s="84" t="s">
        <v>10109</v>
      </c>
      <c r="K4174" s="78">
        <v>421</v>
      </c>
      <c r="L4174" s="78"/>
      <c r="M4174" s="78"/>
      <c r="N4174" s="78"/>
      <c r="O4174" s="85">
        <v>160.35</v>
      </c>
      <c r="P4174" s="85"/>
      <c r="Q4174" s="78" t="s">
        <v>3110</v>
      </c>
      <c r="R4174" s="78"/>
      <c r="S4174" s="78"/>
      <c r="T4174" s="78">
        <v>4755</v>
      </c>
      <c r="U4174" s="85">
        <v>1802</v>
      </c>
      <c r="V4174" s="85">
        <v>1503</v>
      </c>
      <c r="W4174" s="78">
        <v>1985</v>
      </c>
      <c r="X4174" s="80">
        <v>1535</v>
      </c>
    </row>
    <row r="4175" spans="3:24">
      <c r="C4175" s="72">
        <v>2021</v>
      </c>
      <c r="D4175" s="73">
        <v>2</v>
      </c>
      <c r="E4175" s="78" t="s">
        <v>9612</v>
      </c>
      <c r="F4175" s="78" t="s">
        <v>9613</v>
      </c>
      <c r="G4175" s="78" t="s">
        <v>10784</v>
      </c>
      <c r="H4175" s="78" t="s">
        <v>10739</v>
      </c>
      <c r="I4175" s="84" t="s">
        <v>10102</v>
      </c>
      <c r="J4175" s="84" t="s">
        <v>9268</v>
      </c>
      <c r="K4175" s="78"/>
      <c r="L4175" s="78"/>
      <c r="M4175" s="78">
        <v>0.149</v>
      </c>
      <c r="N4175" s="78"/>
      <c r="O4175" s="85" t="s">
        <v>1835</v>
      </c>
      <c r="P4175" s="85">
        <v>300.81</v>
      </c>
      <c r="Q4175" s="78" t="s">
        <v>2221</v>
      </c>
      <c r="R4175" s="78"/>
      <c r="S4175" s="78"/>
      <c r="T4175" s="78">
        <v>10990</v>
      </c>
      <c r="U4175" s="85">
        <v>2500</v>
      </c>
      <c r="V4175" s="85" t="s">
        <v>8358</v>
      </c>
      <c r="W4175" s="78">
        <v>18000</v>
      </c>
      <c r="X4175" s="80" t="s">
        <v>3046</v>
      </c>
    </row>
    <row r="4176" spans="3:24">
      <c r="C4176" s="72">
        <v>2021</v>
      </c>
      <c r="D4176" s="73">
        <v>2</v>
      </c>
      <c r="E4176" s="78" t="s">
        <v>10785</v>
      </c>
      <c r="F4176" s="78" t="s">
        <v>10786</v>
      </c>
      <c r="G4176" s="78" t="s">
        <v>10787</v>
      </c>
      <c r="H4176" s="78" t="s">
        <v>10704</v>
      </c>
      <c r="I4176" s="84" t="s">
        <v>10102</v>
      </c>
      <c r="J4176" s="84" t="s">
        <v>9281</v>
      </c>
      <c r="K4176" s="78">
        <v>285</v>
      </c>
      <c r="L4176" s="78"/>
      <c r="M4176" s="78">
        <v>0.283</v>
      </c>
      <c r="N4176" s="78"/>
      <c r="O4176" s="85">
        <v>137.6</v>
      </c>
      <c r="P4176" s="85">
        <v>41.86</v>
      </c>
      <c r="Q4176" s="78" t="s">
        <v>2272</v>
      </c>
      <c r="R4176" s="78"/>
      <c r="S4176" s="78"/>
      <c r="T4176" s="78" t="s">
        <v>10788</v>
      </c>
      <c r="U4176" s="85">
        <v>1720</v>
      </c>
      <c r="V4176" s="85" t="s">
        <v>3790</v>
      </c>
      <c r="W4176" s="78">
        <v>2550</v>
      </c>
      <c r="X4176" s="80">
        <v>1590</v>
      </c>
    </row>
    <row r="4177" spans="3:24">
      <c r="C4177" s="72">
        <v>2021</v>
      </c>
      <c r="D4177" s="73">
        <v>2</v>
      </c>
      <c r="E4177" s="78" t="s">
        <v>9399</v>
      </c>
      <c r="F4177" s="78" t="s">
        <v>9384</v>
      </c>
      <c r="G4177" s="78" t="s">
        <v>10789</v>
      </c>
      <c r="H4177" s="78" t="s">
        <v>10739</v>
      </c>
      <c r="I4177" s="84" t="s">
        <v>10102</v>
      </c>
      <c r="J4177" s="84" t="s">
        <v>9268</v>
      </c>
      <c r="K4177" s="78"/>
      <c r="L4177" s="78"/>
      <c r="M4177" s="78">
        <v>0.13</v>
      </c>
      <c r="N4177" s="78"/>
      <c r="O4177" s="85">
        <v>140</v>
      </c>
      <c r="P4177" s="85">
        <v>163.782</v>
      </c>
      <c r="Q4177" s="78" t="s">
        <v>2210</v>
      </c>
      <c r="R4177" s="78"/>
      <c r="S4177" s="78"/>
      <c r="T4177" s="78">
        <v>10500</v>
      </c>
      <c r="U4177" s="85">
        <v>2550</v>
      </c>
      <c r="V4177" s="85" t="s">
        <v>6024</v>
      </c>
      <c r="W4177" s="78">
        <v>18000</v>
      </c>
      <c r="X4177" s="80" t="s">
        <v>9148</v>
      </c>
    </row>
    <row r="4178" spans="3:24">
      <c r="C4178" s="72">
        <v>2021</v>
      </c>
      <c r="D4178" s="73">
        <v>2</v>
      </c>
      <c r="E4178" s="78" t="s">
        <v>9399</v>
      </c>
      <c r="F4178" s="78" t="s">
        <v>9384</v>
      </c>
      <c r="G4178" s="78" t="s">
        <v>10790</v>
      </c>
      <c r="H4178" s="78" t="s">
        <v>10739</v>
      </c>
      <c r="I4178" s="84" t="s">
        <v>10102</v>
      </c>
      <c r="J4178" s="84" t="s">
        <v>9268</v>
      </c>
      <c r="K4178" s="78"/>
      <c r="L4178" s="78"/>
      <c r="M4178" s="78">
        <v>0.13</v>
      </c>
      <c r="N4178" s="78"/>
      <c r="O4178" s="85" t="s">
        <v>2678</v>
      </c>
      <c r="P4178" s="85">
        <v>180.867</v>
      </c>
      <c r="Q4178" s="78" t="s">
        <v>2210</v>
      </c>
      <c r="R4178" s="78"/>
      <c r="S4178" s="78"/>
      <c r="T4178" s="78">
        <v>10500</v>
      </c>
      <c r="U4178" s="85">
        <v>2550</v>
      </c>
      <c r="V4178" s="85" t="s">
        <v>6024</v>
      </c>
      <c r="W4178" s="78">
        <v>18000</v>
      </c>
      <c r="X4178" s="80" t="s">
        <v>9148</v>
      </c>
    </row>
    <row r="4179" spans="3:24">
      <c r="C4179" s="72">
        <v>2021</v>
      </c>
      <c r="D4179" s="73">
        <v>2</v>
      </c>
      <c r="E4179" s="78" t="s">
        <v>9399</v>
      </c>
      <c r="F4179" s="78" t="s">
        <v>9384</v>
      </c>
      <c r="G4179" s="78" t="s">
        <v>10791</v>
      </c>
      <c r="H4179" s="78" t="s">
        <v>10744</v>
      </c>
      <c r="I4179" s="84" t="s">
        <v>10102</v>
      </c>
      <c r="J4179" s="84" t="s">
        <v>9268</v>
      </c>
      <c r="K4179" s="78"/>
      <c r="L4179" s="78"/>
      <c r="M4179" s="78">
        <v>0.14</v>
      </c>
      <c r="N4179" s="78"/>
      <c r="O4179" s="85">
        <v>159.7</v>
      </c>
      <c r="P4179" s="85">
        <v>229.048</v>
      </c>
      <c r="Q4179" s="78" t="s">
        <v>2210</v>
      </c>
      <c r="R4179" s="78"/>
      <c r="S4179" s="78"/>
      <c r="T4179" s="78">
        <v>8545</v>
      </c>
      <c r="U4179" s="85">
        <v>2420</v>
      </c>
      <c r="V4179" s="85">
        <v>3295</v>
      </c>
      <c r="W4179" s="78">
        <v>14500</v>
      </c>
      <c r="X4179" s="80" t="s">
        <v>8265</v>
      </c>
    </row>
    <row r="4180" spans="3:24">
      <c r="C4180" s="72">
        <v>2021</v>
      </c>
      <c r="D4180" s="73">
        <v>2</v>
      </c>
      <c r="E4180" s="78" t="s">
        <v>9638</v>
      </c>
      <c r="F4180" s="78" t="s">
        <v>9639</v>
      </c>
      <c r="G4180" s="78" t="s">
        <v>10792</v>
      </c>
      <c r="H4180" s="78" t="s">
        <v>10793</v>
      </c>
      <c r="I4180" s="84" t="s">
        <v>10102</v>
      </c>
      <c r="J4180" s="84" t="s">
        <v>9281</v>
      </c>
      <c r="K4180" s="78"/>
      <c r="L4180" s="78">
        <v>160</v>
      </c>
      <c r="M4180" s="78">
        <v>0.233</v>
      </c>
      <c r="N4180" s="78"/>
      <c r="O4180" s="85">
        <v>159</v>
      </c>
      <c r="P4180" s="85">
        <v>281.9</v>
      </c>
      <c r="Q4180" s="78" t="s">
        <v>2210</v>
      </c>
      <c r="R4180" s="78"/>
      <c r="S4180" s="78"/>
      <c r="T4180" s="78">
        <v>7550</v>
      </c>
      <c r="U4180" s="85">
        <v>2520</v>
      </c>
      <c r="V4180" s="85" t="s">
        <v>10794</v>
      </c>
      <c r="W4180" s="78">
        <v>26000</v>
      </c>
      <c r="X4180" s="80">
        <v>11370</v>
      </c>
    </row>
    <row r="4181" spans="3:24">
      <c r="C4181" s="72">
        <v>2021</v>
      </c>
      <c r="D4181" s="73">
        <v>2</v>
      </c>
      <c r="E4181" s="78" t="s">
        <v>9638</v>
      </c>
      <c r="F4181" s="78" t="s">
        <v>9639</v>
      </c>
      <c r="G4181" s="78" t="s">
        <v>10795</v>
      </c>
      <c r="H4181" s="78" t="s">
        <v>10739</v>
      </c>
      <c r="I4181" s="84" t="s">
        <v>10102</v>
      </c>
      <c r="J4181" s="84" t="s">
        <v>9268</v>
      </c>
      <c r="K4181" s="78"/>
      <c r="L4181" s="78"/>
      <c r="M4181" s="78">
        <v>0.148</v>
      </c>
      <c r="N4181" s="78"/>
      <c r="O4181" s="85">
        <v>150.8</v>
      </c>
      <c r="P4181" s="85">
        <v>255.024</v>
      </c>
      <c r="Q4181" s="78" t="s">
        <v>2210</v>
      </c>
      <c r="R4181" s="78"/>
      <c r="S4181" s="78"/>
      <c r="T4181" s="78">
        <v>10690</v>
      </c>
      <c r="U4181" s="85">
        <v>2500</v>
      </c>
      <c r="V4181" s="85">
        <v>3530</v>
      </c>
      <c r="W4181" s="78">
        <v>18000</v>
      </c>
      <c r="X4181" s="80" t="s">
        <v>10796</v>
      </c>
    </row>
    <row r="4182" spans="3:24">
      <c r="C4182" s="72">
        <v>2021</v>
      </c>
      <c r="D4182" s="73">
        <v>2</v>
      </c>
      <c r="E4182" s="78" t="s">
        <v>9652</v>
      </c>
      <c r="F4182" s="78" t="s">
        <v>9653</v>
      </c>
      <c r="G4182" s="78" t="s">
        <v>10797</v>
      </c>
      <c r="H4182" s="78" t="s">
        <v>10689</v>
      </c>
      <c r="I4182" s="84" t="s">
        <v>10102</v>
      </c>
      <c r="J4182" s="84" t="s">
        <v>9281</v>
      </c>
      <c r="K4182" s="78"/>
      <c r="L4182" s="78"/>
      <c r="M4182" s="78"/>
      <c r="N4182" s="78"/>
      <c r="O4182" s="85"/>
      <c r="P4182" s="85"/>
      <c r="Q4182" s="78"/>
      <c r="R4182" s="78"/>
      <c r="S4182" s="78"/>
      <c r="T4182" s="78"/>
      <c r="U4182" s="85"/>
      <c r="V4182" s="85"/>
      <c r="W4182" s="78"/>
      <c r="X4182" s="80"/>
    </row>
    <row r="4183" spans="3:24">
      <c r="C4183" s="72">
        <v>2021</v>
      </c>
      <c r="D4183" s="73">
        <v>2</v>
      </c>
      <c r="E4183" s="78" t="s">
        <v>9652</v>
      </c>
      <c r="F4183" s="78" t="s">
        <v>9653</v>
      </c>
      <c r="G4183" s="78" t="s">
        <v>10798</v>
      </c>
      <c r="H4183" s="78" t="s">
        <v>10799</v>
      </c>
      <c r="I4183" s="84" t="s">
        <v>10102</v>
      </c>
      <c r="J4183" s="84" t="s">
        <v>9281</v>
      </c>
      <c r="K4183" s="78"/>
      <c r="L4183" s="78">
        <v>280</v>
      </c>
      <c r="M4183" s="78">
        <v>0.125</v>
      </c>
      <c r="N4183" s="78"/>
      <c r="O4183" s="85">
        <v>158.24</v>
      </c>
      <c r="P4183" s="85">
        <v>367.58</v>
      </c>
      <c r="Q4183" s="78" t="s">
        <v>2221</v>
      </c>
      <c r="R4183" s="78"/>
      <c r="S4183" s="78"/>
      <c r="T4183" s="78" t="s">
        <v>10800</v>
      </c>
      <c r="U4183" s="85">
        <v>2550</v>
      </c>
      <c r="V4183" s="85" t="s">
        <v>1676</v>
      </c>
      <c r="W4183" s="78">
        <v>32000</v>
      </c>
      <c r="X4183" s="80">
        <v>14450</v>
      </c>
    </row>
    <row r="4184" spans="3:24">
      <c r="C4184" s="72">
        <v>2021</v>
      </c>
      <c r="D4184" s="73">
        <v>2</v>
      </c>
      <c r="E4184" s="78" t="s">
        <v>10801</v>
      </c>
      <c r="F4184" s="78" t="s">
        <v>9273</v>
      </c>
      <c r="G4184" s="78" t="s">
        <v>10802</v>
      </c>
      <c r="H4184" s="78" t="s">
        <v>10803</v>
      </c>
      <c r="I4184" s="84" t="s">
        <v>10102</v>
      </c>
      <c r="J4184" s="84" t="s">
        <v>9281</v>
      </c>
      <c r="K4184" s="78">
        <v>460</v>
      </c>
      <c r="L4184" s="78"/>
      <c r="M4184" s="78"/>
      <c r="N4184" s="78"/>
      <c r="O4184" s="85">
        <v>162</v>
      </c>
      <c r="P4184" s="85"/>
      <c r="Q4184" s="78" t="s">
        <v>2280</v>
      </c>
      <c r="R4184" s="78"/>
      <c r="S4184" s="78"/>
      <c r="T4184" s="78">
        <v>4325</v>
      </c>
      <c r="U4184" s="85">
        <v>1850</v>
      </c>
      <c r="V4184" s="85">
        <v>1630</v>
      </c>
      <c r="W4184" s="78">
        <v>2000</v>
      </c>
      <c r="X4184" s="80" t="s">
        <v>10804</v>
      </c>
    </row>
    <row r="4185" spans="3:24">
      <c r="C4185" s="72">
        <v>2021</v>
      </c>
      <c r="D4185" s="73">
        <v>2</v>
      </c>
      <c r="E4185" s="78" t="s">
        <v>9352</v>
      </c>
      <c r="F4185" s="78" t="s">
        <v>9353</v>
      </c>
      <c r="G4185" s="78" t="s">
        <v>10805</v>
      </c>
      <c r="H4185" s="78" t="s">
        <v>10700</v>
      </c>
      <c r="I4185" s="84" t="s">
        <v>10102</v>
      </c>
      <c r="J4185" s="84" t="s">
        <v>10109</v>
      </c>
      <c r="K4185" s="78">
        <v>503</v>
      </c>
      <c r="L4185" s="78"/>
      <c r="M4185" s="78"/>
      <c r="N4185" s="78"/>
      <c r="O4185" s="85">
        <v>162</v>
      </c>
      <c r="P4185" s="85"/>
      <c r="Q4185" s="78" t="s">
        <v>2280</v>
      </c>
      <c r="R4185" s="78"/>
      <c r="S4185" s="78"/>
      <c r="T4185" s="78">
        <v>4325</v>
      </c>
      <c r="U4185" s="85">
        <v>1850</v>
      </c>
      <c r="V4185" s="85">
        <v>1630</v>
      </c>
      <c r="W4185" s="78">
        <v>2000</v>
      </c>
      <c r="X4185" s="80" t="s">
        <v>10804</v>
      </c>
    </row>
    <row r="4186" spans="3:24">
      <c r="C4186" s="72">
        <v>2021</v>
      </c>
      <c r="D4186" s="73">
        <v>2</v>
      </c>
      <c r="E4186" s="78" t="s">
        <v>9352</v>
      </c>
      <c r="F4186" s="78" t="s">
        <v>9353</v>
      </c>
      <c r="G4186" s="78" t="s">
        <v>10806</v>
      </c>
      <c r="H4186" s="78" t="s">
        <v>10700</v>
      </c>
      <c r="I4186" s="84" t="s">
        <v>10102</v>
      </c>
      <c r="J4186" s="84" t="s">
        <v>10109</v>
      </c>
      <c r="K4186" s="78">
        <v>600</v>
      </c>
      <c r="L4186" s="78"/>
      <c r="M4186" s="78"/>
      <c r="N4186" s="78"/>
      <c r="O4186" s="85">
        <v>184</v>
      </c>
      <c r="P4186" s="85"/>
      <c r="Q4186" s="78" t="s">
        <v>2280</v>
      </c>
      <c r="R4186" s="78"/>
      <c r="S4186" s="78"/>
      <c r="T4186" s="78">
        <v>4410</v>
      </c>
      <c r="U4186" s="85">
        <v>1870</v>
      </c>
      <c r="V4186" s="85">
        <v>1645</v>
      </c>
      <c r="W4186" s="78">
        <v>2160</v>
      </c>
      <c r="X4186" s="80" t="s">
        <v>10807</v>
      </c>
    </row>
    <row r="4187" spans="3:24">
      <c r="C4187" s="72">
        <v>2021</v>
      </c>
      <c r="D4187" s="73">
        <v>2</v>
      </c>
      <c r="E4187" s="78" t="s">
        <v>9352</v>
      </c>
      <c r="F4187" s="78" t="s">
        <v>9353</v>
      </c>
      <c r="G4187" s="78" t="s">
        <v>10808</v>
      </c>
      <c r="H4187" s="78" t="s">
        <v>10700</v>
      </c>
      <c r="I4187" s="84" t="s">
        <v>10102</v>
      </c>
      <c r="J4187" s="84" t="s">
        <v>10109</v>
      </c>
      <c r="K4187" s="78">
        <v>500</v>
      </c>
      <c r="L4187" s="78"/>
      <c r="M4187" s="78"/>
      <c r="N4187" s="78"/>
      <c r="O4187" s="85">
        <v>162</v>
      </c>
      <c r="P4187" s="85"/>
      <c r="Q4187" s="78" t="s">
        <v>2280</v>
      </c>
      <c r="R4187" s="78"/>
      <c r="S4187" s="78"/>
      <c r="T4187" s="78">
        <v>4410</v>
      </c>
      <c r="U4187" s="85">
        <v>1870</v>
      </c>
      <c r="V4187" s="85">
        <v>1645</v>
      </c>
      <c r="W4187" s="78">
        <v>2110</v>
      </c>
      <c r="X4187" s="80" t="s">
        <v>4271</v>
      </c>
    </row>
    <row r="4188" spans="3:24">
      <c r="C4188" s="72">
        <v>2021</v>
      </c>
      <c r="D4188" s="73">
        <v>2</v>
      </c>
      <c r="E4188" s="78" t="s">
        <v>9352</v>
      </c>
      <c r="F4188" s="78" t="s">
        <v>9353</v>
      </c>
      <c r="G4188" s="78" t="s">
        <v>10809</v>
      </c>
      <c r="H4188" s="78" t="s">
        <v>10700</v>
      </c>
      <c r="I4188" s="84" t="s">
        <v>10102</v>
      </c>
      <c r="J4188" s="84" t="s">
        <v>10109</v>
      </c>
      <c r="K4188" s="78"/>
      <c r="L4188" s="78"/>
      <c r="M4188" s="78"/>
      <c r="N4188" s="78"/>
      <c r="O4188" s="85"/>
      <c r="P4188" s="85"/>
      <c r="Q4188" s="78" t="s">
        <v>10810</v>
      </c>
      <c r="R4188" s="78"/>
      <c r="S4188" s="78"/>
      <c r="T4188" s="78">
        <v>4626</v>
      </c>
      <c r="U4188" s="85">
        <v>1882</v>
      </c>
      <c r="V4188" s="85">
        <v>1688</v>
      </c>
      <c r="W4188" s="78">
        <v>2194</v>
      </c>
      <c r="X4188" s="80">
        <v>1804</v>
      </c>
    </row>
    <row r="4189" spans="3:24">
      <c r="C4189" s="72">
        <v>2021</v>
      </c>
      <c r="D4189" s="73">
        <v>2</v>
      </c>
      <c r="E4189" s="78" t="s">
        <v>10811</v>
      </c>
      <c r="F4189" s="78" t="s">
        <v>10812</v>
      </c>
      <c r="G4189" s="78" t="s">
        <v>10813</v>
      </c>
      <c r="H4189" s="78" t="s">
        <v>10707</v>
      </c>
      <c r="I4189" s="84" t="s">
        <v>10750</v>
      </c>
      <c r="J4189" s="84" t="s">
        <v>10109</v>
      </c>
      <c r="K4189" s="78"/>
      <c r="L4189" s="78"/>
      <c r="M4189" s="78"/>
      <c r="N4189" s="78"/>
      <c r="O4189" s="85"/>
      <c r="P4189" s="85"/>
      <c r="Q4189" s="78" t="s">
        <v>3106</v>
      </c>
      <c r="R4189" s="78"/>
      <c r="S4189" s="78"/>
      <c r="T4189" s="78">
        <v>4600</v>
      </c>
      <c r="U4189" s="85">
        <v>1855</v>
      </c>
      <c r="V4189" s="85" t="s">
        <v>10814</v>
      </c>
      <c r="W4189" s="78">
        <v>2510</v>
      </c>
      <c r="X4189" s="80">
        <v>1990</v>
      </c>
    </row>
    <row r="4190" spans="3:24">
      <c r="C4190" s="72">
        <v>2021</v>
      </c>
      <c r="D4190" s="73">
        <v>2</v>
      </c>
      <c r="E4190" s="78" t="s">
        <v>10815</v>
      </c>
      <c r="F4190" s="78" t="s">
        <v>10816</v>
      </c>
      <c r="G4190" s="78" t="s">
        <v>10817</v>
      </c>
      <c r="H4190" s="78" t="s">
        <v>10707</v>
      </c>
      <c r="I4190" s="84" t="s">
        <v>10750</v>
      </c>
      <c r="J4190" s="84" t="s">
        <v>10109</v>
      </c>
      <c r="K4190" s="78"/>
      <c r="L4190" s="78"/>
      <c r="M4190" s="78">
        <v>0.13</v>
      </c>
      <c r="N4190" s="78"/>
      <c r="O4190" s="85" t="s">
        <v>1434</v>
      </c>
      <c r="P4190" s="85">
        <v>134.35</v>
      </c>
      <c r="Q4190" s="78" t="s">
        <v>2210</v>
      </c>
      <c r="R4190" s="78"/>
      <c r="S4190" s="78"/>
      <c r="T4190" s="78">
        <v>8140</v>
      </c>
      <c r="U4190" s="85" t="s">
        <v>3206</v>
      </c>
      <c r="V4190" s="85" t="s">
        <v>8658</v>
      </c>
      <c r="W4190" s="78">
        <v>14000</v>
      </c>
      <c r="X4190" s="80" t="s">
        <v>3222</v>
      </c>
    </row>
    <row r="4191" spans="3:24">
      <c r="C4191" s="72">
        <v>2021</v>
      </c>
      <c r="D4191" s="73">
        <v>2</v>
      </c>
      <c r="E4191" s="78" t="s">
        <v>10818</v>
      </c>
      <c r="F4191" s="78" t="s">
        <v>10819</v>
      </c>
      <c r="G4191" s="78" t="s">
        <v>10820</v>
      </c>
      <c r="H4191" s="78" t="s">
        <v>10739</v>
      </c>
      <c r="I4191" s="84" t="s">
        <v>10102</v>
      </c>
      <c r="J4191" s="84" t="s">
        <v>9268</v>
      </c>
      <c r="K4191" s="78"/>
      <c r="L4191" s="78"/>
      <c r="M4191" s="78">
        <v>0.149</v>
      </c>
      <c r="N4191" s="78"/>
      <c r="O4191" s="85" t="s">
        <v>10821</v>
      </c>
      <c r="P4191" s="85">
        <v>127.743</v>
      </c>
      <c r="Q4191" s="78" t="s">
        <v>2210</v>
      </c>
      <c r="R4191" s="78"/>
      <c r="S4191" s="78"/>
      <c r="T4191" s="78">
        <v>5990</v>
      </c>
      <c r="U4191" s="85">
        <v>2100</v>
      </c>
      <c r="V4191" s="85" t="s">
        <v>7963</v>
      </c>
      <c r="W4191" s="78">
        <v>9000</v>
      </c>
      <c r="X4191" s="80" t="s">
        <v>10822</v>
      </c>
    </row>
    <row r="4192" spans="3:24">
      <c r="C4192" s="72">
        <v>2021</v>
      </c>
      <c r="D4192" s="73">
        <v>2</v>
      </c>
      <c r="E4192" s="78" t="s">
        <v>9547</v>
      </c>
      <c r="F4192" s="78" t="s">
        <v>9548</v>
      </c>
      <c r="G4192" s="78" t="s">
        <v>10823</v>
      </c>
      <c r="H4192" s="78" t="s">
        <v>10739</v>
      </c>
      <c r="I4192" s="84" t="s">
        <v>10102</v>
      </c>
      <c r="J4192" s="84" t="s">
        <v>9268</v>
      </c>
      <c r="K4192" s="78"/>
      <c r="L4192" s="78"/>
      <c r="M4192" s="78">
        <v>0.13</v>
      </c>
      <c r="N4192" s="78"/>
      <c r="O4192" s="85" t="s">
        <v>1835</v>
      </c>
      <c r="P4192" s="85">
        <v>200.54</v>
      </c>
      <c r="Q4192" s="78" t="s">
        <v>2210</v>
      </c>
      <c r="R4192" s="78"/>
      <c r="S4192" s="78"/>
      <c r="T4192" s="78">
        <v>10500</v>
      </c>
      <c r="U4192" s="85">
        <v>2550</v>
      </c>
      <c r="V4192" s="85" t="s">
        <v>8407</v>
      </c>
      <c r="W4192" s="78">
        <v>18000</v>
      </c>
      <c r="X4192" s="80" t="s">
        <v>10824</v>
      </c>
    </row>
    <row r="4193" spans="3:24">
      <c r="C4193" s="72">
        <v>2021</v>
      </c>
      <c r="D4193" s="73">
        <v>2</v>
      </c>
      <c r="E4193" s="78" t="s">
        <v>10825</v>
      </c>
      <c r="F4193" s="78" t="s">
        <v>9683</v>
      </c>
      <c r="G4193" s="78" t="s">
        <v>10826</v>
      </c>
      <c r="H4193" s="78" t="s">
        <v>10739</v>
      </c>
      <c r="I4193" s="84" t="s">
        <v>10102</v>
      </c>
      <c r="J4193" s="84" t="s">
        <v>9268</v>
      </c>
      <c r="K4193" s="78"/>
      <c r="L4193" s="78"/>
      <c r="M4193" s="78">
        <v>0.18</v>
      </c>
      <c r="N4193" s="78"/>
      <c r="O4193" s="85">
        <v>159</v>
      </c>
      <c r="P4193" s="85">
        <v>105.71</v>
      </c>
      <c r="Q4193" s="78" t="s">
        <v>2210</v>
      </c>
      <c r="R4193" s="78"/>
      <c r="S4193" s="78"/>
      <c r="T4193" s="78">
        <v>6045</v>
      </c>
      <c r="U4193" s="85">
        <v>2095</v>
      </c>
      <c r="V4193" s="85" t="s">
        <v>9244</v>
      </c>
      <c r="W4193" s="78">
        <v>6380</v>
      </c>
      <c r="X4193" s="80">
        <v>4170</v>
      </c>
    </row>
    <row r="4194" spans="3:24">
      <c r="C4194" s="72">
        <v>2021</v>
      </c>
      <c r="D4194" s="73">
        <v>2</v>
      </c>
      <c r="E4194" s="78" t="s">
        <v>10825</v>
      </c>
      <c r="F4194" s="78" t="s">
        <v>9683</v>
      </c>
      <c r="G4194" s="78" t="s">
        <v>9245</v>
      </c>
      <c r="H4194" s="78" t="s">
        <v>10739</v>
      </c>
      <c r="I4194" s="84" t="s">
        <v>10102</v>
      </c>
      <c r="J4194" s="84" t="s">
        <v>9268</v>
      </c>
      <c r="K4194" s="78"/>
      <c r="L4194" s="78"/>
      <c r="M4194" s="78">
        <v>0.14</v>
      </c>
      <c r="N4194" s="78"/>
      <c r="O4194" s="85" t="s">
        <v>10827</v>
      </c>
      <c r="P4194" s="85">
        <v>163.36</v>
      </c>
      <c r="Q4194" s="78" t="s">
        <v>2210</v>
      </c>
      <c r="R4194" s="78"/>
      <c r="S4194" s="78"/>
      <c r="T4194" s="78">
        <v>8080</v>
      </c>
      <c r="U4194" s="85">
        <v>2340</v>
      </c>
      <c r="V4194" s="85" t="s">
        <v>10828</v>
      </c>
      <c r="W4194" s="78">
        <v>12400</v>
      </c>
      <c r="X4194" s="80" t="s">
        <v>10829</v>
      </c>
    </row>
    <row r="4195" spans="3:24">
      <c r="C4195" s="72">
        <v>2021</v>
      </c>
      <c r="D4195" s="73">
        <v>2</v>
      </c>
      <c r="E4195" s="78" t="s">
        <v>10825</v>
      </c>
      <c r="F4195" s="78" t="s">
        <v>9683</v>
      </c>
      <c r="G4195" s="78" t="s">
        <v>10830</v>
      </c>
      <c r="H4195" s="78" t="s">
        <v>10739</v>
      </c>
      <c r="I4195" s="84" t="s">
        <v>10102</v>
      </c>
      <c r="J4195" s="84" t="s">
        <v>9268</v>
      </c>
      <c r="K4195" s="78"/>
      <c r="L4195" s="78"/>
      <c r="M4195" s="78">
        <v>0.147</v>
      </c>
      <c r="N4195" s="78"/>
      <c r="O4195" s="85">
        <v>158.98</v>
      </c>
      <c r="P4195" s="85">
        <v>210.56</v>
      </c>
      <c r="Q4195" s="78" t="s">
        <v>2210</v>
      </c>
      <c r="R4195" s="78"/>
      <c r="S4195" s="78"/>
      <c r="T4195" s="78">
        <v>8545</v>
      </c>
      <c r="U4195" s="85">
        <v>2430</v>
      </c>
      <c r="V4195" s="85" t="s">
        <v>1974</v>
      </c>
      <c r="W4195" s="78">
        <v>14600</v>
      </c>
      <c r="X4195" s="80" t="s">
        <v>10831</v>
      </c>
    </row>
    <row r="4196" spans="3:24">
      <c r="C4196" s="72">
        <v>2021</v>
      </c>
      <c r="D4196" s="73">
        <v>2</v>
      </c>
      <c r="E4196" s="78" t="s">
        <v>10825</v>
      </c>
      <c r="F4196" s="78" t="s">
        <v>9683</v>
      </c>
      <c r="G4196" s="78" t="s">
        <v>10832</v>
      </c>
      <c r="H4196" s="78" t="s">
        <v>10739</v>
      </c>
      <c r="I4196" s="84" t="s">
        <v>10102</v>
      </c>
      <c r="J4196" s="84" t="s">
        <v>9268</v>
      </c>
      <c r="K4196" s="78"/>
      <c r="L4196" s="78">
        <v>430</v>
      </c>
      <c r="M4196" s="78"/>
      <c r="N4196" s="78"/>
      <c r="O4196" s="85">
        <v>146</v>
      </c>
      <c r="P4196" s="85">
        <v>162.28</v>
      </c>
      <c r="Q4196" s="78" t="s">
        <v>2210</v>
      </c>
      <c r="R4196" s="78"/>
      <c r="S4196" s="78"/>
      <c r="T4196" s="78">
        <v>6100</v>
      </c>
      <c r="U4196" s="85">
        <v>2160</v>
      </c>
      <c r="V4196" s="85">
        <v>2520</v>
      </c>
      <c r="W4196" s="78">
        <v>9995</v>
      </c>
      <c r="X4196" s="80">
        <v>4940</v>
      </c>
    </row>
    <row r="4197" spans="3:24">
      <c r="C4197" s="72">
        <v>2021</v>
      </c>
      <c r="D4197" s="73">
        <v>2</v>
      </c>
      <c r="E4197" s="78" t="s">
        <v>9277</v>
      </c>
      <c r="F4197" s="78" t="s">
        <v>9278</v>
      </c>
      <c r="G4197" s="78" t="s">
        <v>10833</v>
      </c>
      <c r="H4197" s="78" t="s">
        <v>10686</v>
      </c>
      <c r="I4197" s="84" t="s">
        <v>10102</v>
      </c>
      <c r="J4197" s="84" t="s">
        <v>9281</v>
      </c>
      <c r="K4197" s="78"/>
      <c r="L4197" s="78">
        <v>300</v>
      </c>
      <c r="M4197" s="78"/>
      <c r="N4197" s="78"/>
      <c r="O4197" s="85">
        <v>160.13</v>
      </c>
      <c r="P4197" s="85">
        <v>229.632</v>
      </c>
      <c r="Q4197" s="78" t="s">
        <v>2210</v>
      </c>
      <c r="R4197" s="78"/>
      <c r="S4197" s="78"/>
      <c r="T4197" s="78" t="s">
        <v>10834</v>
      </c>
      <c r="U4197" s="85">
        <v>2510</v>
      </c>
      <c r="V4197" s="85">
        <v>2840</v>
      </c>
      <c r="W4197" s="78">
        <v>18000</v>
      </c>
      <c r="X4197" s="80">
        <v>9380</v>
      </c>
    </row>
    <row r="4198" spans="3:24">
      <c r="C4198" s="72">
        <v>2021</v>
      </c>
      <c r="D4198" s="73">
        <v>2</v>
      </c>
      <c r="E4198" s="78" t="s">
        <v>9277</v>
      </c>
      <c r="F4198" s="78" t="s">
        <v>10835</v>
      </c>
      <c r="G4198" s="78" t="s">
        <v>10836</v>
      </c>
      <c r="H4198" s="78" t="s">
        <v>10837</v>
      </c>
      <c r="I4198" s="84" t="s">
        <v>10102</v>
      </c>
      <c r="J4198" s="84" t="s">
        <v>9281</v>
      </c>
      <c r="K4198" s="78"/>
      <c r="L4198" s="78">
        <v>310</v>
      </c>
      <c r="M4198" s="78"/>
      <c r="N4198" s="78"/>
      <c r="O4198" s="85" t="s">
        <v>9926</v>
      </c>
      <c r="P4198" s="85">
        <v>241.96</v>
      </c>
      <c r="Q4198" s="78" t="s">
        <v>2221</v>
      </c>
      <c r="R4198" s="78"/>
      <c r="S4198" s="78"/>
      <c r="T4198" s="78" t="s">
        <v>10838</v>
      </c>
      <c r="U4198" s="85">
        <v>2510</v>
      </c>
      <c r="V4198" s="85">
        <v>2980</v>
      </c>
      <c r="W4198" s="78">
        <v>18000</v>
      </c>
      <c r="X4198" s="80">
        <v>9500</v>
      </c>
    </row>
    <row r="4199" spans="3:24">
      <c r="C4199" s="72">
        <v>2021</v>
      </c>
      <c r="D4199" s="73">
        <v>2</v>
      </c>
      <c r="E4199" s="78" t="s">
        <v>9277</v>
      </c>
      <c r="F4199" s="78" t="s">
        <v>9278</v>
      </c>
      <c r="G4199" s="78" t="s">
        <v>10839</v>
      </c>
      <c r="H4199" s="78" t="s">
        <v>10840</v>
      </c>
      <c r="I4199" s="84" t="s">
        <v>10102</v>
      </c>
      <c r="J4199" s="84" t="s">
        <v>9281</v>
      </c>
      <c r="K4199" s="78"/>
      <c r="L4199" s="78">
        <v>380</v>
      </c>
      <c r="M4199" s="78"/>
      <c r="N4199" s="78"/>
      <c r="O4199" s="85">
        <v>160.13</v>
      </c>
      <c r="P4199" s="85">
        <v>287.04</v>
      </c>
      <c r="Q4199" s="78" t="s">
        <v>2210</v>
      </c>
      <c r="R4199" s="78"/>
      <c r="S4199" s="78"/>
      <c r="T4199" s="78" t="s">
        <v>10841</v>
      </c>
      <c r="U4199" s="85">
        <v>2530</v>
      </c>
      <c r="V4199" s="85" t="s">
        <v>10842</v>
      </c>
      <c r="W4199" s="78">
        <v>18000</v>
      </c>
      <c r="X4199" s="80">
        <v>10630</v>
      </c>
    </row>
    <row r="4200" spans="3:24">
      <c r="C4200" s="72">
        <v>2021</v>
      </c>
      <c r="D4200" s="73">
        <v>2</v>
      </c>
      <c r="E4200" s="78" t="s">
        <v>9277</v>
      </c>
      <c r="F4200" s="78" t="s">
        <v>9278</v>
      </c>
      <c r="G4200" s="78" t="s">
        <v>10843</v>
      </c>
      <c r="H4200" s="78" t="s">
        <v>10691</v>
      </c>
      <c r="I4200" s="84" t="s">
        <v>10102</v>
      </c>
      <c r="J4200" s="84" t="s">
        <v>9281</v>
      </c>
      <c r="K4200" s="78"/>
      <c r="L4200" s="78">
        <v>300</v>
      </c>
      <c r="M4200" s="78">
        <v>0.156</v>
      </c>
      <c r="N4200" s="78"/>
      <c r="O4200" s="85">
        <v>140.13</v>
      </c>
      <c r="P4200" s="85">
        <v>218.5</v>
      </c>
      <c r="Q4200" s="78" t="s">
        <v>3295</v>
      </c>
      <c r="R4200" s="78"/>
      <c r="S4200" s="78"/>
      <c r="T4200" s="78">
        <v>7190</v>
      </c>
      <c r="U4200" s="85">
        <v>2540</v>
      </c>
      <c r="V4200" s="85">
        <v>3040</v>
      </c>
      <c r="W4200" s="78">
        <v>18000</v>
      </c>
      <c r="X4200" s="80">
        <v>8630</v>
      </c>
    </row>
    <row r="4201" spans="3:24">
      <c r="C4201" s="72">
        <v>2021</v>
      </c>
      <c r="D4201" s="73">
        <v>2</v>
      </c>
      <c r="E4201" s="78" t="s">
        <v>9277</v>
      </c>
      <c r="F4201" s="78" t="s">
        <v>9278</v>
      </c>
      <c r="G4201" s="78" t="s">
        <v>10844</v>
      </c>
      <c r="H4201" s="78" t="s">
        <v>10803</v>
      </c>
      <c r="I4201" s="84" t="s">
        <v>10102</v>
      </c>
      <c r="J4201" s="84" t="s">
        <v>9281</v>
      </c>
      <c r="K4201" s="78"/>
      <c r="L4201" s="78"/>
      <c r="M4201" s="78">
        <v>0.146</v>
      </c>
      <c r="N4201" s="78"/>
      <c r="O4201" s="85" t="s">
        <v>10122</v>
      </c>
      <c r="P4201" s="85">
        <v>301.05</v>
      </c>
      <c r="Q4201" s="78" t="s">
        <v>2221</v>
      </c>
      <c r="R4201" s="78"/>
      <c r="S4201" s="78"/>
      <c r="T4201" s="78">
        <v>10500</v>
      </c>
      <c r="U4201" s="85" t="s">
        <v>2012</v>
      </c>
      <c r="V4201" s="85" t="s">
        <v>10845</v>
      </c>
      <c r="W4201" s="78">
        <v>18000</v>
      </c>
      <c r="X4201" s="80" t="s">
        <v>6356</v>
      </c>
    </row>
    <row r="4202" spans="3:24">
      <c r="C4202" s="72">
        <v>2021</v>
      </c>
      <c r="D4202" s="73">
        <v>2</v>
      </c>
      <c r="E4202" s="78" t="s">
        <v>9277</v>
      </c>
      <c r="F4202" s="78" t="s">
        <v>9278</v>
      </c>
      <c r="G4202" s="78" t="s">
        <v>10846</v>
      </c>
      <c r="H4202" s="78" t="s">
        <v>10744</v>
      </c>
      <c r="I4202" s="84" t="s">
        <v>10102</v>
      </c>
      <c r="J4202" s="84" t="s">
        <v>9268</v>
      </c>
      <c r="K4202" s="78"/>
      <c r="L4202" s="78">
        <v>220</v>
      </c>
      <c r="M4202" s="78"/>
      <c r="N4202" s="78"/>
      <c r="O4202" s="85">
        <v>146.3</v>
      </c>
      <c r="P4202" s="85">
        <v>55.7</v>
      </c>
      <c r="Q4202" s="78" t="s">
        <v>2272</v>
      </c>
      <c r="R4202" s="78"/>
      <c r="S4202" s="78"/>
      <c r="T4202" s="78">
        <v>5960</v>
      </c>
      <c r="U4202" s="85">
        <v>1750</v>
      </c>
      <c r="V4202" s="85" t="s">
        <v>10847</v>
      </c>
      <c r="W4202" s="78">
        <v>4495</v>
      </c>
      <c r="X4202" s="80">
        <v>2880</v>
      </c>
    </row>
    <row r="4203" spans="3:24">
      <c r="C4203" s="72">
        <v>2021</v>
      </c>
      <c r="D4203" s="73">
        <v>2</v>
      </c>
      <c r="E4203" s="78" t="s">
        <v>9883</v>
      </c>
      <c r="F4203" s="78" t="s">
        <v>10848</v>
      </c>
      <c r="G4203" s="78" t="s">
        <v>10849</v>
      </c>
      <c r="H4203" s="78" t="s">
        <v>10840</v>
      </c>
      <c r="I4203" s="84" t="s">
        <v>10102</v>
      </c>
      <c r="J4203" s="84" t="s">
        <v>9281</v>
      </c>
      <c r="K4203" s="78"/>
      <c r="L4203" s="78">
        <v>365</v>
      </c>
      <c r="M4203" s="78"/>
      <c r="N4203" s="78"/>
      <c r="O4203" s="85">
        <v>140.7</v>
      </c>
      <c r="P4203" s="85">
        <v>314.14</v>
      </c>
      <c r="Q4203" s="78" t="s">
        <v>2221</v>
      </c>
      <c r="R4203" s="78"/>
      <c r="S4203" s="78"/>
      <c r="T4203" s="78">
        <v>8900</v>
      </c>
      <c r="U4203" s="85">
        <v>2550</v>
      </c>
      <c r="V4203" s="85">
        <v>3130</v>
      </c>
      <c r="W4203" s="78">
        <v>18000</v>
      </c>
      <c r="X4203" s="80">
        <v>12650</v>
      </c>
    </row>
    <row r="4204" spans="3:24">
      <c r="C4204" s="72">
        <v>2021</v>
      </c>
      <c r="D4204" s="73">
        <v>2</v>
      </c>
      <c r="E4204" s="78" t="s">
        <v>9883</v>
      </c>
      <c r="F4204" s="78" t="s">
        <v>10848</v>
      </c>
      <c r="G4204" s="78" t="s">
        <v>10850</v>
      </c>
      <c r="H4204" s="78" t="s">
        <v>10851</v>
      </c>
      <c r="I4204" s="84" t="s">
        <v>10102</v>
      </c>
      <c r="J4204" s="84" t="s">
        <v>9281</v>
      </c>
      <c r="K4204" s="78"/>
      <c r="L4204" s="78">
        <v>250</v>
      </c>
      <c r="M4204" s="78"/>
      <c r="N4204" s="78"/>
      <c r="O4204" s="85">
        <v>130.8</v>
      </c>
      <c r="P4204" s="85">
        <v>217.6</v>
      </c>
      <c r="Q4204" s="78" t="s">
        <v>2221</v>
      </c>
      <c r="R4204" s="78"/>
      <c r="S4204" s="78"/>
      <c r="T4204" s="78">
        <v>8630</v>
      </c>
      <c r="U4204" s="85">
        <v>2535</v>
      </c>
      <c r="V4204" s="85">
        <v>3080</v>
      </c>
      <c r="W4204" s="78">
        <v>18000</v>
      </c>
      <c r="X4204" s="80">
        <v>9550</v>
      </c>
    </row>
    <row r="4205" spans="3:24">
      <c r="C4205" s="72">
        <v>2021</v>
      </c>
      <c r="D4205" s="73">
        <v>2</v>
      </c>
      <c r="E4205" s="78" t="s">
        <v>9883</v>
      </c>
      <c r="F4205" s="78" t="s">
        <v>10848</v>
      </c>
      <c r="G4205" s="78" t="s">
        <v>10852</v>
      </c>
      <c r="H4205" s="78" t="s">
        <v>10840</v>
      </c>
      <c r="I4205" s="84" t="s">
        <v>10102</v>
      </c>
      <c r="J4205" s="84" t="s">
        <v>9281</v>
      </c>
      <c r="K4205" s="78">
        <v>89.5</v>
      </c>
      <c r="L4205" s="78"/>
      <c r="M4205" s="78">
        <v>0.278</v>
      </c>
      <c r="N4205" s="78"/>
      <c r="O4205" s="85">
        <v>127.5</v>
      </c>
      <c r="P4205" s="85">
        <v>12.672</v>
      </c>
      <c r="Q4205" s="78" t="s">
        <v>2653</v>
      </c>
      <c r="R4205" s="78"/>
      <c r="S4205" s="78"/>
      <c r="T4205" s="78" t="s">
        <v>10853</v>
      </c>
      <c r="U4205" s="85">
        <v>1605</v>
      </c>
      <c r="V4205" s="85" t="s">
        <v>10854</v>
      </c>
      <c r="W4205" s="78">
        <v>1750</v>
      </c>
      <c r="X4205" s="80">
        <v>860</v>
      </c>
    </row>
    <row r="4206" spans="3:24">
      <c r="C4206" s="72">
        <v>2021</v>
      </c>
      <c r="D4206" s="73">
        <v>2</v>
      </c>
      <c r="E4206" s="78" t="s">
        <v>10855</v>
      </c>
      <c r="F4206" s="78" t="s">
        <v>10856</v>
      </c>
      <c r="G4206" s="78" t="s">
        <v>10857</v>
      </c>
      <c r="H4206" s="78" t="s">
        <v>10728</v>
      </c>
      <c r="I4206" s="84" t="s">
        <v>10102</v>
      </c>
      <c r="J4206" s="84" t="s">
        <v>9281</v>
      </c>
      <c r="K4206" s="78">
        <v>401</v>
      </c>
      <c r="L4206" s="78"/>
      <c r="M4206" s="78"/>
      <c r="N4206" s="78"/>
      <c r="O4206" s="85">
        <v>175.48</v>
      </c>
      <c r="P4206" s="85"/>
      <c r="Q4206" s="78" t="s">
        <v>2247</v>
      </c>
      <c r="R4206" s="78"/>
      <c r="S4206" s="78"/>
      <c r="T4206" s="78">
        <v>4675</v>
      </c>
      <c r="U4206" s="85">
        <v>1835</v>
      </c>
      <c r="V4206" s="85">
        <v>1480</v>
      </c>
      <c r="W4206" s="78">
        <v>1845</v>
      </c>
      <c r="X4206" s="80">
        <v>1470</v>
      </c>
    </row>
    <row r="4207" spans="3:24">
      <c r="C4207" s="72">
        <v>2021</v>
      </c>
      <c r="D4207" s="73">
        <v>2</v>
      </c>
      <c r="E4207" s="78" t="s">
        <v>10858</v>
      </c>
      <c r="F4207" s="78" t="s">
        <v>10859</v>
      </c>
      <c r="G4207" s="78" t="s">
        <v>10860</v>
      </c>
      <c r="H4207" s="78" t="s">
        <v>10700</v>
      </c>
      <c r="I4207" s="84" t="s">
        <v>10102</v>
      </c>
      <c r="J4207" s="84" t="s">
        <v>10109</v>
      </c>
      <c r="K4207" s="78">
        <v>510</v>
      </c>
      <c r="L4207" s="78"/>
      <c r="M4207" s="78"/>
      <c r="N4207" s="78"/>
      <c r="O4207" s="85">
        <v>154</v>
      </c>
      <c r="P4207" s="85"/>
      <c r="Q4207" s="78" t="s">
        <v>10861</v>
      </c>
      <c r="R4207" s="78"/>
      <c r="S4207" s="78"/>
      <c r="T4207" s="78">
        <v>4700</v>
      </c>
      <c r="U4207" s="85">
        <v>1930</v>
      </c>
      <c r="V4207" s="85">
        <v>1625</v>
      </c>
      <c r="W4207" s="78">
        <v>2765</v>
      </c>
      <c r="X4207" s="80">
        <v>2390</v>
      </c>
    </row>
    <row r="4208" spans="3:24">
      <c r="C4208" s="72">
        <v>2021</v>
      </c>
      <c r="D4208" s="73">
        <v>2</v>
      </c>
      <c r="E4208" s="78" t="s">
        <v>10862</v>
      </c>
      <c r="F4208" s="78" t="s">
        <v>10863</v>
      </c>
      <c r="G4208" s="78" t="s">
        <v>10864</v>
      </c>
      <c r="H4208" s="78" t="s">
        <v>10707</v>
      </c>
      <c r="I4208" s="84" t="s">
        <v>10102</v>
      </c>
      <c r="J4208" s="84" t="s">
        <v>10109</v>
      </c>
      <c r="K4208" s="78">
        <v>510</v>
      </c>
      <c r="L4208" s="78"/>
      <c r="M4208" s="78"/>
      <c r="N4208" s="78"/>
      <c r="O4208" s="85">
        <v>154</v>
      </c>
      <c r="P4208" s="85"/>
      <c r="Q4208" s="78" t="s">
        <v>10861</v>
      </c>
      <c r="R4208" s="78"/>
      <c r="S4208" s="78"/>
      <c r="T4208" s="78">
        <v>4700</v>
      </c>
      <c r="U4208" s="85">
        <v>1930</v>
      </c>
      <c r="V4208" s="85">
        <v>1625</v>
      </c>
      <c r="W4208" s="78">
        <v>2765</v>
      </c>
      <c r="X4208" s="80">
        <v>2390</v>
      </c>
    </row>
    <row r="4209" spans="3:24">
      <c r="C4209" s="72">
        <v>2021</v>
      </c>
      <c r="D4209" s="73">
        <v>2</v>
      </c>
      <c r="E4209" s="78" t="s">
        <v>10862</v>
      </c>
      <c r="F4209" s="78" t="s">
        <v>10863</v>
      </c>
      <c r="G4209" s="78" t="s">
        <v>10864</v>
      </c>
      <c r="H4209" s="78" t="s">
        <v>10707</v>
      </c>
      <c r="I4209" s="84" t="s">
        <v>10102</v>
      </c>
      <c r="J4209" s="84" t="s">
        <v>10109</v>
      </c>
      <c r="K4209" s="78">
        <v>275</v>
      </c>
      <c r="L4209" s="78"/>
      <c r="M4209" s="78">
        <v>0.27</v>
      </c>
      <c r="N4209" s="78"/>
      <c r="O4209" s="85">
        <v>137.6</v>
      </c>
      <c r="P4209" s="85">
        <v>41.86</v>
      </c>
      <c r="Q4209" s="78" t="s">
        <v>2210</v>
      </c>
      <c r="R4209" s="78"/>
      <c r="S4209" s="78"/>
      <c r="T4209" s="78">
        <v>4870</v>
      </c>
      <c r="U4209" s="85">
        <v>1610</v>
      </c>
      <c r="V4209" s="85">
        <v>2430</v>
      </c>
      <c r="W4209" s="78">
        <v>2690</v>
      </c>
      <c r="X4209" s="80">
        <v>1595</v>
      </c>
    </row>
    <row r="4210" spans="3:24">
      <c r="C4210" s="72">
        <v>2021</v>
      </c>
      <c r="D4210" s="73">
        <v>2</v>
      </c>
      <c r="E4210" s="78" t="s">
        <v>10865</v>
      </c>
      <c r="F4210" s="78" t="s">
        <v>9325</v>
      </c>
      <c r="G4210" s="78" t="s">
        <v>10866</v>
      </c>
      <c r="H4210" s="78" t="s">
        <v>10730</v>
      </c>
      <c r="I4210" s="84" t="s">
        <v>10102</v>
      </c>
      <c r="J4210" s="84" t="s">
        <v>9281</v>
      </c>
      <c r="K4210" s="78">
        <v>275</v>
      </c>
      <c r="L4210" s="78"/>
      <c r="M4210" s="78">
        <v>0.27</v>
      </c>
      <c r="N4210" s="78"/>
      <c r="O4210" s="85">
        <v>141.1</v>
      </c>
      <c r="P4210" s="85">
        <v>41.6</v>
      </c>
      <c r="Q4210" s="78" t="s">
        <v>2210</v>
      </c>
      <c r="R4210" s="78"/>
      <c r="S4210" s="78"/>
      <c r="T4210" s="78">
        <v>4870</v>
      </c>
      <c r="U4210" s="85">
        <v>1610</v>
      </c>
      <c r="V4210" s="85">
        <v>2430</v>
      </c>
      <c r="W4210" s="78">
        <v>2690</v>
      </c>
      <c r="X4210" s="80">
        <v>1595</v>
      </c>
    </row>
    <row r="4211" spans="3:24">
      <c r="C4211" s="72">
        <v>2021</v>
      </c>
      <c r="D4211" s="73">
        <v>2</v>
      </c>
      <c r="E4211" s="78" t="s">
        <v>10865</v>
      </c>
      <c r="F4211" s="78" t="s">
        <v>9325</v>
      </c>
      <c r="G4211" s="78" t="s">
        <v>10867</v>
      </c>
      <c r="H4211" s="78" t="s">
        <v>10730</v>
      </c>
      <c r="I4211" s="84" t="s">
        <v>10102</v>
      </c>
      <c r="J4211" s="84" t="s">
        <v>9281</v>
      </c>
      <c r="K4211" s="78">
        <v>594</v>
      </c>
      <c r="L4211" s="78"/>
      <c r="M4211" s="78"/>
      <c r="N4211" s="78"/>
      <c r="O4211" s="85">
        <v>161</v>
      </c>
      <c r="P4211" s="85"/>
      <c r="Q4211" s="78" t="s">
        <v>2280</v>
      </c>
      <c r="R4211" s="78"/>
      <c r="S4211" s="78"/>
      <c r="T4211" s="78">
        <v>4750</v>
      </c>
      <c r="U4211" s="85">
        <v>1921</v>
      </c>
      <c r="V4211" s="85">
        <v>1624</v>
      </c>
      <c r="W4211" s="78">
        <v>2415</v>
      </c>
      <c r="X4211" s="80">
        <v>1997</v>
      </c>
    </row>
    <row r="4212" spans="3:24">
      <c r="C4212" s="72">
        <v>2021</v>
      </c>
      <c r="D4212" s="73">
        <v>2</v>
      </c>
      <c r="E4212" s="78" t="s">
        <v>10868</v>
      </c>
      <c r="F4212" s="78" t="s">
        <v>10869</v>
      </c>
      <c r="G4212" s="78" t="s">
        <v>10870</v>
      </c>
      <c r="H4212" s="78" t="s">
        <v>10707</v>
      </c>
      <c r="I4212" s="84" t="s">
        <v>10102</v>
      </c>
      <c r="J4212" s="84" t="s">
        <v>10109</v>
      </c>
      <c r="K4212" s="78">
        <v>260</v>
      </c>
      <c r="L4212" s="78"/>
      <c r="M4212" s="78">
        <v>0.22</v>
      </c>
      <c r="N4212" s="78"/>
      <c r="O4212" s="85">
        <v>141.1</v>
      </c>
      <c r="P4212" s="85">
        <v>41.6</v>
      </c>
      <c r="Q4212" s="78" t="s">
        <v>2318</v>
      </c>
      <c r="R4212" s="78"/>
      <c r="S4212" s="78"/>
      <c r="T4212" s="78">
        <v>4865</v>
      </c>
      <c r="U4212" s="85">
        <v>1715</v>
      </c>
      <c r="V4212" s="85">
        <v>2060</v>
      </c>
      <c r="W4212" s="78">
        <v>3150</v>
      </c>
      <c r="X4212" s="80">
        <v>1620</v>
      </c>
    </row>
    <row r="4213" spans="3:24">
      <c r="C4213" s="72">
        <v>2021</v>
      </c>
      <c r="D4213" s="73">
        <v>2</v>
      </c>
      <c r="E4213" s="78" t="s">
        <v>10871</v>
      </c>
      <c r="F4213" s="78" t="s">
        <v>10872</v>
      </c>
      <c r="G4213" s="78" t="s">
        <v>10873</v>
      </c>
      <c r="H4213" s="78" t="s">
        <v>10704</v>
      </c>
      <c r="I4213" s="84" t="s">
        <v>10102</v>
      </c>
      <c r="J4213" s="84" t="s">
        <v>9281</v>
      </c>
      <c r="K4213" s="78">
        <v>260</v>
      </c>
      <c r="L4213" s="78"/>
      <c r="M4213" s="78">
        <v>0.22</v>
      </c>
      <c r="N4213" s="78"/>
      <c r="O4213" s="85">
        <v>141.1</v>
      </c>
      <c r="P4213" s="85">
        <v>41.6</v>
      </c>
      <c r="Q4213" s="78" t="s">
        <v>2318</v>
      </c>
      <c r="R4213" s="78"/>
      <c r="S4213" s="78"/>
      <c r="T4213" s="78">
        <v>4865</v>
      </c>
      <c r="U4213" s="85">
        <v>1715</v>
      </c>
      <c r="V4213" s="85">
        <v>2060</v>
      </c>
      <c r="W4213" s="78">
        <v>3150</v>
      </c>
      <c r="X4213" s="80">
        <v>1620</v>
      </c>
    </row>
    <row r="4214" spans="3:24">
      <c r="C4214" s="72">
        <v>2021</v>
      </c>
      <c r="D4214" s="73">
        <v>2</v>
      </c>
      <c r="E4214" s="78" t="s">
        <v>10871</v>
      </c>
      <c r="F4214" s="78" t="s">
        <v>10872</v>
      </c>
      <c r="G4214" s="78" t="s">
        <v>10873</v>
      </c>
      <c r="H4214" s="78" t="s">
        <v>10704</v>
      </c>
      <c r="I4214" s="84" t="s">
        <v>10102</v>
      </c>
      <c r="J4214" s="84" t="s">
        <v>9281</v>
      </c>
      <c r="K4214" s="78">
        <v>260</v>
      </c>
      <c r="L4214" s="78"/>
      <c r="M4214" s="78">
        <v>0.268</v>
      </c>
      <c r="N4214" s="78"/>
      <c r="O4214" s="85">
        <v>133.38</v>
      </c>
      <c r="P4214" s="85">
        <v>38.64</v>
      </c>
      <c r="Q4214" s="78" t="s">
        <v>2210</v>
      </c>
      <c r="R4214" s="78"/>
      <c r="S4214" s="78"/>
      <c r="T4214" s="78">
        <v>4430</v>
      </c>
      <c r="U4214" s="85">
        <v>1655</v>
      </c>
      <c r="V4214" s="85">
        <v>1950</v>
      </c>
      <c r="W4214" s="78">
        <v>2480</v>
      </c>
      <c r="X4214" s="80">
        <v>1380</v>
      </c>
    </row>
    <row r="4215" spans="3:24">
      <c r="C4215" s="72">
        <v>2021</v>
      </c>
      <c r="D4215" s="73">
        <v>2</v>
      </c>
      <c r="E4215" s="78" t="s">
        <v>10874</v>
      </c>
      <c r="F4215" s="78" t="s">
        <v>9565</v>
      </c>
      <c r="G4215" s="78" t="s">
        <v>10875</v>
      </c>
      <c r="H4215" s="78" t="s">
        <v>10704</v>
      </c>
      <c r="I4215" s="84" t="s">
        <v>10102</v>
      </c>
      <c r="J4215" s="84" t="s">
        <v>9281</v>
      </c>
      <c r="K4215" s="78">
        <v>260</v>
      </c>
      <c r="L4215" s="78"/>
      <c r="M4215" s="78">
        <v>0.268</v>
      </c>
      <c r="N4215" s="78"/>
      <c r="O4215" s="85">
        <v>133.38</v>
      </c>
      <c r="P4215" s="85">
        <v>38.64</v>
      </c>
      <c r="Q4215" s="78" t="s">
        <v>2210</v>
      </c>
      <c r="R4215" s="78"/>
      <c r="S4215" s="78"/>
      <c r="T4215" s="78">
        <v>4430</v>
      </c>
      <c r="U4215" s="85">
        <v>1655</v>
      </c>
      <c r="V4215" s="85">
        <v>1950</v>
      </c>
      <c r="W4215" s="78">
        <v>2480</v>
      </c>
      <c r="X4215" s="80">
        <v>1420</v>
      </c>
    </row>
    <row r="4216" spans="3:24">
      <c r="C4216" s="72">
        <v>2021</v>
      </c>
      <c r="D4216" s="73">
        <v>2</v>
      </c>
      <c r="E4216" s="78" t="s">
        <v>10874</v>
      </c>
      <c r="F4216" s="78" t="s">
        <v>9565</v>
      </c>
      <c r="G4216" s="78" t="s">
        <v>10875</v>
      </c>
      <c r="H4216" s="78" t="s">
        <v>10704</v>
      </c>
      <c r="I4216" s="84" t="s">
        <v>10102</v>
      </c>
      <c r="J4216" s="84" t="s">
        <v>9281</v>
      </c>
      <c r="K4216" s="78"/>
      <c r="L4216" s="78">
        <v>400</v>
      </c>
      <c r="M4216" s="78"/>
      <c r="N4216" s="78"/>
      <c r="O4216" s="85">
        <v>151.7</v>
      </c>
      <c r="P4216" s="85">
        <v>177.74</v>
      </c>
      <c r="Q4216" s="78" t="s">
        <v>2210</v>
      </c>
      <c r="R4216" s="78"/>
      <c r="S4216" s="78"/>
      <c r="T4216" s="78">
        <v>6615</v>
      </c>
      <c r="U4216" s="85">
        <v>2490</v>
      </c>
      <c r="V4216" s="85">
        <v>2720</v>
      </c>
      <c r="W4216" s="78">
        <v>11800</v>
      </c>
      <c r="X4216" s="80">
        <v>7470</v>
      </c>
    </row>
    <row r="4217" spans="3:24">
      <c r="C4217" s="72">
        <v>2021</v>
      </c>
      <c r="D4217" s="73">
        <v>2</v>
      </c>
      <c r="E4217" s="78" t="s">
        <v>9733</v>
      </c>
      <c r="F4217" s="78" t="s">
        <v>9734</v>
      </c>
      <c r="G4217" s="78" t="s">
        <v>10876</v>
      </c>
      <c r="H4217" s="78" t="s">
        <v>10877</v>
      </c>
      <c r="I4217" s="84" t="s">
        <v>10102</v>
      </c>
      <c r="J4217" s="84" t="s">
        <v>9281</v>
      </c>
      <c r="K4217" s="78"/>
      <c r="L4217" s="78"/>
      <c r="M4217" s="78">
        <v>0.134</v>
      </c>
      <c r="N4217" s="78"/>
      <c r="O4217" s="85">
        <v>145.5</v>
      </c>
      <c r="P4217" s="85">
        <v>96.76</v>
      </c>
      <c r="Q4217" s="78" t="s">
        <v>2542</v>
      </c>
      <c r="R4217" s="78"/>
      <c r="S4217" s="78"/>
      <c r="T4217" s="78">
        <v>6540</v>
      </c>
      <c r="U4217" s="85">
        <v>2120</v>
      </c>
      <c r="V4217" s="85" t="s">
        <v>10878</v>
      </c>
      <c r="W4217" s="78">
        <v>9000</v>
      </c>
      <c r="X4217" s="80" t="s">
        <v>10879</v>
      </c>
    </row>
    <row r="4218" spans="3:24">
      <c r="C4218" s="72">
        <v>2021</v>
      </c>
      <c r="D4218" s="73">
        <v>2</v>
      </c>
      <c r="E4218" s="78" t="s">
        <v>10880</v>
      </c>
      <c r="F4218" s="78" t="s">
        <v>10881</v>
      </c>
      <c r="G4218" s="78" t="s">
        <v>10882</v>
      </c>
      <c r="H4218" s="78" t="s">
        <v>10739</v>
      </c>
      <c r="I4218" s="84" t="s">
        <v>10102</v>
      </c>
      <c r="J4218" s="84" t="s">
        <v>9268</v>
      </c>
      <c r="K4218" s="78"/>
      <c r="L4218" s="78">
        <v>280</v>
      </c>
      <c r="M4218" s="78"/>
      <c r="N4218" s="78"/>
      <c r="O4218" s="85">
        <v>150.75</v>
      </c>
      <c r="P4218" s="85">
        <v>63.75</v>
      </c>
      <c r="Q4218" s="78" t="s">
        <v>2221</v>
      </c>
      <c r="R4218" s="78"/>
      <c r="S4218" s="78"/>
      <c r="T4218" s="78">
        <v>5200</v>
      </c>
      <c r="U4218" s="85">
        <v>1900</v>
      </c>
      <c r="V4218" s="85">
        <v>2090</v>
      </c>
      <c r="W4218" s="78">
        <v>4300</v>
      </c>
      <c r="X4218" s="80">
        <v>3200</v>
      </c>
    </row>
    <row r="4219" spans="3:24">
      <c r="C4219" s="72">
        <v>2021</v>
      </c>
      <c r="D4219" s="73">
        <v>2</v>
      </c>
      <c r="E4219" s="78" t="s">
        <v>9754</v>
      </c>
      <c r="F4219" s="78" t="s">
        <v>9755</v>
      </c>
      <c r="G4219" s="78" t="s">
        <v>10883</v>
      </c>
      <c r="H4219" s="78" t="s">
        <v>10851</v>
      </c>
      <c r="I4219" s="84" t="s">
        <v>10102</v>
      </c>
      <c r="J4219" s="84" t="s">
        <v>9281</v>
      </c>
      <c r="K4219" s="78"/>
      <c r="L4219" s="78">
        <v>480</v>
      </c>
      <c r="M4219" s="78"/>
      <c r="N4219" s="78"/>
      <c r="O4219" s="85">
        <v>142.82</v>
      </c>
      <c r="P4219" s="85">
        <v>222.18</v>
      </c>
      <c r="Q4219" s="78" t="s">
        <v>2221</v>
      </c>
      <c r="R4219" s="78"/>
      <c r="S4219" s="78"/>
      <c r="T4219" s="78" t="s">
        <v>10884</v>
      </c>
      <c r="U4219" s="85">
        <v>2370</v>
      </c>
      <c r="V4219" s="85">
        <v>2385</v>
      </c>
      <c r="W4219" s="78">
        <v>11800</v>
      </c>
      <c r="X4219" s="80">
        <v>7315</v>
      </c>
    </row>
    <row r="4220" spans="3:24">
      <c r="C4220" s="72">
        <v>2021</v>
      </c>
      <c r="D4220" s="73">
        <v>2</v>
      </c>
      <c r="E4220" s="78" t="s">
        <v>9754</v>
      </c>
      <c r="F4220" s="78" t="s">
        <v>9755</v>
      </c>
      <c r="G4220" s="78" t="s">
        <v>10885</v>
      </c>
      <c r="H4220" s="78" t="s">
        <v>10686</v>
      </c>
      <c r="I4220" s="84" t="s">
        <v>10102</v>
      </c>
      <c r="J4220" s="84" t="s">
        <v>9281</v>
      </c>
      <c r="K4220" s="78"/>
      <c r="L4220" s="78"/>
      <c r="M4220" s="78"/>
      <c r="N4220" s="78"/>
      <c r="O4220" s="85"/>
      <c r="P4220" s="85"/>
      <c r="Q4220" s="78"/>
      <c r="R4220" s="78"/>
      <c r="S4220" s="78"/>
      <c r="T4220" s="78"/>
      <c r="U4220" s="85"/>
      <c r="V4220" s="85"/>
      <c r="W4220" s="78"/>
      <c r="X4220" s="80"/>
    </row>
    <row r="4221" spans="3:24">
      <c r="C4221" s="72">
        <v>2021</v>
      </c>
      <c r="D4221" s="73">
        <v>2</v>
      </c>
      <c r="E4221" s="78" t="s">
        <v>9754</v>
      </c>
      <c r="F4221" s="78" t="s">
        <v>9755</v>
      </c>
      <c r="G4221" s="78" t="s">
        <v>10886</v>
      </c>
      <c r="H4221" s="78" t="s">
        <v>10887</v>
      </c>
      <c r="I4221" s="84" t="s">
        <v>10102</v>
      </c>
      <c r="J4221" s="84" t="s">
        <v>9281</v>
      </c>
      <c r="K4221" s="78"/>
      <c r="L4221" s="78">
        <v>310</v>
      </c>
      <c r="M4221" s="78"/>
      <c r="N4221" s="78"/>
      <c r="O4221" s="85" t="s">
        <v>4103</v>
      </c>
      <c r="P4221" s="85">
        <v>241.96</v>
      </c>
      <c r="Q4221" s="78" t="s">
        <v>2221</v>
      </c>
      <c r="R4221" s="78"/>
      <c r="S4221" s="78"/>
      <c r="T4221" s="78" t="s">
        <v>10888</v>
      </c>
      <c r="U4221" s="85">
        <v>2530</v>
      </c>
      <c r="V4221" s="85">
        <v>2890</v>
      </c>
      <c r="W4221" s="78">
        <v>18000</v>
      </c>
      <c r="X4221" s="80">
        <v>9540</v>
      </c>
    </row>
    <row r="4222" spans="3:24">
      <c r="C4222" s="72">
        <v>2021</v>
      </c>
      <c r="D4222" s="73">
        <v>2</v>
      </c>
      <c r="E4222" s="78" t="s">
        <v>9754</v>
      </c>
      <c r="F4222" s="78" t="s">
        <v>9755</v>
      </c>
      <c r="G4222" s="78" t="s">
        <v>10889</v>
      </c>
      <c r="H4222" s="78" t="s">
        <v>10691</v>
      </c>
      <c r="I4222" s="84" t="s">
        <v>10102</v>
      </c>
      <c r="J4222" s="84" t="s">
        <v>9281</v>
      </c>
      <c r="K4222" s="78"/>
      <c r="L4222" s="78">
        <v>310</v>
      </c>
      <c r="M4222" s="78" t="s">
        <v>10890</v>
      </c>
      <c r="N4222" s="78"/>
      <c r="O4222" s="85" t="s">
        <v>4103</v>
      </c>
      <c r="P4222" s="85">
        <v>241.96</v>
      </c>
      <c r="Q4222" s="78" t="s">
        <v>2221</v>
      </c>
      <c r="R4222" s="78"/>
      <c r="S4222" s="78"/>
      <c r="T4222" s="78" t="s">
        <v>10891</v>
      </c>
      <c r="U4222" s="85">
        <v>2530</v>
      </c>
      <c r="V4222" s="85">
        <v>3040</v>
      </c>
      <c r="W4222" s="78">
        <v>18000</v>
      </c>
      <c r="X4222" s="80" t="s">
        <v>10892</v>
      </c>
    </row>
    <row r="4223" spans="3:24">
      <c r="C4223" s="72">
        <v>2021</v>
      </c>
      <c r="D4223" s="73">
        <v>2</v>
      </c>
      <c r="E4223" s="78" t="s">
        <v>10893</v>
      </c>
      <c r="F4223" s="78" t="s">
        <v>9955</v>
      </c>
      <c r="G4223" s="78" t="s">
        <v>10894</v>
      </c>
      <c r="H4223" s="78" t="s">
        <v>10840</v>
      </c>
      <c r="I4223" s="84" t="s">
        <v>10102</v>
      </c>
      <c r="J4223" s="84" t="s">
        <v>9281</v>
      </c>
      <c r="K4223" s="78">
        <v>305</v>
      </c>
      <c r="L4223" s="78"/>
      <c r="M4223" s="78">
        <v>0.21</v>
      </c>
      <c r="N4223" s="78"/>
      <c r="O4223" s="85">
        <v>137.6</v>
      </c>
      <c r="P4223" s="85">
        <v>41.86</v>
      </c>
      <c r="Q4223" s="78" t="s">
        <v>2210</v>
      </c>
      <c r="R4223" s="78"/>
      <c r="S4223" s="78"/>
      <c r="T4223" s="78">
        <v>4370</v>
      </c>
      <c r="U4223" s="85">
        <v>1520</v>
      </c>
      <c r="V4223" s="85">
        <v>1945</v>
      </c>
      <c r="W4223" s="78">
        <v>2840</v>
      </c>
      <c r="X4223" s="80">
        <v>1550</v>
      </c>
    </row>
    <row r="4224" spans="3:24">
      <c r="C4224" s="72">
        <v>2021</v>
      </c>
      <c r="D4224" s="73">
        <v>2</v>
      </c>
      <c r="E4224" s="78" t="s">
        <v>10893</v>
      </c>
      <c r="F4224" s="78" t="s">
        <v>9955</v>
      </c>
      <c r="G4224" s="78" t="s">
        <v>10895</v>
      </c>
      <c r="H4224" s="78" t="s">
        <v>10896</v>
      </c>
      <c r="I4224" s="84" t="s">
        <v>10102</v>
      </c>
      <c r="J4224" s="84" t="s">
        <v>9281</v>
      </c>
      <c r="K4224" s="78"/>
      <c r="L4224" s="78">
        <v>310</v>
      </c>
      <c r="M4224" s="78">
        <v>0.289</v>
      </c>
      <c r="N4224" s="78"/>
      <c r="O4224" s="85">
        <v>141.25</v>
      </c>
      <c r="P4224" s="85">
        <v>105.6</v>
      </c>
      <c r="Q4224" s="78" t="s">
        <v>2210</v>
      </c>
      <c r="R4224" s="78"/>
      <c r="S4224" s="78"/>
      <c r="T4224" s="78">
        <v>5860</v>
      </c>
      <c r="U4224" s="85">
        <v>2550</v>
      </c>
      <c r="V4224" s="85">
        <v>2700</v>
      </c>
      <c r="W4224" s="78">
        <v>7490</v>
      </c>
      <c r="X4224" s="80">
        <v>5180</v>
      </c>
    </row>
    <row r="4225" spans="3:24">
      <c r="C4225" s="72">
        <v>2021</v>
      </c>
      <c r="D4225" s="73">
        <v>2</v>
      </c>
      <c r="E4225" s="78" t="s">
        <v>10897</v>
      </c>
      <c r="F4225" s="78" t="s">
        <v>10898</v>
      </c>
      <c r="G4225" s="78" t="s">
        <v>10899</v>
      </c>
      <c r="H4225" s="78" t="s">
        <v>10803</v>
      </c>
      <c r="I4225" s="84" t="s">
        <v>10102</v>
      </c>
      <c r="J4225" s="84" t="s">
        <v>9281</v>
      </c>
      <c r="K4225" s="78"/>
      <c r="L4225" s="78">
        <v>250</v>
      </c>
      <c r="M4225" s="78"/>
      <c r="N4225" s="78"/>
      <c r="O4225" s="85">
        <v>151.7</v>
      </c>
      <c r="P4225" s="85">
        <v>177.74</v>
      </c>
      <c r="Q4225" s="78" t="s">
        <v>2210</v>
      </c>
      <c r="R4225" s="78"/>
      <c r="S4225" s="78"/>
      <c r="T4225" s="78">
        <v>6940</v>
      </c>
      <c r="U4225" s="85">
        <v>2500</v>
      </c>
      <c r="V4225" s="85">
        <v>2880</v>
      </c>
      <c r="W4225" s="78">
        <v>11800</v>
      </c>
      <c r="X4225" s="80" t="s">
        <v>3923</v>
      </c>
    </row>
    <row r="4226" spans="3:24">
      <c r="C4226" s="72">
        <v>2021</v>
      </c>
      <c r="D4226" s="73">
        <v>2</v>
      </c>
      <c r="E4226" s="78" t="s">
        <v>10897</v>
      </c>
      <c r="F4226" s="78" t="s">
        <v>10898</v>
      </c>
      <c r="G4226" s="78" t="s">
        <v>10900</v>
      </c>
      <c r="H4226" s="78" t="s">
        <v>10901</v>
      </c>
      <c r="I4226" s="84" t="s">
        <v>10102</v>
      </c>
      <c r="J4226" s="84" t="s">
        <v>9281</v>
      </c>
      <c r="K4226" s="78"/>
      <c r="L4226" s="78">
        <v>400</v>
      </c>
      <c r="M4226" s="78">
        <v>0.224</v>
      </c>
      <c r="N4226" s="78"/>
      <c r="O4226" s="85">
        <v>151.7</v>
      </c>
      <c r="P4226" s="85">
        <v>177.74</v>
      </c>
      <c r="Q4226" s="78" t="s">
        <v>2210</v>
      </c>
      <c r="R4226" s="78"/>
      <c r="S4226" s="78"/>
      <c r="T4226" s="78">
        <v>7905</v>
      </c>
      <c r="U4226" s="85">
        <v>2330</v>
      </c>
      <c r="V4226" s="85">
        <v>2530</v>
      </c>
      <c r="W4226" s="78">
        <v>11800</v>
      </c>
      <c r="X4226" s="80">
        <v>7950</v>
      </c>
    </row>
    <row r="4227" spans="3:24">
      <c r="C4227" s="72">
        <v>2021</v>
      </c>
      <c r="D4227" s="73">
        <v>2</v>
      </c>
      <c r="E4227" s="78" t="s">
        <v>10897</v>
      </c>
      <c r="F4227" s="78" t="s">
        <v>10898</v>
      </c>
      <c r="G4227" s="78" t="s">
        <v>10902</v>
      </c>
      <c r="H4227" s="78" t="s">
        <v>10877</v>
      </c>
      <c r="I4227" s="84" t="s">
        <v>10102</v>
      </c>
      <c r="J4227" s="84" t="s">
        <v>9281</v>
      </c>
      <c r="K4227" s="78"/>
      <c r="L4227" s="78">
        <v>250</v>
      </c>
      <c r="M4227" s="78"/>
      <c r="N4227" s="78"/>
      <c r="O4227" s="85">
        <v>130.8</v>
      </c>
      <c r="P4227" s="85">
        <v>217.6</v>
      </c>
      <c r="Q4227" s="78" t="s">
        <v>2210</v>
      </c>
      <c r="R4227" s="78"/>
      <c r="S4227" s="78"/>
      <c r="T4227" s="78">
        <v>8840</v>
      </c>
      <c r="U4227" s="85">
        <v>2530</v>
      </c>
      <c r="V4227" s="85">
        <v>3080</v>
      </c>
      <c r="W4227" s="78">
        <v>18000</v>
      </c>
      <c r="X4227" s="80">
        <v>10520</v>
      </c>
    </row>
    <row r="4228" spans="3:24">
      <c r="C4228" s="72">
        <v>2021</v>
      </c>
      <c r="D4228" s="73">
        <v>2</v>
      </c>
      <c r="E4228" s="78" t="s">
        <v>10897</v>
      </c>
      <c r="F4228" s="78" t="s">
        <v>10898</v>
      </c>
      <c r="G4228" s="78" t="s">
        <v>10903</v>
      </c>
      <c r="H4228" s="78" t="s">
        <v>10896</v>
      </c>
      <c r="I4228" s="84" t="s">
        <v>10102</v>
      </c>
      <c r="J4228" s="84" t="s">
        <v>9281</v>
      </c>
      <c r="K4228" s="78"/>
      <c r="L4228" s="78">
        <v>380</v>
      </c>
      <c r="M4228" s="78"/>
      <c r="N4228" s="78"/>
      <c r="O4228" s="85">
        <v>130.8</v>
      </c>
      <c r="P4228" s="85">
        <v>348</v>
      </c>
      <c r="Q4228" s="78" t="s">
        <v>2210</v>
      </c>
      <c r="R4228" s="78"/>
      <c r="S4228" s="78"/>
      <c r="T4228" s="78">
        <v>8920</v>
      </c>
      <c r="U4228" s="85">
        <v>2530</v>
      </c>
      <c r="V4228" s="85">
        <v>3130</v>
      </c>
      <c r="W4228" s="78">
        <v>18000</v>
      </c>
      <c r="X4228" s="80">
        <v>14500</v>
      </c>
    </row>
    <row r="4229" spans="3:24">
      <c r="C4229" s="72">
        <v>2021</v>
      </c>
      <c r="D4229" s="73">
        <v>2</v>
      </c>
      <c r="E4229" s="78" t="s">
        <v>10897</v>
      </c>
      <c r="F4229" s="78" t="s">
        <v>10898</v>
      </c>
      <c r="G4229" s="78" t="s">
        <v>10904</v>
      </c>
      <c r="H4229" s="78" t="s">
        <v>10686</v>
      </c>
      <c r="I4229" s="84" t="s">
        <v>10102</v>
      </c>
      <c r="J4229" s="84" t="s">
        <v>9281</v>
      </c>
      <c r="K4229" s="78"/>
      <c r="L4229" s="78">
        <v>250</v>
      </c>
      <c r="M4229" s="78">
        <v>0.242</v>
      </c>
      <c r="N4229" s="78"/>
      <c r="O4229" s="85">
        <v>130.8</v>
      </c>
      <c r="P4229" s="85">
        <v>217.6</v>
      </c>
      <c r="Q4229" s="78" t="s">
        <v>2210</v>
      </c>
      <c r="R4229" s="78"/>
      <c r="S4229" s="78"/>
      <c r="T4229" s="78">
        <v>8780</v>
      </c>
      <c r="U4229" s="85">
        <v>2530</v>
      </c>
      <c r="V4229" s="85">
        <v>3080</v>
      </c>
      <c r="W4229" s="78">
        <v>18000</v>
      </c>
      <c r="X4229" s="80">
        <v>11200</v>
      </c>
    </row>
    <row r="4230" spans="3:24">
      <c r="C4230" s="72">
        <v>2021</v>
      </c>
      <c r="D4230" s="73">
        <v>2</v>
      </c>
      <c r="E4230" s="78" t="s">
        <v>10897</v>
      </c>
      <c r="F4230" s="78" t="s">
        <v>10898</v>
      </c>
      <c r="G4230" s="78" t="s">
        <v>10905</v>
      </c>
      <c r="H4230" s="78" t="s">
        <v>10906</v>
      </c>
      <c r="I4230" s="84" t="s">
        <v>10102</v>
      </c>
      <c r="J4230" s="84" t="s">
        <v>9281</v>
      </c>
      <c r="K4230" s="78"/>
      <c r="L4230" s="78">
        <v>250</v>
      </c>
      <c r="M4230" s="78"/>
      <c r="N4230" s="78"/>
      <c r="O4230" s="85">
        <v>130.8</v>
      </c>
      <c r="P4230" s="85">
        <v>217.6</v>
      </c>
      <c r="Q4230" s="78" t="s">
        <v>2210</v>
      </c>
      <c r="R4230" s="78"/>
      <c r="S4230" s="78"/>
      <c r="T4230" s="78" t="s">
        <v>10907</v>
      </c>
      <c r="U4230" s="85">
        <v>2530</v>
      </c>
      <c r="V4230" s="85">
        <v>3065</v>
      </c>
      <c r="W4230" s="78">
        <v>18000</v>
      </c>
      <c r="X4230" s="80" t="s">
        <v>10908</v>
      </c>
    </row>
    <row r="4231" spans="3:24">
      <c r="C4231" s="72">
        <v>2021</v>
      </c>
      <c r="D4231" s="73">
        <v>2</v>
      </c>
      <c r="E4231" s="78" t="s">
        <v>10897</v>
      </c>
      <c r="F4231" s="78" t="s">
        <v>10898</v>
      </c>
      <c r="G4231" s="78" t="s">
        <v>10909</v>
      </c>
      <c r="H4231" s="78" t="s">
        <v>10896</v>
      </c>
      <c r="I4231" s="84" t="s">
        <v>10102</v>
      </c>
      <c r="J4231" s="84" t="s">
        <v>9281</v>
      </c>
      <c r="K4231" s="78"/>
      <c r="L4231" s="78">
        <v>380</v>
      </c>
      <c r="M4231" s="78"/>
      <c r="N4231" s="78"/>
      <c r="O4231" s="85">
        <v>130.8</v>
      </c>
      <c r="P4231" s="85">
        <v>348</v>
      </c>
      <c r="Q4231" s="78" t="s">
        <v>2210</v>
      </c>
      <c r="R4231" s="78"/>
      <c r="S4231" s="78"/>
      <c r="T4231" s="78">
        <v>8860</v>
      </c>
      <c r="U4231" s="85">
        <v>2540</v>
      </c>
      <c r="V4231" s="85">
        <v>3100</v>
      </c>
      <c r="W4231" s="78">
        <v>18000</v>
      </c>
      <c r="X4231" s="80">
        <v>13320</v>
      </c>
    </row>
    <row r="4232" spans="3:24">
      <c r="C4232" s="72">
        <v>2021</v>
      </c>
      <c r="D4232" s="73">
        <v>2</v>
      </c>
      <c r="E4232" s="78" t="s">
        <v>9771</v>
      </c>
      <c r="F4232" s="78" t="s">
        <v>9772</v>
      </c>
      <c r="G4232" s="78" t="s">
        <v>10910</v>
      </c>
      <c r="H4232" s="78" t="s">
        <v>10686</v>
      </c>
      <c r="I4232" s="84" t="s">
        <v>10102</v>
      </c>
      <c r="J4232" s="84" t="s">
        <v>9281</v>
      </c>
      <c r="K4232" s="78">
        <v>120</v>
      </c>
      <c r="L4232" s="78"/>
      <c r="M4232" s="78">
        <v>0.27</v>
      </c>
      <c r="N4232" s="78"/>
      <c r="O4232" s="85">
        <v>128.5</v>
      </c>
      <c r="P4232" s="85">
        <v>10.37</v>
      </c>
      <c r="Q4232" s="78" t="s">
        <v>2272</v>
      </c>
      <c r="R4232" s="78"/>
      <c r="S4232" s="78"/>
      <c r="T4232" s="78">
        <v>3490</v>
      </c>
      <c r="U4232" s="85">
        <v>1490</v>
      </c>
      <c r="V4232" s="85">
        <v>1685</v>
      </c>
      <c r="W4232" s="78">
        <v>1450</v>
      </c>
      <c r="X4232" s="80">
        <v>815</v>
      </c>
    </row>
    <row r="4233" spans="3:24">
      <c r="C4233" s="72">
        <v>2021</v>
      </c>
      <c r="D4233" s="73">
        <v>2</v>
      </c>
      <c r="E4233" s="78" t="s">
        <v>9771</v>
      </c>
      <c r="F4233" s="78" t="s">
        <v>9772</v>
      </c>
      <c r="G4233" s="78" t="s">
        <v>10911</v>
      </c>
      <c r="H4233" s="78" t="s">
        <v>10906</v>
      </c>
      <c r="I4233" s="84" t="s">
        <v>10102</v>
      </c>
      <c r="J4233" s="84" t="s">
        <v>9281</v>
      </c>
      <c r="K4233" s="78">
        <v>120</v>
      </c>
      <c r="L4233" s="78"/>
      <c r="M4233" s="78">
        <v>0.27</v>
      </c>
      <c r="N4233" s="78"/>
      <c r="O4233" s="85">
        <v>128.5</v>
      </c>
      <c r="P4233" s="85">
        <v>10.37</v>
      </c>
      <c r="Q4233" s="78" t="s">
        <v>2272</v>
      </c>
      <c r="R4233" s="78"/>
      <c r="S4233" s="78"/>
      <c r="T4233" s="78">
        <v>3490</v>
      </c>
      <c r="U4233" s="85">
        <v>1490</v>
      </c>
      <c r="V4233" s="85">
        <v>1685</v>
      </c>
      <c r="W4233" s="78">
        <v>1450</v>
      </c>
      <c r="X4233" s="80">
        <v>825</v>
      </c>
    </row>
    <row r="4234" spans="3:24">
      <c r="C4234" s="72">
        <v>2021</v>
      </c>
      <c r="D4234" s="73">
        <v>2</v>
      </c>
      <c r="E4234" s="78" t="s">
        <v>10912</v>
      </c>
      <c r="F4234" s="78" t="s">
        <v>10913</v>
      </c>
      <c r="G4234" s="78" t="s">
        <v>10914</v>
      </c>
      <c r="H4234" s="78" t="s">
        <v>10704</v>
      </c>
      <c r="I4234" s="84" t="s">
        <v>10102</v>
      </c>
      <c r="J4234" s="84" t="s">
        <v>9281</v>
      </c>
      <c r="K4234" s="78"/>
      <c r="L4234" s="78">
        <v>320</v>
      </c>
      <c r="M4234" s="78"/>
      <c r="N4234" s="78"/>
      <c r="O4234" s="85">
        <v>126.4</v>
      </c>
      <c r="P4234" s="85">
        <v>158.72</v>
      </c>
      <c r="Q4234" s="78" t="s">
        <v>2221</v>
      </c>
      <c r="R4234" s="78"/>
      <c r="S4234" s="78"/>
      <c r="T4234" s="78">
        <v>6770</v>
      </c>
      <c r="U4234" s="85">
        <v>2250</v>
      </c>
      <c r="V4234" s="85" t="s">
        <v>10915</v>
      </c>
      <c r="W4234" s="78">
        <v>8995</v>
      </c>
      <c r="X4234" s="80">
        <v>6550</v>
      </c>
    </row>
    <row r="4235" spans="3:24">
      <c r="C4235" s="72">
        <v>2021</v>
      </c>
      <c r="D4235" s="73">
        <v>2</v>
      </c>
      <c r="E4235" s="78" t="s">
        <v>10912</v>
      </c>
      <c r="F4235" s="78" t="s">
        <v>10913</v>
      </c>
      <c r="G4235" s="78" t="s">
        <v>10916</v>
      </c>
      <c r="H4235" s="78" t="s">
        <v>10704</v>
      </c>
      <c r="I4235" s="84" t="s">
        <v>10102</v>
      </c>
      <c r="J4235" s="84" t="s">
        <v>9281</v>
      </c>
      <c r="K4235" s="78"/>
      <c r="L4235" s="78">
        <v>300</v>
      </c>
      <c r="M4235" s="78"/>
      <c r="N4235" s="78"/>
      <c r="O4235" s="85">
        <v>160.13</v>
      </c>
      <c r="P4235" s="85">
        <v>229.632</v>
      </c>
      <c r="Q4235" s="78" t="s">
        <v>2210</v>
      </c>
      <c r="R4235" s="78"/>
      <c r="S4235" s="78"/>
      <c r="T4235" s="78" t="s">
        <v>10917</v>
      </c>
      <c r="U4235" s="85">
        <v>2510</v>
      </c>
      <c r="V4235" s="85">
        <v>2840</v>
      </c>
      <c r="W4235" s="78">
        <v>18000</v>
      </c>
      <c r="X4235" s="80">
        <v>9550</v>
      </c>
    </row>
    <row r="4236" spans="3:24">
      <c r="C4236" s="72">
        <v>2021</v>
      </c>
      <c r="D4236" s="73">
        <v>2</v>
      </c>
      <c r="E4236" s="78" t="s">
        <v>10918</v>
      </c>
      <c r="F4236" s="78" t="s">
        <v>10919</v>
      </c>
      <c r="G4236" s="78" t="s">
        <v>10920</v>
      </c>
      <c r="H4236" s="78" t="s">
        <v>10691</v>
      </c>
      <c r="I4236" s="84" t="s">
        <v>10102</v>
      </c>
      <c r="J4236" s="84" t="s">
        <v>9281</v>
      </c>
      <c r="K4236" s="78"/>
      <c r="L4236" s="78">
        <v>220</v>
      </c>
      <c r="M4236" s="78">
        <v>0.215</v>
      </c>
      <c r="N4236" s="78"/>
      <c r="O4236" s="85">
        <v>157.18</v>
      </c>
      <c r="P4236" s="85">
        <v>90.24</v>
      </c>
      <c r="Q4236" s="78" t="s">
        <v>2210</v>
      </c>
      <c r="R4236" s="78"/>
      <c r="S4236" s="78"/>
      <c r="T4236" s="78" t="s">
        <v>8766</v>
      </c>
      <c r="U4236" s="85">
        <v>2240</v>
      </c>
      <c r="V4236" s="85">
        <v>2890</v>
      </c>
      <c r="W4236" s="78">
        <v>8495</v>
      </c>
      <c r="X4236" s="80">
        <v>4810</v>
      </c>
    </row>
    <row r="4237" spans="3:24">
      <c r="C4237" s="72">
        <v>2021</v>
      </c>
      <c r="D4237" s="73">
        <v>2</v>
      </c>
      <c r="E4237" s="78" t="s">
        <v>10918</v>
      </c>
      <c r="F4237" s="78" t="s">
        <v>10919</v>
      </c>
      <c r="G4237" s="78" t="s">
        <v>10921</v>
      </c>
      <c r="H4237" s="78" t="s">
        <v>10686</v>
      </c>
      <c r="I4237" s="84" t="s">
        <v>10102</v>
      </c>
      <c r="J4237" s="84" t="s">
        <v>9281</v>
      </c>
      <c r="K4237" s="78"/>
      <c r="L4237" s="78">
        <v>365</v>
      </c>
      <c r="M4237" s="78"/>
      <c r="N4237" s="78"/>
      <c r="O4237" s="85">
        <v>140.7</v>
      </c>
      <c r="P4237" s="85">
        <v>314.14</v>
      </c>
      <c r="Q4237" s="78" t="s">
        <v>2210</v>
      </c>
      <c r="R4237" s="78"/>
      <c r="S4237" s="78"/>
      <c r="T4237" s="78">
        <v>9910</v>
      </c>
      <c r="U4237" s="85">
        <v>2510</v>
      </c>
      <c r="V4237" s="85">
        <v>3540</v>
      </c>
      <c r="W4237" s="78">
        <v>18000</v>
      </c>
      <c r="X4237" s="80">
        <v>11500</v>
      </c>
    </row>
    <row r="4238" spans="3:24">
      <c r="C4238" s="72">
        <v>2021</v>
      </c>
      <c r="D4238" s="73">
        <v>2</v>
      </c>
      <c r="E4238" s="78" t="s">
        <v>9383</v>
      </c>
      <c r="F4238" s="78" t="s">
        <v>9384</v>
      </c>
      <c r="G4238" s="78" t="s">
        <v>10922</v>
      </c>
      <c r="H4238" s="78" t="s">
        <v>10923</v>
      </c>
      <c r="I4238" s="84" t="s">
        <v>10102</v>
      </c>
      <c r="J4238" s="84" t="s">
        <v>9281</v>
      </c>
      <c r="K4238" s="78"/>
      <c r="L4238" s="78">
        <v>365</v>
      </c>
      <c r="M4238" s="78"/>
      <c r="N4238" s="78"/>
      <c r="O4238" s="85">
        <v>140.7</v>
      </c>
      <c r="P4238" s="85">
        <v>314.14</v>
      </c>
      <c r="Q4238" s="78" t="s">
        <v>2210</v>
      </c>
      <c r="R4238" s="78"/>
      <c r="S4238" s="78"/>
      <c r="T4238" s="78">
        <v>9910</v>
      </c>
      <c r="U4238" s="85">
        <v>2510</v>
      </c>
      <c r="V4238" s="85">
        <v>3540</v>
      </c>
      <c r="W4238" s="78">
        <v>18000</v>
      </c>
      <c r="X4238" s="80">
        <v>11500</v>
      </c>
    </row>
    <row r="4239" spans="3:24">
      <c r="C4239" s="72">
        <v>2021</v>
      </c>
      <c r="D4239" s="73">
        <v>2</v>
      </c>
      <c r="E4239" s="78" t="s">
        <v>10523</v>
      </c>
      <c r="F4239" s="78" t="s">
        <v>9795</v>
      </c>
      <c r="G4239" s="78" t="s">
        <v>10924</v>
      </c>
      <c r="H4239" s="78" t="s">
        <v>10691</v>
      </c>
      <c r="I4239" s="84" t="s">
        <v>10102</v>
      </c>
      <c r="J4239" s="84" t="s">
        <v>9281</v>
      </c>
      <c r="K4239" s="78"/>
      <c r="L4239" s="78">
        <v>365</v>
      </c>
      <c r="M4239" s="78"/>
      <c r="N4239" s="78"/>
      <c r="O4239" s="85">
        <v>140.7</v>
      </c>
      <c r="P4239" s="85">
        <v>314.14</v>
      </c>
      <c r="Q4239" s="78" t="s">
        <v>2210</v>
      </c>
      <c r="R4239" s="78"/>
      <c r="S4239" s="78"/>
      <c r="T4239" s="78">
        <v>8850</v>
      </c>
      <c r="U4239" s="85">
        <v>2500</v>
      </c>
      <c r="V4239" s="85">
        <v>3210</v>
      </c>
      <c r="W4239" s="78">
        <v>18000</v>
      </c>
      <c r="X4239" s="80">
        <v>13350</v>
      </c>
    </row>
    <row r="4240" spans="3:24">
      <c r="C4240" s="72">
        <v>2021</v>
      </c>
      <c r="D4240" s="73">
        <v>2</v>
      </c>
      <c r="E4240" s="78" t="s">
        <v>10523</v>
      </c>
      <c r="F4240" s="78" t="s">
        <v>9795</v>
      </c>
      <c r="G4240" s="78" t="s">
        <v>10924</v>
      </c>
      <c r="H4240" s="78" t="s">
        <v>10691</v>
      </c>
      <c r="I4240" s="84" t="s">
        <v>10102</v>
      </c>
      <c r="J4240" s="84" t="s">
        <v>9281</v>
      </c>
      <c r="K4240" s="78"/>
      <c r="L4240" s="78">
        <v>195</v>
      </c>
      <c r="M4240" s="78"/>
      <c r="N4240" s="78"/>
      <c r="O4240" s="85">
        <v>130.19</v>
      </c>
      <c r="P4240" s="85">
        <v>62.21</v>
      </c>
      <c r="Q4240" s="78" t="s">
        <v>2298</v>
      </c>
      <c r="R4240" s="78"/>
      <c r="S4240" s="78"/>
      <c r="T4240" s="78">
        <v>4955</v>
      </c>
      <c r="U4240" s="85">
        <v>2070</v>
      </c>
      <c r="V4240" s="85">
        <v>2310</v>
      </c>
      <c r="W4240" s="78">
        <v>4495</v>
      </c>
      <c r="X4240" s="80">
        <v>3670</v>
      </c>
    </row>
    <row r="4241" spans="3:24">
      <c r="C4241" s="72">
        <v>2021</v>
      </c>
      <c r="D4241" s="73">
        <v>2</v>
      </c>
      <c r="E4241" s="78" t="s">
        <v>10523</v>
      </c>
      <c r="F4241" s="78" t="s">
        <v>9795</v>
      </c>
      <c r="G4241" s="78" t="s">
        <v>10925</v>
      </c>
      <c r="H4241" s="78" t="s">
        <v>10906</v>
      </c>
      <c r="I4241" s="84" t="s">
        <v>10102</v>
      </c>
      <c r="J4241" s="84" t="s">
        <v>9281</v>
      </c>
      <c r="K4241" s="78"/>
      <c r="L4241" s="78"/>
      <c r="M4241" s="78"/>
      <c r="N4241" s="78"/>
      <c r="O4241" s="85"/>
      <c r="P4241" s="85">
        <v>25.9</v>
      </c>
      <c r="Q4241" s="78" t="s">
        <v>2280</v>
      </c>
      <c r="R4241" s="78"/>
      <c r="S4241" s="78"/>
      <c r="T4241" s="78">
        <v>5510</v>
      </c>
      <c r="U4241" s="85">
        <v>2100</v>
      </c>
      <c r="V4241" s="85">
        <v>2340</v>
      </c>
      <c r="W4241" s="78">
        <v>8495</v>
      </c>
      <c r="X4241" s="80">
        <v>3940</v>
      </c>
    </row>
    <row r="4242" spans="3:24">
      <c r="C4242" s="72">
        <v>2021</v>
      </c>
      <c r="D4242" s="73">
        <v>2</v>
      </c>
      <c r="E4242" s="78" t="s">
        <v>9799</v>
      </c>
      <c r="F4242" s="78" t="s">
        <v>9800</v>
      </c>
      <c r="G4242" s="78" t="s">
        <v>10926</v>
      </c>
      <c r="H4242" s="78" t="s">
        <v>10906</v>
      </c>
      <c r="I4242" s="84" t="s">
        <v>10102</v>
      </c>
      <c r="J4242" s="84" t="s">
        <v>9281</v>
      </c>
      <c r="K4242" s="78"/>
      <c r="L4242" s="78"/>
      <c r="M4242" s="78"/>
      <c r="N4242" s="78"/>
      <c r="O4242" s="85"/>
      <c r="P4242" s="85">
        <v>17.28</v>
      </c>
      <c r="Q4242" s="78" t="s">
        <v>2210</v>
      </c>
      <c r="R4242" s="78"/>
      <c r="S4242" s="78"/>
      <c r="T4242" s="78">
        <v>5995</v>
      </c>
      <c r="U4242" s="85" t="s">
        <v>6736</v>
      </c>
      <c r="V4242" s="85" t="s">
        <v>10927</v>
      </c>
      <c r="W4242" s="78">
        <v>4495</v>
      </c>
      <c r="X4242" s="80" t="s">
        <v>10928</v>
      </c>
    </row>
    <row r="4243" spans="3:24">
      <c r="C4243" s="72">
        <v>2021</v>
      </c>
      <c r="D4243" s="73">
        <v>2</v>
      </c>
      <c r="E4243" s="78" t="s">
        <v>10929</v>
      </c>
      <c r="F4243" s="78" t="s">
        <v>10930</v>
      </c>
      <c r="G4243" s="78" t="s">
        <v>10931</v>
      </c>
      <c r="H4243" s="78" t="s">
        <v>10803</v>
      </c>
      <c r="I4243" s="84" t="s">
        <v>10750</v>
      </c>
      <c r="J4243" s="84" t="s">
        <v>9281</v>
      </c>
      <c r="K4243" s="78"/>
      <c r="L4243" s="78"/>
      <c r="M4243" s="78"/>
      <c r="N4243" s="78"/>
      <c r="O4243" s="85"/>
      <c r="P4243" s="85">
        <v>17.28</v>
      </c>
      <c r="Q4243" s="78" t="s">
        <v>2210</v>
      </c>
      <c r="R4243" s="78"/>
      <c r="S4243" s="78"/>
      <c r="T4243" s="78">
        <v>5995</v>
      </c>
      <c r="U4243" s="85" t="s">
        <v>6736</v>
      </c>
      <c r="V4243" s="85" t="s">
        <v>10927</v>
      </c>
      <c r="W4243" s="78">
        <v>4495</v>
      </c>
      <c r="X4243" s="80" t="s">
        <v>10928</v>
      </c>
    </row>
    <row r="4244" spans="3:24">
      <c r="C4244" s="72">
        <v>2021</v>
      </c>
      <c r="D4244" s="73">
        <v>2</v>
      </c>
      <c r="E4244" s="78" t="s">
        <v>9447</v>
      </c>
      <c r="F4244" s="78" t="s">
        <v>9273</v>
      </c>
      <c r="G4244" s="78" t="s">
        <v>10932</v>
      </c>
      <c r="H4244" s="78" t="s">
        <v>10704</v>
      </c>
      <c r="I4244" s="84" t="s">
        <v>10750</v>
      </c>
      <c r="J4244" s="84" t="s">
        <v>9281</v>
      </c>
      <c r="K4244" s="78"/>
      <c r="L4244" s="78" t="s">
        <v>10933</v>
      </c>
      <c r="M4244" s="78"/>
      <c r="N4244" s="78"/>
      <c r="O4244" s="85"/>
      <c r="P4244" s="85"/>
      <c r="Q4244" s="78"/>
      <c r="R4244" s="78">
        <v>95</v>
      </c>
      <c r="S4244" s="78">
        <v>95.5</v>
      </c>
      <c r="T4244" s="78">
        <v>10500</v>
      </c>
      <c r="U4244" s="85">
        <v>2500</v>
      </c>
      <c r="V4244" s="85">
        <v>3490</v>
      </c>
      <c r="W4244" s="78">
        <v>18000</v>
      </c>
      <c r="X4244" s="80" t="s">
        <v>10934</v>
      </c>
    </row>
    <row r="4245" spans="3:24">
      <c r="C4245" s="72">
        <v>2021</v>
      </c>
      <c r="D4245" s="73">
        <v>2</v>
      </c>
      <c r="E4245" s="78" t="s">
        <v>9447</v>
      </c>
      <c r="F4245" s="78" t="s">
        <v>9273</v>
      </c>
      <c r="G4245" s="78" t="s">
        <v>10932</v>
      </c>
      <c r="H4245" s="78" t="s">
        <v>10704</v>
      </c>
      <c r="I4245" s="84" t="s">
        <v>10750</v>
      </c>
      <c r="J4245" s="84" t="s">
        <v>9281</v>
      </c>
      <c r="K4245" s="78">
        <v>405</v>
      </c>
      <c r="L4245" s="78"/>
      <c r="M4245" s="78"/>
      <c r="N4245" s="78"/>
      <c r="O4245" s="85">
        <v>141.7</v>
      </c>
      <c r="P4245" s="85">
        <v>72.27</v>
      </c>
      <c r="Q4245" s="78" t="s">
        <v>3110</v>
      </c>
      <c r="R4245" s="78"/>
      <c r="S4245" s="78"/>
      <c r="T4245" s="78">
        <v>4850</v>
      </c>
      <c r="U4245" s="85">
        <v>1860</v>
      </c>
      <c r="V4245" s="85">
        <v>2205</v>
      </c>
      <c r="W4245" s="78">
        <v>2285</v>
      </c>
      <c r="X4245" s="80">
        <v>2025</v>
      </c>
    </row>
    <row r="4246" spans="3:24">
      <c r="C4246" s="72">
        <v>2021</v>
      </c>
      <c r="D4246" s="73">
        <v>2</v>
      </c>
      <c r="E4246" s="78" t="s">
        <v>9447</v>
      </c>
      <c r="F4246" s="78" t="s">
        <v>9273</v>
      </c>
      <c r="G4246" s="78" t="s">
        <v>10935</v>
      </c>
      <c r="H4246" s="78" t="s">
        <v>10739</v>
      </c>
      <c r="I4246" s="84" t="s">
        <v>10454</v>
      </c>
      <c r="J4246" s="84" t="s">
        <v>9268</v>
      </c>
      <c r="K4246" s="78"/>
      <c r="L4246" s="78" t="s">
        <v>10936</v>
      </c>
      <c r="M4246" s="78"/>
      <c r="N4246" s="78"/>
      <c r="O4246" s="85"/>
      <c r="P4246" s="85"/>
      <c r="Q4246" s="78"/>
      <c r="R4246" s="78">
        <v>120</v>
      </c>
      <c r="S4246" s="78">
        <v>121</v>
      </c>
      <c r="T4246" s="78">
        <v>11970</v>
      </c>
      <c r="U4246" s="85">
        <v>2550</v>
      </c>
      <c r="V4246" s="85">
        <v>3965</v>
      </c>
      <c r="W4246" s="78">
        <v>18000</v>
      </c>
      <c r="X4246" s="80">
        <v>10150</v>
      </c>
    </row>
    <row r="4247" spans="3:24">
      <c r="C4247" s="72">
        <v>2021</v>
      </c>
      <c r="D4247" s="73">
        <v>2</v>
      </c>
      <c r="E4247" s="78" t="s">
        <v>9845</v>
      </c>
      <c r="F4247" s="78" t="s">
        <v>10709</v>
      </c>
      <c r="G4247" s="78" t="s">
        <v>10937</v>
      </c>
      <c r="H4247" s="78" t="s">
        <v>10938</v>
      </c>
      <c r="I4247" s="84" t="s">
        <v>10102</v>
      </c>
      <c r="J4247" s="84" t="s">
        <v>9281</v>
      </c>
      <c r="K4247" s="78"/>
      <c r="L4247" s="78"/>
      <c r="M4247" s="78"/>
      <c r="N4247" s="78"/>
      <c r="O4247" s="85"/>
      <c r="P4247" s="85">
        <v>15.33</v>
      </c>
      <c r="Q4247" s="78" t="s">
        <v>10939</v>
      </c>
      <c r="R4247" s="78"/>
      <c r="S4247" s="78"/>
      <c r="T4247" s="78">
        <v>5995</v>
      </c>
      <c r="U4247" s="85">
        <v>2300</v>
      </c>
      <c r="V4247" s="85">
        <v>3400</v>
      </c>
      <c r="W4247" s="78">
        <v>4495</v>
      </c>
      <c r="X4247" s="80">
        <v>3295</v>
      </c>
    </row>
    <row r="4248" spans="3:24">
      <c r="C4248" s="72">
        <v>2021</v>
      </c>
      <c r="D4248" s="73">
        <v>2</v>
      </c>
      <c r="E4248" s="78" t="s">
        <v>10324</v>
      </c>
      <c r="F4248" s="78" t="s">
        <v>10940</v>
      </c>
      <c r="G4248" s="78" t="s">
        <v>10941</v>
      </c>
      <c r="H4248" s="78" t="s">
        <v>10942</v>
      </c>
      <c r="I4248" s="84" t="s">
        <v>10454</v>
      </c>
      <c r="J4248" s="84" t="s">
        <v>9281</v>
      </c>
      <c r="K4248" s="78">
        <v>150</v>
      </c>
      <c r="L4248" s="78"/>
      <c r="M4248" s="78"/>
      <c r="N4248" s="78">
        <v>11.5</v>
      </c>
      <c r="O4248" s="85">
        <v>116.94</v>
      </c>
      <c r="P4248" s="85"/>
      <c r="Q4248" s="78" t="s">
        <v>2653</v>
      </c>
      <c r="R4248" s="78"/>
      <c r="S4248" s="78"/>
      <c r="T4248" s="78">
        <v>3650</v>
      </c>
      <c r="U4248" s="85">
        <v>1670</v>
      </c>
      <c r="V4248" s="85">
        <v>1495</v>
      </c>
      <c r="W4248" s="78">
        <v>1300</v>
      </c>
      <c r="X4248" s="80">
        <v>1000</v>
      </c>
    </row>
    <row r="4249" spans="3:24">
      <c r="C4249" s="72">
        <v>2021</v>
      </c>
      <c r="D4249" s="73">
        <v>2</v>
      </c>
      <c r="E4249" s="78" t="s">
        <v>10943</v>
      </c>
      <c r="F4249" s="78" t="s">
        <v>10944</v>
      </c>
      <c r="G4249" s="78" t="s">
        <v>10945</v>
      </c>
      <c r="H4249" s="78" t="s">
        <v>10730</v>
      </c>
      <c r="I4249" s="84" t="s">
        <v>10946</v>
      </c>
      <c r="J4249" s="84" t="s">
        <v>9281</v>
      </c>
      <c r="K4249" s="78"/>
      <c r="L4249" s="78"/>
      <c r="M4249" s="78">
        <v>0.13</v>
      </c>
      <c r="N4249" s="78"/>
      <c r="O4249" s="85">
        <v>159.79</v>
      </c>
      <c r="P4249" s="85">
        <v>114.52</v>
      </c>
      <c r="Q4249" s="78" t="s">
        <v>2272</v>
      </c>
      <c r="R4249" s="78"/>
      <c r="S4249" s="78"/>
      <c r="T4249" s="78">
        <v>5995</v>
      </c>
      <c r="U4249" s="85">
        <v>2280</v>
      </c>
      <c r="V4249" s="85" t="s">
        <v>10947</v>
      </c>
      <c r="W4249" s="78">
        <v>8500</v>
      </c>
      <c r="X4249" s="80">
        <v>5170</v>
      </c>
    </row>
    <row r="4250" spans="3:24">
      <c r="C4250" s="72">
        <v>2021</v>
      </c>
      <c r="D4250" s="73">
        <v>2</v>
      </c>
      <c r="E4250" s="78" t="s">
        <v>9620</v>
      </c>
      <c r="F4250" s="78" t="s">
        <v>10948</v>
      </c>
      <c r="G4250" s="78" t="s">
        <v>10949</v>
      </c>
      <c r="H4250" s="78" t="s">
        <v>10700</v>
      </c>
      <c r="I4250" s="84" t="s">
        <v>10102</v>
      </c>
      <c r="J4250" s="84" t="s">
        <v>10109</v>
      </c>
      <c r="K4250" s="78"/>
      <c r="L4250" s="78"/>
      <c r="M4250" s="78"/>
      <c r="N4250" s="78"/>
      <c r="O4250" s="85"/>
      <c r="P4250" s="85">
        <v>15.33</v>
      </c>
      <c r="Q4250" s="78" t="s">
        <v>10939</v>
      </c>
      <c r="R4250" s="78"/>
      <c r="S4250" s="78"/>
      <c r="T4250" s="78">
        <v>5995</v>
      </c>
      <c r="U4250" s="85">
        <v>2300</v>
      </c>
      <c r="V4250" s="85">
        <v>3400</v>
      </c>
      <c r="W4250" s="78">
        <v>4495</v>
      </c>
      <c r="X4250" s="80">
        <v>2950</v>
      </c>
    </row>
    <row r="4251" spans="3:24">
      <c r="C4251" s="72">
        <v>2021</v>
      </c>
      <c r="D4251" s="73">
        <v>2</v>
      </c>
      <c r="E4251" s="78" t="s">
        <v>10950</v>
      </c>
      <c r="F4251" s="78" t="s">
        <v>10951</v>
      </c>
      <c r="G4251" s="78" t="s">
        <v>10952</v>
      </c>
      <c r="H4251" s="78" t="s">
        <v>10736</v>
      </c>
      <c r="I4251" s="84" t="s">
        <v>10102</v>
      </c>
      <c r="J4251" s="84" t="s">
        <v>9268</v>
      </c>
      <c r="K4251" s="78"/>
      <c r="L4251" s="78" t="s">
        <v>10953</v>
      </c>
      <c r="M4251" s="78"/>
      <c r="N4251" s="78"/>
      <c r="O4251" s="85"/>
      <c r="P4251" s="85"/>
      <c r="Q4251" s="78"/>
      <c r="R4251" s="78">
        <v>65</v>
      </c>
      <c r="S4251" s="78">
        <v>65</v>
      </c>
      <c r="T4251" s="78">
        <v>10500</v>
      </c>
      <c r="U4251" s="85">
        <v>2550</v>
      </c>
      <c r="V4251" s="85">
        <v>3400</v>
      </c>
      <c r="W4251" s="78">
        <v>18000</v>
      </c>
      <c r="X4251" s="80" t="s">
        <v>10954</v>
      </c>
    </row>
    <row r="4252" spans="3:24">
      <c r="C4252" s="72">
        <v>2021</v>
      </c>
      <c r="D4252" s="73">
        <v>2</v>
      </c>
      <c r="E4252" s="78" t="s">
        <v>10955</v>
      </c>
      <c r="F4252" s="78" t="s">
        <v>10956</v>
      </c>
      <c r="G4252" s="78" t="s">
        <v>10957</v>
      </c>
      <c r="H4252" s="78" t="s">
        <v>10704</v>
      </c>
      <c r="I4252" s="84" t="s">
        <v>10946</v>
      </c>
      <c r="J4252" s="84" t="s">
        <v>9281</v>
      </c>
      <c r="K4252" s="78"/>
      <c r="L4252" s="78" t="s">
        <v>10958</v>
      </c>
      <c r="M4252" s="78"/>
      <c r="N4252" s="78"/>
      <c r="O4252" s="85"/>
      <c r="P4252" s="85"/>
      <c r="Q4252" s="78"/>
      <c r="R4252" s="78">
        <v>50.5</v>
      </c>
      <c r="S4252" s="78">
        <v>52</v>
      </c>
      <c r="T4252" s="78">
        <v>7600</v>
      </c>
      <c r="U4252" s="85">
        <v>2260</v>
      </c>
      <c r="V4252" s="85">
        <v>3270</v>
      </c>
      <c r="W4252" s="78">
        <v>8990</v>
      </c>
      <c r="X4252" s="80">
        <v>5770</v>
      </c>
    </row>
    <row r="4253" spans="3:24">
      <c r="C4253" s="72">
        <v>2021</v>
      </c>
      <c r="D4253" s="73">
        <v>2</v>
      </c>
      <c r="E4253" s="78" t="s">
        <v>9399</v>
      </c>
      <c r="F4253" s="78" t="s">
        <v>9384</v>
      </c>
      <c r="G4253" s="78" t="s">
        <v>10959</v>
      </c>
      <c r="H4253" s="78" t="s">
        <v>10739</v>
      </c>
      <c r="I4253" s="84" t="s">
        <v>10454</v>
      </c>
      <c r="J4253" s="84" t="s">
        <v>9268</v>
      </c>
      <c r="K4253" s="78"/>
      <c r="L4253" s="78" t="s">
        <v>10960</v>
      </c>
      <c r="M4253" s="78"/>
      <c r="N4253" s="78"/>
      <c r="O4253" s="85"/>
      <c r="P4253" s="85"/>
      <c r="Q4253" s="78"/>
      <c r="R4253" s="78">
        <v>101</v>
      </c>
      <c r="S4253" s="78">
        <v>101.5</v>
      </c>
      <c r="T4253" s="78">
        <v>12000</v>
      </c>
      <c r="U4253" s="85">
        <v>2550</v>
      </c>
      <c r="V4253" s="85">
        <v>3600</v>
      </c>
      <c r="W4253" s="78">
        <v>18000</v>
      </c>
      <c r="X4253" s="80">
        <v>12800</v>
      </c>
    </row>
    <row r="4254" spans="3:24">
      <c r="C4254" s="72">
        <v>2021</v>
      </c>
      <c r="D4254" s="73">
        <v>2</v>
      </c>
      <c r="E4254" s="78" t="s">
        <v>10961</v>
      </c>
      <c r="F4254" s="78" t="s">
        <v>10962</v>
      </c>
      <c r="G4254" s="78" t="s">
        <v>10963</v>
      </c>
      <c r="H4254" s="78" t="s">
        <v>10730</v>
      </c>
      <c r="I4254" s="84" t="s">
        <v>10454</v>
      </c>
      <c r="J4254" s="84" t="s">
        <v>9281</v>
      </c>
      <c r="K4254" s="78"/>
      <c r="L4254" s="78">
        <v>450</v>
      </c>
      <c r="M4254" s="78"/>
      <c r="N4254" s="78"/>
      <c r="O4254" s="85"/>
      <c r="P4254" s="85"/>
      <c r="Q4254" s="78"/>
      <c r="R4254" s="78">
        <v>50</v>
      </c>
      <c r="S4254" s="78">
        <v>52</v>
      </c>
      <c r="T4254" s="78">
        <v>5995</v>
      </c>
      <c r="U4254" s="85">
        <v>2230</v>
      </c>
      <c r="V4254" s="85">
        <v>2998</v>
      </c>
      <c r="W4254" s="78">
        <v>4495</v>
      </c>
      <c r="X4254" s="80" t="s">
        <v>8150</v>
      </c>
    </row>
    <row r="4255" spans="3:24">
      <c r="C4255" s="72">
        <v>2021</v>
      </c>
      <c r="D4255" s="73">
        <v>2</v>
      </c>
      <c r="E4255" s="78" t="s">
        <v>9673</v>
      </c>
      <c r="F4255" s="78" t="s">
        <v>9674</v>
      </c>
      <c r="G4255" s="78" t="s">
        <v>10964</v>
      </c>
      <c r="H4255" s="78" t="s">
        <v>10739</v>
      </c>
      <c r="I4255" s="84" t="s">
        <v>10454</v>
      </c>
      <c r="J4255" s="84" t="s">
        <v>9268</v>
      </c>
      <c r="K4255" s="78"/>
      <c r="L4255" s="78"/>
      <c r="M4255" s="78"/>
      <c r="N4255" s="78"/>
      <c r="O4255" s="85"/>
      <c r="P4255" s="85">
        <v>50.45</v>
      </c>
      <c r="Q4255" s="78" t="s">
        <v>2910</v>
      </c>
      <c r="R4255" s="78"/>
      <c r="S4255" s="78"/>
      <c r="T4255" s="78">
        <v>10500</v>
      </c>
      <c r="U4255" s="85">
        <v>2550</v>
      </c>
      <c r="V4255" s="85" t="s">
        <v>10965</v>
      </c>
      <c r="W4255" s="78">
        <v>16550</v>
      </c>
      <c r="X4255" s="80" t="s">
        <v>10966</v>
      </c>
    </row>
    <row r="4256" spans="3:24">
      <c r="C4256" s="72">
        <v>2021</v>
      </c>
      <c r="D4256" s="73">
        <v>2</v>
      </c>
      <c r="E4256" s="78" t="s">
        <v>10825</v>
      </c>
      <c r="F4256" s="78" t="s">
        <v>9683</v>
      </c>
      <c r="G4256" s="78" t="s">
        <v>10967</v>
      </c>
      <c r="H4256" s="78" t="s">
        <v>10942</v>
      </c>
      <c r="I4256" s="84" t="s">
        <v>10454</v>
      </c>
      <c r="J4256" s="84" t="s">
        <v>9281</v>
      </c>
      <c r="K4256" s="78"/>
      <c r="L4256" s="78"/>
      <c r="M4256" s="78">
        <v>0.14</v>
      </c>
      <c r="N4256" s="78"/>
      <c r="O4256" s="85">
        <v>176</v>
      </c>
      <c r="P4256" s="85">
        <v>121.13</v>
      </c>
      <c r="Q4256" s="78" t="s">
        <v>2210</v>
      </c>
      <c r="R4256" s="78"/>
      <c r="S4256" s="78"/>
      <c r="T4256" s="78">
        <v>5995</v>
      </c>
      <c r="U4256" s="85">
        <v>2240</v>
      </c>
      <c r="V4256" s="85" t="s">
        <v>10968</v>
      </c>
      <c r="W4256" s="78">
        <v>8000</v>
      </c>
      <c r="X4256" s="80">
        <v>4950</v>
      </c>
    </row>
    <row r="4257" spans="3:24">
      <c r="C4257" s="72">
        <v>2021</v>
      </c>
      <c r="D4257" s="73">
        <v>2</v>
      </c>
      <c r="E4257" s="78" t="s">
        <v>10825</v>
      </c>
      <c r="F4257" s="78" t="s">
        <v>9683</v>
      </c>
      <c r="G4257" s="78" t="s">
        <v>10969</v>
      </c>
      <c r="H4257" s="78" t="s">
        <v>10744</v>
      </c>
      <c r="I4257" s="84" t="s">
        <v>10750</v>
      </c>
      <c r="J4257" s="84" t="s">
        <v>9268</v>
      </c>
      <c r="K4257" s="78"/>
      <c r="L4257" s="78"/>
      <c r="M4257" s="78">
        <v>0.24</v>
      </c>
      <c r="N4257" s="78"/>
      <c r="O4257" s="85" t="s">
        <v>2158</v>
      </c>
      <c r="P4257" s="85">
        <v>105.71</v>
      </c>
      <c r="Q4257" s="78" t="s">
        <v>2210</v>
      </c>
      <c r="R4257" s="78"/>
      <c r="S4257" s="78"/>
      <c r="T4257" s="78">
        <v>5995</v>
      </c>
      <c r="U4257" s="85">
        <v>2095</v>
      </c>
      <c r="V4257" s="85" t="s">
        <v>10970</v>
      </c>
      <c r="W4257" s="78">
        <v>6500</v>
      </c>
      <c r="X4257" s="80" t="s">
        <v>10971</v>
      </c>
    </row>
    <row r="4258" spans="3:24">
      <c r="C4258" s="72">
        <v>2021</v>
      </c>
      <c r="D4258" s="73">
        <v>2</v>
      </c>
      <c r="E4258" s="78" t="s">
        <v>10825</v>
      </c>
      <c r="F4258" s="78" t="s">
        <v>9683</v>
      </c>
      <c r="G4258" s="78" t="s">
        <v>10972</v>
      </c>
      <c r="H4258" s="78" t="s">
        <v>10736</v>
      </c>
      <c r="I4258" s="84" t="s">
        <v>10102</v>
      </c>
      <c r="J4258" s="84" t="s">
        <v>9268</v>
      </c>
      <c r="K4258" s="78"/>
      <c r="L4258" s="78">
        <v>300</v>
      </c>
      <c r="M4258" s="78">
        <v>0.36</v>
      </c>
      <c r="N4258" s="78"/>
      <c r="O4258" s="85" t="s">
        <v>1532</v>
      </c>
      <c r="P4258" s="85">
        <v>121.13</v>
      </c>
      <c r="Q4258" s="78" t="s">
        <v>2221</v>
      </c>
      <c r="R4258" s="78"/>
      <c r="S4258" s="78"/>
      <c r="T4258" s="78">
        <v>7520</v>
      </c>
      <c r="U4258" s="85">
        <v>2250</v>
      </c>
      <c r="V4258" s="85">
        <v>2880</v>
      </c>
      <c r="W4258" s="78">
        <v>8995</v>
      </c>
      <c r="X4258" s="80">
        <v>6990</v>
      </c>
    </row>
    <row r="4259" spans="3:24">
      <c r="C4259" s="72">
        <v>2021</v>
      </c>
      <c r="D4259" s="73">
        <v>2</v>
      </c>
      <c r="E4259" s="78" t="s">
        <v>10825</v>
      </c>
      <c r="F4259" s="78" t="s">
        <v>9683</v>
      </c>
      <c r="G4259" s="78" t="s">
        <v>10973</v>
      </c>
      <c r="H4259" s="78" t="s">
        <v>10736</v>
      </c>
      <c r="I4259" s="84" t="s">
        <v>10102</v>
      </c>
      <c r="J4259" s="84" t="s">
        <v>9268</v>
      </c>
      <c r="K4259" s="78"/>
      <c r="L4259" s="78" t="s">
        <v>10974</v>
      </c>
      <c r="M4259" s="78"/>
      <c r="N4259" s="78"/>
      <c r="O4259" s="85"/>
      <c r="P4259" s="85"/>
      <c r="Q4259" s="78"/>
      <c r="R4259" s="78">
        <v>68.5</v>
      </c>
      <c r="S4259" s="78">
        <v>69</v>
      </c>
      <c r="T4259" s="78">
        <v>10700</v>
      </c>
      <c r="U4259" s="85">
        <v>2550</v>
      </c>
      <c r="V4259" s="85">
        <v>3380</v>
      </c>
      <c r="W4259" s="78">
        <v>17500</v>
      </c>
      <c r="X4259" s="80" t="s">
        <v>10975</v>
      </c>
    </row>
    <row r="4260" spans="3:24">
      <c r="C4260" s="72">
        <v>2021</v>
      </c>
      <c r="D4260" s="73">
        <v>2</v>
      </c>
      <c r="E4260" s="78" t="s">
        <v>9883</v>
      </c>
      <c r="F4260" s="78" t="s">
        <v>10848</v>
      </c>
      <c r="G4260" s="78" t="s">
        <v>10976</v>
      </c>
      <c r="H4260" s="78" t="s">
        <v>10896</v>
      </c>
      <c r="I4260" s="84" t="s">
        <v>10102</v>
      </c>
      <c r="J4260" s="84" t="s">
        <v>9281</v>
      </c>
      <c r="K4260" s="78"/>
      <c r="L4260" s="78" t="s">
        <v>10974</v>
      </c>
      <c r="M4260" s="78"/>
      <c r="N4260" s="78"/>
      <c r="O4260" s="85"/>
      <c r="P4260" s="85"/>
      <c r="Q4260" s="78"/>
      <c r="R4260" s="78">
        <v>65</v>
      </c>
      <c r="S4260" s="78">
        <v>65.5</v>
      </c>
      <c r="T4260" s="78">
        <v>8500</v>
      </c>
      <c r="U4260" s="85">
        <v>2500</v>
      </c>
      <c r="V4260" s="85">
        <v>3380</v>
      </c>
      <c r="W4260" s="78">
        <v>13800</v>
      </c>
      <c r="X4260" s="80" t="s">
        <v>3834</v>
      </c>
    </row>
    <row r="4261" spans="3:24">
      <c r="C4261" s="72">
        <v>2021</v>
      </c>
      <c r="D4261" s="73">
        <v>2</v>
      </c>
      <c r="E4261" s="78" t="s">
        <v>9888</v>
      </c>
      <c r="F4261" s="78" t="s">
        <v>9889</v>
      </c>
      <c r="G4261" s="78" t="s">
        <v>10977</v>
      </c>
      <c r="H4261" s="78" t="s">
        <v>10744</v>
      </c>
      <c r="I4261" s="84" t="s">
        <v>10454</v>
      </c>
      <c r="J4261" s="84" t="s">
        <v>9268</v>
      </c>
      <c r="K4261" s="78"/>
      <c r="L4261" s="78">
        <v>500</v>
      </c>
      <c r="M4261" s="78"/>
      <c r="N4261" s="78"/>
      <c r="O4261" s="85"/>
      <c r="P4261" s="85"/>
      <c r="Q4261" s="78"/>
      <c r="R4261" s="78">
        <v>70</v>
      </c>
      <c r="S4261" s="78">
        <v>70</v>
      </c>
      <c r="T4261" s="78">
        <v>5995</v>
      </c>
      <c r="U4261" s="85">
        <v>2180</v>
      </c>
      <c r="V4261" s="85">
        <v>2987</v>
      </c>
      <c r="W4261" s="78">
        <v>4495</v>
      </c>
      <c r="X4261" s="80">
        <v>3650</v>
      </c>
    </row>
    <row r="4262" spans="3:24">
      <c r="C4262" s="72">
        <v>2021</v>
      </c>
      <c r="D4262" s="73">
        <v>2</v>
      </c>
      <c r="E4262" s="78" t="s">
        <v>9888</v>
      </c>
      <c r="F4262" s="78" t="s">
        <v>9889</v>
      </c>
      <c r="G4262" s="78" t="s">
        <v>10978</v>
      </c>
      <c r="H4262" s="78" t="s">
        <v>10739</v>
      </c>
      <c r="I4262" s="84" t="s">
        <v>10454</v>
      </c>
      <c r="J4262" s="84" t="s">
        <v>9268</v>
      </c>
      <c r="K4262" s="78"/>
      <c r="L4262" s="78">
        <v>665</v>
      </c>
      <c r="M4262" s="78"/>
      <c r="N4262" s="78"/>
      <c r="O4262" s="85"/>
      <c r="P4262" s="85"/>
      <c r="Q4262" s="78"/>
      <c r="R4262" s="78">
        <v>51.7</v>
      </c>
      <c r="S4262" s="78">
        <v>52.3</v>
      </c>
      <c r="T4262" s="78">
        <v>8660</v>
      </c>
      <c r="U4262" s="85">
        <v>2410</v>
      </c>
      <c r="V4262" s="85">
        <v>3360</v>
      </c>
      <c r="W4262" s="78">
        <v>14000</v>
      </c>
      <c r="X4262" s="80">
        <v>9900</v>
      </c>
    </row>
    <row r="4263" spans="3:24">
      <c r="C4263" s="72">
        <v>2021</v>
      </c>
      <c r="D4263" s="73">
        <v>2</v>
      </c>
      <c r="E4263" s="78" t="s">
        <v>10979</v>
      </c>
      <c r="F4263" s="78" t="s">
        <v>10980</v>
      </c>
      <c r="G4263" s="78" t="s">
        <v>10981</v>
      </c>
      <c r="H4263" s="78" t="s">
        <v>10730</v>
      </c>
      <c r="I4263" s="84" t="s">
        <v>10454</v>
      </c>
      <c r="J4263" s="84" t="s">
        <v>9281</v>
      </c>
      <c r="K4263" s="78"/>
      <c r="L4263" s="78">
        <v>500</v>
      </c>
      <c r="M4263" s="78"/>
      <c r="N4263" s="78"/>
      <c r="O4263" s="85"/>
      <c r="P4263" s="85"/>
      <c r="Q4263" s="78"/>
      <c r="R4263" s="78">
        <v>83.5</v>
      </c>
      <c r="S4263" s="78">
        <v>92</v>
      </c>
      <c r="T4263" s="78">
        <v>9400</v>
      </c>
      <c r="U4263" s="85">
        <v>2550</v>
      </c>
      <c r="V4263" s="85">
        <v>3150</v>
      </c>
      <c r="W4263" s="78">
        <v>18000</v>
      </c>
      <c r="X4263" s="80">
        <v>12300</v>
      </c>
    </row>
    <row r="4264" spans="3:24">
      <c r="C4264" s="72">
        <v>2021</v>
      </c>
      <c r="D4264" s="73">
        <v>2</v>
      </c>
      <c r="E4264" s="78" t="s">
        <v>10038</v>
      </c>
      <c r="F4264" s="78" t="s">
        <v>10039</v>
      </c>
      <c r="G4264" s="78" t="s">
        <v>10982</v>
      </c>
      <c r="H4264" s="78" t="s">
        <v>10739</v>
      </c>
      <c r="I4264" s="84" t="s">
        <v>10454</v>
      </c>
      <c r="J4264" s="84" t="s">
        <v>9268</v>
      </c>
      <c r="K4264" s="78"/>
      <c r="L4264" s="78">
        <v>310</v>
      </c>
      <c r="M4264" s="78">
        <v>0.295</v>
      </c>
      <c r="N4264" s="78"/>
      <c r="O4264" s="85">
        <v>141.25</v>
      </c>
      <c r="P4264" s="85">
        <v>105.6</v>
      </c>
      <c r="Q4264" s="78" t="s">
        <v>2210</v>
      </c>
      <c r="R4264" s="78"/>
      <c r="S4264" s="78"/>
      <c r="T4264" s="78">
        <v>6155</v>
      </c>
      <c r="U4264" s="85">
        <v>2095</v>
      </c>
      <c r="V4264" s="85">
        <v>2480</v>
      </c>
      <c r="W4264" s="78">
        <v>7490</v>
      </c>
      <c r="X4264" s="80">
        <v>5228</v>
      </c>
    </row>
    <row r="4265" spans="3:24">
      <c r="C4265" s="72">
        <v>2021</v>
      </c>
      <c r="D4265" s="73">
        <v>2</v>
      </c>
      <c r="E4265" s="78" t="s">
        <v>9733</v>
      </c>
      <c r="F4265" s="78" t="s">
        <v>9734</v>
      </c>
      <c r="G4265" s="78" t="s">
        <v>10983</v>
      </c>
      <c r="H4265" s="78" t="s">
        <v>10896</v>
      </c>
      <c r="I4265" s="84" t="s">
        <v>10454</v>
      </c>
      <c r="J4265" s="84" t="s">
        <v>9281</v>
      </c>
      <c r="K4265" s="78"/>
      <c r="L4265" s="78">
        <v>310</v>
      </c>
      <c r="M4265" s="78">
        <v>0.33</v>
      </c>
      <c r="N4265" s="78"/>
      <c r="O4265" s="85">
        <v>141.25</v>
      </c>
      <c r="P4265" s="85">
        <v>105.6</v>
      </c>
      <c r="Q4265" s="78" t="s">
        <v>2210</v>
      </c>
      <c r="R4265" s="78"/>
      <c r="S4265" s="78"/>
      <c r="T4265" s="78">
        <v>6155</v>
      </c>
      <c r="U4265" s="85">
        <v>2095</v>
      </c>
      <c r="V4265" s="85">
        <v>2480</v>
      </c>
      <c r="W4265" s="78">
        <v>7490</v>
      </c>
      <c r="X4265" s="80">
        <v>5460</v>
      </c>
    </row>
    <row r="4266" spans="3:24">
      <c r="C4266" s="72">
        <v>2021</v>
      </c>
      <c r="D4266" s="73">
        <v>2</v>
      </c>
      <c r="E4266" s="78" t="s">
        <v>10984</v>
      </c>
      <c r="F4266" s="78" t="s">
        <v>10985</v>
      </c>
      <c r="G4266" s="78" t="s">
        <v>10986</v>
      </c>
      <c r="H4266" s="78" t="s">
        <v>10901</v>
      </c>
      <c r="I4266" s="84" t="s">
        <v>10102</v>
      </c>
      <c r="J4266" s="84" t="s">
        <v>9281</v>
      </c>
      <c r="K4266" s="78"/>
      <c r="L4266" s="78">
        <v>310</v>
      </c>
      <c r="M4266" s="78">
        <v>0.289</v>
      </c>
      <c r="N4266" s="78"/>
      <c r="O4266" s="85">
        <v>141.25</v>
      </c>
      <c r="P4266" s="85">
        <v>105.6</v>
      </c>
      <c r="Q4266" s="78" t="s">
        <v>2210</v>
      </c>
      <c r="R4266" s="78"/>
      <c r="S4266" s="78"/>
      <c r="T4266" s="78">
        <v>6155</v>
      </c>
      <c r="U4266" s="85">
        <v>2095</v>
      </c>
      <c r="V4266" s="85">
        <v>2480</v>
      </c>
      <c r="W4266" s="78">
        <v>7490</v>
      </c>
      <c r="X4266" s="80">
        <v>5190</v>
      </c>
    </row>
    <row r="4267" spans="3:24">
      <c r="C4267" s="72">
        <v>2021</v>
      </c>
      <c r="D4267" s="73">
        <v>2</v>
      </c>
      <c r="E4267" s="78" t="s">
        <v>10984</v>
      </c>
      <c r="F4267" s="78" t="s">
        <v>10985</v>
      </c>
      <c r="G4267" s="78" t="s">
        <v>10986</v>
      </c>
      <c r="H4267" s="78" t="s">
        <v>10901</v>
      </c>
      <c r="I4267" s="84" t="s">
        <v>10102</v>
      </c>
      <c r="J4267" s="84" t="s">
        <v>9281</v>
      </c>
      <c r="K4267" s="78"/>
      <c r="L4267" s="78"/>
      <c r="M4267" s="78">
        <v>0.22</v>
      </c>
      <c r="N4267" s="78"/>
      <c r="O4267" s="85">
        <v>159.79</v>
      </c>
      <c r="P4267" s="85">
        <v>114.52</v>
      </c>
      <c r="Q4267" s="78" t="s">
        <v>2210</v>
      </c>
      <c r="R4267" s="78"/>
      <c r="S4267" s="78"/>
      <c r="T4267" s="78">
        <v>7500</v>
      </c>
      <c r="U4267" s="85">
        <v>2200</v>
      </c>
      <c r="V4267" s="85">
        <v>2440</v>
      </c>
      <c r="W4267" s="78">
        <v>7000</v>
      </c>
      <c r="X4267" s="80">
        <v>4380</v>
      </c>
    </row>
    <row r="4268" spans="3:24">
      <c r="C4268" s="72">
        <v>2021</v>
      </c>
      <c r="D4268" s="73">
        <v>2</v>
      </c>
      <c r="E4268" s="78" t="s">
        <v>10984</v>
      </c>
      <c r="F4268" s="78" t="s">
        <v>10985</v>
      </c>
      <c r="G4268" s="78" t="s">
        <v>10986</v>
      </c>
      <c r="H4268" s="78" t="s">
        <v>10901</v>
      </c>
      <c r="I4268" s="84" t="s">
        <v>10102</v>
      </c>
      <c r="J4268" s="84" t="s">
        <v>9281</v>
      </c>
      <c r="K4268" s="78">
        <v>210</v>
      </c>
      <c r="L4268" s="78"/>
      <c r="M4268" s="78"/>
      <c r="N4268" s="78"/>
      <c r="O4268" s="85">
        <v>130</v>
      </c>
      <c r="P4268" s="85">
        <v>53</v>
      </c>
      <c r="Q4268" s="78" t="s">
        <v>10987</v>
      </c>
      <c r="R4268" s="78"/>
      <c r="S4268" s="78"/>
      <c r="T4268" s="78">
        <v>5050</v>
      </c>
      <c r="U4268" s="85">
        <v>1740</v>
      </c>
      <c r="V4268" s="85">
        <v>2250</v>
      </c>
      <c r="W4268" s="78">
        <v>3495</v>
      </c>
      <c r="X4268" s="80">
        <v>2240</v>
      </c>
    </row>
    <row r="4269" spans="3:24">
      <c r="C4269" s="72">
        <v>2021</v>
      </c>
      <c r="D4269" s="73">
        <v>2</v>
      </c>
      <c r="E4269" s="78" t="s">
        <v>9799</v>
      </c>
      <c r="F4269" s="78" t="s">
        <v>9800</v>
      </c>
      <c r="G4269" s="78" t="s">
        <v>10988</v>
      </c>
      <c r="H4269" s="78" t="s">
        <v>10736</v>
      </c>
      <c r="I4269" s="84" t="s">
        <v>10102</v>
      </c>
      <c r="J4269" s="84" t="s">
        <v>9268</v>
      </c>
      <c r="K4269" s="78">
        <v>210</v>
      </c>
      <c r="L4269" s="78"/>
      <c r="M4269" s="78" t="s">
        <v>10989</v>
      </c>
      <c r="N4269" s="78"/>
      <c r="O4269" s="85">
        <v>130</v>
      </c>
      <c r="P4269" s="85">
        <v>53</v>
      </c>
      <c r="Q4269" s="78" t="s">
        <v>10987</v>
      </c>
      <c r="R4269" s="78"/>
      <c r="S4269" s="78"/>
      <c r="T4269" s="78">
        <v>5150</v>
      </c>
      <c r="U4269" s="85">
        <v>1760</v>
      </c>
      <c r="V4269" s="85">
        <v>2350</v>
      </c>
      <c r="W4269" s="78">
        <v>3495</v>
      </c>
      <c r="X4269" s="80" t="s">
        <v>10990</v>
      </c>
    </row>
    <row r="4270" spans="3:24">
      <c r="C4270" s="72">
        <v>2021</v>
      </c>
      <c r="D4270" s="73">
        <v>2</v>
      </c>
      <c r="E4270" s="78" t="s">
        <v>9809</v>
      </c>
      <c r="F4270" s="78" t="s">
        <v>10991</v>
      </c>
      <c r="G4270" s="78" t="s">
        <v>10992</v>
      </c>
      <c r="H4270" s="78" t="s">
        <v>10993</v>
      </c>
      <c r="I4270" s="84" t="s">
        <v>10102</v>
      </c>
      <c r="J4270" s="84" t="s">
        <v>9281</v>
      </c>
      <c r="K4270" s="78"/>
      <c r="L4270" s="78"/>
      <c r="M4270" s="78"/>
      <c r="N4270" s="78"/>
      <c r="O4270" s="85"/>
      <c r="P4270" s="85"/>
      <c r="Q4270" s="78" t="s">
        <v>10311</v>
      </c>
      <c r="R4270" s="78"/>
      <c r="S4270" s="78"/>
      <c r="T4270" s="78">
        <v>4510</v>
      </c>
      <c r="U4270" s="85">
        <v>1850</v>
      </c>
      <c r="V4270" s="85" t="s">
        <v>10994</v>
      </c>
      <c r="W4270" s="78">
        <v>2303</v>
      </c>
      <c r="X4270" s="80">
        <v>1881</v>
      </c>
    </row>
    <row r="4271" spans="3:24">
      <c r="C4271" s="72">
        <v>2021</v>
      </c>
      <c r="D4271" s="73">
        <v>2</v>
      </c>
      <c r="E4271" s="78" t="s">
        <v>9809</v>
      </c>
      <c r="F4271" s="78" t="s">
        <v>10991</v>
      </c>
      <c r="G4271" s="78" t="s">
        <v>10995</v>
      </c>
      <c r="H4271" s="78" t="s">
        <v>10901</v>
      </c>
      <c r="I4271" s="84" t="s">
        <v>10102</v>
      </c>
      <c r="J4271" s="84" t="s">
        <v>9281</v>
      </c>
      <c r="K4271" s="78">
        <v>400</v>
      </c>
      <c r="L4271" s="78"/>
      <c r="M4271" s="78"/>
      <c r="N4271" s="78"/>
      <c r="O4271" s="85">
        <v>131</v>
      </c>
      <c r="P4271" s="85"/>
      <c r="Q4271" s="78" t="s">
        <v>3106</v>
      </c>
      <c r="R4271" s="78"/>
      <c r="S4271" s="78"/>
      <c r="T4271" s="78">
        <v>4405</v>
      </c>
      <c r="U4271" s="85">
        <v>1795</v>
      </c>
      <c r="V4271" s="85">
        <v>1575</v>
      </c>
      <c r="W4271" s="78">
        <v>2220</v>
      </c>
      <c r="X4271" s="80">
        <v>1780</v>
      </c>
    </row>
    <row r="4272" spans="3:24">
      <c r="C4272" s="72">
        <v>2021</v>
      </c>
      <c r="D4272" s="73">
        <v>2</v>
      </c>
      <c r="E4272" s="78" t="s">
        <v>9439</v>
      </c>
      <c r="F4272" s="78" t="s">
        <v>10996</v>
      </c>
      <c r="G4272" s="78" t="s">
        <v>10997</v>
      </c>
      <c r="H4272" s="78" t="s">
        <v>9660</v>
      </c>
      <c r="I4272" s="84"/>
      <c r="J4272" s="84" t="s">
        <v>10109</v>
      </c>
      <c r="K4272" s="78">
        <v>400</v>
      </c>
      <c r="L4272" s="78"/>
      <c r="M4272" s="78"/>
      <c r="N4272" s="78"/>
      <c r="O4272" s="85">
        <v>131</v>
      </c>
      <c r="P4272" s="85"/>
      <c r="Q4272" s="78" t="s">
        <v>3106</v>
      </c>
      <c r="R4272" s="78"/>
      <c r="S4272" s="78"/>
      <c r="T4272" s="78">
        <v>4405</v>
      </c>
      <c r="U4272" s="85">
        <v>1795</v>
      </c>
      <c r="V4272" s="85">
        <v>1575</v>
      </c>
      <c r="W4272" s="78">
        <v>2220</v>
      </c>
      <c r="X4272" s="80">
        <v>1780</v>
      </c>
    </row>
    <row r="4273" spans="3:24">
      <c r="C4273" s="72">
        <v>2021</v>
      </c>
      <c r="D4273" s="73">
        <v>2</v>
      </c>
      <c r="E4273" s="78" t="s">
        <v>10998</v>
      </c>
      <c r="F4273" s="78" t="s">
        <v>10816</v>
      </c>
      <c r="G4273" s="78" t="s">
        <v>10999</v>
      </c>
      <c r="H4273" s="78" t="s">
        <v>9327</v>
      </c>
      <c r="I4273" s="84"/>
      <c r="J4273" s="84" t="s">
        <v>10109</v>
      </c>
      <c r="K4273" s="78">
        <v>500</v>
      </c>
      <c r="L4273" s="78"/>
      <c r="M4273" s="78"/>
      <c r="N4273" s="78"/>
      <c r="O4273" s="85">
        <v>133</v>
      </c>
      <c r="P4273" s="85"/>
      <c r="Q4273" s="78" t="s">
        <v>2280</v>
      </c>
      <c r="R4273" s="78"/>
      <c r="S4273" s="78"/>
      <c r="T4273" s="78">
        <v>4264</v>
      </c>
      <c r="U4273" s="85">
        <v>1767</v>
      </c>
      <c r="V4273" s="85" t="s">
        <v>11000</v>
      </c>
      <c r="W4273" s="78">
        <v>2092</v>
      </c>
      <c r="X4273" s="80">
        <v>1660</v>
      </c>
    </row>
    <row r="4274" spans="3:24">
      <c r="C4274" s="72">
        <v>2021</v>
      </c>
      <c r="D4274" s="73">
        <v>2</v>
      </c>
      <c r="E4274" s="78" t="s">
        <v>10998</v>
      </c>
      <c r="F4274" s="78" t="s">
        <v>10816</v>
      </c>
      <c r="G4274" s="78" t="s">
        <v>10999</v>
      </c>
      <c r="H4274" s="78" t="s">
        <v>9327</v>
      </c>
      <c r="I4274" s="84"/>
      <c r="J4274" s="84" t="s">
        <v>10109</v>
      </c>
      <c r="K4274" s="78"/>
      <c r="L4274" s="78"/>
      <c r="M4274" s="78"/>
      <c r="N4274" s="78"/>
      <c r="O4274" s="85"/>
      <c r="P4274" s="85"/>
      <c r="Q4274" s="78" t="s">
        <v>2360</v>
      </c>
      <c r="R4274" s="78"/>
      <c r="S4274" s="78"/>
      <c r="T4274" s="78">
        <v>4648</v>
      </c>
      <c r="U4274" s="85">
        <v>1817</v>
      </c>
      <c r="V4274" s="85">
        <v>1491</v>
      </c>
      <c r="W4274" s="78">
        <v>1980</v>
      </c>
      <c r="X4274" s="80">
        <v>1580</v>
      </c>
    </row>
    <row r="4275" spans="3:24">
      <c r="C4275" s="72">
        <v>2021</v>
      </c>
      <c r="D4275" s="73">
        <v>2</v>
      </c>
      <c r="E4275" s="78" t="s">
        <v>11001</v>
      </c>
      <c r="F4275" s="78" t="s">
        <v>11002</v>
      </c>
      <c r="G4275" s="78" t="s">
        <v>11003</v>
      </c>
      <c r="H4275" s="78" t="s">
        <v>9327</v>
      </c>
      <c r="I4275" s="84"/>
      <c r="J4275" s="84" t="s">
        <v>10109</v>
      </c>
      <c r="K4275" s="78">
        <v>401</v>
      </c>
      <c r="L4275" s="78"/>
      <c r="M4275" s="78"/>
      <c r="N4275" s="78"/>
      <c r="O4275" s="85">
        <v>160</v>
      </c>
      <c r="P4275" s="85"/>
      <c r="Q4275" s="78" t="s">
        <v>2689</v>
      </c>
      <c r="R4275" s="78"/>
      <c r="S4275" s="78"/>
      <c r="T4275" s="78">
        <v>4070</v>
      </c>
      <c r="U4275" s="85">
        <v>1690</v>
      </c>
      <c r="V4275" s="85" t="s">
        <v>11004</v>
      </c>
      <c r="W4275" s="78">
        <v>1526</v>
      </c>
      <c r="X4275" s="80">
        <v>1151</v>
      </c>
    </row>
    <row r="4276" spans="3:24">
      <c r="C4276" s="72">
        <v>2021</v>
      </c>
      <c r="D4276" s="73">
        <v>2</v>
      </c>
      <c r="E4276" s="78" t="s">
        <v>11001</v>
      </c>
      <c r="F4276" s="78" t="s">
        <v>11002</v>
      </c>
      <c r="G4276" s="78" t="s">
        <v>11005</v>
      </c>
      <c r="H4276" s="78" t="s">
        <v>10154</v>
      </c>
      <c r="I4276" s="84"/>
      <c r="J4276" s="84" t="s">
        <v>10109</v>
      </c>
      <c r="K4276" s="78">
        <v>401</v>
      </c>
      <c r="L4276" s="78"/>
      <c r="M4276" s="78"/>
      <c r="N4276" s="78"/>
      <c r="O4276" s="85">
        <v>160</v>
      </c>
      <c r="P4276" s="85"/>
      <c r="Q4276" s="78" t="s">
        <v>2689</v>
      </c>
      <c r="R4276" s="78"/>
      <c r="S4276" s="78"/>
      <c r="T4276" s="78">
        <v>4070</v>
      </c>
      <c r="U4276" s="85">
        <v>1690</v>
      </c>
      <c r="V4276" s="85" t="s">
        <v>11004</v>
      </c>
      <c r="W4276" s="78">
        <v>1526</v>
      </c>
      <c r="X4276" s="80">
        <v>1151</v>
      </c>
    </row>
    <row r="4277" spans="3:24">
      <c r="C4277" s="72">
        <v>2021</v>
      </c>
      <c r="D4277" s="73">
        <v>2</v>
      </c>
      <c r="E4277" s="78" t="s">
        <v>11006</v>
      </c>
      <c r="F4277" s="78" t="s">
        <v>11007</v>
      </c>
      <c r="G4277" s="78" t="s">
        <v>11008</v>
      </c>
      <c r="H4277" s="78" t="s">
        <v>9327</v>
      </c>
      <c r="I4277" s="84"/>
      <c r="J4277" s="84" t="s">
        <v>10109</v>
      </c>
      <c r="K4277" s="78"/>
      <c r="L4277" s="78"/>
      <c r="M4277" s="78">
        <v>0.15</v>
      </c>
      <c r="N4277" s="78"/>
      <c r="O4277" s="85">
        <v>151.7</v>
      </c>
      <c r="P4277" s="85">
        <v>319.936</v>
      </c>
      <c r="Q4277" s="78" t="s">
        <v>2210</v>
      </c>
      <c r="R4277" s="78"/>
      <c r="S4277" s="78"/>
      <c r="T4277" s="78" t="s">
        <v>8594</v>
      </c>
      <c r="U4277" s="85">
        <v>2550</v>
      </c>
      <c r="V4277" s="85">
        <v>3270</v>
      </c>
      <c r="W4277" s="78">
        <v>18000</v>
      </c>
      <c r="X4277" s="80">
        <v>11600</v>
      </c>
    </row>
    <row r="4278" spans="3:24">
      <c r="C4278" s="72">
        <v>2021</v>
      </c>
      <c r="D4278" s="73">
        <v>2</v>
      </c>
      <c r="E4278" s="78" t="s">
        <v>11006</v>
      </c>
      <c r="F4278" s="78" t="s">
        <v>11007</v>
      </c>
      <c r="G4278" s="78" t="s">
        <v>11008</v>
      </c>
      <c r="H4278" s="78" t="s">
        <v>9327</v>
      </c>
      <c r="I4278" s="84"/>
      <c r="J4278" s="84" t="s">
        <v>10109</v>
      </c>
      <c r="K4278" s="78"/>
      <c r="L4278" s="78">
        <v>305</v>
      </c>
      <c r="M4278" s="78">
        <v>0.17</v>
      </c>
      <c r="N4278" s="78"/>
      <c r="O4278" s="85">
        <v>142</v>
      </c>
      <c r="P4278" s="85">
        <v>367.72</v>
      </c>
      <c r="Q4278" s="78" t="s">
        <v>2210</v>
      </c>
      <c r="R4278" s="78"/>
      <c r="S4278" s="78"/>
      <c r="T4278" s="78">
        <v>9600</v>
      </c>
      <c r="U4278" s="85">
        <v>2550</v>
      </c>
      <c r="V4278" s="85" t="s">
        <v>7542</v>
      </c>
      <c r="W4278" s="78">
        <v>31000</v>
      </c>
      <c r="X4278" s="80">
        <v>18000</v>
      </c>
    </row>
    <row r="4279" spans="3:24">
      <c r="C4279" s="72">
        <v>2021</v>
      </c>
      <c r="D4279" s="73">
        <v>2</v>
      </c>
      <c r="E4279" s="78" t="s">
        <v>9948</v>
      </c>
      <c r="F4279" s="78" t="s">
        <v>9949</v>
      </c>
      <c r="G4279" s="78" t="s">
        <v>8593</v>
      </c>
      <c r="H4279" s="78" t="s">
        <v>9296</v>
      </c>
      <c r="I4279" s="84"/>
      <c r="J4279" s="84" t="s">
        <v>9268</v>
      </c>
      <c r="K4279" s="78"/>
      <c r="L4279" s="78">
        <v>305</v>
      </c>
      <c r="M4279" s="78">
        <v>0.2</v>
      </c>
      <c r="N4279" s="78"/>
      <c r="O4279" s="85">
        <v>140.72</v>
      </c>
      <c r="P4279" s="85">
        <v>387.07</v>
      </c>
      <c r="Q4279" s="78" t="s">
        <v>2318</v>
      </c>
      <c r="R4279" s="78"/>
      <c r="S4279" s="78"/>
      <c r="T4279" s="78">
        <v>9600</v>
      </c>
      <c r="U4279" s="85">
        <v>2550</v>
      </c>
      <c r="V4279" s="85" t="s">
        <v>7542</v>
      </c>
      <c r="W4279" s="78">
        <v>31000</v>
      </c>
      <c r="X4279" s="80">
        <v>18500</v>
      </c>
    </row>
    <row r="4280" spans="3:24">
      <c r="C4280" s="72">
        <v>2021</v>
      </c>
      <c r="D4280" s="73">
        <v>2</v>
      </c>
      <c r="E4280" s="78" t="s">
        <v>9475</v>
      </c>
      <c r="F4280" s="78" t="s">
        <v>9476</v>
      </c>
      <c r="G4280" s="78" t="s">
        <v>9160</v>
      </c>
      <c r="H4280" s="78" t="s">
        <v>9934</v>
      </c>
      <c r="I4280" s="84"/>
      <c r="J4280" s="84" t="s">
        <v>9281</v>
      </c>
      <c r="K4280" s="78"/>
      <c r="L4280" s="78">
        <v>305</v>
      </c>
      <c r="M4280" s="78">
        <v>0.22</v>
      </c>
      <c r="N4280" s="78"/>
      <c r="O4280" s="85">
        <v>160.08</v>
      </c>
      <c r="P4280" s="85">
        <v>422.87</v>
      </c>
      <c r="Q4280" s="78" t="s">
        <v>2210</v>
      </c>
      <c r="R4280" s="78"/>
      <c r="S4280" s="78"/>
      <c r="T4280" s="78">
        <v>9600</v>
      </c>
      <c r="U4280" s="85">
        <v>2550</v>
      </c>
      <c r="V4280" s="85" t="s">
        <v>7542</v>
      </c>
      <c r="W4280" s="78">
        <v>31000</v>
      </c>
      <c r="X4280" s="80">
        <v>18500</v>
      </c>
    </row>
    <row r="4281" spans="3:24">
      <c r="C4281" s="72">
        <v>2021</v>
      </c>
      <c r="D4281" s="73">
        <v>2</v>
      </c>
      <c r="E4281" s="78" t="s">
        <v>9475</v>
      </c>
      <c r="F4281" s="78" t="s">
        <v>9476</v>
      </c>
      <c r="G4281" s="78" t="s">
        <v>9160</v>
      </c>
      <c r="H4281" s="78" t="s">
        <v>9934</v>
      </c>
      <c r="I4281" s="84"/>
      <c r="J4281" s="84" t="s">
        <v>9281</v>
      </c>
      <c r="K4281" s="78"/>
      <c r="L4281" s="78">
        <v>360</v>
      </c>
      <c r="M4281" s="78">
        <v>0.284</v>
      </c>
      <c r="N4281" s="78"/>
      <c r="O4281" s="85">
        <v>146.7</v>
      </c>
      <c r="P4281" s="85">
        <v>81.14</v>
      </c>
      <c r="Q4281" s="78" t="s">
        <v>2318</v>
      </c>
      <c r="R4281" s="78"/>
      <c r="S4281" s="78"/>
      <c r="T4281" s="78">
        <v>5995</v>
      </c>
      <c r="U4281" s="85" t="s">
        <v>10305</v>
      </c>
      <c r="V4281" s="85" t="s">
        <v>10306</v>
      </c>
      <c r="W4281" s="78">
        <v>4495</v>
      </c>
      <c r="X4281" s="80">
        <v>2990</v>
      </c>
    </row>
    <row r="4282" spans="3:24">
      <c r="C4282" s="72">
        <v>2021</v>
      </c>
      <c r="D4282" s="73">
        <v>2</v>
      </c>
      <c r="E4282" s="78" t="s">
        <v>9475</v>
      </c>
      <c r="F4282" s="78" t="s">
        <v>9476</v>
      </c>
      <c r="G4282" s="78" t="s">
        <v>9160</v>
      </c>
      <c r="H4282" s="78" t="s">
        <v>9934</v>
      </c>
      <c r="I4282" s="84"/>
      <c r="J4282" s="84" t="s">
        <v>9281</v>
      </c>
      <c r="K4282" s="78"/>
      <c r="L4282" s="78">
        <v>440</v>
      </c>
      <c r="M4282" s="78">
        <v>0.29</v>
      </c>
      <c r="N4282" s="78"/>
      <c r="O4282" s="85">
        <v>153.84</v>
      </c>
      <c r="P4282" s="85">
        <v>98.04</v>
      </c>
      <c r="Q4282" s="78" t="s">
        <v>2210</v>
      </c>
      <c r="R4282" s="78"/>
      <c r="S4282" s="78"/>
      <c r="T4282" s="78">
        <v>5995</v>
      </c>
      <c r="U4282" s="85" t="s">
        <v>11009</v>
      </c>
      <c r="V4282" s="85" t="s">
        <v>11010</v>
      </c>
      <c r="W4282" s="78">
        <v>4495</v>
      </c>
      <c r="X4282" s="80">
        <v>3150</v>
      </c>
    </row>
    <row r="4283" spans="3:24">
      <c r="C4283" s="72">
        <v>2021</v>
      </c>
      <c r="D4283" s="73">
        <v>2</v>
      </c>
      <c r="E4283" s="78" t="s">
        <v>9487</v>
      </c>
      <c r="F4283" s="78" t="s">
        <v>9488</v>
      </c>
      <c r="G4283" s="78" t="s">
        <v>11011</v>
      </c>
      <c r="H4283" s="78" t="s">
        <v>9517</v>
      </c>
      <c r="I4283" s="84"/>
      <c r="J4283" s="84" t="s">
        <v>9281</v>
      </c>
      <c r="K4283" s="78"/>
      <c r="L4283" s="78">
        <v>330</v>
      </c>
      <c r="M4283" s="78">
        <v>0.287</v>
      </c>
      <c r="N4283" s="78"/>
      <c r="O4283" s="85">
        <v>135.05</v>
      </c>
      <c r="P4283" s="85">
        <v>86.016</v>
      </c>
      <c r="Q4283" s="78" t="s">
        <v>2210</v>
      </c>
      <c r="R4283" s="78"/>
      <c r="S4283" s="78"/>
      <c r="T4283" s="78">
        <v>5995</v>
      </c>
      <c r="U4283" s="85" t="s">
        <v>11012</v>
      </c>
      <c r="V4283" s="85" t="s">
        <v>11013</v>
      </c>
      <c r="W4283" s="78">
        <v>4495</v>
      </c>
      <c r="X4283" s="80">
        <v>2990</v>
      </c>
    </row>
    <row r="4284" spans="3:24">
      <c r="C4284" s="72">
        <v>2021</v>
      </c>
      <c r="D4284" s="73">
        <v>2</v>
      </c>
      <c r="E4284" s="78" t="s">
        <v>11014</v>
      </c>
      <c r="F4284" s="78" t="s">
        <v>11015</v>
      </c>
      <c r="G4284" s="78" t="s">
        <v>11016</v>
      </c>
      <c r="H4284" s="78" t="s">
        <v>9628</v>
      </c>
      <c r="I4284" s="84"/>
      <c r="J4284" s="84" t="s">
        <v>9281</v>
      </c>
      <c r="K4284" s="78">
        <v>235</v>
      </c>
      <c r="L4284" s="78"/>
      <c r="M4284" s="78" t="s">
        <v>11017</v>
      </c>
      <c r="N4284" s="78"/>
      <c r="O4284" s="85">
        <v>140.4</v>
      </c>
      <c r="P4284" s="85">
        <v>50.23</v>
      </c>
      <c r="Q4284" s="78" t="s">
        <v>2210</v>
      </c>
      <c r="R4284" s="78"/>
      <c r="S4284" s="78"/>
      <c r="T4284" s="78">
        <v>5320</v>
      </c>
      <c r="U4284" s="85">
        <v>1695</v>
      </c>
      <c r="V4284" s="85" t="s">
        <v>2258</v>
      </c>
      <c r="W4284" s="78">
        <v>3495</v>
      </c>
      <c r="X4284" s="80" t="s">
        <v>2259</v>
      </c>
    </row>
    <row r="4285" spans="3:24">
      <c r="C4285" s="72">
        <v>2021</v>
      </c>
      <c r="D4285" s="73">
        <v>2</v>
      </c>
      <c r="E4285" s="78" t="s">
        <v>11014</v>
      </c>
      <c r="F4285" s="78" t="s">
        <v>11015</v>
      </c>
      <c r="G4285" s="78" t="s">
        <v>11018</v>
      </c>
      <c r="H4285" s="78" t="s">
        <v>9517</v>
      </c>
      <c r="I4285" s="84"/>
      <c r="J4285" s="84" t="s">
        <v>9281</v>
      </c>
      <c r="K4285" s="78">
        <v>302</v>
      </c>
      <c r="L4285" s="78"/>
      <c r="M4285" s="78"/>
      <c r="N4285" s="78">
        <v>9.9</v>
      </c>
      <c r="O4285" s="85">
        <v>173</v>
      </c>
      <c r="P4285" s="85"/>
      <c r="Q4285" s="78" t="s">
        <v>2280</v>
      </c>
      <c r="R4285" s="78"/>
      <c r="S4285" s="78"/>
      <c r="T4285" s="78">
        <v>3140</v>
      </c>
      <c r="U4285" s="85">
        <v>1648</v>
      </c>
      <c r="V4285" s="85" t="s">
        <v>7424</v>
      </c>
      <c r="W4285" s="78" t="s">
        <v>11019</v>
      </c>
      <c r="X4285" s="80">
        <v>950</v>
      </c>
    </row>
    <row r="4286" spans="3:24">
      <c r="C4286" s="72">
        <v>2021</v>
      </c>
      <c r="D4286" s="73">
        <v>2</v>
      </c>
      <c r="E4286" s="78" t="s">
        <v>9510</v>
      </c>
      <c r="F4286" s="78" t="s">
        <v>9511</v>
      </c>
      <c r="G4286" s="78" t="s">
        <v>11020</v>
      </c>
      <c r="H4286" s="78" t="s">
        <v>9517</v>
      </c>
      <c r="I4286" s="84"/>
      <c r="J4286" s="84" t="s">
        <v>9281</v>
      </c>
      <c r="K4286" s="78">
        <v>302</v>
      </c>
      <c r="L4286" s="78"/>
      <c r="M4286" s="78"/>
      <c r="N4286" s="78">
        <v>9.9</v>
      </c>
      <c r="O4286" s="85">
        <v>173</v>
      </c>
      <c r="P4286" s="85"/>
      <c r="Q4286" s="78" t="s">
        <v>2280</v>
      </c>
      <c r="R4286" s="78"/>
      <c r="S4286" s="78"/>
      <c r="T4286" s="78">
        <v>3140</v>
      </c>
      <c r="U4286" s="85">
        <v>1648</v>
      </c>
      <c r="V4286" s="85" t="s">
        <v>7424</v>
      </c>
      <c r="W4286" s="78" t="s">
        <v>11019</v>
      </c>
      <c r="X4286" s="80">
        <v>950</v>
      </c>
    </row>
    <row r="4287" spans="3:24">
      <c r="C4287" s="72">
        <v>2021</v>
      </c>
      <c r="D4287" s="73">
        <v>2</v>
      </c>
      <c r="E4287" s="78" t="s">
        <v>9960</v>
      </c>
      <c r="F4287" s="78" t="s">
        <v>11021</v>
      </c>
      <c r="G4287" s="78" t="s">
        <v>11022</v>
      </c>
      <c r="H4287" s="78" t="s">
        <v>9327</v>
      </c>
      <c r="I4287" s="84"/>
      <c r="J4287" s="84" t="s">
        <v>10109</v>
      </c>
      <c r="K4287" s="78" t="s">
        <v>11023</v>
      </c>
      <c r="L4287" s="78"/>
      <c r="M4287" s="78" t="s">
        <v>11024</v>
      </c>
      <c r="N4287" s="78"/>
      <c r="O4287" s="85">
        <v>136.6</v>
      </c>
      <c r="P4287" s="85">
        <v>41.86</v>
      </c>
      <c r="Q4287" s="78" t="s">
        <v>2210</v>
      </c>
      <c r="R4287" s="78"/>
      <c r="S4287" s="78"/>
      <c r="T4287" s="78">
        <v>4805</v>
      </c>
      <c r="U4287" s="85">
        <v>1715</v>
      </c>
      <c r="V4287" s="85">
        <v>1990</v>
      </c>
      <c r="W4287" s="78">
        <v>2810</v>
      </c>
      <c r="X4287" s="80" t="s">
        <v>11025</v>
      </c>
    </row>
    <row r="4288" spans="3:24">
      <c r="C4288" s="72">
        <v>2021</v>
      </c>
      <c r="D4288" s="73">
        <v>2</v>
      </c>
      <c r="E4288" s="78" t="s">
        <v>9960</v>
      </c>
      <c r="F4288" s="78" t="s">
        <v>11021</v>
      </c>
      <c r="G4288" s="78" t="s">
        <v>11022</v>
      </c>
      <c r="H4288" s="78" t="s">
        <v>9327</v>
      </c>
      <c r="I4288" s="84"/>
      <c r="J4288" s="84" t="s">
        <v>10109</v>
      </c>
      <c r="K4288" s="78"/>
      <c r="L4288" s="78"/>
      <c r="M4288" s="78">
        <v>0.14</v>
      </c>
      <c r="N4288" s="78"/>
      <c r="O4288" s="85" t="s">
        <v>1835</v>
      </c>
      <c r="P4288" s="85">
        <v>200.54</v>
      </c>
      <c r="Q4288" s="78" t="s">
        <v>2210</v>
      </c>
      <c r="R4288" s="78"/>
      <c r="S4288" s="78"/>
      <c r="T4288" s="78">
        <v>10500</v>
      </c>
      <c r="U4288" s="85">
        <v>2550</v>
      </c>
      <c r="V4288" s="85" t="s">
        <v>6024</v>
      </c>
      <c r="W4288" s="78">
        <v>18000</v>
      </c>
      <c r="X4288" s="80" t="s">
        <v>9148</v>
      </c>
    </row>
    <row r="4289" spans="3:24">
      <c r="C4289" s="72">
        <v>2021</v>
      </c>
      <c r="D4289" s="73">
        <v>2</v>
      </c>
      <c r="E4289" s="78" t="s">
        <v>9564</v>
      </c>
      <c r="F4289" s="78" t="s">
        <v>9565</v>
      </c>
      <c r="G4289" s="78" t="s">
        <v>11026</v>
      </c>
      <c r="H4289" s="78" t="s">
        <v>9517</v>
      </c>
      <c r="I4289" s="84"/>
      <c r="J4289" s="84" t="s">
        <v>9281</v>
      </c>
      <c r="K4289" s="78"/>
      <c r="L4289" s="78"/>
      <c r="M4289" s="78">
        <v>0.149</v>
      </c>
      <c r="N4289" s="78"/>
      <c r="O4289" s="85" t="s">
        <v>1570</v>
      </c>
      <c r="P4289" s="85">
        <v>255.48</v>
      </c>
      <c r="Q4289" s="78" t="s">
        <v>2210</v>
      </c>
      <c r="R4289" s="78"/>
      <c r="S4289" s="78"/>
      <c r="T4289" s="78">
        <v>10990</v>
      </c>
      <c r="U4289" s="85">
        <v>2550</v>
      </c>
      <c r="V4289" s="85" t="s">
        <v>4716</v>
      </c>
      <c r="W4289" s="78">
        <v>18000</v>
      </c>
      <c r="X4289" s="80" t="s">
        <v>9406</v>
      </c>
    </row>
    <row r="4290" spans="3:24">
      <c r="C4290" s="72">
        <v>2021</v>
      </c>
      <c r="D4290" s="73">
        <v>2</v>
      </c>
      <c r="E4290" s="78" t="s">
        <v>9399</v>
      </c>
      <c r="F4290" s="78" t="s">
        <v>9384</v>
      </c>
      <c r="G4290" s="78" t="s">
        <v>11027</v>
      </c>
      <c r="H4290" s="78" t="s">
        <v>9267</v>
      </c>
      <c r="I4290" s="84"/>
      <c r="J4290" s="84" t="s">
        <v>9268</v>
      </c>
      <c r="K4290" s="78"/>
      <c r="L4290" s="78">
        <v>190</v>
      </c>
      <c r="M4290" s="78">
        <v>0.228</v>
      </c>
      <c r="N4290" s="78"/>
      <c r="O4290" s="85">
        <v>157.57</v>
      </c>
      <c r="P4290" s="85">
        <v>281.92</v>
      </c>
      <c r="Q4290" s="78" t="s">
        <v>2210</v>
      </c>
      <c r="R4290" s="78"/>
      <c r="S4290" s="78"/>
      <c r="T4290" s="78">
        <v>7390</v>
      </c>
      <c r="U4290" s="85">
        <v>2550</v>
      </c>
      <c r="V4290" s="85" t="s">
        <v>6062</v>
      </c>
      <c r="W4290" s="78">
        <v>25000</v>
      </c>
      <c r="X4290" s="80" t="s">
        <v>11028</v>
      </c>
    </row>
    <row r="4291" spans="3:24">
      <c r="C4291" s="72">
        <v>2021</v>
      </c>
      <c r="D4291" s="73">
        <v>2</v>
      </c>
      <c r="E4291" s="78" t="s">
        <v>9399</v>
      </c>
      <c r="F4291" s="78" t="s">
        <v>9384</v>
      </c>
      <c r="G4291" s="78" t="s">
        <v>11029</v>
      </c>
      <c r="H4291" s="78" t="s">
        <v>9267</v>
      </c>
      <c r="I4291" s="84"/>
      <c r="J4291" s="84" t="s">
        <v>9268</v>
      </c>
      <c r="K4291" s="78"/>
      <c r="L4291" s="78">
        <v>190</v>
      </c>
      <c r="M4291" s="78">
        <v>0.21</v>
      </c>
      <c r="N4291" s="78"/>
      <c r="O4291" s="85">
        <v>158.25</v>
      </c>
      <c r="P4291" s="85">
        <v>281.92</v>
      </c>
      <c r="Q4291" s="78" t="s">
        <v>2210</v>
      </c>
      <c r="R4291" s="78"/>
      <c r="S4291" s="78"/>
      <c r="T4291" s="78">
        <v>7390</v>
      </c>
      <c r="U4291" s="85">
        <v>2550</v>
      </c>
      <c r="V4291" s="85" t="s">
        <v>6062</v>
      </c>
      <c r="W4291" s="78">
        <v>25000</v>
      </c>
      <c r="X4291" s="80" t="s">
        <v>11028</v>
      </c>
    </row>
    <row r="4292" spans="3:24">
      <c r="C4292" s="72">
        <v>2021</v>
      </c>
      <c r="D4292" s="73">
        <v>2</v>
      </c>
      <c r="E4292" s="78" t="s">
        <v>9652</v>
      </c>
      <c r="F4292" s="78" t="s">
        <v>9653</v>
      </c>
      <c r="G4292" s="78" t="s">
        <v>11030</v>
      </c>
      <c r="H4292" s="78" t="s">
        <v>11031</v>
      </c>
      <c r="I4292" s="84"/>
      <c r="J4292" s="84" t="s">
        <v>9281</v>
      </c>
      <c r="K4292" s="78"/>
      <c r="L4292" s="78">
        <v>190</v>
      </c>
      <c r="M4292" s="78">
        <v>0.21</v>
      </c>
      <c r="N4292" s="78"/>
      <c r="O4292" s="85">
        <v>155</v>
      </c>
      <c r="P4292" s="85">
        <v>281.92</v>
      </c>
      <c r="Q4292" s="78" t="s">
        <v>2210</v>
      </c>
      <c r="R4292" s="78"/>
      <c r="S4292" s="78"/>
      <c r="T4292" s="78">
        <v>7390</v>
      </c>
      <c r="U4292" s="85">
        <v>2550</v>
      </c>
      <c r="V4292" s="85" t="s">
        <v>6062</v>
      </c>
      <c r="W4292" s="78">
        <v>25000</v>
      </c>
      <c r="X4292" s="80" t="s">
        <v>11028</v>
      </c>
    </row>
    <row r="4293" spans="3:24">
      <c r="C4293" s="72">
        <v>2021</v>
      </c>
      <c r="D4293" s="73">
        <v>2</v>
      </c>
      <c r="E4293" s="78" t="s">
        <v>9652</v>
      </c>
      <c r="F4293" s="78" t="s">
        <v>9653</v>
      </c>
      <c r="G4293" s="78" t="s">
        <v>11030</v>
      </c>
      <c r="H4293" s="78" t="s">
        <v>11031</v>
      </c>
      <c r="I4293" s="84"/>
      <c r="J4293" s="84" t="s">
        <v>9281</v>
      </c>
      <c r="K4293" s="78">
        <v>401</v>
      </c>
      <c r="L4293" s="78"/>
      <c r="M4293" s="78"/>
      <c r="N4293" s="78"/>
      <c r="O4293" s="85">
        <v>125</v>
      </c>
      <c r="P4293" s="85"/>
      <c r="Q4293" s="78" t="s">
        <v>2210</v>
      </c>
      <c r="R4293" s="78"/>
      <c r="S4293" s="78"/>
      <c r="T4293" s="78">
        <v>4840</v>
      </c>
      <c r="U4293" s="85">
        <v>1860</v>
      </c>
      <c r="V4293" s="85" t="s">
        <v>9585</v>
      </c>
      <c r="W4293" s="78">
        <v>2415</v>
      </c>
      <c r="X4293" s="80">
        <v>1890</v>
      </c>
    </row>
    <row r="4294" spans="3:24">
      <c r="C4294" s="72">
        <v>2021</v>
      </c>
      <c r="D4294" s="73">
        <v>2</v>
      </c>
      <c r="E4294" s="78" t="s">
        <v>9652</v>
      </c>
      <c r="F4294" s="78" t="s">
        <v>9653</v>
      </c>
      <c r="G4294" s="78" t="s">
        <v>11030</v>
      </c>
      <c r="H4294" s="78" t="s">
        <v>11031</v>
      </c>
      <c r="I4294" s="84"/>
      <c r="J4294" s="84" t="s">
        <v>9281</v>
      </c>
      <c r="K4294" s="78"/>
      <c r="L4294" s="78"/>
      <c r="M4294" s="78">
        <v>0.148</v>
      </c>
      <c r="N4294" s="78"/>
      <c r="O4294" s="85" t="s">
        <v>1799</v>
      </c>
      <c r="P4294" s="85">
        <v>163.36</v>
      </c>
      <c r="Q4294" s="78" t="s">
        <v>2210</v>
      </c>
      <c r="R4294" s="78"/>
      <c r="S4294" s="78"/>
      <c r="T4294" s="78">
        <v>8100</v>
      </c>
      <c r="U4294" s="85" t="s">
        <v>1800</v>
      </c>
      <c r="V4294" s="85" t="s">
        <v>11032</v>
      </c>
      <c r="W4294" s="78">
        <v>13500</v>
      </c>
      <c r="X4294" s="80" t="s">
        <v>1802</v>
      </c>
    </row>
    <row r="4295" spans="3:24">
      <c r="C4295" s="72">
        <v>2021</v>
      </c>
      <c r="D4295" s="73">
        <v>2</v>
      </c>
      <c r="E4295" s="78" t="s">
        <v>9571</v>
      </c>
      <c r="F4295" s="78" t="s">
        <v>9565</v>
      </c>
      <c r="G4295" s="78" t="s">
        <v>11033</v>
      </c>
      <c r="H4295" s="78" t="s">
        <v>9275</v>
      </c>
      <c r="I4295" s="84"/>
      <c r="J4295" s="84" t="s">
        <v>10109</v>
      </c>
      <c r="K4295" s="78"/>
      <c r="L4295" s="78"/>
      <c r="M4295" s="78">
        <v>0.144</v>
      </c>
      <c r="N4295" s="78"/>
      <c r="O4295" s="85">
        <v>159.79</v>
      </c>
      <c r="P4295" s="85">
        <v>114.52</v>
      </c>
      <c r="Q4295" s="78" t="s">
        <v>2210</v>
      </c>
      <c r="R4295" s="78"/>
      <c r="S4295" s="78"/>
      <c r="T4295" s="78">
        <v>8100</v>
      </c>
      <c r="U4295" s="85" t="s">
        <v>1800</v>
      </c>
      <c r="V4295" s="85" t="s">
        <v>11034</v>
      </c>
      <c r="W4295" s="78">
        <v>13500</v>
      </c>
      <c r="X4295" s="80" t="s">
        <v>11035</v>
      </c>
    </row>
    <row r="4296" spans="3:24">
      <c r="C4296" s="72">
        <v>2021</v>
      </c>
      <c r="D4296" s="73">
        <v>2</v>
      </c>
      <c r="E4296" s="78" t="s">
        <v>9547</v>
      </c>
      <c r="F4296" s="78" t="s">
        <v>9548</v>
      </c>
      <c r="G4296" s="78" t="s">
        <v>11036</v>
      </c>
      <c r="H4296" s="78" t="s">
        <v>9267</v>
      </c>
      <c r="I4296" s="84"/>
      <c r="J4296" s="84" t="s">
        <v>9268</v>
      </c>
      <c r="K4296" s="78"/>
      <c r="L4296" s="78"/>
      <c r="M4296" s="78">
        <v>0.138</v>
      </c>
      <c r="N4296" s="78"/>
      <c r="O4296" s="85" t="s">
        <v>1570</v>
      </c>
      <c r="P4296" s="85">
        <v>134.35</v>
      </c>
      <c r="Q4296" s="78" t="s">
        <v>2210</v>
      </c>
      <c r="R4296" s="78"/>
      <c r="S4296" s="78"/>
      <c r="T4296" s="78">
        <v>8545</v>
      </c>
      <c r="U4296" s="85" t="s">
        <v>1800</v>
      </c>
      <c r="V4296" s="85" t="s">
        <v>11034</v>
      </c>
      <c r="W4296" s="78">
        <v>14000</v>
      </c>
      <c r="X4296" s="80" t="s">
        <v>11037</v>
      </c>
    </row>
    <row r="4297" spans="3:24">
      <c r="C4297" s="72">
        <v>2021</v>
      </c>
      <c r="D4297" s="73">
        <v>2</v>
      </c>
      <c r="E4297" s="78" t="s">
        <v>9547</v>
      </c>
      <c r="F4297" s="78" t="s">
        <v>9548</v>
      </c>
      <c r="G4297" s="78" t="s">
        <v>11038</v>
      </c>
      <c r="H4297" s="78" t="s">
        <v>9267</v>
      </c>
      <c r="I4297" s="84"/>
      <c r="J4297" s="84" t="s">
        <v>9268</v>
      </c>
      <c r="K4297" s="78"/>
      <c r="L4297" s="78"/>
      <c r="M4297" s="78">
        <v>0.149</v>
      </c>
      <c r="N4297" s="78"/>
      <c r="O4297" s="85" t="s">
        <v>3219</v>
      </c>
      <c r="P4297" s="85">
        <v>180.87</v>
      </c>
      <c r="Q4297" s="78" t="s">
        <v>2210</v>
      </c>
      <c r="R4297" s="78"/>
      <c r="S4297" s="78"/>
      <c r="T4297" s="78">
        <v>8190</v>
      </c>
      <c r="U4297" s="85">
        <v>2500</v>
      </c>
      <c r="V4297" s="85" t="s">
        <v>10024</v>
      </c>
      <c r="W4297" s="78">
        <v>14200</v>
      </c>
      <c r="X4297" s="80">
        <v>9100</v>
      </c>
    </row>
    <row r="4298" spans="3:24">
      <c r="C4298" s="72">
        <v>2021</v>
      </c>
      <c r="D4298" s="73">
        <v>2</v>
      </c>
      <c r="E4298" s="78" t="s">
        <v>9547</v>
      </c>
      <c r="F4298" s="78" t="s">
        <v>9548</v>
      </c>
      <c r="G4298" s="78" t="s">
        <v>11039</v>
      </c>
      <c r="H4298" s="78" t="s">
        <v>9267</v>
      </c>
      <c r="I4298" s="84"/>
      <c r="J4298" s="84" t="s">
        <v>9268</v>
      </c>
      <c r="K4298" s="78"/>
      <c r="L4298" s="78"/>
      <c r="M4298" s="78">
        <v>0.126</v>
      </c>
      <c r="N4298" s="78"/>
      <c r="O4298" s="85">
        <v>159.79</v>
      </c>
      <c r="P4298" s="85">
        <v>229.05</v>
      </c>
      <c r="Q4298" s="78" t="s">
        <v>2210</v>
      </c>
      <c r="R4298" s="78"/>
      <c r="S4298" s="78"/>
      <c r="T4298" s="78">
        <v>10500</v>
      </c>
      <c r="U4298" s="85">
        <v>2500</v>
      </c>
      <c r="V4298" s="85" t="s">
        <v>7147</v>
      </c>
      <c r="W4298" s="78">
        <v>18000</v>
      </c>
      <c r="X4298" s="80" t="s">
        <v>7987</v>
      </c>
    </row>
    <row r="4299" spans="3:24">
      <c r="C4299" s="72">
        <v>2021</v>
      </c>
      <c r="D4299" s="73">
        <v>2</v>
      </c>
      <c r="E4299" s="78" t="s">
        <v>9673</v>
      </c>
      <c r="F4299" s="78" t="s">
        <v>9674</v>
      </c>
      <c r="G4299" s="78" t="s">
        <v>10023</v>
      </c>
      <c r="H4299" s="78" t="s">
        <v>9267</v>
      </c>
      <c r="I4299" s="84"/>
      <c r="J4299" s="84" t="s">
        <v>9268</v>
      </c>
      <c r="K4299" s="78"/>
      <c r="L4299" s="78">
        <v>275</v>
      </c>
      <c r="M4299" s="78"/>
      <c r="N4299" s="78"/>
      <c r="O4299" s="85">
        <v>154</v>
      </c>
      <c r="P4299" s="85">
        <v>66.84</v>
      </c>
      <c r="Q4299" s="78" t="s">
        <v>2210</v>
      </c>
      <c r="R4299" s="78"/>
      <c r="S4299" s="78"/>
      <c r="T4299" s="78">
        <v>5400</v>
      </c>
      <c r="U4299" s="85">
        <v>1640</v>
      </c>
      <c r="V4299" s="85">
        <v>2210</v>
      </c>
      <c r="W4299" s="78">
        <v>4495</v>
      </c>
      <c r="X4299" s="80">
        <v>2560</v>
      </c>
    </row>
    <row r="4300" spans="3:24">
      <c r="C4300" s="72">
        <v>2021</v>
      </c>
      <c r="D4300" s="73">
        <v>2</v>
      </c>
      <c r="E4300" s="78" t="s">
        <v>10825</v>
      </c>
      <c r="F4300" s="78" t="s">
        <v>9683</v>
      </c>
      <c r="G4300" s="78" t="s">
        <v>11040</v>
      </c>
      <c r="H4300" s="78" t="s">
        <v>9267</v>
      </c>
      <c r="I4300" s="84"/>
      <c r="J4300" s="84" t="s">
        <v>9268</v>
      </c>
      <c r="K4300" s="78"/>
      <c r="L4300" s="78">
        <v>365</v>
      </c>
      <c r="M4300" s="78"/>
      <c r="N4300" s="78"/>
      <c r="O4300" s="85">
        <v>140.7</v>
      </c>
      <c r="P4300" s="85">
        <v>314.14</v>
      </c>
      <c r="Q4300" s="78" t="s">
        <v>2221</v>
      </c>
      <c r="R4300" s="78"/>
      <c r="S4300" s="78"/>
      <c r="T4300" s="78">
        <v>9010</v>
      </c>
      <c r="U4300" s="85">
        <v>2500</v>
      </c>
      <c r="V4300" s="85">
        <v>3150</v>
      </c>
      <c r="W4300" s="78">
        <v>18000</v>
      </c>
      <c r="X4300" s="80" t="s">
        <v>11041</v>
      </c>
    </row>
    <row r="4301" spans="3:24">
      <c r="C4301" s="72">
        <v>2021</v>
      </c>
      <c r="D4301" s="73">
        <v>2</v>
      </c>
      <c r="E4301" s="78" t="s">
        <v>9277</v>
      </c>
      <c r="F4301" s="78" t="s">
        <v>9278</v>
      </c>
      <c r="G4301" s="78" t="s">
        <v>11042</v>
      </c>
      <c r="H4301" s="78" t="s">
        <v>11043</v>
      </c>
      <c r="I4301" s="84"/>
      <c r="J4301" s="84" t="s">
        <v>9281</v>
      </c>
      <c r="K4301" s="78"/>
      <c r="L4301" s="78"/>
      <c r="M4301" s="78">
        <v>0.2</v>
      </c>
      <c r="N4301" s="78"/>
      <c r="O4301" s="85"/>
      <c r="P4301" s="85">
        <v>101.6</v>
      </c>
      <c r="Q4301" s="78" t="s">
        <v>10426</v>
      </c>
      <c r="R4301" s="78"/>
      <c r="S4301" s="78"/>
      <c r="T4301" s="78">
        <v>12000</v>
      </c>
      <c r="U4301" s="85">
        <v>2550</v>
      </c>
      <c r="V4301" s="85">
        <v>3350</v>
      </c>
      <c r="W4301" s="78">
        <v>18000</v>
      </c>
      <c r="X4301" s="80" t="s">
        <v>11044</v>
      </c>
    </row>
    <row r="4302" spans="3:24">
      <c r="C4302" s="72">
        <v>2021</v>
      </c>
      <c r="D4302" s="73">
        <v>2</v>
      </c>
      <c r="E4302" s="78" t="s">
        <v>9277</v>
      </c>
      <c r="F4302" s="78" t="s">
        <v>9278</v>
      </c>
      <c r="G4302" s="78" t="s">
        <v>11045</v>
      </c>
      <c r="H4302" s="78" t="s">
        <v>956</v>
      </c>
      <c r="I4302" s="84"/>
      <c r="J4302" s="84" t="s">
        <v>9281</v>
      </c>
      <c r="K4302" s="78"/>
      <c r="L4302" s="78"/>
      <c r="M4302" s="78">
        <v>0.198</v>
      </c>
      <c r="N4302" s="78"/>
      <c r="O4302" s="85"/>
      <c r="P4302" s="85">
        <v>92.8</v>
      </c>
      <c r="Q4302" s="78" t="s">
        <v>10426</v>
      </c>
      <c r="R4302" s="78"/>
      <c r="S4302" s="78"/>
      <c r="T4302" s="78">
        <v>12000</v>
      </c>
      <c r="U4302" s="85">
        <v>2550</v>
      </c>
      <c r="V4302" s="85">
        <v>3350</v>
      </c>
      <c r="W4302" s="78">
        <v>18000</v>
      </c>
      <c r="X4302" s="80" t="s">
        <v>11044</v>
      </c>
    </row>
    <row r="4303" spans="3:24">
      <c r="C4303" s="72">
        <v>2021</v>
      </c>
      <c r="D4303" s="73">
        <v>2</v>
      </c>
      <c r="E4303" s="78" t="s">
        <v>9702</v>
      </c>
      <c r="F4303" s="78" t="s">
        <v>9703</v>
      </c>
      <c r="G4303" s="78" t="s">
        <v>11046</v>
      </c>
      <c r="H4303" s="78" t="s">
        <v>9267</v>
      </c>
      <c r="I4303" s="84"/>
      <c r="J4303" s="84" t="s">
        <v>9268</v>
      </c>
      <c r="K4303" s="78"/>
      <c r="L4303" s="78"/>
      <c r="M4303" s="78">
        <v>0.202</v>
      </c>
      <c r="N4303" s="78"/>
      <c r="O4303" s="85"/>
      <c r="P4303" s="85">
        <v>101.6</v>
      </c>
      <c r="Q4303" s="78" t="s">
        <v>10426</v>
      </c>
      <c r="R4303" s="78"/>
      <c r="S4303" s="78"/>
      <c r="T4303" s="78">
        <v>12000</v>
      </c>
      <c r="U4303" s="85">
        <v>2550</v>
      </c>
      <c r="V4303" s="85">
        <v>3350</v>
      </c>
      <c r="W4303" s="78">
        <v>18000</v>
      </c>
      <c r="X4303" s="80" t="s">
        <v>11044</v>
      </c>
    </row>
    <row r="4304" spans="3:24">
      <c r="C4304" s="72">
        <v>2021</v>
      </c>
      <c r="D4304" s="73">
        <v>2</v>
      </c>
      <c r="E4304" s="78" t="s">
        <v>9702</v>
      </c>
      <c r="F4304" s="78" t="s">
        <v>9703</v>
      </c>
      <c r="G4304" s="78" t="s">
        <v>11046</v>
      </c>
      <c r="H4304" s="78" t="s">
        <v>9267</v>
      </c>
      <c r="I4304" s="84"/>
      <c r="J4304" s="84" t="s">
        <v>9268</v>
      </c>
      <c r="K4304" s="78"/>
      <c r="L4304" s="78"/>
      <c r="M4304" s="78">
        <v>0.208</v>
      </c>
      <c r="N4304" s="78"/>
      <c r="O4304" s="85"/>
      <c r="P4304" s="85">
        <v>92.7</v>
      </c>
      <c r="Q4304" s="78" t="s">
        <v>10426</v>
      </c>
      <c r="R4304" s="78"/>
      <c r="S4304" s="78"/>
      <c r="T4304" s="78">
        <v>12000</v>
      </c>
      <c r="U4304" s="85">
        <v>2550</v>
      </c>
      <c r="V4304" s="85">
        <v>3350</v>
      </c>
      <c r="W4304" s="78">
        <v>18000</v>
      </c>
      <c r="X4304" s="80">
        <v>12900</v>
      </c>
    </row>
    <row r="4305" spans="3:24">
      <c r="C4305" s="72">
        <v>2021</v>
      </c>
      <c r="D4305" s="73">
        <v>2</v>
      </c>
      <c r="E4305" s="78" t="s">
        <v>9702</v>
      </c>
      <c r="F4305" s="78" t="s">
        <v>9703</v>
      </c>
      <c r="G4305" s="78" t="s">
        <v>11046</v>
      </c>
      <c r="H4305" s="78" t="s">
        <v>9267</v>
      </c>
      <c r="I4305" s="84"/>
      <c r="J4305" s="84" t="s">
        <v>9268</v>
      </c>
      <c r="K4305" s="78"/>
      <c r="L4305" s="78"/>
      <c r="M4305" s="78">
        <v>0.2</v>
      </c>
      <c r="N4305" s="78"/>
      <c r="O4305" s="85"/>
      <c r="P4305" s="85">
        <v>69.6</v>
      </c>
      <c r="Q4305" s="78" t="s">
        <v>10426</v>
      </c>
      <c r="R4305" s="78"/>
      <c r="S4305" s="78"/>
      <c r="T4305" s="78">
        <v>8500</v>
      </c>
      <c r="U4305" s="85">
        <v>2500</v>
      </c>
      <c r="V4305" s="85" t="s">
        <v>11047</v>
      </c>
      <c r="W4305" s="78">
        <v>13500</v>
      </c>
      <c r="X4305" s="80" t="s">
        <v>4852</v>
      </c>
    </row>
    <row r="4306" spans="3:24">
      <c r="C4306" s="72">
        <v>2021</v>
      </c>
      <c r="D4306" s="73">
        <v>2</v>
      </c>
      <c r="E4306" s="78" t="s">
        <v>9702</v>
      </c>
      <c r="F4306" s="78" t="s">
        <v>9703</v>
      </c>
      <c r="G4306" s="78" t="s">
        <v>11046</v>
      </c>
      <c r="H4306" s="78" t="s">
        <v>9267</v>
      </c>
      <c r="I4306" s="84"/>
      <c r="J4306" s="84" t="s">
        <v>9268</v>
      </c>
      <c r="K4306" s="78"/>
      <c r="L4306" s="78"/>
      <c r="M4306" s="78" t="s">
        <v>10074</v>
      </c>
      <c r="N4306" s="78"/>
      <c r="O4306" s="85" t="s">
        <v>1570</v>
      </c>
      <c r="P4306" s="85">
        <v>242.27</v>
      </c>
      <c r="Q4306" s="78" t="s">
        <v>2210</v>
      </c>
      <c r="R4306" s="78"/>
      <c r="S4306" s="78"/>
      <c r="T4306" s="78">
        <v>8750</v>
      </c>
      <c r="U4306" s="85">
        <v>2420</v>
      </c>
      <c r="V4306" s="85" t="s">
        <v>3290</v>
      </c>
      <c r="W4306" s="78">
        <v>14500</v>
      </c>
      <c r="X4306" s="80" t="s">
        <v>2623</v>
      </c>
    </row>
    <row r="4307" spans="3:24">
      <c r="C4307" s="72">
        <v>2021</v>
      </c>
      <c r="D4307" s="73">
        <v>2</v>
      </c>
      <c r="E4307" s="78" t="s">
        <v>9702</v>
      </c>
      <c r="F4307" s="78" t="s">
        <v>9703</v>
      </c>
      <c r="G4307" s="78" t="s">
        <v>11048</v>
      </c>
      <c r="H4307" s="78" t="s">
        <v>9267</v>
      </c>
      <c r="I4307" s="84"/>
      <c r="J4307" s="84" t="s">
        <v>9268</v>
      </c>
      <c r="K4307" s="78">
        <v>301</v>
      </c>
      <c r="L4307" s="78"/>
      <c r="M4307" s="78">
        <v>0.27</v>
      </c>
      <c r="N4307" s="78"/>
      <c r="O4307" s="85">
        <v>141.1</v>
      </c>
      <c r="P4307" s="85">
        <v>41.6</v>
      </c>
      <c r="Q4307" s="78" t="s">
        <v>2210</v>
      </c>
      <c r="R4307" s="78"/>
      <c r="S4307" s="78"/>
      <c r="T4307" s="78">
        <v>4895</v>
      </c>
      <c r="U4307" s="85" t="s">
        <v>11049</v>
      </c>
      <c r="V4307" s="85">
        <v>2420</v>
      </c>
      <c r="W4307" s="78">
        <v>2510</v>
      </c>
      <c r="X4307" s="80" t="s">
        <v>11050</v>
      </c>
    </row>
    <row r="4308" spans="3:24">
      <c r="C4308" s="72">
        <v>2021</v>
      </c>
      <c r="D4308" s="73">
        <v>2</v>
      </c>
      <c r="E4308" s="78" t="s">
        <v>10056</v>
      </c>
      <c r="F4308" s="78" t="s">
        <v>10057</v>
      </c>
      <c r="G4308" s="78" t="s">
        <v>10073</v>
      </c>
      <c r="H4308" s="78" t="s">
        <v>9267</v>
      </c>
      <c r="I4308" s="84"/>
      <c r="J4308" s="84" t="s">
        <v>9268</v>
      </c>
      <c r="K4308" s="78"/>
      <c r="L4308" s="78">
        <v>276</v>
      </c>
      <c r="M4308" s="78"/>
      <c r="N4308" s="78"/>
      <c r="O4308" s="85">
        <v>154</v>
      </c>
      <c r="P4308" s="85">
        <v>66.84</v>
      </c>
      <c r="Q4308" s="78" t="s">
        <v>2653</v>
      </c>
      <c r="R4308" s="78"/>
      <c r="S4308" s="78"/>
      <c r="T4308" s="78">
        <v>5470</v>
      </c>
      <c r="U4308" s="85">
        <v>1660</v>
      </c>
      <c r="V4308" s="85">
        <v>2120</v>
      </c>
      <c r="W4308" s="78">
        <v>4495</v>
      </c>
      <c r="X4308" s="80">
        <v>2620</v>
      </c>
    </row>
    <row r="4309" spans="3:24">
      <c r="C4309" s="72">
        <v>2021</v>
      </c>
      <c r="D4309" s="73">
        <v>2</v>
      </c>
      <c r="E4309" s="78" t="s">
        <v>10865</v>
      </c>
      <c r="F4309" s="78" t="s">
        <v>9325</v>
      </c>
      <c r="G4309" s="78" t="s">
        <v>11051</v>
      </c>
      <c r="H4309" s="78" t="s">
        <v>9517</v>
      </c>
      <c r="I4309" s="84"/>
      <c r="J4309" s="84" t="s">
        <v>9281</v>
      </c>
      <c r="K4309" s="78"/>
      <c r="L4309" s="78">
        <v>305</v>
      </c>
      <c r="M4309" s="78">
        <v>0.222</v>
      </c>
      <c r="N4309" s="78"/>
      <c r="O4309" s="85">
        <v>160.08</v>
      </c>
      <c r="P4309" s="85">
        <v>422.87</v>
      </c>
      <c r="Q4309" s="78" t="s">
        <v>2210</v>
      </c>
      <c r="R4309" s="78"/>
      <c r="S4309" s="78"/>
      <c r="T4309" s="78">
        <v>9620</v>
      </c>
      <c r="U4309" s="85">
        <v>2550</v>
      </c>
      <c r="V4309" s="85" t="s">
        <v>7542</v>
      </c>
      <c r="W4309" s="78">
        <v>31000</v>
      </c>
      <c r="X4309" s="80">
        <v>18500</v>
      </c>
    </row>
    <row r="4310" spans="3:24">
      <c r="C4310" s="72">
        <v>2021</v>
      </c>
      <c r="D4310" s="73">
        <v>2</v>
      </c>
      <c r="E4310" s="78" t="s">
        <v>9771</v>
      </c>
      <c r="F4310" s="78" t="s">
        <v>9772</v>
      </c>
      <c r="G4310" s="78" t="s">
        <v>11052</v>
      </c>
      <c r="H4310" s="78" t="s">
        <v>11043</v>
      </c>
      <c r="I4310" s="84"/>
      <c r="J4310" s="84" t="s">
        <v>9281</v>
      </c>
      <c r="K4310" s="78"/>
      <c r="L4310" s="78">
        <v>259</v>
      </c>
      <c r="M4310" s="78">
        <v>0.246</v>
      </c>
      <c r="N4310" s="78"/>
      <c r="O4310" s="85">
        <v>157.18</v>
      </c>
      <c r="P4310" s="85">
        <v>60.16</v>
      </c>
      <c r="Q4310" s="78" t="s">
        <v>2210</v>
      </c>
      <c r="R4310" s="78"/>
      <c r="S4310" s="78"/>
      <c r="T4310" s="78" t="s">
        <v>11053</v>
      </c>
      <c r="U4310" s="85">
        <v>1960</v>
      </c>
      <c r="V4310" s="85">
        <v>2325</v>
      </c>
      <c r="W4310" s="78">
        <v>4495</v>
      </c>
      <c r="X4310" s="80">
        <v>2760</v>
      </c>
    </row>
    <row r="4311" spans="3:24">
      <c r="C4311" s="72">
        <v>2021</v>
      </c>
      <c r="D4311" s="73">
        <v>2</v>
      </c>
      <c r="E4311" s="78" t="s">
        <v>11054</v>
      </c>
      <c r="F4311" s="78" t="s">
        <v>11055</v>
      </c>
      <c r="G4311" s="78" t="s">
        <v>11056</v>
      </c>
      <c r="H4311" s="78" t="s">
        <v>9934</v>
      </c>
      <c r="I4311" s="84"/>
      <c r="J4311" s="84" t="s">
        <v>9281</v>
      </c>
      <c r="K4311" s="78"/>
      <c r="L4311" s="78" t="s">
        <v>11057</v>
      </c>
      <c r="M4311" s="78"/>
      <c r="N4311" s="78"/>
      <c r="O4311" s="85"/>
      <c r="P4311" s="85"/>
      <c r="Q4311" s="78"/>
      <c r="R4311" s="78">
        <v>50</v>
      </c>
      <c r="S4311" s="78">
        <v>51</v>
      </c>
      <c r="T4311" s="78">
        <v>8470</v>
      </c>
      <c r="U4311" s="85">
        <v>2400</v>
      </c>
      <c r="V4311" s="85">
        <v>3420</v>
      </c>
      <c r="W4311" s="78">
        <v>13000</v>
      </c>
      <c r="X4311" s="80" t="s">
        <v>11058</v>
      </c>
    </row>
    <row r="4312" spans="3:24">
      <c r="C4312" s="72">
        <v>2021</v>
      </c>
      <c r="D4312" s="73">
        <v>2</v>
      </c>
      <c r="E4312" s="78" t="s">
        <v>9383</v>
      </c>
      <c r="F4312" s="78" t="s">
        <v>9384</v>
      </c>
      <c r="G4312" s="78" t="s">
        <v>11059</v>
      </c>
      <c r="H4312" s="78" t="s">
        <v>9280</v>
      </c>
      <c r="I4312" s="84"/>
      <c r="J4312" s="84" t="s">
        <v>9281</v>
      </c>
      <c r="K4312" s="78"/>
      <c r="L4312" s="78"/>
      <c r="M4312" s="78"/>
      <c r="N4312" s="78"/>
      <c r="O4312" s="85"/>
      <c r="P4312" s="85">
        <v>38.64</v>
      </c>
      <c r="Q4312" s="78" t="s">
        <v>11060</v>
      </c>
      <c r="R4312" s="78"/>
      <c r="S4312" s="78"/>
      <c r="T4312" s="78">
        <v>10700</v>
      </c>
      <c r="U4312" s="85">
        <v>2540</v>
      </c>
      <c r="V4312" s="85" t="s">
        <v>7642</v>
      </c>
      <c r="W4312" s="78">
        <v>16550</v>
      </c>
      <c r="X4312" s="80">
        <v>11500</v>
      </c>
    </row>
    <row r="4313" spans="3:24">
      <c r="C4313" s="72">
        <v>2021</v>
      </c>
      <c r="D4313" s="73">
        <v>2</v>
      </c>
      <c r="E4313" s="78" t="s">
        <v>9447</v>
      </c>
      <c r="F4313" s="78" t="s">
        <v>9273</v>
      </c>
      <c r="G4313" s="78" t="s">
        <v>11061</v>
      </c>
      <c r="H4313" s="78" t="s">
        <v>9822</v>
      </c>
      <c r="I4313" s="84"/>
      <c r="J4313" s="84" t="s">
        <v>9268</v>
      </c>
      <c r="K4313" s="78"/>
      <c r="L4313" s="78"/>
      <c r="M4313" s="78"/>
      <c r="N4313" s="78"/>
      <c r="O4313" s="85"/>
      <c r="P4313" s="85">
        <v>38.64</v>
      </c>
      <c r="Q4313" s="78" t="s">
        <v>11060</v>
      </c>
      <c r="R4313" s="78"/>
      <c r="S4313" s="78"/>
      <c r="T4313" s="78">
        <v>10700</v>
      </c>
      <c r="U4313" s="85">
        <v>2540</v>
      </c>
      <c r="V4313" s="85" t="s">
        <v>7642</v>
      </c>
      <c r="W4313" s="78">
        <v>16550</v>
      </c>
      <c r="X4313" s="80">
        <v>11500</v>
      </c>
    </row>
    <row r="4314" spans="3:24">
      <c r="C4314" s="72">
        <v>2021</v>
      </c>
      <c r="D4314" s="73">
        <v>2</v>
      </c>
      <c r="E4314" s="78" t="s">
        <v>11062</v>
      </c>
      <c r="F4314" s="78" t="s">
        <v>9703</v>
      </c>
      <c r="G4314" s="78" t="s">
        <v>11063</v>
      </c>
      <c r="H4314" s="78" t="s">
        <v>10472</v>
      </c>
      <c r="I4314" s="84"/>
      <c r="J4314" s="84" t="s">
        <v>9268</v>
      </c>
      <c r="K4314" s="78"/>
      <c r="L4314" s="78" t="s">
        <v>11064</v>
      </c>
      <c r="M4314" s="78"/>
      <c r="N4314" s="78"/>
      <c r="O4314" s="85"/>
      <c r="P4314" s="85"/>
      <c r="Q4314" s="78"/>
      <c r="R4314" s="78">
        <v>65</v>
      </c>
      <c r="S4314" s="78">
        <v>66</v>
      </c>
      <c r="T4314" s="78">
        <v>11990</v>
      </c>
      <c r="U4314" s="85">
        <v>2550</v>
      </c>
      <c r="V4314" s="85">
        <v>3380</v>
      </c>
      <c r="W4314" s="78">
        <v>18000</v>
      </c>
      <c r="X4314" s="80" t="s">
        <v>11065</v>
      </c>
    </row>
    <row r="4315" spans="3:24">
      <c r="C4315" s="72">
        <v>2021</v>
      </c>
      <c r="D4315" s="73">
        <v>2</v>
      </c>
      <c r="E4315" s="78" t="s">
        <v>11062</v>
      </c>
      <c r="F4315" s="78" t="s">
        <v>9703</v>
      </c>
      <c r="G4315" s="78" t="s">
        <v>11063</v>
      </c>
      <c r="H4315" s="78" t="s">
        <v>10472</v>
      </c>
      <c r="I4315" s="84"/>
      <c r="J4315" s="84" t="s">
        <v>9268</v>
      </c>
      <c r="K4315" s="78"/>
      <c r="L4315" s="78" t="s">
        <v>11066</v>
      </c>
      <c r="M4315" s="78"/>
      <c r="N4315" s="78"/>
      <c r="O4315" s="85"/>
      <c r="P4315" s="85"/>
      <c r="Q4315" s="78"/>
      <c r="R4315" s="78">
        <v>46</v>
      </c>
      <c r="S4315" s="78">
        <v>47.5</v>
      </c>
      <c r="T4315" s="78">
        <v>8545</v>
      </c>
      <c r="U4315" s="85" t="s">
        <v>1800</v>
      </c>
      <c r="V4315" s="85" t="s">
        <v>6343</v>
      </c>
      <c r="W4315" s="78">
        <v>14000</v>
      </c>
      <c r="X4315" s="80" t="s">
        <v>6344</v>
      </c>
    </row>
    <row r="4316" spans="3:24">
      <c r="C4316" s="72">
        <v>2021</v>
      </c>
      <c r="D4316" s="73">
        <v>2</v>
      </c>
      <c r="E4316" s="78" t="s">
        <v>10256</v>
      </c>
      <c r="F4316" s="78" t="s">
        <v>10203</v>
      </c>
      <c r="G4316" s="78" t="s">
        <v>11067</v>
      </c>
      <c r="H4316" s="78" t="s">
        <v>10094</v>
      </c>
      <c r="I4316" s="84"/>
      <c r="J4316" s="84" t="s">
        <v>9268</v>
      </c>
      <c r="K4316" s="78"/>
      <c r="L4316" s="78" t="s">
        <v>11068</v>
      </c>
      <c r="M4316" s="78"/>
      <c r="N4316" s="78"/>
      <c r="O4316" s="85"/>
      <c r="P4316" s="85"/>
      <c r="Q4316" s="78"/>
      <c r="R4316" s="78">
        <v>55</v>
      </c>
      <c r="S4316" s="78">
        <v>56.5</v>
      </c>
      <c r="T4316" s="78">
        <v>11990</v>
      </c>
      <c r="U4316" s="85">
        <v>2550</v>
      </c>
      <c r="V4316" s="85">
        <v>3480</v>
      </c>
      <c r="W4316" s="78">
        <v>17900</v>
      </c>
      <c r="X4316" s="80">
        <v>11800</v>
      </c>
    </row>
    <row r="4317" spans="3:24">
      <c r="C4317" s="72">
        <v>2021</v>
      </c>
      <c r="D4317" s="73">
        <v>2</v>
      </c>
      <c r="E4317" s="78" t="s">
        <v>9547</v>
      </c>
      <c r="F4317" s="78" t="s">
        <v>9548</v>
      </c>
      <c r="G4317" s="78" t="s">
        <v>11069</v>
      </c>
      <c r="H4317" s="78" t="s">
        <v>9822</v>
      </c>
      <c r="I4317" s="84"/>
      <c r="J4317" s="84" t="s">
        <v>9268</v>
      </c>
      <c r="K4317" s="78"/>
      <c r="L4317" s="78">
        <v>222</v>
      </c>
      <c r="M4317" s="78">
        <v>0.44</v>
      </c>
      <c r="N4317" s="78"/>
      <c r="O4317" s="85">
        <v>154</v>
      </c>
      <c r="P4317" s="85">
        <v>66.84</v>
      </c>
      <c r="Q4317" s="78" t="s">
        <v>2210</v>
      </c>
      <c r="R4317" s="78"/>
      <c r="S4317" s="78"/>
      <c r="T4317" s="78">
        <v>5006</v>
      </c>
      <c r="U4317" s="85">
        <v>1655</v>
      </c>
      <c r="V4317" s="85">
        <v>2125</v>
      </c>
      <c r="W4317" s="78">
        <v>4495</v>
      </c>
      <c r="X4317" s="80">
        <v>3200</v>
      </c>
    </row>
    <row r="4318" spans="3:24">
      <c r="C4318" s="72">
        <v>2021</v>
      </c>
      <c r="D4318" s="73">
        <v>2</v>
      </c>
      <c r="E4318" s="78" t="s">
        <v>10056</v>
      </c>
      <c r="F4318" s="78" t="s">
        <v>10057</v>
      </c>
      <c r="G4318" s="78" t="s">
        <v>11070</v>
      </c>
      <c r="H4318" s="78" t="s">
        <v>9822</v>
      </c>
      <c r="I4318" s="84"/>
      <c r="J4318" s="84" t="s">
        <v>9268</v>
      </c>
      <c r="K4318" s="78"/>
      <c r="L4318" s="78">
        <v>265</v>
      </c>
      <c r="M4318" s="78" t="s">
        <v>11071</v>
      </c>
      <c r="N4318" s="78"/>
      <c r="O4318" s="85">
        <v>157.18</v>
      </c>
      <c r="P4318" s="85">
        <v>60.16</v>
      </c>
      <c r="Q4318" s="78" t="s">
        <v>2210</v>
      </c>
      <c r="R4318" s="78"/>
      <c r="S4318" s="78"/>
      <c r="T4318" s="78" t="s">
        <v>11072</v>
      </c>
      <c r="U4318" s="85">
        <v>1760</v>
      </c>
      <c r="V4318" s="85">
        <v>2480</v>
      </c>
      <c r="W4318" s="78">
        <v>4495</v>
      </c>
      <c r="X4318" s="80" t="s">
        <v>11073</v>
      </c>
    </row>
    <row r="4319" spans="3:24">
      <c r="C4319" s="72">
        <v>2021</v>
      </c>
      <c r="D4319" s="73">
        <v>2</v>
      </c>
      <c r="E4319" s="78" t="s">
        <v>11074</v>
      </c>
      <c r="F4319" s="78" t="s">
        <v>11075</v>
      </c>
      <c r="G4319" s="78" t="s">
        <v>11076</v>
      </c>
      <c r="H4319" s="78" t="s">
        <v>11077</v>
      </c>
      <c r="I4319" s="84"/>
      <c r="J4319" s="84" t="s">
        <v>9281</v>
      </c>
      <c r="K4319" s="78"/>
      <c r="L4319" s="78">
        <v>222</v>
      </c>
      <c r="M4319" s="78">
        <v>0.44</v>
      </c>
      <c r="N4319" s="78"/>
      <c r="O4319" s="85">
        <v>154</v>
      </c>
      <c r="P4319" s="85">
        <v>66.84</v>
      </c>
      <c r="Q4319" s="78" t="s">
        <v>2210</v>
      </c>
      <c r="R4319" s="78"/>
      <c r="S4319" s="78"/>
      <c r="T4319" s="78">
        <v>5006</v>
      </c>
      <c r="U4319" s="85">
        <v>1655</v>
      </c>
      <c r="V4319" s="85">
        <v>2125</v>
      </c>
      <c r="W4319" s="78">
        <v>4495</v>
      </c>
      <c r="X4319" s="80">
        <v>3200</v>
      </c>
    </row>
    <row r="4320" spans="3:24">
      <c r="C4320" s="72">
        <v>2021</v>
      </c>
      <c r="D4320" s="73">
        <v>2</v>
      </c>
      <c r="E4320" s="78" t="s">
        <v>9383</v>
      </c>
      <c r="F4320" s="78" t="s">
        <v>9384</v>
      </c>
      <c r="G4320" s="78" t="s">
        <v>11078</v>
      </c>
      <c r="H4320" s="78" t="s">
        <v>11077</v>
      </c>
      <c r="I4320" s="84"/>
      <c r="J4320" s="84" t="s">
        <v>9281</v>
      </c>
      <c r="K4320" s="78"/>
      <c r="L4320" s="78">
        <v>265</v>
      </c>
      <c r="M4320" s="78" t="s">
        <v>11071</v>
      </c>
      <c r="N4320" s="78"/>
      <c r="O4320" s="85">
        <v>157.18</v>
      </c>
      <c r="P4320" s="85">
        <v>60.16</v>
      </c>
      <c r="Q4320" s="78" t="s">
        <v>2210</v>
      </c>
      <c r="R4320" s="78"/>
      <c r="S4320" s="78"/>
      <c r="T4320" s="78" t="s">
        <v>11072</v>
      </c>
      <c r="U4320" s="85">
        <v>1760</v>
      </c>
      <c r="V4320" s="85">
        <v>2480</v>
      </c>
      <c r="W4320" s="78">
        <v>4495</v>
      </c>
      <c r="X4320" s="80" t="s">
        <v>11073</v>
      </c>
    </row>
    <row r="4321" spans="3:24">
      <c r="C4321" s="72">
        <v>2021</v>
      </c>
      <c r="D4321" s="73">
        <v>1</v>
      </c>
      <c r="E4321" s="78" t="s">
        <v>9367</v>
      </c>
      <c r="F4321" s="78" t="s">
        <v>9368</v>
      </c>
      <c r="G4321" s="78" t="s">
        <v>11079</v>
      </c>
      <c r="H4321" s="78" t="s">
        <v>9275</v>
      </c>
      <c r="I4321" s="78" t="s">
        <v>10102</v>
      </c>
      <c r="J4321" s="78" t="s">
        <v>9281</v>
      </c>
      <c r="K4321" s="78">
        <v>402</v>
      </c>
      <c r="L4321" s="78"/>
      <c r="M4321" s="78"/>
      <c r="N4321" s="78">
        <v>15.2</v>
      </c>
      <c r="O4321" s="78">
        <v>170</v>
      </c>
      <c r="P4321" s="78"/>
      <c r="Q4321" s="78" t="s">
        <v>2247</v>
      </c>
      <c r="R4321" s="78"/>
      <c r="S4321" s="78"/>
      <c r="T4321" s="78">
        <v>4612</v>
      </c>
      <c r="U4321" s="78">
        <v>1852</v>
      </c>
      <c r="V4321" s="78">
        <v>1640</v>
      </c>
      <c r="W4321" s="78">
        <v>2420</v>
      </c>
      <c r="X4321" s="80">
        <v>1960</v>
      </c>
    </row>
    <row r="4322" spans="3:24">
      <c r="C4322" s="72">
        <v>2021</v>
      </c>
      <c r="D4322" s="73">
        <v>1</v>
      </c>
      <c r="E4322" s="78" t="s">
        <v>9974</v>
      </c>
      <c r="F4322" s="78" t="s">
        <v>9975</v>
      </c>
      <c r="G4322" s="78" t="s">
        <v>11080</v>
      </c>
      <c r="H4322" s="78" t="s">
        <v>11081</v>
      </c>
      <c r="I4322" s="78" t="s">
        <v>10102</v>
      </c>
      <c r="J4322" s="78" t="s">
        <v>9281</v>
      </c>
      <c r="K4322" s="78"/>
      <c r="L4322" s="78">
        <v>210</v>
      </c>
      <c r="M4322" s="78">
        <v>0.17</v>
      </c>
      <c r="N4322" s="78"/>
      <c r="O4322" s="78">
        <v>157.57</v>
      </c>
      <c r="P4322" s="78">
        <v>281.92</v>
      </c>
      <c r="Q4322" s="78" t="s">
        <v>2210</v>
      </c>
      <c r="R4322" s="78"/>
      <c r="S4322" s="78"/>
      <c r="T4322" s="78">
        <v>7615</v>
      </c>
      <c r="U4322" s="78">
        <v>2550</v>
      </c>
      <c r="V4322" s="78">
        <v>3475</v>
      </c>
      <c r="W4322" s="78">
        <v>25000</v>
      </c>
      <c r="X4322" s="80">
        <v>12800</v>
      </c>
    </row>
    <row r="4323" spans="3:24">
      <c r="C4323" s="72">
        <v>2021</v>
      </c>
      <c r="D4323" s="73">
        <v>1</v>
      </c>
      <c r="E4323" s="78" t="s">
        <v>9928</v>
      </c>
      <c r="F4323" s="78" t="s">
        <v>9929</v>
      </c>
      <c r="G4323" s="78" t="s">
        <v>11082</v>
      </c>
      <c r="H4323" s="78" t="s">
        <v>9275</v>
      </c>
      <c r="I4323" s="78" t="s">
        <v>10102</v>
      </c>
      <c r="J4323" s="78" t="s">
        <v>9281</v>
      </c>
      <c r="K4323" s="78">
        <v>403</v>
      </c>
      <c r="L4323" s="78"/>
      <c r="M4323" s="78"/>
      <c r="N4323" s="78">
        <v>14.1</v>
      </c>
      <c r="O4323" s="78">
        <v>141.23</v>
      </c>
      <c r="P4323" s="78"/>
      <c r="Q4323" s="78" t="s">
        <v>2280</v>
      </c>
      <c r="R4323" s="78"/>
      <c r="S4323" s="78"/>
      <c r="T4323" s="78">
        <v>4585</v>
      </c>
      <c r="U4323" s="78">
        <v>1835</v>
      </c>
      <c r="V4323" s="78">
        <v>1672</v>
      </c>
      <c r="W4323" s="78">
        <v>2145</v>
      </c>
      <c r="X4323" s="80">
        <v>1770</v>
      </c>
    </row>
    <row r="4324" spans="3:24">
      <c r="C4324" s="72">
        <v>2021</v>
      </c>
      <c r="D4324" s="73">
        <v>1</v>
      </c>
      <c r="E4324" s="78" t="s">
        <v>10098</v>
      </c>
      <c r="F4324" s="78" t="s">
        <v>10099</v>
      </c>
      <c r="G4324" s="78" t="s">
        <v>11083</v>
      </c>
      <c r="H4324" s="78" t="s">
        <v>9651</v>
      </c>
      <c r="I4324" s="78" t="s">
        <v>10102</v>
      </c>
      <c r="J4324" s="78" t="s">
        <v>9281</v>
      </c>
      <c r="K4324" s="78"/>
      <c r="L4324" s="78">
        <v>240</v>
      </c>
      <c r="M4324" s="78">
        <v>0.16</v>
      </c>
      <c r="N4324" s="78"/>
      <c r="O4324" s="78">
        <v>157.19</v>
      </c>
      <c r="P4324" s="78">
        <v>281.91</v>
      </c>
      <c r="Q4324" s="78" t="s">
        <v>2210</v>
      </c>
      <c r="R4324" s="78"/>
      <c r="S4324" s="78"/>
      <c r="T4324" s="78">
        <v>10400</v>
      </c>
      <c r="U4324" s="78">
        <v>2530</v>
      </c>
      <c r="V4324" s="78">
        <v>3995</v>
      </c>
      <c r="W4324" s="78">
        <v>31000</v>
      </c>
      <c r="X4324" s="80">
        <v>16360</v>
      </c>
    </row>
    <row r="4325" spans="3:24">
      <c r="C4325" s="72">
        <v>2021</v>
      </c>
      <c r="D4325" s="73">
        <v>1</v>
      </c>
      <c r="E4325" s="78" t="s">
        <v>11006</v>
      </c>
      <c r="F4325" s="78" t="s">
        <v>11007</v>
      </c>
      <c r="G4325" s="78" t="s">
        <v>11084</v>
      </c>
      <c r="H4325" s="78" t="s">
        <v>9275</v>
      </c>
      <c r="I4325" s="78" t="s">
        <v>10102</v>
      </c>
      <c r="J4325" s="78" t="s">
        <v>10109</v>
      </c>
      <c r="K4325" s="78">
        <v>610</v>
      </c>
      <c r="L4325" s="78"/>
      <c r="M4325" s="78"/>
      <c r="N4325" s="78">
        <v>14.5</v>
      </c>
      <c r="O4325" s="78">
        <v>180</v>
      </c>
      <c r="P4325" s="78"/>
      <c r="Q4325" s="78" t="s">
        <v>2689</v>
      </c>
      <c r="R4325" s="78"/>
      <c r="S4325" s="78"/>
      <c r="T4325" s="78">
        <v>4530</v>
      </c>
      <c r="U4325" s="78">
        <v>1860</v>
      </c>
      <c r="V4325" s="78">
        <v>1628</v>
      </c>
      <c r="W4325" s="78">
        <v>2113</v>
      </c>
      <c r="X4325" s="80">
        <v>1738</v>
      </c>
    </row>
    <row r="4326" spans="3:24">
      <c r="C4326" s="72">
        <v>2021</v>
      </c>
      <c r="D4326" s="73">
        <v>1</v>
      </c>
      <c r="E4326" s="78" t="s">
        <v>10525</v>
      </c>
      <c r="F4326" s="78" t="s">
        <v>11085</v>
      </c>
      <c r="G4326" s="78" t="s">
        <v>11086</v>
      </c>
      <c r="H4326" s="78" t="s">
        <v>9267</v>
      </c>
      <c r="I4326" s="78" t="s">
        <v>10102</v>
      </c>
      <c r="J4326" s="78" t="s">
        <v>9268</v>
      </c>
      <c r="K4326" s="78"/>
      <c r="L4326" s="78">
        <v>480</v>
      </c>
      <c r="M4326" s="78">
        <v>0.148</v>
      </c>
      <c r="N4326" s="78"/>
      <c r="O4326" s="78" t="s">
        <v>10821</v>
      </c>
      <c r="P4326" s="78">
        <v>255.487</v>
      </c>
      <c r="Q4326" s="78" t="s">
        <v>2210</v>
      </c>
      <c r="R4326" s="78"/>
      <c r="S4326" s="78"/>
      <c r="T4326" s="78">
        <v>10700</v>
      </c>
      <c r="U4326" s="78">
        <v>2500</v>
      </c>
      <c r="V4326" s="78" t="s">
        <v>11087</v>
      </c>
      <c r="W4326" s="78">
        <v>18000</v>
      </c>
      <c r="X4326" s="80">
        <v>11500</v>
      </c>
    </row>
    <row r="4327" spans="3:24">
      <c r="C4327" s="72">
        <v>2021</v>
      </c>
      <c r="D4327" s="73">
        <v>1</v>
      </c>
      <c r="E4327" s="78" t="s">
        <v>10865</v>
      </c>
      <c r="F4327" s="78" t="s">
        <v>9325</v>
      </c>
      <c r="G4327" s="78" t="s">
        <v>11088</v>
      </c>
      <c r="H4327" s="78" t="s">
        <v>9490</v>
      </c>
      <c r="I4327" s="78" t="s">
        <v>10102</v>
      </c>
      <c r="J4327" s="78" t="s">
        <v>9268</v>
      </c>
      <c r="K4327" s="78">
        <v>290</v>
      </c>
      <c r="L4327" s="78"/>
      <c r="M4327" s="78">
        <v>0.21</v>
      </c>
      <c r="N4327" s="78"/>
      <c r="O4327" s="78">
        <v>141.1</v>
      </c>
      <c r="P4327" s="78">
        <v>41.6</v>
      </c>
      <c r="Q4327" s="78" t="s">
        <v>2210</v>
      </c>
      <c r="R4327" s="78"/>
      <c r="S4327" s="78"/>
      <c r="T4327" s="78">
        <v>4845</v>
      </c>
      <c r="U4327" s="78">
        <v>1610</v>
      </c>
      <c r="V4327" s="78">
        <v>1920</v>
      </c>
      <c r="W4327" s="78">
        <v>2690</v>
      </c>
      <c r="X4327" s="80">
        <v>1335</v>
      </c>
    </row>
    <row r="4328" spans="3:24">
      <c r="C4328" s="72">
        <v>2021</v>
      </c>
      <c r="D4328" s="73">
        <v>1</v>
      </c>
      <c r="E4328" s="78" t="s">
        <v>9620</v>
      </c>
      <c r="F4328" s="78" t="s">
        <v>9621</v>
      </c>
      <c r="G4328" s="78" t="s">
        <v>11089</v>
      </c>
      <c r="H4328" s="78" t="s">
        <v>9517</v>
      </c>
      <c r="I4328" s="78" t="s">
        <v>10102</v>
      </c>
      <c r="J4328" s="78" t="s">
        <v>9281</v>
      </c>
      <c r="K4328" s="78"/>
      <c r="L4328" s="78">
        <v>440</v>
      </c>
      <c r="M4328" s="78">
        <v>0.28</v>
      </c>
      <c r="N4328" s="78"/>
      <c r="O4328" s="78">
        <v>140.53</v>
      </c>
      <c r="P4328" s="78">
        <v>96.768</v>
      </c>
      <c r="Q4328" s="78" t="s">
        <v>2210</v>
      </c>
      <c r="R4328" s="78"/>
      <c r="S4328" s="78"/>
      <c r="T4328" s="78">
        <v>5995</v>
      </c>
      <c r="U4328" s="78" t="s">
        <v>7351</v>
      </c>
      <c r="V4328" s="78" t="s">
        <v>7352</v>
      </c>
      <c r="W4328" s="78">
        <v>4495</v>
      </c>
      <c r="X4328" s="80">
        <v>3050</v>
      </c>
    </row>
    <row r="4329" spans="3:24">
      <c r="C4329" s="72">
        <v>2021</v>
      </c>
      <c r="D4329" s="73">
        <v>1</v>
      </c>
      <c r="E4329" s="78" t="s">
        <v>9612</v>
      </c>
      <c r="F4329" s="78" t="s">
        <v>9613</v>
      </c>
      <c r="G4329" s="78" t="s">
        <v>10494</v>
      </c>
      <c r="H4329" s="78" t="s">
        <v>9402</v>
      </c>
      <c r="I4329" s="78" t="s">
        <v>10102</v>
      </c>
      <c r="J4329" s="78" t="s">
        <v>9268</v>
      </c>
      <c r="K4329" s="78"/>
      <c r="L4329" s="78">
        <v>360</v>
      </c>
      <c r="M4329" s="78">
        <v>0.256</v>
      </c>
      <c r="N4329" s="78"/>
      <c r="O4329" s="78">
        <v>157.18</v>
      </c>
      <c r="P4329" s="78">
        <v>90.24</v>
      </c>
      <c r="Q4329" s="78" t="s">
        <v>2221</v>
      </c>
      <c r="R4329" s="78"/>
      <c r="S4329" s="78"/>
      <c r="T4329" s="78">
        <v>5990</v>
      </c>
      <c r="U4329" s="78">
        <v>2250</v>
      </c>
      <c r="V4329" s="78">
        <v>3130</v>
      </c>
      <c r="W4329" s="78">
        <v>7000</v>
      </c>
      <c r="X4329" s="80" t="s">
        <v>10742</v>
      </c>
    </row>
    <row r="4330" spans="3:24">
      <c r="C4330" s="72">
        <v>2021</v>
      </c>
      <c r="D4330" s="73">
        <v>1</v>
      </c>
      <c r="E4330" s="78" t="s">
        <v>11006</v>
      </c>
      <c r="F4330" s="78" t="s">
        <v>11007</v>
      </c>
      <c r="G4330" s="78" t="s">
        <v>11090</v>
      </c>
      <c r="H4330" s="78" t="s">
        <v>9327</v>
      </c>
      <c r="I4330" s="78" t="s">
        <v>10102</v>
      </c>
      <c r="J4330" s="78" t="s">
        <v>10109</v>
      </c>
      <c r="K4330" s="78">
        <v>301</v>
      </c>
      <c r="L4330" s="78"/>
      <c r="M4330" s="78"/>
      <c r="N4330" s="78">
        <v>11</v>
      </c>
      <c r="O4330" s="78">
        <v>150</v>
      </c>
      <c r="P4330" s="78"/>
      <c r="Q4330" s="78" t="s">
        <v>2689</v>
      </c>
      <c r="R4330" s="78"/>
      <c r="S4330" s="78"/>
      <c r="T4330" s="78">
        <v>4070</v>
      </c>
      <c r="U4330" s="78">
        <v>1690</v>
      </c>
      <c r="V4330" s="78">
        <v>1540</v>
      </c>
      <c r="W4330" s="78">
        <v>1456</v>
      </c>
      <c r="X4330" s="80">
        <v>1081</v>
      </c>
    </row>
    <row r="4331" spans="3:24">
      <c r="C4331" s="72">
        <v>2021</v>
      </c>
      <c r="D4331" s="73">
        <v>1</v>
      </c>
      <c r="E4331" s="78" t="s">
        <v>11006</v>
      </c>
      <c r="F4331" s="78" t="s">
        <v>11007</v>
      </c>
      <c r="G4331" s="78" t="s">
        <v>11091</v>
      </c>
      <c r="H4331" s="78" t="s">
        <v>9327</v>
      </c>
      <c r="I4331" s="78" t="s">
        <v>10102</v>
      </c>
      <c r="J4331" s="78" t="s">
        <v>10109</v>
      </c>
      <c r="K4331" s="78">
        <v>401</v>
      </c>
      <c r="L4331" s="78"/>
      <c r="M4331" s="78"/>
      <c r="N4331" s="78">
        <v>11.5</v>
      </c>
      <c r="O4331" s="78">
        <v>160</v>
      </c>
      <c r="P4331" s="78"/>
      <c r="Q4331" s="78" t="s">
        <v>2689</v>
      </c>
      <c r="R4331" s="78"/>
      <c r="S4331" s="78"/>
      <c r="T4331" s="78">
        <v>4070</v>
      </c>
      <c r="U4331" s="78">
        <v>1690</v>
      </c>
      <c r="V4331" s="78">
        <v>1540</v>
      </c>
      <c r="W4331" s="78">
        <v>1526</v>
      </c>
      <c r="X4331" s="80">
        <v>1151</v>
      </c>
    </row>
    <row r="4332" spans="3:24">
      <c r="C4332" s="72">
        <v>2021</v>
      </c>
      <c r="D4332" s="73">
        <v>1</v>
      </c>
      <c r="E4332" s="78" t="s">
        <v>9763</v>
      </c>
      <c r="F4332" s="78" t="s">
        <v>9476</v>
      </c>
      <c r="G4332" s="78" t="s">
        <v>10077</v>
      </c>
      <c r="H4332" s="78" t="s">
        <v>9287</v>
      </c>
      <c r="I4332" s="78" t="s">
        <v>10102</v>
      </c>
      <c r="J4332" s="78" t="s">
        <v>9281</v>
      </c>
      <c r="K4332" s="78"/>
      <c r="L4332" s="78">
        <v>390</v>
      </c>
      <c r="M4332" s="78"/>
      <c r="N4332" s="78"/>
      <c r="O4332" s="78">
        <v>140.7</v>
      </c>
      <c r="P4332" s="78">
        <v>314.14</v>
      </c>
      <c r="Q4332" s="78" t="s">
        <v>2210</v>
      </c>
      <c r="R4332" s="78"/>
      <c r="S4332" s="78"/>
      <c r="T4332" s="78">
        <v>8830</v>
      </c>
      <c r="U4332" s="78">
        <v>2500</v>
      </c>
      <c r="V4332" s="78">
        <v>3060</v>
      </c>
      <c r="W4332" s="78">
        <v>18000</v>
      </c>
      <c r="X4332" s="80">
        <v>13580</v>
      </c>
    </row>
    <row r="4333" spans="3:24">
      <c r="C4333" s="72">
        <v>2021</v>
      </c>
      <c r="D4333" s="73">
        <v>1</v>
      </c>
      <c r="E4333" s="78" t="s">
        <v>11092</v>
      </c>
      <c r="F4333" s="78" t="s">
        <v>9476</v>
      </c>
      <c r="G4333" s="78" t="s">
        <v>11093</v>
      </c>
      <c r="H4333" s="78" t="s">
        <v>9320</v>
      </c>
      <c r="I4333" s="78" t="s">
        <v>10102</v>
      </c>
      <c r="J4333" s="78" t="s">
        <v>9281</v>
      </c>
      <c r="K4333" s="78"/>
      <c r="L4333" s="78">
        <v>250</v>
      </c>
      <c r="M4333" s="78"/>
      <c r="N4333" s="78"/>
      <c r="O4333" s="78">
        <v>130.8</v>
      </c>
      <c r="P4333" s="78">
        <v>217.6</v>
      </c>
      <c r="Q4333" s="78" t="s">
        <v>2272</v>
      </c>
      <c r="R4333" s="78"/>
      <c r="S4333" s="78"/>
      <c r="T4333" s="78" t="s">
        <v>11094</v>
      </c>
      <c r="U4333" s="78">
        <v>2550</v>
      </c>
      <c r="V4333" s="78">
        <v>3080</v>
      </c>
      <c r="W4333" s="78">
        <v>18000</v>
      </c>
      <c r="X4333" s="80" t="s">
        <v>11095</v>
      </c>
    </row>
    <row r="4334" spans="3:24">
      <c r="C4334" s="72">
        <v>2021</v>
      </c>
      <c r="D4334" s="73">
        <v>1</v>
      </c>
      <c r="E4334" s="78" t="s">
        <v>10818</v>
      </c>
      <c r="F4334" s="78" t="s">
        <v>10819</v>
      </c>
      <c r="G4334" s="78" t="s">
        <v>11096</v>
      </c>
      <c r="H4334" s="78" t="s">
        <v>9267</v>
      </c>
      <c r="I4334" s="78" t="s">
        <v>10102</v>
      </c>
      <c r="J4334" s="78" t="s">
        <v>9268</v>
      </c>
      <c r="K4334" s="78"/>
      <c r="L4334" s="78">
        <v>360</v>
      </c>
      <c r="M4334" s="78">
        <v>0.136</v>
      </c>
      <c r="N4334" s="78"/>
      <c r="O4334" s="78" t="s">
        <v>11097</v>
      </c>
      <c r="P4334" s="78">
        <v>95.25</v>
      </c>
      <c r="Q4334" s="78" t="s">
        <v>2210</v>
      </c>
      <c r="R4334" s="78"/>
      <c r="S4334" s="78"/>
      <c r="T4334" s="78">
        <v>6530</v>
      </c>
      <c r="U4334" s="78">
        <v>2100</v>
      </c>
      <c r="V4334" s="78" t="s">
        <v>11098</v>
      </c>
      <c r="W4334" s="78">
        <v>9500</v>
      </c>
      <c r="X4334" s="80" t="s">
        <v>11099</v>
      </c>
    </row>
    <row r="4335" spans="3:24">
      <c r="C4335" s="72">
        <v>2021</v>
      </c>
      <c r="D4335" s="73">
        <v>1</v>
      </c>
      <c r="E4335" s="78" t="s">
        <v>11100</v>
      </c>
      <c r="F4335" s="78" t="s">
        <v>9488</v>
      </c>
      <c r="G4335" s="78" t="s">
        <v>11101</v>
      </c>
      <c r="H4335" s="78" t="s">
        <v>10728</v>
      </c>
      <c r="I4335" s="78" t="s">
        <v>10102</v>
      </c>
      <c r="J4335" s="78" t="s">
        <v>9281</v>
      </c>
      <c r="K4335" s="78"/>
      <c r="L4335" s="78">
        <v>333</v>
      </c>
      <c r="M4335" s="78">
        <v>0.228</v>
      </c>
      <c r="N4335" s="78"/>
      <c r="O4335" s="78">
        <v>154.59</v>
      </c>
      <c r="P4335" s="78">
        <v>66.84</v>
      </c>
      <c r="Q4335" s="78" t="s">
        <v>2210</v>
      </c>
      <c r="R4335" s="78"/>
      <c r="S4335" s="78"/>
      <c r="T4335" s="78">
        <v>5995</v>
      </c>
      <c r="U4335" s="78">
        <v>2020</v>
      </c>
      <c r="V4335" s="78">
        <v>2170</v>
      </c>
      <c r="W4335" s="78">
        <v>4495</v>
      </c>
      <c r="X4335" s="80">
        <v>2730</v>
      </c>
    </row>
    <row r="4336" spans="3:24">
      <c r="C4336" s="72">
        <v>2021</v>
      </c>
      <c r="D4336" s="73">
        <v>1</v>
      </c>
      <c r="E4336" s="78" t="s">
        <v>10525</v>
      </c>
      <c r="F4336" s="78" t="s">
        <v>11085</v>
      </c>
      <c r="G4336" s="78" t="s">
        <v>11102</v>
      </c>
      <c r="H4336" s="78" t="s">
        <v>9267</v>
      </c>
      <c r="I4336" s="78" t="s">
        <v>10102</v>
      </c>
      <c r="J4336" s="78" t="s">
        <v>9268</v>
      </c>
      <c r="K4336" s="78"/>
      <c r="L4336" s="78">
        <v>600</v>
      </c>
      <c r="M4336" s="78">
        <v>0.149</v>
      </c>
      <c r="N4336" s="78"/>
      <c r="O4336" s="78">
        <v>159.79</v>
      </c>
      <c r="P4336" s="78">
        <v>229.057</v>
      </c>
      <c r="Q4336" s="78" t="s">
        <v>2210</v>
      </c>
      <c r="R4336" s="78"/>
      <c r="S4336" s="78"/>
      <c r="T4336" s="78">
        <v>8545</v>
      </c>
      <c r="U4336" s="78">
        <v>2480</v>
      </c>
      <c r="V4336" s="78" t="s">
        <v>11103</v>
      </c>
      <c r="W4336" s="78">
        <v>14000</v>
      </c>
      <c r="X4336" s="80" t="s">
        <v>4321</v>
      </c>
    </row>
    <row r="4337" spans="3:24">
      <c r="C4337" s="72">
        <v>2021</v>
      </c>
      <c r="D4337" s="73">
        <v>1</v>
      </c>
      <c r="E4337" s="78" t="s">
        <v>9928</v>
      </c>
      <c r="F4337" s="78" t="s">
        <v>9929</v>
      </c>
      <c r="G4337" s="78" t="s">
        <v>11104</v>
      </c>
      <c r="H4337" s="78" t="s">
        <v>11105</v>
      </c>
      <c r="I4337" s="78" t="s">
        <v>10102</v>
      </c>
      <c r="J4337" s="78" t="s">
        <v>10109</v>
      </c>
      <c r="K4337" s="78">
        <v>430</v>
      </c>
      <c r="L4337" s="78"/>
      <c r="M4337" s="78"/>
      <c r="N4337" s="78">
        <v>14.1</v>
      </c>
      <c r="O4337" s="78">
        <v>147</v>
      </c>
      <c r="P4337" s="78"/>
      <c r="Q4337" s="78" t="s">
        <v>2280</v>
      </c>
      <c r="R4337" s="78"/>
      <c r="S4337" s="78"/>
      <c r="T4337" s="78">
        <v>4585</v>
      </c>
      <c r="U4337" s="78">
        <v>1835</v>
      </c>
      <c r="V4337" s="78">
        <v>1672</v>
      </c>
      <c r="W4337" s="78">
        <v>2188</v>
      </c>
      <c r="X4337" s="80">
        <v>1813</v>
      </c>
    </row>
    <row r="4338" spans="3:24">
      <c r="C4338" s="72">
        <v>2021</v>
      </c>
      <c r="D4338" s="73">
        <v>1</v>
      </c>
      <c r="E4338" s="78" t="s">
        <v>9455</v>
      </c>
      <c r="F4338" s="78" t="s">
        <v>9456</v>
      </c>
      <c r="G4338" s="78" t="s">
        <v>11106</v>
      </c>
      <c r="H4338" s="78" t="s">
        <v>10704</v>
      </c>
      <c r="I4338" s="78" t="s">
        <v>10102</v>
      </c>
      <c r="J4338" s="78" t="s">
        <v>9281</v>
      </c>
      <c r="K4338" s="78"/>
      <c r="L4338" s="78">
        <v>250</v>
      </c>
      <c r="M4338" s="78">
        <v>0.27</v>
      </c>
      <c r="N4338" s="78"/>
      <c r="O4338" s="78">
        <v>142.18</v>
      </c>
      <c r="P4338" s="78">
        <v>61.82</v>
      </c>
      <c r="Q4338" s="78" t="s">
        <v>2210</v>
      </c>
      <c r="R4338" s="78"/>
      <c r="S4338" s="78"/>
      <c r="T4338" s="78">
        <v>5975</v>
      </c>
      <c r="U4338" s="78">
        <v>1960</v>
      </c>
      <c r="V4338" s="78">
        <v>2890</v>
      </c>
      <c r="W4338" s="78">
        <v>4495</v>
      </c>
      <c r="X4338" s="80">
        <v>2630</v>
      </c>
    </row>
    <row r="4339" spans="3:24">
      <c r="C4339" s="72">
        <v>2021</v>
      </c>
      <c r="D4339" s="73">
        <v>1</v>
      </c>
      <c r="E4339" s="78" t="s">
        <v>11107</v>
      </c>
      <c r="F4339" s="78" t="s">
        <v>9703</v>
      </c>
      <c r="G4339" s="78" t="s">
        <v>11108</v>
      </c>
      <c r="H4339" s="78" t="s">
        <v>10739</v>
      </c>
      <c r="I4339" s="78" t="s">
        <v>10102</v>
      </c>
      <c r="J4339" s="78" t="s">
        <v>9268</v>
      </c>
      <c r="K4339" s="78"/>
      <c r="L4339" s="78">
        <v>180</v>
      </c>
      <c r="M4339" s="78">
        <v>0.193</v>
      </c>
      <c r="N4339" s="78"/>
      <c r="O4339" s="78"/>
      <c r="P4339" s="78">
        <v>92.736</v>
      </c>
      <c r="Q4339" s="78" t="s">
        <v>10426</v>
      </c>
      <c r="R4339" s="78"/>
      <c r="S4339" s="78"/>
      <c r="T4339" s="78">
        <v>10480</v>
      </c>
      <c r="U4339" s="78">
        <v>2500</v>
      </c>
      <c r="V4339" s="78">
        <v>3150</v>
      </c>
      <c r="W4339" s="78">
        <v>16500</v>
      </c>
      <c r="X4339" s="80" t="s">
        <v>11109</v>
      </c>
    </row>
    <row r="4340" spans="3:24">
      <c r="C4340" s="72">
        <v>2021</v>
      </c>
      <c r="D4340" s="73">
        <v>1</v>
      </c>
      <c r="E4340" s="78" t="s">
        <v>11107</v>
      </c>
      <c r="F4340" s="78" t="s">
        <v>9703</v>
      </c>
      <c r="G4340" s="78" t="s">
        <v>11110</v>
      </c>
      <c r="H4340" s="78" t="s">
        <v>10739</v>
      </c>
      <c r="I4340" s="78" t="s">
        <v>10102</v>
      </c>
      <c r="J4340" s="78" t="s">
        <v>9268</v>
      </c>
      <c r="K4340" s="78"/>
      <c r="L4340" s="78">
        <v>410</v>
      </c>
      <c r="M4340" s="78">
        <v>0.168</v>
      </c>
      <c r="N4340" s="78"/>
      <c r="O4340" s="78">
        <v>160.26</v>
      </c>
      <c r="P4340" s="78">
        <v>140.95</v>
      </c>
      <c r="Q4340" s="78" t="s">
        <v>2221</v>
      </c>
      <c r="R4340" s="78"/>
      <c r="S4340" s="78"/>
      <c r="T4340" s="78">
        <v>6840</v>
      </c>
      <c r="U4340" s="78">
        <v>2290</v>
      </c>
      <c r="V4340" s="78">
        <v>3060</v>
      </c>
      <c r="W4340" s="78">
        <v>10000</v>
      </c>
      <c r="X4340" s="80" t="s">
        <v>10035</v>
      </c>
    </row>
    <row r="4341" spans="3:24">
      <c r="C4341" s="72">
        <v>2021</v>
      </c>
      <c r="D4341" s="73">
        <v>1</v>
      </c>
      <c r="E4341" s="78" t="s">
        <v>11107</v>
      </c>
      <c r="F4341" s="78" t="s">
        <v>9703</v>
      </c>
      <c r="G4341" s="78" t="s">
        <v>11111</v>
      </c>
      <c r="H4341" s="78" t="s">
        <v>10739</v>
      </c>
      <c r="I4341" s="78" t="s">
        <v>10102</v>
      </c>
      <c r="J4341" s="78" t="s">
        <v>9268</v>
      </c>
      <c r="K4341" s="78"/>
      <c r="L4341" s="78">
        <v>320</v>
      </c>
      <c r="M4341" s="78">
        <v>0.141</v>
      </c>
      <c r="N4341" s="78"/>
      <c r="O4341" s="78" t="s">
        <v>1799</v>
      </c>
      <c r="P4341" s="78">
        <v>169.2</v>
      </c>
      <c r="Q4341" s="78" t="s">
        <v>2221</v>
      </c>
      <c r="R4341" s="78"/>
      <c r="S4341" s="78"/>
      <c r="T4341" s="78">
        <v>8050</v>
      </c>
      <c r="U4341" s="78">
        <v>2350</v>
      </c>
      <c r="V4341" s="78">
        <v>3050</v>
      </c>
      <c r="W4341" s="78">
        <v>13500</v>
      </c>
      <c r="X4341" s="80" t="s">
        <v>11112</v>
      </c>
    </row>
    <row r="4342" spans="3:24">
      <c r="C4342" s="72">
        <v>2021</v>
      </c>
      <c r="D4342" s="73">
        <v>1</v>
      </c>
      <c r="E4342" s="78" t="s">
        <v>11113</v>
      </c>
      <c r="F4342" s="78" t="s">
        <v>11114</v>
      </c>
      <c r="G4342" s="78" t="s">
        <v>11115</v>
      </c>
      <c r="H4342" s="78" t="s">
        <v>9287</v>
      </c>
      <c r="I4342" s="78" t="s">
        <v>10102</v>
      </c>
      <c r="J4342" s="78" t="s">
        <v>9281</v>
      </c>
      <c r="K4342" s="78"/>
      <c r="L4342" s="78">
        <v>300</v>
      </c>
      <c r="M4342" s="78"/>
      <c r="N4342" s="78"/>
      <c r="O4342" s="78">
        <v>140.7</v>
      </c>
      <c r="P4342" s="78">
        <v>314.14</v>
      </c>
      <c r="Q4342" s="78" t="s">
        <v>2210</v>
      </c>
      <c r="R4342" s="78"/>
      <c r="S4342" s="78"/>
      <c r="T4342" s="78">
        <v>9005</v>
      </c>
      <c r="U4342" s="78">
        <v>2500</v>
      </c>
      <c r="V4342" s="78">
        <v>3350</v>
      </c>
      <c r="W4342" s="78">
        <v>18000</v>
      </c>
      <c r="X4342" s="80">
        <v>15340</v>
      </c>
    </row>
    <row r="4343" spans="3:24">
      <c r="C4343" s="72">
        <v>2021</v>
      </c>
      <c r="D4343" s="73">
        <v>1</v>
      </c>
      <c r="E4343" s="78" t="s">
        <v>9324</v>
      </c>
      <c r="F4343" s="78" t="s">
        <v>9325</v>
      </c>
      <c r="G4343" s="78" t="s">
        <v>11116</v>
      </c>
      <c r="H4343" s="78" t="s">
        <v>10700</v>
      </c>
      <c r="I4343" s="78" t="s">
        <v>10102</v>
      </c>
      <c r="J4343" s="78" t="s">
        <v>10109</v>
      </c>
      <c r="K4343" s="78">
        <v>120</v>
      </c>
      <c r="L4343" s="78"/>
      <c r="M4343" s="78"/>
      <c r="N4343" s="78">
        <v>8.8</v>
      </c>
      <c r="O4343" s="78">
        <v>98</v>
      </c>
      <c r="P4343" s="78"/>
      <c r="Q4343" s="78" t="s">
        <v>2210</v>
      </c>
      <c r="R4343" s="78"/>
      <c r="S4343" s="78"/>
      <c r="T4343" s="78">
        <v>2920</v>
      </c>
      <c r="U4343" s="78">
        <v>1493</v>
      </c>
      <c r="V4343" s="78">
        <v>1621</v>
      </c>
      <c r="W4343" s="78">
        <v>980</v>
      </c>
      <c r="X4343" s="80">
        <v>665</v>
      </c>
    </row>
    <row r="4344" spans="3:24">
      <c r="C4344" s="72">
        <v>2021</v>
      </c>
      <c r="D4344" s="73">
        <v>1</v>
      </c>
      <c r="E4344" s="78" t="s">
        <v>9324</v>
      </c>
      <c r="F4344" s="78" t="s">
        <v>9325</v>
      </c>
      <c r="G4344" s="78" t="s">
        <v>11117</v>
      </c>
      <c r="H4344" s="78" t="s">
        <v>10700</v>
      </c>
      <c r="I4344" s="78" t="s">
        <v>10102</v>
      </c>
      <c r="J4344" s="78" t="s">
        <v>10109</v>
      </c>
      <c r="K4344" s="78">
        <v>170</v>
      </c>
      <c r="L4344" s="78"/>
      <c r="M4344" s="78"/>
      <c r="N4344" s="78">
        <v>9.3</v>
      </c>
      <c r="O4344" s="78">
        <v>117</v>
      </c>
      <c r="P4344" s="78"/>
      <c r="Q4344" s="78" t="s">
        <v>2210</v>
      </c>
      <c r="R4344" s="78"/>
      <c r="S4344" s="78"/>
      <c r="T4344" s="78">
        <v>2920</v>
      </c>
      <c r="U4344" s="78">
        <v>1493</v>
      </c>
      <c r="V4344" s="78">
        <v>1621</v>
      </c>
      <c r="W4344" s="78">
        <v>1020</v>
      </c>
      <c r="X4344" s="80">
        <v>700</v>
      </c>
    </row>
    <row r="4345" spans="3:24">
      <c r="C4345" s="72">
        <v>2021</v>
      </c>
      <c r="D4345" s="73">
        <v>1</v>
      </c>
      <c r="E4345" s="78" t="s">
        <v>9529</v>
      </c>
      <c r="F4345" s="78" t="s">
        <v>9530</v>
      </c>
      <c r="G4345" s="78" t="s">
        <v>11118</v>
      </c>
      <c r="H4345" s="78" t="s">
        <v>11119</v>
      </c>
      <c r="I4345" s="78" t="s">
        <v>10750</v>
      </c>
      <c r="J4345" s="78" t="s">
        <v>9281</v>
      </c>
      <c r="K4345" s="78"/>
      <c r="L4345" s="78">
        <v>55</v>
      </c>
      <c r="M4345" s="78"/>
      <c r="N4345" s="78"/>
      <c r="O4345" s="78"/>
      <c r="P4345" s="78">
        <v>25.9</v>
      </c>
      <c r="Q4345" s="78" t="s">
        <v>2280</v>
      </c>
      <c r="R4345" s="78"/>
      <c r="S4345" s="78"/>
      <c r="T4345" s="78" t="s">
        <v>11120</v>
      </c>
      <c r="U4345" s="78" t="s">
        <v>11121</v>
      </c>
      <c r="V4345" s="78">
        <v>3100</v>
      </c>
      <c r="W4345" s="78">
        <v>7750</v>
      </c>
      <c r="X4345" s="80">
        <v>7555</v>
      </c>
    </row>
    <row r="4346" spans="3:24">
      <c r="C4346" s="72">
        <v>2021</v>
      </c>
      <c r="D4346" s="73">
        <v>1</v>
      </c>
      <c r="E4346" s="78" t="s">
        <v>10766</v>
      </c>
      <c r="F4346" s="78" t="s">
        <v>10767</v>
      </c>
      <c r="G4346" s="78" t="s">
        <v>11122</v>
      </c>
      <c r="H4346" s="78" t="s">
        <v>9267</v>
      </c>
      <c r="I4346" s="78" t="s">
        <v>10102</v>
      </c>
      <c r="J4346" s="78" t="s">
        <v>9268</v>
      </c>
      <c r="K4346" s="78"/>
      <c r="L4346" s="78">
        <v>560</v>
      </c>
      <c r="M4346" s="78">
        <v>0.14</v>
      </c>
      <c r="N4346" s="78"/>
      <c r="O4346" s="78">
        <v>158.98</v>
      </c>
      <c r="P4346" s="78">
        <v>315.853</v>
      </c>
      <c r="Q4346" s="78" t="s">
        <v>2210</v>
      </c>
      <c r="R4346" s="78"/>
      <c r="S4346" s="78"/>
      <c r="T4346" s="78">
        <v>10495</v>
      </c>
      <c r="U4346" s="78">
        <v>2520</v>
      </c>
      <c r="V4346" s="78" t="s">
        <v>11123</v>
      </c>
      <c r="W4346" s="78">
        <v>18000</v>
      </c>
      <c r="X4346" s="80">
        <v>11500</v>
      </c>
    </row>
    <row r="4347" spans="3:24">
      <c r="C4347" s="72">
        <v>2021</v>
      </c>
      <c r="D4347" s="73">
        <v>1</v>
      </c>
      <c r="E4347" s="78" t="s">
        <v>10785</v>
      </c>
      <c r="F4347" s="78" t="s">
        <v>10786</v>
      </c>
      <c r="G4347" s="78" t="s">
        <v>10366</v>
      </c>
      <c r="H4347" s="78" t="s">
        <v>11124</v>
      </c>
      <c r="I4347" s="78" t="s">
        <v>10102</v>
      </c>
      <c r="J4347" s="78" t="s">
        <v>9281</v>
      </c>
      <c r="K4347" s="78"/>
      <c r="L4347" s="78"/>
      <c r="M4347" s="78">
        <v>0.214</v>
      </c>
      <c r="N4347" s="78"/>
      <c r="O4347" s="78">
        <v>133.3</v>
      </c>
      <c r="P4347" s="78">
        <v>16.9</v>
      </c>
      <c r="Q4347" s="78" t="s">
        <v>2221</v>
      </c>
      <c r="R4347" s="78"/>
      <c r="S4347" s="78"/>
      <c r="T4347" s="78">
        <v>4650</v>
      </c>
      <c r="U4347" s="78">
        <v>1550</v>
      </c>
      <c r="V4347" s="78">
        <v>2600</v>
      </c>
      <c r="W4347" s="78">
        <v>2510</v>
      </c>
      <c r="X4347" s="80">
        <v>1150</v>
      </c>
    </row>
    <row r="4348" spans="3:24">
      <c r="C4348" s="72">
        <v>2021</v>
      </c>
      <c r="D4348" s="73">
        <v>1</v>
      </c>
      <c r="E4348" s="78" t="s">
        <v>10222</v>
      </c>
      <c r="F4348" s="78" t="s">
        <v>9626</v>
      </c>
      <c r="G4348" s="78" t="s">
        <v>11125</v>
      </c>
      <c r="H4348" s="78" t="s">
        <v>10196</v>
      </c>
      <c r="I4348" s="78" t="s">
        <v>10102</v>
      </c>
      <c r="J4348" s="78" t="s">
        <v>9281</v>
      </c>
      <c r="K4348" s="78"/>
      <c r="L4348" s="78">
        <v>170</v>
      </c>
      <c r="M4348" s="78">
        <v>0.258</v>
      </c>
      <c r="N4348" s="78"/>
      <c r="O4348" s="78">
        <v>157.57</v>
      </c>
      <c r="P4348" s="78">
        <v>281.91</v>
      </c>
      <c r="Q4348" s="78" t="s">
        <v>2210</v>
      </c>
      <c r="R4348" s="78"/>
      <c r="S4348" s="78"/>
      <c r="T4348" s="78">
        <v>9400</v>
      </c>
      <c r="U4348" s="78">
        <v>2550</v>
      </c>
      <c r="V4348" s="78">
        <v>3500</v>
      </c>
      <c r="W4348" s="78">
        <v>31000</v>
      </c>
      <c r="X4348" s="80">
        <v>18300</v>
      </c>
    </row>
    <row r="4349" spans="3:24">
      <c r="C4349" s="72">
        <v>2021</v>
      </c>
      <c r="D4349" s="73">
        <v>1</v>
      </c>
      <c r="E4349" s="78" t="s">
        <v>9673</v>
      </c>
      <c r="F4349" s="78" t="s">
        <v>9674</v>
      </c>
      <c r="G4349" s="78" t="s">
        <v>11126</v>
      </c>
      <c r="H4349" s="78" t="s">
        <v>10730</v>
      </c>
      <c r="I4349" s="78" t="s">
        <v>10102</v>
      </c>
      <c r="J4349" s="78" t="s">
        <v>9281</v>
      </c>
      <c r="K4349" s="78"/>
      <c r="L4349" s="78">
        <v>420</v>
      </c>
      <c r="M4349" s="78">
        <v>0.257</v>
      </c>
      <c r="N4349" s="78"/>
      <c r="O4349" s="78">
        <v>160</v>
      </c>
      <c r="P4349" s="78">
        <v>85.89</v>
      </c>
      <c r="Q4349" s="78" t="s">
        <v>2210</v>
      </c>
      <c r="R4349" s="78"/>
      <c r="S4349" s="78"/>
      <c r="T4349" s="78">
        <v>5945</v>
      </c>
      <c r="U4349" s="78">
        <v>2035</v>
      </c>
      <c r="V4349" s="78">
        <v>2875</v>
      </c>
      <c r="W4349" s="78">
        <v>4490</v>
      </c>
      <c r="X4349" s="80">
        <v>3050</v>
      </c>
    </row>
    <row r="4350" spans="3:24">
      <c r="C4350" s="72">
        <v>2021</v>
      </c>
      <c r="D4350" s="73">
        <v>1</v>
      </c>
      <c r="E4350" s="78" t="s">
        <v>9673</v>
      </c>
      <c r="F4350" s="78" t="s">
        <v>9674</v>
      </c>
      <c r="G4350" s="78" t="s">
        <v>11127</v>
      </c>
      <c r="H4350" s="78" t="s">
        <v>10739</v>
      </c>
      <c r="I4350" s="78" t="s">
        <v>10102</v>
      </c>
      <c r="J4350" s="78" t="s">
        <v>9268</v>
      </c>
      <c r="K4350" s="78"/>
      <c r="L4350" s="78">
        <v>538</v>
      </c>
      <c r="M4350" s="78">
        <v>0.127</v>
      </c>
      <c r="N4350" s="78"/>
      <c r="O4350" s="78" t="s">
        <v>11128</v>
      </c>
      <c r="P4350" s="78">
        <v>255.48</v>
      </c>
      <c r="Q4350" s="78" t="s">
        <v>2210</v>
      </c>
      <c r="R4350" s="78"/>
      <c r="S4350" s="78"/>
      <c r="T4350" s="78">
        <v>10480</v>
      </c>
      <c r="U4350" s="78">
        <v>2520</v>
      </c>
      <c r="V4350" s="78" t="s">
        <v>11129</v>
      </c>
      <c r="W4350" s="78">
        <v>18000</v>
      </c>
      <c r="X4350" s="80" t="s">
        <v>11130</v>
      </c>
    </row>
    <row r="4351" spans="3:24">
      <c r="C4351" s="72">
        <v>2021</v>
      </c>
      <c r="D4351" s="73">
        <v>1</v>
      </c>
      <c r="E4351" s="78" t="s">
        <v>11006</v>
      </c>
      <c r="F4351" s="78" t="s">
        <v>11007</v>
      </c>
      <c r="G4351" s="78" t="s">
        <v>11131</v>
      </c>
      <c r="H4351" s="78" t="s">
        <v>10707</v>
      </c>
      <c r="I4351" s="78" t="s">
        <v>10102</v>
      </c>
      <c r="J4351" s="78" t="s">
        <v>10109</v>
      </c>
      <c r="K4351" s="78">
        <v>501</v>
      </c>
      <c r="L4351" s="78"/>
      <c r="M4351" s="78"/>
      <c r="N4351" s="78">
        <v>13.5</v>
      </c>
      <c r="O4351" s="78">
        <v>176</v>
      </c>
      <c r="P4351" s="78"/>
      <c r="Q4351" s="78" t="s">
        <v>2689</v>
      </c>
      <c r="R4351" s="78"/>
      <c r="S4351" s="78"/>
      <c r="T4351" s="78">
        <v>4530</v>
      </c>
      <c r="U4351" s="78">
        <v>1860</v>
      </c>
      <c r="V4351" s="78">
        <v>1628</v>
      </c>
      <c r="W4351" s="78">
        <v>2010</v>
      </c>
      <c r="X4351" s="80">
        <v>1635</v>
      </c>
    </row>
    <row r="4352" spans="3:24">
      <c r="C4352" s="72">
        <v>2021</v>
      </c>
      <c r="D4352" s="73">
        <v>1</v>
      </c>
      <c r="E4352" s="78" t="s">
        <v>9487</v>
      </c>
      <c r="F4352" s="78" t="s">
        <v>9488</v>
      </c>
      <c r="G4352" s="78" t="s">
        <v>11132</v>
      </c>
      <c r="H4352" s="78" t="s">
        <v>10707</v>
      </c>
      <c r="I4352" s="78" t="s">
        <v>10102</v>
      </c>
      <c r="J4352" s="78" t="s">
        <v>10109</v>
      </c>
      <c r="K4352" s="78">
        <v>312</v>
      </c>
      <c r="L4352" s="78"/>
      <c r="M4352" s="78"/>
      <c r="N4352" s="78">
        <v>17.8</v>
      </c>
      <c r="O4352" s="78">
        <v>157.18</v>
      </c>
      <c r="P4352" s="78"/>
      <c r="Q4352" s="78" t="s">
        <v>2210</v>
      </c>
      <c r="R4352" s="78"/>
      <c r="S4352" s="78"/>
      <c r="T4352" s="78" t="s">
        <v>11133</v>
      </c>
      <c r="U4352" s="78">
        <v>1972</v>
      </c>
      <c r="V4352" s="78" t="s">
        <v>11134</v>
      </c>
      <c r="W4352" s="78">
        <v>3490</v>
      </c>
      <c r="X4352" s="80">
        <v>2180</v>
      </c>
    </row>
    <row r="4353" spans="3:24">
      <c r="C4353" s="72">
        <v>2021</v>
      </c>
      <c r="D4353" s="73">
        <v>1</v>
      </c>
      <c r="E4353" s="78" t="s">
        <v>9324</v>
      </c>
      <c r="F4353" s="78" t="s">
        <v>9325</v>
      </c>
      <c r="G4353" s="78" t="s">
        <v>11135</v>
      </c>
      <c r="H4353" s="78" t="s">
        <v>10700</v>
      </c>
      <c r="I4353" s="78" t="s">
        <v>10102</v>
      </c>
      <c r="J4353" s="78" t="s">
        <v>10109</v>
      </c>
      <c r="K4353" s="78">
        <v>120</v>
      </c>
      <c r="L4353" s="78"/>
      <c r="M4353" s="78"/>
      <c r="N4353" s="78">
        <v>8.8</v>
      </c>
      <c r="O4353" s="78">
        <v>105</v>
      </c>
      <c r="P4353" s="78"/>
      <c r="Q4353" s="78" t="s">
        <v>2210</v>
      </c>
      <c r="R4353" s="78"/>
      <c r="S4353" s="78"/>
      <c r="T4353" s="78">
        <v>2920</v>
      </c>
      <c r="U4353" s="78">
        <v>1493</v>
      </c>
      <c r="V4353" s="78">
        <v>1621</v>
      </c>
      <c r="W4353" s="78">
        <v>980</v>
      </c>
      <c r="X4353" s="80">
        <v>665</v>
      </c>
    </row>
    <row r="4354" spans="3:24">
      <c r="C4354" s="72">
        <v>2021</v>
      </c>
      <c r="D4354" s="73">
        <v>1</v>
      </c>
      <c r="E4354" s="78" t="s">
        <v>9982</v>
      </c>
      <c r="F4354" s="78" t="s">
        <v>9983</v>
      </c>
      <c r="G4354" s="78" t="s">
        <v>11136</v>
      </c>
      <c r="H4354" s="78" t="s">
        <v>9402</v>
      </c>
      <c r="I4354" s="78" t="s">
        <v>10102</v>
      </c>
      <c r="J4354" s="78" t="s">
        <v>9268</v>
      </c>
      <c r="K4354" s="78"/>
      <c r="L4354" s="78">
        <v>334</v>
      </c>
      <c r="M4354" s="78">
        <v>0.14</v>
      </c>
      <c r="N4354" s="78"/>
      <c r="O4354" s="78">
        <v>157</v>
      </c>
      <c r="P4354" s="78">
        <v>180.6</v>
      </c>
      <c r="Q4354" s="78" t="s">
        <v>2210</v>
      </c>
      <c r="R4354" s="78"/>
      <c r="S4354" s="78"/>
      <c r="T4354" s="78">
        <v>10990</v>
      </c>
      <c r="U4354" s="78">
        <v>2550</v>
      </c>
      <c r="V4354" s="78" t="s">
        <v>11137</v>
      </c>
      <c r="W4354" s="78">
        <v>18000</v>
      </c>
      <c r="X4354" s="80" t="s">
        <v>7763</v>
      </c>
    </row>
    <row r="4355" spans="3:24">
      <c r="C4355" s="72">
        <v>2021</v>
      </c>
      <c r="D4355" s="73">
        <v>1</v>
      </c>
      <c r="E4355" s="78" t="s">
        <v>9673</v>
      </c>
      <c r="F4355" s="78" t="s">
        <v>9674</v>
      </c>
      <c r="G4355" s="78" t="s">
        <v>11138</v>
      </c>
      <c r="H4355" s="78" t="s">
        <v>10736</v>
      </c>
      <c r="I4355" s="78" t="s">
        <v>10102</v>
      </c>
      <c r="J4355" s="78" t="s">
        <v>9268</v>
      </c>
      <c r="K4355" s="78"/>
      <c r="L4355" s="78">
        <v>677</v>
      </c>
      <c r="M4355" s="78">
        <v>0.149</v>
      </c>
      <c r="N4355" s="78"/>
      <c r="O4355" s="78" t="s">
        <v>11139</v>
      </c>
      <c r="P4355" s="78">
        <v>326.73</v>
      </c>
      <c r="Q4355" s="78" t="s">
        <v>2210</v>
      </c>
      <c r="R4355" s="78"/>
      <c r="S4355" s="78"/>
      <c r="T4355" s="78">
        <v>10990</v>
      </c>
      <c r="U4355" s="78" t="s">
        <v>1876</v>
      </c>
      <c r="V4355" s="78" t="s">
        <v>1934</v>
      </c>
      <c r="W4355" s="78">
        <v>18000</v>
      </c>
      <c r="X4355" s="80" t="s">
        <v>11140</v>
      </c>
    </row>
    <row r="4356" spans="3:24">
      <c r="C4356" s="72">
        <v>2021</v>
      </c>
      <c r="D4356" s="73">
        <v>1</v>
      </c>
      <c r="E4356" s="78" t="s">
        <v>10756</v>
      </c>
      <c r="F4356" s="78" t="s">
        <v>10757</v>
      </c>
      <c r="G4356" s="78" t="s">
        <v>11141</v>
      </c>
      <c r="H4356" s="78" t="s">
        <v>10113</v>
      </c>
      <c r="I4356" s="78" t="s">
        <v>10102</v>
      </c>
      <c r="J4356" s="78" t="s">
        <v>9281</v>
      </c>
      <c r="K4356" s="78"/>
      <c r="L4356" s="78">
        <v>310</v>
      </c>
      <c r="M4356" s="78">
        <v>0.236</v>
      </c>
      <c r="N4356" s="78"/>
      <c r="O4356" s="78" t="s">
        <v>11142</v>
      </c>
      <c r="P4356" s="78">
        <v>67.968</v>
      </c>
      <c r="Q4356" s="78" t="s">
        <v>2298</v>
      </c>
      <c r="R4356" s="78"/>
      <c r="S4356" s="78"/>
      <c r="T4356" s="78" t="s">
        <v>10760</v>
      </c>
      <c r="U4356" s="78" t="s">
        <v>10761</v>
      </c>
      <c r="V4356" s="78" t="s">
        <v>11143</v>
      </c>
      <c r="W4356" s="78">
        <v>4260</v>
      </c>
      <c r="X4356" s="80">
        <v>2390</v>
      </c>
    </row>
    <row r="4357" spans="3:24">
      <c r="C4357" s="72">
        <v>2021</v>
      </c>
      <c r="D4357" s="73">
        <v>1</v>
      </c>
      <c r="E4357" s="78" t="s">
        <v>9487</v>
      </c>
      <c r="F4357" s="78" t="s">
        <v>9488</v>
      </c>
      <c r="G4357" s="78" t="s">
        <v>11144</v>
      </c>
      <c r="H4357" s="78" t="s">
        <v>10707</v>
      </c>
      <c r="I4357" s="78" t="s">
        <v>10102</v>
      </c>
      <c r="J4357" s="78" t="s">
        <v>10109</v>
      </c>
      <c r="K4357" s="78">
        <v>301</v>
      </c>
      <c r="L4357" s="78"/>
      <c r="M4357" s="78"/>
      <c r="N4357" s="78">
        <v>19.2</v>
      </c>
      <c r="O4357" s="78" t="s">
        <v>1835</v>
      </c>
      <c r="P4357" s="78"/>
      <c r="Q4357" s="78" t="s">
        <v>2221</v>
      </c>
      <c r="R4357" s="78"/>
      <c r="S4357" s="78"/>
      <c r="T4357" s="78" t="s">
        <v>11145</v>
      </c>
      <c r="U4357" s="78">
        <v>1972</v>
      </c>
      <c r="V4357" s="78" t="s">
        <v>11146</v>
      </c>
      <c r="W4357" s="78">
        <v>3490</v>
      </c>
      <c r="X4357" s="80" t="s">
        <v>6760</v>
      </c>
    </row>
    <row r="4358" spans="3:24">
      <c r="C4358" s="72">
        <v>2021</v>
      </c>
      <c r="D4358" s="73">
        <v>1</v>
      </c>
      <c r="E4358" s="78" t="s">
        <v>9638</v>
      </c>
      <c r="F4358" s="78" t="s">
        <v>9639</v>
      </c>
      <c r="G4358" s="78" t="s">
        <v>9226</v>
      </c>
      <c r="H4358" s="78" t="s">
        <v>10707</v>
      </c>
      <c r="I4358" s="78" t="s">
        <v>10750</v>
      </c>
      <c r="J4358" s="78" t="s">
        <v>9281</v>
      </c>
      <c r="K4358" s="78">
        <v>110</v>
      </c>
      <c r="L4358" s="78"/>
      <c r="M4358" s="78"/>
      <c r="N4358" s="78"/>
      <c r="O4358" s="78"/>
      <c r="P4358" s="78"/>
      <c r="Q4358" s="78" t="s">
        <v>2210</v>
      </c>
      <c r="R4358" s="78"/>
      <c r="S4358" s="78"/>
      <c r="T4358" s="78">
        <v>4705</v>
      </c>
      <c r="U4358" s="78">
        <v>1890</v>
      </c>
      <c r="V4358" s="78">
        <v>1680</v>
      </c>
      <c r="W4358" s="78">
        <v>2165</v>
      </c>
      <c r="X4358" s="80">
        <v>1790</v>
      </c>
    </row>
    <row r="4359" spans="3:24">
      <c r="C4359" s="72">
        <v>2021</v>
      </c>
      <c r="D4359" s="73">
        <v>1</v>
      </c>
      <c r="E4359" s="78" t="s">
        <v>9638</v>
      </c>
      <c r="F4359" s="78" t="s">
        <v>9639</v>
      </c>
      <c r="G4359" s="78" t="s">
        <v>9225</v>
      </c>
      <c r="H4359" s="78" t="s">
        <v>10707</v>
      </c>
      <c r="I4359" s="78" t="s">
        <v>10750</v>
      </c>
      <c r="J4359" s="78" t="s">
        <v>9281</v>
      </c>
      <c r="K4359" s="78">
        <v>51</v>
      </c>
      <c r="L4359" s="78"/>
      <c r="M4359" s="78"/>
      <c r="N4359" s="78"/>
      <c r="O4359" s="78"/>
      <c r="P4359" s="78"/>
      <c r="Q4359" s="78" t="s">
        <v>2210</v>
      </c>
      <c r="R4359" s="78"/>
      <c r="S4359" s="78"/>
      <c r="T4359" s="78">
        <v>4705</v>
      </c>
      <c r="U4359" s="78">
        <v>1890</v>
      </c>
      <c r="V4359" s="78">
        <v>1680</v>
      </c>
      <c r="W4359" s="78">
        <v>2075</v>
      </c>
      <c r="X4359" s="80">
        <v>1700</v>
      </c>
    </row>
    <row r="4360" spans="3:24">
      <c r="C4360" s="72">
        <v>2021</v>
      </c>
      <c r="D4360" s="73">
        <v>1</v>
      </c>
      <c r="E4360" s="78" t="s">
        <v>9638</v>
      </c>
      <c r="F4360" s="78" t="s">
        <v>9639</v>
      </c>
      <c r="G4360" s="78" t="s">
        <v>9168</v>
      </c>
      <c r="H4360" s="78" t="s">
        <v>10707</v>
      </c>
      <c r="I4360" s="78" t="s">
        <v>10750</v>
      </c>
      <c r="J4360" s="78" t="s">
        <v>9281</v>
      </c>
      <c r="K4360" s="78">
        <v>112</v>
      </c>
      <c r="L4360" s="78"/>
      <c r="M4360" s="78"/>
      <c r="N4360" s="78"/>
      <c r="O4360" s="78"/>
      <c r="P4360" s="78"/>
      <c r="Q4360" s="78" t="s">
        <v>2221</v>
      </c>
      <c r="R4360" s="78"/>
      <c r="S4360" s="78"/>
      <c r="T4360" s="78">
        <v>4870</v>
      </c>
      <c r="U4360" s="78">
        <v>1950</v>
      </c>
      <c r="V4360" s="78">
        <v>1725</v>
      </c>
      <c r="W4360" s="78">
        <v>2755</v>
      </c>
      <c r="X4360" s="80" t="s">
        <v>11147</v>
      </c>
    </row>
    <row r="4361" spans="3:24">
      <c r="C4361" s="72">
        <v>2021</v>
      </c>
      <c r="D4361" s="73">
        <v>1</v>
      </c>
      <c r="E4361" s="78" t="s">
        <v>9638</v>
      </c>
      <c r="F4361" s="78" t="s">
        <v>9639</v>
      </c>
      <c r="G4361" s="78" t="s">
        <v>9170</v>
      </c>
      <c r="H4361" s="78" t="s">
        <v>10707</v>
      </c>
      <c r="I4361" s="78" t="s">
        <v>10750</v>
      </c>
      <c r="J4361" s="78" t="s">
        <v>9281</v>
      </c>
      <c r="K4361" s="78">
        <v>52</v>
      </c>
      <c r="L4361" s="78"/>
      <c r="M4361" s="78"/>
      <c r="N4361" s="78"/>
      <c r="O4361" s="78"/>
      <c r="P4361" s="78"/>
      <c r="Q4361" s="78" t="s">
        <v>2221</v>
      </c>
      <c r="R4361" s="78"/>
      <c r="S4361" s="78"/>
      <c r="T4361" s="78">
        <v>4870</v>
      </c>
      <c r="U4361" s="78">
        <v>1950</v>
      </c>
      <c r="V4361" s="78">
        <v>1725</v>
      </c>
      <c r="W4361" s="78">
        <v>2615</v>
      </c>
      <c r="X4361" s="80">
        <v>2010</v>
      </c>
    </row>
    <row r="4362" spans="3:24">
      <c r="C4362" s="72">
        <v>2021</v>
      </c>
      <c r="D4362" s="73">
        <v>1</v>
      </c>
      <c r="E4362" s="78" t="s">
        <v>9638</v>
      </c>
      <c r="F4362" s="78" t="s">
        <v>9639</v>
      </c>
      <c r="G4362" s="78" t="s">
        <v>11148</v>
      </c>
      <c r="H4362" s="78" t="s">
        <v>9327</v>
      </c>
      <c r="I4362" s="78" t="s">
        <v>10102</v>
      </c>
      <c r="J4362" s="78" t="s">
        <v>10109</v>
      </c>
      <c r="K4362" s="78">
        <v>350</v>
      </c>
      <c r="L4362" s="78"/>
      <c r="M4362" s="78"/>
      <c r="N4362" s="78">
        <v>11.3</v>
      </c>
      <c r="O4362" s="78">
        <v>140</v>
      </c>
      <c r="P4362" s="78"/>
      <c r="Q4362" s="78" t="s">
        <v>2210</v>
      </c>
      <c r="R4362" s="78"/>
      <c r="S4362" s="78"/>
      <c r="T4362" s="78">
        <v>4450</v>
      </c>
      <c r="U4362" s="78">
        <v>1760</v>
      </c>
      <c r="V4362" s="78">
        <v>1520</v>
      </c>
      <c r="W4362" s="78">
        <v>1725</v>
      </c>
      <c r="X4362" s="80">
        <v>1350</v>
      </c>
    </row>
    <row r="4363" spans="3:24">
      <c r="C4363" s="72">
        <v>2021</v>
      </c>
      <c r="D4363" s="73">
        <v>1</v>
      </c>
      <c r="E4363" s="78" t="s">
        <v>9638</v>
      </c>
      <c r="F4363" s="78" t="s">
        <v>9639</v>
      </c>
      <c r="G4363" s="78" t="s">
        <v>11149</v>
      </c>
      <c r="H4363" s="78" t="s">
        <v>9327</v>
      </c>
      <c r="I4363" s="78" t="s">
        <v>10102</v>
      </c>
      <c r="J4363" s="78" t="s">
        <v>10109</v>
      </c>
      <c r="K4363" s="78">
        <v>350</v>
      </c>
      <c r="L4363" s="78"/>
      <c r="M4363" s="78"/>
      <c r="N4363" s="78">
        <v>11.3</v>
      </c>
      <c r="O4363" s="78">
        <v>140</v>
      </c>
      <c r="P4363" s="78"/>
      <c r="Q4363" s="78" t="s">
        <v>2210</v>
      </c>
      <c r="R4363" s="78"/>
      <c r="S4363" s="78"/>
      <c r="T4363" s="78">
        <v>4450</v>
      </c>
      <c r="U4363" s="78">
        <v>1760</v>
      </c>
      <c r="V4363" s="78">
        <v>1520</v>
      </c>
      <c r="W4363" s="78">
        <v>1725</v>
      </c>
      <c r="X4363" s="80">
        <v>1350</v>
      </c>
    </row>
    <row r="4364" spans="3:24">
      <c r="C4364" s="72">
        <v>2021</v>
      </c>
      <c r="D4364" s="73">
        <v>1</v>
      </c>
      <c r="E4364" s="78" t="s">
        <v>11150</v>
      </c>
      <c r="F4364" s="78" t="s">
        <v>9565</v>
      </c>
      <c r="G4364" s="78" t="s">
        <v>11151</v>
      </c>
      <c r="H4364" s="78" t="s">
        <v>10700</v>
      </c>
      <c r="I4364" s="78" t="s">
        <v>10102</v>
      </c>
      <c r="J4364" s="78" t="s">
        <v>10109</v>
      </c>
      <c r="K4364" s="78">
        <v>365</v>
      </c>
      <c r="L4364" s="78"/>
      <c r="M4364" s="78"/>
      <c r="N4364" s="78">
        <v>12.3</v>
      </c>
      <c r="O4364" s="78">
        <v>125</v>
      </c>
      <c r="P4364" s="78"/>
      <c r="Q4364" s="78" t="s">
        <v>2221</v>
      </c>
      <c r="R4364" s="78"/>
      <c r="S4364" s="78"/>
      <c r="T4364" s="78">
        <v>4740</v>
      </c>
      <c r="U4364" s="78">
        <v>1820</v>
      </c>
      <c r="V4364" s="78" t="s">
        <v>11152</v>
      </c>
      <c r="W4364" s="78">
        <v>2005</v>
      </c>
      <c r="X4364" s="80">
        <v>1630</v>
      </c>
    </row>
    <row r="4365" spans="3:24">
      <c r="C4365" s="72">
        <v>2021</v>
      </c>
      <c r="D4365" s="73">
        <v>1</v>
      </c>
      <c r="E4365" s="78" t="s">
        <v>11153</v>
      </c>
      <c r="F4365" s="78" t="s">
        <v>9639</v>
      </c>
      <c r="G4365" s="78" t="s">
        <v>11154</v>
      </c>
      <c r="H4365" s="78" t="s">
        <v>10700</v>
      </c>
      <c r="I4365" s="78" t="s">
        <v>10102</v>
      </c>
      <c r="J4365" s="78" t="s">
        <v>10109</v>
      </c>
      <c r="K4365" s="78">
        <v>600</v>
      </c>
      <c r="L4365" s="78"/>
      <c r="M4365" s="78"/>
      <c r="N4365" s="78">
        <v>12.9</v>
      </c>
      <c r="O4365" s="78">
        <v>140</v>
      </c>
      <c r="P4365" s="78"/>
      <c r="Q4365" s="78" t="s">
        <v>2210</v>
      </c>
      <c r="R4365" s="78"/>
      <c r="S4365" s="78"/>
      <c r="T4365" s="78">
        <v>4765</v>
      </c>
      <c r="U4365" s="78">
        <v>1837</v>
      </c>
      <c r="V4365" s="78">
        <v>1515</v>
      </c>
      <c r="W4365" s="78">
        <v>2195</v>
      </c>
      <c r="X4365" s="80">
        <v>1820</v>
      </c>
    </row>
    <row r="4366" spans="3:24">
      <c r="C4366" s="72">
        <v>2021</v>
      </c>
      <c r="D4366" s="73">
        <v>1</v>
      </c>
      <c r="E4366" s="78" t="s">
        <v>9667</v>
      </c>
      <c r="F4366" s="78" t="s">
        <v>9668</v>
      </c>
      <c r="G4366" s="78" t="s">
        <v>11155</v>
      </c>
      <c r="H4366" s="78" t="s">
        <v>10694</v>
      </c>
      <c r="I4366" s="78" t="s">
        <v>10102</v>
      </c>
      <c r="J4366" s="78" t="s">
        <v>9281</v>
      </c>
      <c r="K4366" s="78">
        <v>246</v>
      </c>
      <c r="L4366" s="78"/>
      <c r="M4366" s="78">
        <v>0.288</v>
      </c>
      <c r="N4366" s="78"/>
      <c r="O4366" s="78">
        <v>135.5</v>
      </c>
      <c r="P4366" s="78">
        <v>41.34</v>
      </c>
      <c r="Q4366" s="78" t="s">
        <v>2210</v>
      </c>
      <c r="R4366" s="78"/>
      <c r="S4366" s="78"/>
      <c r="T4366" s="78">
        <v>4873</v>
      </c>
      <c r="U4366" s="78">
        <v>1603</v>
      </c>
      <c r="V4366" s="78">
        <v>2180</v>
      </c>
      <c r="W4366" s="78">
        <v>2670</v>
      </c>
      <c r="X4366" s="80">
        <v>1505</v>
      </c>
    </row>
    <row r="4367" spans="3:24">
      <c r="C4367" s="72">
        <v>2021</v>
      </c>
      <c r="D4367" s="73">
        <v>1</v>
      </c>
      <c r="E4367" s="78" t="s">
        <v>11156</v>
      </c>
      <c r="F4367" s="78" t="s">
        <v>11157</v>
      </c>
      <c r="G4367" s="78" t="s">
        <v>11158</v>
      </c>
      <c r="H4367" s="78" t="s">
        <v>10739</v>
      </c>
      <c r="I4367" s="78" t="s">
        <v>10102</v>
      </c>
      <c r="J4367" s="78" t="s">
        <v>9268</v>
      </c>
      <c r="K4367" s="78"/>
      <c r="L4367" s="78">
        <v>400</v>
      </c>
      <c r="M4367" s="78">
        <v>0.149</v>
      </c>
      <c r="N4367" s="78"/>
      <c r="O4367" s="78">
        <v>140.8</v>
      </c>
      <c r="P4367" s="78">
        <v>122.21</v>
      </c>
      <c r="Q4367" s="78" t="s">
        <v>2318</v>
      </c>
      <c r="R4367" s="78"/>
      <c r="S4367" s="78"/>
      <c r="T4367" s="78">
        <v>6540</v>
      </c>
      <c r="U4367" s="78">
        <v>2300</v>
      </c>
      <c r="V4367" s="78">
        <v>3050</v>
      </c>
      <c r="W4367" s="78">
        <v>9500</v>
      </c>
      <c r="X4367" s="80">
        <v>6000</v>
      </c>
    </row>
    <row r="4368" spans="3:24">
      <c r="C4368" s="72">
        <v>2021</v>
      </c>
      <c r="D4368" s="73">
        <v>1</v>
      </c>
      <c r="E4368" s="78" t="s">
        <v>11156</v>
      </c>
      <c r="F4368" s="78" t="s">
        <v>11157</v>
      </c>
      <c r="G4368" s="78" t="s">
        <v>11159</v>
      </c>
      <c r="H4368" s="78" t="s">
        <v>10744</v>
      </c>
      <c r="I4368" s="78" t="s">
        <v>10102</v>
      </c>
      <c r="J4368" s="78" t="s">
        <v>9268</v>
      </c>
      <c r="K4368" s="78"/>
      <c r="L4368" s="78">
        <v>473</v>
      </c>
      <c r="M4368" s="78">
        <v>0.146</v>
      </c>
      <c r="N4368" s="78"/>
      <c r="O4368" s="78">
        <v>140.31</v>
      </c>
      <c r="P4368" s="78">
        <v>219.97</v>
      </c>
      <c r="Q4368" s="78" t="s">
        <v>2318</v>
      </c>
      <c r="R4368" s="78"/>
      <c r="S4368" s="78"/>
      <c r="T4368" s="78">
        <v>8600</v>
      </c>
      <c r="U4368" s="78">
        <v>2500</v>
      </c>
      <c r="V4368" s="78">
        <v>3350</v>
      </c>
      <c r="W4368" s="78">
        <v>14500</v>
      </c>
      <c r="X4368" s="80">
        <v>9100</v>
      </c>
    </row>
    <row r="4369" spans="3:24">
      <c r="C4369" s="72">
        <v>2021</v>
      </c>
      <c r="D4369" s="73">
        <v>1</v>
      </c>
      <c r="E4369" s="78" t="s">
        <v>9521</v>
      </c>
      <c r="F4369" s="78" t="s">
        <v>9522</v>
      </c>
      <c r="G4369" s="78" t="s">
        <v>11160</v>
      </c>
      <c r="H4369" s="78" t="s">
        <v>9327</v>
      </c>
      <c r="I4369" s="78" t="s">
        <v>10102</v>
      </c>
      <c r="J4369" s="78" t="s">
        <v>10109</v>
      </c>
      <c r="K4369" s="78">
        <v>431</v>
      </c>
      <c r="L4369" s="78"/>
      <c r="M4369" s="78"/>
      <c r="N4369" s="78">
        <v>13.5</v>
      </c>
      <c r="O4369" s="78">
        <v>140</v>
      </c>
      <c r="P4369" s="78"/>
      <c r="Q4369" s="78" t="s">
        <v>2210</v>
      </c>
      <c r="R4369" s="78"/>
      <c r="S4369" s="78"/>
      <c r="T4369" s="78">
        <v>5040</v>
      </c>
      <c r="U4369" s="78">
        <v>1910</v>
      </c>
      <c r="V4369" s="78">
        <v>1569</v>
      </c>
      <c r="W4369" s="78">
        <v>2260</v>
      </c>
      <c r="X4369" s="80">
        <v>1810</v>
      </c>
    </row>
    <row r="4370" spans="3:24">
      <c r="C4370" s="72">
        <v>2021</v>
      </c>
      <c r="D4370" s="73">
        <v>1</v>
      </c>
      <c r="E4370" s="78" t="s">
        <v>9521</v>
      </c>
      <c r="F4370" s="78" t="s">
        <v>10227</v>
      </c>
      <c r="G4370" s="78" t="s">
        <v>9094</v>
      </c>
      <c r="H4370" s="78" t="s">
        <v>9327</v>
      </c>
      <c r="I4370" s="78" t="s">
        <v>10102</v>
      </c>
      <c r="J4370" s="78" t="s">
        <v>10109</v>
      </c>
      <c r="K4370" s="78">
        <v>419</v>
      </c>
      <c r="L4370" s="78"/>
      <c r="M4370" s="78"/>
      <c r="N4370" s="78">
        <v>13.2</v>
      </c>
      <c r="O4370" s="78">
        <v>140</v>
      </c>
      <c r="P4370" s="78"/>
      <c r="Q4370" s="78" t="s">
        <v>2210</v>
      </c>
      <c r="R4370" s="78"/>
      <c r="S4370" s="78"/>
      <c r="T4370" s="78">
        <v>4450</v>
      </c>
      <c r="U4370" s="78">
        <v>1840</v>
      </c>
      <c r="V4370" s="78">
        <v>1680</v>
      </c>
      <c r="W4370" s="78">
        <v>2075</v>
      </c>
      <c r="X4370" s="80">
        <v>1700</v>
      </c>
    </row>
    <row r="4371" spans="3:24">
      <c r="C4371" s="72">
        <v>2021</v>
      </c>
      <c r="D4371" s="73">
        <v>1</v>
      </c>
      <c r="E4371" s="78" t="s">
        <v>11161</v>
      </c>
      <c r="F4371" s="78" t="s">
        <v>11162</v>
      </c>
      <c r="G4371" s="78" t="s">
        <v>11163</v>
      </c>
      <c r="H4371" s="78" t="s">
        <v>9267</v>
      </c>
      <c r="I4371" s="78" t="s">
        <v>10102</v>
      </c>
      <c r="J4371" s="78" t="s">
        <v>9268</v>
      </c>
      <c r="K4371" s="78"/>
      <c r="L4371" s="78">
        <v>352</v>
      </c>
      <c r="M4371" s="78">
        <v>0.14</v>
      </c>
      <c r="N4371" s="78"/>
      <c r="O4371" s="78">
        <v>157.18</v>
      </c>
      <c r="P4371" s="78">
        <v>90.24</v>
      </c>
      <c r="Q4371" s="78" t="s">
        <v>2210</v>
      </c>
      <c r="R4371" s="78"/>
      <c r="S4371" s="78"/>
      <c r="T4371" s="78">
        <v>6995</v>
      </c>
      <c r="U4371" s="78">
        <v>2190</v>
      </c>
      <c r="V4371" s="78">
        <v>2950</v>
      </c>
      <c r="W4371" s="78">
        <v>9000</v>
      </c>
      <c r="X4371" s="80">
        <v>5450</v>
      </c>
    </row>
    <row r="4372" spans="3:24">
      <c r="C4372" s="72">
        <v>2021</v>
      </c>
      <c r="D4372" s="73">
        <v>1</v>
      </c>
      <c r="E4372" s="78" t="s">
        <v>9558</v>
      </c>
      <c r="F4372" s="78" t="s">
        <v>10225</v>
      </c>
      <c r="G4372" s="78" t="s">
        <v>10343</v>
      </c>
      <c r="H4372" s="78" t="s">
        <v>9660</v>
      </c>
      <c r="I4372" s="78" t="s">
        <v>10750</v>
      </c>
      <c r="J4372" s="78" t="s">
        <v>9281</v>
      </c>
      <c r="K4372" s="78"/>
      <c r="L4372" s="78"/>
      <c r="M4372" s="78"/>
      <c r="N4372" s="78"/>
      <c r="O4372" s="78"/>
      <c r="P4372" s="78"/>
      <c r="Q4372" s="78" t="s">
        <v>2280</v>
      </c>
      <c r="R4372" s="78"/>
      <c r="S4372" s="78"/>
      <c r="T4372" s="78">
        <v>4875</v>
      </c>
      <c r="U4372" s="78">
        <v>1960</v>
      </c>
      <c r="V4372" s="78">
        <v>1690</v>
      </c>
      <c r="W4372" s="78">
        <v>2415</v>
      </c>
      <c r="X4372" s="80">
        <v>1985</v>
      </c>
    </row>
    <row r="4373" spans="3:24">
      <c r="C4373" s="72">
        <v>2021</v>
      </c>
      <c r="D4373" s="73">
        <v>1</v>
      </c>
      <c r="E4373" s="78" t="s">
        <v>11164</v>
      </c>
      <c r="F4373" s="78" t="s">
        <v>10698</v>
      </c>
      <c r="G4373" s="78" t="s">
        <v>11165</v>
      </c>
      <c r="H4373" s="78" t="s">
        <v>9327</v>
      </c>
      <c r="I4373" s="78" t="s">
        <v>10102</v>
      </c>
      <c r="J4373" s="78" t="s">
        <v>10109</v>
      </c>
      <c r="K4373" s="78">
        <v>451</v>
      </c>
      <c r="L4373" s="78"/>
      <c r="M4373" s="78"/>
      <c r="N4373" s="78">
        <v>14.5</v>
      </c>
      <c r="O4373" s="78">
        <v>190.1</v>
      </c>
      <c r="P4373" s="78"/>
      <c r="Q4373" s="78" t="s">
        <v>2280</v>
      </c>
      <c r="R4373" s="78"/>
      <c r="S4373" s="78"/>
      <c r="T4373" s="78">
        <v>4815</v>
      </c>
      <c r="U4373" s="78">
        <v>1835</v>
      </c>
      <c r="V4373" s="78">
        <v>1528</v>
      </c>
      <c r="W4373" s="78">
        <v>2100</v>
      </c>
      <c r="X4373" s="80">
        <v>1725</v>
      </c>
    </row>
    <row r="4374" spans="3:24">
      <c r="C4374" s="72">
        <v>2021</v>
      </c>
      <c r="D4374" s="73">
        <v>1</v>
      </c>
      <c r="E4374" s="78" t="s">
        <v>11166</v>
      </c>
      <c r="F4374" s="78" t="s">
        <v>9594</v>
      </c>
      <c r="G4374" s="78" t="s">
        <v>11167</v>
      </c>
      <c r="H4374" s="78" t="s">
        <v>9275</v>
      </c>
      <c r="I4374" s="78" t="s">
        <v>10102</v>
      </c>
      <c r="J4374" s="78" t="s">
        <v>9281</v>
      </c>
      <c r="K4374" s="78">
        <v>520</v>
      </c>
      <c r="L4374" s="78"/>
      <c r="M4374" s="78"/>
      <c r="N4374" s="78">
        <v>14.1</v>
      </c>
      <c r="O4374" s="78">
        <v>163.93</v>
      </c>
      <c r="P4374" s="78"/>
      <c r="Q4374" s="78" t="s">
        <v>2280</v>
      </c>
      <c r="R4374" s="78"/>
      <c r="S4374" s="78"/>
      <c r="T4374" s="78">
        <v>4620</v>
      </c>
      <c r="U4374" s="78">
        <v>1847</v>
      </c>
      <c r="V4374" s="78">
        <v>1730</v>
      </c>
      <c r="W4374" s="78">
        <v>2190</v>
      </c>
      <c r="X4374" s="80">
        <v>1815</v>
      </c>
    </row>
    <row r="4375" spans="3:24">
      <c r="C4375" s="72">
        <v>2021</v>
      </c>
      <c r="D4375" s="73">
        <v>1</v>
      </c>
      <c r="E4375" s="78" t="s">
        <v>9597</v>
      </c>
      <c r="F4375" s="78" t="s">
        <v>9598</v>
      </c>
      <c r="G4375" s="78" t="s">
        <v>11168</v>
      </c>
      <c r="H4375" s="78" t="s">
        <v>9517</v>
      </c>
      <c r="I4375" s="78" t="s">
        <v>10102</v>
      </c>
      <c r="J4375" s="78" t="s">
        <v>9281</v>
      </c>
      <c r="K4375" s="78">
        <v>535</v>
      </c>
      <c r="L4375" s="78"/>
      <c r="M4375" s="78">
        <v>0.278</v>
      </c>
      <c r="N4375" s="78"/>
      <c r="O4375" s="78">
        <v>140.72</v>
      </c>
      <c r="P4375" s="78">
        <v>88.55</v>
      </c>
      <c r="Q4375" s="78" t="s">
        <v>2210</v>
      </c>
      <c r="R4375" s="78"/>
      <c r="S4375" s="78"/>
      <c r="T4375" s="78">
        <v>5365</v>
      </c>
      <c r="U4375" s="78">
        <v>1900</v>
      </c>
      <c r="V4375" s="78" t="s">
        <v>11169</v>
      </c>
      <c r="W4375" s="78">
        <v>3495</v>
      </c>
      <c r="X4375" s="80">
        <v>2270</v>
      </c>
    </row>
    <row r="4376" spans="3:24">
      <c r="C4376" s="72">
        <v>2021</v>
      </c>
      <c r="D4376" s="73">
        <v>1</v>
      </c>
      <c r="E4376" s="78" t="s">
        <v>9597</v>
      </c>
      <c r="F4376" s="78" t="s">
        <v>9598</v>
      </c>
      <c r="G4376" s="78" t="s">
        <v>11170</v>
      </c>
      <c r="H4376" s="78" t="s">
        <v>11171</v>
      </c>
      <c r="I4376" s="78" t="s">
        <v>10102</v>
      </c>
      <c r="J4376" s="78" t="s">
        <v>9281</v>
      </c>
      <c r="K4376" s="78"/>
      <c r="L4376" s="78">
        <v>522</v>
      </c>
      <c r="M4376" s="78"/>
      <c r="N4376" s="78"/>
      <c r="O4376" s="78">
        <v>140.72</v>
      </c>
      <c r="P4376" s="78">
        <v>88.55</v>
      </c>
      <c r="Q4376" s="78" t="s">
        <v>2210</v>
      </c>
      <c r="R4376" s="78"/>
      <c r="S4376" s="78"/>
      <c r="T4376" s="78">
        <v>5940</v>
      </c>
      <c r="U4376" s="78">
        <v>2062</v>
      </c>
      <c r="V4376" s="78">
        <v>2525</v>
      </c>
      <c r="W4376" s="78">
        <v>4050</v>
      </c>
      <c r="X4376" s="80">
        <v>3800</v>
      </c>
    </row>
    <row r="4377" spans="3:24">
      <c r="C4377" s="72">
        <v>2021</v>
      </c>
      <c r="D4377" s="73">
        <v>1</v>
      </c>
      <c r="E4377" s="78" t="s">
        <v>9609</v>
      </c>
      <c r="F4377" s="78" t="s">
        <v>10776</v>
      </c>
      <c r="G4377" s="78" t="s">
        <v>11172</v>
      </c>
      <c r="H4377" s="78" t="s">
        <v>9327</v>
      </c>
      <c r="I4377" s="78" t="s">
        <v>10102</v>
      </c>
      <c r="J4377" s="78" t="s">
        <v>10109</v>
      </c>
      <c r="K4377" s="78">
        <v>421</v>
      </c>
      <c r="L4377" s="78"/>
      <c r="M4377" s="78"/>
      <c r="N4377" s="78">
        <v>13.6</v>
      </c>
      <c r="O4377" s="78">
        <v>160.03</v>
      </c>
      <c r="P4377" s="78"/>
      <c r="Q4377" s="78" t="s">
        <v>3110</v>
      </c>
      <c r="R4377" s="78"/>
      <c r="S4377" s="78"/>
      <c r="T4377" s="78">
        <v>4755</v>
      </c>
      <c r="U4377" s="78">
        <v>1802</v>
      </c>
      <c r="V4377" s="78">
        <v>1503</v>
      </c>
      <c r="W4377" s="78">
        <v>1985</v>
      </c>
      <c r="X4377" s="80">
        <v>1535</v>
      </c>
    </row>
    <row r="4378" spans="3:24">
      <c r="C4378" s="72">
        <v>2021</v>
      </c>
      <c r="D4378" s="73">
        <v>1</v>
      </c>
      <c r="E4378" s="78" t="s">
        <v>9487</v>
      </c>
      <c r="F4378" s="78" t="s">
        <v>9488</v>
      </c>
      <c r="G4378" s="78" t="s">
        <v>9172</v>
      </c>
      <c r="H4378" s="78" t="s">
        <v>9517</v>
      </c>
      <c r="I4378" s="78" t="s">
        <v>10102</v>
      </c>
      <c r="J4378" s="78" t="s">
        <v>9281</v>
      </c>
      <c r="K4378" s="78"/>
      <c r="L4378" s="78">
        <v>460</v>
      </c>
      <c r="M4378" s="78">
        <v>0.265</v>
      </c>
      <c r="N4378" s="78"/>
      <c r="O4378" s="78">
        <v>154.59</v>
      </c>
      <c r="P4378" s="78">
        <v>89.13</v>
      </c>
      <c r="Q4378" s="78" t="s">
        <v>2210</v>
      </c>
      <c r="R4378" s="78"/>
      <c r="S4378" s="78"/>
      <c r="T4378" s="78">
        <v>5995</v>
      </c>
      <c r="U4378" s="78" t="s">
        <v>10301</v>
      </c>
      <c r="V4378" s="78" t="s">
        <v>11173</v>
      </c>
      <c r="W4378" s="78">
        <v>4495</v>
      </c>
      <c r="X4378" s="80">
        <v>3100</v>
      </c>
    </row>
    <row r="4379" spans="3:24">
      <c r="C4379" s="72">
        <v>2021</v>
      </c>
      <c r="D4379" s="73">
        <v>1</v>
      </c>
      <c r="E4379" s="78" t="s">
        <v>9487</v>
      </c>
      <c r="F4379" s="78" t="s">
        <v>9488</v>
      </c>
      <c r="G4379" s="78" t="s">
        <v>9175</v>
      </c>
      <c r="H4379" s="78" t="s">
        <v>9517</v>
      </c>
      <c r="I4379" s="78" t="s">
        <v>10102</v>
      </c>
      <c r="J4379" s="78" t="s">
        <v>9281</v>
      </c>
      <c r="K4379" s="78"/>
      <c r="L4379" s="78">
        <v>333</v>
      </c>
      <c r="M4379" s="78">
        <v>0.273</v>
      </c>
      <c r="N4379" s="78"/>
      <c r="O4379" s="78">
        <v>154.59</v>
      </c>
      <c r="P4379" s="78">
        <v>66.84</v>
      </c>
      <c r="Q4379" s="78" t="s">
        <v>2210</v>
      </c>
      <c r="R4379" s="78"/>
      <c r="S4379" s="78"/>
      <c r="T4379" s="78">
        <v>5995</v>
      </c>
      <c r="U4379" s="78" t="s">
        <v>10301</v>
      </c>
      <c r="V4379" s="78" t="s">
        <v>11173</v>
      </c>
      <c r="W4379" s="78">
        <v>4495</v>
      </c>
      <c r="X4379" s="80">
        <v>3025</v>
      </c>
    </row>
    <row r="4380" spans="3:24">
      <c r="C4380" s="72">
        <v>2021</v>
      </c>
      <c r="D4380" s="73">
        <v>1</v>
      </c>
      <c r="E4380" s="78" t="s">
        <v>9876</v>
      </c>
      <c r="F4380" s="78" t="s">
        <v>9877</v>
      </c>
      <c r="G4380" s="78" t="s">
        <v>11174</v>
      </c>
      <c r="H4380" s="78" t="s">
        <v>9490</v>
      </c>
      <c r="I4380" s="78" t="s">
        <v>10102</v>
      </c>
      <c r="J4380" s="78" t="s">
        <v>9281</v>
      </c>
      <c r="K4380" s="78"/>
      <c r="L4380" s="78">
        <v>375</v>
      </c>
      <c r="M4380" s="78">
        <v>0.274</v>
      </c>
      <c r="N4380" s="78"/>
      <c r="O4380" s="78">
        <v>154.59</v>
      </c>
      <c r="P4380" s="78">
        <v>89.12</v>
      </c>
      <c r="Q4380" s="78" t="s">
        <v>2210</v>
      </c>
      <c r="R4380" s="78"/>
      <c r="S4380" s="78"/>
      <c r="T4380" s="78">
        <v>5950</v>
      </c>
      <c r="U4380" s="78">
        <v>1940</v>
      </c>
      <c r="V4380" s="78">
        <v>2300</v>
      </c>
      <c r="W4380" s="78">
        <v>4495</v>
      </c>
      <c r="X4380" s="80">
        <v>2850</v>
      </c>
    </row>
    <row r="4381" spans="3:24">
      <c r="C4381" s="72">
        <v>2021</v>
      </c>
      <c r="D4381" s="73">
        <v>1</v>
      </c>
      <c r="E4381" s="78" t="s">
        <v>9876</v>
      </c>
      <c r="F4381" s="78" t="s">
        <v>9877</v>
      </c>
      <c r="G4381" s="78" t="s">
        <v>11175</v>
      </c>
      <c r="H4381" s="78" t="s">
        <v>9517</v>
      </c>
      <c r="I4381" s="78" t="s">
        <v>10102</v>
      </c>
      <c r="J4381" s="78" t="s">
        <v>9281</v>
      </c>
      <c r="K4381" s="78"/>
      <c r="L4381" s="78">
        <v>435</v>
      </c>
      <c r="M4381" s="78">
        <v>0.277</v>
      </c>
      <c r="N4381" s="78"/>
      <c r="O4381" s="78">
        <v>140.13</v>
      </c>
      <c r="P4381" s="78">
        <v>218.54</v>
      </c>
      <c r="Q4381" s="78" t="s">
        <v>2221</v>
      </c>
      <c r="R4381" s="78"/>
      <c r="S4381" s="78"/>
      <c r="T4381" s="78">
        <v>8955</v>
      </c>
      <c r="U4381" s="78">
        <v>2400</v>
      </c>
      <c r="V4381" s="78" t="s">
        <v>11176</v>
      </c>
      <c r="W4381" s="78">
        <v>10495</v>
      </c>
      <c r="X4381" s="80">
        <v>6700</v>
      </c>
    </row>
    <row r="4382" spans="3:24">
      <c r="C4382" s="72">
        <v>2021</v>
      </c>
      <c r="D4382" s="73">
        <v>1</v>
      </c>
      <c r="E4382" s="78" t="s">
        <v>10222</v>
      </c>
      <c r="F4382" s="78" t="s">
        <v>9626</v>
      </c>
      <c r="G4382" s="78" t="s">
        <v>11177</v>
      </c>
      <c r="H4382" s="78" t="s">
        <v>11178</v>
      </c>
      <c r="I4382" s="78" t="s">
        <v>10102</v>
      </c>
      <c r="J4382" s="78" t="s">
        <v>9281</v>
      </c>
      <c r="K4382" s="78"/>
      <c r="L4382" s="78">
        <v>150</v>
      </c>
      <c r="M4382" s="78">
        <v>0.23</v>
      </c>
      <c r="N4382" s="78"/>
      <c r="O4382" s="78">
        <v>157.57</v>
      </c>
      <c r="P4382" s="78">
        <v>281.91</v>
      </c>
      <c r="Q4382" s="78" t="s">
        <v>2210</v>
      </c>
      <c r="R4382" s="78"/>
      <c r="S4382" s="78"/>
      <c r="T4382" s="78">
        <v>7375</v>
      </c>
      <c r="U4382" s="78">
        <v>2550</v>
      </c>
      <c r="V4382" s="78">
        <v>3300</v>
      </c>
      <c r="W4382" s="78">
        <v>25000</v>
      </c>
      <c r="X4382" s="80">
        <v>10045</v>
      </c>
    </row>
    <row r="4383" spans="3:24">
      <c r="C4383" s="72">
        <v>2021</v>
      </c>
      <c r="D4383" s="73">
        <v>1</v>
      </c>
      <c r="E4383" s="78" t="s">
        <v>9883</v>
      </c>
      <c r="F4383" s="78" t="s">
        <v>10848</v>
      </c>
      <c r="G4383" s="78" t="s">
        <v>11179</v>
      </c>
      <c r="H4383" s="78" t="s">
        <v>11077</v>
      </c>
      <c r="I4383" s="78" t="s">
        <v>10102</v>
      </c>
      <c r="J4383" s="78" t="s">
        <v>9281</v>
      </c>
      <c r="K4383" s="78">
        <v>250</v>
      </c>
      <c r="L4383" s="78"/>
      <c r="M4383" s="78"/>
      <c r="N4383" s="78"/>
      <c r="O4383" s="78">
        <v>130</v>
      </c>
      <c r="P4383" s="78">
        <v>53</v>
      </c>
      <c r="Q4383" s="78" t="s">
        <v>10987</v>
      </c>
      <c r="R4383" s="78"/>
      <c r="S4383" s="78"/>
      <c r="T4383" s="78">
        <v>4990</v>
      </c>
      <c r="U4383" s="78">
        <v>1785</v>
      </c>
      <c r="V4383" s="78">
        <v>2115</v>
      </c>
      <c r="W4383" s="78">
        <v>3495</v>
      </c>
      <c r="X4383" s="80">
        <v>2600</v>
      </c>
    </row>
    <row r="4384" spans="3:24">
      <c r="C4384" s="72">
        <v>2021</v>
      </c>
      <c r="D4384" s="73">
        <v>1</v>
      </c>
      <c r="E4384" s="78" t="s">
        <v>9771</v>
      </c>
      <c r="F4384" s="78" t="s">
        <v>9772</v>
      </c>
      <c r="G4384" s="78" t="s">
        <v>11180</v>
      </c>
      <c r="H4384" s="78" t="s">
        <v>11043</v>
      </c>
      <c r="I4384" s="78" t="s">
        <v>10102</v>
      </c>
      <c r="J4384" s="78" t="s">
        <v>9281</v>
      </c>
      <c r="K4384" s="78"/>
      <c r="L4384" s="78">
        <v>295</v>
      </c>
      <c r="M4384" s="78"/>
      <c r="N4384" s="78"/>
      <c r="O4384" s="78">
        <v>154.59</v>
      </c>
      <c r="P4384" s="78">
        <v>66.84</v>
      </c>
      <c r="Q4384" s="78" t="s">
        <v>2210</v>
      </c>
      <c r="R4384" s="78"/>
      <c r="S4384" s="78"/>
      <c r="T4384" s="78">
        <v>5490</v>
      </c>
      <c r="U4384" s="78">
        <v>1790</v>
      </c>
      <c r="V4384" s="78">
        <v>2095</v>
      </c>
      <c r="W4384" s="78">
        <v>4200</v>
      </c>
      <c r="X4384" s="80">
        <v>2810</v>
      </c>
    </row>
    <row r="4385" spans="3:24">
      <c r="C4385" s="72">
        <v>2021</v>
      </c>
      <c r="D4385" s="73">
        <v>1</v>
      </c>
      <c r="E4385" s="78" t="s">
        <v>9771</v>
      </c>
      <c r="F4385" s="78" t="s">
        <v>9772</v>
      </c>
      <c r="G4385" s="78" t="s">
        <v>11181</v>
      </c>
      <c r="H4385" s="78" t="s">
        <v>9395</v>
      </c>
      <c r="I4385" s="78" t="s">
        <v>10102</v>
      </c>
      <c r="J4385" s="78" t="s">
        <v>9281</v>
      </c>
      <c r="K4385" s="78"/>
      <c r="L4385" s="78">
        <v>300</v>
      </c>
      <c r="M4385" s="78"/>
      <c r="N4385" s="78"/>
      <c r="O4385" s="78">
        <v>140.13</v>
      </c>
      <c r="P4385" s="78">
        <v>218.54</v>
      </c>
      <c r="Q4385" s="78" t="s">
        <v>2221</v>
      </c>
      <c r="R4385" s="78"/>
      <c r="S4385" s="78"/>
      <c r="T4385" s="78">
        <v>7030</v>
      </c>
      <c r="U4385" s="78">
        <v>2245</v>
      </c>
      <c r="V4385" s="78">
        <v>2595</v>
      </c>
      <c r="W4385" s="78">
        <v>11990</v>
      </c>
      <c r="X4385" s="80">
        <v>8120</v>
      </c>
    </row>
    <row r="4386" spans="3:24">
      <c r="C4386" s="72">
        <v>2021</v>
      </c>
      <c r="D4386" s="73">
        <v>1</v>
      </c>
      <c r="E4386" s="78" t="s">
        <v>9771</v>
      </c>
      <c r="F4386" s="78" t="s">
        <v>9772</v>
      </c>
      <c r="G4386" s="78" t="s">
        <v>11182</v>
      </c>
      <c r="H4386" s="78" t="s">
        <v>9310</v>
      </c>
      <c r="I4386" s="78" t="s">
        <v>10102</v>
      </c>
      <c r="J4386" s="78" t="s">
        <v>9281</v>
      </c>
      <c r="K4386" s="78"/>
      <c r="L4386" s="78">
        <v>300</v>
      </c>
      <c r="M4386" s="78"/>
      <c r="N4386" s="78"/>
      <c r="O4386" s="78">
        <v>140.13</v>
      </c>
      <c r="P4386" s="78">
        <v>218.54</v>
      </c>
      <c r="Q4386" s="78" t="s">
        <v>2221</v>
      </c>
      <c r="R4386" s="78"/>
      <c r="S4386" s="78"/>
      <c r="T4386" s="78">
        <v>7000</v>
      </c>
      <c r="U4386" s="78">
        <v>2360</v>
      </c>
      <c r="V4386" s="78">
        <v>2820</v>
      </c>
      <c r="W4386" s="78">
        <v>11990</v>
      </c>
      <c r="X4386" s="80" t="s">
        <v>11183</v>
      </c>
    </row>
    <row r="4387" spans="3:24">
      <c r="C4387" s="72">
        <v>2021</v>
      </c>
      <c r="D4387" s="73">
        <v>1</v>
      </c>
      <c r="E4387" s="78" t="s">
        <v>11092</v>
      </c>
      <c r="F4387" s="78" t="s">
        <v>9476</v>
      </c>
      <c r="G4387" s="78" t="s">
        <v>11184</v>
      </c>
      <c r="H4387" s="78" t="s">
        <v>9320</v>
      </c>
      <c r="I4387" s="78" t="s">
        <v>10102</v>
      </c>
      <c r="J4387" s="78" t="s">
        <v>9281</v>
      </c>
      <c r="K4387" s="78"/>
      <c r="L4387" s="78">
        <v>270</v>
      </c>
      <c r="M4387" s="78"/>
      <c r="N4387" s="78"/>
      <c r="O4387" s="78">
        <v>140.13</v>
      </c>
      <c r="P4387" s="78">
        <v>218.55</v>
      </c>
      <c r="Q4387" s="78" t="s">
        <v>2272</v>
      </c>
      <c r="R4387" s="78"/>
      <c r="S4387" s="78"/>
      <c r="T4387" s="78" t="s">
        <v>11185</v>
      </c>
      <c r="U4387" s="78">
        <v>2550</v>
      </c>
      <c r="V4387" s="78" t="s">
        <v>11186</v>
      </c>
      <c r="W4387" s="78">
        <v>18000</v>
      </c>
      <c r="X4387" s="80" t="s">
        <v>11187</v>
      </c>
    </row>
    <row r="4388" spans="3:24">
      <c r="C4388" s="72">
        <v>2021</v>
      </c>
      <c r="D4388" s="73">
        <v>1</v>
      </c>
      <c r="E4388" s="78" t="s">
        <v>10818</v>
      </c>
      <c r="F4388" s="78" t="s">
        <v>10819</v>
      </c>
      <c r="G4388" s="78" t="s">
        <v>11188</v>
      </c>
      <c r="H4388" s="78" t="s">
        <v>9822</v>
      </c>
      <c r="I4388" s="78" t="s">
        <v>10454</v>
      </c>
      <c r="J4388" s="78" t="s">
        <v>9268</v>
      </c>
      <c r="K4388" s="78"/>
      <c r="L4388" s="78" t="s">
        <v>11189</v>
      </c>
      <c r="M4388" s="78"/>
      <c r="N4388" s="78"/>
      <c r="O4388" s="78"/>
      <c r="P4388" s="78"/>
      <c r="Q4388" s="78"/>
      <c r="R4388" s="78">
        <v>75</v>
      </c>
      <c r="S4388" s="78">
        <v>92</v>
      </c>
      <c r="T4388" s="78">
        <v>7000</v>
      </c>
      <c r="U4388" s="78">
        <v>2040</v>
      </c>
      <c r="V4388" s="78" t="s">
        <v>11190</v>
      </c>
      <c r="W4388" s="78">
        <v>7800</v>
      </c>
      <c r="X4388" s="80" t="s">
        <v>11191</v>
      </c>
    </row>
    <row r="4389" spans="3:24">
      <c r="C4389" s="72">
        <v>2021</v>
      </c>
      <c r="D4389" s="73">
        <v>1</v>
      </c>
      <c r="E4389" s="78" t="s">
        <v>9883</v>
      </c>
      <c r="F4389" s="78" t="s">
        <v>10848</v>
      </c>
      <c r="G4389" s="78" t="s">
        <v>11192</v>
      </c>
      <c r="H4389" s="78" t="s">
        <v>11043</v>
      </c>
      <c r="I4389" s="78" t="s">
        <v>10102</v>
      </c>
      <c r="J4389" s="78" t="s">
        <v>9281</v>
      </c>
      <c r="K4389" s="78">
        <v>280</v>
      </c>
      <c r="L4389" s="78"/>
      <c r="M4389" s="78"/>
      <c r="N4389" s="78"/>
      <c r="O4389" s="78">
        <v>150.75</v>
      </c>
      <c r="P4389" s="78">
        <v>63.75</v>
      </c>
      <c r="Q4389" s="78" t="s">
        <v>2221</v>
      </c>
      <c r="R4389" s="78"/>
      <c r="S4389" s="78"/>
      <c r="T4389" s="78">
        <v>5490</v>
      </c>
      <c r="U4389" s="78">
        <v>1920</v>
      </c>
      <c r="V4389" s="78">
        <v>2100</v>
      </c>
      <c r="W4389" s="78">
        <v>4300</v>
      </c>
      <c r="X4389" s="80">
        <v>3000</v>
      </c>
    </row>
    <row r="4390" spans="3:24">
      <c r="C4390" s="72">
        <v>2021</v>
      </c>
      <c r="D4390" s="73">
        <v>1</v>
      </c>
      <c r="E4390" s="78" t="s">
        <v>9612</v>
      </c>
      <c r="F4390" s="78" t="s">
        <v>9613</v>
      </c>
      <c r="G4390" s="78" t="s">
        <v>11193</v>
      </c>
      <c r="H4390" s="78" t="s">
        <v>9267</v>
      </c>
      <c r="I4390" s="78" t="s">
        <v>10102</v>
      </c>
      <c r="J4390" s="78" t="s">
        <v>9268</v>
      </c>
      <c r="K4390" s="78"/>
      <c r="L4390" s="78">
        <v>490</v>
      </c>
      <c r="M4390" s="78">
        <v>0.149</v>
      </c>
      <c r="N4390" s="78"/>
      <c r="O4390" s="78">
        <v>141.5</v>
      </c>
      <c r="P4390" s="78">
        <v>249.76</v>
      </c>
      <c r="Q4390" s="78" t="s">
        <v>2221</v>
      </c>
      <c r="R4390" s="78"/>
      <c r="S4390" s="78"/>
      <c r="T4390" s="78">
        <v>11300</v>
      </c>
      <c r="U4390" s="78">
        <v>2500</v>
      </c>
      <c r="V4390" s="78" t="s">
        <v>8358</v>
      </c>
      <c r="W4390" s="78">
        <v>18000</v>
      </c>
      <c r="X4390" s="80" t="s">
        <v>9615</v>
      </c>
    </row>
    <row r="4391" spans="3:24">
      <c r="C4391" s="72">
        <v>2021</v>
      </c>
      <c r="D4391" s="73">
        <v>1</v>
      </c>
      <c r="E4391" s="78" t="s">
        <v>9612</v>
      </c>
      <c r="F4391" s="78" t="s">
        <v>9613</v>
      </c>
      <c r="G4391" s="78" t="s">
        <v>11194</v>
      </c>
      <c r="H4391" s="78" t="s">
        <v>9402</v>
      </c>
      <c r="I4391" s="78" t="s">
        <v>10102</v>
      </c>
      <c r="J4391" s="78" t="s">
        <v>9268</v>
      </c>
      <c r="K4391" s="78"/>
      <c r="L4391" s="78">
        <v>375</v>
      </c>
      <c r="M4391" s="78">
        <v>0.137</v>
      </c>
      <c r="N4391" s="78"/>
      <c r="O4391" s="78" t="s">
        <v>1799</v>
      </c>
      <c r="P4391" s="78">
        <v>180.87</v>
      </c>
      <c r="Q4391" s="78" t="s">
        <v>2221</v>
      </c>
      <c r="R4391" s="78"/>
      <c r="S4391" s="78"/>
      <c r="T4391" s="78">
        <v>10990</v>
      </c>
      <c r="U4391" s="78">
        <v>2500</v>
      </c>
      <c r="V4391" s="78" t="s">
        <v>8358</v>
      </c>
      <c r="W4391" s="78">
        <v>18000</v>
      </c>
      <c r="X4391" s="80" t="s">
        <v>8359</v>
      </c>
    </row>
    <row r="4392" spans="3:24">
      <c r="C4392" s="72">
        <v>2021</v>
      </c>
      <c r="D4392" s="73">
        <v>1</v>
      </c>
      <c r="E4392" s="78" t="s">
        <v>9634</v>
      </c>
      <c r="F4392" s="78" t="s">
        <v>9635</v>
      </c>
      <c r="G4392" s="78" t="s">
        <v>11195</v>
      </c>
      <c r="H4392" s="78" t="s">
        <v>10716</v>
      </c>
      <c r="I4392" s="78" t="s">
        <v>10102</v>
      </c>
      <c r="J4392" s="78" t="s">
        <v>9281</v>
      </c>
      <c r="K4392" s="78"/>
      <c r="L4392" s="78">
        <v>305</v>
      </c>
      <c r="M4392" s="78">
        <v>0.22</v>
      </c>
      <c r="N4392" s="78"/>
      <c r="O4392" s="78">
        <v>160.08</v>
      </c>
      <c r="P4392" s="78">
        <v>422.87</v>
      </c>
      <c r="Q4392" s="78" t="s">
        <v>2210</v>
      </c>
      <c r="R4392" s="78"/>
      <c r="S4392" s="78"/>
      <c r="T4392" s="78">
        <v>9600</v>
      </c>
      <c r="U4392" s="78">
        <v>2550</v>
      </c>
      <c r="V4392" s="78" t="s">
        <v>7542</v>
      </c>
      <c r="W4392" s="78">
        <v>31000</v>
      </c>
      <c r="X4392" s="80">
        <v>18500</v>
      </c>
    </row>
    <row r="4393" spans="3:24">
      <c r="C4393" s="72">
        <v>2021</v>
      </c>
      <c r="D4393" s="73">
        <v>1</v>
      </c>
      <c r="E4393" s="78" t="s">
        <v>11150</v>
      </c>
      <c r="F4393" s="78" t="s">
        <v>9565</v>
      </c>
      <c r="G4393" s="78" t="s">
        <v>11196</v>
      </c>
      <c r="H4393" s="78" t="s">
        <v>10700</v>
      </c>
      <c r="I4393" s="78" t="s">
        <v>10102</v>
      </c>
      <c r="J4393" s="78" t="s">
        <v>10109</v>
      </c>
      <c r="K4393" s="78">
        <v>605</v>
      </c>
      <c r="L4393" s="78"/>
      <c r="M4393" s="78"/>
      <c r="N4393" s="78">
        <v>15.4</v>
      </c>
      <c r="O4393" s="78">
        <v>160.2</v>
      </c>
      <c r="P4393" s="78"/>
      <c r="Q4393" s="78" t="s">
        <v>2530</v>
      </c>
      <c r="R4393" s="78"/>
      <c r="S4393" s="78"/>
      <c r="T4393" s="78">
        <v>4515</v>
      </c>
      <c r="U4393" s="78">
        <v>1860</v>
      </c>
      <c r="V4393" s="78">
        <v>1690</v>
      </c>
      <c r="W4393" s="78">
        <v>2295</v>
      </c>
      <c r="X4393" s="80">
        <v>1880</v>
      </c>
    </row>
    <row r="4394" spans="3:24">
      <c r="C4394" s="72">
        <v>2021</v>
      </c>
      <c r="D4394" s="73">
        <v>1</v>
      </c>
      <c r="E4394" s="78" t="s">
        <v>11197</v>
      </c>
      <c r="F4394" s="78" t="s">
        <v>11198</v>
      </c>
      <c r="G4394" s="78" t="s">
        <v>11199</v>
      </c>
      <c r="H4394" s="78" t="s">
        <v>9490</v>
      </c>
      <c r="I4394" s="78" t="s">
        <v>10102</v>
      </c>
      <c r="J4394" s="78" t="s">
        <v>9281</v>
      </c>
      <c r="K4394" s="78"/>
      <c r="L4394" s="78">
        <v>410</v>
      </c>
      <c r="M4394" s="78" t="s">
        <v>11200</v>
      </c>
      <c r="N4394" s="78"/>
      <c r="O4394" s="78">
        <v>154.59</v>
      </c>
      <c r="P4394" s="78">
        <v>89.12</v>
      </c>
      <c r="Q4394" s="78" t="s">
        <v>2243</v>
      </c>
      <c r="R4394" s="78"/>
      <c r="S4394" s="78"/>
      <c r="T4394" s="78" t="s">
        <v>6138</v>
      </c>
      <c r="U4394" s="78" t="s">
        <v>11201</v>
      </c>
      <c r="V4394" s="78" t="s">
        <v>11202</v>
      </c>
      <c r="W4394" s="78">
        <v>4495</v>
      </c>
      <c r="X4394" s="80" t="s">
        <v>11203</v>
      </c>
    </row>
    <row r="4395" spans="3:24">
      <c r="C4395" s="72">
        <v>2021</v>
      </c>
      <c r="D4395" s="73">
        <v>1</v>
      </c>
      <c r="E4395" s="78" t="s">
        <v>9733</v>
      </c>
      <c r="F4395" s="78" t="s">
        <v>9734</v>
      </c>
      <c r="G4395" s="78" t="s">
        <v>11204</v>
      </c>
      <c r="H4395" s="78" t="s">
        <v>10716</v>
      </c>
      <c r="I4395" s="78" t="s">
        <v>10102</v>
      </c>
      <c r="J4395" s="78" t="s">
        <v>9281</v>
      </c>
      <c r="K4395" s="78"/>
      <c r="L4395" s="78">
        <v>280</v>
      </c>
      <c r="M4395" s="78">
        <v>0.27</v>
      </c>
      <c r="N4395" s="78"/>
      <c r="O4395" s="78">
        <v>150.75</v>
      </c>
      <c r="P4395" s="78">
        <v>63.75</v>
      </c>
      <c r="Q4395" s="78" t="s">
        <v>2210</v>
      </c>
      <c r="R4395" s="78"/>
      <c r="S4395" s="78"/>
      <c r="T4395" s="78">
        <v>4960</v>
      </c>
      <c r="U4395" s="78">
        <v>1955</v>
      </c>
      <c r="V4395" s="78">
        <v>2110</v>
      </c>
      <c r="W4395" s="78">
        <v>4300</v>
      </c>
      <c r="X4395" s="80">
        <v>2700</v>
      </c>
    </row>
    <row r="4396" spans="3:24">
      <c r="C4396" s="72">
        <v>2021</v>
      </c>
      <c r="D4396" s="73">
        <v>1</v>
      </c>
      <c r="E4396" s="78" t="s">
        <v>9638</v>
      </c>
      <c r="F4396" s="78" t="s">
        <v>9639</v>
      </c>
      <c r="G4396" s="78" t="s">
        <v>11205</v>
      </c>
      <c r="H4396" s="78" t="s">
        <v>11206</v>
      </c>
      <c r="I4396" s="78" t="s">
        <v>10102</v>
      </c>
      <c r="J4396" s="78" t="s">
        <v>9281</v>
      </c>
      <c r="K4396" s="78">
        <v>330</v>
      </c>
      <c r="L4396" s="78"/>
      <c r="M4396" s="78">
        <v>0.286</v>
      </c>
      <c r="N4396" s="78"/>
      <c r="O4396" s="78">
        <v>141.09</v>
      </c>
      <c r="P4396" s="78">
        <v>47.52</v>
      </c>
      <c r="Q4396" s="78" t="s">
        <v>2210</v>
      </c>
      <c r="R4396" s="78"/>
      <c r="S4396" s="78"/>
      <c r="T4396" s="78">
        <v>4490</v>
      </c>
      <c r="U4396" s="78">
        <v>1610</v>
      </c>
      <c r="V4396" s="78">
        <v>2100</v>
      </c>
      <c r="W4396" s="78">
        <v>2510</v>
      </c>
      <c r="X4396" s="80">
        <v>1495</v>
      </c>
    </row>
    <row r="4397" spans="3:24">
      <c r="C4397" s="72">
        <v>2021</v>
      </c>
      <c r="D4397" s="73">
        <v>1</v>
      </c>
      <c r="E4397" s="78" t="s">
        <v>11150</v>
      </c>
      <c r="F4397" s="78" t="s">
        <v>9565</v>
      </c>
      <c r="G4397" s="78" t="s">
        <v>11207</v>
      </c>
      <c r="H4397" s="78" t="s">
        <v>10700</v>
      </c>
      <c r="I4397" s="78" t="s">
        <v>10102</v>
      </c>
      <c r="J4397" s="78" t="s">
        <v>10109</v>
      </c>
      <c r="K4397" s="78">
        <v>403</v>
      </c>
      <c r="L4397" s="78"/>
      <c r="M4397" s="78"/>
      <c r="N4397" s="78">
        <v>14.7</v>
      </c>
      <c r="O4397" s="78">
        <v>145</v>
      </c>
      <c r="P4397" s="78"/>
      <c r="Q4397" s="78" t="s">
        <v>2530</v>
      </c>
      <c r="R4397" s="78"/>
      <c r="S4397" s="78"/>
      <c r="T4397" s="78">
        <v>4515</v>
      </c>
      <c r="U4397" s="78">
        <v>1860</v>
      </c>
      <c r="V4397" s="78">
        <v>1690</v>
      </c>
      <c r="W4397" s="78">
        <v>2035</v>
      </c>
      <c r="X4397" s="80">
        <v>1660</v>
      </c>
    </row>
    <row r="4398" spans="3:24">
      <c r="C4398" s="72">
        <v>2021</v>
      </c>
      <c r="D4398" s="73">
        <v>1</v>
      </c>
      <c r="E4398" s="78" t="s">
        <v>9521</v>
      </c>
      <c r="F4398" s="78" t="s">
        <v>9522</v>
      </c>
      <c r="G4398" s="78" t="s">
        <v>11208</v>
      </c>
      <c r="H4398" s="78" t="s">
        <v>9327</v>
      </c>
      <c r="I4398" s="78" t="s">
        <v>10102</v>
      </c>
      <c r="J4398" s="78" t="s">
        <v>10109</v>
      </c>
      <c r="K4398" s="78">
        <v>431</v>
      </c>
      <c r="L4398" s="78"/>
      <c r="M4398" s="78"/>
      <c r="N4398" s="78">
        <v>13.5</v>
      </c>
      <c r="O4398" s="78">
        <v>164</v>
      </c>
      <c r="P4398" s="78"/>
      <c r="Q4398" s="78" t="s">
        <v>2192</v>
      </c>
      <c r="R4398" s="78"/>
      <c r="S4398" s="78"/>
      <c r="T4398" s="78">
        <v>5040</v>
      </c>
      <c r="U4398" s="78">
        <v>1910</v>
      </c>
      <c r="V4398" s="78">
        <v>1569</v>
      </c>
      <c r="W4398" s="78">
        <v>2230</v>
      </c>
      <c r="X4398" s="80">
        <v>1780</v>
      </c>
    </row>
    <row r="4399" spans="3:24">
      <c r="C4399" s="72">
        <v>2021</v>
      </c>
      <c r="D4399" s="73">
        <v>1</v>
      </c>
      <c r="E4399" s="78" t="s">
        <v>9620</v>
      </c>
      <c r="F4399" s="78" t="s">
        <v>9621</v>
      </c>
      <c r="G4399" s="78" t="s">
        <v>11209</v>
      </c>
      <c r="H4399" s="78" t="s">
        <v>11210</v>
      </c>
      <c r="I4399" s="78" t="s">
        <v>10102</v>
      </c>
      <c r="J4399" s="78" t="s">
        <v>9281</v>
      </c>
      <c r="K4399" s="78"/>
      <c r="L4399" s="78">
        <v>200</v>
      </c>
      <c r="M4399" s="78">
        <v>0.27</v>
      </c>
      <c r="N4399" s="78"/>
      <c r="O4399" s="78">
        <v>140.53</v>
      </c>
      <c r="P4399" s="78">
        <v>96.768</v>
      </c>
      <c r="Q4399" s="78" t="s">
        <v>2210</v>
      </c>
      <c r="R4399" s="78"/>
      <c r="S4399" s="78"/>
      <c r="T4399" s="78" t="s">
        <v>11211</v>
      </c>
      <c r="U4399" s="78" t="s">
        <v>11212</v>
      </c>
      <c r="V4399" s="78">
        <v>2785</v>
      </c>
      <c r="W4399" s="78">
        <v>8495</v>
      </c>
      <c r="X4399" s="80">
        <v>5110</v>
      </c>
    </row>
    <row r="4400" spans="3:24">
      <c r="C4400" s="72">
        <v>2021</v>
      </c>
      <c r="D4400" s="73">
        <v>1</v>
      </c>
      <c r="E4400" s="78" t="s">
        <v>11213</v>
      </c>
      <c r="F4400" s="78" t="s">
        <v>11214</v>
      </c>
      <c r="G4400" s="78" t="s">
        <v>11215</v>
      </c>
      <c r="H4400" s="78" t="s">
        <v>10704</v>
      </c>
      <c r="I4400" s="78" t="s">
        <v>10102</v>
      </c>
      <c r="J4400" s="78" t="s">
        <v>9281</v>
      </c>
      <c r="K4400" s="78">
        <v>310</v>
      </c>
      <c r="L4400" s="78"/>
      <c r="M4400" s="78">
        <v>0.25</v>
      </c>
      <c r="N4400" s="78"/>
      <c r="O4400" s="78">
        <v>137.6</v>
      </c>
      <c r="P4400" s="78">
        <v>41.86</v>
      </c>
      <c r="Q4400" s="78" t="s">
        <v>2221</v>
      </c>
      <c r="R4400" s="78"/>
      <c r="S4400" s="78"/>
      <c r="T4400" s="78">
        <v>4770</v>
      </c>
      <c r="U4400" s="78">
        <v>1640</v>
      </c>
      <c r="V4400" s="78">
        <v>2485</v>
      </c>
      <c r="W4400" s="78">
        <v>2600</v>
      </c>
      <c r="X4400" s="80" t="s">
        <v>11216</v>
      </c>
    </row>
    <row r="4401" spans="3:24">
      <c r="C4401" s="72">
        <v>2021</v>
      </c>
      <c r="D4401" s="73">
        <v>1</v>
      </c>
      <c r="E4401" s="78" t="s">
        <v>10098</v>
      </c>
      <c r="F4401" s="78" t="s">
        <v>10099</v>
      </c>
      <c r="G4401" s="78" t="s">
        <v>11217</v>
      </c>
      <c r="H4401" s="78" t="s">
        <v>10689</v>
      </c>
      <c r="I4401" s="78" t="s">
        <v>10102</v>
      </c>
      <c r="J4401" s="78" t="s">
        <v>9281</v>
      </c>
      <c r="K4401" s="78"/>
      <c r="L4401" s="78">
        <v>240</v>
      </c>
      <c r="M4401" s="78">
        <v>0.14</v>
      </c>
      <c r="N4401" s="78"/>
      <c r="O4401" s="78">
        <v>157.57</v>
      </c>
      <c r="P4401" s="78">
        <v>281.91</v>
      </c>
      <c r="Q4401" s="78" t="s">
        <v>2210</v>
      </c>
      <c r="R4401" s="78"/>
      <c r="S4401" s="78"/>
      <c r="T4401" s="78">
        <v>10400</v>
      </c>
      <c r="U4401" s="78">
        <v>2530</v>
      </c>
      <c r="V4401" s="78">
        <v>3995</v>
      </c>
      <c r="W4401" s="78">
        <v>31000</v>
      </c>
      <c r="X4401" s="80">
        <v>16360</v>
      </c>
    </row>
    <row r="4402" spans="3:24">
      <c r="C4402" s="72">
        <v>2021</v>
      </c>
      <c r="D4402" s="73">
        <v>1</v>
      </c>
      <c r="E4402" s="78" t="s">
        <v>9997</v>
      </c>
      <c r="F4402" s="78" t="s">
        <v>9273</v>
      </c>
      <c r="G4402" s="78" t="s">
        <v>10012</v>
      </c>
      <c r="H4402" s="78" t="s">
        <v>9345</v>
      </c>
      <c r="I4402" s="78" t="s">
        <v>10102</v>
      </c>
      <c r="J4402" s="78" t="s">
        <v>10109</v>
      </c>
      <c r="K4402" s="78">
        <v>401</v>
      </c>
      <c r="L4402" s="78"/>
      <c r="M4402" s="78"/>
      <c r="N4402" s="78">
        <v>12.4</v>
      </c>
      <c r="O4402" s="78">
        <v>145.3</v>
      </c>
      <c r="P4402" s="78"/>
      <c r="Q4402" s="78" t="s">
        <v>10311</v>
      </c>
      <c r="R4402" s="78"/>
      <c r="S4402" s="78"/>
      <c r="T4402" s="78">
        <v>4700</v>
      </c>
      <c r="U4402" s="78">
        <v>1790</v>
      </c>
      <c r="V4402" s="78">
        <v>1550</v>
      </c>
      <c r="W4402" s="78">
        <v>2051</v>
      </c>
      <c r="X4402" s="80">
        <v>1676</v>
      </c>
    </row>
    <row r="4403" spans="3:24">
      <c r="C4403" s="72">
        <v>2021</v>
      </c>
      <c r="D4403" s="73">
        <v>1</v>
      </c>
      <c r="E4403" s="78" t="s">
        <v>9547</v>
      </c>
      <c r="F4403" s="78" t="s">
        <v>9548</v>
      </c>
      <c r="G4403" s="78" t="s">
        <v>11218</v>
      </c>
      <c r="H4403" s="78" t="s">
        <v>10739</v>
      </c>
      <c r="I4403" s="78" t="s">
        <v>10454</v>
      </c>
      <c r="J4403" s="78" t="s">
        <v>9268</v>
      </c>
      <c r="K4403" s="78"/>
      <c r="L4403" s="78" t="s">
        <v>11219</v>
      </c>
      <c r="M4403" s="78"/>
      <c r="N4403" s="78"/>
      <c r="O4403" s="78"/>
      <c r="P4403" s="78"/>
      <c r="Q4403" s="78"/>
      <c r="R4403" s="78">
        <v>65</v>
      </c>
      <c r="S4403" s="78">
        <v>65</v>
      </c>
      <c r="T4403" s="78">
        <v>11980</v>
      </c>
      <c r="U4403" s="78">
        <v>2550</v>
      </c>
      <c r="V4403" s="78" t="s">
        <v>11220</v>
      </c>
      <c r="W4403" s="78">
        <v>18000</v>
      </c>
      <c r="X4403" s="80" t="s">
        <v>11221</v>
      </c>
    </row>
    <row r="4404" spans="3:24">
      <c r="C4404" s="72">
        <v>2021</v>
      </c>
      <c r="D4404" s="73">
        <v>1</v>
      </c>
      <c r="E4404" s="78" t="s">
        <v>10187</v>
      </c>
      <c r="F4404" s="78" t="s">
        <v>11222</v>
      </c>
      <c r="G4404" s="78" t="s">
        <v>11223</v>
      </c>
      <c r="H4404" s="78" t="s">
        <v>9660</v>
      </c>
      <c r="I4404" s="78" t="s">
        <v>10102</v>
      </c>
      <c r="J4404" s="78" t="s">
        <v>9281</v>
      </c>
      <c r="K4404" s="78" t="s">
        <v>11224</v>
      </c>
      <c r="L4404" s="78"/>
      <c r="M4404" s="78"/>
      <c r="N4404" s="78"/>
      <c r="O4404" s="78"/>
      <c r="P4404" s="78"/>
      <c r="Q4404" s="78" t="s">
        <v>3106</v>
      </c>
      <c r="R4404" s="78"/>
      <c r="S4404" s="78"/>
      <c r="T4404" s="78">
        <v>4718</v>
      </c>
      <c r="U4404" s="78">
        <v>1861</v>
      </c>
      <c r="V4404" s="78">
        <v>1679</v>
      </c>
      <c r="W4404" s="78">
        <v>2415</v>
      </c>
      <c r="X4404" s="80" t="s">
        <v>11225</v>
      </c>
    </row>
    <row r="4405" spans="3:24">
      <c r="C4405" s="72">
        <v>2021</v>
      </c>
      <c r="D4405" s="73">
        <v>1</v>
      </c>
      <c r="E4405" s="78" t="s">
        <v>10811</v>
      </c>
      <c r="F4405" s="78" t="s">
        <v>11226</v>
      </c>
      <c r="G4405" s="78" t="s">
        <v>11227</v>
      </c>
      <c r="H4405" s="78" t="s">
        <v>9660</v>
      </c>
      <c r="I4405" s="78" t="s">
        <v>10155</v>
      </c>
      <c r="J4405" s="78" t="s">
        <v>10109</v>
      </c>
      <c r="K4405" s="78">
        <v>64</v>
      </c>
      <c r="L4405" s="78"/>
      <c r="M4405" s="78"/>
      <c r="N4405" s="78"/>
      <c r="O4405" s="78"/>
      <c r="P4405" s="78"/>
      <c r="Q4405" s="78" t="s">
        <v>10810</v>
      </c>
      <c r="R4405" s="78"/>
      <c r="S4405" s="78"/>
      <c r="T4405" s="78">
        <v>4615</v>
      </c>
      <c r="U4405" s="78">
        <v>1887</v>
      </c>
      <c r="V4405" s="78">
        <v>1630</v>
      </c>
      <c r="W4405" s="78" t="s">
        <v>11228</v>
      </c>
      <c r="X4405" s="80" t="s">
        <v>11229</v>
      </c>
    </row>
    <row r="4406" spans="3:24">
      <c r="C4406" s="72">
        <v>2021</v>
      </c>
      <c r="D4406" s="73">
        <v>1</v>
      </c>
      <c r="E4406" s="78" t="s">
        <v>10815</v>
      </c>
      <c r="F4406" s="78" t="s">
        <v>10816</v>
      </c>
      <c r="G4406" s="78" t="s">
        <v>10374</v>
      </c>
      <c r="H4406" s="78" t="s">
        <v>9660</v>
      </c>
      <c r="I4406" s="78" t="s">
        <v>10750</v>
      </c>
      <c r="J4406" s="78" t="s">
        <v>10109</v>
      </c>
      <c r="K4406" s="78">
        <v>95</v>
      </c>
      <c r="L4406" s="78"/>
      <c r="M4406" s="78"/>
      <c r="N4406" s="78"/>
      <c r="O4406" s="78"/>
      <c r="P4406" s="78"/>
      <c r="Q4406" s="78" t="s">
        <v>3106</v>
      </c>
      <c r="R4406" s="78"/>
      <c r="S4406" s="78"/>
      <c r="T4406" s="78">
        <v>4600</v>
      </c>
      <c r="U4406" s="78">
        <v>1855</v>
      </c>
      <c r="V4406" s="78">
        <v>1680</v>
      </c>
      <c r="W4406" s="78">
        <v>2435</v>
      </c>
      <c r="X4406" s="80" t="s">
        <v>11230</v>
      </c>
    </row>
    <row r="4407" spans="3:24">
      <c r="C4407" s="72">
        <v>2021</v>
      </c>
      <c r="D4407" s="73">
        <v>1</v>
      </c>
      <c r="E4407" s="78" t="s">
        <v>10222</v>
      </c>
      <c r="F4407" s="78" t="s">
        <v>9626</v>
      </c>
      <c r="G4407" s="78" t="s">
        <v>11231</v>
      </c>
      <c r="H4407" s="78" t="s">
        <v>9290</v>
      </c>
      <c r="I4407" s="78" t="s">
        <v>10102</v>
      </c>
      <c r="J4407" s="78" t="s">
        <v>9281</v>
      </c>
      <c r="K4407" s="78"/>
      <c r="L4407" s="78">
        <v>490</v>
      </c>
      <c r="M4407" s="78">
        <v>0.289</v>
      </c>
      <c r="N4407" s="78"/>
      <c r="O4407" s="78" t="s">
        <v>1748</v>
      </c>
      <c r="P4407" s="78">
        <v>98.04</v>
      </c>
      <c r="Q4407" s="78" t="s">
        <v>2210</v>
      </c>
      <c r="R4407" s="78"/>
      <c r="S4407" s="78"/>
      <c r="T4407" s="78">
        <v>5200</v>
      </c>
      <c r="U4407" s="78">
        <v>2050</v>
      </c>
      <c r="V4407" s="78">
        <v>2150</v>
      </c>
      <c r="W4407" s="78">
        <v>4495</v>
      </c>
      <c r="X4407" s="80">
        <v>3250</v>
      </c>
    </row>
    <row r="4408" spans="3:24">
      <c r="C4408" s="72">
        <v>2021</v>
      </c>
      <c r="D4408" s="73">
        <v>1</v>
      </c>
      <c r="E4408" s="78" t="s">
        <v>11197</v>
      </c>
      <c r="F4408" s="78" t="s">
        <v>11198</v>
      </c>
      <c r="G4408" s="78" t="s">
        <v>11232</v>
      </c>
      <c r="H4408" s="78" t="s">
        <v>10113</v>
      </c>
      <c r="I4408" s="78" t="s">
        <v>10102</v>
      </c>
      <c r="J4408" s="78" t="s">
        <v>9281</v>
      </c>
      <c r="K4408" s="78"/>
      <c r="L4408" s="78">
        <v>410</v>
      </c>
      <c r="M4408" s="78" t="s">
        <v>11233</v>
      </c>
      <c r="N4408" s="78"/>
      <c r="O4408" s="78">
        <v>154.59</v>
      </c>
      <c r="P4408" s="78">
        <v>89.12</v>
      </c>
      <c r="Q4408" s="78" t="s">
        <v>2243</v>
      </c>
      <c r="R4408" s="78"/>
      <c r="S4408" s="78"/>
      <c r="T4408" s="78" t="s">
        <v>6138</v>
      </c>
      <c r="U4408" s="78" t="s">
        <v>11201</v>
      </c>
      <c r="V4408" s="78" t="s">
        <v>11234</v>
      </c>
      <c r="W4408" s="78">
        <v>4495</v>
      </c>
      <c r="X4408" s="80" t="s">
        <v>11235</v>
      </c>
    </row>
    <row r="4409" spans="3:24">
      <c r="C4409" s="72">
        <v>2021</v>
      </c>
      <c r="D4409" s="73">
        <v>1</v>
      </c>
      <c r="E4409" s="78" t="s">
        <v>9883</v>
      </c>
      <c r="F4409" s="78" t="s">
        <v>10848</v>
      </c>
      <c r="G4409" s="78" t="s">
        <v>11236</v>
      </c>
      <c r="H4409" s="78" t="s">
        <v>9284</v>
      </c>
      <c r="I4409" s="78" t="s">
        <v>10102</v>
      </c>
      <c r="J4409" s="78" t="s">
        <v>9281</v>
      </c>
      <c r="K4409" s="78">
        <v>320</v>
      </c>
      <c r="L4409" s="78"/>
      <c r="M4409" s="78"/>
      <c r="N4409" s="78"/>
      <c r="O4409" s="78">
        <v>126.4</v>
      </c>
      <c r="P4409" s="78">
        <v>158.72</v>
      </c>
      <c r="Q4409" s="78" t="s">
        <v>2221</v>
      </c>
      <c r="R4409" s="78"/>
      <c r="S4409" s="78"/>
      <c r="T4409" s="78">
        <v>6873</v>
      </c>
      <c r="U4409" s="78">
        <v>2270</v>
      </c>
      <c r="V4409" s="78">
        <v>2270</v>
      </c>
      <c r="W4409" s="78">
        <v>8995</v>
      </c>
      <c r="X4409" s="80">
        <v>7330</v>
      </c>
    </row>
    <row r="4410" spans="3:24">
      <c r="C4410" s="72">
        <v>2021</v>
      </c>
      <c r="D4410" s="73">
        <v>1</v>
      </c>
      <c r="E4410" s="78" t="s">
        <v>9883</v>
      </c>
      <c r="F4410" s="78" t="s">
        <v>10848</v>
      </c>
      <c r="G4410" s="78" t="s">
        <v>11237</v>
      </c>
      <c r="H4410" s="78" t="s">
        <v>9923</v>
      </c>
      <c r="I4410" s="78" t="s">
        <v>10102</v>
      </c>
      <c r="J4410" s="78" t="s">
        <v>9281</v>
      </c>
      <c r="K4410" s="78">
        <v>400</v>
      </c>
      <c r="L4410" s="78"/>
      <c r="M4410" s="78"/>
      <c r="N4410" s="78"/>
      <c r="O4410" s="78">
        <v>151.7</v>
      </c>
      <c r="P4410" s="78">
        <v>177.74</v>
      </c>
      <c r="Q4410" s="78" t="s">
        <v>2210</v>
      </c>
      <c r="R4410" s="78"/>
      <c r="S4410" s="78"/>
      <c r="T4410" s="78">
        <v>7455</v>
      </c>
      <c r="U4410" s="78">
        <v>2330</v>
      </c>
      <c r="V4410" s="78">
        <v>2650</v>
      </c>
      <c r="W4410" s="78">
        <v>11800</v>
      </c>
      <c r="X4410" s="80">
        <v>8230</v>
      </c>
    </row>
    <row r="4411" spans="3:24">
      <c r="C4411" s="72">
        <v>2021</v>
      </c>
      <c r="D4411" s="73">
        <v>1</v>
      </c>
      <c r="E4411" s="78" t="s">
        <v>9883</v>
      </c>
      <c r="F4411" s="78" t="s">
        <v>10848</v>
      </c>
      <c r="G4411" s="78" t="s">
        <v>11238</v>
      </c>
      <c r="H4411" s="78" t="s">
        <v>9320</v>
      </c>
      <c r="I4411" s="78" t="s">
        <v>10102</v>
      </c>
      <c r="J4411" s="78" t="s">
        <v>9281</v>
      </c>
      <c r="K4411" s="78">
        <v>310</v>
      </c>
      <c r="L4411" s="78"/>
      <c r="M4411" s="78"/>
      <c r="N4411" s="78"/>
      <c r="O4411" s="78">
        <v>140</v>
      </c>
      <c r="P4411" s="78">
        <v>217.19</v>
      </c>
      <c r="Q4411" s="78" t="s">
        <v>2210</v>
      </c>
      <c r="R4411" s="78"/>
      <c r="S4411" s="78"/>
      <c r="T4411" s="78">
        <v>9155</v>
      </c>
      <c r="U4411" s="78">
        <v>2500</v>
      </c>
      <c r="V4411" s="78">
        <v>2790</v>
      </c>
      <c r="W4411" s="78">
        <v>18000</v>
      </c>
      <c r="X4411" s="80">
        <v>9650</v>
      </c>
    </row>
    <row r="4412" spans="3:24">
      <c r="C4412" s="72">
        <v>2021</v>
      </c>
      <c r="D4412" s="73">
        <v>1</v>
      </c>
      <c r="E4412" s="78" t="s">
        <v>10858</v>
      </c>
      <c r="F4412" s="78" t="s">
        <v>10859</v>
      </c>
      <c r="G4412" s="78" t="s">
        <v>11239</v>
      </c>
      <c r="H4412" s="78" t="s">
        <v>9327</v>
      </c>
      <c r="I4412" s="78" t="s">
        <v>10102</v>
      </c>
      <c r="J4412" s="78" t="s">
        <v>10109</v>
      </c>
      <c r="K4412" s="78">
        <v>501</v>
      </c>
      <c r="L4412" s="78"/>
      <c r="M4412" s="78"/>
      <c r="N4412" s="78">
        <v>12.9</v>
      </c>
      <c r="O4412" s="78">
        <v>180.59</v>
      </c>
      <c r="P4412" s="78"/>
      <c r="Q4412" s="78" t="s">
        <v>2247</v>
      </c>
      <c r="R4412" s="78"/>
      <c r="S4412" s="78"/>
      <c r="T4412" s="78">
        <v>4675</v>
      </c>
      <c r="U4412" s="78">
        <v>1835</v>
      </c>
      <c r="V4412" s="78">
        <v>1480</v>
      </c>
      <c r="W4412" s="78">
        <v>1945</v>
      </c>
      <c r="X4412" s="80">
        <v>1570</v>
      </c>
    </row>
    <row r="4413" spans="3:24">
      <c r="C4413" s="72">
        <v>2021</v>
      </c>
      <c r="D4413" s="73">
        <v>1</v>
      </c>
      <c r="E4413" s="78" t="s">
        <v>10324</v>
      </c>
      <c r="F4413" s="78" t="s">
        <v>10940</v>
      </c>
      <c r="G4413" s="78" t="s">
        <v>11240</v>
      </c>
      <c r="H4413" s="78" t="s">
        <v>9320</v>
      </c>
      <c r="I4413" s="78" t="s">
        <v>10102</v>
      </c>
      <c r="J4413" s="78" t="s">
        <v>9268</v>
      </c>
      <c r="K4413" s="78"/>
      <c r="L4413" s="78">
        <v>350</v>
      </c>
      <c r="M4413" s="78"/>
      <c r="N4413" s="78"/>
      <c r="O4413" s="78">
        <v>158</v>
      </c>
      <c r="P4413" s="78">
        <v>255.48</v>
      </c>
      <c r="Q4413" s="78" t="s">
        <v>2210</v>
      </c>
      <c r="R4413" s="78"/>
      <c r="S4413" s="78"/>
      <c r="T4413" s="78" t="s">
        <v>11241</v>
      </c>
      <c r="U4413" s="78">
        <v>2500</v>
      </c>
      <c r="V4413" s="78">
        <v>2900</v>
      </c>
      <c r="W4413" s="78">
        <v>18000</v>
      </c>
      <c r="X4413" s="80" t="s">
        <v>2591</v>
      </c>
    </row>
    <row r="4414" spans="3:24">
      <c r="C4414" s="72">
        <v>2021</v>
      </c>
      <c r="D4414" s="73">
        <v>1</v>
      </c>
      <c r="E4414" s="78" t="s">
        <v>11242</v>
      </c>
      <c r="F4414" s="78" t="s">
        <v>11243</v>
      </c>
      <c r="G4414" s="78" t="s">
        <v>11244</v>
      </c>
      <c r="H4414" s="78" t="s">
        <v>9431</v>
      </c>
      <c r="I4414" s="78" t="s">
        <v>10102</v>
      </c>
      <c r="J4414" s="78" t="s">
        <v>9281</v>
      </c>
      <c r="K4414" s="78"/>
      <c r="L4414" s="78">
        <v>290</v>
      </c>
      <c r="M4414" s="78">
        <v>0.15</v>
      </c>
      <c r="N4414" s="78"/>
      <c r="O4414" s="78" t="s">
        <v>11245</v>
      </c>
      <c r="P4414" s="78">
        <v>479</v>
      </c>
      <c r="Q4414" s="78" t="s">
        <v>2210</v>
      </c>
      <c r="R4414" s="78"/>
      <c r="S4414" s="78"/>
      <c r="T4414" s="78">
        <v>7420</v>
      </c>
      <c r="U4414" s="78">
        <v>2550</v>
      </c>
      <c r="V4414" s="78">
        <v>3420</v>
      </c>
      <c r="W4414" s="78">
        <v>25000</v>
      </c>
      <c r="X4414" s="80">
        <v>11200</v>
      </c>
    </row>
    <row r="4415" spans="3:24">
      <c r="C4415" s="72">
        <v>2021</v>
      </c>
      <c r="D4415" s="73">
        <v>1</v>
      </c>
      <c r="E4415" s="78" t="s">
        <v>11242</v>
      </c>
      <c r="F4415" s="78" t="s">
        <v>11243</v>
      </c>
      <c r="G4415" s="78" t="s">
        <v>11246</v>
      </c>
      <c r="H4415" s="78" t="s">
        <v>9517</v>
      </c>
      <c r="I4415" s="78" t="s">
        <v>10102</v>
      </c>
      <c r="J4415" s="78" t="s">
        <v>9281</v>
      </c>
      <c r="K4415" s="78"/>
      <c r="L4415" s="78">
        <v>310</v>
      </c>
      <c r="M4415" s="78">
        <v>0.2</v>
      </c>
      <c r="N4415" s="78"/>
      <c r="O4415" s="78">
        <v>152.82</v>
      </c>
      <c r="P4415" s="78">
        <v>352.8</v>
      </c>
      <c r="Q4415" s="78" t="s">
        <v>2210</v>
      </c>
      <c r="R4415" s="78"/>
      <c r="S4415" s="78"/>
      <c r="T4415" s="78">
        <v>11885</v>
      </c>
      <c r="U4415" s="78">
        <v>2510</v>
      </c>
      <c r="V4415" s="78">
        <v>3860</v>
      </c>
      <c r="W4415" s="78">
        <v>18000</v>
      </c>
      <c r="X4415" s="80">
        <v>10000</v>
      </c>
    </row>
    <row r="4416" spans="3:24">
      <c r="C4416" s="72">
        <v>2021</v>
      </c>
      <c r="D4416" s="73">
        <v>1</v>
      </c>
      <c r="E4416" s="78" t="s">
        <v>11242</v>
      </c>
      <c r="F4416" s="78" t="s">
        <v>11243</v>
      </c>
      <c r="G4416" s="78" t="s">
        <v>11247</v>
      </c>
      <c r="H4416" s="78" t="s">
        <v>11248</v>
      </c>
      <c r="I4416" s="78" t="s">
        <v>10102</v>
      </c>
      <c r="J4416" s="78" t="s">
        <v>9281</v>
      </c>
      <c r="K4416" s="78"/>
      <c r="L4416" s="78">
        <v>275</v>
      </c>
      <c r="M4416" s="78">
        <v>0.22</v>
      </c>
      <c r="N4416" s="78"/>
      <c r="O4416" s="78" t="s">
        <v>11245</v>
      </c>
      <c r="P4416" s="78">
        <v>479</v>
      </c>
      <c r="Q4416" s="78" t="s">
        <v>2210</v>
      </c>
      <c r="R4416" s="78"/>
      <c r="S4416" s="78"/>
      <c r="T4416" s="78">
        <v>9580</v>
      </c>
      <c r="U4416" s="78">
        <v>2540</v>
      </c>
      <c r="V4416" s="78">
        <v>3550</v>
      </c>
      <c r="W4416" s="78">
        <v>31000</v>
      </c>
      <c r="X4416" s="80">
        <v>17080</v>
      </c>
    </row>
    <row r="4417" spans="3:24">
      <c r="C4417" s="72">
        <v>2021</v>
      </c>
      <c r="D4417" s="73">
        <v>1</v>
      </c>
      <c r="E4417" s="78" t="s">
        <v>11249</v>
      </c>
      <c r="F4417" s="78" t="s">
        <v>11250</v>
      </c>
      <c r="G4417" s="78" t="s">
        <v>11251</v>
      </c>
      <c r="H4417" s="78" t="s">
        <v>11252</v>
      </c>
      <c r="I4417" s="78" t="s">
        <v>10155</v>
      </c>
      <c r="J4417" s="78" t="s">
        <v>9281</v>
      </c>
      <c r="K4417" s="78"/>
      <c r="L4417" s="78">
        <v>60</v>
      </c>
      <c r="M4417" s="78"/>
      <c r="N4417" s="78"/>
      <c r="O4417" s="78"/>
      <c r="P4417" s="78">
        <v>25.9</v>
      </c>
      <c r="Q4417" s="78" t="s">
        <v>2280</v>
      </c>
      <c r="R4417" s="78"/>
      <c r="S4417" s="78"/>
      <c r="T4417" s="78">
        <v>5995</v>
      </c>
      <c r="U4417" s="78" t="s">
        <v>11253</v>
      </c>
      <c r="V4417" s="78" t="s">
        <v>6815</v>
      </c>
      <c r="W4417" s="78">
        <v>6180</v>
      </c>
      <c r="X4417" s="80" t="s">
        <v>11254</v>
      </c>
    </row>
    <row r="4418" spans="3:24">
      <c r="C4418" s="72">
        <v>2021</v>
      </c>
      <c r="D4418" s="73">
        <v>1</v>
      </c>
      <c r="E4418" s="78" t="s">
        <v>9908</v>
      </c>
      <c r="F4418" s="78" t="s">
        <v>9909</v>
      </c>
      <c r="G4418" s="78" t="s">
        <v>11255</v>
      </c>
      <c r="H4418" s="78" t="s">
        <v>10851</v>
      </c>
      <c r="I4418" s="78" t="s">
        <v>10102</v>
      </c>
      <c r="J4418" s="78" t="s">
        <v>9281</v>
      </c>
      <c r="K4418" s="78">
        <v>260</v>
      </c>
      <c r="L4418" s="78"/>
      <c r="M4418" s="78"/>
      <c r="N4418" s="78"/>
      <c r="O4418" s="78">
        <v>137.6</v>
      </c>
      <c r="P4418" s="78">
        <v>41.86</v>
      </c>
      <c r="Q4418" s="78" t="s">
        <v>2210</v>
      </c>
      <c r="R4418" s="78"/>
      <c r="S4418" s="78"/>
      <c r="T4418" s="78">
        <v>5060</v>
      </c>
      <c r="U4418" s="78">
        <v>1580</v>
      </c>
      <c r="V4418" s="78">
        <v>2010</v>
      </c>
      <c r="W4418" s="78">
        <v>2840</v>
      </c>
      <c r="X4418" s="80">
        <v>2320</v>
      </c>
    </row>
    <row r="4419" spans="3:24">
      <c r="C4419" s="72">
        <v>2021</v>
      </c>
      <c r="D4419" s="73">
        <v>1</v>
      </c>
      <c r="E4419" s="78" t="s">
        <v>11256</v>
      </c>
      <c r="F4419" s="78" t="s">
        <v>11257</v>
      </c>
      <c r="G4419" s="78" t="s">
        <v>11258</v>
      </c>
      <c r="H4419" s="78" t="s">
        <v>11259</v>
      </c>
      <c r="I4419" s="78" t="s">
        <v>10102</v>
      </c>
      <c r="J4419" s="78" t="s">
        <v>9268</v>
      </c>
      <c r="K4419" s="78">
        <v>200</v>
      </c>
      <c r="L4419" s="78"/>
      <c r="M4419" s="78"/>
      <c r="N4419" s="78"/>
      <c r="O4419" s="78">
        <v>136.9</v>
      </c>
      <c r="P4419" s="78">
        <v>36.96</v>
      </c>
      <c r="Q4419" s="78" t="s">
        <v>2210</v>
      </c>
      <c r="R4419" s="78"/>
      <c r="S4419" s="78"/>
      <c r="T4419" s="78">
        <v>5300</v>
      </c>
      <c r="U4419" s="78">
        <v>1700</v>
      </c>
      <c r="V4419" s="78">
        <v>1965</v>
      </c>
      <c r="W4419" s="78">
        <v>2865</v>
      </c>
      <c r="X4419" s="80">
        <v>2540</v>
      </c>
    </row>
    <row r="4420" spans="3:24">
      <c r="C4420" s="72">
        <v>2021</v>
      </c>
      <c r="D4420" s="73">
        <v>1</v>
      </c>
      <c r="E4420" s="78" t="s">
        <v>11256</v>
      </c>
      <c r="F4420" s="78" t="s">
        <v>11257</v>
      </c>
      <c r="G4420" s="78" t="s">
        <v>11260</v>
      </c>
      <c r="H4420" s="78" t="s">
        <v>11259</v>
      </c>
      <c r="I4420" s="78" t="s">
        <v>10102</v>
      </c>
      <c r="J4420" s="78" t="s">
        <v>9268</v>
      </c>
      <c r="K4420" s="78">
        <v>200</v>
      </c>
      <c r="L4420" s="78"/>
      <c r="M4420" s="78"/>
      <c r="N4420" s="78"/>
      <c r="O4420" s="78">
        <v>136.9</v>
      </c>
      <c r="P4420" s="78">
        <v>36.96</v>
      </c>
      <c r="Q4420" s="78" t="s">
        <v>2210</v>
      </c>
      <c r="R4420" s="78"/>
      <c r="S4420" s="78"/>
      <c r="T4420" s="78">
        <v>5300</v>
      </c>
      <c r="U4420" s="78">
        <v>1700</v>
      </c>
      <c r="V4420" s="78">
        <v>1965</v>
      </c>
      <c r="W4420" s="78">
        <v>3150</v>
      </c>
      <c r="X4420" s="80">
        <v>2825</v>
      </c>
    </row>
    <row r="4421" spans="3:24">
      <c r="C4421" s="72">
        <v>2021</v>
      </c>
      <c r="D4421" s="73">
        <v>1</v>
      </c>
      <c r="E4421" s="78" t="s">
        <v>9510</v>
      </c>
      <c r="F4421" s="78" t="s">
        <v>9511</v>
      </c>
      <c r="G4421" s="78" t="s">
        <v>11261</v>
      </c>
      <c r="H4421" s="78" t="s">
        <v>9864</v>
      </c>
      <c r="I4421" s="78" t="s">
        <v>10454</v>
      </c>
      <c r="J4421" s="78" t="s">
        <v>9268</v>
      </c>
      <c r="K4421" s="78"/>
      <c r="L4421" s="78">
        <v>1100</v>
      </c>
      <c r="M4421" s="78"/>
      <c r="N4421" s="78"/>
      <c r="O4421" s="78"/>
      <c r="P4421" s="78"/>
      <c r="Q4421" s="78" t="s">
        <v>11262</v>
      </c>
      <c r="R4421" s="78">
        <v>109</v>
      </c>
      <c r="S4421" s="78">
        <v>110</v>
      </c>
      <c r="T4421" s="78">
        <v>10990</v>
      </c>
      <c r="U4421" s="78">
        <v>2500</v>
      </c>
      <c r="V4421" s="78" t="s">
        <v>11263</v>
      </c>
      <c r="W4421" s="78">
        <v>16400</v>
      </c>
      <c r="X4421" s="80" t="s">
        <v>11264</v>
      </c>
    </row>
    <row r="4422" spans="3:24">
      <c r="C4422" s="72">
        <v>2021</v>
      </c>
      <c r="D4422" s="73">
        <v>1</v>
      </c>
      <c r="E4422" s="78" t="s">
        <v>9876</v>
      </c>
      <c r="F4422" s="78" t="s">
        <v>9877</v>
      </c>
      <c r="G4422" s="78" t="s">
        <v>11265</v>
      </c>
      <c r="H4422" s="78" t="s">
        <v>11266</v>
      </c>
      <c r="I4422" s="78" t="s">
        <v>10102</v>
      </c>
      <c r="J4422" s="78" t="s">
        <v>9281</v>
      </c>
      <c r="K4422" s="78"/>
      <c r="L4422" s="78">
        <v>455</v>
      </c>
      <c r="M4422" s="78">
        <v>0.279</v>
      </c>
      <c r="N4422" s="78"/>
      <c r="O4422" s="78">
        <v>153.84</v>
      </c>
      <c r="P4422" s="78">
        <v>106.95</v>
      </c>
      <c r="Q4422" s="78" t="s">
        <v>2210</v>
      </c>
      <c r="R4422" s="78"/>
      <c r="S4422" s="78"/>
      <c r="T4422" s="78">
        <v>5995</v>
      </c>
      <c r="U4422" s="78" t="s">
        <v>8383</v>
      </c>
      <c r="V4422" s="78">
        <v>2350</v>
      </c>
      <c r="W4422" s="78">
        <v>4495</v>
      </c>
      <c r="X4422" s="80">
        <v>2905</v>
      </c>
    </row>
    <row r="4423" spans="3:24">
      <c r="C4423" s="72">
        <v>2021</v>
      </c>
      <c r="D4423" s="73">
        <v>1</v>
      </c>
      <c r="E4423" s="78" t="s">
        <v>9845</v>
      </c>
      <c r="F4423" s="78" t="s">
        <v>10709</v>
      </c>
      <c r="G4423" s="78" t="s">
        <v>11267</v>
      </c>
      <c r="H4423" s="78" t="s">
        <v>11268</v>
      </c>
      <c r="I4423" s="78"/>
      <c r="J4423" s="78" t="s">
        <v>9281</v>
      </c>
      <c r="K4423" s="78"/>
      <c r="L4423" s="78" t="s">
        <v>11269</v>
      </c>
      <c r="M4423" s="78"/>
      <c r="N4423" s="78"/>
      <c r="O4423" s="78"/>
      <c r="P4423" s="78"/>
      <c r="Q4423" s="78" t="s">
        <v>11262</v>
      </c>
      <c r="R4423" s="78">
        <v>95</v>
      </c>
      <c r="S4423" s="78">
        <v>100</v>
      </c>
      <c r="T4423" s="78">
        <v>7375</v>
      </c>
      <c r="U4423" s="78">
        <v>2550</v>
      </c>
      <c r="V4423" s="78">
        <v>3925</v>
      </c>
      <c r="W4423" s="78">
        <v>25000</v>
      </c>
      <c r="X4423" s="80">
        <v>11700</v>
      </c>
    </row>
    <row r="4424" spans="3:24">
      <c r="C4424" s="72">
        <v>2021</v>
      </c>
      <c r="D4424" s="73">
        <v>1</v>
      </c>
      <c r="E4424" s="78" t="s">
        <v>9547</v>
      </c>
      <c r="F4424" s="78" t="s">
        <v>9548</v>
      </c>
      <c r="G4424" s="78" t="s">
        <v>11270</v>
      </c>
      <c r="H4424" s="78" t="s">
        <v>11077</v>
      </c>
      <c r="I4424" s="78" t="s">
        <v>10102</v>
      </c>
      <c r="J4424" s="78" t="s">
        <v>9281</v>
      </c>
      <c r="K4424" s="78">
        <v>210</v>
      </c>
      <c r="L4424" s="78"/>
      <c r="M4424" s="78">
        <v>0.47</v>
      </c>
      <c r="N4424" s="78"/>
      <c r="O4424" s="78">
        <v>130</v>
      </c>
      <c r="P4424" s="78">
        <v>53</v>
      </c>
      <c r="Q4424" s="78" t="s">
        <v>10987</v>
      </c>
      <c r="R4424" s="78"/>
      <c r="S4424" s="78"/>
      <c r="T4424" s="78">
        <v>4995</v>
      </c>
      <c r="U4424" s="78">
        <v>1785</v>
      </c>
      <c r="V4424" s="78">
        <v>2110</v>
      </c>
      <c r="W4424" s="78">
        <v>3495</v>
      </c>
      <c r="X4424" s="80">
        <v>2630</v>
      </c>
    </row>
    <row r="4425" spans="3:24">
      <c r="C4425" s="72">
        <v>2021</v>
      </c>
      <c r="D4425" s="73">
        <v>1</v>
      </c>
      <c r="E4425" s="78" t="s">
        <v>9673</v>
      </c>
      <c r="F4425" s="78" t="s">
        <v>9674</v>
      </c>
      <c r="G4425" s="78" t="s">
        <v>11271</v>
      </c>
      <c r="H4425" s="78" t="s">
        <v>10942</v>
      </c>
      <c r="I4425" s="78" t="s">
        <v>10454</v>
      </c>
      <c r="J4425" s="78" t="s">
        <v>9281</v>
      </c>
      <c r="K4425" s="78"/>
      <c r="L4425" s="78" t="s">
        <v>11272</v>
      </c>
      <c r="M4425" s="78"/>
      <c r="N4425" s="78"/>
      <c r="O4425" s="78"/>
      <c r="P4425" s="78"/>
      <c r="Q4425" s="78"/>
      <c r="R4425" s="78">
        <v>101</v>
      </c>
      <c r="S4425" s="78">
        <v>101.5</v>
      </c>
      <c r="T4425" s="78">
        <v>8520</v>
      </c>
      <c r="U4425" s="78">
        <v>2500</v>
      </c>
      <c r="V4425" s="78">
        <v>3610</v>
      </c>
      <c r="W4425" s="78">
        <v>13495</v>
      </c>
      <c r="X4425" s="80">
        <v>7400</v>
      </c>
    </row>
    <row r="4426" spans="3:24">
      <c r="C4426" s="72">
        <v>2021</v>
      </c>
      <c r="D4426" s="73">
        <v>1</v>
      </c>
      <c r="E4426" s="78" t="s">
        <v>9697</v>
      </c>
      <c r="F4426" s="78" t="s">
        <v>9698</v>
      </c>
      <c r="G4426" s="78" t="s">
        <v>11273</v>
      </c>
      <c r="H4426" s="78" t="s">
        <v>10736</v>
      </c>
      <c r="I4426" s="78" t="s">
        <v>1397</v>
      </c>
      <c r="J4426" s="78" t="s">
        <v>9268</v>
      </c>
      <c r="K4426" s="78"/>
      <c r="L4426" s="78">
        <v>410</v>
      </c>
      <c r="M4426" s="78">
        <v>0.239</v>
      </c>
      <c r="N4426" s="78"/>
      <c r="O4426" s="78">
        <v>156</v>
      </c>
      <c r="P4426" s="78">
        <v>86.1</v>
      </c>
      <c r="Q4426" s="78" t="s">
        <v>2542</v>
      </c>
      <c r="R4426" s="78"/>
      <c r="S4426" s="78"/>
      <c r="T4426" s="78">
        <v>5990</v>
      </c>
      <c r="U4426" s="78">
        <v>1880</v>
      </c>
      <c r="V4426" s="78">
        <v>2320</v>
      </c>
      <c r="W4426" s="78">
        <v>4450</v>
      </c>
      <c r="X4426" s="80">
        <v>2885</v>
      </c>
    </row>
    <row r="4427" spans="3:24">
      <c r="C4427" s="72">
        <v>2021</v>
      </c>
      <c r="D4427" s="73">
        <v>1</v>
      </c>
      <c r="E4427" s="78" t="s">
        <v>9830</v>
      </c>
      <c r="F4427" s="78" t="s">
        <v>9831</v>
      </c>
      <c r="G4427" s="78" t="s">
        <v>11274</v>
      </c>
      <c r="H4427" s="78" t="s">
        <v>10700</v>
      </c>
      <c r="I4427" s="78" t="s">
        <v>1397</v>
      </c>
      <c r="J4427" s="78" t="s">
        <v>10109</v>
      </c>
      <c r="K4427" s="78">
        <v>150</v>
      </c>
      <c r="L4427" s="78"/>
      <c r="M4427" s="78"/>
      <c r="N4427" s="78">
        <v>10.8</v>
      </c>
      <c r="O4427" s="78">
        <v>100</v>
      </c>
      <c r="P4427" s="78"/>
      <c r="Q4427" s="78" t="s">
        <v>2210</v>
      </c>
      <c r="R4427" s="78"/>
      <c r="S4427" s="78"/>
      <c r="T4427" s="78">
        <v>3460</v>
      </c>
      <c r="U4427" s="78">
        <v>1475</v>
      </c>
      <c r="V4427" s="78" t="s">
        <v>11275</v>
      </c>
      <c r="W4427" s="78">
        <v>1330</v>
      </c>
      <c r="X4427" s="80">
        <v>1030</v>
      </c>
    </row>
    <row r="4428" spans="3:24">
      <c r="C4428" s="72">
        <v>2021</v>
      </c>
      <c r="D4428" s="73">
        <v>1</v>
      </c>
      <c r="E4428" s="78" t="s">
        <v>9830</v>
      </c>
      <c r="F4428" s="78" t="s">
        <v>9831</v>
      </c>
      <c r="G4428" s="78" t="s">
        <v>11276</v>
      </c>
      <c r="H4428" s="78" t="s">
        <v>10700</v>
      </c>
      <c r="I4428" s="78" t="s">
        <v>1397</v>
      </c>
      <c r="J4428" s="78" t="s">
        <v>10109</v>
      </c>
      <c r="K4428" s="78">
        <v>150</v>
      </c>
      <c r="L4428" s="78"/>
      <c r="M4428" s="78"/>
      <c r="N4428" s="78">
        <v>11.5</v>
      </c>
      <c r="O4428" s="78">
        <v>100.58</v>
      </c>
      <c r="P4428" s="78"/>
      <c r="Q4428" s="78" t="s">
        <v>2210</v>
      </c>
      <c r="R4428" s="78"/>
      <c r="S4428" s="78"/>
      <c r="T4428" s="78">
        <v>3460</v>
      </c>
      <c r="U4428" s="78">
        <v>1475</v>
      </c>
      <c r="V4428" s="78" t="s">
        <v>11275</v>
      </c>
      <c r="W4428" s="78">
        <v>1280</v>
      </c>
      <c r="X4428" s="80">
        <v>980</v>
      </c>
    </row>
    <row r="4429" spans="3:24">
      <c r="C4429" s="72">
        <v>2021</v>
      </c>
      <c r="D4429" s="73">
        <v>1</v>
      </c>
      <c r="E4429" s="78" t="s">
        <v>9830</v>
      </c>
      <c r="F4429" s="78" t="s">
        <v>9831</v>
      </c>
      <c r="G4429" s="78" t="s">
        <v>11277</v>
      </c>
      <c r="H4429" s="78" t="s">
        <v>10700</v>
      </c>
      <c r="I4429" s="78" t="s">
        <v>1397</v>
      </c>
      <c r="J4429" s="78" t="s">
        <v>10109</v>
      </c>
      <c r="K4429" s="78">
        <v>120</v>
      </c>
      <c r="L4429" s="78"/>
      <c r="M4429" s="78"/>
      <c r="N4429" s="78">
        <v>10.1</v>
      </c>
      <c r="O4429" s="78">
        <v>110</v>
      </c>
      <c r="P4429" s="78"/>
      <c r="Q4429" s="78" t="s">
        <v>2653</v>
      </c>
      <c r="R4429" s="78"/>
      <c r="S4429" s="78"/>
      <c r="T4429" s="78">
        <v>3548</v>
      </c>
      <c r="U4429" s="78">
        <v>1536</v>
      </c>
      <c r="V4429" s="78">
        <v>1588</v>
      </c>
      <c r="W4429" s="78">
        <v>1130</v>
      </c>
      <c r="X4429" s="80">
        <v>830</v>
      </c>
    </row>
    <row r="4430" spans="3:24">
      <c r="C4430" s="72">
        <v>2021</v>
      </c>
      <c r="D4430" s="73">
        <v>1</v>
      </c>
      <c r="E4430" s="78" t="s">
        <v>9702</v>
      </c>
      <c r="F4430" s="78" t="s">
        <v>9703</v>
      </c>
      <c r="G4430" s="78" t="s">
        <v>11278</v>
      </c>
      <c r="H4430" s="78" t="s">
        <v>9267</v>
      </c>
      <c r="I4430" s="78" t="s">
        <v>1397</v>
      </c>
      <c r="J4430" s="78" t="s">
        <v>9268</v>
      </c>
      <c r="K4430" s="78"/>
      <c r="L4430" s="78">
        <v>280</v>
      </c>
      <c r="M4430" s="78">
        <v>0.23</v>
      </c>
      <c r="N4430" s="78"/>
      <c r="O4430" s="78" t="s">
        <v>1570</v>
      </c>
      <c r="P4430" s="78">
        <v>127.7</v>
      </c>
      <c r="Q4430" s="78" t="s">
        <v>2210</v>
      </c>
      <c r="R4430" s="78"/>
      <c r="S4430" s="78"/>
      <c r="T4430" s="78">
        <v>5985</v>
      </c>
      <c r="U4430" s="78">
        <v>2160</v>
      </c>
      <c r="V4430" s="78" t="s">
        <v>11279</v>
      </c>
      <c r="W4430" s="78">
        <v>9000</v>
      </c>
      <c r="X4430" s="80" t="s">
        <v>11280</v>
      </c>
    </row>
    <row r="4431" spans="3:24">
      <c r="C4431" s="72">
        <v>2021</v>
      </c>
      <c r="D4431" s="73">
        <v>1</v>
      </c>
      <c r="E4431" s="78" t="s">
        <v>9749</v>
      </c>
      <c r="F4431" s="78" t="s">
        <v>11281</v>
      </c>
      <c r="G4431" s="78" t="s">
        <v>11282</v>
      </c>
      <c r="H4431" s="78" t="s">
        <v>9280</v>
      </c>
      <c r="I4431" s="78" t="s">
        <v>1397</v>
      </c>
      <c r="J4431" s="78" t="s">
        <v>9281</v>
      </c>
      <c r="K4431" s="78"/>
      <c r="L4431" s="78">
        <v>385</v>
      </c>
      <c r="M4431" s="78">
        <v>0.832</v>
      </c>
      <c r="N4431" s="78"/>
      <c r="O4431" s="78">
        <v>141.25</v>
      </c>
      <c r="P4431" s="78">
        <v>84.4</v>
      </c>
      <c r="Q4431" s="78" t="s">
        <v>2210</v>
      </c>
      <c r="R4431" s="78"/>
      <c r="S4431" s="78"/>
      <c r="T4431" s="78">
        <v>5995</v>
      </c>
      <c r="U4431" s="78">
        <v>2360</v>
      </c>
      <c r="V4431" s="78">
        <v>2635</v>
      </c>
      <c r="W4431" s="78">
        <v>4495</v>
      </c>
      <c r="X4431" s="80">
        <v>4000</v>
      </c>
    </row>
    <row r="4432" spans="3:24">
      <c r="C4432" s="72">
        <v>2021</v>
      </c>
      <c r="D4432" s="73">
        <v>1</v>
      </c>
      <c r="E4432" s="78" t="s">
        <v>9749</v>
      </c>
      <c r="F4432" s="78" t="s">
        <v>11281</v>
      </c>
      <c r="G4432" s="78" t="s">
        <v>11283</v>
      </c>
      <c r="H4432" s="78" t="s">
        <v>9310</v>
      </c>
      <c r="I4432" s="78" t="s">
        <v>1397</v>
      </c>
      <c r="J4432" s="78" t="s">
        <v>9281</v>
      </c>
      <c r="K4432" s="78"/>
      <c r="L4432" s="78">
        <v>310</v>
      </c>
      <c r="M4432" s="78"/>
      <c r="N4432" s="78"/>
      <c r="O4432" s="78">
        <v>141.25</v>
      </c>
      <c r="P4432" s="78">
        <v>105.6</v>
      </c>
      <c r="Q4432" s="78" t="s">
        <v>2210</v>
      </c>
      <c r="R4432" s="78"/>
      <c r="S4432" s="78"/>
      <c r="T4432" s="78">
        <v>5995</v>
      </c>
      <c r="U4432" s="78">
        <v>2220</v>
      </c>
      <c r="V4432" s="78">
        <v>2760</v>
      </c>
      <c r="W4432" s="78">
        <v>7490</v>
      </c>
      <c r="X4432" s="80">
        <v>5560</v>
      </c>
    </row>
    <row r="4433" spans="3:24">
      <c r="C4433" s="72">
        <v>2021</v>
      </c>
      <c r="D4433" s="73">
        <v>1</v>
      </c>
      <c r="E4433" s="78" t="s">
        <v>9749</v>
      </c>
      <c r="F4433" s="78" t="s">
        <v>11281</v>
      </c>
      <c r="G4433" s="78" t="s">
        <v>11284</v>
      </c>
      <c r="H4433" s="78" t="s">
        <v>10686</v>
      </c>
      <c r="I4433" s="78" t="s">
        <v>1397</v>
      </c>
      <c r="J4433" s="78" t="s">
        <v>9281</v>
      </c>
      <c r="K4433" s="78"/>
      <c r="L4433" s="78">
        <v>250</v>
      </c>
      <c r="M4433" s="78"/>
      <c r="N4433" s="78"/>
      <c r="O4433" s="78">
        <v>130.8</v>
      </c>
      <c r="P4433" s="78">
        <v>217.6</v>
      </c>
      <c r="Q4433" s="78" t="s">
        <v>2210</v>
      </c>
      <c r="R4433" s="78"/>
      <c r="S4433" s="78"/>
      <c r="T4433" s="78" t="s">
        <v>11285</v>
      </c>
      <c r="U4433" s="78">
        <v>2530</v>
      </c>
      <c r="V4433" s="78">
        <v>3080</v>
      </c>
      <c r="W4433" s="78">
        <v>18000</v>
      </c>
      <c r="X4433" s="80" t="s">
        <v>11286</v>
      </c>
    </row>
    <row r="4434" spans="3:24">
      <c r="C4434" s="72">
        <v>2021</v>
      </c>
      <c r="D4434" s="73">
        <v>1</v>
      </c>
      <c r="E4434" s="78" t="s">
        <v>9771</v>
      </c>
      <c r="F4434" s="78" t="s">
        <v>9772</v>
      </c>
      <c r="G4434" s="78" t="s">
        <v>11287</v>
      </c>
      <c r="H4434" s="78" t="s">
        <v>10896</v>
      </c>
      <c r="I4434" s="78" t="s">
        <v>1397</v>
      </c>
      <c r="J4434" s="78" t="s">
        <v>9281</v>
      </c>
      <c r="K4434" s="78"/>
      <c r="L4434" s="78">
        <v>490</v>
      </c>
      <c r="M4434" s="78">
        <v>0.46</v>
      </c>
      <c r="N4434" s="78"/>
      <c r="O4434" s="78">
        <v>146.7</v>
      </c>
      <c r="P4434" s="78">
        <v>162.28</v>
      </c>
      <c r="Q4434" s="78" t="s">
        <v>2221</v>
      </c>
      <c r="R4434" s="78"/>
      <c r="S4434" s="78"/>
      <c r="T4434" s="78">
        <v>7060</v>
      </c>
      <c r="U4434" s="78">
        <v>2240</v>
      </c>
      <c r="V4434" s="78" t="s">
        <v>11288</v>
      </c>
      <c r="W4434" s="78">
        <v>8495</v>
      </c>
      <c r="X4434" s="80">
        <v>7200</v>
      </c>
    </row>
    <row r="4435" spans="3:24">
      <c r="C4435" s="72">
        <v>2021</v>
      </c>
      <c r="D4435" s="73">
        <v>1</v>
      </c>
      <c r="E4435" s="78" t="s">
        <v>9809</v>
      </c>
      <c r="F4435" s="78" t="s">
        <v>10991</v>
      </c>
      <c r="G4435" s="78" t="s">
        <v>11289</v>
      </c>
      <c r="H4435" s="78" t="s">
        <v>10730</v>
      </c>
      <c r="I4435" s="78" t="s">
        <v>1397</v>
      </c>
      <c r="J4435" s="78" t="s">
        <v>9281</v>
      </c>
      <c r="K4435" s="78"/>
      <c r="L4435" s="78">
        <v>365</v>
      </c>
      <c r="M4435" s="78">
        <v>0.396</v>
      </c>
      <c r="N4435" s="78"/>
      <c r="O4435" s="78">
        <v>140.81</v>
      </c>
      <c r="P4435" s="78">
        <v>86.016</v>
      </c>
      <c r="Q4435" s="78" t="s">
        <v>2210</v>
      </c>
      <c r="R4435" s="78"/>
      <c r="S4435" s="78"/>
      <c r="T4435" s="78">
        <v>5995</v>
      </c>
      <c r="U4435" s="78" t="s">
        <v>11290</v>
      </c>
      <c r="V4435" s="78" t="s">
        <v>11291</v>
      </c>
      <c r="W4435" s="78">
        <v>4495</v>
      </c>
      <c r="X4435" s="80">
        <v>3385</v>
      </c>
    </row>
    <row r="4436" spans="3:24">
      <c r="C4436" s="72">
        <v>2021</v>
      </c>
      <c r="D4436" s="73">
        <v>1</v>
      </c>
      <c r="E4436" s="78" t="s">
        <v>11292</v>
      </c>
      <c r="F4436" s="78" t="s">
        <v>11293</v>
      </c>
      <c r="G4436" s="78" t="s">
        <v>11294</v>
      </c>
      <c r="H4436" s="78" t="s">
        <v>10707</v>
      </c>
      <c r="I4436" s="78" t="s">
        <v>10155</v>
      </c>
      <c r="J4436" s="78" t="s">
        <v>10109</v>
      </c>
      <c r="K4436" s="78" t="s">
        <v>11295</v>
      </c>
      <c r="L4436" s="78"/>
      <c r="M4436" s="78"/>
      <c r="N4436" s="78"/>
      <c r="O4436" s="78"/>
      <c r="P4436" s="78"/>
      <c r="Q4436" s="78" t="s">
        <v>3106</v>
      </c>
      <c r="R4436" s="78"/>
      <c r="S4436" s="78"/>
      <c r="T4436" s="78">
        <v>4694</v>
      </c>
      <c r="U4436" s="78">
        <v>1861</v>
      </c>
      <c r="V4436" s="78">
        <v>1679</v>
      </c>
      <c r="W4436" s="78">
        <v>2398</v>
      </c>
      <c r="X4436" s="80" t="s">
        <v>11296</v>
      </c>
    </row>
    <row r="4437" spans="3:24">
      <c r="C4437" s="72">
        <v>2021</v>
      </c>
      <c r="D4437" s="73">
        <v>1</v>
      </c>
      <c r="E4437" s="78" t="s">
        <v>9447</v>
      </c>
      <c r="F4437" s="78" t="s">
        <v>11297</v>
      </c>
      <c r="G4437" s="78" t="s">
        <v>11298</v>
      </c>
      <c r="H4437" s="78" t="s">
        <v>10700</v>
      </c>
      <c r="I4437" s="78" t="s">
        <v>10102</v>
      </c>
      <c r="J4437" s="78" t="s">
        <v>10109</v>
      </c>
      <c r="K4437" s="78">
        <v>301</v>
      </c>
      <c r="L4437" s="78"/>
      <c r="M4437" s="78"/>
      <c r="N4437" s="78">
        <v>9.6</v>
      </c>
      <c r="O4437" s="78">
        <v>141</v>
      </c>
      <c r="P4437" s="78"/>
      <c r="Q4437" s="78" t="s">
        <v>3110</v>
      </c>
      <c r="R4437" s="78"/>
      <c r="S4437" s="78"/>
      <c r="T4437" s="78">
        <v>3732</v>
      </c>
      <c r="U4437" s="78">
        <v>1579</v>
      </c>
      <c r="V4437" s="78">
        <v>1515</v>
      </c>
      <c r="W4437" s="78">
        <v>1240</v>
      </c>
      <c r="X4437" s="80">
        <v>921</v>
      </c>
    </row>
    <row r="4438" spans="3:24">
      <c r="C4438" s="72">
        <v>2021</v>
      </c>
      <c r="D4438" s="73">
        <v>1</v>
      </c>
      <c r="E4438" s="78" t="s">
        <v>9510</v>
      </c>
      <c r="F4438" s="78" t="s">
        <v>9511</v>
      </c>
      <c r="G4438" s="78" t="s">
        <v>10321</v>
      </c>
      <c r="H4438" s="78" t="s">
        <v>10739</v>
      </c>
      <c r="I4438" s="78" t="s">
        <v>10102</v>
      </c>
      <c r="J4438" s="78" t="s">
        <v>9268</v>
      </c>
      <c r="K4438" s="78"/>
      <c r="L4438" s="78">
        <v>606</v>
      </c>
      <c r="M4438" s="78">
        <v>0.148</v>
      </c>
      <c r="N4438" s="78"/>
      <c r="O4438" s="78" t="s">
        <v>1799</v>
      </c>
      <c r="P4438" s="78">
        <v>303.4</v>
      </c>
      <c r="Q4438" s="78" t="s">
        <v>2210</v>
      </c>
      <c r="R4438" s="78"/>
      <c r="S4438" s="78"/>
      <c r="T4438" s="78">
        <v>10500</v>
      </c>
      <c r="U4438" s="78" t="s">
        <v>1525</v>
      </c>
      <c r="V4438" s="78" t="s">
        <v>8281</v>
      </c>
      <c r="W4438" s="78">
        <v>18000</v>
      </c>
      <c r="X4438" s="80" t="s">
        <v>4554</v>
      </c>
    </row>
    <row r="4439" spans="3:24">
      <c r="C4439" s="72">
        <v>2021</v>
      </c>
      <c r="D4439" s="73">
        <v>1</v>
      </c>
      <c r="E4439" s="78" t="s">
        <v>9564</v>
      </c>
      <c r="F4439" s="78" t="s">
        <v>9565</v>
      </c>
      <c r="G4439" s="78" t="s">
        <v>11299</v>
      </c>
      <c r="H4439" s="78" t="s">
        <v>10707</v>
      </c>
      <c r="I4439" s="78" t="s">
        <v>10102</v>
      </c>
      <c r="J4439" s="78" t="s">
        <v>10109</v>
      </c>
      <c r="K4439" s="78" t="s">
        <v>11300</v>
      </c>
      <c r="L4439" s="78"/>
      <c r="M4439" s="78"/>
      <c r="N4439" s="78" t="s">
        <v>11301</v>
      </c>
      <c r="O4439" s="78">
        <v>136.6</v>
      </c>
      <c r="P4439" s="78"/>
      <c r="Q4439" s="78" t="s">
        <v>2210</v>
      </c>
      <c r="R4439" s="78"/>
      <c r="S4439" s="78"/>
      <c r="T4439" s="78">
        <v>4498</v>
      </c>
      <c r="U4439" s="78">
        <v>1680</v>
      </c>
      <c r="V4439" s="78">
        <v>1990</v>
      </c>
      <c r="W4439" s="78">
        <v>2580</v>
      </c>
      <c r="X4439" s="80">
        <v>1700</v>
      </c>
    </row>
    <row r="4440" spans="3:24">
      <c r="C4440" s="72">
        <v>2021</v>
      </c>
      <c r="D4440" s="73">
        <v>1</v>
      </c>
      <c r="E4440" s="78" t="s">
        <v>9974</v>
      </c>
      <c r="F4440" s="78" t="s">
        <v>9975</v>
      </c>
      <c r="G4440" s="78" t="s">
        <v>11302</v>
      </c>
      <c r="H4440" s="78" t="s">
        <v>11303</v>
      </c>
      <c r="I4440" s="78" t="s">
        <v>10102</v>
      </c>
      <c r="J4440" s="78" t="s">
        <v>9281</v>
      </c>
      <c r="K4440" s="78"/>
      <c r="L4440" s="78">
        <v>210</v>
      </c>
      <c r="M4440" s="78" t="s">
        <v>11304</v>
      </c>
      <c r="N4440" s="78"/>
      <c r="O4440" s="78" t="s">
        <v>2158</v>
      </c>
      <c r="P4440" s="78">
        <v>281.92</v>
      </c>
      <c r="Q4440" s="78" t="s">
        <v>2210</v>
      </c>
      <c r="R4440" s="78"/>
      <c r="S4440" s="78"/>
      <c r="T4440" s="78">
        <v>7420</v>
      </c>
      <c r="U4440" s="78">
        <v>2550</v>
      </c>
      <c r="V4440" s="78">
        <v>3220</v>
      </c>
      <c r="W4440" s="78">
        <v>25000</v>
      </c>
      <c r="X4440" s="80" t="s">
        <v>11305</v>
      </c>
    </row>
    <row r="4441" spans="3:24">
      <c r="C4441" s="72">
        <v>2021</v>
      </c>
      <c r="D4441" s="73">
        <v>1</v>
      </c>
      <c r="E4441" s="78" t="s">
        <v>10756</v>
      </c>
      <c r="F4441" s="78" t="s">
        <v>10757</v>
      </c>
      <c r="G4441" s="78" t="s">
        <v>11306</v>
      </c>
      <c r="H4441" s="78" t="s">
        <v>10728</v>
      </c>
      <c r="I4441" s="78" t="s">
        <v>10102</v>
      </c>
      <c r="J4441" s="78"/>
      <c r="K4441" s="78">
        <v>200</v>
      </c>
      <c r="L4441" s="78"/>
      <c r="M4441" s="78" t="s">
        <v>11307</v>
      </c>
      <c r="N4441" s="78"/>
      <c r="O4441" s="78" t="s">
        <v>11308</v>
      </c>
      <c r="P4441" s="78" t="s">
        <v>11309</v>
      </c>
      <c r="Q4441" s="78" t="s">
        <v>2221</v>
      </c>
      <c r="R4441" s="78"/>
      <c r="S4441" s="78"/>
      <c r="T4441" s="78" t="s">
        <v>11310</v>
      </c>
      <c r="U4441" s="78" t="s">
        <v>11311</v>
      </c>
      <c r="V4441" s="78" t="s">
        <v>11312</v>
      </c>
      <c r="W4441" s="78">
        <v>3150</v>
      </c>
      <c r="X4441" s="80">
        <v>1590</v>
      </c>
    </row>
    <row r="4442" spans="3:24">
      <c r="C4442" s="72">
        <v>2021</v>
      </c>
      <c r="D4442" s="73">
        <v>1</v>
      </c>
      <c r="E4442" s="78" t="s">
        <v>9928</v>
      </c>
      <c r="F4442" s="78" t="s">
        <v>11313</v>
      </c>
      <c r="G4442" s="78" t="s">
        <v>9930</v>
      </c>
      <c r="H4442" s="78" t="s">
        <v>10707</v>
      </c>
      <c r="I4442" s="78" t="s">
        <v>10102</v>
      </c>
      <c r="J4442" s="78" t="s">
        <v>10109</v>
      </c>
      <c r="K4442" s="78">
        <v>403</v>
      </c>
      <c r="L4442" s="78"/>
      <c r="M4442" s="78"/>
      <c r="N4442" s="78">
        <v>14.7</v>
      </c>
      <c r="O4442" s="78">
        <v>140.54</v>
      </c>
      <c r="P4442" s="78"/>
      <c r="Q4442" s="78" t="s">
        <v>2280</v>
      </c>
      <c r="R4442" s="78"/>
      <c r="S4442" s="78"/>
      <c r="T4442" s="78">
        <v>4585</v>
      </c>
      <c r="U4442" s="78">
        <v>1835</v>
      </c>
      <c r="V4442" s="78">
        <v>1672</v>
      </c>
      <c r="W4442" s="78">
        <v>2136</v>
      </c>
      <c r="X4442" s="80">
        <v>1761</v>
      </c>
    </row>
    <row r="4443" spans="3:24">
      <c r="C4443" s="72">
        <v>2021</v>
      </c>
      <c r="D4443" s="73">
        <v>1</v>
      </c>
      <c r="E4443" s="78" t="s">
        <v>9928</v>
      </c>
      <c r="F4443" s="78" t="s">
        <v>11313</v>
      </c>
      <c r="G4443" s="78" t="s">
        <v>11314</v>
      </c>
      <c r="H4443" s="78" t="s">
        <v>10707</v>
      </c>
      <c r="I4443" s="78" t="s">
        <v>10102</v>
      </c>
      <c r="J4443" s="78" t="s">
        <v>10109</v>
      </c>
      <c r="K4443" s="78">
        <v>403</v>
      </c>
      <c r="L4443" s="78"/>
      <c r="M4443" s="78"/>
      <c r="N4443" s="78">
        <v>14.7</v>
      </c>
      <c r="O4443" s="78" t="s">
        <v>11315</v>
      </c>
      <c r="P4443" s="78"/>
      <c r="Q4443" s="78" t="s">
        <v>2280</v>
      </c>
      <c r="R4443" s="78"/>
      <c r="S4443" s="78"/>
      <c r="T4443" s="78">
        <v>4585</v>
      </c>
      <c r="U4443" s="78">
        <v>1835</v>
      </c>
      <c r="V4443" s="78">
        <v>1672</v>
      </c>
      <c r="W4443" s="78">
        <v>2090</v>
      </c>
      <c r="X4443" s="80">
        <v>1715</v>
      </c>
    </row>
    <row r="4444" spans="3:24">
      <c r="C4444" s="72">
        <v>2021</v>
      </c>
      <c r="D4444" s="73">
        <v>1</v>
      </c>
      <c r="E4444" s="78" t="s">
        <v>9982</v>
      </c>
      <c r="F4444" s="78" t="s">
        <v>9983</v>
      </c>
      <c r="G4444" s="78" t="s">
        <v>11316</v>
      </c>
      <c r="H4444" s="78" t="s">
        <v>10739</v>
      </c>
      <c r="I4444" s="78" t="s">
        <v>10102</v>
      </c>
      <c r="J4444" s="78" t="s">
        <v>9268</v>
      </c>
      <c r="K4444" s="78"/>
      <c r="L4444" s="78" t="s">
        <v>11317</v>
      </c>
      <c r="M4444" s="78">
        <v>0.149</v>
      </c>
      <c r="N4444" s="78"/>
      <c r="O4444" s="78" t="s">
        <v>1799</v>
      </c>
      <c r="P4444" s="78" t="s">
        <v>11318</v>
      </c>
      <c r="Q4444" s="78" t="s">
        <v>2210</v>
      </c>
      <c r="R4444" s="78"/>
      <c r="S4444" s="78"/>
      <c r="T4444" s="78">
        <v>10500</v>
      </c>
      <c r="U4444" s="78" t="s">
        <v>1525</v>
      </c>
      <c r="V4444" s="78" t="s">
        <v>11319</v>
      </c>
      <c r="W4444" s="78">
        <v>18000</v>
      </c>
      <c r="X4444" s="80" t="s">
        <v>7987</v>
      </c>
    </row>
    <row r="4445" spans="3:24">
      <c r="C4445" s="72">
        <v>2021</v>
      </c>
      <c r="D4445" s="73">
        <v>1</v>
      </c>
      <c r="E4445" s="78" t="s">
        <v>9982</v>
      </c>
      <c r="F4445" s="78" t="s">
        <v>9983</v>
      </c>
      <c r="G4445" s="78" t="s">
        <v>11320</v>
      </c>
      <c r="H4445" s="78" t="s">
        <v>10739</v>
      </c>
      <c r="I4445" s="78" t="s">
        <v>10102</v>
      </c>
      <c r="J4445" s="78" t="s">
        <v>9268</v>
      </c>
      <c r="K4445" s="78"/>
      <c r="L4445" s="78" t="s">
        <v>11321</v>
      </c>
      <c r="M4445" s="78" t="s">
        <v>11322</v>
      </c>
      <c r="N4445" s="78"/>
      <c r="O4445" s="78" t="s">
        <v>1570</v>
      </c>
      <c r="P4445" s="78" t="s">
        <v>11323</v>
      </c>
      <c r="Q4445" s="78" t="s">
        <v>2210</v>
      </c>
      <c r="R4445" s="78"/>
      <c r="S4445" s="78"/>
      <c r="T4445" s="78">
        <v>10500</v>
      </c>
      <c r="U4445" s="78" t="s">
        <v>1525</v>
      </c>
      <c r="V4445" s="78" t="s">
        <v>11319</v>
      </c>
      <c r="W4445" s="78">
        <v>18000</v>
      </c>
      <c r="X4445" s="80" t="s">
        <v>7148</v>
      </c>
    </row>
    <row r="4446" spans="3:24">
      <c r="C4446" s="72">
        <v>2021</v>
      </c>
      <c r="D4446" s="73">
        <v>1</v>
      </c>
      <c r="E4446" s="78" t="s">
        <v>9620</v>
      </c>
      <c r="F4446" s="78" t="s">
        <v>11324</v>
      </c>
      <c r="G4446" s="78" t="s">
        <v>8615</v>
      </c>
      <c r="H4446" s="78" t="s">
        <v>11325</v>
      </c>
      <c r="I4446" s="78" t="s">
        <v>10102</v>
      </c>
      <c r="J4446" s="78" t="s">
        <v>10109</v>
      </c>
      <c r="K4446" s="78" t="s">
        <v>11326</v>
      </c>
      <c r="L4446" s="78"/>
      <c r="M4446" s="78"/>
      <c r="N4446" s="78" t="s">
        <v>11327</v>
      </c>
      <c r="O4446" s="78" t="s">
        <v>11328</v>
      </c>
      <c r="P4446" s="78"/>
      <c r="Q4446" s="78" t="s">
        <v>2280</v>
      </c>
      <c r="R4446" s="78"/>
      <c r="S4446" s="78"/>
      <c r="T4446" s="78">
        <v>4850</v>
      </c>
      <c r="U4446" s="78">
        <v>1965</v>
      </c>
      <c r="V4446" s="78">
        <v>1731</v>
      </c>
      <c r="W4446" s="78" t="s">
        <v>11329</v>
      </c>
      <c r="X4446" s="80">
        <v>2345</v>
      </c>
    </row>
    <row r="4447" spans="3:24">
      <c r="C4447" s="72">
        <v>2021</v>
      </c>
      <c r="D4447" s="73">
        <v>1</v>
      </c>
      <c r="E4447" s="78" t="s">
        <v>9620</v>
      </c>
      <c r="F4447" s="78" t="s">
        <v>11324</v>
      </c>
      <c r="G4447" s="78" t="s">
        <v>8619</v>
      </c>
      <c r="H4447" s="78" t="s">
        <v>11330</v>
      </c>
      <c r="I4447" s="78" t="s">
        <v>10102</v>
      </c>
      <c r="J4447" s="78" t="s">
        <v>10109</v>
      </c>
      <c r="K4447" s="78" t="s">
        <v>11331</v>
      </c>
      <c r="L4447" s="78"/>
      <c r="M4447" s="78"/>
      <c r="N4447" s="78" t="s">
        <v>11332</v>
      </c>
      <c r="O4447" s="78" t="s">
        <v>11333</v>
      </c>
      <c r="P4447" s="78"/>
      <c r="Q4447" s="78" t="s">
        <v>2280</v>
      </c>
      <c r="R4447" s="78"/>
      <c r="S4447" s="78"/>
      <c r="T4447" s="78">
        <v>4850</v>
      </c>
      <c r="U4447" s="78">
        <v>1965</v>
      </c>
      <c r="V4447" s="78">
        <v>1731</v>
      </c>
      <c r="W4447" s="78">
        <v>2750</v>
      </c>
      <c r="X4447" s="80" t="s">
        <v>11334</v>
      </c>
    </row>
    <row r="4448" spans="3:24">
      <c r="C4448" s="72">
        <v>2021</v>
      </c>
      <c r="D4448" s="73">
        <v>1</v>
      </c>
      <c r="E4448" s="78" t="s">
        <v>9620</v>
      </c>
      <c r="F4448" s="78" t="s">
        <v>11324</v>
      </c>
      <c r="G4448" s="78" t="s">
        <v>8618</v>
      </c>
      <c r="H4448" s="78" t="s">
        <v>11330</v>
      </c>
      <c r="I4448" s="78" t="s">
        <v>10102</v>
      </c>
      <c r="J4448" s="78" t="s">
        <v>10109</v>
      </c>
      <c r="K4448" s="78" t="s">
        <v>11335</v>
      </c>
      <c r="L4448" s="78"/>
      <c r="M4448" s="78"/>
      <c r="N4448" s="78" t="s">
        <v>11336</v>
      </c>
      <c r="O4448" s="78" t="s">
        <v>11333</v>
      </c>
      <c r="P4448" s="78"/>
      <c r="Q4448" s="78" t="s">
        <v>2280</v>
      </c>
      <c r="R4448" s="78"/>
      <c r="S4448" s="78"/>
      <c r="T4448" s="78">
        <v>4850</v>
      </c>
      <c r="U4448" s="78">
        <v>1965</v>
      </c>
      <c r="V4448" s="78">
        <v>1741</v>
      </c>
      <c r="W4448" s="78">
        <v>2799</v>
      </c>
      <c r="X4448" s="80" t="s">
        <v>11337</v>
      </c>
    </row>
    <row r="4449" spans="3:24">
      <c r="C4449" s="72">
        <v>2021</v>
      </c>
      <c r="D4449" s="73">
        <v>1</v>
      </c>
      <c r="E4449" s="78" t="s">
        <v>9652</v>
      </c>
      <c r="F4449" s="78" t="s">
        <v>9653</v>
      </c>
      <c r="G4449" s="78" t="s">
        <v>11338</v>
      </c>
      <c r="H4449" s="78" t="s">
        <v>11339</v>
      </c>
      <c r="I4449" s="78" t="s">
        <v>10102</v>
      </c>
      <c r="J4449" s="78" t="s">
        <v>9281</v>
      </c>
      <c r="K4449" s="78"/>
      <c r="L4449" s="78">
        <v>310</v>
      </c>
      <c r="M4449" s="78" t="s">
        <v>11340</v>
      </c>
      <c r="N4449" s="78"/>
      <c r="O4449" s="78" t="s">
        <v>2158</v>
      </c>
      <c r="P4449" s="78">
        <v>422.87</v>
      </c>
      <c r="Q4449" s="78" t="s">
        <v>2210</v>
      </c>
      <c r="R4449" s="78"/>
      <c r="S4449" s="78"/>
      <c r="T4449" s="78">
        <v>9520</v>
      </c>
      <c r="U4449" s="78">
        <v>2550</v>
      </c>
      <c r="V4449" s="78" t="s">
        <v>6050</v>
      </c>
      <c r="W4449" s="78">
        <v>31000</v>
      </c>
      <c r="X4449" s="80" t="s">
        <v>6051</v>
      </c>
    </row>
    <row r="4450" spans="3:24">
      <c r="C4450" s="72">
        <v>2021</v>
      </c>
      <c r="D4450" s="73">
        <v>1</v>
      </c>
      <c r="E4450" s="78" t="s">
        <v>9845</v>
      </c>
      <c r="F4450" s="78" t="s">
        <v>10709</v>
      </c>
      <c r="G4450" s="78" t="s">
        <v>11341</v>
      </c>
      <c r="H4450" s="78" t="s">
        <v>10704</v>
      </c>
      <c r="I4450" s="78" t="s">
        <v>10102</v>
      </c>
      <c r="J4450" s="78" t="s">
        <v>9281</v>
      </c>
      <c r="K4450" s="78"/>
      <c r="L4450" s="78">
        <v>380</v>
      </c>
      <c r="M4450" s="78">
        <v>0.271</v>
      </c>
      <c r="N4450" s="78"/>
      <c r="O4450" s="78">
        <v>163.6</v>
      </c>
      <c r="P4450" s="78">
        <v>90.84</v>
      </c>
      <c r="Q4450" s="78" t="s">
        <v>11342</v>
      </c>
      <c r="R4450" s="78"/>
      <c r="S4450" s="78"/>
      <c r="T4450" s="78">
        <v>5995</v>
      </c>
      <c r="U4450" s="78" t="s">
        <v>8214</v>
      </c>
      <c r="V4450" s="78" t="s">
        <v>11343</v>
      </c>
      <c r="W4450" s="78">
        <v>4495</v>
      </c>
      <c r="X4450" s="80">
        <v>2995</v>
      </c>
    </row>
    <row r="4451" spans="3:24">
      <c r="C4451" s="72">
        <v>2021</v>
      </c>
      <c r="D4451" s="73">
        <v>1</v>
      </c>
      <c r="E4451" s="78" t="s">
        <v>9845</v>
      </c>
      <c r="F4451" s="78" t="s">
        <v>10709</v>
      </c>
      <c r="G4451" s="78" t="s">
        <v>9142</v>
      </c>
      <c r="H4451" s="78" t="s">
        <v>11344</v>
      </c>
      <c r="I4451" s="78" t="s">
        <v>10102</v>
      </c>
      <c r="J4451" s="78" t="s">
        <v>10109</v>
      </c>
      <c r="K4451" s="78">
        <v>405</v>
      </c>
      <c r="L4451" s="78"/>
      <c r="M4451" s="78"/>
      <c r="N4451" s="78">
        <v>17.1</v>
      </c>
      <c r="O4451" s="78" t="s">
        <v>11345</v>
      </c>
      <c r="P4451" s="78"/>
      <c r="Q4451" s="78" t="s">
        <v>10311</v>
      </c>
      <c r="R4451" s="78"/>
      <c r="S4451" s="78"/>
      <c r="T4451" s="78">
        <v>4850</v>
      </c>
      <c r="U4451" s="78">
        <v>1860</v>
      </c>
      <c r="V4451" s="78">
        <v>1780</v>
      </c>
      <c r="W4451" s="78" t="s">
        <v>10657</v>
      </c>
      <c r="X4451" s="80" t="s">
        <v>10658</v>
      </c>
    </row>
    <row r="4452" spans="3:24">
      <c r="C4452" s="72">
        <v>2021</v>
      </c>
      <c r="D4452" s="73">
        <v>1</v>
      </c>
      <c r="E4452" s="78" t="s">
        <v>11346</v>
      </c>
      <c r="F4452" s="78" t="s">
        <v>9273</v>
      </c>
      <c r="G4452" s="78" t="s">
        <v>11347</v>
      </c>
      <c r="H4452" s="78" t="s">
        <v>11348</v>
      </c>
      <c r="I4452" s="78" t="s">
        <v>10102</v>
      </c>
      <c r="J4452" s="78" t="s">
        <v>9281</v>
      </c>
      <c r="K4452" s="78"/>
      <c r="L4452" s="78">
        <v>220</v>
      </c>
      <c r="M4452" s="78"/>
      <c r="N4452" s="78"/>
      <c r="O4452" s="78">
        <v>149</v>
      </c>
      <c r="P4452" s="78">
        <v>48.97</v>
      </c>
      <c r="Q4452" s="78" t="s">
        <v>2280</v>
      </c>
      <c r="R4452" s="78"/>
      <c r="S4452" s="78"/>
      <c r="T4452" s="78">
        <v>5860</v>
      </c>
      <c r="U4452" s="78">
        <v>1720</v>
      </c>
      <c r="V4452" s="78">
        <v>2140</v>
      </c>
      <c r="W4452" s="78">
        <v>4300</v>
      </c>
      <c r="X4452" s="80">
        <v>2550</v>
      </c>
    </row>
    <row r="4453" spans="3:24">
      <c r="C4453" s="72">
        <v>2021</v>
      </c>
      <c r="D4453" s="73">
        <v>1</v>
      </c>
      <c r="E4453" s="78" t="s">
        <v>9547</v>
      </c>
      <c r="F4453" s="78" t="s">
        <v>9548</v>
      </c>
      <c r="G4453" s="78" t="s">
        <v>8632</v>
      </c>
      <c r="H4453" s="78" t="s">
        <v>10739</v>
      </c>
      <c r="I4453" s="78" t="s">
        <v>10102</v>
      </c>
      <c r="J4453" s="78" t="s">
        <v>9268</v>
      </c>
      <c r="K4453" s="78"/>
      <c r="L4453" s="78">
        <v>350</v>
      </c>
      <c r="M4453" s="78">
        <v>0.136</v>
      </c>
      <c r="N4453" s="78"/>
      <c r="O4453" s="78" t="s">
        <v>1799</v>
      </c>
      <c r="P4453" s="78">
        <v>180.87</v>
      </c>
      <c r="Q4453" s="78" t="s">
        <v>2210</v>
      </c>
      <c r="R4453" s="78"/>
      <c r="S4453" s="78"/>
      <c r="T4453" s="78">
        <v>10500</v>
      </c>
      <c r="U4453" s="78" t="s">
        <v>1525</v>
      </c>
      <c r="V4453" s="78" t="s">
        <v>11349</v>
      </c>
      <c r="W4453" s="78">
        <v>18000</v>
      </c>
      <c r="X4453" s="80" t="s">
        <v>8634</v>
      </c>
    </row>
    <row r="4454" spans="3:24">
      <c r="C4454" s="72">
        <v>2021</v>
      </c>
      <c r="D4454" s="73">
        <v>1</v>
      </c>
      <c r="E4454" s="78" t="s">
        <v>9547</v>
      </c>
      <c r="F4454" s="78" t="s">
        <v>9548</v>
      </c>
      <c r="G4454" s="78" t="s">
        <v>11350</v>
      </c>
      <c r="H4454" s="78" t="s">
        <v>10739</v>
      </c>
      <c r="I4454" s="78" t="s">
        <v>10102</v>
      </c>
      <c r="J4454" s="78" t="s">
        <v>9268</v>
      </c>
      <c r="K4454" s="78"/>
      <c r="L4454" s="78">
        <v>490</v>
      </c>
      <c r="M4454" s="78">
        <v>0.145</v>
      </c>
      <c r="N4454" s="78"/>
      <c r="O4454" s="78" t="s">
        <v>1570</v>
      </c>
      <c r="P4454" s="78">
        <v>255.48</v>
      </c>
      <c r="Q4454" s="78" t="s">
        <v>2210</v>
      </c>
      <c r="R4454" s="78"/>
      <c r="S4454" s="78"/>
      <c r="T4454" s="78">
        <v>10500</v>
      </c>
      <c r="U4454" s="78" t="s">
        <v>1525</v>
      </c>
      <c r="V4454" s="78" t="s">
        <v>11351</v>
      </c>
      <c r="W4454" s="78">
        <v>18000</v>
      </c>
      <c r="X4454" s="80" t="s">
        <v>8864</v>
      </c>
    </row>
    <row r="4455" spans="3:24">
      <c r="C4455" s="72">
        <v>2021</v>
      </c>
      <c r="D4455" s="73">
        <v>1</v>
      </c>
      <c r="E4455" s="78" t="s">
        <v>9547</v>
      </c>
      <c r="F4455" s="78" t="s">
        <v>9548</v>
      </c>
      <c r="G4455" s="78" t="s">
        <v>9205</v>
      </c>
      <c r="H4455" s="78" t="s">
        <v>10739</v>
      </c>
      <c r="I4455" s="78" t="s">
        <v>10102</v>
      </c>
      <c r="J4455" s="78" t="s">
        <v>9268</v>
      </c>
      <c r="K4455" s="78"/>
      <c r="L4455" s="78">
        <v>635</v>
      </c>
      <c r="M4455" s="78">
        <v>0.149</v>
      </c>
      <c r="N4455" s="78"/>
      <c r="O4455" s="78" t="s">
        <v>1799</v>
      </c>
      <c r="P4455" s="78">
        <v>326.73</v>
      </c>
      <c r="Q4455" s="78" t="s">
        <v>2210</v>
      </c>
      <c r="R4455" s="78"/>
      <c r="S4455" s="78"/>
      <c r="T4455" s="78">
        <v>10500</v>
      </c>
      <c r="U4455" s="78" t="s">
        <v>1525</v>
      </c>
      <c r="V4455" s="78" t="s">
        <v>11351</v>
      </c>
      <c r="W4455" s="78">
        <v>18000</v>
      </c>
      <c r="X4455" s="80" t="s">
        <v>9207</v>
      </c>
    </row>
    <row r="4456" spans="3:24">
      <c r="C4456" s="72">
        <v>2021</v>
      </c>
      <c r="D4456" s="73">
        <v>1</v>
      </c>
      <c r="E4456" s="78" t="s">
        <v>9547</v>
      </c>
      <c r="F4456" s="78" t="s">
        <v>9548</v>
      </c>
      <c r="G4456" s="78" t="s">
        <v>9208</v>
      </c>
      <c r="H4456" s="78" t="s">
        <v>10739</v>
      </c>
      <c r="I4456" s="78" t="s">
        <v>10102</v>
      </c>
      <c r="J4456" s="78" t="s">
        <v>9268</v>
      </c>
      <c r="K4456" s="78"/>
      <c r="L4456" s="78">
        <v>660</v>
      </c>
      <c r="M4456" s="78">
        <v>0.149</v>
      </c>
      <c r="N4456" s="78"/>
      <c r="O4456" s="78">
        <v>147.5</v>
      </c>
      <c r="P4456" s="78">
        <v>322.56</v>
      </c>
      <c r="Q4456" s="78" t="s">
        <v>2210</v>
      </c>
      <c r="R4456" s="78"/>
      <c r="S4456" s="78"/>
      <c r="T4456" s="78">
        <v>10500</v>
      </c>
      <c r="U4456" s="78" t="s">
        <v>1525</v>
      </c>
      <c r="V4456" s="78" t="s">
        <v>11351</v>
      </c>
      <c r="W4456" s="78">
        <v>18000</v>
      </c>
      <c r="X4456" s="80" t="s">
        <v>9209</v>
      </c>
    </row>
    <row r="4457" spans="3:24">
      <c r="C4457" s="72">
        <v>2021</v>
      </c>
      <c r="D4457" s="73">
        <v>1</v>
      </c>
      <c r="E4457" s="78" t="s">
        <v>9547</v>
      </c>
      <c r="F4457" s="78" t="s">
        <v>9548</v>
      </c>
      <c r="G4457" s="78" t="s">
        <v>11352</v>
      </c>
      <c r="H4457" s="78" t="s">
        <v>10739</v>
      </c>
      <c r="I4457" s="78" t="s">
        <v>10102</v>
      </c>
      <c r="J4457" s="78" t="s">
        <v>9268</v>
      </c>
      <c r="K4457" s="78"/>
      <c r="L4457" s="78">
        <v>493</v>
      </c>
      <c r="M4457" s="78">
        <v>0.149</v>
      </c>
      <c r="N4457" s="78"/>
      <c r="O4457" s="78" t="s">
        <v>1570</v>
      </c>
      <c r="P4457" s="78">
        <v>255.48</v>
      </c>
      <c r="Q4457" s="78" t="s">
        <v>2210</v>
      </c>
      <c r="R4457" s="78"/>
      <c r="S4457" s="78"/>
      <c r="T4457" s="78">
        <v>11980</v>
      </c>
      <c r="U4457" s="78">
        <v>2550</v>
      </c>
      <c r="V4457" s="78" t="s">
        <v>11351</v>
      </c>
      <c r="W4457" s="78">
        <v>18000</v>
      </c>
      <c r="X4457" s="80" t="s">
        <v>11353</v>
      </c>
    </row>
    <row r="4458" spans="3:24">
      <c r="C4458" s="72">
        <v>2021</v>
      </c>
      <c r="D4458" s="73">
        <v>1</v>
      </c>
      <c r="E4458" s="78" t="s">
        <v>10825</v>
      </c>
      <c r="F4458" s="78" t="s">
        <v>9683</v>
      </c>
      <c r="G4458" s="78" t="s">
        <v>11354</v>
      </c>
      <c r="H4458" s="78" t="s">
        <v>10942</v>
      </c>
      <c r="I4458" s="78" t="s">
        <v>10102</v>
      </c>
      <c r="J4458" s="78" t="s">
        <v>9281</v>
      </c>
      <c r="K4458" s="78"/>
      <c r="L4458" s="78">
        <v>420</v>
      </c>
      <c r="M4458" s="78">
        <v>0.268</v>
      </c>
      <c r="N4458" s="78"/>
      <c r="O4458" s="78">
        <v>154.59</v>
      </c>
      <c r="P4458" s="78">
        <v>89.128</v>
      </c>
      <c r="Q4458" s="78" t="s">
        <v>2210</v>
      </c>
      <c r="R4458" s="78"/>
      <c r="S4458" s="78"/>
      <c r="T4458" s="78">
        <v>5995</v>
      </c>
      <c r="U4458" s="78" t="s">
        <v>11355</v>
      </c>
      <c r="V4458" s="78">
        <v>2998</v>
      </c>
      <c r="W4458" s="78">
        <v>4495</v>
      </c>
      <c r="X4458" s="80">
        <v>3150</v>
      </c>
    </row>
    <row r="4459" spans="3:24">
      <c r="C4459" s="72">
        <v>2021</v>
      </c>
      <c r="D4459" s="73">
        <v>1</v>
      </c>
      <c r="E4459" s="78" t="s">
        <v>9702</v>
      </c>
      <c r="F4459" s="78" t="s">
        <v>9703</v>
      </c>
      <c r="G4459" s="78" t="s">
        <v>11356</v>
      </c>
      <c r="H4459" s="78" t="s">
        <v>10739</v>
      </c>
      <c r="I4459" s="78" t="s">
        <v>10102</v>
      </c>
      <c r="J4459" s="78" t="s">
        <v>9268</v>
      </c>
      <c r="K4459" s="78"/>
      <c r="L4459" s="78">
        <v>360</v>
      </c>
      <c r="M4459" s="78" t="s">
        <v>11357</v>
      </c>
      <c r="N4459" s="78"/>
      <c r="O4459" s="78" t="s">
        <v>11358</v>
      </c>
      <c r="P4459" s="78">
        <v>180.87</v>
      </c>
      <c r="Q4459" s="78" t="s">
        <v>2210</v>
      </c>
      <c r="R4459" s="78"/>
      <c r="S4459" s="78"/>
      <c r="T4459" s="78">
        <v>8500</v>
      </c>
      <c r="U4459" s="78">
        <v>2500</v>
      </c>
      <c r="V4459" s="78" t="s">
        <v>11047</v>
      </c>
      <c r="W4459" s="78">
        <v>14800</v>
      </c>
      <c r="X4459" s="80" t="s">
        <v>11359</v>
      </c>
    </row>
    <row r="4460" spans="3:24">
      <c r="C4460" s="72">
        <v>2021</v>
      </c>
      <c r="D4460" s="73">
        <v>1</v>
      </c>
      <c r="E4460" s="78" t="s">
        <v>11360</v>
      </c>
      <c r="F4460" s="78" t="s">
        <v>11361</v>
      </c>
      <c r="G4460" s="78" t="s">
        <v>11362</v>
      </c>
      <c r="H4460" s="78" t="s">
        <v>10877</v>
      </c>
      <c r="I4460" s="78" t="s">
        <v>10155</v>
      </c>
      <c r="J4460" s="78" t="s">
        <v>9281</v>
      </c>
      <c r="K4460" s="78"/>
      <c r="L4460" s="78">
        <v>55</v>
      </c>
      <c r="M4460" s="78"/>
      <c r="N4460" s="78"/>
      <c r="O4460" s="78"/>
      <c r="P4460" s="78">
        <v>25.9</v>
      </c>
      <c r="Q4460" s="78" t="s">
        <v>2280</v>
      </c>
      <c r="R4460" s="78"/>
      <c r="S4460" s="78"/>
      <c r="T4460" s="78">
        <v>6085</v>
      </c>
      <c r="U4460" s="78">
        <v>2180</v>
      </c>
      <c r="V4460" s="78">
        <v>2975</v>
      </c>
      <c r="W4460" s="78">
        <v>8495</v>
      </c>
      <c r="X4460" s="80">
        <v>5675</v>
      </c>
    </row>
    <row r="4461" spans="3:24">
      <c r="C4461" s="72">
        <v>2021</v>
      </c>
      <c r="D4461" s="73">
        <v>1</v>
      </c>
      <c r="E4461" s="78" t="s">
        <v>9383</v>
      </c>
      <c r="F4461" s="78" t="s">
        <v>9384</v>
      </c>
      <c r="G4461" s="78" t="s">
        <v>10276</v>
      </c>
      <c r="H4461" s="78" t="s">
        <v>11363</v>
      </c>
      <c r="I4461" s="78" t="s">
        <v>10102</v>
      </c>
      <c r="J4461" s="78" t="s">
        <v>9281</v>
      </c>
      <c r="K4461" s="78"/>
      <c r="L4461" s="78">
        <v>255</v>
      </c>
      <c r="M4461" s="78">
        <v>0.221</v>
      </c>
      <c r="N4461" s="78"/>
      <c r="O4461" s="78">
        <v>158.98</v>
      </c>
      <c r="P4461" s="78">
        <v>105.28</v>
      </c>
      <c r="Q4461" s="78" t="s">
        <v>2210</v>
      </c>
      <c r="R4461" s="78"/>
      <c r="S4461" s="78"/>
      <c r="T4461" s="78" t="s">
        <v>11364</v>
      </c>
      <c r="U4461" s="78">
        <v>2240</v>
      </c>
      <c r="V4461" s="78">
        <v>2890</v>
      </c>
      <c r="W4461" s="78">
        <v>8495</v>
      </c>
      <c r="X4461" s="80">
        <v>4900</v>
      </c>
    </row>
    <row r="4462" spans="3:24">
      <c r="C4462" s="72">
        <v>2021</v>
      </c>
      <c r="D4462" s="73">
        <v>1</v>
      </c>
      <c r="E4462" s="78" t="s">
        <v>9597</v>
      </c>
      <c r="F4462" s="78" t="s">
        <v>9598</v>
      </c>
      <c r="G4462" s="78" t="s">
        <v>11365</v>
      </c>
      <c r="H4462" s="78" t="s">
        <v>10736</v>
      </c>
      <c r="I4462" s="78" t="s">
        <v>10102</v>
      </c>
      <c r="J4462" s="78" t="s">
        <v>9268</v>
      </c>
      <c r="K4462" s="78"/>
      <c r="L4462" s="78">
        <v>522</v>
      </c>
      <c r="M4462" s="78">
        <v>0.325</v>
      </c>
      <c r="N4462" s="78"/>
      <c r="O4462" s="78">
        <v>140.67</v>
      </c>
      <c r="P4462" s="78">
        <v>88.55</v>
      </c>
      <c r="Q4462" s="78" t="s">
        <v>2210</v>
      </c>
      <c r="R4462" s="78"/>
      <c r="S4462" s="78"/>
      <c r="T4462" s="78">
        <v>5940</v>
      </c>
      <c r="U4462" s="78">
        <v>2062</v>
      </c>
      <c r="V4462" s="78">
        <v>2525</v>
      </c>
      <c r="W4462" s="78">
        <v>4050</v>
      </c>
      <c r="X4462" s="80" t="s">
        <v>11366</v>
      </c>
    </row>
    <row r="4463" spans="3:24">
      <c r="C4463" s="72">
        <v>2021</v>
      </c>
      <c r="D4463" s="73">
        <v>1</v>
      </c>
      <c r="E4463" s="78" t="s">
        <v>9399</v>
      </c>
      <c r="F4463" s="78" t="s">
        <v>9384</v>
      </c>
      <c r="G4463" s="78" t="s">
        <v>11367</v>
      </c>
      <c r="H4463" s="78" t="s">
        <v>11368</v>
      </c>
      <c r="I4463" s="78" t="s">
        <v>10155</v>
      </c>
      <c r="J4463" s="78" t="s">
        <v>9268</v>
      </c>
      <c r="K4463" s="78"/>
      <c r="L4463" s="78">
        <v>68</v>
      </c>
      <c r="M4463" s="78"/>
      <c r="N4463" s="78"/>
      <c r="O4463" s="78"/>
      <c r="P4463" s="78">
        <v>50.45</v>
      </c>
      <c r="Q4463" s="78" t="s">
        <v>2393</v>
      </c>
      <c r="R4463" s="78"/>
      <c r="S4463" s="78"/>
      <c r="T4463" s="78">
        <v>10500</v>
      </c>
      <c r="U4463" s="78">
        <v>2550</v>
      </c>
      <c r="V4463" s="78" t="s">
        <v>7477</v>
      </c>
      <c r="W4463" s="78">
        <v>16550</v>
      </c>
      <c r="X4463" s="80" t="s">
        <v>11369</v>
      </c>
    </row>
    <row r="4464" spans="3:24">
      <c r="C4464" s="72">
        <v>2021</v>
      </c>
      <c r="D4464" s="73">
        <v>1</v>
      </c>
      <c r="E4464" s="78" t="s">
        <v>9324</v>
      </c>
      <c r="F4464" s="78" t="s">
        <v>9325</v>
      </c>
      <c r="G4464" s="78" t="s">
        <v>11370</v>
      </c>
      <c r="H4464" s="78" t="s">
        <v>10700</v>
      </c>
      <c r="I4464" s="78" t="s">
        <v>10102</v>
      </c>
      <c r="J4464" s="78" t="s">
        <v>10109</v>
      </c>
      <c r="K4464" s="78">
        <v>120</v>
      </c>
      <c r="L4464" s="78"/>
      <c r="M4464" s="78"/>
      <c r="N4464" s="78">
        <v>8.8</v>
      </c>
      <c r="O4464" s="78">
        <v>109</v>
      </c>
      <c r="P4464" s="78"/>
      <c r="Q4464" s="78" t="s">
        <v>2210</v>
      </c>
      <c r="R4464" s="78"/>
      <c r="S4464" s="78"/>
      <c r="T4464" s="78">
        <v>2920</v>
      </c>
      <c r="U4464" s="78">
        <v>1493</v>
      </c>
      <c r="V4464" s="78">
        <v>1621</v>
      </c>
      <c r="W4464" s="78">
        <v>980</v>
      </c>
      <c r="X4464" s="80">
        <v>665</v>
      </c>
    </row>
    <row r="4465" spans="3:24">
      <c r="C4465" s="72">
        <v>2021</v>
      </c>
      <c r="D4465" s="73">
        <v>1</v>
      </c>
      <c r="E4465" s="78" t="s">
        <v>9324</v>
      </c>
      <c r="F4465" s="78" t="s">
        <v>9325</v>
      </c>
      <c r="G4465" s="78" t="s">
        <v>11371</v>
      </c>
      <c r="H4465" s="78" t="s">
        <v>10700</v>
      </c>
      <c r="I4465" s="78" t="s">
        <v>10102</v>
      </c>
      <c r="J4465" s="78" t="s">
        <v>10109</v>
      </c>
      <c r="K4465" s="78">
        <v>170</v>
      </c>
      <c r="L4465" s="78"/>
      <c r="M4465" s="78"/>
      <c r="N4465" s="78">
        <v>9.3</v>
      </c>
      <c r="O4465" s="78">
        <v>112</v>
      </c>
      <c r="P4465" s="78"/>
      <c r="Q4465" s="78" t="s">
        <v>2210</v>
      </c>
      <c r="R4465" s="78"/>
      <c r="S4465" s="78"/>
      <c r="T4465" s="78">
        <v>2920</v>
      </c>
      <c r="U4465" s="78">
        <v>1493</v>
      </c>
      <c r="V4465" s="78">
        <v>1621</v>
      </c>
      <c r="W4465" s="78">
        <v>1020</v>
      </c>
      <c r="X4465" s="80">
        <v>700</v>
      </c>
    </row>
    <row r="4466" spans="3:24">
      <c r="C4466" s="72">
        <v>2021</v>
      </c>
      <c r="D4466" s="73">
        <v>1</v>
      </c>
      <c r="E4466" s="78" t="s">
        <v>9324</v>
      </c>
      <c r="F4466" s="78" t="s">
        <v>11372</v>
      </c>
      <c r="G4466" s="78" t="s">
        <v>11371</v>
      </c>
      <c r="H4466" s="78" t="s">
        <v>10700</v>
      </c>
      <c r="I4466" s="78" t="s">
        <v>10102</v>
      </c>
      <c r="J4466" s="78" t="s">
        <v>10109</v>
      </c>
      <c r="K4466" s="78">
        <v>250</v>
      </c>
      <c r="L4466" s="78"/>
      <c r="M4466" s="78"/>
      <c r="N4466" s="78">
        <v>9.9</v>
      </c>
      <c r="O4466" s="78">
        <v>140</v>
      </c>
      <c r="P4466" s="78"/>
      <c r="Q4466" s="78" t="s">
        <v>11373</v>
      </c>
      <c r="R4466" s="78"/>
      <c r="S4466" s="78"/>
      <c r="T4466" s="78">
        <v>2497</v>
      </c>
      <c r="U4466" s="78">
        <v>1526</v>
      </c>
      <c r="V4466" s="78">
        <v>1616</v>
      </c>
      <c r="W4466" s="78">
        <v>992</v>
      </c>
      <c r="X4466" s="80">
        <v>842</v>
      </c>
    </row>
    <row r="4467" spans="3:24">
      <c r="C4467" s="72">
        <v>2021</v>
      </c>
      <c r="D4467" s="73">
        <v>1</v>
      </c>
      <c r="E4467" s="78" t="s">
        <v>9673</v>
      </c>
      <c r="F4467" s="78" t="s">
        <v>9674</v>
      </c>
      <c r="G4467" s="78" t="s">
        <v>11374</v>
      </c>
      <c r="H4467" s="78" t="s">
        <v>10739</v>
      </c>
      <c r="I4467" s="78" t="s">
        <v>10102</v>
      </c>
      <c r="J4467" s="78" t="s">
        <v>9268</v>
      </c>
      <c r="K4467" s="78"/>
      <c r="L4467" s="78">
        <v>445</v>
      </c>
      <c r="M4467" s="78" t="s">
        <v>11375</v>
      </c>
      <c r="N4467" s="78"/>
      <c r="O4467" s="78">
        <v>157</v>
      </c>
      <c r="P4467" s="78">
        <v>90.24</v>
      </c>
      <c r="Q4467" s="78" t="s">
        <v>2210</v>
      </c>
      <c r="R4467" s="78"/>
      <c r="S4467" s="78"/>
      <c r="T4467" s="78">
        <v>5995</v>
      </c>
      <c r="U4467" s="78">
        <v>2020</v>
      </c>
      <c r="V4467" s="78" t="s">
        <v>10579</v>
      </c>
      <c r="W4467" s="78">
        <v>5440</v>
      </c>
      <c r="X4467" s="80">
        <v>3450</v>
      </c>
    </row>
    <row r="4468" spans="3:24">
      <c r="C4468" s="86">
        <v>2021</v>
      </c>
      <c r="D4468" s="87">
        <v>1</v>
      </c>
      <c r="E4468" s="88" t="s">
        <v>9739</v>
      </c>
      <c r="F4468" s="88" t="s">
        <v>11376</v>
      </c>
      <c r="G4468" s="88" t="s">
        <v>11377</v>
      </c>
      <c r="H4468" s="88" t="s">
        <v>10906</v>
      </c>
      <c r="I4468" s="88" t="s">
        <v>10454</v>
      </c>
      <c r="J4468" s="88" t="s">
        <v>9281</v>
      </c>
      <c r="K4468" s="88"/>
      <c r="L4468" s="88">
        <v>400</v>
      </c>
      <c r="M4468" s="88"/>
      <c r="N4468" s="88"/>
      <c r="O4468" s="88"/>
      <c r="P4468" s="88"/>
      <c r="Q4468" s="88" t="s">
        <v>10102</v>
      </c>
      <c r="R4468" s="88">
        <v>80</v>
      </c>
      <c r="S4468" s="88">
        <v>93</v>
      </c>
      <c r="T4468" s="88">
        <v>9500</v>
      </c>
      <c r="U4468" s="88">
        <v>2500</v>
      </c>
      <c r="V4468" s="88">
        <v>3015</v>
      </c>
      <c r="W4468" s="88">
        <v>18000</v>
      </c>
      <c r="X4468" s="89">
        <v>13350</v>
      </c>
    </row>
  </sheetData>
  <sheetProtection formatCells="0" insertHyperlinks="0" autoFilter="0"/>
  <autoFilter xmlns:etc="http://www.wps.cn/officeDocument/2017/etCustomData" ref="C1:X4468" etc:filterBottomFollowUsedRange="0">
    <extLst/>
  </autoFilter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7608"/>
  <sheetViews>
    <sheetView tabSelected="1" zoomScale="80" zoomScaleNormal="80" workbookViewId="0">
      <pane xSplit="3" ySplit="3" topLeftCell="D4" activePane="bottomRight" state="frozen"/>
      <selection/>
      <selection pane="topRight"/>
      <selection pane="bottomLeft"/>
      <selection pane="bottomRight" activeCell="K5" sqref="K5"/>
    </sheetView>
  </sheetViews>
  <sheetFormatPr defaultColWidth="9" defaultRowHeight="14.25"/>
  <cols>
    <col min="1" max="1" width="4.5" style="2" customWidth="1"/>
    <col min="2" max="2" width="9.75" style="4" customWidth="1"/>
    <col min="3" max="3" width="8.5" style="5" customWidth="1"/>
    <col min="4" max="5" width="8" style="5" customWidth="1"/>
    <col min="6" max="6" width="6.75" style="5" customWidth="1"/>
    <col min="7" max="7" width="9" style="5" customWidth="1"/>
    <col min="8" max="8" width="6.75" style="5" customWidth="1"/>
    <col min="9" max="9" width="11.75" style="5" customWidth="1"/>
    <col min="10" max="11" width="10.5" style="5" customWidth="1"/>
    <col min="12" max="13" width="3.5" style="5" customWidth="1"/>
    <col min="14" max="14" width="3.5" style="4" customWidth="1"/>
    <col min="15" max="15" width="3" style="5" customWidth="1"/>
    <col min="16" max="16" width="8.5" style="5" customWidth="1"/>
    <col min="17" max="17" width="8" style="5" customWidth="1"/>
    <col min="18" max="18" width="10.5" style="5" customWidth="1"/>
    <col min="19" max="19" width="8" style="5" customWidth="1"/>
    <col min="20" max="20" width="6.75" style="5" customWidth="1"/>
    <col min="21" max="23" width="8" style="5" customWidth="1"/>
    <col min="24" max="24" width="10.5" style="5" customWidth="1"/>
    <col min="25" max="25" width="8" style="5" customWidth="1"/>
    <col min="26" max="26" width="5.75" style="5" customWidth="1"/>
    <col min="27" max="27" width="9" style="5" customWidth="1"/>
    <col min="28" max="28" width="9" style="4" customWidth="1"/>
    <col min="29" max="29" width="8.5" style="5" customWidth="1"/>
    <col min="30" max="30" width="8" style="5" customWidth="1"/>
    <col min="31" max="31" width="8.5" style="5" customWidth="1"/>
    <col min="32" max="32" width="6.75" style="5" customWidth="1"/>
    <col min="33" max="33" width="9" style="5" customWidth="1"/>
    <col min="34" max="35" width="8" style="5" customWidth="1"/>
    <col min="36" max="36" width="8.5" style="5" customWidth="1"/>
    <col min="37" max="37" width="5.75" style="5" customWidth="1"/>
    <col min="38" max="38" width="9" style="5" customWidth="1"/>
    <col min="39" max="39" width="3.5" style="4" customWidth="1"/>
    <col min="40" max="40" width="4" style="5" customWidth="1"/>
    <col min="41" max="41" width="13.5" style="5" customWidth="1"/>
    <col min="42" max="53" width="8.5" style="5" hidden="1" customWidth="1" outlineLevel="1"/>
    <col min="54" max="54" width="9.5" style="5" hidden="1" customWidth="1" outlineLevel="1"/>
    <col min="55" max="55" width="9.5" style="5" customWidth="1" collapsed="1"/>
    <col min="56" max="60" width="9.5" style="5" customWidth="1"/>
    <col min="61" max="61" width="15.75" style="5" customWidth="1"/>
    <col min="62" max="65" width="9.5" style="5" customWidth="1"/>
    <col min="66" max="67" width="10.75" style="5" customWidth="1"/>
    <col min="68" max="68" width="13.75" style="5" customWidth="1"/>
    <col min="69" max="69" width="20" style="5" customWidth="1"/>
    <col min="70" max="72" width="10.75" style="5" customWidth="1"/>
    <col min="73" max="73" width="15.75" style="5" customWidth="1"/>
    <col min="74" max="76" width="10.75" style="5" customWidth="1"/>
    <col min="77" max="77" width="10.75" style="4" customWidth="1"/>
    <col min="78" max="79" width="9.5" style="5" customWidth="1"/>
    <col min="80" max="90" width="9.5" style="5" hidden="1" customWidth="1" outlineLevel="1"/>
    <col min="91" max="91" width="9.5" style="5" customWidth="1" collapsed="1"/>
    <col min="92" max="112" width="9.5" style="5" customWidth="1"/>
    <col min="113" max="113" width="9.5" style="4" customWidth="1"/>
    <col min="114" max="114" width="15.5" style="5" customWidth="1"/>
    <col min="115" max="147" width="10.5" style="5" customWidth="1"/>
    <col min="148" max="16384" width="9" style="5"/>
  </cols>
  <sheetData>
    <row r="1" s="1" customFormat="1" ht="26.25" customHeight="1" spans="1:147">
      <c r="A1" s="5"/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4"/>
      <c r="AC1" s="5"/>
      <c r="AD1" s="5"/>
      <c r="AE1" s="5"/>
      <c r="AF1" s="5"/>
      <c r="AG1" s="5"/>
      <c r="AH1" s="5"/>
      <c r="AI1" s="5"/>
      <c r="AJ1" s="5"/>
      <c r="AK1" s="5"/>
      <c r="AM1" s="6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4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4"/>
      <c r="DJ1" s="5"/>
      <c r="DK1" s="5"/>
      <c r="DL1" s="5"/>
      <c r="DM1" s="5"/>
      <c r="DN1" s="5"/>
      <c r="DP1" s="5"/>
    </row>
    <row r="2" ht="18" customHeight="1" spans="1:147">
      <c r="A2" s="5"/>
      <c r="B2" s="7"/>
      <c r="C2" s="8" t="s">
        <v>11378</v>
      </c>
      <c r="D2" s="8"/>
      <c r="E2" s="8"/>
      <c r="F2" s="8"/>
      <c r="G2" s="8"/>
      <c r="H2" s="8"/>
      <c r="I2" s="8"/>
      <c r="J2" s="8"/>
      <c r="K2" s="8"/>
      <c r="L2" s="9"/>
      <c r="M2" s="9"/>
      <c r="N2" s="7"/>
      <c r="O2" s="9"/>
      <c r="P2" s="8" t="s">
        <v>11379</v>
      </c>
      <c r="Q2" s="8"/>
      <c r="R2" s="8"/>
      <c r="S2" s="8"/>
      <c r="T2" s="8"/>
      <c r="U2" s="8"/>
      <c r="V2" s="8"/>
      <c r="W2" s="8"/>
      <c r="X2" s="8"/>
      <c r="Y2" s="8"/>
      <c r="Z2" s="8"/>
      <c r="AA2" s="10"/>
      <c r="AB2" s="11"/>
      <c r="AC2" s="8" t="s">
        <v>11380</v>
      </c>
      <c r="AD2" s="8"/>
      <c r="AE2" s="8"/>
      <c r="AF2" s="8"/>
      <c r="AG2" s="8"/>
      <c r="AH2" s="8"/>
      <c r="AI2" s="8"/>
      <c r="AJ2" s="8"/>
      <c r="AK2" s="8"/>
      <c r="AL2" s="10"/>
      <c r="AM2" s="12"/>
      <c r="AN2" s="13"/>
      <c r="AO2" s="14" t="s">
        <v>11381</v>
      </c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3"/>
      <c r="BY2" s="15"/>
      <c r="BZ2" s="14" t="s">
        <v>11382</v>
      </c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3"/>
      <c r="DI2" s="15"/>
      <c r="DJ2" s="14" t="s">
        <v>11383</v>
      </c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</row>
    <row r="3" ht="42" customHeight="1" spans="1:147">
      <c r="A3" s="5"/>
      <c r="B3" s="16" t="s">
        <v>11384</v>
      </c>
      <c r="C3" s="17" t="s">
        <v>11385</v>
      </c>
      <c r="D3" s="18" t="s">
        <v>11386</v>
      </c>
      <c r="E3" s="18" t="s">
        <v>11387</v>
      </c>
      <c r="F3" s="18" t="s">
        <v>11388</v>
      </c>
      <c r="G3" s="18" t="s">
        <v>11389</v>
      </c>
      <c r="H3" s="18" t="s">
        <v>11390</v>
      </c>
      <c r="I3" s="19" t="s">
        <v>11391</v>
      </c>
      <c r="J3" s="19" t="s">
        <v>11392</v>
      </c>
      <c r="K3" s="19" t="s">
        <v>11393</v>
      </c>
      <c r="L3" s="20"/>
      <c r="M3" s="20"/>
      <c r="N3" s="16"/>
      <c r="O3" s="20"/>
      <c r="P3" s="21" t="s">
        <v>11394</v>
      </c>
      <c r="Q3" s="22" t="s">
        <v>11395</v>
      </c>
      <c r="R3" s="23"/>
      <c r="S3" s="23"/>
      <c r="T3" s="23"/>
      <c r="U3" s="23"/>
      <c r="V3" s="24"/>
      <c r="W3" s="25" t="s">
        <v>11391</v>
      </c>
      <c r="X3" s="26"/>
      <c r="Y3" s="26"/>
      <c r="Z3" s="27"/>
      <c r="AA3" s="28"/>
      <c r="AB3" s="29"/>
      <c r="AC3" s="21" t="s">
        <v>11394</v>
      </c>
      <c r="AD3" s="22" t="s">
        <v>11396</v>
      </c>
      <c r="AE3" s="23"/>
      <c r="AF3" s="23"/>
      <c r="AG3" s="23"/>
      <c r="AH3" s="24"/>
      <c r="AI3" s="25" t="s">
        <v>11392</v>
      </c>
      <c r="AJ3" s="26"/>
      <c r="AK3" s="27"/>
      <c r="AL3" s="1"/>
      <c r="AM3" s="29"/>
      <c r="AN3" s="1"/>
      <c r="AO3" s="17" t="s">
        <v>11397</v>
      </c>
      <c r="AP3" s="30" t="s">
        <v>11398</v>
      </c>
      <c r="AQ3" s="30" t="s">
        <v>11399</v>
      </c>
      <c r="AR3" s="30" t="s">
        <v>11400</v>
      </c>
      <c r="AS3" s="30" t="s">
        <v>11401</v>
      </c>
      <c r="AT3" s="30" t="s">
        <v>11402</v>
      </c>
      <c r="AU3" s="30" t="s">
        <v>11403</v>
      </c>
      <c r="AV3" s="30" t="s">
        <v>11404</v>
      </c>
      <c r="AW3" s="30" t="s">
        <v>11405</v>
      </c>
      <c r="AX3" s="30" t="s">
        <v>11406</v>
      </c>
      <c r="AY3" s="30" t="s">
        <v>11407</v>
      </c>
      <c r="AZ3" s="30" t="s">
        <v>11408</v>
      </c>
      <c r="BA3" s="30" t="s">
        <v>11409</v>
      </c>
      <c r="BB3" s="30" t="s">
        <v>11410</v>
      </c>
      <c r="BC3" s="17" t="s">
        <v>11411</v>
      </c>
      <c r="BD3" s="17" t="s">
        <v>11412</v>
      </c>
      <c r="BE3" s="17" t="s">
        <v>11413</v>
      </c>
      <c r="BF3" s="17" t="s">
        <v>11414</v>
      </c>
      <c r="BG3" s="17" t="s">
        <v>11415</v>
      </c>
      <c r="BH3" s="17" t="s">
        <v>11416</v>
      </c>
      <c r="BI3" s="17" t="s">
        <v>11417</v>
      </c>
      <c r="BJ3" s="17" t="s">
        <v>11418</v>
      </c>
      <c r="BK3" s="17" t="s">
        <v>11419</v>
      </c>
      <c r="BL3" s="17" t="s">
        <v>11420</v>
      </c>
      <c r="BM3" s="17" t="s">
        <v>11421</v>
      </c>
      <c r="BN3" s="17" t="s">
        <v>11422</v>
      </c>
      <c r="BO3" s="17" t="s">
        <v>11423</v>
      </c>
      <c r="BP3" s="17" t="s">
        <v>11424</v>
      </c>
      <c r="BQ3" s="17" t="s">
        <v>11425</v>
      </c>
      <c r="BR3" s="17" t="s">
        <v>11426</v>
      </c>
      <c r="BS3" s="17" t="s">
        <v>11427</v>
      </c>
      <c r="BT3" s="17" t="s">
        <v>11428</v>
      </c>
      <c r="BU3" s="17" t="s">
        <v>11429</v>
      </c>
      <c r="BV3" s="17" t="s">
        <v>11430</v>
      </c>
      <c r="BW3" s="17" t="s">
        <v>11388</v>
      </c>
      <c r="BX3" s="31"/>
      <c r="BY3" s="32"/>
      <c r="BZ3" s="33" t="s">
        <v>11397</v>
      </c>
      <c r="CA3" s="33" t="s">
        <v>11431</v>
      </c>
      <c r="CB3" s="33" t="s">
        <v>11432</v>
      </c>
      <c r="CC3" s="33" t="s">
        <v>11433</v>
      </c>
      <c r="CD3" s="33" t="s">
        <v>11434</v>
      </c>
      <c r="CE3" s="33" t="s">
        <v>11435</v>
      </c>
      <c r="CF3" s="33" t="s">
        <v>11411</v>
      </c>
      <c r="CG3" s="33" t="s">
        <v>11436</v>
      </c>
      <c r="CH3" s="33" t="s">
        <v>11421</v>
      </c>
      <c r="CI3" s="33" t="s">
        <v>11437</v>
      </c>
      <c r="CJ3" s="33" t="s">
        <v>11413</v>
      </c>
      <c r="CK3" s="33" t="s">
        <v>11415</v>
      </c>
      <c r="CL3" s="33" t="s">
        <v>11412</v>
      </c>
      <c r="CM3" s="33" t="s">
        <v>11417</v>
      </c>
      <c r="CN3" s="33" t="s">
        <v>11438</v>
      </c>
      <c r="CO3" s="33" t="s">
        <v>11439</v>
      </c>
      <c r="CP3" s="33" t="s">
        <v>11418</v>
      </c>
      <c r="CQ3" s="33" t="s">
        <v>11440</v>
      </c>
      <c r="CR3" s="33" t="s">
        <v>11441</v>
      </c>
      <c r="CS3" s="33" t="s">
        <v>11420</v>
      </c>
      <c r="CT3" s="33" t="s">
        <v>11416</v>
      </c>
      <c r="CU3" s="33" t="s">
        <v>11442</v>
      </c>
      <c r="CV3" s="33" t="s">
        <v>11422</v>
      </c>
      <c r="CW3" s="33" t="s">
        <v>11419</v>
      </c>
      <c r="CX3" s="33" t="s">
        <v>11425</v>
      </c>
      <c r="CY3" s="33" t="s">
        <v>11428</v>
      </c>
      <c r="CZ3" s="33" t="s">
        <v>11414</v>
      </c>
      <c r="DA3" s="33" t="s">
        <v>11423</v>
      </c>
      <c r="DB3" s="33" t="s">
        <v>11424</v>
      </c>
      <c r="DC3" s="33" t="s">
        <v>11426</v>
      </c>
      <c r="DD3" s="33" t="s">
        <v>11427</v>
      </c>
      <c r="DE3" s="17" t="s">
        <v>11429</v>
      </c>
      <c r="DF3" s="33" t="s">
        <v>11443</v>
      </c>
      <c r="DG3" s="34" t="s">
        <v>11388</v>
      </c>
      <c r="DH3" s="35"/>
      <c r="DI3" s="36"/>
      <c r="DJ3" s="17" t="s">
        <v>11397</v>
      </c>
      <c r="DK3" s="30" t="s">
        <v>11400</v>
      </c>
      <c r="DL3" s="30" t="s">
        <v>11398</v>
      </c>
      <c r="DM3" s="30" t="s">
        <v>11401</v>
      </c>
      <c r="DN3" s="30" t="s">
        <v>11399</v>
      </c>
      <c r="DO3" s="30" t="s">
        <v>11402</v>
      </c>
      <c r="DP3" s="30" t="s">
        <v>11403</v>
      </c>
      <c r="DQ3" s="30" t="s">
        <v>11406</v>
      </c>
      <c r="DR3" s="30" t="s">
        <v>11408</v>
      </c>
      <c r="DS3" s="30" t="s">
        <v>11444</v>
      </c>
      <c r="DT3" s="30" t="s">
        <v>11409</v>
      </c>
      <c r="DU3" s="30" t="s">
        <v>11445</v>
      </c>
      <c r="DV3" s="30" t="s">
        <v>11407</v>
      </c>
      <c r="DW3" s="30" t="s">
        <v>11410</v>
      </c>
      <c r="DX3" s="30" t="s">
        <v>11446</v>
      </c>
      <c r="DY3" s="30" t="s">
        <v>11404</v>
      </c>
      <c r="DZ3" s="30" t="s">
        <v>11447</v>
      </c>
      <c r="EA3" s="30" t="s">
        <v>11448</v>
      </c>
      <c r="EB3" s="30" t="s">
        <v>11405</v>
      </c>
      <c r="EC3" s="30" t="s">
        <v>11449</v>
      </c>
      <c r="ED3" s="30" t="s">
        <v>11450</v>
      </c>
      <c r="EE3" s="30" t="s">
        <v>11451</v>
      </c>
      <c r="EF3" s="30" t="s">
        <v>11452</v>
      </c>
      <c r="EG3" s="30" t="s">
        <v>11453</v>
      </c>
      <c r="EH3" s="30" t="s">
        <v>11454</v>
      </c>
      <c r="EI3" s="30" t="s">
        <v>11455</v>
      </c>
      <c r="EJ3" s="30" t="s">
        <v>11456</v>
      </c>
      <c r="EK3" s="30" t="s">
        <v>11457</v>
      </c>
      <c r="EL3" s="30" t="s">
        <v>11458</v>
      </c>
      <c r="EM3" s="30" t="s">
        <v>11459</v>
      </c>
      <c r="EN3" s="30" t="s">
        <v>11460</v>
      </c>
      <c r="EO3" s="30" t="s">
        <v>11461</v>
      </c>
      <c r="EP3" s="30" t="s">
        <v>11462</v>
      </c>
      <c r="EQ3" s="34" t="s">
        <v>11388</v>
      </c>
    </row>
    <row r="4" ht="27" spans="1:147">
      <c r="A4" s="5"/>
      <c r="B4" s="16" t="s">
        <v>11463</v>
      </c>
      <c r="C4" s="37">
        <v>43831</v>
      </c>
      <c r="D4" s="38">
        <v>53.1118</v>
      </c>
      <c r="E4" s="38">
        <v>71.1895</v>
      </c>
      <c r="F4" s="38">
        <v>124.3013</v>
      </c>
      <c r="G4" s="38"/>
      <c r="H4" s="38"/>
      <c r="I4" s="39">
        <v>1.4722</v>
      </c>
      <c r="J4" s="39">
        <v>0.9222</v>
      </c>
      <c r="K4" s="39">
        <v>2.3944</v>
      </c>
      <c r="L4" s="20"/>
      <c r="M4" s="20"/>
      <c r="N4" s="16"/>
      <c r="O4" s="20"/>
      <c r="P4" s="40"/>
      <c r="Q4" s="17" t="s">
        <v>11464</v>
      </c>
      <c r="R4" s="17" t="s">
        <v>11465</v>
      </c>
      <c r="S4" s="17" t="s">
        <v>11466</v>
      </c>
      <c r="T4" s="17" t="s">
        <v>11467</v>
      </c>
      <c r="U4" s="17" t="s">
        <v>11389</v>
      </c>
      <c r="V4" s="17" t="s">
        <v>11390</v>
      </c>
      <c r="W4" s="17" t="s">
        <v>11464</v>
      </c>
      <c r="X4" s="17" t="s">
        <v>11465</v>
      </c>
      <c r="Y4" s="17" t="s">
        <v>11466</v>
      </c>
      <c r="Z4" s="17" t="s">
        <v>11467</v>
      </c>
      <c r="AA4" s="28"/>
      <c r="AB4" s="29"/>
      <c r="AC4" s="40"/>
      <c r="AD4" s="17" t="s">
        <v>11464</v>
      </c>
      <c r="AE4" s="41" t="s">
        <v>11468</v>
      </c>
      <c r="AF4" s="17" t="s">
        <v>11388</v>
      </c>
      <c r="AG4" s="17" t="s">
        <v>11389</v>
      </c>
      <c r="AH4" s="17" t="s">
        <v>11390</v>
      </c>
      <c r="AI4" s="17" t="s">
        <v>11464</v>
      </c>
      <c r="AJ4" s="41" t="s">
        <v>11468</v>
      </c>
      <c r="AK4" s="17" t="s">
        <v>11388</v>
      </c>
      <c r="AL4" s="28"/>
      <c r="AM4" s="42"/>
      <c r="AN4" s="43"/>
      <c r="AO4" s="44">
        <v>43435</v>
      </c>
      <c r="AP4" s="45">
        <v>35928</v>
      </c>
      <c r="AQ4" s="45">
        <v>39303</v>
      </c>
      <c r="AR4" s="45">
        <v>41644</v>
      </c>
      <c r="AS4" s="45">
        <v>30333</v>
      </c>
      <c r="AT4" s="45">
        <v>14226</v>
      </c>
      <c r="AU4" s="45">
        <v>20798</v>
      </c>
      <c r="AV4" s="45">
        <v>9722</v>
      </c>
      <c r="AW4" s="45">
        <v>10228</v>
      </c>
      <c r="AX4" s="45">
        <v>8131</v>
      </c>
      <c r="AY4" s="45">
        <v>7942</v>
      </c>
      <c r="AZ4" s="45">
        <v>11957</v>
      </c>
      <c r="BA4" s="45">
        <v>8169</v>
      </c>
      <c r="BB4" s="45">
        <v>8705</v>
      </c>
      <c r="BC4" s="45">
        <v>11209</v>
      </c>
      <c r="BD4" s="45">
        <v>5184</v>
      </c>
      <c r="BE4" s="45">
        <v>6500</v>
      </c>
      <c r="BF4" s="45">
        <v>8538</v>
      </c>
      <c r="BG4" s="45">
        <v>2943</v>
      </c>
      <c r="BH4" s="45">
        <v>1403</v>
      </c>
      <c r="BI4" s="45">
        <v>1771</v>
      </c>
      <c r="BJ4" s="45">
        <v>1987</v>
      </c>
      <c r="BK4" s="45">
        <v>4280</v>
      </c>
      <c r="BL4" s="45">
        <v>1779</v>
      </c>
      <c r="BM4" s="45">
        <v>1883</v>
      </c>
      <c r="BN4" s="45">
        <v>2327</v>
      </c>
      <c r="BO4" s="45">
        <v>733</v>
      </c>
      <c r="BP4" s="45">
        <v>1224</v>
      </c>
      <c r="BQ4" s="45">
        <v>207</v>
      </c>
      <c r="BR4" s="45">
        <v>233</v>
      </c>
      <c r="BS4" s="45">
        <v>445</v>
      </c>
      <c r="BT4" s="45">
        <v>17</v>
      </c>
      <c r="BU4" s="45"/>
      <c r="BV4" s="45"/>
      <c r="BW4" s="46">
        <v>299749</v>
      </c>
      <c r="BX4" s="31"/>
      <c r="BY4" s="32"/>
      <c r="BZ4" s="47">
        <v>43466</v>
      </c>
      <c r="CA4" s="48">
        <v>-38</v>
      </c>
      <c r="CB4" s="48">
        <v>5224</v>
      </c>
      <c r="CC4" s="48">
        <v>4169</v>
      </c>
      <c r="CD4" s="48">
        <v>5001</v>
      </c>
      <c r="CE4" s="48">
        <v>1439</v>
      </c>
      <c r="CF4" s="48">
        <v>2812</v>
      </c>
      <c r="CG4" s="48">
        <v>2423</v>
      </c>
      <c r="CH4" s="48">
        <v>-78</v>
      </c>
      <c r="CI4" s="48">
        <v>4020</v>
      </c>
      <c r="CJ4" s="48">
        <v>2213</v>
      </c>
      <c r="CK4" s="48">
        <v>310</v>
      </c>
      <c r="CL4" s="48">
        <v>598</v>
      </c>
      <c r="CM4" s="48">
        <v>84</v>
      </c>
      <c r="CN4" s="48">
        <v>-135</v>
      </c>
      <c r="CO4" s="48">
        <v>4493</v>
      </c>
      <c r="CP4" s="48">
        <v>114</v>
      </c>
      <c r="CQ4" s="48">
        <v>2604</v>
      </c>
      <c r="CR4" s="48">
        <v>2349</v>
      </c>
      <c r="CS4" s="48">
        <v>20</v>
      </c>
      <c r="CT4" s="48">
        <v>103</v>
      </c>
      <c r="CU4" s="48">
        <v>1563</v>
      </c>
      <c r="CV4" s="48">
        <v>321</v>
      </c>
      <c r="CW4" s="48">
        <v>649</v>
      </c>
      <c r="CX4" s="48">
        <v>21</v>
      </c>
      <c r="CY4" s="48">
        <v>0</v>
      </c>
      <c r="CZ4" s="48">
        <v>814</v>
      </c>
      <c r="DA4" s="48">
        <v>-60</v>
      </c>
      <c r="DB4" s="48">
        <v>-42</v>
      </c>
      <c r="DC4" s="48">
        <v>69</v>
      </c>
      <c r="DD4" s="48">
        <v>157</v>
      </c>
      <c r="DE4" s="48">
        <v>0</v>
      </c>
      <c r="DF4" s="48">
        <v>793</v>
      </c>
      <c r="DG4" s="49">
        <v>42010</v>
      </c>
      <c r="DH4" s="35"/>
      <c r="DI4" s="36"/>
      <c r="DJ4" s="44">
        <v>44197</v>
      </c>
      <c r="DK4" s="45">
        <v>11403</v>
      </c>
      <c r="DL4" s="45">
        <v>5907</v>
      </c>
      <c r="DM4" s="45">
        <v>7641</v>
      </c>
      <c r="DN4" s="45">
        <v>7510</v>
      </c>
      <c r="DO4" s="45">
        <v>4889</v>
      </c>
      <c r="DP4" s="45">
        <v>5466</v>
      </c>
      <c r="DQ4" s="45">
        <v>5000</v>
      </c>
      <c r="DR4" s="45">
        <v>4359</v>
      </c>
      <c r="DS4" s="45">
        <v>3831</v>
      </c>
      <c r="DT4" s="45">
        <v>1381</v>
      </c>
      <c r="DU4" s="45">
        <v>1997</v>
      </c>
      <c r="DV4" s="45">
        <v>1665</v>
      </c>
      <c r="DW4" s="45">
        <v>1934</v>
      </c>
      <c r="DX4" s="45">
        <v>918</v>
      </c>
      <c r="DY4" s="45">
        <v>823</v>
      </c>
      <c r="DZ4" s="45">
        <v>1018</v>
      </c>
      <c r="EA4" s="45">
        <v>799</v>
      </c>
      <c r="EB4" s="45">
        <v>971</v>
      </c>
      <c r="EC4" s="45">
        <v>491</v>
      </c>
      <c r="ED4" s="45">
        <v>533</v>
      </c>
      <c r="EE4" s="45">
        <v>590</v>
      </c>
      <c r="EF4" s="45">
        <v>519</v>
      </c>
      <c r="EG4" s="45">
        <v>420</v>
      </c>
      <c r="EH4" s="45">
        <v>281</v>
      </c>
      <c r="EI4" s="45">
        <v>379</v>
      </c>
      <c r="EJ4" s="45">
        <v>381</v>
      </c>
      <c r="EK4" s="45">
        <v>266</v>
      </c>
      <c r="EL4" s="45">
        <v>284</v>
      </c>
      <c r="EM4" s="45">
        <v>125</v>
      </c>
      <c r="EN4" s="45">
        <v>94</v>
      </c>
      <c r="EO4" s="45">
        <v>6</v>
      </c>
      <c r="EP4" s="45">
        <v>5</v>
      </c>
      <c r="EQ4" s="49">
        <v>71886</v>
      </c>
    </row>
    <row r="5" ht="42" spans="1:147">
      <c r="A5" s="5"/>
      <c r="B5" s="16" t="s">
        <v>11469</v>
      </c>
      <c r="C5" s="37">
        <v>43862</v>
      </c>
      <c r="D5" s="38">
        <v>53.1313</v>
      </c>
      <c r="E5" s="38">
        <v>71.3855</v>
      </c>
      <c r="F5" s="38">
        <v>124.5168</v>
      </c>
      <c r="G5" s="38"/>
      <c r="H5" s="50">
        <f>F5/F4-1</f>
        <v>0.00173369063718565</v>
      </c>
      <c r="I5" s="39">
        <v>0.0195</v>
      </c>
      <c r="J5" s="39">
        <v>0.196</v>
      </c>
      <c r="K5" s="39">
        <v>0.2155</v>
      </c>
      <c r="L5" s="20"/>
      <c r="M5" s="20"/>
      <c r="N5" s="16"/>
      <c r="O5" s="20"/>
      <c r="P5" s="37">
        <v>43831</v>
      </c>
      <c r="Q5" s="38">
        <v>31.0327</v>
      </c>
      <c r="R5" s="38">
        <v>0.0488</v>
      </c>
      <c r="S5" s="38">
        <v>22.0303</v>
      </c>
      <c r="T5" s="51">
        <v>53.1118</v>
      </c>
      <c r="U5" s="51"/>
      <c r="V5" s="51"/>
      <c r="W5" s="39">
        <v>0.9219</v>
      </c>
      <c r="X5" s="39">
        <v>0</v>
      </c>
      <c r="Y5" s="39">
        <v>0.5503</v>
      </c>
      <c r="Z5" s="39">
        <v>1.4722</v>
      </c>
      <c r="AA5" s="3"/>
      <c r="AB5" s="29"/>
      <c r="AC5" s="45" t="s">
        <v>11470</v>
      </c>
      <c r="AD5" s="38">
        <v>23.4023</v>
      </c>
      <c r="AE5" s="38">
        <v>13</v>
      </c>
      <c r="AF5" s="51">
        <v>23.4036</v>
      </c>
      <c r="AG5" s="51"/>
      <c r="AH5" s="51"/>
      <c r="AI5" s="39"/>
      <c r="AJ5" s="39"/>
      <c r="AK5" s="39"/>
      <c r="AL5" s="28"/>
      <c r="AM5" s="29"/>
      <c r="AN5" s="52"/>
      <c r="AO5" s="44">
        <v>43466</v>
      </c>
      <c r="AP5" s="45">
        <v>35890</v>
      </c>
      <c r="AQ5" s="45">
        <v>41726</v>
      </c>
      <c r="AR5" s="45">
        <v>46137</v>
      </c>
      <c r="AS5" s="45">
        <v>34502</v>
      </c>
      <c r="AT5" s="45">
        <v>19450</v>
      </c>
      <c r="AU5" s="45">
        <v>25799</v>
      </c>
      <c r="AV5" s="45">
        <v>11285</v>
      </c>
      <c r="AW5" s="45">
        <v>11021</v>
      </c>
      <c r="AX5" s="45">
        <v>9570</v>
      </c>
      <c r="AY5" s="45">
        <v>10291</v>
      </c>
      <c r="AZ5" s="45">
        <v>15977</v>
      </c>
      <c r="BA5" s="45">
        <v>8034</v>
      </c>
      <c r="BB5" s="45">
        <v>11309</v>
      </c>
      <c r="BC5" s="45">
        <v>14021</v>
      </c>
      <c r="BD5" s="45">
        <v>5782</v>
      </c>
      <c r="BE5" s="45">
        <v>8713</v>
      </c>
      <c r="BF5" s="45">
        <v>9352</v>
      </c>
      <c r="BG5" s="45">
        <v>3253</v>
      </c>
      <c r="BH5" s="45">
        <v>1506</v>
      </c>
      <c r="BI5" s="45">
        <v>1855</v>
      </c>
      <c r="BJ5" s="45">
        <v>2101</v>
      </c>
      <c r="BK5" s="45">
        <v>4929</v>
      </c>
      <c r="BL5" s="45">
        <v>1799</v>
      </c>
      <c r="BM5" s="45">
        <v>1805</v>
      </c>
      <c r="BN5" s="45">
        <v>2648</v>
      </c>
      <c r="BO5" s="45">
        <v>673</v>
      </c>
      <c r="BP5" s="45">
        <v>1182</v>
      </c>
      <c r="BQ5" s="45">
        <v>228</v>
      </c>
      <c r="BR5" s="45">
        <v>302</v>
      </c>
      <c r="BS5" s="45">
        <v>602</v>
      </c>
      <c r="BT5" s="45">
        <v>17</v>
      </c>
      <c r="BU5" s="45"/>
      <c r="BV5" s="45"/>
      <c r="BW5" s="46">
        <v>341759</v>
      </c>
      <c r="BX5" s="31"/>
      <c r="BY5" s="32"/>
      <c r="BZ5" s="47">
        <v>43497</v>
      </c>
      <c r="CA5" s="48">
        <v>144</v>
      </c>
      <c r="CB5" s="48">
        <v>234</v>
      </c>
      <c r="CC5" s="48">
        <v>417</v>
      </c>
      <c r="CD5" s="48">
        <v>2260</v>
      </c>
      <c r="CE5" s="48">
        <v>136</v>
      </c>
      <c r="CF5" s="48">
        <v>115</v>
      </c>
      <c r="CG5" s="48">
        <v>689</v>
      </c>
      <c r="CH5" s="48">
        <v>12</v>
      </c>
      <c r="CI5" s="48">
        <v>-24</v>
      </c>
      <c r="CJ5" s="48">
        <v>15</v>
      </c>
      <c r="CK5" s="48">
        <v>76</v>
      </c>
      <c r="CL5" s="48">
        <v>84</v>
      </c>
      <c r="CM5" s="48">
        <v>18</v>
      </c>
      <c r="CN5" s="48">
        <v>148</v>
      </c>
      <c r="CO5" s="48">
        <v>725</v>
      </c>
      <c r="CP5" s="48">
        <v>-17</v>
      </c>
      <c r="CQ5" s="48">
        <v>-23</v>
      </c>
      <c r="CR5" s="48">
        <v>167</v>
      </c>
      <c r="CS5" s="48">
        <v>-130</v>
      </c>
      <c r="CT5" s="48">
        <v>35</v>
      </c>
      <c r="CU5" s="48">
        <v>42</v>
      </c>
      <c r="CV5" s="48">
        <v>21</v>
      </c>
      <c r="CW5" s="48">
        <v>79</v>
      </c>
      <c r="CX5" s="48">
        <v>58</v>
      </c>
      <c r="CY5" s="48">
        <v>0</v>
      </c>
      <c r="CZ5" s="48">
        <v>-99</v>
      </c>
      <c r="DA5" s="48">
        <v>40</v>
      </c>
      <c r="DB5" s="48">
        <v>261</v>
      </c>
      <c r="DC5" s="48">
        <v>33</v>
      </c>
      <c r="DD5" s="48">
        <v>-38</v>
      </c>
      <c r="DE5" s="48">
        <v>0</v>
      </c>
      <c r="DF5" s="48">
        <v>383</v>
      </c>
      <c r="DG5" s="49">
        <v>5861</v>
      </c>
      <c r="DH5" s="35"/>
      <c r="DI5" s="36"/>
      <c r="DJ5" s="44">
        <v>44228</v>
      </c>
      <c r="DK5" s="45">
        <v>9350</v>
      </c>
      <c r="DL5" s="45">
        <v>5314</v>
      </c>
      <c r="DM5" s="45">
        <v>5415</v>
      </c>
      <c r="DN5" s="45">
        <v>5050</v>
      </c>
      <c r="DO5" s="45">
        <v>4291</v>
      </c>
      <c r="DP5" s="45">
        <v>4059</v>
      </c>
      <c r="DQ5" s="45">
        <v>3956</v>
      </c>
      <c r="DR5" s="45">
        <v>2805</v>
      </c>
      <c r="DS5" s="45">
        <v>3249</v>
      </c>
      <c r="DT5" s="45">
        <v>1295</v>
      </c>
      <c r="DU5" s="45">
        <v>1473</v>
      </c>
      <c r="DV5" s="45">
        <v>1295</v>
      </c>
      <c r="DW5" s="45">
        <v>1101</v>
      </c>
      <c r="DX5" s="45">
        <v>892</v>
      </c>
      <c r="DY5" s="45">
        <v>731</v>
      </c>
      <c r="DZ5" s="45">
        <v>838</v>
      </c>
      <c r="EA5" s="45">
        <v>736</v>
      </c>
      <c r="EB5" s="45">
        <v>626</v>
      </c>
      <c r="EC5" s="45">
        <v>447</v>
      </c>
      <c r="ED5" s="45">
        <v>529</v>
      </c>
      <c r="EE5" s="45">
        <v>556</v>
      </c>
      <c r="EF5" s="45">
        <v>504</v>
      </c>
      <c r="EG5" s="45">
        <v>281</v>
      </c>
      <c r="EH5" s="45">
        <v>166</v>
      </c>
      <c r="EI5" s="45">
        <v>312</v>
      </c>
      <c r="EJ5" s="45">
        <v>207</v>
      </c>
      <c r="EK5" s="45">
        <v>147</v>
      </c>
      <c r="EL5" s="45">
        <v>139</v>
      </c>
      <c r="EM5" s="45">
        <v>80</v>
      </c>
      <c r="EN5" s="45">
        <v>66</v>
      </c>
      <c r="EO5" s="45">
        <v>6</v>
      </c>
      <c r="EP5" s="45">
        <v>1</v>
      </c>
      <c r="EQ5" s="49">
        <v>55917</v>
      </c>
    </row>
    <row r="6" ht="15" spans="1:147">
      <c r="A6" s="5"/>
      <c r="B6" s="16"/>
      <c r="C6" s="37">
        <v>43891</v>
      </c>
      <c r="D6" s="38">
        <v>54.1672</v>
      </c>
      <c r="E6" s="38">
        <v>72.5194</v>
      </c>
      <c r="F6" s="38">
        <v>126.6866</v>
      </c>
      <c r="G6" s="38"/>
      <c r="H6" s="50">
        <f t="shared" ref="H6:H34" si="0">F6/F5-1</f>
        <v>0.0174257610218058</v>
      </c>
      <c r="I6" s="39">
        <v>1.0359</v>
      </c>
      <c r="J6" s="39">
        <v>1.1339</v>
      </c>
      <c r="K6" s="39">
        <v>2.1698</v>
      </c>
      <c r="L6" s="20"/>
      <c r="M6" s="20"/>
      <c r="N6" s="16"/>
      <c r="O6" s="20"/>
      <c r="P6" s="37">
        <v>43862</v>
      </c>
      <c r="Q6" s="38">
        <v>31.0814</v>
      </c>
      <c r="R6" s="38">
        <v>0.0488</v>
      </c>
      <c r="S6" s="38">
        <v>22.0011</v>
      </c>
      <c r="T6" s="51">
        <v>53.1313</v>
      </c>
      <c r="U6" s="51"/>
      <c r="V6" s="53">
        <f>T6/T5-1</f>
        <v>0.00036715004951815</v>
      </c>
      <c r="W6" s="39">
        <v>0.0487</v>
      </c>
      <c r="X6" s="39">
        <v>0</v>
      </c>
      <c r="Y6" s="39">
        <v>-0.0292</v>
      </c>
      <c r="Z6" s="39">
        <v>0.0195</v>
      </c>
      <c r="AA6" s="3"/>
      <c r="AB6" s="54"/>
      <c r="AC6" s="45" t="s">
        <v>11471</v>
      </c>
      <c r="AD6" s="38">
        <v>24.567</v>
      </c>
      <c r="AE6" s="38">
        <v>13</v>
      </c>
      <c r="AF6" s="51">
        <v>24.5683</v>
      </c>
      <c r="AG6" s="51"/>
      <c r="AH6" s="53">
        <f t="shared" ref="AH6:AH59" si="1">AF6/AF5-1</f>
        <v>0.0497658479891983</v>
      </c>
      <c r="AI6" s="39">
        <v>1.1647</v>
      </c>
      <c r="AJ6" s="39">
        <v>0</v>
      </c>
      <c r="AK6" s="39">
        <v>1.1647</v>
      </c>
      <c r="AL6" s="3"/>
      <c r="AM6" s="54"/>
      <c r="AO6" s="44">
        <v>43497</v>
      </c>
      <c r="AP6" s="45">
        <v>36034</v>
      </c>
      <c r="AQ6" s="45">
        <v>42415</v>
      </c>
      <c r="AR6" s="45">
        <v>46862</v>
      </c>
      <c r="AS6" s="45">
        <v>34919</v>
      </c>
      <c r="AT6" s="45">
        <v>19684</v>
      </c>
      <c r="AU6" s="45">
        <v>28059</v>
      </c>
      <c r="AV6" s="45">
        <v>11327</v>
      </c>
      <c r="AW6" s="45">
        <v>11404</v>
      </c>
      <c r="AX6" s="45">
        <v>9706</v>
      </c>
      <c r="AY6" s="45">
        <v>10458</v>
      </c>
      <c r="AZ6" s="45">
        <v>15953</v>
      </c>
      <c r="BA6" s="45">
        <v>8182</v>
      </c>
      <c r="BB6" s="45">
        <v>11286</v>
      </c>
      <c r="BC6" s="45">
        <v>14136</v>
      </c>
      <c r="BD6" s="45">
        <v>5866</v>
      </c>
      <c r="BE6" s="45">
        <v>8728</v>
      </c>
      <c r="BF6" s="45">
        <v>9253</v>
      </c>
      <c r="BG6" s="45">
        <v>3329</v>
      </c>
      <c r="BH6" s="45">
        <v>1541</v>
      </c>
      <c r="BI6" s="45">
        <v>1873</v>
      </c>
      <c r="BJ6" s="45">
        <v>2084</v>
      </c>
      <c r="BK6" s="45">
        <v>5008</v>
      </c>
      <c r="BL6" s="45">
        <v>1669</v>
      </c>
      <c r="BM6" s="45">
        <v>1817</v>
      </c>
      <c r="BN6" s="45">
        <v>2669</v>
      </c>
      <c r="BO6" s="45">
        <v>713</v>
      </c>
      <c r="BP6" s="45">
        <v>1443</v>
      </c>
      <c r="BQ6" s="45">
        <v>286</v>
      </c>
      <c r="BR6" s="45">
        <v>335</v>
      </c>
      <c r="BS6" s="45">
        <v>564</v>
      </c>
      <c r="BT6" s="45">
        <v>17</v>
      </c>
      <c r="BU6" s="45"/>
      <c r="BV6" s="45"/>
      <c r="BW6" s="46">
        <v>347620</v>
      </c>
      <c r="BX6" s="31"/>
      <c r="BY6" s="32"/>
      <c r="BZ6" s="47">
        <v>43525</v>
      </c>
      <c r="CA6" s="48">
        <v>8638</v>
      </c>
      <c r="CB6" s="48">
        <v>1414</v>
      </c>
      <c r="CC6" s="48">
        <v>4983</v>
      </c>
      <c r="CD6" s="48">
        <v>744</v>
      </c>
      <c r="CE6" s="48">
        <v>596</v>
      </c>
      <c r="CF6" s="48">
        <v>599</v>
      </c>
      <c r="CG6" s="48">
        <v>4629</v>
      </c>
      <c r="CH6" s="48">
        <v>18</v>
      </c>
      <c r="CI6" s="48">
        <v>1527</v>
      </c>
      <c r="CJ6" s="48">
        <v>149</v>
      </c>
      <c r="CK6" s="48">
        <v>530</v>
      </c>
      <c r="CL6" s="48">
        <v>1076</v>
      </c>
      <c r="CM6" s="48">
        <v>163</v>
      </c>
      <c r="CN6" s="48">
        <v>1096</v>
      </c>
      <c r="CO6" s="48">
        <v>3832</v>
      </c>
      <c r="CP6" s="48">
        <v>159</v>
      </c>
      <c r="CQ6" s="48">
        <v>681</v>
      </c>
      <c r="CR6" s="48">
        <v>990</v>
      </c>
      <c r="CS6" s="48">
        <v>65</v>
      </c>
      <c r="CT6" s="48">
        <v>451</v>
      </c>
      <c r="CU6" s="48">
        <v>1347</v>
      </c>
      <c r="CV6" s="48">
        <v>24</v>
      </c>
      <c r="CW6" s="48">
        <v>56</v>
      </c>
      <c r="CX6" s="48">
        <v>22</v>
      </c>
      <c r="CY6" s="48">
        <v>0</v>
      </c>
      <c r="CZ6" s="48">
        <v>252</v>
      </c>
      <c r="DA6" s="48">
        <v>109</v>
      </c>
      <c r="DB6" s="48">
        <v>57</v>
      </c>
      <c r="DC6" s="48">
        <v>7</v>
      </c>
      <c r="DD6" s="48">
        <v>68</v>
      </c>
      <c r="DE6" s="48">
        <v>0</v>
      </c>
      <c r="DF6" s="48">
        <v>1661</v>
      </c>
      <c r="DG6" s="49">
        <v>35943</v>
      </c>
      <c r="DH6" s="35"/>
      <c r="DI6" s="36"/>
      <c r="DJ6" s="44">
        <v>44256</v>
      </c>
      <c r="DK6" s="45">
        <v>9511</v>
      </c>
      <c r="DL6" s="45">
        <v>5430</v>
      </c>
      <c r="DM6" s="45">
        <v>5559</v>
      </c>
      <c r="DN6" s="45">
        <v>5360</v>
      </c>
      <c r="DO6" s="45">
        <v>4442</v>
      </c>
      <c r="DP6" s="45">
        <v>4138</v>
      </c>
      <c r="DQ6" s="45">
        <v>4037</v>
      </c>
      <c r="DR6" s="45">
        <v>2870</v>
      </c>
      <c r="DS6" s="45">
        <v>3291</v>
      </c>
      <c r="DT6" s="45">
        <v>1339</v>
      </c>
      <c r="DU6" s="45">
        <v>1508</v>
      </c>
      <c r="DV6" s="45">
        <v>1327</v>
      </c>
      <c r="DW6" s="45">
        <v>1118</v>
      </c>
      <c r="DX6" s="45">
        <v>907</v>
      </c>
      <c r="DY6" s="45">
        <v>761</v>
      </c>
      <c r="DZ6" s="45">
        <v>845</v>
      </c>
      <c r="EA6" s="45">
        <v>760</v>
      </c>
      <c r="EB6" s="45">
        <v>656</v>
      </c>
      <c r="EC6" s="45">
        <v>455</v>
      </c>
      <c r="ED6" s="45">
        <v>571</v>
      </c>
      <c r="EE6" s="45">
        <v>558</v>
      </c>
      <c r="EF6" s="45">
        <v>512</v>
      </c>
      <c r="EG6" s="45">
        <v>297</v>
      </c>
      <c r="EH6" s="45">
        <v>179</v>
      </c>
      <c r="EI6" s="45">
        <v>320</v>
      </c>
      <c r="EJ6" s="45">
        <v>209</v>
      </c>
      <c r="EK6" s="45">
        <v>152</v>
      </c>
      <c r="EL6" s="45">
        <v>131</v>
      </c>
      <c r="EM6" s="45">
        <v>81</v>
      </c>
      <c r="EN6" s="45">
        <v>66</v>
      </c>
      <c r="EO6" s="45">
        <v>6</v>
      </c>
      <c r="EP6" s="45">
        <v>1</v>
      </c>
      <c r="EQ6" s="49">
        <v>57397</v>
      </c>
    </row>
    <row r="7" ht="15" spans="1:147">
      <c r="A7" s="5"/>
      <c r="B7" s="16"/>
      <c r="C7" s="37">
        <v>43922</v>
      </c>
      <c r="D7" s="38">
        <v>54.6764</v>
      </c>
      <c r="E7" s="38">
        <v>73.9846</v>
      </c>
      <c r="F7" s="38">
        <v>128.661</v>
      </c>
      <c r="G7" s="38"/>
      <c r="H7" s="50">
        <f t="shared" si="0"/>
        <v>0.0155849158474535</v>
      </c>
      <c r="I7" s="39">
        <v>0.5092</v>
      </c>
      <c r="J7" s="39">
        <v>1.4652</v>
      </c>
      <c r="K7" s="39">
        <v>1.9744</v>
      </c>
      <c r="L7" s="20"/>
      <c r="M7" s="20"/>
      <c r="N7" s="16"/>
      <c r="O7" s="20"/>
      <c r="P7" s="37">
        <v>43891</v>
      </c>
      <c r="Q7" s="38">
        <v>31.9414</v>
      </c>
      <c r="R7" s="38">
        <v>0.0488</v>
      </c>
      <c r="S7" s="38">
        <v>22.177</v>
      </c>
      <c r="T7" s="51">
        <v>54.1672</v>
      </c>
      <c r="U7" s="51"/>
      <c r="V7" s="53">
        <f t="shared" ref="V7:V35" si="2">T7/T6-1</f>
        <v>0.0194969820049575</v>
      </c>
      <c r="W7" s="39">
        <v>0.86</v>
      </c>
      <c r="X7" s="39">
        <v>0</v>
      </c>
      <c r="Y7" s="39">
        <v>0.1759</v>
      </c>
      <c r="Z7" s="39">
        <v>1.0359</v>
      </c>
      <c r="AA7" s="3"/>
      <c r="AB7" s="54"/>
      <c r="AC7" s="45" t="s">
        <v>11472</v>
      </c>
      <c r="AD7" s="38">
        <v>26.8282</v>
      </c>
      <c r="AE7" s="38">
        <v>13</v>
      </c>
      <c r="AF7" s="51">
        <v>26.8295</v>
      </c>
      <c r="AG7" s="51"/>
      <c r="AH7" s="53">
        <f t="shared" si="1"/>
        <v>0.0920373000980939</v>
      </c>
      <c r="AI7" s="39">
        <v>2.2612</v>
      </c>
      <c r="AJ7" s="39">
        <v>0</v>
      </c>
      <c r="AK7" s="39">
        <v>2.2612</v>
      </c>
      <c r="AL7" s="3"/>
      <c r="AM7" s="54"/>
      <c r="AO7" s="44">
        <v>43525</v>
      </c>
      <c r="AP7" s="45">
        <v>44672</v>
      </c>
      <c r="AQ7" s="45">
        <v>47044</v>
      </c>
      <c r="AR7" s="45">
        <v>50694</v>
      </c>
      <c r="AS7" s="45">
        <v>39902</v>
      </c>
      <c r="AT7" s="45">
        <v>21098</v>
      </c>
      <c r="AU7" s="45">
        <v>28803</v>
      </c>
      <c r="AV7" s="45">
        <v>12674</v>
      </c>
      <c r="AW7" s="45">
        <v>13065</v>
      </c>
      <c r="AX7" s="45">
        <v>10302</v>
      </c>
      <c r="AY7" s="45">
        <v>11448</v>
      </c>
      <c r="AZ7" s="45">
        <v>17480</v>
      </c>
      <c r="BA7" s="45">
        <v>9278</v>
      </c>
      <c r="BB7" s="45">
        <v>11967</v>
      </c>
      <c r="BC7" s="45">
        <v>14735</v>
      </c>
      <c r="BD7" s="45">
        <v>6942</v>
      </c>
      <c r="BE7" s="45">
        <v>8877</v>
      </c>
      <c r="BF7" s="45">
        <v>9505</v>
      </c>
      <c r="BG7" s="45">
        <v>3859</v>
      </c>
      <c r="BH7" s="45">
        <v>1992</v>
      </c>
      <c r="BI7" s="45">
        <v>2036</v>
      </c>
      <c r="BJ7" s="45">
        <v>2243</v>
      </c>
      <c r="BK7" s="45">
        <v>5064</v>
      </c>
      <c r="BL7" s="45">
        <v>1734</v>
      </c>
      <c r="BM7" s="45">
        <v>1835</v>
      </c>
      <c r="BN7" s="45">
        <v>2693</v>
      </c>
      <c r="BO7" s="45">
        <v>822</v>
      </c>
      <c r="BP7" s="45">
        <v>1500</v>
      </c>
      <c r="BQ7" s="45">
        <v>308</v>
      </c>
      <c r="BR7" s="45">
        <v>342</v>
      </c>
      <c r="BS7" s="45">
        <v>632</v>
      </c>
      <c r="BT7" s="45">
        <v>17</v>
      </c>
      <c r="BU7" s="45"/>
      <c r="BV7" s="45"/>
      <c r="BW7" s="46">
        <v>383563</v>
      </c>
      <c r="BX7" s="31"/>
      <c r="BY7" s="32"/>
      <c r="BZ7" s="47">
        <v>43556</v>
      </c>
      <c r="CA7" s="48">
        <v>545</v>
      </c>
      <c r="CB7" s="48">
        <v>478</v>
      </c>
      <c r="CC7" s="48">
        <v>754</v>
      </c>
      <c r="CD7" s="48">
        <v>540</v>
      </c>
      <c r="CE7" s="48">
        <v>55</v>
      </c>
      <c r="CF7" s="48">
        <v>-40</v>
      </c>
      <c r="CG7" s="48">
        <v>728</v>
      </c>
      <c r="CH7" s="48">
        <v>11</v>
      </c>
      <c r="CI7" s="48">
        <v>311</v>
      </c>
      <c r="CJ7" s="48">
        <v>20</v>
      </c>
      <c r="CK7" s="48">
        <v>200</v>
      </c>
      <c r="CL7" s="48">
        <v>-3</v>
      </c>
      <c r="CM7" s="48">
        <v>14</v>
      </c>
      <c r="CN7" s="48">
        <v>330</v>
      </c>
      <c r="CO7" s="48">
        <v>494</v>
      </c>
      <c r="CP7" s="48">
        <v>61</v>
      </c>
      <c r="CQ7" s="48">
        <v>314</v>
      </c>
      <c r="CR7" s="48">
        <v>604</v>
      </c>
      <c r="CS7" s="48">
        <v>112</v>
      </c>
      <c r="CT7" s="48">
        <v>71</v>
      </c>
      <c r="CU7" s="48">
        <v>223</v>
      </c>
      <c r="CV7" s="48">
        <v>104</v>
      </c>
      <c r="CW7" s="48">
        <v>120</v>
      </c>
      <c r="CX7" s="48">
        <v>1</v>
      </c>
      <c r="CY7" s="48">
        <v>0</v>
      </c>
      <c r="CZ7" s="48">
        <v>346</v>
      </c>
      <c r="DA7" s="48">
        <v>30</v>
      </c>
      <c r="DB7" s="48">
        <v>58</v>
      </c>
      <c r="DC7" s="48">
        <v>45</v>
      </c>
      <c r="DD7" s="48">
        <v>10</v>
      </c>
      <c r="DE7" s="48">
        <v>0</v>
      </c>
      <c r="DF7" s="48">
        <v>927</v>
      </c>
      <c r="DG7" s="49">
        <v>7463</v>
      </c>
      <c r="DH7" s="35"/>
      <c r="DI7" s="36"/>
      <c r="DJ7" s="44">
        <v>44287</v>
      </c>
      <c r="DK7" s="45">
        <v>9622</v>
      </c>
      <c r="DL7" s="45">
        <v>5608</v>
      </c>
      <c r="DM7" s="45">
        <v>5757</v>
      </c>
      <c r="DN7" s="45">
        <v>5610</v>
      </c>
      <c r="DO7" s="45">
        <v>4673</v>
      </c>
      <c r="DP7" s="45">
        <v>4246</v>
      </c>
      <c r="DQ7" s="45">
        <v>4186</v>
      </c>
      <c r="DR7" s="45">
        <v>2969</v>
      </c>
      <c r="DS7" s="45">
        <v>3339</v>
      </c>
      <c r="DT7" s="45">
        <v>1430</v>
      </c>
      <c r="DU7" s="45">
        <v>1558</v>
      </c>
      <c r="DV7" s="45">
        <v>1374</v>
      </c>
      <c r="DW7" s="45">
        <v>1160</v>
      </c>
      <c r="DX7" s="45">
        <v>953</v>
      </c>
      <c r="DY7" s="45">
        <v>804</v>
      </c>
      <c r="DZ7" s="45">
        <v>870</v>
      </c>
      <c r="EA7" s="45">
        <v>792</v>
      </c>
      <c r="EB7" s="45">
        <v>709</v>
      </c>
      <c r="EC7" s="45">
        <v>498</v>
      </c>
      <c r="ED7" s="45">
        <v>602</v>
      </c>
      <c r="EE7" s="45">
        <v>570</v>
      </c>
      <c r="EF7" s="45">
        <v>526</v>
      </c>
      <c r="EG7" s="45">
        <v>313</v>
      </c>
      <c r="EH7" s="45">
        <v>198</v>
      </c>
      <c r="EI7" s="45">
        <v>323</v>
      </c>
      <c r="EJ7" s="45">
        <v>215</v>
      </c>
      <c r="EK7" s="45">
        <v>155</v>
      </c>
      <c r="EL7" s="45">
        <v>133</v>
      </c>
      <c r="EM7" s="45">
        <v>81</v>
      </c>
      <c r="EN7" s="45">
        <v>69</v>
      </c>
      <c r="EO7" s="45">
        <v>6</v>
      </c>
      <c r="EP7" s="45">
        <v>1</v>
      </c>
      <c r="EQ7" s="49">
        <v>59350</v>
      </c>
    </row>
    <row r="8" ht="15" spans="1:147">
      <c r="A8" s="5"/>
      <c r="B8" s="16"/>
      <c r="C8" s="37">
        <v>43952</v>
      </c>
      <c r="D8" s="38">
        <v>55.0588</v>
      </c>
      <c r="E8" s="38">
        <v>74.8824</v>
      </c>
      <c r="F8" s="38">
        <v>129.9412</v>
      </c>
      <c r="G8" s="38"/>
      <c r="H8" s="50">
        <f t="shared" si="0"/>
        <v>0.00995017915296792</v>
      </c>
      <c r="I8" s="39">
        <v>0.3824</v>
      </c>
      <c r="J8" s="39">
        <v>0.8978</v>
      </c>
      <c r="K8" s="39">
        <v>1.2802</v>
      </c>
      <c r="L8" s="20"/>
      <c r="M8" s="20"/>
      <c r="N8" s="16"/>
      <c r="O8" s="20"/>
      <c r="P8" s="37">
        <v>43922</v>
      </c>
      <c r="Q8" s="38">
        <v>32.0265</v>
      </c>
      <c r="R8" s="38">
        <v>0.0488</v>
      </c>
      <c r="S8" s="38">
        <v>22.6011</v>
      </c>
      <c r="T8" s="51">
        <v>54.6764</v>
      </c>
      <c r="U8" s="51"/>
      <c r="V8" s="53">
        <f t="shared" si="2"/>
        <v>0.00940052282562132</v>
      </c>
      <c r="W8" s="39">
        <v>0.0851</v>
      </c>
      <c r="X8" s="39">
        <v>0</v>
      </c>
      <c r="Y8" s="39">
        <v>0.4241</v>
      </c>
      <c r="Z8" s="39">
        <v>0.5092</v>
      </c>
      <c r="AA8" s="3"/>
      <c r="AB8" s="54"/>
      <c r="AC8" s="45" t="s">
        <v>11473</v>
      </c>
      <c r="AD8" s="38">
        <v>28.1834</v>
      </c>
      <c r="AE8" s="38">
        <v>13</v>
      </c>
      <c r="AF8" s="51">
        <v>28.1847</v>
      </c>
      <c r="AG8" s="51"/>
      <c r="AH8" s="53">
        <f t="shared" si="1"/>
        <v>0.0505115637637674</v>
      </c>
      <c r="AI8" s="39">
        <v>1.3552</v>
      </c>
      <c r="AJ8" s="39">
        <v>0</v>
      </c>
      <c r="AK8" s="39">
        <v>1.3552</v>
      </c>
      <c r="AL8" s="3"/>
      <c r="AM8" s="29"/>
      <c r="AN8" s="55"/>
      <c r="AO8" s="44">
        <v>43556</v>
      </c>
      <c r="AP8" s="45">
        <v>45217</v>
      </c>
      <c r="AQ8" s="45">
        <v>47772</v>
      </c>
      <c r="AR8" s="45">
        <v>51188</v>
      </c>
      <c r="AS8" s="45">
        <v>40656</v>
      </c>
      <c r="AT8" s="45">
        <v>21576</v>
      </c>
      <c r="AU8" s="45">
        <v>29343</v>
      </c>
      <c r="AV8" s="45">
        <v>12897</v>
      </c>
      <c r="AW8" s="45">
        <v>13992</v>
      </c>
      <c r="AX8" s="45">
        <v>10357</v>
      </c>
      <c r="AY8" s="45">
        <v>12052</v>
      </c>
      <c r="AZ8" s="45">
        <v>17791</v>
      </c>
      <c r="BA8" s="45">
        <v>9608</v>
      </c>
      <c r="BB8" s="45">
        <v>12281</v>
      </c>
      <c r="BC8" s="45">
        <v>14695</v>
      </c>
      <c r="BD8" s="45">
        <v>6939</v>
      </c>
      <c r="BE8" s="45">
        <v>8897</v>
      </c>
      <c r="BF8" s="45">
        <v>9851</v>
      </c>
      <c r="BG8" s="45">
        <v>4059</v>
      </c>
      <c r="BH8" s="45">
        <v>2063</v>
      </c>
      <c r="BI8" s="45">
        <v>2050</v>
      </c>
      <c r="BJ8" s="45">
        <v>2304</v>
      </c>
      <c r="BK8" s="45">
        <v>5184</v>
      </c>
      <c r="BL8" s="45">
        <v>1846</v>
      </c>
      <c r="BM8" s="45">
        <v>1846</v>
      </c>
      <c r="BN8" s="45">
        <v>2797</v>
      </c>
      <c r="BO8" s="45">
        <v>852</v>
      </c>
      <c r="BP8" s="45">
        <v>1558</v>
      </c>
      <c r="BQ8" s="45">
        <v>309</v>
      </c>
      <c r="BR8" s="45">
        <v>387</v>
      </c>
      <c r="BS8" s="45">
        <v>642</v>
      </c>
      <c r="BT8" s="45">
        <v>17</v>
      </c>
      <c r="BU8" s="45"/>
      <c r="BV8" s="45"/>
      <c r="BW8" s="46">
        <v>391026</v>
      </c>
      <c r="BY8" s="32"/>
      <c r="BZ8" s="47">
        <v>43586</v>
      </c>
      <c r="CA8" s="48">
        <v>1041</v>
      </c>
      <c r="CB8" s="48">
        <v>449</v>
      </c>
      <c r="CC8" s="48">
        <v>1348</v>
      </c>
      <c r="CD8" s="48">
        <v>454</v>
      </c>
      <c r="CE8" s="48">
        <v>263</v>
      </c>
      <c r="CF8" s="48">
        <v>47</v>
      </c>
      <c r="CG8" s="48">
        <v>857</v>
      </c>
      <c r="CH8" s="48">
        <v>209</v>
      </c>
      <c r="CI8" s="48">
        <v>433</v>
      </c>
      <c r="CJ8" s="48">
        <v>209</v>
      </c>
      <c r="CK8" s="48">
        <v>126</v>
      </c>
      <c r="CL8" s="48">
        <v>84</v>
      </c>
      <c r="CM8" s="48">
        <v>13</v>
      </c>
      <c r="CN8" s="48">
        <v>379</v>
      </c>
      <c r="CO8" s="48">
        <v>590</v>
      </c>
      <c r="CP8" s="48">
        <v>79</v>
      </c>
      <c r="CQ8" s="48">
        <v>342</v>
      </c>
      <c r="CR8" s="48">
        <v>567</v>
      </c>
      <c r="CS8" s="48">
        <v>70</v>
      </c>
      <c r="CT8" s="48">
        <v>95</v>
      </c>
      <c r="CU8" s="48">
        <v>340</v>
      </c>
      <c r="CV8" s="48">
        <v>40</v>
      </c>
      <c r="CW8" s="48">
        <v>226</v>
      </c>
      <c r="CX8" s="48">
        <v>14</v>
      </c>
      <c r="CY8" s="48">
        <v>0</v>
      </c>
      <c r="CZ8" s="48">
        <v>253</v>
      </c>
      <c r="DA8" s="48">
        <v>42</v>
      </c>
      <c r="DB8" s="48">
        <v>127</v>
      </c>
      <c r="DC8" s="48">
        <v>34</v>
      </c>
      <c r="DD8" s="48">
        <v>79</v>
      </c>
      <c r="DE8" s="48">
        <v>0</v>
      </c>
      <c r="DF8" s="48">
        <v>848</v>
      </c>
      <c r="DG8" s="49">
        <v>9658</v>
      </c>
      <c r="DH8" s="35"/>
      <c r="DI8" s="36"/>
      <c r="DJ8" s="44">
        <v>44317</v>
      </c>
      <c r="DK8" s="45">
        <v>9714</v>
      </c>
      <c r="DL8" s="45">
        <v>5740</v>
      </c>
      <c r="DM8" s="45">
        <v>5895</v>
      </c>
      <c r="DN8" s="45">
        <v>5777</v>
      </c>
      <c r="DO8" s="45">
        <v>4812</v>
      </c>
      <c r="DP8" s="45">
        <v>4324</v>
      </c>
      <c r="DQ8" s="45">
        <v>4266</v>
      </c>
      <c r="DR8" s="45">
        <v>3123</v>
      </c>
      <c r="DS8" s="45">
        <v>3390</v>
      </c>
      <c r="DT8" s="45">
        <v>1431</v>
      </c>
      <c r="DU8" s="45">
        <v>1613</v>
      </c>
      <c r="DV8" s="45">
        <v>1406</v>
      </c>
      <c r="DW8" s="45">
        <v>1188</v>
      </c>
      <c r="DX8" s="45">
        <v>995</v>
      </c>
      <c r="DY8" s="45">
        <v>832</v>
      </c>
      <c r="DZ8" s="45">
        <v>903</v>
      </c>
      <c r="EA8" s="45">
        <v>822</v>
      </c>
      <c r="EB8" s="45">
        <v>732</v>
      </c>
      <c r="EC8" s="45">
        <v>534</v>
      </c>
      <c r="ED8" s="45">
        <v>622</v>
      </c>
      <c r="EE8" s="45">
        <v>579</v>
      </c>
      <c r="EF8" s="45">
        <v>536</v>
      </c>
      <c r="EG8" s="45">
        <v>353</v>
      </c>
      <c r="EH8" s="45">
        <v>220</v>
      </c>
      <c r="EI8" s="45">
        <v>330</v>
      </c>
      <c r="EJ8" s="45">
        <v>221</v>
      </c>
      <c r="EK8" s="45">
        <v>165</v>
      </c>
      <c r="EL8" s="45">
        <v>185</v>
      </c>
      <c r="EM8" s="45">
        <v>85</v>
      </c>
      <c r="EN8" s="45">
        <v>75</v>
      </c>
      <c r="EO8" s="45">
        <v>6</v>
      </c>
      <c r="EP8" s="45">
        <v>1</v>
      </c>
      <c r="EQ8" s="49">
        <v>60875</v>
      </c>
    </row>
    <row r="9" ht="15" spans="1:147">
      <c r="A9" s="5"/>
      <c r="B9" s="16"/>
      <c r="C9" s="37">
        <v>43983</v>
      </c>
      <c r="D9" s="38">
        <v>55.8422</v>
      </c>
      <c r="E9" s="38">
        <v>76.3384</v>
      </c>
      <c r="F9" s="38">
        <v>132.1806</v>
      </c>
      <c r="G9" s="38"/>
      <c r="H9" s="50">
        <f t="shared" si="0"/>
        <v>0.0172339488938074</v>
      </c>
      <c r="I9" s="39">
        <v>0.7834</v>
      </c>
      <c r="J9" s="39">
        <v>1.456</v>
      </c>
      <c r="K9" s="39">
        <v>2.2394</v>
      </c>
      <c r="L9" s="20"/>
      <c r="M9" s="20"/>
      <c r="N9" s="16"/>
      <c r="O9" s="20"/>
      <c r="P9" s="37">
        <v>43952</v>
      </c>
      <c r="Q9" s="38">
        <v>32.1165</v>
      </c>
      <c r="R9" s="38">
        <v>0.0488</v>
      </c>
      <c r="S9" s="38">
        <v>22.8935</v>
      </c>
      <c r="T9" s="51">
        <v>55.0588</v>
      </c>
      <c r="U9" s="51"/>
      <c r="V9" s="53">
        <f t="shared" si="2"/>
        <v>0.00699387670000218</v>
      </c>
      <c r="W9" s="39">
        <v>0.09</v>
      </c>
      <c r="X9" s="39">
        <v>0</v>
      </c>
      <c r="Y9" s="39">
        <v>0.2924</v>
      </c>
      <c r="Z9" s="39">
        <v>0.3824</v>
      </c>
      <c r="AA9" s="3"/>
      <c r="AB9" s="54"/>
      <c r="AC9" s="45" t="s">
        <v>11474</v>
      </c>
      <c r="AD9" s="38">
        <v>30.4399</v>
      </c>
      <c r="AE9" s="38">
        <v>13</v>
      </c>
      <c r="AF9" s="51">
        <v>30.4412</v>
      </c>
      <c r="AG9" s="51"/>
      <c r="AH9" s="53">
        <f t="shared" si="1"/>
        <v>0.0800611679386334</v>
      </c>
      <c r="AI9" s="39">
        <v>2.2565</v>
      </c>
      <c r="AJ9" s="39">
        <v>0</v>
      </c>
      <c r="AK9" s="39">
        <v>2.2565</v>
      </c>
      <c r="AL9" s="3"/>
      <c r="AM9" s="56"/>
      <c r="AN9" s="57"/>
      <c r="AO9" s="44">
        <v>43586</v>
      </c>
      <c r="AP9" s="45">
        <v>46258</v>
      </c>
      <c r="AQ9" s="45">
        <v>48629</v>
      </c>
      <c r="AR9" s="45">
        <v>51778</v>
      </c>
      <c r="AS9" s="45">
        <v>42004</v>
      </c>
      <c r="AT9" s="45">
        <v>22025</v>
      </c>
      <c r="AU9" s="45">
        <v>29797</v>
      </c>
      <c r="AV9" s="45">
        <v>13237</v>
      </c>
      <c r="AW9" s="45">
        <v>14840</v>
      </c>
      <c r="AX9" s="45">
        <v>10620</v>
      </c>
      <c r="AY9" s="45">
        <v>12619</v>
      </c>
      <c r="AZ9" s="45">
        <v>18224</v>
      </c>
      <c r="BA9" s="45">
        <v>9987</v>
      </c>
      <c r="BB9" s="45">
        <v>12623</v>
      </c>
      <c r="BC9" s="45">
        <v>14742</v>
      </c>
      <c r="BD9" s="45">
        <v>7023</v>
      </c>
      <c r="BE9" s="45">
        <v>9106</v>
      </c>
      <c r="BF9" s="45">
        <v>10104</v>
      </c>
      <c r="BG9" s="45">
        <v>4185</v>
      </c>
      <c r="BH9" s="45">
        <v>2158</v>
      </c>
      <c r="BI9" s="45">
        <v>2063</v>
      </c>
      <c r="BJ9" s="45">
        <v>2383</v>
      </c>
      <c r="BK9" s="45">
        <v>5410</v>
      </c>
      <c r="BL9" s="45">
        <v>1916</v>
      </c>
      <c r="BM9" s="45">
        <v>2055</v>
      </c>
      <c r="BN9" s="45">
        <v>2837</v>
      </c>
      <c r="BO9" s="45">
        <v>894</v>
      </c>
      <c r="BP9" s="45">
        <v>1685</v>
      </c>
      <c r="BQ9" s="45">
        <v>323</v>
      </c>
      <c r="BR9" s="45">
        <v>421</v>
      </c>
      <c r="BS9" s="45">
        <v>721</v>
      </c>
      <c r="BT9" s="45">
        <v>17</v>
      </c>
      <c r="BU9" s="45"/>
      <c r="BV9" s="45"/>
      <c r="BW9" s="46">
        <v>400684</v>
      </c>
      <c r="BY9" s="32"/>
      <c r="BZ9" s="47">
        <v>43617</v>
      </c>
      <c r="CA9" s="48">
        <v>495</v>
      </c>
      <c r="CB9" s="48">
        <v>800</v>
      </c>
      <c r="CC9" s="48">
        <v>5326</v>
      </c>
      <c r="CD9" s="48">
        <v>177</v>
      </c>
      <c r="CE9" s="48">
        <v>422</v>
      </c>
      <c r="CF9" s="48">
        <v>-1</v>
      </c>
      <c r="CG9" s="48">
        <v>952</v>
      </c>
      <c r="CH9" s="48">
        <v>57</v>
      </c>
      <c r="CI9" s="48">
        <v>205</v>
      </c>
      <c r="CJ9" s="48">
        <v>74</v>
      </c>
      <c r="CK9" s="48">
        <v>170</v>
      </c>
      <c r="CL9" s="48">
        <v>-28</v>
      </c>
      <c r="CM9" s="48">
        <v>131</v>
      </c>
      <c r="CN9" s="48">
        <v>30</v>
      </c>
      <c r="CO9" s="48">
        <v>-4</v>
      </c>
      <c r="CP9" s="48">
        <v>94</v>
      </c>
      <c r="CQ9" s="48">
        <v>310</v>
      </c>
      <c r="CR9" s="48">
        <v>416</v>
      </c>
      <c r="CS9" s="48">
        <v>136</v>
      </c>
      <c r="CT9" s="48">
        <v>73</v>
      </c>
      <c r="CU9" s="48">
        <v>185</v>
      </c>
      <c r="CV9" s="48">
        <v>55</v>
      </c>
      <c r="CW9" s="48">
        <v>85</v>
      </c>
      <c r="CX9" s="48">
        <v>57</v>
      </c>
      <c r="CY9" s="48">
        <v>0</v>
      </c>
      <c r="CZ9" s="48">
        <v>188</v>
      </c>
      <c r="DA9" s="48">
        <v>50</v>
      </c>
      <c r="DB9" s="48">
        <v>61</v>
      </c>
      <c r="DC9" s="48">
        <v>8</v>
      </c>
      <c r="DD9" s="48">
        <v>7</v>
      </c>
      <c r="DE9" s="48">
        <v>0</v>
      </c>
      <c r="DF9" s="48">
        <v>395</v>
      </c>
      <c r="DG9" s="49">
        <v>10926</v>
      </c>
      <c r="DH9" s="35"/>
      <c r="DI9" s="36"/>
      <c r="DJ9" s="44">
        <v>44348</v>
      </c>
      <c r="DK9" s="45">
        <v>9799</v>
      </c>
      <c r="DL9" s="45">
        <v>5879</v>
      </c>
      <c r="DM9" s="45">
        <v>6073</v>
      </c>
      <c r="DN9" s="45">
        <v>5912</v>
      </c>
      <c r="DO9" s="45">
        <v>4989</v>
      </c>
      <c r="DP9" s="45">
        <v>4415</v>
      </c>
      <c r="DQ9" s="45">
        <v>4340</v>
      </c>
      <c r="DR9" s="45">
        <v>3253</v>
      </c>
      <c r="DS9" s="45">
        <v>3428</v>
      </c>
      <c r="DT9" s="45">
        <v>1527</v>
      </c>
      <c r="DU9" s="45">
        <v>1647</v>
      </c>
      <c r="DV9" s="45">
        <v>1437</v>
      </c>
      <c r="DW9" s="45">
        <v>1211</v>
      </c>
      <c r="DX9" s="45">
        <v>1027</v>
      </c>
      <c r="DY9" s="45">
        <v>853</v>
      </c>
      <c r="DZ9" s="45">
        <v>925</v>
      </c>
      <c r="EA9" s="45">
        <v>842</v>
      </c>
      <c r="EB9" s="45">
        <v>765</v>
      </c>
      <c r="EC9" s="45">
        <v>567</v>
      </c>
      <c r="ED9" s="45">
        <v>636</v>
      </c>
      <c r="EE9" s="45">
        <v>588</v>
      </c>
      <c r="EF9" s="45">
        <v>548</v>
      </c>
      <c r="EG9" s="45">
        <v>391</v>
      </c>
      <c r="EH9" s="45">
        <v>255</v>
      </c>
      <c r="EI9" s="45">
        <v>338</v>
      </c>
      <c r="EJ9" s="45">
        <v>225</v>
      </c>
      <c r="EK9" s="45">
        <v>174</v>
      </c>
      <c r="EL9" s="45">
        <v>189</v>
      </c>
      <c r="EM9" s="45">
        <v>87</v>
      </c>
      <c r="EN9" s="45">
        <v>80</v>
      </c>
      <c r="EO9" s="45">
        <v>6</v>
      </c>
      <c r="EP9" s="45">
        <v>1</v>
      </c>
      <c r="EQ9" s="49">
        <v>62407</v>
      </c>
    </row>
    <row r="10" ht="15" spans="1:147">
      <c r="A10" s="5"/>
      <c r="B10" s="16"/>
      <c r="C10" s="37">
        <v>44013</v>
      </c>
      <c r="D10" s="38">
        <v>56.6248</v>
      </c>
      <c r="E10" s="38">
        <v>77.47</v>
      </c>
      <c r="F10" s="38">
        <v>134.0948</v>
      </c>
      <c r="G10" s="38"/>
      <c r="H10" s="50">
        <f t="shared" si="0"/>
        <v>0.014481701550757</v>
      </c>
      <c r="I10" s="39">
        <v>0.7826</v>
      </c>
      <c r="J10" s="39">
        <v>1.1316</v>
      </c>
      <c r="K10" s="39">
        <v>1.9142</v>
      </c>
      <c r="L10" s="20"/>
      <c r="M10" s="20"/>
      <c r="N10" s="16"/>
      <c r="O10" s="20"/>
      <c r="P10" s="37">
        <v>43983</v>
      </c>
      <c r="Q10" s="38">
        <v>32.4035</v>
      </c>
      <c r="R10" s="38">
        <v>0.0488</v>
      </c>
      <c r="S10" s="38">
        <v>23.3899</v>
      </c>
      <c r="T10" s="51">
        <v>55.8422</v>
      </c>
      <c r="U10" s="51"/>
      <c r="V10" s="53">
        <f t="shared" si="2"/>
        <v>0.0142284248839422</v>
      </c>
      <c r="W10" s="39">
        <v>0.287</v>
      </c>
      <c r="X10" s="39">
        <v>0</v>
      </c>
      <c r="Y10" s="39">
        <v>0.4964</v>
      </c>
      <c r="Z10" s="39">
        <v>0.7834</v>
      </c>
      <c r="AA10" s="3"/>
      <c r="AB10" s="54"/>
      <c r="AC10" s="37">
        <v>43252</v>
      </c>
      <c r="AD10" s="38">
        <v>32.0486</v>
      </c>
      <c r="AE10" s="38">
        <v>13</v>
      </c>
      <c r="AF10" s="51">
        <v>32.0499</v>
      </c>
      <c r="AG10" s="51"/>
      <c r="AH10" s="53">
        <f t="shared" si="1"/>
        <v>0.0528461427276192</v>
      </c>
      <c r="AI10" s="39">
        <v>1.6087</v>
      </c>
      <c r="AJ10" s="39">
        <v>0</v>
      </c>
      <c r="AK10" s="39">
        <v>1.6087</v>
      </c>
      <c r="AL10" s="3"/>
      <c r="AM10" s="56"/>
      <c r="AN10" s="57"/>
      <c r="AO10" s="44">
        <v>43617</v>
      </c>
      <c r="AP10" s="45">
        <v>46753</v>
      </c>
      <c r="AQ10" s="45">
        <v>49581</v>
      </c>
      <c r="AR10" s="45">
        <v>51774</v>
      </c>
      <c r="AS10" s="45">
        <v>47330</v>
      </c>
      <c r="AT10" s="45">
        <v>22825</v>
      </c>
      <c r="AU10" s="45">
        <v>29974</v>
      </c>
      <c r="AV10" s="45">
        <v>13422</v>
      </c>
      <c r="AW10" s="45">
        <v>15235</v>
      </c>
      <c r="AX10" s="45">
        <v>11042</v>
      </c>
      <c r="AY10" s="45">
        <v>13035</v>
      </c>
      <c r="AZ10" s="45">
        <v>18429</v>
      </c>
      <c r="BA10" s="45">
        <v>10017</v>
      </c>
      <c r="BB10" s="45">
        <v>12933</v>
      </c>
      <c r="BC10" s="45">
        <v>14741</v>
      </c>
      <c r="BD10" s="45">
        <v>6995</v>
      </c>
      <c r="BE10" s="45">
        <v>9180</v>
      </c>
      <c r="BF10" s="45">
        <v>10292</v>
      </c>
      <c r="BG10" s="45">
        <v>4355</v>
      </c>
      <c r="BH10" s="45">
        <v>2231</v>
      </c>
      <c r="BI10" s="45">
        <v>2194</v>
      </c>
      <c r="BJ10" s="45">
        <v>2477</v>
      </c>
      <c r="BK10" s="45">
        <v>5495</v>
      </c>
      <c r="BL10" s="45">
        <v>2052</v>
      </c>
      <c r="BM10" s="45">
        <v>2112</v>
      </c>
      <c r="BN10" s="45">
        <v>2892</v>
      </c>
      <c r="BO10" s="45">
        <v>944</v>
      </c>
      <c r="BP10" s="45">
        <v>1746</v>
      </c>
      <c r="BQ10" s="45">
        <v>380</v>
      </c>
      <c r="BR10" s="45">
        <v>429</v>
      </c>
      <c r="BS10" s="45">
        <v>728</v>
      </c>
      <c r="BT10" s="45">
        <v>17</v>
      </c>
      <c r="BU10" s="45"/>
      <c r="BV10" s="45"/>
      <c r="BW10" s="46">
        <v>411610</v>
      </c>
      <c r="BY10" s="32"/>
      <c r="BZ10" s="47">
        <v>43647</v>
      </c>
      <c r="CA10" s="48">
        <v>4965</v>
      </c>
      <c r="CB10" s="48">
        <v>1813</v>
      </c>
      <c r="CC10" s="48">
        <v>5985</v>
      </c>
      <c r="CD10" s="48">
        <v>576</v>
      </c>
      <c r="CE10" s="48">
        <v>1118</v>
      </c>
      <c r="CF10" s="48">
        <v>-97</v>
      </c>
      <c r="CG10" s="48">
        <v>1949</v>
      </c>
      <c r="CH10" s="48">
        <v>231</v>
      </c>
      <c r="CI10" s="48">
        <v>325</v>
      </c>
      <c r="CJ10" s="48">
        <v>1313</v>
      </c>
      <c r="CK10" s="48">
        <v>1317</v>
      </c>
      <c r="CL10" s="48">
        <v>1737</v>
      </c>
      <c r="CM10" s="48">
        <v>256</v>
      </c>
      <c r="CN10" s="48">
        <v>887</v>
      </c>
      <c r="CO10" s="48">
        <v>1244</v>
      </c>
      <c r="CP10" s="48">
        <v>292</v>
      </c>
      <c r="CQ10" s="48">
        <v>467</v>
      </c>
      <c r="CR10" s="48">
        <v>1127</v>
      </c>
      <c r="CS10" s="48">
        <v>183</v>
      </c>
      <c r="CT10" s="48">
        <v>289</v>
      </c>
      <c r="CU10" s="48">
        <v>1361</v>
      </c>
      <c r="CV10" s="48">
        <v>96</v>
      </c>
      <c r="CW10" s="48">
        <v>100</v>
      </c>
      <c r="CX10" s="48">
        <v>36</v>
      </c>
      <c r="CY10" s="48">
        <v>-8</v>
      </c>
      <c r="CZ10" s="48">
        <v>520</v>
      </c>
      <c r="DA10" s="48">
        <v>222</v>
      </c>
      <c r="DB10" s="48">
        <v>160</v>
      </c>
      <c r="DC10" s="48">
        <v>22</v>
      </c>
      <c r="DD10" s="48">
        <v>16</v>
      </c>
      <c r="DE10" s="48">
        <v>0</v>
      </c>
      <c r="DF10" s="48">
        <v>6510</v>
      </c>
      <c r="DG10" s="49">
        <v>35012</v>
      </c>
      <c r="DH10" s="35"/>
      <c r="DI10" s="36"/>
      <c r="DJ10" s="44">
        <v>44378</v>
      </c>
      <c r="DK10" s="45">
        <v>9879</v>
      </c>
      <c r="DL10" s="45">
        <v>6051</v>
      </c>
      <c r="DM10" s="45">
        <v>6390</v>
      </c>
      <c r="DN10" s="45">
        <v>6045</v>
      </c>
      <c r="DO10" s="45">
        <v>5299</v>
      </c>
      <c r="DP10" s="45">
        <v>4539</v>
      </c>
      <c r="DQ10" s="45">
        <v>4448</v>
      </c>
      <c r="DR10" s="45">
        <v>3433</v>
      </c>
      <c r="DS10" s="45">
        <v>3504</v>
      </c>
      <c r="DT10" s="45">
        <v>1608</v>
      </c>
      <c r="DU10" s="45">
        <v>1705</v>
      </c>
      <c r="DV10" s="45">
        <v>1469</v>
      </c>
      <c r="DW10" s="45">
        <v>1257</v>
      </c>
      <c r="DX10" s="45">
        <v>1087</v>
      </c>
      <c r="DY10" s="45">
        <v>886</v>
      </c>
      <c r="DZ10" s="45">
        <v>953</v>
      </c>
      <c r="EA10" s="45">
        <v>866</v>
      </c>
      <c r="EB10" s="45">
        <v>823</v>
      </c>
      <c r="EC10" s="45">
        <v>628</v>
      </c>
      <c r="ED10" s="45">
        <v>658</v>
      </c>
      <c r="EE10" s="45">
        <v>601</v>
      </c>
      <c r="EF10" s="45">
        <v>566</v>
      </c>
      <c r="EG10" s="45">
        <v>455</v>
      </c>
      <c r="EH10" s="45">
        <v>351</v>
      </c>
      <c r="EI10" s="45">
        <v>343</v>
      </c>
      <c r="EJ10" s="45">
        <v>234</v>
      </c>
      <c r="EK10" s="45">
        <v>184</v>
      </c>
      <c r="EL10" s="45">
        <v>147</v>
      </c>
      <c r="EM10" s="45">
        <v>88</v>
      </c>
      <c r="EN10" s="45">
        <v>83</v>
      </c>
      <c r="EO10" s="45">
        <v>6</v>
      </c>
      <c r="EP10" s="45">
        <v>1</v>
      </c>
      <c r="EQ10" s="49">
        <v>64587</v>
      </c>
    </row>
    <row r="11" ht="15" spans="1:147">
      <c r="A11" s="5"/>
      <c r="B11" s="16"/>
      <c r="C11" s="37">
        <v>44044</v>
      </c>
      <c r="D11" s="38">
        <v>59.1979</v>
      </c>
      <c r="E11" s="38">
        <v>79.0179</v>
      </c>
      <c r="F11" s="38">
        <v>138.2158</v>
      </c>
      <c r="G11" s="38"/>
      <c r="H11" s="50">
        <f t="shared" si="0"/>
        <v>0.0307319896073526</v>
      </c>
      <c r="I11" s="39">
        <v>2.5731</v>
      </c>
      <c r="J11" s="39">
        <v>1.5479</v>
      </c>
      <c r="K11" s="39">
        <v>4.121</v>
      </c>
      <c r="L11" s="20"/>
      <c r="M11" s="20"/>
      <c r="N11" s="16"/>
      <c r="O11" s="20"/>
      <c r="P11" s="37">
        <v>44013</v>
      </c>
      <c r="Q11" s="38">
        <v>32.6001</v>
      </c>
      <c r="R11" s="38">
        <v>0.0488</v>
      </c>
      <c r="S11" s="38">
        <v>23.9759</v>
      </c>
      <c r="T11" s="51">
        <v>56.6248</v>
      </c>
      <c r="U11" s="51"/>
      <c r="V11" s="53">
        <f t="shared" si="2"/>
        <v>0.0140144908330977</v>
      </c>
      <c r="W11" s="39">
        <v>0.1966</v>
      </c>
      <c r="X11" s="39">
        <v>0</v>
      </c>
      <c r="Y11" s="39">
        <v>0.586</v>
      </c>
      <c r="Z11" s="39">
        <v>0.7826</v>
      </c>
      <c r="AA11" s="3"/>
      <c r="AB11" s="54"/>
      <c r="AC11" s="37">
        <v>43282</v>
      </c>
      <c r="AD11" s="38">
        <v>33.6855</v>
      </c>
      <c r="AE11" s="38">
        <v>13</v>
      </c>
      <c r="AF11" s="51">
        <v>33.6868</v>
      </c>
      <c r="AG11" s="51"/>
      <c r="AH11" s="53">
        <f t="shared" si="1"/>
        <v>0.0510734822885561</v>
      </c>
      <c r="AI11" s="39">
        <v>1.6369</v>
      </c>
      <c r="AJ11" s="39">
        <v>0</v>
      </c>
      <c r="AK11" s="39">
        <v>1.6369</v>
      </c>
      <c r="AL11" s="3"/>
      <c r="AM11" s="56"/>
      <c r="AN11" s="57"/>
      <c r="AO11" s="44">
        <v>43647</v>
      </c>
      <c r="AP11" s="45">
        <v>51718</v>
      </c>
      <c r="AQ11" s="45">
        <v>51530</v>
      </c>
      <c r="AR11" s="45">
        <v>53018</v>
      </c>
      <c r="AS11" s="45">
        <v>53315</v>
      </c>
      <c r="AT11" s="45">
        <v>24638</v>
      </c>
      <c r="AU11" s="45">
        <v>30550</v>
      </c>
      <c r="AV11" s="45">
        <v>14783</v>
      </c>
      <c r="AW11" s="45">
        <v>21745</v>
      </c>
      <c r="AX11" s="45">
        <v>12160</v>
      </c>
      <c r="AY11" s="45">
        <v>14162</v>
      </c>
      <c r="AZ11" s="45">
        <v>18754</v>
      </c>
      <c r="BA11" s="45">
        <v>10904</v>
      </c>
      <c r="BB11" s="45">
        <v>13400</v>
      </c>
      <c r="BC11" s="45">
        <v>14644</v>
      </c>
      <c r="BD11" s="45">
        <v>8732</v>
      </c>
      <c r="BE11" s="45">
        <v>10493</v>
      </c>
      <c r="BF11" s="45">
        <v>10812</v>
      </c>
      <c r="BG11" s="45">
        <v>5672</v>
      </c>
      <c r="BH11" s="45">
        <v>2520</v>
      </c>
      <c r="BI11" s="45">
        <v>2450</v>
      </c>
      <c r="BJ11" s="45">
        <v>2769</v>
      </c>
      <c r="BK11" s="45">
        <v>5595</v>
      </c>
      <c r="BL11" s="45">
        <v>2235</v>
      </c>
      <c r="BM11" s="45">
        <v>2343</v>
      </c>
      <c r="BN11" s="45">
        <v>2988</v>
      </c>
      <c r="BO11" s="45">
        <v>1166</v>
      </c>
      <c r="BP11" s="45">
        <v>1906</v>
      </c>
      <c r="BQ11" s="45">
        <v>416</v>
      </c>
      <c r="BR11" s="45">
        <v>451</v>
      </c>
      <c r="BS11" s="45">
        <v>744</v>
      </c>
      <c r="BT11" s="45">
        <v>9</v>
      </c>
      <c r="BU11" s="45"/>
      <c r="BV11" s="45"/>
      <c r="BW11" s="46">
        <v>446622</v>
      </c>
      <c r="BY11" s="32"/>
      <c r="BZ11" s="47">
        <v>43678</v>
      </c>
      <c r="CA11" s="48">
        <v>1530</v>
      </c>
      <c r="CB11" s="48">
        <v>461</v>
      </c>
      <c r="CC11" s="48">
        <v>1179</v>
      </c>
      <c r="CD11" s="48">
        <v>59</v>
      </c>
      <c r="CE11" s="48">
        <v>475</v>
      </c>
      <c r="CF11" s="48">
        <v>228</v>
      </c>
      <c r="CG11" s="48">
        <v>560</v>
      </c>
      <c r="CH11" s="48">
        <v>87</v>
      </c>
      <c r="CI11" s="48">
        <v>76</v>
      </c>
      <c r="CJ11" s="48">
        <v>185</v>
      </c>
      <c r="CK11" s="48">
        <v>182</v>
      </c>
      <c r="CL11" s="48">
        <v>487</v>
      </c>
      <c r="CM11" s="48">
        <v>285</v>
      </c>
      <c r="CN11" s="48">
        <v>563</v>
      </c>
      <c r="CO11" s="48">
        <v>725</v>
      </c>
      <c r="CP11" s="48">
        <v>46</v>
      </c>
      <c r="CQ11" s="48">
        <v>188</v>
      </c>
      <c r="CR11" s="48">
        <v>386</v>
      </c>
      <c r="CS11" s="48">
        <v>45</v>
      </c>
      <c r="CT11" s="48">
        <v>58</v>
      </c>
      <c r="CU11" s="48">
        <v>371</v>
      </c>
      <c r="CV11" s="48">
        <v>69</v>
      </c>
      <c r="CW11" s="48">
        <v>20</v>
      </c>
      <c r="CX11" s="48">
        <v>35</v>
      </c>
      <c r="CY11" s="48">
        <v>9</v>
      </c>
      <c r="CZ11" s="48">
        <v>-52</v>
      </c>
      <c r="DA11" s="48">
        <v>48</v>
      </c>
      <c r="DB11" s="48">
        <v>85</v>
      </c>
      <c r="DC11" s="48">
        <v>4</v>
      </c>
      <c r="DD11" s="48">
        <v>70</v>
      </c>
      <c r="DE11" s="48">
        <v>0</v>
      </c>
      <c r="DF11" s="48">
        <v>713</v>
      </c>
      <c r="DG11" s="49">
        <v>9177</v>
      </c>
      <c r="DH11" s="35"/>
      <c r="DI11" s="36"/>
      <c r="DJ11" s="44">
        <v>44409</v>
      </c>
      <c r="DK11" s="45">
        <v>10005</v>
      </c>
      <c r="DL11" s="45">
        <v>6722</v>
      </c>
      <c r="DM11" s="45">
        <v>6662</v>
      </c>
      <c r="DN11" s="45">
        <v>6221</v>
      </c>
      <c r="DO11" s="45">
        <v>5585</v>
      </c>
      <c r="DP11" s="45">
        <v>4742</v>
      </c>
      <c r="DQ11" s="45">
        <v>4554</v>
      </c>
      <c r="DR11" s="45">
        <v>3509</v>
      </c>
      <c r="DS11" s="45">
        <v>3561</v>
      </c>
      <c r="DT11" s="45">
        <v>1705</v>
      </c>
      <c r="DU11" s="45">
        <v>1744</v>
      </c>
      <c r="DV11" s="45">
        <v>1603</v>
      </c>
      <c r="DW11" s="45">
        <v>1287</v>
      </c>
      <c r="DX11" s="45">
        <v>1235</v>
      </c>
      <c r="DY11" s="45">
        <v>1049</v>
      </c>
      <c r="DZ11" s="45">
        <v>1053</v>
      </c>
      <c r="EA11" s="45">
        <v>960</v>
      </c>
      <c r="EB11" s="45">
        <v>859</v>
      </c>
      <c r="EC11" s="45">
        <v>718</v>
      </c>
      <c r="ED11" s="45">
        <v>694</v>
      </c>
      <c r="EE11" s="45">
        <v>661</v>
      </c>
      <c r="EF11" s="45">
        <v>587</v>
      </c>
      <c r="EG11" s="45">
        <v>535</v>
      </c>
      <c r="EH11" s="45">
        <v>436</v>
      </c>
      <c r="EI11" s="45">
        <v>345</v>
      </c>
      <c r="EJ11" s="45">
        <v>239</v>
      </c>
      <c r="EK11" s="45">
        <v>188</v>
      </c>
      <c r="EL11" s="45">
        <v>154</v>
      </c>
      <c r="EM11" s="45">
        <v>90</v>
      </c>
      <c r="EN11" s="45">
        <v>84</v>
      </c>
      <c r="EO11" s="45">
        <v>6</v>
      </c>
      <c r="EP11" s="45">
        <v>2</v>
      </c>
      <c r="EQ11" s="49">
        <v>67795</v>
      </c>
    </row>
    <row r="12" ht="15" spans="1:147">
      <c r="A12" s="5"/>
      <c r="B12" s="16"/>
      <c r="C12" s="37">
        <v>44075</v>
      </c>
      <c r="D12" s="38">
        <v>60.5991</v>
      </c>
      <c r="E12" s="38">
        <v>81.2328</v>
      </c>
      <c r="F12" s="38">
        <v>141.8319</v>
      </c>
      <c r="G12" s="38"/>
      <c r="H12" s="50">
        <f t="shared" si="0"/>
        <v>0.0261627107754685</v>
      </c>
      <c r="I12" s="39">
        <v>1.4012</v>
      </c>
      <c r="J12" s="39">
        <v>2.2149</v>
      </c>
      <c r="K12" s="39">
        <v>3.6161</v>
      </c>
      <c r="L12" s="20"/>
      <c r="M12" s="20"/>
      <c r="N12" s="16"/>
      <c r="O12" s="20"/>
      <c r="P12" s="37">
        <v>44044</v>
      </c>
      <c r="Q12" s="38">
        <v>34.1732</v>
      </c>
      <c r="R12" s="38">
        <v>0.0488</v>
      </c>
      <c r="S12" s="38">
        <v>24.9759</v>
      </c>
      <c r="T12" s="51">
        <v>59.1979</v>
      </c>
      <c r="U12" s="51"/>
      <c r="V12" s="53">
        <f t="shared" si="2"/>
        <v>0.0454412201014396</v>
      </c>
      <c r="W12" s="39">
        <v>1.5731</v>
      </c>
      <c r="X12" s="39">
        <v>0</v>
      </c>
      <c r="Y12" s="39">
        <v>1</v>
      </c>
      <c r="Z12" s="39">
        <v>2.5731</v>
      </c>
      <c r="AA12" s="3"/>
      <c r="AB12" s="54"/>
      <c r="AC12" s="37">
        <v>43313</v>
      </c>
      <c r="AD12" s="38">
        <v>36.5047</v>
      </c>
      <c r="AE12" s="38">
        <v>13</v>
      </c>
      <c r="AF12" s="51">
        <v>36.506</v>
      </c>
      <c r="AG12" s="51"/>
      <c r="AH12" s="53">
        <f t="shared" si="1"/>
        <v>0.0836885664414548</v>
      </c>
      <c r="AI12" s="39">
        <v>2.8192</v>
      </c>
      <c r="AJ12" s="39">
        <v>0</v>
      </c>
      <c r="AK12" s="39">
        <v>2.8192</v>
      </c>
      <c r="AL12" s="3"/>
      <c r="AM12" s="56"/>
      <c r="AN12" s="57"/>
      <c r="AO12" s="44">
        <v>43678</v>
      </c>
      <c r="AP12" s="45">
        <v>53248</v>
      </c>
      <c r="AQ12" s="45">
        <v>52090</v>
      </c>
      <c r="AR12" s="45">
        <v>53743</v>
      </c>
      <c r="AS12" s="45">
        <v>54494</v>
      </c>
      <c r="AT12" s="45">
        <v>25099</v>
      </c>
      <c r="AU12" s="45">
        <v>30609</v>
      </c>
      <c r="AV12" s="45">
        <v>15154</v>
      </c>
      <c r="AW12" s="45">
        <v>22458</v>
      </c>
      <c r="AX12" s="45">
        <v>12635</v>
      </c>
      <c r="AY12" s="45">
        <v>14548</v>
      </c>
      <c r="AZ12" s="45">
        <v>18830</v>
      </c>
      <c r="BA12" s="45">
        <v>11467</v>
      </c>
      <c r="BB12" s="45">
        <v>13588</v>
      </c>
      <c r="BC12" s="45">
        <v>14872</v>
      </c>
      <c r="BD12" s="45">
        <v>9219</v>
      </c>
      <c r="BE12" s="45">
        <v>10678</v>
      </c>
      <c r="BF12" s="45">
        <v>10760</v>
      </c>
      <c r="BG12" s="45">
        <v>5854</v>
      </c>
      <c r="BH12" s="45">
        <v>2578</v>
      </c>
      <c r="BI12" s="45">
        <v>2735</v>
      </c>
      <c r="BJ12" s="45">
        <v>2815</v>
      </c>
      <c r="BK12" s="45">
        <v>5615</v>
      </c>
      <c r="BL12" s="45">
        <v>2280</v>
      </c>
      <c r="BM12" s="45">
        <v>2430</v>
      </c>
      <c r="BN12" s="45">
        <v>3057</v>
      </c>
      <c r="BO12" s="45">
        <v>1214</v>
      </c>
      <c r="BP12" s="45">
        <v>1991</v>
      </c>
      <c r="BQ12" s="45">
        <v>451</v>
      </c>
      <c r="BR12" s="45">
        <v>455</v>
      </c>
      <c r="BS12" s="45">
        <v>814</v>
      </c>
      <c r="BT12" s="45">
        <v>18</v>
      </c>
      <c r="BU12" s="45"/>
      <c r="BV12" s="45"/>
      <c r="BW12" s="46">
        <v>455799</v>
      </c>
      <c r="BY12" s="32"/>
      <c r="BZ12" s="47">
        <v>43709</v>
      </c>
      <c r="CA12" s="48">
        <v>2168</v>
      </c>
      <c r="CB12" s="48">
        <v>895</v>
      </c>
      <c r="CC12" s="48">
        <v>1158</v>
      </c>
      <c r="CD12" s="48">
        <v>-188</v>
      </c>
      <c r="CE12" s="48">
        <v>318</v>
      </c>
      <c r="CF12" s="48">
        <v>204</v>
      </c>
      <c r="CG12" s="48">
        <v>1221</v>
      </c>
      <c r="CH12" s="48">
        <v>202</v>
      </c>
      <c r="CI12" s="48">
        <v>281</v>
      </c>
      <c r="CJ12" s="48">
        <v>138</v>
      </c>
      <c r="CK12" s="48">
        <v>283</v>
      </c>
      <c r="CL12" s="48">
        <v>365</v>
      </c>
      <c r="CM12" s="48">
        <v>113</v>
      </c>
      <c r="CN12" s="48">
        <v>349</v>
      </c>
      <c r="CO12" s="48">
        <v>558</v>
      </c>
      <c r="CP12" s="48">
        <v>25</v>
      </c>
      <c r="CQ12" s="48">
        <v>217</v>
      </c>
      <c r="CR12" s="48">
        <v>451</v>
      </c>
      <c r="CS12" s="48">
        <v>148</v>
      </c>
      <c r="CT12" s="48">
        <v>121</v>
      </c>
      <c r="CU12" s="48">
        <v>217</v>
      </c>
      <c r="CV12" s="48">
        <v>69</v>
      </c>
      <c r="CW12" s="48">
        <v>132</v>
      </c>
      <c r="CX12" s="48">
        <v>102</v>
      </c>
      <c r="CY12" s="48">
        <v>0</v>
      </c>
      <c r="CZ12" s="48">
        <v>203</v>
      </c>
      <c r="DA12" s="48">
        <v>18</v>
      </c>
      <c r="DB12" s="48">
        <v>-9</v>
      </c>
      <c r="DC12" s="48">
        <v>2</v>
      </c>
      <c r="DD12" s="48">
        <v>9</v>
      </c>
      <c r="DE12" s="48">
        <v>0</v>
      </c>
      <c r="DF12" s="48">
        <v>523</v>
      </c>
      <c r="DG12" s="49">
        <v>10293</v>
      </c>
      <c r="DH12" s="35"/>
      <c r="DI12" s="36"/>
      <c r="DJ12" s="44">
        <v>44440</v>
      </c>
      <c r="DK12" s="45">
        <v>10036</v>
      </c>
      <c r="DL12" s="45">
        <v>6772</v>
      </c>
      <c r="DM12" s="45">
        <v>6739</v>
      </c>
      <c r="DN12" s="45">
        <v>6304</v>
      </c>
      <c r="DO12" s="45">
        <v>5682</v>
      </c>
      <c r="DP12" s="45">
        <v>4786</v>
      </c>
      <c r="DQ12" s="45">
        <v>4598</v>
      </c>
      <c r="DR12" s="45">
        <v>3539</v>
      </c>
      <c r="DS12" s="45">
        <v>3569</v>
      </c>
      <c r="DT12" s="45">
        <v>1740</v>
      </c>
      <c r="DU12" s="45">
        <v>1753</v>
      </c>
      <c r="DV12" s="45">
        <v>1616</v>
      </c>
      <c r="DW12" s="45">
        <v>1297</v>
      </c>
      <c r="DX12" s="45">
        <v>1248</v>
      </c>
      <c r="DY12" s="45">
        <v>1059</v>
      </c>
      <c r="DZ12" s="45">
        <v>1061</v>
      </c>
      <c r="EA12" s="45">
        <v>966</v>
      </c>
      <c r="EB12" s="45">
        <v>871</v>
      </c>
      <c r="EC12" s="45">
        <v>735</v>
      </c>
      <c r="ED12" s="45">
        <v>698</v>
      </c>
      <c r="EE12" s="45">
        <v>681</v>
      </c>
      <c r="EF12" s="45">
        <v>592</v>
      </c>
      <c r="EG12" s="45">
        <v>546</v>
      </c>
      <c r="EH12" s="45">
        <v>466</v>
      </c>
      <c r="EI12" s="45">
        <v>347</v>
      </c>
      <c r="EJ12" s="45">
        <v>240</v>
      </c>
      <c r="EK12" s="45">
        <v>191</v>
      </c>
      <c r="EL12" s="45">
        <v>159</v>
      </c>
      <c r="EM12" s="45">
        <v>90</v>
      </c>
      <c r="EN12" s="45">
        <v>87</v>
      </c>
      <c r="EO12" s="45">
        <v>6</v>
      </c>
      <c r="EP12" s="45">
        <v>2</v>
      </c>
      <c r="EQ12" s="49">
        <v>68476</v>
      </c>
    </row>
    <row r="13" ht="15" spans="1:147">
      <c r="A13" s="5"/>
      <c r="B13" s="16"/>
      <c r="C13" s="37">
        <v>44105</v>
      </c>
      <c r="D13" s="38">
        <v>66.6543</v>
      </c>
      <c r="E13" s="38">
        <v>83.1051</v>
      </c>
      <c r="F13" s="38">
        <v>149.7594</v>
      </c>
      <c r="G13" s="38"/>
      <c r="H13" s="50">
        <f t="shared" si="0"/>
        <v>0.0558936318275367</v>
      </c>
      <c r="I13" s="39">
        <v>6.0552</v>
      </c>
      <c r="J13" s="39">
        <v>1.8723</v>
      </c>
      <c r="K13" s="39">
        <v>7.9275</v>
      </c>
      <c r="L13" s="20"/>
      <c r="M13" s="20"/>
      <c r="N13" s="16"/>
      <c r="O13" s="20"/>
      <c r="P13" s="37">
        <v>44075</v>
      </c>
      <c r="Q13" s="38">
        <v>35.0536</v>
      </c>
      <c r="R13" s="38">
        <v>0.0488</v>
      </c>
      <c r="S13" s="38">
        <v>25.4967</v>
      </c>
      <c r="T13" s="51">
        <v>60.5991</v>
      </c>
      <c r="U13" s="51"/>
      <c r="V13" s="53">
        <f t="shared" si="2"/>
        <v>0.0236697585556245</v>
      </c>
      <c r="W13" s="39">
        <v>0.8804</v>
      </c>
      <c r="X13" s="39">
        <v>0</v>
      </c>
      <c r="Y13" s="39">
        <v>0.5208</v>
      </c>
      <c r="Z13" s="39">
        <v>1.4012</v>
      </c>
      <c r="AA13" s="3"/>
      <c r="AB13" s="54"/>
      <c r="AC13" s="37">
        <v>43344</v>
      </c>
      <c r="AD13" s="38">
        <v>38.3248</v>
      </c>
      <c r="AE13" s="38">
        <v>13</v>
      </c>
      <c r="AF13" s="51">
        <v>38.3261</v>
      </c>
      <c r="AG13" s="51"/>
      <c r="AH13" s="53">
        <f t="shared" si="1"/>
        <v>0.0498575576617541</v>
      </c>
      <c r="AI13" s="39">
        <v>1.8201</v>
      </c>
      <c r="AJ13" s="39">
        <v>0</v>
      </c>
      <c r="AK13" s="39">
        <v>1.8201</v>
      </c>
      <c r="AL13" s="3"/>
      <c r="AM13" s="58"/>
      <c r="AN13" s="59"/>
      <c r="AO13" s="44">
        <v>43709</v>
      </c>
      <c r="AP13" s="45">
        <v>55416</v>
      </c>
      <c r="AQ13" s="45">
        <v>53311</v>
      </c>
      <c r="AR13" s="45">
        <v>54301</v>
      </c>
      <c r="AS13" s="45">
        <v>55652</v>
      </c>
      <c r="AT13" s="45">
        <v>25994</v>
      </c>
      <c r="AU13" s="45">
        <v>30421</v>
      </c>
      <c r="AV13" s="45">
        <v>15371</v>
      </c>
      <c r="AW13" s="45">
        <v>22981</v>
      </c>
      <c r="AX13" s="45">
        <v>12953</v>
      </c>
      <c r="AY13" s="45">
        <v>14999</v>
      </c>
      <c r="AZ13" s="45">
        <v>19111</v>
      </c>
      <c r="BA13" s="45">
        <v>11816</v>
      </c>
      <c r="BB13" s="45">
        <v>13805</v>
      </c>
      <c r="BC13" s="45">
        <v>15076</v>
      </c>
      <c r="BD13" s="45">
        <v>9584</v>
      </c>
      <c r="BE13" s="45">
        <v>10816</v>
      </c>
      <c r="BF13" s="45">
        <v>10963</v>
      </c>
      <c r="BG13" s="45">
        <v>6137</v>
      </c>
      <c r="BH13" s="45">
        <v>2699</v>
      </c>
      <c r="BI13" s="45">
        <v>2848</v>
      </c>
      <c r="BJ13" s="45">
        <v>2840</v>
      </c>
      <c r="BK13" s="45">
        <v>5747</v>
      </c>
      <c r="BL13" s="45">
        <v>2428</v>
      </c>
      <c r="BM13" s="45">
        <v>2632</v>
      </c>
      <c r="BN13" s="45">
        <v>3126</v>
      </c>
      <c r="BO13" s="45">
        <v>1232</v>
      </c>
      <c r="BP13" s="45">
        <v>1982</v>
      </c>
      <c r="BQ13" s="45">
        <v>553</v>
      </c>
      <c r="BR13" s="45">
        <v>457</v>
      </c>
      <c r="BS13" s="45">
        <v>823</v>
      </c>
      <c r="BT13" s="45">
        <v>18</v>
      </c>
      <c r="BU13" s="45"/>
      <c r="BV13" s="45"/>
      <c r="BW13" s="46">
        <v>466092</v>
      </c>
      <c r="BY13" s="32"/>
      <c r="BZ13" s="47">
        <v>43739</v>
      </c>
      <c r="CA13" s="48">
        <v>2603</v>
      </c>
      <c r="CB13" s="48">
        <v>1054</v>
      </c>
      <c r="CC13" s="48">
        <v>1275</v>
      </c>
      <c r="CD13" s="48">
        <v>222</v>
      </c>
      <c r="CE13" s="48">
        <v>1040</v>
      </c>
      <c r="CF13" s="48">
        <v>243</v>
      </c>
      <c r="CG13" s="48">
        <v>627</v>
      </c>
      <c r="CH13" s="48">
        <v>-296</v>
      </c>
      <c r="CI13" s="48">
        <v>449</v>
      </c>
      <c r="CJ13" s="48">
        <v>313</v>
      </c>
      <c r="CK13" s="48">
        <v>186</v>
      </c>
      <c r="CL13" s="48">
        <v>409</v>
      </c>
      <c r="CM13" s="48">
        <v>160</v>
      </c>
      <c r="CN13" s="48">
        <v>354</v>
      </c>
      <c r="CO13" s="48">
        <v>788</v>
      </c>
      <c r="CP13" s="48">
        <v>40</v>
      </c>
      <c r="CQ13" s="48">
        <v>292</v>
      </c>
      <c r="CR13" s="48">
        <v>571</v>
      </c>
      <c r="CS13" s="48">
        <v>308</v>
      </c>
      <c r="CT13" s="48">
        <v>113</v>
      </c>
      <c r="CU13" s="48">
        <v>412</v>
      </c>
      <c r="CV13" s="48">
        <v>88</v>
      </c>
      <c r="CW13" s="48">
        <v>37</v>
      </c>
      <c r="CX13" s="48">
        <v>119</v>
      </c>
      <c r="CY13" s="48">
        <v>0</v>
      </c>
      <c r="CZ13" s="48">
        <v>-2</v>
      </c>
      <c r="DA13" s="48">
        <v>111</v>
      </c>
      <c r="DB13" s="48">
        <v>159</v>
      </c>
      <c r="DC13" s="48">
        <v>45</v>
      </c>
      <c r="DD13" s="48">
        <v>89</v>
      </c>
      <c r="DE13" s="48">
        <v>0</v>
      </c>
      <c r="DF13" s="48">
        <v>217</v>
      </c>
      <c r="DG13" s="49">
        <v>12026</v>
      </c>
      <c r="DH13" s="35"/>
      <c r="DI13" s="36"/>
      <c r="DJ13" s="44">
        <v>44470</v>
      </c>
      <c r="DK13" s="45">
        <v>10106</v>
      </c>
      <c r="DL13" s="45">
        <v>6975</v>
      </c>
      <c r="DM13" s="45">
        <v>6936</v>
      </c>
      <c r="DN13" s="45">
        <v>6646</v>
      </c>
      <c r="DO13" s="45">
        <v>5897</v>
      </c>
      <c r="DP13" s="45">
        <v>4886</v>
      </c>
      <c r="DQ13" s="45">
        <v>4706</v>
      </c>
      <c r="DR13" s="45">
        <v>3605</v>
      </c>
      <c r="DS13" s="45">
        <v>3596</v>
      </c>
      <c r="DT13" s="45">
        <v>1831</v>
      </c>
      <c r="DU13" s="45">
        <v>1785</v>
      </c>
      <c r="DV13" s="45">
        <v>1655</v>
      </c>
      <c r="DW13" s="45">
        <v>1337</v>
      </c>
      <c r="DX13" s="45">
        <v>1272</v>
      </c>
      <c r="DY13" s="45">
        <v>1097</v>
      </c>
      <c r="DZ13" s="45">
        <v>1069</v>
      </c>
      <c r="EA13" s="45">
        <v>983</v>
      </c>
      <c r="EB13" s="45">
        <v>914</v>
      </c>
      <c r="EC13" s="45">
        <v>780</v>
      </c>
      <c r="ED13" s="45">
        <v>728</v>
      </c>
      <c r="EE13" s="45">
        <v>711</v>
      </c>
      <c r="EF13" s="45">
        <v>631</v>
      </c>
      <c r="EG13" s="45">
        <v>583</v>
      </c>
      <c r="EH13" s="45">
        <v>497</v>
      </c>
      <c r="EI13" s="45">
        <v>354</v>
      </c>
      <c r="EJ13" s="45">
        <v>242</v>
      </c>
      <c r="EK13" s="45">
        <v>197</v>
      </c>
      <c r="EL13" s="45">
        <v>169</v>
      </c>
      <c r="EM13" s="45">
        <v>90</v>
      </c>
      <c r="EN13" s="45">
        <v>89</v>
      </c>
      <c r="EO13" s="45">
        <v>6</v>
      </c>
      <c r="EP13" s="45">
        <v>2</v>
      </c>
      <c r="EQ13" s="49">
        <v>70375</v>
      </c>
    </row>
    <row r="14" ht="15" spans="1:147">
      <c r="A14" s="5"/>
      <c r="B14" s="16"/>
      <c r="C14" s="37">
        <v>44136</v>
      </c>
      <c r="D14" s="38">
        <v>69.5191</v>
      </c>
      <c r="E14" s="38">
        <v>84.3429</v>
      </c>
      <c r="F14" s="38">
        <v>153.862</v>
      </c>
      <c r="G14" s="38"/>
      <c r="H14" s="50">
        <f t="shared" si="0"/>
        <v>0.0273946076172848</v>
      </c>
      <c r="I14" s="39">
        <v>2.8648</v>
      </c>
      <c r="J14" s="39">
        <v>1.2378</v>
      </c>
      <c r="K14" s="39">
        <v>4.1026</v>
      </c>
      <c r="L14" s="20"/>
      <c r="M14" s="20"/>
      <c r="N14" s="16"/>
      <c r="O14" s="20"/>
      <c r="P14" s="37">
        <v>44105</v>
      </c>
      <c r="Q14" s="38">
        <v>37.5518</v>
      </c>
      <c r="R14" s="38">
        <v>0.0488</v>
      </c>
      <c r="S14" s="38">
        <v>29.0537</v>
      </c>
      <c r="T14" s="51">
        <v>66.6543</v>
      </c>
      <c r="U14" s="51"/>
      <c r="V14" s="53">
        <f t="shared" si="2"/>
        <v>0.0999222760734071</v>
      </c>
      <c r="W14" s="39">
        <v>2.4982</v>
      </c>
      <c r="X14" s="39">
        <v>0</v>
      </c>
      <c r="Y14" s="39">
        <v>3.557</v>
      </c>
      <c r="Z14" s="39">
        <v>6.0552</v>
      </c>
      <c r="AA14" s="3"/>
      <c r="AB14" s="54"/>
      <c r="AC14" s="37">
        <v>43374</v>
      </c>
      <c r="AD14" s="38">
        <v>40.1394</v>
      </c>
      <c r="AE14" s="38">
        <v>13</v>
      </c>
      <c r="AF14" s="51">
        <v>40.1407</v>
      </c>
      <c r="AG14" s="51"/>
      <c r="AH14" s="53">
        <f t="shared" si="1"/>
        <v>0.0473463253500879</v>
      </c>
      <c r="AI14" s="39">
        <v>1.8146</v>
      </c>
      <c r="AJ14" s="39">
        <v>0</v>
      </c>
      <c r="AK14" s="39">
        <v>1.8146</v>
      </c>
      <c r="AL14" s="3"/>
      <c r="AM14" s="54"/>
      <c r="AO14" s="44">
        <v>43739</v>
      </c>
      <c r="AP14" s="45">
        <v>58019</v>
      </c>
      <c r="AQ14" s="45">
        <v>53938</v>
      </c>
      <c r="AR14" s="45">
        <v>55089</v>
      </c>
      <c r="AS14" s="45">
        <v>56927</v>
      </c>
      <c r="AT14" s="45">
        <v>27048</v>
      </c>
      <c r="AU14" s="45">
        <v>30643</v>
      </c>
      <c r="AV14" s="45">
        <v>15783</v>
      </c>
      <c r="AW14" s="45">
        <v>23198</v>
      </c>
      <c r="AX14" s="45">
        <v>13993</v>
      </c>
      <c r="AY14" s="45">
        <v>15570</v>
      </c>
      <c r="AZ14" s="45">
        <v>19560</v>
      </c>
      <c r="BA14" s="45">
        <v>12170</v>
      </c>
      <c r="BB14" s="45">
        <v>14097</v>
      </c>
      <c r="BC14" s="45">
        <v>15319</v>
      </c>
      <c r="BD14" s="45">
        <v>9993</v>
      </c>
      <c r="BE14" s="45">
        <v>11129</v>
      </c>
      <c r="BF14" s="45">
        <v>10961</v>
      </c>
      <c r="BG14" s="45">
        <v>6323</v>
      </c>
      <c r="BH14" s="45">
        <v>2812</v>
      </c>
      <c r="BI14" s="45">
        <v>3008</v>
      </c>
      <c r="BJ14" s="45">
        <v>2880</v>
      </c>
      <c r="BK14" s="45">
        <v>5784</v>
      </c>
      <c r="BL14" s="45">
        <v>2736</v>
      </c>
      <c r="BM14" s="45">
        <v>2336</v>
      </c>
      <c r="BN14" s="45">
        <v>3214</v>
      </c>
      <c r="BO14" s="45">
        <v>1343</v>
      </c>
      <c r="BP14" s="45">
        <v>2141</v>
      </c>
      <c r="BQ14" s="45">
        <v>672</v>
      </c>
      <c r="BR14" s="45">
        <v>502</v>
      </c>
      <c r="BS14" s="45">
        <v>912</v>
      </c>
      <c r="BT14" s="45">
        <v>18</v>
      </c>
      <c r="BU14" s="45"/>
      <c r="BV14" s="45"/>
      <c r="BW14" s="46">
        <v>478118</v>
      </c>
      <c r="BY14" s="32"/>
      <c r="BZ14" s="47">
        <v>43770</v>
      </c>
      <c r="CA14" s="48">
        <v>1659</v>
      </c>
      <c r="CB14" s="48">
        <v>916</v>
      </c>
      <c r="CC14" s="48">
        <v>1738</v>
      </c>
      <c r="CD14" s="48">
        <v>928</v>
      </c>
      <c r="CE14" s="48">
        <v>1293</v>
      </c>
      <c r="CF14" s="48">
        <v>945</v>
      </c>
      <c r="CG14" s="48">
        <v>341</v>
      </c>
      <c r="CH14" s="48">
        <v>27</v>
      </c>
      <c r="CI14" s="48">
        <v>563</v>
      </c>
      <c r="CJ14" s="48">
        <v>228</v>
      </c>
      <c r="CK14" s="48">
        <v>213</v>
      </c>
      <c r="CL14" s="48">
        <v>243</v>
      </c>
      <c r="CM14" s="48">
        <v>388</v>
      </c>
      <c r="CN14" s="48">
        <v>884</v>
      </c>
      <c r="CO14" s="48">
        <v>2113</v>
      </c>
      <c r="CP14" s="48">
        <v>452</v>
      </c>
      <c r="CQ14" s="48">
        <v>331</v>
      </c>
      <c r="CR14" s="48">
        <v>451</v>
      </c>
      <c r="CS14" s="48">
        <v>232</v>
      </c>
      <c r="CT14" s="48">
        <v>334</v>
      </c>
      <c r="CU14" s="48">
        <v>1054</v>
      </c>
      <c r="CV14" s="48">
        <v>66</v>
      </c>
      <c r="CW14" s="48">
        <v>27</v>
      </c>
      <c r="CX14" s="48">
        <v>120</v>
      </c>
      <c r="CY14" s="48">
        <v>0</v>
      </c>
      <c r="CZ14" s="48">
        <v>215</v>
      </c>
      <c r="DA14" s="48">
        <v>268</v>
      </c>
      <c r="DB14" s="48">
        <v>242</v>
      </c>
      <c r="DC14" s="48">
        <v>1</v>
      </c>
      <c r="DD14" s="48">
        <v>34</v>
      </c>
      <c r="DE14" s="48">
        <v>15</v>
      </c>
      <c r="DF14" s="48">
        <v>1063</v>
      </c>
      <c r="DG14" s="49">
        <v>17384</v>
      </c>
      <c r="DH14" s="35"/>
      <c r="DI14" s="36"/>
      <c r="DJ14" s="44">
        <v>44501</v>
      </c>
      <c r="DK14" s="45">
        <v>10133</v>
      </c>
      <c r="DL14" s="45">
        <v>7139</v>
      </c>
      <c r="DM14" s="45">
        <v>7050</v>
      </c>
      <c r="DN14" s="45">
        <v>6841</v>
      </c>
      <c r="DO14" s="45">
        <v>6124</v>
      </c>
      <c r="DP14" s="45">
        <v>4965</v>
      </c>
      <c r="DQ14" s="45">
        <v>4813</v>
      </c>
      <c r="DR14" s="45">
        <v>3660</v>
      </c>
      <c r="DS14" s="45">
        <v>3638</v>
      </c>
      <c r="DT14" s="45">
        <v>1977</v>
      </c>
      <c r="DU14" s="45">
        <v>1803</v>
      </c>
      <c r="DV14" s="45">
        <v>1680</v>
      </c>
      <c r="DW14" s="45">
        <v>1361</v>
      </c>
      <c r="DX14" s="45">
        <v>1285</v>
      </c>
      <c r="DY14" s="45">
        <v>1122</v>
      </c>
      <c r="DZ14" s="45">
        <v>1094</v>
      </c>
      <c r="EA14" s="45">
        <v>1006</v>
      </c>
      <c r="EB14" s="45">
        <v>948</v>
      </c>
      <c r="EC14" s="45">
        <v>812</v>
      </c>
      <c r="ED14" s="45">
        <v>734</v>
      </c>
      <c r="EE14" s="45">
        <v>722</v>
      </c>
      <c r="EF14" s="45">
        <v>673</v>
      </c>
      <c r="EG14" s="45">
        <v>603</v>
      </c>
      <c r="EH14" s="45">
        <v>542</v>
      </c>
      <c r="EI14" s="45">
        <v>358</v>
      </c>
      <c r="EJ14" s="45">
        <v>243</v>
      </c>
      <c r="EK14" s="45">
        <v>198</v>
      </c>
      <c r="EL14" s="45">
        <v>174</v>
      </c>
      <c r="EM14" s="45">
        <v>90</v>
      </c>
      <c r="EN14" s="45">
        <v>92</v>
      </c>
      <c r="EO14" s="45">
        <v>6</v>
      </c>
      <c r="EP14" s="45">
        <v>2</v>
      </c>
      <c r="EQ14" s="49">
        <v>71888</v>
      </c>
    </row>
    <row r="15" ht="15" spans="1:147">
      <c r="A15" s="5"/>
      <c r="B15" s="16"/>
      <c r="C15" s="37">
        <v>44166</v>
      </c>
      <c r="D15" s="38">
        <v>80.7398</v>
      </c>
      <c r="E15" s="38">
        <v>87.3532</v>
      </c>
      <c r="F15" s="38">
        <v>168.093</v>
      </c>
      <c r="G15" s="38"/>
      <c r="H15" s="50">
        <f t="shared" si="0"/>
        <v>0.0924919733267473</v>
      </c>
      <c r="I15" s="39">
        <v>11.2207</v>
      </c>
      <c r="J15" s="39">
        <v>3.0103</v>
      </c>
      <c r="K15" s="39">
        <v>14.231</v>
      </c>
      <c r="L15" s="20"/>
      <c r="M15" s="20"/>
      <c r="N15" s="16"/>
      <c r="O15" s="20"/>
      <c r="P15" s="37">
        <v>44136</v>
      </c>
      <c r="Q15" s="38">
        <v>39.7218</v>
      </c>
      <c r="R15" s="38">
        <v>0.0488</v>
      </c>
      <c r="S15" s="38">
        <v>29.7485</v>
      </c>
      <c r="T15" s="51">
        <v>69.5191</v>
      </c>
      <c r="U15" s="51"/>
      <c r="V15" s="53">
        <f t="shared" si="2"/>
        <v>0.0429799727849514</v>
      </c>
      <c r="W15" s="39">
        <v>2.17</v>
      </c>
      <c r="X15" s="39">
        <v>0</v>
      </c>
      <c r="Y15" s="39">
        <v>0.6948</v>
      </c>
      <c r="Z15" s="39">
        <v>2.8648</v>
      </c>
      <c r="AA15" s="3"/>
      <c r="AB15" s="54"/>
      <c r="AC15" s="37">
        <v>43405</v>
      </c>
      <c r="AD15" s="38">
        <v>43.8</v>
      </c>
      <c r="AE15" s="38">
        <v>13</v>
      </c>
      <c r="AF15" s="51">
        <v>43.8013</v>
      </c>
      <c r="AG15" s="51"/>
      <c r="AH15" s="53">
        <f t="shared" si="1"/>
        <v>0.0911942243159685</v>
      </c>
      <c r="AI15" s="39">
        <v>3.6606</v>
      </c>
      <c r="AJ15" s="39">
        <v>0</v>
      </c>
      <c r="AK15" s="39">
        <v>3.6606</v>
      </c>
      <c r="AL15" s="3"/>
      <c r="AM15" s="29"/>
      <c r="AN15" s="52"/>
      <c r="AO15" s="44">
        <v>43770</v>
      </c>
      <c r="AP15" s="45">
        <v>59678</v>
      </c>
      <c r="AQ15" s="45">
        <v>54279</v>
      </c>
      <c r="AR15" s="45">
        <v>57202</v>
      </c>
      <c r="AS15" s="45">
        <v>58665</v>
      </c>
      <c r="AT15" s="45">
        <v>27964</v>
      </c>
      <c r="AU15" s="45">
        <v>31571</v>
      </c>
      <c r="AV15" s="45">
        <v>16837</v>
      </c>
      <c r="AW15" s="45">
        <v>24261</v>
      </c>
      <c r="AX15" s="45">
        <v>15286</v>
      </c>
      <c r="AY15" s="45">
        <v>16021</v>
      </c>
      <c r="AZ15" s="45">
        <v>20123</v>
      </c>
      <c r="BA15" s="45">
        <v>13054</v>
      </c>
      <c r="BB15" s="45">
        <v>14428</v>
      </c>
      <c r="BC15" s="45">
        <v>16264</v>
      </c>
      <c r="BD15" s="45">
        <v>10236</v>
      </c>
      <c r="BE15" s="45">
        <v>11357</v>
      </c>
      <c r="BF15" s="45">
        <v>11176</v>
      </c>
      <c r="BG15" s="45">
        <v>6536</v>
      </c>
      <c r="BH15" s="45">
        <v>3146</v>
      </c>
      <c r="BI15" s="45">
        <v>3396</v>
      </c>
      <c r="BJ15" s="45">
        <v>3332</v>
      </c>
      <c r="BK15" s="45">
        <v>5811</v>
      </c>
      <c r="BL15" s="45">
        <v>2968</v>
      </c>
      <c r="BM15" s="45">
        <v>2363</v>
      </c>
      <c r="BN15" s="45">
        <v>3280</v>
      </c>
      <c r="BO15" s="45">
        <v>1611</v>
      </c>
      <c r="BP15" s="45">
        <v>2383</v>
      </c>
      <c r="BQ15" s="45">
        <v>792</v>
      </c>
      <c r="BR15" s="45">
        <v>503</v>
      </c>
      <c r="BS15" s="45">
        <v>946</v>
      </c>
      <c r="BT15" s="45">
        <v>18</v>
      </c>
      <c r="BU15" s="45">
        <v>15</v>
      </c>
      <c r="BV15" s="45"/>
      <c r="BW15" s="46">
        <v>495502</v>
      </c>
      <c r="BY15" s="32"/>
      <c r="BZ15" s="47">
        <v>43800</v>
      </c>
      <c r="CA15" s="48">
        <v>3156</v>
      </c>
      <c r="CB15" s="48">
        <v>1174</v>
      </c>
      <c r="CC15" s="48">
        <v>1844</v>
      </c>
      <c r="CD15" s="48">
        <v>559</v>
      </c>
      <c r="CE15" s="48">
        <v>652</v>
      </c>
      <c r="CF15" s="48">
        <v>423</v>
      </c>
      <c r="CG15" s="48">
        <v>834</v>
      </c>
      <c r="CH15" s="48">
        <v>303</v>
      </c>
      <c r="CI15" s="48">
        <v>2184</v>
      </c>
      <c r="CJ15" s="48">
        <v>670</v>
      </c>
      <c r="CK15" s="48">
        <v>208</v>
      </c>
      <c r="CL15" s="48">
        <v>262</v>
      </c>
      <c r="CM15" s="48">
        <v>200</v>
      </c>
      <c r="CN15" s="48">
        <v>1096</v>
      </c>
      <c r="CO15" s="48">
        <v>1858</v>
      </c>
      <c r="CP15" s="48">
        <v>370</v>
      </c>
      <c r="CQ15" s="48">
        <v>429</v>
      </c>
      <c r="CR15" s="48">
        <v>1053</v>
      </c>
      <c r="CS15" s="48">
        <v>239</v>
      </c>
      <c r="CT15" s="48">
        <v>208</v>
      </c>
      <c r="CU15" s="48">
        <v>755</v>
      </c>
      <c r="CV15" s="48">
        <v>146</v>
      </c>
      <c r="CW15" s="48">
        <v>233</v>
      </c>
      <c r="CX15" s="48">
        <v>121</v>
      </c>
      <c r="CY15" s="48">
        <v>0</v>
      </c>
      <c r="CZ15" s="48">
        <v>69</v>
      </c>
      <c r="DA15" s="48">
        <v>152</v>
      </c>
      <c r="DB15" s="48">
        <v>142</v>
      </c>
      <c r="DC15" s="48">
        <v>60</v>
      </c>
      <c r="DD15" s="48">
        <v>1</v>
      </c>
      <c r="DE15" s="48">
        <v>0</v>
      </c>
      <c r="DF15" s="48">
        <v>1493</v>
      </c>
      <c r="DG15" s="49">
        <v>20894</v>
      </c>
      <c r="DH15" s="35"/>
      <c r="DI15" s="36"/>
      <c r="DJ15" s="44">
        <v>44531</v>
      </c>
      <c r="DK15" s="45">
        <v>10161</v>
      </c>
      <c r="DL15" s="45">
        <v>7190</v>
      </c>
      <c r="DM15" s="45">
        <v>7133</v>
      </c>
      <c r="DN15" s="45">
        <v>6922</v>
      </c>
      <c r="DO15" s="45">
        <v>6172</v>
      </c>
      <c r="DP15" s="45">
        <v>4988</v>
      </c>
      <c r="DQ15" s="45">
        <v>4840</v>
      </c>
      <c r="DR15" s="45">
        <v>3682</v>
      </c>
      <c r="DS15" s="45">
        <v>3653</v>
      </c>
      <c r="DT15" s="45">
        <v>1993</v>
      </c>
      <c r="DU15" s="45">
        <v>1818</v>
      </c>
      <c r="DV15" s="45">
        <v>1683</v>
      </c>
      <c r="DW15" s="45">
        <v>1371</v>
      </c>
      <c r="DX15" s="45">
        <v>1310</v>
      </c>
      <c r="DY15" s="45">
        <v>1133</v>
      </c>
      <c r="DZ15" s="45">
        <v>1095</v>
      </c>
      <c r="EA15" s="45">
        <v>1018</v>
      </c>
      <c r="EB15" s="45">
        <v>954</v>
      </c>
      <c r="EC15" s="45">
        <v>823</v>
      </c>
      <c r="ED15" s="45">
        <v>740</v>
      </c>
      <c r="EE15" s="45">
        <v>731</v>
      </c>
      <c r="EF15" s="45">
        <v>670</v>
      </c>
      <c r="EG15" s="45">
        <v>608</v>
      </c>
      <c r="EH15" s="45">
        <v>542</v>
      </c>
      <c r="EI15" s="45">
        <v>361</v>
      </c>
      <c r="EJ15" s="45">
        <v>243</v>
      </c>
      <c r="EK15" s="45">
        <v>201</v>
      </c>
      <c r="EL15" s="45">
        <v>163</v>
      </c>
      <c r="EM15" s="45">
        <v>97</v>
      </c>
      <c r="EN15" s="45">
        <v>93</v>
      </c>
      <c r="EO15" s="45">
        <v>6</v>
      </c>
      <c r="EP15" s="45">
        <v>1</v>
      </c>
      <c r="EQ15" s="49">
        <v>72395</v>
      </c>
    </row>
    <row r="16" ht="15" spans="1:147">
      <c r="A16" s="5"/>
      <c r="B16" s="16"/>
      <c r="C16" s="37">
        <v>44197</v>
      </c>
      <c r="D16" s="38">
        <v>81.0903</v>
      </c>
      <c r="E16" s="38">
        <v>90.5179</v>
      </c>
      <c r="F16" s="38">
        <v>171.6082</v>
      </c>
      <c r="G16" s="50">
        <f>F16/F4-1</f>
        <v>0.380582503964158</v>
      </c>
      <c r="H16" s="50">
        <f t="shared" si="0"/>
        <v>0.0209122331090528</v>
      </c>
      <c r="I16" s="39">
        <v>0.3505</v>
      </c>
      <c r="J16" s="39">
        <v>3.1647</v>
      </c>
      <c r="K16" s="39">
        <v>3.5152</v>
      </c>
      <c r="L16" s="20"/>
      <c r="M16" s="20"/>
      <c r="N16" s="16"/>
      <c r="O16" s="20"/>
      <c r="P16" s="37">
        <v>44166</v>
      </c>
      <c r="Q16" s="38">
        <v>49.8356</v>
      </c>
      <c r="R16" s="38">
        <v>0.0488</v>
      </c>
      <c r="S16" s="38">
        <v>30.8554</v>
      </c>
      <c r="T16" s="51">
        <v>80.7398</v>
      </c>
      <c r="U16" s="51"/>
      <c r="V16" s="53">
        <f t="shared" si="2"/>
        <v>0.161404563637907</v>
      </c>
      <c r="W16" s="39">
        <v>10.1138</v>
      </c>
      <c r="X16" s="39">
        <v>0</v>
      </c>
      <c r="Y16" s="39">
        <v>1.1069</v>
      </c>
      <c r="Z16" s="39">
        <v>11.2207</v>
      </c>
      <c r="AA16" s="3"/>
      <c r="AB16" s="54"/>
      <c r="AC16" s="37">
        <v>43435</v>
      </c>
      <c r="AD16" s="38">
        <v>47.7</v>
      </c>
      <c r="AE16" s="38">
        <v>13</v>
      </c>
      <c r="AF16" s="51">
        <v>47.7013</v>
      </c>
      <c r="AG16" s="51"/>
      <c r="AH16" s="53">
        <f t="shared" si="1"/>
        <v>0.0890384531965946</v>
      </c>
      <c r="AI16" s="39">
        <v>3.9</v>
      </c>
      <c r="AJ16" s="39">
        <v>0</v>
      </c>
      <c r="AK16" s="39">
        <v>3.9</v>
      </c>
      <c r="AL16" s="3"/>
      <c r="AM16" s="54"/>
      <c r="AO16" s="44">
        <v>43800</v>
      </c>
      <c r="AP16" s="45">
        <v>62834</v>
      </c>
      <c r="AQ16" s="45">
        <v>55113</v>
      </c>
      <c r="AR16" s="45">
        <v>59060</v>
      </c>
      <c r="AS16" s="45">
        <v>60509</v>
      </c>
      <c r="AT16" s="45">
        <v>29138</v>
      </c>
      <c r="AU16" s="45">
        <v>32130</v>
      </c>
      <c r="AV16" s="45">
        <v>17592</v>
      </c>
      <c r="AW16" s="45">
        <v>25754</v>
      </c>
      <c r="AX16" s="45">
        <v>15938</v>
      </c>
      <c r="AY16" s="45">
        <v>17074</v>
      </c>
      <c r="AZ16" s="45">
        <v>22307</v>
      </c>
      <c r="BA16" s="45">
        <v>14150</v>
      </c>
      <c r="BB16" s="45">
        <v>14857</v>
      </c>
      <c r="BC16" s="45">
        <v>16687</v>
      </c>
      <c r="BD16" s="45">
        <v>10498</v>
      </c>
      <c r="BE16" s="45">
        <v>12027</v>
      </c>
      <c r="BF16" s="45">
        <v>11245</v>
      </c>
      <c r="BG16" s="45">
        <v>6744</v>
      </c>
      <c r="BH16" s="45">
        <v>3354</v>
      </c>
      <c r="BI16" s="45">
        <v>3596</v>
      </c>
      <c r="BJ16" s="45">
        <v>3702</v>
      </c>
      <c r="BK16" s="45">
        <v>6044</v>
      </c>
      <c r="BL16" s="45">
        <v>3207</v>
      </c>
      <c r="BM16" s="45">
        <v>2666</v>
      </c>
      <c r="BN16" s="45">
        <v>3426</v>
      </c>
      <c r="BO16" s="45">
        <v>1763</v>
      </c>
      <c r="BP16" s="45">
        <v>2525</v>
      </c>
      <c r="BQ16" s="45">
        <v>913</v>
      </c>
      <c r="BR16" s="45">
        <v>563</v>
      </c>
      <c r="BS16" s="45">
        <v>947</v>
      </c>
      <c r="BT16" s="45">
        <v>18</v>
      </c>
      <c r="BU16" s="45">
        <v>15</v>
      </c>
      <c r="BV16" s="45"/>
      <c r="BW16" s="46">
        <v>516396</v>
      </c>
      <c r="BY16" s="32"/>
      <c r="BZ16" s="47">
        <v>43831</v>
      </c>
      <c r="CA16" s="48">
        <v>811</v>
      </c>
      <c r="CB16" s="48">
        <v>577</v>
      </c>
      <c r="CC16" s="48">
        <v>5198</v>
      </c>
      <c r="CD16" s="48">
        <v>386</v>
      </c>
      <c r="CE16" s="48">
        <v>268</v>
      </c>
      <c r="CF16" s="48">
        <v>385</v>
      </c>
      <c r="CG16" s="48">
        <v>245</v>
      </c>
      <c r="CH16" s="48">
        <v>545</v>
      </c>
      <c r="CI16" s="48">
        <v>446</v>
      </c>
      <c r="CJ16" s="48">
        <v>171</v>
      </c>
      <c r="CK16" s="48">
        <v>220</v>
      </c>
      <c r="CL16" s="48">
        <v>136</v>
      </c>
      <c r="CM16" s="48">
        <v>145</v>
      </c>
      <c r="CN16" s="48">
        <v>259</v>
      </c>
      <c r="CO16" s="48">
        <v>1976</v>
      </c>
      <c r="CP16" s="48">
        <v>178</v>
      </c>
      <c r="CQ16" s="48">
        <v>403</v>
      </c>
      <c r="CR16" s="48">
        <v>373</v>
      </c>
      <c r="CS16" s="48">
        <v>61</v>
      </c>
      <c r="CT16" s="48">
        <v>146</v>
      </c>
      <c r="CU16" s="48">
        <v>394</v>
      </c>
      <c r="CV16" s="48">
        <v>99</v>
      </c>
      <c r="CW16" s="48">
        <v>219</v>
      </c>
      <c r="CX16" s="48">
        <v>62</v>
      </c>
      <c r="CY16" s="48">
        <v>12</v>
      </c>
      <c r="CZ16" s="48">
        <v>298</v>
      </c>
      <c r="DA16" s="48">
        <v>-9</v>
      </c>
      <c r="DB16" s="48">
        <v>82</v>
      </c>
      <c r="DC16" s="48">
        <v>-15</v>
      </c>
      <c r="DD16" s="48">
        <v>-52</v>
      </c>
      <c r="DE16" s="48">
        <v>-13</v>
      </c>
      <c r="DF16" s="48">
        <v>716</v>
      </c>
      <c r="DG16" s="49">
        <v>14722</v>
      </c>
      <c r="DH16" s="35"/>
      <c r="DI16" s="36"/>
      <c r="DJ16" s="47">
        <v>44562</v>
      </c>
      <c r="DK16" s="45">
        <v>10165</v>
      </c>
      <c r="DL16" s="45">
        <v>7239</v>
      </c>
      <c r="DM16" s="45">
        <v>7158</v>
      </c>
      <c r="DN16" s="45">
        <v>7291</v>
      </c>
      <c r="DO16" s="45">
        <v>6203</v>
      </c>
      <c r="DP16" s="45">
        <v>4998</v>
      </c>
      <c r="DQ16" s="45">
        <v>4846</v>
      </c>
      <c r="DR16" s="45">
        <v>3701</v>
      </c>
      <c r="DS16" s="45">
        <v>3656</v>
      </c>
      <c r="DT16" s="45">
        <v>1998</v>
      </c>
      <c r="DU16" s="45">
        <v>1819</v>
      </c>
      <c r="DV16" s="45">
        <v>1692</v>
      </c>
      <c r="DW16" s="45">
        <v>1373</v>
      </c>
      <c r="DX16" s="45">
        <v>1317</v>
      </c>
      <c r="DY16" s="45">
        <v>1139</v>
      </c>
      <c r="DZ16" s="45">
        <v>1099</v>
      </c>
      <c r="EA16" s="45">
        <v>1018</v>
      </c>
      <c r="EB16" s="45">
        <v>959</v>
      </c>
      <c r="EC16" s="45">
        <v>825</v>
      </c>
      <c r="ED16" s="45">
        <v>740</v>
      </c>
      <c r="EE16" s="45">
        <v>734</v>
      </c>
      <c r="EF16" s="45">
        <v>670</v>
      </c>
      <c r="EG16" s="45">
        <v>611</v>
      </c>
      <c r="EH16" s="45">
        <v>542</v>
      </c>
      <c r="EI16" s="45">
        <v>362</v>
      </c>
      <c r="EJ16" s="45">
        <v>244</v>
      </c>
      <c r="EK16" s="45">
        <v>203</v>
      </c>
      <c r="EL16" s="45">
        <v>168</v>
      </c>
      <c r="EM16" s="45">
        <v>87</v>
      </c>
      <c r="EN16" s="45">
        <v>93</v>
      </c>
      <c r="EO16" s="45">
        <v>5</v>
      </c>
      <c r="EP16" s="45">
        <v>1</v>
      </c>
      <c r="EQ16" s="49">
        <v>72956</v>
      </c>
    </row>
    <row r="17" ht="15" spans="1:147">
      <c r="A17" s="5"/>
      <c r="B17" s="16"/>
      <c r="C17" s="37">
        <v>44228</v>
      </c>
      <c r="D17" s="38">
        <v>83.7349</v>
      </c>
      <c r="E17" s="38">
        <v>92.0817</v>
      </c>
      <c r="F17" s="38">
        <v>175.8166</v>
      </c>
      <c r="G17" s="50">
        <f t="shared" ref="G17:G34" si="3">F17/F5-1</f>
        <v>0.411990992380145</v>
      </c>
      <c r="H17" s="50">
        <f t="shared" si="0"/>
        <v>0.0245233036649763</v>
      </c>
      <c r="I17" s="38">
        <v>2.6446</v>
      </c>
      <c r="J17" s="38">
        <v>1.5638</v>
      </c>
      <c r="K17" s="38">
        <v>4.2084</v>
      </c>
      <c r="L17" s="20"/>
      <c r="M17" s="20"/>
      <c r="N17" s="16"/>
      <c r="O17" s="20"/>
      <c r="P17" s="37">
        <v>44197</v>
      </c>
      <c r="Q17" s="38">
        <v>46.6336</v>
      </c>
      <c r="R17" s="38">
        <v>0.0481</v>
      </c>
      <c r="S17" s="38">
        <v>34.4086</v>
      </c>
      <c r="T17" s="51">
        <v>81.0903</v>
      </c>
      <c r="U17" s="53">
        <f>T17/T5-1</f>
        <v>0.526785008227927</v>
      </c>
      <c r="V17" s="53">
        <f t="shared" si="2"/>
        <v>0.00434110562572609</v>
      </c>
      <c r="W17" s="39">
        <v>-3.202</v>
      </c>
      <c r="X17" s="39">
        <v>-0.0007</v>
      </c>
      <c r="Y17" s="39">
        <v>3.5532</v>
      </c>
      <c r="Z17" s="39">
        <v>0.3505</v>
      </c>
      <c r="AA17" s="3"/>
      <c r="AB17" s="54"/>
      <c r="AC17" s="37">
        <v>43466</v>
      </c>
      <c r="AD17" s="38">
        <v>51.1012</v>
      </c>
      <c r="AE17" s="38">
        <v>13</v>
      </c>
      <c r="AF17" s="51">
        <v>51.1025</v>
      </c>
      <c r="AG17" s="53">
        <f t="shared" ref="AG17:AG59" si="4">AF17/AF5-1</f>
        <v>1.18353159343007</v>
      </c>
      <c r="AH17" s="53">
        <f t="shared" si="1"/>
        <v>0.0713020399863316</v>
      </c>
      <c r="AI17" s="39">
        <v>3.4012</v>
      </c>
      <c r="AJ17" s="39">
        <v>0</v>
      </c>
      <c r="AK17" s="39">
        <v>3.4012</v>
      </c>
      <c r="AL17" s="3"/>
      <c r="AM17" s="54"/>
      <c r="AO17" s="44">
        <v>43831</v>
      </c>
      <c r="AP17" s="45">
        <v>63645</v>
      </c>
      <c r="AQ17" s="45">
        <v>55358</v>
      </c>
      <c r="AR17" s="45">
        <v>61036</v>
      </c>
      <c r="AS17" s="45">
        <v>65707</v>
      </c>
      <c r="AT17" s="45">
        <v>29715</v>
      </c>
      <c r="AU17" s="45">
        <v>32516</v>
      </c>
      <c r="AV17" s="45">
        <v>17986</v>
      </c>
      <c r="AW17" s="45">
        <v>26470</v>
      </c>
      <c r="AX17" s="45">
        <v>16206</v>
      </c>
      <c r="AY17" s="45">
        <v>17447</v>
      </c>
      <c r="AZ17" s="45">
        <v>22753</v>
      </c>
      <c r="BA17" s="45">
        <v>14409</v>
      </c>
      <c r="BB17" s="45">
        <v>15260</v>
      </c>
      <c r="BC17" s="45">
        <v>17072</v>
      </c>
      <c r="BD17" s="45">
        <v>10634</v>
      </c>
      <c r="BE17" s="45">
        <v>12198</v>
      </c>
      <c r="BF17" s="45">
        <v>11543</v>
      </c>
      <c r="BG17" s="45">
        <v>6964</v>
      </c>
      <c r="BH17" s="45">
        <v>3500</v>
      </c>
      <c r="BI17" s="45">
        <v>3741</v>
      </c>
      <c r="BJ17" s="45">
        <v>3880</v>
      </c>
      <c r="BK17" s="45">
        <v>6263</v>
      </c>
      <c r="BL17" s="45">
        <v>3268</v>
      </c>
      <c r="BM17" s="45">
        <v>3211</v>
      </c>
      <c r="BN17" s="45">
        <v>3525</v>
      </c>
      <c r="BO17" s="45">
        <v>1754</v>
      </c>
      <c r="BP17" s="45">
        <v>2607</v>
      </c>
      <c r="BQ17" s="45">
        <v>975</v>
      </c>
      <c r="BR17" s="45">
        <v>548</v>
      </c>
      <c r="BS17" s="45">
        <v>895</v>
      </c>
      <c r="BT17" s="45">
        <v>30</v>
      </c>
      <c r="BU17" s="45">
        <v>2</v>
      </c>
      <c r="BV17" s="45"/>
      <c r="BW17" s="46">
        <v>531118</v>
      </c>
      <c r="BY17" s="32"/>
      <c r="BZ17" s="47">
        <v>43862</v>
      </c>
      <c r="CA17" s="48">
        <v>-138</v>
      </c>
      <c r="CB17" s="48">
        <v>-62</v>
      </c>
      <c r="CC17" s="48">
        <v>120</v>
      </c>
      <c r="CD17" s="48">
        <v>281</v>
      </c>
      <c r="CE17" s="48">
        <v>236</v>
      </c>
      <c r="CF17" s="48">
        <v>-135</v>
      </c>
      <c r="CG17" s="48">
        <v>-202</v>
      </c>
      <c r="CH17" s="48">
        <v>2</v>
      </c>
      <c r="CI17" s="48">
        <v>-13</v>
      </c>
      <c r="CJ17" s="48">
        <v>-41</v>
      </c>
      <c r="CK17" s="48">
        <v>108</v>
      </c>
      <c r="CL17" s="48">
        <v>24</v>
      </c>
      <c r="CM17" s="48">
        <v>26</v>
      </c>
      <c r="CN17" s="48">
        <v>72</v>
      </c>
      <c r="CO17" s="48">
        <v>-207</v>
      </c>
      <c r="CP17" s="48">
        <v>22</v>
      </c>
      <c r="CQ17" s="48">
        <v>51</v>
      </c>
      <c r="CR17" s="48">
        <v>6</v>
      </c>
      <c r="CS17" s="48">
        <v>-4</v>
      </c>
      <c r="CT17" s="48">
        <v>13</v>
      </c>
      <c r="CU17" s="48">
        <v>-22</v>
      </c>
      <c r="CV17" s="48">
        <v>2</v>
      </c>
      <c r="CW17" s="48">
        <v>-32</v>
      </c>
      <c r="CX17" s="48">
        <v>3</v>
      </c>
      <c r="CY17" s="48">
        <v>0</v>
      </c>
      <c r="CZ17" s="48">
        <v>18</v>
      </c>
      <c r="DA17" s="48">
        <v>3</v>
      </c>
      <c r="DB17" s="48">
        <v>34</v>
      </c>
      <c r="DC17" s="48">
        <v>0</v>
      </c>
      <c r="DD17" s="48">
        <v>0</v>
      </c>
      <c r="DE17" s="48">
        <v>13</v>
      </c>
      <c r="DF17" s="48">
        <v>17</v>
      </c>
      <c r="DG17" s="49">
        <v>195</v>
      </c>
      <c r="DH17" s="35"/>
      <c r="DI17" s="36"/>
      <c r="DJ17" s="47">
        <v>44593</v>
      </c>
      <c r="DK17" s="45">
        <v>10180</v>
      </c>
      <c r="DL17" s="45">
        <v>7260</v>
      </c>
      <c r="DM17" s="45">
        <v>7226</v>
      </c>
      <c r="DN17" s="45">
        <v>7320</v>
      </c>
      <c r="DO17" s="45">
        <v>6245</v>
      </c>
      <c r="DP17" s="45">
        <v>5026</v>
      </c>
      <c r="DQ17" s="45">
        <v>4870</v>
      </c>
      <c r="DR17" s="45">
        <v>3706</v>
      </c>
      <c r="DS17" s="45">
        <v>3657</v>
      </c>
      <c r="DT17" s="45">
        <v>2014</v>
      </c>
      <c r="DU17" s="45">
        <v>1821</v>
      </c>
      <c r="DV17" s="45">
        <v>1700</v>
      </c>
      <c r="DW17" s="45">
        <v>1380</v>
      </c>
      <c r="DX17" s="45">
        <v>1327</v>
      </c>
      <c r="DY17" s="45">
        <v>1152</v>
      </c>
      <c r="DZ17" s="45">
        <v>1104</v>
      </c>
      <c r="EA17" s="45">
        <v>1026</v>
      </c>
      <c r="EB17" s="45">
        <v>965</v>
      </c>
      <c r="EC17" s="45">
        <v>828</v>
      </c>
      <c r="ED17" s="45">
        <v>744</v>
      </c>
      <c r="EE17" s="45">
        <v>741</v>
      </c>
      <c r="EF17" s="45">
        <v>670</v>
      </c>
      <c r="EG17" s="45">
        <v>615</v>
      </c>
      <c r="EH17" s="45">
        <v>542</v>
      </c>
      <c r="EI17" s="45">
        <v>363</v>
      </c>
      <c r="EJ17" s="45">
        <v>244</v>
      </c>
      <c r="EK17" s="45">
        <v>203</v>
      </c>
      <c r="EL17" s="45">
        <v>170</v>
      </c>
      <c r="EM17" s="45">
        <v>87</v>
      </c>
      <c r="EN17" s="45">
        <v>94</v>
      </c>
      <c r="EO17" s="45">
        <v>5</v>
      </c>
      <c r="EP17" s="45">
        <v>1</v>
      </c>
      <c r="EQ17" s="49">
        <v>73286</v>
      </c>
    </row>
    <row r="18" ht="15" spans="1:147">
      <c r="A18" s="5"/>
      <c r="B18" s="16"/>
      <c r="C18" s="37">
        <v>44256</v>
      </c>
      <c r="D18" s="38">
        <v>85.059</v>
      </c>
      <c r="E18" s="38">
        <v>93.7279</v>
      </c>
      <c r="F18" s="38">
        <v>178.7869</v>
      </c>
      <c r="G18" s="50">
        <f t="shared" si="3"/>
        <v>0.411253439590296</v>
      </c>
      <c r="H18" s="50">
        <f t="shared" si="0"/>
        <v>0.016894309183547</v>
      </c>
      <c r="I18" s="39">
        <v>1.3241</v>
      </c>
      <c r="J18" s="39">
        <v>1.6462</v>
      </c>
      <c r="K18" s="39">
        <v>2.9703</v>
      </c>
      <c r="L18" s="20"/>
      <c r="M18" s="20"/>
      <c r="N18" s="16"/>
      <c r="O18" s="20"/>
      <c r="P18" s="37">
        <v>44228</v>
      </c>
      <c r="Q18" s="38">
        <v>48.8283</v>
      </c>
      <c r="R18" s="38">
        <v>0.0481</v>
      </c>
      <c r="S18" s="38">
        <v>34.8585</v>
      </c>
      <c r="T18" s="38">
        <v>83.7349</v>
      </c>
      <c r="U18" s="53">
        <f t="shared" ref="U18:U35" si="5">T18/T6-1</f>
        <v>0.575999457946634</v>
      </c>
      <c r="V18" s="53">
        <f t="shared" si="2"/>
        <v>0.0326130252323644</v>
      </c>
      <c r="W18" s="38">
        <v>2.1947</v>
      </c>
      <c r="X18" s="38">
        <v>0</v>
      </c>
      <c r="Y18" s="38">
        <v>0.4499</v>
      </c>
      <c r="Z18" s="38">
        <v>2.6446</v>
      </c>
      <c r="AA18" s="3"/>
      <c r="AB18" s="54"/>
      <c r="AC18" s="37">
        <v>43497</v>
      </c>
      <c r="AD18" s="38">
        <v>51.8</v>
      </c>
      <c r="AE18" s="38">
        <v>13</v>
      </c>
      <c r="AF18" s="51">
        <v>51.8013</v>
      </c>
      <c r="AG18" s="53">
        <f t="shared" si="4"/>
        <v>1.10846090287077</v>
      </c>
      <c r="AH18" s="53">
        <f t="shared" si="1"/>
        <v>0.0136744777652757</v>
      </c>
      <c r="AI18" s="39">
        <v>0.6988</v>
      </c>
      <c r="AJ18" s="39">
        <v>0</v>
      </c>
      <c r="AK18" s="39">
        <v>0.6988</v>
      </c>
      <c r="AL18" s="3"/>
      <c r="AM18" s="54"/>
      <c r="AO18" s="44">
        <v>43862</v>
      </c>
      <c r="AP18" s="45">
        <v>63507</v>
      </c>
      <c r="AQ18" s="45">
        <v>55156</v>
      </c>
      <c r="AR18" s="45">
        <v>60829</v>
      </c>
      <c r="AS18" s="45">
        <v>65827</v>
      </c>
      <c r="AT18" s="45">
        <v>29653</v>
      </c>
      <c r="AU18" s="45">
        <v>32797</v>
      </c>
      <c r="AV18" s="45">
        <v>17964</v>
      </c>
      <c r="AW18" s="45">
        <v>26487</v>
      </c>
      <c r="AX18" s="45">
        <v>16442</v>
      </c>
      <c r="AY18" s="45">
        <v>17453</v>
      </c>
      <c r="AZ18" s="45">
        <v>22740</v>
      </c>
      <c r="BA18" s="45">
        <v>14481</v>
      </c>
      <c r="BB18" s="45">
        <v>15311</v>
      </c>
      <c r="BC18" s="45">
        <v>16937</v>
      </c>
      <c r="BD18" s="45">
        <v>10658</v>
      </c>
      <c r="BE18" s="45">
        <v>12157</v>
      </c>
      <c r="BF18" s="45">
        <v>11561</v>
      </c>
      <c r="BG18" s="45">
        <v>7072</v>
      </c>
      <c r="BH18" s="45">
        <v>3513</v>
      </c>
      <c r="BI18" s="45">
        <v>3767</v>
      </c>
      <c r="BJ18" s="45">
        <v>3902</v>
      </c>
      <c r="BK18" s="45">
        <v>6231</v>
      </c>
      <c r="BL18" s="45">
        <v>3264</v>
      </c>
      <c r="BM18" s="45">
        <v>3213</v>
      </c>
      <c r="BN18" s="45">
        <v>3527</v>
      </c>
      <c r="BO18" s="45">
        <v>1757</v>
      </c>
      <c r="BP18" s="45">
        <v>2641</v>
      </c>
      <c r="BQ18" s="45">
        <v>978</v>
      </c>
      <c r="BR18" s="45">
        <v>548</v>
      </c>
      <c r="BS18" s="45">
        <v>895</v>
      </c>
      <c r="BT18" s="45">
        <v>30</v>
      </c>
      <c r="BU18" s="45">
        <v>15</v>
      </c>
      <c r="BV18" s="45"/>
      <c r="BW18" s="46">
        <v>531313</v>
      </c>
      <c r="BY18" s="32"/>
      <c r="BZ18" s="47">
        <v>43891</v>
      </c>
      <c r="CA18" s="48">
        <v>1015</v>
      </c>
      <c r="CB18" s="48">
        <v>923</v>
      </c>
      <c r="CC18" s="48">
        <v>310</v>
      </c>
      <c r="CD18" s="48">
        <v>582</v>
      </c>
      <c r="CE18" s="48">
        <v>366</v>
      </c>
      <c r="CF18" s="48">
        <v>192</v>
      </c>
      <c r="CG18" s="48">
        <v>7795</v>
      </c>
      <c r="CH18" s="48">
        <v>10</v>
      </c>
      <c r="CI18" s="48">
        <v>76</v>
      </c>
      <c r="CJ18" s="48">
        <v>55</v>
      </c>
      <c r="CK18" s="48">
        <v>76</v>
      </c>
      <c r="CL18" s="48">
        <v>133</v>
      </c>
      <c r="CM18" s="48">
        <v>107</v>
      </c>
      <c r="CN18" s="48">
        <v>179</v>
      </c>
      <c r="CO18" s="48">
        <v>-1964</v>
      </c>
      <c r="CP18" s="48">
        <v>154</v>
      </c>
      <c r="CQ18" s="48">
        <v>211</v>
      </c>
      <c r="CR18" s="48">
        <v>138</v>
      </c>
      <c r="CS18" s="48">
        <v>166</v>
      </c>
      <c r="CT18" s="48">
        <v>35</v>
      </c>
      <c r="CU18" s="48">
        <v>18</v>
      </c>
      <c r="CV18" s="48">
        <v>8</v>
      </c>
      <c r="CW18" s="48">
        <v>7</v>
      </c>
      <c r="CX18" s="48">
        <v>-13</v>
      </c>
      <c r="CY18" s="48">
        <v>4</v>
      </c>
      <c r="CZ18" s="48">
        <v>95</v>
      </c>
      <c r="DA18" s="48">
        <v>18</v>
      </c>
      <c r="DB18" s="48">
        <v>-12</v>
      </c>
      <c r="DC18" s="48">
        <v>1</v>
      </c>
      <c r="DD18" s="48">
        <v>2</v>
      </c>
      <c r="DE18" s="48">
        <v>0</v>
      </c>
      <c r="DF18" s="48">
        <v>-328</v>
      </c>
      <c r="DG18" s="49">
        <v>10359</v>
      </c>
      <c r="DH18" s="35"/>
      <c r="DI18" s="36"/>
      <c r="DJ18" s="47">
        <v>44621</v>
      </c>
      <c r="DK18" s="45">
        <v>10189</v>
      </c>
      <c r="DL18" s="45">
        <v>7326</v>
      </c>
      <c r="DM18" s="45">
        <v>7318</v>
      </c>
      <c r="DN18" s="45">
        <v>7347</v>
      </c>
      <c r="DO18" s="45">
        <v>6297</v>
      </c>
      <c r="DP18" s="45">
        <v>5033</v>
      </c>
      <c r="DQ18" s="45">
        <v>4890</v>
      </c>
      <c r="DR18" s="45">
        <v>3715</v>
      </c>
      <c r="DS18" s="45">
        <v>3668</v>
      </c>
      <c r="DT18" s="45">
        <v>2028</v>
      </c>
      <c r="DU18" s="45">
        <v>1827</v>
      </c>
      <c r="DV18" s="45">
        <v>1701</v>
      </c>
      <c r="DW18" s="45">
        <v>1381</v>
      </c>
      <c r="DX18" s="45">
        <v>1335</v>
      </c>
      <c r="DY18" s="45">
        <v>1171</v>
      </c>
      <c r="DZ18" s="45">
        <v>1105</v>
      </c>
      <c r="EA18" s="45">
        <v>1029</v>
      </c>
      <c r="EB18" s="45">
        <v>975</v>
      </c>
      <c r="EC18" s="45">
        <v>838</v>
      </c>
      <c r="ED18" s="45">
        <v>743</v>
      </c>
      <c r="EE18" s="45">
        <v>759</v>
      </c>
      <c r="EF18" s="45">
        <v>679</v>
      </c>
      <c r="EG18" s="45">
        <v>617</v>
      </c>
      <c r="EH18" s="45">
        <v>550</v>
      </c>
      <c r="EI18" s="45">
        <v>363</v>
      </c>
      <c r="EJ18" s="45">
        <v>244</v>
      </c>
      <c r="EK18" s="45">
        <v>204</v>
      </c>
      <c r="EL18" s="45">
        <v>169</v>
      </c>
      <c r="EM18" s="45">
        <v>87</v>
      </c>
      <c r="EN18" s="45">
        <v>94</v>
      </c>
      <c r="EO18" s="45">
        <v>5</v>
      </c>
      <c r="EP18" s="45">
        <v>1</v>
      </c>
      <c r="EQ18" s="49">
        <v>73688</v>
      </c>
    </row>
    <row r="19" ht="15" spans="1:147">
      <c r="A19" s="5"/>
      <c r="B19" s="16"/>
      <c r="C19" s="37">
        <v>44287</v>
      </c>
      <c r="D19" s="38">
        <v>86.82</v>
      </c>
      <c r="E19" s="38">
        <v>95.8963</v>
      </c>
      <c r="F19" s="38">
        <v>182.7184</v>
      </c>
      <c r="G19" s="50">
        <f t="shared" si="3"/>
        <v>0.420153737340764</v>
      </c>
      <c r="H19" s="50">
        <f t="shared" si="0"/>
        <v>0.0219898661479112</v>
      </c>
      <c r="I19" s="38">
        <v>1.7631</v>
      </c>
      <c r="J19" s="38">
        <v>2.1684</v>
      </c>
      <c r="K19" s="38">
        <v>3.9315</v>
      </c>
      <c r="L19" s="20"/>
      <c r="M19" s="20"/>
      <c r="N19" s="16"/>
      <c r="O19" s="20"/>
      <c r="P19" s="37">
        <v>44256</v>
      </c>
      <c r="Q19" s="38">
        <v>49.5098</v>
      </c>
      <c r="R19" s="38">
        <v>0.0481</v>
      </c>
      <c r="S19" s="38">
        <v>35.5011</v>
      </c>
      <c r="T19" s="51">
        <v>85.059</v>
      </c>
      <c r="U19" s="53">
        <f t="shared" si="5"/>
        <v>0.570304538539928</v>
      </c>
      <c r="V19" s="53">
        <f t="shared" si="2"/>
        <v>0.0158130003140864</v>
      </c>
      <c r="W19" s="39">
        <v>0.6815</v>
      </c>
      <c r="X19" s="39">
        <v>0</v>
      </c>
      <c r="Y19" s="39">
        <v>0.6426</v>
      </c>
      <c r="Z19" s="39">
        <v>1.3241</v>
      </c>
      <c r="AA19" s="3"/>
      <c r="AB19" s="54"/>
      <c r="AC19" s="37">
        <v>43525</v>
      </c>
      <c r="AD19" s="38">
        <v>53.7168</v>
      </c>
      <c r="AE19" s="38">
        <v>13</v>
      </c>
      <c r="AF19" s="51">
        <v>53.7181</v>
      </c>
      <c r="AG19" s="53">
        <f t="shared" si="4"/>
        <v>1.00220279915764</v>
      </c>
      <c r="AH19" s="53">
        <f t="shared" si="1"/>
        <v>0.0370029323588406</v>
      </c>
      <c r="AI19" s="39">
        <v>1.9168</v>
      </c>
      <c r="AJ19" s="39">
        <v>0</v>
      </c>
      <c r="AK19" s="39">
        <v>1.9168</v>
      </c>
      <c r="AL19" s="3"/>
      <c r="AM19" s="54"/>
      <c r="AO19" s="44">
        <v>43891</v>
      </c>
      <c r="AP19" s="45">
        <v>64522</v>
      </c>
      <c r="AQ19" s="45">
        <v>62951</v>
      </c>
      <c r="AR19" s="45">
        <v>58865</v>
      </c>
      <c r="AS19" s="45">
        <v>66137</v>
      </c>
      <c r="AT19" s="45">
        <v>30576</v>
      </c>
      <c r="AU19" s="45">
        <v>33379</v>
      </c>
      <c r="AV19" s="45">
        <v>17982</v>
      </c>
      <c r="AW19" s="45">
        <v>26159</v>
      </c>
      <c r="AX19" s="45">
        <v>16808</v>
      </c>
      <c r="AY19" s="45">
        <v>17591</v>
      </c>
      <c r="AZ19" s="45">
        <v>22816</v>
      </c>
      <c r="BA19" s="45">
        <v>14660</v>
      </c>
      <c r="BB19" s="45">
        <v>15522</v>
      </c>
      <c r="BC19" s="45">
        <v>17129</v>
      </c>
      <c r="BD19" s="45">
        <v>10791</v>
      </c>
      <c r="BE19" s="45">
        <v>12212</v>
      </c>
      <c r="BF19" s="45">
        <v>11656</v>
      </c>
      <c r="BG19" s="45">
        <v>7148</v>
      </c>
      <c r="BH19" s="45">
        <v>3548</v>
      </c>
      <c r="BI19" s="45">
        <v>3874</v>
      </c>
      <c r="BJ19" s="45">
        <v>4056</v>
      </c>
      <c r="BK19" s="45">
        <v>6238</v>
      </c>
      <c r="BL19" s="45">
        <v>3430</v>
      </c>
      <c r="BM19" s="45">
        <v>3223</v>
      </c>
      <c r="BN19" s="45">
        <v>3535</v>
      </c>
      <c r="BO19" s="45">
        <v>1775</v>
      </c>
      <c r="BP19" s="45">
        <v>2629</v>
      </c>
      <c r="BQ19" s="45">
        <v>965</v>
      </c>
      <c r="BR19" s="45">
        <v>549</v>
      </c>
      <c r="BS19" s="45">
        <v>897</v>
      </c>
      <c r="BT19" s="45">
        <v>34</v>
      </c>
      <c r="BU19" s="45">
        <v>15</v>
      </c>
      <c r="BV19" s="45"/>
      <c r="BW19" s="46">
        <v>541672</v>
      </c>
      <c r="BY19" s="32"/>
      <c r="BZ19" s="47">
        <v>43922</v>
      </c>
      <c r="CA19" s="48">
        <v>885</v>
      </c>
      <c r="CB19" s="48">
        <v>512</v>
      </c>
      <c r="CC19" s="48">
        <v>546</v>
      </c>
      <c r="CD19" s="48">
        <v>92</v>
      </c>
      <c r="CE19" s="48">
        <v>350</v>
      </c>
      <c r="CF19" s="48">
        <v>148</v>
      </c>
      <c r="CG19" s="48">
        <v>1022</v>
      </c>
      <c r="CH19" s="48">
        <v>84</v>
      </c>
      <c r="CI19" s="48">
        <v>346</v>
      </c>
      <c r="CJ19" s="48">
        <v>100</v>
      </c>
      <c r="CK19" s="48">
        <v>296</v>
      </c>
      <c r="CL19" s="48">
        <v>194</v>
      </c>
      <c r="CM19" s="48">
        <v>188</v>
      </c>
      <c r="CN19" s="48">
        <v>338</v>
      </c>
      <c r="CO19" s="48">
        <v>-2604</v>
      </c>
      <c r="CP19" s="48">
        <v>37</v>
      </c>
      <c r="CQ19" s="48">
        <v>255</v>
      </c>
      <c r="CR19" s="48">
        <v>276</v>
      </c>
      <c r="CS19" s="48">
        <v>61</v>
      </c>
      <c r="CT19" s="48">
        <v>243</v>
      </c>
      <c r="CU19" s="48">
        <v>838</v>
      </c>
      <c r="CV19" s="48">
        <v>11</v>
      </c>
      <c r="CW19" s="48">
        <v>65</v>
      </c>
      <c r="CX19" s="48">
        <v>12</v>
      </c>
      <c r="CY19" s="48">
        <v>0</v>
      </c>
      <c r="CZ19" s="48">
        <v>34</v>
      </c>
      <c r="DA19" s="48">
        <v>16</v>
      </c>
      <c r="DB19" s="48">
        <v>29</v>
      </c>
      <c r="DC19" s="48">
        <v>230</v>
      </c>
      <c r="DD19" s="48">
        <v>40</v>
      </c>
      <c r="DE19" s="48">
        <v>0</v>
      </c>
      <c r="DF19" s="48">
        <v>448</v>
      </c>
      <c r="DG19" s="49">
        <v>5092</v>
      </c>
      <c r="DH19" s="35"/>
      <c r="DI19" s="36"/>
      <c r="DJ19" s="47">
        <v>44652</v>
      </c>
      <c r="DK19" s="45">
        <v>10195</v>
      </c>
      <c r="DL19" s="45">
        <v>7375</v>
      </c>
      <c r="DM19" s="45">
        <v>7363</v>
      </c>
      <c r="DN19" s="45">
        <v>7349</v>
      </c>
      <c r="DO19" s="45">
        <v>6393</v>
      </c>
      <c r="DP19" s="45">
        <v>5056</v>
      </c>
      <c r="DQ19" s="45">
        <v>4913</v>
      </c>
      <c r="DR19" s="45">
        <v>3727</v>
      </c>
      <c r="DS19" s="45">
        <v>3675</v>
      </c>
      <c r="DT19" s="45">
        <v>2050</v>
      </c>
      <c r="DU19" s="45">
        <v>1829</v>
      </c>
      <c r="DV19" s="45">
        <v>1708</v>
      </c>
      <c r="DW19" s="45">
        <v>1388</v>
      </c>
      <c r="DX19" s="45">
        <v>1337</v>
      </c>
      <c r="DY19" s="45">
        <v>1179</v>
      </c>
      <c r="DZ19" s="45">
        <v>1106</v>
      </c>
      <c r="EA19" s="45">
        <v>1032</v>
      </c>
      <c r="EB19" s="45">
        <v>980</v>
      </c>
      <c r="EC19" s="45">
        <v>845</v>
      </c>
      <c r="ED19" s="45">
        <v>747</v>
      </c>
      <c r="EE19" s="45">
        <v>766</v>
      </c>
      <c r="EF19" s="45">
        <v>694</v>
      </c>
      <c r="EG19" s="45">
        <v>617</v>
      </c>
      <c r="EH19" s="45">
        <v>556</v>
      </c>
      <c r="EI19" s="45">
        <v>363</v>
      </c>
      <c r="EJ19" s="45">
        <v>244</v>
      </c>
      <c r="EK19" s="45">
        <v>207</v>
      </c>
      <c r="EL19" s="45">
        <v>169</v>
      </c>
      <c r="EM19" s="45">
        <v>87</v>
      </c>
      <c r="EN19" s="45">
        <v>94</v>
      </c>
      <c r="EO19" s="45">
        <v>5</v>
      </c>
      <c r="EP19" s="45">
        <v>1</v>
      </c>
      <c r="EQ19" s="49">
        <v>74050</v>
      </c>
    </row>
    <row r="20" ht="15" spans="1:147">
      <c r="A20" s="5"/>
      <c r="B20" s="16"/>
      <c r="C20" s="37">
        <v>44317</v>
      </c>
      <c r="D20" s="38">
        <v>88.4409</v>
      </c>
      <c r="E20" s="38">
        <v>98.5611</v>
      </c>
      <c r="F20" s="38">
        <v>187.002</v>
      </c>
      <c r="G20" s="50">
        <f t="shared" si="3"/>
        <v>0.43912785167445</v>
      </c>
      <c r="H20" s="50">
        <f t="shared" si="0"/>
        <v>0.0234437254266675</v>
      </c>
      <c r="I20" s="38">
        <v>1.6188</v>
      </c>
      <c r="J20" s="38">
        <v>2.6648</v>
      </c>
      <c r="K20" s="38">
        <v>4.2836</v>
      </c>
      <c r="L20" s="20"/>
      <c r="M20" s="20"/>
      <c r="N20" s="16"/>
      <c r="O20" s="20"/>
      <c r="P20" s="37">
        <v>44287</v>
      </c>
      <c r="Q20" s="38">
        <v>50.4649</v>
      </c>
      <c r="R20" s="38">
        <v>0.0426</v>
      </c>
      <c r="S20" s="38">
        <v>36.3146</v>
      </c>
      <c r="T20" s="38">
        <v>86.8221</v>
      </c>
      <c r="U20" s="53">
        <f t="shared" si="5"/>
        <v>0.587926417979238</v>
      </c>
      <c r="V20" s="53">
        <f t="shared" si="2"/>
        <v>0.0207279652946779</v>
      </c>
      <c r="W20" s="38">
        <v>0.9551</v>
      </c>
      <c r="X20" s="38">
        <v>-0.0055</v>
      </c>
      <c r="Y20" s="38">
        <v>0.8135</v>
      </c>
      <c r="Z20" s="38">
        <v>1.7631</v>
      </c>
      <c r="AA20" s="3"/>
      <c r="AB20" s="54"/>
      <c r="AC20" s="37">
        <v>43556</v>
      </c>
      <c r="AD20" s="38">
        <v>56.1708</v>
      </c>
      <c r="AE20" s="38">
        <v>13</v>
      </c>
      <c r="AF20" s="51">
        <v>56.1721</v>
      </c>
      <c r="AG20" s="53">
        <f t="shared" si="4"/>
        <v>0.992999748090276</v>
      </c>
      <c r="AH20" s="53">
        <f t="shared" si="1"/>
        <v>0.0456829262390144</v>
      </c>
      <c r="AI20" s="39">
        <v>2.454</v>
      </c>
      <c r="AJ20" s="39">
        <v>0</v>
      </c>
      <c r="AK20" s="39">
        <v>2.454</v>
      </c>
      <c r="AL20" s="3"/>
      <c r="AM20" s="54"/>
      <c r="AO20" s="44">
        <v>43922</v>
      </c>
      <c r="AP20" s="45">
        <v>65407</v>
      </c>
      <c r="AQ20" s="45">
        <v>63973</v>
      </c>
      <c r="AR20" s="45">
        <v>56261</v>
      </c>
      <c r="AS20" s="45">
        <v>66683</v>
      </c>
      <c r="AT20" s="45">
        <v>31088</v>
      </c>
      <c r="AU20" s="45">
        <v>33471</v>
      </c>
      <c r="AV20" s="45">
        <v>18820</v>
      </c>
      <c r="AW20" s="45">
        <v>26607</v>
      </c>
      <c r="AX20" s="45">
        <v>17158</v>
      </c>
      <c r="AY20" s="45">
        <v>17867</v>
      </c>
      <c r="AZ20" s="45">
        <v>23162</v>
      </c>
      <c r="BA20" s="45">
        <v>14998</v>
      </c>
      <c r="BB20" s="45">
        <v>15777</v>
      </c>
      <c r="BC20" s="45">
        <v>17277</v>
      </c>
      <c r="BD20" s="45">
        <v>10985</v>
      </c>
      <c r="BE20" s="45">
        <v>12312</v>
      </c>
      <c r="BF20" s="45">
        <v>11690</v>
      </c>
      <c r="BG20" s="45">
        <v>7444</v>
      </c>
      <c r="BH20" s="45">
        <v>3791</v>
      </c>
      <c r="BI20" s="45">
        <v>4062</v>
      </c>
      <c r="BJ20" s="45">
        <v>4093</v>
      </c>
      <c r="BK20" s="45">
        <v>6303</v>
      </c>
      <c r="BL20" s="45">
        <v>3491</v>
      </c>
      <c r="BM20" s="45">
        <v>3307</v>
      </c>
      <c r="BN20" s="45">
        <v>3546</v>
      </c>
      <c r="BO20" s="45">
        <v>1791</v>
      </c>
      <c r="BP20" s="45">
        <v>2658</v>
      </c>
      <c r="BQ20" s="45">
        <v>977</v>
      </c>
      <c r="BR20" s="45">
        <v>779</v>
      </c>
      <c r="BS20" s="45">
        <v>937</v>
      </c>
      <c r="BT20" s="45">
        <v>34</v>
      </c>
      <c r="BU20" s="45">
        <v>15</v>
      </c>
      <c r="BV20" s="45"/>
      <c r="BW20" s="46">
        <v>546764</v>
      </c>
      <c r="BY20" s="32"/>
      <c r="BZ20" s="47">
        <v>43952</v>
      </c>
      <c r="CA20" s="48">
        <v>651</v>
      </c>
      <c r="CB20" s="48">
        <v>441</v>
      </c>
      <c r="CC20" s="48">
        <v>-2974</v>
      </c>
      <c r="CD20" s="48">
        <v>279</v>
      </c>
      <c r="CE20" s="48">
        <v>103</v>
      </c>
      <c r="CF20" s="48">
        <v>66</v>
      </c>
      <c r="CG20" s="48">
        <v>518</v>
      </c>
      <c r="CH20" s="48">
        <v>191</v>
      </c>
      <c r="CI20" s="48">
        <v>248</v>
      </c>
      <c r="CJ20" s="48">
        <v>204</v>
      </c>
      <c r="CK20" s="48">
        <v>256</v>
      </c>
      <c r="CL20" s="48">
        <v>314</v>
      </c>
      <c r="CM20" s="48">
        <v>75</v>
      </c>
      <c r="CN20" s="48">
        <v>210</v>
      </c>
      <c r="CO20" s="48">
        <v>921</v>
      </c>
      <c r="CP20" s="48">
        <v>28</v>
      </c>
      <c r="CQ20" s="48">
        <v>406</v>
      </c>
      <c r="CR20" s="48">
        <v>187</v>
      </c>
      <c r="CS20" s="48">
        <v>46</v>
      </c>
      <c r="CT20" s="48">
        <v>299</v>
      </c>
      <c r="CU20" s="48">
        <v>301</v>
      </c>
      <c r="CV20" s="48">
        <v>16</v>
      </c>
      <c r="CW20" s="48">
        <v>11</v>
      </c>
      <c r="CX20" s="48">
        <v>55</v>
      </c>
      <c r="CY20" s="48">
        <v>1</v>
      </c>
      <c r="CZ20" s="48">
        <v>86</v>
      </c>
      <c r="DA20" s="48">
        <v>30</v>
      </c>
      <c r="DB20" s="48">
        <v>26</v>
      </c>
      <c r="DC20" s="48">
        <v>2</v>
      </c>
      <c r="DD20" s="48">
        <v>2</v>
      </c>
      <c r="DE20" s="48">
        <v>0</v>
      </c>
      <c r="DF20" s="48">
        <v>825</v>
      </c>
      <c r="DG20" s="49">
        <v>3824</v>
      </c>
      <c r="DH20" s="35"/>
      <c r="DI20" s="36"/>
      <c r="DJ20" s="47">
        <v>44682</v>
      </c>
      <c r="DK20" s="45">
        <v>10204</v>
      </c>
      <c r="DL20" s="45">
        <v>7412</v>
      </c>
      <c r="DM20" s="45">
        <v>7397</v>
      </c>
      <c r="DN20" s="45">
        <v>7354</v>
      </c>
      <c r="DO20" s="45">
        <v>6437</v>
      </c>
      <c r="DP20" s="45">
        <v>5085</v>
      </c>
      <c r="DQ20" s="45">
        <v>4925</v>
      </c>
      <c r="DR20" s="45">
        <v>3740</v>
      </c>
      <c r="DS20" s="45">
        <v>3683</v>
      </c>
      <c r="DT20" s="45">
        <v>2084</v>
      </c>
      <c r="DU20" s="45">
        <v>1830</v>
      </c>
      <c r="DV20" s="45">
        <v>1713</v>
      </c>
      <c r="DW20" s="45">
        <v>1391</v>
      </c>
      <c r="DX20" s="45">
        <v>1339</v>
      </c>
      <c r="DY20" s="45">
        <v>1183</v>
      </c>
      <c r="DZ20" s="45">
        <v>1108</v>
      </c>
      <c r="EA20" s="45">
        <v>1042</v>
      </c>
      <c r="EB20" s="45">
        <v>991</v>
      </c>
      <c r="EC20" s="45">
        <v>859</v>
      </c>
      <c r="ED20" s="45">
        <v>749</v>
      </c>
      <c r="EE20" s="45">
        <v>772</v>
      </c>
      <c r="EF20" s="45">
        <v>700</v>
      </c>
      <c r="EG20" s="45">
        <v>619</v>
      </c>
      <c r="EH20" s="45">
        <v>557</v>
      </c>
      <c r="EI20" s="45">
        <v>363</v>
      </c>
      <c r="EJ20" s="45">
        <v>244</v>
      </c>
      <c r="EK20" s="45">
        <v>208</v>
      </c>
      <c r="EL20" s="45">
        <v>169</v>
      </c>
      <c r="EM20" s="45">
        <v>87</v>
      </c>
      <c r="EN20" s="45">
        <v>94</v>
      </c>
      <c r="EO20" s="45">
        <v>5</v>
      </c>
      <c r="EP20" s="45">
        <v>1</v>
      </c>
      <c r="EQ20" s="49">
        <v>74345</v>
      </c>
    </row>
    <row r="21" ht="15" spans="1:147">
      <c r="A21" s="5"/>
      <c r="C21" s="37">
        <v>44348</v>
      </c>
      <c r="D21" s="38">
        <v>92.3381</v>
      </c>
      <c r="E21" s="38">
        <v>102.4037</v>
      </c>
      <c r="F21" s="38">
        <v>194.7418</v>
      </c>
      <c r="G21" s="50">
        <f t="shared" si="3"/>
        <v>0.473300923130929</v>
      </c>
      <c r="H21" s="50">
        <f t="shared" si="0"/>
        <v>0.0413888621512069</v>
      </c>
      <c r="I21" s="38">
        <v>3.8972</v>
      </c>
      <c r="J21" s="38">
        <v>3.8426</v>
      </c>
      <c r="K21" s="38">
        <v>7.7398</v>
      </c>
      <c r="M21" s="20"/>
      <c r="N21" s="16"/>
      <c r="O21" s="20"/>
      <c r="P21" s="37">
        <v>44317</v>
      </c>
      <c r="Q21" s="38">
        <v>51.613</v>
      </c>
      <c r="R21" s="38">
        <v>0.0426</v>
      </c>
      <c r="S21" s="38">
        <v>36.7853</v>
      </c>
      <c r="T21" s="38">
        <v>88.4409</v>
      </c>
      <c r="U21" s="53">
        <f t="shared" si="5"/>
        <v>0.606299083888497</v>
      </c>
      <c r="V21" s="53">
        <f t="shared" si="2"/>
        <v>0.0186450224078891</v>
      </c>
      <c r="W21" s="38">
        <v>1.1481</v>
      </c>
      <c r="X21" s="38">
        <v>0</v>
      </c>
      <c r="Y21" s="38">
        <v>0.4707</v>
      </c>
      <c r="Z21" s="38">
        <v>1.6188</v>
      </c>
      <c r="AA21" s="3"/>
      <c r="AC21" s="37">
        <v>43586</v>
      </c>
      <c r="AD21" s="38">
        <v>57.523</v>
      </c>
      <c r="AE21" s="38">
        <v>13</v>
      </c>
      <c r="AF21" s="51">
        <v>57.5243</v>
      </c>
      <c r="AG21" s="53">
        <f t="shared" si="4"/>
        <v>0.889685689131835</v>
      </c>
      <c r="AH21" s="53">
        <f t="shared" si="1"/>
        <v>0.024072448777952</v>
      </c>
      <c r="AI21" s="39">
        <v>1.3522</v>
      </c>
      <c r="AJ21" s="39">
        <v>0</v>
      </c>
      <c r="AK21" s="39">
        <v>1.3522</v>
      </c>
      <c r="AL21" s="3"/>
      <c r="AM21" s="54"/>
      <c r="AO21" s="44">
        <v>43952</v>
      </c>
      <c r="AP21" s="45">
        <v>66058</v>
      </c>
      <c r="AQ21" s="45">
        <v>64491</v>
      </c>
      <c r="AR21" s="45">
        <v>57182</v>
      </c>
      <c r="AS21" s="45">
        <v>63709</v>
      </c>
      <c r="AT21" s="45">
        <v>31529</v>
      </c>
      <c r="AU21" s="45">
        <v>33750</v>
      </c>
      <c r="AV21" s="45">
        <v>19121</v>
      </c>
      <c r="AW21" s="45">
        <v>27432</v>
      </c>
      <c r="AX21" s="45">
        <v>17261</v>
      </c>
      <c r="AY21" s="45">
        <v>18054</v>
      </c>
      <c r="AZ21" s="45">
        <v>23410</v>
      </c>
      <c r="BA21" s="45">
        <v>15208</v>
      </c>
      <c r="BB21" s="45">
        <v>16183</v>
      </c>
      <c r="BC21" s="45">
        <v>17343</v>
      </c>
      <c r="BD21" s="45">
        <v>11299</v>
      </c>
      <c r="BE21" s="45">
        <v>12516</v>
      </c>
      <c r="BF21" s="45">
        <v>11776</v>
      </c>
      <c r="BG21" s="45">
        <v>7700</v>
      </c>
      <c r="BH21" s="45">
        <v>4090</v>
      </c>
      <c r="BI21" s="45">
        <v>4137</v>
      </c>
      <c r="BJ21" s="45">
        <v>4121</v>
      </c>
      <c r="BK21" s="45">
        <v>6314</v>
      </c>
      <c r="BL21" s="45">
        <v>3537</v>
      </c>
      <c r="BM21" s="45">
        <v>3498</v>
      </c>
      <c r="BN21" s="45">
        <v>3562</v>
      </c>
      <c r="BO21" s="45">
        <v>1821</v>
      </c>
      <c r="BP21" s="45">
        <v>2684</v>
      </c>
      <c r="BQ21" s="45">
        <v>1032</v>
      </c>
      <c r="BR21" s="45">
        <v>781</v>
      </c>
      <c r="BS21" s="45">
        <v>939</v>
      </c>
      <c r="BT21" s="45">
        <v>35</v>
      </c>
      <c r="BU21" s="45">
        <v>15</v>
      </c>
      <c r="BV21" s="45"/>
      <c r="BW21" s="46">
        <v>550588</v>
      </c>
      <c r="BY21" s="32"/>
      <c r="BZ21" s="47">
        <v>43983</v>
      </c>
      <c r="CA21" s="48">
        <v>1139</v>
      </c>
      <c r="CB21" s="48">
        <v>1400</v>
      </c>
      <c r="CC21" s="48">
        <v>-2409</v>
      </c>
      <c r="CD21" s="48">
        <v>599</v>
      </c>
      <c r="CE21" s="48">
        <v>491</v>
      </c>
      <c r="CF21" s="48">
        <v>258</v>
      </c>
      <c r="CG21" s="48">
        <v>807</v>
      </c>
      <c r="CH21" s="48">
        <v>297</v>
      </c>
      <c r="CI21" s="48">
        <v>361</v>
      </c>
      <c r="CJ21" s="48">
        <v>297</v>
      </c>
      <c r="CK21" s="48">
        <v>375</v>
      </c>
      <c r="CL21" s="48">
        <v>249</v>
      </c>
      <c r="CM21" s="48">
        <v>127</v>
      </c>
      <c r="CN21" s="48">
        <v>434</v>
      </c>
      <c r="CO21" s="48">
        <v>953</v>
      </c>
      <c r="CP21" s="48">
        <v>126</v>
      </c>
      <c r="CQ21" s="48">
        <v>388</v>
      </c>
      <c r="CR21" s="48">
        <v>163</v>
      </c>
      <c r="CS21" s="48">
        <v>114</v>
      </c>
      <c r="CT21" s="48">
        <v>226</v>
      </c>
      <c r="CU21" s="48">
        <v>590</v>
      </c>
      <c r="CV21" s="48">
        <v>68</v>
      </c>
      <c r="CW21" s="48">
        <v>66</v>
      </c>
      <c r="CX21" s="48">
        <v>45</v>
      </c>
      <c r="CY21" s="48">
        <v>12</v>
      </c>
      <c r="CZ21" s="48">
        <v>148</v>
      </c>
      <c r="DA21" s="48">
        <v>34</v>
      </c>
      <c r="DB21" s="48">
        <v>29</v>
      </c>
      <c r="DC21" s="48">
        <v>10</v>
      </c>
      <c r="DD21" s="48">
        <v>18</v>
      </c>
      <c r="DE21" s="48">
        <v>0</v>
      </c>
      <c r="DF21" s="48">
        <v>419</v>
      </c>
      <c r="DG21" s="49">
        <v>7834</v>
      </c>
      <c r="DH21" s="35"/>
      <c r="DI21" s="36"/>
      <c r="DJ21" s="47">
        <v>44713</v>
      </c>
      <c r="DK21" s="45">
        <v>10212</v>
      </c>
      <c r="DL21" s="45">
        <v>7445</v>
      </c>
      <c r="DM21" s="45">
        <v>7429</v>
      </c>
      <c r="DN21" s="45">
        <v>7372</v>
      </c>
      <c r="DO21" s="45">
        <v>6480</v>
      </c>
      <c r="DP21" s="45">
        <v>5099</v>
      </c>
      <c r="DQ21" s="45">
        <v>4938</v>
      </c>
      <c r="DR21" s="45">
        <v>3759</v>
      </c>
      <c r="DS21" s="45">
        <v>3693</v>
      </c>
      <c r="DT21" s="45">
        <v>2113</v>
      </c>
      <c r="DU21" s="45">
        <v>1836</v>
      </c>
      <c r="DV21" s="45">
        <v>1714</v>
      </c>
      <c r="DW21" s="45">
        <v>1394</v>
      </c>
      <c r="DX21" s="45">
        <v>1340</v>
      </c>
      <c r="DY21" s="45">
        <v>1187</v>
      </c>
      <c r="DZ21" s="45">
        <v>1113</v>
      </c>
      <c r="EA21" s="45">
        <v>1045</v>
      </c>
      <c r="EB21" s="45">
        <v>993</v>
      </c>
      <c r="EC21" s="45">
        <v>860</v>
      </c>
      <c r="ED21" s="45">
        <v>752</v>
      </c>
      <c r="EE21" s="45">
        <v>778</v>
      </c>
      <c r="EF21" s="45">
        <v>708</v>
      </c>
      <c r="EG21" s="45">
        <v>621</v>
      </c>
      <c r="EH21" s="45">
        <v>558</v>
      </c>
      <c r="EI21" s="45">
        <v>363</v>
      </c>
      <c r="EJ21" s="45">
        <v>248</v>
      </c>
      <c r="EK21" s="45">
        <v>210</v>
      </c>
      <c r="EL21" s="45">
        <v>169</v>
      </c>
      <c r="EM21" s="45">
        <v>87</v>
      </c>
      <c r="EN21" s="45">
        <v>95</v>
      </c>
      <c r="EO21" s="45">
        <v>5</v>
      </c>
      <c r="EP21" s="45">
        <v>1</v>
      </c>
      <c r="EQ21" s="49">
        <v>74617</v>
      </c>
    </row>
    <row r="22" ht="15" spans="1:147">
      <c r="A22" s="5"/>
      <c r="B22" s="16"/>
      <c r="C22" s="37">
        <v>44378</v>
      </c>
      <c r="D22" s="38">
        <v>95.047</v>
      </c>
      <c r="E22" s="38">
        <v>106.4197</v>
      </c>
      <c r="F22" s="38">
        <v>201.4667</v>
      </c>
      <c r="G22" s="50">
        <f t="shared" si="3"/>
        <v>0.502419929781021</v>
      </c>
      <c r="H22" s="50">
        <f t="shared" si="0"/>
        <v>0.0345323910942592</v>
      </c>
      <c r="I22" s="38">
        <v>2.7089</v>
      </c>
      <c r="J22" s="38">
        <v>4.016</v>
      </c>
      <c r="K22" s="38">
        <v>6.7249</v>
      </c>
      <c r="M22" s="20"/>
      <c r="N22" s="16"/>
      <c r="O22" s="20"/>
      <c r="P22" s="37">
        <v>44348</v>
      </c>
      <c r="Q22" s="38">
        <v>54.8694</v>
      </c>
      <c r="R22" s="38">
        <v>0.0426</v>
      </c>
      <c r="S22" s="38">
        <v>37.4261</v>
      </c>
      <c r="T22" s="38">
        <v>92.3381</v>
      </c>
      <c r="U22" s="53">
        <f t="shared" si="5"/>
        <v>0.653554122151348</v>
      </c>
      <c r="V22" s="53">
        <f t="shared" si="2"/>
        <v>0.0440655850404055</v>
      </c>
      <c r="W22" s="38">
        <v>3.2564</v>
      </c>
      <c r="X22" s="38">
        <v>0</v>
      </c>
      <c r="Y22" s="38">
        <v>0.6408</v>
      </c>
      <c r="Z22" s="38">
        <v>3.8972</v>
      </c>
      <c r="AA22" s="3"/>
      <c r="AB22" s="54"/>
      <c r="AC22" s="37">
        <v>43617</v>
      </c>
      <c r="AD22" s="38">
        <v>59.0859</v>
      </c>
      <c r="AE22" s="38">
        <v>13</v>
      </c>
      <c r="AF22" s="51">
        <v>59.0872</v>
      </c>
      <c r="AG22" s="53">
        <f t="shared" si="4"/>
        <v>0.843600136037866</v>
      </c>
      <c r="AH22" s="53">
        <f t="shared" si="1"/>
        <v>0.027169387545785</v>
      </c>
      <c r="AI22" s="39">
        <v>1.5629</v>
      </c>
      <c r="AJ22" s="39">
        <v>0</v>
      </c>
      <c r="AK22" s="39">
        <v>1.5629</v>
      </c>
      <c r="AL22" s="3"/>
      <c r="AM22" s="54"/>
      <c r="AO22" s="44">
        <v>43983</v>
      </c>
      <c r="AP22" s="45">
        <v>67197</v>
      </c>
      <c r="AQ22" s="45">
        <v>65298</v>
      </c>
      <c r="AR22" s="45">
        <v>58135</v>
      </c>
      <c r="AS22" s="45">
        <v>61300</v>
      </c>
      <c r="AT22" s="45">
        <v>32929</v>
      </c>
      <c r="AU22" s="45">
        <v>34349</v>
      </c>
      <c r="AV22" s="45">
        <v>19711</v>
      </c>
      <c r="AW22" s="45">
        <v>27851</v>
      </c>
      <c r="AX22" s="45">
        <v>17752</v>
      </c>
      <c r="AY22" s="45">
        <v>18217</v>
      </c>
      <c r="AZ22" s="45">
        <v>23771</v>
      </c>
      <c r="BA22" s="45">
        <v>15642</v>
      </c>
      <c r="BB22" s="45">
        <v>16571</v>
      </c>
      <c r="BC22" s="45">
        <v>17601</v>
      </c>
      <c r="BD22" s="45">
        <v>11548</v>
      </c>
      <c r="BE22" s="45">
        <v>12813</v>
      </c>
      <c r="BF22" s="45">
        <v>11924</v>
      </c>
      <c r="BG22" s="45">
        <v>8075</v>
      </c>
      <c r="BH22" s="45">
        <v>4316</v>
      </c>
      <c r="BI22" s="45">
        <v>4264</v>
      </c>
      <c r="BJ22" s="45">
        <v>4247</v>
      </c>
      <c r="BK22" s="45">
        <v>6380</v>
      </c>
      <c r="BL22" s="45">
        <v>3651</v>
      </c>
      <c r="BM22" s="45">
        <v>3795</v>
      </c>
      <c r="BN22" s="45">
        <v>3630</v>
      </c>
      <c r="BO22" s="45">
        <v>1855</v>
      </c>
      <c r="BP22" s="45">
        <v>2713</v>
      </c>
      <c r="BQ22" s="45">
        <v>1077</v>
      </c>
      <c r="BR22" s="45">
        <v>791</v>
      </c>
      <c r="BS22" s="45">
        <v>957</v>
      </c>
      <c r="BT22" s="45">
        <v>47</v>
      </c>
      <c r="BU22" s="45">
        <v>15</v>
      </c>
      <c r="BV22" s="45"/>
      <c r="BW22" s="46">
        <v>558422</v>
      </c>
      <c r="BY22" s="32"/>
      <c r="BZ22" s="47">
        <v>44013</v>
      </c>
      <c r="CA22" s="48">
        <v>1068</v>
      </c>
      <c r="CB22" s="48">
        <v>886</v>
      </c>
      <c r="CC22" s="48">
        <v>-391</v>
      </c>
      <c r="CD22" s="48">
        <v>403</v>
      </c>
      <c r="CE22" s="48">
        <v>332</v>
      </c>
      <c r="CF22" s="48">
        <v>183</v>
      </c>
      <c r="CG22" s="48">
        <v>1216</v>
      </c>
      <c r="CH22" s="48">
        <v>81</v>
      </c>
      <c r="CI22" s="48">
        <v>142</v>
      </c>
      <c r="CJ22" s="48">
        <v>222</v>
      </c>
      <c r="CK22" s="48">
        <v>-15</v>
      </c>
      <c r="CL22" s="48">
        <v>97</v>
      </c>
      <c r="CM22" s="48">
        <v>-6</v>
      </c>
      <c r="CN22" s="48">
        <v>543</v>
      </c>
      <c r="CO22" s="48">
        <v>752</v>
      </c>
      <c r="CP22" s="48">
        <v>11</v>
      </c>
      <c r="CQ22" s="48">
        <v>501</v>
      </c>
      <c r="CR22" s="48">
        <v>12</v>
      </c>
      <c r="CS22" s="48">
        <v>197</v>
      </c>
      <c r="CT22" s="48">
        <v>71</v>
      </c>
      <c r="CU22" s="48">
        <v>384</v>
      </c>
      <c r="CV22" s="48">
        <v>77</v>
      </c>
      <c r="CW22" s="48">
        <v>15</v>
      </c>
      <c r="CX22" s="48">
        <v>34</v>
      </c>
      <c r="CY22" s="48">
        <v>20</v>
      </c>
      <c r="CZ22" s="48">
        <v>357</v>
      </c>
      <c r="DA22" s="48">
        <v>102</v>
      </c>
      <c r="DB22" s="48">
        <v>87</v>
      </c>
      <c r="DC22" s="48">
        <v>14</v>
      </c>
      <c r="DD22" s="48">
        <v>1</v>
      </c>
      <c r="DE22" s="48">
        <v>0</v>
      </c>
      <c r="DF22" s="48">
        <v>430</v>
      </c>
      <c r="DG22" s="49">
        <v>7826</v>
      </c>
      <c r="DH22" s="35"/>
      <c r="DI22" s="36"/>
      <c r="DJ22" s="47">
        <v>44743</v>
      </c>
      <c r="DK22" s="45">
        <v>10233</v>
      </c>
      <c r="DL22" s="45">
        <v>7496</v>
      </c>
      <c r="DM22" s="45">
        <v>6716</v>
      </c>
      <c r="DN22" s="45">
        <v>7406</v>
      </c>
      <c r="DO22" s="45">
        <v>6546</v>
      </c>
      <c r="DP22" s="45">
        <v>5118</v>
      </c>
      <c r="DQ22" s="45">
        <v>4951</v>
      </c>
      <c r="DR22" s="45">
        <v>3772</v>
      </c>
      <c r="DS22" s="45">
        <v>3699</v>
      </c>
      <c r="DT22" s="45">
        <v>2158</v>
      </c>
      <c r="DU22" s="45">
        <v>1841</v>
      </c>
      <c r="DV22" s="45">
        <v>1721</v>
      </c>
      <c r="DW22" s="45">
        <v>1398</v>
      </c>
      <c r="DX22" s="45">
        <v>1342</v>
      </c>
      <c r="DY22" s="45">
        <v>1194</v>
      </c>
      <c r="DZ22" s="45">
        <v>1115</v>
      </c>
      <c r="EA22" s="45">
        <v>1048</v>
      </c>
      <c r="EB22" s="45">
        <v>999</v>
      </c>
      <c r="EC22" s="45">
        <v>868</v>
      </c>
      <c r="ED22" s="45">
        <v>755</v>
      </c>
      <c r="EE22" s="45">
        <v>787</v>
      </c>
      <c r="EF22" s="45">
        <v>725</v>
      </c>
      <c r="EG22" s="45">
        <v>628</v>
      </c>
      <c r="EH22" s="45">
        <v>565</v>
      </c>
      <c r="EI22" s="45">
        <v>365</v>
      </c>
      <c r="EJ22" s="45">
        <v>249</v>
      </c>
      <c r="EK22" s="45">
        <v>213</v>
      </c>
      <c r="EL22" s="45">
        <v>171</v>
      </c>
      <c r="EM22" s="45">
        <v>87</v>
      </c>
      <c r="EN22" s="45">
        <v>95</v>
      </c>
      <c r="EO22" s="45">
        <v>5</v>
      </c>
      <c r="EP22" s="45">
        <v>1</v>
      </c>
      <c r="EQ22" s="49">
        <v>74267</v>
      </c>
    </row>
    <row r="23" ht="15" spans="1:147">
      <c r="A23" s="5"/>
      <c r="C23" s="37">
        <v>44409</v>
      </c>
      <c r="D23" s="38">
        <v>98.4855</v>
      </c>
      <c r="E23" s="38">
        <v>111.9942</v>
      </c>
      <c r="F23" s="38">
        <v>210.4797</v>
      </c>
      <c r="G23" s="50">
        <f t="shared" si="3"/>
        <v>0.522833858357728</v>
      </c>
      <c r="H23" s="50">
        <f t="shared" si="0"/>
        <v>0.0447369217840963</v>
      </c>
      <c r="I23" s="38">
        <v>3.4385</v>
      </c>
      <c r="J23" s="38">
        <v>5.5745</v>
      </c>
      <c r="K23" s="38">
        <v>9.013</v>
      </c>
      <c r="P23" s="37">
        <v>44378</v>
      </c>
      <c r="Q23" s="38">
        <v>56.6686</v>
      </c>
      <c r="R23" s="38">
        <v>0.0426</v>
      </c>
      <c r="S23" s="38">
        <v>38.3358</v>
      </c>
      <c r="T23" s="38">
        <v>95.047</v>
      </c>
      <c r="U23" s="53">
        <f t="shared" si="5"/>
        <v>0.678540144954154</v>
      </c>
      <c r="V23" s="53">
        <f t="shared" si="2"/>
        <v>0.0293367526513975</v>
      </c>
      <c r="W23" s="38">
        <v>1.7992</v>
      </c>
      <c r="X23" s="38">
        <v>0</v>
      </c>
      <c r="Y23" s="38">
        <v>0.9097</v>
      </c>
      <c r="Z23" s="38">
        <v>2.7089</v>
      </c>
      <c r="AA23" s="3"/>
      <c r="AC23" s="37">
        <v>43647</v>
      </c>
      <c r="AD23" s="38">
        <v>60.4611</v>
      </c>
      <c r="AE23" s="38">
        <v>13</v>
      </c>
      <c r="AF23" s="51">
        <v>60.4624</v>
      </c>
      <c r="AG23" s="53">
        <f t="shared" si="4"/>
        <v>0.794839521711769</v>
      </c>
      <c r="AH23" s="53">
        <f t="shared" si="1"/>
        <v>0.0232740762804804</v>
      </c>
      <c r="AI23" s="39">
        <v>1.3752</v>
      </c>
      <c r="AJ23" s="39">
        <v>0</v>
      </c>
      <c r="AK23" s="39">
        <v>1.3752</v>
      </c>
      <c r="AL23" s="3"/>
      <c r="AM23" s="54"/>
      <c r="AO23" s="44">
        <v>44013</v>
      </c>
      <c r="AP23" s="45">
        <v>68265</v>
      </c>
      <c r="AQ23" s="45">
        <v>66514</v>
      </c>
      <c r="AR23" s="45">
        <v>58887</v>
      </c>
      <c r="AS23" s="45">
        <v>60909</v>
      </c>
      <c r="AT23" s="45">
        <v>33815</v>
      </c>
      <c r="AU23" s="45">
        <v>34752</v>
      </c>
      <c r="AV23" s="45">
        <v>20095</v>
      </c>
      <c r="AW23" s="45">
        <v>28281</v>
      </c>
      <c r="AX23" s="45">
        <v>18084</v>
      </c>
      <c r="AY23" s="45">
        <v>18229</v>
      </c>
      <c r="AZ23" s="45">
        <v>23913</v>
      </c>
      <c r="BA23" s="45">
        <v>16185</v>
      </c>
      <c r="BB23" s="45">
        <v>17072</v>
      </c>
      <c r="BC23" s="45">
        <v>17784</v>
      </c>
      <c r="BD23" s="45">
        <v>11645</v>
      </c>
      <c r="BE23" s="45">
        <v>13035</v>
      </c>
      <c r="BF23" s="45">
        <v>12281</v>
      </c>
      <c r="BG23" s="45">
        <v>8060</v>
      </c>
      <c r="BH23" s="45">
        <v>4387</v>
      </c>
      <c r="BI23" s="45">
        <v>4258</v>
      </c>
      <c r="BJ23" s="45">
        <v>4258</v>
      </c>
      <c r="BK23" s="45">
        <v>6395</v>
      </c>
      <c r="BL23" s="45">
        <v>3848</v>
      </c>
      <c r="BM23" s="45">
        <v>3876</v>
      </c>
      <c r="BN23" s="45">
        <v>3707</v>
      </c>
      <c r="BO23" s="45">
        <v>1957</v>
      </c>
      <c r="BP23" s="45">
        <v>2800</v>
      </c>
      <c r="BQ23" s="45">
        <v>1111</v>
      </c>
      <c r="BR23" s="45">
        <v>805</v>
      </c>
      <c r="BS23" s="45">
        <v>958</v>
      </c>
      <c r="BT23" s="45">
        <v>67</v>
      </c>
      <c r="BU23" s="45">
        <v>15</v>
      </c>
      <c r="BV23" s="45"/>
      <c r="BW23" s="46">
        <v>566248</v>
      </c>
      <c r="BY23" s="32"/>
      <c r="BZ23" s="47">
        <v>44044</v>
      </c>
      <c r="CA23" s="48">
        <v>1750</v>
      </c>
      <c r="CB23" s="48">
        <v>3913</v>
      </c>
      <c r="CC23" s="48">
        <v>1197</v>
      </c>
      <c r="CD23" s="48">
        <v>884</v>
      </c>
      <c r="CE23" s="48">
        <v>2670</v>
      </c>
      <c r="CF23" s="48">
        <v>1092</v>
      </c>
      <c r="CG23" s="48">
        <v>1523</v>
      </c>
      <c r="CH23" s="48">
        <v>366</v>
      </c>
      <c r="CI23" s="48">
        <v>653</v>
      </c>
      <c r="CJ23" s="48">
        <v>385</v>
      </c>
      <c r="CK23" s="48">
        <v>1018</v>
      </c>
      <c r="CL23" s="48">
        <v>1691</v>
      </c>
      <c r="CM23" s="48">
        <v>104</v>
      </c>
      <c r="CN23" s="48">
        <v>989</v>
      </c>
      <c r="CO23" s="48">
        <v>1266</v>
      </c>
      <c r="CP23" s="48">
        <v>102</v>
      </c>
      <c r="CQ23" s="48">
        <v>1167</v>
      </c>
      <c r="CR23" s="48">
        <v>890</v>
      </c>
      <c r="CS23" s="48">
        <v>97</v>
      </c>
      <c r="CT23" s="48">
        <v>182</v>
      </c>
      <c r="CU23" s="48">
        <v>1542</v>
      </c>
      <c r="CV23" s="48">
        <v>49</v>
      </c>
      <c r="CW23" s="48">
        <v>29</v>
      </c>
      <c r="CX23" s="48">
        <v>0</v>
      </c>
      <c r="CY23" s="48">
        <v>67</v>
      </c>
      <c r="CZ23" s="48">
        <v>434</v>
      </c>
      <c r="DA23" s="48">
        <v>928</v>
      </c>
      <c r="DB23" s="48">
        <v>159</v>
      </c>
      <c r="DC23" s="48">
        <v>292</v>
      </c>
      <c r="DD23" s="48">
        <v>88</v>
      </c>
      <c r="DE23" s="48">
        <v>0</v>
      </c>
      <c r="DF23" s="48">
        <v>204</v>
      </c>
      <c r="DG23" s="49">
        <v>25731</v>
      </c>
      <c r="DH23" s="35"/>
      <c r="DI23" s="36"/>
      <c r="DJ23" s="31"/>
      <c r="DK23" s="31"/>
      <c r="DL23" s="31"/>
      <c r="DM23" s="31"/>
      <c r="DO23" s="35"/>
    </row>
    <row r="24" ht="15" spans="1:147">
      <c r="A24" s="5"/>
      <c r="C24" s="37">
        <v>44440</v>
      </c>
      <c r="D24" s="38">
        <v>104.4337</v>
      </c>
      <c r="E24" s="38">
        <v>117.8945</v>
      </c>
      <c r="F24" s="38">
        <v>222.3282</v>
      </c>
      <c r="G24" s="50">
        <f t="shared" si="3"/>
        <v>0.567547216105827</v>
      </c>
      <c r="H24" s="50">
        <f t="shared" si="0"/>
        <v>0.0562928396420177</v>
      </c>
      <c r="I24" s="38">
        <v>5.9482</v>
      </c>
      <c r="J24" s="38">
        <v>5.9003</v>
      </c>
      <c r="K24" s="38">
        <v>11.8485</v>
      </c>
      <c r="P24" s="37">
        <v>44409</v>
      </c>
      <c r="Q24" s="38">
        <v>58.5753</v>
      </c>
      <c r="R24" s="38">
        <v>0.0414</v>
      </c>
      <c r="S24" s="38">
        <v>39.8688</v>
      </c>
      <c r="T24" s="38">
        <v>98.4855</v>
      </c>
      <c r="U24" s="53">
        <f t="shared" si="5"/>
        <v>0.663665434077898</v>
      </c>
      <c r="V24" s="53">
        <f t="shared" si="2"/>
        <v>0.0361768388271066</v>
      </c>
      <c r="W24" s="38">
        <v>1.9067</v>
      </c>
      <c r="X24" s="38">
        <v>-0.0012</v>
      </c>
      <c r="Y24" s="38">
        <v>1.533</v>
      </c>
      <c r="Z24" s="38">
        <v>3.4385</v>
      </c>
      <c r="AA24" s="3"/>
      <c r="AC24" s="37">
        <v>43678</v>
      </c>
      <c r="AD24" s="38">
        <v>62.4529</v>
      </c>
      <c r="AE24" s="38">
        <v>13</v>
      </c>
      <c r="AF24" s="51">
        <v>62.4542</v>
      </c>
      <c r="AG24" s="53">
        <f t="shared" si="4"/>
        <v>0.710792746397853</v>
      </c>
      <c r="AH24" s="53">
        <f t="shared" si="1"/>
        <v>0.0329427875836883</v>
      </c>
      <c r="AI24" s="39">
        <v>1.9918</v>
      </c>
      <c r="AJ24" s="39">
        <v>0</v>
      </c>
      <c r="AK24" s="39">
        <v>1.9918</v>
      </c>
      <c r="AL24" s="3"/>
      <c r="AM24" s="54"/>
      <c r="AO24" s="44">
        <v>44044</v>
      </c>
      <c r="AP24" s="45">
        <v>70015</v>
      </c>
      <c r="AQ24" s="45">
        <v>68037</v>
      </c>
      <c r="AR24" s="45">
        <v>60153</v>
      </c>
      <c r="AS24" s="45">
        <v>62106</v>
      </c>
      <c r="AT24" s="45">
        <v>37728</v>
      </c>
      <c r="AU24" s="45">
        <v>35636</v>
      </c>
      <c r="AV24" s="45">
        <v>21637</v>
      </c>
      <c r="AW24" s="45">
        <v>28485</v>
      </c>
      <c r="AX24" s="45">
        <v>20754</v>
      </c>
      <c r="AY24" s="45">
        <v>19119</v>
      </c>
      <c r="AZ24" s="45">
        <v>24566</v>
      </c>
      <c r="BA24" s="45">
        <v>17174</v>
      </c>
      <c r="BB24" s="45">
        <v>18239</v>
      </c>
      <c r="BC24" s="45">
        <v>18876</v>
      </c>
      <c r="BD24" s="45">
        <v>13336</v>
      </c>
      <c r="BE24" s="45">
        <v>13420</v>
      </c>
      <c r="BF24" s="45">
        <v>12715</v>
      </c>
      <c r="BG24" s="45">
        <v>9078</v>
      </c>
      <c r="BH24" s="45">
        <v>4569</v>
      </c>
      <c r="BI24" s="45">
        <v>4362</v>
      </c>
      <c r="BJ24" s="45">
        <v>4360</v>
      </c>
      <c r="BK24" s="45">
        <v>6424</v>
      </c>
      <c r="BL24" s="45">
        <v>3945</v>
      </c>
      <c r="BM24" s="45">
        <v>4242</v>
      </c>
      <c r="BN24" s="45">
        <v>3756</v>
      </c>
      <c r="BO24" s="45">
        <v>2885</v>
      </c>
      <c r="BP24" s="45">
        <v>2959</v>
      </c>
      <c r="BQ24" s="45">
        <v>1111</v>
      </c>
      <c r="BR24" s="45">
        <v>1097</v>
      </c>
      <c r="BS24" s="45">
        <v>1046</v>
      </c>
      <c r="BT24" s="45">
        <v>134</v>
      </c>
      <c r="BU24" s="45">
        <v>15</v>
      </c>
      <c r="BV24" s="45"/>
      <c r="BW24" s="46">
        <v>591979</v>
      </c>
      <c r="BY24" s="32"/>
      <c r="BZ24" s="47">
        <v>44075</v>
      </c>
      <c r="CA24" s="48">
        <v>1935</v>
      </c>
      <c r="CB24" s="48">
        <v>1048</v>
      </c>
      <c r="CC24" s="48">
        <v>828</v>
      </c>
      <c r="CD24" s="48">
        <v>422</v>
      </c>
      <c r="CE24" s="48">
        <v>420</v>
      </c>
      <c r="CF24" s="48">
        <v>558</v>
      </c>
      <c r="CG24" s="48">
        <v>1469</v>
      </c>
      <c r="CH24" s="48">
        <v>269</v>
      </c>
      <c r="CI24" s="48">
        <v>291</v>
      </c>
      <c r="CJ24" s="48">
        <v>242</v>
      </c>
      <c r="CK24" s="48">
        <v>417</v>
      </c>
      <c r="CL24" s="48">
        <v>283</v>
      </c>
      <c r="CM24" s="48">
        <v>168</v>
      </c>
      <c r="CN24" s="48">
        <v>454</v>
      </c>
      <c r="CO24" s="48">
        <v>864</v>
      </c>
      <c r="CP24" s="48">
        <v>479</v>
      </c>
      <c r="CQ24" s="48">
        <v>714</v>
      </c>
      <c r="CR24" s="48">
        <v>272</v>
      </c>
      <c r="CS24" s="48">
        <v>154</v>
      </c>
      <c r="CT24" s="48">
        <v>104</v>
      </c>
      <c r="CU24" s="48">
        <v>1641</v>
      </c>
      <c r="CV24" s="48">
        <v>68</v>
      </c>
      <c r="CW24" s="48">
        <v>51</v>
      </c>
      <c r="CX24" s="48">
        <v>84</v>
      </c>
      <c r="CY24" s="48">
        <v>9</v>
      </c>
      <c r="CZ24" s="48">
        <v>81</v>
      </c>
      <c r="DA24" s="48">
        <v>-194</v>
      </c>
      <c r="DB24" s="48">
        <v>27</v>
      </c>
      <c r="DC24" s="48">
        <v>17</v>
      </c>
      <c r="DD24" s="48">
        <v>-3</v>
      </c>
      <c r="DE24" s="48">
        <v>0</v>
      </c>
      <c r="DF24" s="48">
        <v>840</v>
      </c>
      <c r="DG24" s="49">
        <v>14012</v>
      </c>
      <c r="DH24" s="35"/>
      <c r="DI24" s="36"/>
      <c r="DJ24" s="31"/>
      <c r="DK24" s="31"/>
      <c r="DL24" s="31"/>
      <c r="DM24" s="31"/>
      <c r="DO24" s="35"/>
    </row>
    <row r="25" ht="15" spans="1:147">
      <c r="A25" s="5"/>
      <c r="C25" s="37">
        <v>44470</v>
      </c>
      <c r="D25" s="38">
        <v>106.2337</v>
      </c>
      <c r="E25" s="38">
        <v>119.0637</v>
      </c>
      <c r="F25" s="38">
        <v>225.2974</v>
      </c>
      <c r="G25" s="50">
        <f t="shared" si="3"/>
        <v>0.504395717397372</v>
      </c>
      <c r="H25" s="50">
        <f t="shared" si="0"/>
        <v>0.0133550309857229</v>
      </c>
      <c r="I25" s="38">
        <v>1.8</v>
      </c>
      <c r="J25" s="38">
        <v>1.1692</v>
      </c>
      <c r="K25" s="38">
        <v>2.9692</v>
      </c>
      <c r="P25" s="37">
        <v>44440</v>
      </c>
      <c r="Q25" s="38">
        <v>61.5537</v>
      </c>
      <c r="R25" s="38">
        <v>0.0414</v>
      </c>
      <c r="S25" s="38">
        <v>42.8386</v>
      </c>
      <c r="T25" s="38">
        <v>104.4337</v>
      </c>
      <c r="U25" s="53">
        <f t="shared" si="5"/>
        <v>0.723353977204282</v>
      </c>
      <c r="V25" s="53">
        <f t="shared" si="2"/>
        <v>0.0603967081448538</v>
      </c>
      <c r="W25" s="38">
        <v>2.9784</v>
      </c>
      <c r="X25" s="38">
        <v>0</v>
      </c>
      <c r="Y25" s="38">
        <v>2.9698</v>
      </c>
      <c r="Z25" s="38">
        <v>5.9482</v>
      </c>
      <c r="AC25" s="37">
        <v>43709</v>
      </c>
      <c r="AD25" s="38">
        <v>64.9187</v>
      </c>
      <c r="AE25" s="38">
        <v>13</v>
      </c>
      <c r="AF25" s="51">
        <v>64.92</v>
      </c>
      <c r="AG25" s="53">
        <f t="shared" si="4"/>
        <v>0.693884846097046</v>
      </c>
      <c r="AH25" s="53">
        <f t="shared" si="1"/>
        <v>0.039481732213366</v>
      </c>
      <c r="AI25" s="39">
        <v>2.4658</v>
      </c>
      <c r="AJ25" s="39">
        <v>0</v>
      </c>
      <c r="AK25" s="39">
        <v>2.4658</v>
      </c>
      <c r="AL25" s="3"/>
      <c r="AM25" s="54"/>
      <c r="AO25" s="44">
        <v>44075</v>
      </c>
      <c r="AP25" s="45">
        <v>71950</v>
      </c>
      <c r="AQ25" s="45">
        <v>69506</v>
      </c>
      <c r="AR25" s="45">
        <v>61017</v>
      </c>
      <c r="AS25" s="45">
        <v>62934</v>
      </c>
      <c r="AT25" s="45">
        <v>38776</v>
      </c>
      <c r="AU25" s="45">
        <v>36058</v>
      </c>
      <c r="AV25" s="45">
        <v>23278</v>
      </c>
      <c r="AW25" s="45">
        <v>29325</v>
      </c>
      <c r="AX25" s="45">
        <v>21174</v>
      </c>
      <c r="AY25" s="45">
        <v>19391</v>
      </c>
      <c r="AZ25" s="45">
        <v>24857</v>
      </c>
      <c r="BA25" s="45">
        <v>17628</v>
      </c>
      <c r="BB25" s="45">
        <v>18953</v>
      </c>
      <c r="BC25" s="45">
        <v>19434</v>
      </c>
      <c r="BD25" s="45">
        <v>13619</v>
      </c>
      <c r="BE25" s="45">
        <v>13662</v>
      </c>
      <c r="BF25" s="45">
        <v>12796</v>
      </c>
      <c r="BG25" s="45">
        <v>9495</v>
      </c>
      <c r="BH25" s="45">
        <v>4673</v>
      </c>
      <c r="BI25" s="45">
        <v>4530</v>
      </c>
      <c r="BJ25" s="45">
        <v>4839</v>
      </c>
      <c r="BK25" s="45">
        <v>6475</v>
      </c>
      <c r="BL25" s="45">
        <v>4099</v>
      </c>
      <c r="BM25" s="45">
        <v>4511</v>
      </c>
      <c r="BN25" s="45">
        <v>3824</v>
      </c>
      <c r="BO25" s="45">
        <v>2691</v>
      </c>
      <c r="BP25" s="45">
        <v>2986</v>
      </c>
      <c r="BQ25" s="45">
        <v>1195</v>
      </c>
      <c r="BR25" s="45">
        <v>1114</v>
      </c>
      <c r="BS25" s="45">
        <v>1043</v>
      </c>
      <c r="BT25" s="45">
        <v>143</v>
      </c>
      <c r="BU25" s="45">
        <v>15</v>
      </c>
      <c r="BV25" s="45"/>
      <c r="BW25" s="46">
        <v>605991</v>
      </c>
      <c r="BY25" s="32"/>
      <c r="BZ25" s="47">
        <v>44105</v>
      </c>
      <c r="CA25" s="48">
        <v>1313</v>
      </c>
      <c r="CB25" s="48">
        <v>13660</v>
      </c>
      <c r="CC25" s="48">
        <v>4545</v>
      </c>
      <c r="CD25" s="48">
        <v>3798</v>
      </c>
      <c r="CE25" s="48">
        <v>969</v>
      </c>
      <c r="CF25" s="48">
        <v>2814</v>
      </c>
      <c r="CG25" s="48">
        <v>3971</v>
      </c>
      <c r="CH25" s="48">
        <v>176</v>
      </c>
      <c r="CI25" s="48">
        <v>2870</v>
      </c>
      <c r="CJ25" s="48">
        <v>2936</v>
      </c>
      <c r="CK25" s="48">
        <v>730</v>
      </c>
      <c r="CL25" s="48">
        <v>1369</v>
      </c>
      <c r="CM25" s="48">
        <v>1082</v>
      </c>
      <c r="CN25" s="48">
        <v>1253</v>
      </c>
      <c r="CO25" s="48">
        <v>6964</v>
      </c>
      <c r="CP25" s="48">
        <v>397</v>
      </c>
      <c r="CQ25" s="48">
        <v>1673</v>
      </c>
      <c r="CR25" s="48">
        <v>2256</v>
      </c>
      <c r="CS25" s="48">
        <v>96</v>
      </c>
      <c r="CT25" s="48">
        <v>50</v>
      </c>
      <c r="CU25" s="48">
        <v>2622</v>
      </c>
      <c r="CV25" s="48">
        <v>174</v>
      </c>
      <c r="CW25" s="48">
        <v>747</v>
      </c>
      <c r="CX25" s="48">
        <v>238</v>
      </c>
      <c r="CY25" s="48">
        <v>3</v>
      </c>
      <c r="CZ25" s="48">
        <v>1106</v>
      </c>
      <c r="DA25" s="48">
        <v>551</v>
      </c>
      <c r="DB25" s="48">
        <v>146</v>
      </c>
      <c r="DC25" s="48">
        <v>163</v>
      </c>
      <c r="DD25" s="48">
        <v>89</v>
      </c>
      <c r="DE25" s="48">
        <v>0</v>
      </c>
      <c r="DF25" s="48">
        <v>1791</v>
      </c>
      <c r="DG25" s="49">
        <v>60552</v>
      </c>
      <c r="DH25" s="35"/>
      <c r="DI25" s="36"/>
      <c r="DJ25" s="31"/>
      <c r="DK25" s="31"/>
      <c r="DL25" s="31"/>
      <c r="DM25" s="31"/>
      <c r="DO25" s="35"/>
    </row>
    <row r="26" ht="15" spans="1:147">
      <c r="A26" s="5"/>
      <c r="C26" s="37">
        <v>44501</v>
      </c>
      <c r="D26" s="38">
        <v>109.1881</v>
      </c>
      <c r="E26" s="38">
        <v>129.3086</v>
      </c>
      <c r="F26" s="38">
        <v>238.4967</v>
      </c>
      <c r="G26" s="50">
        <f t="shared" si="3"/>
        <v>0.550068892904031</v>
      </c>
      <c r="H26" s="50">
        <f t="shared" si="0"/>
        <v>0.0585861177270577</v>
      </c>
      <c r="I26" s="38">
        <v>2.9544</v>
      </c>
      <c r="J26" s="38">
        <v>10.2449</v>
      </c>
      <c r="K26" s="38">
        <v>13.1993</v>
      </c>
      <c r="P26" s="37">
        <v>44470</v>
      </c>
      <c r="Q26" s="38">
        <v>62.6051</v>
      </c>
      <c r="R26" s="38">
        <v>0.0406</v>
      </c>
      <c r="S26" s="38">
        <v>43.588</v>
      </c>
      <c r="T26" s="38">
        <v>106.2337</v>
      </c>
      <c r="U26" s="53">
        <f t="shared" si="5"/>
        <v>0.593801150113346</v>
      </c>
      <c r="V26" s="53">
        <f t="shared" si="2"/>
        <v>0.0172358156418857</v>
      </c>
      <c r="W26" s="38">
        <v>1.0514</v>
      </c>
      <c r="X26" s="38">
        <v>-0.0008</v>
      </c>
      <c r="Y26" s="38">
        <v>0.7494</v>
      </c>
      <c r="Z26" s="38">
        <v>1.8</v>
      </c>
      <c r="AC26" s="37">
        <v>43739</v>
      </c>
      <c r="AD26" s="38">
        <v>66.5749</v>
      </c>
      <c r="AE26" s="38">
        <v>13</v>
      </c>
      <c r="AF26" s="51">
        <v>66.5762</v>
      </c>
      <c r="AG26" s="53">
        <f t="shared" si="4"/>
        <v>0.658570976589845</v>
      </c>
      <c r="AH26" s="53">
        <f t="shared" si="1"/>
        <v>0.0255113986444855</v>
      </c>
      <c r="AI26" s="39">
        <v>1.6562</v>
      </c>
      <c r="AJ26" s="39">
        <v>0</v>
      </c>
      <c r="AK26" s="39">
        <v>1.6562</v>
      </c>
      <c r="AL26" s="3"/>
      <c r="AM26" s="54"/>
      <c r="AO26" s="44">
        <v>44105</v>
      </c>
      <c r="AP26" s="45">
        <v>73263</v>
      </c>
      <c r="AQ26" s="45">
        <v>73477</v>
      </c>
      <c r="AR26" s="45">
        <v>67981</v>
      </c>
      <c r="AS26" s="45">
        <v>67479</v>
      </c>
      <c r="AT26" s="45">
        <v>52436</v>
      </c>
      <c r="AU26" s="45">
        <v>39856</v>
      </c>
      <c r="AV26" s="45">
        <v>25900</v>
      </c>
      <c r="AW26" s="45">
        <v>31116</v>
      </c>
      <c r="AX26" s="45">
        <v>22143</v>
      </c>
      <c r="AY26" s="45">
        <v>21647</v>
      </c>
      <c r="AZ26" s="45">
        <v>27727</v>
      </c>
      <c r="BA26" s="45">
        <v>18881</v>
      </c>
      <c r="BB26" s="45">
        <v>20626</v>
      </c>
      <c r="BC26" s="45">
        <v>22248</v>
      </c>
      <c r="BD26" s="45">
        <v>14988</v>
      </c>
      <c r="BE26" s="45">
        <v>16598</v>
      </c>
      <c r="BF26" s="45">
        <v>13902</v>
      </c>
      <c r="BG26" s="45">
        <v>10225</v>
      </c>
      <c r="BH26" s="45">
        <v>4723</v>
      </c>
      <c r="BI26" s="45">
        <v>5612</v>
      </c>
      <c r="BJ26" s="45">
        <v>5236</v>
      </c>
      <c r="BK26" s="45">
        <v>7222</v>
      </c>
      <c r="BL26" s="45">
        <v>4195</v>
      </c>
      <c r="BM26" s="45">
        <v>4687</v>
      </c>
      <c r="BN26" s="45">
        <v>3998</v>
      </c>
      <c r="BO26" s="45">
        <v>3242</v>
      </c>
      <c r="BP26" s="45">
        <v>3132</v>
      </c>
      <c r="BQ26" s="45">
        <v>1433</v>
      </c>
      <c r="BR26" s="45">
        <v>1277</v>
      </c>
      <c r="BS26" s="45">
        <v>1132</v>
      </c>
      <c r="BT26" s="45">
        <v>146</v>
      </c>
      <c r="BU26" s="45">
        <v>15</v>
      </c>
      <c r="BV26" s="45"/>
      <c r="BW26" s="46">
        <v>666543</v>
      </c>
      <c r="BY26" s="32"/>
      <c r="BZ26" s="47">
        <v>44136</v>
      </c>
      <c r="CA26" s="48">
        <v>2788</v>
      </c>
      <c r="CB26" s="48">
        <v>3554</v>
      </c>
      <c r="CC26" s="48">
        <v>1692</v>
      </c>
      <c r="CD26" s="48">
        <v>2681</v>
      </c>
      <c r="CE26" s="48">
        <v>2075</v>
      </c>
      <c r="CF26" s="48">
        <v>1478</v>
      </c>
      <c r="CG26" s="48">
        <v>1779</v>
      </c>
      <c r="CH26" s="48">
        <v>92</v>
      </c>
      <c r="CI26" s="48">
        <v>1356</v>
      </c>
      <c r="CJ26" s="48">
        <v>677</v>
      </c>
      <c r="CK26" s="48">
        <v>375</v>
      </c>
      <c r="CL26" s="48">
        <v>435</v>
      </c>
      <c r="CM26" s="48">
        <v>423</v>
      </c>
      <c r="CN26" s="48">
        <v>965</v>
      </c>
      <c r="CO26" s="48">
        <v>1626</v>
      </c>
      <c r="CP26" s="48">
        <v>385</v>
      </c>
      <c r="CQ26" s="48">
        <v>1457</v>
      </c>
      <c r="CR26" s="48">
        <v>321</v>
      </c>
      <c r="CS26" s="48">
        <v>149</v>
      </c>
      <c r="CT26" s="48">
        <v>305</v>
      </c>
      <c r="CU26" s="48">
        <v>983</v>
      </c>
      <c r="CV26" s="48">
        <v>91</v>
      </c>
      <c r="CW26" s="48">
        <v>308</v>
      </c>
      <c r="CX26" s="48">
        <v>81</v>
      </c>
      <c r="CY26" s="48">
        <v>6</v>
      </c>
      <c r="CZ26" s="48">
        <v>530</v>
      </c>
      <c r="DA26" s="48">
        <v>246</v>
      </c>
      <c r="DB26" s="48">
        <v>145</v>
      </c>
      <c r="DC26" s="48">
        <v>19</v>
      </c>
      <c r="DD26" s="48">
        <v>27</v>
      </c>
      <c r="DE26" s="48">
        <v>0</v>
      </c>
      <c r="DF26" s="48">
        <v>1599</v>
      </c>
      <c r="DG26" s="49">
        <v>28648</v>
      </c>
      <c r="DH26" s="35"/>
      <c r="DI26" s="36"/>
      <c r="DJ26" s="31"/>
      <c r="DK26" s="31"/>
      <c r="DL26" s="31"/>
      <c r="DM26" s="31"/>
      <c r="DO26" s="35"/>
      <c r="EQ26" s="5" t="s">
        <v>11384</v>
      </c>
    </row>
    <row r="27" ht="15" spans="1:147">
      <c r="A27" s="5"/>
      <c r="C27" s="37">
        <v>44531</v>
      </c>
      <c r="D27" s="38">
        <v>114.6956</v>
      </c>
      <c r="E27" s="38">
        <v>147.0141</v>
      </c>
      <c r="F27" s="38">
        <v>261.7097</v>
      </c>
      <c r="G27" s="50">
        <f t="shared" si="3"/>
        <v>0.55693395917736</v>
      </c>
      <c r="H27" s="50">
        <f t="shared" si="0"/>
        <v>0.0973304871723593</v>
      </c>
      <c r="I27" s="38">
        <v>5.5075</v>
      </c>
      <c r="J27" s="38">
        <v>17.7055</v>
      </c>
      <c r="K27" s="38">
        <v>23.213</v>
      </c>
      <c r="P27" s="37">
        <v>44501</v>
      </c>
      <c r="Q27" s="38">
        <v>64.565</v>
      </c>
      <c r="R27" s="38">
        <v>0.0406</v>
      </c>
      <c r="S27" s="38">
        <v>44.5825</v>
      </c>
      <c r="T27" s="38">
        <v>109.1881</v>
      </c>
      <c r="U27" s="53">
        <f t="shared" si="5"/>
        <v>0.570620160502654</v>
      </c>
      <c r="V27" s="53">
        <f t="shared" si="2"/>
        <v>0.0278103840871589</v>
      </c>
      <c r="W27" s="38">
        <v>1.9599</v>
      </c>
      <c r="X27" s="38">
        <v>0</v>
      </c>
      <c r="Y27" s="38">
        <v>0.9945</v>
      </c>
      <c r="Z27" s="38">
        <v>2.9544</v>
      </c>
      <c r="AC27" s="37">
        <v>43770</v>
      </c>
      <c r="AD27" s="38">
        <v>67.8055</v>
      </c>
      <c r="AE27" s="38">
        <v>13</v>
      </c>
      <c r="AF27" s="51">
        <v>67.8068</v>
      </c>
      <c r="AG27" s="53">
        <f t="shared" si="4"/>
        <v>0.548054509797654</v>
      </c>
      <c r="AH27" s="53">
        <f t="shared" si="1"/>
        <v>0.018484082900496</v>
      </c>
      <c r="AI27" s="39">
        <v>1.2306</v>
      </c>
      <c r="AJ27" s="39">
        <v>0</v>
      </c>
      <c r="AK27" s="39">
        <v>1.2306</v>
      </c>
      <c r="AL27" s="3"/>
      <c r="AM27" s="54"/>
      <c r="AO27" s="44">
        <v>44136</v>
      </c>
      <c r="AP27" s="45">
        <v>76051</v>
      </c>
      <c r="AQ27" s="45">
        <v>75256</v>
      </c>
      <c r="AR27" s="45">
        <v>69607</v>
      </c>
      <c r="AS27" s="45">
        <v>69171</v>
      </c>
      <c r="AT27" s="45">
        <v>55990</v>
      </c>
      <c r="AU27" s="45">
        <v>42537</v>
      </c>
      <c r="AV27" s="45">
        <v>26883</v>
      </c>
      <c r="AW27" s="45">
        <v>32715</v>
      </c>
      <c r="AX27" s="45">
        <v>24218</v>
      </c>
      <c r="AY27" s="45">
        <v>21968</v>
      </c>
      <c r="AZ27" s="45">
        <v>29083</v>
      </c>
      <c r="BA27" s="45">
        <v>19846</v>
      </c>
      <c r="BB27" s="45">
        <v>22083</v>
      </c>
      <c r="BC27" s="45">
        <v>23726</v>
      </c>
      <c r="BD27" s="45">
        <v>15423</v>
      </c>
      <c r="BE27" s="45">
        <v>17275</v>
      </c>
      <c r="BF27" s="45">
        <v>14432</v>
      </c>
      <c r="BG27" s="45">
        <v>10600</v>
      </c>
      <c r="BH27" s="45">
        <v>5028</v>
      </c>
      <c r="BI27" s="45">
        <v>6035</v>
      </c>
      <c r="BJ27" s="45">
        <v>5621</v>
      </c>
      <c r="BK27" s="45">
        <v>7530</v>
      </c>
      <c r="BL27" s="45">
        <v>4344</v>
      </c>
      <c r="BM27" s="45">
        <v>4779</v>
      </c>
      <c r="BN27" s="45">
        <v>4089</v>
      </c>
      <c r="BO27" s="45">
        <v>3488</v>
      </c>
      <c r="BP27" s="45">
        <v>3277</v>
      </c>
      <c r="BQ27" s="45">
        <v>1514</v>
      </c>
      <c r="BR27" s="45">
        <v>1296</v>
      </c>
      <c r="BS27" s="45">
        <v>1159</v>
      </c>
      <c r="BT27" s="45">
        <v>152</v>
      </c>
      <c r="BU27" s="45">
        <v>15</v>
      </c>
      <c r="BV27" s="45"/>
      <c r="BW27" s="46">
        <v>695191</v>
      </c>
      <c r="BY27" s="32"/>
      <c r="BZ27" s="47">
        <v>44166</v>
      </c>
      <c r="CA27" s="48">
        <v>9823</v>
      </c>
      <c r="CB27" s="48">
        <v>5552</v>
      </c>
      <c r="CC27" s="48">
        <v>7882</v>
      </c>
      <c r="CD27" s="48">
        <v>6353</v>
      </c>
      <c r="CE27" s="48">
        <v>8598</v>
      </c>
      <c r="CF27" s="48">
        <v>4120</v>
      </c>
      <c r="CG27" s="48">
        <v>10282</v>
      </c>
      <c r="CH27" s="48">
        <v>81</v>
      </c>
      <c r="CI27" s="48">
        <v>2721</v>
      </c>
      <c r="CJ27" s="48">
        <v>2180</v>
      </c>
      <c r="CK27" s="48">
        <v>743</v>
      </c>
      <c r="CL27" s="48">
        <v>3131</v>
      </c>
      <c r="CM27" s="48">
        <v>1545</v>
      </c>
      <c r="CN27" s="48">
        <v>4026</v>
      </c>
      <c r="CO27" s="48">
        <v>18027</v>
      </c>
      <c r="CP27" s="48">
        <v>383</v>
      </c>
      <c r="CQ27" s="48">
        <v>3486</v>
      </c>
      <c r="CR27" s="48">
        <v>3958</v>
      </c>
      <c r="CS27" s="48">
        <v>558</v>
      </c>
      <c r="CT27" s="48">
        <v>785</v>
      </c>
      <c r="CU27" s="48">
        <v>6525</v>
      </c>
      <c r="CV27" s="48">
        <v>288</v>
      </c>
      <c r="CW27" s="48">
        <v>728</v>
      </c>
      <c r="CX27" s="48">
        <v>383</v>
      </c>
      <c r="CY27" s="48">
        <v>41</v>
      </c>
      <c r="CZ27" s="48">
        <v>3101</v>
      </c>
      <c r="DA27" s="48">
        <v>280</v>
      </c>
      <c r="DB27" s="48">
        <v>213</v>
      </c>
      <c r="DC27" s="48">
        <v>214</v>
      </c>
      <c r="DD27" s="48">
        <v>-44</v>
      </c>
      <c r="DE27" s="48">
        <v>0</v>
      </c>
      <c r="DF27" s="48">
        <v>6244</v>
      </c>
      <c r="DG27" s="49">
        <v>112207</v>
      </c>
      <c r="DH27" s="35"/>
      <c r="DI27" s="36"/>
      <c r="DJ27" s="31"/>
      <c r="DK27" s="31"/>
      <c r="DL27" s="31"/>
      <c r="DM27" s="31"/>
      <c r="DO27" s="35"/>
      <c r="EQ27" s="5" t="s">
        <v>11463</v>
      </c>
    </row>
    <row r="28" ht="15" spans="1:147">
      <c r="A28" s="5"/>
      <c r="B28" s="16"/>
      <c r="C28" s="37">
        <v>44562</v>
      </c>
      <c r="D28" s="38">
        <v>117.7542</v>
      </c>
      <c r="E28" s="38">
        <v>155.3257</v>
      </c>
      <c r="F28" s="38">
        <v>273.0799</v>
      </c>
      <c r="G28" s="50">
        <f t="shared" si="3"/>
        <v>0.59129866754619</v>
      </c>
      <c r="H28" s="50">
        <f t="shared" si="0"/>
        <v>0.0434458485871942</v>
      </c>
      <c r="I28" s="39">
        <v>3.0586</v>
      </c>
      <c r="J28" s="39">
        <v>8.3116</v>
      </c>
      <c r="K28" s="39">
        <v>11.3702</v>
      </c>
      <c r="L28" s="20"/>
      <c r="M28" s="20"/>
      <c r="N28" s="16"/>
      <c r="O28" s="20"/>
      <c r="P28" s="37">
        <v>44531</v>
      </c>
      <c r="Q28" s="38">
        <v>67.6725</v>
      </c>
      <c r="R28" s="38">
        <v>0.0406</v>
      </c>
      <c r="S28" s="38">
        <v>46.9825</v>
      </c>
      <c r="T28" s="38">
        <v>114.6956</v>
      </c>
      <c r="U28" s="53">
        <f t="shared" si="5"/>
        <v>0.420558386322483</v>
      </c>
      <c r="V28" s="53">
        <f t="shared" si="2"/>
        <v>0.050440478403782</v>
      </c>
      <c r="W28" s="38">
        <v>3.1075</v>
      </c>
      <c r="X28" s="38">
        <v>0</v>
      </c>
      <c r="Y28" s="38">
        <v>2.4</v>
      </c>
      <c r="Z28" s="38">
        <v>5.5075</v>
      </c>
      <c r="AB28" s="54"/>
      <c r="AC28" s="37">
        <v>43800</v>
      </c>
      <c r="AD28" s="38">
        <v>70.266</v>
      </c>
      <c r="AE28" s="38">
        <v>13</v>
      </c>
      <c r="AF28" s="51">
        <v>70.2673</v>
      </c>
      <c r="AG28" s="53">
        <f t="shared" si="4"/>
        <v>0.473068868144055</v>
      </c>
      <c r="AH28" s="53">
        <f t="shared" si="1"/>
        <v>0.0362869210757624</v>
      </c>
      <c r="AI28" s="39">
        <v>2.4605</v>
      </c>
      <c r="AJ28" s="39">
        <v>0</v>
      </c>
      <c r="AK28" s="39">
        <v>2.4605</v>
      </c>
      <c r="AL28" s="3"/>
      <c r="AM28" s="56"/>
      <c r="AN28" s="57"/>
      <c r="AO28" s="44">
        <v>44166</v>
      </c>
      <c r="AP28" s="45">
        <v>85874</v>
      </c>
      <c r="AQ28" s="45">
        <v>85538</v>
      </c>
      <c r="AR28" s="45">
        <v>87634</v>
      </c>
      <c r="AS28" s="45">
        <v>77053</v>
      </c>
      <c r="AT28" s="45">
        <v>61542</v>
      </c>
      <c r="AU28" s="45">
        <v>48890</v>
      </c>
      <c r="AV28" s="45">
        <v>33408</v>
      </c>
      <c r="AW28" s="45">
        <v>38959</v>
      </c>
      <c r="AX28" s="45">
        <v>32816</v>
      </c>
      <c r="AY28" s="45">
        <v>25926</v>
      </c>
      <c r="AZ28" s="45">
        <v>31804</v>
      </c>
      <c r="BA28" s="45">
        <v>23872</v>
      </c>
      <c r="BB28" s="45">
        <v>25569</v>
      </c>
      <c r="BC28" s="45">
        <v>27846</v>
      </c>
      <c r="BD28" s="45">
        <v>18554</v>
      </c>
      <c r="BE28" s="45">
        <v>19455</v>
      </c>
      <c r="BF28" s="45">
        <v>17533</v>
      </c>
      <c r="BG28" s="45">
        <v>11343</v>
      </c>
      <c r="BH28" s="45">
        <v>5813</v>
      </c>
      <c r="BI28" s="45">
        <v>7580</v>
      </c>
      <c r="BJ28" s="45">
        <v>6004</v>
      </c>
      <c r="BK28" s="45">
        <v>8258</v>
      </c>
      <c r="BL28" s="45">
        <v>4902</v>
      </c>
      <c r="BM28" s="45">
        <v>4860</v>
      </c>
      <c r="BN28" s="45">
        <v>4377</v>
      </c>
      <c r="BO28" s="45">
        <v>3768</v>
      </c>
      <c r="BP28" s="45">
        <v>3490</v>
      </c>
      <c r="BQ28" s="45">
        <v>1897</v>
      </c>
      <c r="BR28" s="45">
        <v>1510</v>
      </c>
      <c r="BS28" s="45">
        <v>1115</v>
      </c>
      <c r="BT28" s="45">
        <v>193</v>
      </c>
      <c r="BU28" s="45">
        <v>15</v>
      </c>
      <c r="BV28" s="45"/>
      <c r="BW28" s="46">
        <v>807398</v>
      </c>
      <c r="BY28" s="32"/>
      <c r="BZ28" s="47">
        <v>44197</v>
      </c>
      <c r="CA28" s="48">
        <v>25352</v>
      </c>
      <c r="CB28" s="48">
        <v>-780</v>
      </c>
      <c r="CC28" s="48">
        <v>-4888</v>
      </c>
      <c r="CD28" s="48">
        <v>-1878</v>
      </c>
      <c r="CE28" s="48">
        <v>-3463</v>
      </c>
      <c r="CF28" s="48">
        <v>-2836</v>
      </c>
      <c r="CG28" s="48">
        <v>-4156</v>
      </c>
      <c r="CH28" s="48">
        <v>-264</v>
      </c>
      <c r="CI28" s="48">
        <v>-3627</v>
      </c>
      <c r="CJ28" s="48">
        <v>-995</v>
      </c>
      <c r="CK28" s="48">
        <v>-460</v>
      </c>
      <c r="CL28" s="48">
        <v>1303</v>
      </c>
      <c r="CM28" s="48">
        <v>899</v>
      </c>
      <c r="CN28" s="48">
        <v>-570</v>
      </c>
      <c r="CO28" s="48">
        <v>-8701</v>
      </c>
      <c r="CP28" s="48">
        <v>2180</v>
      </c>
      <c r="CQ28" s="48">
        <v>-1003</v>
      </c>
      <c r="CR28" s="48">
        <v>317</v>
      </c>
      <c r="CS28" s="48">
        <v>2197</v>
      </c>
      <c r="CT28" s="48">
        <v>3167</v>
      </c>
      <c r="CU28" s="48">
        <v>2786</v>
      </c>
      <c r="CV28" s="48">
        <v>-265</v>
      </c>
      <c r="CW28" s="48">
        <v>-254</v>
      </c>
      <c r="CX28" s="48">
        <v>-304</v>
      </c>
      <c r="CY28" s="48">
        <v>10</v>
      </c>
      <c r="CZ28" s="48">
        <v>42</v>
      </c>
      <c r="DA28" s="48">
        <v>-225</v>
      </c>
      <c r="DB28" s="48">
        <v>-202</v>
      </c>
      <c r="DC28" s="48">
        <v>-79</v>
      </c>
      <c r="DD28" s="48">
        <v>-108</v>
      </c>
      <c r="DE28" s="48">
        <v>-4</v>
      </c>
      <c r="DF28" s="48">
        <v>314</v>
      </c>
      <c r="DG28" s="49">
        <v>3505</v>
      </c>
      <c r="DH28" s="35"/>
      <c r="DI28" s="36"/>
      <c r="DJ28" s="31"/>
      <c r="DK28" s="31"/>
      <c r="DL28" s="31"/>
      <c r="DM28" s="31"/>
      <c r="DO28" s="35"/>
      <c r="EQ28" s="5" t="s">
        <v>11469</v>
      </c>
    </row>
    <row r="29" ht="15" spans="1:147">
      <c r="A29" s="5"/>
      <c r="B29" s="16"/>
      <c r="C29" s="37">
        <v>44593</v>
      </c>
      <c r="D29" s="38">
        <v>121.3092</v>
      </c>
      <c r="E29" s="38">
        <v>165.0835</v>
      </c>
      <c r="F29" s="38">
        <v>286.3927</v>
      </c>
      <c r="G29" s="50">
        <f t="shared" si="3"/>
        <v>0.62892866771397</v>
      </c>
      <c r="H29" s="50">
        <f t="shared" si="0"/>
        <v>0.0487505671417046</v>
      </c>
      <c r="I29" s="38">
        <v>3.555</v>
      </c>
      <c r="J29" s="38">
        <v>9.7578</v>
      </c>
      <c r="K29" s="38">
        <v>13.3128</v>
      </c>
      <c r="L29" s="20"/>
      <c r="M29" s="20"/>
      <c r="N29" s="16"/>
      <c r="O29" s="20"/>
      <c r="P29" s="37">
        <v>44562</v>
      </c>
      <c r="Q29" s="38">
        <v>69.1325</v>
      </c>
      <c r="R29" s="38">
        <v>0.0589</v>
      </c>
      <c r="S29" s="38">
        <v>48.5628</v>
      </c>
      <c r="T29" s="51">
        <v>117.7542</v>
      </c>
      <c r="U29" s="53">
        <f t="shared" si="5"/>
        <v>0.452136692058113</v>
      </c>
      <c r="V29" s="53">
        <f t="shared" si="2"/>
        <v>0.0266671084156671</v>
      </c>
      <c r="W29" s="39">
        <v>1.46</v>
      </c>
      <c r="X29" s="39">
        <v>0.0183</v>
      </c>
      <c r="Y29" s="39">
        <v>1.5803</v>
      </c>
      <c r="Z29" s="39">
        <v>3.0586</v>
      </c>
      <c r="AB29" s="54"/>
      <c r="AC29" s="37">
        <v>43831</v>
      </c>
      <c r="AD29" s="38">
        <v>71.1882</v>
      </c>
      <c r="AE29" s="38">
        <v>13</v>
      </c>
      <c r="AF29" s="51">
        <v>71.1895</v>
      </c>
      <c r="AG29" s="53">
        <f t="shared" si="4"/>
        <v>0.393072745951764</v>
      </c>
      <c r="AH29" s="53">
        <f t="shared" si="1"/>
        <v>0.0131241701331912</v>
      </c>
      <c r="AI29" s="39">
        <v>0.9222</v>
      </c>
      <c r="AJ29" s="39">
        <v>0</v>
      </c>
      <c r="AK29" s="39">
        <v>0.9222</v>
      </c>
      <c r="AL29" s="3"/>
      <c r="AM29" s="56"/>
      <c r="AN29" s="57"/>
      <c r="AO29" s="44">
        <v>44197</v>
      </c>
      <c r="AP29" s="45">
        <v>111226</v>
      </c>
      <c r="AQ29" s="45">
        <v>81382</v>
      </c>
      <c r="AR29" s="45">
        <v>78933</v>
      </c>
      <c r="AS29" s="45">
        <v>72165</v>
      </c>
      <c r="AT29" s="45">
        <v>60762</v>
      </c>
      <c r="AU29" s="45">
        <v>47012</v>
      </c>
      <c r="AV29" s="45">
        <v>36194</v>
      </c>
      <c r="AW29" s="45">
        <v>39273</v>
      </c>
      <c r="AX29" s="45">
        <v>29353</v>
      </c>
      <c r="AY29" s="45">
        <v>26243</v>
      </c>
      <c r="AZ29" s="45">
        <v>28177</v>
      </c>
      <c r="BA29" s="45">
        <v>23302</v>
      </c>
      <c r="BB29" s="45">
        <v>24566</v>
      </c>
      <c r="BC29" s="45">
        <v>25010</v>
      </c>
      <c r="BD29" s="45">
        <v>19857</v>
      </c>
      <c r="BE29" s="45">
        <v>18460</v>
      </c>
      <c r="BF29" s="45">
        <v>17575</v>
      </c>
      <c r="BG29" s="45">
        <v>10883</v>
      </c>
      <c r="BH29" s="45">
        <v>8980</v>
      </c>
      <c r="BI29" s="45">
        <v>8479</v>
      </c>
      <c r="BJ29" s="45">
        <v>8184</v>
      </c>
      <c r="BK29" s="45">
        <v>8004</v>
      </c>
      <c r="BL29" s="45">
        <v>7099</v>
      </c>
      <c r="BM29" s="45">
        <v>4596</v>
      </c>
      <c r="BN29" s="45">
        <v>4112</v>
      </c>
      <c r="BO29" s="45">
        <v>3543</v>
      </c>
      <c r="BP29" s="45">
        <v>3288</v>
      </c>
      <c r="BQ29" s="45">
        <v>1593</v>
      </c>
      <c r="BR29" s="45">
        <v>1431</v>
      </c>
      <c r="BS29" s="45">
        <v>1007</v>
      </c>
      <c r="BT29" s="45">
        <v>203</v>
      </c>
      <c r="BU29" s="45">
        <v>11</v>
      </c>
      <c r="BV29" s="45"/>
      <c r="BW29" s="46">
        <v>810903</v>
      </c>
      <c r="BY29" s="32"/>
      <c r="BZ29" s="47">
        <v>44228</v>
      </c>
      <c r="CA29" s="48">
        <v>1295</v>
      </c>
      <c r="CB29" s="48">
        <v>1695</v>
      </c>
      <c r="CC29" s="48">
        <v>3457</v>
      </c>
      <c r="CD29" s="48">
        <v>2053</v>
      </c>
      <c r="CE29" s="48">
        <v>1479</v>
      </c>
      <c r="CF29" s="48">
        <v>906</v>
      </c>
      <c r="CG29" s="48">
        <v>3094</v>
      </c>
      <c r="CH29" s="48">
        <v>126</v>
      </c>
      <c r="CI29" s="48">
        <v>1703</v>
      </c>
      <c r="CJ29" s="48">
        <v>860</v>
      </c>
      <c r="CK29" s="48">
        <v>447</v>
      </c>
      <c r="CL29" s="48">
        <v>222</v>
      </c>
      <c r="CM29" s="48">
        <v>159</v>
      </c>
      <c r="CN29" s="48">
        <v>540</v>
      </c>
      <c r="CO29" s="48">
        <v>2517</v>
      </c>
      <c r="CP29" s="48">
        <v>145</v>
      </c>
      <c r="CQ29" s="48">
        <v>1834</v>
      </c>
      <c r="CR29" s="48">
        <v>559</v>
      </c>
      <c r="CS29" s="48">
        <v>102</v>
      </c>
      <c r="CT29" s="48">
        <v>169</v>
      </c>
      <c r="CU29" s="48">
        <v>1220</v>
      </c>
      <c r="CV29" s="48">
        <v>282</v>
      </c>
      <c r="CW29" s="48">
        <v>233</v>
      </c>
      <c r="CX29" s="48">
        <v>98</v>
      </c>
      <c r="CY29" s="48">
        <v>5</v>
      </c>
      <c r="CZ29" s="48">
        <v>136</v>
      </c>
      <c r="DA29" s="48">
        <v>159</v>
      </c>
      <c r="DB29" s="48">
        <v>131</v>
      </c>
      <c r="DC29" s="48">
        <v>41</v>
      </c>
      <c r="DD29" s="48">
        <v>158</v>
      </c>
      <c r="DE29" s="48">
        <v>4</v>
      </c>
      <c r="DF29" s="48">
        <v>617</v>
      </c>
      <c r="DG29" s="49">
        <v>26446</v>
      </c>
      <c r="DH29" s="35"/>
      <c r="DI29" s="36"/>
      <c r="DJ29" s="31"/>
      <c r="DK29" s="31"/>
      <c r="DL29" s="31"/>
      <c r="DM29" s="31"/>
      <c r="DO29" s="35"/>
    </row>
    <row r="30" s="2" customFormat="1" ht="15" spans="1:147">
      <c r="A30" s="5"/>
      <c r="B30" s="4"/>
      <c r="C30" s="37">
        <v>44621</v>
      </c>
      <c r="D30" s="38">
        <v>123.1825</v>
      </c>
      <c r="E30" s="38">
        <v>187.7212</v>
      </c>
      <c r="F30" s="38">
        <v>310.9037</v>
      </c>
      <c r="G30" s="50">
        <f t="shared" si="3"/>
        <v>0.738962418387477</v>
      </c>
      <c r="H30" s="50">
        <f t="shared" si="0"/>
        <v>0.0855852820270908</v>
      </c>
      <c r="I30" s="39">
        <v>1.8733</v>
      </c>
      <c r="J30" s="39">
        <v>22.6377</v>
      </c>
      <c r="K30" s="39">
        <v>24.511</v>
      </c>
      <c r="L30" s="5"/>
      <c r="M30" s="5"/>
      <c r="N30" s="4"/>
      <c r="O30" s="5"/>
      <c r="P30" s="37">
        <v>44593</v>
      </c>
      <c r="Q30" s="38">
        <v>71.667</v>
      </c>
      <c r="R30" s="38">
        <v>0.0589</v>
      </c>
      <c r="S30" s="38">
        <v>49.5833</v>
      </c>
      <c r="T30" s="38">
        <v>121.3092</v>
      </c>
      <c r="U30" s="53">
        <f t="shared" si="5"/>
        <v>0.448729263425406</v>
      </c>
      <c r="V30" s="53">
        <f t="shared" si="2"/>
        <v>0.030190005961571</v>
      </c>
      <c r="W30" s="38">
        <v>2.5345</v>
      </c>
      <c r="X30" s="38">
        <v>0</v>
      </c>
      <c r="Y30" s="38">
        <v>1.0205</v>
      </c>
      <c r="Z30" s="38">
        <v>3.555</v>
      </c>
      <c r="AA30" s="5"/>
      <c r="AB30" s="54"/>
      <c r="AC30" s="37">
        <v>43862</v>
      </c>
      <c r="AD30" s="38">
        <v>71.3842</v>
      </c>
      <c r="AE30" s="38">
        <v>13</v>
      </c>
      <c r="AF30" s="51">
        <v>71.3855</v>
      </c>
      <c r="AG30" s="53">
        <f t="shared" si="4"/>
        <v>0.378063870983933</v>
      </c>
      <c r="AH30" s="53">
        <f t="shared" si="1"/>
        <v>0.00275321501064063</v>
      </c>
      <c r="AI30" s="39">
        <v>0.196</v>
      </c>
      <c r="AJ30" s="39">
        <v>0</v>
      </c>
      <c r="AK30" s="39">
        <v>0.196</v>
      </c>
      <c r="AL30" s="3"/>
      <c r="AM30" s="56"/>
      <c r="AN30" s="57"/>
      <c r="AO30" s="44">
        <v>44228</v>
      </c>
      <c r="AP30" s="45">
        <v>112521</v>
      </c>
      <c r="AQ30" s="45">
        <v>84476</v>
      </c>
      <c r="AR30" s="45">
        <v>81450</v>
      </c>
      <c r="AS30" s="45">
        <v>75622</v>
      </c>
      <c r="AT30" s="45">
        <v>62457</v>
      </c>
      <c r="AU30" s="45">
        <v>49065</v>
      </c>
      <c r="AV30" s="45">
        <v>37414</v>
      </c>
      <c r="AW30" s="45">
        <v>39890</v>
      </c>
      <c r="AX30" s="45">
        <v>30832</v>
      </c>
      <c r="AY30" s="45">
        <v>26802</v>
      </c>
      <c r="AZ30" s="45">
        <v>29880</v>
      </c>
      <c r="BA30" s="45">
        <v>23842</v>
      </c>
      <c r="BB30" s="45">
        <v>26400</v>
      </c>
      <c r="BC30" s="45">
        <v>25916</v>
      </c>
      <c r="BD30" s="45">
        <v>20079</v>
      </c>
      <c r="BE30" s="45">
        <v>19320</v>
      </c>
      <c r="BF30" s="45">
        <v>17711</v>
      </c>
      <c r="BG30" s="45">
        <v>11330</v>
      </c>
      <c r="BH30" s="45">
        <v>9149</v>
      </c>
      <c r="BI30" s="45">
        <v>8638</v>
      </c>
      <c r="BJ30" s="45">
        <v>8329</v>
      </c>
      <c r="BK30" s="45">
        <v>8237</v>
      </c>
      <c r="BL30" s="45">
        <v>7201</v>
      </c>
      <c r="BM30" s="45">
        <v>4722</v>
      </c>
      <c r="BN30" s="45">
        <v>4394</v>
      </c>
      <c r="BO30" s="45">
        <v>3702</v>
      </c>
      <c r="BP30" s="45">
        <v>3419</v>
      </c>
      <c r="BQ30" s="45">
        <v>1691</v>
      </c>
      <c r="BR30" s="45">
        <v>1472</v>
      </c>
      <c r="BS30" s="45">
        <v>1165</v>
      </c>
      <c r="BT30" s="45">
        <v>208</v>
      </c>
      <c r="BU30" s="45">
        <v>15</v>
      </c>
      <c r="BV30" s="45"/>
      <c r="BW30" s="46">
        <v>837349</v>
      </c>
      <c r="BX30" s="5"/>
      <c r="BY30" s="32"/>
      <c r="BZ30" s="47">
        <v>44256</v>
      </c>
      <c r="CA30" s="48">
        <v>1276</v>
      </c>
      <c r="CB30" s="48">
        <v>1190</v>
      </c>
      <c r="CC30" s="48">
        <v>964</v>
      </c>
      <c r="CD30" s="48">
        <v>821</v>
      </c>
      <c r="CE30" s="48">
        <v>894</v>
      </c>
      <c r="CF30" s="48">
        <v>401</v>
      </c>
      <c r="CG30" s="48">
        <v>511</v>
      </c>
      <c r="CH30" s="48">
        <v>44</v>
      </c>
      <c r="CI30" s="48">
        <v>699</v>
      </c>
      <c r="CJ30" s="48">
        <v>312</v>
      </c>
      <c r="CK30" s="48">
        <v>196</v>
      </c>
      <c r="CL30" s="48">
        <v>318</v>
      </c>
      <c r="CM30" s="48">
        <v>134</v>
      </c>
      <c r="CN30" s="48">
        <v>420</v>
      </c>
      <c r="CO30" s="48">
        <v>419</v>
      </c>
      <c r="CP30" s="48">
        <v>154</v>
      </c>
      <c r="CQ30" s="48">
        <v>298</v>
      </c>
      <c r="CR30" s="48">
        <v>732</v>
      </c>
      <c r="CS30" s="48">
        <v>108</v>
      </c>
      <c r="CT30" s="48">
        <v>220</v>
      </c>
      <c r="CU30" s="48">
        <v>1281</v>
      </c>
      <c r="CV30" s="48">
        <v>97</v>
      </c>
      <c r="CW30" s="48">
        <v>90</v>
      </c>
      <c r="CX30" s="48">
        <v>8</v>
      </c>
      <c r="CY30" s="48">
        <v>2</v>
      </c>
      <c r="CZ30" s="48">
        <v>252</v>
      </c>
      <c r="DA30" s="48">
        <v>9</v>
      </c>
      <c r="DB30" s="48">
        <v>71</v>
      </c>
      <c r="DC30" s="48">
        <v>67</v>
      </c>
      <c r="DD30" s="48">
        <v>6</v>
      </c>
      <c r="DE30" s="48">
        <v>0</v>
      </c>
      <c r="DF30" s="48">
        <v>1247</v>
      </c>
      <c r="DG30" s="49">
        <v>13241</v>
      </c>
      <c r="DH30" s="35"/>
      <c r="DI30" s="36"/>
      <c r="DJ30" s="31"/>
      <c r="DK30" s="31"/>
      <c r="DL30" s="31"/>
      <c r="DM30" s="31"/>
      <c r="DN30" s="5"/>
      <c r="DO30" s="3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</row>
    <row r="31" ht="15" spans="1:147">
      <c r="A31" s="5"/>
      <c r="C31" s="37">
        <v>44652</v>
      </c>
      <c r="D31" s="38">
        <v>133.2211</v>
      </c>
      <c r="E31" s="38">
        <v>199.2179</v>
      </c>
      <c r="F31" s="38">
        <v>332.439</v>
      </c>
      <c r="G31" s="50">
        <f t="shared" si="3"/>
        <v>0.819406255746548</v>
      </c>
      <c r="H31" s="50">
        <f t="shared" si="0"/>
        <v>0.0692667858246783</v>
      </c>
      <c r="I31" s="39">
        <v>10.0386</v>
      </c>
      <c r="J31" s="39">
        <v>11.4967</v>
      </c>
      <c r="K31" s="39">
        <v>21.5353</v>
      </c>
      <c r="P31" s="37">
        <v>44621</v>
      </c>
      <c r="Q31" s="38">
        <v>72.9014</v>
      </c>
      <c r="R31" s="38">
        <v>0.0485</v>
      </c>
      <c r="S31" s="38">
        <v>50.2326</v>
      </c>
      <c r="T31" s="51">
        <v>123.1825</v>
      </c>
      <c r="U31" s="53">
        <f t="shared" si="5"/>
        <v>0.448200660717855</v>
      </c>
      <c r="V31" s="53">
        <f t="shared" si="2"/>
        <v>0.0154423572161055</v>
      </c>
      <c r="W31" s="39">
        <v>1.2344</v>
      </c>
      <c r="X31" s="39">
        <v>-0.0104</v>
      </c>
      <c r="Y31" s="39">
        <v>0.6493</v>
      </c>
      <c r="Z31" s="39">
        <v>1.8733</v>
      </c>
      <c r="AC31" s="37">
        <v>43891</v>
      </c>
      <c r="AD31" s="38">
        <v>72.5181</v>
      </c>
      <c r="AE31" s="38">
        <v>13</v>
      </c>
      <c r="AF31" s="51">
        <v>72.5194</v>
      </c>
      <c r="AG31" s="53">
        <f t="shared" si="4"/>
        <v>0.349999348450522</v>
      </c>
      <c r="AH31" s="53">
        <f t="shared" si="1"/>
        <v>0.0158841781594303</v>
      </c>
      <c r="AI31" s="39">
        <v>1.1339</v>
      </c>
      <c r="AJ31" s="39">
        <v>0</v>
      </c>
      <c r="AK31" s="39">
        <v>1.1339</v>
      </c>
      <c r="AM31" s="56"/>
      <c r="AN31" s="57"/>
      <c r="AO31" s="44">
        <v>44256</v>
      </c>
      <c r="AP31" s="45">
        <v>113797</v>
      </c>
      <c r="AQ31" s="45">
        <v>84987</v>
      </c>
      <c r="AR31" s="45">
        <v>81869</v>
      </c>
      <c r="AS31" s="45">
        <v>76586</v>
      </c>
      <c r="AT31" s="45">
        <v>63647</v>
      </c>
      <c r="AU31" s="45">
        <v>49886</v>
      </c>
      <c r="AV31" s="45">
        <v>38695</v>
      </c>
      <c r="AW31" s="45">
        <v>41137</v>
      </c>
      <c r="AX31" s="45">
        <v>31726</v>
      </c>
      <c r="AY31" s="45">
        <v>27534</v>
      </c>
      <c r="AZ31" s="45">
        <v>30579</v>
      </c>
      <c r="BA31" s="45">
        <v>24262</v>
      </c>
      <c r="BB31" s="45">
        <v>26698</v>
      </c>
      <c r="BC31" s="45">
        <v>26317</v>
      </c>
      <c r="BD31" s="45">
        <v>20397</v>
      </c>
      <c r="BE31" s="45">
        <v>19632</v>
      </c>
      <c r="BF31" s="45">
        <v>17963</v>
      </c>
      <c r="BG31" s="45">
        <v>11526</v>
      </c>
      <c r="BH31" s="45">
        <v>9369</v>
      </c>
      <c r="BI31" s="45">
        <v>8772</v>
      </c>
      <c r="BJ31" s="45">
        <v>8483</v>
      </c>
      <c r="BK31" s="45">
        <v>8327</v>
      </c>
      <c r="BL31" s="45">
        <v>7309</v>
      </c>
      <c r="BM31" s="45">
        <v>4766</v>
      </c>
      <c r="BN31" s="45">
        <v>4491</v>
      </c>
      <c r="BO31" s="45">
        <v>3711</v>
      </c>
      <c r="BP31" s="45">
        <v>3490</v>
      </c>
      <c r="BQ31" s="45">
        <v>1699</v>
      </c>
      <c r="BR31" s="45">
        <v>1539</v>
      </c>
      <c r="BS31" s="45">
        <v>1171</v>
      </c>
      <c r="BT31" s="45">
        <v>210</v>
      </c>
      <c r="BU31" s="45">
        <v>15</v>
      </c>
      <c r="BV31" s="45"/>
      <c r="BW31" s="46">
        <v>850590</v>
      </c>
      <c r="BY31" s="32"/>
      <c r="BZ31" s="47">
        <v>44287</v>
      </c>
      <c r="CA31" s="48">
        <v>5285</v>
      </c>
      <c r="CB31" s="48">
        <v>744</v>
      </c>
      <c r="CC31" s="48">
        <v>906</v>
      </c>
      <c r="CD31" s="48">
        <v>485</v>
      </c>
      <c r="CE31" s="48">
        <v>790</v>
      </c>
      <c r="CF31" s="48">
        <v>607</v>
      </c>
      <c r="CG31" s="48">
        <v>956</v>
      </c>
      <c r="CH31" s="48">
        <v>137</v>
      </c>
      <c r="CI31" s="48">
        <v>336</v>
      </c>
      <c r="CJ31" s="48">
        <v>407</v>
      </c>
      <c r="CK31" s="48">
        <v>365</v>
      </c>
      <c r="CL31" s="48">
        <v>175</v>
      </c>
      <c r="CM31" s="48">
        <v>38</v>
      </c>
      <c r="CN31" s="48">
        <v>861</v>
      </c>
      <c r="CO31" s="48">
        <v>786</v>
      </c>
      <c r="CP31" s="48">
        <v>203</v>
      </c>
      <c r="CQ31" s="48">
        <v>284</v>
      </c>
      <c r="CR31" s="48">
        <v>856</v>
      </c>
      <c r="CS31" s="48">
        <v>119</v>
      </c>
      <c r="CT31" s="48">
        <v>183</v>
      </c>
      <c r="CU31" s="48">
        <v>1957</v>
      </c>
      <c r="CV31" s="48">
        <v>35</v>
      </c>
      <c r="CW31" s="48">
        <v>37</v>
      </c>
      <c r="CX31" s="48">
        <v>11</v>
      </c>
      <c r="CY31" s="48">
        <v>30</v>
      </c>
      <c r="CZ31" s="48">
        <v>376</v>
      </c>
      <c r="DA31" s="48">
        <v>87</v>
      </c>
      <c r="DB31" s="48">
        <v>8</v>
      </c>
      <c r="DC31" s="48">
        <v>2</v>
      </c>
      <c r="DD31" s="48">
        <v>0</v>
      </c>
      <c r="DE31" s="48">
        <v>0</v>
      </c>
      <c r="DF31" s="48">
        <v>565</v>
      </c>
      <c r="DG31" s="49">
        <v>17631</v>
      </c>
      <c r="DH31" s="35"/>
      <c r="DI31" s="36"/>
      <c r="DJ31" s="31"/>
      <c r="DK31" s="31"/>
      <c r="DL31" s="31"/>
      <c r="DM31" s="31"/>
      <c r="DO31" s="35"/>
    </row>
    <row r="32" ht="15" spans="1:147">
      <c r="A32" s="5"/>
      <c r="C32" s="37">
        <v>44682</v>
      </c>
      <c r="D32" s="38">
        <v>141.9438</v>
      </c>
      <c r="E32" s="38">
        <v>216.1111</v>
      </c>
      <c r="F32" s="38">
        <v>358.0549</v>
      </c>
      <c r="G32" s="50">
        <f t="shared" si="3"/>
        <v>0.914711607362488</v>
      </c>
      <c r="H32" s="50">
        <f t="shared" si="0"/>
        <v>0.0770544370546173</v>
      </c>
      <c r="I32" s="39">
        <v>8.7227</v>
      </c>
      <c r="J32" s="39">
        <v>16.8932</v>
      </c>
      <c r="K32" s="39">
        <v>25.6159</v>
      </c>
      <c r="P32" s="37">
        <v>44652</v>
      </c>
      <c r="Q32" s="38">
        <v>75.457</v>
      </c>
      <c r="R32" s="38">
        <v>0.0485</v>
      </c>
      <c r="S32" s="38">
        <v>57.7156</v>
      </c>
      <c r="T32" s="51">
        <v>133.2211</v>
      </c>
      <c r="U32" s="53">
        <f t="shared" si="5"/>
        <v>0.534414624847821</v>
      </c>
      <c r="V32" s="53">
        <f t="shared" si="2"/>
        <v>0.081493718669454</v>
      </c>
      <c r="W32" s="39">
        <v>2.5556</v>
      </c>
      <c r="X32" s="39">
        <v>0</v>
      </c>
      <c r="Y32" s="39">
        <v>7.483</v>
      </c>
      <c r="Z32" s="39">
        <v>10.0386</v>
      </c>
      <c r="AC32" s="37">
        <v>43922</v>
      </c>
      <c r="AD32" s="38">
        <v>73.9833</v>
      </c>
      <c r="AE32" s="38">
        <v>13</v>
      </c>
      <c r="AF32" s="51">
        <v>73.9846</v>
      </c>
      <c r="AG32" s="53">
        <f t="shared" si="4"/>
        <v>0.317105822997538</v>
      </c>
      <c r="AH32" s="53">
        <f t="shared" si="1"/>
        <v>0.0202042487941156</v>
      </c>
      <c r="AI32" s="39">
        <v>1.4652</v>
      </c>
      <c r="AJ32" s="39">
        <v>0</v>
      </c>
      <c r="AK32" s="39">
        <v>1.4652</v>
      </c>
      <c r="AM32" s="56"/>
      <c r="AN32" s="57"/>
      <c r="AO32" s="44">
        <v>44287</v>
      </c>
      <c r="AP32" s="45">
        <v>119082</v>
      </c>
      <c r="AQ32" s="45">
        <v>85943</v>
      </c>
      <c r="AR32" s="45">
        <v>82655</v>
      </c>
      <c r="AS32" s="45">
        <v>77492</v>
      </c>
      <c r="AT32" s="45">
        <v>64391</v>
      </c>
      <c r="AU32" s="45">
        <v>50371</v>
      </c>
      <c r="AV32" s="45">
        <v>40652</v>
      </c>
      <c r="AW32" s="45">
        <v>41702</v>
      </c>
      <c r="AX32" s="45">
        <v>32516</v>
      </c>
      <c r="AY32" s="45">
        <v>28390</v>
      </c>
      <c r="AZ32" s="45">
        <v>30915</v>
      </c>
      <c r="BA32" s="45">
        <v>25123</v>
      </c>
      <c r="BB32" s="45">
        <v>26982</v>
      </c>
      <c r="BC32" s="45">
        <v>26924</v>
      </c>
      <c r="BD32" s="45">
        <v>20572</v>
      </c>
      <c r="BE32" s="45">
        <v>20039</v>
      </c>
      <c r="BF32" s="45">
        <v>18339</v>
      </c>
      <c r="BG32" s="45">
        <v>11891</v>
      </c>
      <c r="BH32" s="45">
        <v>9552</v>
      </c>
      <c r="BI32" s="45">
        <v>8810</v>
      </c>
      <c r="BJ32" s="45">
        <v>8686</v>
      </c>
      <c r="BK32" s="45">
        <v>8364</v>
      </c>
      <c r="BL32" s="45">
        <v>7428</v>
      </c>
      <c r="BM32" s="45">
        <v>4903</v>
      </c>
      <c r="BN32" s="45">
        <v>4526</v>
      </c>
      <c r="BO32" s="45">
        <v>3798</v>
      </c>
      <c r="BP32" s="45">
        <v>3498</v>
      </c>
      <c r="BQ32" s="45">
        <v>1710</v>
      </c>
      <c r="BR32" s="45">
        <v>1541</v>
      </c>
      <c r="BS32" s="45">
        <v>1171</v>
      </c>
      <c r="BT32" s="45">
        <v>240</v>
      </c>
      <c r="BU32" s="45">
        <v>15</v>
      </c>
      <c r="BV32" s="45"/>
      <c r="BW32" s="46">
        <v>868221</v>
      </c>
      <c r="BY32" s="32"/>
      <c r="BZ32" s="47">
        <v>44317</v>
      </c>
      <c r="CA32" s="48">
        <v>1904</v>
      </c>
      <c r="CB32" s="48">
        <v>830</v>
      </c>
      <c r="CC32" s="48">
        <v>1247</v>
      </c>
      <c r="CD32" s="48">
        <v>-62</v>
      </c>
      <c r="CE32" s="48">
        <v>594</v>
      </c>
      <c r="CF32" s="48">
        <v>368</v>
      </c>
      <c r="CG32" s="48">
        <v>1791</v>
      </c>
      <c r="CH32" s="48">
        <v>61</v>
      </c>
      <c r="CI32" s="48">
        <v>590</v>
      </c>
      <c r="CJ32" s="48">
        <v>505</v>
      </c>
      <c r="CK32" s="48">
        <v>395</v>
      </c>
      <c r="CL32" s="48">
        <v>575</v>
      </c>
      <c r="CM32" s="48">
        <v>95</v>
      </c>
      <c r="CN32" s="48">
        <v>1138</v>
      </c>
      <c r="CO32" s="48">
        <v>752</v>
      </c>
      <c r="CP32" s="48">
        <v>813</v>
      </c>
      <c r="CQ32" s="48">
        <v>443</v>
      </c>
      <c r="CR32" s="48">
        <v>1242</v>
      </c>
      <c r="CS32" s="48">
        <v>91</v>
      </c>
      <c r="CT32" s="48">
        <v>193</v>
      </c>
      <c r="CU32" s="48">
        <v>1580</v>
      </c>
      <c r="CV32" s="48">
        <v>14</v>
      </c>
      <c r="CW32" s="48">
        <v>88</v>
      </c>
      <c r="CX32" s="48">
        <v>37</v>
      </c>
      <c r="CY32" s="48">
        <v>2</v>
      </c>
      <c r="CZ32" s="48">
        <v>133</v>
      </c>
      <c r="DA32" s="48">
        <v>39</v>
      </c>
      <c r="DB32" s="48">
        <v>67</v>
      </c>
      <c r="DC32" s="48">
        <v>17</v>
      </c>
      <c r="DD32" s="48">
        <v>-41</v>
      </c>
      <c r="DE32" s="48">
        <v>0</v>
      </c>
      <c r="DF32" s="48">
        <v>683</v>
      </c>
      <c r="DG32" s="49">
        <v>16188</v>
      </c>
      <c r="DH32" s="35"/>
      <c r="DI32" s="36"/>
      <c r="DJ32" s="31"/>
      <c r="DK32" s="31"/>
      <c r="DL32" s="31"/>
      <c r="DM32" s="31"/>
      <c r="DO32" s="35"/>
    </row>
    <row r="33" ht="15" spans="1:147">
      <c r="A33" s="5"/>
      <c r="C33" s="37">
        <v>44713</v>
      </c>
      <c r="D33" s="38">
        <v>152.7867</v>
      </c>
      <c r="E33" s="38">
        <v>239.0217</v>
      </c>
      <c r="F33" s="38">
        <v>391.8084</v>
      </c>
      <c r="G33" s="50">
        <f t="shared" si="3"/>
        <v>1.01193785823074</v>
      </c>
      <c r="H33" s="50">
        <f t="shared" si="0"/>
        <v>0.0942690632079048</v>
      </c>
      <c r="I33" s="39">
        <v>10.8429</v>
      </c>
      <c r="J33" s="39">
        <v>22.9106</v>
      </c>
      <c r="K33" s="39">
        <v>33.7535</v>
      </c>
      <c r="P33" s="37">
        <v>44682</v>
      </c>
      <c r="Q33" s="38">
        <v>80.6132</v>
      </c>
      <c r="R33" s="38">
        <v>0.0485</v>
      </c>
      <c r="S33" s="38">
        <v>61.2821</v>
      </c>
      <c r="T33" s="51">
        <v>141.9438</v>
      </c>
      <c r="U33" s="53">
        <f t="shared" si="5"/>
        <v>0.604956530293111</v>
      </c>
      <c r="V33" s="53">
        <f t="shared" si="2"/>
        <v>0.0654753638875523</v>
      </c>
      <c r="W33" s="39">
        <v>5.1562</v>
      </c>
      <c r="X33" s="39">
        <v>0</v>
      </c>
      <c r="Y33" s="39">
        <v>3.5665</v>
      </c>
      <c r="Z33" s="39">
        <v>8.7227</v>
      </c>
      <c r="AC33" s="37">
        <v>43952</v>
      </c>
      <c r="AD33" s="38">
        <v>74.8811</v>
      </c>
      <c r="AE33" s="38">
        <v>13</v>
      </c>
      <c r="AF33" s="51">
        <v>74.8824</v>
      </c>
      <c r="AG33" s="53">
        <f t="shared" si="4"/>
        <v>0.301752476779379</v>
      </c>
      <c r="AH33" s="53">
        <f t="shared" si="1"/>
        <v>0.0121349578155454</v>
      </c>
      <c r="AI33" s="39">
        <v>0.8978</v>
      </c>
      <c r="AJ33" s="39">
        <v>0</v>
      </c>
      <c r="AK33" s="39">
        <v>0.8978</v>
      </c>
      <c r="AM33" s="56"/>
      <c r="AN33" s="57"/>
      <c r="AO33" s="44">
        <v>44317</v>
      </c>
      <c r="AP33" s="45">
        <v>120986</v>
      </c>
      <c r="AQ33" s="45">
        <v>87734</v>
      </c>
      <c r="AR33" s="45">
        <v>83407</v>
      </c>
      <c r="AS33" s="45">
        <v>78739</v>
      </c>
      <c r="AT33" s="45">
        <v>65221</v>
      </c>
      <c r="AU33" s="45">
        <v>50309</v>
      </c>
      <c r="AV33" s="45">
        <v>42232</v>
      </c>
      <c r="AW33" s="45">
        <v>42385</v>
      </c>
      <c r="AX33" s="45">
        <v>33110</v>
      </c>
      <c r="AY33" s="45">
        <v>29632</v>
      </c>
      <c r="AZ33" s="45">
        <v>31505</v>
      </c>
      <c r="BA33" s="45">
        <v>26261</v>
      </c>
      <c r="BB33" s="45">
        <v>27425</v>
      </c>
      <c r="BC33" s="45">
        <v>27292</v>
      </c>
      <c r="BD33" s="45">
        <v>21147</v>
      </c>
      <c r="BE33" s="45">
        <v>20544</v>
      </c>
      <c r="BF33" s="45">
        <v>18472</v>
      </c>
      <c r="BG33" s="45">
        <v>12286</v>
      </c>
      <c r="BH33" s="45">
        <v>9745</v>
      </c>
      <c r="BI33" s="45">
        <v>8905</v>
      </c>
      <c r="BJ33" s="45">
        <v>9499</v>
      </c>
      <c r="BK33" s="45">
        <v>8452</v>
      </c>
      <c r="BL33" s="45">
        <v>7519</v>
      </c>
      <c r="BM33" s="45">
        <v>4964</v>
      </c>
      <c r="BN33" s="45">
        <v>4540</v>
      </c>
      <c r="BO33" s="45">
        <v>3837</v>
      </c>
      <c r="BP33" s="45">
        <v>3565</v>
      </c>
      <c r="BQ33" s="45">
        <v>1747</v>
      </c>
      <c r="BR33" s="45">
        <v>1558</v>
      </c>
      <c r="BS33" s="45">
        <v>1130</v>
      </c>
      <c r="BT33" s="45">
        <v>242</v>
      </c>
      <c r="BU33" s="45">
        <v>15</v>
      </c>
      <c r="BV33" s="45">
        <v>4</v>
      </c>
      <c r="BW33" s="46">
        <v>884409</v>
      </c>
      <c r="BY33" s="32"/>
      <c r="BZ33" s="47">
        <v>44348</v>
      </c>
      <c r="CA33" s="48">
        <v>22056</v>
      </c>
      <c r="CB33" s="48">
        <v>1146</v>
      </c>
      <c r="CC33" s="48">
        <v>1248</v>
      </c>
      <c r="CD33" s="48">
        <v>802</v>
      </c>
      <c r="CE33" s="48">
        <v>1107</v>
      </c>
      <c r="CF33" s="48">
        <v>478</v>
      </c>
      <c r="CG33" s="48">
        <v>1636</v>
      </c>
      <c r="CH33" s="48">
        <v>163</v>
      </c>
      <c r="CI33" s="48">
        <v>691</v>
      </c>
      <c r="CJ33" s="48">
        <v>200</v>
      </c>
      <c r="CK33" s="48">
        <v>269</v>
      </c>
      <c r="CL33" s="48">
        <v>551</v>
      </c>
      <c r="CM33" s="48">
        <v>144</v>
      </c>
      <c r="CN33" s="48">
        <v>979</v>
      </c>
      <c r="CO33" s="48">
        <v>1450</v>
      </c>
      <c r="CP33" s="48">
        <v>558</v>
      </c>
      <c r="CQ33" s="48">
        <v>1229</v>
      </c>
      <c r="CR33" s="48">
        <v>595</v>
      </c>
      <c r="CS33" s="48">
        <v>98</v>
      </c>
      <c r="CT33" s="48">
        <v>353</v>
      </c>
      <c r="CU33" s="48">
        <v>1783</v>
      </c>
      <c r="CV33" s="48">
        <v>167</v>
      </c>
      <c r="CW33" s="48">
        <v>146</v>
      </c>
      <c r="CX33" s="48">
        <v>113</v>
      </c>
      <c r="CY33" s="48">
        <v>0</v>
      </c>
      <c r="CZ33" s="48">
        <v>291</v>
      </c>
      <c r="DA33" s="48">
        <v>62</v>
      </c>
      <c r="DB33" s="48">
        <v>49</v>
      </c>
      <c r="DC33" s="48">
        <v>11</v>
      </c>
      <c r="DD33" s="48">
        <v>249</v>
      </c>
      <c r="DE33" s="48">
        <v>0</v>
      </c>
      <c r="DF33" s="48">
        <v>348</v>
      </c>
      <c r="DG33" s="49">
        <v>38972</v>
      </c>
      <c r="DH33" s="35"/>
      <c r="DI33" s="36"/>
      <c r="DJ33" s="31"/>
      <c r="DK33" s="31"/>
      <c r="DL33" s="31"/>
      <c r="DM33" s="31"/>
      <c r="DO33" s="35"/>
    </row>
    <row r="34" ht="15" spans="1:147">
      <c r="A34" s="5"/>
      <c r="C34" s="37">
        <v>44743</v>
      </c>
      <c r="D34" s="38">
        <v>157.5053</v>
      </c>
      <c r="E34" s="38">
        <v>240.4543</v>
      </c>
      <c r="F34" s="38">
        <v>397.9596</v>
      </c>
      <c r="G34" s="50">
        <f t="shared" si="3"/>
        <v>0.975312049088013</v>
      </c>
      <c r="H34" s="50">
        <f t="shared" si="0"/>
        <v>0.0156995102708366</v>
      </c>
      <c r="I34" s="39">
        <v>4.7186</v>
      </c>
      <c r="J34" s="39">
        <v>1.4326</v>
      </c>
      <c r="K34" s="39">
        <v>6.1512</v>
      </c>
      <c r="P34" s="37">
        <v>44713</v>
      </c>
      <c r="Q34" s="38">
        <v>86.2747</v>
      </c>
      <c r="R34" s="38">
        <v>0.0472</v>
      </c>
      <c r="S34" s="38">
        <v>66.4648</v>
      </c>
      <c r="T34" s="51">
        <v>152.7867</v>
      </c>
      <c r="U34" s="53">
        <f t="shared" si="5"/>
        <v>0.654644182628839</v>
      </c>
      <c r="V34" s="53">
        <f t="shared" si="2"/>
        <v>0.0763886834085039</v>
      </c>
      <c r="W34" s="39">
        <v>5.6615</v>
      </c>
      <c r="X34" s="39">
        <v>-0.0013</v>
      </c>
      <c r="Y34" s="39">
        <v>5.1827</v>
      </c>
      <c r="Z34" s="39">
        <v>10.8429</v>
      </c>
      <c r="AC34" s="37">
        <v>43983</v>
      </c>
      <c r="AD34" s="38">
        <v>76.3371</v>
      </c>
      <c r="AE34" s="38">
        <v>13</v>
      </c>
      <c r="AF34" s="51">
        <v>76.3384</v>
      </c>
      <c r="AG34" s="53">
        <f t="shared" si="4"/>
        <v>0.291961710827387</v>
      </c>
      <c r="AH34" s="53">
        <f t="shared" si="1"/>
        <v>0.0194438212450454</v>
      </c>
      <c r="AI34" s="39">
        <v>1.456</v>
      </c>
      <c r="AJ34" s="39">
        <v>0</v>
      </c>
      <c r="AK34" s="39">
        <v>1.456</v>
      </c>
      <c r="AM34" s="56"/>
      <c r="AN34" s="57"/>
      <c r="AO34" s="44">
        <v>44348</v>
      </c>
      <c r="AP34" s="45">
        <v>143042</v>
      </c>
      <c r="AQ34" s="45">
        <v>89370</v>
      </c>
      <c r="AR34" s="45">
        <v>84857</v>
      </c>
      <c r="AS34" s="45">
        <v>79987</v>
      </c>
      <c r="AT34" s="45">
        <v>66367</v>
      </c>
      <c r="AU34" s="45">
        <v>51111</v>
      </c>
      <c r="AV34" s="45">
        <v>44015</v>
      </c>
      <c r="AW34" s="45">
        <v>42733</v>
      </c>
      <c r="AX34" s="45">
        <v>34217</v>
      </c>
      <c r="AY34" s="45">
        <v>30227</v>
      </c>
      <c r="AZ34" s="45">
        <v>32196</v>
      </c>
      <c r="BA34" s="45">
        <v>27240</v>
      </c>
      <c r="BB34" s="45">
        <v>28654</v>
      </c>
      <c r="BC34" s="45">
        <v>27770</v>
      </c>
      <c r="BD34" s="45">
        <v>21698</v>
      </c>
      <c r="BE34" s="45">
        <v>20744</v>
      </c>
      <c r="BF34" s="45">
        <v>18763</v>
      </c>
      <c r="BG34" s="45">
        <v>12555</v>
      </c>
      <c r="BH34" s="45">
        <v>10098</v>
      </c>
      <c r="BI34" s="45">
        <v>9049</v>
      </c>
      <c r="BJ34" s="45">
        <v>10057</v>
      </c>
      <c r="BK34" s="45">
        <v>8598</v>
      </c>
      <c r="BL34" s="45">
        <v>7617</v>
      </c>
      <c r="BM34" s="45">
        <v>5127</v>
      </c>
      <c r="BN34" s="45">
        <v>4707</v>
      </c>
      <c r="BO34" s="45">
        <v>3899</v>
      </c>
      <c r="BP34" s="45">
        <v>3614</v>
      </c>
      <c r="BQ34" s="45">
        <v>1860</v>
      </c>
      <c r="BR34" s="45">
        <v>1569</v>
      </c>
      <c r="BS34" s="45">
        <v>1379</v>
      </c>
      <c r="BT34" s="45">
        <v>242</v>
      </c>
      <c r="BU34" s="45">
        <v>15</v>
      </c>
      <c r="BV34" s="45">
        <v>4</v>
      </c>
      <c r="BW34" s="46">
        <v>923381</v>
      </c>
      <c r="BY34" s="32"/>
      <c r="BZ34" s="47">
        <v>44378</v>
      </c>
      <c r="CA34" s="48">
        <v>3807</v>
      </c>
      <c r="CB34" s="48">
        <v>10108</v>
      </c>
      <c r="CC34" s="48">
        <v>1318</v>
      </c>
      <c r="CD34" s="48">
        <v>118</v>
      </c>
      <c r="CE34" s="48">
        <v>341</v>
      </c>
      <c r="CF34" s="48">
        <v>603</v>
      </c>
      <c r="CG34" s="48">
        <v>2095</v>
      </c>
      <c r="CH34" s="48">
        <v>120</v>
      </c>
      <c r="CI34" s="48">
        <v>10</v>
      </c>
      <c r="CJ34" s="48">
        <v>100</v>
      </c>
      <c r="CK34" s="48">
        <v>159</v>
      </c>
      <c r="CL34" s="48">
        <v>101</v>
      </c>
      <c r="CM34" s="48">
        <v>182</v>
      </c>
      <c r="CN34" s="48">
        <v>840</v>
      </c>
      <c r="CO34" s="48">
        <v>3161</v>
      </c>
      <c r="CP34" s="48">
        <v>344</v>
      </c>
      <c r="CQ34" s="48">
        <v>195</v>
      </c>
      <c r="CR34" s="48">
        <v>366</v>
      </c>
      <c r="CS34" s="48">
        <v>174</v>
      </c>
      <c r="CT34" s="48">
        <v>262</v>
      </c>
      <c r="CU34" s="48">
        <v>1311</v>
      </c>
      <c r="CV34" s="48">
        <v>2</v>
      </c>
      <c r="CW34" s="48">
        <v>205</v>
      </c>
      <c r="CX34" s="48">
        <v>386</v>
      </c>
      <c r="CY34" s="48">
        <v>4</v>
      </c>
      <c r="CZ34" s="48">
        <v>207</v>
      </c>
      <c r="DA34" s="48">
        <v>92</v>
      </c>
      <c r="DB34" s="48">
        <v>49</v>
      </c>
      <c r="DC34" s="48">
        <v>-3</v>
      </c>
      <c r="DD34" s="48">
        <v>-48</v>
      </c>
      <c r="DE34" s="48">
        <v>0</v>
      </c>
      <c r="DF34" s="48">
        <v>480</v>
      </c>
      <c r="DG34" s="49">
        <v>27089</v>
      </c>
      <c r="DH34" s="35"/>
      <c r="DI34" s="36"/>
      <c r="DJ34" s="31"/>
      <c r="DK34" s="31"/>
      <c r="DL34" s="31"/>
      <c r="DM34" s="31"/>
      <c r="DN34" s="2"/>
      <c r="DO34" s="35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</row>
    <row r="35" ht="15" spans="1:147">
      <c r="A35" s="5"/>
      <c r="P35" s="37">
        <v>44743</v>
      </c>
      <c r="Q35" s="38">
        <v>89.0387</v>
      </c>
      <c r="R35" s="38">
        <v>0.0485</v>
      </c>
      <c r="S35" s="38">
        <v>68.4181</v>
      </c>
      <c r="T35" s="51">
        <v>157.5053</v>
      </c>
      <c r="U35" s="53">
        <f t="shared" si="5"/>
        <v>0.657130682714868</v>
      </c>
      <c r="V35" s="53">
        <f t="shared" si="2"/>
        <v>0.0308835782172141</v>
      </c>
      <c r="W35" s="39">
        <v>2.764</v>
      </c>
      <c r="X35" s="39">
        <v>0.0013</v>
      </c>
      <c r="Y35" s="39">
        <v>1.9533</v>
      </c>
      <c r="Z35" s="39">
        <v>4.7186</v>
      </c>
      <c r="AC35" s="37">
        <v>44013</v>
      </c>
      <c r="AD35" s="38">
        <v>77.4687</v>
      </c>
      <c r="AE35" s="38">
        <v>13</v>
      </c>
      <c r="AF35" s="51">
        <v>77.47</v>
      </c>
      <c r="AG35" s="53">
        <f t="shared" si="4"/>
        <v>0.281292174971552</v>
      </c>
      <c r="AH35" s="53">
        <f t="shared" si="1"/>
        <v>0.0148234702325436</v>
      </c>
      <c r="AI35" s="39">
        <v>1.1316</v>
      </c>
      <c r="AJ35" s="39">
        <v>0</v>
      </c>
      <c r="AK35" s="39">
        <v>1.1316</v>
      </c>
      <c r="AM35" s="56"/>
      <c r="AN35" s="57"/>
      <c r="AO35" s="44">
        <v>44378</v>
      </c>
      <c r="AP35" s="45">
        <v>146849</v>
      </c>
      <c r="AQ35" s="45">
        <v>91465</v>
      </c>
      <c r="AR35" s="45">
        <v>88018</v>
      </c>
      <c r="AS35" s="45">
        <v>81305</v>
      </c>
      <c r="AT35" s="45">
        <v>76475</v>
      </c>
      <c r="AU35" s="45">
        <v>51229</v>
      </c>
      <c r="AV35" s="45">
        <v>45326</v>
      </c>
      <c r="AW35" s="45">
        <v>43213</v>
      </c>
      <c r="AX35" s="45">
        <v>34558</v>
      </c>
      <c r="AY35" s="45">
        <v>30593</v>
      </c>
      <c r="AZ35" s="45">
        <v>32206</v>
      </c>
      <c r="BA35" s="45">
        <v>28080</v>
      </c>
      <c r="BB35" s="45">
        <v>28849</v>
      </c>
      <c r="BC35" s="45">
        <v>28373</v>
      </c>
      <c r="BD35" s="45">
        <v>21799</v>
      </c>
      <c r="BE35" s="45">
        <v>20844</v>
      </c>
      <c r="BF35" s="45">
        <v>18970</v>
      </c>
      <c r="BG35" s="45">
        <v>12714</v>
      </c>
      <c r="BH35" s="45">
        <v>10360</v>
      </c>
      <c r="BI35" s="45">
        <v>9231</v>
      </c>
      <c r="BJ35" s="45">
        <v>10401</v>
      </c>
      <c r="BK35" s="45">
        <v>8803</v>
      </c>
      <c r="BL35" s="45">
        <v>7791</v>
      </c>
      <c r="BM35" s="45">
        <v>5247</v>
      </c>
      <c r="BN35" s="45">
        <v>4709</v>
      </c>
      <c r="BO35" s="45">
        <v>3991</v>
      </c>
      <c r="BP35" s="45">
        <v>3663</v>
      </c>
      <c r="BQ35" s="45">
        <v>2246</v>
      </c>
      <c r="BR35" s="45">
        <v>1566</v>
      </c>
      <c r="BS35" s="45">
        <v>1331</v>
      </c>
      <c r="BT35" s="45">
        <v>246</v>
      </c>
      <c r="BU35" s="45">
        <v>15</v>
      </c>
      <c r="BV35" s="45">
        <v>4</v>
      </c>
      <c r="BW35" s="46">
        <v>950470</v>
      </c>
      <c r="BY35" s="32"/>
      <c r="BZ35" s="47">
        <v>44409</v>
      </c>
      <c r="CA35" s="48">
        <v>5091</v>
      </c>
      <c r="CB35" s="48">
        <v>-5820</v>
      </c>
      <c r="CC35" s="48">
        <v>5039</v>
      </c>
      <c r="CD35" s="48">
        <v>2092</v>
      </c>
      <c r="CE35" s="48">
        <v>855</v>
      </c>
      <c r="CF35" s="48">
        <v>1129</v>
      </c>
      <c r="CG35" s="48">
        <v>3855</v>
      </c>
      <c r="CH35" s="48">
        <v>275</v>
      </c>
      <c r="CI35" s="48">
        <v>1532</v>
      </c>
      <c r="CJ35" s="48">
        <v>1845</v>
      </c>
      <c r="CK35" s="48">
        <v>643</v>
      </c>
      <c r="CL35" s="48">
        <v>550</v>
      </c>
      <c r="CM35" s="48">
        <v>966</v>
      </c>
      <c r="CN35" s="48">
        <v>3184</v>
      </c>
      <c r="CO35" s="48">
        <v>2263</v>
      </c>
      <c r="CP35" s="48">
        <v>691</v>
      </c>
      <c r="CQ35" s="48">
        <v>1594</v>
      </c>
      <c r="CR35" s="48">
        <v>1875</v>
      </c>
      <c r="CS35" s="48">
        <v>463</v>
      </c>
      <c r="CT35" s="48">
        <v>728</v>
      </c>
      <c r="CU35" s="48">
        <v>2389</v>
      </c>
      <c r="CV35" s="48">
        <v>203</v>
      </c>
      <c r="CW35" s="48">
        <v>357</v>
      </c>
      <c r="CX35" s="48">
        <v>84</v>
      </c>
      <c r="CY35" s="48">
        <v>6</v>
      </c>
      <c r="CZ35" s="48">
        <v>258</v>
      </c>
      <c r="DA35" s="48">
        <v>335</v>
      </c>
      <c r="DB35" s="48">
        <v>93</v>
      </c>
      <c r="DC35" s="48">
        <v>102</v>
      </c>
      <c r="DD35" s="48">
        <v>282</v>
      </c>
      <c r="DE35" s="48">
        <v>0</v>
      </c>
      <c r="DF35" s="48">
        <v>1420</v>
      </c>
      <c r="DG35" s="49">
        <v>34385</v>
      </c>
      <c r="DH35" s="35"/>
      <c r="DI35" s="36"/>
      <c r="DJ35" s="31"/>
      <c r="DK35" s="31"/>
      <c r="DL35" s="31"/>
      <c r="DM35" s="31"/>
      <c r="DO35" s="35"/>
    </row>
    <row r="36" ht="15" spans="1:147">
      <c r="A36" s="5"/>
      <c r="AC36" s="37">
        <v>44044</v>
      </c>
      <c r="AD36" s="38">
        <v>79.0166</v>
      </c>
      <c r="AE36" s="38">
        <v>13</v>
      </c>
      <c r="AF36" s="51">
        <v>79.0179</v>
      </c>
      <c r="AG36" s="53">
        <f t="shared" si="4"/>
        <v>0.265213548488332</v>
      </c>
      <c r="AH36" s="53">
        <f t="shared" si="1"/>
        <v>0.0199806376661933</v>
      </c>
      <c r="AI36" s="39">
        <v>1.5479</v>
      </c>
      <c r="AJ36" s="39">
        <v>0</v>
      </c>
      <c r="AK36" s="39">
        <v>1.5479</v>
      </c>
      <c r="AM36" s="56"/>
      <c r="AN36" s="57"/>
      <c r="AO36" s="44">
        <v>44409</v>
      </c>
      <c r="AP36" s="45">
        <v>151940</v>
      </c>
      <c r="AQ36" s="45">
        <v>95320</v>
      </c>
      <c r="AR36" s="45">
        <v>90281</v>
      </c>
      <c r="AS36" s="45">
        <v>86344</v>
      </c>
      <c r="AT36" s="45">
        <v>70655</v>
      </c>
      <c r="AU36" s="45">
        <v>53321</v>
      </c>
      <c r="AV36" s="45">
        <v>47715</v>
      </c>
      <c r="AW36" s="45">
        <v>44633</v>
      </c>
      <c r="AX36" s="45">
        <v>35413</v>
      </c>
      <c r="AY36" s="45">
        <v>32468</v>
      </c>
      <c r="AZ36" s="45">
        <v>33738</v>
      </c>
      <c r="BA36" s="45">
        <v>31264</v>
      </c>
      <c r="BB36" s="45">
        <v>30443</v>
      </c>
      <c r="BC36" s="45">
        <v>29502</v>
      </c>
      <c r="BD36" s="45">
        <v>22349</v>
      </c>
      <c r="BE36" s="45">
        <v>22689</v>
      </c>
      <c r="BF36" s="45">
        <v>19228</v>
      </c>
      <c r="BG36" s="45">
        <v>13357</v>
      </c>
      <c r="BH36" s="45">
        <v>11088</v>
      </c>
      <c r="BI36" s="45">
        <v>10197</v>
      </c>
      <c r="BJ36" s="45">
        <v>11092</v>
      </c>
      <c r="BK36" s="45">
        <v>9160</v>
      </c>
      <c r="BL36" s="45">
        <v>8254</v>
      </c>
      <c r="BM36" s="45">
        <v>5522</v>
      </c>
      <c r="BN36" s="45">
        <v>4912</v>
      </c>
      <c r="BO36" s="45">
        <v>4326</v>
      </c>
      <c r="BP36" s="45">
        <v>3756</v>
      </c>
      <c r="BQ36" s="45">
        <v>2330</v>
      </c>
      <c r="BR36" s="45">
        <v>1668</v>
      </c>
      <c r="BS36" s="45">
        <v>1613</v>
      </c>
      <c r="BT36" s="45">
        <v>252</v>
      </c>
      <c r="BU36" s="45">
        <v>15</v>
      </c>
      <c r="BV36" s="45">
        <v>10</v>
      </c>
      <c r="BW36" s="46">
        <v>984855</v>
      </c>
      <c r="BY36" s="32"/>
      <c r="BZ36" s="47">
        <v>44440</v>
      </c>
      <c r="CA36" s="48">
        <v>9021</v>
      </c>
      <c r="CB36" s="48">
        <v>3811</v>
      </c>
      <c r="CC36" s="48">
        <v>4080</v>
      </c>
      <c r="CD36" s="48">
        <v>1737</v>
      </c>
      <c r="CE36" s="48">
        <v>3314</v>
      </c>
      <c r="CF36" s="48">
        <v>967</v>
      </c>
      <c r="CG36" s="48">
        <v>1949</v>
      </c>
      <c r="CH36" s="48">
        <v>223</v>
      </c>
      <c r="CI36" s="48">
        <v>1576</v>
      </c>
      <c r="CJ36" s="48">
        <v>1050</v>
      </c>
      <c r="CK36" s="48">
        <v>854</v>
      </c>
      <c r="CL36" s="48">
        <v>2454</v>
      </c>
      <c r="CM36" s="48">
        <v>1248</v>
      </c>
      <c r="CN36" s="48">
        <v>2135</v>
      </c>
      <c r="CO36" s="48">
        <v>3323</v>
      </c>
      <c r="CP36" s="48">
        <v>465</v>
      </c>
      <c r="CQ36" s="48">
        <v>2717</v>
      </c>
      <c r="CR36" s="48">
        <v>3683</v>
      </c>
      <c r="CS36" s="48">
        <v>448</v>
      </c>
      <c r="CT36" s="48">
        <v>990</v>
      </c>
      <c r="CU36" s="48">
        <v>5379</v>
      </c>
      <c r="CV36" s="48">
        <v>237</v>
      </c>
      <c r="CW36" s="48">
        <v>362</v>
      </c>
      <c r="CX36" s="48">
        <v>382</v>
      </c>
      <c r="CY36" s="48">
        <v>89</v>
      </c>
      <c r="CZ36" s="48">
        <v>1043</v>
      </c>
      <c r="DA36" s="48">
        <v>508</v>
      </c>
      <c r="DB36" s="48">
        <v>54</v>
      </c>
      <c r="DC36" s="48">
        <v>417</v>
      </c>
      <c r="DD36" s="48">
        <v>27</v>
      </c>
      <c r="DE36" s="48">
        <v>9</v>
      </c>
      <c r="DF36" s="48">
        <v>4922</v>
      </c>
      <c r="DG36" s="49">
        <v>59482</v>
      </c>
      <c r="DH36" s="35"/>
      <c r="DI36" s="36"/>
      <c r="DJ36" s="31"/>
      <c r="DK36" s="31"/>
      <c r="DL36" s="31"/>
      <c r="DM36" s="31"/>
      <c r="DO36" s="35"/>
    </row>
    <row r="37" ht="15" spans="1:147">
      <c r="A37" s="5"/>
      <c r="AC37" s="37">
        <v>44075</v>
      </c>
      <c r="AD37" s="38">
        <v>81.2315</v>
      </c>
      <c r="AE37" s="38">
        <v>13</v>
      </c>
      <c r="AF37" s="51">
        <v>81.2328</v>
      </c>
      <c r="AG37" s="53">
        <f t="shared" si="4"/>
        <v>0.251275415896488</v>
      </c>
      <c r="AH37" s="53">
        <f t="shared" si="1"/>
        <v>0.02803035767845</v>
      </c>
      <c r="AI37" s="39">
        <v>2.2149</v>
      </c>
      <c r="AJ37" s="39">
        <v>0</v>
      </c>
      <c r="AK37" s="39">
        <v>2.2149</v>
      </c>
      <c r="AM37" s="56"/>
      <c r="AN37" s="57"/>
      <c r="AO37" s="44">
        <v>44440</v>
      </c>
      <c r="AP37" s="45">
        <v>160961</v>
      </c>
      <c r="AQ37" s="45">
        <v>97269</v>
      </c>
      <c r="AR37" s="45">
        <v>93604</v>
      </c>
      <c r="AS37" s="45">
        <v>90424</v>
      </c>
      <c r="AT37" s="45">
        <v>74466</v>
      </c>
      <c r="AU37" s="45">
        <v>55058</v>
      </c>
      <c r="AV37" s="45">
        <v>53094</v>
      </c>
      <c r="AW37" s="45">
        <v>49555</v>
      </c>
      <c r="AX37" s="45">
        <v>38727</v>
      </c>
      <c r="AY37" s="45">
        <v>36151</v>
      </c>
      <c r="AZ37" s="45">
        <v>35314</v>
      </c>
      <c r="BA37" s="45">
        <v>33399</v>
      </c>
      <c r="BB37" s="45">
        <v>33160</v>
      </c>
      <c r="BC37" s="45">
        <v>30469</v>
      </c>
      <c r="BD37" s="45">
        <v>24803</v>
      </c>
      <c r="BE37" s="45">
        <v>23739</v>
      </c>
      <c r="BF37" s="45">
        <v>20271</v>
      </c>
      <c r="BG37" s="45">
        <v>14211</v>
      </c>
      <c r="BH37" s="45">
        <v>12078</v>
      </c>
      <c r="BI37" s="45">
        <v>11445</v>
      </c>
      <c r="BJ37" s="45">
        <v>11557</v>
      </c>
      <c r="BK37" s="45">
        <v>9522</v>
      </c>
      <c r="BL37" s="45">
        <v>8702</v>
      </c>
      <c r="BM37" s="45">
        <v>5745</v>
      </c>
      <c r="BN37" s="45">
        <v>5149</v>
      </c>
      <c r="BO37" s="45">
        <v>4834</v>
      </c>
      <c r="BP37" s="45">
        <v>3810</v>
      </c>
      <c r="BQ37" s="45">
        <v>2712</v>
      </c>
      <c r="BR37" s="45">
        <v>2085</v>
      </c>
      <c r="BS37" s="45">
        <v>1640</v>
      </c>
      <c r="BT37" s="45">
        <v>341</v>
      </c>
      <c r="BU37" s="45">
        <v>24</v>
      </c>
      <c r="BV37" s="45">
        <v>18</v>
      </c>
      <c r="BW37" s="46">
        <v>1044337</v>
      </c>
      <c r="BY37" s="32"/>
      <c r="BZ37" s="47">
        <v>44470</v>
      </c>
      <c r="CA37" s="48">
        <v>4861</v>
      </c>
      <c r="CB37" s="48">
        <v>1801</v>
      </c>
      <c r="CC37" s="48">
        <v>1364</v>
      </c>
      <c r="CD37" s="48">
        <v>1242</v>
      </c>
      <c r="CE37" s="48">
        <v>1000</v>
      </c>
      <c r="CF37" s="48">
        <v>821</v>
      </c>
      <c r="CG37" s="48">
        <v>693</v>
      </c>
      <c r="CH37" s="48">
        <v>644</v>
      </c>
      <c r="CI37" s="48">
        <v>596</v>
      </c>
      <c r="CJ37" s="48">
        <v>553</v>
      </c>
      <c r="CK37" s="48">
        <v>533</v>
      </c>
      <c r="CL37" s="48">
        <v>532</v>
      </c>
      <c r="CM37" s="48">
        <v>515</v>
      </c>
      <c r="CN37" s="48">
        <v>487</v>
      </c>
      <c r="CO37" s="48">
        <v>464</v>
      </c>
      <c r="CP37" s="48">
        <v>384</v>
      </c>
      <c r="CQ37" s="48">
        <v>313</v>
      </c>
      <c r="CR37" s="48">
        <v>284</v>
      </c>
      <c r="CS37" s="48">
        <v>234</v>
      </c>
      <c r="CT37" s="48">
        <v>225</v>
      </c>
      <c r="CU37" s="48">
        <v>194</v>
      </c>
      <c r="CV37" s="48">
        <v>191</v>
      </c>
      <c r="CW37" s="48">
        <v>101</v>
      </c>
      <c r="CX37" s="48">
        <v>56</v>
      </c>
      <c r="CY37" s="48">
        <v>47</v>
      </c>
      <c r="CZ37" s="48">
        <v>39</v>
      </c>
      <c r="DA37" s="48">
        <v>23</v>
      </c>
      <c r="DB37" s="48">
        <v>23</v>
      </c>
      <c r="DC37" s="48">
        <v>6</v>
      </c>
      <c r="DD37" s="48">
        <v>4</v>
      </c>
      <c r="DE37" s="48">
        <v>0</v>
      </c>
      <c r="DF37" s="48">
        <v>-230</v>
      </c>
      <c r="DG37" s="49">
        <v>18000</v>
      </c>
      <c r="DH37" s="35"/>
      <c r="DI37" s="36"/>
      <c r="DJ37" s="31"/>
      <c r="DK37" s="31"/>
      <c r="DL37" s="31"/>
      <c r="DM37" s="31"/>
    </row>
    <row r="38" ht="15" spans="1:147">
      <c r="A38" s="5"/>
      <c r="AC38" s="37">
        <v>44105</v>
      </c>
      <c r="AD38" s="38">
        <v>83.1038</v>
      </c>
      <c r="AE38" s="38">
        <v>13</v>
      </c>
      <c r="AF38" s="51">
        <v>83.1051</v>
      </c>
      <c r="AG38" s="53">
        <f t="shared" si="4"/>
        <v>0.248270402936785</v>
      </c>
      <c r="AH38" s="53">
        <f t="shared" si="1"/>
        <v>0.0230485715129849</v>
      </c>
      <c r="AI38" s="39">
        <v>1.8723</v>
      </c>
      <c r="AJ38" s="39">
        <v>0</v>
      </c>
      <c r="AK38" s="39">
        <v>1.8723</v>
      </c>
      <c r="AM38" s="56"/>
      <c r="AN38" s="57"/>
      <c r="AO38" s="44">
        <v>44470</v>
      </c>
      <c r="AP38" s="45">
        <v>165822</v>
      </c>
      <c r="AQ38" s="45">
        <v>97962</v>
      </c>
      <c r="AR38" s="45">
        <v>94068</v>
      </c>
      <c r="AS38" s="45">
        <v>91788</v>
      </c>
      <c r="AT38" s="45">
        <v>76267</v>
      </c>
      <c r="AU38" s="45">
        <v>56300</v>
      </c>
      <c r="AV38" s="45">
        <v>53288</v>
      </c>
      <c r="AW38" s="45">
        <v>49325</v>
      </c>
      <c r="AX38" s="45">
        <v>39727</v>
      </c>
      <c r="AY38" s="45">
        <v>36435</v>
      </c>
      <c r="AZ38" s="45">
        <v>35910</v>
      </c>
      <c r="BA38" s="45">
        <v>33886</v>
      </c>
      <c r="BB38" s="45">
        <v>33473</v>
      </c>
      <c r="BC38" s="45">
        <v>31290</v>
      </c>
      <c r="BD38" s="45">
        <v>25335</v>
      </c>
      <c r="BE38" s="45">
        <v>24292</v>
      </c>
      <c r="BF38" s="45">
        <v>20310</v>
      </c>
      <c r="BG38" s="45">
        <v>14744</v>
      </c>
      <c r="BH38" s="45">
        <v>12303</v>
      </c>
      <c r="BI38" s="45">
        <v>11960</v>
      </c>
      <c r="BJ38" s="45">
        <v>11941</v>
      </c>
      <c r="BK38" s="45">
        <v>9623</v>
      </c>
      <c r="BL38" s="45">
        <v>8936</v>
      </c>
      <c r="BM38" s="45">
        <v>6389</v>
      </c>
      <c r="BN38" s="45">
        <v>5340</v>
      </c>
      <c r="BO38" s="45">
        <v>4857</v>
      </c>
      <c r="BP38" s="45">
        <v>3833</v>
      </c>
      <c r="BQ38" s="45">
        <v>2768</v>
      </c>
      <c r="BR38" s="45">
        <v>2091</v>
      </c>
      <c r="BS38" s="45">
        <v>1644</v>
      </c>
      <c r="BT38" s="45">
        <v>388</v>
      </c>
      <c r="BU38" s="45">
        <v>24</v>
      </c>
      <c r="BV38" s="45">
        <v>18</v>
      </c>
      <c r="BW38" s="46">
        <v>1062337</v>
      </c>
      <c r="BY38" s="32"/>
      <c r="BZ38" s="47">
        <v>44501</v>
      </c>
      <c r="CA38" s="48">
        <v>3526</v>
      </c>
      <c r="CB38" s="48">
        <v>3640</v>
      </c>
      <c r="CC38" s="48">
        <v>1981</v>
      </c>
      <c r="CD38" s="48">
        <v>427</v>
      </c>
      <c r="CE38" s="48">
        <v>1523</v>
      </c>
      <c r="CF38" s="48">
        <v>542</v>
      </c>
      <c r="CG38" s="48">
        <v>2502</v>
      </c>
      <c r="CH38" s="48">
        <v>264</v>
      </c>
      <c r="CI38" s="48">
        <v>1001</v>
      </c>
      <c r="CJ38" s="48">
        <v>500</v>
      </c>
      <c r="CK38" s="48">
        <v>352</v>
      </c>
      <c r="CL38" s="48">
        <v>500</v>
      </c>
      <c r="CM38" s="48">
        <v>535</v>
      </c>
      <c r="CN38" s="48">
        <v>855</v>
      </c>
      <c r="CO38" s="48">
        <v>1233</v>
      </c>
      <c r="CP38" s="48">
        <v>576</v>
      </c>
      <c r="CQ38" s="48">
        <v>563</v>
      </c>
      <c r="CR38" s="48">
        <v>990</v>
      </c>
      <c r="CS38" s="48">
        <v>170</v>
      </c>
      <c r="CT38" s="48">
        <v>840</v>
      </c>
      <c r="CU38" s="48">
        <v>2642</v>
      </c>
      <c r="CV38" s="48">
        <v>50</v>
      </c>
      <c r="CW38" s="48">
        <v>282</v>
      </c>
      <c r="CX38" s="48">
        <v>106</v>
      </c>
      <c r="CY38" s="48">
        <v>3</v>
      </c>
      <c r="CZ38" s="48">
        <v>261</v>
      </c>
      <c r="DA38" s="48">
        <v>303</v>
      </c>
      <c r="DB38" s="48">
        <v>269</v>
      </c>
      <c r="DC38" s="48">
        <v>21</v>
      </c>
      <c r="DD38" s="48">
        <v>31</v>
      </c>
      <c r="DE38" s="48">
        <v>-16</v>
      </c>
      <c r="DF38" s="48">
        <v>3072</v>
      </c>
      <c r="DG38" s="49">
        <v>29544</v>
      </c>
      <c r="DH38" s="35"/>
      <c r="DI38" s="36"/>
      <c r="DJ38" s="31"/>
      <c r="DK38" s="31"/>
      <c r="DL38" s="31"/>
      <c r="DM38" s="31"/>
      <c r="DN38" s="35"/>
    </row>
    <row r="39" ht="15" spans="1:147">
      <c r="A39" s="5"/>
      <c r="AC39" s="37">
        <v>44136</v>
      </c>
      <c r="AD39" s="38">
        <v>84.3416</v>
      </c>
      <c r="AE39" s="38">
        <v>13</v>
      </c>
      <c r="AF39" s="51">
        <v>84.3429</v>
      </c>
      <c r="AG39" s="53">
        <f t="shared" si="4"/>
        <v>0.243870821215571</v>
      </c>
      <c r="AH39" s="53">
        <f t="shared" si="1"/>
        <v>0.0148943927628991</v>
      </c>
      <c r="AI39" s="39">
        <v>1.2378</v>
      </c>
      <c r="AJ39" s="39">
        <v>0</v>
      </c>
      <c r="AK39" s="39">
        <v>1.2378</v>
      </c>
      <c r="AM39" s="56"/>
      <c r="AN39" s="57"/>
      <c r="AO39" s="44">
        <v>44501</v>
      </c>
      <c r="AP39" s="45">
        <v>169348</v>
      </c>
      <c r="AQ39" s="45">
        <v>100464</v>
      </c>
      <c r="AR39" s="45">
        <v>95301</v>
      </c>
      <c r="AS39" s="45">
        <v>93769</v>
      </c>
      <c r="AT39" s="45">
        <v>79907</v>
      </c>
      <c r="AU39" s="45">
        <v>56727</v>
      </c>
      <c r="AV39" s="45">
        <v>55930</v>
      </c>
      <c r="AW39" s="45">
        <v>52397</v>
      </c>
      <c r="AX39" s="45">
        <v>41250</v>
      </c>
      <c r="AY39" s="45">
        <v>37425</v>
      </c>
      <c r="AZ39" s="45">
        <v>36911</v>
      </c>
      <c r="BA39" s="45">
        <v>34741</v>
      </c>
      <c r="BB39" s="45">
        <v>34036</v>
      </c>
      <c r="BC39" s="45">
        <v>31832</v>
      </c>
      <c r="BD39" s="45">
        <v>25835</v>
      </c>
      <c r="BE39" s="45">
        <v>24792</v>
      </c>
      <c r="BF39" s="45">
        <v>20571</v>
      </c>
      <c r="BG39" s="45">
        <v>15096</v>
      </c>
      <c r="BH39" s="45">
        <v>13143</v>
      </c>
      <c r="BI39" s="45">
        <v>12495</v>
      </c>
      <c r="BJ39" s="45">
        <v>12517</v>
      </c>
      <c r="BK39" s="45">
        <v>9905</v>
      </c>
      <c r="BL39" s="45">
        <v>9106</v>
      </c>
      <c r="BM39" s="45">
        <v>6653</v>
      </c>
      <c r="BN39" s="45">
        <v>5390</v>
      </c>
      <c r="BO39" s="45">
        <v>5160</v>
      </c>
      <c r="BP39" s="45">
        <v>4102</v>
      </c>
      <c r="BQ39" s="45">
        <v>2874</v>
      </c>
      <c r="BR39" s="45">
        <v>2112</v>
      </c>
      <c r="BS39" s="45">
        <v>1675</v>
      </c>
      <c r="BT39" s="45">
        <v>391</v>
      </c>
      <c r="BU39" s="45">
        <v>8</v>
      </c>
      <c r="BV39" s="45">
        <v>18</v>
      </c>
      <c r="BW39" s="46">
        <v>1091881</v>
      </c>
      <c r="BZ39" s="47">
        <v>44531</v>
      </c>
      <c r="CA39" s="48">
        <v>12498</v>
      </c>
      <c r="CB39" s="48">
        <v>2134</v>
      </c>
      <c r="CC39" s="48">
        <v>3496</v>
      </c>
      <c r="CD39" s="48">
        <v>3524</v>
      </c>
      <c r="CE39" s="48">
        <v>2306</v>
      </c>
      <c r="CF39" s="48">
        <v>1551</v>
      </c>
      <c r="CG39" s="48">
        <v>2785</v>
      </c>
      <c r="CH39" s="48">
        <v>417</v>
      </c>
      <c r="CI39" s="48">
        <v>1580</v>
      </c>
      <c r="CJ39" s="48">
        <v>682</v>
      </c>
      <c r="CK39" s="48">
        <v>451</v>
      </c>
      <c r="CL39" s="48">
        <v>1260</v>
      </c>
      <c r="CM39" s="48">
        <v>1531</v>
      </c>
      <c r="CN39" s="48">
        <v>3571</v>
      </c>
      <c r="CO39" s="48">
        <v>1539</v>
      </c>
      <c r="CP39" s="48">
        <v>1083</v>
      </c>
      <c r="CQ39" s="48">
        <v>702</v>
      </c>
      <c r="CR39" s="48">
        <v>2428</v>
      </c>
      <c r="CS39" s="48">
        <v>249</v>
      </c>
      <c r="CT39" s="48">
        <v>899</v>
      </c>
      <c r="CU39" s="48">
        <v>2697</v>
      </c>
      <c r="CV39" s="48">
        <v>297</v>
      </c>
      <c r="CW39" s="48">
        <v>380</v>
      </c>
      <c r="CX39" s="48">
        <v>332</v>
      </c>
      <c r="CY39" s="48">
        <v>0</v>
      </c>
      <c r="CZ39" s="48">
        <v>37</v>
      </c>
      <c r="DA39" s="48">
        <v>151</v>
      </c>
      <c r="DB39" s="48">
        <v>398</v>
      </c>
      <c r="DC39" s="48">
        <v>78</v>
      </c>
      <c r="DD39" s="48">
        <v>109</v>
      </c>
      <c r="DE39" s="48">
        <v>0</v>
      </c>
      <c r="DF39" s="48">
        <v>5910</v>
      </c>
      <c r="DG39" s="49">
        <v>55075</v>
      </c>
      <c r="DJ39" s="31"/>
      <c r="DK39" s="31"/>
      <c r="DL39" s="31"/>
      <c r="DM39" s="31"/>
      <c r="DN39" s="35"/>
    </row>
    <row r="40" ht="13.5" customHeight="1" spans="1:147">
      <c r="A40" s="5"/>
      <c r="AC40" s="37">
        <v>44166</v>
      </c>
      <c r="AD40" s="38">
        <v>87.3525</v>
      </c>
      <c r="AE40" s="38">
        <v>7</v>
      </c>
      <c r="AF40" s="51">
        <v>87.3532</v>
      </c>
      <c r="AG40" s="53">
        <f t="shared" si="4"/>
        <v>0.243155778007693</v>
      </c>
      <c r="AH40" s="53">
        <f t="shared" si="1"/>
        <v>0.0356912081514864</v>
      </c>
      <c r="AI40" s="39">
        <v>3.0109</v>
      </c>
      <c r="AJ40" s="39">
        <v>-6</v>
      </c>
      <c r="AK40" s="39">
        <v>3.0103</v>
      </c>
      <c r="AM40" s="56"/>
      <c r="AN40" s="57"/>
      <c r="AO40" s="44">
        <v>44531</v>
      </c>
      <c r="AP40" s="45">
        <v>181846</v>
      </c>
      <c r="AQ40" s="45">
        <v>103249</v>
      </c>
      <c r="AR40" s="45">
        <v>96840</v>
      </c>
      <c r="AS40" s="45">
        <v>97265</v>
      </c>
      <c r="AT40" s="45">
        <v>82041</v>
      </c>
      <c r="AU40" s="45">
        <v>60251</v>
      </c>
      <c r="AV40" s="45">
        <v>58627</v>
      </c>
      <c r="AW40" s="45">
        <v>58307</v>
      </c>
      <c r="AX40" s="45">
        <v>43556</v>
      </c>
      <c r="AY40" s="45">
        <v>39853</v>
      </c>
      <c r="AZ40" s="45">
        <v>38491</v>
      </c>
      <c r="BA40" s="45">
        <v>38312</v>
      </c>
      <c r="BB40" s="45">
        <v>34738</v>
      </c>
      <c r="BC40" s="45">
        <v>33383</v>
      </c>
      <c r="BD40" s="45">
        <v>27095</v>
      </c>
      <c r="BE40" s="45">
        <v>25474</v>
      </c>
      <c r="BF40" s="45">
        <v>20608</v>
      </c>
      <c r="BG40" s="45">
        <v>15547</v>
      </c>
      <c r="BH40" s="45">
        <v>14042</v>
      </c>
      <c r="BI40" s="45">
        <v>14026</v>
      </c>
      <c r="BJ40" s="45">
        <v>13600</v>
      </c>
      <c r="BK40" s="45">
        <v>10285</v>
      </c>
      <c r="BL40" s="45">
        <v>9355</v>
      </c>
      <c r="BM40" s="45">
        <v>7070</v>
      </c>
      <c r="BN40" s="45">
        <v>5687</v>
      </c>
      <c r="BO40" s="45">
        <v>5311</v>
      </c>
      <c r="BP40" s="45">
        <v>4500</v>
      </c>
      <c r="BQ40" s="45">
        <v>3206</v>
      </c>
      <c r="BR40" s="45">
        <v>2190</v>
      </c>
      <c r="BS40" s="45">
        <v>1784</v>
      </c>
      <c r="BT40" s="45">
        <v>391</v>
      </c>
      <c r="BU40" s="45">
        <v>8</v>
      </c>
      <c r="BV40" s="45">
        <v>18</v>
      </c>
      <c r="BW40" s="46">
        <v>1146956</v>
      </c>
      <c r="BZ40" s="47">
        <v>44562</v>
      </c>
      <c r="CA40" s="48">
        <v>3803</v>
      </c>
      <c r="CB40" s="48">
        <v>1937</v>
      </c>
      <c r="CC40" s="48">
        <v>2750</v>
      </c>
      <c r="CD40" s="48">
        <v>1288</v>
      </c>
      <c r="CE40" s="48">
        <v>1808</v>
      </c>
      <c r="CF40" s="48">
        <v>1565</v>
      </c>
      <c r="CG40" s="48">
        <v>1330</v>
      </c>
      <c r="CH40" s="48">
        <v>68</v>
      </c>
      <c r="CI40" s="48">
        <v>845</v>
      </c>
      <c r="CJ40" s="48">
        <v>812</v>
      </c>
      <c r="CK40" s="48">
        <v>754</v>
      </c>
      <c r="CL40" s="48">
        <v>304</v>
      </c>
      <c r="CM40" s="48">
        <v>667</v>
      </c>
      <c r="CN40" s="48">
        <v>1646</v>
      </c>
      <c r="CO40" s="48">
        <v>686</v>
      </c>
      <c r="CP40" s="48">
        <v>612</v>
      </c>
      <c r="CQ40" s="48">
        <v>129</v>
      </c>
      <c r="CR40" s="48">
        <v>1050</v>
      </c>
      <c r="CS40" s="48">
        <v>283</v>
      </c>
      <c r="CT40" s="48">
        <v>643</v>
      </c>
      <c r="CU40" s="48">
        <v>3334</v>
      </c>
      <c r="CV40" s="48">
        <v>223</v>
      </c>
      <c r="CW40" s="48">
        <v>194</v>
      </c>
      <c r="CX40" s="48">
        <v>169</v>
      </c>
      <c r="CY40" s="48">
        <v>9</v>
      </c>
      <c r="CZ40" s="48">
        <v>687</v>
      </c>
      <c r="DA40" s="48">
        <v>158</v>
      </c>
      <c r="DB40" s="48">
        <v>202</v>
      </c>
      <c r="DC40" s="48">
        <v>3</v>
      </c>
      <c r="DD40" s="48">
        <v>72</v>
      </c>
      <c r="DE40" s="48">
        <v>0</v>
      </c>
      <c r="DF40" s="48">
        <v>2551</v>
      </c>
      <c r="DG40" s="49">
        <v>30586</v>
      </c>
      <c r="DJ40" s="31"/>
      <c r="DK40" s="31"/>
      <c r="DL40" s="31"/>
      <c r="DM40" s="31"/>
      <c r="DN40" s="35"/>
    </row>
    <row r="41" ht="13.5" customHeight="1" spans="1:147">
      <c r="A41" s="5"/>
      <c r="AC41" s="37">
        <v>44197</v>
      </c>
      <c r="AD41" s="38">
        <v>90.5172</v>
      </c>
      <c r="AE41" s="38">
        <v>7</v>
      </c>
      <c r="AF41" s="51">
        <v>90.5179</v>
      </c>
      <c r="AG41" s="53">
        <f t="shared" si="4"/>
        <v>0.271506331692174</v>
      </c>
      <c r="AH41" s="53">
        <f t="shared" si="1"/>
        <v>0.0362287815443509</v>
      </c>
      <c r="AI41" s="39">
        <v>3.1647</v>
      </c>
      <c r="AJ41" s="39">
        <v>0</v>
      </c>
      <c r="AK41" s="39">
        <v>3.1647</v>
      </c>
      <c r="AM41" s="54"/>
      <c r="AO41" s="44">
        <v>44562</v>
      </c>
      <c r="AP41" s="45">
        <v>185649</v>
      </c>
      <c r="AQ41" s="45">
        <v>104579</v>
      </c>
      <c r="AR41" s="45">
        <v>97526</v>
      </c>
      <c r="AS41" s="45">
        <v>100015</v>
      </c>
      <c r="AT41" s="45">
        <v>83978</v>
      </c>
      <c r="AU41" s="45">
        <v>61539</v>
      </c>
      <c r="AV41" s="45">
        <v>61961</v>
      </c>
      <c r="AW41" s="45">
        <v>60858</v>
      </c>
      <c r="AX41" s="45">
        <v>45364</v>
      </c>
      <c r="AY41" s="45">
        <v>40903</v>
      </c>
      <c r="AZ41" s="45">
        <v>39336</v>
      </c>
      <c r="BA41" s="45">
        <v>39958</v>
      </c>
      <c r="BB41" s="45">
        <v>34867</v>
      </c>
      <c r="BC41" s="45">
        <v>34948</v>
      </c>
      <c r="BD41" s="45">
        <v>27399</v>
      </c>
      <c r="BE41" s="45">
        <v>26286</v>
      </c>
      <c r="BF41" s="45">
        <v>21295</v>
      </c>
      <c r="BG41" s="45">
        <v>16301</v>
      </c>
      <c r="BH41" s="45">
        <v>14685</v>
      </c>
      <c r="BI41" s="45">
        <v>14693</v>
      </c>
      <c r="BJ41" s="45">
        <v>14212</v>
      </c>
      <c r="BK41" s="45">
        <v>10479</v>
      </c>
      <c r="BL41" s="45">
        <v>9638</v>
      </c>
      <c r="BM41" s="45">
        <v>7138</v>
      </c>
      <c r="BN41" s="45">
        <v>5910</v>
      </c>
      <c r="BO41" s="45">
        <v>5469</v>
      </c>
      <c r="BP41" s="45">
        <v>4702</v>
      </c>
      <c r="BQ41" s="45">
        <v>3375</v>
      </c>
      <c r="BR41" s="45">
        <v>2193</v>
      </c>
      <c r="BS41" s="45">
        <v>1856</v>
      </c>
      <c r="BT41" s="45">
        <v>400</v>
      </c>
      <c r="BU41" s="45">
        <v>8</v>
      </c>
      <c r="BV41" s="45">
        <v>22</v>
      </c>
      <c r="BW41" s="46">
        <v>1177542</v>
      </c>
      <c r="BZ41" s="47">
        <v>44593</v>
      </c>
      <c r="CA41" s="48">
        <v>14339</v>
      </c>
      <c r="CB41" s="48">
        <v>5210</v>
      </c>
      <c r="CC41" s="48">
        <v>702</v>
      </c>
      <c r="CD41" s="48">
        <v>751</v>
      </c>
      <c r="CE41" s="48">
        <v>1062</v>
      </c>
      <c r="CF41" s="48">
        <v>305</v>
      </c>
      <c r="CG41" s="48">
        <v>1668</v>
      </c>
      <c r="CH41" s="48">
        <v>3</v>
      </c>
      <c r="CI41" s="48">
        <v>494</v>
      </c>
      <c r="CJ41" s="48">
        <v>481</v>
      </c>
      <c r="CK41" s="48">
        <v>374</v>
      </c>
      <c r="CL41" s="48">
        <v>426</v>
      </c>
      <c r="CM41" s="48">
        <v>259</v>
      </c>
      <c r="CN41" s="48">
        <v>1780</v>
      </c>
      <c r="CO41" s="48">
        <v>717</v>
      </c>
      <c r="CP41" s="48">
        <v>462</v>
      </c>
      <c r="CQ41" s="48">
        <v>304</v>
      </c>
      <c r="CR41" s="48">
        <v>565</v>
      </c>
      <c r="CS41" s="48">
        <v>60</v>
      </c>
      <c r="CT41" s="48">
        <v>292</v>
      </c>
      <c r="CU41" s="48">
        <v>3273</v>
      </c>
      <c r="CV41" s="48">
        <v>35</v>
      </c>
      <c r="CW41" s="48">
        <v>25</v>
      </c>
      <c r="CX41" s="48">
        <v>97</v>
      </c>
      <c r="CY41" s="48">
        <v>0</v>
      </c>
      <c r="CZ41" s="48">
        <v>734</v>
      </c>
      <c r="DA41" s="48">
        <v>142</v>
      </c>
      <c r="DB41" s="48">
        <v>9</v>
      </c>
      <c r="DC41" s="48">
        <v>17</v>
      </c>
      <c r="DD41" s="48">
        <v>105</v>
      </c>
      <c r="DE41" s="48">
        <v>0</v>
      </c>
      <c r="DF41" s="48">
        <v>859</v>
      </c>
      <c r="DG41" s="49">
        <v>35550</v>
      </c>
      <c r="DJ41" s="31"/>
      <c r="DK41" s="31"/>
      <c r="DL41" s="35"/>
      <c r="DM41" s="35"/>
      <c r="DN41" s="35"/>
    </row>
    <row r="42" ht="13.5" customHeight="1" spans="1:147">
      <c r="A42" s="5"/>
      <c r="AC42" s="37">
        <v>44228</v>
      </c>
      <c r="AD42" s="38">
        <v>92.081</v>
      </c>
      <c r="AE42" s="38">
        <v>7</v>
      </c>
      <c r="AF42" s="38">
        <v>92.0817</v>
      </c>
      <c r="AG42" s="53">
        <f t="shared" si="4"/>
        <v>0.289921622738512</v>
      </c>
      <c r="AH42" s="53">
        <f t="shared" si="1"/>
        <v>0.0172761409621744</v>
      </c>
      <c r="AI42" s="38">
        <v>1.5638</v>
      </c>
      <c r="AJ42" s="38">
        <v>0</v>
      </c>
      <c r="AK42" s="38">
        <v>1.5638</v>
      </c>
      <c r="AM42" s="54"/>
      <c r="AO42" s="44">
        <v>44593</v>
      </c>
      <c r="AP42" s="45">
        <v>199988</v>
      </c>
      <c r="AQ42" s="45">
        <v>106247</v>
      </c>
      <c r="AR42" s="45">
        <v>98243</v>
      </c>
      <c r="AS42" s="45">
        <v>100717</v>
      </c>
      <c r="AT42" s="45">
        <v>89188</v>
      </c>
      <c r="AU42" s="45">
        <v>62290</v>
      </c>
      <c r="AV42" s="45">
        <v>65234</v>
      </c>
      <c r="AW42" s="45">
        <v>61717</v>
      </c>
      <c r="AX42" s="45">
        <v>46426</v>
      </c>
      <c r="AY42" s="45">
        <v>41468</v>
      </c>
      <c r="AZ42" s="45">
        <v>39830</v>
      </c>
      <c r="BA42" s="45">
        <v>41738</v>
      </c>
      <c r="BB42" s="45">
        <v>35171</v>
      </c>
      <c r="BC42" s="45">
        <v>35253</v>
      </c>
      <c r="BD42" s="45">
        <v>27825</v>
      </c>
      <c r="BE42" s="45">
        <v>26767</v>
      </c>
      <c r="BF42" s="45">
        <v>22029</v>
      </c>
      <c r="BG42" s="45">
        <v>16675</v>
      </c>
      <c r="BH42" s="45">
        <v>14977</v>
      </c>
      <c r="BI42" s="45">
        <v>14952</v>
      </c>
      <c r="BJ42" s="45">
        <v>14674</v>
      </c>
      <c r="BK42" s="45">
        <v>10504</v>
      </c>
      <c r="BL42" s="45">
        <v>9698</v>
      </c>
      <c r="BM42" s="45">
        <v>7141</v>
      </c>
      <c r="BN42" s="45">
        <v>5945</v>
      </c>
      <c r="BO42" s="45">
        <v>5611</v>
      </c>
      <c r="BP42" s="45">
        <v>4711</v>
      </c>
      <c r="BQ42" s="45">
        <v>3472</v>
      </c>
      <c r="BR42" s="45">
        <v>2210</v>
      </c>
      <c r="BS42" s="45">
        <v>1961</v>
      </c>
      <c r="BT42" s="45">
        <v>400</v>
      </c>
      <c r="BU42" s="45">
        <v>8</v>
      </c>
      <c r="BV42" s="45">
        <v>22</v>
      </c>
      <c r="BW42" s="46">
        <v>1213092</v>
      </c>
      <c r="BZ42" s="47">
        <v>44621</v>
      </c>
      <c r="CA42" s="48">
        <v>1314</v>
      </c>
      <c r="CB42" s="48">
        <v>1655</v>
      </c>
      <c r="CC42" s="48">
        <v>206</v>
      </c>
      <c r="CD42" s="48">
        <v>1898</v>
      </c>
      <c r="CE42" s="48">
        <v>2540</v>
      </c>
      <c r="CF42" s="48">
        <v>224</v>
      </c>
      <c r="CG42" s="48">
        <v>971</v>
      </c>
      <c r="CH42" s="48">
        <v>-353</v>
      </c>
      <c r="CI42" s="48">
        <v>-128</v>
      </c>
      <c r="CJ42" s="48">
        <v>37</v>
      </c>
      <c r="CK42" s="48">
        <v>405</v>
      </c>
      <c r="CL42" s="48">
        <v>241</v>
      </c>
      <c r="CM42" s="48">
        <v>402</v>
      </c>
      <c r="CN42" s="48">
        <v>282</v>
      </c>
      <c r="CO42" s="48">
        <v>189</v>
      </c>
      <c r="CP42" s="48">
        <v>724</v>
      </c>
      <c r="CQ42" s="48">
        <v>279</v>
      </c>
      <c r="CR42" s="48">
        <v>-150</v>
      </c>
      <c r="CS42" s="48">
        <v>144</v>
      </c>
      <c r="CT42" s="48">
        <v>351</v>
      </c>
      <c r="CU42" s="48">
        <v>5044</v>
      </c>
      <c r="CV42" s="48">
        <v>-15</v>
      </c>
      <c r="CW42" s="48">
        <v>-50</v>
      </c>
      <c r="CX42" s="48">
        <v>117</v>
      </c>
      <c r="CY42" s="48">
        <v>6</v>
      </c>
      <c r="CZ42" s="48">
        <v>1118</v>
      </c>
      <c r="DA42" s="48">
        <v>33</v>
      </c>
      <c r="DB42" s="48">
        <v>-28</v>
      </c>
      <c r="DC42" s="48">
        <v>56</v>
      </c>
      <c r="DD42" s="48">
        <v>-5</v>
      </c>
      <c r="DE42" s="48">
        <v>0</v>
      </c>
      <c r="DF42" s="48">
        <v>1226</v>
      </c>
      <c r="DG42" s="49">
        <v>18733</v>
      </c>
      <c r="DJ42" s="31"/>
      <c r="DK42" s="31"/>
      <c r="DL42" s="60"/>
      <c r="DM42" s="60"/>
      <c r="DN42" s="35"/>
    </row>
    <row r="43" ht="13.5" customHeight="1" spans="1:147">
      <c r="A43" s="5"/>
      <c r="AC43" s="37">
        <v>44256</v>
      </c>
      <c r="AD43" s="38">
        <v>93.7272</v>
      </c>
      <c r="AE43" s="38">
        <v>7</v>
      </c>
      <c r="AF43" s="51">
        <v>93.7279</v>
      </c>
      <c r="AG43" s="53">
        <f t="shared" si="4"/>
        <v>0.292452778153156</v>
      </c>
      <c r="AH43" s="53">
        <f t="shared" si="1"/>
        <v>0.0178776021728531</v>
      </c>
      <c r="AI43" s="39">
        <v>1.6462</v>
      </c>
      <c r="AJ43" s="39">
        <v>0</v>
      </c>
      <c r="AK43" s="39">
        <v>1.6462</v>
      </c>
      <c r="AM43" s="54"/>
      <c r="AO43" s="44">
        <v>44621</v>
      </c>
      <c r="AP43" s="45">
        <v>201302</v>
      </c>
      <c r="AQ43" s="45">
        <v>107218</v>
      </c>
      <c r="AR43" s="45">
        <v>98432</v>
      </c>
      <c r="AS43" s="45">
        <v>100923</v>
      </c>
      <c r="AT43" s="45">
        <v>90843</v>
      </c>
      <c r="AU43" s="45">
        <v>64188</v>
      </c>
      <c r="AV43" s="45">
        <v>70278</v>
      </c>
      <c r="AW43" s="45">
        <v>62943</v>
      </c>
      <c r="AX43" s="45">
        <v>48966</v>
      </c>
      <c r="AY43" s="45">
        <v>41318</v>
      </c>
      <c r="AZ43" s="45">
        <v>39702</v>
      </c>
      <c r="BA43" s="45">
        <v>42020</v>
      </c>
      <c r="BB43" s="45">
        <v>35450</v>
      </c>
      <c r="BC43" s="45">
        <v>35477</v>
      </c>
      <c r="BD43" s="45">
        <v>28066</v>
      </c>
      <c r="BE43" s="45">
        <v>26804</v>
      </c>
      <c r="BF43" s="45">
        <v>23147</v>
      </c>
      <c r="BG43" s="45">
        <v>17080</v>
      </c>
      <c r="BH43" s="45">
        <v>15328</v>
      </c>
      <c r="BI43" s="45">
        <v>15354</v>
      </c>
      <c r="BJ43" s="45">
        <v>15398</v>
      </c>
      <c r="BK43" s="45">
        <v>10454</v>
      </c>
      <c r="BL43" s="45">
        <v>9842</v>
      </c>
      <c r="BM43" s="45">
        <v>6788</v>
      </c>
      <c r="BN43" s="45">
        <v>5930</v>
      </c>
      <c r="BO43" s="45">
        <v>5644</v>
      </c>
      <c r="BP43" s="45">
        <v>4683</v>
      </c>
      <c r="BQ43" s="45">
        <v>3589</v>
      </c>
      <c r="BR43" s="45">
        <v>2266</v>
      </c>
      <c r="BS43" s="45">
        <v>1956</v>
      </c>
      <c r="BT43" s="45">
        <v>406</v>
      </c>
      <c r="BU43" s="45">
        <v>8</v>
      </c>
      <c r="BV43" s="45">
        <v>22</v>
      </c>
      <c r="BW43" s="46">
        <v>1231825</v>
      </c>
      <c r="BZ43" s="47">
        <v>44652</v>
      </c>
      <c r="CA43" s="48">
        <v>40315</v>
      </c>
      <c r="CB43" s="48">
        <v>7110</v>
      </c>
      <c r="CC43" s="48">
        <v>1919</v>
      </c>
      <c r="CD43" s="48">
        <v>3944</v>
      </c>
      <c r="CE43" s="48">
        <v>3297</v>
      </c>
      <c r="CF43" s="48">
        <v>1550</v>
      </c>
      <c r="CG43" s="48">
        <v>615</v>
      </c>
      <c r="CH43" s="48">
        <v>-16</v>
      </c>
      <c r="CI43" s="48">
        <v>776</v>
      </c>
      <c r="CJ43" s="48">
        <v>316</v>
      </c>
      <c r="CK43" s="48">
        <v>1416</v>
      </c>
      <c r="CL43" s="48">
        <v>3896</v>
      </c>
      <c r="CM43" s="48">
        <v>611</v>
      </c>
      <c r="CN43" s="48">
        <v>2769</v>
      </c>
      <c r="CO43" s="48">
        <v>1956</v>
      </c>
      <c r="CP43" s="48">
        <v>3998</v>
      </c>
      <c r="CQ43" s="48">
        <v>2257</v>
      </c>
      <c r="CR43" s="48">
        <v>6865</v>
      </c>
      <c r="CS43" s="48">
        <v>1965</v>
      </c>
      <c r="CT43" s="48">
        <v>2613</v>
      </c>
      <c r="CU43" s="48">
        <v>5399</v>
      </c>
      <c r="CV43" s="48">
        <v>106</v>
      </c>
      <c r="CW43" s="48">
        <v>59</v>
      </c>
      <c r="CX43" s="48">
        <v>24</v>
      </c>
      <c r="CY43" s="48">
        <v>22</v>
      </c>
      <c r="CZ43" s="48">
        <v>4009</v>
      </c>
      <c r="DA43" s="48">
        <v>-86</v>
      </c>
      <c r="DB43" s="48">
        <v>87</v>
      </c>
      <c r="DC43" s="48">
        <v>17</v>
      </c>
      <c r="DD43" s="48">
        <v>35</v>
      </c>
      <c r="DE43" s="48">
        <v>0</v>
      </c>
      <c r="DF43" s="48">
        <v>2542</v>
      </c>
      <c r="DG43" s="49">
        <v>100386</v>
      </c>
      <c r="DJ43" s="31"/>
      <c r="DK43" s="31"/>
      <c r="DL43" s="60"/>
      <c r="DM43" s="60"/>
    </row>
    <row r="44" ht="13.5" customHeight="1" spans="1:147">
      <c r="A44" s="5"/>
      <c r="AC44" s="37">
        <v>44287</v>
      </c>
      <c r="AD44" s="39">
        <v>95.8956</v>
      </c>
      <c r="AE44" s="39">
        <v>7</v>
      </c>
      <c r="AF44" s="39">
        <v>95.8963</v>
      </c>
      <c r="AG44" s="53">
        <f t="shared" si="4"/>
        <v>0.296165688535182</v>
      </c>
      <c r="AH44" s="53">
        <f t="shared" si="1"/>
        <v>0.0231350537033261</v>
      </c>
      <c r="AI44" s="39">
        <v>2.1684</v>
      </c>
      <c r="AJ44" s="39">
        <v>0</v>
      </c>
      <c r="AK44" s="39">
        <v>2.1684</v>
      </c>
      <c r="AM44" s="54"/>
      <c r="AO44" s="44">
        <v>44652</v>
      </c>
      <c r="AP44" s="45">
        <v>241617</v>
      </c>
      <c r="AQ44" s="45">
        <v>107833</v>
      </c>
      <c r="AR44" s="45">
        <v>100388</v>
      </c>
      <c r="AS44" s="45">
        <v>102842</v>
      </c>
      <c r="AT44" s="45">
        <v>97953</v>
      </c>
      <c r="AU44" s="45">
        <v>68132</v>
      </c>
      <c r="AV44" s="45">
        <v>75677</v>
      </c>
      <c r="AW44" s="45">
        <v>65485</v>
      </c>
      <c r="AX44" s="45">
        <v>52263</v>
      </c>
      <c r="AY44" s="45">
        <v>48183</v>
      </c>
      <c r="AZ44" s="45">
        <v>40478</v>
      </c>
      <c r="BA44" s="45">
        <v>44789</v>
      </c>
      <c r="BB44" s="45">
        <v>37707</v>
      </c>
      <c r="BC44" s="45">
        <v>37027</v>
      </c>
      <c r="BD44" s="45">
        <v>31962</v>
      </c>
      <c r="BE44" s="45">
        <v>27120</v>
      </c>
      <c r="BF44" s="45">
        <v>27156</v>
      </c>
      <c r="BG44" s="45">
        <v>18496</v>
      </c>
      <c r="BH44" s="45">
        <v>17941</v>
      </c>
      <c r="BI44" s="45">
        <v>15965</v>
      </c>
      <c r="BJ44" s="45">
        <v>19396</v>
      </c>
      <c r="BK44" s="45">
        <v>10513</v>
      </c>
      <c r="BL44" s="45">
        <v>11807</v>
      </c>
      <c r="BM44" s="45">
        <v>6772</v>
      </c>
      <c r="BN44" s="45">
        <v>6036</v>
      </c>
      <c r="BO44" s="45">
        <v>5558</v>
      </c>
      <c r="BP44" s="45">
        <v>4770</v>
      </c>
      <c r="BQ44" s="45">
        <v>3613</v>
      </c>
      <c r="BR44" s="45">
        <v>2283</v>
      </c>
      <c r="BS44" s="45">
        <v>1991</v>
      </c>
      <c r="BT44" s="45">
        <v>428</v>
      </c>
      <c r="BU44" s="45">
        <v>8</v>
      </c>
      <c r="BV44" s="45">
        <v>22</v>
      </c>
      <c r="BW44" s="46">
        <v>1332211</v>
      </c>
      <c r="BZ44" s="47">
        <v>44682</v>
      </c>
      <c r="CA44" s="48">
        <v>39585</v>
      </c>
      <c r="CB44" s="48">
        <v>5401</v>
      </c>
      <c r="CC44" s="48">
        <v>3689</v>
      </c>
      <c r="CD44" s="48">
        <v>2693</v>
      </c>
      <c r="CE44" s="48">
        <v>2562</v>
      </c>
      <c r="CF44" s="48">
        <v>1083</v>
      </c>
      <c r="CG44" s="48">
        <v>1239</v>
      </c>
      <c r="CH44" s="48">
        <v>135</v>
      </c>
      <c r="CI44" s="48">
        <v>1061</v>
      </c>
      <c r="CJ44" s="48">
        <v>1028</v>
      </c>
      <c r="CK44" s="48">
        <v>243</v>
      </c>
      <c r="CL44" s="48">
        <v>2211</v>
      </c>
      <c r="CM44" s="48">
        <v>2202</v>
      </c>
      <c r="CN44" s="48">
        <v>2410</v>
      </c>
      <c r="CO44" s="48">
        <v>1519</v>
      </c>
      <c r="CP44" s="48">
        <v>598</v>
      </c>
      <c r="CQ44" s="48">
        <v>997</v>
      </c>
      <c r="CR44" s="48">
        <v>2462</v>
      </c>
      <c r="CS44" s="48">
        <v>1645</v>
      </c>
      <c r="CT44" s="48">
        <v>2722</v>
      </c>
      <c r="CU44" s="48">
        <v>5637</v>
      </c>
      <c r="CV44" s="48">
        <v>619</v>
      </c>
      <c r="CW44" s="48">
        <v>146</v>
      </c>
      <c r="CX44" s="48">
        <v>327</v>
      </c>
      <c r="CY44" s="48">
        <v>2</v>
      </c>
      <c r="CZ44" s="48">
        <v>2767</v>
      </c>
      <c r="DA44" s="48">
        <v>12</v>
      </c>
      <c r="DB44" s="48">
        <v>552</v>
      </c>
      <c r="DC44" s="48">
        <v>309</v>
      </c>
      <c r="DD44" s="48">
        <v>26</v>
      </c>
      <c r="DE44" s="48">
        <v>-2</v>
      </c>
      <c r="DF44" s="48">
        <v>1347</v>
      </c>
      <c r="DG44" s="49">
        <v>87227</v>
      </c>
      <c r="DJ44" s="31"/>
      <c r="DK44" s="31"/>
      <c r="DL44" s="60"/>
      <c r="DM44" s="60"/>
    </row>
    <row r="45" ht="13.5" customHeight="1" spans="1:147">
      <c r="A45" s="5"/>
      <c r="AC45" s="37">
        <v>44317</v>
      </c>
      <c r="AD45" s="39">
        <v>98.5604</v>
      </c>
      <c r="AE45" s="39">
        <v>0.0007</v>
      </c>
      <c r="AF45" s="39">
        <v>98.5611</v>
      </c>
      <c r="AG45" s="53">
        <f t="shared" si="4"/>
        <v>0.31621182013397</v>
      </c>
      <c r="AH45" s="53">
        <f t="shared" si="1"/>
        <v>0.0277883505411576</v>
      </c>
      <c r="AI45" s="39">
        <v>2.6648</v>
      </c>
      <c r="AJ45" s="39">
        <v>0</v>
      </c>
      <c r="AK45" s="39">
        <v>2.6648</v>
      </c>
      <c r="AM45" s="54"/>
      <c r="AO45" s="44">
        <v>44682</v>
      </c>
      <c r="AP45" s="45">
        <v>281202</v>
      </c>
      <c r="AQ45" s="45">
        <v>109072</v>
      </c>
      <c r="AR45" s="45">
        <v>101907</v>
      </c>
      <c r="AS45" s="45">
        <v>106531</v>
      </c>
      <c r="AT45" s="45">
        <v>103354</v>
      </c>
      <c r="AU45" s="45">
        <v>70825</v>
      </c>
      <c r="AV45" s="45">
        <v>81314</v>
      </c>
      <c r="AW45" s="45">
        <v>66832</v>
      </c>
      <c r="AX45" s="45">
        <v>54825</v>
      </c>
      <c r="AY45" s="45">
        <v>50645</v>
      </c>
      <c r="AZ45" s="45">
        <v>41539</v>
      </c>
      <c r="BA45" s="45">
        <v>47199</v>
      </c>
      <c r="BB45" s="45">
        <v>38704</v>
      </c>
      <c r="BC45" s="45">
        <v>38110</v>
      </c>
      <c r="BD45" s="45">
        <v>34173</v>
      </c>
      <c r="BE45" s="45">
        <v>28148</v>
      </c>
      <c r="BF45" s="45">
        <v>29923</v>
      </c>
      <c r="BG45" s="45">
        <v>18739</v>
      </c>
      <c r="BH45" s="45">
        <v>20663</v>
      </c>
      <c r="BI45" s="45">
        <v>18167</v>
      </c>
      <c r="BJ45" s="45">
        <v>19994</v>
      </c>
      <c r="BK45" s="45">
        <v>10659</v>
      </c>
      <c r="BL45" s="45">
        <v>13452</v>
      </c>
      <c r="BM45" s="45">
        <v>6907</v>
      </c>
      <c r="BN45" s="45">
        <v>6655</v>
      </c>
      <c r="BO45" s="45">
        <v>5570</v>
      </c>
      <c r="BP45" s="45">
        <v>5322</v>
      </c>
      <c r="BQ45" s="45">
        <v>3940</v>
      </c>
      <c r="BR45" s="45">
        <v>2592</v>
      </c>
      <c r="BS45" s="45">
        <v>2017</v>
      </c>
      <c r="BT45" s="45">
        <v>430</v>
      </c>
      <c r="BU45" s="45">
        <v>6</v>
      </c>
      <c r="BV45" s="45">
        <v>22</v>
      </c>
      <c r="BW45" s="46">
        <v>1419438</v>
      </c>
      <c r="BZ45" s="47">
        <v>44713</v>
      </c>
      <c r="CA45" s="48">
        <v>49545</v>
      </c>
      <c r="CB45" s="48">
        <v>2091</v>
      </c>
      <c r="CC45" s="48">
        <v>3113</v>
      </c>
      <c r="CD45" s="48">
        <v>3037</v>
      </c>
      <c r="CE45" s="48">
        <v>1445</v>
      </c>
      <c r="CF45" s="48">
        <v>469</v>
      </c>
      <c r="CG45" s="48">
        <v>1196</v>
      </c>
      <c r="CH45" s="48">
        <v>141</v>
      </c>
      <c r="CI45" s="48">
        <v>868</v>
      </c>
      <c r="CJ45" s="48">
        <v>399</v>
      </c>
      <c r="CK45" s="48">
        <v>670</v>
      </c>
      <c r="CL45" s="48">
        <v>1425</v>
      </c>
      <c r="CM45" s="48">
        <v>10032</v>
      </c>
      <c r="CN45" s="48">
        <v>2250</v>
      </c>
      <c r="CO45" s="48">
        <v>1095</v>
      </c>
      <c r="CP45" s="48">
        <v>11614</v>
      </c>
      <c r="CQ45" s="48">
        <v>910</v>
      </c>
      <c r="CR45" s="48">
        <v>3333</v>
      </c>
      <c r="CS45" s="48">
        <v>5813</v>
      </c>
      <c r="CT45" s="48">
        <v>1284</v>
      </c>
      <c r="CU45" s="48">
        <v>2442</v>
      </c>
      <c r="CV45" s="48">
        <v>216</v>
      </c>
      <c r="CW45" s="48">
        <v>321</v>
      </c>
      <c r="CX45" s="48">
        <v>284</v>
      </c>
      <c r="CY45" s="48">
        <v>191</v>
      </c>
      <c r="CZ45" s="48">
        <v>1935</v>
      </c>
      <c r="DA45" s="48">
        <v>169</v>
      </c>
      <c r="DB45" s="48">
        <v>409</v>
      </c>
      <c r="DC45" s="48">
        <v>119</v>
      </c>
      <c r="DD45" s="48">
        <v>60</v>
      </c>
      <c r="DE45" s="48">
        <v>-1</v>
      </c>
      <c r="DF45" s="48">
        <v>1663</v>
      </c>
      <c r="DG45" s="49">
        <v>108538</v>
      </c>
      <c r="DJ45" s="31"/>
      <c r="DK45" s="31"/>
      <c r="DL45" s="60"/>
      <c r="DM45" s="60"/>
    </row>
    <row r="46" ht="13.5" customHeight="1" spans="1:147">
      <c r="A46" s="5"/>
      <c r="AC46" s="37">
        <v>44348</v>
      </c>
      <c r="AD46" s="39">
        <v>102.403</v>
      </c>
      <c r="AE46" s="39">
        <v>7</v>
      </c>
      <c r="AF46" s="39">
        <v>102.4037</v>
      </c>
      <c r="AG46" s="53">
        <f t="shared" si="4"/>
        <v>0.341444148685327</v>
      </c>
      <c r="AH46" s="53">
        <f t="shared" si="1"/>
        <v>0.0389869837085828</v>
      </c>
      <c r="AI46" s="39">
        <v>3.8426</v>
      </c>
      <c r="AJ46" s="39">
        <v>0</v>
      </c>
      <c r="AK46" s="39">
        <v>3.8426</v>
      </c>
      <c r="AM46" s="54"/>
      <c r="AO46" s="44">
        <v>44713</v>
      </c>
      <c r="AP46" s="45">
        <v>330747</v>
      </c>
      <c r="AQ46" s="45">
        <v>110268</v>
      </c>
      <c r="AR46" s="45">
        <v>103002</v>
      </c>
      <c r="AS46" s="45">
        <v>109644</v>
      </c>
      <c r="AT46" s="45">
        <v>105445</v>
      </c>
      <c r="AU46" s="45">
        <v>73862</v>
      </c>
      <c r="AV46" s="45">
        <v>83756</v>
      </c>
      <c r="AW46" s="45">
        <v>68495</v>
      </c>
      <c r="AX46" s="45">
        <v>56270</v>
      </c>
      <c r="AY46" s="45">
        <v>53978</v>
      </c>
      <c r="AZ46" s="45">
        <v>42407</v>
      </c>
      <c r="BA46" s="45">
        <v>49449</v>
      </c>
      <c r="BB46" s="45">
        <v>39614</v>
      </c>
      <c r="BC46" s="45">
        <v>38579</v>
      </c>
      <c r="BD46" s="45">
        <v>35598</v>
      </c>
      <c r="BE46" s="45">
        <v>28547</v>
      </c>
      <c r="BF46" s="45">
        <v>31858</v>
      </c>
      <c r="BG46" s="45">
        <v>19409</v>
      </c>
      <c r="BH46" s="45">
        <v>21947</v>
      </c>
      <c r="BI46" s="45">
        <v>28199</v>
      </c>
      <c r="BJ46" s="45">
        <v>31608</v>
      </c>
      <c r="BK46" s="45">
        <v>10980</v>
      </c>
      <c r="BL46" s="45">
        <v>19265</v>
      </c>
      <c r="BM46" s="45">
        <v>7048</v>
      </c>
      <c r="BN46" s="45">
        <v>6871</v>
      </c>
      <c r="BO46" s="45">
        <v>5739</v>
      </c>
      <c r="BP46" s="45">
        <v>5731</v>
      </c>
      <c r="BQ46" s="45">
        <v>4224</v>
      </c>
      <c r="BR46" s="45">
        <v>2711</v>
      </c>
      <c r="BS46" s="45">
        <v>2077</v>
      </c>
      <c r="BT46" s="45">
        <v>621</v>
      </c>
      <c r="BU46" s="45">
        <v>5</v>
      </c>
      <c r="BV46" s="45">
        <v>22</v>
      </c>
      <c r="BW46" s="46">
        <v>1527976</v>
      </c>
      <c r="BZ46" s="47">
        <v>44743</v>
      </c>
      <c r="CA46" s="48">
        <v>12848</v>
      </c>
      <c r="CB46" s="48">
        <v>4544</v>
      </c>
      <c r="CC46" s="48">
        <v>1866</v>
      </c>
      <c r="CD46" s="48">
        <v>2140</v>
      </c>
      <c r="CE46" s="48">
        <v>1602</v>
      </c>
      <c r="CF46" s="48">
        <v>464</v>
      </c>
      <c r="CG46" s="48">
        <v>1504</v>
      </c>
      <c r="CH46" s="48">
        <v>265</v>
      </c>
      <c r="CI46" s="48">
        <v>1179</v>
      </c>
      <c r="CJ46" s="48">
        <v>577</v>
      </c>
      <c r="CK46" s="48">
        <v>497</v>
      </c>
      <c r="CL46" s="48">
        <v>723</v>
      </c>
      <c r="CM46" s="48">
        <v>728</v>
      </c>
      <c r="CN46" s="48">
        <v>1624</v>
      </c>
      <c r="CO46" s="48">
        <v>671</v>
      </c>
      <c r="CP46" s="48">
        <v>760</v>
      </c>
      <c r="CQ46" s="48">
        <v>1080</v>
      </c>
      <c r="CR46" s="48">
        <v>2026</v>
      </c>
      <c r="CS46" s="48">
        <v>563</v>
      </c>
      <c r="CT46" s="48">
        <v>1512</v>
      </c>
      <c r="CU46" s="48">
        <v>4260</v>
      </c>
      <c r="CV46" s="48">
        <v>188</v>
      </c>
      <c r="CW46" s="48">
        <v>140</v>
      </c>
      <c r="CX46" s="48">
        <v>227</v>
      </c>
      <c r="CY46" s="48">
        <v>13</v>
      </c>
      <c r="CZ46" s="48">
        <v>1833</v>
      </c>
      <c r="DA46" s="48">
        <v>101</v>
      </c>
      <c r="DB46" s="48">
        <v>393</v>
      </c>
      <c r="DC46" s="48">
        <v>72</v>
      </c>
      <c r="DD46" s="48">
        <v>46</v>
      </c>
      <c r="DE46" s="48">
        <v>-1</v>
      </c>
      <c r="DF46" s="48">
        <v>2632</v>
      </c>
      <c r="DG46" s="49">
        <v>47077</v>
      </c>
      <c r="DJ46" s="31"/>
      <c r="DK46" s="31"/>
      <c r="DL46" s="31"/>
      <c r="DM46" s="31"/>
    </row>
    <row r="47" ht="15" spans="1:147">
      <c r="A47" s="5"/>
      <c r="AC47" s="37">
        <v>44378</v>
      </c>
      <c r="AD47" s="39">
        <v>106.419</v>
      </c>
      <c r="AE47" s="39">
        <v>7</v>
      </c>
      <c r="AF47" s="39">
        <v>106.4197</v>
      </c>
      <c r="AG47" s="53">
        <f t="shared" si="4"/>
        <v>0.373689170001291</v>
      </c>
      <c r="AH47" s="53">
        <f t="shared" si="1"/>
        <v>0.0392173329674612</v>
      </c>
      <c r="AI47" s="39">
        <v>4.016</v>
      </c>
      <c r="AJ47" s="39">
        <v>0</v>
      </c>
      <c r="AK47" s="39">
        <v>4.016</v>
      </c>
      <c r="AM47" s="54"/>
      <c r="AO47" s="44">
        <v>44743</v>
      </c>
      <c r="AP47" s="45">
        <v>330747</v>
      </c>
      <c r="AQ47" s="45">
        <v>110268</v>
      </c>
      <c r="AR47" s="45">
        <v>103002</v>
      </c>
      <c r="AS47" s="45">
        <v>109644</v>
      </c>
      <c r="AT47" s="45">
        <v>105445</v>
      </c>
      <c r="AU47" s="45">
        <v>73862</v>
      </c>
      <c r="AV47" s="45">
        <v>83756</v>
      </c>
      <c r="AW47" s="45">
        <v>68495</v>
      </c>
      <c r="AX47" s="45">
        <v>56270</v>
      </c>
      <c r="AY47" s="45">
        <v>53978</v>
      </c>
      <c r="AZ47" s="45">
        <v>42407</v>
      </c>
      <c r="BA47" s="45">
        <v>49449</v>
      </c>
      <c r="BB47" s="45">
        <v>39614</v>
      </c>
      <c r="BC47" s="45">
        <v>39043</v>
      </c>
      <c r="BD47" s="45">
        <v>36321</v>
      </c>
      <c r="BE47" s="45">
        <v>29124</v>
      </c>
      <c r="BF47" s="45">
        <v>33691</v>
      </c>
      <c r="BG47" s="45">
        <v>19906</v>
      </c>
      <c r="BH47" s="45">
        <v>23459</v>
      </c>
      <c r="BI47" s="45">
        <v>28927</v>
      </c>
      <c r="BJ47" s="45">
        <v>32368</v>
      </c>
      <c r="BK47" s="45">
        <v>11120</v>
      </c>
      <c r="BL47" s="45">
        <v>19828</v>
      </c>
      <c r="BM47" s="45">
        <v>7313</v>
      </c>
      <c r="BN47" s="45">
        <v>7059</v>
      </c>
      <c r="BO47" s="45">
        <v>5840</v>
      </c>
      <c r="BP47" s="45">
        <v>6124</v>
      </c>
      <c r="BQ47" s="45">
        <v>4451</v>
      </c>
      <c r="BR47" s="45">
        <v>2783</v>
      </c>
      <c r="BS47" s="45">
        <v>2123</v>
      </c>
      <c r="BT47" s="45">
        <v>634</v>
      </c>
      <c r="BU47" s="45">
        <v>4</v>
      </c>
      <c r="BV47" s="45">
        <v>22</v>
      </c>
      <c r="BW47" s="46">
        <v>1575053</v>
      </c>
      <c r="DJ47" s="31"/>
      <c r="DK47" s="31"/>
      <c r="DL47" s="31"/>
      <c r="DM47" s="31"/>
    </row>
    <row r="48" s="3" customFormat="1" spans="1:147">
      <c r="A48" s="5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4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4"/>
      <c r="AC48" s="37">
        <v>44409</v>
      </c>
      <c r="AD48" s="39">
        <v>111.9935</v>
      </c>
      <c r="AE48" s="39">
        <v>7</v>
      </c>
      <c r="AF48" s="39">
        <v>111.9942</v>
      </c>
      <c r="AG48" s="53">
        <f t="shared" si="4"/>
        <v>0.417326960093852</v>
      </c>
      <c r="AH48" s="53">
        <f t="shared" si="1"/>
        <v>0.0523822187057472</v>
      </c>
      <c r="AI48" s="39">
        <v>5.5745</v>
      </c>
      <c r="AJ48" s="39">
        <v>0</v>
      </c>
      <c r="AK48" s="39">
        <v>5.5745</v>
      </c>
      <c r="AL48" s="5"/>
      <c r="AM48" s="54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4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4"/>
      <c r="DJ48" s="31"/>
      <c r="DK48" s="31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</row>
    <row r="49" spans="1:147">
      <c r="A49" s="5"/>
      <c r="AC49" s="37">
        <v>44440</v>
      </c>
      <c r="AD49" s="39">
        <v>117.8938</v>
      </c>
      <c r="AE49" s="39">
        <v>7</v>
      </c>
      <c r="AF49" s="39">
        <v>117.8945</v>
      </c>
      <c r="AG49" s="53">
        <f t="shared" si="4"/>
        <v>0.451316463300539</v>
      </c>
      <c r="AH49" s="53">
        <f t="shared" si="1"/>
        <v>0.0526839782774464</v>
      </c>
      <c r="AI49" s="39">
        <v>5.9003</v>
      </c>
      <c r="AJ49" s="39">
        <v>0</v>
      </c>
      <c r="AK49" s="39">
        <v>5.9003</v>
      </c>
      <c r="AM49" s="54"/>
      <c r="DJ49" s="31"/>
      <c r="DK49" s="31"/>
    </row>
    <row r="50" spans="1:147">
      <c r="A50" s="5"/>
      <c r="AC50" s="37">
        <v>44470</v>
      </c>
      <c r="AD50" s="39">
        <v>119.063</v>
      </c>
      <c r="AE50" s="39">
        <v>7</v>
      </c>
      <c r="AF50" s="39">
        <v>119.0637</v>
      </c>
      <c r="AG50" s="53">
        <f t="shared" si="4"/>
        <v>0.432688246569705</v>
      </c>
      <c r="AH50" s="53">
        <f t="shared" si="1"/>
        <v>0.00991734135180189</v>
      </c>
      <c r="AI50" s="39">
        <v>1.1692</v>
      </c>
      <c r="AJ50" s="39">
        <v>0</v>
      </c>
      <c r="AK50" s="39">
        <v>1.1692</v>
      </c>
      <c r="AM50" s="54"/>
      <c r="DJ50" s="31"/>
      <c r="DK50" s="31"/>
    </row>
    <row r="51" spans="1:147">
      <c r="A51" s="5"/>
      <c r="AC51" s="37">
        <v>44501</v>
      </c>
      <c r="AD51" s="39">
        <v>129.3079</v>
      </c>
      <c r="AE51" s="39">
        <v>7</v>
      </c>
      <c r="AF51" s="39">
        <v>129.3086</v>
      </c>
      <c r="AG51" s="53">
        <f t="shared" si="4"/>
        <v>0.533129641024912</v>
      </c>
      <c r="AH51" s="53">
        <f t="shared" si="1"/>
        <v>0.0860455369688664</v>
      </c>
      <c r="AI51" s="39">
        <v>10.2449</v>
      </c>
      <c r="AJ51" s="39">
        <v>0</v>
      </c>
      <c r="AK51" s="39">
        <v>10.2449</v>
      </c>
      <c r="AM51" s="54"/>
      <c r="DJ51" s="31"/>
      <c r="DK51" s="31"/>
    </row>
    <row r="52" spans="1:147">
      <c r="A52" s="5"/>
      <c r="AC52" s="37">
        <v>44531</v>
      </c>
      <c r="AD52" s="39">
        <v>147.0134</v>
      </c>
      <c r="AE52" s="39">
        <v>7</v>
      </c>
      <c r="AF52" s="39">
        <v>147.0134</v>
      </c>
      <c r="AG52" s="53">
        <f t="shared" si="4"/>
        <v>0.682976696904063</v>
      </c>
      <c r="AH52" s="53">
        <f t="shared" si="1"/>
        <v>0.136918967493268</v>
      </c>
      <c r="AI52" s="39">
        <v>17.7055</v>
      </c>
      <c r="AJ52" s="39">
        <v>0</v>
      </c>
      <c r="AK52" s="39">
        <v>17.7055</v>
      </c>
      <c r="AM52" s="54"/>
      <c r="DJ52" s="31"/>
      <c r="DK52" s="31"/>
      <c r="DO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</row>
    <row r="53" spans="1:147">
      <c r="AC53" s="37">
        <v>44562</v>
      </c>
      <c r="AD53" s="38">
        <v>155.325</v>
      </c>
      <c r="AE53" s="38">
        <v>0.0007</v>
      </c>
      <c r="AF53" s="51">
        <v>155.3257</v>
      </c>
      <c r="AG53" s="53">
        <f t="shared" si="4"/>
        <v>0.715966676204375</v>
      </c>
      <c r="AH53" s="53">
        <f t="shared" si="1"/>
        <v>0.0565411044163322</v>
      </c>
      <c r="AI53" s="39">
        <v>8.3116</v>
      </c>
      <c r="AJ53" s="39">
        <v>0</v>
      </c>
      <c r="AK53" s="39">
        <v>8.3116</v>
      </c>
      <c r="AM53" s="54"/>
      <c r="DJ53" s="31"/>
      <c r="DK53" s="31"/>
    </row>
    <row r="54" spans="1:147">
      <c r="AC54" s="37">
        <v>44593</v>
      </c>
      <c r="AD54" s="38">
        <v>165.0828</v>
      </c>
      <c r="AE54" s="38">
        <v>0.0007</v>
      </c>
      <c r="AF54" s="38">
        <v>165.0835</v>
      </c>
      <c r="AG54" s="53">
        <f t="shared" si="4"/>
        <v>0.792793790731492</v>
      </c>
      <c r="AH54" s="53">
        <f t="shared" si="1"/>
        <v>0.0628215420886562</v>
      </c>
      <c r="AI54" s="38">
        <v>9.7578</v>
      </c>
      <c r="AJ54" s="38">
        <v>0</v>
      </c>
      <c r="AK54" s="38">
        <v>9.7578</v>
      </c>
      <c r="AM54" s="54"/>
      <c r="DJ54" s="31"/>
      <c r="DK54" s="31"/>
    </row>
    <row r="55" spans="1:147">
      <c r="AC55" s="37">
        <v>44621</v>
      </c>
      <c r="AD55" s="38">
        <v>187.7205</v>
      </c>
      <c r="AE55" s="38">
        <v>0.0007</v>
      </c>
      <c r="AF55" s="51">
        <v>187.7212</v>
      </c>
      <c r="AG55" s="53">
        <f t="shared" si="4"/>
        <v>1.00283160083604</v>
      </c>
      <c r="AH55" s="53">
        <f t="shared" si="1"/>
        <v>0.137128786341458</v>
      </c>
      <c r="AI55" s="39">
        <v>22.6377</v>
      </c>
      <c r="AJ55" s="39">
        <v>0</v>
      </c>
      <c r="AK55" s="39">
        <v>22.6377</v>
      </c>
      <c r="AM55" s="54"/>
      <c r="DJ55" s="31"/>
      <c r="DK55" s="31"/>
    </row>
    <row r="56" spans="1:147">
      <c r="AC56" s="37">
        <v>44652</v>
      </c>
      <c r="AD56" s="38">
        <v>199.2172</v>
      </c>
      <c r="AE56" s="38">
        <v>0.0007</v>
      </c>
      <c r="AF56" s="51">
        <v>199.2179</v>
      </c>
      <c r="AG56" s="53">
        <f t="shared" si="4"/>
        <v>1.07743051608873</v>
      </c>
      <c r="AH56" s="53">
        <f t="shared" si="1"/>
        <v>0.0612434823557486</v>
      </c>
      <c r="AI56" s="39">
        <v>11.4967</v>
      </c>
      <c r="AJ56" s="39">
        <v>0</v>
      </c>
      <c r="AK56" s="39">
        <v>11.4967</v>
      </c>
      <c r="AM56" s="54"/>
      <c r="DJ56" s="31"/>
      <c r="DK56" s="31"/>
    </row>
    <row r="57" spans="1:147">
      <c r="AC57" s="37">
        <v>44682</v>
      </c>
      <c r="AD57" s="38">
        <v>216.1104</v>
      </c>
      <c r="AE57" s="38">
        <v>0.0007</v>
      </c>
      <c r="AF57" s="51">
        <v>216.1111</v>
      </c>
      <c r="AG57" s="53">
        <f t="shared" si="4"/>
        <v>1.1926612020361</v>
      </c>
      <c r="AH57" s="53">
        <f t="shared" si="1"/>
        <v>0.0847976010187841</v>
      </c>
      <c r="AI57" s="39">
        <v>16.8932</v>
      </c>
      <c r="AJ57" s="39">
        <v>0</v>
      </c>
      <c r="AK57" s="39">
        <v>16.8932</v>
      </c>
      <c r="AM57" s="54"/>
      <c r="DJ57" s="31"/>
      <c r="DK57" s="31"/>
    </row>
    <row r="58" spans="1:147">
      <c r="AC58" s="37">
        <v>44713</v>
      </c>
      <c r="AD58" s="38">
        <v>239.021</v>
      </c>
      <c r="AE58" s="38">
        <v>0.0007</v>
      </c>
      <c r="AF58" s="51">
        <v>239.0217</v>
      </c>
      <c r="AG58" s="53">
        <f t="shared" si="4"/>
        <v>1.33411195103302</v>
      </c>
      <c r="AH58" s="53">
        <f t="shared" si="1"/>
        <v>0.106013064576507</v>
      </c>
      <c r="AI58" s="39">
        <v>22.9106</v>
      </c>
      <c r="AJ58" s="39">
        <v>0</v>
      </c>
      <c r="AK58" s="39">
        <v>22.9106</v>
      </c>
      <c r="AM58" s="54"/>
      <c r="DJ58" s="31"/>
      <c r="DK58" s="31"/>
    </row>
    <row r="59" spans="1:147">
      <c r="AC59" s="37">
        <v>44743</v>
      </c>
      <c r="AD59" s="38">
        <v>240.4536</v>
      </c>
      <c r="AE59" s="38">
        <v>0.0007</v>
      </c>
      <c r="AF59" s="51">
        <v>240.4543</v>
      </c>
      <c r="AG59" s="53">
        <f t="shared" si="4"/>
        <v>1.25949048907298</v>
      </c>
      <c r="AH59" s="53">
        <f t="shared" si="1"/>
        <v>0.0059935980708028</v>
      </c>
      <c r="AI59" s="39">
        <v>1.4326</v>
      </c>
      <c r="AJ59" s="39">
        <v>0</v>
      </c>
      <c r="AK59" s="39">
        <v>1.4326</v>
      </c>
      <c r="AM59" s="54"/>
      <c r="DJ59" s="31"/>
      <c r="DK59" s="31"/>
    </row>
    <row r="60" spans="1:147">
      <c r="AM60" s="54"/>
      <c r="DJ60" s="31"/>
      <c r="DK60" s="31"/>
    </row>
    <row r="61" spans="1:147">
      <c r="AM61" s="54"/>
      <c r="DJ61" s="31"/>
      <c r="DK61" s="31"/>
    </row>
    <row r="62" spans="1:147">
      <c r="AM62" s="54"/>
      <c r="DJ62" s="31"/>
      <c r="DK62" s="31"/>
    </row>
    <row r="63" spans="1:147">
      <c r="AM63" s="54"/>
      <c r="DJ63" s="31"/>
      <c r="DK63" s="31"/>
    </row>
    <row r="64" spans="1:147">
      <c r="AM64" s="54"/>
      <c r="DJ64" s="31"/>
      <c r="DK64" s="31"/>
    </row>
    <row r="65" spans="39:115">
      <c r="AM65" s="54"/>
      <c r="DJ65" s="31"/>
      <c r="DK65" s="31"/>
    </row>
    <row r="66" spans="39:115">
      <c r="AM66" s="54"/>
      <c r="DJ66" s="31"/>
      <c r="DK66" s="31"/>
    </row>
    <row r="67" spans="39:115">
      <c r="AM67" s="54"/>
      <c r="DJ67" s="31"/>
      <c r="DK67" s="31"/>
    </row>
    <row r="68" spans="39:115">
      <c r="AM68" s="54"/>
      <c r="DJ68" s="31"/>
      <c r="DK68" s="31"/>
    </row>
    <row r="69" spans="39:115">
      <c r="AM69" s="54"/>
      <c r="DJ69" s="31"/>
      <c r="DK69" s="31"/>
    </row>
    <row r="70" spans="39:115">
      <c r="AM70" s="54"/>
      <c r="DJ70" s="31"/>
      <c r="DK70" s="31"/>
    </row>
    <row r="71" spans="39:115">
      <c r="AM71" s="54"/>
      <c r="DJ71" s="31"/>
      <c r="DK71" s="31"/>
    </row>
    <row r="72" spans="39:115">
      <c r="AM72" s="54"/>
      <c r="DJ72" s="31"/>
      <c r="DK72" s="31"/>
    </row>
    <row r="73" spans="39:115">
      <c r="AM73" s="54"/>
      <c r="DJ73" s="31"/>
      <c r="DK73" s="31"/>
    </row>
    <row r="74" spans="39:115">
      <c r="AM74" s="54"/>
      <c r="DJ74" s="31"/>
      <c r="DK74" s="31"/>
    </row>
    <row r="75" spans="39:115">
      <c r="AM75" s="54"/>
      <c r="DJ75" s="31"/>
      <c r="DK75" s="31"/>
    </row>
    <row r="76" spans="39:115">
      <c r="AM76" s="54"/>
      <c r="DJ76" s="31"/>
      <c r="DK76" s="31"/>
    </row>
    <row r="77" spans="39:115">
      <c r="AM77" s="54"/>
      <c r="DJ77" s="31"/>
      <c r="DK77" s="31"/>
    </row>
    <row r="78" spans="39:115">
      <c r="AM78" s="54"/>
      <c r="DJ78" s="31"/>
      <c r="DK78" s="31"/>
    </row>
    <row r="79" spans="39:115">
      <c r="AM79" s="54"/>
      <c r="DJ79" s="31"/>
      <c r="DK79" s="31"/>
    </row>
    <row r="80" spans="39:115">
      <c r="AM80" s="54"/>
      <c r="DJ80" s="31"/>
      <c r="DK80" s="31"/>
    </row>
    <row r="81" spans="39:115">
      <c r="AM81" s="54"/>
      <c r="DJ81" s="31"/>
      <c r="DK81" s="31"/>
    </row>
    <row r="82" spans="39:115">
      <c r="AM82" s="54"/>
      <c r="DJ82" s="31"/>
      <c r="DK82" s="31"/>
    </row>
    <row r="83" spans="39:115">
      <c r="AM83" s="54"/>
      <c r="DJ83" s="31"/>
      <c r="DK83" s="31"/>
    </row>
    <row r="84" spans="39:115">
      <c r="AM84" s="54"/>
      <c r="DJ84" s="31"/>
      <c r="DK84" s="31"/>
    </row>
    <row r="85" spans="39:115">
      <c r="AM85" s="54"/>
      <c r="DJ85" s="31"/>
      <c r="DK85" s="31"/>
    </row>
    <row r="86" spans="39:115">
      <c r="DJ86" s="31"/>
      <c r="DK86" s="31"/>
    </row>
    <row r="87" spans="39:115">
      <c r="DJ87" s="31"/>
      <c r="DK87" s="31"/>
    </row>
    <row r="88" spans="39:115">
      <c r="DJ88" s="31"/>
      <c r="DK88" s="31"/>
    </row>
    <row r="89" spans="39:115">
      <c r="DJ89" s="31"/>
      <c r="DK89" s="31"/>
    </row>
    <row r="90" spans="39:115">
      <c r="DJ90" s="31"/>
      <c r="DK90" s="31"/>
    </row>
    <row r="91" spans="39:115">
      <c r="DJ91" s="31"/>
      <c r="DK91" s="31"/>
    </row>
    <row r="92" spans="39:115">
      <c r="DJ92" s="31"/>
      <c r="DK92" s="31"/>
    </row>
    <row r="93" spans="39:115">
      <c r="DJ93" s="31"/>
      <c r="DK93" s="31"/>
    </row>
    <row r="94" spans="39:115">
      <c r="DJ94" s="31"/>
      <c r="DK94" s="31"/>
    </row>
    <row r="95" spans="39:115">
      <c r="DJ95" s="31"/>
      <c r="DK95" s="31"/>
    </row>
    <row r="96" spans="39:115">
      <c r="DJ96" s="31"/>
      <c r="DK96" s="31"/>
    </row>
    <row r="97" spans="114:115">
      <c r="DJ97" s="31"/>
      <c r="DK97" s="31"/>
    </row>
    <row r="98" spans="114:115">
      <c r="DJ98" s="31"/>
      <c r="DK98" s="31"/>
    </row>
    <row r="99" spans="114:115">
      <c r="DJ99" s="31"/>
      <c r="DK99" s="31"/>
    </row>
    <row r="100" spans="114:115">
      <c r="DJ100" s="31"/>
      <c r="DK100" s="31"/>
    </row>
    <row r="101" spans="114:115">
      <c r="DJ101" s="31"/>
      <c r="DK101" s="31"/>
    </row>
    <row r="102" spans="114:115">
      <c r="DJ102" s="31"/>
      <c r="DK102" s="31"/>
    </row>
    <row r="103" spans="114:115">
      <c r="DJ103" s="31"/>
      <c r="DK103" s="31"/>
    </row>
    <row r="104" spans="114:115">
      <c r="DJ104" s="31"/>
      <c r="DK104" s="31"/>
    </row>
    <row r="105" spans="114:115">
      <c r="DJ105" s="31"/>
      <c r="DK105" s="31"/>
    </row>
    <row r="106" spans="114:115">
      <c r="DJ106" s="31"/>
      <c r="DK106" s="31"/>
    </row>
    <row r="107" spans="114:115">
      <c r="DJ107" s="31"/>
      <c r="DK107" s="31"/>
    </row>
    <row r="108" spans="114:115">
      <c r="DJ108" s="31"/>
      <c r="DK108" s="31"/>
    </row>
    <row r="109" spans="114:115">
      <c r="DJ109" s="31"/>
      <c r="DK109" s="31"/>
    </row>
    <row r="110" spans="114:115">
      <c r="DJ110" s="31"/>
      <c r="DK110" s="31"/>
    </row>
    <row r="111" spans="114:115">
      <c r="DJ111" s="31"/>
      <c r="DK111" s="31"/>
    </row>
    <row r="112" spans="114:115">
      <c r="DJ112" s="31"/>
      <c r="DK112" s="31"/>
    </row>
    <row r="113" spans="114:115">
      <c r="DJ113" s="31"/>
      <c r="DK113" s="31"/>
    </row>
    <row r="114" spans="114:115">
      <c r="DJ114" s="31"/>
      <c r="DK114" s="31"/>
    </row>
    <row r="115" spans="114:115">
      <c r="DJ115" s="31"/>
      <c r="DK115" s="31"/>
    </row>
    <row r="116" spans="114:115">
      <c r="DJ116" s="31"/>
      <c r="DK116" s="31"/>
    </row>
    <row r="117" spans="114:115">
      <c r="DJ117" s="31"/>
      <c r="DK117" s="31"/>
    </row>
    <row r="118" spans="114:115">
      <c r="DJ118" s="31"/>
      <c r="DK118" s="31"/>
    </row>
    <row r="119" spans="114:115">
      <c r="DJ119" s="31"/>
      <c r="DK119" s="31"/>
    </row>
    <row r="120" spans="114:115">
      <c r="DJ120" s="31"/>
      <c r="DK120" s="31"/>
    </row>
    <row r="121" spans="114:115">
      <c r="DJ121" s="31"/>
      <c r="DK121" s="31"/>
    </row>
    <row r="122" spans="114:115">
      <c r="DJ122" s="31"/>
      <c r="DK122" s="31"/>
    </row>
    <row r="123" spans="114:115">
      <c r="DJ123" s="31"/>
      <c r="DK123" s="31"/>
    </row>
    <row r="124" spans="114:115">
      <c r="DJ124" s="31"/>
      <c r="DK124" s="31"/>
    </row>
    <row r="125" spans="114:115">
      <c r="DJ125" s="31"/>
      <c r="DK125" s="31"/>
    </row>
    <row r="126" spans="114:115">
      <c r="DJ126" s="31"/>
      <c r="DK126" s="31"/>
    </row>
    <row r="127" spans="114:115">
      <c r="DJ127" s="31"/>
      <c r="DK127" s="31"/>
    </row>
    <row r="128" spans="114:115">
      <c r="DJ128" s="31"/>
      <c r="DK128" s="31"/>
    </row>
    <row r="129" spans="114:115">
      <c r="DJ129" s="31"/>
      <c r="DK129" s="31"/>
    </row>
    <row r="130" spans="114:115">
      <c r="DJ130" s="31"/>
      <c r="DK130" s="31"/>
    </row>
    <row r="131" spans="114:115">
      <c r="DJ131" s="31"/>
      <c r="DK131" s="31"/>
    </row>
    <row r="132" spans="114:115">
      <c r="DJ132" s="31"/>
      <c r="DK132" s="31"/>
    </row>
    <row r="133" spans="114:115">
      <c r="DJ133" s="31"/>
      <c r="DK133" s="31"/>
    </row>
    <row r="134" spans="114:115">
      <c r="DJ134" s="31"/>
      <c r="DK134" s="31"/>
    </row>
    <row r="135" spans="114:115">
      <c r="DJ135" s="31"/>
      <c r="DK135" s="31"/>
    </row>
    <row r="136" spans="114:115">
      <c r="DJ136" s="31"/>
      <c r="DK136" s="31"/>
    </row>
    <row r="137" spans="114:115">
      <c r="DJ137" s="31"/>
      <c r="DK137" s="31"/>
    </row>
    <row r="138" spans="114:115">
      <c r="DJ138" s="31"/>
      <c r="DK138" s="31"/>
    </row>
    <row r="139" spans="114:115">
      <c r="DJ139" s="31"/>
      <c r="DK139" s="31"/>
    </row>
    <row r="7605" spans="6:10">
      <c r="F7605" s="5">
        <v>25754</v>
      </c>
      <c r="J7605" s="5">
        <v>25</v>
      </c>
    </row>
    <row r="7608" spans="6:10">
      <c r="F7608" s="5" t="s">
        <v>11475</v>
      </c>
    </row>
  </sheetData>
  <sheetProtection formatCells="0" insertHyperlinks="0" autoFilter="0"/>
  <mergeCells count="12">
    <mergeCell ref="C2:K2"/>
    <mergeCell ref="P2:Z2"/>
    <mergeCell ref="AC2:AK2"/>
    <mergeCell ref="AO2:BW2"/>
    <mergeCell ref="BZ2:DG2"/>
    <mergeCell ref="DJ2:EQ2"/>
    <mergeCell ref="Q3:V3"/>
    <mergeCell ref="W3:Z3"/>
    <mergeCell ref="AD3:AH3"/>
    <mergeCell ref="AI3:AK3"/>
    <mergeCell ref="P3:P4"/>
    <mergeCell ref="AC3:AC4"/>
  </mergeCells>
  <conditionalFormatting sqref="AO3:AW3">
    <cfRule type="cellIs" dxfId="1" priority="6" operator="equal">
      <formula>0</formula>
    </cfRule>
  </conditionalFormatting>
  <conditionalFormatting sqref="AZ3:BW3">
    <cfRule type="cellIs" dxfId="1" priority="5" operator="equal">
      <formula>0</formula>
    </cfRule>
  </conditionalFormatting>
  <conditionalFormatting sqref="BZ3:DG3">
    <cfRule type="cellIs" dxfId="1" priority="2" operator="equal">
      <formula>0</formula>
    </cfRule>
  </conditionalFormatting>
  <conditionalFormatting sqref="BX8:BX15">
    <cfRule type="cellIs" dxfId="1" priority="21" operator="equal">
      <formula>0</formula>
    </cfRule>
  </conditionalFormatting>
  <conditionalFormatting sqref="DJ3:DR3 DU3:EP3">
    <cfRule type="cellIs" dxfId="1" priority="1" operator="equal">
      <formula>0</formula>
    </cfRule>
  </conditionalFormatting>
  <conditionalFormatting sqref="AM4:AN13 AM16:AN47 AL39 BY44:BY51">
    <cfRule type="cellIs" dxfId="1" priority="22" operator="equal">
      <formula>0</formula>
    </cfRule>
  </conditionalFormatting>
  <pageMargins left="0.7" right="0.7" top="0.75" bottom="0.75" header="0.3" footer="0.3"/>
  <pageSetup paperSize="9" orientation="portrait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全球新能源汽车销量</vt:lpstr>
      <vt:lpstr>全球新能源车分地区销量</vt:lpstr>
      <vt:lpstr>全球新能源车分车型销量</vt:lpstr>
      <vt:lpstr>欧洲主要国家产销</vt:lpstr>
      <vt:lpstr>Sheet2</vt:lpstr>
      <vt:lpstr>美国新能源车销量</vt:lpstr>
      <vt:lpstr>各区域新能源车渗透率</vt:lpstr>
      <vt:lpstr>中汽协产销</vt:lpstr>
      <vt:lpstr>乘联会销量</vt:lpstr>
      <vt:lpstr>月销量按车企（乘联会）</vt:lpstr>
      <vt:lpstr>月销量按车型（乘联会）</vt:lpstr>
      <vt:lpstr>乘用车产销-按用途（上险）</vt:lpstr>
      <vt:lpstr>国内重点车型销量速递 </vt:lpstr>
      <vt:lpstr>（推广目录2021）</vt:lpstr>
      <vt:lpstr>中国充电桩数量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黄凯航</dc:creator>
  <cp:lastModifiedBy>。。。。，。。姗姗～</cp:lastModifiedBy>
  <dcterms:created xsi:type="dcterms:W3CDTF">2006-09-16T00:00:00Z</dcterms:created>
  <cp:lastPrinted>2023-10-11T16:42:00Z</cp:lastPrinted>
  <dcterms:modified xsi:type="dcterms:W3CDTF">2026-03-28T00:38:58Z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1debb115</vt:lpwstr>
  </property>
  <property fmtid="{D5CDD505-2E9C-101B-9397-08002B2CF9AE}" pid="3" name="ICV">
    <vt:lpwstr>693D318DC32D4BE6BB29ACB14501D734_13</vt:lpwstr>
  </property>
  <property fmtid="{D5CDD505-2E9C-101B-9397-08002B2CF9AE}" pid="4" name="KSOProductBuildVer">
    <vt:lpwstr>2052-12.1.0.25225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